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Table" sheetId="1" r:id="rId5"/>
    <sheet state="hidden" name="Edit_control" sheetId="2" r:id="rId6"/>
    <sheet state="visible" name="Stage_master" sheetId="3" r:id="rId7"/>
    <sheet state="hidden" name="Accouting QA" sheetId="4" r:id="rId8"/>
    <sheet state="hidden" name="Sheet39" sheetId="5" r:id="rId9"/>
    <sheet state="visible" name="All Table_V4_Clean" sheetId="6" r:id="rId10"/>
    <sheet state="visible" name="accrued_interest" sheetId="7" r:id="rId11"/>
    <sheet state="visible" name="Product_table structure" sheetId="8" r:id="rId12"/>
    <sheet state="visible" name="cashmargin" sheetId="9" r:id="rId13"/>
    <sheet state="visible" name="Data Month N &gt;&gt;" sheetId="10" r:id="rId14"/>
    <sheet state="visible" name="V4_Result_30 Sep 2025" sheetId="11" r:id="rId15"/>
    <sheet state="visible" name="V4_Result_31 Oct 2025" sheetId="12" r:id="rId16"/>
    <sheet state="visible" name="V4_Result_30 Nov 2025" sheetId="13" r:id="rId17"/>
    <sheet state="visible" name="V4_Result_31 Dec 2025" sheetId="14" r:id="rId18"/>
    <sheet state="visible" name="Detail mock cases &gt;&gt;" sheetId="15" r:id="rId19"/>
    <sheet state="visible" name="Bond_coupon_rec_event_31 Oct 20" sheetId="16" r:id="rId20"/>
    <sheet state="visible" name="Business requirement cases" sheetId="17" r:id="rId21"/>
    <sheet state="visible" name="IB Borrow_V4_Sep25" sheetId="18" r:id="rId22"/>
    <sheet state="visible" name="IB Borrow_V4_Sep25_2" sheetId="19" r:id="rId23"/>
    <sheet state="hidden" name="All Table_V4" sheetId="20" r:id="rId24"/>
    <sheet state="hidden" name="All Table_V2" sheetId="21" r:id="rId25"/>
    <sheet state="hidden" name="All Table_V3" sheetId="22" r:id="rId26"/>
    <sheet state="hidden" name="All Table_V2_Result_30 Sep 2025" sheetId="23" r:id="rId27"/>
    <sheet state="hidden" name="Bond test" sheetId="24" r:id="rId28"/>
    <sheet state="hidden" name="Case Bond" sheetId="25" r:id="rId29"/>
    <sheet state="hidden" name="(ADHOC) Mapping Bond&amp;Repo" sheetId="26" r:id="rId30"/>
    <sheet state="hidden" name="Bond buy side" sheetId="27" r:id="rId31"/>
    <sheet state="hidden" name="REPO_V2" sheetId="28" r:id="rId32"/>
    <sheet state="hidden" name="ReverseREPO_V2" sheetId="29" r:id="rId33"/>
    <sheet state="hidden" name="Interbank Lending_V2" sheetId="30" r:id="rId34"/>
    <sheet state="hidden" name="Table master" sheetId="31" r:id="rId35"/>
    <sheet state="hidden" name="To do task" sheetId="32" r:id="rId36"/>
    <sheet state="hidden" name="Step + table for bond trade" sheetId="33" r:id="rId37"/>
    <sheet state="hidden" name="Sheet14" sheetId="34" r:id="rId38"/>
    <sheet state="hidden" name="Interbank Lending" sheetId="35" r:id="rId39"/>
    <sheet state="hidden" name="Interbank Borrowing" sheetId="36" r:id="rId40"/>
    <sheet state="hidden" name="Interbank Borrowing_V2" sheetId="37" r:id="rId41"/>
    <sheet state="hidden" name="Selected Bonds as of 18Aug" sheetId="38" r:id="rId42"/>
    <sheet state="hidden" name="REPO" sheetId="39" r:id="rId43"/>
    <sheet state="hidden" name="Selected Bonds as of 20Aug" sheetId="40" r:id="rId44"/>
    <sheet state="hidden" name="Selected Bonds as of 30Sep" sheetId="41" r:id="rId45"/>
    <sheet state="hidden" name="ReverseREPO" sheetId="42" r:id="rId46"/>
    <sheet state="visible" name="IB Lend_V4_Sep25" sheetId="43" r:id="rId47"/>
    <sheet state="visible" name="IB Borrow_V4_Oct25" sheetId="44" r:id="rId48"/>
    <sheet state="visible" name="IB Lend_V4_Oct25" sheetId="45" r:id="rId49"/>
    <sheet state="visible" name="IB Lend_V4_Nov 25" sheetId="46" r:id="rId50"/>
    <sheet state="visible" name="IB Borrow_V4_Nov25" sheetId="47" r:id="rId51"/>
    <sheet state="visible" name="IB Borrow_V4_Dec25" sheetId="48" r:id="rId52"/>
    <sheet state="visible" name="IB Lend_V4_Dec 25" sheetId="49" r:id="rId53"/>
    <sheet state="visible" name="RRP_1_V4_Sep25" sheetId="50" r:id="rId54"/>
    <sheet state="visible" name="RRP_2_V4_Sep25" sheetId="51" r:id="rId55"/>
    <sheet state="visible" name="RRP_2_V4_Oct25" sheetId="52" r:id="rId56"/>
    <sheet state="visible" name="RRP_3_V4_Nov25" sheetId="53" r:id="rId57"/>
    <sheet state="visible" name="RRP_4_V4_Dec25" sheetId="54" r:id="rId58"/>
    <sheet state="visible" name="Repo_1_V4_Sep25" sheetId="55" r:id="rId59"/>
    <sheet state="visible" name="Repo_2_V4_Sep25" sheetId="56" r:id="rId60"/>
    <sheet state="visible" name="Repo_2_V4_Oct25" sheetId="57" r:id="rId61"/>
    <sheet state="visible" name="Repo_3_V4_Nov25" sheetId="58" r:id="rId62"/>
    <sheet state="visible" name="Repo_4_V4_Dec25" sheetId="59" r:id="rId63"/>
    <sheet state="visible" name="Bond Buy-Sell_V4_Sep25 + Oct25" sheetId="60" r:id="rId64"/>
    <sheet state="visible" name="Bond buy_1_V4_Sep25" sheetId="61" r:id="rId65"/>
    <sheet state="hidden" name="Bond buy_1_31072025" sheetId="62" r:id="rId66"/>
    <sheet state="visible" name="Bond buy_1_V4_Oct25" sheetId="63" r:id="rId67"/>
    <sheet state="visible" name="Bond sell_1_V4_Oct25" sheetId="64" r:id="rId68"/>
    <sheet state="visible" name="Bond position_1_V4_Nov 25" sheetId="65" r:id="rId69"/>
    <sheet state="visible" name="Bond position_1_V4_Dec 25" sheetId="66" r:id="rId70"/>
    <sheet state="visible" name="Mapping code input &gt;&gt;" sheetId="67" r:id="rId71"/>
    <sheet state="visible" name="Govt_agency_code" sheetId="68" r:id="rId72"/>
    <sheet state="visible" name="Resident_definition" sheetId="69" r:id="rId73"/>
    <sheet state="visible" name="Customer_type_master" sheetId="70" r:id="rId74"/>
    <sheet state="visible" name="ISO_20022_Message" sheetId="71" r:id="rId75"/>
    <sheet state="visible" name="Haircut_table" sheetId="72" r:id="rId76"/>
    <sheet state="visible" name="MA_Agency &amp; Rating" sheetId="73" r:id="rId77"/>
    <sheet state="visible" name="BANK_CODE" sheetId="74" r:id="rId78"/>
    <sheet state="visible" name="Swift_Code" sheetId="75" r:id="rId79"/>
    <sheet state="visible" name="Involved_Party_Type" sheetId="76" r:id="rId80"/>
  </sheets>
  <definedNames>
    <definedName name="ฉ141">RRP_1_V4_Sep25!$A$1</definedName>
    <definedName name="ธ160">'Bond Buy-Sell_V4_Sep25 + Oct25'!$C$8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tc={8248593f-b5c8-4e2a-81ec-8c4988608482}</author>
  </authors>
  <commentList>
    <comment authorId="0" xr:uid="{8248593f-b5c8-4e2a-81ec-8c4988608482}" ref="B15">
      <text>
        <t xml:space="preserve">[Threaded comment]
 Your version of Excel allows you to read this threaded comment; however, any edits to it will get removed if the file is opened in a newer version of Excel. Learn more: https://go.microsoft.com/fwlink/?linkid=870924
Comment:
	ตารางนี้ ไม่ต้องใช้ในการเก็บ AccruedInterest ของ position ตรงๆ
→ ใช้เพื่อ:
1. สร้าง/อัพเดต lot ใน bond_positions
2. สร้าง event ใน position_realization_events (realized gain/loss + realized AI)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tc={a3108b11-447c-4ec0-97d9-daa6f549ac2c}</author>
    <author>tc={a5a93971-44d1-4410-9557-b5896fcba087}</author>
  </authors>
  <commentList>
    <comment authorId="0" xr:uid="{a3108b11-447c-4ec0-97d9-daa6f549ac2c}" ref="A322">
      <text>
        <t xml:space="preserve">[Threaded comment]
 Your version of Excel allows you to read this threaded comment; however, any edits to it will get removed if the file is opened in a newer version of Excel. Learn more: https://go.microsoft.com/fwlink/?linkid=870924
Comment:
	Pending to update in DP data dic + upload to DWH
</t>
      </text>
    </comment>
    <comment authorId="1" xr:uid="{a5a93971-44d1-4410-9557-b5896fcba087}" ref="A293">
      <text>
        <t xml:space="preserve">[Threaded comment]
 Your version of Excel allows you to read this threaded comment; however, any edits to it will get removed if the file is opened in a newer version of Excel. Learn more: https://go.microsoft.com/fwlink/?linkid=870924
Comment:
	Note: นี้ต้องหัก accured int ด้วย ต่อให้เป็น FVPL - มันจะไม่ใช่ส่วนหนึ่งขอ Gain loss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tc={1cba3daf-243b-498d-8416-eebfb6aba3a0}</author>
    <author>tc={33249d36-7a6c-4041-a35f-87a89e7dd9bc}</author>
    <author>tc={4674caf1-a729-435a-a330-65d62a488872}</author>
    <author>tc={50844382-c48a-46d3-baec-2e476204b433}</author>
    <author>tc={79f07eba-5d61-4e4a-a9e2-49b259a9007d}</author>
    <author>tc={baa02877-0074-4e8d-957a-73408b08d4f6}</author>
  </authors>
  <commentList>
    <comment authorId="0" xr:uid="{1cba3daf-243b-498d-8416-eebfb6aba3a0}" ref="F4">
      <text>
        <t xml:space="preserve">[Threaded comment]
 Your version of Excel allows you to read this threaded comment; however, any edits to it will get removed if the file is opened in a newer version of Excel. Learn more: https://go.microsoft.com/fwlink/?linkid=870924
Comment:
	As discussed 16 Dec, Revised the data format to be Text "XXX" e.g. "002" for DP to load cc @varayut.tun@ascendcorp.com @jeeranan.cha@ascendcorp.com
</t>
      </text>
    </comment>
    <comment authorId="1" xr:uid="{33249d36-7a6c-4041-a35f-87a89e7dd9bc}" ref="J134">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2" xr:uid="{4674caf1-a729-435a-a330-65d62a488872}" ref="D115">
      <text>
        <t xml:space="preserve">[Threaded comment]
 Your version of Excel allows you to read this threaded comment; however, any edits to it will get removed if the file is opened in a newer version of Excel. Learn more: https://go.microsoft.com/fwlink/?linkid=870924
Comment:
	As of 7 Jan: Revised the realised date to reflect trade_date
Reply:
	Pending to re-upload to DWH
</t>
      </text>
    </comment>
    <comment authorId="3" xr:uid="{50844382-c48a-46d3-baec-2e476204b433}" ref="P78">
      <text>
        <t xml:space="preserve">[Threaded comment]
 Your version of Excel allows you to read this threaded comment; however, any edits to it will get removed if the file is opened in a newer version of Excel. Learn more: https://go.microsoft.com/fwlink/?linkid=870924
Comment:
	Should be cal AI in the value
</t>
      </text>
    </comment>
    <comment authorId="4" xr:uid="{79f07eba-5d61-4e4a-a9e2-49b259a9007d}" ref="K106">
      <text>
        <t xml:space="preserve">[Threaded comment]
 Your version of Excel allows you to read this threaded comment; however, any edits to it will get removed if the file is opened in a newer version of Excel. Learn more: https://go.microsoft.com/fwlink/?linkid=870924
Comment:
	102208010
</t>
      </text>
    </comment>
    <comment authorId="5" xr:uid="{baa02877-0074-4e8d-957a-73408b08d4f6}" ref="F79">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tc={00c43788-651b-4aab-a1c1-7320d25d038e}</author>
    <author>tc={34ad8201-f4b7-4ad5-90df-39ab25db9551}</author>
    <author>tc={89c09fe0-2868-4f14-a1ce-2985d2a5e662}</author>
    <author>tc={9c998b25-ea9e-41e0-87ad-51e2df0264c1}</author>
    <author>tc={dcf3475d-011f-44b1-a825-e1dfd74888ef}</author>
    <author>tc={f22687aa-cb9f-46db-9824-a4d82b20b826}</author>
  </authors>
  <commentList>
    <comment authorId="0" xr:uid="{00c43788-651b-4aab-a1c1-7320d25d038e}" ref="D120">
      <text>
        <t xml:space="preserve">[Threaded comment]
 Your version of Excel allows you to read this threaded comment; however, any edits to it will get removed if the file is opened in a newer version of Excel. Learn more: https://go.microsoft.com/fwlink/?linkid=870924
Comment:
	As of 7 Jan: Revised the realised date to reflect trade_date
Reply:
	Pending to re-upload to DWH
</t>
      </text>
    </comment>
    <comment authorId="1" xr:uid="{34ad8201-f4b7-4ad5-90df-39ab25db9551}" ref="K120">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2" xr:uid="{89c09fe0-2868-4f14-a1ce-2985d2a5e662}" ref="D120">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3" xr:uid="{9c998b25-ea9e-41e0-87ad-51e2df0264c1}" ref="J140">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4" xr:uid="{dcf3475d-011f-44b1-a825-e1dfd74888ef}" ref="P125">
      <text>
        <t xml:space="preserve">[Threaded comment]
 Your version of Excel allows you to read this threaded comment; however, any edits to it will get removed if the file is opened in a newer version of Excel. Learn more: https://go.microsoft.com/fwlink/?linkid=870924
Comment:
	As of 7 Jan 2026: Revised AI
Reply:
	Pending to re-upload to DWH
</t>
      </text>
    </comment>
    <comment authorId="5" xr:uid="{f22687aa-cb9f-46db-9824-a4d82b20b826}" ref="F82">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tc={174d81da-ea3f-4434-a73a-dc23f70abbf8}</author>
    <author>tc={2b815d06-db14-46ba-a61a-0970c562de23}</author>
    <author>tc={df29a311-bdf6-42f9-85b8-8d7d50a91fd3}</author>
    <author>tc={edb000cb-97c4-41eb-b2b8-18d10bf1908f}</author>
  </authors>
  <commentList>
    <comment authorId="0" xr:uid="{174d81da-ea3f-4434-a73a-dc23f70abbf8}" ref="J150">
      <text>
        <t xml:space="preserve">[Threaded comment]
 Your version of Excel allows you to read this threaded comment; however, any edits to it will get removed if the file is opened in a newer version of Excel. Learn more: https://go.microsoft.com/fwlink/?linkid=870924
Comment:
	Pending to fix the DWH
</t>
      </text>
    </comment>
    <comment authorId="1" xr:uid="{2b815d06-db14-46ba-a61a-0970c562de23}" ref="F90">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2" xr:uid="{df29a311-bdf6-42f9-85b8-8d7d50a91fd3}" ref="D131">
      <text>
        <t xml:space="preserve">[Threaded comment]
 Your version of Excel allows you to read this threaded comment; however, any edits to it will get removed if the file is opened in a newer version of Excel. Learn more: https://go.microsoft.com/fwlink/?linkid=870924
Comment:
	As of 7 Jan: Revised the realised date to reflect trade_date
</t>
      </text>
    </comment>
    <comment authorId="3" xr:uid="{edb000cb-97c4-41eb-b2b8-18d10bf1908f}" ref="G16">
      <text>
        <t xml:space="preserve">[Threaded comment]
 Your version of Excel allows you to read this threaded comment; however, any edits to it will get removed if the file is opened in a newer version of Excel. Learn more: https://go.microsoft.com/fwlink/?linkid=870924
Comment:
	@jeeranan.cha@ascendcorp.com noted that pending to fix in DWH
Assigned to jeeranan.cha@ascendcorp.com
Reply:
	Done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tc={1277f9a2-2d11-4116-9e8a-ad9b9b53393e}</author>
    <author>tc={16f3f10d-bb18-420f-b0d1-95a96338d96d}</author>
    <author>tc={3bd20c48-9fd4-46db-ad7f-2253a2c39d90}</author>
    <author>tc={4b75a8c3-b02d-432f-97c7-35a5ecb17f51}</author>
    <author>tc={79cace2d-5c9b-4b34-8d8c-510b4282e736}</author>
    <author>tc={b4784265-2a54-430c-8c46-a36a17f8220f}</author>
  </authors>
  <commentList>
    <comment authorId="0" xr:uid="{1277f9a2-2d11-4116-9e8a-ad9b9b53393e}" ref="D141">
      <text>
        <t xml:space="preserve">[Threaded comment]
 Your version of Excel allows you to read this threaded comment; however, any edits to it will get removed if the file is opened in a newer version of Excel. Learn more: https://go.microsoft.com/fwlink/?linkid=870924
Comment:
	As of 7 Jan: Revised the realised date to reflect trade_date
Reply:
	Pending to re-upload to DWH
</t>
      </text>
    </comment>
    <comment authorId="1" xr:uid="{16f3f10d-bb18-420f-b0d1-95a96338d96d}" ref="F93">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2" xr:uid="{3bd20c48-9fd4-46db-ad7f-2253a2c39d90}" ref="A143">
      <text>
        <t xml:space="preserve">[Threaded comment]
 Your version of Excel allows you to read this threaded comment; however, any edits to it will get removed if the file is opened in a newer version of Excel. Learn more: https://go.microsoft.com/fwlink/?linkid=870924
Comment:
	Pending to re-upload to DWH
Reply:
	Done
</t>
      </text>
    </comment>
    <comment authorId="3" xr:uid="{4b75a8c3-b02d-432f-97c7-35a5ecb17f51}" ref="G16">
      <text>
        <t xml:space="preserve">[Threaded comment]
 Your version of Excel allows you to read this threaded comment; however, any edits to it will get removed if the file is opened in a newer version of Excel. Learn more: https://go.microsoft.com/fwlink/?linkid=870924
Comment:
	@jeeranan.cha@ascendcorp.com noted that pending to fix in DWH
Assigned to jeeranan.cha@ascendcorp.com
Reply:
	Done
</t>
      </text>
    </comment>
    <comment authorId="4" xr:uid="{79cace2d-5c9b-4b34-8d8c-510b4282e736}" ref="A112">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 authorId="5" xr:uid="{b4784265-2a54-430c-8c46-a36a17f8220f}" ref="J163">
      <text>
        <t xml:space="preserve">[Threaded comment]
 Your version of Excel allows you to read this threaded comment; however, any edits to it will get removed if the file is opened in a newer version of Excel. Learn more: https://go.microsoft.com/fwlink/?linkid=870924
Comment:
	Pending to re-upload to DWH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tc={b895c06e-13b2-42f1-911c-f096d815735c}</author>
  </authors>
  <commentList>
    <comment authorId="0" xr:uid="{b895c06e-13b2-42f1-911c-f096d815735c}" ref="M14">
      <text>
        <t xml:space="preserve">[Threaded comment]
 Your version of Excel allows you to read this threaded comment; however, any edits to it will get removed if the file is opened in a newer version of Excel. Learn more: https://go.microsoft.com/fwlink/?linkid=870924
Comment:
	From thai BMA as of 22 Sep instead for proxy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3">
      <text>
        <t xml:space="preserve">assume the latest deal 200M lending before we input example deal.</t>
      </text>
    </comment>
    <comment authorId="0" ref="G74">
      <text>
        <t xml:space="preserve">assume the latest deal 200M lending before we input example deal.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2">
      <text>
        <t xml:space="preserve">assume the latest deal 200M lending before we input example deal.</t>
      </text>
    </comment>
    <comment authorId="0" ref="G43">
      <text>
        <t xml:space="preserve">assume the latest deal 200M lending before we input example deal.</t>
      </text>
    </comment>
    <comment authorId="0" ref="G123">
      <text>
        <t xml:space="preserve">assume the latest deal 200M lending before we input example deal.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6">
      <text>
        <t xml:space="preserve">assume the latest deal 200M lending before we input example deal.</t>
      </text>
    </comment>
    <comment authorId="0" ref="G32">
      <text>
        <t xml:space="preserve">assume the latest deal 200M lending before we input example deal.</t>
      </text>
    </comment>
    <comment authorId="0" ref="G73">
      <text>
        <t xml:space="preserve">assume the latest deal 200M lending before we input example deal.</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6">
      <text>
        <t xml:space="preserve">assume the latest deal 200M lending before we input example deal.</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tc={dfefbe3c-0f8e-4b91-8e42-dcbd8c0c9fca}</author>
  </authors>
  <commentList>
    <comment authorId="0" xr:uid="{dfefbe3c-0f8e-4b91-8e42-dcbd8c0c9fca}" ref="E97">
      <text>
        <t xml:space="preserve">[Threaded comment]
 Your version of Excel allows you to read this threaded comment; however, any edits to it will get removed if the file is opened in a newer version of Excel. Learn more: https://go.microsoft.com/fwlink/?linkid=870924
Comment:
	Revised the repo_trade_id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tc={53a10ee8-2615-4927-aba3-66d6a9b94cb8}</author>
  </authors>
  <commentList>
    <comment authorId="0" xr:uid="{53a10ee8-2615-4927-aba3-66d6a9b94cb8}" ref="P106">
      <text>
        <t xml:space="preserve">[Threaded comment]
 Your version of Excel allows you to read this threaded comment; however, any edits to it will get removed if the file is opened in a newer version of Excel. Learn more: https://go.microsoft.com/fwlink/?linkid=870924
Comment:
	Noted that this book value should be nominal sold * position_costing.avg_book_price_pct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tc={25147bec-3d39-43cd-8353-66ec1c56e74f}</author>
    <author>tc={5f992b1e-ee15-4245-b2da-0558378b8daa}</author>
    <author>tc={768cf9f7-07e8-4de4-9773-342511d13e07}</author>
    <author>tc={efe1aa16-510a-4e26-8418-44eefedae3ec}</author>
  </authors>
  <commentList>
    <comment authorId="0" ref="J57">
      <text>
        <t xml:space="preserve">'- Transfer accrued interest to actual interest income (realized) - Transfer to P&amp;L</t>
      </text>
    </comment>
    <comment authorId="0" ref="J146">
      <text>
        <t xml:space="preserve">'- Transfer accrued interest to actual interest income (realized) - Transfer to P&amp;L</t>
      </text>
    </comment>
    <comment authorId="0" ref="J192">
      <text>
        <t xml:space="preserve">'- Transfer accrued interest to actual interest income (realized) - Transfer to P&amp;L</t>
      </text>
    </comment>
    <comment authorId="1" xr:uid="{25147bec-3d39-43cd-8353-66ec1c56e74f}" ref="N35">
      <text>
        <t xml:space="preserve">[Threaded comment]
 Your version of Excel allows you to read this threaded comment; however, any edits to it will get removed if the file is opened in a newer version of Excel. Learn more: https://go.microsoft.com/fwlink/?linkid=870924
Comment:
	ณ วัน cal จริง ควรมี process reconcile with THAIBMA for back office  - as is we will cal by our-self
</t>
      </text>
    </comment>
    <comment authorId="2" xr:uid="{5f992b1e-ee15-4245-b2da-0558378b8daa}" ref="A6">
      <text>
        <t xml:space="preserve">[Threaded comment]
 Your version of Excel allows you to read this threaded comment; however, any edits to it will get removed if the file is opened in a newer version of Excel. Learn more: https://go.microsoft.com/fwlink/?linkid=870924
Comment:
	เป็นการบันทึก “ดอกเบี้ยค้างรับ” — ยังไม่ได้รับเงินจริง
</t>
      </text>
    </comment>
    <comment authorId="3" xr:uid="{768cf9f7-07e8-4de4-9773-342511d13e07}" ref="N43">
      <text>
        <t xml:space="preserve">[Threaded comment]
 Your version of Excel allows you to read this threaded comment; however, any edits to it will get removed if the file is opened in a newer version of Excel. Learn more: https://go.microsoft.com/fwlink/?linkid=870924
Comment:
	Note: interest income where bring from last day table - may find workaround on this for calculation
</t>
      </text>
    </comment>
    <comment authorId="4" xr:uid="{efe1aa16-510a-4e26-8418-44eefedae3ec}" ref="B84">
      <text>
        <t xml:space="preserve">[Threaded comment]
 Your version of Excel allows you to read this threaded comment; however, any edits to it will get removed if the file is opened in a newer version of Excel. Learn more: https://go.microsoft.com/fwlink/?linkid=870924
Comment:
	Still keep it or not?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tc={98e183ae-a475-4064-8190-65f86832f534}</author>
  </authors>
  <commentList>
    <comment authorId="0" xr:uid="{98e183ae-a475-4064-8190-65f86832f534}" ref="B29">
      <text>
        <t xml:space="preserve">[Threaded comment]
 Your version of Excel allows you to read this threaded comment; however, any edits to it will get removed if the file is opened in a newer version of Excel. Learn more: https://go.microsoft.com/fwlink/?linkid=870924
Comment:
	&lt;RZTYPE&gt;POS&lt;POSITION_ID&gt;&lt;EVENT_DATE&gt;-&lt;SEQ&gt;
</t>
      </text>
    </comment>
  </commentList>
</comments>
</file>

<file path=xl/sharedStrings.xml><?xml version="1.0" encoding="utf-8"?>
<sst xmlns="http://schemas.openxmlformats.org/spreadsheetml/2006/main" count="31149" uniqueCount="5532">
  <si>
    <t>Counterparty_Master</t>
  </si>
  <si>
    <t>Yellow means updated per our disscussion as of 3 Oct</t>
  </si>
  <si>
    <t>This table serves as the single, authoritative repository for all external and internal entities with which the bank conducts treasury business.</t>
  </si>
  <si>
    <t>Column Name</t>
  </si>
  <si>
    <t>Data Type</t>
  </si>
  <si>
    <t>Description</t>
  </si>
  <si>
    <t>Example</t>
  </si>
  <si>
    <t>counterparty_id</t>
  </si>
  <si>
    <t>INT</t>
  </si>
  <si>
    <t>Unique system-generated identifier for the counterparty.</t>
  </si>
  <si>
    <t>LegalName</t>
  </si>
  <si>
    <t>VARCHAR(255)</t>
  </si>
  <si>
    <t>The full legal name of the entity.</t>
  </si>
  <si>
    <t>Bangkok Bank PCL</t>
  </si>
  <si>
    <t>ShortCode</t>
  </si>
  <si>
    <t>VARCHAR(50)</t>
  </si>
  <si>
    <t>A short, unique code used for quick identification in user interfaces.</t>
  </si>
  <si>
    <t>BBL</t>
  </si>
  <si>
    <t>CounterpartyType</t>
  </si>
  <si>
    <t>Type of counterparty (e.g., 'Commercial Bank', 'SOE', 'Corporate', 'Central Bank').</t>
  </si>
  <si>
    <t>Commercial Bank</t>
  </si>
  <si>
    <t>BANK_CODE</t>
  </si>
  <si>
    <t>VARCHAR(11)</t>
  </si>
  <si>
    <t>Official identifier assigned by the Bank of Thailand.</t>
  </si>
  <si>
    <t>SWIFT_BIC</t>
  </si>
  <si>
    <t>The counterparty's Business Identifier Code for SWIFT messaging.</t>
  </si>
  <si>
    <t>BKKBTHBK</t>
  </si>
  <si>
    <t>PrimaryCreditRating</t>
  </si>
  <si>
    <t>VARCHAR(10)</t>
  </si>
  <si>
    <t>The primary credit rating from the designated agency.</t>
  </si>
  <si>
    <t>AA+</t>
  </si>
  <si>
    <t>PrimaryRatingAgency</t>
  </si>
  <si>
    <t>The name of the primary credit rating agency (e.g., 'Fitch', 'TRIS Rating').</t>
  </si>
  <si>
    <t>TRIS Rating</t>
  </si>
  <si>
    <t>PrimaryRatingDate</t>
  </si>
  <si>
    <t>DATE</t>
  </si>
  <si>
    <t>The date the primary rating was assigned or last updated.</t>
  </si>
  <si>
    <t>GMRA_AgreementID</t>
  </si>
  <si>
    <t>Links to a master table of legal agreements, crucial for REPO trades.</t>
  </si>
  <si>
    <t>CreatedDate</t>
  </si>
  <si>
    <t>Timestamp of record creation for audit purposes.</t>
  </si>
  <si>
    <t>LastUpdatedDate</t>
  </si>
  <si>
    <t>Timestamp of the last update for audit purposes.</t>
  </si>
  <si>
    <t>Security_Master</t>
  </si>
  <si>
    <t>This table is a comprehensive catalog of every financial instrument the bank can trade or hold, aligned with standards from the Thai Bond Market Association (ThaiBMA).</t>
  </si>
  <si>
    <t>Remark</t>
  </si>
  <si>
    <t>SecurityID</t>
  </si>
  <si>
    <t>Unique system-generated identifier for the security.</t>
  </si>
  <si>
    <t>ISIN</t>
  </si>
  <si>
    <t>VARCHAR(12)</t>
  </si>
  <si>
    <t>International Securities Identification Number.</t>
  </si>
  <si>
    <t>TH0623038C09</t>
  </si>
  <si>
    <t>ThaiBMA_Symbol</t>
  </si>
  <si>
    <t>The official trading symbol used by ThaiBMA.</t>
  </si>
  <si>
    <t>LB28DA</t>
  </si>
  <si>
    <t>IssuerID</t>
  </si>
  <si>
    <t>Identify the issuer.</t>
  </si>
  <si>
    <t>1 (Govt of Thailand)</t>
  </si>
  <si>
    <t>UniqueID</t>
  </si>
  <si>
    <t>VARCHAR(20)</t>
  </si>
  <si>
    <t>ID for BOT report</t>
  </si>
  <si>
    <t>176015 (Ministry of Finance),176017(State own enterprise),001(Bank of Thailand)</t>
  </si>
  <si>
    <t>https://www.bot.or.th/th/our-services/data-acquisition-publication/da-and-standard/standard-code.html</t>
  </si>
  <si>
    <t>InstrumentType</t>
  </si>
  <si>
    <t>The type of instrument (e.g., 'T-Bill', 'Gov Bond', 'Corp Bond', 'SOE Bond', 'BOT Bond').</t>
  </si>
  <si>
    <t>Gov Bond</t>
  </si>
  <si>
    <t>IssueDate</t>
  </si>
  <si>
    <t>The date the security was issued.</t>
  </si>
  <si>
    <t>MaturityDate</t>
  </si>
  <si>
    <t>The date the security matures.</t>
  </si>
  <si>
    <t>CouponRate</t>
  </si>
  <si>
    <t>DECIMAL(10,6)</t>
  </si>
  <si>
    <t>The nominal coupon rate. Null for zero-coupon bonds.</t>
  </si>
  <si>
    <t>ถ้าเป็น floating ให้ใส่ coupon rate ล่าสุด</t>
  </si>
  <si>
    <t>CouponFrequency</t>
  </si>
  <si>
    <t>Frequency of coupon payments (e.g., 'Semi-Annual', 'Quarterly').</t>
  </si>
  <si>
    <t>Semi-Annual</t>
  </si>
  <si>
    <t>DayCountConvention</t>
  </si>
  <si>
    <t>The convention for calculating accrued interest (e.g., 'Actual/365'). 1</t>
  </si>
  <si>
    <t>Actual/365</t>
  </si>
  <si>
    <t>Currency</t>
  </si>
  <si>
    <t>VARCHAR(3)</t>
  </si>
  <si>
    <t>ISO 4217 currency code.</t>
  </si>
  <si>
    <t>THB</t>
  </si>
  <si>
    <t>Country</t>
  </si>
  <si>
    <t>Country Code</t>
  </si>
  <si>
    <t>TH</t>
  </si>
  <si>
    <t>BondStructure</t>
  </si>
  <si>
    <t>Structure of principal repayment (e.g., "ZERO", 'Bullet', 'Amortizing').</t>
  </si>
  <si>
    <t>Bullet</t>
  </si>
  <si>
    <t>IsEligibleBOT_RepoCollateral</t>
  </si>
  <si>
    <t>BOOLEAN</t>
  </si>
  <si>
    <t>Flag indicating if the security is eligible for use in BOT's repo operations.</t>
  </si>
  <si>
    <t>IsEligibleCRM_Collateral</t>
  </si>
  <si>
    <t>Flag indicating if the security meets BOT's criteria for Credit Risk Mitigation. 2</t>
  </si>
  <si>
    <t>Portfolio_Master</t>
  </si>
  <si>
    <t>This table allows for the logical segregation of the bank's treasury positions according to their strategic intent.</t>
  </si>
  <si>
    <t>PortfolioID</t>
  </si>
  <si>
    <t>Unique system-generated identifier for the portfolio.</t>
  </si>
  <si>
    <t>PortfolioName</t>
  </si>
  <si>
    <t>VARCHAR(100)</t>
  </si>
  <si>
    <t xml:space="preserve">Clear accounting classification upfront (e.g., 'Amortized Cost', 'Fair Value through OCI', 'Fair Value through P&amp;L (Trading Book)') along with Asset type (Gov, SOE, BOT, T-Bill) </t>
  </si>
  <si>
    <t>AMC - Govt Bonds</t>
  </si>
  <si>
    <t>PortfolioManager</t>
  </si>
  <si>
    <t>The name or ID of the responsible manager or desk.</t>
  </si>
  <si>
    <t>John Doe</t>
  </si>
  <si>
    <t>AccountingTreatment</t>
  </si>
  <si>
    <t>The accounting designation which dictates valuation and P&amp;L recognition rules.</t>
  </si>
  <si>
    <t>FVOCI</t>
  </si>
  <si>
    <t>CreatedTimestamp</t>
  </si>
  <si>
    <t>DATETIME</t>
  </si>
  <si>
    <t>Timestamp of record creation.</t>
  </si>
  <si>
    <t>Interbank_Deals</t>
  </si>
  <si>
    <t>This table records all interbank lending (placements) and borrowing (takings) transactions.</t>
  </si>
  <si>
    <t>DealID</t>
  </si>
  <si>
    <t>Unique identifier for the deal.</t>
  </si>
  <si>
    <t>TradeDate</t>
  </si>
  <si>
    <t>Date and time the deal was executed.</t>
  </si>
  <si>
    <t>ValueDate</t>
  </si>
  <si>
    <t>The start date of the loan/deposit.</t>
  </si>
  <si>
    <t>The end date of the loan/deposit.</t>
  </si>
  <si>
    <t>DealType</t>
  </si>
  <si>
    <t>Lend' or 'Borrow'.</t>
  </si>
  <si>
    <t>Lend</t>
  </si>
  <si>
    <t>Links to Counterparty_Master.</t>
  </si>
  <si>
    <t>PrincipalAmount</t>
  </si>
  <si>
    <t>DECIMAL(20,2)</t>
  </si>
  <si>
    <t>The nominal amount of the deal.</t>
  </si>
  <si>
    <t>Currency of the deal.</t>
  </si>
  <si>
    <t>InterestRateType</t>
  </si>
  <si>
    <t>Fixed' or 'Floating'.</t>
  </si>
  <si>
    <t>Fixed</t>
  </si>
  <si>
    <t>InterestRate</t>
  </si>
  <si>
    <t>The fixed interest rate.</t>
  </si>
  <si>
    <t>ReferenceRate</t>
  </si>
  <si>
    <t>For floating rates (e.g., 'THOR').</t>
  </si>
  <si>
    <t>NULL</t>
  </si>
  <si>
    <t>Margin</t>
  </si>
  <si>
    <t>The spread over the reference rate.</t>
  </si>
  <si>
    <t>AccruedInterest</t>
  </si>
  <si>
    <t>The calculated interest accrued to date.</t>
  </si>
  <si>
    <t>Status</t>
  </si>
  <si>
    <t>Active', 'Matured', 'Defaulted'.</t>
  </si>
  <si>
    <t>Active</t>
  </si>
  <si>
    <t>Confirmation_Ref</t>
  </si>
  <si>
    <t>Reference to the outgoing/incoming ISO 20022 confirmation.</t>
  </si>
  <si>
    <t>CONF-ISO-45001-20250905</t>
  </si>
  <si>
    <t>Repo_Trades</t>
  </si>
  <si>
    <t>This table captures the master details of each REPO or Reverse REPO transaction.</t>
  </si>
  <si>
    <t>RepoTradeID</t>
  </si>
  <si>
    <t>Unique identifier for the REPO trade.</t>
  </si>
  <si>
    <t>Date and time the trade was executed.</t>
  </si>
  <si>
    <t>TradeType</t>
  </si>
  <si>
    <t>REPO' (lending securities) or 'Reverse REPO' (borrowing securities).</t>
  </si>
  <si>
    <t>REPO</t>
  </si>
  <si>
    <t>PurchaseDate</t>
  </si>
  <si>
    <t>Start date of the REPO (first leg).</t>
  </si>
  <si>
    <t>RepurchaseDate</t>
  </si>
  <si>
    <t>End date of the REPO (second leg).</t>
  </si>
  <si>
    <t>PurchasePrice</t>
  </si>
  <si>
    <t>The cash amount exchanged on the purchase date.</t>
  </si>
  <si>
    <t>RepurchasePrice</t>
  </si>
  <si>
    <t>The cash amount to be exchanged on the repurchase date.</t>
  </si>
  <si>
    <t>RepoRate</t>
  </si>
  <si>
    <t>The implied interest rate of the transaction.</t>
  </si>
  <si>
    <t>Term</t>
  </si>
  <si>
    <t>The term of the REPO in days.</t>
  </si>
  <si>
    <t>Active', 'Matured', 'In-Default'.</t>
  </si>
  <si>
    <t>Collateral_Positions</t>
  </si>
  <si>
    <t>This is a child table to Repo_Trades, providing a granular log of all securities allocated as collateral for a specific trade.</t>
  </si>
  <si>
    <t>CollateralID</t>
  </si>
  <si>
    <t>Unique identifier for this specific collateral allocation.</t>
  </si>
  <si>
    <t>Links to the parent Repo_Trades record.</t>
  </si>
  <si>
    <t>Links to the specific security in Security_Master.</t>
  </si>
  <si>
    <t>NominalAmount</t>
  </si>
  <si>
    <t>The face value of the securities pledged.</t>
  </si>
  <si>
    <t>AllocationDate</t>
  </si>
  <si>
    <t>The date this collateral was allocated to the trade.</t>
  </si>
  <si>
    <t>ValuationPrice</t>
  </si>
  <si>
    <t>DECIMAL(18,6)</t>
  </si>
  <si>
    <t>The clean price used for valuation at the last MTM cycle.</t>
  </si>
  <si>
    <t>MarketValue</t>
  </si>
  <si>
    <t>The calculated market value (Nominal * Price + Accrued).</t>
  </si>
  <si>
    <t>HaircutPercentage</t>
  </si>
  <si>
    <t>DECIMAL(5,2)</t>
  </si>
  <si>
    <t>The haircut applied, as per the master agreement or CRM rules. 2</t>
  </si>
  <si>
    <t>CollateralValue_AfterHaircut</t>
  </si>
  <si>
    <t>The final value of the collateral for margining purposes.</t>
  </si>
  <si>
    <t>MarginCallID</t>
  </si>
  <si>
    <t>Links to a margin call event table if this allocation was part of a margin call.</t>
  </si>
  <si>
    <t>Bond_Trades</t>
  </si>
  <si>
    <t>This table records all outright purchases and sales of bonds for the bank's investment portfolios.</t>
  </si>
  <si>
    <t>Column 1</t>
  </si>
  <si>
    <t>Column 2</t>
  </si>
  <si>
    <t>BondTradeID</t>
  </si>
  <si>
    <t>Unique identifier for the bond trade.</t>
  </si>
  <si>
    <t>Links to Portfolio_Master to indicate which portfolio the trade belongs to.</t>
  </si>
  <si>
    <t>SettlementDate</t>
  </si>
  <si>
    <t>The date for settlement (typically T+2 in Thailand). 1</t>
  </si>
  <si>
    <t>Links to the bond in Security_Master.</t>
  </si>
  <si>
    <t>Links to the broker/dealer in Counterparty_Master.</t>
  </si>
  <si>
    <t>Buy' or 'Sell'.</t>
  </si>
  <si>
    <t>Buy</t>
  </si>
  <si>
    <t>The face value of the bonds traded.</t>
  </si>
  <si>
    <t>Par Value = Norminal Value</t>
  </si>
  <si>
    <t>CleanPrice</t>
  </si>
  <si>
    <t>The agreed-upon price, excluding accrued interest.</t>
  </si>
  <si>
    <t>YieldToMaturity</t>
  </si>
  <si>
    <t>The calculated yield at the time of the trade.</t>
  </si>
  <si>
    <t>SettlementStatus</t>
  </si>
  <si>
    <t>Pending', 'Settled', 'Failed'.</t>
  </si>
  <si>
    <t>Pending</t>
  </si>
  <si>
    <t>Limit_Utilization</t>
  </si>
  <si>
    <t>This table provides an immutable, auditable log of every transaction that impacts a credit limit, enabling true pre-trade limit checking.</t>
  </si>
  <si>
    <t>Change to available line level</t>
  </si>
  <si>
    <t>UtilizationID</t>
  </si>
  <si>
    <t>BIGINT</t>
  </si>
  <si>
    <t>Unique identifier for the limit utilization event.</t>
  </si>
  <si>
    <t>LimitID</t>
  </si>
  <si>
    <t>Links to a Limit_Master table defining the specific limit (e.g., Counterparty Exposure).</t>
  </si>
  <si>
    <t>The counterparty against whom the limit is being utilized.</t>
  </si>
  <si>
    <t>Yes</t>
  </si>
  <si>
    <t>TransactionID</t>
  </si>
  <si>
    <t>The ID of the transaction (e.g., DealID, RepoTradeID) causing the utilization.</t>
  </si>
  <si>
    <t>TransactionType</t>
  </si>
  <si>
    <t>The type of transaction (e.g., 'Interbank Lend', 'REPO').</t>
  </si>
  <si>
    <t>Interbank Lend</t>
  </si>
  <si>
    <t>LimitType</t>
  </si>
  <si>
    <t>Classification of limit used, mirroring Limit_Master.LimitType (e.g. PLACEMENT_LIMIT, REPO_LIMIT, DERIVATIVE_LIMIT).</t>
  </si>
  <si>
    <t>REPO_LIMIT</t>
  </si>
  <si>
    <t>UtilizationDirection</t>
  </si>
  <si>
    <t>‘INCREASE’ when consuming limit; ‘DECREASE’ when releasing (e.g. on maturity/rollback).</t>
  </si>
  <si>
    <t>INCREASE</t>
  </si>
  <si>
    <t>UtilizationAmount</t>
  </si>
  <si>
    <t>The amount of the limit consumed by this transaction. Can be negative for reductions.</t>
  </si>
  <si>
    <t>Yes + creditline</t>
  </si>
  <si>
    <t>Timestamp</t>
  </si>
  <si>
    <t>Precise timestamp of the utilization event.</t>
  </si>
  <si>
    <t>LimitHeadroom_Before</t>
  </si>
  <si>
    <t>The available limit headroom immediately before this transaction.</t>
  </si>
  <si>
    <t>LimitHeadroom_After</t>
  </si>
  <si>
    <t>The available limit headroom immediately after this transaction.</t>
  </si>
  <si>
    <t>Bond_Positions</t>
  </si>
  <si>
    <t>This table maintains the current holding details for each bond investment. Each row represents a unique position in a bond under a specific portfolio.</t>
  </si>
  <si>
    <t>PositionID</t>
  </si>
  <si>
    <t>Unique system-generated identifier for the position</t>
  </si>
  <si>
    <t>Links to the originating trade in Bond_Trades</t>
  </si>
  <si>
    <t>Links to the bond in Security_Master</t>
  </si>
  <si>
    <t>Links to Portfolio_Master (AMC/FVOCI/Trading)</t>
  </si>
  <si>
    <t>Broker or issuer reference</t>
  </si>
  <si>
    <t>Face value of the bond</t>
  </si>
  <si>
    <t>AmortizedNotional</t>
  </si>
  <si>
    <t>Adjusted notional after amortization (e.g. step-down bonds, structured notes)</t>
  </si>
  <si>
    <t>Bond maturity date</t>
  </si>
  <si>
    <t>LastCouponDate</t>
  </si>
  <si>
    <t>Needed for accrual</t>
  </si>
  <si>
    <t>Clean price at trade</t>
  </si>
  <si>
    <t>Accrued coupon since last payment</t>
  </si>
  <si>
    <t>DirtyPrice</t>
  </si>
  <si>
    <t>Total paid incl. accrued</t>
  </si>
  <si>
    <t>Book_Value</t>
  </si>
  <si>
    <t>Carrying amount (clean price × nominal).</t>
  </si>
  <si>
    <t>Market_Value</t>
  </si>
  <si>
    <t>Current MTM fair value (FVOCI/FVTPL)</t>
  </si>
  <si>
    <t>UnrealizedGainLoss</t>
  </si>
  <si>
    <t>Market_Value − Book_Value</t>
  </si>
  <si>
    <t>“Buy” or “Sell” direction of coupon/hedge</t>
  </si>
  <si>
    <t>Frequency</t>
  </si>
  <si>
    <t>Coupon frequency</t>
  </si>
  <si>
    <t>Quarterly</t>
  </si>
  <si>
    <t>Coupon_Rate</t>
  </si>
  <si>
    <t>Current coupon rate assigned to a position (for fix instruments the contract rate; for floating instruments the rate at last repricing)</t>
  </si>
  <si>
    <t>Coupon_DayCountConv</t>
  </si>
  <si>
    <t>Day count method</t>
  </si>
  <si>
    <t>30/360</t>
  </si>
  <si>
    <t>PositionStatus</t>
  </si>
  <si>
    <t>Active / Matured / Sold / Switched</t>
  </si>
  <si>
    <t>RepoOutFlag</t>
  </si>
  <si>
    <t>Indicates if the bond is currently repoed out (collateralized).</t>
  </si>
  <si>
    <t>RepoInFlag</t>
  </si>
  <si>
    <t>Indicates if the bond is received via reverse repo (collateral received).</t>
  </si>
  <si>
    <t>Record creation timestamp</t>
  </si>
  <si>
    <t>LastUpdatedTimestamp</t>
  </si>
  <si>
    <t>Last record update timestamp</t>
  </si>
  <si>
    <t>No.</t>
  </si>
  <si>
    <t>Log date</t>
  </si>
  <si>
    <t>Action / Next Step</t>
  </si>
  <si>
    <t>Table / Stage</t>
  </si>
  <si>
    <t>Priority</t>
  </si>
  <si>
    <t>Remarks / Rationale</t>
  </si>
  <si>
    <t>Link/Input</t>
  </si>
  <si>
    <t>Create end-to-end mock-up for Bond Buy-Side flow (FVOCI &amp; AMC, across Gov, T-Bill, BOT, SOE) to validate structure and data flow.</t>
  </si>
  <si>
    <t>Bond_Positions + Bond_Trades</t>
  </si>
  <si>
    <t>High</t>
  </si>
  <si>
    <t>Completed</t>
  </si>
  <si>
    <t>Ensures integration between trade booking → position build-up → valuation. Essential for walkthrough with stakeholders (accounting, treasury).</t>
  </si>
  <si>
    <t xml:space="preserve">Create Bond_Positions table with required fields (per discussion on 3 Oct): 
• UnrealizedGainLoss 
• InterestRateType 
• ReferenceRate 
• Margin </t>
  </si>
  <si>
    <t>- This is a core table for inventory, valuation, and reporting. Foundation for downstream EVE / accrual / accounting treatment.
- This can be linked to BOT data set of investment portfolio required by YIP.</t>
  </si>
  <si>
    <t>Add field "DayCountConvention" to Interbank_Deals (per discussion on 3 Oct)</t>
  </si>
  <si>
    <t>Needed for interest accrual and harmonization with bond instruments. Critical for consistent yield calculations and EVE linkage.</t>
  </si>
  <si>
    <t>Add key rate fields to Repo_Trades (per discussion on 3 Oct):
• InterestRateType 
• InterestRate 
• ReferenceRate 
• Margin</t>
  </si>
  <si>
    <t>Repo_Trades + Limit_Utilization</t>
  </si>
  <si>
    <t>Aligns with interbank &amp; bond pricing logic. Enables consistent calculation engine.</t>
  </si>
  <si>
    <t>Create mock-up scenario for Repo Transaction to test Limit Utilization logic:
• Cover both placement and repo limit types
• Include edge cases for limit direction &amp; utilization calculation
• Validate LimitType and UtilizationDirection fields in Limit_Utilization table</t>
  </si>
  <si>
    <t>This is critical to verify how repo transactions interact with treasury placement/repo limits. Scenario should include breach cases and intra-day netting assumptions. Coordinate with Risk &amp; Treasury for realistic cases.</t>
  </si>
  <si>
    <t>Refine Field "PortfolioName" descriptions in Portfolio_Master to align with accounting classification (AMC, FVOCI)</t>
  </si>
  <si>
    <t>Improves clarity and reporting alignment. Useful for both system users and accounting interface.</t>
  </si>
  <si>
    <t>Add limit fields to Limit_Utilization: 
• LimitType (Placement vs Repo) 
• UtilizationDirection</t>
  </si>
  <si>
    <t>Supports future dashboard and regulatory reporting. Not blocking core bond flow but useful for risk/limit monitoring.</t>
  </si>
  <si>
    <t>Define approach for bond position valuation 
- TBC with Accounting team whether to apply FIFO vs Weighted Average method for cost layering.(using Weighted avg cost) 
- Initially, keep transaction-level (no netting) structure.</t>
  </si>
  <si>
    <t>Impacts how realized/unrealized gains are tracked. Affects EVE and accounting treatment. Requires alignment with policy.</t>
  </si>
  <si>
    <t>Link DiscountCurveID in bond position / valuation to Market Data table or curve repository (for EVE).</t>
  </si>
  <si>
    <t>Bond_Positions + Market Data</t>
  </si>
  <si>
    <t>Not started</t>
  </si>
  <si>
    <t>Needed for IRRBB and scenario valuation. Can be implemented after base table structures are stable.</t>
  </si>
  <si>
    <t>Create a unique results summary table as of 30 Sep 2025 to consolidate positions and trades.</t>
  </si>
  <si>
    <t>ALL</t>
  </si>
  <si>
    <t>Needed to validate cut-off balances and reconcile mock-up vs real data.</t>
  </si>
  <si>
    <t>Refine Limit_Utilization table to show limit-level view per counterparty by limit type.</t>
  </si>
  <si>
    <t>Improves clarity of limit reporting and ensures alignment with regulatory dashboards.</t>
  </si>
  <si>
    <t>Verify that all transactions after 30 Sep 2025 are correctly captured, so that the unique result table (No. 10) reflects accurate current activity.</t>
  </si>
  <si>
    <t>Ensures completeness and accuracy of transaction capture beyond reporting cut-off for YIP's disscusion</t>
  </si>
  <si>
    <t>To create the "Bond sell" mock up scenario</t>
  </si>
  <si>
    <t>To create the "Margin_call" master table</t>
  </si>
  <si>
    <t>Ideally we can add field flag Collateral type = Bond, Cash (no haircut)
to chek Moody's table - HQLA whether if margin call is cash , Find the BOT notificaiton and pending CSA_Margin
Repo table whether it can able contain morethan 2 collatertal</t>
  </si>
  <si>
    <t>P'Yut to provide Hair cut repo the market practice BOT</t>
  </si>
  <si>
    <t>for repo case of collateral</t>
  </si>
  <si>
    <t>ประกาศธนาคารแห่งประเทศไทย - ที่ สกง. 1 /2556</t>
  </si>
  <si>
    <t>Create  Bond_Positions_Realization_Cost table to serve realized/unrealized gain/loss</t>
  </si>
  <si>
    <t>Added FI_CODE from BOT website in Sheet 'BANK_CODE' for references</t>
  </si>
  <si>
    <t>Added Netting agreement table for Moodys database</t>
  </si>
  <si>
    <t>Stage_master</t>
  </si>
  <si>
    <t>TableType</t>
  </si>
  <si>
    <t>DataNature</t>
  </si>
  <si>
    <t>DataNature note</t>
  </si>
  <si>
    <t>Event</t>
  </si>
  <si>
    <t>Impact to..</t>
  </si>
  <si>
    <t>Master</t>
  </si>
  <si>
    <t>Static</t>
  </si>
  <si>
    <t>Maintained by Credit Risk / KYC teams; changes infrequently except for rating updates, group restructuring, or regulatory classification changes.</t>
  </si>
  <si>
    <t>update MTM from ThaiBMA</t>
  </si>
  <si>
    <t>Updated manually by KYC / customer on-boarding and credit teams.</t>
  </si>
  <si>
    <t>update accru int daily</t>
  </si>
  <si>
    <t>Updated manually from ThaiBMA / market data feeds when new issues are added or terms change.</t>
  </si>
  <si>
    <t>update margin call</t>
  </si>
  <si>
    <t>Rarely changes; configuration-driven (set up by Treasury/Accounting policy).</t>
  </si>
  <si>
    <t>update maturity</t>
  </si>
  <si>
    <t>This table contains the master information for all legally enforceable netting and collateral agreements (e.g., ISDA, GMRA) established between the institution and its counterparties. Each record defines the scope, effective period, and key legal attributes governing how financial transactions (e.g., swaps, repos, FX, securities lending) are netted, margined, and settled.</t>
  </si>
  <si>
    <t>Legal data, created or amended infrequently when agreements are executed, amended, or terminated.</t>
  </si>
  <si>
    <t>coupon payment</t>
  </si>
  <si>
    <t>Transaction</t>
  </si>
  <si>
    <t>Event-driven</t>
  </si>
  <si>
    <t>Daily deal capture from treasury dealing systems (front office).</t>
  </si>
  <si>
    <t>floating rate reprice</t>
  </si>
  <si>
    <t>This child table maintains the interest period schedule (floating) and reset details for each interbank lending or borrowing deal recorded in the Interbank_Deals table.
Each record represents a single interest accrual period, storing the applicable benchmark rate, margin, effective interest rate, and accrued interest for that specific period.</t>
  </si>
  <si>
    <t>Transaction (Child)</t>
  </si>
  <si>
    <t>Derived</t>
  </si>
  <si>
    <t>System-generated and updated from Interbank_Deals; adjusted on rate reset, accrual runs, and at period close.</t>
  </si>
  <si>
    <t>Input deal buy sell lend borrow</t>
  </si>
  <si>
    <t>cost &amp; Realized P/L</t>
  </si>
  <si>
    <t>Daily capture of new repo / reverse repo deals, linked to collateral and margining.</t>
  </si>
  <si>
    <t>Updated when repo trades are booked, collateral is allocated/substituted, or positions roll/mature.</t>
  </si>
  <si>
    <t>Populated by trade capture from dealing systems; each record is a buy/sell event.</t>
  </si>
  <si>
    <t>This table captures all bond trading activities at the transaction level executed by the bank across its investment and trading portfolios. Each record represents a single trade event, providing full details of the commercial terms, settlement information, pricing attributes, coupon characteristics, and valuation data associated with that transaction.</t>
  </si>
  <si>
    <t>Detailed trade-level event store; may be sourced from multiple front-office systems and normalized here.</t>
  </si>
  <si>
    <t>Position</t>
  </si>
  <si>
    <t>Derived from Bond_Transactions / Bond_Trades via end-of-day position building and lifecycle events (buys, sells, transfers, maturities).</t>
  </si>
  <si>
    <t>This table maintains the current cost basis and realized P&amp;L state for each active bond position. Each record represents the aggregated weighted-average cost (WAC) of all buy transactions linked to a position, as well as the cumulative realized gain/loss from any partial disposals. The table is updated whenever a buy or sell transaction occurs. It supports valuation, accounting, and audit purposes by preserving a clear linkage between trade events, cost accumulation, and realized results.</t>
  </si>
  <si>
    <t>Analytical</t>
  </si>
  <si>
    <t>Updated by the costing engine whenever trades (buys/sells/transfers) affect the position’s cost basis or realized P&amp;L.</t>
  </si>
  <si>
    <t>This table serves as an immutable journal of realized P&amp;L events for bond positions. Each record represents a single realization event (e.g., a sale or transfer-out) capturing the clean-price differential between the sale and the weighted-average cost at that time.</t>
  </si>
  <si>
    <t>Journal</t>
  </si>
  <si>
    <t>Appended when a realization event occurs; never updated or deleted (immutable audit log).</t>
  </si>
  <si>
    <t>This table records all daily margin call events arising from collateralized trading relationships such as repo, reverse repo, and OTC derivative agreements (e.g., GMRA, ISDA). Each record represents a calculated margin requirement based on mark-to-market exposure as of a specific valuation date, adjusted for thresholds, minimum transfer amounts (MTA), and rounding rules. The table provides a clear workflow and audit trail from exposure calculation through to margin agreement, settlement, and reconciliation.</t>
  </si>
  <si>
    <t>Control</t>
  </si>
  <si>
    <t>Calculated by the margin engine from exposure and collateral data at each valuation date; workflow-driven (Pending → Agreed → Settled).</t>
  </si>
  <si>
    <t>This table records all cash-based collateral (margin) movements exchanged between the institution and its counterparties under collateralized agreements such as GMRA (Repo / Reverse Repo).
It represents the cash-side lifecycle of margining, acting as the operational mirror of exposure and margin call calculations. Each row captures a single cash event—posting, receiving, returning, or adjusting margin—and provides a full audit trail from margin call through settlement and reconciliation.
The table also maintains a running outstanding margin balance per margin_call_id and supports the accrual of interest receivable on cash margin that we have posted (typical Repo case), in accordance with GMRA terms.</t>
  </si>
  <si>
    <t>Journal / Transaction</t>
  </si>
  <si>
    <t>Populated when margin cash is instructed/settled (BAHTNET/SWIFT); used for cash &amp; collateral reconciliation.</t>
  </si>
  <si>
    <t>This table provides an immutable, auditable log of every transaction that impacts a credit limit, enabling true pre-trade and post-trade limit checking.</t>
  </si>
  <si>
    <t>Updated whenever exposures change (new trades, maturities, margining, adjustments); supports limit monitoring and MIS.</t>
  </si>
  <si>
    <t>Updated when group structures change, when counterparties are added/removed, or when shared limit assignments are revised. Used for mapping Entity → Counterparty → Parent Limit for group-level limit enforcement.</t>
  </si>
  <si>
    <t>Event type to update data in table</t>
  </si>
  <si>
    <t>Related Table</t>
  </si>
  <si>
    <t>Department in Charge</t>
  </si>
  <si>
    <t>Create new Counterparty input</t>
  </si>
  <si>
    <t>counterparty_master, entity_master, entity_counterparty</t>
  </si>
  <si>
    <t>Back Office</t>
  </si>
  <si>
    <t>Create new Security input(Reverse REPO,Bond Buy)</t>
  </si>
  <si>
    <t>security_master</t>
  </si>
  <si>
    <t>Credit limit update &amp; newly add</t>
  </si>
  <si>
    <t>limit_utilization</t>
  </si>
  <si>
    <t>REPO setup GMRA</t>
  </si>
  <si>
    <t>#</t>
  </si>
  <si>
    <t>Q</t>
  </si>
  <si>
    <t>Ans as of 24 Nov</t>
  </si>
  <si>
    <t>สามารถใช้ตัว Accrued Interest ที่ ThaiBMA report (mark-to-market) มาโดยตรงได้ไหมสำหรับการรายงานบัญชี หรือจะต้องปรับอะไรเพิ่ม?</t>
  </si>
  <si>
    <t>Pending Acc team to check</t>
  </si>
  <si>
    <t>Flow การ reconcile ระหว่าง Treasury → ThaiBMA → Accounting GL ต้องใช้ข้อมูลอะไรบ้าง และ format ไหน</t>
  </si>
  <si>
    <t>Journal entries ที่ทีมบัญชีใช้สำหรับการรับรู้ / ปิดบัญชี / reversal ของดอกเบี้ยค้างรับเป็นอย่างไร</t>
  </si>
  <si>
    <t>Step</t>
  </si>
  <si>
    <t>Owner</t>
  </si>
  <si>
    <t>Output</t>
  </si>
  <si>
    <t>Accrued calculation (ThaiBMA / Treasury System) feed daily to Datamart</t>
  </si>
  <si>
    <t>Treasury</t>
  </si>
  <si>
    <t>Position-level accrued interest</t>
  </si>
  <si>
    <t>Mapping classification (FVOCI, AC, FVTPL)</t>
  </si>
  <si>
    <t>Accounting</t>
  </si>
  <si>
    <t>Classification logic</t>
  </si>
  <si>
    <t>GL Posting (Journal Entry)</t>
  </si>
  <si>
    <t>P&amp;L + BS impact</t>
  </si>
  <si>
    <t>Reconciliation</t>
  </si>
  <si>
    <t>Treasury + Accounting</t>
  </si>
  <si>
    <t>Break-down and adjustments</t>
  </si>
  <si>
    <t>Reporting (FS, BOT, Management)</t>
  </si>
  <si>
    <t>Final consolidation</t>
  </si>
  <si>
    <t>Product</t>
  </si>
  <si>
    <t>Source of data</t>
  </si>
  <si>
    <t>Table</t>
  </si>
  <si>
    <t>Field</t>
  </si>
  <si>
    <t>Bond</t>
  </si>
  <si>
    <t>Thai BMA website</t>
  </si>
  <si>
    <t>bond_trades</t>
  </si>
  <si>
    <t>clean_price_trade</t>
  </si>
  <si>
    <t>bond_transactions</t>
  </si>
  <si>
    <t>clean_price</t>
  </si>
  <si>
    <t>accrued_interest</t>
  </si>
  <si>
    <t>dirty_price</t>
  </si>
  <si>
    <t>position_realization_events</t>
  </si>
  <si>
    <t>sell_clean_price_pct</t>
  </si>
  <si>
    <t>bond_positions</t>
  </si>
  <si>
    <t>avg_book_clean_price_pct</t>
  </si>
  <si>
    <t>market_value</t>
  </si>
  <si>
    <t>update accrued interest income daily</t>
  </si>
  <si>
    <t>Interbank lending/borrowing</t>
  </si>
  <si>
    <t>Treasury System Database</t>
  </si>
  <si>
    <t>interbank_deals</t>
  </si>
  <si>
    <t>update margin call daily</t>
  </si>
  <si>
    <t>Reverse repo/Repo</t>
  </si>
  <si>
    <t>margin_calls</t>
  </si>
  <si>
    <t>call_type</t>
  </si>
  <si>
    <t>call_amount</t>
  </si>
  <si>
    <t>purchase_price</t>
  </si>
  <si>
    <t>Cash_Margin_Movements</t>
  </si>
  <si>
    <t>amount</t>
  </si>
  <si>
    <t>trade_type = Coupon</t>
  </si>
  <si>
    <t>accrued_int_realized</t>
  </si>
  <si>
    <t>Timestamp update as of</t>
  </si>
  <si>
    <t>entity_master</t>
  </si>
  <si>
    <t>This table represents the authoritative, enterprise-wide obligor registry. It stores the top-level identity of each customer group, legal entity, or economic group used for credit risk, Basel, TFRS 9, Moody’s mapping, and BOT DER_CPEN.Entity Id.</t>
  </si>
  <si>
    <t>Primary key/Foreign key</t>
  </si>
  <si>
    <t>Allow Null</t>
  </si>
  <si>
    <t>entity_id</t>
  </si>
  <si>
    <t>VARCHAR(40)</t>
  </si>
  <si>
    <t>Top-level unique identifier for the obligor or customer group.
Used as the BOT DER_CPEN.Entity Id and compatible with Moody’s ENTITY_CODE.
This identifier is systematically constructed by concatenating "entity_short_name + juristic_registration_number" to ensure uniqueness and consistency across counterparty_master, entity_master, and regulatory reporting.
This is the primary key that counterparty_master.entity_id references.</t>
  </si>
  <si>
    <t>PK</t>
  </si>
  <si>
    <t>No</t>
  </si>
  <si>
    <t>entity_name</t>
  </si>
  <si>
    <t>Full legal name of the entity/obligor. Often the same as Counterparty_Master.legal_name, but stored here at obligor/group level.</t>
  </si>
  <si>
    <t>-</t>
  </si>
  <si>
    <t>entity_short_name</t>
  </si>
  <si>
    <t>Short name / abbreviation used in risk reporting.</t>
  </si>
  <si>
    <t>entity_type</t>
  </si>
  <si>
    <t>Fine-grained Basel/Moody’s obligor classification (BANK, BANK_SOV, PSE, CORP_HVCRE, SME_PF, INDIV, SOV, SUPRA, etc.). Used for regulatory RW, EAD grouping, and Moody’s mapped class.</t>
  </si>
  <si>
    <t>BANK</t>
  </si>
  <si>
    <t>industry_sector</t>
  </si>
  <si>
    <t>User-defined industry sector (Moody’s INDUSTRY_SECTOR). Used for concentration analysis.</t>
  </si>
  <si>
    <t>FINANCIALS</t>
  </si>
  <si>
    <t>country_code</t>
  </si>
  <si>
    <t>CHAR(3)</t>
  </si>
  <si>
    <t>Country of domicile for country risk and Basel mapping.</t>
  </si>
  <si>
    <t>juristic_registration_number</t>
  </si>
  <si>
    <t>เลขจดทะเบียนนิติบุคคล / เลขนิติบุคคล (13 digits for Thai juristic entities). Used for KYC, BOT reporting, and obligor-level regulatory mapping.</t>
  </si>
  <si>
    <t>0107536000374</t>
  </si>
  <si>
    <t>registered_capital_amount</t>
  </si>
  <si>
    <t>ทุนจดทะเบียนของนิติบุคคล (Registered Capital of the entity).</t>
  </si>
  <si>
    <t>financials_currency</t>
  </si>
  <si>
    <t>Currency for financials.</t>
  </si>
  <si>
    <t>g_sib_type</t>
  </si>
  <si>
    <t>CHAR(1)</t>
  </si>
  <si>
    <t>G-SIB / D-SIB classification (G/D/NULL).</t>
  </si>
  <si>
    <t>D</t>
  </si>
  <si>
    <t>created_date</t>
  </si>
  <si>
    <t>Record creation timestamp.</t>
  </si>
  <si>
    <t>last_updated_date</t>
  </si>
  <si>
    <t>Record last update timestamp.</t>
  </si>
  <si>
    <t>counterparty_master</t>
  </si>
  <si>
    <t>Unique reference number identifying a person, juristic person, group of persons, group of juristic persons, or customer group.
May represent either (a) an internal identifier used within the financial institution, or (b) an external reference number used for BOT data submission.</t>
  </si>
  <si>
    <t>BBL0107536000374</t>
  </si>
  <si>
    <t>FK → entity_master.entity_id</t>
  </si>
  <si>
    <t>legal_name</t>
  </si>
  <si>
    <t>short_code</t>
  </si>
  <si>
    <t>counterparty_type</t>
  </si>
  <si>
    <t>bank_code</t>
  </si>
  <si>
    <t>VARCHAR(13)</t>
  </si>
  <si>
    <t>Official identifier assigned by the Bank of Thailand in Sheet 'BANK_CODE'. The format should be Text "XXX".</t>
  </si>
  <si>
    <t>001</t>
  </si>
  <si>
    <t>Applicable only for financial institutions. Leave blank for corporates.</t>
  </si>
  <si>
    <t>swift_bic</t>
  </si>
  <si>
    <t>Used for payment, settlement, and messaging systems.</t>
  </si>
  <si>
    <t>primary_credit_rating</t>
  </si>
  <si>
    <t>primary_rating_agency</t>
  </si>
  <si>
    <t>primary_rating_date</t>
  </si>
  <si>
    <t>involved_party_type</t>
  </si>
  <si>
    <t>Classification code representing the type of institution or counterparty based on the Bank of Thailand’s (BOT) standardized in sheet “Involved_Party_Type” list.</t>
  </si>
  <si>
    <t>176039</t>
  </si>
  <si>
    <t>customer_code</t>
  </si>
  <si>
    <t>Bank-defined customer classification code used to identify the type of customer for regulatory, reporting, and business rules (e.g., interest calculation, FCC, interbank classification). Each CIF must be mapped to exactly one customer type. The code is maintained by the bank and aligned with BOT/MFSMCG concepts such as Personal, Juristic Person, Government, Financial Institution (Resident / Non-Resident), etc.
Please refer to sheet 'Customer_type_master' for the defition.</t>
  </si>
  <si>
    <t>2008</t>
  </si>
  <si>
    <t>Remark: This field is introduced in advance to prepare for future customer classification and regulatory use cases. At this stage, the detailed customer code mapping may not yet be fully defined. From a data model perspective, the preferred approach is to use customer_type_code as the single source of truth, and let downstream processes and reports map this code to required attributes (e.g., residency, interbank, FCC class, sector, etc.) via reference tables.  This avoids creating many hard-coded flags (e.g., is_interbank_flag, is_financial_institution_flag, is_government_flag, etc.).
In the future, once the customer code mapping is stabilized, this field can become the primary driver and allow removal of overlapping or redundant flags. Otherwise, continuing to add multiple boolean flags will eventually result in a table filled with overlapping indicators that represent the same business meaning in different forms.
See sheet 'Customer_type_master'</t>
  </si>
  <si>
    <t>reside_in_thailand_flag</t>
  </si>
  <si>
    <t>Indicates whether the counterparty is a financial institution that resides in Thailand, in accordance with the Monetary and Financial
Statistics Manual and Compilation Guide (MFSMCG) residency classification.
- TRUE = Counterparty is resident in Thailand (มีถิ่นฐานอยู่ในประเทศ)
- FALSE = Counterparty is non-resident (มีถิ่นฐานอยู่นอกประเทศ)
Please refer to sheet 'Resident definition' for the defition.</t>
  </si>
  <si>
    <t>TRUE</t>
  </si>
  <si>
    <t>See sheet 'Resident definition'</t>
  </si>
  <si>
    <t>security_id</t>
  </si>
  <si>
    <t>Unique system-generated identifier for the security e.g. The official trading symbol used by ThaiBMA.</t>
  </si>
  <si>
    <t>isin</t>
  </si>
  <si>
    <t>issuer_id</t>
  </si>
  <si>
    <r>
      <rPr>
        <rFont val="Arial"/>
        <color rgb="FF1B1C1D"/>
        <sz val="11.0"/>
      </rPr>
      <t xml:space="preserve">Identify the issuer. 1 = Govt of Thailand, 2 = BOT, 3 = State Own Enterprise, 4 = Corporate
</t>
    </r>
    <r>
      <rPr>
        <rFont val="Arial"/>
        <color rgb="FF1155CC"/>
        <sz val="11.0"/>
        <u/>
      </rPr>
      <t>https://www.thaibma.or.th/EN/Issuer/IssuerSearch.aspx</t>
    </r>
  </si>
  <si>
    <t>unique_id</t>
  </si>
  <si>
    <t>ID for BOT report , Please refer to Sheet 'Unique Id Type'.  ( (1) BOT bond use BANK_CODE 
 (2) Govt bond, T-bill, SOE bond, SOE MOF use Govt Agency code 
(3) Corp bond, use Juristic Id from dataforThai website)</t>
  </si>
  <si>
    <t>Used in BOT data submissions</t>
  </si>
  <si>
    <t>instrument_type</t>
  </si>
  <si>
    <t>The type of instrument (e.g., 'T-Bill', 'Gov Bond', 'Corp Bond', 'SOE Bond', 'BOT Bond', 'SOE MOF').</t>
  </si>
  <si>
    <t>issue_date</t>
  </si>
  <si>
    <t>maturity_date</t>
  </si>
  <si>
    <t>coupon_rate</t>
  </si>
  <si>
    <t>Nominal coupon rate. “0” for zero-coupon bonds. Fixed: contract rate; Floating: last reset per ThaiBMA MTM.</t>
  </si>
  <si>
    <t>coupon_margin</t>
  </si>
  <si>
    <t>Spread over the reference rate in percentage terms. For fixed-rate deals, set to 0</t>
  </si>
  <si>
    <t>coupon_reference_rate</t>
  </si>
  <si>
    <t>Floating rate benchmark (e.g., THBFIX6M). If fixed, set to NULL.</t>
  </si>
  <si>
    <t>coupon_frequency</t>
  </si>
  <si>
    <t>coupon_day_count_conv</t>
  </si>
  <si>
    <t>currency</t>
  </si>
  <si>
    <t>country</t>
  </si>
  <si>
    <t>bond_structure</t>
  </si>
  <si>
    <t>Structure of principal repayment (e.g., "ZERO", 'Bullet').</t>
  </si>
  <si>
    <t>rating_tris</t>
  </si>
  <si>
    <t>VARCHAR(8)</t>
  </si>
  <si>
    <t>The long-term credit rating assigned to the security or issuer by TRIS Rating (Thailand). This field stores the latest available rating used for credit risk assessment and reporting. Leave blank for Government or MOF-guaranteed securities where ratings are not applicable.</t>
  </si>
  <si>
    <t>A-</t>
  </si>
  <si>
    <t>rating_fitch</t>
  </si>
  <si>
    <t>The long-term credit rating assigned to the security or issuer by Fitch Ratings. This field stores the latest available rating used for credit risk assessment, valuation models, and investment eligibility checks. Leave blank for Government or MOF-guaranteed securities where ratings are not applicable.</t>
  </si>
  <si>
    <t>A-(tha)</t>
  </si>
  <si>
    <t>is_eligible_bot_repo_collateral</t>
  </si>
  <si>
    <t>is_eligible_crm_collateral</t>
  </si>
  <si>
    <t>Flag indicating if the security meets BOT's criteria for Credit Risk Mitigation.</t>
  </si>
  <si>
    <t>status</t>
  </si>
  <si>
    <t>status_timestamp</t>
  </si>
  <si>
    <t>Timestamp of record creation. Time zone in Thailand (GMT+7). Format: YYYY-MM-DD HH:MM:SS</t>
  </si>
  <si>
    <t>coupon_rate_type</t>
  </si>
  <si>
    <t>‘Fixed’ or ‘Floating’.</t>
  </si>
  <si>
    <t>cross_default</t>
  </si>
  <si>
    <t>Flag indicating if the security has entered default due to a cross-default event triggered by another security under the same issuer. If TRUE, the system immediately treats this plan as defaulted.</t>
  </si>
  <si>
    <t>portfolio_master</t>
  </si>
  <si>
    <t>portfolio_id</t>
  </si>
  <si>
    <t>portfolio_name</t>
  </si>
  <si>
    <t>Clear accounting classification upfront (e.g., 'Amortized Cost', 'Fair Value through OCI', 'Fair Value through P&amp;L (Trading Book)') along with Asset type (Gov, SOE, BOT, T-Bill)</t>
  </si>
  <si>
    <t>portfolio_manager</t>
  </si>
  <si>
    <t>accounting_treatment</t>
  </si>
  <si>
    <t>created_timestamp</t>
  </si>
  <si>
    <t>netting_agreement</t>
  </si>
  <si>
    <t>This table contains the master information for all legally enforceable netting and collateral agreements (e.g., ISDA, CSA, GMRA, GMSLA) established between the institution and its counterparties.
 Each record represents one agreement that defines the scope, effective period, and key legal attributes governing how financial transactions (e.g., swaps, repos, FX, securities lending) are netted, margined, and settled.</t>
  </si>
  <si>
    <t>netting_agreement_id</t>
  </si>
  <si>
    <t>VARCHAR2(40)</t>
  </si>
  <si>
    <t>Unique generated identifier for each netting agreement record.</t>
  </si>
  <si>
    <t>GMRA_2023_KB</t>
  </si>
  <si>
    <t>Identifier linking to the counterparty legal entity in Counterparty_Master.</t>
  </si>
  <si>
    <t>FK → counterparty_master.counterparty_id</t>
  </si>
  <si>
    <t>netting_set_id</t>
  </si>
  <si>
    <t>Logical identifier for the enforceable netting set under which trades are aggregated. Remains the same for new/replacement agreements if the legal relationship continues.</t>
  </si>
  <si>
    <t>agreement_type</t>
  </si>
  <si>
    <t>Type of master/annex agreement defining the netting scope i.e. GMRA, ISDA.</t>
  </si>
  <si>
    <t>GMRA</t>
  </si>
  <si>
    <t>netting_type</t>
  </si>
  <si>
    <t>VARCHAR2(20)</t>
  </si>
  <si>
    <t>Classification of the netting structure used in the agreement. Examples:
• CLOSE_OUT – for close-out netting under ISDA/CSA
• COLLATERAL – for collateral netting
• SET_OFF – for balance sheet set-off netting</t>
  </si>
  <si>
    <t>COLLATERAL</t>
  </si>
  <si>
    <t>collateral_contract_type</t>
  </si>
  <si>
    <t>VARCHAR2(12)</t>
  </si>
  <si>
    <t>Classification of the netting collateral type, used by the engine to determine exposure and regulatory product mapping:
• REP – contract type for collateral legs under repo agreements.
• BAL – contract type for balance sheet/liability netting.
• OTC – contract type for OTC derivatives.</t>
  </si>
  <si>
    <t>REP</t>
  </si>
  <si>
    <t>trade_date</t>
  </si>
  <si>
    <t>Date of signature or execution of the agreement by both parties.</t>
  </si>
  <si>
    <t>value_date</t>
  </si>
  <si>
    <t>Effective or enforcement date when the agreement becomes active for new trades.</t>
  </si>
  <si>
    <t>Expiry or termination date of the agreement. No new trades should map after this date.</t>
  </si>
  <si>
    <t>No new trades mapped beyond this date.</t>
  </si>
  <si>
    <t>is_replacement</t>
  </si>
  <si>
    <t>TINYINT (0/1)</t>
  </si>
  <si>
    <t>Flag indicating if this agreement replaces an earlier one (1 = Yes, 0 = No).</t>
  </si>
  <si>
    <t>replaced_agreement_id</t>
  </si>
  <si>
    <t>References the previous NettingAgreementID that this record replaces. Null if not a replacement</t>
  </si>
  <si>
    <t>FK → netting_agreement.netting_agreement_id</t>
  </si>
  <si>
    <t>settlement_currency</t>
  </si>
  <si>
    <t>Primary settlement or close-out currency used under the agreement.</t>
  </si>
  <si>
    <t>created_at</t>
  </si>
  <si>
    <t>updated_at</t>
  </si>
  <si>
    <t>Timestamp of the latest record update. Time zone in Thailand (GMT+7). Format: YYYY-MM-DD HH:MM:SS</t>
  </si>
  <si>
    <t>agreement_status</t>
  </si>
  <si>
    <t>‘Active’, ‘Matured’, ‘In-Default’.</t>
  </si>
  <si>
    <t>deal_id</t>
  </si>
  <si>
    <t>Date and time the deal was executed. Time zone in Thailand (GMT+7). Format: YYYY-MM-DD HH:MM:SS</t>
  </si>
  <si>
    <t>deal_type</t>
  </si>
  <si>
    <t>Must match an active counterparty record.</t>
  </si>
  <si>
    <t>principal_amount</t>
  </si>
  <si>
    <t>Positive value; currency defined in Currency.
Additional logic from DP before send to YIP
If interbank_deals.status = 'Matured', DP adjust interbank_deals.principal_amount value to '0.00' before send to YIP</t>
  </si>
  <si>
    <t>e.g. THB, USD, EUR.</t>
  </si>
  <si>
    <t>reference_rate_id</t>
  </si>
  <si>
    <t>Contractual reference rate identifier, typically ReferenceRate + ReferenceRate_Tenor + DealID (e.g. ‘THOR1M45001’).</t>
  </si>
  <si>
    <t>THOR1M</t>
  </si>
  <si>
    <t>Derived contract key. NULL for fixed-rate deals or where no benchmark is defined.</t>
  </si>
  <si>
    <t>interest_rate_type</t>
  </si>
  <si>
    <t>interest_rate</t>
  </si>
  <si>
    <t>The current applicable interest rate (% p.a.).
 • Fixed: the agreed contractual rate (reported from TradeDate).
 • Floating: the latest ResetRate (= ReferenceRate + Margin) effective from LastResetDate.</t>
  </si>
  <si>
    <t>reference_rate_tenor</t>
  </si>
  <si>
    <t>Tenor bucket of the reference rate, if applicable. Possible values include ‘O/N’, ‘1M’, ‘3M’, ‘6M’.</t>
  </si>
  <si>
    <t>1M</t>
  </si>
  <si>
    <t>NULL if not applicable.</t>
  </si>
  <si>
    <t>reference_rate</t>
  </si>
  <si>
    <t>Benchmark name if floating (e.g., ThaiBMA/BOT code: THOR, THORA, SOFR). For fixed-rate deals, set value = 'FIX'.</t>
  </si>
  <si>
    <t>THOR</t>
  </si>
  <si>
    <t>Always mandatory — 'FIX' indicates the deal uses a fixed interest rate; for floating, store actual benchmark code (e.g., THOR1M).</t>
  </si>
  <si>
    <t>margin</t>
  </si>
  <si>
    <t>Spread over the reference rate in percentage terms. For fixed-rate deals, set to NULL.</t>
  </si>
  <si>
    <t>NULL for fixed-rate deals. For floating, InterestRate = ResetRate + Margin. Input in % (0.10 = +0.10%).</t>
  </si>
  <si>
    <t>reset_rate</t>
  </si>
  <si>
    <t>The actual benchmark rate fixed on LastResetDate. Used to compute InterestRate = ResetRate + Margin. NULL for fixed deals.</t>
  </si>
  <si>
    <t>NULL for fixed-rate deals and for Phase 1 (if no true floating product yet).</t>
  </si>
  <si>
    <t>last_reset_date</t>
  </si>
  <si>
    <t>Start date of the current interest period for floating-rate deals. Usually equals ValueDate for first reset. NULL if fixed.</t>
  </si>
  <si>
    <t>NULL for fixed-rate deals in Phase 1. Reserved for future floating-rate design.</t>
  </si>
  <si>
    <t>next_reset_date</t>
  </si>
  <si>
    <t>End date of current interest period / next reset date. NULL if fixed or last reset before maturity.</t>
  </si>
  <si>
    <t>NULL for fixed-rate deals or final period before maturity. Reserved for future use.</t>
  </si>
  <si>
    <t>day_count_convention</t>
  </si>
  <si>
    <t>Can be NULL before first accrual run; otherwise store calculated amount (THB or deal currency).</t>
  </si>
  <si>
    <t>Controls inclusion in positions / limit monitoring.</t>
  </si>
  <si>
    <t>confirmation_ref</t>
  </si>
  <si>
    <t>limit_id</t>
  </si>
  <si>
    <t>Unique identifier linking to a specific limit (e.g., Counterparty Exposure).</t>
  </si>
  <si>
    <t>FK → limit_utilization.limit_id</t>
  </si>
  <si>
    <t>NULL if deal is not tied to a specific limit record or limit module not in scope.</t>
  </si>
  <si>
    <t>term</t>
  </si>
  <si>
    <t>The term of the Interbank in days.</t>
  </si>
  <si>
    <t>Top-level obligor / customer group to which this limit belongs. Links to Entity_Master.entity_id and aligns with BOT DER_CPEN Entity Id.</t>
  </si>
  <si>
    <t>Ensures limit monitoring and reporting at obligor/group level.</t>
  </si>
  <si>
    <t>interbank_interest_schedule</t>
  </si>
  <si>
    <t>schedule_id</t>
  </si>
  <si>
    <t>Primary key for each interest period record.</t>
  </si>
  <si>
    <t>referencerate_id</t>
  </si>
  <si>
    <t>Contractual reference rate identifier, typically ReferenceRate + ReferenceRate_Tenor (e.g. ‘THOR1M’).</t>
  </si>
  <si>
    <t>FK → interbank_deals.referencerate_id</t>
  </si>
  <si>
    <t>Link to parent deal in Interbank_Deals.</t>
  </si>
  <si>
    <t>FK → interbank_deals.deal_id</t>
  </si>
  <si>
    <t>Start date of the current interest period.</t>
  </si>
  <si>
    <t>End date of the current interest period / next scheduled reset date.</t>
  </si>
  <si>
    <t>Benchmark fixing rate (e.g., THOR 1M) applied for this period. NULL if next period not yet fixed.</t>
  </si>
  <si>
    <t>Total effective rate = ResetRate + Margin for this period.  NULL if next period not yet fixed.</t>
  </si>
  <si>
    <t>Status of the period (‘Active’, 'Planned', ‘Closed’).</t>
  </si>
  <si>
    <t>repo_trades</t>
  </si>
  <si>
    <t>RDT report DER_OTDM Accrued Interest Receivables in Baht ที่ต้อง present ด้วย (7/11/2025)</t>
  </si>
  <si>
    <t>repo_trade_id</t>
  </si>
  <si>
    <t>Unique identifier for the REPO trade.
Use non-overlapping ID sequences (e.g., RepoTradeID starts at 70000+, BondTradeID starts at 90000+).</t>
  </si>
  <si>
    <t>Primary key of the table.</t>
  </si>
  <si>
    <t>Date and time the trade was executed. Time zone in Thailand (GMT+7). Format: YYYY-MM-DD HH:MM:SS</t>
  </si>
  <si>
    <t>Used for trade capture and audit trail.</t>
  </si>
  <si>
    <t>trade_type</t>
  </si>
  <si>
    <t>Repo (you give securities, get cash) or ReverseRepo (you receive securities, give cash) or 'Rehypothecation'</t>
  </si>
  <si>
    <t>Repo</t>
  </si>
  <si>
    <t>Defines cash/asset direction for accounting.</t>
  </si>
  <si>
    <t>Must reference valid counterparty master record.</t>
  </si>
  <si>
    <t>Can be NULL if trade not under a master agreement.</t>
  </si>
  <si>
    <t>Used for exposure aggregation and margining.</t>
  </si>
  <si>
    <t>nominal_amount</t>
  </si>
  <si>
    <t>Face value of securities being repoed or received.</t>
  </si>
  <si>
    <t>Equals par amount of collateral securities.
Additional logic from DP before send to YIP
If repo_trades.status = 'Matured', DP adjust value to '0.00' before send to YIP:
- repo_trades.nominal_amount</t>
  </si>
  <si>
    <t>purchase_date</t>
  </si>
  <si>
    <t>Also reported as Interest Rate Effective Date.</t>
  </si>
  <si>
    <t>repurchase_date</t>
  </si>
  <si>
    <t>Also reported as Interest Rate End Date.</t>
  </si>
  <si>
    <t>Cash received (REPO) or cash paid (Reverse Repo) on day 1 (purchase date).</t>
  </si>
  <si>
    <t>Leg 1 cash flow.
Additional logic from DP before send to YIP
If repo_trades.status = 'Matured', DP adjust value to '0.00' before send to YIP:
- repo_trades.purchase_price</t>
  </si>
  <si>
    <t>repurchase_price</t>
  </si>
  <si>
    <t>Cash paid (REPO) or received (Reverse Repo) on day 2 (repurchase date).</t>
  </si>
  <si>
    <t>Leg 2 cash flow = principal + interest.
Additional logic from DP before send to YIP
If repo_trades.status = 'Matured', DP adjust value to '0.00' before send to YIP:
- repo_trades.repurchase_price</t>
  </si>
  <si>
    <t>e.g. THB, USD.</t>
  </si>
  <si>
    <t>Contractual reference rate identifier, typically reference_rate + repo_trade_id</t>
  </si>
  <si>
    <t>Fixed or Floating.</t>
  </si>
  <si>
    <t>Determines whether ReferenceRate and Margin apply.</t>
  </si>
  <si>
    <t>Current applicable repo rate (% p.a.).
• Fixed = agreed contractual rate.
• Floating = ResetRate + Margin.</t>
  </si>
  <si>
    <t>Expressed in percentage terms (2.25 = 2.25%).</t>
  </si>
  <si>
    <t>FIX</t>
  </si>
  <si>
    <t>Always populated — 'FIX' denotes fixed repo rate.</t>
  </si>
  <si>
    <t>Spread (%) added over ReferenceRate for floating repos; NULL if fixed.</t>
  </si>
  <si>
    <t>Input in %; InterestRate = ResetRate + Margin.</t>
  </si>
  <si>
    <t>repo_rate</t>
  </si>
  <si>
    <t>Optional field for validation / reconciliation.</t>
  </si>
  <si>
    <t>Used for classification (O/N, 1W, 1M).</t>
  </si>
  <si>
    <t>repo_out_flag</t>
  </si>
  <si>
    <t>TRUE if securities are currently out as collateral.</t>
  </si>
  <si>
    <t>Applies to TradeType = Repo.</t>
  </si>
  <si>
    <t>repo_in_flag</t>
  </si>
  <si>
    <t>TRUE if securities received via Reverse Repo.</t>
  </si>
  <si>
    <t>Applies to TradeType = ReverseRepo.</t>
  </si>
  <si>
    <t>NULL if limit module not in scope.</t>
  </si>
  <si>
    <t>FK</t>
  </si>
  <si>
    <t>collateral_positions</t>
  </si>
  <si>
    <t>collateral_id</t>
  </si>
  <si>
    <t>Unique identifier for this specific collateral allocation.
Typically constructed using RepoTradeID + SecurityID + sequence number to ensure uniqueness across multiple collateral pieces within the same trade.”</t>
  </si>
  <si>
    <t>77002</t>
  </si>
  <si>
    <t xml:space="preserve">PK </t>
  </si>
  <si>
    <t>FK → security_master.security_id</t>
  </si>
  <si>
    <t>ThaiBMA symbol for Thai bonds.</t>
  </si>
  <si>
    <t>allocation_date</t>
  </si>
  <si>
    <t>valuation_price</t>
  </si>
  <si>
    <t>haircut_percentage</t>
  </si>
  <si>
    <t>Haircut applied to this collateral lot for margining purposes, as per GMRA / internal CRM rules.</t>
  </si>
  <si>
    <t>collateral_value_after_haircut</t>
  </si>
  <si>
    <t>margin_call_id</t>
  </si>
  <si>
    <t>Links to a margin call event in Margin_Calls if this allocation was created or adjusted due to a margin call.</t>
  </si>
  <si>
    <t>FK → margin_calls.margin_call_id</t>
  </si>
  <si>
    <t>NULL for initial trade collateral; populated for collateral posted/adjusted due to a specific margin call.</t>
  </si>
  <si>
    <t>bond_trade_id</t>
  </si>
  <si>
    <t>Unique identifier for the originating trade. This field links to either the Bond_Trades table (if the position arises from a bond trade) or the Repo_Trades table (if the position arises from a repo/reverse-repo transaction). Use non-overlapping ID ranges to distinguish trade types (e.g., BondTradeID ≥ 90000, RepoTradeID ≥ 70000).</t>
  </si>
  <si>
    <t>FK → portfolio_master.portfolio_id</t>
  </si>
  <si>
    <t>Date for the trade was executed.</t>
  </si>
  <si>
    <t>settlement_date</t>
  </si>
  <si>
    <t>The agreed-upon price as of trade date.</t>
  </si>
  <si>
    <t>yield_to_maturity</t>
  </si>
  <si>
    <t>settlement_status</t>
  </si>
  <si>
    <t>trade_id</t>
  </si>
  <si>
    <t>Unique identifier for the originating trade. This field links to either the Bond_Trades table (if the position arises from a bond trade) or the Repo_Trades table (if the position arises from a repo/reverse-repo transaction). Use non-overlapping ID ranges to distinguish trade types (e.g., BondTradeID ≥ 90000, RepoTradeID ≥ 70000).
For coupon-only events (trade_type = 'Coupon'), use an alphanumeric convention with the prefix 'CPN_'
to clearly distinguish them from principal trades, e.g.:
 • CPN_&lt;SecurityID&gt;_&lt;YYYYMMDD&gt;_&lt;nn&gt;
   → CPN_GSB26OA_20251016_01 for the first coupon payment of GSB26OA on 16-Oct-2025.</t>
  </si>
  <si>
    <t>90001</t>
  </si>
  <si>
    <t>Identifier linking to Security_Master.</t>
  </si>
  <si>
    <t>Links to Portfolio_Master (e.g., AMC, FVOCI).</t>
  </si>
  <si>
    <t>Links to Counterparty_Master</t>
  </si>
  <si>
    <t>Identifies the nature of the bond transaction. Supports normal buy/sell and securities financing (repo) including re-use of collateral, as well as standalone coupon cash receipts.
Allowed Values = 'Buy', 'Sell', 'Repo', 'ReverseRepo', 'Rehypothecation' and 'Coupon' (standalone coupon payment event where only interest cash is received and the bond nominal does not change)
where sell have to be more than 90 days in banking book policy</t>
  </si>
  <si>
    <t>Date the trade was executed.</t>
  </si>
  <si>
    <t>Settlement date (T+2 for THB bonds).</t>
  </si>
  <si>
    <t>Bond maturity date (from Security_Master).</t>
  </si>
  <si>
    <t>Original amount at the beginning of the contract, excluding amortization (Face value of Bond).</t>
  </si>
  <si>
    <t>Clean price at reporting date</t>
  </si>
  <si>
    <t>Allow NULL for coupon transaction only.</t>
  </si>
  <si>
    <t>Accrued coupon since last payment.
Usage by trade_type:
• For 'Buy' / 'Sell' / 'Repo' / 'ReverseRepo':
    – Represents accrued coupon embedded in the dirty price as of SettlementDate (i.e. interest bought/sold).
• For 'Coupon':
    – Represents the actual coupon cash received on the coupon payment date for the outstanding nominal.
      In this case, no principal (nominal_amount) changes and clean_price_trade is typically 0.</t>
  </si>
  <si>
    <t>Needed for accrual calculation.</t>
  </si>
  <si>
    <t>DECIMAL(20,6)</t>
  </si>
  <si>
    <t>Total paid incl. accrued at reporting date</t>
  </si>
  <si>
    <t>classification</t>
  </si>
  <si>
    <t>Accounting classification: AC (AMC), FVOCI, FVTPL.</t>
  </si>
  <si>
    <t>book_value</t>
  </si>
  <si>
    <t>• Buy
– Calculated at trade inception as:
Clean Price at Trade (%) × Nominal Amount ÷ 100
– Represents the initial amortized cost / cost basis contributed by this buy transaction.
• Sell
– Represents the carrying amount of the portion sold, determined using the prevailing cost basis method (e.g. WAC).
– Calculated as:
Average Book Clean Price (%) × Sold Nominal ÷ 100,
where Average Book Clean Price is sourced from position_costing.avg_book_price_pct at the realization date.
• Repo / ReverseRepo / Rehypothecation
– Populated only if required for accounting or audit traceability; otherwise may be NULL depending on policy.
• Coupon
– Not applicable; set to 0 or NULL, as coupon events do not affect bond principal carrying value.</t>
  </si>
  <si>
    <t>market_clean_value</t>
  </si>
  <si>
    <t>Market value of the bond excluding accrued interest, calculated as (Market Clean Price × NominalAmount) / 100.</t>
  </si>
  <si>
    <t>last_coupon_date</t>
  </si>
  <si>
    <t>Benchmark if floating e.g., THBFIX6M (NULL if fixed).</t>
  </si>
  <si>
    <t>Coupon frequency (Monthly, Quarterly, Semi-Annual, Annual).</t>
  </si>
  <si>
    <t>Day count convention (e.g., 30/360, ACT/365).</t>
  </si>
  <si>
    <t>The credit rating assigned to the security or issuer by TRIS Rating (Thailand). This field stores the latest available rating used for credit risk assessment and reporting. 
 Leave blank for Government or MOF-guaranteed securities where ratings are not applicable.</t>
  </si>
  <si>
    <t>The credit rating assigned to the security or issuer by Fitch Ratings. This field stores the latest available rating used for credit risk assessment, valuation models, and investment eligibility checks. 
 Leave blank for Government or MOF-guaranteed securities where ratings are not applicable.</t>
  </si>
  <si>
    <t>last_updated_timestamp</t>
  </si>
  <si>
    <t xml:space="preserve">System timestamp for last update. =Today() where Time zone in Thailand (GMT+7). Format: YYYY-MM-DD HH:MM:SS  </t>
  </si>
  <si>
    <t>valuation_date</t>
  </si>
  <si>
    <t>Date of latest valuation snapshot.</t>
  </si>
  <si>
    <t>position_id</t>
  </si>
  <si>
    <t>Unique identifier for each bond lot position.</t>
  </si>
  <si>
    <t>Bond/security identifier.</t>
  </si>
  <si>
    <t>Portfolio classification (AC/AMC, FVOCI, Trading).</t>
  </si>
  <si>
    <t>open_date</t>
  </si>
  <si>
    <t>Effective date position was created (usually SettlementDate).</t>
  </si>
  <si>
    <t>Bond maturity date for reference.</t>
  </si>
  <si>
    <t>Current outstanding face after sales/adjustments. (net Buy &amp; Sell transactions)</t>
  </si>
  <si>
    <t>unencumbrance</t>
  </si>
  <si>
    <t>Portion of NominalAmountOutstanding that is free (not pledged as collateral). 
Derived as: (Σ Nominal of Buy) − (Σ Nominal of Sell) − (Σ Nominal of Repo/RepoFromBuy).</t>
  </si>
  <si>
    <t>encumbrance</t>
  </si>
  <si>
    <t>Portion of NominalAmountOutstanding pledged as collateral in a Repo transaction.
Derived as: Σ Nominal of Repo</t>
  </si>
  <si>
    <t>unenc_from_reverse_repo</t>
  </si>
  <si>
    <t>Portion of securities received via Reverse Repo that remain unencumbered.
Derived as: (Σ Nominal of ReverseRepo) − (Σ Nominal of Rehypothecation).</t>
  </si>
  <si>
    <t>rehypothecation</t>
  </si>
  <si>
    <t>Portion of securities received via Reverse Repo that were subsequently re-pledged (re-hypothecated).
Derived as: Σ Nominal of Rehypothecation.</t>
  </si>
  <si>
    <t>DECIMAL(12,6)</t>
  </si>
  <si>
    <t>The weighted average cost basis (WAC) for the remaining position. Used to measure gain/loss on future sales (Changes only when new buys occur (adds to cost basis)).</t>
  </si>
  <si>
    <t>Carrying amount at amortized cost at trade date (Clean Price Trade × Nominal ÷ 100).(only bond in Bank Portfolio exclude Reverse REPO bond)</t>
  </si>
  <si>
    <t>Market clean price % at ValuationDate.</t>
  </si>
  <si>
    <t>Accrued coupon interest on the outstanding nominal at ValuationDate, calculated from LastCouponDate (or IssueDate) to ValuationDate using the bond’s day-count convention.
Business rules:
• Increases daily (or per accrual run) while the bond is held and no coupon has been paid.
• On coupon payment dates:
    – A 'Coupon' transaction is recorded in bond_transactions.
    – The corresponding coupon cash is captured as accrued_int_realized in position_realization_events.
    – This accrued_interest field is reset/rolled into the next accrual period (typically reset close to 0 after payment).
The Bank uploads Accrued Interest (%) (%AI) directly from ThaiBMA MTM data.
Business Rules
- Accrued interest increases over time in line with ThaiBMA MTM updates.
- On coupon payment dates: 1. A Coupon transaction is recorded in bond_transactions. 2. The coupon cash received is captured as accrued_int_realized in position_realization_events.
- %AI from ThaiBMA resets for the new accrual period, and this field reflects the updated MTM %AI accordingly.</t>
  </si>
  <si>
    <t>(Price%×NominalCur/100) + AccruedInterestRpt. (only bond in Bank Portfolio exclude Reverse REPO bond)</t>
  </si>
  <si>
    <t>realized_gain_loss</t>
  </si>
  <si>
    <t>Realized P&amp;L recognized when NominalAmountOutstanding decreases due to sale or transfer. Changes only when you sell or transfer out a portion of the position.
Business rules:
• Represents ONLY the clean-price P&amp;L from disposals:
      Σ( (SellCleanPricePct − AvgBookPricePct at event date) × SoldNominal / 100 )</t>
  </si>
  <si>
    <t>unrealized_gain_loss</t>
  </si>
  <si>
    <t>MTM P&amp;L on the remaining outstanding amount. 
 Rules (by Portfolio_Master.AccountingTreatment):
 1. FVOCI
 - If Sell lot: 0
 - If Buy lot: MarketValue − BookValue (recognized in OCI)
 2. AMC
 - NULL (not required; no MTM under amortized cost)
 3. FVTPL (optional, if applicable)
 - MarketValue − BookValue (recognized in P&amp;L)</t>
  </si>
  <si>
    <t>For FVOCI/FVTPL reporting.</t>
  </si>
  <si>
    <t>Last updated timestamp. Time zone in Thailand (GMT+7). Format: YYYY-MM-DD HH:MM:SS</t>
  </si>
  <si>
    <t>market_rate</t>
  </si>
  <si>
    <t>The ThaiBMA market yield (%) applied in fair value calculations for bond products classified as FVOCI or FVTPL.
- For FVOCI/FVTPL bonds, this is the ThaiBMA Market Yield at the valuation date.
- For AMC bonds, this field is NULL, as these are measured at amortized cost and do not use market yield in their accounting valuation.</t>
  </si>
  <si>
    <t>position_costing</t>
  </si>
  <si>
    <t>This table maintains the current cost basis and realized P&amp;L state for each active bond position.
Each record represents the aggregated weighted-average cost (WAC) of all buy transactions linked to a position, as well as the cumulative realized gain/loss from any partial disposals. The table is updated whenever a buy or sell transaction occurs.
It supports valuation, accounting, and audit purposes by preserving a clear linkage between trade events, cost accumulation, and realized results.</t>
  </si>
  <si>
    <t>costing_id</t>
  </si>
  <si>
    <t>Row id.</t>
  </si>
  <si>
    <t>–</t>
  </si>
  <si>
    <t>Which position/lot this cost belongs to.</t>
  </si>
  <si>
    <t>FK → bond_positions.position_id</t>
  </si>
  <si>
    <t>cost_method</t>
  </si>
  <si>
    <t>WAC, FIFO, LIFO.</t>
  </si>
  <si>
    <t>WAC</t>
  </si>
  <si>
    <t>avg_book_price_pct</t>
  </si>
  <si>
    <t>For WAC: running weighted-avg clean price % (Changes only when new buys occur (adds to cost basis)) . Null for pure FIFO/LIFO.</t>
  </si>
  <si>
    <t>Null for pure FIFO/LIFO if cost is tracked at lot level elsewhere.</t>
  </si>
  <si>
    <t>sum_product_clean</t>
  </si>
  <si>
    <t>Σ(clean% × nominal) for WAC audit.</t>
  </si>
  <si>
    <t>total_nominal_in</t>
  </si>
  <si>
    <t>Σ buys/transfers-in nominal contributing to basis.</t>
  </si>
  <si>
    <t>cumulative_sold_nominal</t>
  </si>
  <si>
    <t>Σ nominal sold so far (for audit).</t>
  </si>
  <si>
    <t>realized_gain_loss_to_date</t>
  </si>
  <si>
    <t>Cumulative realized P&amp;L on this position.</t>
  </si>
  <si>
    <t>last_realization_date</t>
  </si>
  <si>
    <t>Last sell/transfer date applied.</t>
  </si>
  <si>
    <t>Null if no realization has occurred yet.</t>
  </si>
  <si>
    <t>This table serves as an immutable journal of realized P&amp;L events for bond positions.
Each record represents a single realization event (e.g., a sale or transfer-out) capturing the clean-price differential between the sale and the weighted-average cost at that time.</t>
  </si>
  <si>
    <t>realization_id</t>
  </si>
  <si>
    <t>Links to the position being sold or transferred.</t>
  </si>
  <si>
    <t>Reference to the trade causing the realization (sale or transfer).</t>
  </si>
  <si>
    <t>FK → bond_transactions.trade_id</t>
  </si>
  <si>
    <t>event_date</t>
  </si>
  <si>
    <t>Date of the sale or transfer transaction.</t>
  </si>
  <si>
    <t>sold_nominal</t>
  </si>
  <si>
    <t>Nominal amount sold/reduced from position.</t>
  </si>
  <si>
    <t>Null for coupon payment case</t>
  </si>
  <si>
    <t>Actual trade clean price (%) at realization.</t>
  </si>
  <si>
    <t>For WAC: running weighted-avg clean price %. Null for pure FIFO/LIFO.</t>
  </si>
  <si>
    <t>realized_gainloss</t>
  </si>
  <si>
    <t>(SellClean − AvgBookClean) × SoldNominal. Gain/loss on clean price basis. Changes only when you sell or transfer out a portion of the position.</t>
  </si>
  <si>
    <t>ํYes</t>
  </si>
  <si>
    <t>Realized portion of accrued interest received or paid.
• For 'Sell' / 'Maturity' trades:
    – Represents the portion of accrued coupon that is actually received (or paid) in cash as part of the transaction’s dirty price.
• For 'Coupon' trades:
    – Represents the full coupon cash received on the coupon payment date (no change in nominal).</t>
  </si>
  <si>
    <t>method_used</t>
  </si>
  <si>
    <t>WAC/FIFO/LIFO at time of calc.</t>
  </si>
  <si>
    <t>Timestamp when event record was created in system. Time zone in Thailand (GMT+7). Format: YYYY-MM-DD HH:MM:SS</t>
  </si>
  <si>
    <t>This table records all daily margin call events arising from collateralized trading relationships such as repo, reverse repo, and OTC derivative agreements (e.g., GMRA, CSA).
Each record represents a calculated margin requirement based on mark-to-market exposure as of a specific valuation date, adjusted for thresholds, minimum transfer amounts (MTA), and rounding rules.
The table provides a clear workflow and audit trail from exposure calculation through to margin agreement, settlement, and reconciliation.</t>
  </si>
  <si>
    <t>Unique system-generated identifier for the margin call event.</t>
  </si>
  <si>
    <t>Identifier for the counterparty to whom the margin call relates. Links to Counterparty_Master.</t>
  </si>
  <si>
    <t>Nullable if margining is at netting-set / portfolio level instead of single trade.</t>
  </si>
  <si>
    <t>The end-of-day date on which the margin calculation was performed.</t>
  </si>
  <si>
    <t>call_currency</t>
  </si>
  <si>
    <t>Currency of the margin call amount, typically THB for Thai repo markets.</t>
  </si>
  <si>
    <t>Classification of the call type: 'CALL' (we request additional margin from counterparty), 'RETURN' (we return excess margin), or 'NONE' (no margin call).</t>
  </si>
  <si>
    <t>CALL</t>
  </si>
  <si>
    <t>Final net margin amount after applying minimum transfer amount (MTA), thresholds, and rounding rules.Always stored as a positive absolute amount. For CALL, this is the amount we require from the counterparty; for RETURN, this is the excess we return to them.</t>
  </si>
  <si>
    <t>due_time</t>
  </si>
  <si>
    <t>Contractual deadline for margin delivery as per legal agreement (e.g. CSA/GMRA). Time zone in Thailand (GMT+7). Format: YYYY-MM-DD HH:MM:SS</t>
  </si>
  <si>
    <t>Workflow status of the margin call: e.g. 'Pending', 'Agreed', 'Settled', 'Cancelled'.</t>
  </si>
  <si>
    <t>Timestamp when the record was first created. Time zone in Thailand (GMT+7). Format: YYYY-MM-DD HH:MM:SS</t>
  </si>
  <si>
    <t>cash_margin_movements</t>
  </si>
  <si>
    <t>cash_margin_movement_id</t>
  </si>
  <si>
    <t>Unique system-generated identifier for the cash margin movement.</t>
  </si>
  <si>
    <t>Links to the related margin call record in Margin_Call.</t>
  </si>
  <si>
    <t>Nullable if some cash margin movements are operational adjustments not tied to a specific call (rare).</t>
  </si>
  <si>
    <t>Counterparty to whom the cash margin relates. Links to Counterparty_Master.</t>
  </si>
  <si>
    <t>For easy reporting by counterparty.</t>
  </si>
  <si>
    <t>Links to the underlying Repo_Trades record if cash margin is tracked at trade level.</t>
  </si>
  <si>
    <t>Nullable if margining is at netting-set or portfolio level.</t>
  </si>
  <si>
    <t>Currency of the cash margin movement (usually same as CallCurrency in Margin_Call).</t>
  </si>
  <si>
    <t>ISO 4217.</t>
  </si>
  <si>
    <t>movement_type</t>
  </si>
  <si>
    <t>Cash direction from our bank’s perspective: RECEIVE = cash received from counterparty; PAY = cash paid or returned by us.</t>
  </si>
  <si>
    <t>PAY</t>
  </si>
  <si>
    <t>From our bank’s perspective.</t>
  </si>
  <si>
    <t>Signed cash amount of the margin movement. Positive = cash we receive (margin posted by counterparty). Negative = cash we pay/return (margin we post or return to them).</t>
  </si>
  <si>
    <t>Used to derive net cash margin balance: SUM(Amount).</t>
  </si>
  <si>
    <t>outstanding_balance</t>
  </si>
  <si>
    <t>Running net margin balance per margin_call_id after this movement. Calculated as cumulative SUM(amount) ordered by value_date, created_timestamp.
Positive = counterparty owes us margin / we hold their cash.
Negative = we have posted cash margin and are owed by the counterparty.</t>
  </si>
  <si>
    <t>Value date (settlement date) of the cash margin transfer.</t>
  </si>
  <si>
    <t>Should align with cash settlement in payment system.</t>
  </si>
  <si>
    <t>Timestamp when this movement record was created in the system. Time zone in Thailand (GMT+7). Format: YYYY-MM-DD HH:MM:SS</t>
  </si>
  <si>
    <t>System-generated.</t>
  </si>
  <si>
    <t>bank_account_code</t>
  </si>
  <si>
    <t>Internal GL / nostro account code or account number used for the cash margin transfer.</t>
  </si>
  <si>
    <t>IB-MARGIN-BBL-001</t>
  </si>
  <si>
    <t>Supports treasury and bank reconciliation.</t>
  </si>
  <si>
    <t>daily_accrued_int_receivable</t>
  </si>
  <si>
    <t>Interest accrued for this day only when outstanding_balance &lt; 0 (i.e., we have posted cash margin, typically Repo case). Calculated on the absolute negative balance using GMRA rate and day-count convention.</t>
  </si>
  <si>
    <t>Always 0 when outstanding_balance ≥ 0.</t>
  </si>
  <si>
    <t>accrued_int_receivable</t>
  </si>
  <si>
    <t>Cumulative interest receivable from the counterparty on posted cash margin per margin_call_id. Rolling SUM of daily_accrued_int_receivable.</t>
  </si>
  <si>
    <t>Accumulates while balance remains &lt; 0; resets when balance returns to ≥ 0.</t>
  </si>
  <si>
    <t>interest_on_margin_code</t>
  </si>
  <si>
    <t>VARCHAR(30)</t>
  </si>
  <si>
    <t>Identifier of the reference rate used for margin interest under GMRA (e.g., MPC).
Always NULL for Reverse Repo or when outstanding_balance ≥ 0.</t>
  </si>
  <si>
    <t>TH_MPC</t>
  </si>
  <si>
    <t>Links to the institution’s rate table or policy.</t>
  </si>
  <si>
    <t>interest_on_margin_rate</t>
  </si>
  <si>
    <t>DECIMAL(9,6)</t>
  </si>
  <si>
    <t>Effective annualized rate applied for this accrual row (as a percentage).
NULL when no margin interest is applicable (e.g., Reverse Repo).</t>
  </si>
  <si>
    <t>Reflects the MPC rate effective on the accrual date.</t>
  </si>
  <si>
    <t>day_count_basis</t>
  </si>
  <si>
    <t>Day-count convention used for margin interest accrual from GMRA terms.
NULL for Reverse Repo.</t>
  </si>
  <si>
    <t>ACT/365</t>
  </si>
  <si>
    <t>accrual_days</t>
  </si>
  <si>
    <t>INTEGER</t>
  </si>
  <si>
    <t>Number of calendar/business days covered by this accrual row.
NULL when no accrual is performed.</t>
  </si>
  <si>
    <t>interest_direction</t>
  </si>
  <si>
    <t>Semantic indicator of margin interest obligation. Values: RECEIVABLE, NONE.
Business rule:
IF repo_trades.trade_type = 'REPO'
   AND margin_calls.call_type = 'RETURN'
THEN interest_direction = 'RECEIVABLE'
ELSE interest_direction = 'NONE'</t>
  </si>
  <si>
    <t>RECEIVABLE</t>
  </si>
  <si>
    <t>This table provides a chronological, auditable record of changes in available credit lines (e.g., placement limits, repo limits) for each counterparty.</t>
  </si>
  <si>
    <t>Unique identifier linking to a specific limit (e.g., Counterparty Exposure).
Use non-overlapping ID sequences (e.g., REPO_LIMIT starts at 1001+, PLACEMENT_LIMIT starts at 2001+).</t>
  </si>
  <si>
    <t>limit_type</t>
  </si>
  <si>
    <t>available_line</t>
  </si>
  <si>
    <t>Available credit line before this utilization event.</t>
  </si>
  <si>
    <t>total_credit_line</t>
  </si>
  <si>
    <t>The total credit line assigned to the counterparty for this limit type.</t>
  </si>
  <si>
    <t>utilization_amount</t>
  </si>
  <si>
    <t>e.g., placement drawdown or repo trade.</t>
  </si>
  <si>
    <t>credit_line_approve_date</t>
  </si>
  <si>
    <t>วันที่อนุมัติวงเงิน (Credit Line Approval Date). Represents the effective date when the approved credit line became valid (approve date = effective date).</t>
  </si>
  <si>
    <t>Reflects latest approved limit in force.</t>
  </si>
  <si>
    <t>timestamp</t>
  </si>
  <si>
    <t>Precise timestamp of the utilization event. Time zone in Thailand (GMT+7). Format: YYYY-MM-DD HH:MM:SS</t>
  </si>
  <si>
    <t>Date the credit line was first created (Day-1). For the initial approval, created_date = credit_line_approve_date.</t>
  </si>
  <si>
    <t>entity_counterparty</t>
  </si>
  <si>
    <t>This table defines which counterparties are linked to which entity (obligor group) and which parent limit they are allowed to use.
ใช้เก็บ mapping ว่า Entity ID ประกอบด้วย Counterparty ID อะไรบ้าง และทุกตัวใช้วงเงิน Parent ใดร่วมกัน</t>
  </si>
  <si>
    <t>entity_counterparty_id</t>
  </si>
  <si>
    <t>Unique identifier for this mapping record.</t>
  </si>
  <si>
    <t>Entity/Obligor ID representing the customer group or legal entity that owns the credit line (วงเงินแม่).</t>
  </si>
  <si>
    <t>One entity can link to many counterparties.</t>
  </si>
  <si>
    <t>Counterparty ID under this entity that can use the parent limit. Represents the dealing/operational party (branch, treasury unit, etc.).</t>
  </si>
  <si>
    <t>Same entity may appear under multiple counterparties only if allowed by credit policy (normally 1:1 with entity).</t>
  </si>
  <si>
    <t>parent_limit_id</t>
  </si>
  <si>
    <t>Parent/Group Limit ID that this counterparty is allowed to consume under the specified entity.</t>
  </si>
  <si>
    <t>1001</t>
  </si>
  <si>
    <t>Used to implement “shared / group limit” across multiple counterparties.</t>
  </si>
  <si>
    <t>effective_from</t>
  </si>
  <si>
    <t>Start date from which this mapping is valid and the counterparty may start using the parent limit.</t>
  </si>
  <si>
    <t>Supports changes in mapping over time.</t>
  </si>
  <si>
    <t>effective_to</t>
  </si>
  <si>
    <t>End date of mapping validity. NULL = currently active; populated when mapping is closed/superseded.</t>
  </si>
  <si>
    <t>Status of the mapping (e.g. ACTIVE, INACTIVE).</t>
  </si>
  <si>
    <t>ACTIVE</t>
  </si>
  <si>
    <t>remark</t>
  </si>
  <si>
    <t>Free-text note, e.g. group name or special conditions.</t>
  </si>
  <si>
    <t>Group KBank – shared limit</t>
  </si>
  <si>
    <t>Timestamp when this mapping record was created.</t>
  </si>
  <si>
    <t>Timestamp of the last update to this record. NULL if never updated after creation. Time zone in Thailand (GMT+7). Format: YYYY-MM-DD HH:MM:SS</t>
  </si>
  <si>
    <t>bond_positions.accrued_interest</t>
  </si>
  <si>
    <t>Case</t>
  </si>
  <si>
    <t>Behavior</t>
  </si>
  <si>
    <t>หลังลงทุน / ไม่มี coupon ยังไม่ถึงงวด</t>
  </si>
  <si>
    <t>AI เพิ่มขึ้นรายวันตั้งแต่ settlement date</t>
  </si>
  <si>
    <t>หลัง partial sale</t>
  </si>
  <si>
    <t>AI คิดใหม่บน nominal ที่เหลือ (ไม่ใช้ของ trade เดิม)</t>
  </si>
  <si>
    <t>หลัง coupon event</t>
  </si>
  <si>
    <t>AI reset → เริ่มนับใหม่จาก 0</t>
  </si>
  <si>
    <t>ขายออกเต็มจำนวน (position closed)</t>
  </si>
  <si>
    <t>Position.accrued_interest = 0</t>
  </si>
  <si>
    <t>หลัง maturity</t>
  </si>
  <si>
    <t>accrued_interest → 0 และไม่มีการ accrue ต่อ</t>
  </si>
  <si>
    <t>Floating bonds</t>
  </si>
  <si>
    <t>ใช้อัตรา coupon ล่าสุดจาก bond_transactions (Reset rate)</t>
  </si>
  <si>
    <t>Interbank table structure</t>
  </si>
  <si>
    <t xml:space="preserve">
The primary purpose of this table is to clearly outline the related tables and key linking fields necessary to record, manage, and track data for each product within the interbank system. </t>
  </si>
  <si>
    <r>
      <rPr>
        <rFont val="Arial"/>
        <color theme="1"/>
      </rPr>
      <t xml:space="preserve">It serves as a quick reference guide summarizing </t>
    </r>
    <r>
      <rPr>
        <rFont val="Arial"/>
        <b/>
        <color theme="1"/>
      </rPr>
      <t>all related tables</t>
    </r>
    <r>
      <rPr>
        <rFont val="Arial"/>
        <color theme="1"/>
      </rPr>
      <t xml:space="preserve"> and</t>
    </r>
    <r>
      <rPr>
        <rFont val="Arial"/>
        <b/>
        <color theme="1"/>
      </rPr>
      <t xml:space="preserve"> key linking fields</t>
    </r>
    <r>
      <rPr>
        <rFont val="Arial"/>
        <color theme="1"/>
      </rPr>
      <t xml:space="preserve"> required for Interbank Lending/Borrowing, Reverse Repo/Repo, and Bond Buying/Selling, illustrating the overall data structure needed to support each product’s operation.</t>
    </r>
  </si>
  <si>
    <t>Related table</t>
  </si>
  <si>
    <t>Key fields</t>
  </si>
  <si>
    <t>Interbank_Interest_Schedule (Child Table)</t>
  </si>
  <si>
    <t>ScheduleID</t>
  </si>
  <si>
    <t>Reverse repo/ Repo</t>
  </si>
  <si>
    <t>Netting_Agreement</t>
  </si>
  <si>
    <t>NettingAgreementID</t>
  </si>
  <si>
    <t>Bond_Transactions</t>
  </si>
  <si>
    <t>TradeID</t>
  </si>
  <si>
    <t>Margin_Calls</t>
  </si>
  <si>
    <t>CashMarginMovementID</t>
  </si>
  <si>
    <t>Bond buying/ selling</t>
  </si>
  <si>
    <t>Position_Costing</t>
  </si>
  <si>
    <t>CostingID</t>
  </si>
  <si>
    <t>Position_RealizationEvents</t>
  </si>
  <si>
    <t>RealizationID</t>
  </si>
  <si>
    <t>RECEIVE</t>
  </si>
  <si>
    <t>sum by margin_call_id</t>
  </si>
  <si>
    <t>cal AI only negative outstanding_balance</t>
  </si>
  <si>
    <t>accrued_int_payable</t>
  </si>
  <si>
    <t>daily_accrued_int_payable</t>
  </si>
  <si>
    <t>MRGN_THSCCB01</t>
  </si>
  <si>
    <t>MRGN_THSCCB02</t>
  </si>
  <si>
    <t>MRGN_THSCCB03</t>
  </si>
  <si>
    <t>4</t>
  </si>
  <si>
    <t>Outstanding Balance</t>
  </si>
  <si>
    <t>Daily Accrued Interest</t>
  </si>
  <si>
    <t>Cumulative Accrued Interest</t>
  </si>
  <si>
    <t>≥ 0</t>
  </si>
  <si>
    <t>0 (reset)</t>
  </si>
  <si>
    <t>&lt; 0</t>
  </si>
  <si>
    <t>Calculated</t>
  </si>
  <si>
    <t>Accumulates</t>
  </si>
  <si>
    <t>Export as of</t>
  </si>
  <si>
    <t>FINANCIAL</t>
  </si>
  <si>
    <t>0107536000315</t>
  </si>
  <si>
    <t>0107537000882</t>
  </si>
  <si>
    <t>0107537002338</t>
  </si>
  <si>
    <t>1</t>
  </si>
  <si>
    <t>2</t>
  </si>
  <si>
    <t>3</t>
  </si>
  <si>
    <t>G</t>
  </si>
  <si>
    <t>0107536000102</t>
  </si>
  <si>
    <t>Matured</t>
  </si>
  <si>
    <t xml:space="preserve">Export as of </t>
  </si>
  <si>
    <t>90004</t>
  </si>
  <si>
    <t>403</t>
  </si>
  <si>
    <t>GSB26OA</t>
  </si>
  <si>
    <t>102</t>
  </si>
  <si>
    <t>Settled</t>
  </si>
  <si>
    <t>90009</t>
  </si>
  <si>
    <t>402</t>
  </si>
  <si>
    <t>BOTF267A</t>
  </si>
  <si>
    <t>AAA</t>
  </si>
  <si>
    <t>AAA(tha)</t>
  </si>
  <si>
    <t>60001</t>
  </si>
  <si>
    <t>Coupon</t>
  </si>
  <si>
    <t>60002</t>
  </si>
  <si>
    <t>Floating</t>
  </si>
  <si>
    <t>Compounded THOR</t>
  </si>
  <si>
    <t>Sell</t>
  </si>
  <si>
    <t>7_CPN_01</t>
  </si>
  <si>
    <t>2_CPN_01</t>
  </si>
  <si>
    <t>90011</t>
  </si>
  <si>
    <t>Scenario ID</t>
  </si>
  <si>
    <t>Test case Type</t>
  </si>
  <si>
    <t>Test Scene</t>
  </si>
  <si>
    <t>Test case details</t>
  </si>
  <si>
    <t>Expected test case result</t>
  </si>
  <si>
    <t>Expected record test</t>
  </si>
  <si>
    <t>Reference sheet</t>
  </si>
  <si>
    <t>Comment</t>
  </si>
  <si>
    <t>ID_003_001</t>
  </si>
  <si>
    <t>Business Case</t>
  </si>
  <si>
    <t>[Sep25] Interbank Borrow (Fixed, 3-Day)</t>
  </si>
  <si>
    <t>• Borrow THB 300,000,000 from Kasikornbank.
• Trade/Value Date: 30-Sep-2025 → Maturity: 03-Oct-2025 (3-day term).
• Fixed rate 1.50%, Day count Actual/365.
• Settlement: inbound via BAHTNET pacs.009, confirmation via camt.054.
• Day-1 Accrual (30-Sep): THB 12,328.77.
• Maturity (03-Oct): repay THB 300,036,986.30 (Principle + Interest).</t>
  </si>
  <si>
    <t>• System books deal as Active on 30-Sep-2025.
• Daily accrual auto-calculated using A/365 basis.
• EOD 30-Sep: accrued interest = 12,328.77.
• On 03-Oct, system generates outbound pacs.009 for principal + interest.
• Status updates to Matured; accrued interest reverses.</t>
  </si>
  <si>
    <t>• Counterparty_Master: Kasikornbank PCL (counterparty_id = 215).
• Interbank_Deals: deal_id = 40001 recorded as Active on 30-Sep (accrued 12,328.77), Matured on 03-Oct (accrued 36,986.30).
• Cash Ledger: +300,000,000 (30-Sep), –300,036,986.30 (03-Oct).
• Messages: pacs.009 in, camt.054 confirm, pacs.009 out.
• Month-end report (30-Sep): accrued 12,328.77 shown.
* Note: Cash Ledger = the core transaction log that tracks all cash inflows and outflows resulting from treasury activities.</t>
  </si>
  <si>
    <t>IB Borrow_V4_Sep25</t>
  </si>
  <si>
    <t>• Verify 3-day term (30-Sep → 02-Oct).
• Confirm A/365 calculation and confirmation_ref populated.
• Check limit utilization release at maturity.</t>
  </si>
  <si>
    <t>ID_003_002</t>
  </si>
  <si>
    <t>[Sep25] Interbank Borrow (Floating, 3M)</t>
  </si>
  <si>
    <t>• Borrow THB 100,000,000 from Kasikornbank PCL.
• Trade/Value Date: 30-Sep-2025 → Maturity: 30-Dec-2025.
• Floating rate THOR 1M + 0.10%, A/365.
• Initial reset (30-Sep→30-Oct): 2.05% THOR → all-in 2.15%.
• Day-1 accrual (30-Sep): 5,890.41.
• Resets: 30-Oct (2.10→2.20), 30-Nov (2.25→2.35).
• Maturity (30-Dec): repay THB 100,562,906.85.</t>
  </si>
  <si>
    <t>• Deal booked Active with floating schedule.
• Daily accruals computed at current all-in rate.
• On each reset, previous period set to Closed, new period Active.
• On 30-Dec, repay principal + interest; status updates to Matured.</t>
  </si>
  <si>
    <t>• Interbank_Deals: deal_id = 40003; type = Floating; margin = 0.10%; last_reset_date/next_reset_date per schedule.
• Accrued 5,890.41 (30-Sep); total 562,906.85 at maturity; final status =Matured.
• Interbank_Interest_Schedule:
 – 90001 (30-Sep→30-Oct): Active→Closed (2.05 → 2.15).
 – 90002 (30-Oct→30-Nov): Closed (2.10 → 2.20).
 – 90003 (30-Nov→30-Dec): Active (2.25 → 2.35).
• Cash Ledger: +100,000,000 (30-Sep), –100,562,906.85 (30-Dec).
• Month-end (30-Sep): Day-1 accrual 5,890.41 recorded.
• Messages: pacs.009 in (30-Sep), camt.054 confirm, pacs.009 out (30-Dec).
* Note: Cash Ledger = the core transaction log that tracks all cash inflows and outflows resulting from treasury activities.</t>
  </si>
  <si>
    <t>• Check A/365 day count and reset boundaries (EOD-inclusive start).
• Verify schedule_id continuity and interest totals per period.</t>
  </si>
  <si>
    <t>ID_003_003</t>
  </si>
  <si>
    <t>[Oct25] Interbank Borrow (Floating, 3 Months – Continuing)</t>
  </si>
  <si>
    <t>• Borrow THB 100,000,000 from Kasikornbank PCL.
• Trade/Value Date: 30-Sep-2025, Maturity: 30-Dec-2025 (3-month term).
• Floating rate = THOR 1M + 0.10 %, A/365.
• Resets: 30-Sep→30-Oct (2.05 % THOR, 2.15 % all-in); 30-Oct→30-Nov (2.10 → 2.20); 30-Nov→30-Dec (2.25 → 2.35).
• Daily interest 31-Oct = (100,000,000 × 0.022)/365 = THB 6,027.40.
• Maturity (30-Dec): repay THB 100,562,906.85.</t>
  </si>
  <si>
    <t>• Deal remains Active through Oct and Nov resets.
• Each reset closes prior period and opens new active one in Interbank_Interest_Schedule.
• Daily interest accrued per effective rate for each period.
• At 30-Dec, system repays principal + interest; status changes to Matured.</t>
  </si>
  <si>
    <t>• Interbank_Deals: deal_id = 40003; interest_rate_type = Floating; margin = 0.10 %; status Active (31-Oct accrued 6,027.40), Matured (30-Dec total 562,906.85).
• Interbank_Interest_Schedule:
 – 90001 (30-Sep→30-Oct) Closed (2.05→2.15).
 – 90002 (30-Oct→30-Nov) Active (2.10→2.20).
 – 90003 (30-Nov→30-Dec) Planned.
• Cash Ledger: +100,000,000 (30-Sep), –100,562,906.85 (30-Dec).
• Month-end (31-Oct): accrued 6,027.40 at THOR 2.10 % + margin 0.10 %.</t>
  </si>
  <si>
    <t>IB Borrow_V4_Oct25</t>
  </si>
  <si>
    <t>• Validate rate resets, schedule_id sequence, and accurate accruals per period.
• Check month-end THOR fixing application and carry-forward logic.</t>
  </si>
  <si>
    <t>ID_003_004</t>
  </si>
  <si>
    <t>[Oct25] Interbank Borrow (Fixed, 14-Day)</t>
  </si>
  <si>
    <t>• Borrow THB 300,000,000 from Kasikornbank.
• Trade/Value Date: 01-Oct-2025, Maturity: 15-Oct-2025 (14-day term).
• Fixed rate 1.50 %, day count Actual/365.
• Settlement: inbound cash via BAHTNET pacs.009, confirmation via camt.054.
• Daily interest = (300,000,000 × 0.015)/365 = THB 12,328.77.
• Maturity (15-Oct): repay THB 300,172,602.74 (P + I).</t>
  </si>
  <si>
    <t>• Deal booked as Active on 01-Oct-2025.
• Daily accrual posting: “Dr Interest Expense 12,328.77 / Cr Accrued Interest Payable 12,328.77.”
• Total accrued interest over 14 days = 172,602.74.
• On 15-Oct, system generates pacs.009 to repay principal + interest; deal set to Matured.
• Journal at maturity: “Dr Accrued Interest Payable 172,602.74 / Cr Cash 172,602.74.”</t>
  </si>
  <si>
    <t>• Interbank_Deals: deal_id = 40005 recorded as Active (01-Oct, accrued 12,328.77) → Matured (15-Oct, accrued 172,603).
• Cash Ledger: +300,000,000 on 01-Oct; –300,172,602.74 on 15-Oct.
• Messages: pacs.009 inbound + camt.054 confirm on value date; pacs.009 outbound on maturity.
• Month-end (31-Oct): interest expense THB 172,602.74 recognized in P&amp;L though payable balance = 0.</t>
  </si>
  <si>
    <t>• Verify 14-day term, A/365 calculation, and confirmation_ref populated.
• Ensure liability reversal on payment date and P&amp;L capture at month-end.</t>
  </si>
  <si>
    <t>ID_003_005</t>
  </si>
  <si>
    <t>[Sep25] Interbank Lend (Fixed, 7-Day)</t>
  </si>
  <si>
    <t>• Lend THB 500,000,000 to Bangkok Bank (BBL).
• Trade/Value Date: 30-Sep-2025 → Maturity: 07-Oct-2025 (7 days).
• Fixed 1.50%, Actual/365 day count.
• Pre-trade: headroom OK — BBL available THB 1,000,000,000 (limit_id 2001).
• Settlement (outbound): pacs.009 to BAHTNET; pacs.002 = ACSC confirmation; store UETR/confirmation_ref.
• Accrual Day 1 (30-Sep): 20,547.95; Total interest at maturity ≈ 143,835.62; Total inflow at maturity = THB 500,143,835.62.</t>
  </si>
  <si>
    <t>• Deal Active on 30-Sep; daily accrual posts A/365.
• Limit_Utilization decreases immediately (available goes 1,000m → 500m).
• On 07-Oct, cash inbound principal + interest; deal set Matured; accrual reverses to P&amp;L realized.
• Limit_Utilization released back to original available.</t>
  </si>
  <si>
    <t>• Counterparty_Master: BBL exists (counterparty_id 112).
• Interbank_Deals: deal_id 40002 — 30-Sep Active (accrued 20,547.95); 07-Oct Matured (accrued 143,835.62); term=7; confirmation_ref=CONF-ISO-45003-20250930; limit_id=2001.
• Cash Ledger: 30-Sep –500,000,000 (pacs.009 out); 07-Oct +500,143,835.62 (in).
• Limit_Utilization: 2001 -&gt; snapshot 45 on 30-Sep 09:00 (utilization=500m, available=500m); release entry on 07-Oct 09:00 (available=1,000m, utilization –500m).
• Month-end (30-Sep): accrued 20,547.95 shown.</t>
  </si>
  <si>
    <t>IB Lend_V4_Sep25</t>
  </si>
  <si>
    <t>• Note SLL waived (term &lt; 12m).
• Validate A/365, term=7, confirmation_ref present, and limit release on maturity.</t>
  </si>
  <si>
    <t>ID_003_006</t>
  </si>
  <si>
    <t>[Sep25] Interbank Lend (Floating THOR 1M + 0.10%, 3M)</t>
  </si>
  <si>
    <t>• Lend THB 100,000,000 to CIMB Thai Bank PCL.
• Trade/Value Date: 30-Sep-2025 → Maturity: 30-Dec-2025 (91 days).
• Floating: THOR 1M + 0.10%, A/365.
• Pre-trade headroom OK — CIMB available THB 500,000,000 (limit_id 2002).
• Interest schedule created:
 – 30-Sep→30-Oct: THOR 2.05% → 2.15% all-in (Active/Closed).
 – 30-Oct→30-Nov: 2.10% → 2.20% (Active at Oct EoM).
 – 30-Nov→30-Dec: 2.25% → 2.35% (Planned at Oct EoM).
• Accrual Day 1 (30-Sep): 5,890.41; Accrued as of 31-Oct ≈ 182,739.73; Total interest at maturity ≈ 556,712.33; Total inflow at maturity = THB 100,556,712.33.</t>
  </si>
  <si>
    <t>• Deal Active through resets; daily accrual uses current all-in rate per schedule.
• Limit_Utilization decreases at value date (available 500m → 400m).
• At 30-Dec, receive principal + interest; set Matured; reverse accruals to realized interest income.
• Limit_Utilization restored on settlement.</t>
  </si>
  <si>
    <t>• Counterparty_Master: CIMB exists (counterparty_id 104).
• Interbank_Deals: deal_id 40004 — interest_rate_type Floating (not “Fixed”); margin=0.10%; last_reset_date/next_reset_date per table; 31-Oct accrued=182,739.73; maturity accrued=556,712.33; confirmation_ref=CONF-ISO-45012-20250930; limit_id=2002.
• Interbank_Interest_Schedule: ids 90007 (Closed), 90008 (Active at 31-Oct), 90009 (Planned).
• Cash Ledger: 30-Sep –100,000,000 (pacs.009 out); 30-Dec +100,556,712.33 (in).
• Limit_Utilization: snapshot 49 on 30-Sep 09:00 (utilization=100m, available=400m); release entry 30-Dec 09:00 (available=500m, utilization –100m).
• Month-end (30-Sep): accrued 5,890.41 shown; Month-end (31-Oct): accrued 182,739.73 at 2.20%.</t>
  </si>
  <si>
    <t>• Ensure interest_rate_type=Floating on 40004 (fix any “Fixed” typo).
• Validate schedule roll and accrued totals; carry forward to Nov/Dec correctly.</t>
  </si>
  <si>
    <t>ID_003_007</t>
  </si>
  <si>
    <t>[Oct25] Interbank Lend (Floating THOR 1M + 0.10%, 3M – Continuing)</t>
  </si>
  <si>
    <t>• Lend THB 100,000,000 to CIMB Thai Bank PCL.
• Trade/Value Date: 30-Sep-2025 → Maturity: 30-Dec-2025 (91 days).
• Floating: THOR 1M + 0.10%, A/365.
• Pre-trade headroom: CIMB available THB 500,000,000 (limit_id 2002) → proceed.
• Interest schedule:
 – 30-Sep→30-Oct: THOR 2.05% → all-in 2.15% (Closed at 30-Oct).
 – 30-Oct→30-Nov: 2.10% → 2.20% (Active at Oct EoM).
 – 30-Nov→30-Dec: 2.25% → 2.35% (Planned at Oct EoM).
• Accrual 31-Oct = 100,000,000 × 0.022 ÷ 365 = 6,027.40; EoM accrued ≈ 182,739.73; Total at maturity ≈ 556,712.33; Maturity inflow THB 100,556,712.33.</t>
  </si>
  <si>
    <t>• Deal stays Active across monthly resets; accrual uses current all-in rate for each period.
• On each reset: previous period Closed, new period Active in Interbank_Interest_Schedule.
• At 30-Dec, receive principal + interest; set Matured; release limit.</t>
  </si>
  <si>
    <t>• Interbank_Deals: deal_id 40004 — interest_rate_type=Floating; margin=0.10%; last_reset_date/next_reset_date per schedule; confirmation_ref=CONF-ISO-45012-20250930; limit_id=2002.
• Interbank_Interest_Schedule: ids 4 (Closed 2.05→2.15), 5 (Active 2.10→2.20), 6 (Planned 2.25→2.35).
• Cash Ledger: 30-Sep –100,000,000 (out); 30-Dec +100,556,712.33 (in).
• Limit_Utilization: reduce to available=400m at 30-Sep 09:00; release on 30-Dec 09:00.
• Month-end (31-Oct): accrued 182,739.73 reflected at 2.20%.</t>
  </si>
  <si>
    <t>IB Lend_V4_Oct25</t>
  </si>
  <si>
    <t>• Confirm schedule roll boundaries (inclusive start, exclusive end).
• Tie sum of daily accruals to each period’s interest and to final 556,712.33.</t>
  </si>
  <si>
    <t>ID_003_008</t>
  </si>
  <si>
    <t>[Oct25] Interbank Lend (Fixed, 14-Day)</t>
  </si>
  <si>
    <t>• Lend THB 500,000,000 to SCB (Siam Commercial Bank).
• Trade/Value Date: 01-Oct-2025 → Maturity: 15-Oct-2025 (14 days).
• Fixed 1.50%, Actual/365 day count; SLL waived (TTM &lt; 12 months).
• Pre-trade headroom: SCB available THB 1,000,000,000 (limit_id 2003) → proceed.
• Settlement (outbound): pacs.009 via BAHTNET; pacs.002 = ACSC; store confirmation_ref.
• Daily interest = 500,000,000 × 0.015 ÷ 365 = 20,547.95.
• Maturity inflow (15-Oct) = THB 500,287,671.23 (P+I).</t>
  </si>
  <si>
    <t>• Deal booked Active on 01-Oct; accrual posts daily using A/365.
• Limit_Utilization decreases immediately (available 1,000m → 500m).
• On 15-Oct, receive principal + interest; deal becomes Matured; accruals cleared to realized interest income.
• Limit_Utilization fully released post-settlement.</t>
  </si>
  <si>
    <t>• Counterparty_Master: SCB exists (counterparty_id 113).
• Interbank_Deals: deal_id 40006 — 01-Oct Active (accrued 20,547.95), 15-Oct Matured (accrued 287,671.23); term=14; interest_rate_type=Fixed; confirmation_ref=CONF-ISO-45007-20251001; limit_id=2003 (not 48).
• Cash Ledger: 01-Oct –500,000,000 (pacs.009 out); 15-Oct +500,287,671.23 (in).
• Limit_Utilization: 2003 snapshot reduces on 01-Oct (~09:00) by 500m; release entry on 15-Oct (~09:00).
• Month-end (31-Oct): no outstanding asset; Oct P&amp;L shows interest income 287,671.23.</t>
  </si>
  <si>
    <t>• Data fix: use SCB (counterparty_id 113), not BBL (112).
• Ensure limit_id=2003 for SCB; remove placeholder “48”.
• Validate A/365 day count and confirmation_ref is stored.</t>
  </si>
  <si>
    <t>ID_003_009</t>
  </si>
  <si>
    <t>[Sep25] 
Reverse repo (Fixed, 7-Day)</t>
  </si>
  <si>
    <t>• Reverse repo THB 200,000,000 to BBL (Bangkok Bank).
• Trade date: 05-Sep-2025, Purchase date: 08-Sep-2025 → Repurchase date: 15-Sep-2025 (7 days).
• Fixed 2.05%, Actual/365 day count
• Pre-trade headroom:  available THB 800,000,000 (limit_id 1001) → proceed.
• Netting agreement : GMRA_2023_BB
• Collateral received : LB29DA, THB 205,000,000 
• Repo Interest: (200m * 2.05% * 7) / 365 = THB 78,630.14
• 08-Sep-2025 (Purchase date)   LB29DA  205m @ 99.85% (clean), % hair cut = 2%, Collateral Value After Haircut = 200.59m
• 09-Sep-2025 (Margin call day 1)   LB29DA  205m @ 98.50% (clean), % hair cut = 2%
• 15-Sep-2025 (Repurchase date) Repurchase price =  Principal 200m + Repo interest 0.078m = 200.078m</t>
  </si>
  <si>
    <t xml:space="preserve">• System books deal as Active on 05-Sep-2025
</t>
  </si>
  <si>
    <t>RRP_1_V4_Sep25</t>
  </si>
  <si>
    <t>ID_003_010</t>
  </si>
  <si>
    <t>• Reverse repo THB 300,000,000 to BBL (Bangkok Bank).
• Collateral received : LB28DA, THB 205,000,000 
• Trade date: 26-Sep-2025, Purchase date: 29-Sep-2025 → Repurchase date: 06-Oct-2025 (7 days).
• Fixed 2.02%, Actual/365 day count
• Pre-trade headroom:  available THB 900,000,000 (limit_id 1002) → proceed.
• Netting agreement : GMRA_2023_KB
• Collateral received : LB28DA, THB 300,000,000 
• Repo Interest: (300m * 2.02% * 7) / 365 = THB 116,219.18
• 29-Sep-2025 (Purchase date)   LB28DA  300m @ 100.10% (clean), % hair cut = 2%, Collateral Value After Haircut = 299.19m
• 30-Sep-2025 (Margin call day 1)   LB28DA  300m @ 98.50% (clean) , % hair cut = 2%, Collateral Value After Haircut = 294.42m
• 06-Oct-2025 (Repurchase date) Repurchase price =  Principal 300m + Repo interest 0.0116m = 300.116m</t>
  </si>
  <si>
    <t>RRP_2_V4_Sep25</t>
  </si>
  <si>
    <t>ID_003_011</t>
  </si>
  <si>
    <t>[Oct25] Reverse repo (Fixed, 7-Day)</t>
  </si>
  <si>
    <t>RRP_2_V4_Oct25</t>
  </si>
  <si>
    <t>ID_003_012</t>
  </si>
  <si>
    <t xml:space="preserve">[Sep25] </t>
  </si>
  <si>
    <t>Repo_1_V4_Sep25</t>
  </si>
  <si>
    <t>ID_003_013</t>
  </si>
  <si>
    <t>Repo_2_V4_Sep25</t>
  </si>
  <si>
    <t>ID_003_014</t>
  </si>
  <si>
    <t>[Oct25]</t>
  </si>
  <si>
    <t>Repo_2_V4_Oct25</t>
  </si>
  <si>
    <t>ID_003_015</t>
  </si>
  <si>
    <t>[Sep25] Bond lifecycle to EoM 30-Sep-2025 (Buy#1 → Buy#2 → Partial Sell)</t>
  </si>
  <si>
    <t>• Security: EXIM266A (SOE, THB, 2.71% fixed, Semi-annual, 30/360), Mty 06-Jun-2026, FVOCI.
• BUY #1: 02-Jan-2025 (SD 06-Jan-2025) 100m @ 100.833% (clean).
• BUY #2: 10-Mar-2025 (SD 12-Mar-2025) 50m @ 102.200% (clean).
• WAC after BUY #2: ((100m×100.833)+(50m×102.200))/150m = 101.289%.
• SELL: 15-Sep-2025 (SD 17-Sep-2025) 100m @ 100.775945% (clean).
• 90-day sellability rule observed (each lot: SD + 90d).
*Note glossary: 
TD → Trade Date
SD → Settlement Date
Mty → Maturity Date
WAC → Weighted Average Cost</t>
  </si>
  <si>
    <t>• System creates/updates Bond_Trades, Bond_Transactions, single Bond_Positions (PositionID=1), and Position_Costing (WAC).
• On SELL 100m, realize P&amp;L using WAC → −512,562.33 THB; update Position_RealizationEvents and cumulative_sold_nominal to 100m.
• Position remains 50m nominal with WAC 101.289%; status Active.
• EoM 30-Sep-2025: report 50m outstanding; realized loss −512,562.33 to P&amp;L; FVOCI OCI unrealized −122,376.33 (per snapshot).</t>
  </si>
  <si>
    <t>• Security_Master has EXIM266A with coupon 2.71%, 30/360, eligible flags TRUE.
• Bond_Trades: 90001 (Buy 100m), 90002 (Buy 50m), 90003 (Sell 100m) → all Settled with your clean prices.
• Bond_Transactions: three rows mirroring the trades; accrual and dirty prices populated (e.g., 90003 accrued 757,315; dirty 101.53326%).
• Bond_Positions @ 30-Sep-2025: position_id 1, nominal 50m, avg_book_clean_price_pct 101.289%, market metrics per snapshot, realized_gain_loss −512,562.33, unrealized_gain_loss −122,376.33.
• Position_Costing: WAC row shows sum_product_clean 151,932,761.00, total_nominal_in 150m, cumulative_sold_nominal 100m.
• Position_RealizationEvents: entry for 17-Sep-2025 with sell_clean_price_pct 100.775945, avg_book_price_pct 101.289, realized −512,562.33 (plus accrued realized as applicable).</t>
  </si>
  <si>
    <t>Bond Buy-Sell_V4_Sep25 + Oct25</t>
  </si>
  <si>
    <t>• Date hygiene: fix any stray dates like “6/1/2023” → 2025-01-06; align to ISO (YYYY-MM-DD) in system tables.
• Keep counterparty_id consistent (Bangkok Bank = 101).
• Ensure FVOCI posting: realized to P&amp;L, unrealized to OCI.</t>
  </si>
  <si>
    <t>ID_003_016</t>
  </si>
  <si>
    <t>[Oct25] Bond lifecycle to EoM 31-Oct-2025 (Re-entry Buy → WAC change → Reporting)</t>
  </si>
  <si>
    <t>• REBUY (BUY #3): 25-Oct-2025 (SD 29-Oct-2025) 100m @ 101.95% (clean).
• Merge with remaining 50m to a single position (same ISIN &amp; portfolio).
• Recalc WAC: ((50m×101.289)+(100m×101.95))/150m = 101.7295%.
• Post-trade position: 150m nominal, FVOCI, PositionID=1.</t>
  </si>
  <si>
    <t>• Bond_Trades adds 90010 (Buy 100m) → Settled.
• Bond_Transactions adds the matching row; accrual/dirty populated (e.g., accrued 336,000, dirty 102.236%).
• Position_Costing WAC updated to 101.7295%; sum_product_clean 152,594,253.67, total_nominal_in 150m (unchanged), cumulative_sold_nominal 100m (unchanged).
• EoM 31-Oct-2025: position 150m; snapshot shows unrealized gain 4,877,623.67 (your numbers) in OCI; realized P&amp;L to-date unchanged (−512,562.33).</t>
  </si>
  <si>
    <t>• Bond_Trades: 90010 present (25-Oct, SD 29-Oct) Buy 100m @ 101.95%.
• Bond_Transactions: add row 90010 with clean/dirty and accrual matching inputs (clean_trade 101.950, clean 101.900, dirty 102.236).
• Bond_Positions @ 31-Oct-2025: nominal 150m, avg_book_clean_price_pct 101.7295% (ensure this field reflects the new WAC), market snapshot as provided, unrealized_gain_loss 4,877,623.67, status Active.
• Position_Costing: WAC fields updated; last_realization_date remains 2025-09-17 (no sale in Oct).
• Reporting: 31-Oct report includes all four trades (90001/002/003/010) and the updated WAC / OCI balances.</t>
  </si>
  <si>
    <t>• Ensure Position.avg_book_clean_price_pct is updated to 101.7295% after the 29-Oct settlement (your pasted row still showed 101.289%—update it).
• Keep coupon day count 30/360 and semi-annual accrual logic consistent across all snapshots.</t>
  </si>
  <si>
    <t>ID_003_017</t>
  </si>
  <si>
    <t xml:space="preserve">[Jul25] </t>
  </si>
  <si>
    <t>Bond buy_1_31072025</t>
  </si>
  <si>
    <t>ID_003_018</t>
  </si>
  <si>
    <t>Bond buy_1_V4_Sep25</t>
  </si>
  <si>
    <t>ID_003_019</t>
  </si>
  <si>
    <t>Bond buy_1_V4_Oct25</t>
  </si>
  <si>
    <t>ID_003_020</t>
  </si>
  <si>
    <t>Bond sell_1_V4_Oct25</t>
  </si>
  <si>
    <t>Scenario#1: Short-Term Interbank Borrowing (Fixed)
Our Bank (Borrower): Ascend Bank
Counterparty (Lender): Kasikornbank
Transaction Type: Interbank Borrowing (Taking)
Principal Amount: THB 300,000,000.00
Trade Date: 30 September 2025
Value Date (Start): 30 September 2025
Maturity Date (End): 3 October 2025 (3-day term)
Interest Rate: 1.5% (Fixed, Actual/365 day count)
Reporting Date: 30 September 2025</t>
  </si>
  <si>
    <t>Scenario#2: 3-Month Interbank Borrowing – Floating Rate
Our Bank (Borrower): Ascend Bank
Counterparty (Lender): Kasikornbank PCL
Transaction Type: Interbank Borrowing (Taking)
Principal Amount: THB 100,000,000.00
Trade Date: 30 September 2025
Value Date (Start): 30 September 2025
Maturity Date (End): 30 December 2025 (3-month term)
Reference Rate: THOR 1M (Floating)
Margin: +0.10%
Day Count Convention: Actual/365
Reporting Date: 30 September 2025</t>
  </si>
  <si>
    <t>Step 1: Pre-Trade Setup and Verification</t>
  </si>
  <si>
    <t>Before any transaction can be initiated, the counterparty must be set up in the system. This ensures all necessary legal, credit, and operational data is available.</t>
  </si>
  <si>
    <t>A money market dealer at Ascend Bank verifies that Bangkok Bank exists in the Counterparty_Master table.</t>
  </si>
  <si>
    <t>KBANK0107536000315</t>
  </si>
  <si>
    <t>Kasikornbank PCL</t>
  </si>
  <si>
    <t>KBANK</t>
  </si>
  <si>
    <t>004</t>
  </si>
  <si>
    <t>KASITHBK</t>
  </si>
  <si>
    <t>AA</t>
  </si>
  <si>
    <t>Step 2: Deal Execution and Booking</t>
  </si>
  <si>
    <t>The dealer captures the agreed-upon terms of the borrowing deal into the system. Upon execution, a new record is created in the Interbank_Deals table. The DealType is set to 'Borrow' and the Status is 'Active'.</t>
  </si>
  <si>
    <t>Borrow</t>
  </si>
  <si>
    <t>Interbank_Interest_Schedule (First Reset Period):</t>
  </si>
  <si>
    <t>Planned</t>
  </si>
  <si>
    <t>Step 3: Settlement and Confirmation on Value Date</t>
  </si>
  <si>
    <t>On the value date (September 30), the back-office team at Ascend Bank monitors its accounts for the incoming principal amount of THB 300,000,000.00 from Kasikornbank.</t>
  </si>
  <si>
    <t>1. Cash Leg Settlement: The system anticipates an incoming ISO 20022 pacs.009 (Financial Institution Credit Transfer) message from Kasikornbank via the BAHTNET system.</t>
  </si>
  <si>
    <t>2. Confirmation: Upon successful settlement, the BAHTNET system provides a real-time confirmation. Ascend Bank's system receives an ISO 20022 camt.054 (Bank to Customer Debit/Credit Notification) message,</t>
  </si>
  <si>
    <t>Interbank_Deals Table (Updated Record):</t>
  </si>
  <si>
    <t>CONF-ISO-45002-20250905</t>
  </si>
  <si>
    <t>CONF-ISO-45010-20250930</t>
  </si>
  <si>
    <t>Step 4: Daily Interest Accrual</t>
  </si>
  <si>
    <t>At the end of each business day, need automated process calculates the interest accrued on all active deals.</t>
  </si>
  <si>
    <t>Day 1- (End of Sept 30):</t>
  </si>
  <si>
    <t>For Fixed:</t>
  </si>
  <si>
    <t>Daily Interest = (300,000,000.00 * 0.015) / 365</t>
  </si>
  <si>
    <t>Daily Interest =</t>
  </si>
  <si>
    <t>For Float:</t>
  </si>
  <si>
    <t>Daily Interest = 100,000,000×0.0215 / 365</t>
  </si>
  <si>
    <t>By the end of 2 Oct (the day before maturity), the total accrued interest will be THB 36,986.30 (12.328.77 * 3 days).</t>
  </si>
  <si>
    <t>Step 5 – Monthly Reset (THOR 1M)</t>
  </si>
  <si>
    <t>Closed</t>
  </si>
  <si>
    <t>Step 6: Maturity and Final Settlement</t>
  </si>
  <si>
    <t>For Fix:</t>
  </si>
  <si>
    <t>On the maturity date (October 3), generates an outgoing payment instruction to repay the principal plus the total accrued interest to Kasikornbank. This instruction is formatted as an ISO 20022 pacs.009 message for settlement via BAHTNET.</t>
  </si>
  <si>
    <t>Total Repayment Amount: 300,000,000.00 (Principal) + 36986.30 (Interest) = THB 300,036,986.30</t>
  </si>
  <si>
    <t>Average rate ≈ (2.15 + 2.20 + 2.35)/3 = 2.23 %</t>
  </si>
  <si>
    <t xml:space="preserve">Total interest ≈ 100,000,000 × 0.0223 × (92/365) </t>
  </si>
  <si>
    <t>Total interest ≈</t>
  </si>
  <si>
    <t>Final settlement on 30 Dec 2025: Repay Principal + Interest = THB 100,562,906.85</t>
  </si>
  <si>
    <t>Once the back-office team confirms the payment has been successfully sent and settled, the deal's status is updated to 'Matured'.</t>
  </si>
  <si>
    <t>Interbank_Deals Table (Final State):</t>
  </si>
  <si>
    <t>Step 7 – Month-End Reporting (30 September 2025)</t>
  </si>
  <si>
    <t>Scenario#3: Medium-Term Interbank Borrowing (Fixed)
Our Bank (Borrower): Ascend Bank
Counterparty (Lender): Kasikornbank
Transaction Type: Interbank Borrowing (Taking)
Principal Amount: THB 1,000,000,000.00
Trade Date: 30 September 2025
Value Date (Start): 30 September 2025
Maturity Date (End): 31 March 2026 (6-month term)
Interest Rate: 4.0% (Fixed, Actual/365 day count)
Reporting Date: 30 September 2025</t>
  </si>
  <si>
    <t>40011</t>
  </si>
  <si>
    <t>CONF-ISO-45004-20250930</t>
  </si>
  <si>
    <t>On the value date (September 30), the back-office team at Ascend Bank monitors its accounts for the incoming principal amount of THB 1,00,000,000.00 from Kasikornbank.</t>
  </si>
  <si>
    <t>Daily Interest = (1,000,000,000.00 * 0.04) / 365</t>
  </si>
  <si>
    <t>By the end of 30 Mar 2026 (the day before maturity), the total accrued interest will be THB 19,945,205.48 ( 109,589.04109589* 182 days).</t>
  </si>
  <si>
    <t>Step 5: Maturity and Final Settlement</t>
  </si>
  <si>
    <t>On the maturity date (31 March 2026), generates an outgoing payment instruction to repay the principal plus the total accrued interest to Kasikornbank. This instruction is formatted as an ISO 20022 pacs.009 message for settlement via BAHTNET.</t>
  </si>
  <si>
    <t>Total Repayment Amount: 1,000,000,000.00 (Principal) + 19,945,205.48 (Interest) = THB 1,019,945,205.48</t>
  </si>
  <si>
    <t>Step 6 – Month-End Reporting (30 September 2025)</t>
  </si>
  <si>
    <t>Step 6 – Month-End Reporting (31 October 2025)</t>
  </si>
  <si>
    <t>Step 6 – Month-End Reporting (30 November 2025)</t>
  </si>
  <si>
    <t>Step 6 – Month-End Reporting (31 December 2025)</t>
  </si>
  <si>
    <t>Green means updated per our disscussion as of 6 Oct</t>
  </si>
  <si>
    <t>Blue means updated per our discussion as of 10 Oct</t>
  </si>
  <si>
    <t>Orange means updated per our discussion as of 20 Oct</t>
  </si>
  <si>
    <t>Red means updated per our discussion as of 21 Oct</t>
  </si>
  <si>
    <t>Blue green means updated per our discussion as of 22 Oct</t>
  </si>
  <si>
    <t>Removed</t>
  </si>
  <si>
    <t>Magenta means updated per our discussion as of 29 Oct</t>
  </si>
  <si>
    <t>Purple means updated per our discussion as of 3 Nov</t>
  </si>
  <si>
    <t>EntityID</t>
  </si>
  <si>
    <t>ENT001</t>
  </si>
  <si>
    <t>Foreign Key (FK) 
 Added as of 20 Oct 2025 — required for RDT regulatory report.</t>
  </si>
  <si>
    <t>Official identifier assigned by the Bank of Thailand in Sheet 'BANK_CODE'.</t>
  </si>
  <si>
    <t>002</t>
  </si>
  <si>
    <t>Allowed NULL</t>
  </si>
  <si>
    <t>1 = Govt of Thailand, 2 = BOT, 3 = State Own Enterprise, 4 = Corporate</t>
  </si>
  <si>
    <t xml:space="preserve">MOF = 3000, BOT = 001 </t>
  </si>
  <si>
    <t>Guantor = MOF
Added - Guantor Table becasue Guarantor rating or add flag SOE MOF ค้ำ in the future once we have cor bond then create config again</t>
  </si>
  <si>
    <t>CouponMargin</t>
  </si>
  <si>
    <t>Quoted spread over ref rate</t>
  </si>
  <si>
    <t>Revised field name as of 22 Oct</t>
  </si>
  <si>
    <t>CouponReferenceRate</t>
  </si>
  <si>
    <t>Revised name field as of 22 Oct</t>
  </si>
  <si>
    <t>To remove amortizing possible value out as of 22 Oct</t>
  </si>
  <si>
    <t>Rating_TRIS</t>
  </si>
  <si>
    <t>Added as of 22 Oct</t>
  </si>
  <si>
    <t>Rating_FITCH</t>
  </si>
  <si>
    <t>StatusTimestamp</t>
  </si>
  <si>
    <t>CouponRateType</t>
  </si>
  <si>
    <t>Added as of 3 Nov</t>
  </si>
  <si>
    <t>yyyy-mm-dd hh:mm:ss</t>
  </si>
  <si>
    <t>RDT Write example in case THOR and Fallback 6M flor tenor type and effective date for YIP</t>
  </si>
  <si>
    <t>For THOR -&gt; Tenor ref = 0</t>
  </si>
  <si>
    <t>ReferenceRate_Tenor</t>
  </si>
  <si>
    <t>Possible Value = O/N, 1M, 3M, 6M</t>
  </si>
  <si>
    <t>Note: THOR + Reference</t>
  </si>
  <si>
    <t>Benchmark if floating (ThaiBMA code: THOR, THORA, SOFR); NULL if fixed.</t>
  </si>
  <si>
    <t>NULL, 0.1%</t>
  </si>
  <si>
    <t>As of 21 OCt - Noted that we will input in % to reflect the RDT</t>
  </si>
  <si>
    <t>ResetRate</t>
  </si>
  <si>
    <t>The actual benchmark rate fixed on LastResetDate.</t>
  </si>
  <si>
    <t>Used to compute InterestRate = ResetRate + Margin. NULL for fixed deals.</t>
  </si>
  <si>
    <t>LastResetDate</t>
  </si>
  <si>
    <t>NextResetDate</t>
  </si>
  <si>
    <t>add reference type ค่าอัตราดอกเบี้ยอ้างอิงปัจจุบัน</t>
  </si>
  <si>
    <t>Added as of 31 Oct</t>
  </si>
  <si>
    <t>FK → Security_Master: Bond used as collateral</t>
  </si>
  <si>
    <t>BMTA285A</t>
  </si>
  <si>
    <t>Added as of 29 Oct</t>
  </si>
  <si>
    <t>NettingSetID</t>
  </si>
  <si>
    <t>Fixed repo rate (if applicable).</t>
  </si>
  <si>
    <t>Benchmark if floating; NULL if fixed.</t>
  </si>
  <si>
    <t>Spread (%) if floating; NULL if fixed.</t>
  </si>
  <si>
    <t>Note that we will input in %</t>
  </si>
  <si>
    <t>To move to Repo_Trades as of 22 Oct</t>
  </si>
  <si>
    <t>LB262A</t>
  </si>
  <si>
    <t>100M</t>
  </si>
  <si>
    <t>10M</t>
  </si>
  <si>
    <t>Column1</t>
  </si>
  <si>
    <t>CleanPrice_Trade</t>
  </si>
  <si>
    <t>The agreed-upon price as of trade date, excluding accrued interest.</t>
  </si>
  <si>
    <t>Revised as of 22 Oct</t>
  </si>
  <si>
    <t>This tableprovides a chronological, auditable record of changes in available credit lines (e.g., placement limits, repo limits) for each counterparty.</t>
  </si>
  <si>
    <t>added as of 21 Oct CCY</t>
  </si>
  <si>
    <t>AvailableLine</t>
  </si>
  <si>
    <t>TotalCreditLine</t>
  </si>
  <si>
    <t>The total credit line assigned to the counterparty for this limit type, as defined in Limit_Master.</t>
  </si>
  <si>
    <t>CreditLineApproveDate</t>
  </si>
  <si>
    <t>added as of 21 Oct CreditLineApproveDate</t>
  </si>
  <si>
    <t>Note</t>
  </si>
  <si>
    <t>PK/FK</t>
  </si>
  <si>
    <t>FK → Security_Master.SecurityID</t>
  </si>
  <si>
    <t>FK → Portfolio_Master.PortfolioID</t>
  </si>
  <si>
    <t>FK → Counterparty_Master.counterparty_id</t>
  </si>
  <si>
    <t>Identifies the nature of the bond transaction. Supports normal buy/sell and securities financing (repo) including re-use of collateral.
Allowed Values = 'Buy', 'Sell', 'Repo', 'ReverseRepo', 'Rehypothecation'
where sell have to be more than 90 days in banking book policy</t>
  </si>
  <si>
    <t>Revised possible value as of 22 Oct</t>
  </si>
  <si>
    <t>Added as of 20 Oct 2025 — required for RDT</t>
  </si>
  <si>
    <t>Classification</t>
  </si>
  <si>
    <t>Carrying amount at amortized cost at trade date (Clean Price Trade × Nominal ÷ 100).</t>
  </si>
  <si>
    <t>Market_Clean_Value</t>
  </si>
  <si>
    <t>Added as of 20 Oct 2025 — required for 3.7 RDT regulatory report.
  Condition:
  Market_Clean_Value = Market_Value − AccruedInterest</t>
  </si>
  <si>
    <t>To adjust the static table and example</t>
  </si>
  <si>
    <t>System timestamp for last update. =Today()</t>
  </si>
  <si>
    <t>ValuationDate</t>
  </si>
  <si>
    <t>30/9/2025</t>
  </si>
  <si>
    <t>OpenDate</t>
  </si>
  <si>
    <t>17/6/2061</t>
  </si>
  <si>
    <t>NominalAmountOutstanding</t>
  </si>
  <si>
    <t>Current outstanding face after sales/adjustments.</t>
  </si>
  <si>
    <t>Unencumbrance</t>
  </si>
  <si>
    <t>Encumbrance</t>
  </si>
  <si>
    <t>UnencFromReverseRepo</t>
  </si>
  <si>
    <t>Rehypothecation</t>
  </si>
  <si>
    <t>AvgBookCleanPricePct</t>
  </si>
  <si>
    <t>Revised as of 3 Nov</t>
  </si>
  <si>
    <t>Accrued coupon at ValuationDate.</t>
  </si>
  <si>
    <t>(Price%×NominalCur/100) + AccruedInterestRpt.</t>
  </si>
  <si>
    <t>RealizedGainLoss</t>
  </si>
  <si>
    <t>Realized P&amp;L recognized when NominalAmountOutstanding decreases due to sale or transfer. Changes only when you sell or transfer out a portion of the position.</t>
  </si>
  <si>
    <t>Last updated timestamp.</t>
  </si>
  <si>
    <t>AgreementType</t>
  </si>
  <si>
    <t>NETTING_TYPE</t>
  </si>
  <si>
    <t>COLLATERAL_CONTRACT_TYPE</t>
  </si>
  <si>
    <t>TRADE_DATE</t>
  </si>
  <si>
    <t>VALUE_DATE</t>
  </si>
  <si>
    <t>MATURITY_DATE</t>
  </si>
  <si>
    <t>IsReplacement</t>
  </si>
  <si>
    <t>ReplacedAgreementID</t>
  </si>
  <si>
    <t>SettlementCurrency</t>
  </si>
  <si>
    <t>CreatedAt</t>
  </si>
  <si>
    <t>UpdatedAt</t>
  </si>
  <si>
    <t>Timestamp of the latest record update.</t>
  </si>
  <si>
    <t>AgreementStatus</t>
  </si>
  <si>
    <t>Position_Costing (current cost state per position)</t>
  </si>
  <si>
    <t>FK → Bond_Positions.PositionID</t>
  </si>
  <si>
    <t>CostMethod</t>
  </si>
  <si>
    <t>SumProductClean</t>
  </si>
  <si>
    <t>TotalNominalIn</t>
  </si>
  <si>
    <t>CumulativeSoldNominal</t>
  </si>
  <si>
    <t>RealizedGainLossToDate</t>
  </si>
  <si>
    <t>LastRealizationDate</t>
  </si>
  <si>
    <t>Position_RealizationEvents (immutable journal of sells)</t>
  </si>
  <si>
    <t>FK → Bond_Transactions.TradeID</t>
  </si>
  <si>
    <t>EventDate</t>
  </si>
  <si>
    <t>SoldNominal</t>
  </si>
  <si>
    <t>SellCleanPricePct</t>
  </si>
  <si>
    <t>AccruedIntRealized</t>
  </si>
  <si>
    <t>Realized portion of accrued interest received or paid.</t>
  </si>
  <si>
    <t>MethodUsed</t>
  </si>
  <si>
    <t>Timestamp when event record was created in system.</t>
  </si>
  <si>
    <t>FK → Interbank_Deals.DealID</t>
  </si>
  <si>
    <t>Benchmark fixing rate (e.g., THOR 1M) applied for this period. Next period = NULL</t>
  </si>
  <si>
    <t>Total effective rate = ResetRate + Margin for this period.  Next period = NULL</t>
  </si>
  <si>
    <t>Status of the period (‘Active’, ‘Closed’).</t>
  </si>
  <si>
    <t>Margin_Call</t>
  </si>
  <si>
    <t>This table records the daily margin call events generated from the end-of-day mark-to-market (MTM) process for repo and reverse repo transactions.
  Each record represents a single counterparty margin call for a specific valuation date.</t>
  </si>
  <si>
    <t>CallCurrency</t>
  </si>
  <si>
    <t>CallType</t>
  </si>
  <si>
    <t>CallAmount</t>
  </si>
  <si>
    <t>DueTime</t>
  </si>
  <si>
    <t>Contractual deadline for margin delivery as per legal agreement (e.g. CSA/GMRA).</t>
  </si>
  <si>
    <t>Timestamp when the record was first created.</t>
  </si>
  <si>
    <t>This is the cash side equivalent of Collateral_Positions.</t>
  </si>
  <si>
    <t>MovementType</t>
  </si>
  <si>
    <t>Type of cash margin movement: e.g. 'POST' (cash posted to us), 'RETURN' (cash returned by us), 'INTEREST' (margin interest), 'ADJUSTMENT' (manual adjustment if needed).</t>
  </si>
  <si>
    <t>POST</t>
  </si>
  <si>
    <t>Amount</t>
  </si>
  <si>
    <t>2,100,000.00 / -1,000,000.00</t>
  </si>
  <si>
    <t>Timestamp when this movement record was created in the system.</t>
  </si>
  <si>
    <t>BankAccountCode</t>
  </si>
  <si>
    <t>Internal GL / nostro account code used for the cash margin transfer.</t>
  </si>
  <si>
    <t>Helpful for reconciliation.</t>
  </si>
  <si>
    <t xml:space="preserve">Unique reference number identifying a person, juristic person, group of persons, group of juristic persons, or customer group.
May represent either (a) an internal identifier used within the financial institution, or (b) an external reference number used for BOT data submission.
</t>
  </si>
  <si>
    <t xml:space="preserve">Foreign Key (FK) 
Added as of 20 Oct 2025 — required for RDT regulatory report.
</t>
  </si>
  <si>
    <t>The nominal coupon rate. "0" for zero-coupon bonds.</t>
  </si>
  <si>
    <t>Write example in case THOR and Fallback 6M flor tenor type and effective date for YIP</t>
  </si>
  <si>
    <t>REPO' (borrowing securities) or 'Reverse REPO' (lending  securities).</t>
  </si>
  <si>
    <t xml:space="preserve">
BondTradeID</t>
  </si>
  <si>
    <t>Links to the originating trade in Bond_Trades
Use non-overlapping ID sequences (e.g., RepoTradeID starts at 70000+, BondTradeID starts at 90000+).</t>
  </si>
  <si>
    <t>Clean price at trade date</t>
  </si>
  <si>
    <t>Carrying amount (clean price as of trade date × nominal).</t>
  </si>
  <si>
    <t xml:space="preserve">Market value of the bond excluding accrued interest, calculated as (Market Clean Price × NominalAmount) / 100.
</t>
  </si>
  <si>
    <t>Added as of 20 Oct 2025 — required for 3.7 RDT regulatory report.
Condition:
Market_Clean_Value = Market_Value − AccruedInterest</t>
  </si>
  <si>
    <t>clean price in Baht</t>
  </si>
  <si>
    <t>3.7 RDT</t>
  </si>
  <si>
    <t>ECL</t>
  </si>
  <si>
    <t>Expected Credit Loss (ECL) amount for the bond position. Calculated as PD × LGD × EAD for SOE Bonds and Corporate Bonds. For Government Bonds, T-Bills, and SOE (MOF), the ECL is set to 0.
Condition:
IF BondType IN ('GOV', 'T-BILL', 'SOE_MOF') → ECL = 0
IF BondType IN ('SOE_BOND', 'CORP_BOND') → ECL = PD × LGD × EAD</t>
  </si>
  <si>
    <t>&lt;&lt; Added as of 20 Oct 2025 per DS_IVP reg req report</t>
  </si>
  <si>
    <t>This table records the daily margin call events generated from the end-of-day mark-to-market (MTM) process for repo and reverse repo transactions.
Each record represents a single counterparty margin call for a specific valuation date.</t>
  </si>
  <si>
    <t>Classification of the call type: 'CALL' (we request collateral), 'RETURN' (we return excess), or 'NONE' (no margin call).</t>
  </si>
  <si>
    <t>Final net margin amount after applying minimum transfer amount (MTA), thresholds, and rounding rules. A positive value indicates collateral required from the counterparty.</t>
  </si>
  <si>
    <t>Contractual deadline for margin delivery as per the legal agreement.</t>
  </si>
  <si>
    <t>Guantor = MOF
 Added - Guantor Table becasue Guarantor rating or add flag SOE MOF ค้ำ in the future once we have cor bond then create config again</t>
  </si>
  <si>
    <t>Unique identifier for the REPO trade.
 Use non-overlapping ID sequences (e.g., RepoTradeID starts at 70000+, BondTradeID starts at 90000+).</t>
  </si>
  <si>
    <t>REPO' (borrowing securities) or 'Reverse REPO' (lending securities).</t>
  </si>
  <si>
    <t>Links to the originating trade in Bond_Trades
 Use non-overlapping ID sequences (e.g., RepoTradeID starts at 70000+, BondTradeID starts at 90000+).</t>
  </si>
  <si>
    <t>To Remove as of 22 Oct</t>
  </si>
  <si>
    <t>If Sell: 0
 If Buy: (Market_Value − Book_Value)</t>
  </si>
  <si>
    <t>Added as of 20 Oct 2025 — required for 3.7 RDT regulatory report.
 Condition:
 Market_Clean_Value = Market_Value − AccruedInterest</t>
  </si>
  <si>
    <t>“Buy” or “Sell” direction of coupon/hedge, REPO' (borrowing securities) or 'Reverse REPO' (lending securities).</t>
  </si>
  <si>
    <t>Last record update timestamp =Today()</t>
  </si>
  <si>
    <t>Expected Credit Loss (ECL) amount for the bond position. Calculated as PD × LGD × EAD for SOE Bonds and Corporate Bonds. For Government Bonds, T-Bills, and SOE (MOF), the ECL is set to 0.
 Condition:
 IF BondType IN ('GOV', 'T-BILL', 'SOE_MOF') → ECL = 0
 IF BondType IN ('SOE_BOND', 'CORP_BOND') → ECL = PD × LGD × EAD</t>
  </si>
  <si>
    <t>&lt;&lt; Added as of 20 Oct 2025 per DS_IVP reg req report
&lt;&lt; as of 24 OCt disccused with YIP - to remove out</t>
  </si>
  <si>
    <t>This table records the daily margin call events generated from the end-of-day mark-to-market (MTM) process for repo and reverse repo transactions.
 Each record represents a single counterparty margin call for a specific valuation date.</t>
  </si>
  <si>
    <t>AA-</t>
  </si>
  <si>
    <t>LB29DA</t>
  </si>
  <si>
    <t>TH0623039C07</t>
  </si>
  <si>
    <t>LB616A</t>
  </si>
  <si>
    <t>TH0623B3B607</t>
  </si>
  <si>
    <t>TB26128A</t>
  </si>
  <si>
    <t>TH0623A76183</t>
  </si>
  <si>
    <t>T-Bill</t>
  </si>
  <si>
    <t xml:space="preserve">At Maturity
</t>
  </si>
  <si>
    <t>ZERO</t>
  </si>
  <si>
    <t>BOT25NA</t>
  </si>
  <si>
    <t>TH0655035B00</t>
  </si>
  <si>
    <t>BOT Bond</t>
  </si>
  <si>
    <t>TH0513036309</t>
  </si>
  <si>
    <t>SOE Bond</t>
  </si>
  <si>
    <t>LBA37DA</t>
  </si>
  <si>
    <t>TH062303HC09</t>
  </si>
  <si>
    <t>Amortizing</t>
  </si>
  <si>
    <t>TB26211A</t>
  </si>
  <si>
    <t>TH0623076286</t>
  </si>
  <si>
    <t>At Maturity</t>
  </si>
  <si>
    <t>TH0655036711</t>
  </si>
  <si>
    <t>TH1029036A07</t>
  </si>
  <si>
    <t>AMC - Govt</t>
  </si>
  <si>
    <t>Treasury Desk</t>
  </si>
  <si>
    <t>AMC</t>
  </si>
  <si>
    <t>AMC - T-Bill</t>
  </si>
  <si>
    <t>AMC - BOT bond</t>
  </si>
  <si>
    <t>AMC - SOE</t>
  </si>
  <si>
    <t>FVOCI - Govt</t>
  </si>
  <si>
    <t>FVOCI - T-Bill</t>
  </si>
  <si>
    <t>FVOCI - BOT bond</t>
  </si>
  <si>
    <t>FVOCI - SOE</t>
  </si>
  <si>
    <t>CONF-ISO-45003-20250911</t>
  </si>
  <si>
    <t>Reverse REPO</t>
  </si>
  <si>
    <t>PLACEMENT_LIMIT</t>
  </si>
  <si>
    <t>Direction</t>
  </si>
  <si>
    <t>Bond_Positions table</t>
  </si>
  <si>
    <t>Condition</t>
  </si>
  <si>
    <t>BondPosition</t>
  </si>
  <si>
    <t>EncumbranceFlag</t>
  </si>
  <si>
    <t>Buy 
1. Buy - Sell (ไม่ติดภาระ)
2. Buy - Sell (ติดภาระ)
Reverse repo
3. Reverse repo (ไม่ติดภาระ)
4. Reverse repo (ติดภาระ)</t>
  </si>
  <si>
    <t>Bond_Transaction table</t>
  </si>
  <si>
    <t>Reverse repo</t>
  </si>
  <si>
    <t>มี average cost of each symbol &gt;&gt;&gt;Cal. unrealized gain/loss ได้</t>
  </si>
  <si>
    <t xml:space="preserve"> unrealized gain/loss  = (nominal amount*market price) - cost</t>
  </si>
  <si>
    <t>Bond_Transaction</t>
  </si>
  <si>
    <t>หา average cost per symbol --&gt; cal. unrealized gain/loss ได้ต่อ</t>
  </si>
  <si>
    <t>(+)</t>
  </si>
  <si>
    <t>(-)</t>
  </si>
  <si>
    <t>(- from Reverse repo (E)) &gt;&gt;Rehypothecation</t>
  </si>
  <si>
    <t>Unencumbrance from reverse repo</t>
  </si>
  <si>
    <t>RP from BUY</t>
  </si>
  <si>
    <t>REV RP</t>
  </si>
  <si>
    <t>RP from REV RP</t>
  </si>
  <si>
    <t>Total bond (nominal amount)</t>
  </si>
  <si>
    <t xml:space="preserve">Buy - Sell (ไม่ติดภาระ)
</t>
  </si>
  <si>
    <t xml:space="preserve">Buy - Sell (ติดภาระ)
</t>
  </si>
  <si>
    <t xml:space="preserve">Reverse repo (ไม่ติดภาระ)
</t>
  </si>
  <si>
    <t xml:space="preserve">Reverse repo (ติดภาระ)
</t>
  </si>
  <si>
    <t>Buy only</t>
  </si>
  <si>
    <t>Buy and sell partial</t>
  </si>
  <si>
    <t>Buy and Sell total</t>
  </si>
  <si>
    <t>Buy and Repo partial</t>
  </si>
  <si>
    <t>Position level</t>
  </si>
  <si>
    <t>J</t>
  </si>
  <si>
    <t>K</t>
  </si>
  <si>
    <t>L</t>
  </si>
  <si>
    <t>M</t>
  </si>
  <si>
    <t>Total</t>
  </si>
  <si>
    <t>Market value</t>
  </si>
  <si>
    <t>Buy and Repo Total</t>
  </si>
  <si>
    <t>= J+K * Market value</t>
  </si>
  <si>
    <t>Buy and Sell Partial  Repo partial</t>
  </si>
  <si>
    <t>Buy and Sell Partial  Repo Total</t>
  </si>
  <si>
    <t>Rev REPO</t>
  </si>
  <si>
    <t>Buy &amp; Rev REPO</t>
  </si>
  <si>
    <t>Buy &amp; Rev REPO &amp; REPO partial(buy)</t>
  </si>
  <si>
    <t>Buy &amp; Rev REPO &amp; REPO Total(buy)</t>
  </si>
  <si>
    <t>Buy &amp; Rev REPO &amp; REPO Total(buy) &amp; Partial Rev REPO</t>
  </si>
  <si>
    <t>Buy &amp; Rev REPO &amp; REPO Total(buy) &amp; Total Rev REPO</t>
  </si>
  <si>
    <t>Buy &amp; Rev REPO &amp; Sell partial</t>
  </si>
  <si>
    <t>Buy &amp; Rev REPO &amp; Sell total</t>
  </si>
  <si>
    <t>Buy &amp; Rev REPO &amp; REPO partial(buy) &amp; Sell partial</t>
  </si>
  <si>
    <t>Buy &amp; Rev REPO &amp; REPO partial(buy) &amp; Sell total</t>
  </si>
  <si>
    <t>NA</t>
  </si>
  <si>
    <t xml:space="preserve">Buy &amp; Rev REPO &amp; REPO Total(buy) &amp; Sell partial </t>
  </si>
  <si>
    <t>Buy &amp; Rev REPO &amp; REPO Total(buy) &amp; Sell Total</t>
  </si>
  <si>
    <t xml:space="preserve">Buy &amp; Rev REPO &amp; REPO Total(buy) &amp; Partial Rev REPO Sell Partial </t>
  </si>
  <si>
    <t>Buy &amp; Rev REPO &amp; REPO Total(buy) &amp; Partial Rev REPO Sell Total</t>
  </si>
  <si>
    <t>Buy &amp; Rev REPO &amp; REPO Total(buy) &amp; Total Rev REPO &amp; Sell</t>
  </si>
  <si>
    <t>Bond buy/Bond sell</t>
  </si>
  <si>
    <t>Repo/Reverse Repo</t>
  </si>
  <si>
    <t>Bond_Position</t>
  </si>
  <si>
    <t>Source data</t>
  </si>
  <si>
    <t>.</t>
  </si>
  <si>
    <t>Use non-overlapping ID sequences (e.g., RepoTradeID starts at 70000+, BondTradeID starts at 90000+).</t>
  </si>
  <si>
    <t>BondTrade</t>
  </si>
  <si>
    <t>For LCR purpose</t>
  </si>
  <si>
    <t>Trade typy</t>
  </si>
  <si>
    <t>possible value = 'REPO' (borrowing securities) or 'Reverse REPO' (lending securities).</t>
  </si>
  <si>
    <t>&lt;&lt; From MTM ThaiBMA</t>
  </si>
  <si>
    <t>API THAIBMA</t>
  </si>
  <si>
    <t>&lt;&lt;&lt; from trade date</t>
  </si>
  <si>
    <t>RR</t>
  </si>
  <si>
    <t>API THAIBMA * NominalAmount</t>
  </si>
  <si>
    <t>R</t>
  </si>
  <si>
    <t>CleanPrice_Trade * NotionalAmount</t>
  </si>
  <si>
    <t>CleanPrice_Trade * NominalAmount</t>
  </si>
  <si>
    <t>Default config</t>
  </si>
  <si>
    <t>Formula config</t>
  </si>
  <si>
    <t>DirtyPrice * NominalAmount</t>
  </si>
  <si>
    <t>If Sell: ราคาขาย - ราคาซื้อ
 If Buy: (Market_Value − Book_Value)</t>
  </si>
  <si>
    <t>Market_Value - (AccruedInterest)</t>
  </si>
  <si>
    <t>To add in SecurityMaster</t>
  </si>
  <si>
    <t>Counpon_frequecy</t>
  </si>
  <si>
    <t>Mat date &gt; Reporting date = Active and other is Matured</t>
  </si>
  <si>
    <t>=Today()</t>
  </si>
  <si>
    <t>TRIS by Default - API from ThaiBMA - If Gov Bond/SOE MOF - blank</t>
  </si>
  <si>
    <t>FITCH by Default - API from ThaiBMA - If Gov Bond/SOE MOF - blank</t>
  </si>
  <si>
    <t>Our Bank (Investor): Me Bank
Counterparties (Sellers): Bangkok Bank (BBL), Kasikorn Bank (KBANK)
Transaction Type: Secondary market bond purchase
Number of Trades: 8 trades total; 4 AMC portfolio investments and 4 FVOCI portfolio investments
Instrument Types:
- Government Bonds (Gov)
- Treasury Bills (T-Bill)
- BOT Bonds
- SOE Bonds
Trade Date: 18 August 2025
Settlement Date (T+2): 20 August 2025
Valuation Currency: THB</t>
  </si>
  <si>
    <t>Before booking the trade:</t>
  </si>
  <si>
    <r>
      <rPr>
        <rFont val="Arial"/>
        <color theme="1"/>
      </rPr>
      <t xml:space="preserve">1.1 Counterparty Check - Ensure Bangkok Bank is in </t>
    </r>
    <r>
      <rPr>
        <rFont val="Arial"/>
        <b/>
        <color rgb="FFFF0000"/>
      </rPr>
      <t>Counterparty_Master.</t>
    </r>
  </si>
  <si>
    <r>
      <rPr>
        <rFont val="Arial"/>
        <color theme="1"/>
      </rPr>
      <t xml:space="preserve">1.2 Set up a bond in </t>
    </r>
    <r>
      <rPr>
        <rFont val="Arial"/>
        <b/>
        <color rgb="FFFF0000"/>
      </rPr>
      <t>Security_Master.</t>
    </r>
  </si>
  <si>
    <r>
      <rPr>
        <rFont val="Arial"/>
        <color theme="1"/>
      </rPr>
      <t xml:space="preserve">1.3 Portfolio set up (AMC / FVOCI) in </t>
    </r>
    <r>
      <rPr>
        <rFont val="Arial"/>
        <b/>
        <color rgb="FFFF0000"/>
      </rPr>
      <t>Portfolio_Master.</t>
    </r>
  </si>
  <si>
    <t>On Trade Date (2025-08-18), the bond dealer executes the buy (8 trades total: 1 FVOCI + 1 AMC per instrument type (Gov, T-Bill, BOT, SOE)).</t>
  </si>
  <si>
    <r>
      <rPr>
        <rFont val="Arial"/>
        <color theme="1"/>
      </rPr>
      <t xml:space="preserve">The system records each trade in </t>
    </r>
    <r>
      <rPr>
        <rFont val="Arial"/>
        <b/>
        <color rgb="FFFF0000"/>
      </rPr>
      <t>Bond_Trades</t>
    </r>
    <r>
      <rPr>
        <rFont val="Arial"/>
        <color theme="1"/>
      </rPr>
      <t xml:space="preserve"> with SettlementStatus = 'Pending'.</t>
    </r>
  </si>
  <si>
    <r>
      <rPr>
        <rFont val="Arial"/>
        <color theme="1"/>
      </rPr>
      <t xml:space="preserve">SecurityID links to </t>
    </r>
    <r>
      <rPr>
        <rFont val="Arial"/>
        <b/>
        <color rgb="FFFF0000"/>
      </rPr>
      <t>Security_Master</t>
    </r>
    <r>
      <rPr>
        <rFont val="Arial"/>
        <color theme="1"/>
      </rPr>
      <t xml:space="preserve"> for coupon, day count, and frequency.</t>
    </r>
  </si>
  <si>
    <t>At booking time, it’s normal to keep AccruedInterest = 0. The official accrued interest is finalized after the settlement (T+2).</t>
  </si>
  <si>
    <t>For this stage, we use the market yield from IBOND as a placeholder/reference for the Yield to Maturity (YTM) assumption.</t>
  </si>
  <si>
    <t>Step 3: Settlement and Confirmation (T+2)</t>
  </si>
  <si>
    <r>
      <rPr>
        <rFont val="Arial"/>
        <color theme="1"/>
      </rPr>
      <t xml:space="preserve">Update </t>
    </r>
    <r>
      <rPr>
        <rFont val="Arial"/>
        <b/>
        <color rgb="FFFF0000"/>
      </rPr>
      <t>Bond_Trades</t>
    </r>
    <r>
      <rPr>
        <rFont val="Arial"/>
        <color theme="1"/>
      </rPr>
      <t>.SettlementStatus = 'Settled'</t>
    </r>
  </si>
  <si>
    <t>We apply the trade clean price that was locked in on trade date (Step 2).</t>
  </si>
  <si>
    <t>(CleanPrice/100*NominalAmount)-NorminalAmount</t>
  </si>
  <si>
    <r>
      <rPr>
        <rFont val="Arial"/>
        <color theme="1"/>
      </rPr>
      <t xml:space="preserve">Once the trade successfully settles (T+2), the system transfers the transaction from the trade blotter into the bond holding inventory by creating a new record in </t>
    </r>
    <r>
      <rPr>
        <rFont val="Arial"/>
        <b/>
        <color rgb="FFFF0000"/>
      </rPr>
      <t>Bond_Positions</t>
    </r>
    <r>
      <rPr>
        <rFont val="Arial"/>
        <color theme="1"/>
      </rPr>
      <t>:</t>
    </r>
  </si>
  <si>
    <t>Book_Value = AMC portfolios → Dirty price paid (nominal × (clean + accrued)) and FVOCI portfolios → Also initially equal to acquisition cost; later changes are through OCI</t>
  </si>
  <si>
    <t>Market_Value = Set to 0 at settlement; updated in Step 4 (valuation)</t>
  </si>
  <si>
    <t>AccruedInterest = Set to 0 at settlement and the next accrual starts after the settlement date.</t>
  </si>
  <si>
    <t>PositionStatus = Set to Active - Indicates the position is now held in the portfolio</t>
  </si>
  <si>
    <t>Step 4: Holding Period (Valuation &amp; Amortization)</t>
  </si>
  <si>
    <t>At the end of each valuation run (e.g. Q3 reporting):</t>
  </si>
  <si>
    <r>
      <rPr>
        <rFont val="Arial"/>
        <color theme="1"/>
      </rPr>
      <t>- AccruedInterest in</t>
    </r>
    <r>
      <rPr>
        <rFont val="Arial"/>
        <b/>
        <color rgb="FFFF0000"/>
      </rPr>
      <t xml:space="preserve"> Bond_Positions</t>
    </r>
    <r>
      <rPr>
        <rFont val="Arial"/>
        <color theme="1"/>
      </rPr>
      <t xml:space="preserve"> is updated based on coupon accrual from the last coupon date to 30 Sep 2025.</t>
    </r>
  </si>
  <si>
    <t>- Condition for AccruedInterest: if SettlementDate &gt; LastCouponDate, start accrual from SettlementDate (cannot accrue before you own the bond).</t>
  </si>
  <si>
    <t>- Market_Value is updated to reflect the fair value at reporting date (FVOCI &amp; FVTPL).</t>
  </si>
  <si>
    <t>- UnrealizedGainLoss is calculated as Unrealized Gain/Loss = Market Value − Book Value</t>
  </si>
  <si>
    <t>- For AMC portfolios, book value remains at amortized cost, and unrealized gains/losses are tracked for disclosure only.</t>
  </si>
  <si>
    <t>- For FVOCI portfolios, unrealized gains/losses are recognized in OCI but not recycled until derecognition.</t>
  </si>
  <si>
    <t>- For floating (BOT THOR): based on current fixing + spread, daily accrual Actual/365.</t>
  </si>
  <si>
    <t>- Market Value is calculated using Dirty Price at MTM date using ThaiBMA / iBond MTM data (%Clean + %AI)</t>
  </si>
  <si>
    <r>
      <rPr>
        <rFont val="Arial"/>
        <color theme="1"/>
      </rPr>
      <t xml:space="preserve">- Each buy and sell transaction is recorded as a separate line in </t>
    </r>
    <r>
      <rPr>
        <rFont val="Arial"/>
        <b/>
        <color rgb="FFFF0000"/>
      </rPr>
      <t>Bond_Positions</t>
    </r>
    <r>
      <rPr>
        <rFont val="Arial"/>
        <color theme="1"/>
      </rPr>
      <t>. During FIFO disposals, the book value is relieved from the oldest purchase lots first, but the table retains both buy and sell records separately. There is no netting of quantities or book values at this phase.</t>
    </r>
  </si>
  <si>
    <t>- Reporting date:</t>
  </si>
  <si>
    <t>Step 5: Redemption (Maturity)</t>
  </si>
  <si>
    <r>
      <rPr>
        <rFont val="Arial"/>
        <color theme="1"/>
      </rPr>
      <t xml:space="preserve">In the </t>
    </r>
    <r>
      <rPr>
        <rFont val="Arial"/>
        <b/>
        <color rgb="FFFF0000"/>
      </rPr>
      <t>Bond_Positions,</t>
    </r>
    <r>
      <rPr>
        <rFont val="Arial"/>
        <color theme="1"/>
      </rPr>
      <t xml:space="preserve"> a bond reaches its maturity date, the following must happen systematically:</t>
    </r>
  </si>
  <si>
    <t>- Issuer repays the nominal (par) amount.</t>
  </si>
  <si>
    <t>- The final coupon is paid on the maturity date.</t>
  </si>
  <si>
    <t>- The bank closes the bond position in its books.</t>
  </si>
  <si>
    <t>- The system updates all position and trade records to reflect maturity.</t>
  </si>
  <si>
    <t>Scenario: Term REPO Transaction
Our Bank (Cash Borrower): Me Bank
Counterparty (Cash Lender): BBLBank
Transaction Type: REPO (Borrowing cash, providing securities as collateral)
Purchase Price (Cash Borrowed): THB 100,000,000.00
Repo Rate: 2.00%
Trade Date: September 26, 2025
Purchase Date (Start Leg): September 29, 2025
Repurchase Date (End Leg): October 6, 2025 (7-day term)
Collateral: Thai Government Loan Bond (Symbol: LBA37DA)
Governing Agreement: Global Master Repurchase Agreement (GMRA) with Thailand Annex, which is the standard for the private repo market.</t>
  </si>
  <si>
    <t>Before the trade is executed, the system verifies the master data for the counterparty and the security to be used as collateral.</t>
  </si>
  <si>
    <r>
      <rPr>
        <rFont val="Arial"/>
        <color theme="1"/>
      </rPr>
      <t xml:space="preserve">A money market dealer at Me Bank verifies that Kasikornbank exists in the </t>
    </r>
    <r>
      <rPr>
        <rFont val="Arial"/>
        <color rgb="FFFF0000"/>
        <u/>
      </rPr>
      <t>Counterparty_Master table</t>
    </r>
    <r>
      <rPr>
        <rFont val="Arial"/>
        <color theme="1"/>
      </rPr>
      <t>.</t>
    </r>
  </si>
  <si>
    <t>Security_Master Table Record:</t>
  </si>
  <si>
    <r>
      <rPr>
        <rFont val="Arial"/>
        <color theme="1"/>
      </rPr>
      <t xml:space="preserve">The dealer confirms the collateral bond is eligible for repo operations in </t>
    </r>
    <r>
      <rPr>
        <rFont val="Arial"/>
        <color rgb="FFFF0000"/>
        <u/>
      </rPr>
      <t>Security_Master:</t>
    </r>
  </si>
  <si>
    <t>A dealer at Me Bank executes the REPO to borrow cash and calculates the RepurchasePrice (the total amount to be repaid at maturity) and creates a new record in the Repo_Trades table.</t>
  </si>
  <si>
    <t>● Repo Interest: (100,000,000.00 * 0.0200 * 7) / 365 = THB 38,356.16</t>
  </si>
  <si>
    <t>● Repurchase Price: 100,000,000.00 + 38,356.16 = THB 100,038,356.16</t>
  </si>
  <si>
    <t>Repo_Trades Table (New Record):</t>
  </si>
  <si>
    <t>Step 3: Initial Collateral Allocation</t>
  </si>
  <si>
    <t>Me Bank pledges a nominal amount of the LBA37DA bond as collateral. The system retrieves the haircut percentage (e.g., 2%) from the master agreement terms and calculates the collateral's value.</t>
  </si>
  <si>
    <t>Nominal Amount Pledged: THB 102,500,000</t>
  </si>
  <si>
    <t>Valuation Price (from ThaiBMA): 100.100000</t>
  </si>
  <si>
    <t>Market Value: (102,500,000 * 1.0010) = THB 102,602,500.00</t>
  </si>
  <si>
    <t>Haircut Percentage: 2.00%</t>
  </si>
  <si>
    <t>Collateral Value After Haircut: 102,602,500.00 * (1 - 0.02) = THB 100,550,450.00</t>
  </si>
  <si>
    <t>The collateral value of THB 100,550,450.00 is sufficient to cover the THB 100,000,000.00 borrowed. A new record is created in the Collateral_Positions table.</t>
  </si>
  <si>
    <t>Collateral_Positions Table (New Record):</t>
  </si>
  <si>
    <t>Step 4: Start Leg Settlement and ISO 20022 Confirmation</t>
  </si>
  <si>
    <t>On the Purchase Date (September 29)</t>
  </si>
  <si>
    <t>1. Cash Leg Settlement: Monitors for the incoming ISO 20022 pacs.009 (Financial Institution Credit Transfer) message from Kasikornbank via BAHTNET.</t>
  </si>
  <si>
    <t>2. Securities Leg Settlement: Concurrently, generates an ISO 20022-compliant securities settlement instruction to the Bank of Thailand (BOT), the registrar for government bonds, to deliver the THB 102,500,000 nominal of LB30DA to Kasikornbank's collateral account.</t>
  </si>
  <si>
    <t>3. Confirmation: Upon successful processing by BAHTNET, the system receives an ISO 20022 pacs.002 (Payment Status Report) message with a status of ACSC (Accepted Settlement Completed).</t>
  </si>
  <si>
    <t>Step 5: Daily Mark-to-Market (MTM) and Margin Call</t>
  </si>
  <si>
    <t>Each day, retrieves the latest end-of-day price for the collateral from ThaiBMA and re-values the position</t>
  </si>
  <si>
    <t>Margin Call Scenario: On September 30, the price of LB30DA drops to 99.000000</t>
  </si>
  <si>
    <t>New Market Value: (102,500,000 * 0.9900) = THB 101,475,000.00</t>
  </si>
  <si>
    <t>New Collateral Value After Haircut: 101,475,000.00 * (1 - 0.02) = THB 99,445,500.00</t>
  </si>
  <si>
    <t>Required Collateral Value (Exposure): THB 100,000,000.00</t>
  </si>
  <si>
    <t>Margin Deficit: 100,000,000.00 - 99,445,500.00 = THB 554,500.00</t>
  </si>
  <si>
    <t>The collateral value has fallen below the cash borrowed. Since this deficit exceeds the minimum transfer amount defined in the GMRA. The operations team at Me Bank is notified that they have received a margin call from BBL for THB 554,500.00.</t>
  </si>
  <si>
    <t>Me Bank must now post additional collateral (either cash or eligible securities) to cover this deficit by the deadline specified in the agreement.</t>
  </si>
  <si>
    <t>Assuming new margin call record is created (MarginCallID = 3001) if a shortfall is detected including MarginDeficitAmount, CallDate, DueDate, and settlement status.</t>
  </si>
  <si>
    <t>Step 6: Maturity and Final Settlement (End Leg)</t>
  </si>
  <si>
    <t>On the Repurchase Date (September 15), the system initiates the final settlement to unwind the trade.</t>
  </si>
  <si>
    <t>1. Generates an outgoing ISO 20022 pacs.009 payment instruction to repay the Repurchase Price of THB 100,038,356.16 to BBL.</t>
  </si>
  <si>
    <t>2. Generates instructions to receive the THB 102,500,000 nominal of LB30DA collateral (plus any additional collateral posted for margin calls) back from the counterparty.</t>
  </si>
  <si>
    <t>Once the payment is sent and the securities are returned, updates the trade's status to 'Matured'</t>
  </si>
  <si>
    <t>Repo_Trades Table (Final State):</t>
  </si>
  <si>
    <t>Scenario: Term Reverse REPO Transaction
Our Bank (Cash Lender): Me Bank
Counterparty (Cash Borrower): Bangkok Bank
Transaction Type: Reverse REPO (Lending cash against collateral)
Purchase Price (Cash Lent): THB 200,000,000.00
Repo Rate: 2.05%
Trade Date: September 26, 2025
Purchase Date (Start Leg): September 29, 2025
Repurchase Date (End Leg): October 8, 2025 (7-day term)
Collateral: Thai Government Loan Bond (Symbol: LB29DA)
Governing Agreement: Global Master Repurchase Agreement (GMRA) with Thailand Annex, which is the standard for the private repo market.</t>
  </si>
  <si>
    <t>Before the trade, the system must have the necessary master data for both the counterparty and the security being used as collateral.</t>
  </si>
  <si>
    <r>
      <rPr>
        <rFont val="Arial"/>
        <color theme="1"/>
      </rPr>
      <t xml:space="preserve">A money market dealer at Me Bank verifies that Bangkok bank exists in the </t>
    </r>
    <r>
      <rPr>
        <rFont val="Arial"/>
        <color rgb="FFFF0000"/>
        <u/>
      </rPr>
      <t>Counterparty_Master table</t>
    </r>
    <r>
      <rPr>
        <rFont val="Arial"/>
        <color theme="1"/>
      </rPr>
      <t>.</t>
    </r>
  </si>
  <si>
    <r>
      <rPr>
        <rFont val="Arial"/>
        <color theme="1"/>
      </rPr>
      <t xml:space="preserve">The dealer confirms the collateral bond is eligible for repo operations in </t>
    </r>
    <r>
      <rPr>
        <rFont val="Arial"/>
        <color rgb="FFFF0000"/>
        <u/>
      </rPr>
      <t>Security_Master:</t>
    </r>
  </si>
  <si>
    <t>Before executing the reverse repo, the money market dealer at Me Bank must check whether there is sufficient repo limit headroom available for the counterparty Bangkok Bank.</t>
  </si>
  <si>
    <r>
      <rPr>
        <rFont val="Arial"/>
        <color theme="1"/>
      </rPr>
      <t xml:space="preserve">The system queries the latest utilization record in </t>
    </r>
    <r>
      <rPr>
        <rFont val="Arial"/>
        <color rgb="FFFF0000"/>
        <u/>
      </rPr>
      <t>Limit_Utilization</t>
    </r>
    <r>
      <rPr>
        <rFont val="Arial"/>
        <color theme="1"/>
      </rPr>
      <t xml:space="preserve"> for LimitType = REPO_LIMIT and counterparty_id = 112.</t>
    </r>
  </si>
  <si>
    <t>Since the proposed THB 200,000,000 deal is within the available headroom (THB 1,000,000,000), the system allows the dealer to proceed.</t>
  </si>
  <si>
    <t>A dealer at Me Bank executes the Reverse REPO. The system calculates the RepurchasePrice (the amount to be received at maturity) and creates a new record in the Repo_Trades table.</t>
  </si>
  <si>
    <t>● Repo Interest: (200,000,000.00 * 0.0205 * 7) / 365 = THB 78,630.14</t>
  </si>
  <si>
    <t>● Repurchase Price: 200,000,000.00 + 78,630.14 = THB 200,078,630.14</t>
  </si>
  <si>
    <t>Step 3: Real-Time Limit Utilization Update</t>
  </si>
  <si>
    <r>
      <rPr>
        <rFont val="Arial"/>
        <b/>
        <color theme="1"/>
      </rPr>
      <t>upon deal execution, writes a new record to the</t>
    </r>
    <r>
      <rPr>
        <rFont val="Arial"/>
        <b/>
        <color rgb="FFFF0000"/>
        <u/>
      </rPr>
      <t xml:space="preserve"> Limit_Utilization table</t>
    </r>
    <r>
      <rPr>
        <rFont val="Arial"/>
        <b/>
        <color theme="1"/>
      </rPr>
      <t>. This instantly reduces the available headroom for Bangkok Bank, ensuring all subsequent pre-trade checks are accurate.</t>
    </r>
  </si>
  <si>
    <t>Step 4: Initial Collateral Allocation</t>
  </si>
  <si>
    <t>The counterparty, Bangkok Bank, pledges a nominal amount of the LB29DA bond. Retrieves the agreed-upon haircut from the master agreement terms (e.g., 2%) and calculates the collateral value.</t>
  </si>
  <si>
    <t>Nominal Amount Pledged: THB 205,000,000</t>
  </si>
  <si>
    <t>Valuation Price (from ThaiBMA): 99.850000</t>
  </si>
  <si>
    <t>Market Value: (205,000,000 * 0.9985) = THB 204,692,500.00</t>
  </si>
  <si>
    <t>Collateral Value After Haircut: 204,692,500.00 * (1 - 0.02) = THB 200,598,650.00</t>
  </si>
  <si>
    <t>Since THB 200,598,650.00 is greater than the THB 200,000,000.00 lent, the collateral is sufficient. A record is created in the Collateral_Positions table.</t>
  </si>
  <si>
    <r>
      <rPr>
        <rFont val="Arial"/>
        <b/>
        <color rgb="FFFF0000"/>
      </rPr>
      <t>Collateral_Positions</t>
    </r>
    <r>
      <rPr>
        <rFont val="Arial"/>
        <b/>
        <color rgb="FF1B1C1D"/>
      </rPr>
      <t xml:space="preserve"> Table (New Record):</t>
    </r>
  </si>
  <si>
    <t>Step 5: Start Leg Settlement and ISO 20022 Confirmation</t>
  </si>
  <si>
    <t>On the Purchase Date (September 29) generates settlement instructions for a Delivery versus Payment (DVP) exchange.</t>
  </si>
  <si>
    <t>1. Cash Leg Settlement: The system generates an ISO 20022 pacs.009 (Financial Institution Credit Transfer) message. Message is sent to the BAHTNET system to execute the payment.</t>
  </si>
  <si>
    <t>2. Securities Leg Settlement: A corresponding ISO 20022-compliant securities settlement instruction is sent to the Bank of Thailand (BOT), the registrar for government bonds, to receive the THB 205,000,000 nominal of LB29DA into Me Bank's collateral account.</t>
  </si>
  <si>
    <t>Step 6: Daily Mark-to-Market (MTM) and Margin Call</t>
  </si>
  <si>
    <t>Margin Call Scenario: On October 6, the price of LB29DA drops to 98.500000.</t>
  </si>
  <si>
    <t>New Market Value: (205,000,000 * 0.9850) = THB 201,925,000.00</t>
  </si>
  <si>
    <t>New Collateral Value After Haircut: 201,925,000.00 * (1 - 0.02) = THB 197,886,500.00</t>
  </si>
  <si>
    <t>Required Collateral Value (Exposure): THB 200,000,000.00</t>
  </si>
  <si>
    <t>Margin Deficit: 200,000,000.00 - 197,886,500.00 = THB 2,113,500.00</t>
  </si>
  <si>
    <t xml:space="preserve">Since the deficit exceeds the minimum transfer amount defined in the GMRA, the system automatically generates a margin call. The operations team at Me Bank issues a margin call to Bangkok Bank for THB 2,113,500.00. </t>
  </si>
  <si>
    <t>Bangkok Bank must post additional collateral or cash to cover this deficit by the deadline specified in the agreement.9</t>
  </si>
  <si>
    <t>Assuming new margin call record is created (MarginCallID = 3002) if a shortfall is detected including MarginDeficitAmount, CallDate, DueDate, and settlement status.</t>
  </si>
  <si>
    <r>
      <rPr>
        <rFont val="Arial"/>
        <color theme="1"/>
      </rPr>
      <t>- AccruedInterest in</t>
    </r>
    <r>
      <rPr>
        <rFont val="Arial"/>
        <b/>
        <color rgb="FFFF0000"/>
      </rPr>
      <t xml:space="preserve"> Bond_Positions</t>
    </r>
    <r>
      <rPr>
        <rFont val="Arial"/>
        <color theme="1"/>
      </rPr>
      <t xml:space="preserve"> is updated based on coupon accrual from the last coupon date to 30 Sep 2025.</t>
    </r>
  </si>
  <si>
    <r>
      <rPr>
        <rFont val="Arial"/>
        <color theme="1"/>
      </rPr>
      <t xml:space="preserve">- Each buy and sell transaction is recorded as a separate line in </t>
    </r>
    <r>
      <rPr>
        <rFont val="Arial"/>
        <b/>
        <color rgb="FFFF0000"/>
      </rPr>
      <t>Bond_Positions</t>
    </r>
    <r>
      <rPr>
        <rFont val="Arial"/>
        <color theme="1"/>
      </rPr>
      <t>. During FIFO disposals, the book value is relieved from the oldest purchase lots first, but the table retains both buy and sell records separately. There is no netting of quantities or book values at this phase.</t>
    </r>
  </si>
  <si>
    <t xml:space="preserve">Bond_Positions table: </t>
  </si>
  <si>
    <t>Step 7: Maturity and Final Settlement (End Leg)</t>
  </si>
  <si>
    <t>On the Repurchase Date (October 7), the system initiates the final settlement to unwind the trade.</t>
  </si>
  <si>
    <t>1. Generates instructions to return the THB 205,000,000 nominal of LB29DA collateral to Bangkok Bank.</t>
  </si>
  <si>
    <t>2. monitors for the incoming receipt of the Repurchase Price of THB 200,078,630.14.</t>
  </si>
  <si>
    <r>
      <rPr>
        <rFont val="Arial"/>
        <color theme="1"/>
      </rPr>
      <t xml:space="preserve">When the Repurchase Date (End Leg) is reached and the transaction settles, the </t>
    </r>
    <r>
      <rPr>
        <rFont val="Arial"/>
        <color rgb="FFFF0000"/>
        <u/>
      </rPr>
      <t>Limit_Utilization</t>
    </r>
    <r>
      <rPr>
        <rFont val="Arial"/>
        <color theme="1"/>
      </rPr>
      <t xml:space="preserve"> table must record a DECREASE entry to release the previously consumed limit.</t>
    </r>
  </si>
  <si>
    <t>This ensures that the counterparty’s repo credit headroom is restored.</t>
  </si>
  <si>
    <t>Scenario: Interbank Placement
Our Bank (Lender): Me Bank
Counterparty (Borrower): Bangkok Bank
Transaction Type: Interbank Lending (Placement)
Principal Amount: THB 500,000,000
Trade Date: September 11, 2025
Value Date (Start): September 11, 2025
Maturity Date (End): September 18, 2025 (7-day term)
Interest Rate: 1.5% (Fixed, Actual/365 day count)</t>
  </si>
  <si>
    <r>
      <rPr>
        <rFont val="Arial"/>
        <color theme="1"/>
      </rPr>
      <t xml:space="preserve">A money market dealer at Me Bank verifies that Bangkok Bank exists in the </t>
    </r>
    <r>
      <rPr>
        <rFont val="Arial"/>
        <color rgb="FFFF0000"/>
        <u/>
      </rPr>
      <t>Counterparty_Master table</t>
    </r>
    <r>
      <rPr>
        <rFont val="Arial"/>
        <color theme="1"/>
      </rPr>
      <t>.</t>
    </r>
  </si>
  <si>
    <r>
      <rPr>
        <rFont val="Arial"/>
        <color theme="1"/>
      </rPr>
      <t xml:space="preserve">Money market dealer at Me Bank check the current available credit headroom for Bangkok Bank in </t>
    </r>
    <r>
      <rPr>
        <rFont val="Arial"/>
        <color rgb="FFFF0000"/>
        <u/>
      </rPr>
      <t>Limit_Utilization table</t>
    </r>
    <r>
      <rPr>
        <rFont val="Arial"/>
        <color theme="1"/>
      </rPr>
      <t>(Latest Entry for Bangkok Bank).</t>
    </r>
  </si>
  <si>
    <t>Dealer checks Limit_Utilization to ensure headroom is available:</t>
  </si>
  <si>
    <t>Since the proposed THB 500,000,000 deal is within the available headroom (THB 1,000,000,000), the system allows the dealer to proceed.</t>
  </si>
  <si>
    <r>
      <rPr>
        <rFont val="Arial"/>
        <color theme="1"/>
      </rPr>
      <t xml:space="preserve">The dealer executes the trade and captures the terms in the table. Upon confirmation, a new record is inserted into the </t>
    </r>
    <r>
      <rPr>
        <rFont val="Arial"/>
        <color rgb="FFFF0000"/>
        <u/>
      </rPr>
      <t>Interbank_Deals table</t>
    </r>
    <r>
      <rPr>
        <rFont val="Arial"/>
        <color theme="1"/>
      </rPr>
      <t xml:space="preserve"> with a status of 'Active'.</t>
    </r>
  </si>
  <si>
    <r>
      <rPr>
        <rFont val="Arial"/>
        <b/>
        <color theme="1"/>
      </rPr>
      <t>upon deal execution, writes a new record to the</t>
    </r>
    <r>
      <rPr>
        <rFont val="Arial"/>
        <b/>
        <color rgb="FFFF0000"/>
        <u/>
      </rPr>
      <t xml:space="preserve"> Limit_Utilization table</t>
    </r>
    <r>
      <rPr>
        <rFont val="Arial"/>
        <b/>
        <color theme="1"/>
      </rPr>
      <t>. This instantly reduces the available headroom for Bangkok Bank, ensuring all subsequent pre-trade checks are accurate.</t>
    </r>
  </si>
  <si>
    <t>Step 4: Settlement and Confirmation on Value Date</t>
  </si>
  <si>
    <t>On the value date (September 11), the system's settlement engine automatically generates a payment instruction.</t>
  </si>
  <si>
    <t>1. Cash Leg Settlement: The system generates an ISO 20022 pacs.009 (Financial Institution Credit Transfer) message. This modern, data-rich message is sent to the BAHTNET system to execute the payment of THB 500,000,000.00 to Bangkok Bank. Key advantages of this message include structured data for debtor (Me Bank) and creditor (Bangkok Bank) information and a Unique End-to-End Transaction Reference (UETR) for transparent tracking.</t>
  </si>
  <si>
    <t>2. Confirmation: Upon successful processing by BAHTNET, the system receives an ISO 20022 pacs.002 (Payment Status Report) message with a status of ACSC (Accepted Settlement Completed).</t>
  </si>
  <si>
    <r>
      <rPr>
        <rFont val="Arial"/>
        <color theme="1"/>
      </rPr>
      <t xml:space="preserve">After confirm the payment, update </t>
    </r>
    <r>
      <rPr>
        <rFont val="Arial"/>
        <b/>
        <color rgb="FFFF0000"/>
      </rPr>
      <t>Interbank_Deals table</t>
    </r>
    <r>
      <rPr>
        <rFont val="Arial"/>
        <color theme="1"/>
      </rPr>
      <t xml:space="preserve"> for confirmation_REF</t>
    </r>
  </si>
  <si>
    <t>Step 5: Daily Interest Accrual</t>
  </si>
  <si>
    <t>Day 1 (End of Sept 30):</t>
  </si>
  <si>
    <t xml:space="preserve">Daily Interest = (500,000,000.00 * 0.015) / 365 </t>
  </si>
  <si>
    <r>
      <rPr>
        <rFont val="Arial"/>
        <color theme="1"/>
      </rPr>
      <t xml:space="preserve">Update AccruedInterest in the </t>
    </r>
    <r>
      <rPr>
        <rFont val="Arial"/>
        <b/>
        <color rgb="FFFF0000"/>
      </rPr>
      <t>Interbank_Deals table</t>
    </r>
  </si>
  <si>
    <t>On the maturity date (October 7)</t>
  </si>
  <si>
    <t>The back-office team monitors for the incoming receipt of the principal plus total interest from Bangkok Bank.</t>
  </si>
  <si>
    <t>Total Repayment Amount: 500,000,000.00 (Principal) + 143,835.61 (Interest)</t>
  </si>
  <si>
    <r>
      <rPr>
        <rFont val="Arial"/>
        <color theme="1"/>
      </rPr>
      <t xml:space="preserve">Once the funds are reconciled, the deal's status is updated to 'Matured' in </t>
    </r>
    <r>
      <rPr>
        <rFont val="Arial"/>
        <b/>
        <color rgb="FFFF0000"/>
      </rPr>
      <t>Interbank_Deal table</t>
    </r>
    <r>
      <rPr>
        <rFont val="Arial"/>
        <color theme="1"/>
      </rPr>
      <t>.</t>
    </r>
  </si>
  <si>
    <r>
      <rPr>
        <rFont val="Arial"/>
        <color theme="1"/>
      </rPr>
      <t xml:space="preserve">Simultaneously, the back-office posts a final transaction to the </t>
    </r>
    <r>
      <rPr>
        <rFont val="Arial"/>
        <b/>
        <color rgb="FFFF0000"/>
      </rPr>
      <t>Limit_Utilization table</t>
    </r>
    <r>
      <rPr>
        <rFont val="Arial"/>
        <color theme="1"/>
      </rPr>
      <t>, reversing the initial utilization and restoring the credit headroom.</t>
    </r>
  </si>
  <si>
    <t>Scenario</t>
  </si>
  <si>
    <t>PIC</t>
  </si>
  <si>
    <t>Start Date</t>
  </si>
  <si>
    <t>Review Date</t>
  </si>
  <si>
    <t>Remarks</t>
  </si>
  <si>
    <t>Bond Investment (Buy side)</t>
  </si>
  <si>
    <t>AMC &amp; FVOCI for Gov, BOT, SOE, T-Bill</t>
  </si>
  <si>
    <t>Completed (Pending Review)</t>
  </si>
  <si>
    <t>Auto</t>
  </si>
  <si>
    <t>Repo Transaction (after Investment)</t>
  </si>
  <si>
    <t>Repo of owned bonds</t>
  </si>
  <si>
    <t>In Progress</t>
  </si>
  <si>
    <t>Reverse Repo</t>
  </si>
  <si>
    <t>Receive bonds via reverse repo</t>
  </si>
  <si>
    <t>Not Started</t>
  </si>
  <si>
    <t>Mock up cases</t>
  </si>
  <si>
    <t>output</t>
  </si>
  <si>
    <t>Bond investment</t>
  </si>
  <si>
    <t>Gov</t>
  </si>
  <si>
    <t>SOE</t>
  </si>
  <si>
    <t>Bond Outstanding</t>
  </si>
  <si>
    <t>FVOCI = good for active liquidity and ALM positioning, where sales are expected but not for trading.</t>
  </si>
  <si>
    <t>-Bond Trade table</t>
  </si>
  <si>
    <t>Buy-Sell</t>
  </si>
  <si>
    <t>AMC = good for core holdings, stable yield, and reducing OCI volatility, where sales are rare or not expected.</t>
  </si>
  <si>
    <t>To create FTP THB curve as table master, curretnly we have fixed rate</t>
  </si>
  <si>
    <t>FVOCI Portfolio (Fair Value through OCI)</t>
  </si>
  <si>
    <t>Fair value is tracked in OCI, so there’s visibility of unrealized gains/losses without hitting P&amp;L unless sold.</t>
  </si>
  <si>
    <t>Instrument Type</t>
  </si>
  <si>
    <t>Purpose / Business Model</t>
  </si>
  <si>
    <t>Typical Use</t>
  </si>
  <si>
    <t>Government Bond (10Y)</t>
  </si>
  <si>
    <t>For liquidity buffer and interest rate positioning. The bank may sell to manage duration or funding.</t>
  </si>
  <si>
    <t>Used in ALM or liquidity investment book. If rates drop, bank can realize gain.</t>
  </si>
  <si>
    <t>T-Bill (6M)</t>
  </si>
  <si>
    <t>For short-term liquidity management. Bank may sell before maturity to meet unexpected cash outflows.</t>
  </si>
  <si>
    <t>Supports LCR and liquidity coverage.</t>
  </si>
  <si>
    <t>BOT Bond (2Y)</t>
  </si>
  <si>
    <t>For interest rate risk management and secondary market liquidity. BOT bonds are highly liquid, so FVOCI gives flexibility.</t>
  </si>
  <si>
    <t>Common for liquidity portfolio &amp; ALM.</t>
  </si>
  <si>
    <t>SOE Bond (5Y, e.g. PTT)</t>
  </si>
  <si>
    <t>For yield enhancement in investment book. Bank may sell opportunistically if spreads tighten or funding needs arise.</t>
  </si>
  <si>
    <t>Typical for investment / AFS book.</t>
  </si>
  <si>
    <t>AMC Portfolio (Amortized Cost)</t>
  </si>
  <si>
    <t>Lower accounting volatility → ideal for core reserve / HTM portfolios.</t>
  </si>
  <si>
    <t>Government Bond (15Y)</t>
  </si>
  <si>
    <t>For liquidity reserve / SLR and long-term stable yield. No plan to sell.</t>
  </si>
  <si>
    <t>Fits HTM / statutory reserve portfolio.</t>
  </si>
  <si>
    <t>T-Bill (3M)</t>
  </si>
  <si>
    <t>For cash surplus parking with intention to hold to maturity (short duration).</t>
  </si>
  <si>
    <t>Useful for short-term cash management without OCI volatility.</t>
  </si>
  <si>
    <t>BOT Bond (1Y)</t>
  </si>
  <si>
    <t>For mandatory liquidity reserve holdings that are rolled over but not actively traded.</t>
  </si>
  <si>
    <t>Typical for regulatory reserve book.</t>
  </si>
  <si>
    <t>SOE Bond (7Y)</t>
  </si>
  <si>
    <t>For strategic investment / stable income from a highly rated SOE (e.g. EGAT), held to maturity for yield pick-up.</t>
  </si>
  <si>
    <t>Useful for long-term yield stabilizer in banking book.</t>
  </si>
  <si>
    <t>Bond buy side</t>
  </si>
  <si>
    <t>Checkpoint</t>
  </si>
  <si>
    <t>Purpose</t>
  </si>
  <si>
    <t>Table name</t>
  </si>
  <si>
    <t>P'Yut's comment</t>
  </si>
  <si>
    <t>Step 1 Checklist Summary</t>
  </si>
  <si>
    <t>✅ Counterparty set up</t>
  </si>
  <si>
    <t>For settlement, legal, and limit checks</t>
  </si>
  <si>
    <t>✅ Issuer set up</t>
  </si>
  <si>
    <t>For credit/concentration &amp; reporting</t>
  </si>
  <si>
    <t>Do we need to create the Issuer Master Table?</t>
  </si>
  <si>
    <t>Drop</t>
  </si>
  <si>
    <t>Phase 1 - Ascend will buy HQLA level 1 (Gov, BOT, SOE), as we play tenor only</t>
  </si>
  <si>
    <t>✅ Bond set up</t>
  </si>
  <si>
    <t>For pricing, accrual, coupon schedule</t>
  </si>
  <si>
    <t>Security Master</t>
  </si>
  <si>
    <t>✅ Portfolio set up</t>
  </si>
  <si>
    <t>For accounting classification and reporting segmentation (AMC or FVOCI)</t>
  </si>
  <si>
    <t>Record trade details</t>
  </si>
  <si>
    <t>Record trade details (price, nominal, counterparty, portfolio, status = Pending)</t>
  </si>
  <si>
    <t>Step 3: Settlement &amp; Confirmation (T+2)</t>
  </si>
  <si>
    <t>Update the status</t>
  </si>
  <si>
    <t>Transfer bond position into holdings inventory</t>
  </si>
  <si>
    <t>MTM</t>
  </si>
  <si>
    <t>Bond_Position (TBC)</t>
  </si>
  <si>
    <t>Step 4: Daily Accrual - EOD job accrues interest in the book.</t>
  </si>
  <si>
    <t>Step 5: Holding Period - No MTM revaluation is done for AMC; vice ver sa with FVOCI book</t>
  </si>
  <si>
    <t>5.1 - 5.2</t>
  </si>
  <si>
    <t>AMC book: accrue + amortize; no MTM. 
FVOCI book: accrue + MTM → OCI. Trading book: MTM → P&amp;L.</t>
  </si>
  <si>
    <t>Step 6: Redemption</t>
  </si>
  <si>
    <t>Repay nominal + final coupon; close out position</t>
  </si>
  <si>
    <t>- repays nominal THB 100,000,000 + final coupon.
- System updates holding status to matured.</t>
  </si>
  <si>
    <t>Bond_Position (TBC), 
Bond_Trades (status update to Matured)</t>
  </si>
  <si>
    <t>Bond to repo (borrowing) - to create</t>
  </si>
  <si>
    <t>Reverse repo - we get bond -&gt; to do the security master</t>
  </si>
  <si>
    <t xml:space="preserve">Both bond </t>
  </si>
  <si>
    <t>Note: to add in Bond_Positon (TBC) - to flag between (trade type = "Reverse repo", "Repo" ) to add this field, transaction type = Repo out</t>
  </si>
  <si>
    <t>Cost value, market value</t>
  </si>
  <si>
    <r>
      <rPr>
        <rFont val="Arial"/>
        <color theme="1"/>
      </rPr>
      <t xml:space="preserve">A money market dealer at Me Bank verifies that Bangkok Bank exists in the </t>
    </r>
    <r>
      <rPr>
        <rFont val="Arial"/>
        <color rgb="FFFF0000"/>
        <u/>
      </rPr>
      <t>Counterparty_Master table</t>
    </r>
    <r>
      <rPr>
        <rFont val="Arial"/>
        <color theme="1"/>
      </rPr>
      <t>.</t>
    </r>
  </si>
  <si>
    <r>
      <rPr>
        <rFont val="Arial"/>
        <color theme="1"/>
      </rPr>
      <t xml:space="preserve">Money market dealer at Me Bank check the current available credit headroom for Bangkok Bank in </t>
    </r>
    <r>
      <rPr>
        <rFont val="Arial"/>
        <color rgb="FFFF0000"/>
        <u/>
      </rPr>
      <t>Limit_Utilization table</t>
    </r>
    <r>
      <rPr>
        <rFont val="Arial"/>
        <color theme="1"/>
      </rPr>
      <t>(Latest Entry for Bangkok Bank).</t>
    </r>
  </si>
  <si>
    <t>Assuming the total limit is THB 2,000,000,000 and current utilization is THB 1,200,000,000, the available headroom is THB 800,000,000.</t>
  </si>
  <si>
    <t>Since the proposed THB 500,000,000 deal is within the available headroom(THB 800,000,000), the system allows the dealer to proceed.</t>
  </si>
  <si>
    <r>
      <rPr>
        <rFont val="Arial"/>
        <color theme="1"/>
      </rPr>
      <t xml:space="preserve">The dealer executes the trade and captures the terms in the table. Upon confirmation, a new record is inserted into the </t>
    </r>
    <r>
      <rPr>
        <rFont val="Arial"/>
        <color rgb="FFFF0000"/>
        <u/>
      </rPr>
      <t>Interbank_Deals table</t>
    </r>
    <r>
      <rPr>
        <rFont val="Arial"/>
        <color theme="1"/>
      </rPr>
      <t xml:space="preserve"> with a status of 'Active'.</t>
    </r>
  </si>
  <si>
    <r>
      <rPr>
        <rFont val="Arial"/>
        <b/>
        <color theme="1"/>
      </rPr>
      <t>upon deal execution, writes a new record to the</t>
    </r>
    <r>
      <rPr>
        <rFont val="Arial"/>
        <b/>
        <color rgb="FFFF0000"/>
        <u/>
      </rPr>
      <t xml:space="preserve"> Limit_Utilization table</t>
    </r>
    <r>
      <rPr>
        <rFont val="Arial"/>
        <b/>
        <color theme="1"/>
      </rPr>
      <t>. This instantly reduces the available headroom for Bangkok Bank, ensuring all subsequent pre-trade checks are accurate.</t>
    </r>
  </si>
  <si>
    <r>
      <rPr>
        <rFont val="Arial"/>
        <color theme="1"/>
      </rPr>
      <t xml:space="preserve">After confirm the payment, update </t>
    </r>
    <r>
      <rPr>
        <rFont val="Arial"/>
        <b/>
        <color rgb="FFFF0000"/>
      </rPr>
      <t>Interbank_Deals table</t>
    </r>
    <r>
      <rPr>
        <rFont val="Arial"/>
        <color theme="1"/>
      </rPr>
      <t xml:space="preserve"> for confirmation_REF</t>
    </r>
  </si>
  <si>
    <t>Day 1 (End of Sept 11):</t>
  </si>
  <si>
    <r>
      <rPr>
        <rFont val="Arial"/>
        <color theme="1"/>
      </rPr>
      <t xml:space="preserve">Update AccruedInterest in the </t>
    </r>
    <r>
      <rPr>
        <rFont val="Arial"/>
        <b/>
        <color rgb="FFFF0000"/>
      </rPr>
      <t>Interbank_Deals table</t>
    </r>
  </si>
  <si>
    <t>On the maturity date (September 12)</t>
  </si>
  <si>
    <r>
      <rPr>
        <rFont val="Arial"/>
        <color theme="1"/>
      </rPr>
      <t xml:space="preserve">Once the funds are reconciled, the deal's status is updated to 'Matured' in </t>
    </r>
    <r>
      <rPr>
        <rFont val="Arial"/>
        <b/>
        <color rgb="FFFF0000"/>
      </rPr>
      <t>Interbank_Deal table</t>
    </r>
    <r>
      <rPr>
        <rFont val="Arial"/>
        <color theme="1"/>
      </rPr>
      <t>.</t>
    </r>
  </si>
  <si>
    <r>
      <rPr>
        <rFont val="Arial"/>
        <color theme="1"/>
      </rPr>
      <t xml:space="preserve">Simultaneously, the back-office posts a final transaction to the </t>
    </r>
    <r>
      <rPr>
        <rFont val="Arial"/>
        <b/>
        <color rgb="FFFF0000"/>
      </rPr>
      <t>Limit_Utilization table</t>
    </r>
    <r>
      <rPr>
        <rFont val="Arial"/>
        <color theme="1"/>
      </rPr>
      <t>, reversing the initial utilization and restoring the credit headroom.</t>
    </r>
  </si>
  <si>
    <t>DECREASE</t>
  </si>
  <si>
    <t>Scenario: Short-Term Interbank Borrowing
Our Bank (Borrower): Me Bank
Counterparty (Lender): Kasikornbank
Transaction Type: Interbank Borrowing (Taking)
Principal Amount: THB 300,000,000.00
Trade Date: September 5, 2025
Value Date (Start): September 5, 2025
Maturity Date (End): September 8, 2025 (3-day term)
Interest Rate: 1.5% (Fixed, Actual/365 day count)</t>
  </si>
  <si>
    <r>
      <rPr>
        <rFont val="Arial"/>
        <color theme="1"/>
      </rPr>
      <t xml:space="preserve">A money market dealer at Me Bank verifies that Bangkok Bank exists in the </t>
    </r>
    <r>
      <rPr>
        <rFont val="Arial"/>
        <color rgb="FFFF0000"/>
        <u/>
      </rPr>
      <t>Counterparty_Master table</t>
    </r>
    <r>
      <rPr>
        <rFont val="Arial"/>
        <color theme="1"/>
      </rPr>
      <t>.</t>
    </r>
  </si>
  <si>
    <r>
      <rPr>
        <rFont val="Arial"/>
        <color rgb="FF1B1C1D"/>
        <sz val="10.0"/>
      </rPr>
      <t xml:space="preserve">The dealer captures the agreed-upon terms of the borrowing deal into the system. Upon execution, a new record is created in the </t>
    </r>
    <r>
      <rPr>
        <rFont val="Arial"/>
        <color rgb="FFFF0000"/>
        <sz val="10.0"/>
        <u/>
      </rPr>
      <t>Interbank_Deals table</t>
    </r>
    <r>
      <rPr>
        <rFont val="Arial"/>
        <color rgb="FF1B1C1D"/>
        <sz val="10.0"/>
      </rPr>
      <t>. The DealType is set to 'Borrow' and the Status is 'Active'.</t>
    </r>
  </si>
  <si>
    <t>On the value date (September 5), the back-office team at Me Bank monitors its accounts for the incoming principal amount of THB 300,000,000.00 from Kasikornbank.</t>
  </si>
  <si>
    <t>2. Confirmation: Upon successful settlement, the BAHTNET system provides a real-time confirmation. Me Bank's system receives an ISO 20022 camt.054 (Bank to Customer Debit/Credit Notification) message,</t>
  </si>
  <si>
    <t>Day 1- (End of Sept 5):</t>
  </si>
  <si>
    <t xml:space="preserve">Daily Interest = (300,000,000.00 * 0.015) / 365 </t>
  </si>
  <si>
    <t>This process repeats for September 6 and 7. By the end of September 7 (the day before maturity), the total accrued interest will be THB 36,986.30 (12.328.77 * 3 days).</t>
  </si>
  <si>
    <t>On the maturity date (September 8), generates an outgoing payment instruction to repay the principal plus the total accrued interest to Kasikornbank. This instruction is formatted as an ISO 20022 pacs.009 message for settlement via BAHTNET.</t>
  </si>
  <si>
    <t>Scenario: Short-Term Interbank Borrowing
Our Bank (Borrower): Me Bank
Counterparty (Lender): Kasikornbank
Transaction Type: Interbank Borrowing (Taking)
Principal Amount: THB 300,000,000.00
Trade Date: September 30, 2025
Value Date (Start): September 30, 2025
Maturity Date (End): October 3, 2025 (3-day term)
Interest Rate: 1.5% (Fixed, Actual/365 day count)</t>
  </si>
  <si>
    <r>
      <rPr>
        <rFont val="Arial"/>
        <color theme="1"/>
      </rPr>
      <t xml:space="preserve">A money market dealer at Me Bank verifies that Bangkok Bank exists in the </t>
    </r>
    <r>
      <rPr>
        <rFont val="Arial"/>
        <color rgb="FFFF0000"/>
        <u/>
      </rPr>
      <t>Counterparty_Master table</t>
    </r>
    <r>
      <rPr>
        <rFont val="Arial"/>
        <color theme="1"/>
      </rPr>
      <t>.</t>
    </r>
  </si>
  <si>
    <r>
      <rPr>
        <rFont val="Arial"/>
        <color rgb="FF1B1C1D"/>
        <sz val="10.0"/>
      </rPr>
      <t xml:space="preserve">The dealer captures the agreed-upon terms of the borrowing deal into the system. Upon execution, a new record is created in the </t>
    </r>
    <r>
      <rPr>
        <rFont val="Arial"/>
        <color rgb="FFFF0000"/>
        <sz val="10.0"/>
        <u/>
      </rPr>
      <t>Interbank_Deals table</t>
    </r>
    <r>
      <rPr>
        <rFont val="Arial"/>
        <color rgb="FF1B1C1D"/>
        <sz val="10.0"/>
      </rPr>
      <t>. The DealType is set to 'Borrow' and the Status is 'Active'.</t>
    </r>
  </si>
  <si>
    <t>As of</t>
  </si>
  <si>
    <t>Book value relate</t>
  </si>
  <si>
    <t>BOND</t>
  </si>
  <si>
    <t>Maturity</t>
  </si>
  <si>
    <t>TTM (Yrs.)</t>
  </si>
  <si>
    <t>Type</t>
  </si>
  <si>
    <t>Coupon Type</t>
  </si>
  <si>
    <t>TRIS</t>
  </si>
  <si>
    <t>FITCH</t>
  </si>
  <si>
    <t>Last Trade Date</t>
  </si>
  <si>
    <t>Last Exec.Yield %</t>
  </si>
  <si>
    <t>Quoted Date</t>
  </si>
  <si>
    <t>Quoted Yield</t>
  </si>
  <si>
    <t>Max</t>
  </si>
  <si>
    <t>Min</t>
  </si>
  <si>
    <t>Model Yield(%)</t>
  </si>
  <si>
    <t>Static Spread(bp)</t>
  </si>
  <si>
    <t>Market Yield(%)</t>
  </si>
  <si>
    <t>DM</t>
  </si>
  <si>
    <t>Clean Price %</t>
  </si>
  <si>
    <t>AI %</t>
  </si>
  <si>
    <t>Modified Duration*</t>
  </si>
  <si>
    <t>Convexity</t>
  </si>
  <si>
    <t>Par</t>
  </si>
  <si>
    <t>Registration Status</t>
  </si>
  <si>
    <t>Index Ratio</t>
  </si>
  <si>
    <t>Bond type</t>
  </si>
  <si>
    <t>Ref</t>
  </si>
  <si>
    <t>Straight</t>
  </si>
  <si>
    <t>Registered</t>
  </si>
  <si>
    <t>https://www.thaibma.or.th/EN/BondInfo/BondFeature/Issue.aspx?symbol=696ad044-e5f8-e111-93f5-78e3b51dab3c</t>
  </si>
  <si>
    <t>https://www.thaibma.or.th/EN/BondInfo/BondFeature/Issue.aspx?symbol=a231bd69-9151-f011-a32d-cfb2c04ee1bb</t>
  </si>
  <si>
    <t>https://www.thaibma.or.th/EN/BondInfo/BondFeature/Issue.aspx?symbol=2ce53fa4-f876-ee11-a30a-b70eff4003a2</t>
  </si>
  <si>
    <t>https://www.thaibma.or.th/EN/BondInfo/BondFeature/Issue.aspx?symbol=3c2053bc-0886-eb11-a300-8ade7e332cb0</t>
  </si>
  <si>
    <t>Amortization</t>
  </si>
  <si>
    <t>https://www.thaibma.or.th/EN/BondInfo/BondFeature/Issue.aspx?symbol=f3864732-f231-e211-b862-78e3b51dab3c</t>
  </si>
  <si>
    <t>https://www.thaibma.or.th/EN/BondInfo/BondFeature/Issue.aspx?symbol=31d36ce3-c86d-f011-a32d-cfb2c04ee1bb</t>
  </si>
  <si>
    <t>Floated</t>
  </si>
  <si>
    <t>https://www.thaibma.or.th/EN/BondInfo/BondFeature/Issue.aspx?symbol=c9a28e8d-f21b-ef11-a30c-88281ad5678c</t>
  </si>
  <si>
    <t>https://www.thaibma.or.th/EN/BondInfo/BondFeature/Issue.aspx?symbol=d2c4761b-0ceb-e911-a2f0-959434d0c31a</t>
  </si>
  <si>
    <t>Scenario: Term REPO Transaction
Our Bank (Cash Borrower): Me Bank
Counterparty (Cash Lender): Kasikornbank
Transaction Type: REPO (Borrowing cash, providing securities as collateral)
Purchase Price (Cash Borrowed): THB 100,000,000.00
Repo Rate: 2.00%
Trade Date: September 5, 2025
Purchase Date (Start Leg): September 8, 2025
Repurchase Date (End Leg): September 15, 2025 (7-day term)
Collateral: Thai Government Loan Bond (Symbol: LB30DA)
Governing Agreement: Global Master Repurchase Agreement (GMRA) with Thailand Annex, which is the standard for the private repo market.</t>
  </si>
  <si>
    <r>
      <rPr>
        <rFont val="Arial"/>
        <color theme="1"/>
      </rPr>
      <t xml:space="preserve">A money market dealer at Me Bank verifies that Kasikornbank exists in the </t>
    </r>
    <r>
      <rPr>
        <rFont val="Arial"/>
        <color rgb="FFFF0000"/>
        <u/>
      </rPr>
      <t>Counterparty_Master table</t>
    </r>
    <r>
      <rPr>
        <rFont val="Arial"/>
        <color theme="1"/>
      </rPr>
      <t>.</t>
    </r>
  </si>
  <si>
    <t>TH062303AC05</t>
  </si>
  <si>
    <t>LB30DA</t>
  </si>
  <si>
    <t>Me Bank pledges a nominal amount of the LB30DA bond as collateral. The system retrieves the haircut percentage (e.g., 2%) from the master agreement terms and calculates the collateral's value.</t>
  </si>
  <si>
    <t>On the Purchase Date (September 8)</t>
  </si>
  <si>
    <t>Margin Call Scenario: On September 11, the price of LB30DA drops to 99.000000</t>
  </si>
  <si>
    <t>The collateral value has fallen below the cash borrowed. Since this deficit exceeds the minimum transfer amount defined in the GMRA. The operations team at Me Bank is notified that they have received a margin call from Kasikornbank for THB 554,500.00.</t>
  </si>
  <si>
    <t>1. Generates an outgoing ISO 20022 pacs.009 payment instruction to repay the Repurchase Price of THB 100,038,356.16 to Kasikornbank.</t>
  </si>
  <si>
    <t>Scenario: Term Reverse REPO Transaction
Our Bank (Cash Lender): Me Bank
Counterparty (Cash Borrower): Bangkok Bank
Transaction Type: Reverse REPO (Lending cash against collateral)
Purchase Price (Cash Lent): THB 200,000,000.00
Repo Rate: 2.05%
Trade Date: September 5, 2025
Purchase Date (Start Leg): September 8, 2025
Repurchase Date (End Leg): September 15, 2025 (7-day term)
Collateral: Thai Government Loan Bond (Symbol: LB29DA)
Governing Agreement: Global Master Repurchase Agreement (GMRA) with Thailand Annex, which is the standard for the private repo market.</t>
  </si>
  <si>
    <r>
      <rPr>
        <rFont val="Arial"/>
        <color theme="1"/>
      </rPr>
      <t xml:space="preserve">A money market dealer at Me Bank verifies that Bangkok bank exists in the </t>
    </r>
    <r>
      <rPr>
        <rFont val="Arial"/>
        <color rgb="FFFF0000"/>
        <u/>
      </rPr>
      <t>Counterparty_Master table</t>
    </r>
    <r>
      <rPr>
        <rFont val="Arial"/>
        <color theme="1"/>
      </rPr>
      <t>.</t>
    </r>
  </si>
  <si>
    <t>On the Purchase Date (September 8) generates settlement instructions for a Delivery versus Payment (DVP) exchange.</t>
  </si>
  <si>
    <t>Margin Call Scenario: On September 10, the price of LB29DA drops to 98.500000.</t>
  </si>
  <si>
    <t xml:space="preserve">Scenario#1: Interbank Placement
Our Bank (Lender): Ascend bank
Counterparty (Borrower): Bangkok Bank
Transaction Type: Interbank Lending (Placement)
Principal Amount: THB 500,000,000
Trade Date: September 30, 2025
Value Date (Start): September 30, 2025
Maturity Date (End): 7 Oct 2025 (7-day term)
Interest Rate: 1.5% (Fixed, Actual/365 day count)
SLL: Waived as term loan lending TTM not greather 12 months
Reporting Date: 30 September 2025
</t>
  </si>
  <si>
    <t>Scenario #2: Interbank Placement – Floating THOR 1M with CIMB Thai Bank PCL
Our Bank (Lender): Ascend Bank
Counterparty (Borrower): CIMB Thai Bank PCL
Transaction Type: Interbank Lending (Placement)
Principal Amount: THB 100,000,000
Trade Date: 30 September 2025
Value Date (Start): 30 September 2025
Maturity Date (End): 30 December 2025 (3-month term)
Reference Rate: THOR 1M + 0.10 %
Day Count Convention: Actual/365
Reporting Date: 31 October 2025</t>
  </si>
  <si>
    <t>BANGKOK BANK PCL</t>
  </si>
  <si>
    <t>CIMB0107537002338</t>
  </si>
  <si>
    <t>CIMB THAI BANK PCL</t>
  </si>
  <si>
    <t>CIMB</t>
  </si>
  <si>
    <t>022</t>
  </si>
  <si>
    <t>UBOBTHBK</t>
  </si>
  <si>
    <t>AA(THA)</t>
  </si>
  <si>
    <t>Fitch Rating</t>
  </si>
  <si>
    <t>Money market dealer at Ascend Bank check the current available credit headroom for Bangkok and CIMB Banks in Limit_Utilization table (Latest Entry for Bangkok Bank).</t>
  </si>
  <si>
    <t>Proposed deal = THB 500,000,000 → within available THB 1,000,000,000, so dealer can proceed.</t>
  </si>
  <si>
    <t>Proposed deal = THB 100,000,000 → within available THB 500,000,000, so dealer can proceed.</t>
  </si>
  <si>
    <t>Since the proposed THB 100,000,000 deal is within the available headroom (THB 500,000,000), the system allows the dealer to proceed.</t>
  </si>
  <si>
    <t>The dealer executes the trade and captures the terms in the table. Upon confirmation, a new record is inserted into the Interbank_Deals table with a status of 'Active'.</t>
  </si>
  <si>
    <t>Upon deal execution, writes a new record to the Limit_Utilization table. This instantly reduces the available headroom for Bangkok and CIMB Banks, ensuring all subsequent pre-trade checks are accurate.</t>
  </si>
  <si>
    <t>Step 4: First set Interbank_Interest_Schedule</t>
  </si>
  <si>
    <t>Step 5: Settlement and Confirmation on Value Date</t>
  </si>
  <si>
    <t>On the value date (September 30), the system's settlement engine automatically generates a payment instruction.</t>
  </si>
  <si>
    <t>After confirm the payment, update Interbank_Deals table for confirmation_REF</t>
  </si>
  <si>
    <t>CONF-ISO-45003-20250930</t>
  </si>
  <si>
    <t>CONF-ISO-45012-20250930</t>
  </si>
  <si>
    <t>Step 6: Daily Interest Accrual</t>
  </si>
  <si>
    <t>Daily Interest = (500,000,000.00 * 0.015) / 365</t>
  </si>
  <si>
    <t>Active Reset Period: 30 Sep – 30 Oct 2025</t>
  </si>
  <si>
    <t>Effective Rate: 2.05 + 0.10 = 2.15 %</t>
  </si>
  <si>
    <t xml:space="preserve">Accrued Interest (1 day): ≈ </t>
  </si>
  <si>
    <t>100,000,000×0.0215÷365</t>
  </si>
  <si>
    <t>Update AccruedInterest in the Interbank_Deals table</t>
  </si>
  <si>
    <t>Step 7: Maturity and Final Settlement</t>
  </si>
  <si>
    <t>TotalInterest ≈ 500,000,000×0.015×7÷365</t>
  </si>
  <si>
    <t>TotalInterest ≈</t>
  </si>
  <si>
    <t>Total Repayment Amount: 500,000,000.00 (Principal) + 143,835.62 (Interest)</t>
  </si>
  <si>
    <t>On the maturity date (December 30)</t>
  </si>
  <si>
    <t>Period</t>
  </si>
  <si>
    <t>Dates</t>
  </si>
  <si>
    <t>Days</t>
  </si>
  <si>
    <t>Effective Rate</t>
  </si>
  <si>
    <t>Calculation</t>
  </si>
  <si>
    <t>Interest (THB)</t>
  </si>
  <si>
    <t>1st Period</t>
  </si>
  <si>
    <t>30 Sep – 30 Oct 2025</t>
  </si>
  <si>
    <t>100 m × 0.0215 × 30 / 365</t>
  </si>
  <si>
    <t>2nd Period</t>
  </si>
  <si>
    <t>30 Oct – 30 Nov 2025</t>
  </si>
  <si>
    <t>100 m × 0.0220 × 31 / 365</t>
  </si>
  <si>
    <t>3rd Period</t>
  </si>
  <si>
    <t>30 Nov – 30 Dec 2025</t>
  </si>
  <si>
    <t>100 m × 0.0235 × 30 / 365</t>
  </si>
  <si>
    <t>Once the funds are reconciled, the deal's status is updated to 'Matured' in Interbank_Deal table.</t>
  </si>
  <si>
    <t>Simultaneously, the back-office posts a final transaction to the Limit_Utilization table, reversing the initial utilization and restoring the credit headroom.</t>
  </si>
  <si>
    <t>Step 8 – Month-End Reporting (31 Oct 2025, 30 Nov 2025, and 31 Dec 2025)</t>
  </si>
  <si>
    <t>As of 30 Sep 2025</t>
  </si>
  <si>
    <t>As of 31 Oct 2025</t>
  </si>
  <si>
    <t>DailyInterest = 500,000,000×0.015÷365</t>
  </si>
  <si>
    <t xml:space="preserve">DailyInterest = </t>
  </si>
  <si>
    <t>7-day total</t>
  </si>
  <si>
    <t>= 20,547.95×7 ≈ 143,835.65 THB</t>
  </si>
  <si>
    <r>
      <rPr>
        <rFont val="Arial"/>
        <color theme="1"/>
        <sz val="10.0"/>
      </rPr>
      <t xml:space="preserve">Principal = </t>
    </r>
    <r>
      <rPr>
        <rFont val="Arial"/>
        <b/>
        <color rgb="FF000000"/>
        <sz val="10.0"/>
      </rPr>
      <t>100,000,000 THB</t>
    </r>
  </si>
  <si>
    <r>
      <rPr>
        <rFont val="Arial"/>
        <color theme="1"/>
        <sz val="10.0"/>
      </rPr>
      <t xml:space="preserve">Day count = </t>
    </r>
    <r>
      <rPr>
        <rFont val="Arial"/>
        <b/>
        <color rgb="FF000000"/>
        <sz val="10.0"/>
      </rPr>
      <t>Actual/365</t>
    </r>
  </si>
  <si>
    <t>Periods:</t>
  </si>
  <si>
    <r>
      <rPr>
        <rFont val="Arial"/>
        <color theme="1"/>
        <sz val="10.0"/>
      </rPr>
      <t xml:space="preserve">1st: </t>
    </r>
    <r>
      <rPr>
        <rFont val="Arial"/>
        <b/>
        <color rgb="FF000000"/>
        <sz val="10.0"/>
      </rPr>
      <t>30 Sep → 30 Oct</t>
    </r>
    <r>
      <rPr>
        <rFont val="Arial"/>
        <color rgb="FF000000"/>
        <sz val="10.0"/>
      </rPr>
      <t xml:space="preserve">, rate = </t>
    </r>
    <r>
      <rPr>
        <rFont val="Arial"/>
        <b/>
        <color rgb="FF000000"/>
        <sz val="10.0"/>
      </rPr>
      <t>2.15 %</t>
    </r>
  </si>
  <si>
    <r>
      <rPr>
        <rFont val="Arial"/>
        <color theme="1"/>
        <sz val="10.0"/>
      </rPr>
      <t xml:space="preserve">2nd: </t>
    </r>
    <r>
      <rPr>
        <rFont val="Arial"/>
        <b/>
        <color rgb="FF000000"/>
        <sz val="10.0"/>
      </rPr>
      <t>30 Oct → 30 Nov</t>
    </r>
    <r>
      <rPr>
        <rFont val="Arial"/>
        <color rgb="FF000000"/>
        <sz val="10.0"/>
      </rPr>
      <t xml:space="preserve">, rate = </t>
    </r>
    <r>
      <rPr>
        <rFont val="Arial"/>
        <b/>
        <color rgb="FF000000"/>
        <sz val="10.0"/>
      </rPr>
      <t>2.20 %</t>
    </r>
  </si>
  <si>
    <t>Interest for 1st period (30 Sep–30 Oct 2025)</t>
  </si>
  <si>
    <t>Days = 30</t>
  </si>
  <si>
    <t>Rate = 2.15 %</t>
  </si>
  <si>
    <t>Interest1 =100,000,000×0.0215×30/365 ≈ 176,712.33 THB</t>
  </si>
  <si>
    <t>Interest1 =</t>
  </si>
  <si>
    <t>Interest for 2nd period (30 Oct–31 Oct 2025)</t>
  </si>
  <si>
    <t>Days = 1</t>
  </si>
  <si>
    <t>Rate = 2.20 %</t>
  </si>
  <si>
    <t>Interest2 =100,000,000×0.0220×30/365 ≈ 6,027.40 THB</t>
  </si>
  <si>
    <t>Interest2 =</t>
  </si>
  <si>
    <t>Total Accrued Interest as of 31 Oct 2025</t>
  </si>
  <si>
    <t>AccruedInterest31 Oct ​= Interest1​+Interest2​ ≈ 176,712.33+6,027.40 ≈ 182,739.73 THB</t>
  </si>
  <si>
    <t>AccruedInterest31 Oct ​=</t>
  </si>
  <si>
    <t>As of 30 Nov 2025</t>
  </si>
  <si>
    <r>
      <rPr>
        <rFont val="Arial"/>
        <color theme="1"/>
        <sz val="10.0"/>
      </rPr>
      <t xml:space="preserve">Principal = </t>
    </r>
    <r>
      <rPr>
        <rFont val="Arial"/>
        <b/>
        <color rgb="FF000000"/>
        <sz val="10.0"/>
      </rPr>
      <t>100,000,000 THB</t>
    </r>
  </si>
  <si>
    <r>
      <rPr>
        <rFont val="Arial"/>
        <color theme="1"/>
        <sz val="10.0"/>
      </rPr>
      <t xml:space="preserve">Day count = </t>
    </r>
    <r>
      <rPr>
        <rFont val="Arial"/>
        <b/>
        <color rgb="FF000000"/>
        <sz val="10.0"/>
      </rPr>
      <t>Actual/365</t>
    </r>
  </si>
  <si>
    <r>
      <rPr>
        <rFont val="Arial"/>
        <color theme="1"/>
        <sz val="10.0"/>
      </rPr>
      <t xml:space="preserve">1st: </t>
    </r>
    <r>
      <rPr>
        <rFont val="Arial"/>
        <b/>
        <color rgb="FF000000"/>
        <sz val="10.0"/>
      </rPr>
      <t>30 Sep → 30 Oct</t>
    </r>
    <r>
      <rPr>
        <rFont val="Arial"/>
        <color rgb="FF000000"/>
        <sz val="10.0"/>
      </rPr>
      <t xml:space="preserve">, rate = </t>
    </r>
    <r>
      <rPr>
        <rFont val="Arial"/>
        <b/>
        <color rgb="FF000000"/>
        <sz val="10.0"/>
      </rPr>
      <t>2.15 %</t>
    </r>
  </si>
  <si>
    <r>
      <rPr>
        <rFont val="Arial"/>
        <color theme="1"/>
        <sz val="10.0"/>
      </rPr>
      <t xml:space="preserve">2nd: </t>
    </r>
    <r>
      <rPr>
        <rFont val="Arial"/>
        <b/>
        <color rgb="FF000000"/>
        <sz val="10.0"/>
      </rPr>
      <t>30 Oct → 30 Nov</t>
    </r>
    <r>
      <rPr>
        <rFont val="Arial"/>
        <color rgb="FF000000"/>
        <sz val="10.0"/>
      </rPr>
      <t xml:space="preserve">, rate = </t>
    </r>
    <r>
      <rPr>
        <rFont val="Arial"/>
        <b/>
        <color rgb="FF000000"/>
        <sz val="10.0"/>
      </rPr>
      <t>2.20 %</t>
    </r>
  </si>
  <si>
    <t>Interest for 2nd period (30 Oct – 30 Nov 2025)</t>
  </si>
  <si>
    <t>Days = 31</t>
  </si>
  <si>
    <t>Interest2 == 100,000,000 × 0.0220 × 31 / 365 ≈ 186,986.30THB</t>
  </si>
  <si>
    <t>Total Accrued Interest as of 30 Nov 2025</t>
  </si>
  <si>
    <t>FIX40002</t>
  </si>
  <si>
    <t/>
  </si>
  <si>
    <t>THOR1M40004</t>
  </si>
  <si>
    <t xml:space="preserve"> </t>
  </si>
  <si>
    <t>As of 31 Dec 2025</t>
  </si>
  <si>
    <r>
      <rPr>
        <rFont val="Arial"/>
        <color theme="1"/>
        <sz val="10.0"/>
      </rPr>
      <t xml:space="preserve">Principal = </t>
    </r>
    <r>
      <rPr>
        <rFont val="Arial"/>
        <b/>
        <color rgb="FF000000"/>
        <sz val="10.0"/>
      </rPr>
      <t>100,000,000 THB</t>
    </r>
  </si>
  <si>
    <r>
      <rPr>
        <rFont val="Arial"/>
        <color theme="1"/>
        <sz val="10.0"/>
      </rPr>
      <t xml:space="preserve">Day count = </t>
    </r>
    <r>
      <rPr>
        <rFont val="Arial"/>
        <b/>
        <color rgb="FF000000"/>
        <sz val="10.0"/>
      </rPr>
      <t>Actual/365</t>
    </r>
  </si>
  <si>
    <r>
      <rPr>
        <rFont val="Arial"/>
        <color theme="1"/>
        <sz val="10.0"/>
      </rPr>
      <t xml:space="preserve">1st: </t>
    </r>
    <r>
      <rPr>
        <rFont val="Arial"/>
        <b/>
        <color rgb="FF000000"/>
        <sz val="10.0"/>
      </rPr>
      <t>30 Sep → 30 Oct</t>
    </r>
    <r>
      <rPr>
        <rFont val="Arial"/>
        <color rgb="FF000000"/>
        <sz val="10.0"/>
      </rPr>
      <t xml:space="preserve">, rate = </t>
    </r>
    <r>
      <rPr>
        <rFont val="Arial"/>
        <b/>
        <color rgb="FF000000"/>
        <sz val="10.0"/>
      </rPr>
      <t>2.15 %</t>
    </r>
  </si>
  <si>
    <r>
      <rPr>
        <rFont val="Arial"/>
        <color theme="1"/>
        <sz val="10.0"/>
      </rPr>
      <t xml:space="preserve">2nd: </t>
    </r>
    <r>
      <rPr>
        <rFont val="Arial"/>
        <b/>
        <color rgb="FF000000"/>
        <sz val="10.0"/>
      </rPr>
      <t>30 Oct → 30 Nov</t>
    </r>
    <r>
      <rPr>
        <rFont val="Arial"/>
        <color rgb="FF000000"/>
        <sz val="10.0"/>
      </rPr>
      <t xml:space="preserve">, rate = </t>
    </r>
    <r>
      <rPr>
        <rFont val="Arial"/>
        <b/>
        <color rgb="FF000000"/>
        <sz val="10.0"/>
      </rPr>
      <t>2.20 %</t>
    </r>
  </si>
  <si>
    <t>3rd: 30 Nov → 30 Dec 2025, rate = 2.35%</t>
  </si>
  <si>
    <t>Interest for 3rd Period (30 Nov – 30 Dec 2025)</t>
  </si>
  <si>
    <t>Rate = 2.35 %</t>
  </si>
  <si>
    <t>Interest2 = 100,000,000 × 0.0235 × 30 / 365 ≈ 193,150.68 THB</t>
  </si>
  <si>
    <t>Total Accrued Interest as of 30 Dec 2025</t>
  </si>
  <si>
    <t>AccruedInterest30 Dec = Interest1​+Interest2+Interest3​</t>
  </si>
  <si>
    <t>AccruedInterest30 Dec=</t>
  </si>
  <si>
    <t>Settlement on 30 Dec 2025
Principal received: 100,000,000
Interest received: ≈ 556,849.31
Accrued interest reset to "0"</t>
  </si>
  <si>
    <t>No record with status = Active</t>
  </si>
  <si>
    <t>No Planned rows remaining after maturity</t>
  </si>
  <si>
    <t>Fully aligned with deal maturity on 30 Dec 2025</t>
  </si>
  <si>
    <t xml:space="preserve">Scenario#1: Short-Term Interbank Borrowing
Our Bank (Borrower): Ascend Bank
Counterparty (Lender): Kasikornbank
Transaction Type: Interbank Borrowing (Taking)
Principal Amount: THB 300,000,000.00
Trade Date: 1 October 2025
Value Date (Start): 1 October 2025
Maturity Date (End): 15 October 2025 (14-day term)
Interest Rate: 1.5% (Fixed, Actual/365 day count)
Reporting Date: 31 October 2025
</t>
  </si>
  <si>
    <t>A money market dealer at Me Bank verifies that Bangkok Bank exists in the Counterparty_Master table.</t>
  </si>
  <si>
    <t>On the value date (10 October), the back-office team at Ascend Bank monitors its accounts for the incoming principal amount of THB 300,000,000.00 from Kasikornbank.</t>
  </si>
  <si>
    <t>CONF-ISO-45006-20251001</t>
  </si>
  <si>
    <t>Day 1:</t>
  </si>
  <si>
    <t>Per day</t>
  </si>
  <si>
    <t>Journal logic Daily (1–15 Oct):
 Dr Interest Expense 12,328.77
 Cr Accrued Interest Payable 12,328.77</t>
  </si>
  <si>
    <t>On 15 October 2025, Ascend Bank repays principal + interest.</t>
  </si>
  <si>
    <t>Total Repayment = 300,000,000 + 172,602.74 = THB 300,172,602.74</t>
  </si>
  <si>
    <t>Journal logic On 15 Oct (maturity, pay interest):
 Dr Accrued Interest Payable 172,602.74
 Cr Cash 172,602.74
 → Liability goes to zero after payment.</t>
  </si>
  <si>
    <t>Step 7 – Month-End Reporting (31 Oct 2025, 30 Nov 2025, and 31 Dec 2025)</t>
  </si>
  <si>
    <t>Interbank_Deals Table (EoM Snapshot (31 Oct 2025)):</t>
  </si>
  <si>
    <t>Even though the deal matured on 15 October, it is included in the October liquidity report.</t>
  </si>
  <si>
    <t>P&amp;L for the month (period-to-date)</t>
  </si>
  <si>
    <t>- Interest expense (Oct): 172,602.74 THB</t>
  </si>
  <si>
    <t>- This is kept in P&amp;L even though the payable is zero at month-end.</t>
  </si>
  <si>
    <t>Accrued interest on 31 Oct 2025 is now based on the new effective rate (2.20 % where (THOR 2.10 % + 0.10 %)) from the fixing on 30 Oct</t>
  </si>
  <si>
    <t>Daily Interest =100,000,000×0.022÷365</t>
  </si>
  <si>
    <t>Interbank_Interest_Schedule — as of 31 Oct 2025</t>
  </si>
  <si>
    <t>Interbank_Deals Table (EoM Snapshot (30 Nov 2025)):</t>
  </si>
  <si>
    <r>
      <rPr>
        <rFont val="Arial"/>
        <color theme="1"/>
        <sz val="10.0"/>
      </rPr>
      <t xml:space="preserve">Principal = </t>
    </r>
    <r>
      <rPr>
        <rFont val="Arial"/>
        <b/>
        <color rgb="FF000000"/>
        <sz val="10.0"/>
      </rPr>
      <t>100,000,000 THB</t>
    </r>
  </si>
  <si>
    <r>
      <rPr>
        <rFont val="Arial"/>
        <color theme="1"/>
        <sz val="10.0"/>
      </rPr>
      <t xml:space="preserve">Day count = </t>
    </r>
    <r>
      <rPr>
        <rFont val="Arial"/>
        <b/>
        <color rgb="FF000000"/>
        <sz val="10.0"/>
      </rPr>
      <t>Actual/365</t>
    </r>
  </si>
  <si>
    <r>
      <rPr>
        <rFont val="Arial"/>
        <color theme="1"/>
        <sz val="10.0"/>
      </rPr>
      <t xml:space="preserve">1st: </t>
    </r>
    <r>
      <rPr>
        <rFont val="Arial"/>
        <b/>
        <color rgb="FF000000"/>
        <sz val="10.0"/>
      </rPr>
      <t>30 Sep → 30 Oct</t>
    </r>
    <r>
      <rPr>
        <rFont val="Arial"/>
        <color rgb="FF000000"/>
        <sz val="10.0"/>
      </rPr>
      <t xml:space="preserve">, rate = </t>
    </r>
    <r>
      <rPr>
        <rFont val="Arial"/>
        <b/>
        <color rgb="FF000000"/>
        <sz val="10.0"/>
      </rPr>
      <t>2.15 %</t>
    </r>
  </si>
  <si>
    <r>
      <rPr>
        <rFont val="Arial"/>
        <color theme="1"/>
        <sz val="10.0"/>
      </rPr>
      <t xml:space="preserve">2nd: </t>
    </r>
    <r>
      <rPr>
        <rFont val="Arial"/>
        <b/>
        <color rgb="FF000000"/>
        <sz val="10.0"/>
      </rPr>
      <t>30 Oct → 30 Nov</t>
    </r>
    <r>
      <rPr>
        <rFont val="Arial"/>
        <color rgb="FF000000"/>
        <sz val="10.0"/>
      </rPr>
      <t xml:space="preserve">, rate = </t>
    </r>
    <r>
      <rPr>
        <rFont val="Arial"/>
        <b/>
        <color rgb="FF000000"/>
        <sz val="10.0"/>
      </rPr>
      <t>2.20 %</t>
    </r>
  </si>
  <si>
    <t>Interest2 =100,000,000 × 0.0220 × 31 / 365</t>
  </si>
  <si>
    <t>AccruedInterest31 Oct ​= Interest1​+Interest2​</t>
  </si>
  <si>
    <t>FIX40005</t>
  </si>
  <si>
    <t>THOR1M40003</t>
  </si>
  <si>
    <t>Interbank_Interest_Schedule — as of 30 Nov 2025</t>
  </si>
  <si>
    <t>Interbank_Deals Table (EoM Snapshot (31 Dec 2025)):</t>
  </si>
  <si>
    <r>
      <rPr>
        <rFont val="Arial"/>
        <color theme="1"/>
        <sz val="10.0"/>
      </rPr>
      <t xml:space="preserve">Principal = </t>
    </r>
    <r>
      <rPr>
        <rFont val="Arial"/>
        <b/>
        <color rgb="FF000000"/>
        <sz val="10.0"/>
      </rPr>
      <t>100,000,000 THB</t>
    </r>
  </si>
  <si>
    <r>
      <rPr>
        <rFont val="Arial"/>
        <color theme="1"/>
        <sz val="10.0"/>
      </rPr>
      <t xml:space="preserve">Day count = </t>
    </r>
    <r>
      <rPr>
        <rFont val="Arial"/>
        <b/>
        <color rgb="FF000000"/>
        <sz val="10.0"/>
      </rPr>
      <t>Actual/365</t>
    </r>
  </si>
  <si>
    <r>
      <rPr>
        <rFont val="Arial"/>
        <color theme="1"/>
        <sz val="10.0"/>
      </rPr>
      <t xml:space="preserve">1st: </t>
    </r>
    <r>
      <rPr>
        <rFont val="Arial"/>
        <b/>
        <color rgb="FF000000"/>
        <sz val="10.0"/>
      </rPr>
      <t>30 Sep → 30 Oct</t>
    </r>
    <r>
      <rPr>
        <rFont val="Arial"/>
        <color rgb="FF000000"/>
        <sz val="10.0"/>
      </rPr>
      <t xml:space="preserve">, rate = </t>
    </r>
    <r>
      <rPr>
        <rFont val="Arial"/>
        <b/>
        <color rgb="FF000000"/>
        <sz val="10.0"/>
      </rPr>
      <t>2.15 %</t>
    </r>
  </si>
  <si>
    <r>
      <rPr>
        <rFont val="Arial"/>
        <color theme="1"/>
        <sz val="10.0"/>
      </rPr>
      <t xml:space="preserve">2nd: </t>
    </r>
    <r>
      <rPr>
        <rFont val="Arial"/>
        <b/>
        <color rgb="FF000000"/>
        <sz val="10.0"/>
      </rPr>
      <t>30 Oct → 30 Nov</t>
    </r>
    <r>
      <rPr>
        <rFont val="Arial"/>
        <color rgb="FF000000"/>
        <sz val="10.0"/>
      </rPr>
      <t xml:space="preserve">, rate = </t>
    </r>
    <r>
      <rPr>
        <rFont val="Arial"/>
        <b/>
        <color rgb="FF000000"/>
        <sz val="10.0"/>
      </rPr>
      <t>2.20 %</t>
    </r>
  </si>
  <si>
    <t>Interbank_Interest_Schedule — as of 31 Dec 2025</t>
  </si>
  <si>
    <t>Scenario #1: Interbank Placement
Our Bank (Lender): Ascend bank
Counterparty (Borrower): SCB Bank
Transaction Type: Interbank Lending (Placement)
Principal Amount: THB 500,000,000
Trade Date: 1 October 2025
Value Date (Start): 1 October 2025
Maturity Date (End): 15 October 2025 (14-day term)
Interest Rate: 1.5% (Fixed, Actual/365 day count)
SLL: Waived as term loan lending TTM not greather 12 months
Reporting Date: 31 October 2025</t>
  </si>
  <si>
    <t>A money market dealer at Ascend Bank verifies that SCB Bank and CIMB Bank exists in the Counterparty_Master table.</t>
  </si>
  <si>
    <t>SCB0107536000102</t>
  </si>
  <si>
    <t>SIAM COMMERCIAL BANK PCL</t>
  </si>
  <si>
    <t>SCB</t>
  </si>
  <si>
    <t>SICOTHBK</t>
  </si>
  <si>
    <t>AA+(THA)</t>
  </si>
  <si>
    <t>Money market dealer at Ascend Bank check the current available credit headroom for Bangkok Bank in Limit_Utilization table (Latest Entry for Bangkok Bank).</t>
  </si>
  <si>
    <t>Upon deal execution, writes a new record to the Limit_Utilization table. This instantly reduces the available headroom for SCB and CIMB Banks, ensuring all subsequent pre-trade checks are accurate.</t>
  </si>
  <si>
    <t>On the value date (1 Oct), the system's settlement engine automatically generates a payment instruction.</t>
  </si>
  <si>
    <t>CONF-ISO-45007-20251001</t>
  </si>
  <si>
    <t>On the maturity date (15 October)</t>
  </si>
  <si>
    <t>Total Repayment Amount: 500,000,000.00 (Principal) + 287,671.23 (Interest)</t>
  </si>
  <si>
    <t>Balance Sheet @ 31 Oct</t>
  </si>
  <si>
    <t>- Outstanding interbank assets from this deal: 0 (matured 15 Oct)</t>
  </si>
  <si>
    <t>- Interest receivable: 0 (collected on 15 Oct)</t>
  </si>
  <si>
    <t>P&amp;L (Oct-2025)</t>
  </si>
  <si>
    <t>- Interest income: THB 287,671.23</t>
  </si>
  <si>
    <t>Interbank_Deals (key rows)</t>
  </si>
  <si>
    <t>Lending Deal #1 (Fixed)
Our Bank (Lender): Ascend Bank
Counterparty (Borrower): Siam Commercial Bank PCL (SCB)
Transaction Type: Interbank Lending (Placement – Fixed)
Principal Amount: THB 500,000,000
Trade Date: 15 November 2025
Value Date: 15 November 2025
Maturity Date: 20 December 2025 (36-day term)
Interest Rate: 2.50% (Fixed, Actual/365)
Reporting Date: 30 November 2025</t>
  </si>
  <si>
    <t>A money market dealer at Ascend Bank verifies that SCB exists in the Master table.</t>
  </si>
  <si>
    <t>084</t>
  </si>
  <si>
    <t>AA+(tha)</t>
  </si>
  <si>
    <t>Credit Limit Check (Pre-Trade): The dealer checks available credit headroom before trade execution.</t>
  </si>
  <si>
    <r>
      <rPr>
        <rFont val="Arimo"/>
        <color rgb="FF000000"/>
        <sz val="10.0"/>
      </rPr>
      <t>reference_rate</t>
    </r>
    <r>
      <rPr>
        <rFont val="Arial"/>
        <color rgb="FF000000"/>
        <sz val="10.0"/>
      </rPr>
      <t xml:space="preserve">, </t>
    </r>
    <r>
      <rPr>
        <rFont val="Arial Unicode MS"/>
        <color rgb="FF000000"/>
        <sz val="10.0"/>
      </rPr>
      <t>margin</t>
    </r>
    <r>
      <rPr>
        <rFont val="Arial"/>
        <color rgb="FF000000"/>
        <sz val="10.0"/>
      </rPr>
      <t xml:space="preserve">, </t>
    </r>
    <r>
      <rPr>
        <rFont val="Arial Unicode MS"/>
        <color rgb="FF000000"/>
        <sz val="10.0"/>
      </rPr>
      <t>reset_rate</t>
    </r>
    <r>
      <rPr>
        <rFont val="Arial"/>
        <color rgb="FF000000"/>
        <sz val="10.0"/>
      </rPr>
      <t xml:space="preserve">, </t>
    </r>
    <r>
      <rPr>
        <rFont val="Arial Unicode MS"/>
        <color rgb="FF000000"/>
        <sz val="10.0"/>
      </rPr>
      <t>next_reset_date</t>
    </r>
    <r>
      <rPr>
        <rFont val="Arial"/>
        <color rgb="FF000000"/>
        <sz val="10.0"/>
      </rPr>
      <t xml:space="preserve"> are </t>
    </r>
    <r>
      <rPr>
        <rFont val="Arial"/>
        <b/>
        <color rgb="FF000000"/>
        <sz val="10.0"/>
      </rPr>
      <t>NOT populated</t>
    </r>
    <r>
      <rPr>
        <rFont val="Arial"/>
        <color rgb="FF000000"/>
        <sz val="10.0"/>
      </rPr>
      <t xml:space="preserve"> (fixed-rate deal)</t>
    </r>
  </si>
  <si>
    <t>Upon deal execution, the system updates limit_utilization.</t>
  </si>
  <si>
    <t>On 15 November 2025, the settlement engine generates an ISO 20022 pacs.009 payment instruction via BAHTNET to SCB for THB 500,000,000.</t>
  </si>
  <si>
    <t>Settlement confirmation received via pacs.002 (ACSC)</t>
  </si>
  <si>
    <t>confirmation_ref updated in interbank_trades</t>
  </si>
  <si>
    <t>CONF-ISO-40007-20251115</t>
  </si>
  <si>
    <t>Daily Interest = 500,000,000 × 2.50% ÷ 365</t>
  </si>
  <si>
    <t>Accrual continues daily until maturity.</t>
  </si>
  <si>
    <t>Accrued interest is updated daily in interbank_trades.</t>
  </si>
  <si>
    <t>On 20 December 2025, SCB repays principal plus total interest.</t>
  </si>
  <si>
    <t>Total Interest</t>
  </si>
  <si>
    <t>=500000000*2.5%*36/365</t>
  </si>
  <si>
    <t>Total Repayment</t>
  </si>
  <si>
    <t>FIX40007</t>
  </si>
  <si>
    <t>Simultaneously, the back-office posts a final transaction to the limit_utilization table, reversing the initial utilization and restoring the credit headroom.</t>
  </si>
  <si>
    <t>Step 8 – Month-End Reporting (30 Nov 2025 and 31 Dec 2025)</t>
  </si>
  <si>
    <t>Recognition logic: value_date ≤ data_set_date ≤ maturity_date</t>
  </si>
  <si>
    <t>From 15 Nov → 30 Nov 2025</t>
  </si>
  <si>
    <t>15-day total</t>
  </si>
  <si>
    <t>Accrued Interest (Nov EOM) =</t>
  </si>
  <si>
    <t>Borrowing Deal #1 (Fixed)
Our Bank (Borrower): Ascend Bank
Counterparty (Lender): CIMB Thai Bank PCL
Transaction Type: Interbank Borrowing (Taking – Fixed)
Principal Amount: THB 400,000,000
Trade Date: 16 November 2025
Value Date: 16 November 2025
Maturity Date: 21 December 2025 (35-day term)
Interest Rate: 2.30% (Fixed, Actual/365)
Reporting Date: 30 November 2025</t>
  </si>
  <si>
    <t>A money market dealer at Me Bank verifies that CIMB exists in the Counterparty_Master table.</t>
  </si>
  <si>
    <t>AA (tha)</t>
  </si>
  <si>
    <t>reference_rate, margin, reset_rate, next_reset_date are not populated (fixed-rate deal).</t>
  </si>
  <si>
    <t>On 16 November 2025, Ascend Bank receives the principal from CIMB.</t>
  </si>
  <si>
    <t>Incoming ISO 20022 pacs.009 via BAHTNET</t>
  </si>
  <si>
    <t>Settlement confirmation via camt.054</t>
  </si>
  <si>
    <t>CONF-ISO-40008-20251116</t>
  </si>
  <si>
    <t>Daily Interest=400,000,000×2.30%÷365=25,205.48THB</t>
  </si>
  <si>
    <t>On 21 December 2025, Ascend Bank repays principal plus total interest to CIMB.</t>
  </si>
  <si>
    <t>400,000,000×2.30%×35÷365 = 883,561.64THB</t>
  </si>
  <si>
    <t>Total repayment = THB 400,883,561.64</t>
  </si>
  <si>
    <t>interbank_deals Table (Final State):</t>
  </si>
  <si>
    <t>Step 6 – Month-End Reporting (30 Nov 2025)</t>
  </si>
  <si>
    <t>value_date ≤ data_set_date ≤ maturity_date</t>
  </si>
  <si>
    <t>interbank_deals Table (EoM Snapshot):</t>
  </si>
  <si>
    <t>From 16 Nov 2025 → 30 Nov 2025</t>
  </si>
  <si>
    <t>Accrual days = 14 days</t>
  </si>
  <si>
    <t>Daily interest = 400,000,000×2.30%÷365=25,205.48 THB per day</t>
  </si>
  <si>
    <t xml:space="preserve">Accrued interest (EOM) = </t>
  </si>
  <si>
    <t>Borrowing Deal #2 (Fixed)
Our Bank (Borrower): Ascend Bank
Counterparty (Lender): CIMB Thai Bank PCL
Transaction Type: Interbank Borrowing (Taking – Fixed)
Principal Amount: THB 280,000,000
Trade Date: 15 December 2025
Value Date: 15 December 2025
Maturity Date: 20 January 2026 (38-day term)
Interest Rate: 2.45% (Fixed, Actual/365)
Reporting Date: 31 December 2025</t>
  </si>
  <si>
    <t>No credit-limit check is required for borrowing transactions. Limits apply only to lending exposure.</t>
  </si>
  <si>
    <t>The dealer captures the agreed-upon terms of the borrowing deal. A new record is created in interbank_trades with deal_type = Borrow and status = Active.</t>
  </si>
  <si>
    <t>On 15 December 2025, Ascend Bank receives funds from CIMB.</t>
  </si>
  <si>
    <t>CONF-ISO-40010-20251215</t>
  </si>
  <si>
    <t>Daily Interest=280,000,000×2.45%÷365=18,794.52THBperday</t>
  </si>
  <si>
    <t>Total repayment on 20 Jan 2026</t>
  </si>
  <si>
    <t>280,000,000×2.45%×37÷365=695,397.24THB</t>
  </si>
  <si>
    <t>Total repayment = THB 280,695,397.24</t>
  </si>
  <si>
    <t>Step 6 – Month-End Reporting (31 Dec 2025)</t>
  </si>
  <si>
    <t>From 15 Dec → 31 Dec 2025</t>
  </si>
  <si>
    <t>Accrual days = 17 days</t>
  </si>
  <si>
    <t>Lending Deal #2 (Fixed)
Our Bank (Lender): Ascend Bank
Counterparty (Borrower): Siam Commercial Bank PCL (SCB)
Transaction Type: Interbank Lending (Placement – Fixed)
Principal Amount: THB 350,000,000
Trade Date: 12 December 2025
Value Date: 12 December 2025
Maturity Date: 18 January 2026 (37-day term)
Interest Rate: 2.55% (Fixed)
Day Count Convention: Actual / 365
Reporting Date: 31 December 2025</t>
  </si>
  <si>
    <t>Proposed deal THB 350,000,000 is within approved credit line → Dealer may proceed</t>
  </si>
  <si>
    <r>
      <rPr>
        <rFont val="Arimo"/>
        <color rgb="FF000000"/>
        <sz val="10.0"/>
      </rPr>
      <t>reference_rate</t>
    </r>
    <r>
      <rPr>
        <rFont val="Arial"/>
        <color rgb="FF000000"/>
        <sz val="10.0"/>
      </rPr>
      <t xml:space="preserve">, </t>
    </r>
    <r>
      <rPr>
        <rFont val="Arial Unicode MS"/>
        <color rgb="FF000000"/>
        <sz val="10.0"/>
      </rPr>
      <t>margin</t>
    </r>
    <r>
      <rPr>
        <rFont val="Arial"/>
        <color rgb="FF000000"/>
        <sz val="10.0"/>
      </rPr>
      <t xml:space="preserve">, </t>
    </r>
    <r>
      <rPr>
        <rFont val="Arial Unicode MS"/>
        <color rgb="FF000000"/>
        <sz val="10.0"/>
      </rPr>
      <t>reset_rate</t>
    </r>
    <r>
      <rPr>
        <rFont val="Arial"/>
        <color rgb="FF000000"/>
        <sz val="10.0"/>
      </rPr>
      <t xml:space="preserve">, </t>
    </r>
    <r>
      <rPr>
        <rFont val="Arial Unicode MS"/>
        <color rgb="FF000000"/>
        <sz val="10.0"/>
      </rPr>
      <t>next_reset_date</t>
    </r>
    <r>
      <rPr>
        <rFont val="Arial"/>
        <color rgb="FF000000"/>
        <sz val="10.0"/>
      </rPr>
      <t xml:space="preserve"> are </t>
    </r>
    <r>
      <rPr>
        <rFont val="Arial"/>
        <b/>
        <color rgb="FF000000"/>
        <sz val="10.0"/>
      </rPr>
      <t>NOT populated</t>
    </r>
    <r>
      <rPr>
        <rFont val="Arial"/>
        <color rgb="FF000000"/>
        <sz val="10.0"/>
      </rPr>
      <t xml:space="preserve"> (fixed-rate deal)</t>
    </r>
  </si>
  <si>
    <t>On 12 December 2025, the settlement engine generates an ISO 20022 pacs.009 payment via BAHTNET to SCB for THB 350,000,000.</t>
  </si>
  <si>
    <t>CONF-ISO-40007-20251212</t>
  </si>
  <si>
    <t>Daily Interest=350,000,000×2.55%÷365=24,452.05THB</t>
  </si>
  <si>
    <t>On 18 January 2026, SCB repays principal plus total interest.</t>
  </si>
  <si>
    <t>350,000,000×2.55%×37÷365=906,725.34THB</t>
  </si>
  <si>
    <t>Step 8 – Month-End Reporting (31 Dec 2025)</t>
  </si>
  <si>
    <t>From 12 Dec → 31 Dec 2025</t>
  </si>
  <si>
    <t>Accrual days = 19 days</t>
  </si>
  <si>
    <t>Updated on 30/10/2025 to be in line with All table V4</t>
  </si>
  <si>
    <t>Case 1 :</t>
  </si>
  <si>
    <t>Trade date in Sep 2025, maturity date in Sep 2025</t>
  </si>
  <si>
    <t>Reporting date</t>
  </si>
  <si>
    <t>30/09/2025</t>
  </si>
  <si>
    <r>
      <rPr>
        <rFont val="Arial"/>
        <color theme="1"/>
      </rPr>
      <t xml:space="preserve">Scenario: Term Reverse REPO Transaction
Our Bank (Cash Lender): Me Bank
Counterparty (Cash Borrower): Bangkok Bank
Transaction Type: Reverse REPO (Lending cash against collateral)
Purchase Price (Cash Lent): THB 200,000,000.00
Repo Rate: 2.05%
</t>
    </r>
    <r>
      <rPr>
        <rFont val="Arial"/>
        <color rgb="FF0000FF"/>
      </rPr>
      <t>Trade Date: September 5, 2025
Purchase Date (Start Leg): September 8, 2025
Repurchase Date (End Leg): September 15, 2025 (7-day term)</t>
    </r>
    <r>
      <rPr>
        <rFont val="Arial"/>
        <color theme="1"/>
      </rPr>
      <t xml:space="preserve">
Collateral: Thai Government Loan Bond (Symbol: LB29DA)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</si>
  <si>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</si>
  <si>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GMRA_2023_BB</t>
  </si>
  <si>
    <t>Repo_Trades (New record)</t>
  </si>
  <si>
    <t>0001</t>
  </si>
  <si>
    <t>ReverseRepo</t>
  </si>
  <si>
    <t>Margin Call Scenario: On September 9, the price of LB29DA drops to 98.500000.</t>
  </si>
  <si>
    <t xml:space="preserve">Since the deficit exceeds the minimum transfer amount defined in the GMRA, the system automatically generates a margin call. The operations team at Me Bank issues a margin call to Bangkok Bank for THB 2,100,000.00. </t>
  </si>
  <si>
    <t>NONE</t>
  </si>
  <si>
    <t>15/09/2025</t>
  </si>
  <si>
    <t>Maturity date</t>
  </si>
  <si>
    <t xml:space="preserve">Repo_Trades  (Final State):   </t>
  </si>
  <si>
    <t>Case 2 :</t>
  </si>
  <si>
    <t>Trade date in Sep 2025, maturity date in Oct 2025</t>
  </si>
  <si>
    <r>
      <rPr>
        <rFont val="Arial"/>
        <color theme="1"/>
      </rPr>
      <t xml:space="preserve">Scenario: Term Reverse REPO Transaction
Our Bank (Cash Lender): Me Bank
Counterparty (Cash Borrower): Kasikorn Bank
Transaction Type: Reverse REPO (Lending cash against collateral)
Purchase Price (Cash Lent): THB 300,000,000.00
Repo Rate: 2.02%
</t>
    </r>
    <r>
      <rPr>
        <rFont val="Arial"/>
        <color rgb="FF0000FF"/>
      </rPr>
      <t>Trade Date: September 26, 2025
Purchase Date (Start Leg): September 29, 2025
Repurchase Date (End Leg): October 6, 2025 (7-day term)</t>
    </r>
    <r>
      <rPr>
        <rFont val="Arial"/>
        <color theme="1"/>
      </rPr>
      <t xml:space="preserve">
Collateral: Thai Government Loan Bond (Symbol: LB28DA)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</si>
  <si>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</si>
  <si>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KASIKORNBANK PCL</t>
  </si>
  <si>
    <t>● Repo Interest: (300,000,000.00 * 0.0202 * 7) / 365 = THB 116,219.18</t>
  </si>
  <si>
    <t>● Repurchase Price: 300,000,000.00 + 116,219.18 = THB 300,116,219.18</t>
  </si>
  <si>
    <t>The counterparty, Kasikorn Bank, pledges a nominal amount of the LB28DA bond. Retrieves the agreed-upon haircut from the master agreement terms (e.g., 2%) and calculates the collateral value.</t>
  </si>
  <si>
    <t>Nominal Amount Pledged: THB 305,000,000</t>
  </si>
  <si>
    <t>Valuation Price (from ThaiBMA): 100.1</t>
  </si>
  <si>
    <t>Market Value: (305,000,000 * 1.001) = THB 305,305,000</t>
  </si>
  <si>
    <t>Collateral Value After Haircut: 305,305,000.00 * (1 - 0.02) = THB 299,198,900.00</t>
  </si>
  <si>
    <t>Since THB 299,198,900.00 is lower than the THB 300,000,000.00 lent, the collateral is insufficient. A record is created in the Collateral_Positions table.</t>
  </si>
  <si>
    <t>2. Securities Leg Settlement: A corresponding ISO 20022-compliant securities settlement instruction is sent to the Bank of Thailand (BOT), the registrar for government bonds, to receive the THB 305,000,000 nominal of LB28DA into Me Bank's collateral account.</t>
  </si>
  <si>
    <t>Margin Call Scenario: On September 30, the price of  LB28DA drops to 98.500000.</t>
  </si>
  <si>
    <t>New Market Value: (305,000,000 * 0.9850) = THB 300,425,000.00</t>
  </si>
  <si>
    <t>New Collateral Value After Haircut: 300,425,000.00 * (1 - 0.02) = THB 294,416,500.00</t>
  </si>
  <si>
    <t>Required Collateral Value (Exposure): THB 300,000,000.00</t>
  </si>
  <si>
    <t>Margin Deficit: 300,000,000.00 - 294,416,500.00 = THB 5,583,500 .00</t>
  </si>
  <si>
    <t>Since the deficit exceeds the minimum transfer amount defined in the GMRA, the system automatically generates a margin call. The operations team at Me Bank issues a margin call to Kasikorn Bank for THB 5,500,000.00</t>
  </si>
  <si>
    <t>Kasikorn Bank must post additional collateral or cash to cover this deficit by the deadline specified in the agreement.9</t>
  </si>
  <si>
    <t>IB-MARGIN-KBANK-001</t>
  </si>
  <si>
    <t>On the Repurchase Date (October 6), the system initiates the final settlement to unwind the trade.</t>
  </si>
  <si>
    <t>1. Generates instructions to return the THB 305,000,000 nominal of LB28DA collateral to Kasikorn Bank.</t>
  </si>
  <si>
    <t>2. monitors for the incoming receipt of the Repurchase Price of THB 300,116,219.18</t>
  </si>
  <si>
    <t>Repo_Trades  (Final State):</t>
  </si>
  <si>
    <t>31/10/2025</t>
  </si>
  <si>
    <r>
      <rPr>
        <rFont val="Arial"/>
        <color theme="1"/>
      </rPr>
      <t xml:space="preserve">Scenario: Term Reverse REPO Transaction
Our Bank (Cash Lender): Me Bank
Counterparty (Cash Borrower): Kasikorn Bank
Transaction Type: Reverse REPO (Lending cash against collateral)
Purchase Price (Cash Lent): THB 300,000,000.00
Repo Rate: 2.02%
</t>
    </r>
    <r>
      <rPr>
        <rFont val="Arial"/>
        <color rgb="FF0000FF"/>
      </rPr>
      <t>Trade Date: September 26, 2025
Purchase Date (Start Leg): September 29, 2025
Repurchase Date (End Leg): October 6, 2025 (7-day term)</t>
    </r>
    <r>
      <rPr>
        <rFont val="Arial"/>
        <color theme="1"/>
      </rPr>
      <t xml:space="preserve">
Collateral: Thai Government Loan Bond (Symbol: LB28DA)
Governing Agreement: Global Master Repurchase Agreement (GMRA) with Thailand Annex, which is the standard for the private repo market.</t>
    </r>
  </si>
  <si>
    <t>Case 3 :</t>
  </si>
  <si>
    <t>Trade date in Nov 2025, maturity date in Dec 2025</t>
  </si>
  <si>
    <t>30/11/2025</t>
  </si>
  <si>
    <r>
      <rPr>
        <rFont val="Arial"/>
        <color theme="1"/>
      </rPr>
      <t xml:space="preserve">Scenario: Term Reverse REPO Transaction
Our Bank (Cash Lender): Me Bank
Counterparty (Cash Borrower): Kasikorn Bank
Transaction Type: Reverse REPO (Lending cash against collateral)
Purchase Price (Cash Lent): THB 300,000,000.00
Repo Rate: 2.04%
</t>
    </r>
    <r>
      <rPr>
        <rFont val="Arial"/>
        <color rgb="FF0000FF"/>
      </rPr>
      <t>Trade Date: November 24, 2025
Purchase Date (Start Leg): November 26, 2025
Repurchase Date (End Leg): December 3, 2025 (7-day term)</t>
    </r>
    <r>
      <rPr>
        <rFont val="Arial"/>
        <color theme="1"/>
      </rPr>
      <t xml:space="preserve">
Collateral: Thai Government Loan Bond (Symbol: LB27DA)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</si>
  <si>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</si>
  <si>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LB27DA</t>
  </si>
  <si>
    <t>TH0623037C05</t>
  </si>
  <si>
    <t>● Repo Interest: (300,000,000.00 * 0.0204 * 7) / 365 = THB 117,369.86</t>
  </si>
  <si>
    <t>● Repurchase Price: 300,000,000.00 + 117,369.86 = THB 300,117,369.86</t>
  </si>
  <si>
    <t>The counterparty, Kasikorn Bank, pledges a nominal amount of the LB27DA bond. Retrieves the agreed-upon haircut from the master agreement terms (e.g., 2%) and calculates the collateral value.</t>
  </si>
  <si>
    <t>Valuation Price (from ThaiBMA): 116.50</t>
  </si>
  <si>
    <t>Market Value: (305,000,000 * 1.165) = THB 355,325,000</t>
  </si>
  <si>
    <t>Collateral Value After Haircut:355,325,000 * (1 - 0.02) = THB 348,218,500</t>
  </si>
  <si>
    <t>Since THB 348,218,500 is higer than the THB 300,000,000.00 lent, the collateral is sufficient. A record is created in the Collateral_Positions table.</t>
  </si>
  <si>
    <t>On the Purchase Date (November 26) generates settlement instructions for a Delivery versus Payment (DVP) exchange.</t>
  </si>
  <si>
    <t>2. Securities Leg Settlement: A corresponding ISO 20022-compliant securities settlement instruction is sent to the Bank of Thailand (BOT), the registrar for government bonds, to receive the THB 305,000,000 nominal of LB27DA into Me Bank's collateral account.</t>
  </si>
  <si>
    <t>Margin Call Scenario: On November 27, the price of  LB27DA drops to 116.20</t>
  </si>
  <si>
    <t>New Market Value: (305,000,000 * 1.162) = THB 354,410,000</t>
  </si>
  <si>
    <t>New Collateral Value After Haircut: 354,410,00.00 * (1 - 0.02) = THB 347,321,800</t>
  </si>
  <si>
    <t>Margin Surplus : 347,321,800 - 300,000,000.00 = THB 47,321,800</t>
  </si>
  <si>
    <t>Since the collateral value is over the lending amount, there is no margin call to Kasikorn Bank.</t>
  </si>
  <si>
    <t>On the Repurchase Date (December 3), the system initiates the final settlement to unwind the trade.</t>
  </si>
  <si>
    <t>1. Generates instructions to return the THB 305,000,000 nominal of LB27DA collateral to Kasikorn Bank.</t>
  </si>
  <si>
    <t>2. monitors for the incoming receipt of the Repurchase Price of THB 300,117,369.86</t>
  </si>
  <si>
    <t>Case 4 :</t>
  </si>
  <si>
    <t>Trade date in Dec 2025, maturity date in Jan 2026</t>
  </si>
  <si>
    <t>31/12/2025</t>
  </si>
  <si>
    <t>Scenario: Term Reverse REPO Transaction
Our Bank (Cash Lender): Me Bank
Counterparty (Cash Borrower): Bangkok Bank
Transaction Type: Reverse REPO (Lending cash against collateral)
Purchase Price (Cash Lent): THB 100,000,000.00
Repo Rate: 2.06%
Trade Date: December 24, 2025
Purchase Date (Start Leg): December 26, 2025
Repurchase Date (End Leg): January 9, 2025 (14-day term)
Collateral: Thai Government Loan Bond (Symbol: LB284A)
Governing Agreement: Global Master Repurchase Agreement (GMRA) with Thailand Annex, which is the standard for the private repo market.</t>
  </si>
  <si>
    <r>
      <rPr>
        <rFont val="Arial"/>
        <color theme="1"/>
      </rPr>
      <t xml:space="preserve">A money market dealer at Me Bank verifies that Bangkok bank exists in the </t>
    </r>
    <r>
      <rPr>
        <rFont val="Arial"/>
        <color rgb="FFFF0000"/>
        <u/>
      </rPr>
      <t>Counterparty_Master table</t>
    </r>
    <r>
      <rPr>
        <rFont val="Arial"/>
        <color theme="1"/>
      </rPr>
      <t>.</t>
    </r>
  </si>
  <si>
    <t>LB284A</t>
  </si>
  <si>
    <t>TH0623038609</t>
  </si>
  <si>
    <t>● Repo Interest: (100,000,000.00 * 0.0206 * 14) / 365 = THB 79,013.70</t>
  </si>
  <si>
    <t>● Repurchase Price: 100,000,000.00 + 79,013.70 = THB 100,079,013.70</t>
  </si>
  <si>
    <t>The counterparty, Bangkok Bank, pledges a nominal amount of the LB284A bond. Retrieves the agreed-upon haircut from the master agreement terms (e.g., 2%) and calculates the collateral value.</t>
  </si>
  <si>
    <t>Nominal Amount Pledged: THB 105,000,000</t>
  </si>
  <si>
    <t>Valuation Price (from ThaiBMA): 119.5336</t>
  </si>
  <si>
    <t>Market Value: (105,000,000 * 1.195336) = THB 355,325,000</t>
  </si>
  <si>
    <t>Collateral Value After Haircut:125,510,280 * (1 - 0.02) = THB 123,000,074.40</t>
  </si>
  <si>
    <t>Since THB 123,000,074.40 is higer than the THB 100,000,000.00 lent, the collateral is sufficient. A record is created in the Collateral_Positions table.</t>
  </si>
  <si>
    <t>Margin Call Scenario: On December 29, the price of  LB284A drops to 118.50</t>
  </si>
  <si>
    <t>New Market Value: (105,000,000 * 1.185) = THB 124,425,000</t>
  </si>
  <si>
    <t>New Collateral Value After Haircut: 124,425,000 * (1 - 0.02) = THB 121,936,500</t>
  </si>
  <si>
    <t>Margin Surplus : 121,936,500 - 100,000,000 = THB 21,936,500</t>
  </si>
  <si>
    <t>Since the collateral value is over the lending amount, there is no margin call to Bangkok Bank.</t>
  </si>
  <si>
    <t>1. Generates instructions to return the THB 105,000,000 nominal of LB284A collateral to Bangkok Bank.</t>
  </si>
  <si>
    <t>2. monitors for the incoming receipt of the Repurchase Price of THB 100,079,013.70</t>
  </si>
  <si>
    <t>Updated on 4/11/2025 to be in line with All table V4</t>
  </si>
  <si>
    <r>
      <rPr>
        <rFont val="Arial"/>
        <color theme="1"/>
      </rPr>
      <t xml:space="preserve">Scenario: Term REPO Transaction
Our Bank (Cash Borrower): Me Bank
Counterparty (Cash Lender): Krungthai Bank
Transaction Type: REPO (Borrowing cash against collateral)
Purchase </t>
    </r>
    <r>
      <rPr>
        <rFont val="Arial"/>
        <color rgb="FF0000FF"/>
      </rPr>
      <t xml:space="preserve">Price (Cash borrow): THB 50,000,000.00
Repo Rate: 1.75%
Trade Date: September 22, 2025
Purchase Date (Start Leg): September 24, 2025
Repurchase Date (End Leg): September 26, 2025 (2-day term)
Collateral: Thai Government Loan Bond (Symbol: LB616A) </t>
    </r>
    <r>
      <rPr>
        <rFont val="Arial"/>
        <color theme="1"/>
      </rPr>
      <t xml:space="preserve">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</si>
  <si>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</si>
  <si>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KTB107537000882</t>
  </si>
  <si>
    <t>KRUNGTHAI BANK PCL</t>
  </si>
  <si>
    <t>KTB</t>
  </si>
  <si>
    <t>KRTHTHBK</t>
  </si>
  <si>
    <t>GMRA_2023_KT</t>
  </si>
  <si>
    <t>A dealer at Me Bank executes the REPO. The system calculates the RepurchasePrice (the amount to be received at maturity) and creates a new record in the Repo_Trades table.</t>
  </si>
  <si>
    <t>● Repo Interest: (50,000,000.00 * 0.0175 * 2) / 365 = THB 4,794.52</t>
  </si>
  <si>
    <t>● Repurchase Price: 50,000,000.00 + 4,794.52 = THB 50,004,794.52</t>
  </si>
  <si>
    <t>Me Bank pledgesa nominal amount of the LB616A  bond. Retrieves the agreed-upon haircut from the master agreement terms (e.g., 2%) and calculates the collateral value.</t>
  </si>
  <si>
    <t>Nominal Amount Pledged: THB 50,000,000</t>
  </si>
  <si>
    <t>Valuation Price (from ThaiBMA): 170.81</t>
  </si>
  <si>
    <t>Market Value: (50,000,000 * 1.7081) = THB 85,405,000.00</t>
  </si>
  <si>
    <t>Collateral Value After Haircut: 85,405,000.00* (1 - 0.02) = THB 83,696,900.00</t>
  </si>
  <si>
    <t>Since THB 83,696,900.00 is greater than the THB 50,000,000.00 borrowed, the collateral is sufficient. A record is created in the Collateral_Positions table.</t>
  </si>
  <si>
    <t>On the Purchase Date (September 24) generates settlement instructions for a Delivery versus Payment (DVP) exchange.</t>
  </si>
  <si>
    <t>2. Securities Leg Settlement: A corresponding ISO 20022-compliant securities settlement instruction is sent to the Bank of Thailand (BOT), the registrar for government bonds, to deliver the THB 50,000,000 nominal of LB616A from Me Bank's collateral account to the counterparty.</t>
  </si>
  <si>
    <t>Margin Call Scenario: On September 25, the price of LB616A drops to 170.00</t>
  </si>
  <si>
    <t>New Market Value: (50,000,000 * 1.70) = THB 85,000,000.00</t>
  </si>
  <si>
    <t>New Collateral Value After Haircut: 85,000,000.00 * (1 - 0.02) = THB 83,300,000.00</t>
  </si>
  <si>
    <t>Required Collateral Value (Exposure): THB 50,000,000.00</t>
  </si>
  <si>
    <t>Margin surplus : 50,000,000.00 - 83,300,000.00 = THB -33,300,000.00</t>
  </si>
  <si>
    <t>Since there's the margin surplus at THB 33,300,000.00 ,which does not reach the minimum transfer amount defined in the GMRA.  So, the operation team of counterparty does not issue a margin call to Me Bank.</t>
  </si>
  <si>
    <t>Me Bank does not need to post additional collateral or cash to cover this difference by the deadline specified in the agreement.9    And there's no entry in Margin_calls table.</t>
  </si>
  <si>
    <t>ถ้ามูลค่า Bond ยังสูงกว่ายอด Repo ไม่ถูก Call  ไม่ต้องกรอกข้อมูลในตารางนี้เลย</t>
  </si>
  <si>
    <t>On the Repurchase Date (September 26), the system initiates the final settlement to unwind the trade.</t>
  </si>
  <si>
    <t>1. Generates instructions to receive the return of THB 50,000,000 nominal of LB616A collateral from Krungthai Bank.</t>
  </si>
  <si>
    <t>2. Repay the Repurchase Price (Nominal + Repo interest) of THB 50,004,794.52 to Krungthai Bank.</t>
  </si>
  <si>
    <t>26/09/2025</t>
  </si>
  <si>
    <t>Updated on 5/11/2025 to be in line with All table V4</t>
  </si>
  <si>
    <r>
      <rPr>
        <rFont val="Arial"/>
        <color theme="1"/>
      </rPr>
      <t xml:space="preserve">Scenario: Term REPO Transaction
Our Bank (Cash Borrower): Me Bank
Counterparty (Cash Lender): Kasikorn Bank
Transaction Type: REPO (Borrowing cash against collateral)
Purchase </t>
    </r>
    <r>
      <rPr>
        <rFont val="Arial"/>
        <color rgb="FF0000FF"/>
      </rPr>
      <t xml:space="preserve">Price (Cash borrow): THB 30,000,000.00
Repo Rate: 2.00%
Trade Date: September 24, 2025
Purchase Date (Start Leg): September 26, 2025
Repurchase Date (End Leg): October 3, 2025 (7-day term)
Collateral: BOT Bond (Symbol: BOT25NA) </t>
    </r>
    <r>
      <rPr>
        <rFont val="Arial"/>
        <color theme="1"/>
      </rPr>
      <t xml:space="preserve">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</si>
  <si>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</si>
  <si>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GMRA_2024_KB</t>
  </si>
  <si>
    <t>● Repo Interest: (30,000,000.00 * 0.02 * 7) / 365 = THB 11,506.85</t>
  </si>
  <si>
    <t xml:space="preserve">● Repurchase Price: 30,000,000.00 + 11,506.85 = THB 30,011,506.85 </t>
  </si>
  <si>
    <t>Me Bank pledges a nominal amount of the BOT25NA  bond. Retrieves the agreed-upon haircut from the master agreement terms (e.g., 2%) and calculates the collateral value.</t>
  </si>
  <si>
    <t>Nominal Amount Pledged: THB 30,000,000</t>
  </si>
  <si>
    <t>Valuation Price (from ThaiBMA): 100.26</t>
  </si>
  <si>
    <t>Market Value: (30,000,000 * 1.0026) = THB 30,078,000.00</t>
  </si>
  <si>
    <t>Collateral Value After Haircut:  30,078,000.00* (1 - 0.02) = THB 29,476,440.00</t>
  </si>
  <si>
    <t>Since THB 29,476,440.00 is lower than the THB 30,000,000.00 borrowed, the collateral is insufficient. A record is created in the Collateral_Positions table.</t>
  </si>
  <si>
    <t>On the Purchase Date (September 26) generates settlement instructions for a Delivery versus Payment (DVP) exchange.</t>
  </si>
  <si>
    <t>2. Securities Leg Settlement: A corresponding ISO 20022-compliant securities settlement instruction is sent to the Bank of Thailand (BOT), the registrar for BOT bonds, to deliver the THB 30,000,000 nominal of BOT25NA from Me Bank's collateral account to the counterparty.</t>
  </si>
  <si>
    <t>Margin Call Scenario: On September 29, the price of BOT25NA drops to 99.98</t>
  </si>
  <si>
    <t>New Market Value: (30,000,000 * 0.9998) = THB 29,997,000.00</t>
  </si>
  <si>
    <t>New Collateral Value After Haircut:  29,997,000.00 * (1 - 0.02) = THB 29,394,120.00</t>
  </si>
  <si>
    <t>Required Collateral Value (Exposure): THB 30,000,000.00</t>
  </si>
  <si>
    <t>Margin Deficit: 30,000,000.00 - 29,394,120.00 = THB 605,880.00</t>
  </si>
  <si>
    <t>Since the deficit exceeds the minimum transfer amount defined in the GMRA, the system automatically generates a margin call. The operations team at Me Bank receives a margin call from Kasikorn Bank to pay them additional cash for THB 600,000.00</t>
  </si>
  <si>
    <t>Kasikorn Bank will get additional collateral or cash to cover this deficit by the deadline specified in the agreement.9</t>
  </si>
  <si>
    <t>RETURN</t>
  </si>
  <si>
    <t>On the Repurchase Date (October 3), the system initiates the final settlement to unwind the trade.</t>
  </si>
  <si>
    <t>1. Generates instructions to receive the return of THB 30,000,000 nominal of BOT25NA collateral from Kasikorn Bank.</t>
  </si>
  <si>
    <t>2. Repay the Repurchase Price (Nominal + Repo interest) of THB 30,011,506.85 to Kasikorn Bank.</t>
  </si>
  <si>
    <r>
      <rPr>
        <rFont val="Arial"/>
        <color theme="1"/>
      </rPr>
      <t xml:space="preserve">Scenario: Term REPO Transaction
Our Bank (Cash Borrower): Me Bank
Counterparty (Cash Lender): Kasikorn Bank
Transaction Type: REPO (Borrowing cash against collateral)
Purchase </t>
    </r>
    <r>
      <rPr>
        <rFont val="Arial"/>
        <color rgb="FF0000FF"/>
      </rPr>
      <t xml:space="preserve">Price (Cash borrow): THB 30,000,000.00
Repo Rate: 2.00%
Trade Date: September 24, 2025
Purchase Date (Start Leg): September 26, 2025
Repurchase Date (End Leg): October 3, 2025 (7-day term)
Collateral: BOT Bond (Symbol: BOT25NA) </t>
    </r>
    <r>
      <rPr>
        <rFont val="Arial"/>
        <color theme="1"/>
      </rPr>
      <t xml:space="preserve">
Governing Agreement: Global Master Repurchase Agreement (GMRA) with Thailand Annex, which is the standard for the private repo market.</t>
    </r>
  </si>
  <si>
    <t xml:space="preserve">Repo_Trades </t>
  </si>
  <si>
    <r>
      <rPr>
        <rFont val="Arial"/>
        <color theme="1"/>
      </rPr>
      <t>Scenario: Term REPO Transaction
Our Bank (Cash Borrower): Me Bank
Counterparty (Cash Lender): Kasikorn Bank
Transaction Type: REPO (Borrowing cash against collateral)
Purchase Price (Cash borrow): THB 20,000,000.00
Repo Rate: 1.95%
Trade Date: November 24, 2025
Purchase Date (Start Leg): November 26, 2025
Repurchase Date (End Leg): December 3, 2025 (7-day term)</t>
    </r>
    <r>
      <rPr>
        <rFont val="Arial"/>
        <color rgb="FF0000FF"/>
      </rPr>
      <t xml:space="preserve">
Collateral: BOT Bond (Symbol: LB616A) </t>
    </r>
    <r>
      <rPr>
        <rFont val="Arial"/>
        <color theme="1"/>
      </rPr>
      <t xml:space="preserve">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</si>
  <si>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</si>
  <si>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 Repo Interest: (20,000,000.00 * 0.0195 * 7) / 365 = THB 7,479.45</t>
  </si>
  <si>
    <t>● Repurchase Price: 20,000,000.00 + 7,479.45 = THB 20,007,479.45</t>
  </si>
  <si>
    <t>Me Bank pledges a nominal amount of the LB616A  bond. Retrieves the agreed-upon haircut from the master agreement terms (e.g., 2%) and calculates the collateral value.</t>
  </si>
  <si>
    <t>Nominal Amount Pledged: THB 20,000,000</t>
  </si>
  <si>
    <t>Valuation Price (from ThaiBMA): 156.78</t>
  </si>
  <si>
    <t>Market Value: (20,000,000 * 1.5678) = THB 30,078,000.00</t>
  </si>
  <si>
    <t>Collateral Value After Haircut:  31,356,000* (1 - 0.02) = THB 30,728,880</t>
  </si>
  <si>
    <t>Since THB 30,728,880 is higher than the THB 20,000,000.00 borrowed, the collateral is sufficient. A record is created in the Collateral_Positions table.</t>
  </si>
  <si>
    <t>2. Securities Leg Settlement: A corresponding ISO 20022-compliant securities settlement instruction is sent to the Bank of Thailand (BOT), the registrar for Govt bonds, to deliver the THB 20,000,000 nominal of LB616A from Me Bank's collateral account to the counterparty.</t>
  </si>
  <si>
    <t>Margin Call Scenario: On November 29, the price of LB616A drops to 156.73</t>
  </si>
  <si>
    <t>New Market Value: (20,000,000 * 1.5673) = 31,346,000</t>
  </si>
  <si>
    <t>New Collateral Value After Haircut:  31,346,000 * (1 - 0.02) = THB 30,719,080</t>
  </si>
  <si>
    <t>Required Collateral Value (Exposure): THB 20,000,000.00</t>
  </si>
  <si>
    <t>Margin Surplus: 30,719,080 - 20,000,000 = THB 10,719,080</t>
  </si>
  <si>
    <t>Since the collateral value is higher than the borrowing amount, Kasikorn bank does not call the margin from us.</t>
  </si>
  <si>
    <t>1. Generates instructions to receive the return of THB 20,000,000 nominal of LB616A collateral from Kasikorn Bank.</t>
  </si>
  <si>
    <t>2. Repay the Repurchase Price (Nominal + Repo interest) of THB 20,007,479.45 to Kasikorn Bank.</t>
  </si>
  <si>
    <t>20M Encumbrance</t>
  </si>
  <si>
    <t>80M Unencumbrance</t>
  </si>
  <si>
    <r>
      <rPr>
        <rFont val="Arial"/>
        <color theme="1"/>
      </rPr>
      <t>Scenario: Term REPO Transaction
Our Bank (Cash Borrower): Me Bank
Counterparty (Cash Lender): Bangkok Bank
Transaction Type: REPO (Borrowing cash against collateral)
Purchase Price (Cash borrow): THB 50,000,000.00
Repo Rate: 2.05%
Trade Date: December 24, 2025
Purchase Date (Start Leg): December 26, 2025
Repurchase Date (End Leg): January 9, 2025 (14-day term)</t>
    </r>
    <r>
      <rPr>
        <rFont val="Arial"/>
        <color theme="1"/>
      </rPr>
      <t xml:space="preserve">
Collateral: BOT Bond (Symbol: LB616A) </t>
    </r>
    <r>
      <rPr>
        <rFont val="Arial"/>
        <color theme="1"/>
      </rPr>
      <t xml:space="preserve">
Governing Agreement: Global Master Repurchase Agreement (GMRA) with Thailand Annex, which is the standard for the private repo market.</t>
    </r>
  </si>
  <si>
    <r>
      <rPr>
        <rFont val="Arial"/>
        <color theme="1"/>
      </rPr>
      <t xml:space="preserve">A money market dealer at Me Bank verifies that Bangkok bank exists in the </t>
    </r>
    <r>
      <rPr>
        <rFont val="Arial"/>
        <color rgb="FFFF0000"/>
        <u/>
      </rPr>
      <t>Counterparty_Master table</t>
    </r>
    <r>
      <rPr>
        <rFont val="Arial"/>
        <color theme="1"/>
      </rPr>
      <t>.</t>
    </r>
  </si>
  <si>
    <t>● Repo Interest: (50,000,000.00 * 0.0205 * 14) / 365 = THB 39,315.07</t>
  </si>
  <si>
    <t>● Repurchase Price: 50,000,000.00 + 39,315.07 = THB 50,039,315.07</t>
  </si>
  <si>
    <t>Valuation Price (from ThaiBMA): 157.33</t>
  </si>
  <si>
    <t>Market Value: (50,000,000 * 1.5733) = THB</t>
  </si>
  <si>
    <t>Collateral Value After Haircut:  78,665,000* (1 - 0.02) = THB 77,091,700</t>
  </si>
  <si>
    <t>Since THB 77,091,700 is higher than the THB 50,000,000.00 borrowed, the collateral is sufficient. A record is created in the Collateral_Positions table.</t>
  </si>
  <si>
    <t>On the Purchase Date (December 26) generates settlement instructions for a Delivery versus Payment (DVP) exchange.</t>
  </si>
  <si>
    <t>2. Securities Leg Settlement: A corresponding ISO 20022-compliant securities settlement instruction is sent to the Bank of Thailand (BOT), the registrar for Govt bonds, to deliver the THB 50,000,000 nominal of LB616A from Me Bank's collateral account to the counterparty.</t>
  </si>
  <si>
    <t>Margin Call Scenario: On November 29, the price of LB616A drops to 157.30</t>
  </si>
  <si>
    <t>New Market Value: (50,000,000 * 1.573) = THB 78,650,000</t>
  </si>
  <si>
    <t>New Collateral Value After Haircut:  78,650,000 * (1 - 0.02) = THB 77,077,000</t>
  </si>
  <si>
    <t>Margin Surplus: 77,077,000 - 50,000,000 = THB 27,077,000</t>
  </si>
  <si>
    <t>Since the collateral value is higher than the borrowing amount, Bangkok bank does not call the margin from us.</t>
  </si>
  <si>
    <t>On the Repurchase Date (January 9), the system initiates the final settlement to unwind the trade.</t>
  </si>
  <si>
    <t>1. Generates instructions to receive the return of THB 50,000,000 nominal of LB616A collateral from Bangkok Bank.</t>
  </si>
  <si>
    <t>2. Repay the Repurchase Price (Nominal + Repo interest) of THB 50,039,315.07 to Bangkok Bank.</t>
  </si>
  <si>
    <t>50M</t>
  </si>
  <si>
    <t>Scenario: Bond Lifecycle – EXIM266A (Buy → Add → Sell → Rebuy → Reporting)
Our Bank (Investor): Ascend Bank
Counterparty (Seller): Bangkok Bank Public Company Limited
Transaction Type: Bond Investment – Purchase, Partial Sale, and Re-entry
Security: EXIM266A (SOE Bond, THB-denominated, fixed-rate)
Principal Amount (Initial Purchase): THB 100,000,000.00
Trade Date (First Buy): 2 January 2025
Value Date (Settlement): 6 January 2025
Maturity Date (Bond): 6 June 2026
Coupon Rate: 2.71% (Semi-annual, 30/360)
Accounting Classification: FVOCI (Fair Value through OCI)
Reporting Dates: 30 September 2025 and 31 October 2025</t>
  </si>
  <si>
    <t>Step 1 – First BUY (creates trade, transaction, position, costing)</t>
  </si>
  <si>
    <t>Trade Date: 2 January 2025</t>
  </si>
  <si>
    <t>Settlement: 6 January 2025</t>
  </si>
  <si>
    <t>Upon trade settlement, the system automatically:</t>
  </si>
  <si>
    <r>
      <rPr>
        <rFont val="Arial"/>
        <color theme="1"/>
        <sz val="10.0"/>
      </rPr>
      <t xml:space="preserve">Inserts a record in </t>
    </r>
    <r>
      <rPr>
        <rFont val="Arial Unicode MS"/>
        <color rgb="FF000000"/>
        <sz val="10.0"/>
      </rPr>
      <t>Bond_Trades</t>
    </r>
    <r>
      <rPr>
        <rFont val="Arial"/>
        <color rgb="FF000000"/>
        <sz val="10.0"/>
      </rPr>
      <t xml:space="preserve"> and </t>
    </r>
    <r>
      <rPr>
        <rFont val="Arial Unicode MS"/>
        <color rgb="FF000000"/>
        <sz val="10.0"/>
      </rPr>
      <t>Bond_Transactions</t>
    </r>
    <r>
      <rPr>
        <rFont val="Arial"/>
        <color rgb="FF000000"/>
        <sz val="10.0"/>
      </rPr>
      <t>.</t>
    </r>
  </si>
  <si>
    <r>
      <rPr>
        <rFont val="Arial"/>
        <color theme="1"/>
      </rPr>
      <t xml:space="preserve">Creates a new record in Bond_Positions with an assigned </t>
    </r>
    <r>
      <rPr>
        <rFont val="Arial"/>
        <b/>
        <color theme="1"/>
      </rPr>
      <t>PositionID (1)</t>
    </r>
    <r>
      <rPr>
        <rFont val="Arial"/>
        <color theme="1"/>
      </rPr>
      <t>.</t>
    </r>
  </si>
  <si>
    <r>
      <rPr>
        <rFont val="Arial"/>
        <color theme="1"/>
        <sz val="10.0"/>
      </rPr>
      <t xml:space="preserve">Initializes the </t>
    </r>
    <r>
      <rPr>
        <rFont val="Arial"/>
        <b/>
        <color rgb="FF000000"/>
        <sz val="10.0"/>
      </rPr>
      <t>Position_Costing</t>
    </r>
    <r>
      <rPr>
        <rFont val="Arial"/>
        <color rgb="FF000000"/>
        <sz val="10.0"/>
      </rPr>
      <t xml:space="preserve"> table to record the weighted-average cost (WAC) basis.</t>
    </r>
  </si>
  <si>
    <r>
      <rPr>
        <rFont val="Arial"/>
        <color theme="1"/>
        <sz val="10.0"/>
      </rPr>
      <t xml:space="preserve">The instrument is recognized under </t>
    </r>
    <r>
      <rPr>
        <rFont val="Arial"/>
        <b/>
        <color rgb="FF000000"/>
        <sz val="10.0"/>
      </rPr>
      <t>FVOCI</t>
    </r>
    <r>
      <rPr>
        <rFont val="Arial"/>
        <color rgb="FF000000"/>
        <sz val="10.0"/>
      </rPr>
      <t xml:space="preserve"> (Fair Value through OCI).</t>
    </r>
  </si>
  <si>
    <t>All future trades of the same security within the same portfolio will reference this same PositionID.</t>
  </si>
  <si>
    <t>EXIM266A</t>
  </si>
  <si>
    <t>Ref: https://www.thaibma.or.th/EN/BondInfo/BondFeature/Issue.aspx?symbol=EXIM266A</t>
  </si>
  <si>
    <t>TH0624036602</t>
  </si>
  <si>
    <t>035</t>
  </si>
  <si>
    <t>Semi-annual</t>
  </si>
  <si>
    <t>FVOCI - SOE bond</t>
  </si>
  <si>
    <t>(assuming one-to-one with Bond_Trades for outright bond trades)</t>
  </si>
  <si>
    <t>Bond_Positions (after this trade settles)</t>
  </si>
  <si>
    <t>Position_Costing (WAC state)</t>
  </si>
  <si>
    <t>Step 2 – Second BUY 50m @ 103.00 (WAC changes)</t>
  </si>
  <si>
    <t>On 10 March 2025 (settled 12 March 2025), Ascend purchases an additional THB 50 million at 102.20%.
The system merges this new lot into the existing position (same ISIN and portfolio).</t>
  </si>
  <si>
    <t>Weighted Average Cost (WAC) recalculated:</t>
  </si>
  <si>
    <t>((100M×100.833)+(50M×102.20))÷150M=101.289</t>
  </si>
  <si>
    <t>Bond_Trades (new row)</t>
  </si>
  <si>
    <t>Bond_Transactions (new row)</t>
  </si>
  <si>
    <t>Bond_Positions (updated same PositionID 1)</t>
  </si>
  <si>
    <t>Updated Position_Costing with cumulative cost = THB 151,932,761.</t>
  </si>
  <si>
    <t>Step 3 – Partial Sell (after 90 days)</t>
  </si>
  <si>
    <t>After the 90-day minimum holding period, Ascend sells THB 100 million on 15 September 2025 (settled 17 September 2025) at 100.775945%.</t>
  </si>
  <si>
    <t>(So each BUY lot has a “sellable from” date = SettlementDate + 90 days).</t>
  </si>
  <si>
    <t>Bond_Trades (Sell)</t>
  </si>
  <si>
    <t>This is the final sell, closing the remaining 100m position.</t>
  </si>
  <si>
    <t>Bond_Transactions – September SELL row</t>
  </si>
  <si>
    <t>Bond_Positions – after September SELL (position closed)</t>
  </si>
  <si>
    <t>position_realization_events – add September SELL event</t>
  </si>
  <si>
    <t>Realized P&amp;L calculation using WAC = 101.289%.</t>
  </si>
  <si>
    <t>(100.775945−101.289)×100,000,000/100=−512,562.33</t>
  </si>
  <si>
    <t>accrued_per_100 = accrued_interest / nominal × 100</t>
  </si>
  <si>
    <t>= 757,315 / 100,000,000 × 100</t>
  </si>
  <si>
    <t>= 0.757315 ต่อ 100 nominal</t>
  </si>
  <si>
    <t>= accrued_per_100 * sold_nominal / 100</t>
  </si>
  <si>
    <t>= 0.757315 × 100,000,000 / 100</t>
  </si>
  <si>
    <t>= 757,315.00</t>
  </si>
  <si>
    <t>Step 4 – Third BUY 100m @ 101.289 (WAC changes) - Re-entry Purchase (WAC Recalculated)</t>
  </si>
  <si>
    <t>On 25 October 2025 (settled 29 October 2025), Ascend buys THB 100 million more of EXIM266A at 101.95%.</t>
  </si>
  <si>
    <t>The system merges this with the remaining 50M position, recalculating WAC as:</t>
  </si>
  <si>
    <t>((50M×101.289)+(100M×101.95))÷150M=101.7295</t>
  </si>
  <si>
    <t>Step 5 – Reporting date as of 30 Sep 2025 and 31 Oct 2025</t>
  </si>
  <si>
    <t>At this date, the treasury holds only the remaining 50M after the September sale.
Realized loss is recognized in P&amp;L; unrealized loss is reflected through OCI (FVOCI).</t>
  </si>
  <si>
    <t>Bond_Transactions – 30 September 2025</t>
  </si>
  <si>
    <t>(Trades that have settled on or before 30 Sep 2025)</t>
  </si>
  <si>
    <t>Note: The 91006 Buy on 29-Oct-2025 is not included yet, because it occurs after the 30-Sep reporting cut-off.</t>
  </si>
  <si>
    <t>Bond_Positions – 30 September 2025</t>
  </si>
  <si>
    <t>After selling 100m in September, only 50m nominal remains:</t>
  </si>
  <si>
    <t>Bond_Transactions – 31 Oct 2025</t>
  </si>
  <si>
    <t>After re-entry, Ascend Bank’s bond holding returns to 150M nominal.</t>
  </si>
  <si>
    <t>The updated WAC (101.73%) reflects the blended cost of both lots.</t>
  </si>
  <si>
    <t>As of 31 October 2025, the position shows an unrealized gain due to market price appreciation.</t>
  </si>
  <si>
    <t>By 31 Oct, the re-entry buy (91006) has occurred and settled (29 Oct).</t>
  </si>
  <si>
    <t>Bond_Positions – 31 Oct 2025</t>
  </si>
  <si>
    <t>After the 29-Oct purchase, the position is back to 150m nominal, and WAC is recalculated.</t>
  </si>
  <si>
    <t>WAC calculation recap:</t>
  </si>
  <si>
    <t>New WAC=((50M×101.289)+(100M×101.95)) / 150M ​≈101.7295%</t>
  </si>
  <si>
    <t>Bond_Positions – 30 Nov 2025</t>
  </si>
  <si>
    <t>%Accured Int</t>
  </si>
  <si>
    <t>AI amount</t>
  </si>
  <si>
    <t>Clean pt</t>
  </si>
  <si>
    <t>Bond_Positions – 31 Dec 2025</t>
  </si>
  <si>
    <t>&lt;&lt; use clean pt as of 24 dec for proxy</t>
  </si>
  <si>
    <t>Updated on 31/10/2025 to be in line with All table V4</t>
  </si>
  <si>
    <r>
      <rPr>
        <rFont val="Arial"/>
        <color theme="1"/>
      </rPr>
      <t xml:space="preserve">Our Bank (Investor): Me Bank
Counterparties (Sellers): Bangkok Bank (BBL), Kasikorn Bank (KBANK)
Transaction Type: Secondary market bond purchase
</t>
    </r>
    <r>
      <rPr>
        <rFont val="Arial"/>
        <color rgb="FF0000FF"/>
      </rPr>
      <t xml:space="preserve">Number of Trades as of 17 Sep 2025 : 5 trades total; 3 AMC portfolio investments and 2 FVOCI portfolio investments
Instrument Types:
- Government Bonds (Gov)
- Treasury Bills (T-Bill)
- BOT Bonds
- SOE Bonds
Trade Date: 17 September 2025
Settlement Date (T+2): 19 September 2025
</t>
    </r>
    <r>
      <rPr>
        <rFont val="Arial"/>
        <color theme="1"/>
      </rPr>
      <t>Note : There was 1 SOE Bond bought earlier on 16 July 2025 (settled on 18 July 2025) in the portfolio.
There were 6 bond trades as of 19 September 2025
Valuation Currency: THB</t>
    </r>
  </si>
  <si>
    <r>
      <rPr>
        <rFont val="Arial"/>
        <color theme="1"/>
      </rPr>
      <t xml:space="preserve">1.1 Counterparty Check - Ensure Bangkok Bank is in </t>
    </r>
    <r>
      <rPr>
        <rFont val="Arial"/>
        <b/>
        <color rgb="FFFF0000"/>
      </rPr>
      <t>Counterparty_Master.</t>
    </r>
  </si>
  <si>
    <r>
      <rPr>
        <rFont val="Arial"/>
        <color theme="1"/>
      </rPr>
      <t xml:space="preserve">1.2 Set up a bond in </t>
    </r>
    <r>
      <rPr>
        <rFont val="Arial"/>
        <b/>
        <color rgb="FFFF0000"/>
      </rPr>
      <t>Security_Master.</t>
    </r>
  </si>
  <si>
    <r>
      <rPr>
        <rFont val="Arial"/>
        <color theme="1"/>
      </rPr>
      <t xml:space="preserve">1.3 Portfolio set up (AMC / FVOCI) in </t>
    </r>
    <r>
      <rPr>
        <rFont val="Arial"/>
        <b/>
        <color rgb="FFFF0000"/>
      </rPr>
      <t>Portfolio_Master.</t>
    </r>
  </si>
  <si>
    <t>On Trade Date (2025-09-18), the bond dealer executes the buy (5 trades)</t>
  </si>
  <si>
    <r>
      <rPr>
        <rFont val="Arial"/>
        <color theme="1"/>
      </rPr>
      <t xml:space="preserve">The system records each trade in </t>
    </r>
    <r>
      <rPr>
        <rFont val="Arial"/>
        <b/>
        <color rgb="FFFF0000"/>
      </rPr>
      <t>Bond_Trades</t>
    </r>
    <r>
      <rPr>
        <rFont val="Arial"/>
        <color theme="1"/>
      </rPr>
      <t xml:space="preserve"> with SettlementStatus = 'Pending'.</t>
    </r>
  </si>
  <si>
    <r>
      <rPr>
        <rFont val="Arial"/>
        <color theme="1"/>
      </rPr>
      <t xml:space="preserve">SecurityID links to </t>
    </r>
    <r>
      <rPr>
        <rFont val="Arial"/>
        <b/>
        <color rgb="FFFF0000"/>
      </rPr>
      <t>Security_Master</t>
    </r>
    <r>
      <rPr>
        <rFont val="Arial"/>
        <color theme="1"/>
      </rPr>
      <t xml:space="preserve"> for coupon, day count, and frequency.</t>
    </r>
  </si>
  <si>
    <r>
      <rPr>
        <rFont val="Arial"/>
        <color theme="1"/>
      </rPr>
      <t xml:space="preserve">Update </t>
    </r>
    <r>
      <rPr>
        <rFont val="Arial"/>
        <b/>
        <color rgb="FFFF0000"/>
      </rPr>
      <t>Bond_Trades</t>
    </r>
    <r>
      <rPr>
        <rFont val="Arial"/>
        <color theme="1"/>
      </rPr>
      <t>.SettlementStatus = 'Settled'</t>
    </r>
  </si>
  <si>
    <r>
      <rPr>
        <rFont val="Arial"/>
        <color theme="1"/>
      </rPr>
      <t xml:space="preserve">Once the trade successfully settles (T+2), the system transfers the transaction from the trade blotter into the bond holding inventory by creating a new record in </t>
    </r>
    <r>
      <rPr>
        <rFont val="Arial"/>
        <color rgb="FFFF0000"/>
      </rPr>
      <t>Bond_Transactions.</t>
    </r>
  </si>
  <si>
    <t>Book_Value is Carrying amount at amortized cost at trade date, which is calculated as (Clean Price_Trade/100) × NominalAmount</t>
  </si>
  <si>
    <t>Market_Clean_Value is Market value of the bond excluding accrued interest, calculated as (Market Clean Price/ 100) × NominalAmount.</t>
  </si>
  <si>
    <t>Market_Value is Current MTM fair value (appiled on FVOCI/FVTPL), which is calculated as (Dirty Price/ 100) × NominalAmount.</t>
  </si>
  <si>
    <r>
      <rPr>
        <rFont val="Arial"/>
        <color theme="1"/>
      </rPr>
      <t>- AccruedInterest in</t>
    </r>
    <r>
      <rPr>
        <rFont val="Arial"/>
        <b/>
        <color rgb="FFFF0000"/>
      </rPr>
      <t xml:space="preserve"> Bond_Transactions </t>
    </r>
    <r>
      <rPr>
        <rFont val="Arial"/>
        <color theme="1"/>
      </rPr>
      <t>updated based on coupon accrual from the last coupon date.</t>
    </r>
  </si>
  <si>
    <r>
      <rPr>
        <rFont val="Arial"/>
        <color theme="1"/>
      </rPr>
      <t xml:space="preserve">- Each buy and sell transaction is recorded as a separate line in </t>
    </r>
    <r>
      <rPr>
        <rFont val="Arial"/>
        <color rgb="FFFF0000"/>
      </rPr>
      <t>Bond_Transactions .</t>
    </r>
    <r>
      <rPr>
        <rFont val="Arial"/>
        <color theme="1"/>
      </rPr>
      <t xml:space="preserve"> During FIFO disposals, the book value is relieved from the oldest purchase lots first, but the table retains both buy and sell records separately. There is no netting of quantities or book values at this phase.</t>
    </r>
  </si>
  <si>
    <r>
      <rPr>
        <rFont val="Arial"/>
        <color theme="1"/>
      </rPr>
      <t xml:space="preserve">In the </t>
    </r>
    <r>
      <rPr>
        <rFont val="Arial"/>
        <b/>
        <color rgb="FFFF0000"/>
      </rPr>
      <t>Bond_Transactions,</t>
    </r>
    <r>
      <rPr>
        <rFont val="Arial"/>
        <color theme="1"/>
      </rPr>
      <t xml:space="preserve"> a bond reaches its maturity date, the following must happen systematically:</t>
    </r>
  </si>
  <si>
    <t>28/01/2026</t>
  </si>
  <si>
    <t>31/07/2025</t>
  </si>
  <si>
    <r>
      <rPr>
        <rFont val="Arial"/>
        <color theme="1"/>
      </rPr>
      <t xml:space="preserve">Our Bank (Investor): Me Bank
Counterparties (Sellers): Bangkok Bank (BBL)
Transaction Type: Secondary market bond purchase
</t>
    </r>
    <r>
      <rPr>
        <rFont val="Arial"/>
        <color rgb="FF0000FF"/>
      </rPr>
      <t>Number of Trades  : 1 trade
Instrument Types:
- SOE Bonds
Trade Date: 16 July 2025
Settlement Date (T+2): 18 July 2025</t>
    </r>
    <r>
      <rPr>
        <rFont val="Arial"/>
        <color theme="1"/>
      </rPr>
      <t xml:space="preserve">
Valuation Currency: THB</t>
    </r>
  </si>
  <si>
    <r>
      <rPr>
        <rFont val="Arial"/>
        <color theme="1"/>
      </rPr>
      <t xml:space="preserve">1.1 Counterparty Check - Ensure Bangkok Bank is in </t>
    </r>
    <r>
      <rPr>
        <rFont val="Arial"/>
        <b/>
        <color rgb="FFFF0000"/>
      </rPr>
      <t>Counterparty_Master.</t>
    </r>
  </si>
  <si>
    <r>
      <rPr>
        <rFont val="Arial"/>
        <color theme="1"/>
      </rPr>
      <t xml:space="preserve">1.2 Set up a bond in </t>
    </r>
    <r>
      <rPr>
        <rFont val="Arial"/>
        <b/>
        <color rgb="FFFF0000"/>
      </rPr>
      <t>Security_Master.</t>
    </r>
  </si>
  <si>
    <r>
      <rPr>
        <rFont val="Arial"/>
        <color theme="1"/>
      </rPr>
      <t xml:space="preserve">1.3 Portfolio set up (AMC / FVOCI) in </t>
    </r>
    <r>
      <rPr>
        <rFont val="Arial"/>
        <b/>
        <color rgb="FFFF0000"/>
      </rPr>
      <t>Portfolio_Master.</t>
    </r>
  </si>
  <si>
    <t>On Trade Date (2025-07-16), the bond dealer executes the buy (1 trade)</t>
  </si>
  <si>
    <r>
      <rPr>
        <rFont val="Arial"/>
        <color theme="1"/>
      </rPr>
      <t xml:space="preserve">The system records each trade in </t>
    </r>
    <r>
      <rPr>
        <rFont val="Arial"/>
        <b/>
        <color rgb="FFFF0000"/>
      </rPr>
      <t>Bond_Trades</t>
    </r>
    <r>
      <rPr>
        <rFont val="Arial"/>
        <color theme="1"/>
      </rPr>
      <t xml:space="preserve"> with SettlementStatus = 'Pending'.</t>
    </r>
  </si>
  <si>
    <r>
      <rPr>
        <rFont val="Arial"/>
        <color theme="1"/>
      </rPr>
      <t xml:space="preserve">SecurityID links to </t>
    </r>
    <r>
      <rPr>
        <rFont val="Arial"/>
        <b/>
        <color rgb="FFFF0000"/>
      </rPr>
      <t>Security_Master</t>
    </r>
    <r>
      <rPr>
        <rFont val="Arial"/>
        <color theme="1"/>
      </rPr>
      <t xml:space="preserve"> for coupon, day count, and frequency.</t>
    </r>
  </si>
  <si>
    <r>
      <rPr>
        <rFont val="Arial"/>
        <color theme="1"/>
      </rPr>
      <t xml:space="preserve">Update </t>
    </r>
    <r>
      <rPr>
        <rFont val="Arial"/>
        <b/>
        <color rgb="FFFF0000"/>
      </rPr>
      <t>Bond_Trades</t>
    </r>
    <r>
      <rPr>
        <rFont val="Arial"/>
        <color theme="1"/>
      </rPr>
      <t>.SettlementStatus = 'Settled'</t>
    </r>
  </si>
  <si>
    <r>
      <rPr>
        <rFont val="Arial"/>
        <color theme="1"/>
      </rPr>
      <t xml:space="preserve">Once the trade successfully settles (T+2), the system transfers the transaction from the trade blotter into the bond holding inventory by creating a new record in </t>
    </r>
    <r>
      <rPr>
        <rFont val="Arial"/>
        <color rgb="FFFF0000"/>
      </rPr>
      <t>Bond_Transactions.</t>
    </r>
  </si>
  <si>
    <r>
      <rPr>
        <rFont val="Arial"/>
        <color theme="1"/>
      </rPr>
      <t>- AccruedInterest in</t>
    </r>
    <r>
      <rPr>
        <rFont val="Arial"/>
        <b/>
        <color rgb="FFFF0000"/>
      </rPr>
      <t xml:space="preserve"> Bond_Transactions </t>
    </r>
    <r>
      <rPr>
        <rFont val="Arial"/>
        <color theme="1"/>
      </rPr>
      <t>updated based on coupon accrual from the last coupon date.</t>
    </r>
  </si>
  <si>
    <r>
      <rPr>
        <rFont val="Arial"/>
        <color theme="1"/>
      </rPr>
      <t xml:space="preserve">- Each buy and sell transaction is recorded as a separate line in </t>
    </r>
    <r>
      <rPr>
        <rFont val="Arial"/>
        <color rgb="FFFF0000"/>
      </rPr>
      <t>Bond_Transactions .</t>
    </r>
    <r>
      <rPr>
        <rFont val="Arial"/>
        <color theme="1"/>
      </rPr>
      <t xml:space="preserve"> During FIFO disposals, the book value is relieved from the oldest purchase lots first, but the table retains both buy and sell records separately. There is no netting of quantities or book values at this phase.</t>
    </r>
  </si>
  <si>
    <r>
      <rPr>
        <rFont val="Arial"/>
        <color theme="1"/>
      </rPr>
      <t xml:space="preserve">In the </t>
    </r>
    <r>
      <rPr>
        <rFont val="Arial"/>
        <b/>
        <color rgb="FFFF0000"/>
      </rPr>
      <t>Bond_Transactions,</t>
    </r>
    <r>
      <rPr>
        <rFont val="Arial"/>
        <color theme="1"/>
      </rPr>
      <t xml:space="preserve"> a bond reaches its maturity date, the following must happen systematically:</t>
    </r>
  </si>
  <si>
    <t>16/10/2026</t>
  </si>
  <si>
    <r>
      <rPr>
        <rFont val="Arial"/>
        <color theme="1"/>
      </rPr>
      <t xml:space="preserve">Our Bank (Investor): Me Bank
Counterparties (Sellers): Bangkok Bank (BBL), Kasikorn Bank (KBANK)
Transaction Type: Secondary market bond purchase
</t>
    </r>
    <r>
      <rPr>
        <rFont val="Arial"/>
        <color rgb="FF0000FF"/>
      </rPr>
      <t xml:space="preserve">Number of Trades as of 17 Sep 2025 : 5 trades total; 3 AMC portfolio investments and 2 FVOCI portfolio investments
Instrument Types:
- Government Bonds (Gov)
- Treasury Bills (T-Bill)
- BOT Bonds
- SOE Bonds
Trade Date: 17 September 2025
Settlement Date (T+2): 19 September 2025
</t>
    </r>
    <r>
      <rPr>
        <rFont val="Arial"/>
        <color theme="1"/>
      </rPr>
      <t>Note : There was 1 SOE Bond bought earlier on 16 July 2025 (settled on 18 July 2025) in the portfolio.
There were 6 bond trades as of 19 September 2025
Valuation Currency: THB</t>
    </r>
  </si>
  <si>
    <t>Step X: Before Coupon event – 15 Oct 2025 (T - 1) @GSB26OA</t>
  </si>
  <si>
    <t>Final day before coupon entitlement date.
AccruedInterest reflects full coupon for the entire coupon period (but not yet received).
This represents Interest Receivable (Dr) on Balance Sheet, not yet P&amp;L recognized as real income.</t>
  </si>
  <si>
    <t>Key Points: AccruedInterest = full coupon accumulated up to 15 Oct</t>
  </si>
  <si>
    <t>- Nominal: 100,000,000 THB
- Coupon rate: 1.69% p.a., Semi-Annual, Actual/365
- Coupon period: 16 Apr 2025 – 16 Oct 2025 → 182 days
- Coupon amount (cash received on 16 Oct):</t>
  </si>
  <si>
    <t>AccruedInterest (15 Oct EOD) = 100,000,000×1.69%×(182/365)​</t>
  </si>
  <si>
    <t xml:space="preserve">AccruedInterest (15 Oct EOD) = </t>
  </si>
  <si>
    <t>THB (full coupon already accrued)</t>
  </si>
  <si>
    <t>90005</t>
  </si>
  <si>
    <t>301</t>
  </si>
  <si>
    <t>90006</t>
  </si>
  <si>
    <t>302</t>
  </si>
  <si>
    <t>90007</t>
  </si>
  <si>
    <t>303</t>
  </si>
  <si>
    <t>90008</t>
  </si>
  <si>
    <t>401</t>
  </si>
  <si>
    <t>Step X: Coupon event – 16 Oct 2025 (T) @GSB26OA</t>
  </si>
  <si>
    <t>Coupon Payment Day – Interest is now received in cash.</t>
  </si>
  <si>
    <t>Our TSM database must:</t>
  </si>
  <si>
    <t>- Transfer accrued interest to actual interest income (realized) - Transfer to P&amp;L</t>
  </si>
  <si>
    <t>- Reset accrued_interest to zero</t>
  </si>
  <si>
    <t>- Record coupon event (trade_type = 'Coupon')</t>
  </si>
  <si>
    <t>- Capture cash inflow &amp; realized income in GL</t>
  </si>
  <si>
    <t>CPN_GSB26OA_20251016_01</t>
  </si>
  <si>
    <t>5</t>
  </si>
  <si>
    <t>6</t>
  </si>
  <si>
    <t>7</t>
  </si>
  <si>
    <t>CPN_01</t>
  </si>
  <si>
    <r>
      <rPr>
        <rFont val="Arial"/>
        <color theme="1"/>
      </rPr>
      <t>- AccruedInterest in</t>
    </r>
    <r>
      <rPr>
        <rFont val="Arial"/>
        <b/>
        <color rgb="FFFF0000"/>
      </rPr>
      <t xml:space="preserve"> Bond_Transactions </t>
    </r>
    <r>
      <rPr>
        <rFont val="Arial"/>
        <color theme="1"/>
      </rPr>
      <t>updated based on coupon accrual from the last coupon date.</t>
    </r>
  </si>
  <si>
    <r>
      <rPr>
        <rFont val="Arial"/>
        <color theme="1"/>
      </rPr>
      <t xml:space="preserve">- Each buy and sell transaction is recorded as a separate line in </t>
    </r>
    <r>
      <rPr>
        <rFont val="Arial"/>
        <color rgb="FFFF0000"/>
      </rPr>
      <t>Bond_Transactions .</t>
    </r>
    <r>
      <rPr>
        <rFont val="Arial"/>
        <color theme="1"/>
      </rPr>
      <t xml:space="preserve"> During FIFO disposals, the book value is relieved from the oldest purchase lots first, but the table retains both buy and sell records separately. There is no netting of quantities or book values at this phase.</t>
    </r>
  </si>
  <si>
    <t>Check MA whetehr has AI or not</t>
  </si>
  <si>
    <r>
      <rPr>
        <rFont val="Arial"/>
        <color theme="1"/>
      </rPr>
      <t xml:space="preserve">In the </t>
    </r>
    <r>
      <rPr>
        <rFont val="Arial"/>
        <b/>
        <color rgb="FFFF0000"/>
      </rPr>
      <t>Bond_Transactions,</t>
    </r>
    <r>
      <rPr>
        <rFont val="Arial"/>
        <color theme="1"/>
      </rPr>
      <t xml:space="preserve"> a bond reaches its maturity date, the following must happen systematically:</t>
    </r>
  </si>
  <si>
    <t>Step X: Before 16 April 2026 (T-1) – Second coupon payment @GSB26OA</t>
  </si>
  <si>
    <t>Step X: 16 April 2026 (T) – Second coupon payment @GSB26OA</t>
  </si>
  <si>
    <t>CPN_GSB26OA_20260416_01</t>
  </si>
  <si>
    <t>CPN_02</t>
  </si>
  <si>
    <t>Step X: 15 Oct 2026 – Before วันครบกำหนด @GSB26OA</t>
  </si>
  <si>
    <t>Step X: เช้า 16 Oct 2026 – วันครบกำหนด (Coupon + Principal) @GSB26OA</t>
  </si>
  <si>
    <t>ในวันครบกำหนดจะเกิด 2 event สำคัญ:</t>
  </si>
  <si>
    <t>1. Coupon event</t>
  </si>
  <si>
    <t>รับเงินสด coupon</t>
  </si>
  <si>
    <t>ย้ายจาก AccruedInterest → Interest Income (ผ่าน GL)</t>
  </si>
  <si>
    <t>ใน data mart:</t>
  </si>
  <si>
    <t>Bond_Transactions: AccruedInterest สำหรับ GSB26OA reset → 0</t>
  </si>
  <si>
    <t>Position_RealizationEvents: บันทึกแถวใหม่สำหรับ coupon (trade_type = 'Coupon')</t>
  </si>
  <si>
    <t>2. Maturity (Principal Redemption)</t>
  </si>
  <si>
    <t>รับเงินต้นคืน 100,000,000</t>
  </si>
  <si>
    <t>ปิด position: nominal_amount → 0, status → 'Matured'</t>
  </si>
  <si>
    <t>Position_RealizationEvents: บันทึกแถวใหม่สำหรับ principal realization</t>
  </si>
  <si>
    <t>CPN_GSB26OA_20261016_01</t>
  </si>
  <si>
    <t>CPN_03</t>
  </si>
  <si>
    <t>31/10/2026</t>
  </si>
  <si>
    <r>
      <rPr>
        <rFont val="Arial"/>
        <color theme="1"/>
      </rPr>
      <t xml:space="preserve">Our Bank (Investor): Me Bank
Counterparties (Buyer): Bangkok Bank (BBL)
</t>
    </r>
    <r>
      <rPr>
        <rFont val="Arial"/>
        <color rgb="FF0000FF"/>
      </rPr>
      <t>Transaction Type: Secondary market bond sale
Number of Trades: 1 
Instrument Type :SOE Bond
Trade Date: 20 October 2025
Settlement Date (T+2): 22 September 2025
Nominal amount = 50 mio THB
The Bank decided to sell the SOE Bond, which was held for over 90 days (since 18 July 2025).</t>
    </r>
    <r>
      <rPr>
        <rFont val="Arial"/>
        <color theme="1"/>
      </rPr>
      <t xml:space="preserve">
Valuation Currency: THB</t>
    </r>
  </si>
  <si>
    <r>
      <rPr>
        <rFont val="Arial"/>
        <color theme="1"/>
      </rPr>
      <t xml:space="preserve">1.1 Counterparty Check - Ensure Bangkok Bank is in </t>
    </r>
    <r>
      <rPr>
        <rFont val="Arial"/>
        <b/>
        <color rgb="FFFF0000"/>
      </rPr>
      <t>Counterparty_Master.</t>
    </r>
  </si>
  <si>
    <t>On Trade Date (2025-10-20), the bond dealer executes the sale (1 trade)</t>
  </si>
  <si>
    <t>The system records each trade in Bond_Trades  TradeType = 'Sell', with SettlementStatus = 'Pending'.</t>
  </si>
  <si>
    <r>
      <rPr>
        <rFont val="Arial"/>
        <color theme="1"/>
      </rPr>
      <t xml:space="preserve">Update </t>
    </r>
    <r>
      <rPr>
        <rFont val="Arial"/>
        <b/>
        <color rgb="FFFF0000"/>
      </rPr>
      <t>Bond_Trades</t>
    </r>
    <r>
      <rPr>
        <rFont val="Arial"/>
        <color theme="1"/>
      </rPr>
      <t>.SettlementStatus = 'Settled'</t>
    </r>
  </si>
  <si>
    <r>
      <rPr>
        <rFont val="Arial"/>
        <color theme="1"/>
      </rPr>
      <t xml:space="preserve">Once the trade successfully settles (T+2), the system transfers the transaction from the trade blotter into the bond holding inventory by creating a new record in </t>
    </r>
    <r>
      <rPr>
        <rFont val="Arial"/>
        <color rgb="FFFF0000"/>
      </rPr>
      <t>Bond_Transactions.</t>
    </r>
  </si>
  <si>
    <t>31/11/2025</t>
  </si>
  <si>
    <t>ทดเลข หา Accured Int. เนื่องจากมีข้อมูล Last coupon date</t>
  </si>
  <si>
    <t xml:space="preserve">ใช้ part นี้ link ไป </t>
  </si>
  <si>
    <t>10</t>
  </si>
  <si>
    <t>RZ-CUP-POS1-20251208</t>
  </si>
  <si>
    <t>RZ-CUP-POS3-20251217</t>
  </si>
  <si>
    <t>ที่เป็น table static</t>
  </si>
  <si>
    <t xml:space="preserve">At Maturity
</t>
  </si>
  <si>
    <t>รหัสหน่วยงานตามโครงสร้างส่วนราชการใหม่</t>
  </si>
  <si>
    <t>ประจำปีงบประมาณ พ.ศ. 2568 (update ก.พ. 68)</t>
  </si>
  <si>
    <t>หมายเหตุ ตัวอักษรสีเขียว - เพิ่ม ตัวอักษรสีน้ำเงิน - เปลี่ยนชื่อ ตัวอักษรสีแดง - เปลี่ยนแปลงหรือแก้ไข</t>
  </si>
  <si>
    <t>รหัสหน่วยงาน</t>
  </si>
  <si>
    <t>ส่วนราชการและรัฐวิสาหกิจ</t>
  </si>
  <si>
    <t>รัฐบาลกลาง</t>
  </si>
  <si>
    <t>รัฐบาลท้องถิ่น</t>
  </si>
  <si>
    <t>รัฐวิสาหกิจ</t>
  </si>
  <si>
    <t>อื่น ๆ</t>
  </si>
  <si>
    <t>หมายเหตุ</t>
  </si>
  <si>
    <t>สำนักนายกรัฐมนตรี</t>
  </si>
  <si>
    <t>สำนักงานปลัดสำนักนายกรัฐมนตรี</t>
  </si>
  <si>
    <t>กรมประชาสัมพันธ์</t>
  </si>
  <si>
    <t>สำนักงานคณะกรรมการคุ้มครองผู้บริโภค</t>
  </si>
  <si>
    <t>สำนักเลขาธิการนายกรัฐมนตรี</t>
  </si>
  <si>
    <t>สำนักเลขาธิการคณะรัฐมนตรี</t>
  </si>
  <si>
    <t>สำนักข่าวกรองแห่งชาติ</t>
  </si>
  <si>
    <t>สำนักงบประมาณ</t>
  </si>
  <si>
    <t>สำนักงานสภาความมั่นคงแห่งชาติ</t>
  </si>
  <si>
    <t>สำนักงานคณะกรรมการกฤษฎีกา</t>
  </si>
  <si>
    <t>สำนักงานคณะกรรมการข้าราชการพลเรือน</t>
  </si>
  <si>
    <t>สำนักงานสภาพัฒนาการเศรษฐกิจเเละสังคมเเห่งชาติ</t>
  </si>
  <si>
    <t>สำนักงานกองทุนสนับสนุนการวิจัย</t>
  </si>
  <si>
    <t>เปลี่ยนรหัสจากเดิม 01014 เป็น 23073 และเปลี่ยนชื่อจากเดิม สำนักงานกองทุนสนับสนุนการวิจัย เป็น สำนักงานคณะกรรมการส่งเสริมวิทยาศาสตร์ วิจัยและนวัตกรรม</t>
  </si>
  <si>
    <t>สำนักงานรับรองมาตรฐานและประเมินคุณภาพการศึกษา (องค์การมหาชน)</t>
  </si>
  <si>
    <t>เปลี่ยนรหัสจากเดิม 01016 เป็น 20332 (ปี 2563)</t>
  </si>
  <si>
    <t>สำนักงานกองทุนสนับสนุนการสร้างเสริมสุขภาพ</t>
  </si>
  <si>
    <t>สำนักงานกองทุนหมู่บ้านและชุมชนเมืองแห่งชาติ</t>
  </si>
  <si>
    <t>กองอำนวยการรักษาความมั่นคงภายในราชอาณาจักร</t>
  </si>
  <si>
    <t>สำนักงานคณะกรรมการพัฒนาระบบราชการ</t>
  </si>
  <si>
    <t>องค์การบริหารการพัฒนาพื้นที่พิเศษเพื่อการท่องเที่ยวอย่างยั่งยืน (องค์การมหาชน)</t>
  </si>
  <si>
    <t>เปลี่ยนรหัสจากเดิม 01023 เป็น 05007 (ปี 2563)</t>
  </si>
  <si>
    <t>สำนักงานส่งเสริมการจัดการประชุมและนิทรรศการ (องค์การมหาชน)</t>
  </si>
  <si>
    <t>สำนักงานบริหารและพัฒนาองค์ความรู้ (องค์การมหาชน)</t>
  </si>
  <si>
    <t>สำนักงานคณะกรรมการสุขภาพแห่งชาติ</t>
  </si>
  <si>
    <t>สถาบันบริหารจัดการธนาคารที่ดิน (องค์การมหาชน)</t>
  </si>
  <si>
    <t>สถาบันคุณวุฒิวิชาชีพ (องค์การมหาชน)</t>
  </si>
  <si>
    <t>สำนักงานพัฒนาพิงคนคร (องค์การมหาชน)</t>
  </si>
  <si>
    <t>สำนักงานคณะกรรมการส่งเสริมการลงทุน</t>
  </si>
  <si>
    <t>สำนักงานส่งเสริมวิสาหกิจขนาดกลางและขนาดย่อม</t>
  </si>
  <si>
    <t>ราชวิทยาลัยจุฬาภรณ์</t>
  </si>
  <si>
    <t>เปลี่ยนรหัสจากเดิม 01034 เป็น 23098 (ปี 2563) และเปลี่ยนกลับมาเป็น 01034 (ปี 2564)</t>
  </si>
  <si>
    <t>สำนักงานทรัพยากรน้ำแห่งชาติ</t>
  </si>
  <si>
    <t>สำนักงานพัฒนารัฐบาลดิจิทัล (องค์การมหาชน)</t>
  </si>
  <si>
    <t>สำนักงานส่งเสริมเศรษฐกิจสร้างสรรค์ (องค์การมหาชน)</t>
  </si>
  <si>
    <t>เริ่มรับงบประมาณ ปี2562</t>
  </si>
  <si>
    <t>ศูนย์อำนวยการรักษาผลประโยชน์ของชาติทางทะเล</t>
  </si>
  <si>
    <t>เริ่มรับงบประมาณ ปี2563</t>
  </si>
  <si>
    <t>สำนักงานคณะกรรมการการรักษาความมั่นคงปลอดภัยไซเบอร์แห่งชาติ</t>
  </si>
  <si>
    <t>เริ่มรับงบประมาณ ปี2566</t>
  </si>
  <si>
    <t>สำนักงานขับเคลื่อนการปฏิรูปประเทศ ยุทธศาสตร์ชาติ และการสร้างความสามัคคีปรองดอง</t>
  </si>
  <si>
    <t>เปลี่ยนรหัสจากเดิม 25021 เป็น 01041 (ปี 2564)</t>
  </si>
  <si>
    <t>สำนักงานคณะกรรมการนโยบายที่ดินแห่งชาติ</t>
  </si>
  <si>
    <t>เริ่มรับงบประมาณ ปี2564</t>
  </si>
  <si>
    <t>กระทรวงกลาโหม</t>
  </si>
  <si>
    <t>สำนักงานปลัดกระทรวงกลาโหม</t>
  </si>
  <si>
    <t>กรมราชองครักษ์</t>
  </si>
  <si>
    <t>ยุบรวมเป็น 56001ส่วนราชการในพระองค์ เมื่อ ส.ค.2560</t>
  </si>
  <si>
    <t>กองทัพบก</t>
  </si>
  <si>
    <t>กองทัพเรือ</t>
  </si>
  <si>
    <t>กองทัพอากาศ</t>
  </si>
  <si>
    <t>กองบัญชาการกองทัพไทย</t>
  </si>
  <si>
    <t>สถาบันเทคโนโลยีป้องกันประเทศ (องค์การมหาชน)</t>
  </si>
  <si>
    <t>กระทรวงการคลัง</t>
  </si>
  <si>
    <t>สำนักงานปลัดกระทรวงการคลัง</t>
  </si>
  <si>
    <t>กรมธนารักษ์</t>
  </si>
  <si>
    <t>กรมบัญชีกลาง</t>
  </si>
  <si>
    <t>กรมศุลกากร</t>
  </si>
  <si>
    <t>กรมสรรพสามิต</t>
  </si>
  <si>
    <t>กรมสรรพากร</t>
  </si>
  <si>
    <t>สำนักงานคณะกรรมการนโยบายรัฐวิสาหกิจ</t>
  </si>
  <si>
    <t>สำนักงานบริหารหนี้สาธารณะ</t>
  </si>
  <si>
    <t>สำนักงานเศรษฐกิจการคลัง</t>
  </si>
  <si>
    <t>สำนักงานความร่วมมือพัฒนาเศรษฐกิจกับประเทศเพื่อนบ้าน (องค์การมหาชน)</t>
  </si>
  <si>
    <t>สำนักงานคณะกรรมการกำกับและส่งเสริมการประกอบธุรกิจประกันภัย</t>
  </si>
  <si>
    <t>กระทรวงการต่างประเทศ</t>
  </si>
  <si>
    <t>สำนักงานปลัดกระทรวงการต่างประเทศ</t>
  </si>
  <si>
    <t>กรมการกงสุล</t>
  </si>
  <si>
    <t>กรมพิธีการทูต</t>
  </si>
  <si>
    <t>กรมยุโรป</t>
  </si>
  <si>
    <t>กรมวิเทศสหการ</t>
  </si>
  <si>
    <t>กรมเศรษฐกิจระหว่างประเทศ</t>
  </si>
  <si>
    <t>กรมสนธิสัญญาและกฎหมาย</t>
  </si>
  <si>
    <t>กรมสารนิเทศ</t>
  </si>
  <si>
    <t>กรมองค์การระหว่างประเทศ</t>
  </si>
  <si>
    <t>กรมอเมริกาและแปซิฟิกใต้</t>
  </si>
  <si>
    <t>กรมอาเซียน</t>
  </si>
  <si>
    <t>กรมเอเชียตะวันออก</t>
  </si>
  <si>
    <t>กรมเอเชียใต้ ตะวันออกกลางและแอฟริกา</t>
  </si>
  <si>
    <t>กระทรวงการท่องเที่ยวและกีฬา</t>
  </si>
  <si>
    <t>สำนักงานปลัดกระทรวงการท่องเที่ยวและกีฬา</t>
  </si>
  <si>
    <t>กรมพลศึกษา</t>
  </si>
  <si>
    <t>กรมการท่องเที่ยว</t>
  </si>
  <si>
    <t>มหาวิทยาลัยการกีฬาเเห่งชาติ</t>
  </si>
  <si>
    <t>กระทรวงการพัฒนาสังคมและความมั่นคงของมนุษย์</t>
  </si>
  <si>
    <t>สำนักงานปลัดกระทรวงการพัฒนาสังคมและความมั่นคงของมนุษย์</t>
  </si>
  <si>
    <t>กรมพัฒนาสังคมและสวัสดิการ</t>
  </si>
  <si>
    <t>กรมกิจการสตรีและสถาบันครอบครัว</t>
  </si>
  <si>
    <t>กรมกิจการเด็กและเยาวชน</t>
  </si>
  <si>
    <t>สถาบันพัฒนาองค์กรชุมชน (องค์การมหาชน)</t>
  </si>
  <si>
    <t>กรมส่งเสริมและพัฒนาคุณภาพชีวิตคนพิการ</t>
  </si>
  <si>
    <t>กรมกิจการผู้สูงอายุ</t>
  </si>
  <si>
    <t>กระทรวงเกษตรและสหกรณ์</t>
  </si>
  <si>
    <t>สำนักงานปลัดกระทรวงเกษตรและสหกรณ์</t>
  </si>
  <si>
    <t>กรมชลประทาน</t>
  </si>
  <si>
    <t>กรมตรวจบัญชีสหกรณ์</t>
  </si>
  <si>
    <t>กรมประมง</t>
  </si>
  <si>
    <t>กรมปศุสัตว์</t>
  </si>
  <si>
    <t>กรมพัฒนาที่ดิน</t>
  </si>
  <si>
    <t>กรมวิชาการเกษตร</t>
  </si>
  <si>
    <t>กรมส่งเสริมการเกษตร</t>
  </si>
  <si>
    <t>กรมส่งเสริมสหกรณ์</t>
  </si>
  <si>
    <t>สำนักงานการปฏิรูปที่ดินเพื่อเกษตรกรรม</t>
  </si>
  <si>
    <t>สำนักงานมาตรฐานสินค้าเกษตรและอาหารแห่งชาติ</t>
  </si>
  <si>
    <t>สำนักงานเศรษฐกิจการเกษตร</t>
  </si>
  <si>
    <t>สำนักงานพัฒนาการวิจัยการเกษตร (องค์การมหาชน)</t>
  </si>
  <si>
    <t>สถาบันวิจัยและพัฒนาพื้นที่สูง (องค์การมหาชน)</t>
  </si>
  <si>
    <t>กรมการข้าว</t>
  </si>
  <si>
    <t>สำนักงานพิพิธภัณฑ์เกษตรเฉลิมพระเกียรติพระบาทสมเด็จพระเจ้าอยู่หัว (องค์การมหาชน)</t>
  </si>
  <si>
    <t>กรมหม่อนไหม</t>
  </si>
  <si>
    <t>กรมฝนหลวงและการบินเกษตร</t>
  </si>
  <si>
    <t>กระทรวงคมนาคม</t>
  </si>
  <si>
    <t>สำนักงานปลัดกระทรวงคมนาคม</t>
  </si>
  <si>
    <t>กรมเจ้าท่า</t>
  </si>
  <si>
    <t>กรมการขนส่งทางบก</t>
  </si>
  <si>
    <t>กรมการบินพลเรือน</t>
  </si>
  <si>
    <t>ยกเลิก เพื่อแตกเป็น 08009 กรมท่าอากาศยาน และ 08011 สำนักงานการบินพลเรือนแห่งประเทศไทย</t>
  </si>
  <si>
    <t>กรมทางหลวง</t>
  </si>
  <si>
    <t>กรมทางหลวงชนบท</t>
  </si>
  <si>
    <t>สำนักงานนโยบายและแผนการขนส่งและจราจร</t>
  </si>
  <si>
    <t>กรมท่าอากาศยาน</t>
  </si>
  <si>
    <t>สำนักงานการบินพลเรือนแห่งประเทศไทย</t>
  </si>
  <si>
    <t>กรมการขนส่งทางราง</t>
  </si>
  <si>
    <t>สถาบันวิจัยและพัฒนาเทคโนโลยีระบบราง (องค์การมหาชน)</t>
  </si>
  <si>
    <t>กระทรวงทรัพยากรธรรมชาติและสิ่งแวดล้อม</t>
  </si>
  <si>
    <t>สำนักงานปลัดกระทรวงทรัพยากรธรรมชาติและสิ่งแวดล้อม</t>
  </si>
  <si>
    <t>กรมควบคุมมลพิษ</t>
  </si>
  <si>
    <t>กรมทรัพยากรทางทะเลและชายฝั่ง</t>
  </si>
  <si>
    <t>กรมทรัพยากรธรณี</t>
  </si>
  <si>
    <t>กรมทรัพยากรน้ำ</t>
  </si>
  <si>
    <t>กรมทรัพยากรน้ำบาดาล</t>
  </si>
  <si>
    <t>กรมการเปลี่ยนแปลงสภาพภูมิอากาศและสิ่งแวดล้อม</t>
  </si>
  <si>
    <t>กรมอุทยานแห่งชาติ สัตว์ป่า และพันธุ์พืช</t>
  </si>
  <si>
    <t>สำนักงานนโยบายและแผนทรัพยากรธรรมชาติและสิ่งแวดล้อม</t>
  </si>
  <si>
    <t>กรมป่าไม้</t>
  </si>
  <si>
    <t>สำนักงานพัฒนาเศรษฐกิจจากฐานชีวภาพ (องค์การมหาชน)</t>
  </si>
  <si>
    <t>องค์การบริหารจัดการก๊าซเรือนกระจก (องค์การมหาชน)</t>
  </si>
  <si>
    <t>กระทรวงดิจิทัลเพื่อเศรษฐกิจและสังคม</t>
  </si>
  <si>
    <t>สำนักงานปลัดกระทรวงดิจิทัลเพื่อเศรษฐกิจและสังคม</t>
  </si>
  <si>
    <t>กรมอุตุนิยมวิทยา</t>
  </si>
  <si>
    <t>สำนักงานสถิติแห่งชาติ</t>
  </si>
  <si>
    <t>สำนักงานส่งเสริมเศรษฐกิจดิจิทัล</t>
  </si>
  <si>
    <t>สำนักงานพัฒนาธุรกรรมทางอิเล็กทรอนิกส์</t>
  </si>
  <si>
    <t>สำนักงานรัฐบาลอิเล็กทรอนิกส์ (องค์การมหาชน)</t>
  </si>
  <si>
    <t>สำนักงานคณะกรรมการดิจิทัลเพื่อเศรษฐกิจและสังคมแห่งชาติ</t>
  </si>
  <si>
    <t>สำนักงานคณะกรรมการคุ้มครองข้อมูลส่วนบุคคล</t>
  </si>
  <si>
    <t>สถาบันข้อมูลขนาดใหญ่ (องค์การมหาชน)</t>
  </si>
  <si>
    <t>กระทรวงพลังงาน</t>
  </si>
  <si>
    <t>สำนักงานปลัดกระทรวงพลังงาน</t>
  </si>
  <si>
    <t>กรมเชื้อเพลิงธรรมชาติ</t>
  </si>
  <si>
    <t>กรมธุรกิจพลังงาน</t>
  </si>
  <si>
    <t>กรมพัฒนาพลังงานทดแทนและอนุรักษ์พลังงาน</t>
  </si>
  <si>
    <t>สำนักงานนโยบายและแผนพลังงาน</t>
  </si>
  <si>
    <t>สถาบันบริหารกองทุนพลังงาน (องค์การมหาชน)</t>
  </si>
  <si>
    <t>กระทรวงพาณิชย์</t>
  </si>
  <si>
    <t>สำนักงานปลัดกระทรวงพาณิชย์</t>
  </si>
  <si>
    <t>กรมการค้าต่างประเทศ</t>
  </si>
  <si>
    <t>กรมการค้าภายใน</t>
  </si>
  <si>
    <t>กรมเจรจาการค้าระหว่างประเทศ</t>
  </si>
  <si>
    <t>กรมทรัพย์สินทางปัญญา</t>
  </si>
  <si>
    <t>กรมพัฒนาธุรกิจการค้า</t>
  </si>
  <si>
    <t>กรมส่งเสริมการค้าระหว่างประเทศ</t>
  </si>
  <si>
    <t>สถาบันส่งเสริมศิลปหัตถกรรมไทย (องค์การมหาชน)</t>
  </si>
  <si>
    <t>สถาบันวิจัยและพัฒนาอัญมณีและเครื่องประดับแห่งชาติ (องค์การมหาชน)</t>
  </si>
  <si>
    <t>สำนักงานนโยบายและยุทธศาสตร์การค้า</t>
  </si>
  <si>
    <t>สำนักงานคณะกรรมการการแข่งขันทางการค้า</t>
  </si>
  <si>
    <t>เปลี่ยนรหัสจากเดิม 13014 เป็น 65001 (ปี2562)</t>
  </si>
  <si>
    <t>สถาบันระหว่างประเทศเพื่อการค้าและการพัฒนา (องค์การมหาชน)</t>
  </si>
  <si>
    <t>เปลี่ยนรหัสจากเดิม 20308 เป็น 13015 (ปี2563)</t>
  </si>
  <si>
    <t>กระทรวงมหาดไทย</t>
  </si>
  <si>
    <t>สำนักงานปลัดกระทรวงมหาดไทย</t>
  </si>
  <si>
    <t>กรมการปกครอง</t>
  </si>
  <si>
    <t>กรมการพัฒนาชุมชน</t>
  </si>
  <si>
    <t>กรมที่ดิน</t>
  </si>
  <si>
    <t>กรมป้องกันและบรรเทาสาธารณภัย</t>
  </si>
  <si>
    <t>กรมโยธาธิการและผังเมือง</t>
  </si>
  <si>
    <t>กรมส่งเสริมการปกครองท้องถิ่น</t>
  </si>
  <si>
    <t>กรุงเทพมหานคร</t>
  </si>
  <si>
    <t>เปลี่ยนรหัสจากเดิม 15009 เป็น 75002 (ปี2564)</t>
  </si>
  <si>
    <t>เมืองพัทยา</t>
  </si>
  <si>
    <t>เปลี่ยนรหัสจากเดิม 15011 เป็น 75003 (ปี2564)</t>
  </si>
  <si>
    <t>กระทรวงยุติธรรม</t>
  </si>
  <si>
    <t>สำนักงานปลัดกระทรวงยุติธรรม</t>
  </si>
  <si>
    <t>กรมคุมประพฤติ</t>
  </si>
  <si>
    <t>กรมคุ้มครองสิทธิและเสรีภาพ</t>
  </si>
  <si>
    <t>กรมบังคับคดี</t>
  </si>
  <si>
    <t>กรมพินิจและคุ้มครองเด็กและเยาวชน</t>
  </si>
  <si>
    <t>กรมราชทัณฑ์</t>
  </si>
  <si>
    <t>กรมสอบสวนคดีพิเศษ</t>
  </si>
  <si>
    <t>สำนักงานกิจการยุติธรรม</t>
  </si>
  <si>
    <t>สถาบันนิติวิทยาศาสตร์</t>
  </si>
  <si>
    <t>สำนักงานคณะกรรมการป้องกันและปราบปรามยาเสพติด</t>
  </si>
  <si>
    <t>สำนักงานคณะกรรมการป้องกันและปราบปรามการทุจริตในภาครัฐ</t>
  </si>
  <si>
    <t>เปลี่ยนรหัสจากเดิม 16012 เป็น 25017 (ปี2559)</t>
  </si>
  <si>
    <t>สถาบันเพื่อการยุติธรรมแห่งประเทศไทย (องค์การมหาชน)</t>
  </si>
  <si>
    <t>สถาบันอนุญาโตตุลาการ</t>
  </si>
  <si>
    <t>กระทรวงแรงงาน</t>
  </si>
  <si>
    <t>สำนักงานปลัดกระทรวงแรงงาน</t>
  </si>
  <si>
    <t>กรมการจัดหางาน</t>
  </si>
  <si>
    <t>กรมพัฒนาฝีมือแรงงาน</t>
  </si>
  <si>
    <t>กรมสวัสดิการและคุ้มครองแรงงาน</t>
  </si>
  <si>
    <t>สำนักงานประกันสังคม</t>
  </si>
  <si>
    <t>สถาบันส่งเสริมความปลอดภัย อาชีวอนามัย และสภาพแวดล้อมในการทำงาน (องค์การมหาชน)</t>
  </si>
  <si>
    <t>กระทรวงวัฒนธรรม</t>
  </si>
  <si>
    <t>สำนักงานปลัดกระทรวงวัฒนธรรม</t>
  </si>
  <si>
    <t>กรมการศาสนา</t>
  </si>
  <si>
    <t>กรมศิลปากร</t>
  </si>
  <si>
    <t>กรมส่งเสริมวัฒนธรรม</t>
  </si>
  <si>
    <t>สำนักงานศิลปวัฒนธรรมร่วมสมัย</t>
  </si>
  <si>
    <t>ศูนย์มานุษยวิทยาสิรินธร (องค์การมหาชน)</t>
  </si>
  <si>
    <t>สถาบันบัณฑิตพัฒนศิลป์</t>
  </si>
  <si>
    <t>หอภาพยนตร์ (องค์การมหาชน)</t>
  </si>
  <si>
    <t>ศูนย์คุณธรรม (องค์การมหาชน)</t>
  </si>
  <si>
    <t>กระทรวงวิทยาศาสตร์และเทคโนโลยี</t>
  </si>
  <si>
    <t>เปลี่ยนรหัสจากเดิม 19000 เป็น 23000 และเปลี่ยนชื่อจากเดิม กระทรวงวิทยาศาสตร์และเทคโนโลยี เป็น กระทรวงการอุดมศึกษา วิทยาศาสตร์ วิจัย และนวัตกรรม (ปี 2563)</t>
  </si>
  <si>
    <t>สำนักงานปลัดกระทรวงวิทยาศาสตร์และเทคโนโลยี</t>
  </si>
  <si>
    <t>ยุบรวมเป็น 23002 สำนักงานปลัดกระทรวงการอุดมศึกษา วิทยาศาสตร์ วิจัย และนวัตกรรม (ปี 2563)</t>
  </si>
  <si>
    <t>กรมวิทยาศาสตร์บริการ</t>
  </si>
  <si>
    <t>เปลี่ยนรหัสจากเดิม 19003 เป็น 23003 (ปี 2563)</t>
  </si>
  <si>
    <t>สำนักงานปรมาณูเพื่อสันติ</t>
  </si>
  <si>
    <t>เปลี่ยนรหัสจากเดิม 19004 เป็น 23005 (ปี 2563)</t>
  </si>
  <si>
    <t>สำนักงานพัฒนาวิทยาศาสตร์และเทคโนโลยีแห่งชาติ</t>
  </si>
  <si>
    <t>เปลี่ยนรหัสจากเดิม 19005 เป็น 23070 (ปี 2563)</t>
  </si>
  <si>
    <t>สำนักงานพัฒนาเทคโนโลยีอวกาศและภูมิสารสนเทศ (องค์การมหาชน)</t>
  </si>
  <si>
    <t>เปลี่ยนรหัสจากเดิม 19006 เป็น 23063 (ปี 2563)</t>
  </si>
  <si>
    <t>สถาบันมาตรวิทยาแห่งชาติ</t>
  </si>
  <si>
    <t>เปลี่ยนรหัสจากเดิม 19007 เป็น 23071 (ปี 2563)</t>
  </si>
  <si>
    <t>สถาบันเทคโนโลยีนิวเคลียร์แห่งชาติ (องค์การมหาชน)</t>
  </si>
  <si>
    <t>เปลี่ยนรหัสจากเดิม 19008 เป็น 23064 (ปี 2563)</t>
  </si>
  <si>
    <t>สำนักงานคณะกรรมการนโยบายวิทยาศาสตร์ เทคโนโลยีและนวัตกรรมแห่งชาติ</t>
  </si>
  <si>
    <t>เปลี่ยนรหัสจากเดิม 19009 เป็น 23072 และเปลี่ยนชื่อจากเดิม สำนักงานคณะการนโยบายวิทยาศาสตร์ เทคโนโลยีและนวัตกรรมแห่งชาติ เป็น สำนักงานสภานโยบายการอุดมศึกษา วิทยาศาสตร์ วิจัยและนวัตกรรมแห่งชาติ (ปี 2563)</t>
  </si>
  <si>
    <t>สถาบันวิจัยแสงซินโครตรอน (องค์การมหาชน)</t>
  </si>
  <si>
    <t>เปลี่ยนรหัสจากเดิม 19010 เป็น 23065 (ปี 2563)</t>
  </si>
  <si>
    <t>สถาบันวิจัยดาราศาสตร์แห่งชาติ (องค์การมหาชน)</t>
  </si>
  <si>
    <t>เปลี่ยนรหัสจากเดิม 19011 เป็น 23066 (ปี 2563)</t>
  </si>
  <si>
    <t>สถาบันสารสนเทศทรัพยากรน้ำและการเกษตร (องค์การมหาชน)</t>
  </si>
  <si>
    <t>เปลี่ยนรหัสจากเดิม 19012 เป็น 23069 และเปลี่ยนชื่อจากเดิม สถาบันสารสนเทศทรัพยากรน้ำและการเกษตร (องค์การมหาชน) เป็น สถาบันสารสนเทศทรัพยากรน้ำ (องค์การมหาชน) (ปี 2563)</t>
  </si>
  <si>
    <t>สำนักงานนวัตกรรมแห่งชาติ (องค์การมหาชน)</t>
  </si>
  <si>
    <t>เปลี่ยนรหัสจากเดิม 19013 เป็น 23067 (ปี 2563)</t>
  </si>
  <si>
    <t>ศูนย์ความเป็นเลิศด้านชีววิทยาศาสตร์ (องค์การมหาชน)</t>
  </si>
  <si>
    <t>เปลี่ยนรหัสจากเดิม 19014 เป็น 23068 (ปี 2563)</t>
  </si>
  <si>
    <t>กระทรวงศึกษาธิการ</t>
  </si>
  <si>
    <t>สํานักงานปลัดกระทรวงศึกษาธิการ</t>
  </si>
  <si>
    <t>สำนักงานเลขาธิการสภาการศึกษา</t>
  </si>
  <si>
    <t>สำนักงานคณะกรรมการการศึกษาขั้นพื้นฐาน</t>
  </si>
  <si>
    <t>สำนักงานคณะกรรมการการอุดมศึกษา</t>
  </si>
  <si>
    <t>สำนักงานคณะกรรมการการอาชีวศึกษา</t>
  </si>
  <si>
    <t>มหาวิทยาลัยนเรศวร</t>
  </si>
  <si>
    <t>เปลี่ยนรหัสจากเดิม 20107 เป็น 23008 (ปี 2563)</t>
  </si>
  <si>
    <t>มหาวิทยาลัยมหาสารคาม</t>
  </si>
  <si>
    <t>เปลี่ยนรหัสจากเดิม 20109 เป็น 23010 (ปี 2563)</t>
  </si>
  <si>
    <t>มหาวิทยาลัยแม่โจ้</t>
  </si>
  <si>
    <t>เปลี่ยนรหัสจากเดิม 20111 เป็น 20330 (ปี 2562)</t>
  </si>
  <si>
    <t>มหาวิทยาลัยรามคำแหง</t>
  </si>
  <si>
    <t>เปลี่ยนรหัสจากเดิม 20112 เป็น 23006 (ปี 2563)</t>
  </si>
  <si>
    <t>มหาวิทยาลัยศรีนครินทรวิโรฒ</t>
  </si>
  <si>
    <t>เปลี่ยนรหัสจากเดิม 20113 เป็น 20327 (ปี 2560)</t>
  </si>
  <si>
    <t>มหาวิทยาลัยศิลปากร</t>
  </si>
  <si>
    <t>เปลี่ยนรหัสจากเดิม 20114 เป็น 20328 (ปี 2560)</t>
  </si>
  <si>
    <t>มหาวิทยาลัยสงขลานครินทร์</t>
  </si>
  <si>
    <t>เปลี่ยนรหัสจากเดิม 20115 เป็น 20329 (ปี 2560)</t>
  </si>
  <si>
    <t>มหาวิทยาลัยสุโขทัยธรรมาธิราช</t>
  </si>
  <si>
    <t>เปลี่ยนรหัสจากเดิม 20116 เป็น 23007 (ปี 2563)</t>
  </si>
  <si>
    <t>มหาวิทยาลัยอุบลราชธานี</t>
  </si>
  <si>
    <t>เปลี่ยนรหัสจากเดิม 20117 เป็น 23009 (ปี 2563)</t>
  </si>
  <si>
    <t>สถาบันบัณฑิตพัฒนบริหารศาสตร์</t>
  </si>
  <si>
    <t>เปลี่ยนรหัสจากเดิม 20120 เป็น 23082 (ปี 2563)</t>
  </si>
  <si>
    <t>มหาวิทยาลัยมหาจุฬาลงกรณราชวิทยาลัย</t>
  </si>
  <si>
    <t>เปลี่ยนรหัสจากเดิม 20122 เป็น 23090 (ปี 2563)</t>
  </si>
  <si>
    <t>มหาวิทยาลัยมหามกุฎราชวิทยาลัย</t>
  </si>
  <si>
    <t>เปลี่ยนรหัสจากเดิม 20123 เป็น 23089 (ปี 2563)</t>
  </si>
  <si>
    <t>มหาวิทยาลัยราชภัฏกาญจนบุรี</t>
  </si>
  <si>
    <t>เปลี่ยนรหัสจากเดิม 20124 เป็น 23037 (ปี 2563)</t>
  </si>
  <si>
    <t>มหาวิทยาลัยราชภัฏกาฬสินธุ์</t>
  </si>
  <si>
    <t>ควบรวมกับ 20173 มหาวิทยาลัยเทคโนโลยีราชมงคลอีสาน เป็น 20177 มหาวิทยาลัยกาฬสินธุ์ (ปี 2560) ยกเลิกการควบกับมหาวิทยาลัยเทคโนโลยีราชมงคลอีสาน และควบรวมกับ มหาวิทยาลัยเทคโนโลยีราชมงคลอีสาน วิทยาเขตกาฬสินธุ์ เป็น 20177 มหาวิทยาลัยกาฬสินธุ์ (ปี 2561)</t>
  </si>
  <si>
    <t>มหาวิทยาลัยราชภัฏกำแพงเพชร</t>
  </si>
  <si>
    <t>เปลี่ยนรหัสจากเดิม 20126 เป็น 23020 (ปี 2563)</t>
  </si>
  <si>
    <t>มหาวิทยาลัยราชภัฏจันทรเกษม</t>
  </si>
  <si>
    <t>เปลี่ยนรหัสจากเดิม 20127 เป็น 23046 (ปี 2563)</t>
  </si>
  <si>
    <t>มหาวิทยาลัยราชภัฏชัยภูมิ</t>
  </si>
  <si>
    <t>เปลี่ยนรหัสจากเดิม 20128 เป็น 23051 (ปี 2563)</t>
  </si>
  <si>
    <t>มหาวิทยาลัยราชภัฏเชียงราย</t>
  </si>
  <si>
    <t>เปลี่ยนรหัสจากเดิม 20129 เป็น 23016 (ปี 2563)</t>
  </si>
  <si>
    <t>มหาวิทยาลัยราชภัฏเชียงใหม่</t>
  </si>
  <si>
    <t>เปลี่ยนรหัสจากเดิม 20130 เป็น 23017 (ปี 2563)</t>
  </si>
  <si>
    <t>มหาวิทยาลัยราชภัฏเทพสตรี</t>
  </si>
  <si>
    <t>เปลี่ยนรหัสจากเดิม 20131 เป็น 23033 (ปี 2563)</t>
  </si>
  <si>
    <t>มหาวิทยาลัยราชภัฏธนบุรี</t>
  </si>
  <si>
    <t>เปลี่ยนรหัสจากเดิม 20132 เป็น 23047 (ปี 2563)</t>
  </si>
  <si>
    <t>มหาวิทยาลัยราชภัฏนครปฐม</t>
  </si>
  <si>
    <t>เปลี่ยนรหัสจากเดิม 20133 เป็น 23038 (ปี 2563)</t>
  </si>
  <si>
    <t>มหาวิทยาลัยราชภัฏนครราชสีมา</t>
  </si>
  <si>
    <t>เปลี่ยนรหัสจากเดิม 20135 เป็น 23028 (ปี 2563)</t>
  </si>
  <si>
    <t>มหาวิทยาลัยราชภัฏนครศรีธรรมราช</t>
  </si>
  <si>
    <t>เปลี่ยนรหัสจากเดิม 20136 เป็น 23041 (ปี 2563)</t>
  </si>
  <si>
    <t>มหาวิทยาลัยราชภัฏนครสวรรค์</t>
  </si>
  <si>
    <t>เปลี่ยนรหัสจากเดิม 20137 เป็น 23021 (ปี 2563)</t>
  </si>
  <si>
    <t>มหาวิทยาลัยราชภัฏบ้านสมเด็จเจ้าพระยา</t>
  </si>
  <si>
    <t>เปลี่ยนรหัสจากเดิม 20138 เป็น 23048 (ปี 2563)</t>
  </si>
  <si>
    <t>มหาวิทยาลัยราชภัฏบุรีรัมย์</t>
  </si>
  <si>
    <t>เปลี่ยนรหัสจากเดิม 20139 เป็น 23029 (ปี 2563)</t>
  </si>
  <si>
    <t>มหาวิทยาลัยราชภัฏพระนคร</t>
  </si>
  <si>
    <t>เปลี่ยนรหัสจากเดิม 20140 เป็น 23049 (ปี 2563)</t>
  </si>
  <si>
    <t>มหาวิทยาลัยราชภัฏพระนครศรีอยุธยา</t>
  </si>
  <si>
    <t>เปลี่ยนรหัสจากเดิม 20141 เป็น 23034 (ปี 2563)</t>
  </si>
  <si>
    <t>มหาวิทยาลัยราชภัฏพิบูลสงคราม</t>
  </si>
  <si>
    <t>เปลี่ยนรหัสจากเดิม 20142 เป็น 23022 (ปี 2563)</t>
  </si>
  <si>
    <t>มหาวิทยาลัยราชภัฏเพชรบุรี</t>
  </si>
  <si>
    <t>เปลี่ยนรหัสจากเดิม 20143 เป็น 23039 (ปี 2563)</t>
  </si>
  <si>
    <t>มหาวิทยาลัยราชภัฏวไลยอลงกรณ์ในพระบรมราชูปถัมภ์ จังหวัดปทุมธานี</t>
  </si>
  <si>
    <t>เปลี่ยนรหัสจากเดิม 20144 เป็น 23035 (ปี 2563)</t>
  </si>
  <si>
    <t>มหาวิทยาลัยราชภัฏเพชรบูรณ์</t>
  </si>
  <si>
    <t>เปลี่ยนรหัสจากเดิม 20145 เป็น 23023 (ปี 2563)</t>
  </si>
  <si>
    <t>มหาวิทยาลัยราชภัฏภูเก็ต</t>
  </si>
  <si>
    <t>เปลี่ยนรหัสจากเดิม 20146 เป็น 23042 (ปี 2563)</t>
  </si>
  <si>
    <t>มหาวิทยาลัยราชภัฏมหาสารคาม</t>
  </si>
  <si>
    <t>เปลี่ยนรหัสจากเดิม 20147 เป็น 23024 (ปี 2563)</t>
  </si>
  <si>
    <t>มหาวิทยาลัยราชภัฏยะลา</t>
  </si>
  <si>
    <t>เปลี่ยนรหัสจากเดิม 20148 เป็น 23043 (ปี 2563)</t>
  </si>
  <si>
    <t>มหาวิทยาลัยราชภัฏราชนครินทร์</t>
  </si>
  <si>
    <t>เปลี่ยนรหัสจากเดิม 20149 เป็น 23032 (ปี 2563)</t>
  </si>
  <si>
    <t>มหาวิทยาลัยราชภัฏร้อยเอ็ด</t>
  </si>
  <si>
    <t>เปลี่ยนรหัสจากเดิม 20150 เป็น 23052 (ปี 2563)</t>
  </si>
  <si>
    <t>มหาวิทยาลัยราชภัฏรำไพพรรณี</t>
  </si>
  <si>
    <t>เปลี่ยนรหัสจากเดิม 20151 เป็น 23036 (ปี 2563)</t>
  </si>
  <si>
    <t>มหาวิทยาลัยราชภัฏเลย</t>
  </si>
  <si>
    <t>เปลี่ยนรหัสจากเดิม 20152 เป็น 23025 (ปี 2563)</t>
  </si>
  <si>
    <t>มหาวิทยาลัยราชภัฏลำปาง</t>
  </si>
  <si>
    <t>เปลี่ยนรหัสจากเดิม 20153 เป็น 23018 (ปี 2563)</t>
  </si>
  <si>
    <t>มหาวิทยาลัยราชภัฏศรีสะเกษ</t>
  </si>
  <si>
    <t>เปลี่ยนรหัสจากเดิม 20154 เป็น 23053 (ปี 2563)</t>
  </si>
  <si>
    <t>มหาวิทยาลัยราชภัฏสกลนคร</t>
  </si>
  <si>
    <t>เปลี่ยนรหัสจากเดิม 20155 เป็น 23026 (ปี 2563)</t>
  </si>
  <si>
    <t>มหาวิทยาลัยราชภัฏสงขลา</t>
  </si>
  <si>
    <t>เปลี่ยนรหัสจากเดิม 20156 เป็น 23044 (ปี 2563)</t>
  </si>
  <si>
    <t>มหาวิทยาลัยราชภัฏสวนสุนันทา</t>
  </si>
  <si>
    <t>เปลี่ยนรหัสจากเดิม 20158 เป็น 23050 (ปี 2563)</t>
  </si>
  <si>
    <t>มหาวิทยาลัยราชภัฏสุราษฎร์ธานี</t>
  </si>
  <si>
    <t>เปลี่ยนรหัสจากเดิม 20159 เป็น 23045 (ปี 2563)</t>
  </si>
  <si>
    <t>มหาวิทยาลัยราชภัฏสุรินทร์</t>
  </si>
  <si>
    <t>เปลี่ยนรหัสจากเดิม 20160 เป็น 23030 (ปี 2563)</t>
  </si>
  <si>
    <t>มหาวิทยาลัยราชภัฏหมู่บ้านจอมบึง</t>
  </si>
  <si>
    <t>เปลี่ยนรหัสจากเดิม 20161 เป็น 23040 (ปี 2563)</t>
  </si>
  <si>
    <t>มหาวิทยาลัยราชภัฏอุดรธานี</t>
  </si>
  <si>
    <t>เปลี่ยนรหัสจากเดิม 20162 เป็น 23027 (ปี 2563)</t>
  </si>
  <si>
    <t>มหาวิทยาลัยราชภัฏอุตรดิตถ์</t>
  </si>
  <si>
    <t>เปลี่ยนรหัสจากเดิม 20163 เป็น 23019 (ปี 2563)</t>
  </si>
  <si>
    <t>มหาวิทยาลัยราชภัฏอุบลราชธานี</t>
  </si>
  <si>
    <t>เปลี่ยนรหัสจากเดิม 20164 เป็น 23031 (ปี 2563)</t>
  </si>
  <si>
    <t>มหาวิทยาลัยเทคโนโลยีราชมงคลธัญบุรี</t>
  </si>
  <si>
    <t>เปลี่ยนรหัสจากเดิม 20165 เป็น 23054 (ปี 2563)</t>
  </si>
  <si>
    <t>มหาวิทยาลัยเทคโนโลยีราชมงคลกรุงเทพ</t>
  </si>
  <si>
    <t>เปลี่ยนรหัสจากเดิม 20166 เป็น 23055 (ปี 2563)</t>
  </si>
  <si>
    <t>มหาวิทยาลัยเทคโนโลยีราชมงคลตะวันออก</t>
  </si>
  <si>
    <t>เปลี่ยนรหัสจากเดิม 20167 เป็น 23056 (ปี 2563)</t>
  </si>
  <si>
    <t>มหาวิทยาลัยเทคโนโลยีราชมงคลพระนคร</t>
  </si>
  <si>
    <t>เปลี่ยนรหัสจากเดิม 20168 เป็น 23057 (ปี 2563)</t>
  </si>
  <si>
    <t>มหาวิทยาลัยเทคโนโลยีราชมงคลรัตนโกสินทร์</t>
  </si>
  <si>
    <t>เปลี่ยนรหัสจากเดิม 20169 เป็น 23058 (ปี 2563)</t>
  </si>
  <si>
    <t>มหาวิทยาลัยเทคโนโลยีราชมงคลล้านนา</t>
  </si>
  <si>
    <t>เปลี่ยนรหัสจากเดิม 20170 เป็น 23059 (ปี 2563)</t>
  </si>
  <si>
    <t>มหาวิทยาลัยเทคโนโลยีราชมงคลศรีวิชัย</t>
  </si>
  <si>
    <t>เปลี่ยนรหัสจากเดิม 20171 เป็น 23060 (ปี 2563)</t>
  </si>
  <si>
    <t>มหาวิทยาลัยเทคโนโลยีราชมงคลสุวรรณภูมิ</t>
  </si>
  <si>
    <t>เปลี่ยนรหัสจากเดิม 20172 เป็น 23061 (ปี 2563)</t>
  </si>
  <si>
    <t>มหาวิทยาลัยเทคโนโลยีราชมงคลอีสาน</t>
  </si>
  <si>
    <t>ควบรวมกับ 20125 มหาวิทยาลัยราชภัฏกาฬสินธุ์ เป็น 20177 มหาวิทยาลัยกาฬสินธุ์ (ปี 2560) ยกเลิกการควบ (ปี 2561) เปลี่ยนรหัสจากเดิม 20173 เป็น 23062 (ปี 2563)</t>
  </si>
  <si>
    <t>สถาบันเทคโนโลยีปทุมวัน</t>
  </si>
  <si>
    <t>เปลี่ยนรหัสจากเดิม 20174 เป็น 23012 (ปี 2563)</t>
  </si>
  <si>
    <t>มหาวิทยาลัยนราธิวาสราชนครินทร์</t>
  </si>
  <si>
    <t>เปลี่ยนรหัสจากเดิม 20175 เป็น 23013 (ปี 2563)</t>
  </si>
  <si>
    <t>มหาวิทยาลัยนครพนม</t>
  </si>
  <si>
    <t>เปลี่ยนรหัสจากเดิม 20176 เป็น 23014 (ปี 2563)</t>
  </si>
  <si>
    <t>มหาวิทยาลัยกาฬสินธุ์</t>
  </si>
  <si>
    <t>เปลี่ยนรหัสจากเดิม 20177 เป็น 23011 (ปี 2563)</t>
  </si>
  <si>
    <t>สถาบันส่งเสริมการสอนวิทยาศาสตร์และเทคโนโลยี</t>
  </si>
  <si>
    <t>โรงเรียนมหิดลวิทยานุสรณ์</t>
  </si>
  <si>
    <t>มหาวิทยาลัยเทคโนโลยีสุรนารี</t>
  </si>
  <si>
    <t>เปลี่ยนรหัสจากเดิม 20304 เป็น 23084 (ปี 2563)</t>
  </si>
  <si>
    <t>มหาวิทยาลัยวลัยลักษณ์</t>
  </si>
  <si>
    <t>เปลี่ยนรหัสจากเดิม 20305 เป็น 23085 (ปี 2563)</t>
  </si>
  <si>
    <t>มหาวิทยาลัยเทคโนโลยีพระจอมเกล้าธนบุรี</t>
  </si>
  <si>
    <t>เปลี่ยนรหัสจากเดิม 20306 เป็น 23086 (ปี 2563)</t>
  </si>
  <si>
    <t>มหาวิทยาลัยแม่ฟ้าหลวง</t>
  </si>
  <si>
    <t>เปลี่ยนรหัสจากเดิม 20307 เป็น 23087 (ปี 2563)</t>
  </si>
  <si>
    <t>สำนักงานเลขาธิการคุรุสภา</t>
  </si>
  <si>
    <t>สำนักงานคณะกรรมการส่งเสริมสวัสดิการและสวัสดิภาพครูและบุคลากรทางการศึกษา</t>
  </si>
  <si>
    <t>สถาบันทดสอบทางการศึกษาแห่งชาติ (องค์การมหาชน)</t>
  </si>
  <si>
    <t>มหาวิทยาลัยมหิดล</t>
  </si>
  <si>
    <t>เปลี่ยนรหัสจากเดิม 20312 เป็น 23088 (ปี 2563)</t>
  </si>
  <si>
    <t>มหาวิทยาลัยเทคโนโลยีพระจอมเกล้าพระนครเหนือ</t>
  </si>
  <si>
    <t>เปลี่ยนรหัสจากเดิม 20313 เป็น 23081 (ปี 2563)</t>
  </si>
  <si>
    <t>มหาวิทยาลัยบูรพา</t>
  </si>
  <si>
    <t>เปลี่ยนรหัสจากเดิม 20314 เป็น 23091 (ปี 2563)</t>
  </si>
  <si>
    <t>มหาวิทยาลัยทักษิณ</t>
  </si>
  <si>
    <t>เปลี่ยนรหัสจากเดิม 20315 เป็น 23092 (ปี 2563)</t>
  </si>
  <si>
    <t>จุฬาลงกรณ์มหาวิทยาลัย</t>
  </si>
  <si>
    <t>เปลี่ยนรหัสจากเดิม 20316 เป็น 23074 (ปี 2563)</t>
  </si>
  <si>
    <t>มหาวิทยาลัยเชียงใหม่</t>
  </si>
  <si>
    <t>เปลี่ยนรหัสจากเดิม 20317 เป็น 23093 (ปี 2563)</t>
  </si>
  <si>
    <t>สถาบันเทคโนโลยีพระจอมเกล้าเจ้าคุณทหารลาดกระบัง</t>
  </si>
  <si>
    <t>เปลี่ยนรหัสจากเดิม 20318 เป็น 23080 (ปี 2563)</t>
  </si>
  <si>
    <t>มหาวิทยาลัยพะเยา</t>
  </si>
  <si>
    <t>เปลี่ยนรหัสจากเดิม 20319 เป็น 23083 (ปี 2563)</t>
  </si>
  <si>
    <t>สถาบันดนตรีกัลยาณิวัฒนา</t>
  </si>
  <si>
    <t>เปลี่ยนรหัสจากเดิม 20320 เป็น 23095 (ปี 2563)</t>
  </si>
  <si>
    <t>สถาบันวิทยาลัยชุมชน</t>
  </si>
  <si>
    <t>เปลี่ยนรหัสจากเดิม 20321 เป็น 23015 (ปี 2563)</t>
  </si>
  <si>
    <t>มหาวิทยาลัยขอนแก่น</t>
  </si>
  <si>
    <t>เปลี่ยนรหัสจากเดิม 20322 เป็น 23076 (ปี 2563)</t>
  </si>
  <si>
    <t>มหาวิทยาลัยเกษตรศาสตร์</t>
  </si>
  <si>
    <t>เปลี่ยนรหัสจากเดิม 20323 เป็น 23075 (ปี 2563)</t>
  </si>
  <si>
    <t>มหาวิทยาลัยธรรมศาสตร์</t>
  </si>
  <si>
    <t>เปลี่ยนรหัสจากเดิม 20324 เป็น 23077 (ปี 2563)</t>
  </si>
  <si>
    <t>มหาวิทยาลัยสวนดุสิต</t>
  </si>
  <si>
    <t>เปลี่ยนรหัสจากเดิม 20325 เป็น 23094 (ปี 2563)</t>
  </si>
  <si>
    <t>มหาวิทยลัยาศรีนครินทวิโรฒ</t>
  </si>
  <si>
    <t>เปลี่ยนรหัสจากเดิม 20327 เป็น 23097 (ปี 2563)</t>
  </si>
  <si>
    <t>เปลี่ยนรหัสจากเดิม 20328 เป็น 23096 (ปี 2563)</t>
  </si>
  <si>
    <t>เปลี่ยนรหัสจากเดิม 20329 เป็น 23078 (ปี 2563)</t>
  </si>
  <si>
    <t>เปลี่ยนรหัสจากเดิม 20330 เป็น 23079 (ปี 2563)</t>
  </si>
  <si>
    <t>กรมส่งเสริมการเรียนรู้</t>
  </si>
  <si>
    <t>กระทรวงสาธารณสุข</t>
  </si>
  <si>
    <t>สำนักงานปลัดกระทรวงสาธารณสุข</t>
  </si>
  <si>
    <t>กรมการแพทย์</t>
  </si>
  <si>
    <t>กรมควบคุมโรค</t>
  </si>
  <si>
    <t>กรมการเเพทย์เเผนไทยเเละการเเพทย์ทางเลือก</t>
  </si>
  <si>
    <t>กรมวิทยาศาสตร์การแพทย์</t>
  </si>
  <si>
    <t>กรมสนับสนุนบริการสุขภาพ</t>
  </si>
  <si>
    <t>กรมสุขภาพจิต</t>
  </si>
  <si>
    <t>กรมอนามัย</t>
  </si>
  <si>
    <t>สำนักงานคณะกรรมการอาหารและยา</t>
  </si>
  <si>
    <t>สถาบันวิจัยระบบสาธารณสุข</t>
  </si>
  <si>
    <t>โรงพยาบาลบ้านแพ้ว (องค์การมหาชน)</t>
  </si>
  <si>
    <t>สำนักงานหลักประกันสุขภาพแห่งชาติ</t>
  </si>
  <si>
    <t>สถาบันการแพทย์ฉุกเฉินแห่งชาติ</t>
  </si>
  <si>
    <t>สถาบันรับรองคุณภาพสถานพยาบาล (องค์การมหาชน)</t>
  </si>
  <si>
    <t>สถาบันวัคซีนเเห่งชาติ</t>
  </si>
  <si>
    <t>สถาบันพระบรมราชชนก</t>
  </si>
  <si>
    <t>กระทรวงอุตสาหกรรม</t>
  </si>
  <si>
    <t>สำนักงานปลัดกระทรวงอุตสาหกรรม</t>
  </si>
  <si>
    <t>กรมโรงงานอุตสาหกรรม</t>
  </si>
  <si>
    <t>กรมส่งเสริมอุตสาหกรรม</t>
  </si>
  <si>
    <t>กรมอุตสาหกรรมพื้นฐานและการเหมืองแร่</t>
  </si>
  <si>
    <t>สำนักงานคณะกรรมการอ้อยและน้ำตาลทราย</t>
  </si>
  <si>
    <t>สำนักงานมาตรฐานผลิตภัณฑ์อุตสาหกรรม</t>
  </si>
  <si>
    <t>สำนักงานเศรษฐกิจอุตสาหกรรม</t>
  </si>
  <si>
    <t>ย้ายสังกัดจาก “กระทรวงอุตสาหกรรม” รหัส 22009 ไปอยู่สังกัด “สำนักนายกรัฐมนตรี” รหัส 01032 (ปี 2558)</t>
  </si>
  <si>
    <t>เปลี่ยนรหัสจากเดิม 22010 เป็น 01033 (ปี 2557) (ต่อมาในวันที่ 21 กรกฎาคม พ.ศ. 2557 ได้มีประกาศคณะรักษาความสงบแห่งชาติ ฉบับที่ 99/2557 แก้ไขเพิ่มเติมกฎหมายว่าด้วยการส่งเสริมวิสาหกิจขนาดกลางและขนาดย่อมโดยเปลี่ยนผู้รักษาการตามมาตรา 5 ของ พ.ร.บ. ส่งเสริมวิสาหกิจขนาดกลางและขนาดย่อมจาก กระทรวงอุตสาหกรรม มาเป็น สำนักนายกรัฐมนตรี)</t>
  </si>
  <si>
    <t>สำนักงานเพื่อการพัฒนาระเบียงเศรษฐกิจพิเศษภาคตะวันออก (สกรศ.)</t>
  </si>
  <si>
    <t>ถูกยุบและแทนที่ด้วยสำนักงานคณะกรรมการนโยบายเขตพัฒนาพิเศษภาคตะวันออก 25020 (ปี 2562)</t>
  </si>
  <si>
    <t>กระทรวงการอุดมศึกษา วิทยาศาสตร์ วิจัย และนวัตกรรม</t>
  </si>
  <si>
    <t>เปลี่ยนรหัสจากเดิม 19000 เป็น 23000 และเปลี่ยนชื่อจากเดิม กระทรวงวิทยาศาสตร์และเทคโนโลยี เป็น กระทรวงการอุดมศึกษา วิทยาศาสตร์ วิจัย และนวัตกรรม</t>
  </si>
  <si>
    <t>สำนักงานปลัดกระทรวงการอุดมศึกษา วิทยาศาสตร์ วิจัย และนวัตกรรม</t>
  </si>
  <si>
    <t>เริ่มรับงบประมาณ ปี 2563</t>
  </si>
  <si>
    <t>สำนักงานการวิจัยแห่งชาติ</t>
  </si>
  <si>
    <t>เปลี่ยนรหัสจากเดิม 25005 เป็น 23004 และเปลี่ยนชื่อจากเดิม สำนักงานคณะกรรมการวิจัยแห่งชาติ เป็น สำนักงานการวิจัยแห่งชาติ (ปี 2563)</t>
  </si>
  <si>
    <t>มหาวิทยาลัยราชภัฏวไลยอลงกรณ์ในพระบรมราชูปถัมภ์</t>
  </si>
  <si>
    <t>สถาบันสารสนเทศทรัพยากรน้ำ (องค์การมหาชน)</t>
  </si>
  <si>
    <t>สำนักงานสภานโยบายการอุดมศึกษา วิทยาศาสตร์ วิจัยและนวัตกรรมแห่งชาติ</t>
  </si>
  <si>
    <t>สำนักงานคณะกรรมการส่งเสริมวิทยาศาสตร์ วิจัยและนวัตกรรม</t>
  </si>
  <si>
    <t>สถาบันการพยาบาลศรีสวรินทิรา สภากาชาดไทย</t>
  </si>
  <si>
    <t>สถาบันเทคโนโลยีจิตรลดา</t>
  </si>
  <si>
    <t>ส่วนราชการไม่สังกัดสำนักนายกรัฐมนตรี กระทรวง หรือทบวง</t>
  </si>
  <si>
    <t>สำนักราชเลขาธิการ</t>
  </si>
  <si>
    <t>สำนักพระราชวัง</t>
  </si>
  <si>
    <t>สำนักงานพระพุทธศาสนาแห่งชาติ</t>
  </si>
  <si>
    <t>สำนักงานคณะกรรมการพิเศษเพื่อประสานงานโครงการอันเนื่องมาจากพระราชดำริ</t>
  </si>
  <si>
    <t>สำนักงานคณะกรรมการวิจัยแห่งชาติ</t>
  </si>
  <si>
    <t>สำนักงานราชบัณฑิตยสภา</t>
  </si>
  <si>
    <t>สำนักงานตำรวจแห่งชาติ</t>
  </si>
  <si>
    <t>สำนักงานป้องกันและปราบปรามการฟอกเงิน</t>
  </si>
  <si>
    <t>สำนักงานสภาที่ปรึกษาเศรษฐกิจและสังคมแห่งชาติ</t>
  </si>
  <si>
    <t>เปลี่ยนรหัสจากเดิม 25015 เป็น 29007 (ปี 2559)</t>
  </si>
  <si>
    <t>ศูนย์อำนวยการบริหารจังหวัดชายแดนภาคใต้</t>
  </si>
  <si>
    <t>สำนักงานคณะกรรมการปฏิรูปกฎหมาย</t>
  </si>
  <si>
    <t>สำนักงานคณะกรรมการนโยบายเขตพัฒนาพิเศษภาคตะวันออก</t>
  </si>
  <si>
    <t>(ชื่อย่อ: สกพอ.) หน่วยงานของรัฐที่เป็นนิติบุคคล จัดตั้งขึ้นเมื่อวันอังคารที่ 15 พฤษภาคม พ.ศ. 2561 ตามมาตรา ๑๔ ของ พระราชบัญญัติเขตพัฒนาพิเศษภาคตะวันออก พ.ศ. ๒๕๖๑ [1] แทนที่ สำนักงานเพื่อการพัฒนาระเบียงเศรษฐกิจพิเศษภาคตะวันออก ที่ถูกยุบไปโดยมีเลขาธิการคณะกรรมการนโยบายเขตพัฒนาพิเศษภาคตะวันออกเป็นผู้บังคับบัญชาสูงสุด</t>
  </si>
  <si>
    <t>เริ่มรับงบประมาณ ปี2563 เปลี่ยนรหัสจากเดิม 25021 เป็น 01041 (ปี 2564)</t>
  </si>
  <si>
    <t>สำนักงานส่งเสริมวิสาหกิจเพื่อสังคม</t>
  </si>
  <si>
    <t>หน่วยงานอิสระตามรัฐธรรมนูญ</t>
  </si>
  <si>
    <t>สำนักงานคณะกรรมการป้องกันและปราบปรามการทุจริตแห่งชาติ</t>
  </si>
  <si>
    <t>เปลี่ยนรหัสจากเดิม 26005 เป็น 29003 (ปี 2559)</t>
  </si>
  <si>
    <t>เปลี่ยนรหัสจากเดิม 26011 เป็น 29008 (ปี 2559)</t>
  </si>
  <si>
    <t>หน่วยงานของรัฐสภา</t>
  </si>
  <si>
    <t>สำนักงานเลขาธิการวุฒิสภา</t>
  </si>
  <si>
    <t>สำนักงานเลขาธิการสภาผู้แทนราษฎร</t>
  </si>
  <si>
    <t>สถาบันพระปกเกล้า</t>
  </si>
  <si>
    <t>หน่วยงานของศาล</t>
  </si>
  <si>
    <t>สำนักงานศาลรัฐธรรมนูญ</t>
  </si>
  <si>
    <t>สำนักงานศาลยุติธรรม</t>
  </si>
  <si>
    <t>สำนักงานศาลปกครอง</t>
  </si>
  <si>
    <t>หน่วยงานอิสระของรัฐ</t>
  </si>
  <si>
    <t>สำนักงานคณะกรรมการการเลือกตั้ง</t>
  </si>
  <si>
    <t>สำนักงานผู้ตรวจการแผ่นดิน</t>
  </si>
  <si>
    <t>สำนักงานการตรวจเงินแผ่นดิน</t>
  </si>
  <si>
    <t>สำนักงานคณะกรรมการสิทธิมนุษยชนแห่งชาติ</t>
  </si>
  <si>
    <t>สำนักงานอัยการสูงสุด</t>
  </si>
  <si>
    <t>เปลี่ยนรหัสจากเดิม 29007 เป็น 25018 (ปี 2562)</t>
  </si>
  <si>
    <t>เปลี่ยนรหัสจากเดิม 29008 เป็น 25019 (ปี 2562)</t>
  </si>
  <si>
    <t>สำนักงานคณะกรรมการกิจการกระจายเสียง กิจการโทรทัศน์ และกิจการโทรคมนาคมแห่งชาติ</t>
  </si>
  <si>
    <t>องค์การตลาดเพื่อเกษตรกร</t>
  </si>
  <si>
    <t>องค์การสวนยาง</t>
  </si>
  <si>
    <t>ยกเลิก (ปี 2560)</t>
  </si>
  <si>
    <t>องค์การสะพานปลา</t>
  </si>
  <si>
    <t>องค์การส่งเสริมกิจการโคนมแห่งประเทศไทย</t>
  </si>
  <si>
    <t>องค์การอุตสาหกรรมป่าไม้</t>
  </si>
  <si>
    <t>สำนักงานกองทุนสงเคราะห์การทำสวนยาง</t>
  </si>
  <si>
    <t>วันที่ 15 กรกฎาคม 2558 หน่วยงานนี้ได้ยุบรวมกับ องค์การสวนยาง และ สถาบันวิจัยยาง เป็น การยางแห่งประเทศไทย รหัส 50110</t>
  </si>
  <si>
    <t>บริษัทห้องปฏิบัติการกลางตรวจสอบผลิตภัณฑ์เกษตรและอาหาร จำกัด</t>
  </si>
  <si>
    <t>การยางแห่งประเทศไทย</t>
  </si>
  <si>
    <t>การนิคมอุตสาหกรรมแห่งประเทศไทย</t>
  </si>
  <si>
    <t>องค์การเภสัชกรรม</t>
  </si>
  <si>
    <t>องค์การสุรา กรมสรรพสามิต</t>
  </si>
  <si>
    <t>โรงงานไพ่ กรมสรรพสามิต</t>
  </si>
  <si>
    <t>การยาสูบแห่งประเทศไทย</t>
  </si>
  <si>
    <t>โรงพิมพ์ตำรวจ</t>
  </si>
  <si>
    <t>การทางพิเศษแห่งประเทศไทย</t>
  </si>
  <si>
    <t>องค์การขนส่งมวลชนกรุงเทพ</t>
  </si>
  <si>
    <t>การท่าเรือแห่งประเทศไทย</t>
  </si>
  <si>
    <t>สถาบันการบินพลเรือน</t>
  </si>
  <si>
    <t>การรถไฟแห่งประเทศไทย</t>
  </si>
  <si>
    <t>การรถไฟฟ้าขนส่งมวลชนแห่งประเทศไทย</t>
  </si>
  <si>
    <t>บริษัท ขนส่ง จำกัด (ใช้เลขทะเบียนนิติบุคคล)</t>
  </si>
  <si>
    <t>แปรสภาพ</t>
  </si>
  <si>
    <t>บริษัท อู่กรุงเทพ จำกัด (ใช้เลขทะเบียนนิติบุคคล)</t>
  </si>
  <si>
    <t>บริษัท กสท โทรคมนาคม จำกัด (มหาชน) (ใช้เลขทะเบียนนิติบุคคล)</t>
  </si>
  <si>
    <t>บริษัท ทีโอที จำกัด (มหาชน) (ใช้เลขทะเบียนนิติบุคคล)</t>
  </si>
  <si>
    <t>บริษัท อสมท จำกัด (มหาชน) (ใช้เลขทะเบียนนิติบุคคล)</t>
  </si>
  <si>
    <t>บริษัท ไปรษณีย์ไทย จำกัด (ใช้เลขทะเบียนนิติบุคคล)</t>
  </si>
  <si>
    <t>องค์การตลาด</t>
  </si>
  <si>
    <t>องค์การคลังสินค้า</t>
  </si>
  <si>
    <t>สำนักงานสลากกินแบ่งรัฐบาล</t>
  </si>
  <si>
    <t>การท่องเที่ยวแห่งประเทศไทย</t>
  </si>
  <si>
    <t>บริษัท สหโรงแรมไทยและการท่องเที่ยว จำกัด (ใช้เลขทะเบียนนิติบุคคล)</t>
  </si>
  <si>
    <t>สถาบันวิจัยวิทยาศาสตร์และเทคโนโลยีแห่งประเทศไทย</t>
  </si>
  <si>
    <t>องค์การพิพิธภัณฑ์วิทยาศาสตร์แห่งชาติ</t>
  </si>
  <si>
    <t>องค์การสวนพฤกษศาสตร์</t>
  </si>
  <si>
    <t>การไฟฟ้าฝ่ายผลิตแห่งประเทศไทย</t>
  </si>
  <si>
    <t>การไฟฟ้านครหลวง</t>
  </si>
  <si>
    <t>การไฟฟ้าส่วนภูมิภาค</t>
  </si>
  <si>
    <t>บริษัท ปตท. จำกัด (มหาชน) (ใช้เลขทะเบียนนิติบุคคล)</t>
  </si>
  <si>
    <t>บริษัท ปตท. สำรวจและผลิตปิโตรเลียม จำกัด (ใช้เลขทะเบียนนิติบุคคล)</t>
  </si>
  <si>
    <t>องค์การจัดการน้ำเสีย</t>
  </si>
  <si>
    <t>การประปานครหลวง</t>
  </si>
  <si>
    <t>การประปาส่วนภูมิภาค</t>
  </si>
  <si>
    <t>การเคหะแห่งชาติ</t>
  </si>
  <si>
    <t>การกีฬาแห่งประเทศไทย</t>
  </si>
  <si>
    <t>องค์การสวนสัตว์</t>
  </si>
  <si>
    <t>สำนักงานธนานุเคราะห์ กรมพัฒนาสังคมและสวัสดิการ</t>
  </si>
  <si>
    <t>ธนาคารกรุงไทย จำกัด (มหาชน) (ใช้รหัสประจำสถาบันการเงิน)</t>
  </si>
  <si>
    <t>ธนาคารเพื่อการเกษตรและสหกรณ์การเกษตร (ใช้รหัสประจำสถาบันการเงิน)</t>
  </si>
  <si>
    <t>ธนาคารออมสิน (ใช้รหัสประจำสถาบันการเงิน)</t>
  </si>
  <si>
    <t>ธนาคารอาคารสงเคราะห์ (ใช้รหัสประจำสถาบันการเงิน)</t>
  </si>
  <si>
    <t>ธนาคารเพื่อการส่งออกและนำเข้าแห่งประเทศไทย (ใช้รหัสประจำสถาบันการเงิน)</t>
  </si>
  <si>
    <t>ธนาคารพัฒนาวิสาหกิจขนาดกลางและขนาดย่อมแห่งประเทศไทย (ใช้รหัสประจำสถาบันการเงิน)</t>
  </si>
  <si>
    <t>ธนาคารอิสลามแห่งประเทศไทย (ใช้รหัสประจำสถาบันการเงิน)</t>
  </si>
  <si>
    <t>บรรษัทตลาดรองสินเชื่อเพื่อที่อยู่อาศัย</t>
  </si>
  <si>
    <t>บรรษัทประกันสินเชื่ออุตสาหกรรมขนาดย่อม (ใช้รหัสประจำสถาบันการเงิน)</t>
  </si>
  <si>
    <t>บริษัทบริหารสินทรัพย์ ธนาคารอิสลามแห่งประเทศไทย</t>
  </si>
  <si>
    <t>บริษัท ธนารักษ์พัฒนาสินทรัพย์ จำกัด</t>
  </si>
  <si>
    <t>ส่วนราชการในพระองค์</t>
  </si>
  <si>
    <t>สภากาชาดไทย</t>
  </si>
  <si>
    <t>หน่วยงานอื่นของรัฐ</t>
  </si>
  <si>
    <t>กองทุนเพื่อความเสมอภาคทางการศึกษา</t>
  </si>
  <si>
    <t>เปลี่ยนรหัสจากเดิม 65002 เป็น 80607 (ปี2563)</t>
  </si>
  <si>
    <t>สำนักงานสภาเกษตรกรแห่งชาติ</t>
  </si>
  <si>
    <t>องค์กรปกครองส่วนท้องถิ่น</t>
  </si>
  <si>
    <t>กองทุนและเงินทุนหมุนเวียน</t>
  </si>
  <si>
    <t>งบกลาง</t>
  </si>
  <si>
    <t>รายจ่ายเพื่อชดใช้เงินคงคลัง</t>
  </si>
  <si>
    <t>Ref:</t>
  </si>
  <si>
    <t>https://app.bot.or.th/BTWS_STAT/statistics/DownloadFile.aspx?file=EC_MB_042_TH.PDF</t>
  </si>
  <si>
    <t>Level</t>
  </si>
  <si>
    <t>Sector</t>
  </si>
  <si>
    <t>Sub-Sector</t>
  </si>
  <si>
    <t>Description / Examples</t>
  </si>
  <si>
    <t>1. Residents (บุคคลหรือสถาบันที่มีถิ่นฐานอยู่ในประเทศ)</t>
  </si>
  <si>
    <t>Entities whose center of economic interest is in Thailand</t>
  </si>
  <si>
    <t>Financial Corporations (สถาบันการเงิน)</t>
  </si>
  <si>
    <t>Includes Depository Corporations and Other Financial Corporations</t>
  </si>
  <si>
    <t>1.1.1</t>
  </si>
  <si>
    <t>Central Bank</t>
  </si>
  <si>
    <t>ธนาคารแห่งประเทศไทย, ทุนรักษาระดับอัตราแลกเปลี่ยนเงินตรา (ปิดดำเนินการ ก.ย. 2550)</t>
  </si>
  <si>
    <t>Other Depository Corporations</t>
  </si>
  <si>
    <t>ธนาคารพาณิชย์จดทะเบียนในประเทศ, สาขาธนาคารพาณิชย์ต่างประเทศ, กิจการวิเทศธนกิจ, บริษัทเงินทุน, ธนาคารเฉพาะกิจ (ออมสิน, ธอส., ธ.ก.ส., EXIM, SME, อิสลาม), สหกรณ์ออมทรัพย์, กองทุนรวมตลาดเงิน</t>
  </si>
  <si>
    <t>1.1.2</t>
  </si>
  <si>
    <t>Other Financial Corporations</t>
  </si>
  <si>
    <t>บริษัทประกันชีวิต/วินาศภัย, กองทุนสำรองเลี้ยงชีพ/กบข., FIDF, บสย., กองทุนรวมที่ไม่ใช่ MMF (กองทุนโครงสร้างพื้นฐาน/อสังหาฯ), ตัวกลางทางการเงินอื่น (AMC, ลิสซิ่ง, โบรกเกอร์, บลจ., Holding, บัตรเครดิต/สินเชื่อส่วนบุคคล), Financial Auxiliaries (ตลาดหลักทรัพย์, TFEX, ThaiBMA, DPA, FX dealers, Representative Office, Trusts, กลต., คปภ.)</t>
  </si>
  <si>
    <t>General Government (รัฐบาล)</t>
  </si>
  <si>
    <t>Central Government</t>
  </si>
  <si>
    <t>กระทรวง/กรม, หน่วยงานรัฐสภา/ศาล, สถานศึกษา/โรงพยาบาลรัฐ, ประกันสังคม, กองทุนเงินทดแทน, NPI Serving Government (การกีฬา, การท่องเที่ยว, องค์การกําจัดน้ำเสีย ฯลฯ)</t>
  </si>
  <si>
    <t>Local Governments</t>
  </si>
  <si>
    <t>อบจ., เทศบาล, อบต., กทม., เมืองพัทยา, โรงเรียน/โรงพยาบาลสังกัดท้องถิ่น, กองทุนท้องถิ่น</t>
  </si>
  <si>
    <t>Nonfinancial Corporations (ภาคธุรกิจที่ไม่ใช่สถาบันการเงิน)</t>
  </si>
  <si>
    <t>Public NFCs</t>
  </si>
  <si>
    <t>รัฐวิสาหกิจที่ไม่ใช่สถาบันการเงิน (รัฐถือหุ้น &gt;50%)</t>
  </si>
  <si>
    <t>Other NFCs</t>
  </si>
  <si>
    <t>บริษัทเอกชน, นิติบุคคล, รพ./สถานศึกษาเอกชน, องค์กรตามกฎหมายเฉพาะ, สาขาบริษัทต่างประเทศในไทย, สหกรณ์ที่ไม่ใช่ออมทรัพย์, กองทุนส่วนบุคคลของนิติบุคคล</t>
  </si>
  <si>
    <t>Households (ภาคครัวเรือน)</t>
  </si>
  <si>
    <t>บุคคลธรรมดาในประเทศ</t>
  </si>
  <si>
    <t>NPISH</t>
  </si>
  <si>
    <t>สโมสร, มูลนิธิ, วัด, โบสถ์, สภากาชาดไทย, พรรคการเมือง</t>
  </si>
  <si>
    <t>2. Nonresidents (บุคคลหรือสถาบันที่มีถิ่นฐานอยู่นอกประเทศ)</t>
  </si>
  <si>
    <t>All entities whose center of economic interest is outside Thailand</t>
  </si>
  <si>
    <t>customer type</t>
  </si>
  <si>
    <t>interbank_fcc_flag</t>
  </si>
  <si>
    <t>[08-Jan-26] แต่ละแบงค์สามารถ define code นี้ได้เอง แต่ละ cif ควรแยกได้ว่าเป็น customer type ประเภทไหน</t>
  </si>
  <si>
    <t>คำนวณอัตราดอกเบี้ยเงินฝาก</t>
  </si>
  <si>
    <t>DESC</t>
  </si>
  <si>
    <t>PERSFLG</t>
  </si>
  <si>
    <t>ASCCCODEV</t>
  </si>
  <si>
    <t>Type of Customer</t>
  </si>
  <si>
    <t>Desc</t>
  </si>
  <si>
    <t>Customer TH</t>
  </si>
  <si>
    <t>Customer EN</t>
  </si>
  <si>
    <t>ASCCCTAX</t>
  </si>
  <si>
    <t>BOT_RP</t>
  </si>
  <si>
    <t>ASCCCFCC</t>
  </si>
  <si>
    <t>FCC_Class</t>
  </si>
  <si>
    <t>บุคคลธรรมดา</t>
  </si>
  <si>
    <t>Personal</t>
  </si>
  <si>
    <t>PERSONAL</t>
  </si>
  <si>
    <t>พนักงานธนาคาร VB กลุ่มบริษัท เอซีเอ็ม โฮลดิ้ง จำกัด</t>
  </si>
  <si>
    <t>นิติบุคคล</t>
  </si>
  <si>
    <t>นิติบุคคลทั่วไป</t>
  </si>
  <si>
    <t>Juristic Person</t>
  </si>
  <si>
    <t>OTHER</t>
  </si>
  <si>
    <t>รัฐวิสาหกิจ และเทศพาณิชย์ที่ดำเนินการในรูปบริษัทฯ</t>
  </si>
  <si>
    <t>ส่วนราชการ</t>
  </si>
  <si>
    <t>ราชการ</t>
  </si>
  <si>
    <t>Public Agency</t>
  </si>
  <si>
    <t>นิติบุคคลอื่น</t>
  </si>
  <si>
    <t>นิติบุคคลไม่แสวงหากำไร</t>
  </si>
  <si>
    <t>นิติบุคคลที่ไม่แสวงหากำไร</t>
  </si>
  <si>
    <t>Non-Profit Juristic Person</t>
  </si>
  <si>
    <t>สถาบันที่ไม่มีวัตถุประสงค์เพื่อหากำไร</t>
  </si>
  <si>
    <t>องค์กรภาครัฐบาล - รัฐบาลกลาง</t>
  </si>
  <si>
    <t>องค์กรภาครัฐบาล -รัฐบาลท้องถิ่น (ไม่มีรหัส Agency code)</t>
  </si>
  <si>
    <t>รัฐวิสาหกิจ และองค์การของรัฐ</t>
  </si>
  <si>
    <t>ธนาคารพาณิชย์ไทย</t>
  </si>
  <si>
    <t>สถาบันการเงิน</t>
  </si>
  <si>
    <t>สถาบัน</t>
  </si>
  <si>
    <t>Institution</t>
  </si>
  <si>
    <t>ธนาคารพาณิชย์</t>
  </si>
  <si>
    <t>ธนาคารพาณิชย์ไทยเพื่อรายย่อย</t>
  </si>
  <si>
    <t>ธนาคารพาณิชย์ที่เป็นบริษัทลูกของธนาคารต่างประเทศ</t>
  </si>
  <si>
    <t>สาขาธนาคารต่างประเทศ</t>
  </si>
  <si>
    <t>สถาบันการเงินอื่นที่จดทะเบียนและตั้งอยู่ในต่างประเทศ</t>
  </si>
  <si>
    <t>สำนักงานวิเทศธนกิจของธนาคารต่างประเทศ</t>
  </si>
  <si>
    <t>องค์กรภาครัฐบาล -รัฐบาลท้องถิ่น (มีรหัส Agency code)</t>
  </si>
  <si>
    <t>ธนาคารแห่งประเทศไทย</t>
  </si>
  <si>
    <t>กองทุนเพื่อการฟื้นฟูและพัฒนาระบบสถาบันการเงิน</t>
  </si>
  <si>
    <t>สถาบันประกันเงินฝาก</t>
  </si>
  <si>
    <t>ธนาคาร VB กลุ่มบริษัท เอซีเอ็ม โฮลดิ้ง จำกัด</t>
  </si>
  <si>
    <t>ธนาคารเพื่อการเกษตรและสหกรณ์การเกษตร</t>
  </si>
  <si>
    <t>สถาบันการเงินเฉพาะกิจ</t>
  </si>
  <si>
    <t>ธนาคารอาคารสงเคราะห์</t>
  </si>
  <si>
    <t>ธนาคารเพื่อการส่งออกและนำเข้าแห่งประเทศไทย</t>
  </si>
  <si>
    <t>ธนาคารพัฒนาวิสาหกิจขนาดกลางและขนาดย่อมแห่งประเทศไทย</t>
  </si>
  <si>
    <t>ธนาคารอิสลามแห่งประเทศไทย</t>
  </si>
  <si>
    <t>บรรษัทเงินทุนอุตสาหกรรมแห่งประเทศไทย</t>
  </si>
  <si>
    <t>ธนาคารออมสิน</t>
  </si>
  <si>
    <t>บรรษัทบริหารสินทรัพย์ไทย</t>
  </si>
  <si>
    <t>กองทุนและบริษัทประกัน</t>
  </si>
  <si>
    <t>Fund and Insurance Company</t>
  </si>
  <si>
    <t>บรรษัทบริหารสินทรัพย์สถาบันการเงิน</t>
  </si>
  <si>
    <t>บรรษัทตลาดรองสินเชื่อที่อยู่อาศัย</t>
  </si>
  <si>
    <t>บรรษัทประกันสินเชื่ออุตสาหกรรมขนาดย่อม</t>
  </si>
  <si>
    <t>สำนักงานผู้แทนธนาคารต่างประเทศ</t>
  </si>
  <si>
    <t>บริษัทเงินทุน/บริษัทเงินทุนหลักทรัพย์</t>
  </si>
  <si>
    <t>บริษัทเงินทุน</t>
  </si>
  <si>
    <t>บริษัทหลักทรัพย์</t>
  </si>
  <si>
    <t>บริษัทหลักทรัพย์จัดการกองทุนรวม</t>
  </si>
  <si>
    <t>บริษัทเครดิตฟองซิเอร์</t>
  </si>
  <si>
    <t>ผู้ประกอบธุรกิจบัตรเครดิตที่มิใช่สถาบันการเงิน</t>
  </si>
  <si>
    <t>บริษัทประกันชีวิต</t>
  </si>
  <si>
    <t>สหกรณ์ออมทรัพย์</t>
  </si>
  <si>
    <t>สหกรณ์ออมทรัพย์และสหกรณ์การเกษตร</t>
  </si>
  <si>
    <t>สหกรณ์</t>
  </si>
  <si>
    <t>Cooperative</t>
  </si>
  <si>
    <t>ชุมนุมสหกรณ์ออมทรัพย์</t>
  </si>
  <si>
    <t>บริษัทบริหารสินทรัพย์</t>
  </si>
  <si>
    <t>โรงรับจำนำ - ของรัฐ</t>
  </si>
  <si>
    <t>สถาบันการเงินอื่นที่อยู่ในประเทศ</t>
  </si>
  <si>
    <t>โรงรับจำนำ - ของเอกชน</t>
  </si>
  <si>
    <t>มหาวิทยาลัย</t>
  </si>
  <si>
    <t>สถานศึกษา</t>
  </si>
  <si>
    <t>University</t>
  </si>
  <si>
    <t>เพื่อธุรกรรมสาขา (บัญชีพัก)</t>
  </si>
  <si>
    <t>องค์กรชุมชน</t>
  </si>
  <si>
    <t>บุคคลพิเศษ</t>
  </si>
  <si>
    <t>Special Person</t>
  </si>
  <si>
    <t>สหกรณ์,สหพันธ์สหกรณ์,กลุ่มเกษตรกร</t>
  </si>
  <si>
    <t>กองทุนหมู่บ้าน + กองทุนหมู่บ้านและชุมชนเมืองแห่งชาติ</t>
  </si>
  <si>
    <t>นิติบุคคลพิเศษ</t>
  </si>
  <si>
    <t>Special Juristic Person</t>
  </si>
  <si>
    <t>กองทุนสำรองเลี้ยงชีพ</t>
  </si>
  <si>
    <t>กองทุนบำเหน็จบำนาญข้าราชการ</t>
  </si>
  <si>
    <t>กองทุนประกันสังคม</t>
  </si>
  <si>
    <t>กองทุนเงินทดแทน-รัฐบาล/รัฐวิสาหกิจ</t>
  </si>
  <si>
    <t>กองทุนอื่น ๆ</t>
  </si>
  <si>
    <t>กลุ่มหน่วยงานเรียกเก็บ(เฉพาะกิจด้านสินเชื่อ)</t>
  </si>
  <si>
    <t>บุคคลธรรมดาที่อยู่ในต่างประเทศ</t>
  </si>
  <si>
    <t>บุคคลธรรมดาที่มีถิ่นฐานอยู่นอกประเทศ</t>
  </si>
  <si>
    <t xml:space="preserve">Non-Resident Personal </t>
  </si>
  <si>
    <t>นิติบุคคลที่อยู่ในต่างประเทศที่ไม่ได้รับการยกเว้นหักภาษี ณ ที่จ่าย</t>
  </si>
  <si>
    <t xml:space="preserve">นิติบุคคลที่มีถิ่นฐานอยู่นอกประเทศ </t>
  </si>
  <si>
    <t>Non-Resident Juristic Person</t>
  </si>
  <si>
    <t>นิติบุคคลที่อยู่ในต่างประเทศที่ได้รับการยกเว้นหักภาษี ณ ที่จ่าย</t>
  </si>
  <si>
    <t>สถาบันการเงินที่อยู่ในต่างประเทศ</t>
  </si>
  <si>
    <t>สถาบันการเงินที่มีถิ่นฐานอยู่นอกประเทศ</t>
  </si>
  <si>
    <t>Non-Resident financial institution</t>
  </si>
  <si>
    <t>https://www.bot.or.th/th/our-services/financial-service/Member-BOT/Member-Corner/BAHTNET-ISO-20022.html#accordion-1ed2896146-item-130f290b34</t>
  </si>
  <si>
    <t>https://www.bot.or.th/content/dam/bot/fipcs/documents/DDD/2565/ThaiPDF/25650126.pdf</t>
  </si>
  <si>
    <t>ISO 20022 Message</t>
  </si>
  <si>
    <t>Business Purpose</t>
  </si>
  <si>
    <t>pacs.008</t>
  </si>
  <si>
    <t>Financial Institution to Financial Institution Customer Credit Transfer</t>
  </si>
  <si>
    <t>Interbank customer credit transfer</t>
  </si>
  <si>
    <t>pacs.009</t>
  </si>
  <si>
    <t>Financial Institution Credit Transfer</t>
  </si>
  <si>
    <t>Interbank FI-to-FI transfer</t>
  </si>
  <si>
    <t>pacs.009.COV</t>
  </si>
  <si>
    <t>Financial Institution Credit Transfer Cover</t>
  </si>
  <si>
    <t>Cover payment for underlying customer transfer</t>
  </si>
  <si>
    <t>camt.054</t>
  </si>
  <si>
    <t>Bank to Customer Debit Notification</t>
  </si>
  <si>
    <t>Debit advice to customer</t>
  </si>
  <si>
    <t>Bank to Customer Credit Notification</t>
  </si>
  <si>
    <t>Credit advice to customer</t>
  </si>
  <si>
    <t xml:space="preserve">camt.056 </t>
  </si>
  <si>
    <t>FI to FI Payment Cancellation Request – Return Message</t>
  </si>
  <si>
    <t>Request to return a payment</t>
  </si>
  <si>
    <t>camt.056</t>
  </si>
  <si>
    <t>FI to FI Payment Cancellation Request – Cancellation Message</t>
  </si>
  <si>
    <t>Request to cancel a payment</t>
  </si>
  <si>
    <t>camt.087</t>
  </si>
  <si>
    <t>Request to Modify Payment</t>
  </si>
  <si>
    <t>Amendment / modification request</t>
  </si>
  <si>
    <t>camt.998</t>
  </si>
  <si>
    <t>Cash Management Proprietary Message</t>
  </si>
  <si>
    <t>General information / Repo contact</t>
  </si>
  <si>
    <t>pacs.002</t>
  </si>
  <si>
    <t>FI to FI Payment Status Report</t>
  </si>
  <si>
    <t>Error / status reporting</t>
  </si>
  <si>
    <t>camt.053</t>
  </si>
  <si>
    <t>Bank to Customer Statement</t>
  </si>
  <si>
    <t>Account statement</t>
  </si>
  <si>
    <t>https://www.bot.or.th/content/dam/bot/documents/th/our-roles/payment-systems/regulations-announcements/BAHTNET-Systems/attachment-to-the-announcement-practice/7-bot-announcementswift/SWIFT.pdf</t>
  </si>
  <si>
    <t>https://www.bot.or.th/content/dam/bot/fmd/bilateral-repurchase/%E0%B8%9B%E0%B8%A3%E0%B8%B0%E0%B8%81%E0%B8%B2%E0%B8%A8_%E0%B8%AA%E0%B8%81%E0%B8%87.44_2556.pdf</t>
  </si>
  <si>
    <t>Haircut</t>
  </si>
  <si>
    <t>unit: ร้อยละ</t>
  </si>
  <si>
    <t>อายุคงเหลือ</t>
  </si>
  <si>
    <t>ประเภทตราสารหนี้</t>
  </si>
  <si>
    <t>0-5 ปี</t>
  </si>
  <si>
    <t>&gt; 5 ปี - 10 ปี</t>
  </si>
  <si>
    <t>&gt; 10 ปี - 20 ปี</t>
  </si>
  <si>
    <t>&gt; 20 ปี</t>
  </si>
  <si>
    <t>1. ตั๋วเงินคลัง ตั๋วสัญญาใช้เงินเพื่อปรับ โครงสร้างหนี้ พันธบัตรรัฐบาล พันธบัตร ธปท. พันธบัตรออมทรัพย์ ธปท.</t>
  </si>
  <si>
    <t>2. หุ้นกู้ พันธบัตร หรือตราสารหนี้ที่ออกโดย รัฐวิสาหกิจหรือสถาบันการเงินที่มีกฎหมาย เฉพาะจัดตั้งขึ้นตามที่ ธปท. กำหนด ที่ กระทรวงการคลังค้ำประกันเงินต้นและ ดอกเบี้ย</t>
  </si>
  <si>
    <t>3. หุ้นกู้ พันธบัตร หรือตราสารหนี้ที่ออกโดย รัฐวิสาหกิจหรือสถาบันการเงินที่มีกฎหมาย เฉพาะจัดตั้งขึ้นตามที่ ธปท. กำหนด ที่ กระทรวงการคลังไม่ค้ำประกันเงินต้นและ ดอกเบี้ย แต่ตราสารหรือผู้ออกต้องได้รับการ จัดอันดับเครดิตไม่ต่ำกว่า AAA จาก TRIS หรืออันดับเครดิตที่เทียบเท่าจากสถาบันจัด อันดับเครดิตที่ ธปท. กำหนด หรืออันดับ เทียบเท่ากับที่ให้กับรัฐบาลไทยจาก S&amp;P หรือ Moody's</t>
  </si>
  <si>
    <t>4. พันธบัตรหรือตราสารหนี้ที่ออกโดยกองทุน เพื่อการฟื้นฟูและพัฒนาระบบสถาบันการเงิน</t>
  </si>
  <si>
    <t>Note: ประเภทตราสารหนี้แบบอัตราดอกเบี้ยลอยตัว ให้ใช้อัตราส่วนลด (Haircut) และช่วงอัตราปลอดการเรียกเงินเพิ่ม (Variation Margin) ในอัตราเดียวกับตราสารหนี้ที่มีอายุคงเหลือ 0 – 5 ปี</t>
  </si>
  <si>
    <t>Variation Margin</t>
  </si>
  <si>
    <t>MA has sent this mapping CL as of 9 Jan 2026</t>
  </si>
  <si>
    <t>Agency Code</t>
  </si>
  <si>
    <t>MOODYS</t>
  </si>
  <si>
    <t>STD_POORS</t>
  </si>
  <si>
    <t>FITCHINV</t>
  </si>
  <si>
    <t>FITCH_TH</t>
  </si>
  <si>
    <t>MA__rating_agency</t>
  </si>
  <si>
    <t>MA__rating</t>
  </si>
  <si>
    <t>Aaa</t>
  </si>
  <si>
    <t>AAA(THA)</t>
  </si>
  <si>
    <t>Aa</t>
  </si>
  <si>
    <t>Aa1</t>
  </si>
  <si>
    <t>Aa2</t>
  </si>
  <si>
    <t>AA-(THA)</t>
  </si>
  <si>
    <t>Aa3</t>
  </si>
  <si>
    <t>A</t>
  </si>
  <si>
    <t>A(THA)</t>
  </si>
  <si>
    <t>A+</t>
  </si>
  <si>
    <t>A+(THA)</t>
  </si>
  <si>
    <t>A1</t>
  </si>
  <si>
    <t>A-(THA)</t>
  </si>
  <si>
    <t>A2</t>
  </si>
  <si>
    <t>BBB</t>
  </si>
  <si>
    <t>BBB(THA)</t>
  </si>
  <si>
    <t>A3</t>
  </si>
  <si>
    <t>BBB-</t>
  </si>
  <si>
    <t>BBB+</t>
  </si>
  <si>
    <t>BBB+(THA)</t>
  </si>
  <si>
    <t>Baa</t>
  </si>
  <si>
    <t>BBB-(THA)</t>
  </si>
  <si>
    <t>Baa1</t>
  </si>
  <si>
    <t>BB</t>
  </si>
  <si>
    <t>BB(THA)</t>
  </si>
  <si>
    <t>Baa2</t>
  </si>
  <si>
    <t>BB-</t>
  </si>
  <si>
    <t>BB+</t>
  </si>
  <si>
    <t>BB+(THA)</t>
  </si>
  <si>
    <t>Baa3</t>
  </si>
  <si>
    <t>BB-(THA)</t>
  </si>
  <si>
    <t>Ba</t>
  </si>
  <si>
    <t>B</t>
  </si>
  <si>
    <t>B(THA)</t>
  </si>
  <si>
    <t>Ba1</t>
  </si>
  <si>
    <t>B-</t>
  </si>
  <si>
    <t>B+</t>
  </si>
  <si>
    <t>B+(THA)</t>
  </si>
  <si>
    <t>Ba2</t>
  </si>
  <si>
    <t>B-(THA)</t>
  </si>
  <si>
    <t>Ba3</t>
  </si>
  <si>
    <t>CCC</t>
  </si>
  <si>
    <t>CCC(THA)</t>
  </si>
  <si>
    <t>CCC-</t>
  </si>
  <si>
    <t>CCC+</t>
  </si>
  <si>
    <t>CCC+(THA)</t>
  </si>
  <si>
    <t>B1</t>
  </si>
  <si>
    <t>CCC-(THA)</t>
  </si>
  <si>
    <t>B2</t>
  </si>
  <si>
    <t>CC</t>
  </si>
  <si>
    <t>CC(THA)</t>
  </si>
  <si>
    <t>B3</t>
  </si>
  <si>
    <t>C</t>
  </si>
  <si>
    <t>C(THA)</t>
  </si>
  <si>
    <t>Caa</t>
  </si>
  <si>
    <t>SD</t>
  </si>
  <si>
    <t>RD</t>
  </si>
  <si>
    <t>DDD(THA)</t>
  </si>
  <si>
    <t>Caa1</t>
  </si>
  <si>
    <t>DD(THA)</t>
  </si>
  <si>
    <t>Caa2</t>
  </si>
  <si>
    <t>DD</t>
  </si>
  <si>
    <t>D(THA)</t>
  </si>
  <si>
    <t>T1</t>
  </si>
  <si>
    <t>Caa3</t>
  </si>
  <si>
    <t>NR</t>
  </si>
  <si>
    <t>DDD</t>
  </si>
  <si>
    <t>F1+(THA)</t>
  </si>
  <si>
    <t>T1+</t>
  </si>
  <si>
    <t>Ca</t>
  </si>
  <si>
    <t>A-1</t>
  </si>
  <si>
    <t>F1(THA)</t>
  </si>
  <si>
    <t>T2</t>
  </si>
  <si>
    <t>A-1+</t>
  </si>
  <si>
    <t>F1+</t>
  </si>
  <si>
    <t>F2(THA)</t>
  </si>
  <si>
    <t>T3</t>
  </si>
  <si>
    <t>A-2</t>
  </si>
  <si>
    <t>F1</t>
  </si>
  <si>
    <t>F3(THA)</t>
  </si>
  <si>
    <t>others/nr</t>
  </si>
  <si>
    <t>WR</t>
  </si>
  <si>
    <t>A-3</t>
  </si>
  <si>
    <t>F2</t>
  </si>
  <si>
    <t>P-1</t>
  </si>
  <si>
    <t>B(ST)</t>
  </si>
  <si>
    <t>F3</t>
  </si>
  <si>
    <t>P-2</t>
  </si>
  <si>
    <t>B-1</t>
  </si>
  <si>
    <t>B-ST</t>
  </si>
  <si>
    <t>P-3</t>
  </si>
  <si>
    <t>B-2</t>
  </si>
  <si>
    <t>C-ST</t>
  </si>
  <si>
    <t>NP</t>
  </si>
  <si>
    <t>B-3</t>
  </si>
  <si>
    <t>D-ST</t>
  </si>
  <si>
    <t>C(ST)</t>
  </si>
  <si>
    <t>D(ST)</t>
  </si>
  <si>
    <t>Ref link</t>
  </si>
  <si>
    <t>รหัสมาตรฐาน</t>
  </si>
  <si>
    <t>REFERENCE CODE</t>
  </si>
  <si>
    <t>FI_NAME_THAI</t>
  </si>
  <si>
    <t>FI_NAME_ENGLISH</t>
  </si>
  <si>
    <t>OPEN_DATE</t>
  </si>
  <si>
    <t>BANK OF THAILAND</t>
  </si>
  <si>
    <t>ธนาคารกรุงเทพ จำกัด (มหาชน)</t>
  </si>
  <si>
    <t>BANGKOK BANK PUBLIC COMPANY LIMITED</t>
  </si>
  <si>
    <t>ธนาคารกสิกรไทย จำกัด (มหาชน)</t>
  </si>
  <si>
    <t>KASIKORNBANK PUBLIC COMPANY LIMITED</t>
  </si>
  <si>
    <t>006</t>
  </si>
  <si>
    <t>ธนาคารกรุงไทย จำกัด (มหาชน)</t>
  </si>
  <si>
    <t>KRUNG THAI BANK PUBLIC COMPANY LIMITED</t>
  </si>
  <si>
    <t>008</t>
  </si>
  <si>
    <t>ธนาคาร เจพีมอร์แกน เชส</t>
  </si>
  <si>
    <t>JPMORGAN CHASE BANK, NATIONAL ASSOCIATION</t>
  </si>
  <si>
    <t>009</t>
  </si>
  <si>
    <t>ธนาคารโอเวอร์ซี-ไชนีส แบงกิ้ง คอร์ปอเรชั่น จำกัด</t>
  </si>
  <si>
    <t>OVERSEA-CHINESE BANKING CORPORATION LIMITED</t>
  </si>
  <si>
    <t>011</t>
  </si>
  <si>
    <t>ธนาคารทหารไทยธนชาต จำกัด (มหาชน)</t>
  </si>
  <si>
    <t>TMBTHANACHART BANK PUBLIC COMPANY LIMITED</t>
  </si>
  <si>
    <t>014</t>
  </si>
  <si>
    <t>ธนาคารไทยพาณิชย์ จำกัด (มหาชน)</t>
  </si>
  <si>
    <t>THE SIAM COMMERCIAL BANK PUBLIC COMPANY LIMITED</t>
  </si>
  <si>
    <t>017</t>
  </si>
  <si>
    <t>ธนาคาร ซิตี้แบงก์ เอ็น. เอ.</t>
  </si>
  <si>
    <t>CITIBANK, N.A.</t>
  </si>
  <si>
    <t>018</t>
  </si>
  <si>
    <t>ธนาคารซูมิโตโม มิตซุย แบงกิ้ง คอร์ปอเรชั่น</t>
  </si>
  <si>
    <t>SUMITOMO MITSUI BANKING CORPORATION</t>
  </si>
  <si>
    <t>020</t>
  </si>
  <si>
    <t>ธนาคารสแตนดาร์ดชาร์เตอร์ด (ไทย) จำกัด (มหาชน)</t>
  </si>
  <si>
    <t>STANDARD CHARTERED BANK (THAI) PUBLIC COMPANY LIMITED</t>
  </si>
  <si>
    <t>ธนาคาร ซีไอเอ็มบี ไทย จำกัด (มหาชน)</t>
  </si>
  <si>
    <t>CIMB THAI BANK PUBLIC COMPANY LIMITED</t>
  </si>
  <si>
    <t>023</t>
  </si>
  <si>
    <t>ธนาคาร อาร์ เอช บี จำกัด</t>
  </si>
  <si>
    <t>RHB BANK BERHAD</t>
  </si>
  <si>
    <t>024</t>
  </si>
  <si>
    <t>ธนาคารยูโอบี จำกัด (มหาชน)</t>
  </si>
  <si>
    <t>UNITED OVERSEAS BANK (THAI) PUBLIC COMPANY LIMITED</t>
  </si>
  <si>
    <t>025</t>
  </si>
  <si>
    <t>ธนาคารกรุงศรีอยุธยา จำกัด (มหาชน)</t>
  </si>
  <si>
    <t>BANK OF AYUDHYA PUBLIC COMPANY LIMITED</t>
  </si>
  <si>
    <t>026</t>
  </si>
  <si>
    <t>ธนาคาร เมกะ สากลพาณิชย์ จำกัด (มหาชน)</t>
  </si>
  <si>
    <t>MEGA INTERNATIONAL COMMERCIAL BANK PUBLIC COMPANY LIMITED</t>
  </si>
  <si>
    <t>027</t>
  </si>
  <si>
    <t>ธนาคารแห่งอเมริกา เนชั่นแนล แอสโซซิเอชั่น</t>
  </si>
  <si>
    <t>BANK OF AMERICA, NATIONAL ASSOCIATION</t>
  </si>
  <si>
    <t>029</t>
  </si>
  <si>
    <t>ธนาคารอินเดียน โอเวอร์ซีส์</t>
  </si>
  <si>
    <t>INDIAN OVERSEAS BANK</t>
  </si>
  <si>
    <t>030</t>
  </si>
  <si>
    <t>GOVERNMENT SAVINGS BANK</t>
  </si>
  <si>
    <t>031</t>
  </si>
  <si>
    <t>ธนาคารฮ่องกงและเซี่ยงไฮ้แบงกิ้งคอร์ปอเรชั่น จำกัด</t>
  </si>
  <si>
    <t>THE HONGKONG AND SHANGHAI BANKING CORPORATION LIMITED</t>
  </si>
  <si>
    <t>032</t>
  </si>
  <si>
    <t>ธนาคารดอยซ์แบงก์ เอจี สาขากรุงเทพฯ</t>
  </si>
  <si>
    <t>DEUTSCHE BANK AG. BANGKOK BRANCH</t>
  </si>
  <si>
    <t>033</t>
  </si>
  <si>
    <t>THE GOVERNMENT HOUSING BANK</t>
  </si>
  <si>
    <t>034</t>
  </si>
  <si>
    <t>BANK FOR AGRICULTURE AND AGRICULTURAL COOPERATIVES</t>
  </si>
  <si>
    <t>EXPORT-IMPORT BANK OF THAILAND</t>
  </si>
  <si>
    <t>039</t>
  </si>
  <si>
    <t>ธนาคาร มิซูโฮ จำกัด สาขากรุงเทพฯ</t>
  </si>
  <si>
    <t>MIZUHO BANK, LTD. BANGKOK BRANCH</t>
  </si>
  <si>
    <t>045</t>
  </si>
  <si>
    <t>ธนาคารบีเอ็นพี พารีบาส์</t>
  </si>
  <si>
    <t>BNP PARIBAS</t>
  </si>
  <si>
    <t>052</t>
  </si>
  <si>
    <t>ธนาคารแห่งประเทศจีน (ไทย) จำกัด (มหาชน)</t>
  </si>
  <si>
    <t>BANK OF CHINA (THAI) PUBLIC COMPANY LIMITED</t>
  </si>
  <si>
    <t>066</t>
  </si>
  <si>
    <t>ISLAMIC BANK OF THAILAND</t>
  </si>
  <si>
    <t>067</t>
  </si>
  <si>
    <t>ธนาคารทิสโก้ จำกัด (มหาชน)</t>
  </si>
  <si>
    <t>TISCO BANK PUBLIC COMPANY LIMITED</t>
  </si>
  <si>
    <t>069</t>
  </si>
  <si>
    <t>ธนาคารเกียรตินาคินภัทร จำกัด (มหาชน)</t>
  </si>
  <si>
    <t>KIATNAKIN PHATRA BANK PUBLIC COMPANY LIMITED</t>
  </si>
  <si>
    <t>070</t>
  </si>
  <si>
    <t>ธนาคารไอซีบีซี (ไทย) จำกัด (มหาชน)</t>
  </si>
  <si>
    <t>INDUSTRIAL AND COMMERCIAL BANK OF CHINA (THAI) PUBLIC COMPANY LIMITED</t>
  </si>
  <si>
    <t>071</t>
  </si>
  <si>
    <t>ธนาคารไทยเครดิต จำกัด (มหาชน)</t>
  </si>
  <si>
    <t>THAI CREDIT BANK PUBLIC COMPANY LIMITED</t>
  </si>
  <si>
    <t>073</t>
  </si>
  <si>
    <t>ธนาคารแลนด์ แอนด์ เฮ้าส์ จำกัด (มหาชน)</t>
  </si>
  <si>
    <t>LAND AND HOUSES BANK PUBLIC COMPANY LIMITED</t>
  </si>
  <si>
    <t>074</t>
  </si>
  <si>
    <t>BANGKOK BANK (CHINA) COMPANY LIMITED</t>
  </si>
  <si>
    <t>075</t>
  </si>
  <si>
    <t>BANGKOK BANK BERHAD</t>
  </si>
  <si>
    <t>076</t>
  </si>
  <si>
    <t>ธนาคารกัมพูชาพาณิชย์ จำกัด</t>
  </si>
  <si>
    <t>CAMBODIAN COMMERCIAL BANK</t>
  </si>
  <si>
    <t>077</t>
  </si>
  <si>
    <t>KASIKORNBANK (CHINA) COMPANY LIMITED</t>
  </si>
  <si>
    <t>078</t>
  </si>
  <si>
    <t>ธนาคารกสิกรไทย จำกัด</t>
  </si>
  <si>
    <t>KASIKORNTHAI BANK LIMITED</t>
  </si>
  <si>
    <t>080</t>
  </si>
  <si>
    <t>ธนาคาร ซูมิโตโม มิตซุย ทรัสต์ (ไทย) จำกัด (มหาชน)</t>
  </si>
  <si>
    <t>SUMITOMO MITSUI TRUST BANK (THAI) PUBLIC COMPANY LIMITED</t>
  </si>
  <si>
    <t>083</t>
  </si>
  <si>
    <t>พีที เพอร์มาตา ทีบีเค</t>
  </si>
  <si>
    <t>PT BANK PERMATA, TBK.</t>
  </si>
  <si>
    <t>SIAM COMMERCIAL BANK MYANMAR LIMITED</t>
  </si>
  <si>
    <t>085</t>
  </si>
  <si>
    <t>PT BANK MASPION INDONESIA TBK</t>
  </si>
  <si>
    <t>086</t>
  </si>
  <si>
    <t>HATTHA BANK PUBLIC LIMITED COMPANY</t>
  </si>
  <si>
    <t>087</t>
  </si>
  <si>
    <t>VB กลุ่มบริษัท เอซีเอ็ม โฮลดิ้ง จำกัด</t>
  </si>
  <si>
    <t>088</t>
  </si>
  <si>
    <t>ธนาคารคลิกซ์ จำกัด (มหาชน)</t>
  </si>
  <si>
    <t>089</t>
  </si>
  <si>
    <t>VB กลุ่มบริษัท เอสซีบี เอกซ์ จำกัด (มหาชน)</t>
  </si>
  <si>
    <t>093</t>
  </si>
  <si>
    <t>THAI CREDIT GUARANTEE CORPORATION</t>
  </si>
  <si>
    <t>098</t>
  </si>
  <si>
    <t>SMALL AND MEDIUM ENTERPRISE DEVELOPMENT BANK OF THAILAND</t>
  </si>
  <si>
    <t>บริษัท ไดนามิค เปย์เม้นท์ จำกัด</t>
  </si>
  <si>
    <t>DYNAMIC PAYMENT COMPANY LIMITED</t>
  </si>
  <si>
    <t>บริษัท ช้อปปี้เพย์ (ประเทศไทย) จำกัด</t>
  </si>
  <si>
    <t>SHOPEEPAY (THAILAND) CO., LTD.</t>
  </si>
  <si>
    <t>304</t>
  </si>
  <si>
    <t>บริษัท พระอินทร์ ฟินเทค จำกัด</t>
  </si>
  <si>
    <t>PRAIN FINTECH COMPANY LIMITED</t>
  </si>
  <si>
    <t>305</t>
  </si>
  <si>
    <t>บริษัท เซ็นทรัล เพย์เม้นท์ จำกัด</t>
  </si>
  <si>
    <t>CENTRAL PAYMENT COMPANY LIMITED</t>
  </si>
  <si>
    <t>306</t>
  </si>
  <si>
    <t>บริษัท ฟอร์ท สมาร์ท เซอร์วิส จำกัด (มหาชน)</t>
  </si>
  <si>
    <t>FORTH SMART SERVICE PUBLIC COMPANY LIMITED</t>
  </si>
  <si>
    <t>307</t>
  </si>
  <si>
    <t>บริษัท แมคคาเล กรุ๊พ จำกัด (มหาชน)</t>
  </si>
  <si>
    <t>MACKALE GROUP PUBLIC COMPANY LIMITED</t>
  </si>
  <si>
    <t>308</t>
  </si>
  <si>
    <t>บริษัท สหไพบูลย์ (2558) จำกัด</t>
  </si>
  <si>
    <t>SAHAPAIBOON (2558) COMPANY LIMITED</t>
  </si>
  <si>
    <t>309</t>
  </si>
  <si>
    <t>บริษัท ไอร่า แอนด์ ไอฟุล จำกัด (มหาชน)</t>
  </si>
  <si>
    <t>AIRA &amp; AIFUL PUBLIC COMPANY LIMITED</t>
  </si>
  <si>
    <t>312</t>
  </si>
  <si>
    <t>บริษัท ไมด้า ลิสซิ่ง จำกัด (มหาชน)</t>
  </si>
  <si>
    <t>MIDA LEASING PUBLIC COMPANY LIMITED</t>
  </si>
  <si>
    <t>313</t>
  </si>
  <si>
    <t>บริษัท โดเมสติค แคปปิตอล 2015 จำกัด</t>
  </si>
  <si>
    <t>DOMESTIC CAPITAL 2015 COMPANY LIMITED</t>
  </si>
  <si>
    <t>314</t>
  </si>
  <si>
    <t>บริษัท ไอทีทีพี จำกัด</t>
  </si>
  <si>
    <t>ITTP CO.,LTD.</t>
  </si>
  <si>
    <t>315</t>
  </si>
  <si>
    <t>บริษัท ทีเค เงินทันใจ จำกัด</t>
  </si>
  <si>
    <t>TK NGERN TAN JAI COMPANY LIMITED</t>
  </si>
  <si>
    <t>316</t>
  </si>
  <si>
    <t>บริษัท เคบี เจ แคปปิตอล จำกัด</t>
  </si>
  <si>
    <t>KB J CAPITAL CO., LTD.</t>
  </si>
  <si>
    <t>318</t>
  </si>
  <si>
    <t>บริษัท โอมิเซะ จำกัด</t>
  </si>
  <si>
    <t>OMISE COMPANY LIMITED</t>
  </si>
  <si>
    <t>320</t>
  </si>
  <si>
    <t>บริษัท เซ็นดิท เทค จำกัด</t>
  </si>
  <si>
    <t>XENDIT TECH COMPANY LIMITED</t>
  </si>
  <si>
    <t>321</t>
  </si>
  <si>
    <t>บริษัท เอเชียเจมส์ฟอร์ยู จำกัด</t>
  </si>
  <si>
    <t>ASIAGEMS FOR YOU CO.,LTD.</t>
  </si>
  <si>
    <t>322</t>
  </si>
  <si>
    <t>บริษัท จี แคปปิตอล จำกัด (มหาชน)</t>
  </si>
  <si>
    <t>G CAPITAL PUBLIC COMPANY LIMITED</t>
  </si>
  <si>
    <t>323</t>
  </si>
  <si>
    <t>บริษัท เฮลโลเพย์ จำกัด</t>
  </si>
  <si>
    <t>HELLOPAY COMPANY LIMITED</t>
  </si>
  <si>
    <t>325</t>
  </si>
  <si>
    <t>บริษัท เงินต่อยอด จำกัด</t>
  </si>
  <si>
    <t>NGOENTORYOD COMPANY LIMITED</t>
  </si>
  <si>
    <t>326</t>
  </si>
  <si>
    <t>บริษัท ปิยะระยองกรุ๊ป จำกัด</t>
  </si>
  <si>
    <t>PIYARAYONGGROUP CO.,LTD.</t>
  </si>
  <si>
    <t>329</t>
  </si>
  <si>
    <t>บริษัท เอ.ที.ลีซซิ่ง จำกัด</t>
  </si>
  <si>
    <t>A.T.LEASIAG CO., LTD.</t>
  </si>
  <si>
    <t>330</t>
  </si>
  <si>
    <t>บริษัท เงินแสนสบาย จำกัด</t>
  </si>
  <si>
    <t>NGERN SAEN SABAI COMPANY LIMITED</t>
  </si>
  <si>
    <t>331</t>
  </si>
  <si>
    <t>บริษัท วีซ่า อินเตอร์เนชั่นแนล (ประเทศไทย) จำกัด</t>
  </si>
  <si>
    <t>VISA INTERNATIONAL (THAILAND) COMPANY LIMITED</t>
  </si>
  <si>
    <t>333</t>
  </si>
  <si>
    <t>บริษัท ไทย เพย์เมนต์ เน็ตเวิร์ก จำกัด</t>
  </si>
  <si>
    <t>THAI PAYMENT NETWORK COMPANY LIMITED</t>
  </si>
  <si>
    <t>335</t>
  </si>
  <si>
    <t>บริษัท แอสเซนด์ นาโน จำกัด</t>
  </si>
  <si>
    <t>ASCEND NANO COMPANY LIMITED</t>
  </si>
  <si>
    <t>336</t>
  </si>
  <si>
    <t>บริษัท โมนี่ (แคปปิตอล) จำกัด</t>
  </si>
  <si>
    <t>MONEE (CAPITAL) CO., LTD.</t>
  </si>
  <si>
    <t>337</t>
  </si>
  <si>
    <t>บริษัท พระยาเปย์ จำกัด</t>
  </si>
  <si>
    <t>PRAYAPAY COMPANY LIMITED</t>
  </si>
  <si>
    <t>338</t>
  </si>
  <si>
    <t>บริษัท ดับบลิว เอส โอ แอล จำกัด (มหาชน)</t>
  </si>
  <si>
    <t>WSOL PUBLIC COMPANY LIMITED</t>
  </si>
  <si>
    <t>339</t>
  </si>
  <si>
    <t>บริษัท เอ็มโอแอล เพย์เมนท์ จำกัด</t>
  </si>
  <si>
    <t>MOL PAYMENT COMPANY LIMITED</t>
  </si>
  <si>
    <t>340</t>
  </si>
  <si>
    <t>บริษัท เวลเพย์ จำกัด</t>
  </si>
  <si>
    <t>WELPAY COMPANY LIMITED</t>
  </si>
  <si>
    <t>341</t>
  </si>
  <si>
    <t>บริษัท นครหลวง แคปปิตอล จำกัด (มหาชน)</t>
  </si>
  <si>
    <t>NAKHONLUANG CAPITAL PUBLIC COMPANY LIMITED</t>
  </si>
  <si>
    <t>342</t>
  </si>
  <si>
    <t>บริษัท เอเอเอ็ม แคปปิตอล เซอร์วิส จำกัด</t>
  </si>
  <si>
    <t>AAM CAPITAL SERVICE CO., LTD.</t>
  </si>
  <si>
    <t>343</t>
  </si>
  <si>
    <t>บริษัท ทางด่วนและรถไฟฟ้ากรุงเทพ จำกัด (มหาชน)</t>
  </si>
  <si>
    <t>BANGKOK EXPRESSWAY AND METRO PUBLIC COMPANY LIMITED</t>
  </si>
  <si>
    <t>344</t>
  </si>
  <si>
    <t>บริษัท ทูซีทูพี พลัส (ประเทศไทย) จำกัด</t>
  </si>
  <si>
    <t>2C2P PLUS (THAILAND) COMPANY LIMITED</t>
  </si>
  <si>
    <t>347</t>
  </si>
  <si>
    <t>บริษัท เธียรสุรัตน์ ลีสซิ่ง จำกัด</t>
  </si>
  <si>
    <t>THIENSURAT LEASING COMPANY LIMITED</t>
  </si>
  <si>
    <t>348</t>
  </si>
  <si>
    <t>บริษัท สวัสดีช้อป จำกัด</t>
  </si>
  <si>
    <t>SAWASDEE SHOP CO.,LTD.</t>
  </si>
  <si>
    <t>349</t>
  </si>
  <si>
    <t>บริษัท บลูเพย์ จำกัด</t>
  </si>
  <si>
    <t>BLUEPAY COMPANY LIMITED</t>
  </si>
  <si>
    <t>350</t>
  </si>
  <si>
    <t>บริษัท เอเชีย เวลธ์ พลัส แมเนจเม้นท์ จำกัด</t>
  </si>
  <si>
    <t>ASIA WEALTH PLUS MANAGEMENT COMPANY LIMITED</t>
  </si>
  <si>
    <t>352</t>
  </si>
  <si>
    <t>บริษัท วีซี เวลท์ จำกัด</t>
  </si>
  <si>
    <t>VC WEALTH COMPANY LIMITED</t>
  </si>
  <si>
    <t>353</t>
  </si>
  <si>
    <t>บริษัท มันนี่ สเปซ จำกัด</t>
  </si>
  <si>
    <t>MONEY SPACE CO., LTD.</t>
  </si>
  <si>
    <t>354</t>
  </si>
  <si>
    <t>บริษัท โซ สมาร์ท เทค จำกัด</t>
  </si>
  <si>
    <t>SO SMART TECH CO., LTD.</t>
  </si>
  <si>
    <t>355</t>
  </si>
  <si>
    <t>บริษัท เอ็ม แคปปิตอล คอร์ปอเรชั่น จำกัด</t>
  </si>
  <si>
    <t>M CAPITAL CORPORATION COMPANY LIMITED</t>
  </si>
  <si>
    <t>356</t>
  </si>
  <si>
    <t>บริษัท เงินเทอร์โบ จำกัด (มหาชน)</t>
  </si>
  <si>
    <t>NGERNTURBO PUBLIC COMPANY LIMITED</t>
  </si>
  <si>
    <t>357</t>
  </si>
  <si>
    <t>บริษัท ควิก ลิสซิ่ง จำกัด</t>
  </si>
  <si>
    <t>QUICK LEASING COMPANY LIMITED</t>
  </si>
  <si>
    <t>358</t>
  </si>
  <si>
    <t>บริษัท เอนี่เพย์ จำกัด</t>
  </si>
  <si>
    <t>ANYPAY COMPANY LIMITED</t>
  </si>
  <si>
    <t>359</t>
  </si>
  <si>
    <t>THE EXPRESSWAY AUTHORITY OF THAILAND</t>
  </si>
  <si>
    <t>360</t>
  </si>
  <si>
    <t>บริษัท เคเชอร์ เพย์เมนท์ จำกัด</t>
  </si>
  <si>
    <t>KSHER PAYMENT COMPANY LIMITED</t>
  </si>
  <si>
    <t>362</t>
  </si>
  <si>
    <t>บริษัท เอส อาร์ ที ฟอเร๊กซ์ จำกัด</t>
  </si>
  <si>
    <t>SRT FOREX COMPANY LIMITED</t>
  </si>
  <si>
    <t>363</t>
  </si>
  <si>
    <t>บริษัท เจซีบี อินเตอร์เนชั่นแนล (ประเทศไทย) จำกัด</t>
  </si>
  <si>
    <t>JCB.INTERNATIONAL (THAILAND) CO., LTD.</t>
  </si>
  <si>
    <t>364</t>
  </si>
  <si>
    <t>บริษัท มาสเตอร์การ์ด เอเซีย/แปซิฟิค พีทีอี ลิมิเต็ด</t>
  </si>
  <si>
    <t>MASTERCARD ASIA/PACIFIC PTE LTD.</t>
  </si>
  <si>
    <t>365</t>
  </si>
  <si>
    <t>บริษัท ยูเนี่ยนเพย์ อินเตอร์เนชั่นแนล คอมพานี ลิมิเต็ด</t>
  </si>
  <si>
    <t>UNIONPAY INTERNATIONAL COMPANY LIMITED</t>
  </si>
  <si>
    <t>367</t>
  </si>
  <si>
    <t>บริษัท อ๊อกเพย์ (ไทยแลนด์) จำกัด</t>
  </si>
  <si>
    <t>OXPAY (THAILAND) COMPANY LIMITED</t>
  </si>
  <si>
    <t>368</t>
  </si>
  <si>
    <t>บริษัท ออโรร่า ฟิน ซินเนอร์ยี่ จำกัด</t>
  </si>
  <si>
    <t>AURORA FIN SYNERGY COMPANY LIMITED</t>
  </si>
  <si>
    <t>369</t>
  </si>
  <si>
    <t>บริษัท เอ็นทีที เดต้า เพย์เม้นท์ เซอร์วิสเซส (ประเทศไทย) จำกัด</t>
  </si>
  <si>
    <t>"NTT DATA PAYMENT SERVICES (THAILAND) CO., LTD."</t>
  </si>
  <si>
    <t>370</t>
  </si>
  <si>
    <t>บริษัท ชโย แคปปิตอล จำกัด</t>
  </si>
  <si>
    <t>CHAYO CAPITAL COMPANY LIMITED</t>
  </si>
  <si>
    <t>371</t>
  </si>
  <si>
    <t>บริษัท ศรีสวัสดิ์ พาวเวอร์ 2014 จำกัด</t>
  </si>
  <si>
    <t>SRISAWAD POWER 2014 COMPANY LIMITED</t>
  </si>
  <si>
    <t>372</t>
  </si>
  <si>
    <t>บริษัท เพย์พาล (ประเทศไทย) จำกัด</t>
  </si>
  <si>
    <t>PAYPAL (THAILAND) COMPANY LIMITED</t>
  </si>
  <si>
    <t>373</t>
  </si>
  <si>
    <t>บริษัท เฮงลิสซิ่ง แอนด์ แคปปิตอล จำกัด (มหาชน)</t>
  </si>
  <si>
    <t>HENG LEASING AND CAPITAL</t>
  </si>
  <si>
    <t>375</t>
  </si>
  <si>
    <t>บริษัท จีฟิน เซอร์วิสเซส (ที) จำกัด</t>
  </si>
  <si>
    <t>GFIN SERVICES (T) COMPANY LIMITED</t>
  </si>
  <si>
    <t>376</t>
  </si>
  <si>
    <t>บริษัท ฟิน โกล จำกัด</t>
  </si>
  <si>
    <t>FIN GOAL COMPANY LIMITED</t>
  </si>
  <si>
    <t>377</t>
  </si>
  <si>
    <t>บริษัท กสิกร ไลน์ จำกัด</t>
  </si>
  <si>
    <t>KASIKORN LINE COMPANY LIMITED</t>
  </si>
  <si>
    <t>378</t>
  </si>
  <si>
    <t>บริษัท ลิ้ม สุขใจ จำกัด</t>
  </si>
  <si>
    <t>LIM SUKJAI COMPANY LIMITED</t>
  </si>
  <si>
    <t>381</t>
  </si>
  <si>
    <t>บริษัท นาโน โอเค ร้อยเอ็ด จำกัด</t>
  </si>
  <si>
    <t>NANO OK ROI-ET COMPANY LIMITED</t>
  </si>
  <si>
    <t>382</t>
  </si>
  <si>
    <t>บริษัท นิ่มลีสซิ่ง จำกัด</t>
  </si>
  <si>
    <t>NIM LEASING COMPANY LIMITED</t>
  </si>
  <si>
    <t>383</t>
  </si>
  <si>
    <t>บริษัท อัมพวาธุรกิจ จำกัด</t>
  </si>
  <si>
    <t>AMPHAWA BUSINESS COMPANY LIMITED</t>
  </si>
  <si>
    <t>384</t>
  </si>
  <si>
    <t>บริษัท วัน มันนี่ จำกัด</t>
  </si>
  <si>
    <t>ONE MONEY CO., LTD.</t>
  </si>
  <si>
    <t>385</t>
  </si>
  <si>
    <t>บริษัท ไอลิส อินโนเวชั่น จำกัด (มหาชน)</t>
  </si>
  <si>
    <t>ILEASE INNOVATION PUBLIC COMPANY LIMITED</t>
  </si>
  <si>
    <t>386</t>
  </si>
  <si>
    <t>บริษัท อบาคัส ดิจิทัล จำกัด</t>
  </si>
  <si>
    <t>ABACUS DIGITAL COMPANY LIMITED</t>
  </si>
  <si>
    <t>387</t>
  </si>
  <si>
    <t>บริษัท พรประเสริฐโมโตลิส จำกัด</t>
  </si>
  <si>
    <t>PORNPRASERTMOTOLEASE COMPANY LIMITED</t>
  </si>
  <si>
    <t>452</t>
  </si>
  <si>
    <t>บริษัท เงินทุน แอ็ดวานซ์ จำกัด (มหาชน)</t>
  </si>
  <si>
    <t>608</t>
  </si>
  <si>
    <t>บริษัท เครดิตฟองซิเอร์ เอสเบ จำกัด</t>
  </si>
  <si>
    <t>SBEY CREDIT FONCIER COMPANY LIMITED</t>
  </si>
  <si>
    <t>610</t>
  </si>
  <si>
    <t>บริษัท เครดิตฟองซิเอร์ เวิลด์ จำกัด</t>
  </si>
  <si>
    <t>WORLD CREDIT FONCIER COMPANY LIMITED</t>
  </si>
  <si>
    <t>613</t>
  </si>
  <si>
    <t>บริษัท เครดิตฟองซิเอร์ แคปปิตอล ลิ้งค์ จำกัด</t>
  </si>
  <si>
    <t>CAPITAL LINK CREDIT FONCIER LIMITED</t>
  </si>
  <si>
    <t>635</t>
  </si>
  <si>
    <t>เดอะ ชิกะ แบ๊งค์ ลิมิเต็ด</t>
  </si>
  <si>
    <t>THE SHIGA BANK LIMITED</t>
  </si>
  <si>
    <t>636</t>
  </si>
  <si>
    <t>เดอะ โฮคุริคุ แบ๊งค์ ลิมิเต็ด</t>
  </si>
  <si>
    <t>THE HOKURIKU BANK LIMITED</t>
  </si>
  <si>
    <t>637</t>
  </si>
  <si>
    <t>เดอะ แบ๊งค์ ออฟ ฟุกุโอกะ ลิมิเต็ด</t>
  </si>
  <si>
    <t>THE BANK OF FUKUOKA, LTD.</t>
  </si>
  <si>
    <t>638</t>
  </si>
  <si>
    <t>เดอะ แบ๊งค์ ออฟ โยโกฮามา ลิมิเต็ด</t>
  </si>
  <si>
    <t>THE BANK OF YOKOHAMA, LIMITED</t>
  </si>
  <si>
    <t>639</t>
  </si>
  <si>
    <t>ธนาคารเพื่อความร่วมมือระหว่างประเทศแห่งญี่ปุ่น</t>
  </si>
  <si>
    <t>JAPAN BANK FOR INTERNATIONAL COOPERATION</t>
  </si>
  <si>
    <t>640</t>
  </si>
  <si>
    <t>เดอะ โชโค ชูคิน แบ๊งค์ ลิมิเต็ด</t>
  </si>
  <si>
    <t>THE SHOKO CHUKIN BANK, LTD.</t>
  </si>
  <si>
    <t>641</t>
  </si>
  <si>
    <t>เดอะ เซี่ยงไฮ้ คอมเมอร์เชียล แอนด์ เซฟวิ่ง แบงค์, แอลทีดี.</t>
  </si>
  <si>
    <t>THE SHANGHAI COMMERCIAL &amp; SAVINGS BANK, LIMITED</t>
  </si>
  <si>
    <t>642</t>
  </si>
  <si>
    <t>ชินกิน เซ็นทรัล แบ๊งค์</t>
  </si>
  <si>
    <t>SHINKIN CENTRAL BANK</t>
  </si>
  <si>
    <t>643</t>
  </si>
  <si>
    <t>เดอะ ฮยาคุโกะ แบ๊งค์ ลิมิเต็ด</t>
  </si>
  <si>
    <t>THE HYAKUGO BANK, LIMITED</t>
  </si>
  <si>
    <t>645</t>
  </si>
  <si>
    <t>เดอะ แบ๊งค์ ออฟ เกียวโต ลิมิเต็ด</t>
  </si>
  <si>
    <t>THE BANK OF KYOTO, LTD.</t>
  </si>
  <si>
    <t>647</t>
  </si>
  <si>
    <t>เดอะ ซัน-อิน โกโด แบ๊งค์ ลิมิเต็ด</t>
  </si>
  <si>
    <t>THE SAN-IN GODO BANK, LTD.</t>
  </si>
  <si>
    <t>648</t>
  </si>
  <si>
    <t>นอร์ธ แปซิฟิค แบ๊งค์ ลิมิเต็ด</t>
  </si>
  <si>
    <t>NORTH PACIFIC BANK, LTD.</t>
  </si>
  <si>
    <t>649</t>
  </si>
  <si>
    <t>ฮามามัตสึ อิวาตะ ชินกิน แบ๊งค์</t>
  </si>
  <si>
    <t>HAMAMATSU IWATA SHINKIN BANK</t>
  </si>
  <si>
    <t>650</t>
  </si>
  <si>
    <t>โคเรีย ดีเวลลอปเมนท์ แบงก์</t>
  </si>
  <si>
    <t>KOREA DEVELOPMENT BANK</t>
  </si>
  <si>
    <t>651</t>
  </si>
  <si>
    <t>สเตท สตรีท แบงก์ แอนด์ ทรัสต์ คัมปะนี</t>
  </si>
  <si>
    <t>STATE STREET BANK AND TRUST COMPANY</t>
  </si>
  <si>
    <t>652</t>
  </si>
  <si>
    <t>เดอะ เฮคิไค ชินกิน แบ๊งค์</t>
  </si>
  <si>
    <t>THE HEKIKAI SHINKIN BANK</t>
  </si>
  <si>
    <t>653</t>
  </si>
  <si>
    <t>เดอะ โฮคุโตะ แบ๊งค์, ลิมิเต็ด</t>
  </si>
  <si>
    <t>THE HOKUTO BANK, LIMITED</t>
  </si>
  <si>
    <t>654</t>
  </si>
  <si>
    <t>เดอะ ชิบะ แบ๊งค์, ลิมิเต็ด</t>
  </si>
  <si>
    <t>THE CHIBA BANK, LTD.</t>
  </si>
  <si>
    <t>655</t>
  </si>
  <si>
    <t>เดอะ ฟุคุอิ เเบ๊งค์, ลิมิเต็ด</t>
  </si>
  <si>
    <t>THE FUKUI BANK, LIMITED</t>
  </si>
  <si>
    <t>656</t>
  </si>
  <si>
    <t>เดอะ จูโรกุ แบ๊งค์, ลิมิเต็ด</t>
  </si>
  <si>
    <t>THE JUROKU BANK, LTD.</t>
  </si>
  <si>
    <t>657</t>
  </si>
  <si>
    <t>เดอะ ชูโกคุ แบ๊งค์, ลิมิเต็ด</t>
  </si>
  <si>
    <t>THE CHUGOKU BANK, LTD.</t>
  </si>
  <si>
    <t>658</t>
  </si>
  <si>
    <t>เดอะ กิฟุ ชินกิน แบ๊งค์</t>
  </si>
  <si>
    <t>THE GIFU SHINKIN BANK</t>
  </si>
  <si>
    <t>659</t>
  </si>
  <si>
    <t>ดิ เอ็กซ์พอร์ท-อิมพอร์ท แบงค์ ออฟ เดอะ รีพับบลิค ออฟ ไชน่า</t>
  </si>
  <si>
    <t>THE EXPORT-IMPORT BANK OF THE REPUBLIC OF CHINA</t>
  </si>
  <si>
    <t>660</t>
  </si>
  <si>
    <t>เดอะ กุนมะ แบงค์ ลิมิเต็ด</t>
  </si>
  <si>
    <t>THE GUNMA BANK, LTD.</t>
  </si>
  <si>
    <t>662</t>
  </si>
  <si>
    <t>ธนาคารร่วมพัฒนา จำกัด</t>
  </si>
  <si>
    <t>JOINT DEVELOPMENT BANK LIMITED</t>
  </si>
  <si>
    <t>663</t>
  </si>
  <si>
    <t>เดอะ ชิมิซุ แบ๊งค์ ลิมิเต็ด</t>
  </si>
  <si>
    <t>THE SHIMIZU BANK, LTD.</t>
  </si>
  <si>
    <t>664</t>
  </si>
  <si>
    <t>แบงค์ ออฟ ไต้หวัน</t>
  </si>
  <si>
    <t>BANK OF TAIWAN</t>
  </si>
  <si>
    <t>665</t>
  </si>
  <si>
    <t>ดิ อาชิคากะ แบ๊งค์ ลิมิเต็ด</t>
  </si>
  <si>
    <t>THE ASHIKAGA BANK, LTD.</t>
  </si>
  <si>
    <t>667</t>
  </si>
  <si>
    <t>หัวหนาน คอมเมอร์เชียล แบงค์ แอลทีดี</t>
  </si>
  <si>
    <t>HUA NAN COMMERCIAL BANK LTD.</t>
  </si>
  <si>
    <t>668</t>
  </si>
  <si>
    <t>ซีเอ็มบี เหว่ง หลง แบงค์ ลิมิเต็ด</t>
  </si>
  <si>
    <t>CMB WING LUNG BANK LIMITED</t>
  </si>
  <si>
    <t>669</t>
  </si>
  <si>
    <t>ไท่ชิน อินเตอร์เนชั่นแนล แบงค์ คอมพานี ลิมิเต็ด</t>
  </si>
  <si>
    <t>TAISHIN INTERNATIONAL BANK CO., LTD.</t>
  </si>
  <si>
    <t>670</t>
  </si>
  <si>
    <t>อี.ซัน คอมเมอร์เชียล แบงค์, แอลทีดี</t>
  </si>
  <si>
    <t>E.SUN COMMERCIAL BANK, LTD.</t>
  </si>
  <si>
    <t>671</t>
  </si>
  <si>
    <t>ออสเตรเลีย แอนด์ นิวซีแลนด์ แบงกิ้ง กรุ๊ป ลิมิเต็ด</t>
  </si>
  <si>
    <t>AUSTRALIA AND NEW ZEALAND BANKING GROUP LIMITED</t>
  </si>
  <si>
    <t>672</t>
  </si>
  <si>
    <t>คิราโบชิ แบงก์ ลิมิเต็ด</t>
  </si>
  <si>
    <t>KIRABOSHI BANK, LTD.</t>
  </si>
  <si>
    <t>701</t>
  </si>
  <si>
    <t>บริษัท บริหารสินทรัพย์ กรุงเทพพาณิชย์ จำกัด (มหาชน)</t>
  </si>
  <si>
    <t>703</t>
  </si>
  <si>
    <t>บริษัท บริหารสินทรัพย์เพทาย จำกัด</t>
  </si>
  <si>
    <t>PHETHAI ASSET MANAGEMENT CO., LTD.</t>
  </si>
  <si>
    <t>705</t>
  </si>
  <si>
    <t>บริษัท บริหารสินทรัพย์ ทวี จำกัด</t>
  </si>
  <si>
    <t>706</t>
  </si>
  <si>
    <t>บริษัท บริหารสินทรัพย์ เอ็น เอฟ เอส จำกัด</t>
  </si>
  <si>
    <t>NFS ASSET MANAGEMENT CO., LTD.</t>
  </si>
  <si>
    <t>708</t>
  </si>
  <si>
    <t>บริษัท บริหารสินทรัพย์สุขุมวิท จำกัด</t>
  </si>
  <si>
    <t>SUKHUMVIT ASSET MANAGEMENT CO., LTD.</t>
  </si>
  <si>
    <t>710</t>
  </si>
  <si>
    <t>บริษัท บริหารสินทรัพย์ แม๊กซ์ จำกัด</t>
  </si>
  <si>
    <t>NON</t>
  </si>
  <si>
    <t>714</t>
  </si>
  <si>
    <t>บริษัท บริหารสินทรัพย์กรุงศรีอยุธยา จำกัด</t>
  </si>
  <si>
    <t>AYUDHYA ASSET MANAGEMENT COMPANY LIMITED</t>
  </si>
  <si>
    <t>717</t>
  </si>
  <si>
    <t>บริษัท บริหารสินทรัพย์ สาทร จำกัด</t>
  </si>
  <si>
    <t>SATHORN ASSET MANAGEMENT COMPANY LIMITED</t>
  </si>
  <si>
    <t>718</t>
  </si>
  <si>
    <t>บริษัท บริหารสินทรัพย์ โกลบอลวัน จำกัด</t>
  </si>
  <si>
    <t>GLOBALONE ASSET MANAGEMENT COMPANY LIMITED</t>
  </si>
  <si>
    <t>721</t>
  </si>
  <si>
    <t>บริษัท บริหารสินทรัพย์ แคปปิตอล เอเซีย จำกัด</t>
  </si>
  <si>
    <t>722</t>
  </si>
  <si>
    <t>บริษัท บริหารสินทรัพย์ มหานคร จำกัด</t>
  </si>
  <si>
    <t>723</t>
  </si>
  <si>
    <t>บริษัท บริหารสินทรัพย์อัลฟาแคปปิตอล จำกัด</t>
  </si>
  <si>
    <t>ALPHA CAPITAL ASSET MANAGEMENT COMPANY LIMITED</t>
  </si>
  <si>
    <t>724</t>
  </si>
  <si>
    <t>บริษัท บริหารสินทรัพย์ อินเตอร์ แคปปิตอล อลิอันซ์ จำกัด</t>
  </si>
  <si>
    <t>INTER CAPITAL ALLIANCE ASSET MANAGEMENT CO., LTD.</t>
  </si>
  <si>
    <t>725</t>
  </si>
  <si>
    <t>บริษัท บริหารสินทรัพย์ ไทยบังคับและติดตามสินทรัพย์ จำกัด</t>
  </si>
  <si>
    <t>THAI ASSET ENFORCEMENT AND RCCOVCRY ASSET COMPANY LIMITED LIMITED</t>
  </si>
  <si>
    <t>727</t>
  </si>
  <si>
    <t>บริษัท บริหารสินทรัพย์ รัชโยธิน จำกัด</t>
  </si>
  <si>
    <t>RUTCHAYOTHIN ASSETS MANAGEMENT CO.,LTD.</t>
  </si>
  <si>
    <t>728</t>
  </si>
  <si>
    <t>บริษัท บริหารสินทรัพย์รีจินอล จำกัด</t>
  </si>
  <si>
    <t>REGIONAL ASSET MANAGEMENT COMPANY LIMITED</t>
  </si>
  <si>
    <t>729</t>
  </si>
  <si>
    <t>บริษัท บริหารสินทรัพย์ ลินน์ ฟิลลิปส์ จำกัด</t>
  </si>
  <si>
    <t>LYNN PHILLIPS ASSET MANAGEMENT COMPANY LIMITED</t>
  </si>
  <si>
    <t>731</t>
  </si>
  <si>
    <t>บริษัท บริหารสินทรัพย์ ที เอส จำกัด</t>
  </si>
  <si>
    <t>TS ASSET MANAGEMENT COMPANY LIMITED</t>
  </si>
  <si>
    <t>732</t>
  </si>
  <si>
    <t>บริษัท บริหารสินทรัพย์ ไอคอน แคปปิตอล (ประเทศไทย) จำกัด</t>
  </si>
  <si>
    <t>AIQON CAPITAL (THAILAND) COMPANY LIMITED</t>
  </si>
  <si>
    <t>734</t>
  </si>
  <si>
    <t>บริษัท บริหารสินทรัพย์ ซีเอฟ เอเชีย จำกัด</t>
  </si>
  <si>
    <t>CF ASIA ASSET MANAGEMENT CO.,LTD.</t>
  </si>
  <si>
    <t>735</t>
  </si>
  <si>
    <t>บริษัท บริหารสินทรัพย์ธนภัทร จำกัด</t>
  </si>
  <si>
    <t>THANAPATR ASSET MANAGEMENT COMPANY LIMITED</t>
  </si>
  <si>
    <t>736</t>
  </si>
  <si>
    <t>บริษัท บริหารสินทรัพย์ รักษณาสยาม จำกัด</t>
  </si>
  <si>
    <t>RAKSANA SIAM COMPANY LIMITED</t>
  </si>
  <si>
    <t>738</t>
  </si>
  <si>
    <t>บริษัท บริหารสินทรัพย์ เจ จำกัด</t>
  </si>
  <si>
    <t>J ASSET MANAGEMENT COMPANY LIMITED</t>
  </si>
  <si>
    <t>739</t>
  </si>
  <si>
    <t>บริษัท บริหารสินทรัพย์เอเซีย จำกัด</t>
  </si>
  <si>
    <t>ASSET MANAGEMENT ASIA CO., LTD.</t>
  </si>
  <si>
    <t>740</t>
  </si>
  <si>
    <t>บริษัท บริหารสินทรัพย์ บี.เอ. 765 จำกัด</t>
  </si>
  <si>
    <t>B.A. 765 COMPANY LIMITED</t>
  </si>
  <si>
    <t>741</t>
  </si>
  <si>
    <t>บริษัท บริหารสินทรัพย์ ไนท คลับ แคปปิตอล จำกัด (มหาชน)</t>
  </si>
  <si>
    <t>KNIGHT CLUB CAPITAL ASSET MANAGEMENT PUBLIC COMPANY LIMITED</t>
  </si>
  <si>
    <t>742</t>
  </si>
  <si>
    <t>บริษัท บริหารสินทรัพย์ไทย (เอ) จำกัด</t>
  </si>
  <si>
    <t>THAI (A) ASSET MANAGEMENT COMPANY LIMITED</t>
  </si>
  <si>
    <t>744</t>
  </si>
  <si>
    <t>บริษัท บริหารสินทรัพย์ ชโย จำกัด</t>
  </si>
  <si>
    <t>CHAYO ASSET MANAGEMENT CO., LTD.</t>
  </si>
  <si>
    <t>745</t>
  </si>
  <si>
    <t>บริษัท บริหารสินทรัพย์ เอส ดับบลิว พี จำกัด</t>
  </si>
  <si>
    <t>S W P ASSET MANAGEMENT COMPANY LIMITED</t>
  </si>
  <si>
    <t>747</t>
  </si>
  <si>
    <t>บริษัท บริหารสินทรัพย์ พัฒนานคร จำกัด</t>
  </si>
  <si>
    <t>PHATTANANAKHORN ASSET MANAGEMENT COMPANY LIMITED</t>
  </si>
  <si>
    <t>748</t>
  </si>
  <si>
    <t>บริษัท บริหารสินทรัพย์ วิภาวดี จำกัด</t>
  </si>
  <si>
    <t>VIBHAVADI ASSET MANAGEMENT COMPANY LIMITED</t>
  </si>
  <si>
    <t>749</t>
  </si>
  <si>
    <t>บริษัท บริหารสินทรัพย์ เออีซี จำกัด</t>
  </si>
  <si>
    <t>AEC ASSET MANAGEMENT COMPANY LIMITED</t>
  </si>
  <si>
    <t>750</t>
  </si>
  <si>
    <t>บริษัท บริหารสินทรัพย์ บียอนด์ แคปปิตอล จำกัด</t>
  </si>
  <si>
    <t>BEYOND CAPITAL ASSET MANAGEMENT CO., LTD.</t>
  </si>
  <si>
    <t>751</t>
  </si>
  <si>
    <t>บริษัท บริหารสินทรัพย์ อาร์โก (ประเทศไทย) จำกัด</t>
  </si>
  <si>
    <t>ARGO ASSET MANAGEMENT (THAILAND) CO., LTD.</t>
  </si>
  <si>
    <t>752</t>
  </si>
  <si>
    <t>บริษัท บริหารสินทรัพย์ไทคูณ จำกัด</t>
  </si>
  <si>
    <t>TYCOON ASSET MANAGEMENT COMPANY LIMITED</t>
  </si>
  <si>
    <t>755</t>
  </si>
  <si>
    <t>บริษัท บริหารสินทรัพย์ ไมด้า จำกัด</t>
  </si>
  <si>
    <t>MIDA ASSET MANAGEMENT COMPANY LIMITED</t>
  </si>
  <si>
    <t>756</t>
  </si>
  <si>
    <t>บริษัท บริหารสินทรัพย์ ไทยสมบูรณ์ จำกัด</t>
  </si>
  <si>
    <t>THAISOMBOON ASSET MANAGEMENT COMPANY LIMITED</t>
  </si>
  <si>
    <t>757</t>
  </si>
  <si>
    <t>บริษัท บริหารสินทรัพย์ กรุงเทพจรัญ จำกัด</t>
  </si>
  <si>
    <t>BANGKOK CHARAN ASSET MANAGEMENT COMPANY LIMITED</t>
  </si>
  <si>
    <t>758</t>
  </si>
  <si>
    <t>บริษัท บริหารสินทรัพย์ เอ็กซ์สปริง เอ เอ็ม ซี จำกัด</t>
  </si>
  <si>
    <t>XSPRING AMC ASSET MANAGEMENT COMPANY LIMITED</t>
  </si>
  <si>
    <t>759</t>
  </si>
  <si>
    <t>บริษัท บริหารสินทรัพย์ ฮาร์โมนิช จำกัด</t>
  </si>
  <si>
    <t>HARMONISCH ASSET MANAGEMENT COMPANY LIMITED</t>
  </si>
  <si>
    <t>760</t>
  </si>
  <si>
    <t>บริษัท บริหารสินทรัพย์ คอลเลคเชียส จำกัด</t>
  </si>
  <si>
    <t>COLLECTIUS ASSET MANAGEMENT COMPANY LIMITED</t>
  </si>
  <si>
    <t>761</t>
  </si>
  <si>
    <t>บริษัท บริหารสินทรัพย์ธนทวี จำกัด</t>
  </si>
  <si>
    <t>THANATAWEE ASSET MANAGEMENT COMPANY LIMITED</t>
  </si>
  <si>
    <t>762</t>
  </si>
  <si>
    <t>บริษัท บริหารสินทรัพย์ ทีซีซี จำกัด</t>
  </si>
  <si>
    <t>TCC ASSET MANAGEMENTCOMPANY LIMITED</t>
  </si>
  <si>
    <t>763</t>
  </si>
  <si>
    <t>บริษัท บริหารสินทรัพย์ ธนาคารอิสลามแห่งประเทศไทย จำกัด</t>
  </si>
  <si>
    <t>ISLAMIC BANK ASSET MANAGEMENT COMPANY LIMITED</t>
  </si>
  <si>
    <t>764</t>
  </si>
  <si>
    <t>บริษัท บริหารสินทรัพย์ ไวร์เลส จำกัด</t>
  </si>
  <si>
    <t>WIRELESS ASSET MANAGEMENT COMPANY LIMITED</t>
  </si>
  <si>
    <t>765</t>
  </si>
  <si>
    <t>บริษัท บริหารสินทรัพย์ ทวีทรัพย์ จำกัด</t>
  </si>
  <si>
    <t>TAWEESUP ASSET MANAGEMENT COMPANY LIMITED</t>
  </si>
  <si>
    <t>766</t>
  </si>
  <si>
    <t>บริษัท บริหารสินทรัพย์ เอ็กซ์คลูซีฟ จำกัด</t>
  </si>
  <si>
    <t>EXCLUSIVE ASSET MANAGEMENT COMPANY LIMITED</t>
  </si>
  <si>
    <t>767</t>
  </si>
  <si>
    <t>บริษัท บริหารสินทรัพย์ ไนน์พลัส จำกัด</t>
  </si>
  <si>
    <t>NINE PLUS ASSET MANAGEMENT COMPANY LIMITED</t>
  </si>
  <si>
    <t>768</t>
  </si>
  <si>
    <t>บริษัท บริหารสินทรัพย์ เจ.อี.ดี.ไอ. (กรุงเทพ) จำกัด</t>
  </si>
  <si>
    <t>J.E.D.I. (BANGKOK) ASSET MANAGEMENT COMPANY LIMITED</t>
  </si>
  <si>
    <t>770</t>
  </si>
  <si>
    <t>บริษัท บริหารสินทรัพย์ ที.ที. จำกัด</t>
  </si>
  <si>
    <t>MANAGEMENT ASSET T.T. COMPANY LIMITED</t>
  </si>
  <si>
    <t>771</t>
  </si>
  <si>
    <t>บริษัท บริหารสินทรัพย์ไพร์มโซน จำกัด</t>
  </si>
  <si>
    <t>PRIME ZONE ASSET MANAGEMENT CO., LTD.</t>
  </si>
  <si>
    <t>772</t>
  </si>
  <si>
    <t>บริษัท บริหารสินทรัพย์ ไมคอร์เกน จำกัด</t>
  </si>
  <si>
    <t>MYCOREGAIN ASSET MANAGEMENT COMPANY LIMITED</t>
  </si>
  <si>
    <t>773</t>
  </si>
  <si>
    <t>บริษัท บริหารสินทรัพย์ รัชคาร จำกัด</t>
  </si>
  <si>
    <t>RACHAKARN ASSET MANAGEMENT COMPANY LIMITED</t>
  </si>
  <si>
    <t>774</t>
  </si>
  <si>
    <t>บริษัท บริหารสินทรัพย์พหลโยธิน จำกัด</t>
  </si>
  <si>
    <t>PHAHONYOTHIN ASSET MANAGEMENT COMPANY LIMITED</t>
  </si>
  <si>
    <t>775</t>
  </si>
  <si>
    <t>บริษัท บริหารสินทรัพย์ ซีซีพีเอ็น พร็อพเพอร์ตี้ จำกัด</t>
  </si>
  <si>
    <t>CCPN PROPERTY ASSET MANAGEMENT COMPANY LIMITED</t>
  </si>
  <si>
    <t>777</t>
  </si>
  <si>
    <t>บริษัท บริหารสินทรัพย์ เพิร์ล จำกัด</t>
  </si>
  <si>
    <t>PEARL ASSET MANAGEMENT COMPANY LIMITED</t>
  </si>
  <si>
    <t>778</t>
  </si>
  <si>
    <t>บริษัท บริหารสินทรัพย์ สุวรรณภูมิ จำกัด</t>
  </si>
  <si>
    <t>SUVARNABHUMI ASSET MANAGEMENT COMPANY LIMITED</t>
  </si>
  <si>
    <t>779</t>
  </si>
  <si>
    <t>บริษัท บริหารสินทรัพย์ พี.บี. จำกัด</t>
  </si>
  <si>
    <t>P.B. ASSET MANAGEMENT</t>
  </si>
  <si>
    <t>780</t>
  </si>
  <si>
    <t>บริษัท บริหารสินทรัพย์ ออกซิเจน จำกัด</t>
  </si>
  <si>
    <t>OXYGEN ASSET MANAGEMENT CO., LTD.</t>
  </si>
  <si>
    <t>781</t>
  </si>
  <si>
    <t>บริษัท บริหารสินทรัพย์ไทยแคปิตอลริช จำกัด</t>
  </si>
  <si>
    <t>THAI CAPITAL RICH ASSET MANAGEMENT CO., LTD.</t>
  </si>
  <si>
    <t>783</t>
  </si>
  <si>
    <t>บริษัท บริหารสินทรัพย์ชโย เจวี จำกัด</t>
  </si>
  <si>
    <t>CHAYO JV ASSET MANAGEMENT CO., LTD.</t>
  </si>
  <si>
    <t>784</t>
  </si>
  <si>
    <t>บริษัท บริหารสินทรัพย์ โฟร์ ซีส์ จำกัด</t>
  </si>
  <si>
    <t>FOUR SEAS ASSET MANAGEMENT CO., LTD.</t>
  </si>
  <si>
    <t>785</t>
  </si>
  <si>
    <t>บริษัท บริหารสินทรัพย์ปทุมธานี จำกัด</t>
  </si>
  <si>
    <t>PATHUMTHANI ASSET MANAGEMENT CO., LTD.</t>
  </si>
  <si>
    <t>786</t>
  </si>
  <si>
    <t>บริษัท บริหารสินทรัพย์แคปปิตอลชัวร์ จำกัด</t>
  </si>
  <si>
    <t>CAPITAL SURE ASSET MANAGEMENT CO., LTD.</t>
  </si>
  <si>
    <t>787</t>
  </si>
  <si>
    <t>บริษัท บริหารสินทรัพย์ สยามวรินทร์ จำกัด</t>
  </si>
  <si>
    <t>SIAMVARIN ASSET MANAGEMENT CO., LTD.</t>
  </si>
  <si>
    <t>788</t>
  </si>
  <si>
    <t>บริษัท บริหารสินทรัพย์สยามวรรณ จำกัด</t>
  </si>
  <si>
    <t>SIAMONE ASSET MANAGEMENT CO., LTD.</t>
  </si>
  <si>
    <t>789</t>
  </si>
  <si>
    <t>บริษัท บริหารสินทรัพย์ ตงฮั้ว จำกัด</t>
  </si>
  <si>
    <t>TONG HUA ASSET MANAGEMENT CO., LTD.</t>
  </si>
  <si>
    <t>790</t>
  </si>
  <si>
    <t>บริษัท บริหารสินทรัพย์ ไซมิส แอนด์ เวลธ์ จำกัด</t>
  </si>
  <si>
    <t>SIAMESE AND WEALTH ASSET MANAGEMENT CO., LTD.</t>
  </si>
  <si>
    <t>791</t>
  </si>
  <si>
    <t>บริษัท บริหารสินทรัพย์ เจเค จำกัด</t>
  </si>
  <si>
    <t>JK ASSET MANAGEMENT COMPANY LIMITED</t>
  </si>
  <si>
    <t>792</t>
  </si>
  <si>
    <t>บริษัท บริหารสินทรัพย์สุรินทร์ จำกัด</t>
  </si>
  <si>
    <t>SURIN ASSETMANAGEMENT CO., LTD.</t>
  </si>
  <si>
    <t>793</t>
  </si>
  <si>
    <t>บริษัท บริหารสินทรัพย์พาวเวอร์ จำกัด</t>
  </si>
  <si>
    <t>POWER ASSET MANAGEMENT CO., LTD.</t>
  </si>
  <si>
    <t>794</t>
  </si>
  <si>
    <t>บริษัท บริหารสินทรัพย์ คาร์ด เอกซ์ จำกัด</t>
  </si>
  <si>
    <t>CARD X ASSET MANAGEMENT COMPANY LIMITED</t>
  </si>
  <si>
    <t>795</t>
  </si>
  <si>
    <t>บริษัท บริหารสินทรัพย์ แคปปิตอล สาทร จำกัด</t>
  </si>
  <si>
    <t>CAPITAL SATHORN ASSET MANAGEMENT CO., LTD.</t>
  </si>
  <si>
    <t>796</t>
  </si>
  <si>
    <t>บริษัท บริหารสินทรัพย์ยูโอบี เซอร์วิสเซส จำกัด</t>
  </si>
  <si>
    <t>UOB SERVICES ASSET MANAGEMENT COMPANY LIMITED</t>
  </si>
  <si>
    <t>797</t>
  </si>
  <si>
    <t>บริษัท บริหารสินทรัพย์ ไอคอน จำกัด</t>
  </si>
  <si>
    <t>ICON ASSET MANAGEMENT LIMITED</t>
  </si>
  <si>
    <t>798</t>
  </si>
  <si>
    <t>บริษัท บริหารสินทรัพย์ คอลเลคเชียส 2 จำกัด</t>
  </si>
  <si>
    <t>COLLECTIUS ASSET MANAGEMENT 2 CO., LTD.</t>
  </si>
  <si>
    <t>799</t>
  </si>
  <si>
    <t>บริษัท บริหารสินทรัพย์ รอแยลเฮ้าส์ จำกัด</t>
  </si>
  <si>
    <t>ROYALHOUSE ASSET MANAGEMENT CO., LTD.</t>
  </si>
  <si>
    <t>829</t>
  </si>
  <si>
    <t>ริโซน่า แบงค์ จำกัด</t>
  </si>
  <si>
    <t>RESONA BANK, LIMITED</t>
  </si>
  <si>
    <t>838</t>
  </si>
  <si>
    <t>คอมเมิร์ชแบงค์ อาคเทียนเกอเซลชาฟท์</t>
  </si>
  <si>
    <t>COMMERZBANK AKTIENGESELLSCHAFT</t>
  </si>
  <si>
    <t>857</t>
  </si>
  <si>
    <t>ดีบีเอส แบงค์ ลิมิเต็ด</t>
  </si>
  <si>
    <t>DBS BANK LTD.</t>
  </si>
  <si>
    <t>865</t>
  </si>
  <si>
    <t>ซีทีบีซี แบงค์ คอมปานี ลิมิเต็ด</t>
  </si>
  <si>
    <t>CTBC BANK CO., LTD.</t>
  </si>
  <si>
    <t>870</t>
  </si>
  <si>
    <t>เครดิต อินดัสเทรียล เอ คอมเมอร์เชียล (ซี ไอ ซี)</t>
  </si>
  <si>
    <t>CREDIT INDUSTRIEL ET COMMERCIAL (CIC)</t>
  </si>
  <si>
    <t>873</t>
  </si>
  <si>
    <t>เฟิซท คอมเมอร์เชียล แบงค์ คัมปะนี ลิมิเต็ด</t>
  </si>
  <si>
    <t>FIRST COMMERCIAL BANK</t>
  </si>
  <si>
    <t>882</t>
  </si>
  <si>
    <t>นัททิซิส</t>
  </si>
  <si>
    <t>NATIXIS</t>
  </si>
  <si>
    <t>883</t>
  </si>
  <si>
    <t>คาเธ่ย์ ยูไนเต็ด แบงค์</t>
  </si>
  <si>
    <t>CATHAY UNITED BANK</t>
  </si>
  <si>
    <t>885</t>
  </si>
  <si>
    <t>บริษัท THE BANK OF NEW YORK MELLON</t>
  </si>
  <si>
    <t>THE BANK OF NEW YORK MELLON</t>
  </si>
  <si>
    <t>886</t>
  </si>
  <si>
    <t>ดีอีจี-ด้อยท์เช่ อินเวสติซิโอนส์-อุนด์ เอ็นวิกคลุงส์เกเซลชัฟท์ เอ็มบีเอช</t>
  </si>
  <si>
    <t>DEG - DEUTSCHE INVESTITIONS - UND ENTWICKLUNGSGESELLSCHAFT MBH</t>
  </si>
  <si>
    <t>893</t>
  </si>
  <si>
    <t>เดอะ ฮาชิจูนิ แบ๊งค์ ลิมิเต็ด จำกัด</t>
  </si>
  <si>
    <t>THE HACHIJUNI BANK, LTD.</t>
  </si>
  <si>
    <t>896</t>
  </si>
  <si>
    <t>เจแปน ไฟแนนซ์ คอร์ปอร์เรชั่น</t>
  </si>
  <si>
    <t>JAPAN FINANCE CORPORATION</t>
  </si>
  <si>
    <t>897</t>
  </si>
  <si>
    <t>เดอะ ฮิโรชิม่า แบ๊งค์ ลิมิเต็ด</t>
  </si>
  <si>
    <t>THE HIROSHIMA BANK LIMITED</t>
  </si>
  <si>
    <t>901</t>
  </si>
  <si>
    <t>บริษัท บัตรกรุงไทย จำกัด (มหาชน)</t>
  </si>
  <si>
    <t>KRUNGTHAI CARD PUBLIC COMPANY LIMITED</t>
  </si>
  <si>
    <t>905</t>
  </si>
  <si>
    <t>บริษัท อเมริกัน เอ็กซ์เพรส (ไทย) จำกัด</t>
  </si>
  <si>
    <t>AMERICAN EXPRESS (THAI) CO., LTD.</t>
  </si>
  <si>
    <t>906</t>
  </si>
  <si>
    <t>บริษัท บัตรกรุงศรีอยุธยา จำกัด</t>
  </si>
  <si>
    <t>KRUNGSRIAYUDHYA CARD CO., LTD.</t>
  </si>
  <si>
    <t>907</t>
  </si>
  <si>
    <t>บริษัท อิออน ธนสินทรัพย์ (ไทยแลนด์) จำกัด (มหาชน)</t>
  </si>
  <si>
    <t>AEON THANA SINSAP (THAILAND) PUBLIC COMPANY LIMITED</t>
  </si>
  <si>
    <t>908</t>
  </si>
  <si>
    <t>บริษัท เจเนอรัล คาร์ด เซอร์วิสเซส จำกัด</t>
  </si>
  <si>
    <t>GENERAL CARD SERVICES LTD.</t>
  </si>
  <si>
    <t>909</t>
  </si>
  <si>
    <t>บริษัท โลตัสส์ มันนี่ เซอร์วิสเซส จำกัด</t>
  </si>
  <si>
    <t>LOTUS'S MONEY SERVICES LIMITED</t>
  </si>
  <si>
    <t>910</t>
  </si>
  <si>
    <t>บริษัท อยุธยา แคปปิตอล เซอร์วิสเซส จำกัด</t>
  </si>
  <si>
    <t>AYUDHYA CAPITAL SERVICES CO.,LTD.</t>
  </si>
  <si>
    <t>911</t>
  </si>
  <si>
    <t>บริษัท อีซี่ บาย จำกัด (มหาชน)</t>
  </si>
  <si>
    <t>EASY BUY PUBLIC COMPANY LIMITED</t>
  </si>
  <si>
    <t>912</t>
  </si>
  <si>
    <t>บริษัท แคปปิตอล โอเค จำกัด</t>
  </si>
  <si>
    <t>CAPITAL OK CO.,LTD.</t>
  </si>
  <si>
    <t>913</t>
  </si>
  <si>
    <t>บริษัท ไทยสมาร์ทคาร์ด จำกัด</t>
  </si>
  <si>
    <t>THAI SMART CARD COMPANY LIMITED</t>
  </si>
  <si>
    <t>915</t>
  </si>
  <si>
    <t>บริษัท แอดวานซ์ เอ็มเปย์ จำกัด</t>
  </si>
  <si>
    <t>ADVANCED MPAY COMPANY LIMITED</t>
  </si>
  <si>
    <t>917</t>
  </si>
  <si>
    <t>บริษัท แอดวานซ์ เมจิคการ์ด จำกัด</t>
  </si>
  <si>
    <t>ADVANCED MAGIC CARD COMPANY LIMITED</t>
  </si>
  <si>
    <t>919</t>
  </si>
  <si>
    <t>บริษัท ทรู มันนี่ จำกัด</t>
  </si>
  <si>
    <t>TRUE MONEY CO., LTD.</t>
  </si>
  <si>
    <t>920</t>
  </si>
  <si>
    <t>บริษัท พรอมิส (ประเทศไทย) จำกัด</t>
  </si>
  <si>
    <t>PROMISE (THAILAND) COMPANY LIMITED</t>
  </si>
  <si>
    <t>922</t>
  </si>
  <si>
    <t>บริษัท ยูโอบี แคปปิตอล เซอร์วิสเซส จำกัด</t>
  </si>
  <si>
    <t>UOB CAPITAL SERVICES COMPANY LIMITED</t>
  </si>
  <si>
    <t>923</t>
  </si>
  <si>
    <t>บริษัท เอสจีเอฟ แคปปิตอล จำกัด (มหาชน)</t>
  </si>
  <si>
    <t>SGF CAPITAL PUBLIC COMPANY LIMITED</t>
  </si>
  <si>
    <t>926</t>
  </si>
  <si>
    <t>บริษัท เอเซียเสริมกิจลีสซิ่ง จำกัด (มหาชน)</t>
  </si>
  <si>
    <t>ASIA SERMKIJ LEASING PUBLIC COMPANY LIMITED</t>
  </si>
  <si>
    <t>930</t>
  </si>
  <si>
    <t>บริษัท เครดีโว่ (ไทยแลนด์) จำกัด</t>
  </si>
  <si>
    <t>KREDIVO (THAILAND) CO., LTD.</t>
  </si>
  <si>
    <t>931</t>
  </si>
  <si>
    <t>บริษัท อยุธยา แคปปิตอล ออโต้ ลีส จำกัด (มหาชน)</t>
  </si>
  <si>
    <t>AYUDHYA CAPITAL AUTO LEASE PUBLIC COMPANY LIMITED</t>
  </si>
  <si>
    <t>932</t>
  </si>
  <si>
    <t>บริษัท ศักดิ์สยามลิสซิ่ง จำกัด (มหาชน)</t>
  </si>
  <si>
    <t>SAKSIAM LEASING PUBLIC COMPANY LIMITED</t>
  </si>
  <si>
    <t>935</t>
  </si>
  <si>
    <t>บริษัท สินมิตร จำกัด</t>
  </si>
  <si>
    <t>CINMIT COMPANY LIMITED</t>
  </si>
  <si>
    <t>942</t>
  </si>
  <si>
    <t>บริษัท เมืองไทย แคปปิตอล จำกัด (มหาชน)</t>
  </si>
  <si>
    <t>MUANGTHAI CAPITAL PUBLIC COMPANY LIMITED</t>
  </si>
  <si>
    <t>944</t>
  </si>
  <si>
    <t>บริษัท กรุงไทยธุรกิจลีสซิ่ง จำกัด</t>
  </si>
  <si>
    <t>KTB LEASING CO., LTD.</t>
  </si>
  <si>
    <t>945</t>
  </si>
  <si>
    <t>บริษัท เงินติดล้อ จำกัด (มหาชน)</t>
  </si>
  <si>
    <t>NGERN TID LOR PUBLIC COMPANY LIMITED</t>
  </si>
  <si>
    <t>949</t>
  </si>
  <si>
    <t>บริษัท บางกอก สมาร์ทการ์ด ซิสเทม จำกัด</t>
  </si>
  <si>
    <t>BANGKOK SMARTCARD SYSTEM COMPANY LIMITED</t>
  </si>
  <si>
    <t>950</t>
  </si>
  <si>
    <t>บริษัท ไอพี เพย์เมนท์ โซลูชั่น จำกัด</t>
  </si>
  <si>
    <t>IP PAYMENT SOLUTION COMPANY LIMITED</t>
  </si>
  <si>
    <t>951</t>
  </si>
  <si>
    <t>บริษัท ทูซีทูพี (ประเทศไทย) จำกัด</t>
  </si>
  <si>
    <t>2C2P (THAILAND) COMPANY LIMITED</t>
  </si>
  <si>
    <t>952</t>
  </si>
  <si>
    <t>บริษัท เงินสดทันใจ จำกัด</t>
  </si>
  <si>
    <t>FAST MONEY COMPANY LIMITED</t>
  </si>
  <si>
    <t>955</t>
  </si>
  <si>
    <t>บริษัท ทีทูพี จำกัด</t>
  </si>
  <si>
    <t>T2P CO.,LTD.</t>
  </si>
  <si>
    <t>957</t>
  </si>
  <si>
    <t>บริษัท เพย์เพด จำกัด</t>
  </si>
  <si>
    <t>PAYPAID COMPANY LIMITED</t>
  </si>
  <si>
    <t>958</t>
  </si>
  <si>
    <t>บริษัท บิ๊กซี ซูเปอร์เซ็นเตอร์ จำกัด (มหาชน)</t>
  </si>
  <si>
    <t>BIG C SUPERCENTER PUBLIC COMPANY LIMITED</t>
  </si>
  <si>
    <t>959</t>
  </si>
  <si>
    <t>บริษัท รีโซลูชั่น เวย์ จำกัด</t>
  </si>
  <si>
    <t>RESOLUTION WAY CO.,LTD.</t>
  </si>
  <si>
    <t>960</t>
  </si>
  <si>
    <t>บริษัท ไลน์ เพย์ (ประเทศไทย) จำกัด</t>
  </si>
  <si>
    <t>LINE PAY (THAILAND) COMPANY LIMITED</t>
  </si>
  <si>
    <t>962</t>
  </si>
  <si>
    <t>บริษัท 123 เซอร์วิส จำกัด</t>
  </si>
  <si>
    <t>123 SERVICE COMPANY LIMITED</t>
  </si>
  <si>
    <t>963</t>
  </si>
  <si>
    <t>บริษัท แอลเอ็นดับเบิ้ลยู จำกัด</t>
  </si>
  <si>
    <t>LNW COMPANY LIMITED</t>
  </si>
  <si>
    <t>965</t>
  </si>
  <si>
    <t>บริษัท อินเทอร์เน็ตประเทศไทย จำกัด (มหาชน)</t>
  </si>
  <si>
    <t>INTERNET THAILAND PUBLIC COMPANY LIMITED</t>
  </si>
  <si>
    <t>966</t>
  </si>
  <si>
    <t>บริษัท โอเรียลทัล ซิตี้ กรุ๊ป (ประเทศไทย) จำกัด</t>
  </si>
  <si>
    <t>ORIENTAL CITY GROUP (THAILAND) COMPANY LIMITED</t>
  </si>
  <si>
    <t>967</t>
  </si>
  <si>
    <t>บริษัท ไปรษณีย์ไทย จำกัด</t>
  </si>
  <si>
    <t>THAILAND POST COMPANY LIMITED</t>
  </si>
  <si>
    <t>968</t>
  </si>
  <si>
    <t>บริษัท สรรพสินค้าเซ็นทรัล จำกัด</t>
  </si>
  <si>
    <t>CENTRAL DEPARTMENT STORE LTD.</t>
  </si>
  <si>
    <t>969</t>
  </si>
  <si>
    <t>บริษัท เนชั่นแนล ไอทีเอ็มเอ๊กซ์ จำกัด</t>
  </si>
  <si>
    <t>NATIONAL ITMX COMPANY LIMITED</t>
  </si>
  <si>
    <t>970</t>
  </si>
  <si>
    <t>บริษัท เคาน์เตอร์เซอร์วิส จำกัด</t>
  </si>
  <si>
    <t>COUNTER SERVICE CO., LTD.</t>
  </si>
  <si>
    <t>980</t>
  </si>
  <si>
    <t>บริษัท ศูนย์ประมวลผล จำกัด</t>
  </si>
  <si>
    <t>PROCESSING CENTER CO., LTD.</t>
  </si>
  <si>
    <t>983</t>
  </si>
  <si>
    <t>บริษัท เอเชีย เพย์ (ประเทศไทย) จำกัด</t>
  </si>
  <si>
    <t>ASIA PAY(THAILAND) CO.,LTD.</t>
  </si>
  <si>
    <t>985</t>
  </si>
  <si>
    <t>บริษัท สำนักหักบัญชี (ประเทศไทย) จำกัด</t>
  </si>
  <si>
    <t>THAILAND CLEARING HOUSE COMPANY LIMITED</t>
  </si>
  <si>
    <t>992</t>
  </si>
  <si>
    <t>บริษัท เอ็นทีที เดต้า ดิจิทัล เพย์เม้นส์ (ประเทศไทย) จำกัด</t>
  </si>
  <si>
    <t>NTT DATA DIGITAL PAYMENTS (THAILAND)</t>
  </si>
  <si>
    <t>993</t>
  </si>
  <si>
    <t>บริษัท เพย์ โซลูชั่น จำกัด</t>
  </si>
  <si>
    <t>PAY SOLUTION COMPANY LIMITED</t>
  </si>
  <si>
    <t>994</t>
  </si>
  <si>
    <t>บริษัท ไฮเวย์ จำกัด</t>
  </si>
  <si>
    <t>HI-WAY COMPANY LIMITED</t>
  </si>
  <si>
    <t>996</t>
  </si>
  <si>
    <t>บริษัท อี-โพส เซอร์วิส จำกัด</t>
  </si>
  <si>
    <t>E-POS SERVICE COMPANY LIMITED</t>
  </si>
  <si>
    <t>997</t>
  </si>
  <si>
    <t>บริษัท มี แคปปิตอล จำกัด</t>
  </si>
  <si>
    <t>MEE CAPITAL CO., LTD.</t>
  </si>
  <si>
    <t>998</t>
  </si>
  <si>
    <t>บริษัท ซัมมิท แคปปิตอล ลีสซิ่ง จำกัด</t>
  </si>
  <si>
    <t>SUMMIT CAPITAL LEASING CO., LTD.</t>
  </si>
  <si>
    <t>0105526053562</t>
  </si>
  <si>
    <t>0105528009471</t>
  </si>
  <si>
    <t>บริษัท ตรีเพชรอีซูซุลิสซิ่ง จำกัด</t>
  </si>
  <si>
    <t>TRI PETCH ISUZU LEASING COMPANY LIMITED</t>
  </si>
  <si>
    <t>0105530038998</t>
  </si>
  <si>
    <t>บริษัท ไทย วี.พี.คอร์ปอเรชั่น จำกัด</t>
  </si>
  <si>
    <t>THAI V.P. CORPORATION COMPANY LIMITED</t>
  </si>
  <si>
    <t>0105537066342</t>
  </si>
  <si>
    <t>บริษัท เวิลด์ลีส จำกัด</t>
  </si>
  <si>
    <t>WORLDLEASE CO., LTD.</t>
  </si>
  <si>
    <t>0105538063029</t>
  </si>
  <si>
    <t>บริษัท ซีไอเอ็มบี ไทย ออโต้ จำกัด</t>
  </si>
  <si>
    <t>CIMB THAI AUTO COMPANY LIMITED</t>
  </si>
  <si>
    <t>0105545022545</t>
  </si>
  <si>
    <t>บริษัท ฟินเนเรียม จำกัด</t>
  </si>
  <si>
    <t>FINNEREUM CO., LTD.</t>
  </si>
  <si>
    <t>0105545068651</t>
  </si>
  <si>
    <t>บริษัท มาสเตอร์ คาร์เร้นเทิล จำกัด</t>
  </si>
  <si>
    <t>MASTER CAR RENTAL COMPANY LIMITED</t>
  </si>
  <si>
    <t>0105545086250</t>
  </si>
  <si>
    <t>บริษัท ทิพพรัฐ บิสสิเนส กรุ๊ป จำกัด</t>
  </si>
  <si>
    <t>THIPPARATH BUSINESS GROUP CO., LTD.</t>
  </si>
  <si>
    <t>0105547166951</t>
  </si>
  <si>
    <t>บริษัท ลีสซิ่งกสิกรไทย จำกัด</t>
  </si>
  <si>
    <t>KASIKORN LEASING COMPANY LIMITED</t>
  </si>
  <si>
    <t>0105549046929</t>
  </si>
  <si>
    <t>บริษัท โพลี่คิวบ์ จำกัด</t>
  </si>
  <si>
    <t>POLYCUBE COMPANY LIMITED</t>
  </si>
  <si>
    <t>0105555093704</t>
  </si>
  <si>
    <t>บริษัท เอสจี แคปปิตอล จำกัด (มหาชน)</t>
  </si>
  <si>
    <t>SG CAPITAL PUBLIC COMPANY LIMITED</t>
  </si>
  <si>
    <t>0105556158354</t>
  </si>
  <si>
    <t>บริษัท ทเวลฟ์ วิคทอรี่ จำกัด</t>
  </si>
  <si>
    <t>TWELVE VICTORY COMPANY LIMITED</t>
  </si>
  <si>
    <t>0105557065155</t>
  </si>
  <si>
    <t>บริษัท เจริญสิน แคปปิตอล จำกัด</t>
  </si>
  <si>
    <t>CHAROENSIN CAPITAL CO., LTD.</t>
  </si>
  <si>
    <t>0105557172202</t>
  </si>
  <si>
    <t>บริษัท ซุปเปอร์ริช เคอเรนซี่ เอ็กซ์เชนจ์ (1965) จำกัด</t>
  </si>
  <si>
    <t>SUPERRICH CURRENCY EXCHANGE (1965) CO., LTD.</t>
  </si>
  <si>
    <t>0105558017189</t>
  </si>
  <si>
    <t>บริษัท คาเธ่ย์ อินเตอร์เนชั่นแนล ช๊อปปิ้ง เซ็นเตอร์ จำกัด</t>
  </si>
  <si>
    <t>CATHAY INTERNATIONAL SHOPPING CENTER COMPANY LIMITED</t>
  </si>
  <si>
    <t>0105558020821</t>
  </si>
  <si>
    <t>บริษัท ลัคกี้ ลีสซิ่ง จำกัด</t>
  </si>
  <si>
    <t>LUCKY LEASING COMPANY LIMITED</t>
  </si>
  <si>
    <t>0105558082100</t>
  </si>
  <si>
    <t>บริษัท แท็กซี่ โอเค จำกัด</t>
  </si>
  <si>
    <t>TAXI OK COMPANY LIMITED</t>
  </si>
  <si>
    <t>0105558136684</t>
  </si>
  <si>
    <t>บริษัท เร็ด ดอท (ประเทศไทย) จำกัด</t>
  </si>
  <si>
    <t>RED DOT (THAILAND) COMPANY LIMITED</t>
  </si>
  <si>
    <t>0105559144371</t>
  </si>
  <si>
    <t>บริษัท ฟอร์ท สมาร์ท แคปปิตอล จำกัด</t>
  </si>
  <si>
    <t>FORTH SMART CAPITAL COMPANY LIMITED</t>
  </si>
  <si>
    <t>0105559165599</t>
  </si>
  <si>
    <t>บริษัท ชัวร์เทเบิล จำกัด</t>
  </si>
  <si>
    <t>SURETABLE COMPANY LIMITED</t>
  </si>
  <si>
    <t>0105560027749</t>
  </si>
  <si>
    <t>บริษัท ไวเพย์ จำกัด</t>
  </si>
  <si>
    <t>WIPAY COMPANY LIMITED</t>
  </si>
  <si>
    <t>0105560060533</t>
  </si>
  <si>
    <t>บริษัท รีเซิร์ฟเพย์ จำกัด</t>
  </si>
  <si>
    <t>RESERVEPAY COMPANY LIMITED</t>
  </si>
  <si>
    <t>0105560068267</t>
  </si>
  <si>
    <t>บริษัท โนมู เพย์ (ประเทศไทย) จำกัด</t>
  </si>
  <si>
    <t>NOMU PAY (THAILAND) COMPANY LIMITED</t>
  </si>
  <si>
    <t>0105560089621</t>
  </si>
  <si>
    <t>บริษัท เหลียนเหลียน เพย์ อิเล็คทรอนิค เพย์เม้นท์ (ประเทศไทย) จำกัด</t>
  </si>
  <si>
    <t>LIANLIAN PAY ELECTRONIC PAYMENT (THAILAND) COMPANY LIMITED</t>
  </si>
  <si>
    <t>0105560141177</t>
  </si>
  <si>
    <t>บริษัท อินเซปชั่น เทคโนโลยี จำกัด</t>
  </si>
  <si>
    <t>INCEPTION TECHNOLOGY COMPANY LIMITED</t>
  </si>
  <si>
    <t>0105560142564</t>
  </si>
  <si>
    <t>บริษัท ฟินเน็ต อินโนเวชั่น เน็ตเวิร์ค จำกัด</t>
  </si>
  <si>
    <t>FINNET INNOVATION NETWORK COMPANY LIMITED</t>
  </si>
  <si>
    <t>0105560186715</t>
  </si>
  <si>
    <t>บริษัท เรนนี่ คอปเปอเรชั่น จำกัด</t>
  </si>
  <si>
    <t>RENNY CORPORATION COMPANY LIMITED</t>
  </si>
  <si>
    <t>0105561010041</t>
  </si>
  <si>
    <t>บริษัท จีเพย์ เน็ตเวิร์ค (ที) จำกัด</t>
  </si>
  <si>
    <t>GPAY NETWORK (T) COMPANY LIMITED</t>
  </si>
  <si>
    <t>0105561020934</t>
  </si>
  <si>
    <t>บริษัท เนสท์ติฟลาย จำกัด</t>
  </si>
  <si>
    <t>NESTIFLY COMPANY LIMITED</t>
  </si>
  <si>
    <t>0105561052224</t>
  </si>
  <si>
    <t>บริษัท เอเลเม้นท์ เพย์เม้นท์ โซลูชั่นส์ (ประเทศไทย) จำกัด</t>
  </si>
  <si>
    <t>ELEMENT PAYMENT SOLUTIONS (THAILAND) COMPANY LIMITED</t>
  </si>
  <si>
    <t>0105561062076</t>
  </si>
  <si>
    <t>บริษัท ไทยไมโคร ดิจิทัล โซลูชั่นส์ จำกัด</t>
  </si>
  <si>
    <t>THAI MICRO DIGITAL SOLUTIONS COMPANY LIMITED</t>
  </si>
  <si>
    <t>0105561094504</t>
  </si>
  <si>
    <t>บริษัท ซุปเปอร์ริช ดิจิทัล จำกัด</t>
  </si>
  <si>
    <t>SUPERRICH DIGITAL COMPANY LIMITED</t>
  </si>
  <si>
    <t>0105561134727</t>
  </si>
  <si>
    <t>บริษัท เรีย (ประเทศไทย) จำกัด</t>
  </si>
  <si>
    <t>RIA (THAILAND) COMPANY LIMITED</t>
  </si>
  <si>
    <t>0105561185364</t>
  </si>
  <si>
    <t>บริษัท แวลลู พลัส แอสเสท จำกัด</t>
  </si>
  <si>
    <t>VALUE PLUS ASSET COMPANY LIMITED</t>
  </si>
  <si>
    <t>0105561194495</t>
  </si>
  <si>
    <t>บริษัท แฟลช มันนี่ จำกัด</t>
  </si>
  <si>
    <t>FLASH MONEY COMPANY LIMITED</t>
  </si>
  <si>
    <t>0105561194509</t>
  </si>
  <si>
    <t>บริษัท แฟลช เพย์ จำกัด</t>
  </si>
  <si>
    <t>FLASH PAY COMPANY LIMITED</t>
  </si>
  <si>
    <t>0105562000228</t>
  </si>
  <si>
    <t>บริษัท กสิกร โกลบอล เพย์เมนต์ จำกัด</t>
  </si>
  <si>
    <t>KASIKORN GLOBAL PAYMENT COMPANY LIMITED</t>
  </si>
  <si>
    <t>0105562000341</t>
  </si>
  <si>
    <t>บริษัท บิ๊ก เพย์ (ประเทศไทย) จำกัด</t>
  </si>
  <si>
    <t>BIG PAY (THAILAND) LTD.</t>
  </si>
  <si>
    <t>0105562005459</t>
  </si>
  <si>
    <t>บริษัท แอพเพิล แคช จำกัด</t>
  </si>
  <si>
    <t>APPLE CASH COMPANY LIMITED</t>
  </si>
  <si>
    <t>0105562014199</t>
  </si>
  <si>
    <t>บริษัท เอพีเอ็ม แมเนจเม้นท์ จำกัด</t>
  </si>
  <si>
    <t>APM MANAGEMENT CO., LTD.</t>
  </si>
  <si>
    <t>0105562025743</t>
  </si>
  <si>
    <t>บริษัท สบายใจมันนี่ จำกัด</t>
  </si>
  <si>
    <t>SABAIJAI MONEY CO., LTD.</t>
  </si>
  <si>
    <t>0105562054239</t>
  </si>
  <si>
    <t>บริษัท เอซียู เพย์ (ไทยแลนด์) จำกัด</t>
  </si>
  <si>
    <t>ACU PAY (THAILAND) COMPANY LIMITED</t>
  </si>
  <si>
    <t>0105562074027</t>
  </si>
  <si>
    <t>บริษัท สไตรพ์ เพย์เม้นส์ (ประเทศไทย) จำกัด</t>
  </si>
  <si>
    <t>STRIPE PAYMENTS (THAILAND) LTD.</t>
  </si>
  <si>
    <t>0105562092165</t>
  </si>
  <si>
    <t>บริษัท เคทีซี นาโน จำกัด</t>
  </si>
  <si>
    <t>KTC NANO COMPANY LIMITED</t>
  </si>
  <si>
    <t>0105562104309</t>
  </si>
  <si>
    <t>บริษัท ซี เพย์เมนท์ โซลูชั่น จำกัด</t>
  </si>
  <si>
    <t>C PAYMENT SOLUTION CO., LTD.</t>
  </si>
  <si>
    <t>0105562119691</t>
  </si>
  <si>
    <t>บริษัท ฟิน อินชัวรันส์ โบรคเกอร์ จำกัด</t>
  </si>
  <si>
    <t>0105562124041</t>
  </si>
  <si>
    <t>บริษัท ดีเทอร์มิน่า จำกัด</t>
  </si>
  <si>
    <t>DETERMINA CO., LTD.</t>
  </si>
  <si>
    <t>0105562125993</t>
  </si>
  <si>
    <t>บริษัท จีนี่ ฟินเทค จำกัด</t>
  </si>
  <si>
    <t>GENIE FINTECH CO., LTD.</t>
  </si>
  <si>
    <t>0105562147865</t>
  </si>
  <si>
    <t>บริษัท แรพพิด แคปปิตอล จำกัด</t>
  </si>
  <si>
    <t>RAPID CAPITAL CO., LTD.</t>
  </si>
  <si>
    <t>0105562151293</t>
  </si>
  <si>
    <t>บริษัท สยาม ดิจิทัล เลนดิ้ง จำกัด</t>
  </si>
  <si>
    <t>SIAM DIGITAL LENDING CO., LTD.</t>
  </si>
  <si>
    <t>0105562166215</t>
  </si>
  <si>
    <t>บริษัท ดิจิเพย์ จำกัด</t>
  </si>
  <si>
    <t>DIGIPAY COMPANY LIMITED</t>
  </si>
  <si>
    <t>0105562168757</t>
  </si>
  <si>
    <t>บริษัท ไซล็อต ดิจิทัล จำกัด</t>
  </si>
  <si>
    <t>SILOT DIGITAL CO., LTD.</t>
  </si>
  <si>
    <t>0105562181354</t>
  </si>
  <si>
    <t>บริษัท บีม เดต้า จำกัด</t>
  </si>
  <si>
    <t>BEAM DATA CO., LTD.</t>
  </si>
  <si>
    <t>0105563003603</t>
  </si>
  <si>
    <t>บริษัท มันนิกซ์ จำกัด</t>
  </si>
  <si>
    <t>MONIX CO., LTD.</t>
  </si>
  <si>
    <t>0105563005096</t>
  </si>
  <si>
    <t>บริษัท ดาโอ เลนด์ (ประเทศไทย) จำกัด</t>
  </si>
  <si>
    <t>DAOL LEND (THAILAND) CO., LTD.</t>
  </si>
  <si>
    <t>0105563037494</t>
  </si>
  <si>
    <t>บริษัท ฮิคดันสแควร์ จำกัด</t>
  </si>
  <si>
    <t>HIDDENSQUARE CO., LTD.</t>
  </si>
  <si>
    <t>0105563041882</t>
  </si>
  <si>
    <t>บริษัท อาคเนย์ มันนี่ รีเทล จำกัด</t>
  </si>
  <si>
    <t>SOUTHEAST MONEY RETAIL COMPANY LIMITED</t>
  </si>
  <si>
    <t>0105563067245</t>
  </si>
  <si>
    <t>บริษัท ออล ฟินเทค จำกัด</t>
  </si>
  <si>
    <t>ALL FINTECH CO., LTD.</t>
  </si>
  <si>
    <t>0105563078921</t>
  </si>
  <si>
    <t>บริษัท เพย์จีนิกซ์ จำกัด</t>
  </si>
  <si>
    <t>PAYGENIX COMPANY LIMITED</t>
  </si>
  <si>
    <t>0105563091553</t>
  </si>
  <si>
    <t>บริษัท เอโวลูชั่น เพย์เมนต์ กรุ๊ป จำกัด</t>
  </si>
  <si>
    <t>EVOLUTION PAYMENTS GROUP COMPANY LIMITED</t>
  </si>
  <si>
    <t>0105563101346</t>
  </si>
  <si>
    <t>บริษัท เซ็นดิท วอลเล็ท จำกัด</t>
  </si>
  <si>
    <t>XENDIT WALLET COMPANY LIMITED</t>
  </si>
  <si>
    <t>0105563101761</t>
  </si>
  <si>
    <t>บริษัท เพอร์เพิล เวนเจอร์ส จำกัด</t>
  </si>
  <si>
    <t>PURPLE VENTURES CO., LTD.</t>
  </si>
  <si>
    <t>0105563138266</t>
  </si>
  <si>
    <t>บริษัท มันนี่ ฮับ เซอร์วิส จำกัด</t>
  </si>
  <si>
    <t>MONEY HUB SERVICE CO., LTD.</t>
  </si>
  <si>
    <t>0105563150452</t>
  </si>
  <si>
    <t>บริษัท ศรีสวัสดิ์ พาวเวอร์ 2022 จำกัด</t>
  </si>
  <si>
    <t>SRISAWAD POWER 2022 CO., LTD.</t>
  </si>
  <si>
    <t>0105563159743</t>
  </si>
  <si>
    <t>บริษัท เคทีซี พรีเพด จำกัด</t>
  </si>
  <si>
    <t>0105563162337</t>
  </si>
  <si>
    <t>บริษัท แมกซ์ การ์ด จำกัด</t>
  </si>
  <si>
    <t>MAX CARD COMPANY LIMITED</t>
  </si>
  <si>
    <t>0105564011375</t>
  </si>
  <si>
    <t>บริษัท อีซี่ เลนดิ้ง จำกัด</t>
  </si>
  <si>
    <t>EASY LENDING CO., LTD.</t>
  </si>
  <si>
    <t>0105564038591</t>
  </si>
  <si>
    <t>บริษัท 33 รีมิตแตนซ์ จำกัด</t>
  </si>
  <si>
    <t>33 REMITTANCE CO., LTD.</t>
  </si>
  <si>
    <t>0105564044711</t>
  </si>
  <si>
    <t>บริษัท ออล มันนี่ จำกัด</t>
  </si>
  <si>
    <t>ALL MONEY CO., LTD.</t>
  </si>
  <si>
    <t>0105564055135</t>
  </si>
  <si>
    <t>บริษัท กัปตัน แคช แคปปิตอล จำกัด</t>
  </si>
  <si>
    <t>CAPTAIN CASH CAPITAL CO., LTD.</t>
  </si>
  <si>
    <t>0105564058894</t>
  </si>
  <si>
    <t>บริษัท แรบบิท แคช จำกัด</t>
  </si>
  <si>
    <t>RABBIT CASH COMPANY LIMITED</t>
  </si>
  <si>
    <t>0105564081322</t>
  </si>
  <si>
    <t>บริษัท พร้อม แคปปิตอล จำกัด</t>
  </si>
  <si>
    <t>0105564081900</t>
  </si>
  <si>
    <t>บริษัท โนว่า แคปปิตอล จำกัด</t>
  </si>
  <si>
    <t>NOVA CAPITAL CO., LTD.</t>
  </si>
  <si>
    <t>0105564082396</t>
  </si>
  <si>
    <t>บริษัท เวิลด์เพย์ เพย์เมนต์ เซอร์วิสเซส (ประเทศไทย) จำกัด</t>
  </si>
  <si>
    <t>WORLDPAY PAYMENT SERVICES (THAILAND) COMPANY LIMITED</t>
  </si>
  <si>
    <t>0105564107020</t>
  </si>
  <si>
    <t>บริษัท ไวส์ เพย์เม้นส์ (ประเทศไทย) จำกัด</t>
  </si>
  <si>
    <t>0105564111426</t>
  </si>
  <si>
    <t>บริษัท บริหารสินทรัพย์ แคปปิตอล กรุ๊ป จำกัด</t>
  </si>
  <si>
    <t>CAPITAL GROUP ASSET MANAGEMENT CO., LTD.</t>
  </si>
  <si>
    <t>0105564116878</t>
  </si>
  <si>
    <t>บริษัท เป็นต่อ แคปปิตอล จำกัด</t>
  </si>
  <si>
    <t>PENTOR CAPITAL CO., LTD.</t>
  </si>
  <si>
    <t>0105564127136</t>
  </si>
  <si>
    <t>บริษัท เน็คซ์ มันนี่ จำกัด</t>
  </si>
  <si>
    <t>NEXT MONEY CO., LTD.</t>
  </si>
  <si>
    <t>0105564131664</t>
  </si>
  <si>
    <t>บริษัท อินเตอร์เซนด์ มันนี่ จำกัด</t>
  </si>
  <si>
    <t>INTERSEND MONEY COMPANY LIMITED</t>
  </si>
  <si>
    <t>0105564140132</t>
  </si>
  <si>
    <t>บริษัท อาร์เจนโต้ เทค จำกัด</t>
  </si>
  <si>
    <t>ARGENTO TECH CO., LTD.</t>
  </si>
  <si>
    <t>0105564143051</t>
  </si>
  <si>
    <t>บริษัท เงินสดใจดี จำกัด</t>
  </si>
  <si>
    <t>NGERN SOD JAIDEE CO., LTD.</t>
  </si>
  <si>
    <t>0105564147897</t>
  </si>
  <si>
    <t>บริษัท ไปโป้ ดิจิทัล เลนดิ้ง เซอร์วิสเซส (ทีเอช) จำกัด</t>
  </si>
  <si>
    <t>0105564154826</t>
  </si>
  <si>
    <t>บริษัท เมืองไทย เพย์ เลเทอร์ จำกัด</t>
  </si>
  <si>
    <t>MUANGTHAI PAY LATER CO., LTD.</t>
  </si>
  <si>
    <t>0105564161580</t>
  </si>
  <si>
    <t>บริษัท คาร์ด เอกซ์ จำกัด</t>
  </si>
  <si>
    <t>CARD X CO., LTD.</t>
  </si>
  <si>
    <t>0105564161598</t>
  </si>
  <si>
    <t>บริษัท ออโต้ เอกซ์ จำกัด</t>
  </si>
  <si>
    <t>AUTO X COMPANY LIMITED</t>
  </si>
  <si>
    <t>0105564174886</t>
  </si>
  <si>
    <t>บริษัท เอจีอี เวนเจอร์ส จำกัด</t>
  </si>
  <si>
    <t>0105565063841</t>
  </si>
  <si>
    <t>บริษัท บิ๊ก มันนี่ พลัส จำกัด</t>
  </si>
  <si>
    <t>BIG MONEY PLUS COMPANY LIMITED</t>
  </si>
  <si>
    <t>0105565078813</t>
  </si>
  <si>
    <t>บริษัท เงินเรื่องจิ๊บ จำกัด</t>
  </si>
  <si>
    <t>NGERN RUEANG JIB CO., LTD.</t>
  </si>
  <si>
    <t>0105565123843</t>
  </si>
  <si>
    <t>บริษัท บริหารสินทรัพย์ อิออน (ประเทศไทย) จำกัด</t>
  </si>
  <si>
    <t>0105565123959</t>
  </si>
  <si>
    <t>บริษัท บริหารสินทรัพย์ เอซีซี จำกัด</t>
  </si>
  <si>
    <t>ACC ASSET MANAGEMENT CO., LTD.</t>
  </si>
  <si>
    <t>0105565129655</t>
  </si>
  <si>
    <t>กสิกร คาราบาว จำกัด</t>
  </si>
  <si>
    <t>KASIKORN CARABAO CO., LTD.</t>
  </si>
  <si>
    <t>0105565143429</t>
  </si>
  <si>
    <t>บริษัท ฟิน ทันใจ กรุ๊ป จำกัด</t>
  </si>
  <si>
    <t>FIN TUNJAI GROUP CO., LTD.</t>
  </si>
  <si>
    <t>0105565172615</t>
  </si>
  <si>
    <t>บริษัท บริหารสินทรัพย์ แกรนด์ พิลลาร์ จำกัด</t>
  </si>
  <si>
    <t>GRAND PILLAR CO., LTD.</t>
  </si>
  <si>
    <t>0105565188279</t>
  </si>
  <si>
    <t>บริษัท บริหารสินทรัพย์ โบกาท จำกัด</t>
  </si>
  <si>
    <t>BOGAT ASSET MANAGEMENT CO., LTD.</t>
  </si>
  <si>
    <t>0105565190478</t>
  </si>
  <si>
    <t>บริษัท บริหารสินทรัพย์ แคปปิตอล ลิ้งค์ พลัส จำกัด</t>
  </si>
  <si>
    <t>CAPITAL LINK PLUS ASSET MANAGEMENT LIMITED</t>
  </si>
  <si>
    <t>0105566004082</t>
  </si>
  <si>
    <t>บริษัท อาคุละคุ เอกซ์ จำกัด</t>
  </si>
  <si>
    <t>AKULAKU X CO., LTD.</t>
  </si>
  <si>
    <t>0105566082563</t>
  </si>
  <si>
    <t>บริษัท เงินให้ใจ จำกัด</t>
  </si>
  <si>
    <t>NGERN HAI JAI CO., LTD.</t>
  </si>
  <si>
    <t>0105566108627</t>
  </si>
  <si>
    <t>บริษัท เงินดีดี จำกัด</t>
  </si>
  <si>
    <t>MONEY DD CO., LTD.</t>
  </si>
  <si>
    <t>0105566110273</t>
  </si>
  <si>
    <t>บริษัท ไทยรุ่งเรือง ลีสซิ่ง จำกัด</t>
  </si>
  <si>
    <t>THAI ROONG RUANG LEASING CO., LTD.</t>
  </si>
  <si>
    <t>0105566128792</t>
  </si>
  <si>
    <t>บริษัท ซีเอ็ม เอฟเอส โซลูชั่นส์ จำกัด</t>
  </si>
  <si>
    <t>CM FS SOLUTIONS CO., LTD.</t>
  </si>
  <si>
    <t>0105566145247</t>
  </si>
  <si>
    <t>บริษัท บริหารสินทรัพย์ แทม จำกัด</t>
  </si>
  <si>
    <t>0105566169782</t>
  </si>
  <si>
    <t>บริหารสินทรัพย์ เอเซีย พลัส จำกัด</t>
  </si>
  <si>
    <t>ASIA PLUS ASSET MANAGEMENT CO., LTD.</t>
  </si>
  <si>
    <t>0105566221709</t>
  </si>
  <si>
    <t>เวิลด์ เพย์ (2023) จำกัด</t>
  </si>
  <si>
    <t>0105566224368</t>
  </si>
  <si>
    <t>บริษัท ฟีล ฟรี เพย์ จำกัด</t>
  </si>
  <si>
    <t>FEEL FREE PAY CO., LTD.</t>
  </si>
  <si>
    <t>0105566230716</t>
  </si>
  <si>
    <t>บริษัท บริหารสินทรัพย์ ฮอไรซอน จำกัด</t>
  </si>
  <si>
    <t>HORIZON ASSET MANAGEMENT CO., LTD.</t>
  </si>
  <si>
    <t>0105567111290</t>
  </si>
  <si>
    <t>บริษัทบริหารสินทรัพย์ อารีย์ จำกัด</t>
  </si>
  <si>
    <t>0105567219333</t>
  </si>
  <si>
    <t>บริษัท บริหารสินทรัพย์ อรุณ จำกัด</t>
  </si>
  <si>
    <t>ARUN ASSET MANAGEMENT COMPANY LIMITED</t>
  </si>
  <si>
    <t>0107536000722</t>
  </si>
  <si>
    <t>บริษัท ศรีสวัสดิ์ แคปปิตอล 1969 จำกัด (มหาชน)</t>
  </si>
  <si>
    <t>SRISAWAD CAPITAL 1969 PUBLIC COMPANY LIMITED</t>
  </si>
  <si>
    <t>0107538000738</t>
  </si>
  <si>
    <t>บริษัท อะมานะฮ์ ลิสซิ่ง จำกัด (มหาชน)</t>
  </si>
  <si>
    <t>AMANAH LEASING PUBLIC COMPANY LIMITED</t>
  </si>
  <si>
    <t>0107545000209</t>
  </si>
  <si>
    <t>บริษัท ราชธานี ลิสซิ่ง จำกัด (มหาชน)</t>
  </si>
  <si>
    <t>RATCHTHANI LEASING PUBLIC COMPANY LIMITED</t>
  </si>
  <si>
    <t>0107546000288</t>
  </si>
  <si>
    <t>บริษัท ตะวันออกพาณิชย์ลีสซิ่ง จำกัด (มหาชน)</t>
  </si>
  <si>
    <t>EASTERN COMMERCIAL LEASING PUBLIC COMPANY LIMITED</t>
  </si>
  <si>
    <t>0107556000353</t>
  </si>
  <si>
    <t>บริษัท ลีซ อิท จำกัด (มหาชน)</t>
  </si>
  <si>
    <t>LEASE IT PUBLIC COMPANY LIMITED</t>
  </si>
  <si>
    <t>0107556000698</t>
  </si>
  <si>
    <t>บริษัท เอส 11 กรุ๊ป จำกัด (มหาชน)</t>
  </si>
  <si>
    <t>S 11 GROUP PUBLIC COMPANY LIMITED</t>
  </si>
  <si>
    <t>0107558000270</t>
  </si>
  <si>
    <t>บริษัท เอเอสเอ็น โบรกเกอร์ จำกัด (มหาชน)</t>
  </si>
  <si>
    <t>ASN BROKER PUBLIC COMPANY LIMITED</t>
  </si>
  <si>
    <t>0107564000383</t>
  </si>
  <si>
    <t>0107565000263</t>
  </si>
  <si>
    <t>บริษัท สตาร์ มันนี่ จำกัด (มหาชน)</t>
  </si>
  <si>
    <t>STAR MONEY PUBLIC COMPANY LIMITED</t>
  </si>
  <si>
    <t>0107567000414</t>
  </si>
  <si>
    <t>บริษัท ซีพี แอ็กซ์ตร้า จำกัด (มหาชน)</t>
  </si>
  <si>
    <t>CP AXTRA PUBLIC COMPANY LIMITED</t>
  </si>
  <si>
    <t>0115561024484</t>
  </si>
  <si>
    <t>บริษัท เอ็ม เอส ซี ดับเบิลยู จำกัด</t>
  </si>
  <si>
    <t>MSCW CO., LTD.</t>
  </si>
  <si>
    <t>0115561030204</t>
  </si>
  <si>
    <t>บริษัท ควอนตัม เวกเตอร์ จำกัด</t>
  </si>
  <si>
    <t>QUANTUM VECTOR CO., LTD.</t>
  </si>
  <si>
    <t>0115562015543</t>
  </si>
  <si>
    <t>บริษัท มิตรสิบ เสกเงิน จำกัด</t>
  </si>
  <si>
    <t>MITSIB SEK NGOEN COMPANY LIMITED</t>
  </si>
  <si>
    <t>0125560000379</t>
  </si>
  <si>
    <t>บริษัท บิ๊กบอท เอไอ จำกัด</t>
  </si>
  <si>
    <t>BIGBOT AI CO., LTD.</t>
  </si>
  <si>
    <t>0165529000052</t>
  </si>
  <si>
    <t>บริษัท ศรีสมบูรณ์ธุรกิจเซ็นเตอร์ จำกัด</t>
  </si>
  <si>
    <t>SRISOMBOON BUSINESS CENTER CO.,LTD.</t>
  </si>
  <si>
    <t>0175564000420</t>
  </si>
  <si>
    <t>บริษัท เงินพร้อมใช้ จำกัด</t>
  </si>
  <si>
    <t>NGERNPROMCHAI CO., LTD.</t>
  </si>
  <si>
    <t>0195546000081</t>
  </si>
  <si>
    <t>บริษัท ไพศาล แคปปิตอล จำกัด</t>
  </si>
  <si>
    <t>PAISAN CAPITAL CO.,LTD.</t>
  </si>
  <si>
    <t>0215562005041</t>
  </si>
  <si>
    <t>บริษัท มั่งมี เอพลัส จำกัด</t>
  </si>
  <si>
    <t>MUNGMEE APLUS COMPANY LIMITED</t>
  </si>
  <si>
    <t>0215564008535</t>
  </si>
  <si>
    <t>บริษัทบริหารสินทรัพย์ พัฒนาแผ่นดินทอง จำกัด</t>
  </si>
  <si>
    <t>0305547000814</t>
  </si>
  <si>
    <t>บริษัท สินธร แคปปิตอล จำกัด</t>
  </si>
  <si>
    <t>SINTHORN CAPITAL CO.,LTD.</t>
  </si>
  <si>
    <t>0305564001661</t>
  </si>
  <si>
    <t>บริษัท เปอร์เซ็นต์ แคปปิตอล ลีสซิ่ง จำกัด</t>
  </si>
  <si>
    <t>0325564000380</t>
  </si>
  <si>
    <t>บริษัท 7วัน เงินทันใจ จำกัด</t>
  </si>
  <si>
    <t>7 WAN NGERNTANJAI CO., LTD.</t>
  </si>
  <si>
    <t>0335554000093</t>
  </si>
  <si>
    <t>บริษัท ฉัตรชัย ลีสซิ่ง จำกัด</t>
  </si>
  <si>
    <t>CHATCHAI LEASING COMPANY LIMITED</t>
  </si>
  <si>
    <t>0345567003894</t>
  </si>
  <si>
    <t>บริษัท มีมันนี่ ทันใจ จำกัด</t>
  </si>
  <si>
    <t>ME MONEY TANJAI CO., LTD.</t>
  </si>
  <si>
    <t>0405561000051</t>
  </si>
  <si>
    <t>บริษัท สหะพืชผล แคปปิตอล จำกัด</t>
  </si>
  <si>
    <t>SAHAPHUECHPHOL CAPITAL COMPANY LIMITED</t>
  </si>
  <si>
    <t>0405562001205</t>
  </si>
  <si>
    <t>บริษัท ทุนแหลมทอง จำกัด</t>
  </si>
  <si>
    <t>LAEMTHONG CAPITAL COMPANY LIMITED</t>
  </si>
  <si>
    <t>0405562002163</t>
  </si>
  <si>
    <t>บริษัท บ้านไผ่ ลิสซิ่ง จำกัด</t>
  </si>
  <si>
    <t>BANPHAI LEASING CO.,LTD.</t>
  </si>
  <si>
    <t>0415562001051</t>
  </si>
  <si>
    <t>บริษัท อุ่นใจ ออโต้ ลิสซิ่ง จำกัด</t>
  </si>
  <si>
    <t>AUNJAI AUTO LEASING COMPANY LIMITED</t>
  </si>
  <si>
    <t>0505545000998</t>
  </si>
  <si>
    <t>บริษัท มิตรสินด่วน จำกัด</t>
  </si>
  <si>
    <t>MITR SIN DUAN COMPANY LIMITED</t>
  </si>
  <si>
    <t>0505557005884</t>
  </si>
  <si>
    <t>บริษัท บาทสมาร์ท จำกัด</t>
  </si>
  <si>
    <t>BAHTSMART COMPANY LIMITED</t>
  </si>
  <si>
    <t>0505564015024</t>
  </si>
  <si>
    <t>บริษัท เงินซิ่งได้ ฟอร์ ควิก แคช จำกัด</t>
  </si>
  <si>
    <t>NGERN ZING DAI FOR QUICK CASH CO., LTD.</t>
  </si>
  <si>
    <t>0515559000987</t>
  </si>
  <si>
    <t>บริษัท ใจกว้าง เอเชีย ธนพัฒน์ จำกัด</t>
  </si>
  <si>
    <t>JAIKWANG ASIA THANAPAT COMPANY LIMITED</t>
  </si>
  <si>
    <t>0545547000065</t>
  </si>
  <si>
    <t>บริษัท ลิสซิ่ง ทรัพย์สยาม จำกัด</t>
  </si>
  <si>
    <t>LEASING SUPSIAM COMPANY LIMITED</t>
  </si>
  <si>
    <t>0575563002123</t>
  </si>
  <si>
    <t>บริษัท วิง มันนี่ จำกัด</t>
  </si>
  <si>
    <t>WING MONEY CO., LTD.</t>
  </si>
  <si>
    <t>0605559000986</t>
  </si>
  <si>
    <t>บริษัท เอส-สปีด ลิสซิ่ง จำกัด</t>
  </si>
  <si>
    <t>S-SPEED LEASING COMPANY LIMITED</t>
  </si>
  <si>
    <t>0645558000061</t>
  </si>
  <si>
    <t>บริษัท ชัยฤทธิ์ ลีสซิ่ง 58 จำกัด</t>
  </si>
  <si>
    <t>CHAIRIT LEASING 58 COMPANY LIMITED</t>
  </si>
  <si>
    <t>0655558001059</t>
  </si>
  <si>
    <t>บริษัท สบาย ลีสซิ่ง จำกัด</t>
  </si>
  <si>
    <t>SABUY LEASING CO., LTD.</t>
  </si>
  <si>
    <t>0655564001651</t>
  </si>
  <si>
    <t>บริษัท ด๊อกเตอร์ มันนี่ จำกัด</t>
  </si>
  <si>
    <t>DOCTOR MONEY CO., LTD.</t>
  </si>
  <si>
    <t>0665538000146</t>
  </si>
  <si>
    <t>บริษัท ว.พรรณเชษฐ์ จำกัด</t>
  </si>
  <si>
    <t>V.PHANCHET CO., LTD.</t>
  </si>
  <si>
    <t>0705543000557</t>
  </si>
  <si>
    <t>บริษัท มาร์โค ธุรกิจ จำกัด</t>
  </si>
  <si>
    <t>MARKO BUSINESS CO.,LTD.</t>
  </si>
  <si>
    <t>0715542000499</t>
  </si>
  <si>
    <t>บริษัท ทรัพย์กมล ลิสซิ่ง จำกัด</t>
  </si>
  <si>
    <t>SUBKAMOL LEASING CO., LTD.</t>
  </si>
  <si>
    <t>0735565000690</t>
  </si>
  <si>
    <t>บริษัท ไมโคร ฟิน จำกัด</t>
  </si>
  <si>
    <t>MICRO FIN CO., LTD.</t>
  </si>
  <si>
    <t>0815559000291</t>
  </si>
  <si>
    <t>บริษัท ชูเกียรติ พร๊อพเพอร์ตี้ จำกัด</t>
  </si>
  <si>
    <t>CHOOKIATPROPERTY COMPANY LIMITED</t>
  </si>
  <si>
    <t>0845537000639</t>
  </si>
  <si>
    <t>บริษัท พี.ซี.ทาวเวอร์ แอนด์ พร็อพเพอร์ตี้ (1996) จำกัด</t>
  </si>
  <si>
    <t>P. C. TOWER &amp; PROPERTY (1996) COMPANY LIMITED</t>
  </si>
  <si>
    <t>0845559001549</t>
  </si>
  <si>
    <t>บริษัท ชูเกียรติ พร๊อพเพอร์ตี้ สุราษฎร์ธานี จำกัด</t>
  </si>
  <si>
    <t>CHOOKIAT PROPERTY SURATTHANI COMPANY LIMITED</t>
  </si>
  <si>
    <t>0905559000991</t>
  </si>
  <si>
    <t>บริษัท ชูเกียรติเอสเตท จำกัด</t>
  </si>
  <si>
    <t>CHOOKIAT ESTATE COMPANY LIMITED</t>
  </si>
  <si>
    <t>0905560000452</t>
  </si>
  <si>
    <t>บริษัท บริหารสินทรัพย์เอทีเอ็ม จำกัด</t>
  </si>
  <si>
    <t>ATM ASSET MANAGEMENT CO., LTD.</t>
  </si>
  <si>
    <t>0955564000392</t>
  </si>
  <si>
    <t>บริษัท พิธานลีสซิ่ง จำกัด</t>
  </si>
  <si>
    <t>PHITHANLEASING CO., LTD.</t>
  </si>
  <si>
    <t>REMARK</t>
  </si>
  <si>
    <t>ข้อมูล Swift Code</t>
  </si>
  <si>
    <r>
      <rPr>
        <rFont val="&quot;Angsana New&quot;, serif"/>
        <color rgb="FF1155CC"/>
        <sz val="16.0"/>
        <u/>
      </rPr>
      <t>โปรดเรียกใช้ข้อมูลจากหนังสือ BIC Directory หรือ www.swift.com</t>
    </r>
  </si>
  <si>
    <t>005</t>
  </si>
  <si>
    <t>ธ. เดอะรอยัลแบงก์อ๊อฟสกอตแลนด์ เอ็น.วี.</t>
  </si>
  <si>
    <t>เดิมชื่อ ธ.เอบีเอ็น แอมโร เอ็น.วี. สาขากรุงเทพฯ เปลี่ยนเมื่อ 6/2/2553</t>
  </si>
  <si>
    <t>010</t>
  </si>
  <si>
    <t>ธนาคารแห่งโตเกียว-มิตซูบิชิ ยูเอฟเจ จำกัด</t>
  </si>
  <si>
    <t>เดิมชื่อ ธ.แห่งโตเกียว-มิตซูบิชิ จำกัด เปลี่ยนเมื่อ 1/1/2549</t>
  </si>
  <si>
    <t>เดิมชื่อธ.สแตนดาร์ดชาร์เตอร์ดนครธน จำกัด (มหาชน) เปลี่ยนชื่อเมื่อควบรวมกับ ธ.สแตนดาร์ดชาร์เตอร์ สาขากรุงเทพ เมื่อ 1/1/2548</t>
  </si>
  <si>
    <t>ธ. ซีไอเอ็มบี ไทย จำกัด (มหาชน)</t>
  </si>
  <si>
    <t>เดิมชื่อ ธ.ไทยธนาคาร จำกัด (มหาชน) เปลี่ยนเมื่อ 4/5/2552</t>
  </si>
  <si>
    <t>ธ. ยูโอบี จำกัด (มหาชน)</t>
  </si>
  <si>
    <t>เดิมชื่อธ.เอเชีย จำกัด (มหาชน) เปลี่ยนชื่อเมื่อควบรวมกับ ธ.ยูโอบี รัตนสิน จำกัด (มหาชน) เมื่อ 28/11/2548
 และเปลี่ยนชื่อจาก ธนาคารยูไนเต็ด โอเวอร์ซีส์ (ไทย) จำกัด (มหาชน) เป็น ธนาคารยูโอบี จำกัด (มหาชน) 
 ส่วนชื่อภาษาอังกฤษคงเดิม เมื่อ 2/5/5249</t>
  </si>
  <si>
    <t>ธ.เมกะ สากลพาณิชย์ จำกัด (มหาชน)</t>
  </si>
  <si>
    <t>ยกระดับจากสาขา ธ.ต่างประเทศเป็นธนาคารพาณิชย์ที่เป็นบริษัทลูกของธนาคารต่างประเทศ เมื่อ 8/8/2548
 และเปลี่ยนชื่อจากเดิม ธนาคารสากลพาณิชย์แห่งประเทศจีน เมื่อ 21/8/2549</t>
  </si>
  <si>
    <t>028</t>
  </si>
  <si>
    <t>ธนาคารคาลิยง สาขากรุงเทพฯ</t>
  </si>
  <si>
    <t>เดิมชื่อ ธ.เครดิตอะกริกอล อินโดสุเอซ เปลี่ยนเมื่อ 16/8/2547</t>
  </si>
  <si>
    <t>ธนาคารเครดิต อะกริกอล คอร์ปอเรทแอนด์อินเวสเมนท์แบงก์</t>
  </si>
  <si>
    <t>เดิมชื่อ ธ.คาลิยง สาขากรุงเทพฯ เปลี่ยนเมื่อ 8/2/2553</t>
  </si>
  <si>
    <t>ธนาคารอินเดียนโอเวอร์ซีส์ สาขากรุงเทพฯ</t>
  </si>
  <si>
    <t>ธนาคารภารตโอเวอร์ซีส์ จำกัด ได้ควบรวมกิจการกับ Indian Overseas Bank เมื่อ 28/3/255</t>
  </si>
  <si>
    <t>ธนาคารมิซูโฮ คอร์ปอเรต จำกัด</t>
  </si>
  <si>
    <t>เดิมชื่อ ธ.ได-อิจิ คังเงียว เปลี่ยนเมื่อ 1/4/2545</t>
  </si>
  <si>
    <t>041</t>
  </si>
  <si>
    <t>ธนาคารโซซิเยเต้ เจเนราล</t>
  </si>
  <si>
    <t>ยกระดับจากกิจการวิเทศธนกิจเป็นสาขาธนาคารต่างประเทศ เมื่อ 24/6/2548</t>
  </si>
  <si>
    <t>ธ. แห่งประเทศจีน (ไทย) จำกัด (มหาชน)</t>
  </si>
  <si>
    <t>ยกระดับจากสาขา ธ.ต่างประเทศเป็นธนาคารพาณิชย์ที่เป็นบริษัทลูกของธนาคารต่างประเทศ เมื่อ 26/8/2557
 และเปลี่ยนชื่อจากเดิม ธนาคารแห่งประเทศจีน จำกัด</t>
  </si>
  <si>
    <t>ยกระดับเป็นธนาคารพาณิชย์ เมื่อ 1/7/2548</t>
  </si>
  <si>
    <t>068</t>
  </si>
  <si>
    <t>ธ.เอไอจี เพื่อรายย่อย จำกัด (มหาชน)</t>
  </si>
  <si>
    <t>ยกระดับเป็นธนาคารพาณิชย์เพื่อรายย่อย เมื่อ 6/3/255</t>
  </si>
  <si>
    <t>ธนาคารเกียรตินาคิน จำกัด (มหาชน)</t>
  </si>
  <si>
    <t>ยกระดับเป็นธนาคารพาณิชย์ เมื่อ 3/1/2548</t>
  </si>
  <si>
    <t>ธนาคารสินเอเซีย จำกัด (มหาชน)</t>
  </si>
  <si>
    <t>ยกระดับเป็นธนาคารพาณิชย์ เมื่อ 23/12/2548</t>
  </si>
  <si>
    <t>เดิมชื่อ ธ.สินเอเซีย จำกัด (มหาชน) เปลี่ยนเมื่อ 8/7/2553</t>
  </si>
  <si>
    <t>ธ.ไทยเครดิตเพื่อรายย่อย จำกัด (มหาชน)</t>
  </si>
  <si>
    <t>ยกระดับเป็นธนาคารพาณิชย์เพื่อรายย่อย เมื่อ 18/1/2550</t>
  </si>
  <si>
    <t>ยกระดับเป็นธนาคารพาณิชย์ เมื่อ 01/09/2566</t>
  </si>
  <si>
    <t>ธนาคารแลนด์ แอนด์ เฮ้าส์ เพื่อรายย่อย จำกัด (มหาชน)</t>
  </si>
  <si>
    <t>ยกระดับเป็นธนาคารพาณิชย์เพื่อรายย่อย เมื่อ 19/12/2548</t>
  </si>
  <si>
    <t>ธ. แลนด์ แอนด์ เฮ้าส์ จำกัด (มหาชน)</t>
  </si>
  <si>
    <t>ยกระดับเป็นธนาคารพาณิชย์ เมื่อ 19/12/2554</t>
  </si>
  <si>
    <t>เดิมชื่อ บรรษัทเงินทุนอุตสาหกรรมขนาดย่อม เปลี่ยนเมื่อ 19/12/2545</t>
  </si>
  <si>
    <t>317</t>
  </si>
  <si>
    <t>บ. ดิจิตอลเทค แพลนเน็ต จำกัด (มหาชน)</t>
  </si>
  <si>
    <t>เดิมชื่อ บ. แอสเซท ไบร์ท จำกัด (มหาชน) เปลี่ยนเมื่อ 13/7/256</t>
  </si>
  <si>
    <t>327</t>
  </si>
  <si>
    <t>บ. พีทีที ดิจิตอล โซลูชั่น จำกัด</t>
  </si>
  <si>
    <t>เดิมชื่อ พีทีที ไอซีที โซลูชั่นส์ จำกัด เปลี่ยนเมื่อ 22/6/256</t>
  </si>
  <si>
    <t>334</t>
  </si>
  <si>
    <t>บ.บีทู (ไทยแลนด์) จำกัด</t>
  </si>
  <si>
    <t>เดิมชื่อ จีพีซีเอ็ม กรุ๊ป จำกัด เปลี่ยนเมื่อ 3/6/256</t>
  </si>
  <si>
    <t>422</t>
  </si>
  <si>
    <t>บง. ฟินันซ่า จำกัด</t>
  </si>
  <si>
    <t>เดิมชื่อ บง.ไพรมัส เปลี่ยนเมื่อ 1/1/2545</t>
  </si>
  <si>
    <t>450</t>
  </si>
  <si>
    <t>บง. อเมริกัน เอ็กซ์เพรส (ประเทศไทย) จำกัด</t>
  </si>
  <si>
    <t>เดิมชื่อ บง.บีโอเอ เปลี่ยนเมื่อ 16/3/2545</t>
  </si>
  <si>
    <t>บง. แอ็ดวานซ์ จำกัด (มหาชน)</t>
  </si>
  <si>
    <t>เดิมชื่อ บง.โกลบอลไทย เปลี่ยนเมื่อ 26/5/2547</t>
  </si>
  <si>
    <t>862</t>
  </si>
  <si>
    <t>SUMITOMO MITSUI TRUST BANK, LIMITED</t>
  </si>
  <si>
    <t>เดิมชื่อ The Sumitomo Trust &amp; Banking Co.,Ltd เปลี่ยนเมื่อ 23/4/2555</t>
  </si>
  <si>
    <t>FI_CODE</t>
  </si>
  <si>
    <t>FI_BRANCH</t>
  </si>
  <si>
    <t>FI_BRANCH_NAME_THAI</t>
  </si>
  <si>
    <t>FI_BRANCH_NAME_ENG</t>
  </si>
  <si>
    <t>SWIFT_CODE</t>
  </si>
  <si>
    <t>BOTHTHBK</t>
  </si>
  <si>
    <t>Head Office</t>
  </si>
  <si>
    <t>BANGKOK BANK PUBLIC COMPANY LTD.</t>
  </si>
  <si>
    <t>0801</t>
  </si>
  <si>
    <t>ฮ่องกง</t>
  </si>
  <si>
    <t>BKKBHKHH</t>
  </si>
  <si>
    <t>Branch</t>
  </si>
  <si>
    <t>0802</t>
  </si>
  <si>
    <t>โตเกียว</t>
  </si>
  <si>
    <t>BKKBJPJT</t>
  </si>
  <si>
    <t>0803</t>
  </si>
  <si>
    <t>สิงคโปร์</t>
  </si>
  <si>
    <t>BKKBSGSG</t>
  </si>
  <si>
    <t>0804</t>
  </si>
  <si>
    <t>สาขากัวลาลัมเปอร์</t>
  </si>
  <si>
    <t>Bangkok Bank Berhad</t>
  </si>
  <si>
    <t>BKKBMYKL</t>
  </si>
  <si>
    <t>0805</t>
  </si>
  <si>
    <t>ลอนดอน</t>
  </si>
  <si>
    <t>BKKBGB2L</t>
  </si>
  <si>
    <t>0807</t>
  </si>
  <si>
    <t>ไทเป</t>
  </si>
  <si>
    <t>BKKBTWTP</t>
  </si>
  <si>
    <t>0808</t>
  </si>
  <si>
    <t>นิวยอร์ค</t>
  </si>
  <si>
    <t>BKKBUS33</t>
  </si>
  <si>
    <t>0809</t>
  </si>
  <si>
    <t>จาการ์ต้า</t>
  </si>
  <si>
    <t>BKKBIDJA</t>
  </si>
  <si>
    <t>0810</t>
  </si>
  <si>
    <t>โอซากา</t>
  </si>
  <si>
    <t>OSAKA BRANCH</t>
  </si>
  <si>
    <t>BKKBJPJTOSA</t>
  </si>
  <si>
    <t>0814</t>
  </si>
  <si>
    <t>สาขาย่อยเกาสุง</t>
  </si>
  <si>
    <t>BKKBTWT10TK</t>
  </si>
  <si>
    <t>0818</t>
  </si>
  <si>
    <t>โฮจิมินห์ ซิตี้</t>
  </si>
  <si>
    <t>BKKBVNVX</t>
  </si>
  <si>
    <t>0821</t>
  </si>
  <si>
    <t>เวียงจันทน์</t>
  </si>
  <si>
    <t>BKKBLALA</t>
  </si>
  <si>
    <t>0822</t>
  </si>
  <si>
    <t>เซี่ยงไฮ้</t>
  </si>
  <si>
    <t>BKKBCNSH</t>
  </si>
  <si>
    <t>0823</t>
  </si>
  <si>
    <t>สาขาฮานอย</t>
  </si>
  <si>
    <t>Hanoi Branch</t>
  </si>
  <si>
    <t>BKKBVNVXHAN</t>
  </si>
  <si>
    <t>0825</t>
  </si>
  <si>
    <t>มะนิลา</t>
  </si>
  <si>
    <t>BKKBPHMM</t>
  </si>
  <si>
    <t>0827</t>
  </si>
  <si>
    <t>สาขาย่อยไทจง</t>
  </si>
  <si>
    <t>BKKBTWTI0TH</t>
  </si>
  <si>
    <t>0828</t>
  </si>
  <si>
    <t>เมืองเซี่ยเหมิน</t>
  </si>
  <si>
    <t>BKKBCNSHSMN</t>
  </si>
  <si>
    <t>0832</t>
  </si>
  <si>
    <t>สาขากัมพูชา</t>
  </si>
  <si>
    <t>BKKBKHPP</t>
  </si>
  <si>
    <t>0834</t>
  </si>
  <si>
    <t>สาขาย่างกุ้ง</t>
  </si>
  <si>
    <t>YANGON BRANCH</t>
  </si>
  <si>
    <t>BKKBMMMY</t>
  </si>
  <si>
    <t>ลอสแอนเจลิส</t>
  </si>
  <si>
    <t>TFBSUS6L</t>
  </si>
  <si>
    <t>ฮ่องกง (RLB)</t>
  </si>
  <si>
    <t>KASIHKHH</t>
  </si>
  <si>
    <t>1242</t>
  </si>
  <si>
    <t>พนมเปญ</t>
  </si>
  <si>
    <t>Phnom Pench</t>
  </si>
  <si>
    <t>KASIKHPP</t>
  </si>
  <si>
    <t>1296</t>
  </si>
  <si>
    <t>ธนาคารกสิกรไทย สาขานครโฮจิมินห์ สาธารณรัฐสังคมนิยมเวียดนาม</t>
  </si>
  <si>
    <t>KASIKORNBANK Public Company Limited - Ho Chi Minh City Branch</t>
  </si>
  <si>
    <t>KASIVNVX</t>
  </si>
  <si>
    <t>KRUNGTHAI BANK PUBLIC COMPANY LIMITED</t>
  </si>
  <si>
    <t>0941</t>
  </si>
  <si>
    <t>มุมไบ</t>
  </si>
  <si>
    <t>KRTHINBB</t>
  </si>
  <si>
    <t>0943</t>
  </si>
  <si>
    <t>KRTHSGSG</t>
  </si>
  <si>
    <t>0947</t>
  </si>
  <si>
    <t>คุนหมิง</t>
  </si>
  <si>
    <t>KRTHCNB1</t>
  </si>
  <si>
    <t>0949</t>
  </si>
  <si>
    <t>KRTHKHPP</t>
  </si>
  <si>
    <t>JPMORGAN CHASE BANK, N.A.</t>
  </si>
  <si>
    <t>CHASTHBX</t>
  </si>
  <si>
    <t>โอเวอร์ซี-ไชนีสแบงกิ้งคอร์ปอเรชั่น จำกัด</t>
  </si>
  <si>
    <t>OVERSEA-CHINESE BANKING CORPORATION</t>
  </si>
  <si>
    <t>OCBCTHBK</t>
  </si>
  <si>
    <t>0901</t>
  </si>
  <si>
    <t>OCBCHKHH</t>
  </si>
  <si>
    <t>0902</t>
  </si>
  <si>
    <t>OCBCGB2L</t>
  </si>
  <si>
    <t>0906</t>
  </si>
  <si>
    <t>SINGAPORE BRANCH</t>
  </si>
  <si>
    <t>OCBCSGSG</t>
  </si>
  <si>
    <t>0912</t>
  </si>
  <si>
    <t>สาขานครโฮจิมินห์</t>
  </si>
  <si>
    <t>The Siam Commercial Bank Public Company Limited, Ho Chi Minh City Branch</t>
  </si>
  <si>
    <t>OCBCVNVX</t>
  </si>
  <si>
    <t>TMBKTHBK</t>
  </si>
  <si>
    <t>0701</t>
  </si>
  <si>
    <t>TMBKHKH1</t>
  </si>
  <si>
    <t>SIAM COMMERCIAL BANK PUBLIC COMPANY LTD.</t>
  </si>
  <si>
    <t>0201</t>
  </si>
  <si>
    <t>หมู่เกาะเคย์แมน</t>
  </si>
  <si>
    <t>SICOKYKY</t>
  </si>
  <si>
    <t>SICOHKHH</t>
  </si>
  <si>
    <t>SICOSGSG</t>
  </si>
  <si>
    <t>ซิตี้แบงก์ เอ็น.เอ.</t>
  </si>
  <si>
    <t>CITIBANK NA BANGKOK</t>
  </si>
  <si>
    <t>CITITHBX</t>
  </si>
  <si>
    <t>ธ. ซูมิโตโม มิตซุย แบงกิ้ง คอร์ปอเรชั่น</t>
  </si>
  <si>
    <t>SMBCTHBK</t>
  </si>
  <si>
    <t>SCBLTHBX</t>
  </si>
  <si>
    <t>ธนาคารซีไอเอ็มบี ไทย จำกัด (มหาชน)</t>
  </si>
  <si>
    <t>CIMB THAI BANK Public Company Limited</t>
  </si>
  <si>
    <t>ธนาคารอาร์ เอช บี</t>
  </si>
  <si>
    <t>DCBBTHBK</t>
  </si>
  <si>
    <t>UOVBTHBK</t>
  </si>
  <si>
    <t>BANK OF AYUDHYA PUBLIC COMPANY LTD.</t>
  </si>
  <si>
    <t>AYUDTHBK</t>
  </si>
  <si>
    <t>AYUDHKHH</t>
  </si>
  <si>
    <t>ธนาคารเมกะ สากลพาณิชย์ จำกัด (มหาชน)</t>
  </si>
  <si>
    <t>Mega International Commercial Bank Public Company Limited</t>
  </si>
  <si>
    <t>ICBCTHBK</t>
  </si>
  <si>
    <t>ธนาคารแห่งอเมริกาเนชั่นแนลแอสโซซิเอชั่น</t>
  </si>
  <si>
    <t>BOFATH2X</t>
  </si>
  <si>
    <t>ธนาคารอินเดียนโอเวอร์ซีส์</t>
  </si>
  <si>
    <t>INDIAN OVERSEA BANK</t>
  </si>
  <si>
    <t>BHOBTHBK</t>
  </si>
  <si>
    <t>THE GOVERNMENT SAVINGS BANK</t>
  </si>
  <si>
    <t>GSBATHBK</t>
  </si>
  <si>
    <t>THE HONGKONG AND SHANGHAI BANKING CORPORATION LTD.</t>
  </si>
  <si>
    <t>HSBCTHBK</t>
  </si>
  <si>
    <t>ดอยซ์แบงก์</t>
  </si>
  <si>
    <t>DEUTSCHE BANK AG.</t>
  </si>
  <si>
    <t>DEUTTHBK</t>
  </si>
  <si>
    <t>GOHUTHB1</t>
  </si>
  <si>
    <t>BAABTHBK</t>
  </si>
  <si>
    <t>EXTHTHBK</t>
  </si>
  <si>
    <t>ธ.มิซูโฮ จำกัด สาขากรุงเทพฯ</t>
  </si>
  <si>
    <t>MIZUHO BANK LTD.,BANGKOK BRANCH</t>
  </si>
  <si>
    <t>MHCBTHBK</t>
  </si>
  <si>
    <t>บีเอ็นพี พารีบาส์</t>
  </si>
  <si>
    <t>BNPATHBK</t>
  </si>
  <si>
    <t>BKCHTHBK</t>
  </si>
  <si>
    <t>TIBTTHBK</t>
  </si>
  <si>
    <t>TISCO Bank Public Company Limited</t>
  </si>
  <si>
    <t>TFPCTHB1</t>
  </si>
  <si>
    <t>KKPBTHBK</t>
  </si>
  <si>
    <t>ICBKTHBK</t>
  </si>
  <si>
    <t>8888</t>
  </si>
  <si>
    <t>ธนาคารไอซีบีซี (ไทย) จำกัด (มหาชน) เพื่อการชำระดุลเงินหยวน</t>
  </si>
  <si>
    <t>INDUSTRIAL AND COMMERCIAL BANK OF CHINA (THAI) PUBLIC COMPANY LIMITED FOR RMB CLEARING</t>
  </si>
  <si>
    <t>ICBKTHBKCLR</t>
  </si>
  <si>
    <t>ธนาคารไทยเครดิตเพื่อรายย่อย จำกัด (มหาชน)</t>
  </si>
  <si>
    <t>THE THAI CREDIT RETAIL BANK PUBLIC COMPANY LIMITED</t>
  </si>
  <si>
    <t>THCETHB1</t>
  </si>
  <si>
    <t>LAND AND HOUSES PUBLIC COMPANY LIMITED</t>
  </si>
  <si>
    <t>LAHRTHB2</t>
  </si>
  <si>
    <t>BANGKOK BANK (CHINA) COMPANY LIMITED,SHANGHAI,CHINA</t>
  </si>
  <si>
    <t>BANGKOK BANK BERHAD,KUALA LUMPUR,MALAYSIA</t>
  </si>
  <si>
    <t>CAMBODIAN COMMERCIAL BANK LTD</t>
  </si>
  <si>
    <t>SICOKHPP</t>
  </si>
  <si>
    <t>KASICNBS</t>
  </si>
  <si>
    <t>KASIKORNBANK (LAO) COMPANY LIMITED</t>
  </si>
  <si>
    <t>KASILALA</t>
  </si>
  <si>
    <t>ธ. ซูมิโตโม มิตซุย ทรัสต์ (ไทย) จำกัด (มหาชน)</t>
  </si>
  <si>
    <t>STBCTHBK</t>
  </si>
  <si>
    <t>PT Bank Permata Tbk.</t>
  </si>
  <si>
    <t>BBBAIDJA</t>
  </si>
  <si>
    <t>SICOMMMY</t>
  </si>
  <si>
    <t>094</t>
  </si>
  <si>
    <t>THAI ASSET MANAGEMENT CORPORATION</t>
  </si>
  <si>
    <t>TAMOTHB1</t>
  </si>
  <si>
    <t>SMEBTHBK</t>
  </si>
  <si>
    <t>วีซ่า อินเตอร์เนชั่นแนล (ประเทศไทย) จำกัด</t>
  </si>
  <si>
    <t>VISA INTERNATIONAL (THAILAND) LIMITED</t>
  </si>
  <si>
    <t>VIIHTHB1</t>
  </si>
  <si>
    <t>ไทย เพย์เมนต์ เน็ตเวิร์ก จำกัด</t>
  </si>
  <si>
    <t>THAI PAYMENT NETWORK CO.,LTD.</t>
  </si>
  <si>
    <t>THPNTHB1</t>
  </si>
  <si>
    <t>เงินทุนแอ็ดวานซ์ จำกัด (มหาชน)</t>
  </si>
  <si>
    <t>ADVANCE FINANCE PUBLIC COMPANY LIMITED</t>
  </si>
  <si>
    <t>ADVNTHB1</t>
  </si>
  <si>
    <t>เอสจีเอฟ แคปปิตอล จำกัด (มหาชน)</t>
  </si>
  <si>
    <t>SICOTSBK</t>
  </si>
  <si>
    <t>เนชั่นแนล ไอทีเอ็มเอ๊กซ์ จำกัด</t>
  </si>
  <si>
    <t>NATIONAL ITMX CO.,LTD.</t>
  </si>
  <si>
    <t>NAITTHB1</t>
  </si>
  <si>
    <t>ศูนย์ประมวลผล จำกัด</t>
  </si>
  <si>
    <t>PROCESSING CENTRE CO.,LTD.</t>
  </si>
  <si>
    <t>PRCYTHB1</t>
  </si>
  <si>
    <t>สำนักหักบัญชี (ประเทศไทย) จำกัด</t>
  </si>
  <si>
    <t>THAILAND CLEARING HOUSE CO., LTD.</t>
  </si>
  <si>
    <t>TCHCTHB1</t>
  </si>
  <si>
    <t>Involved Party Type</t>
  </si>
  <si>
    <t>DPA_Class</t>
  </si>
  <si>
    <t>DPA_Flag</t>
  </si>
  <si>
    <t>BANKC</t>
  </si>
  <si>
    <t>Code</t>
  </si>
  <si>
    <t>TEXTSPLIT01</t>
  </si>
  <si>
    <t>TEXTSPLIT02</t>
  </si>
  <si>
    <t>TEXTSPLIT03</t>
  </si>
  <si>
    <t>TEXTSPLIT04</t>
  </si>
  <si>
    <t>TEXTSPLIT05</t>
  </si>
  <si>
    <t>BANKCode</t>
  </si>
  <si>
    <t>BANKC_definited</t>
  </si>
  <si>
    <t>NUM</t>
  </si>
  <si>
    <t>6. สถาบันการเงินในประเทศ</t>
  </si>
  <si>
    <t>6.6 สถาบันการเงินพิเศษของรัฐ</t>
  </si>
  <si>
    <t>6.6.1 ธนาคารแห่งประเทศไทย</t>
  </si>
  <si>
    <t>COM_TH</t>
  </si>
  <si>
    <t>ธนาคารพาณิชย์ไทย (Thai Commercial Bank)</t>
  </si>
  <si>
    <t>1. บุคคลธรรมดาผู้มีถิ่นที่อยู่ในประเทศ</t>
  </si>
  <si>
    <t>24871201</t>
  </si>
  <si>
    <t>x</t>
  </si>
  <si>
    <t>COM_SIBs</t>
  </si>
  <si>
    <t>6.1 ธนาคารพาณิชย์ไทย</t>
  </si>
  <si>
    <t>COM_FR</t>
  </si>
  <si>
    <t>ธนาคารพาณิชย์ที่เป็นบริษัทลูกของธนาคารต่างประเทศ (Commercial Bank Subsidiary of a Foreign Bank)</t>
  </si>
  <si>
    <t>2. ธุรกิจในประเทศ</t>
  </si>
  <si>
    <t>24880608</t>
  </si>
  <si>
    <t>BRN_FR</t>
  </si>
  <si>
    <t>สาขาธนาคารต่างประเทศ (Branch of a Foreign Bank)</t>
  </si>
  <si>
    <t>2.1 นิติบุคคล</t>
  </si>
  <si>
    <t>25090314</t>
  </si>
  <si>
    <t>REP_FR</t>
  </si>
  <si>
    <t>สำนักงานผู้แทนธนาคารต่างประเทศ (Representative Office of a Foreign Bank)</t>
  </si>
  <si>
    <t>2.2 สหกรณ์, สหพันธ์สหกรณ์, กลุ่มเกษตรกร</t>
  </si>
  <si>
    <t>24920805</t>
  </si>
  <si>
    <t>สาขาธนาคารพาณิชย์ต่างประเทศ</t>
  </si>
  <si>
    <t>6.4 สาขาธนาคารต่างประเทศ</t>
  </si>
  <si>
    <t>SEC_TH</t>
  </si>
  <si>
    <t>บริษัทเงินทุน (Securities finance company)</t>
  </si>
  <si>
    <t>2.3 รัฐวิสาหกิจ และเทศพาณิชย์ที่ดำเนินการในรูปบริษัทฯ</t>
  </si>
  <si>
    <t>24520702</t>
  </si>
  <si>
    <t>CRF_TH</t>
  </si>
  <si>
    <t>บริษัทเงินทุนหลักทรัพย์ (Credit Foncier Company)</t>
  </si>
  <si>
    <t>2.4 นิติบุคคลอื่น</t>
  </si>
  <si>
    <t>ธนาคารพาณิชย์ที่มีความสำคัญต่อระบบในประเทศ (Domestic systemically important banks: D-SIBs)</t>
  </si>
  <si>
    <t>3. กองทุนต่าง ๆ</t>
  </si>
  <si>
    <t>24490401</t>
  </si>
  <si>
    <t>SFI_TH</t>
  </si>
  <si>
    <t>สถาบันการเงินเฉพาะกิจ (Specialized Financial Institutions)</t>
  </si>
  <si>
    <t>3.1 กองทุนสำรองเลี้ยงชีพ</t>
  </si>
  <si>
    <t>24660101</t>
  </si>
  <si>
    <t>3.2 กองทุนบำเหน็จบำนาญข้าราชการ</t>
  </si>
  <si>
    <t>24951122</t>
  </si>
  <si>
    <t>3.3 กองทุนประกันสังคม</t>
  </si>
  <si>
    <t>24761011</t>
  </si>
  <si>
    <t>3.4 กองทุนเงินทดแทน</t>
  </si>
  <si>
    <t>24920311</t>
  </si>
  <si>
    <t>3.5 กองทุนอื่น ๆ</t>
  </si>
  <si>
    <t>25070228</t>
  </si>
  <si>
    <t>4. สถาบันที่ไม่มีวัตถุประสงค์เพื่อหากำไร</t>
  </si>
  <si>
    <t>24821002</t>
  </si>
  <si>
    <t>5. องค์กรภาคทางการไทย</t>
  </si>
  <si>
    <t>24880402</t>
  </si>
  <si>
    <t>5.1 องค์กรภาครัฐบาล</t>
  </si>
  <si>
    <t>24901010</t>
  </si>
  <si>
    <t>6.3 ธนาคารพาณิชย์ที่เป็นบริษัทลูกของธนาคารต่างประเทศ</t>
  </si>
  <si>
    <t>&gt;&gt;</t>
  </si>
  <si>
    <t>5.1.1 รัฐบาลกลาง</t>
  </si>
  <si>
    <t>24921201</t>
  </si>
  <si>
    <t>5.1.2 รัฐบาลท้องถิ่น</t>
  </si>
  <si>
    <t>24901223</t>
  </si>
  <si>
    <t>5.2 รัฐวิสาหกิจ และองค์การของรัฐ</t>
  </si>
  <si>
    <t xml:space="preserve"> ธนาคารออมสิน </t>
  </si>
  <si>
    <t xml:space="preserve"> GOVERNMENT SAVINGS BANK</t>
  </si>
  <si>
    <t>24900401</t>
  </si>
  <si>
    <t>6.6.4 ธนาคารออมสิน</t>
  </si>
  <si>
    <t>24311202</t>
  </si>
  <si>
    <t>&lt;&lt;</t>
  </si>
  <si>
    <t>25210703</t>
  </si>
  <si>
    <t>6.2 ธนาคารพาณิชย์ไทยเพื่อรายย่อย</t>
  </si>
  <si>
    <t>24960924</t>
  </si>
  <si>
    <t>6.6.6 ธนาคารอาคารสงเคราะห์</t>
  </si>
  <si>
    <t>25091101</t>
  </si>
  <si>
    <t>6.6.5 ธนาคารเพื่อการเกษตรและสหกรณ์การเกษตร</t>
  </si>
  <si>
    <t>25370217</t>
  </si>
  <si>
    <t>6.6.7 ธนาคารเพื่อการส่งออกและนำเข้าแห่งประเทศไทย</t>
  </si>
  <si>
    <t>6.5 สำนักงานวิเทศธนกิจของธนาคารต่างประเทศ</t>
  </si>
  <si>
    <t>25450401</t>
  </si>
  <si>
    <t>25361109</t>
  </si>
  <si>
    <t>25370221</t>
  </si>
  <si>
    <t>6.6.2 กองทุนเพื่อการฟื้นฟูและพัฒนาระบบสถาบันการเงิน</t>
  </si>
  <si>
    <t>25460612</t>
  </si>
  <si>
    <t>6.6.9 ธนาคารอิสลามแห่งประเทศไทย</t>
  </si>
  <si>
    <t>6.6.3 สถาบันคุ้มครองเงินฝาก</t>
  </si>
  <si>
    <t>25480701</t>
  </si>
  <si>
    <t>25481003</t>
  </si>
  <si>
    <t>25481223</t>
  </si>
  <si>
    <t>25500118</t>
  </si>
  <si>
    <t>25481219</t>
  </si>
  <si>
    <t>6.6.8 ธนาคารพัฒนาวิสาหกิจขนาดกลางและขนาดย่อมแห่งประเทศไทย</t>
  </si>
  <si>
    <t>25521228</t>
  </si>
  <si>
    <t>25370901</t>
  </si>
  <si>
    <t>6.6.10 บรรษัทเงินทุนอุตสาหกรรมแห่งประเทศไทย</t>
  </si>
  <si>
    <t>25340701</t>
  </si>
  <si>
    <t>6.6.11 บรรษัทบริหารสินทรัพย์ไทย</t>
  </si>
  <si>
    <t>25601106</t>
  </si>
  <si>
    <t>6.6.12 บรรษัทบริหารสินทรัพย์สถาบันการเงิน</t>
  </si>
  <si>
    <t>25571114</t>
  </si>
  <si>
    <t>6.6.13 บรรษัทตลาดรองสินเชื่อที่อยู่อาศัย</t>
  </si>
  <si>
    <t>25581028</t>
  </si>
  <si>
    <t>6.6.14 บรรษัทประกันสินเชื่ออุตสาหกรรมขนาดย่อม</t>
  </si>
  <si>
    <t>25630520</t>
  </si>
  <si>
    <t>6.7 สำนักงานผู้แทนธนาคารต่างประเทศ</t>
  </si>
  <si>
    <t>25640115</t>
  </si>
  <si>
    <t>6.8 บริษัทเงินทุน / บริษัทเงินทุนหลักทรัพย์</t>
  </si>
  <si>
    <t>25330730</t>
  </si>
  <si>
    <t>6.9 บริษัทหลักทรัพย์</t>
  </si>
  <si>
    <t>25630826</t>
  </si>
  <si>
    <t>6.10 บริษัทหลักทรัพย์จัดการกองทุนรวม</t>
  </si>
  <si>
    <t>6.11 บริษัทเครดิตฟองซิเอร์</t>
  </si>
  <si>
    <t>6.12 ผู้ประกอบธุรกิจบัตรเครดิตที่มิใช่สถาบันการเงิน</t>
  </si>
  <si>
    <t>6.13 บริษัทประกันชีวิต</t>
  </si>
  <si>
    <t>25350221</t>
  </si>
  <si>
    <t>6.14 สหกรณ์ออมทรัพย์, ชุมนุมสหกรณ์ออมทรัพย์</t>
  </si>
  <si>
    <t>25451220</t>
  </si>
  <si>
    <t>6.15 บริษัทบริหารสินทรัพย์</t>
  </si>
  <si>
    <t>25570921</t>
  </si>
  <si>
    <t>6.16 โรงรับจำนำ</t>
  </si>
  <si>
    <t>6.17 สถาบันการเงินอื่น</t>
  </si>
  <si>
    <t>25580420</t>
  </si>
  <si>
    <t>7. บุคคลผู้มีถิ่นที่อยู่ในต่างประเทศ</t>
  </si>
  <si>
    <t>25611106</t>
  </si>
  <si>
    <t>7.1 บุคคลธรรมดา</t>
  </si>
  <si>
    <t>25580715</t>
  </si>
  <si>
    <t>7.2 นิติบุคคล</t>
  </si>
  <si>
    <t>25580923</t>
  </si>
  <si>
    <t>สินเชื่อส่วนบุคคลภายใต้การกำกับ</t>
  </si>
  <si>
    <t>สินเชื่อส่วนบุคคลภายใต้การกำกับ ประเภทที่มีทะเบียนรถเป็นประกัน</t>
  </si>
  <si>
    <t>7.3 สถาบันการเงิน</t>
  </si>
  <si>
    <t>25580720</t>
  </si>
  <si>
    <t>7.4 อื่น ๆ</t>
  </si>
  <si>
    <t>25580819</t>
  </si>
  <si>
    <t>25590208</t>
  </si>
  <si>
    <t>25590104</t>
  </si>
  <si>
    <t>25590128</t>
  </si>
  <si>
    <t>25580815</t>
  </si>
  <si>
    <t>25580915</t>
  </si>
  <si>
    <t>25600122</t>
  </si>
  <si>
    <t>25590609</t>
  </si>
  <si>
    <t>25581201</t>
  </si>
  <si>
    <t>25590425</t>
  </si>
  <si>
    <t>25590920</t>
  </si>
  <si>
    <t>25590301</t>
  </si>
  <si>
    <t>25591223</t>
  </si>
  <si>
    <t>25590519</t>
  </si>
  <si>
    <t>25610615</t>
  </si>
  <si>
    <t>25590406</t>
  </si>
  <si>
    <t>25610725</t>
  </si>
  <si>
    <t>25590601</t>
  </si>
  <si>
    <t>25590901</t>
  </si>
  <si>
    <t>25620226</t>
  </si>
  <si>
    <t>25591001</t>
  </si>
  <si>
    <t>25590629</t>
  </si>
  <si>
    <t>25610315</t>
  </si>
  <si>
    <t>25600201</t>
  </si>
  <si>
    <t>25590806</t>
  </si>
  <si>
    <t>25591201</t>
  </si>
  <si>
    <t>25601102</t>
  </si>
  <si>
    <t>25610914</t>
  </si>
  <si>
    <t>25600404</t>
  </si>
  <si>
    <t>บริษัท เอเชีย เวลธ์ พลัส แมเนจเม้นท์  จำกัด</t>
  </si>
  <si>
    <t>25600613</t>
  </si>
  <si>
    <t>25610601</t>
  </si>
  <si>
    <t>25610928</t>
  </si>
  <si>
    <t>25601010</t>
  </si>
  <si>
    <t>25610301</t>
  </si>
  <si>
    <t>25620201</t>
  </si>
  <si>
    <t>25610815</t>
  </si>
  <si>
    <t>25611009</t>
  </si>
  <si>
    <t>25610921</t>
  </si>
  <si>
    <t>25630724</t>
  </si>
  <si>
    <t>บริษัท อ๊อกเพย์ (ไทยแลนด์)  จำกัด</t>
  </si>
  <si>
    <t>25620103</t>
  </si>
  <si>
    <t>25630701</t>
  </si>
  <si>
    <t xml:space="preserve">บริษัท เอ็นทีที เดต้า เพย์เม้นท์ เซอร์วิสเซส (ประเทศไทย) จำกัด </t>
  </si>
  <si>
    <t xml:space="preserve">"NTT DATA PAYMENT SERVICES (THAILAND) CO., LTD."   </t>
  </si>
  <si>
    <t>25621016</t>
  </si>
  <si>
    <t>25620401</t>
  </si>
  <si>
    <t>25630219</t>
  </si>
  <si>
    <t>25640307</t>
  </si>
  <si>
    <t>25620715</t>
  </si>
  <si>
    <t>25621001</t>
  </si>
  <si>
    <t>25630401</t>
  </si>
  <si>
    <t>25630923</t>
  </si>
  <si>
    <t>25630113</t>
  </si>
  <si>
    <t>25620910</t>
  </si>
  <si>
    <t>25620613</t>
  </si>
  <si>
    <t>25620902</t>
  </si>
  <si>
    <t>25630501</t>
  </si>
  <si>
    <t>25621101</t>
  </si>
  <si>
    <t>25620802</t>
  </si>
  <si>
    <t>25171220</t>
  </si>
  <si>
    <t>25210824</t>
  </si>
  <si>
    <t>บริษัท เครดิตฟองซิเอร์ เวิลด์  จำกัด</t>
  </si>
  <si>
    <t>WORLD  CREDIT  FONCIER COMPANY LIMITED</t>
  </si>
  <si>
    <t>25160921</t>
  </si>
  <si>
    <t>บริษัท เครดิตฟองซิเอร์ แคปปิตอล ลิ้งค์  จำกัด</t>
  </si>
  <si>
    <t>25160711</t>
  </si>
  <si>
    <t>25550209</t>
  </si>
  <si>
    <t>25550320</t>
  </si>
  <si>
    <t>25550327</t>
  </si>
  <si>
    <t>25550424</t>
  </si>
  <si>
    <t>25550401</t>
  </si>
  <si>
    <t>25550913</t>
  </si>
  <si>
    <t>25550928</t>
  </si>
  <si>
    <t>25551001</t>
  </si>
  <si>
    <t>25551119</t>
  </si>
  <si>
    <t>25560924</t>
  </si>
  <si>
    <t>25561010</t>
  </si>
  <si>
    <t>25570109</t>
  </si>
  <si>
    <t>25570121</t>
  </si>
  <si>
    <t>25570515</t>
  </si>
  <si>
    <t>25570602</t>
  </si>
  <si>
    <t>25570702</t>
  </si>
  <si>
    <t>25570731</t>
  </si>
  <si>
    <t>25570909</t>
  </si>
  <si>
    <t>25571125</t>
  </si>
  <si>
    <t>25580320</t>
  </si>
  <si>
    <t>25580609</t>
  </si>
  <si>
    <t>25581211</t>
  </si>
  <si>
    <t>25581221</t>
  </si>
  <si>
    <t>25590805</t>
  </si>
  <si>
    <t>25600503</t>
  </si>
  <si>
    <t>25600703</t>
  </si>
  <si>
    <t>25610111</t>
  </si>
  <si>
    <t>25601220</t>
  </si>
  <si>
    <t>25640311</t>
  </si>
  <si>
    <t>25640414</t>
  </si>
  <si>
    <t>25640628</t>
  </si>
  <si>
    <t>25650705</t>
  </si>
  <si>
    <t>25660116</t>
  </si>
  <si>
    <t>25660712</t>
  </si>
  <si>
    <t>25450201</t>
  </si>
  <si>
    <t>บริษัท บริหารสินทรัพย์เพทาย  จำกัด</t>
  </si>
  <si>
    <t>25421013</t>
  </si>
  <si>
    <t>25421202</t>
  </si>
  <si>
    <t>25430322</t>
  </si>
  <si>
    <t>25430531</t>
  </si>
  <si>
    <t>25430825</t>
  </si>
  <si>
    <t>25431109</t>
  </si>
  <si>
    <t>25480901</t>
  </si>
  <si>
    <t>บริษัท บริหารสินทรัพย์ โกลบอลวัน  จำกัด</t>
  </si>
  <si>
    <t>25490712</t>
  </si>
  <si>
    <t>25480629</t>
  </si>
  <si>
    <t>25500823</t>
  </si>
  <si>
    <t>25510320</t>
  </si>
  <si>
    <t>บริษัท บริหารสินทรัพย์ อินเตอร์ แคปปิตอล อลิอันซ์  จำกัด</t>
  </si>
  <si>
    <t>25510215</t>
  </si>
  <si>
    <t>25511101</t>
  </si>
  <si>
    <t>25511001</t>
  </si>
  <si>
    <t>25590201</t>
  </si>
  <si>
    <t>LYNN PHILLIPS ASSET MANAGEMENT  COMPANY LIMITED</t>
  </si>
  <si>
    <t>25530928</t>
  </si>
  <si>
    <t>25540518</t>
  </si>
  <si>
    <t>25540901</t>
  </si>
  <si>
    <t>บริษัท บริหารสินทรัพย์ ซีเอฟ เอเชีย  จำกัด</t>
  </si>
  <si>
    <t>25560409</t>
  </si>
  <si>
    <t>บริษัท บริหารสินทรัพย์ธนภัทร  จำกัด</t>
  </si>
  <si>
    <t>25570401</t>
  </si>
  <si>
    <t>บริษัท บริหารสินทรัพย์ รักษณาสยาม  จำกัด</t>
  </si>
  <si>
    <t>25560522</t>
  </si>
  <si>
    <t>25560618</t>
  </si>
  <si>
    <t>บริษัท บริหารสินทรัพย์เอเซีย  จำกัด</t>
  </si>
  <si>
    <t>25560809</t>
  </si>
  <si>
    <t>บริษัท บริหารสินทรัพย์ บี.เอ. 765  จำกัด</t>
  </si>
  <si>
    <t>25561022</t>
  </si>
  <si>
    <t>บริษัท บริหารสินทรัพย์ ไนท คลับ แคปปิตอล  จำกัด (มหาชน)</t>
  </si>
  <si>
    <t>25561126</t>
  </si>
  <si>
    <t>บริษัท บริหารสินทรัพย์ไทย (เอ)  จำกัด</t>
  </si>
  <si>
    <t>25561001</t>
  </si>
  <si>
    <t>บริษัท บริหารสินทรัพย์ ชโย  จำกัด</t>
  </si>
  <si>
    <t>25570321</t>
  </si>
  <si>
    <t>บริษัท บริหารสินทรัพย์ เอส ดับบลิว พี  จำกัด</t>
  </si>
  <si>
    <t>25570901</t>
  </si>
  <si>
    <t>25570919</t>
  </si>
  <si>
    <t>บริษัท บริหารสินทรัพย์ วิภาวดี  จำกัด</t>
  </si>
  <si>
    <t>25570926</t>
  </si>
  <si>
    <t>AEC  ASSET MANAGEMENT COMPANY LIMITED</t>
  </si>
  <si>
    <t>25571218</t>
  </si>
  <si>
    <t>25580302</t>
  </si>
  <si>
    <t>25580224</t>
  </si>
  <si>
    <t>TYCOON  ASSET MANAGEMENT COMPANY LIMITED</t>
  </si>
  <si>
    <t>25580525</t>
  </si>
  <si>
    <t>25581214</t>
  </si>
  <si>
    <t>บริษัท บริหารสินทรัพย์ ไทยสมบูรณ์  จำกัด</t>
  </si>
  <si>
    <t>25590401</t>
  </si>
  <si>
    <t>25591010</t>
  </si>
  <si>
    <t>XSPRING AMC ASSET MANAGEMENT  COMPANY LIMITED</t>
  </si>
  <si>
    <t>25590422</t>
  </si>
  <si>
    <t>บริษัท บริหารสินทรัพย์ ฮาร์โมนิช  จำกัด</t>
  </si>
  <si>
    <t>25590523</t>
  </si>
  <si>
    <t>25600524</t>
  </si>
  <si>
    <t>25591025</t>
  </si>
  <si>
    <t>25600725</t>
  </si>
  <si>
    <t>25600629</t>
  </si>
  <si>
    <t>25600905</t>
  </si>
  <si>
    <t>25601115</t>
  </si>
  <si>
    <t>25610502</t>
  </si>
  <si>
    <t>25610123</t>
  </si>
  <si>
    <t>25610221</t>
  </si>
  <si>
    <t>25610724</t>
  </si>
  <si>
    <t>25611115</t>
  </si>
  <si>
    <t>25611214</t>
  </si>
  <si>
    <t>25611226</t>
  </si>
  <si>
    <t>25620301</t>
  </si>
  <si>
    <t>25620305</t>
  </si>
  <si>
    <t>25620329</t>
  </si>
  <si>
    <t>25630212</t>
  </si>
  <si>
    <t>OXYGEN  ASSET MANAGEMENT  CO., LTD.</t>
  </si>
  <si>
    <t>25630617</t>
  </si>
  <si>
    <t>25640409</t>
  </si>
  <si>
    <t>25640824</t>
  </si>
  <si>
    <t>25641014</t>
  </si>
  <si>
    <t>25641201</t>
  </si>
  <si>
    <t>SIAMONE ASSET MANAGEMENT  CO., LTD.</t>
  </si>
  <si>
    <t>25650202</t>
  </si>
  <si>
    <t>25650211</t>
  </si>
  <si>
    <t>25650616</t>
  </si>
  <si>
    <t>25650617</t>
  </si>
  <si>
    <t>25650708</t>
  </si>
  <si>
    <t>25650805</t>
  </si>
  <si>
    <t>25650815</t>
  </si>
  <si>
    <t>NON_BK</t>
  </si>
  <si>
    <t>25650907</t>
  </si>
  <si>
    <t>บริษัท บริหารสินทรัพย์ยูโอบี เซอร์วิสเซส  จำกัด</t>
  </si>
  <si>
    <t>25651028</t>
  </si>
  <si>
    <t>25651125</t>
  </si>
  <si>
    <t>25651223</t>
  </si>
  <si>
    <t>25301125</t>
  </si>
  <si>
    <t>25330201</t>
  </si>
  <si>
    <t>25431231</t>
  </si>
  <si>
    <t>25370913</t>
  </si>
  <si>
    <t>25380403</t>
  </si>
  <si>
    <t>25380626</t>
  </si>
  <si>
    <t>25440523</t>
  </si>
  <si>
    <t>25410504</t>
  </si>
  <si>
    <t>25470730</t>
  </si>
  <si>
    <t>25471001</t>
  </si>
  <si>
    <t>25501001</t>
  </si>
  <si>
    <t>25520424</t>
  </si>
  <si>
    <t>KRUNGTHAI  CARD PUBLIC COMPANY LIMITED</t>
  </si>
  <si>
    <t>25460317</t>
  </si>
  <si>
    <t>บัตรเครดิต</t>
  </si>
  <si>
    <t>บริษัท เจเนอรัล คาร์ด เซอร์วิสเซส  จำกัด</t>
  </si>
  <si>
    <t>25440629</t>
  </si>
  <si>
    <t>CAPITAL OK  CO.,LTD.</t>
  </si>
  <si>
    <t>25470702</t>
  </si>
  <si>
    <t>THAI SMART CARD  COMPANY LIMITED</t>
  </si>
  <si>
    <t>25481208</t>
  </si>
  <si>
    <t>916</t>
  </si>
  <si>
    <t>บริษัท แอดวานซ์ อินโฟร์ เซอร์วิส จำกัด (มหาชน)</t>
  </si>
  <si>
    <t>ADVANCED INFO SERVICES</t>
  </si>
  <si>
    <t>บริษัท แอดวานซ์ เมจิคการ์ด  จำกัด</t>
  </si>
  <si>
    <t>25480909</t>
  </si>
  <si>
    <t>PROMISE (THAILAND)  COMPANY LIMITED</t>
  </si>
  <si>
    <t>25480926</t>
  </si>
  <si>
    <t>25480916</t>
  </si>
  <si>
    <t>25481021</t>
  </si>
  <si>
    <t>บริษัท อยุธยา แคปปิตอล ออโต้ ลีส  จำกัด (มหาชน)</t>
  </si>
  <si>
    <t>AYUDHYA CAPITAL AUTO LEASE  PUBLIC COMPANY LIMITED</t>
  </si>
  <si>
    <t>บริษัท ศักดิ์สยามลิสซิ่ง  จำกัด (มหาชน)</t>
  </si>
  <si>
    <t>25491220</t>
  </si>
  <si>
    <t>25500214</t>
  </si>
  <si>
    <t>25541001</t>
  </si>
  <si>
    <t>BANGKOK SMARTCARD SYSTEM  COMPANY LIMITED</t>
  </si>
  <si>
    <t>บริษัท ไอพี เพย์เมนท์ โซลูชั่น  จำกัด</t>
  </si>
  <si>
    <t>25551218</t>
  </si>
  <si>
    <t>25541104</t>
  </si>
  <si>
    <t>25560410</t>
  </si>
  <si>
    <t>25560328</t>
  </si>
  <si>
    <t>25560214</t>
  </si>
  <si>
    <t>25551226</t>
  </si>
  <si>
    <t>LNW  COMPANY LIMITED</t>
  </si>
  <si>
    <t>25560321</t>
  </si>
  <si>
    <t>25520513</t>
  </si>
  <si>
    <t>25530205</t>
  </si>
  <si>
    <t>25590114</t>
  </si>
  <si>
    <t>25580101</t>
  </si>
  <si>
    <t>25580506</t>
  </si>
  <si>
    <t>25571112</t>
  </si>
  <si>
    <t>25630825</t>
  </si>
  <si>
    <t>25590516</t>
  </si>
  <si>
    <t>00105526053562</t>
  </si>
  <si>
    <t>00105528009471</t>
  </si>
  <si>
    <t>25660401</t>
  </si>
  <si>
    <t>00105530038998</t>
  </si>
  <si>
    <t>25650701</t>
  </si>
  <si>
    <t>00105537066342</t>
  </si>
  <si>
    <t>บริษัท เวิลด์ลีส  จำกัด</t>
  </si>
  <si>
    <t>25640519</t>
  </si>
  <si>
    <t>00105538063029</t>
  </si>
  <si>
    <t>25670826</t>
  </si>
  <si>
    <t>00105545022545</t>
  </si>
  <si>
    <t>25450225</t>
  </si>
  <si>
    <t>00105545068651</t>
  </si>
  <si>
    <t>MASTER CAR RENTAL  COMPANY LIMITED</t>
  </si>
  <si>
    <t>25641018</t>
  </si>
  <si>
    <t>00105545086250</t>
  </si>
  <si>
    <t>THIPPARATH BUSINESS GROUP  CO., LTD.</t>
  </si>
  <si>
    <t>25660801</t>
  </si>
  <si>
    <t>00105547166951</t>
  </si>
  <si>
    <t>25620830</t>
  </si>
  <si>
    <t>00105549046929</t>
  </si>
  <si>
    <t>25650915</t>
  </si>
  <si>
    <t>00105555093704</t>
  </si>
  <si>
    <t>บริษัท เอสจี แคปปิตอล  จำกัด (มหาชน)</t>
  </si>
  <si>
    <t>25621218</t>
  </si>
  <si>
    <t>00105556158354</t>
  </si>
  <si>
    <t>00105557065155</t>
  </si>
  <si>
    <t>25650601</t>
  </si>
  <si>
    <t>00105557172202</t>
  </si>
  <si>
    <t>25660130</t>
  </si>
  <si>
    <t>00105558017189</t>
  </si>
  <si>
    <t>บริษัท คาเธ่ย์เพย์ (ประเทศไทย) จำกัด</t>
  </si>
  <si>
    <t>CATHAYPAY (THAILAND) CO., LTD.</t>
  </si>
  <si>
    <t>25640816</t>
  </si>
  <si>
    <t>00105558020821</t>
  </si>
  <si>
    <t>25631101</t>
  </si>
  <si>
    <t>00105558082100</t>
  </si>
  <si>
    <t>25630817</t>
  </si>
  <si>
    <t>00105558136684</t>
  </si>
  <si>
    <t>25630316</t>
  </si>
  <si>
    <t>00105559144371</t>
  </si>
  <si>
    <t>25621201</t>
  </si>
  <si>
    <t>00105559165599</t>
  </si>
  <si>
    <t>25640610</t>
  </si>
  <si>
    <t>00105560027749</t>
  </si>
  <si>
    <t>00105560060533</t>
  </si>
  <si>
    <t xml:space="preserve">บริษัท รีเซิร์ฟเพย์ จำกัด </t>
  </si>
  <si>
    <t>25631201</t>
  </si>
  <si>
    <t>00105560068267</t>
  </si>
  <si>
    <t>บริษัท โนมู เพย์ (ประเทศไทย)  จำกัด</t>
  </si>
  <si>
    <t>25650101</t>
  </si>
  <si>
    <t>00105560089621</t>
  </si>
  <si>
    <t>25630207</t>
  </si>
  <si>
    <t>00105560141177</t>
  </si>
  <si>
    <t>00105560142564</t>
  </si>
  <si>
    <t>25621111</t>
  </si>
  <si>
    <t>00105560186715</t>
  </si>
  <si>
    <t>25640408</t>
  </si>
  <si>
    <t>00105561010041</t>
  </si>
  <si>
    <t>00105561020934</t>
  </si>
  <si>
    <t>25650518</t>
  </si>
  <si>
    <t>00105561052224</t>
  </si>
  <si>
    <t>25640806</t>
  </si>
  <si>
    <t>00105561062076</t>
  </si>
  <si>
    <t>25620820</t>
  </si>
  <si>
    <t>00105561094504</t>
  </si>
  <si>
    <t>25660126</t>
  </si>
  <si>
    <t>00105561134727</t>
  </si>
  <si>
    <t>25680115</t>
  </si>
  <si>
    <t>00105561185364</t>
  </si>
  <si>
    <t>25650914</t>
  </si>
  <si>
    <t>00105561194495</t>
  </si>
  <si>
    <t>25640531</t>
  </si>
  <si>
    <t>00105561194509</t>
  </si>
  <si>
    <t>25640507</t>
  </si>
  <si>
    <t>00105562000228</t>
  </si>
  <si>
    <t>00105562000341</t>
  </si>
  <si>
    <t>25670304</t>
  </si>
  <si>
    <t>00105562005459</t>
  </si>
  <si>
    <t>25630901</t>
  </si>
  <si>
    <t>00105562014199</t>
  </si>
  <si>
    <t>25660621</t>
  </si>
  <si>
    <t>00105562025743</t>
  </si>
  <si>
    <t>25630625</t>
  </si>
  <si>
    <t>00105562054239</t>
  </si>
  <si>
    <t>25671202</t>
  </si>
  <si>
    <t>00105562074027</t>
  </si>
  <si>
    <t>00105562092165</t>
  </si>
  <si>
    <t>25621125</t>
  </si>
  <si>
    <t>00105562104309</t>
  </si>
  <si>
    <t>25650811</t>
  </si>
  <si>
    <t>00105562119691</t>
  </si>
  <si>
    <t>00105562124041</t>
  </si>
  <si>
    <t>25650210</t>
  </si>
  <si>
    <t>00105562125993</t>
  </si>
  <si>
    <t>GENIE FINTECH  CO., LTD.</t>
  </si>
  <si>
    <t>25640614</t>
  </si>
  <si>
    <t>00105562147865</t>
  </si>
  <si>
    <t>25630413</t>
  </si>
  <si>
    <t>00105562151293</t>
  </si>
  <si>
    <t>25660112</t>
  </si>
  <si>
    <t>00105562166215</t>
  </si>
  <si>
    <t>25640320</t>
  </si>
  <si>
    <t>00105562168757</t>
  </si>
  <si>
    <t>25650125</t>
  </si>
  <si>
    <t>00105562181354</t>
  </si>
  <si>
    <t>25660227</t>
  </si>
  <si>
    <t>00105563003603</t>
  </si>
  <si>
    <t>25630511</t>
  </si>
  <si>
    <t>00105563005096</t>
  </si>
  <si>
    <t>00105563037494</t>
  </si>
  <si>
    <t>25650524</t>
  </si>
  <si>
    <t>00105563041882</t>
  </si>
  <si>
    <t>25650505</t>
  </si>
  <si>
    <t>00105563067245</t>
  </si>
  <si>
    <t>25640114</t>
  </si>
  <si>
    <t>00105563078921</t>
  </si>
  <si>
    <t>25650801</t>
  </si>
  <si>
    <t>00105563091553</t>
  </si>
  <si>
    <t>25671114</t>
  </si>
  <si>
    <t>00105563101346</t>
  </si>
  <si>
    <t>บริษัท เซ็นดิท วอลเล็ท  จำกัด</t>
  </si>
  <si>
    <t>25641104</t>
  </si>
  <si>
    <t>00105563101761</t>
  </si>
  <si>
    <t>25660807</t>
  </si>
  <si>
    <t>00105563138266</t>
  </si>
  <si>
    <t>25641004</t>
  </si>
  <si>
    <t>00105563150452</t>
  </si>
  <si>
    <t>SRISAWAD POWER 2022  CO., LTD.</t>
  </si>
  <si>
    <t>00105563159743</t>
  </si>
  <si>
    <t>25650317</t>
  </si>
  <si>
    <t>00105563162337</t>
  </si>
  <si>
    <t>25650627</t>
  </si>
  <si>
    <t>00105564011375</t>
  </si>
  <si>
    <t>00105564038591</t>
  </si>
  <si>
    <t>25650816</t>
  </si>
  <si>
    <t>00105564044711</t>
  </si>
  <si>
    <t>25660301</t>
  </si>
  <si>
    <t>00105564055135</t>
  </si>
  <si>
    <t>25641122</t>
  </si>
  <si>
    <t>00105564058894</t>
  </si>
  <si>
    <t>25650512</t>
  </si>
  <si>
    <t>00105564081322</t>
  </si>
  <si>
    <t>00105564081900</t>
  </si>
  <si>
    <t>25670401</t>
  </si>
  <si>
    <t>00105564082396</t>
  </si>
  <si>
    <t>25680519</t>
  </si>
  <si>
    <t>00105564107020</t>
  </si>
  <si>
    <t>00105564111426</t>
  </si>
  <si>
    <t>บริษัท บริหารสินทรัพย์ แคปปิตอล กรุ๊ป  จำกัด</t>
  </si>
  <si>
    <t>25660315</t>
  </si>
  <si>
    <t>00105564116878</t>
  </si>
  <si>
    <t>25651010</t>
  </si>
  <si>
    <t>00105564127136</t>
  </si>
  <si>
    <t>00105564131664</t>
  </si>
  <si>
    <t>25650429</t>
  </si>
  <si>
    <t>00105564140132</t>
  </si>
  <si>
    <t>25670715</t>
  </si>
  <si>
    <t>00105564143051</t>
  </si>
  <si>
    <t>25660908</t>
  </si>
  <si>
    <t>00105564147897</t>
  </si>
  <si>
    <t>บริษัท  ไปโป้ ดิจิทัล เลนดิ้ง เซอร์วิสเซส (ทีเอช) จำกัด</t>
  </si>
  <si>
    <t>25660202</t>
  </si>
  <si>
    <t>00105564154826</t>
  </si>
  <si>
    <t>25650316</t>
  </si>
  <si>
    <t>00105564161580</t>
  </si>
  <si>
    <t>25650901</t>
  </si>
  <si>
    <t>00105564161598</t>
  </si>
  <si>
    <t>25650621</t>
  </si>
  <si>
    <t>00105564174886</t>
  </si>
  <si>
    <t>25671204</t>
  </si>
  <si>
    <t>00105565063841</t>
  </si>
  <si>
    <t>BIG MONEY PLUS  COMPANY LIMITED</t>
  </si>
  <si>
    <t>25660901</t>
  </si>
  <si>
    <t>00105565078813</t>
  </si>
  <si>
    <t>25660915</t>
  </si>
  <si>
    <t>00105565123843</t>
  </si>
  <si>
    <t>25670426</t>
  </si>
  <si>
    <t>00105565123959</t>
  </si>
  <si>
    <t>25660616</t>
  </si>
  <si>
    <t>00105565129655</t>
  </si>
  <si>
    <t>00105565143429</t>
  </si>
  <si>
    <t>25670329</t>
  </si>
  <si>
    <t>00105565172615</t>
  </si>
  <si>
    <t>25670930</t>
  </si>
  <si>
    <t>00105565188279</t>
  </si>
  <si>
    <t>25660914</t>
  </si>
  <si>
    <t>00105565190478</t>
  </si>
  <si>
    <t>00105566004082</t>
  </si>
  <si>
    <t>25661206</t>
  </si>
  <si>
    <t>00105566082563</t>
  </si>
  <si>
    <t>00105566085058</t>
  </si>
  <si>
    <t>เลนด์โนเวท จำกัด</t>
  </si>
  <si>
    <t>00105566108627</t>
  </si>
  <si>
    <t>25670704</t>
  </si>
  <si>
    <t>00105566110273</t>
  </si>
  <si>
    <t>00105566128792</t>
  </si>
  <si>
    <t>25671201</t>
  </si>
  <si>
    <t>00105566145247</t>
  </si>
  <si>
    <t>25680106</t>
  </si>
  <si>
    <t>00105566169782</t>
  </si>
  <si>
    <t>00105566221709</t>
  </si>
  <si>
    <t>00105566224368</t>
  </si>
  <si>
    <t>00105566230716</t>
  </si>
  <si>
    <t>25670805</t>
  </si>
  <si>
    <t>00105567111290</t>
  </si>
  <si>
    <t>00105567219333</t>
  </si>
  <si>
    <t xml:space="preserve"> บริษัท บริหารสินทรัพย์ อรุณ จำกัด</t>
  </si>
  <si>
    <t>25671219</t>
  </si>
  <si>
    <t>00107538000738</t>
  </si>
  <si>
    <t>00107545000209</t>
  </si>
  <si>
    <t>RATCHTHANI LEASING  PUBLIC COMPANY LIMITED</t>
  </si>
  <si>
    <t>00107546000288</t>
  </si>
  <si>
    <t>25650909</t>
  </si>
  <si>
    <t>00107556000353</t>
  </si>
  <si>
    <t>25640601</t>
  </si>
  <si>
    <t>00107556000698</t>
  </si>
  <si>
    <t>00107558000270</t>
  </si>
  <si>
    <t>25630720</t>
  </si>
  <si>
    <t>00107564000383</t>
  </si>
  <si>
    <t>00107565000263</t>
  </si>
  <si>
    <t>25590627</t>
  </si>
  <si>
    <t>00107567000414</t>
  </si>
  <si>
    <t>00115561024484</t>
  </si>
  <si>
    <t>25640401</t>
  </si>
  <si>
    <t>00115561030204</t>
  </si>
  <si>
    <t>25640111</t>
  </si>
  <si>
    <t>00115562015543</t>
  </si>
  <si>
    <t>25621113</t>
  </si>
  <si>
    <t>00125560000379</t>
  </si>
  <si>
    <t>บริษัท บิ๊กบอท  เอไอ จำกัด</t>
  </si>
  <si>
    <t>BIGBOT  AI  CO., LTD.</t>
  </si>
  <si>
    <t>25660829</t>
  </si>
  <si>
    <t>00165529000052</t>
  </si>
  <si>
    <t>25670201</t>
  </si>
  <si>
    <t>00175564000420</t>
  </si>
  <si>
    <t>25650222</t>
  </si>
  <si>
    <t>00195546000081</t>
  </si>
  <si>
    <t>00215562005041</t>
  </si>
  <si>
    <t>25660105</t>
  </si>
  <si>
    <t>00215564008535</t>
  </si>
  <si>
    <t>25670904</t>
  </si>
  <si>
    <t>00305547000814</t>
  </si>
  <si>
    <t>บริษัท สินธร แคปปิตอล  จำกัด</t>
  </si>
  <si>
    <t>25630430</t>
  </si>
  <si>
    <t>00305564001661</t>
  </si>
  <si>
    <t>25670801</t>
  </si>
  <si>
    <t>00325564000380</t>
  </si>
  <si>
    <t>00335554000093</t>
  </si>
  <si>
    <t>25660825</t>
  </si>
  <si>
    <t>00345567003894</t>
  </si>
  <si>
    <t>25681025</t>
  </si>
  <si>
    <t>00405561000051</t>
  </si>
  <si>
    <t>00405562001205</t>
  </si>
  <si>
    <t>25650502</t>
  </si>
  <si>
    <t>00405562002163</t>
  </si>
  <si>
    <t>25630309</t>
  </si>
  <si>
    <t>00415562001051</t>
  </si>
  <si>
    <t>AUNJAI  AUTO  LEASING  COMPANY LIMITED</t>
  </si>
  <si>
    <t>25640830</t>
  </si>
  <si>
    <t>00505545000998</t>
  </si>
  <si>
    <t>25620805</t>
  </si>
  <si>
    <t>00505557005884</t>
  </si>
  <si>
    <t>00505564015024</t>
  </si>
  <si>
    <t>00515559000987</t>
  </si>
  <si>
    <t>00545547000065</t>
  </si>
  <si>
    <t>25620821</t>
  </si>
  <si>
    <t>00575563002123</t>
  </si>
  <si>
    <t>00605559000986</t>
  </si>
  <si>
    <t>00645558000061</t>
  </si>
  <si>
    <t>บริษัท ชัยฤทธิ์  ลีสซิ่ง  58 จำกัด</t>
  </si>
  <si>
    <t>CHAIRIT  LEASING  58 COMPANY LIMITED</t>
  </si>
  <si>
    <t>25621108</t>
  </si>
  <si>
    <t>00655558001059</t>
  </si>
  <si>
    <t>บริษัท สบาย  ลีสซิ่ง  จำกัด</t>
  </si>
  <si>
    <t>SABUY LEASING  CO., LTD.</t>
  </si>
  <si>
    <t>25620925</t>
  </si>
  <si>
    <t>00655564001651</t>
  </si>
  <si>
    <t>25650315</t>
  </si>
  <si>
    <t>00665538000146</t>
  </si>
  <si>
    <t>25621219</t>
  </si>
  <si>
    <t>00705543000557</t>
  </si>
  <si>
    <t>25630914</t>
  </si>
  <si>
    <t>00715542000499</t>
  </si>
  <si>
    <t>00735565000690</t>
  </si>
  <si>
    <t>00815559000291</t>
  </si>
  <si>
    <t>25620911</t>
  </si>
  <si>
    <t>00845537000639</t>
  </si>
  <si>
    <t>25631102</t>
  </si>
  <si>
    <t>00845559001549</t>
  </si>
  <si>
    <t>25630116</t>
  </si>
  <si>
    <t>00905559000991</t>
  </si>
  <si>
    <t>25630916</t>
  </si>
  <si>
    <t>00905560000452</t>
  </si>
  <si>
    <t>25670405</t>
  </si>
  <si>
    <t>00955564000392</t>
  </si>
</sst>
</file>

<file path=xl/styles.xml><?xml version="1.0" encoding="utf-8"?>
<styleSheet xmlns="http://schemas.openxmlformats.org/spreadsheetml/2006/main" xmlns:x14ac="http://schemas.microsoft.com/office/spreadsheetml/2009/9/ac" xmlns:mc="http://schemas.openxmlformats.org/markup-compatibility/2006">
  <numFmts count="41">
    <numFmt numFmtId="164" formatCode="yyyy-mm-dd"/>
    <numFmt numFmtId="165" formatCode="yyyy-mm-dd h:mm:ss"/>
    <numFmt numFmtId="166" formatCode="d&quot;-&quot;mmm&quot;-&quot;yyyy"/>
    <numFmt numFmtId="167" formatCode="yyyy&quot;-&quot;mm&quot;-&quot;dd&quot; &quot;h&quot;:&quot;mm&quot;:&quot;ssam/pm"/>
    <numFmt numFmtId="168" formatCode="###0.00"/>
    <numFmt numFmtId="169" formatCode="yyyy\-mm\-dd"/>
    <numFmt numFmtId="170" formatCode="###0.000000"/>
    <numFmt numFmtId="171" formatCode="yyyy&quot;-&quot;mm&quot;-&quot;dd&quot; &quot;h&quot;:&quot;mm&quot;:&quot;ss"/>
    <numFmt numFmtId="172" formatCode="yyyy\-mm\-dd\ h:mm:ss"/>
    <numFmt numFmtId="173" formatCode="0.000000"/>
    <numFmt numFmtId="174" formatCode="yyyy&quot;-&quot;mm&quot;-&quot;dd"/>
    <numFmt numFmtId="175" formatCode="m/d/yyyy"/>
    <numFmt numFmtId="176" formatCode="m/d/yyyy\ h:mm\ AM/PM"/>
    <numFmt numFmtId="177" formatCode="M/d/yyyy H:mm:ss"/>
    <numFmt numFmtId="178" formatCode="m/d/yyyy\ h:mm:ss"/>
    <numFmt numFmtId="179" formatCode="_-* #,##0.00_-;\-* #,##0.00_-;_-* &quot;-&quot;??_-;_-@"/>
    <numFmt numFmtId="180" formatCode="###0.0"/>
    <numFmt numFmtId="181" formatCode="###0"/>
    <numFmt numFmtId="182" formatCode="m&quot;-&quot;d&quot;-&quot;yyyy&quot; &quot;h&quot;:&quot;mm&quot;:&quot;ss"/>
    <numFmt numFmtId="183" formatCode="B1d\-mmm\-yy"/>
    <numFmt numFmtId="184" formatCode="m/d/yyyy h:mm:ss"/>
    <numFmt numFmtId="185" formatCode="m/d/yyyy h:mm am/pm"/>
    <numFmt numFmtId="186" formatCode="d mmm"/>
    <numFmt numFmtId="187" formatCode="#,##0.0"/>
    <numFmt numFmtId="188" formatCode="#,##0.000"/>
    <numFmt numFmtId="189" formatCode="0.0"/>
    <numFmt numFmtId="190" formatCode="dd-mmm-yy"/>
    <numFmt numFmtId="191" formatCode="d-mmm-yyyy"/>
    <numFmt numFmtId="192" formatCode="d-mmm-yy"/>
    <numFmt numFmtId="193" formatCode="d mmmm yyyy"/>
    <numFmt numFmtId="194" formatCode="d-mmmm-yy"/>
    <numFmt numFmtId="195" formatCode="[$-409]d\-mmm\-yy"/>
    <numFmt numFmtId="196" formatCode="yyyy&quot;-&quot;mm&quot;-&quot;dd&quot; &quot;h&quot;:&quot;mm&quot;:&quot;ssAM/PM"/>
    <numFmt numFmtId="197" formatCode="mm/dd/yyyy"/>
    <numFmt numFmtId="198" formatCode="m/d/yy\ h:mm"/>
    <numFmt numFmtId="199" formatCode="[$-409]m/d/yy\ h:mm\ AM/PM"/>
    <numFmt numFmtId="200" formatCode="0.000"/>
    <numFmt numFmtId="201" formatCode="mm/dd/yy"/>
    <numFmt numFmtId="202" formatCode="[$-1010409]d/m/yyyy\ h:mm\ AM/PM"/>
    <numFmt numFmtId="203" formatCode="_-* #,##0.0000_-;\-* #,##0.0000_-;_-* &quot;-&quot;??_-;_-@"/>
    <numFmt numFmtId="204" formatCode="0.00000"/>
  </numFmts>
  <fonts count="162">
    <font>
      <sz val="10.0"/>
      <color rgb="FF000000"/>
      <name val="Arial"/>
      <scheme val="minor"/>
    </font>
    <font>
      <b/>
      <sz val="14.0"/>
      <color rgb="FF1B1C1D"/>
      <name val="'Google Sans'"/>
    </font>
    <font>
      <color theme="1"/>
      <name val="Arial"/>
      <scheme val="minor"/>
    </font>
    <font>
      <sz val="11.0"/>
      <color rgb="FF1B1C1D"/>
      <name val="'Google Sans Text'"/>
    </font>
    <font>
      <sz val="11.0"/>
      <color theme="1"/>
      <name val="'Google Sans Text'"/>
    </font>
    <font>
      <u/>
      <sz val="11.0"/>
      <color rgb="FF1B1C1D"/>
      <name val="'Google Sans Text'"/>
    </font>
    <font>
      <b/>
      <color theme="1"/>
      <name val="Arial"/>
      <scheme val="minor"/>
    </font>
    <font>
      <sz val="11.0"/>
      <color theme="1"/>
      <name val="Google Sans"/>
    </font>
    <font>
      <sz val="11.0"/>
      <color theme="1"/>
      <name val="Arial"/>
      <scheme val="minor"/>
    </font>
    <font>
      <u/>
      <color rgb="FF0000FF"/>
    </font>
    <font>
      <b/>
      <sz val="11.0"/>
      <color theme="1"/>
      <name val="Arial"/>
    </font>
    <font>
      <color theme="1"/>
      <name val="Arial"/>
    </font>
    <font>
      <sz val="11.0"/>
      <color theme="1"/>
      <name val="Arial"/>
    </font>
    <font>
      <b/>
      <color theme="1"/>
      <name val="Arial"/>
    </font>
    <font>
      <b/>
      <sz val="12.0"/>
      <color rgb="FFFF0000"/>
      <name val="Arial"/>
    </font>
    <font>
      <b/>
      <sz val="14.0"/>
      <color rgb="FF1B1C1D"/>
      <name val="Arial"/>
    </font>
    <font>
      <sz val="11.0"/>
      <color rgb="FF1B1C1D"/>
      <name val="Arial"/>
    </font>
    <font>
      <b/>
      <sz val="11.0"/>
      <color rgb="FFFFFFFF"/>
      <name val="Arial"/>
    </font>
    <font>
      <sz val="11.0"/>
      <color rgb="FF000000"/>
      <name val="Arial"/>
    </font>
    <font>
      <color rgb="FF000000"/>
      <name val="Arial"/>
    </font>
    <font>
      <sz val="11.0"/>
      <color rgb="FFFFFFFF"/>
      <name val="Arial"/>
    </font>
    <font>
      <u/>
      <sz val="11.0"/>
      <color rgb="FF1B1C1D"/>
      <name val="Arial"/>
    </font>
    <font>
      <sz val="10.0"/>
      <color theme="1"/>
      <name val="Arial"/>
    </font>
    <font>
      <b/>
      <sz val="10.0"/>
      <color rgb="FFFF0000"/>
      <name val="Arial"/>
    </font>
    <font>
      <b/>
      <sz val="10.0"/>
      <color rgb="FF1B1C1D"/>
      <name val="Arial"/>
    </font>
    <font>
      <b/>
      <sz val="10.0"/>
      <color theme="1"/>
      <name val="Arial"/>
    </font>
    <font>
      <sz val="10.0"/>
      <color rgb="FF0000FF"/>
      <name val="Arial"/>
    </font>
    <font>
      <sz val="10.0"/>
      <color rgb="FFFF9900"/>
      <name val="Arial"/>
    </font>
    <font>
      <b/>
      <sz val="10.0"/>
      <color theme="1"/>
      <name val="Arial"/>
      <scheme val="minor"/>
    </font>
    <font>
      <sz val="10.0"/>
      <color theme="1"/>
      <name val="Arial"/>
      <scheme val="minor"/>
    </font>
    <font>
      <sz val="10.0"/>
      <color rgb="FFFF0000"/>
      <name val="Arial"/>
    </font>
    <font>
      <sz val="10.0"/>
      <color rgb="FF0027E8"/>
      <name val="Arial"/>
    </font>
    <font>
      <color rgb="FF0000FF"/>
      <name val="Arial"/>
    </font>
    <font>
      <b/>
      <color rgb="FFFFFFFF"/>
      <name val="Arial"/>
    </font>
    <font>
      <u/>
      <color rgb="FF0000FF"/>
    </font>
    <font>
      <b/>
      <color rgb="FF1B1C1D"/>
      <name val="Arial"/>
    </font>
    <font>
      <color rgb="FF1B1C1D"/>
      <name val="Arial"/>
    </font>
    <font>
      <u/>
      <color rgb="FFFF0000"/>
      <name val="Arial"/>
    </font>
    <font>
      <u/>
      <color rgb="FFFF0000"/>
      <name val="Arial"/>
    </font>
    <font>
      <b/>
      <u/>
      <color rgb="FFFF0000"/>
      <name val="Arial"/>
    </font>
    <font>
      <sz val="11.0"/>
      <color rgb="FF1B1C1D"/>
      <name val="&quot;\0027Google Sans Text\0027&quot;"/>
    </font>
    <font>
      <b/>
      <sz val="14.0"/>
      <color rgb="FF1B1C1D"/>
      <name val="&quot;\0027Google Sans\0027&quot;"/>
    </font>
    <font>
      <sz val="11.0"/>
      <color rgb="FFFFFFFF"/>
      <name val="&quot;\0027Google Sans Text\0027&quot;"/>
    </font>
    <font>
      <color rgb="FFFFFFFF"/>
      <name val="Arial"/>
    </font>
    <font>
      <sz val="11.0"/>
      <color rgb="FF000000"/>
      <name val="&quot;\0022Google Sans\0022&quot;"/>
    </font>
    <font/>
    <font>
      <b/>
      <color rgb="FFFF0000"/>
      <name val="Arial"/>
    </font>
    <font>
      <b/>
      <color rgb="FF000000"/>
      <name val="Arial"/>
    </font>
    <font>
      <sz val="11.0"/>
      <color rgb="FF000000"/>
      <name val="&quot;Arial Unicode MS&quot;"/>
    </font>
    <font>
      <b/>
      <color rgb="FFFF0000"/>
      <name val="Arial"/>
      <scheme val="minor"/>
    </font>
    <font>
      <sz val="11.0"/>
      <color rgb="FF000000"/>
      <name val="&quot;Google Sans&quot;"/>
    </font>
    <font>
      <sz val="10.0"/>
      <color rgb="FF1B1C1D"/>
      <name val="Arial"/>
      <scheme val="minor"/>
    </font>
    <font>
      <sz val="10.0"/>
      <color theme="1"/>
      <name val="Google Sans"/>
    </font>
    <font>
      <sz val="11.0"/>
      <color rgb="FFFF0000"/>
      <name val="&quot;Google Sans&quot;"/>
    </font>
    <font>
      <sz val="11.0"/>
      <color rgb="FFFF0000"/>
      <name val="Arial"/>
    </font>
    <font>
      <sz val="8.0"/>
      <color theme="1"/>
      <name val="Arial"/>
    </font>
    <font>
      <color rgb="FF000000"/>
      <name val="&quot;Google Sans&quot;"/>
    </font>
    <font>
      <b/>
      <sz val="12.0"/>
      <color rgb="FFFF0000"/>
      <name val="Arial"/>
      <scheme val="minor"/>
    </font>
    <font>
      <sz val="10.0"/>
      <color rgb="FF1B1C1D"/>
      <name val="Arial"/>
    </font>
    <font>
      <u/>
      <color rgb="FFFF0000"/>
      <name val="Arial"/>
      <scheme val="minor"/>
    </font>
    <font>
      <b/>
      <color rgb="FF1B1C1D"/>
      <name val="&quot;Google Sans Text&quot;"/>
    </font>
    <font>
      <u/>
      <color rgb="FFFF0000"/>
      <name val="Arial"/>
    </font>
    <font>
      <sz val="11.0"/>
      <color rgb="FF1B1C1D"/>
      <name val="&quot;Google Sans Text&quot;"/>
    </font>
    <font>
      <color rgb="FF1B1C1D"/>
      <name val="&quot;Google Sans Text&quot;"/>
    </font>
    <font>
      <u/>
      <color rgb="FFFF0000"/>
      <name val="&quot;Google Sans Text&quot;"/>
    </font>
    <font>
      <b/>
      <color rgb="FF1B1C1D"/>
      <name val="Arial"/>
      <scheme val="minor"/>
    </font>
    <font>
      <u/>
      <color rgb="FFFF0000"/>
      <name val="Arial"/>
      <scheme val="minor"/>
    </font>
    <font>
      <sz val="11.0"/>
      <color rgb="FF1B1C1D"/>
      <name val="Arial"/>
      <scheme val="minor"/>
    </font>
    <font>
      <u/>
      <color rgb="FFFF0000"/>
      <name val="Arial"/>
      <scheme val="minor"/>
    </font>
    <font>
      <b/>
      <color rgb="FF9900FF"/>
      <name val="Arial"/>
      <scheme val="minor"/>
    </font>
    <font>
      <b/>
      <sz val="11.0"/>
      <color rgb="FF1B1C1D"/>
      <name val="'Google Sans Text'"/>
    </font>
    <font>
      <b/>
      <sz val="10.0"/>
      <color rgb="FF1B1C1D"/>
      <name val="Arial"/>
      <scheme val="minor"/>
    </font>
    <font>
      <sz val="11.0"/>
      <color rgb="FF000000"/>
      <name val="&quot;Aptos Narrow&quot;"/>
    </font>
    <font>
      <u/>
      <color rgb="FF0000FF"/>
    </font>
    <font>
      <b/>
      <color rgb="FF1D1D1D"/>
      <name val="&quot;SF UI Text&quot;"/>
    </font>
    <font>
      <color rgb="FF1D1D1D"/>
      <name val="&quot;SF UI Text&quot;"/>
    </font>
    <font>
      <sz val="11.0"/>
      <color rgb="FF000000"/>
      <name val="&quot;SF UI Text&quot;"/>
    </font>
    <font>
      <sz val="11.0"/>
      <color rgb="FF1B1B1B"/>
      <name val="&quot;SF UI Text&quot;"/>
    </font>
    <font>
      <sz val="11.0"/>
      <color theme="1"/>
      <name val="&quot;SF UI Text&quot;"/>
    </font>
    <font>
      <sz val="12.0"/>
      <color rgb="FF1B1C1D"/>
      <name val="&quot;Google Sans Text&quot;"/>
    </font>
    <font>
      <u/>
      <color rgb="FFFF0000"/>
      <name val="Arial"/>
    </font>
    <font>
      <u/>
      <color rgb="FFFF0000"/>
      <name val="Arial"/>
    </font>
    <font>
      <u/>
      <color rgb="FFFF0000"/>
      <name val="Arial"/>
    </font>
    <font>
      <sz val="10.0"/>
      <color rgb="FF000000"/>
      <name val="Arial"/>
    </font>
    <font>
      <sz val="10.0"/>
      <color rgb="FF000000"/>
      <name val="Arimo"/>
    </font>
    <font>
      <u/>
      <sz val="10.0"/>
      <color rgb="FFFF0000"/>
      <name val="Arial"/>
    </font>
    <font>
      <u/>
      <sz val="10.0"/>
      <color rgb="FFFF0000"/>
      <name val="Arial"/>
    </font>
    <font>
      <u/>
      <sz val="10.0"/>
      <color rgb="FFFF0000"/>
      <name val="Arial"/>
    </font>
    <font>
      <b/>
      <sz val="11.0"/>
      <color rgb="FF1B1C1D"/>
      <name val="&quot;\0027Google Sans Text\0027&quot;"/>
    </font>
    <font>
      <b/>
      <sz val="11.0"/>
      <color rgb="FFFFFFFF"/>
      <name val="&quot;\0027Google Sans Text\0027&quot;"/>
    </font>
    <font>
      <sz val="11.0"/>
      <color rgb="FF0000FF"/>
      <name val="'Google Sans Text'"/>
    </font>
    <font>
      <color rgb="FF0000FF"/>
      <name val="Arial"/>
      <scheme val="minor"/>
    </font>
    <font>
      <b/>
      <sz val="11.0"/>
      <color rgb="FF1B1C1D"/>
      <name val="Arial"/>
    </font>
    <font>
      <sz val="11.0"/>
      <color rgb="FF0000FF"/>
      <name val="&quot;Google Sans Text&quot;"/>
    </font>
    <font>
      <sz val="11.0"/>
      <color rgb="FF0000FF"/>
      <name val="Arial"/>
    </font>
    <font>
      <sz val="11.0"/>
      <color rgb="FF0000FF"/>
      <name val="&quot;\0027Google Sans Text\0027&quot;"/>
    </font>
    <font>
      <sz val="10.0"/>
      <color rgb="FF0000FF"/>
      <name val="Arial"/>
      <scheme val="minor"/>
    </font>
    <font>
      <b/>
      <sz val="11.0"/>
      <color rgb="FF000000"/>
      <name val="Arial"/>
    </font>
    <font>
      <b/>
      <sz val="11.0"/>
      <color theme="1"/>
      <name val="&quot;\0027Google Sans Text\0027&quot;"/>
    </font>
    <font>
      <b/>
      <color rgb="FF0000FF"/>
      <name val="&quot;Google Sans Text&quot;"/>
    </font>
    <font>
      <sz val="11.0"/>
      <color rgb="FF0000FF"/>
      <name val="&quot;Google Sans&quot;"/>
    </font>
    <font>
      <b/>
      <sz val="12.0"/>
      <color rgb="FF000000"/>
      <name val="Arial"/>
      <scheme val="minor"/>
    </font>
    <font>
      <b/>
      <sz val="12.0"/>
      <color rgb="FF0000FF"/>
      <name val="Arial"/>
      <scheme val="minor"/>
    </font>
    <font>
      <b/>
      <sz val="11.0"/>
      <color rgb="FF000000"/>
      <name val="Arial"/>
      <scheme val="minor"/>
    </font>
    <font>
      <sz val="11.0"/>
      <color rgb="FFFFFFFF"/>
      <name val="Arial"/>
      <scheme val="minor"/>
    </font>
    <font>
      <sz val="11.0"/>
      <color rgb="FF000000"/>
      <name val="Arial"/>
      <scheme val="minor"/>
    </font>
    <font>
      <b/>
      <sz val="11.0"/>
      <color rgb="FF0000FF"/>
      <name val="Arial"/>
      <scheme val="minor"/>
    </font>
    <font>
      <sz val="11.0"/>
      <color rgb="FF0000FF"/>
      <name val="Arial"/>
      <scheme val="minor"/>
    </font>
    <font>
      <b/>
      <color rgb="FF000000"/>
      <name val="&quot;Google Sans Text&quot;"/>
    </font>
    <font>
      <color rgb="FF000000"/>
      <name val="Arial"/>
      <scheme val="minor"/>
    </font>
    <font>
      <b/>
      <sz val="11.0"/>
      <color rgb="FF000000"/>
      <name val="&quot;\0027Google Sans Text\0027&quot;"/>
    </font>
    <font>
      <sz val="11.0"/>
      <color rgb="FF000000"/>
      <name val="&quot;\0027Google Sans Text\0027&quot;"/>
    </font>
    <font>
      <b/>
      <sz val="11.0"/>
      <color rgb="FFFFFFFF"/>
      <name val="Arial"/>
      <scheme val="minor"/>
    </font>
    <font>
      <b/>
      <sz val="11.0"/>
      <color theme="1"/>
      <name val="Google Sans"/>
    </font>
    <font>
      <sz val="12.0"/>
      <color rgb="FF0000FF"/>
      <name val="&quot;Google Sans&quot;"/>
    </font>
    <font>
      <b/>
      <color rgb="FFFF0000"/>
      <name val="&quot;Google Sans Text&quot;"/>
    </font>
    <font>
      <color rgb="FFFF0000"/>
      <name val="Arial"/>
      <scheme val="minor"/>
    </font>
    <font>
      <sz val="11.0"/>
      <color theme="1"/>
      <name val="&quot;Google Sans Text&quot;"/>
    </font>
    <font>
      <sz val="11.0"/>
      <color rgb="FFFF0000"/>
      <name val="&quot;Google Sans Text&quot;"/>
    </font>
    <font>
      <sz val="12.0"/>
      <color theme="1"/>
      <name val="&quot;Google Sans Text&quot;"/>
    </font>
    <font>
      <color theme="1"/>
      <name val="&quot;Google Sans Text&quot;"/>
    </font>
    <font>
      <b/>
      <sz val="10.0"/>
      <color rgb="FF0000FF"/>
      <name val="Arial"/>
      <scheme val="minor"/>
    </font>
    <font>
      <b/>
      <sz val="12.0"/>
      <color theme="1"/>
      <name val="Arial"/>
    </font>
    <font>
      <sz val="10.0"/>
      <color rgb="FFFF0000"/>
      <name val="Arial"/>
      <scheme val="minor"/>
    </font>
    <font>
      <b/>
      <sz val="10.0"/>
      <color rgb="FFFFFFFF"/>
      <name val="Arial"/>
    </font>
    <font>
      <b/>
      <sz val="10.0"/>
      <color rgb="FF000000"/>
      <name val="Arial"/>
    </font>
    <font>
      <b/>
      <sz val="10.0"/>
      <color rgb="FF1B1C1D"/>
      <name val="&quot;\0027Google Sans Text\0027&quot;"/>
    </font>
    <font>
      <sz val="10.0"/>
      <color rgb="FF1B1C1D"/>
      <name val="&quot;\0027Google Sans Text\0027&quot;"/>
    </font>
    <font>
      <sz val="10.0"/>
      <color rgb="FF0000FF"/>
      <name val="'Google Sans Text'"/>
    </font>
    <font>
      <b/>
      <sz val="10.0"/>
      <color rgb="FFFF0000"/>
      <name val="Arial"/>
      <scheme val="minor"/>
    </font>
    <font>
      <b/>
      <sz val="10.0"/>
      <color theme="1"/>
      <name val="Google Sans"/>
    </font>
    <font>
      <sz val="11.0"/>
      <color rgb="FF0000FF"/>
      <name val="Google Sans"/>
    </font>
    <font>
      <u/>
      <sz val="14.0"/>
      <color rgb="FF0000FF"/>
      <name val="TH SarabunPSK"/>
    </font>
    <font>
      <b/>
      <sz val="14.0"/>
      <color theme="1"/>
      <name val="TH SarabunPSK"/>
    </font>
    <font>
      <sz val="14.0"/>
      <color theme="1"/>
      <name val="TH SarabunPSK"/>
    </font>
    <font>
      <sz val="14.0"/>
      <color rgb="FF0000FF"/>
      <name val="TH SarabunPSK"/>
    </font>
    <font>
      <sz val="14.0"/>
      <color rgb="FF006600"/>
      <name val="TH SarabunPSK"/>
    </font>
    <font>
      <b/>
      <sz val="14.0"/>
      <color rgb="FF0000FF"/>
      <name val="TH SarabunPSK"/>
    </font>
    <font>
      <b/>
      <u/>
      <color rgb="FF0000FF"/>
    </font>
    <font>
      <b/>
      <color rgb="FFFFFFFF"/>
      <name val="Arial"/>
      <scheme val="minor"/>
    </font>
    <font>
      <sz val="11.0"/>
      <color theme="1"/>
      <name val="Tahoma"/>
    </font>
    <font>
      <b/>
      <sz val="8.0"/>
      <color rgb="FFFF00FF"/>
      <name val="Arial"/>
    </font>
    <font>
      <b/>
      <sz val="8.0"/>
      <color theme="1"/>
      <name val="Arial"/>
    </font>
    <font>
      <b/>
      <sz val="8.0"/>
      <color rgb="FFFFFFFF"/>
      <name val="Arial"/>
    </font>
    <font>
      <b/>
      <u/>
      <sz val="8.0"/>
      <color rgb="FFFFFFFF"/>
      <name val="Tahoma"/>
    </font>
    <font>
      <sz val="8.0"/>
      <color rgb="FFFFFFFF"/>
      <name val="Tahoma"/>
    </font>
    <font>
      <b/>
      <u/>
      <color rgb="FF0000FF"/>
      <name val="Arial"/>
    </font>
    <font>
      <b/>
      <u/>
      <color rgb="FF0000FF"/>
    </font>
    <font>
      <u/>
      <color rgb="FF0000FF"/>
    </font>
    <font>
      <b/>
      <sz val="11.0"/>
      <color rgb="FF000000"/>
      <name val="&quot;Aptos Narrow&quot;"/>
    </font>
    <font>
      <color theme="1"/>
      <name val="Tahoma"/>
    </font>
    <font>
      <u/>
      <color rgb="FF0000FF"/>
      <name val="Tahoma"/>
    </font>
    <font>
      <b/>
      <color rgb="FF000000"/>
      <name val="Tahoma"/>
    </font>
    <font>
      <b/>
      <color rgb="FFFFFFFF"/>
      <name val="Tahoma"/>
    </font>
    <font>
      <b/>
      <sz val="12.0"/>
      <color theme="1"/>
      <name val="Tahoma"/>
    </font>
    <font>
      <b/>
      <color theme="1"/>
      <name val="Tahoma"/>
    </font>
    <font>
      <u/>
      <sz val="16.0"/>
      <color rgb="FF0000FF"/>
      <name val="&quot;Angsana New&quot;"/>
    </font>
    <font>
      <color rgb="FF000000"/>
      <name val="Calibri"/>
    </font>
    <font>
      <color theme="1"/>
      <name val="Calibri"/>
    </font>
    <font>
      <b/>
      <u/>
      <sz val="8.0"/>
      <color rgb="FF7030A0"/>
      <name val="Arial"/>
    </font>
    <font>
      <u/>
      <sz val="8.0"/>
      <color rgb="FF0000FF"/>
      <name val="Arial"/>
    </font>
    <font>
      <sz val="8.0"/>
      <color rgb="FFFF0000"/>
      <name val="Arial"/>
    </font>
  </fonts>
  <fills count="53">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4CCCC"/>
        <bgColor rgb="FFF4CCCC"/>
      </patternFill>
    </fill>
    <fill>
      <patternFill patternType="solid">
        <fgColor rgb="FFFEF1CC"/>
        <bgColor rgb="FFFEF1CC"/>
      </patternFill>
    </fill>
    <fill>
      <patternFill patternType="solid">
        <fgColor rgb="FFD9D9D9"/>
        <bgColor rgb="FFD9D9D9"/>
      </patternFill>
    </fill>
    <fill>
      <patternFill patternType="solid">
        <fgColor rgb="FFFFF2CC"/>
        <bgColor rgb="FFFFF2CC"/>
      </patternFill>
    </fill>
    <fill>
      <patternFill patternType="solid">
        <fgColor rgb="FFEAD1DC"/>
        <bgColor rgb="FFEAD1DC"/>
      </patternFill>
    </fill>
    <fill>
      <patternFill patternType="solid">
        <fgColor rgb="FF356854"/>
        <bgColor rgb="FF356854"/>
      </patternFill>
    </fill>
    <fill>
      <patternFill patternType="solid">
        <fgColor theme="0"/>
        <bgColor theme="0"/>
      </patternFill>
    </fill>
    <fill>
      <patternFill patternType="solid">
        <fgColor rgb="FFFFFFFF"/>
        <bgColor rgb="FFFFFFFF"/>
      </patternFill>
    </fill>
    <fill>
      <patternFill patternType="solid">
        <fgColor rgb="FFCFE2F3"/>
        <bgColor rgb="FFCFE2F3"/>
      </patternFill>
    </fill>
    <fill>
      <patternFill patternType="solid">
        <fgColor rgb="FFFF9900"/>
        <bgColor rgb="FFFF9900"/>
      </patternFill>
    </fill>
    <fill>
      <patternFill patternType="solid">
        <fgColor rgb="FF6D9EEB"/>
        <bgColor rgb="FF6D9EEB"/>
      </patternFill>
    </fill>
    <fill>
      <patternFill patternType="solid">
        <fgColor rgb="FFB6D7A8"/>
        <bgColor rgb="FFB6D7A8"/>
      </patternFill>
    </fill>
    <fill>
      <patternFill patternType="solid">
        <fgColor rgb="FFF1A5DE"/>
        <bgColor rgb="FFF1A5DE"/>
      </patternFill>
    </fill>
    <fill>
      <patternFill patternType="solid">
        <fgColor rgb="FFDD7E6B"/>
        <bgColor rgb="FFDD7E6B"/>
      </patternFill>
    </fill>
    <fill>
      <patternFill patternType="solid">
        <fgColor rgb="FF00FFFF"/>
        <bgColor rgb="FF00FFFF"/>
      </patternFill>
    </fill>
    <fill>
      <patternFill patternType="solid">
        <fgColor rgb="FFFAF9F9"/>
        <bgColor rgb="FFFAF9F9"/>
      </patternFill>
    </fill>
    <fill>
      <patternFill patternType="solid">
        <fgColor rgb="FFE6B8AF"/>
        <bgColor rgb="FFE6B8AF"/>
      </patternFill>
    </fill>
    <fill>
      <patternFill patternType="solid">
        <fgColor rgb="FF8ED7DD"/>
        <bgColor rgb="FF8ED7DD"/>
      </patternFill>
    </fill>
    <fill>
      <patternFill patternType="solid">
        <fgColor rgb="FF666666"/>
        <bgColor rgb="FF666666"/>
      </patternFill>
    </fill>
    <fill>
      <patternFill patternType="solid">
        <fgColor rgb="FFC27BA0"/>
        <bgColor rgb="FFC27BA0"/>
      </patternFill>
    </fill>
    <fill>
      <patternFill patternType="solid">
        <fgColor rgb="FFD9D2E9"/>
        <bgColor rgb="FFD9D2E9"/>
      </patternFill>
    </fill>
    <fill>
      <patternFill patternType="solid">
        <fgColor rgb="FFF6F8F9"/>
        <bgColor rgb="FFF6F8F9"/>
      </patternFill>
    </fill>
    <fill>
      <patternFill patternType="solid">
        <fgColor rgb="FFBF9FFF"/>
        <bgColor rgb="FFBF9FFF"/>
      </patternFill>
    </fill>
    <fill>
      <patternFill patternType="solid">
        <fgColor rgb="FFB5E3E8"/>
        <bgColor rgb="FFB5E3E8"/>
      </patternFill>
    </fill>
    <fill>
      <patternFill patternType="solid">
        <fgColor rgb="FFD5A6BD"/>
        <bgColor rgb="FFD5A6BD"/>
      </patternFill>
    </fill>
    <fill>
      <patternFill patternType="solid">
        <fgColor rgb="FF808080"/>
        <bgColor rgb="FF808080"/>
      </patternFill>
    </fill>
    <fill>
      <patternFill patternType="solid">
        <fgColor rgb="FF595959"/>
        <bgColor rgb="FF595959"/>
      </patternFill>
    </fill>
    <fill>
      <patternFill patternType="solid">
        <fgColor rgb="FF434343"/>
        <bgColor rgb="FF434343"/>
      </patternFill>
    </fill>
    <fill>
      <patternFill patternType="solid">
        <fgColor rgb="FFEFEFEF"/>
        <bgColor rgb="FFEFEFEF"/>
      </patternFill>
    </fill>
    <fill>
      <patternFill patternType="solid">
        <fgColor rgb="FFFFC000"/>
        <bgColor rgb="FFFFC000"/>
      </patternFill>
    </fill>
    <fill>
      <patternFill patternType="solid">
        <fgColor rgb="FF92D050"/>
        <bgColor rgb="FF92D050"/>
      </patternFill>
    </fill>
    <fill>
      <patternFill patternType="solid">
        <fgColor rgb="FF000000"/>
        <bgColor rgb="FF000000"/>
      </patternFill>
    </fill>
    <fill>
      <patternFill patternType="solid">
        <fgColor rgb="FF404040"/>
        <bgColor rgb="FF404040"/>
      </patternFill>
    </fill>
    <fill>
      <patternFill patternType="solid">
        <fgColor rgb="FFD9EAD3"/>
        <bgColor rgb="FFD9EAD3"/>
      </patternFill>
    </fill>
    <fill>
      <patternFill patternType="solid">
        <fgColor rgb="FF999999"/>
        <bgColor rgb="FF999999"/>
      </patternFill>
    </fill>
    <fill>
      <patternFill patternType="solid">
        <fgColor rgb="FFC4BD97"/>
        <bgColor rgb="FFC4BD97"/>
      </patternFill>
    </fill>
    <fill>
      <patternFill patternType="solid">
        <fgColor rgb="FF980000"/>
        <bgColor rgb="FF980000"/>
      </patternFill>
    </fill>
    <fill>
      <patternFill patternType="solid">
        <fgColor rgb="FFBFBFBF"/>
        <bgColor rgb="FFBFBFBF"/>
      </patternFill>
    </fill>
    <fill>
      <patternFill patternType="solid">
        <fgColor rgb="FF7F7F7F"/>
        <bgColor rgb="FF7F7F7F"/>
      </patternFill>
    </fill>
    <fill>
      <patternFill patternType="solid">
        <fgColor rgb="FF002060"/>
        <bgColor rgb="FF002060"/>
      </patternFill>
    </fill>
    <fill>
      <patternFill patternType="solid">
        <fgColor rgb="FF1C4587"/>
        <bgColor rgb="FF1C4587"/>
      </patternFill>
    </fill>
    <fill>
      <patternFill patternType="solid">
        <fgColor rgb="FFC1E4F5"/>
        <bgColor rgb="FFC1E4F5"/>
      </patternFill>
    </fill>
    <fill>
      <patternFill patternType="solid">
        <fgColor rgb="FF3366FF"/>
        <bgColor rgb="FF3366FF"/>
      </patternFill>
    </fill>
    <fill>
      <patternFill patternType="solid">
        <fgColor rgb="FFFF99CC"/>
        <bgColor rgb="FFFF99CC"/>
      </patternFill>
    </fill>
    <fill>
      <patternFill patternType="solid">
        <fgColor rgb="FFCCFFFF"/>
        <bgColor rgb="FFCCFFFF"/>
      </patternFill>
    </fill>
    <fill>
      <patternFill patternType="solid">
        <fgColor rgb="FFFFFFCC"/>
        <bgColor rgb="FFFFFFCC"/>
      </patternFill>
    </fill>
    <fill>
      <patternFill patternType="solid">
        <fgColor rgb="FFCAEDFB"/>
        <bgColor rgb="FFCAEDFB"/>
      </patternFill>
    </fill>
    <fill>
      <patternFill patternType="solid">
        <fgColor rgb="FFF1CEEE"/>
        <bgColor rgb="FFF1CEEE"/>
      </patternFill>
    </fill>
    <fill>
      <patternFill patternType="solid">
        <fgColor rgb="FFFF5050"/>
        <bgColor rgb="FFFF5050"/>
      </patternFill>
    </fill>
  </fills>
  <borders count="127">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356854"/>
      </right>
      <top style="thin">
        <color rgb="FF000000"/>
      </top>
      <bottom/>
    </border>
    <border>
      <left style="thin">
        <color rgb="FF356854"/>
      </left>
      <right style="thin">
        <color rgb="FF356854"/>
      </right>
      <top style="thin">
        <color rgb="FF000000"/>
      </top>
      <bottom/>
    </border>
    <border>
      <left style="thin">
        <color rgb="FF000000"/>
      </left>
      <right/>
      <top/>
      <bottom/>
    </border>
    <border>
      <left/>
      <right/>
      <top/>
      <bottom/>
    </border>
    <border>
      <left/>
      <right style="thin">
        <color rgb="FF000000"/>
      </right>
      <top/>
      <bottom/>
    </border>
    <border>
      <left/>
      <right style="thin">
        <color rgb="FF000000"/>
      </right>
      <top style="thin">
        <color rgb="FFF6F8F9"/>
      </top>
      <bottom style="thin">
        <color rgb="FFF6F8F9"/>
      </bottom>
    </border>
    <border>
      <left/>
      <right/>
      <top/>
    </border>
    <border>
      <right/>
      <top/>
      <bottom/>
    </border>
    <border>
      <left/>
      <right/>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9900"/>
      </right>
      <top style="thin">
        <color rgb="FFFF9900"/>
      </top>
      <bottom style="thin">
        <color rgb="FFFF9900"/>
      </bottom>
    </border>
    <border>
      <left style="thin">
        <color rgb="FFFF9900"/>
      </left>
      <right style="thin">
        <color rgb="FFFF9900"/>
      </right>
      <top style="thin">
        <color rgb="FFFF9900"/>
      </top>
      <bottom style="thin">
        <color rgb="FFFF9900"/>
      </bottom>
    </border>
    <border>
      <left style="thin">
        <color rgb="FFFF9900"/>
      </left>
      <right style="thin">
        <color rgb="FF284E3F"/>
      </right>
      <top style="thin">
        <color rgb="FFFF9900"/>
      </top>
      <bottom style="thin">
        <color rgb="FFFF99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border>
    <border>
      <left style="thin">
        <color rgb="FF284E3F"/>
      </left>
      <right style="thin">
        <color rgb="FFFFFF00"/>
      </right>
      <top style="thin">
        <color rgb="FFFFFF00"/>
      </top>
      <bottom style="thin">
        <color rgb="FFFFFF00"/>
      </bottom>
    </border>
    <border>
      <left style="thin">
        <color rgb="FFFFFF00"/>
      </left>
      <right style="thin">
        <color rgb="FFFFFF00"/>
      </right>
      <top style="thin">
        <color rgb="FFFFFF00"/>
      </top>
      <bottom style="thin">
        <color rgb="FFFFFF00"/>
      </bottom>
    </border>
    <border>
      <right style="thin">
        <color rgb="FF284E3F"/>
      </right>
    </border>
    <border>
      <left style="thin">
        <color rgb="FFFFFF00"/>
      </left>
      <right style="thin">
        <color rgb="FF284E3F"/>
      </right>
      <top style="thin">
        <color rgb="FFFFFF00"/>
      </top>
      <bottom style="thin">
        <color rgb="FFFFFF00"/>
      </bottom>
    </border>
    <border>
      <left style="thin">
        <color rgb="FF284E3F"/>
      </left>
      <right style="thin">
        <color rgb="FFFFFF00"/>
      </right>
      <top style="thin">
        <color rgb="FFFFFF00"/>
      </top>
    </border>
    <border>
      <left style="thin">
        <color rgb="FFFFFF00"/>
      </left>
      <right style="thin">
        <color rgb="FFFFFF00"/>
      </right>
      <top style="thin">
        <color rgb="FFFFFF00"/>
      </top>
    </border>
    <border>
      <left style="thin">
        <color rgb="FFFFFF00"/>
      </left>
      <right style="thin">
        <color rgb="FF284E3F"/>
      </right>
      <top style="thin">
        <color rgb="FFFFFF00"/>
      </top>
    </border>
    <border>
      <left style="thin">
        <color rgb="FF284E3F"/>
      </left>
      <right style="thin">
        <color rgb="FFFFFF00"/>
      </right>
      <top style="thin">
        <color rgb="FFFFFF00"/>
      </top>
      <bottom style="thin">
        <color rgb="FF284E3F"/>
      </bottom>
    </border>
    <border>
      <right style="thin">
        <color rgb="FFFFFF00"/>
      </right>
      <top style="thin">
        <color rgb="FFFFFF00"/>
      </top>
      <bottom style="thin">
        <color rgb="FF284E3F"/>
      </bottom>
    </border>
    <border>
      <left style="thin">
        <color rgb="FFFFFF00"/>
      </left>
      <right style="thin">
        <color rgb="FF284E3F"/>
      </right>
      <top style="thin">
        <color rgb="FFFFFF00"/>
      </top>
      <bottom style="thin">
        <color rgb="FF284E3F"/>
      </bottom>
    </border>
    <border>
      <right style="thin">
        <color rgb="FF356854"/>
      </right>
      <top style="thin">
        <color rgb="FF284E3F"/>
      </top>
      <bottom style="thin">
        <color rgb="FF284E3F"/>
      </bottom>
    </border>
    <border>
      <right style="thin">
        <color rgb="FF284E3F"/>
      </right>
      <top style="thin">
        <color rgb="FF284E3F"/>
      </top>
      <bottom style="thin">
        <color rgb="FF284E3F"/>
      </bottom>
    </border>
    <border>
      <right style="thin">
        <color rgb="FF284E3F"/>
      </right>
      <top style="thin">
        <color rgb="FFFFFFFF"/>
      </top>
      <bottom style="thin">
        <color rgb="FFFFFFFF"/>
      </bottom>
    </border>
    <border>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right style="thin">
        <color rgb="FFF6F8F9"/>
      </right>
      <top style="thin">
        <color rgb="FFF6F8F9"/>
      </top>
      <bottom style="thin">
        <color rgb="FF284E3F"/>
      </bottom>
    </border>
    <border>
      <right style="thin">
        <color rgb="FF284E3F"/>
      </right>
      <top style="thin">
        <color rgb="FFF6F8F9"/>
      </top>
      <bottom style="thin">
        <color rgb="FF284E3F"/>
      </bottom>
    </border>
    <border>
      <left style="thin">
        <color rgb="FF00FFFF"/>
      </left>
      <right style="thin">
        <color rgb="FF00FFFF"/>
      </right>
      <top style="thin">
        <color rgb="FF00FFFF"/>
      </top>
      <bottom style="thin">
        <color rgb="FF00FFFF"/>
      </bottom>
    </border>
    <border>
      <left style="thin">
        <color rgb="FFFFFFFF"/>
      </left>
      <right style="thin">
        <color rgb="FF284E3F"/>
      </right>
      <bottom style="thin">
        <color rgb="FFFFFFFF"/>
      </bottom>
    </border>
    <border>
      <right style="thin">
        <color rgb="FF284E3F"/>
      </right>
      <bottom style="thin">
        <color rgb="FFFFFFFF"/>
      </bottom>
    </border>
    <border>
      <left style="thin">
        <color rgb="FF284E3F"/>
      </left>
      <right style="thin">
        <color rgb="FF00FFFF"/>
      </right>
      <top style="thin">
        <color rgb="FF00FFFF"/>
      </top>
      <bottom style="thin">
        <color rgb="FF00FFFF"/>
      </bottom>
    </border>
    <border>
      <left style="thin">
        <color rgb="FF284E3F"/>
      </left>
      <right style="thin">
        <color rgb="FFFFFF00"/>
      </right>
      <bottom style="thin">
        <color rgb="FFFFFF00"/>
      </bottom>
    </border>
    <border>
      <right style="thin">
        <color rgb="FFFFFFFF"/>
      </right>
      <top style="thin">
        <color rgb="FFFFFFFF"/>
      </top>
      <bottom style="thin">
        <color rgb="FF284E3F"/>
      </bottom>
    </border>
    <border>
      <right style="thin">
        <color rgb="FF284E3F"/>
      </right>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n">
        <color rgb="FF284E3F"/>
      </left>
      <right style="thin">
        <color rgb="FFE6B8AF"/>
      </right>
      <top style="thin">
        <color rgb="FFE6B8AF"/>
      </top>
      <bottom style="thin">
        <color rgb="FFE6B8AF"/>
      </bottom>
    </border>
    <border>
      <left style="thin">
        <color rgb="FFE6B8AF"/>
      </left>
      <right style="thin">
        <color rgb="FFE6B8AF"/>
      </right>
      <top style="thin">
        <color rgb="FFE6B8AF"/>
      </top>
      <bottom style="thin">
        <color rgb="FFE6B8AF"/>
      </bottom>
    </border>
    <border>
      <left style="thin">
        <color rgb="FF284E3F"/>
      </left>
      <right style="thin">
        <color rgb="FF00FF00"/>
      </right>
      <top style="thin">
        <color rgb="FF00FF00"/>
      </top>
      <bottom style="thin">
        <color rgb="FF284E3F"/>
      </bottom>
    </border>
    <border>
      <left style="thin">
        <color rgb="FF00FF00"/>
      </left>
      <right style="thin">
        <color rgb="FF00FF00"/>
      </right>
      <top style="thin">
        <color rgb="FF00FF00"/>
      </top>
      <bottom style="thin">
        <color rgb="FF284E3F"/>
      </bottom>
    </border>
    <border>
      <left style="thin">
        <color rgb="FF000000"/>
      </left>
      <right style="thin">
        <color rgb="FF356854"/>
      </right>
      <top style="thin">
        <color rgb="FF000000"/>
      </top>
      <bottom style="thin">
        <color rgb="FF284E3F"/>
      </bottom>
    </border>
    <border>
      <right style="thin">
        <color rgb="FF356854"/>
      </right>
      <top style="thin">
        <color rgb="FF000000"/>
      </top>
      <bottom style="thin">
        <color rgb="FF284E3F"/>
      </bottom>
    </border>
    <border>
      <right style="thin">
        <color rgb="FF000000"/>
      </right>
      <top style="thin">
        <color rgb="FF000000"/>
      </top>
      <bottom style="thin">
        <color rgb="FF284E3F"/>
      </bottom>
    </border>
    <border>
      <left style="thin">
        <color rgb="FF000000"/>
      </left>
      <right style="thin">
        <color rgb="FFF6F8F9"/>
      </right>
      <top style="thin">
        <color rgb="FFF6F8F9"/>
      </top>
      <bottom style="thin">
        <color rgb="FFF6F8F9"/>
      </bottom>
    </border>
    <border>
      <right style="thin">
        <color rgb="FF000000"/>
      </right>
      <top style="thin">
        <color rgb="FFF6F8F9"/>
      </top>
      <bottom style="thin">
        <color rgb="FFF6F8F9"/>
      </bottom>
    </border>
    <border>
      <left style="thin">
        <color rgb="FF000000"/>
      </left>
      <right style="thin">
        <color rgb="FFFFFFFF"/>
      </right>
      <top style="thin">
        <color rgb="FFFFFFFF"/>
      </top>
      <bottom style="thin">
        <color rgb="FFFFFFFF"/>
      </bottom>
    </border>
    <border>
      <right style="thin">
        <color rgb="FF000000"/>
      </right>
      <top style="thin">
        <color rgb="FFFFFFFF"/>
      </top>
      <bottom style="thin">
        <color rgb="FFFFFFFF"/>
      </bottom>
    </border>
    <border>
      <left style="thin">
        <color rgb="FF000000"/>
      </left>
      <right style="thin">
        <color rgb="FFFFFFFF"/>
      </right>
      <bottom style="thin">
        <color rgb="FFFFFFFF"/>
      </bottom>
    </border>
    <border>
      <right style="thin">
        <color rgb="FF000000"/>
      </right>
      <bottom style="thin">
        <color rgb="FFFFFFFF"/>
      </bottom>
    </border>
    <border>
      <left style="thin">
        <color rgb="FF000000"/>
      </left>
      <right style="thin">
        <color rgb="FFF6F8F9"/>
      </right>
      <bottom style="thin">
        <color rgb="FFF6F8F9"/>
      </bottom>
    </border>
    <border>
      <left style="thin">
        <color rgb="FFFFFFFF"/>
      </left>
      <right style="thin">
        <color rgb="FF000000"/>
      </right>
      <top style="thin">
        <color rgb="FFFFFFFF"/>
      </top>
      <bottom style="thin">
        <color rgb="FFFFFFFF"/>
      </bottom>
    </border>
    <border>
      <left style="thin">
        <color rgb="FF000000"/>
      </left>
      <right style="thin">
        <color rgb="FF00FFFF"/>
      </right>
      <top style="thin">
        <color rgb="FF00FFFF"/>
      </top>
      <bottom style="thin">
        <color rgb="FF00FFFF"/>
      </bottom>
    </border>
    <border>
      <left style="thin">
        <color rgb="FFF6F8F9"/>
      </left>
      <right style="thin">
        <color rgb="FF000000"/>
      </right>
      <top style="thin">
        <color rgb="FFF6F8F9"/>
      </top>
      <bottom style="thin">
        <color rgb="FFF6F8F9"/>
      </bottom>
    </border>
    <border>
      <left style="thin">
        <color rgb="FF000000"/>
      </left>
      <right style="thin">
        <color rgb="FFFF9900"/>
      </right>
      <top style="thin">
        <color rgb="FFFF9900"/>
      </top>
      <bottom style="thin">
        <color rgb="FFFF9900"/>
      </bottom>
    </border>
    <border>
      <left style="thin">
        <color rgb="FF000000"/>
      </left>
      <right style="thin">
        <color rgb="FFFFFF00"/>
      </right>
      <top style="thin">
        <color rgb="FFFFFF00"/>
      </top>
      <bottom style="thin">
        <color rgb="FFFFFF00"/>
      </bottom>
    </border>
    <border>
      <left style="thin">
        <color rgb="FF000000"/>
      </left>
      <right style="thin">
        <color rgb="FFFFFF00"/>
      </right>
      <bottom style="thin">
        <color rgb="FFFFFF00"/>
      </bottom>
    </border>
    <border>
      <left style="thin">
        <color rgb="FFFFFFFF"/>
      </left>
      <right style="thin">
        <color rgb="FF000000"/>
      </right>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00"/>
      </left>
      <right style="thin">
        <color rgb="FFFFFF00"/>
      </right>
      <top style="thin">
        <color rgb="FFFFFF00"/>
      </top>
      <bottom style="thin">
        <color rgb="FF284E3F"/>
      </bottom>
    </border>
    <border>
      <left style="thin">
        <color rgb="FF284E3F"/>
      </left>
      <right style="thin">
        <color rgb="FFFF9900"/>
      </right>
      <top style="thin">
        <color rgb="FFFF9900"/>
      </top>
      <bottom style="thin">
        <color rgb="FF284E3F"/>
      </bottom>
    </border>
    <border>
      <left style="thin">
        <color rgb="FFFF9900"/>
      </left>
      <right style="thin">
        <color rgb="FFFF9900"/>
      </right>
      <top style="thin">
        <color rgb="FFFF9900"/>
      </top>
      <bottom style="thin">
        <color rgb="FF284E3F"/>
      </bottom>
    </border>
    <border>
      <left style="thin">
        <color rgb="FFFF9900"/>
      </left>
      <right style="thin">
        <color rgb="FF284E3F"/>
      </right>
      <top style="thin">
        <color rgb="FFFF9900"/>
      </top>
      <bottom style="thin">
        <color rgb="FF284E3F"/>
      </bottom>
    </border>
    <border>
      <left style="thin">
        <color rgb="FF284E3F"/>
      </left>
      <right style="thin">
        <color rgb="FF666666"/>
      </right>
      <top style="thin">
        <color rgb="FF284E3F"/>
      </top>
      <bottom style="thin">
        <color rgb="FF284E3F"/>
      </bottom>
    </border>
    <border>
      <left style="thin">
        <color rgb="FF666666"/>
      </left>
      <right style="thin">
        <color rgb="FF666666"/>
      </right>
      <top style="thin">
        <color rgb="FF284E3F"/>
      </top>
      <bottom style="thin">
        <color rgb="FF284E3F"/>
      </bottom>
    </border>
    <border>
      <left style="thin">
        <color rgb="FF666666"/>
      </left>
      <right style="thin">
        <color rgb="FF284E3F"/>
      </right>
      <top style="thin">
        <color rgb="FF284E3F"/>
      </top>
      <bottom style="thin">
        <color rgb="FF284E3F"/>
      </bottom>
    </border>
    <border>
      <left style="thin">
        <color rgb="FF284E3F"/>
      </left>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666666"/>
      </left>
      <right style="thin">
        <color rgb="FF284E3F"/>
      </right>
      <top style="thin">
        <color rgb="FF666666"/>
      </top>
      <bottom style="thin">
        <color rgb="FF666666"/>
      </bottom>
    </border>
    <border>
      <left style="thin">
        <color rgb="FF284E3F"/>
      </left>
      <right style="thin">
        <color rgb="FF666666"/>
      </right>
      <top style="thin">
        <color rgb="FF666666"/>
      </top>
      <bottom style="thin">
        <color rgb="FF284E3F"/>
      </bottom>
    </border>
    <border>
      <left style="thin">
        <color rgb="FF666666"/>
      </left>
      <right style="thin">
        <color rgb="FF666666"/>
      </right>
      <top style="thin">
        <color rgb="FF666666"/>
      </top>
      <bottom style="thin">
        <color rgb="FF284E3F"/>
      </bottom>
    </border>
    <border>
      <left style="thin">
        <color rgb="FF666666"/>
      </left>
      <right style="thin">
        <color rgb="FF284E3F"/>
      </right>
      <top style="thin">
        <color rgb="FF666666"/>
      </top>
      <bottom style="thin">
        <color rgb="FF284E3F"/>
      </bottom>
    </border>
    <border>
      <left style="thin">
        <color rgb="FFD9D9D9"/>
      </left>
      <right style="thin">
        <color rgb="FFD9D9D9"/>
      </right>
      <bottom style="thin">
        <color rgb="FFD9D9D9"/>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border>
    <border>
      <left/>
      <top style="thin">
        <color rgb="FF000000"/>
      </top>
      <bottom/>
    </border>
    <border>
      <left style="thin">
        <color rgb="FF284E3F"/>
      </left>
      <top style="thin">
        <color rgb="FF284E3F"/>
      </top>
      <bottom style="thin">
        <color rgb="FF284E3F"/>
      </bottom>
    </border>
    <border>
      <top style="thin">
        <color rgb="FF284E3F"/>
      </top>
      <bottom style="thin">
        <color rgb="FF284E3F"/>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thin">
        <color rgb="FF000000"/>
      </top>
      <bottom style="dotted">
        <color rgb="FF000000"/>
      </bottom>
    </border>
    <border>
      <left style="thin">
        <color rgb="FF000000"/>
      </lef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left style="dotted">
        <color rgb="FF000000"/>
      </left>
      <right style="dotted">
        <color rgb="FF000000"/>
      </right>
      <top style="dotted">
        <color rgb="FF000000"/>
      </top>
      <bottom style="dotted">
        <color rgb="FF000000"/>
      </bottom>
    </border>
    <border>
      <left style="thin">
        <color rgb="FF000000"/>
      </left>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s>
  <cellStyleXfs count="1">
    <xf borderId="0" fillId="0" fontId="0" numFmtId="0" applyAlignment="1" applyFont="1"/>
  </cellStyleXfs>
  <cellXfs count="216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164" xfId="0" applyAlignment="1" applyFont="1" applyNumberFormat="1">
      <alignment horizontal="left" readingOrder="0" shrinkToFit="0" vertical="center" wrapText="1"/>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readingOrder="0" shrinkToFit="0" vertical="center" wrapText="1"/>
    </xf>
    <xf borderId="0" fillId="0" fontId="3" numFmtId="165" xfId="0" applyAlignment="1" applyFont="1" applyNumberFormat="1">
      <alignment readingOrder="0" shrinkToFit="0" vertical="center" wrapText="1"/>
    </xf>
    <xf borderId="0" fillId="0" fontId="3" numFmtId="0" xfId="0" applyFont="1"/>
    <xf borderId="0" fillId="0" fontId="3" numFmtId="165" xfId="0" applyAlignment="1" applyFont="1" applyNumberFormat="1">
      <alignment horizontal="left" readingOrder="0" shrinkToFit="0" vertical="center" wrapText="1"/>
    </xf>
    <xf quotePrefix="1" borderId="0" fillId="0" fontId="3" numFmtId="0" xfId="0" applyAlignment="1" applyFont="1">
      <alignment horizontal="left" readingOrder="0" shrinkToFit="0" vertical="center" wrapText="1"/>
    </xf>
    <xf borderId="0" fillId="0" fontId="3" numFmtId="0" xfId="0" applyAlignment="1" applyFont="1">
      <alignment horizontal="left" readingOrder="0" shrinkToFit="0" wrapText="1"/>
    </xf>
    <xf quotePrefix="1" borderId="0" fillId="2"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0" fontId="2" numFmtId="0" xfId="0" applyAlignment="1" applyFont="1">
      <alignment readingOrder="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2" fontId="3" numFmtId="0" xfId="0" applyAlignment="1" applyFont="1">
      <alignment readingOrder="0" shrinkToFit="0" vertical="center" wrapText="1"/>
    </xf>
    <xf borderId="0" fillId="2" fontId="3" numFmtId="0" xfId="0" applyAlignment="1" applyFont="1">
      <alignment readingOrder="0" shrinkToFit="0" vertical="center" wrapText="1"/>
    </xf>
    <xf borderId="0" fillId="0" fontId="6" numFmtId="0" xfId="0" applyAlignment="1" applyFont="1">
      <alignment horizontal="center" readingOrder="0" shrinkToFit="0" vertical="center" wrapText="0"/>
    </xf>
    <xf borderId="0" fillId="0" fontId="6" numFmtId="0" xfId="0" applyAlignment="1" applyFont="1">
      <alignment horizontal="center" readingOrder="0"/>
    </xf>
    <xf borderId="0" fillId="0" fontId="7" numFmtId="0" xfId="0" applyAlignment="1" applyFont="1">
      <alignment readingOrder="0" shrinkToFit="0" vertical="center" wrapText="0"/>
    </xf>
    <xf borderId="0" fillId="0" fontId="7" numFmtId="4" xfId="0" applyAlignment="1" applyFont="1" applyNumberFormat="1">
      <alignment readingOrder="0" shrinkToFit="0" vertical="center" wrapText="0"/>
    </xf>
    <xf borderId="0" fillId="0" fontId="2" numFmtId="3" xfId="0" applyAlignment="1" applyFont="1" applyNumberFormat="1">
      <alignment readingOrder="0"/>
    </xf>
    <xf borderId="0" fillId="0" fontId="2" numFmtId="164" xfId="0" applyAlignment="1" applyFont="1" applyNumberFormat="1">
      <alignment readingOrder="0"/>
    </xf>
    <xf borderId="0" fillId="0" fontId="7" numFmtId="164" xfId="0" applyAlignment="1" applyFont="1" applyNumberFormat="1">
      <alignment readingOrder="0" shrinkToFit="0" vertical="center" wrapText="0"/>
    </xf>
    <xf borderId="0" fillId="0" fontId="7" numFmtId="165" xfId="0" applyAlignment="1" applyFont="1" applyNumberFormat="1">
      <alignment readingOrder="0" shrinkToFit="0" vertical="center" wrapText="0"/>
    </xf>
    <xf borderId="0" fillId="2" fontId="7" numFmtId="0" xfId="0" applyAlignment="1" applyFont="1">
      <alignment readingOrder="0" shrinkToFit="0" vertical="center" wrapText="0"/>
    </xf>
    <xf borderId="0" fillId="2" fontId="7" numFmtId="4" xfId="0" applyAlignment="1" applyFont="1" applyNumberFormat="1">
      <alignment readingOrder="0" shrinkToFit="0" vertical="center" wrapText="0"/>
    </xf>
    <xf borderId="0" fillId="0" fontId="2" numFmtId="165" xfId="0" applyAlignment="1" applyFont="1" applyNumberFormat="1">
      <alignment readingOrder="0"/>
    </xf>
    <xf borderId="0" fillId="0" fontId="8" numFmtId="0" xfId="0" applyAlignment="1" applyFont="1">
      <alignment readingOrder="0" shrinkToFit="0" vertical="center" wrapText="0"/>
    </xf>
    <xf borderId="0" fillId="0" fontId="3" numFmtId="4" xfId="0" applyAlignment="1" applyFont="1" applyNumberForma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166" xfId="0" applyAlignment="1" applyBorder="1" applyFont="1" applyNumberFormat="1">
      <alignment horizontal="center" shrinkToFit="0" vertical="top" wrapText="1"/>
    </xf>
    <xf borderId="1" fillId="0" fontId="2" numFmtId="0" xfId="0" applyAlignment="1" applyBorder="1" applyFont="1">
      <alignment horizontal="center" readingOrder="0" shrinkToFit="0" vertical="top" wrapText="1"/>
    </xf>
    <xf borderId="1" fillId="3" fontId="2" numFmtId="0" xfId="0" applyAlignment="1" applyBorder="1" applyFill="1" applyFont="1">
      <alignment horizontal="center" readingOrder="0" shrinkToFit="0" vertical="top" wrapText="1"/>
    </xf>
    <xf borderId="1" fillId="4" fontId="2" numFmtId="0" xfId="0" applyAlignment="1" applyBorder="1" applyFill="1" applyFont="1">
      <alignment horizontal="center" readingOrder="0" shrinkToFit="0" vertical="top" wrapText="1"/>
    </xf>
    <xf borderId="0" fillId="0" fontId="9" numFmtId="0" xfId="0" applyAlignment="1" applyFont="1">
      <alignment readingOrder="0" shrinkToFit="0" vertical="top" wrapText="1"/>
    </xf>
    <xf borderId="1" fillId="0" fontId="2" numFmtId="0" xfId="0" applyAlignment="1" applyBorder="1" applyFont="1">
      <alignment readingOrder="0" shrinkToFit="0" vertical="top" wrapText="1"/>
    </xf>
    <xf borderId="1" fillId="5" fontId="10" numFmtId="0" xfId="0" applyAlignment="1" applyBorder="1" applyFill="1" applyFont="1">
      <alignment horizontal="left" shrinkToFit="0" vertical="top" wrapText="1"/>
    </xf>
    <xf borderId="1" fillId="5" fontId="10" numFmtId="0" xfId="0" applyAlignment="1" applyBorder="1" applyFont="1">
      <alignment horizontal="center" shrinkToFit="0" vertical="top" wrapText="1"/>
    </xf>
    <xf borderId="0" fillId="0" fontId="11" numFmtId="0" xfId="0" applyAlignment="1" applyFont="1">
      <alignment vertical="top"/>
    </xf>
    <xf borderId="0" fillId="0" fontId="11" numFmtId="0" xfId="0" applyAlignment="1" applyFont="1">
      <alignment readingOrder="0" vertical="top"/>
    </xf>
    <xf borderId="1" fillId="0" fontId="12" numFmtId="0" xfId="0" applyAlignment="1" applyBorder="1" applyFont="1">
      <alignment horizontal="center" readingOrder="0" shrinkToFit="0" vertical="top" wrapText="1"/>
    </xf>
    <xf borderId="1" fillId="0" fontId="12" numFmtId="0" xfId="0" applyAlignment="1" applyBorder="1" applyFont="1">
      <alignment shrinkToFit="0" vertical="top" wrapText="1"/>
    </xf>
    <xf borderId="1" fillId="0" fontId="12" numFmtId="0" xfId="0" applyAlignment="1" applyBorder="1" applyFont="1">
      <alignment readingOrder="0" shrinkToFit="0" vertical="top" wrapText="1"/>
    </xf>
    <xf borderId="1" fillId="0" fontId="12" numFmtId="0" xfId="0" applyAlignment="1" applyBorder="1" applyFont="1">
      <alignment shrinkToFit="0" vertical="top" wrapText="1"/>
    </xf>
    <xf borderId="0" fillId="0" fontId="13" numFmtId="0" xfId="0" applyAlignment="1" applyFont="1">
      <alignment readingOrder="0" vertical="top"/>
    </xf>
    <xf borderId="0" fillId="0" fontId="11" numFmtId="0" xfId="0" applyAlignment="1" applyFont="1">
      <alignment vertical="bottom"/>
    </xf>
    <xf borderId="0" fillId="0" fontId="2" numFmtId="0" xfId="0" applyAlignment="1" applyFont="1">
      <alignment vertical="top"/>
    </xf>
    <xf borderId="0" fillId="0" fontId="2" numFmtId="0" xfId="0" applyAlignment="1" applyFont="1">
      <alignment horizontal="center"/>
    </xf>
    <xf borderId="0" fillId="6" fontId="6" numFmtId="0" xfId="0" applyAlignment="1" applyFill="1" applyFont="1">
      <alignment readingOrder="0"/>
    </xf>
    <xf borderId="0" fillId="6" fontId="6" numFmtId="0" xfId="0" applyFont="1"/>
    <xf borderId="0" fillId="0" fontId="6" numFmtId="0" xfId="0" applyFont="1"/>
    <xf borderId="0" fillId="6" fontId="6" numFmtId="0" xfId="0" applyAlignment="1" applyFont="1">
      <alignment horizontal="center"/>
    </xf>
    <xf borderId="0" fillId="0" fontId="2" numFmtId="0" xfId="0" applyAlignment="1" applyFont="1">
      <alignment horizontal="center" readingOrder="0"/>
    </xf>
    <xf borderId="0" fillId="0" fontId="2" numFmtId="0" xfId="0" applyFont="1"/>
    <xf borderId="0" fillId="7" fontId="2" numFmtId="0" xfId="0" applyAlignment="1" applyFill="1" applyFont="1">
      <alignment readingOrder="0"/>
    </xf>
    <xf borderId="0" fillId="8" fontId="2" numFmtId="0" xfId="0" applyAlignment="1" applyFill="1" applyFont="1">
      <alignment readingOrder="0"/>
    </xf>
    <xf borderId="0" fillId="0" fontId="14" numFmtId="0" xfId="0" applyAlignment="1" applyFont="1">
      <alignment readingOrder="0" vertical="top"/>
    </xf>
    <xf borderId="0" fillId="0" fontId="14" numFmtId="167" xfId="0" applyAlignment="1" applyFont="1" applyNumberFormat="1">
      <alignment readingOrder="0" vertical="top"/>
    </xf>
    <xf borderId="0" fillId="0" fontId="15" numFmtId="0" xfId="0" applyAlignment="1" applyFont="1">
      <alignment vertical="top"/>
    </xf>
    <xf borderId="0" fillId="0" fontId="15" numFmtId="0" xfId="0" applyAlignment="1" applyFont="1">
      <alignment readingOrder="0" vertical="top"/>
    </xf>
    <xf borderId="0" fillId="0" fontId="16" numFmtId="0" xfId="0" applyAlignment="1" applyFont="1">
      <alignment readingOrder="0" vertical="top"/>
    </xf>
    <xf borderId="2" fillId="9" fontId="17" numFmtId="0" xfId="0" applyAlignment="1" applyBorder="1" applyFill="1" applyFont="1">
      <alignment vertical="top"/>
    </xf>
    <xf borderId="3" fillId="9" fontId="17" numFmtId="0" xfId="0" applyAlignment="1" applyBorder="1" applyFont="1">
      <alignment vertical="top"/>
    </xf>
    <xf borderId="4" fillId="9" fontId="17" numFmtId="0" xfId="0" applyAlignment="1" applyBorder="1" applyFont="1">
      <alignment vertical="top"/>
    </xf>
    <xf borderId="5" fillId="0" fontId="16" numFmtId="0" xfId="0" applyAlignment="1" applyBorder="1" applyFont="1">
      <alignment vertical="top"/>
    </xf>
    <xf borderId="0" fillId="0" fontId="16" numFmtId="0" xfId="0" applyAlignment="1" applyFont="1">
      <alignment vertical="top"/>
    </xf>
    <xf borderId="0" fillId="0" fontId="16" numFmtId="0" xfId="0" applyAlignment="1" applyFont="1">
      <alignment readingOrder="0" shrinkToFit="0" vertical="top" wrapText="1"/>
    </xf>
    <xf borderId="0" fillId="0" fontId="16" numFmtId="0" xfId="0" applyAlignment="1" applyFont="1">
      <alignment horizontal="right" vertical="top"/>
    </xf>
    <xf borderId="6" fillId="0" fontId="12" numFmtId="0" xfId="0" applyAlignment="1" applyBorder="1" applyFont="1">
      <alignment vertical="top"/>
    </xf>
    <xf borderId="5" fillId="0" fontId="16" numFmtId="0" xfId="0" applyAlignment="1" applyBorder="1" applyFont="1">
      <alignment readingOrder="0" vertical="top"/>
    </xf>
    <xf borderId="0" fillId="0" fontId="16" numFmtId="0" xfId="0" applyAlignment="1" applyFont="1">
      <alignment horizontal="right" readingOrder="0" vertical="top"/>
    </xf>
    <xf borderId="6" fillId="0" fontId="16" numFmtId="0" xfId="0" applyAlignment="1" applyBorder="1" applyFont="1">
      <alignment vertical="top"/>
    </xf>
    <xf borderId="0" fillId="0" fontId="16" numFmtId="49" xfId="0" applyAlignment="1" applyFont="1" applyNumberFormat="1">
      <alignment horizontal="right" readingOrder="0" vertical="top"/>
    </xf>
    <xf borderId="0" fillId="0" fontId="16" numFmtId="168" xfId="0" applyAlignment="1" applyFont="1" applyNumberFormat="1">
      <alignment horizontal="right" readingOrder="0" vertical="top"/>
    </xf>
    <xf borderId="5" fillId="0" fontId="8" numFmtId="0" xfId="0" applyAlignment="1" applyBorder="1" applyFont="1">
      <alignment readingOrder="0"/>
    </xf>
    <xf borderId="0" fillId="0" fontId="8" numFmtId="0" xfId="0" applyAlignment="1" applyFont="1">
      <alignment readingOrder="0"/>
    </xf>
    <xf borderId="0" fillId="0" fontId="8" numFmtId="164" xfId="0" applyAlignment="1" applyFont="1" applyNumberFormat="1">
      <alignment readingOrder="0"/>
    </xf>
    <xf borderId="6" fillId="0" fontId="8" numFmtId="0" xfId="0" applyBorder="1" applyFont="1"/>
    <xf borderId="7" fillId="0" fontId="16" numFmtId="0" xfId="0" applyAlignment="1" applyBorder="1" applyFont="1">
      <alignment readingOrder="0" vertical="top"/>
    </xf>
    <xf borderId="8" fillId="0" fontId="16" numFmtId="0" xfId="0" applyAlignment="1" applyBorder="1" applyFont="1">
      <alignment readingOrder="0" vertical="top"/>
    </xf>
    <xf borderId="8" fillId="0" fontId="16" numFmtId="169" xfId="0" applyAlignment="1" applyBorder="1" applyFont="1" applyNumberFormat="1">
      <alignment horizontal="right" readingOrder="0" vertical="top"/>
    </xf>
    <xf borderId="8" fillId="0" fontId="8" numFmtId="0" xfId="0" applyAlignment="1" applyBorder="1" applyFont="1">
      <alignment readingOrder="0"/>
    </xf>
    <xf borderId="9" fillId="0" fontId="12" numFmtId="0" xfId="0" applyAlignment="1" applyBorder="1" applyFont="1">
      <alignment vertical="top"/>
    </xf>
    <xf borderId="0" fillId="0" fontId="16" numFmtId="0" xfId="0" applyAlignment="1" applyFont="1">
      <alignment horizontal="right" vertical="top"/>
    </xf>
    <xf borderId="6" fillId="0" fontId="11" numFmtId="0" xfId="0" applyAlignment="1" applyBorder="1" applyFont="1">
      <alignment vertical="top"/>
    </xf>
    <xf borderId="0" fillId="0" fontId="16" numFmtId="169" xfId="0" applyAlignment="1" applyFont="1" applyNumberFormat="1">
      <alignment vertical="top"/>
    </xf>
    <xf quotePrefix="1" borderId="0" fillId="0" fontId="16" numFmtId="0" xfId="0" applyAlignment="1" applyFont="1">
      <alignment horizontal="right" readingOrder="0" vertical="top"/>
    </xf>
    <xf quotePrefix="1" borderId="0" fillId="0" fontId="16" numFmtId="0" xfId="0" applyAlignment="1" applyFont="1">
      <alignment vertical="top"/>
    </xf>
    <xf borderId="0" fillId="0" fontId="16" numFmtId="169" xfId="0" applyAlignment="1" applyFont="1" applyNumberFormat="1">
      <alignment horizontal="right" vertical="top"/>
    </xf>
    <xf borderId="5" fillId="0" fontId="18" numFmtId="0" xfId="0" applyAlignment="1" applyBorder="1" applyFont="1">
      <alignment readingOrder="0" vertical="top"/>
    </xf>
    <xf borderId="0" fillId="0" fontId="18" numFmtId="0" xfId="0" applyAlignment="1" applyFont="1">
      <alignment readingOrder="0" vertical="top"/>
    </xf>
    <xf borderId="0" fillId="0" fontId="18" numFmtId="0" xfId="0" applyAlignment="1" applyFont="1">
      <alignment readingOrder="0" shrinkToFit="0" vertical="top" wrapText="1"/>
    </xf>
    <xf borderId="0" fillId="0" fontId="18" numFmtId="49" xfId="0" applyAlignment="1" applyFont="1" applyNumberFormat="1">
      <alignment horizontal="right" readingOrder="0" vertical="top"/>
    </xf>
    <xf borderId="0" fillId="0" fontId="18" numFmtId="169" xfId="0" applyAlignment="1" applyFont="1" applyNumberFormat="1">
      <alignment vertical="top"/>
    </xf>
    <xf borderId="6" fillId="0" fontId="19" numFmtId="0" xfId="0" applyAlignment="1" applyBorder="1" applyFont="1">
      <alignment vertical="top"/>
    </xf>
    <xf borderId="6" fillId="0" fontId="19" numFmtId="0" xfId="0" applyAlignment="1" applyBorder="1" applyFont="1">
      <alignment readingOrder="0" vertical="top"/>
    </xf>
    <xf borderId="7" fillId="0" fontId="18" numFmtId="0" xfId="0" applyAlignment="1" applyBorder="1" applyFont="1">
      <alignment readingOrder="0" vertical="top"/>
    </xf>
    <xf borderId="8" fillId="0" fontId="18" numFmtId="0" xfId="0" applyAlignment="1" applyBorder="1" applyFont="1">
      <alignment readingOrder="0" vertical="top"/>
    </xf>
    <xf borderId="8" fillId="0" fontId="18" numFmtId="0" xfId="0" applyAlignment="1" applyBorder="1" applyFont="1">
      <alignment readingOrder="0" shrinkToFit="0" vertical="top" wrapText="1"/>
    </xf>
    <xf borderId="8" fillId="0" fontId="18" numFmtId="49" xfId="0" applyAlignment="1" applyBorder="1" applyFont="1" applyNumberFormat="1">
      <alignment horizontal="right" readingOrder="0" vertical="top"/>
    </xf>
    <xf borderId="8" fillId="0" fontId="18" numFmtId="169" xfId="0" applyAlignment="1" applyBorder="1" applyFont="1" applyNumberFormat="1">
      <alignment vertical="top"/>
    </xf>
    <xf borderId="9" fillId="0" fontId="19" numFmtId="0" xfId="0" applyAlignment="1" applyBorder="1" applyFont="1">
      <alignment readingOrder="0" vertical="top"/>
    </xf>
    <xf borderId="10" fillId="9" fontId="17" numFmtId="0" xfId="0" applyAlignment="1" applyBorder="1" applyFont="1">
      <alignment vertical="top"/>
    </xf>
    <xf borderId="11" fillId="9" fontId="17" numFmtId="0" xfId="0" applyAlignment="1" applyBorder="1" applyFont="1">
      <alignment vertical="top"/>
    </xf>
    <xf borderId="4" fillId="9" fontId="20" numFmtId="0" xfId="0" applyAlignment="1" applyBorder="1" applyFont="1">
      <alignment vertical="top"/>
    </xf>
    <xf borderId="0" fillId="0" fontId="21" numFmtId="0" xfId="0" applyAlignment="1" applyFont="1">
      <alignment readingOrder="0" vertical="top"/>
    </xf>
    <xf borderId="0" fillId="0" fontId="16" numFmtId="0" xfId="0" applyAlignment="1" applyFont="1">
      <alignment shrinkToFit="0" vertical="top" wrapText="1"/>
    </xf>
    <xf borderId="0" fillId="0" fontId="16" numFmtId="49" xfId="0" applyAlignment="1" applyFont="1" applyNumberFormat="1">
      <alignment horizontal="right" vertical="top"/>
    </xf>
    <xf borderId="0" fillId="0" fontId="16" numFmtId="170" xfId="0" applyAlignment="1" applyFont="1" applyNumberFormat="1">
      <alignment horizontal="right" vertical="top"/>
    </xf>
    <xf borderId="5" fillId="0" fontId="16" numFmtId="0" xfId="0" applyAlignment="1" applyBorder="1" applyFont="1">
      <alignment vertical="top"/>
    </xf>
    <xf borderId="0" fillId="0" fontId="12" numFmtId="4" xfId="0" applyAlignment="1" applyFont="1" applyNumberFormat="1">
      <alignment vertical="top"/>
    </xf>
    <xf borderId="0" fillId="0" fontId="16" numFmtId="171" xfId="0" applyAlignment="1" applyFont="1" applyNumberFormat="1">
      <alignment horizontal="right" vertical="top"/>
    </xf>
    <xf borderId="8" fillId="0" fontId="16" numFmtId="0" xfId="0" applyAlignment="1" applyBorder="1" applyFont="1">
      <alignment horizontal="right" readingOrder="0" vertical="top"/>
    </xf>
    <xf borderId="8" fillId="0" fontId="16" numFmtId="0" xfId="0" applyAlignment="1" applyBorder="1" applyFont="1">
      <alignment vertical="top"/>
    </xf>
    <xf borderId="9" fillId="0" fontId="11" numFmtId="0" xfId="0" applyAlignment="1" applyBorder="1" applyFont="1">
      <alignment vertical="top"/>
    </xf>
    <xf borderId="8" fillId="0" fontId="16" numFmtId="171" xfId="0" applyAlignment="1" applyBorder="1" applyFont="1" applyNumberFormat="1">
      <alignment horizontal="right" vertical="top"/>
    </xf>
    <xf borderId="8" fillId="0" fontId="16" numFmtId="172" xfId="0" applyAlignment="1" applyBorder="1" applyFont="1" applyNumberFormat="1">
      <alignment horizontal="right" vertical="top"/>
    </xf>
    <xf borderId="8" fillId="0" fontId="16" numFmtId="172" xfId="0" applyAlignment="1" applyBorder="1" applyFont="1" applyNumberFormat="1">
      <alignment vertical="top"/>
    </xf>
    <xf borderId="0" fillId="0" fontId="11" numFmtId="172" xfId="0" applyAlignment="1" applyFont="1" applyNumberFormat="1">
      <alignment vertical="top"/>
    </xf>
    <xf borderId="0" fillId="0" fontId="15" numFmtId="0" xfId="0" applyAlignment="1" applyFont="1">
      <alignment readingOrder="0" vertical="bottom"/>
    </xf>
    <xf borderId="0" fillId="0" fontId="12" numFmtId="0" xfId="0" applyAlignment="1" applyFont="1">
      <alignment vertical="top"/>
    </xf>
    <xf borderId="12" fillId="10" fontId="12" numFmtId="0" xfId="0" applyAlignment="1" applyBorder="1" applyFill="1" applyFont="1">
      <alignment readingOrder="0" vertical="top"/>
    </xf>
    <xf borderId="13" fillId="10" fontId="12" numFmtId="0" xfId="0" applyAlignment="1" applyBorder="1" applyFont="1">
      <alignment vertical="top"/>
    </xf>
    <xf borderId="13" fillId="10" fontId="12" numFmtId="1" xfId="0" applyAlignment="1" applyBorder="1" applyFont="1" applyNumberFormat="1">
      <alignment horizontal="right" vertical="top"/>
    </xf>
    <xf borderId="13" fillId="10" fontId="12" numFmtId="1" xfId="0" applyAlignment="1" applyBorder="1" applyFont="1" applyNumberFormat="1">
      <alignment horizontal="left" vertical="top"/>
    </xf>
    <xf borderId="14" fillId="10" fontId="11" numFmtId="0" xfId="0" applyAlignment="1" applyBorder="1" applyFont="1">
      <alignment vertical="top"/>
    </xf>
    <xf borderId="13" fillId="10" fontId="12" numFmtId="0" xfId="0" applyAlignment="1" applyBorder="1" applyFont="1">
      <alignment readingOrder="0" vertical="top"/>
    </xf>
    <xf borderId="13" fillId="10" fontId="12" numFmtId="1" xfId="0" applyAlignment="1" applyBorder="1" applyFont="1" applyNumberFormat="1">
      <alignment horizontal="left" readingOrder="0" vertical="top"/>
    </xf>
    <xf borderId="13" fillId="10" fontId="12" numFmtId="0" xfId="0" applyAlignment="1" applyBorder="1" applyFont="1">
      <alignment horizontal="right" vertical="top"/>
    </xf>
    <xf borderId="13" fillId="10" fontId="12" numFmtId="169" xfId="0" applyAlignment="1" applyBorder="1" applyFont="1" applyNumberFormat="1">
      <alignment horizontal="right" vertical="top"/>
    </xf>
    <xf borderId="12" fillId="10" fontId="16" numFmtId="0" xfId="0" applyAlignment="1" applyBorder="1" applyFont="1">
      <alignment readingOrder="0" vertical="top"/>
    </xf>
    <xf borderId="13" fillId="10" fontId="16" numFmtId="0" xfId="0" applyAlignment="1" applyBorder="1" applyFont="1">
      <alignment vertical="top"/>
    </xf>
    <xf borderId="13" fillId="10" fontId="16" numFmtId="169" xfId="0" applyAlignment="1" applyBorder="1" applyFont="1" applyNumberFormat="1">
      <alignment horizontal="right" vertical="top"/>
    </xf>
    <xf borderId="15" fillId="10" fontId="11" numFmtId="0" xfId="0" applyAlignment="1" applyBorder="1" applyFont="1">
      <alignment vertical="top"/>
    </xf>
    <xf borderId="14" fillId="10" fontId="12" numFmtId="0" xfId="0" applyAlignment="1" applyBorder="1" applyFont="1">
      <alignment vertical="top"/>
    </xf>
    <xf borderId="13" fillId="10" fontId="12" numFmtId="171" xfId="0" applyAlignment="1" applyBorder="1" applyFont="1" applyNumberFormat="1">
      <alignment horizontal="right" vertical="top"/>
    </xf>
    <xf borderId="7" fillId="10" fontId="12" numFmtId="0" xfId="0" applyAlignment="1" applyBorder="1" applyFont="1">
      <alignment readingOrder="0" vertical="top"/>
    </xf>
    <xf borderId="8" fillId="10" fontId="12" numFmtId="0" xfId="0" applyAlignment="1" applyBorder="1" applyFont="1">
      <alignment vertical="top"/>
    </xf>
    <xf borderId="8" fillId="10" fontId="12" numFmtId="0" xfId="0" applyAlignment="1" applyBorder="1" applyFont="1">
      <alignment horizontal="right" vertical="top"/>
    </xf>
    <xf borderId="8" fillId="10" fontId="12" numFmtId="0" xfId="0" applyAlignment="1" applyBorder="1" applyFont="1">
      <alignment horizontal="left" vertical="top"/>
    </xf>
    <xf borderId="9" fillId="10" fontId="11" numFmtId="0" xfId="0" applyAlignment="1" applyBorder="1" applyFont="1">
      <alignment vertical="top"/>
    </xf>
    <xf borderId="0" fillId="0" fontId="16" numFmtId="172" xfId="0" applyAlignment="1" applyFont="1" applyNumberFormat="1">
      <alignment vertical="top"/>
    </xf>
    <xf borderId="0" fillId="0" fontId="16" numFmtId="168" xfId="0" applyAlignment="1" applyFont="1" applyNumberFormat="1">
      <alignment horizontal="right" vertical="top"/>
    </xf>
    <xf borderId="6" fillId="0" fontId="16" numFmtId="0" xfId="0" applyAlignment="1" applyBorder="1" applyFont="1">
      <alignment readingOrder="0" vertical="top"/>
    </xf>
    <xf borderId="0" fillId="0" fontId="16" numFmtId="170" xfId="0" applyAlignment="1" applyFont="1" applyNumberFormat="1">
      <alignment horizontal="right" readingOrder="0" vertical="top"/>
    </xf>
    <xf quotePrefix="1" borderId="0" fillId="0" fontId="16" numFmtId="0" xfId="0" applyAlignment="1" applyFont="1">
      <alignment readingOrder="0" vertical="top"/>
    </xf>
    <xf borderId="8" fillId="0" fontId="16" numFmtId="49" xfId="0" applyAlignment="1" applyBorder="1" applyFont="1" applyNumberFormat="1">
      <alignment horizontal="right" readingOrder="0" vertical="top"/>
    </xf>
    <xf borderId="8" fillId="0" fontId="16" numFmtId="0" xfId="0" applyAlignment="1" applyBorder="1" applyFont="1">
      <alignment horizontal="left" readingOrder="0" vertical="top"/>
    </xf>
    <xf borderId="9" fillId="0" fontId="12" numFmtId="0" xfId="0" applyAlignment="1" applyBorder="1" applyFont="1">
      <alignment readingOrder="0" vertical="top"/>
    </xf>
    <xf borderId="13" fillId="11" fontId="12" numFmtId="0" xfId="0" applyAlignment="1" applyBorder="1" applyFill="1" applyFont="1">
      <alignment readingOrder="0" vertical="top"/>
    </xf>
    <xf borderId="13" fillId="11" fontId="11" numFmtId="0" xfId="0" applyAlignment="1" applyBorder="1" applyFont="1">
      <alignment vertical="top"/>
    </xf>
    <xf borderId="5" fillId="0" fontId="12" numFmtId="0" xfId="0" applyAlignment="1" applyBorder="1" applyFont="1">
      <alignment readingOrder="0" vertical="bottom"/>
    </xf>
    <xf borderId="0" fillId="0" fontId="12" numFmtId="0" xfId="0" applyAlignment="1" applyFont="1">
      <alignment readingOrder="0" vertical="bottom"/>
    </xf>
    <xf borderId="0" fillId="0" fontId="12" numFmtId="0" xfId="0" applyAlignment="1" applyFont="1">
      <alignment vertical="bottom"/>
    </xf>
    <xf borderId="0" fillId="0" fontId="12" numFmtId="0" xfId="0" applyAlignment="1" applyFont="1">
      <alignment horizontal="right" readingOrder="0" vertical="bottom"/>
    </xf>
    <xf borderId="6" fillId="0" fontId="11" numFmtId="0" xfId="0" applyAlignment="1" applyBorder="1" applyFont="1">
      <alignment vertical="bottom"/>
    </xf>
    <xf borderId="0" fillId="0" fontId="12" numFmtId="0" xfId="0" applyAlignment="1" applyFont="1">
      <alignment horizontal="right" vertical="bottom"/>
    </xf>
    <xf borderId="0" fillId="0" fontId="12" numFmtId="169" xfId="0" applyAlignment="1" applyFont="1" applyNumberFormat="1">
      <alignment horizontal="right" vertical="bottom"/>
    </xf>
    <xf borderId="0" fillId="0" fontId="11" numFmtId="169" xfId="0" applyAlignment="1" applyFont="1" applyNumberFormat="1">
      <alignment vertical="bottom"/>
    </xf>
    <xf borderId="0" fillId="0" fontId="12" numFmtId="169" xfId="0" applyAlignment="1" applyFont="1" applyNumberFormat="1">
      <alignment vertical="bottom"/>
    </xf>
    <xf borderId="0" fillId="0" fontId="12" numFmtId="170" xfId="0" applyAlignment="1" applyFont="1" applyNumberFormat="1">
      <alignment horizontal="right" vertical="bottom"/>
    </xf>
    <xf borderId="7" fillId="0" fontId="12" numFmtId="0" xfId="0" applyAlignment="1" applyBorder="1" applyFont="1">
      <alignment readingOrder="0" vertical="bottom"/>
    </xf>
    <xf borderId="8" fillId="0" fontId="12" numFmtId="0" xfId="0" applyAlignment="1" applyBorder="1" applyFont="1">
      <alignment vertical="bottom"/>
    </xf>
    <xf borderId="8" fillId="0" fontId="12" numFmtId="0" xfId="0" applyAlignment="1" applyBorder="1" applyFont="1">
      <alignment readingOrder="0" vertical="bottom"/>
    </xf>
    <xf borderId="8" fillId="0" fontId="12" numFmtId="0" xfId="0" applyAlignment="1" applyBorder="1" applyFont="1">
      <alignment horizontal="right" vertical="bottom"/>
    </xf>
    <xf borderId="8" fillId="0" fontId="11" numFmtId="0" xfId="0" applyAlignment="1" applyBorder="1" applyFont="1">
      <alignment vertical="bottom"/>
    </xf>
    <xf borderId="9" fillId="0" fontId="11" numFmtId="0" xfId="0" applyAlignment="1" applyBorder="1" applyFont="1">
      <alignment vertical="bottom"/>
    </xf>
    <xf borderId="5" fillId="0" fontId="12" numFmtId="0" xfId="0" applyAlignment="1" applyBorder="1" applyFont="1">
      <alignment readingOrder="0" vertical="top"/>
    </xf>
    <xf borderId="0" fillId="0" fontId="12" numFmtId="1" xfId="0" applyAlignment="1" applyFont="1" applyNumberFormat="1">
      <alignment vertical="top"/>
    </xf>
    <xf borderId="0" fillId="0" fontId="12" numFmtId="0" xfId="0" applyAlignment="1" applyFont="1">
      <alignment readingOrder="0" vertical="top"/>
    </xf>
    <xf borderId="0" fillId="0" fontId="12" numFmtId="1" xfId="0" applyAlignment="1" applyFont="1" applyNumberFormat="1">
      <alignment horizontal="right" vertical="top"/>
    </xf>
    <xf borderId="0" fillId="0" fontId="16" numFmtId="3" xfId="0" applyAlignment="1" applyFont="1" applyNumberFormat="1">
      <alignment vertical="top"/>
    </xf>
    <xf borderId="6" fillId="0" fontId="12" numFmtId="0" xfId="0" applyAlignment="1" applyBorder="1" applyFont="1">
      <alignment readingOrder="0" vertical="top"/>
    </xf>
    <xf borderId="0" fillId="0" fontId="16" numFmtId="10" xfId="0" applyAlignment="1" applyFont="1" applyNumberFormat="1">
      <alignment vertical="top"/>
    </xf>
    <xf borderId="0" fillId="0" fontId="12" numFmtId="0" xfId="0" applyAlignment="1" applyFont="1">
      <alignment horizontal="right" vertical="top"/>
    </xf>
    <xf borderId="0" fillId="0" fontId="18" numFmtId="0" xfId="0" applyAlignment="1" applyFont="1">
      <alignment vertical="top"/>
    </xf>
    <xf borderId="0" fillId="0" fontId="18" numFmtId="168" xfId="0" applyAlignment="1" applyFont="1" applyNumberFormat="1">
      <alignment horizontal="right" vertical="top"/>
    </xf>
    <xf borderId="0" fillId="0" fontId="18" numFmtId="172" xfId="0" applyAlignment="1" applyFont="1" applyNumberFormat="1">
      <alignment vertical="top"/>
    </xf>
    <xf borderId="6" fillId="0" fontId="18" numFmtId="0" xfId="0" applyAlignment="1" applyBorder="1" applyFont="1">
      <alignment vertical="top"/>
    </xf>
    <xf borderId="0" fillId="0" fontId="19" numFmtId="0" xfId="0" applyAlignment="1" applyFont="1">
      <alignment readingOrder="0" vertical="top"/>
    </xf>
    <xf borderId="0" fillId="11" fontId="11" numFmtId="0" xfId="0" applyAlignment="1" applyFont="1">
      <alignment vertical="top"/>
    </xf>
    <xf borderId="0" fillId="11" fontId="15" numFmtId="0" xfId="0" applyAlignment="1" applyFont="1">
      <alignment readingOrder="0" vertical="top"/>
    </xf>
    <xf borderId="0" fillId="0" fontId="16" numFmtId="4" xfId="0" applyAlignment="1" applyFont="1" applyNumberFormat="1">
      <alignment vertical="top"/>
    </xf>
    <xf borderId="0" fillId="0" fontId="16" numFmtId="4" xfId="0" applyAlignment="1" applyFont="1" applyNumberFormat="1">
      <alignment readingOrder="0" vertical="top"/>
    </xf>
    <xf borderId="0" fillId="0" fontId="18" numFmtId="0" xfId="0" applyAlignment="1" applyFont="1">
      <alignment horizontal="right" vertical="top"/>
    </xf>
    <xf borderId="8" fillId="0" fontId="18" numFmtId="0" xfId="0" applyAlignment="1" applyBorder="1" applyFont="1">
      <alignment vertical="top"/>
    </xf>
    <xf borderId="8" fillId="0" fontId="18" numFmtId="0" xfId="0" applyAlignment="1" applyBorder="1" applyFont="1">
      <alignment horizontal="right" vertical="top"/>
    </xf>
    <xf borderId="8" fillId="0" fontId="18" numFmtId="4" xfId="0" applyAlignment="1" applyBorder="1" applyFont="1" applyNumberFormat="1">
      <alignment vertical="top"/>
    </xf>
    <xf borderId="9" fillId="0" fontId="19" numFmtId="0" xfId="0" applyAlignment="1" applyBorder="1" applyFont="1">
      <alignment vertical="top"/>
    </xf>
    <xf borderId="0" fillId="0" fontId="16" numFmtId="164" xfId="0" applyAlignment="1" applyFont="1" applyNumberFormat="1">
      <alignment readingOrder="0" vertical="top"/>
    </xf>
    <xf borderId="0" fillId="0" fontId="16" numFmtId="168" xfId="0" applyAlignment="1" applyFont="1" applyNumberFormat="1">
      <alignment vertical="top"/>
    </xf>
    <xf borderId="0" fillId="0" fontId="16" numFmtId="170" xfId="0" applyAlignment="1" applyFont="1" applyNumberFormat="1">
      <alignment vertical="top"/>
    </xf>
    <xf borderId="8" fillId="0" fontId="16" numFmtId="0" xfId="0" applyAlignment="1" applyBorder="1" applyFont="1">
      <alignment horizontal="right" vertical="top"/>
    </xf>
    <xf borderId="0" fillId="0" fontId="12" numFmtId="0" xfId="0" applyAlignment="1" applyFont="1">
      <alignment readingOrder="0" shrinkToFit="0" vertical="top" wrapText="1"/>
    </xf>
    <xf borderId="0" fillId="0" fontId="12" numFmtId="49" xfId="0" applyAlignment="1" applyFont="1" applyNumberFormat="1">
      <alignment horizontal="right" readingOrder="0" vertical="top"/>
    </xf>
    <xf borderId="0" fillId="0" fontId="12" numFmtId="4" xfId="0" applyAlignment="1" applyFont="1" applyNumberFormat="1">
      <alignment horizontal="right" vertical="top"/>
    </xf>
    <xf borderId="0" fillId="0" fontId="12" numFmtId="168" xfId="0" applyAlignment="1" applyFont="1" applyNumberFormat="1">
      <alignment horizontal="right" vertical="top"/>
    </xf>
    <xf borderId="0" fillId="0" fontId="12" numFmtId="170" xfId="0" applyAlignment="1" applyFont="1" applyNumberFormat="1">
      <alignment horizontal="right" vertical="top"/>
    </xf>
    <xf borderId="0" fillId="0" fontId="12" numFmtId="4" xfId="0" applyAlignment="1" applyFont="1" applyNumberFormat="1">
      <alignment readingOrder="0" vertical="top"/>
    </xf>
    <xf borderId="6" fillId="0" fontId="11" numFmtId="0" xfId="0" applyAlignment="1" applyBorder="1" applyFont="1">
      <alignment readingOrder="0" vertical="top"/>
    </xf>
    <xf borderId="0" fillId="0" fontId="12" numFmtId="173" xfId="0" applyAlignment="1" applyFont="1" applyNumberFormat="1">
      <alignment horizontal="right" vertical="top"/>
    </xf>
    <xf borderId="0" fillId="0" fontId="12" numFmtId="174" xfId="0" applyAlignment="1" applyFont="1" applyNumberFormat="1">
      <alignment horizontal="right" vertical="top"/>
    </xf>
    <xf borderId="0" fillId="0" fontId="12" numFmtId="171" xfId="0" applyAlignment="1" applyFont="1" applyNumberFormat="1">
      <alignment horizontal="right" vertical="top"/>
    </xf>
    <xf borderId="7" fillId="0" fontId="12" numFmtId="0" xfId="0" applyAlignment="1" applyBorder="1" applyFont="1">
      <alignment readingOrder="0" vertical="top"/>
    </xf>
    <xf borderId="8" fillId="0" fontId="12" numFmtId="0" xfId="0" applyAlignment="1" applyBorder="1" applyFont="1">
      <alignment vertical="top"/>
    </xf>
    <xf borderId="8" fillId="0" fontId="12" numFmtId="174" xfId="0" applyAlignment="1" applyBorder="1" applyFont="1" applyNumberFormat="1">
      <alignment horizontal="right" readingOrder="0" vertical="top"/>
    </xf>
    <xf borderId="0" fillId="0" fontId="12" numFmtId="1" xfId="0" applyAlignment="1" applyFont="1" applyNumberFormat="1">
      <alignment horizontal="right" readingOrder="0" vertical="top"/>
    </xf>
    <xf borderId="0" fillId="0" fontId="12" numFmtId="175" xfId="0" applyAlignment="1" applyFont="1" applyNumberFormat="1">
      <alignment vertical="top"/>
    </xf>
    <xf borderId="0" fillId="0" fontId="12" numFmtId="174" xfId="0" applyAlignment="1" applyFont="1" applyNumberFormat="1">
      <alignment horizontal="right" readingOrder="0" vertical="top"/>
    </xf>
    <xf borderId="0" fillId="0" fontId="12" numFmtId="0" xfId="0" applyAlignment="1" applyFont="1">
      <alignment shrinkToFit="0" vertical="top" wrapText="1"/>
    </xf>
    <xf borderId="5" fillId="0" fontId="12" numFmtId="0" xfId="0" applyAlignment="1" applyBorder="1" applyFont="1">
      <alignment vertical="top"/>
    </xf>
    <xf borderId="0" fillId="0" fontId="12" numFmtId="0" xfId="0" applyAlignment="1" applyFont="1">
      <alignment vertical="top"/>
    </xf>
    <xf borderId="0" fillId="0" fontId="12" numFmtId="171" xfId="0" applyAlignment="1" applyFont="1" applyNumberFormat="1">
      <alignment horizontal="right" vertical="top"/>
    </xf>
    <xf borderId="0" fillId="0" fontId="12" numFmtId="176" xfId="0" applyAlignment="1" applyFont="1" applyNumberFormat="1">
      <alignment vertical="top"/>
    </xf>
    <xf borderId="0" fillId="0" fontId="12" numFmtId="176" xfId="0" applyAlignment="1" applyFont="1" applyNumberFormat="1">
      <alignment horizontal="right" vertical="top"/>
    </xf>
    <xf borderId="7" fillId="0" fontId="12" numFmtId="0" xfId="0" applyAlignment="1" applyBorder="1" applyFont="1">
      <alignment vertical="top"/>
    </xf>
    <xf borderId="8" fillId="0" fontId="12" numFmtId="0" xfId="0" applyAlignment="1" applyBorder="1" applyFont="1">
      <alignment readingOrder="0" vertical="top"/>
    </xf>
    <xf borderId="8" fillId="0" fontId="12" numFmtId="173" xfId="0" applyAlignment="1" applyBorder="1" applyFont="1" applyNumberFormat="1">
      <alignment horizontal="right" vertical="top"/>
    </xf>
    <xf borderId="8" fillId="0" fontId="12" numFmtId="176" xfId="0" applyAlignment="1" applyBorder="1" applyFont="1" applyNumberFormat="1">
      <alignment vertical="top"/>
    </xf>
    <xf borderId="8" fillId="0" fontId="12" numFmtId="176" xfId="0" applyAlignment="1" applyBorder="1" applyFont="1" applyNumberFormat="1">
      <alignment horizontal="right" vertical="top"/>
    </xf>
    <xf borderId="6" fillId="0" fontId="12" numFmtId="0" xfId="0" applyAlignment="1" applyBorder="1" applyFont="1">
      <alignment vertical="bottom"/>
    </xf>
    <xf borderId="0" fillId="0" fontId="12" numFmtId="49" xfId="0" applyAlignment="1" applyFont="1" applyNumberFormat="1">
      <alignment horizontal="right" vertical="bottom"/>
    </xf>
    <xf borderId="0" fillId="0" fontId="12" numFmtId="4" xfId="0" applyAlignment="1" applyFont="1" applyNumberFormat="1">
      <alignment vertical="bottom"/>
    </xf>
    <xf borderId="0" fillId="0" fontId="12" numFmtId="168" xfId="0" applyAlignment="1" applyFont="1" applyNumberFormat="1">
      <alignment horizontal="right" vertical="bottom"/>
    </xf>
    <xf borderId="8" fillId="0" fontId="12" numFmtId="169" xfId="0" applyAlignment="1" applyBorder="1" applyFont="1" applyNumberFormat="1">
      <alignment horizontal="right" vertical="bottom"/>
    </xf>
    <xf borderId="8" fillId="0" fontId="12" numFmtId="169" xfId="0" applyAlignment="1" applyBorder="1" applyFont="1" applyNumberFormat="1">
      <alignment vertical="bottom"/>
    </xf>
    <xf borderId="9" fillId="0" fontId="12" numFmtId="0" xfId="0" applyAlignment="1" applyBorder="1" applyFont="1">
      <alignment vertical="bottom"/>
    </xf>
    <xf borderId="0" fillId="0" fontId="12" numFmtId="4" xfId="0" applyAlignment="1" applyFont="1" applyNumberFormat="1">
      <alignment readingOrder="0" vertical="bottom"/>
    </xf>
    <xf borderId="6" fillId="0" fontId="12" numFmtId="0" xfId="0" applyAlignment="1" applyBorder="1" applyFont="1">
      <alignment readingOrder="0" vertical="bottom"/>
    </xf>
    <xf borderId="8" fillId="0" fontId="12" numFmtId="171" xfId="0" applyAlignment="1" applyBorder="1" applyFont="1" applyNumberFormat="1">
      <alignment horizontal="right" vertical="bottom"/>
    </xf>
    <xf borderId="8" fillId="0" fontId="12" numFmtId="172" xfId="0" applyAlignment="1" applyBorder="1" applyFont="1" applyNumberFormat="1">
      <alignment vertical="bottom"/>
    </xf>
    <xf borderId="0" fillId="0" fontId="12" numFmtId="0" xfId="0" applyAlignment="1" applyFont="1">
      <alignment horizontal="right" readingOrder="0" vertical="top"/>
    </xf>
    <xf borderId="0" fillId="0" fontId="12" numFmtId="169" xfId="0" applyAlignment="1" applyFont="1" applyNumberFormat="1">
      <alignment horizontal="right" vertical="top"/>
    </xf>
    <xf borderId="0" fillId="0" fontId="12" numFmtId="169" xfId="0" applyAlignment="1" applyFont="1" applyNumberFormat="1">
      <alignment vertical="top"/>
    </xf>
    <xf borderId="0" fillId="0" fontId="12" numFmtId="177" xfId="0" applyAlignment="1" applyFont="1" applyNumberFormat="1">
      <alignment horizontal="right" vertical="top"/>
    </xf>
    <xf borderId="0" fillId="0" fontId="12" numFmtId="172" xfId="0" applyAlignment="1" applyFont="1" applyNumberFormat="1">
      <alignment vertical="top"/>
    </xf>
    <xf borderId="8" fillId="0" fontId="12" numFmtId="177" xfId="0" applyAlignment="1" applyBorder="1" applyFont="1" applyNumberFormat="1">
      <alignment horizontal="right" vertical="top"/>
    </xf>
    <xf borderId="8" fillId="0" fontId="12" numFmtId="172" xfId="0" applyAlignment="1" applyBorder="1" applyFont="1" applyNumberFormat="1">
      <alignment vertical="top"/>
    </xf>
    <xf borderId="2" fillId="9" fontId="20" numFmtId="0" xfId="0" applyAlignment="1" applyBorder="1" applyFont="1">
      <alignment vertical="top"/>
    </xf>
    <xf borderId="3" fillId="9" fontId="20" numFmtId="0" xfId="0" applyAlignment="1" applyBorder="1" applyFont="1">
      <alignment vertical="top"/>
    </xf>
    <xf borderId="5" fillId="2" fontId="12" numFmtId="0" xfId="0" applyAlignment="1" applyBorder="1" applyFont="1">
      <alignment readingOrder="0" vertical="top"/>
    </xf>
    <xf borderId="0" fillId="2" fontId="12" numFmtId="0" xfId="0" applyAlignment="1" applyFont="1">
      <alignment vertical="top"/>
    </xf>
    <xf borderId="0" fillId="2" fontId="12" numFmtId="0" xfId="0" applyAlignment="1" applyFont="1">
      <alignment readingOrder="0" vertical="top"/>
    </xf>
    <xf borderId="0" fillId="2" fontId="12" numFmtId="0" xfId="0" applyAlignment="1" applyFont="1">
      <alignment horizontal="right" readingOrder="0" vertical="top"/>
    </xf>
    <xf borderId="6" fillId="2" fontId="12" numFmtId="0" xfId="0" applyAlignment="1" applyBorder="1" applyFont="1">
      <alignment vertical="top"/>
    </xf>
    <xf borderId="0" fillId="0" fontId="12" numFmtId="168" xfId="0" applyAlignment="1" applyFont="1" applyNumberFormat="1">
      <alignment horizontal="right" readingOrder="0" vertical="top"/>
    </xf>
    <xf borderId="0" fillId="2" fontId="12" numFmtId="168" xfId="0" applyAlignment="1" applyFont="1" applyNumberFormat="1">
      <alignment horizontal="right" readingOrder="0" vertical="top"/>
    </xf>
    <xf borderId="6" fillId="2" fontId="12" numFmtId="0" xfId="0" applyAlignment="1" applyBorder="1" applyFont="1">
      <alignment readingOrder="0" vertical="top"/>
    </xf>
    <xf borderId="0" fillId="2" fontId="12" numFmtId="173" xfId="0" applyAlignment="1" applyFont="1" applyNumberFormat="1">
      <alignment horizontal="right" readingOrder="0" vertical="top"/>
    </xf>
    <xf borderId="7" fillId="2" fontId="12" numFmtId="0" xfId="0" applyAlignment="1" applyBorder="1" applyFont="1">
      <alignment readingOrder="0" vertical="top"/>
    </xf>
    <xf borderId="8" fillId="2" fontId="12" numFmtId="0" xfId="0" applyAlignment="1" applyBorder="1" applyFont="1">
      <alignment readingOrder="0" vertical="top"/>
    </xf>
    <xf borderId="8" fillId="2" fontId="12" numFmtId="0" xfId="0" applyAlignment="1" applyBorder="1" applyFont="1">
      <alignment horizontal="right" readingOrder="0" vertical="top"/>
    </xf>
    <xf borderId="9" fillId="2" fontId="12" numFmtId="0" xfId="0" applyAlignment="1" applyBorder="1" applyFont="1">
      <alignment readingOrder="0" vertical="top"/>
    </xf>
    <xf borderId="0" fillId="0" fontId="16" numFmtId="0" xfId="0" applyAlignment="1" applyFont="1">
      <alignment horizontal="left" vertical="top"/>
    </xf>
    <xf borderId="0" fillId="0" fontId="16" numFmtId="0" xfId="0" applyAlignment="1" applyFont="1">
      <alignment horizontal="left" readingOrder="0" vertical="top"/>
    </xf>
    <xf borderId="0" fillId="0" fontId="16" numFmtId="3" xfId="0" applyAlignment="1" applyFont="1" applyNumberFormat="1">
      <alignment horizontal="left" vertical="top"/>
    </xf>
    <xf borderId="0" fillId="0" fontId="16" numFmtId="3" xfId="0" applyAlignment="1" applyFont="1" applyNumberFormat="1">
      <alignment horizontal="right" vertical="top"/>
    </xf>
    <xf borderId="0" fillId="0" fontId="16" numFmtId="174" xfId="0" applyAlignment="1" applyFont="1" applyNumberFormat="1">
      <alignment horizontal="right" vertical="top"/>
    </xf>
    <xf borderId="0" fillId="0" fontId="16" numFmtId="178" xfId="0" applyAlignment="1" applyFont="1" applyNumberFormat="1">
      <alignment horizontal="right" vertical="top"/>
    </xf>
    <xf borderId="0" fillId="0" fontId="16" numFmtId="0" xfId="0" applyAlignment="1" applyFont="1">
      <alignment vertical="top"/>
    </xf>
    <xf borderId="0" fillId="0" fontId="16" numFmtId="178" xfId="0" applyAlignment="1" applyFont="1" applyNumberFormat="1">
      <alignment horizontal="left" vertical="top"/>
    </xf>
    <xf borderId="0" fillId="0" fontId="16" numFmtId="174" xfId="0" applyAlignment="1" applyFont="1" applyNumberFormat="1">
      <alignment horizontal="right" readingOrder="0" vertical="top"/>
    </xf>
    <xf borderId="0" fillId="0" fontId="16" numFmtId="3" xfId="0" applyAlignment="1" applyFont="1" applyNumberFormat="1">
      <alignment horizontal="left" readingOrder="0" vertical="top"/>
    </xf>
    <xf borderId="0" fillId="0" fontId="16" numFmtId="164" xfId="0" applyAlignment="1" applyFont="1" applyNumberFormat="1">
      <alignment horizontal="right" readingOrder="0" vertical="top"/>
    </xf>
    <xf borderId="0" fillId="0" fontId="16" numFmtId="3" xfId="0" applyAlignment="1" applyFont="1" applyNumberFormat="1">
      <alignment horizontal="right" readingOrder="0" vertical="top"/>
    </xf>
    <xf borderId="8" fillId="0" fontId="16" numFmtId="171" xfId="0" applyAlignment="1" applyBorder="1" applyFont="1" applyNumberFormat="1">
      <alignment horizontal="right" readingOrder="0" vertical="top"/>
    </xf>
    <xf borderId="0" fillId="0" fontId="6" numFmtId="0" xfId="0" applyAlignment="1" applyFont="1">
      <alignment readingOrder="0"/>
    </xf>
    <xf borderId="0" fillId="0" fontId="13" numFmtId="0" xfId="0" applyAlignment="1" applyFont="1">
      <alignment vertical="bottom"/>
    </xf>
    <xf borderId="0" fillId="0" fontId="11" numFmtId="0" xfId="0" applyAlignment="1" applyFont="1">
      <alignment readingOrder="0" vertical="bottom"/>
    </xf>
    <xf borderId="0" fillId="0" fontId="13" numFmtId="0" xfId="0" applyAlignment="1" applyFont="1">
      <alignment readingOrder="0" vertical="bottom"/>
    </xf>
    <xf borderId="0" fillId="0" fontId="11" numFmtId="0" xfId="0" applyAlignment="1" applyFont="1">
      <alignment horizontal="right" vertical="bottom"/>
    </xf>
    <xf borderId="0" fillId="6" fontId="2" numFmtId="0" xfId="0" applyFont="1"/>
    <xf borderId="0" fillId="7" fontId="11" numFmtId="0" xfId="0" applyAlignment="1" applyFont="1">
      <alignment readingOrder="0" vertical="bottom"/>
    </xf>
    <xf borderId="0" fillId="12" fontId="11" numFmtId="0" xfId="0" applyAlignment="1" applyFill="1" applyFont="1">
      <alignment vertical="bottom"/>
    </xf>
    <xf borderId="0" fillId="8" fontId="11" numFmtId="0" xfId="0" applyAlignment="1" applyFont="1">
      <alignment vertical="bottom"/>
    </xf>
    <xf borderId="0" fillId="13" fontId="11" numFmtId="0" xfId="0" applyAlignment="1" applyFill="1" applyFont="1">
      <alignment vertical="bottom"/>
    </xf>
    <xf borderId="0" fillId="14" fontId="11" numFmtId="0" xfId="0" applyAlignment="1" applyFill="1" applyFont="1">
      <alignment readingOrder="0" vertical="bottom"/>
    </xf>
    <xf borderId="0" fillId="15" fontId="11" numFmtId="0" xfId="0" applyAlignment="1" applyFill="1" applyFont="1">
      <alignment vertical="bottom"/>
    </xf>
    <xf borderId="0" fillId="16" fontId="11" numFmtId="0" xfId="0" applyAlignment="1" applyFill="1" applyFont="1">
      <alignment vertical="bottom"/>
    </xf>
    <xf borderId="0" fillId="16" fontId="11" numFmtId="0" xfId="0" applyAlignment="1" applyFont="1">
      <alignment readingOrder="0" vertical="bottom"/>
    </xf>
    <xf borderId="0" fillId="17" fontId="11" numFmtId="0" xfId="0" applyAlignment="1" applyFill="1" applyFont="1">
      <alignment vertical="bottom"/>
    </xf>
    <xf borderId="0" fillId="18" fontId="11" numFmtId="0" xfId="0" applyAlignment="1" applyFill="1" applyFont="1">
      <alignment vertical="bottom"/>
    </xf>
    <xf borderId="0" fillId="0" fontId="2" numFmtId="49" xfId="0" applyFont="1" applyNumberFormat="1"/>
    <xf borderId="0" fillId="0" fontId="2" numFmtId="0" xfId="0" applyFont="1"/>
    <xf borderId="0" fillId="0" fontId="2" numFmtId="49" xfId="0" applyAlignment="1" applyFont="1" applyNumberFormat="1">
      <alignment readingOrder="0"/>
    </xf>
    <xf borderId="0" fillId="0" fontId="2" numFmtId="168" xfId="0" applyFont="1" applyNumberFormat="1"/>
    <xf borderId="0" fillId="0" fontId="2" numFmtId="168" xfId="0" applyAlignment="1" applyFont="1" applyNumberFormat="1">
      <alignment readingOrder="0"/>
    </xf>
    <xf borderId="0" fillId="0" fontId="2" numFmtId="164" xfId="0" applyFont="1" applyNumberFormat="1"/>
    <xf borderId="0" fillId="0" fontId="2" numFmtId="171" xfId="0" applyFont="1" applyNumberFormat="1"/>
    <xf borderId="0" fillId="0" fontId="22" numFmtId="49" xfId="0" applyAlignment="1" applyFont="1" applyNumberFormat="1">
      <alignment vertical="bottom"/>
    </xf>
    <xf borderId="0" fillId="0" fontId="22" numFmtId="14" xfId="0" applyAlignment="1" applyFont="1" applyNumberFormat="1">
      <alignment horizontal="left" vertical="bottom"/>
    </xf>
    <xf borderId="0" fillId="0" fontId="22" numFmtId="0" xfId="0" applyAlignment="1" applyFont="1">
      <alignment vertical="bottom"/>
    </xf>
    <xf borderId="0" fillId="0" fontId="23" numFmtId="0" xfId="0" applyAlignment="1" applyFont="1">
      <alignment readingOrder="0" vertical="top"/>
    </xf>
    <xf borderId="0" fillId="0" fontId="23" numFmtId="167" xfId="0" applyAlignment="1" applyFont="1" applyNumberFormat="1">
      <alignment horizontal="right" readingOrder="0" vertical="top"/>
    </xf>
    <xf borderId="13" fillId="0" fontId="22" numFmtId="0" xfId="0" applyAlignment="1" applyBorder="1" applyFont="1">
      <alignment vertical="bottom"/>
    </xf>
    <xf borderId="0" fillId="0" fontId="22" numFmtId="0" xfId="0" applyAlignment="1" applyFont="1">
      <alignment readingOrder="0" vertical="bottom"/>
    </xf>
    <xf borderId="13" fillId="0" fontId="22" numFmtId="0" xfId="0" applyAlignment="1" applyBorder="1" applyFont="1">
      <alignment vertical="bottom"/>
    </xf>
    <xf borderId="0" fillId="0" fontId="24" numFmtId="49" xfId="0" applyAlignment="1" applyFont="1" applyNumberFormat="1">
      <alignment readingOrder="0" vertical="bottom"/>
    </xf>
    <xf borderId="1" fillId="0" fontId="24" numFmtId="49" xfId="0" applyAlignment="1" applyBorder="1" applyFont="1" applyNumberFormat="1">
      <alignment vertical="bottom"/>
    </xf>
    <xf borderId="1" fillId="0" fontId="25" numFmtId="0" xfId="0" applyAlignment="1" applyBorder="1" applyFont="1">
      <alignment vertical="bottom"/>
    </xf>
    <xf borderId="1" fillId="0" fontId="26" numFmtId="49" xfId="0" applyAlignment="1" applyBorder="1" applyFont="1" applyNumberFormat="1">
      <alignment horizontal="left" shrinkToFit="0" vertical="top" wrapText="1"/>
    </xf>
    <xf borderId="1" fillId="0" fontId="26" numFmtId="164" xfId="0" applyAlignment="1" applyBorder="1" applyFont="1" applyNumberFormat="1">
      <alignment horizontal="left" shrinkToFit="0" vertical="top" wrapText="1"/>
    </xf>
    <xf borderId="1" fillId="0" fontId="26" numFmtId="49" xfId="0" applyAlignment="1" applyBorder="1" applyFont="1" applyNumberFormat="1">
      <alignment horizontal="left" readingOrder="0" shrinkToFit="0" vertical="top" wrapText="1"/>
    </xf>
    <xf borderId="1" fillId="0" fontId="26" numFmtId="169" xfId="0" applyAlignment="1" applyBorder="1" applyFont="1" applyNumberFormat="1">
      <alignment horizontal="left" shrinkToFit="0" vertical="top" wrapText="1"/>
    </xf>
    <xf borderId="1" fillId="0" fontId="25" numFmtId="0" xfId="0" applyAlignment="1" applyBorder="1" applyFont="1">
      <alignment vertical="bottom"/>
    </xf>
    <xf borderId="1" fillId="0" fontId="26" numFmtId="174" xfId="0" applyAlignment="1" applyBorder="1" applyFont="1" applyNumberFormat="1">
      <alignment horizontal="left" shrinkToFit="0" vertical="top" wrapText="1"/>
    </xf>
    <xf borderId="1" fillId="0" fontId="26" numFmtId="170" xfId="0" applyAlignment="1" applyBorder="1" applyFont="1" applyNumberFormat="1">
      <alignment horizontal="right" shrinkToFit="0" vertical="top" wrapText="1"/>
    </xf>
    <xf borderId="1" fillId="0" fontId="26" numFmtId="0" xfId="0" applyAlignment="1" applyBorder="1" applyFont="1">
      <alignment horizontal="left" shrinkToFit="0" vertical="top" wrapText="1"/>
    </xf>
    <xf borderId="1" fillId="0" fontId="26" numFmtId="171" xfId="0" applyAlignment="1" applyBorder="1" applyFont="1" applyNumberFormat="1">
      <alignment horizontal="left" shrinkToFit="0" vertical="top" wrapText="1"/>
    </xf>
    <xf borderId="1" fillId="0" fontId="26" numFmtId="0" xfId="0" applyAlignment="1" applyBorder="1" applyFont="1">
      <alignment horizontal="left" readingOrder="0" shrinkToFit="0" vertical="top" wrapText="1"/>
    </xf>
    <xf borderId="16" fillId="0" fontId="22" numFmtId="0" xfId="0" applyAlignment="1" applyBorder="1" applyFont="1">
      <alignment vertical="bottom"/>
    </xf>
    <xf borderId="1" fillId="0" fontId="24" numFmtId="49" xfId="0" applyAlignment="1" applyBorder="1" applyFont="1" applyNumberFormat="1">
      <alignment horizontal="left" vertical="bottom"/>
    </xf>
    <xf borderId="1" fillId="0" fontId="25" numFmtId="0" xfId="0" applyAlignment="1" applyBorder="1" applyFont="1">
      <alignment horizontal="left" vertical="bottom"/>
    </xf>
    <xf borderId="17" fillId="0" fontId="22" numFmtId="0" xfId="0" applyAlignment="1" applyBorder="1" applyFont="1">
      <alignment vertical="bottom"/>
    </xf>
    <xf borderId="1" fillId="0" fontId="26" numFmtId="49" xfId="0" applyAlignment="1" applyBorder="1" applyFont="1" applyNumberFormat="1">
      <alignment horizontal="left" shrinkToFit="0" vertical="bottom" wrapText="1"/>
    </xf>
    <xf borderId="1" fillId="0" fontId="26" numFmtId="171" xfId="0" applyAlignment="1" applyBorder="1" applyFont="1" applyNumberFormat="1">
      <alignment horizontal="left" shrinkToFit="0" vertical="bottom" wrapText="1"/>
    </xf>
    <xf borderId="17" fillId="0" fontId="22" numFmtId="0" xfId="0" applyAlignment="1" applyBorder="1" applyFont="1">
      <alignment readingOrder="0" vertical="bottom"/>
    </xf>
    <xf borderId="18" fillId="0" fontId="22" numFmtId="0" xfId="0" applyAlignment="1" applyBorder="1" applyFont="1">
      <alignment vertical="bottom"/>
    </xf>
    <xf borderId="1" fillId="0" fontId="25" numFmtId="49" xfId="0" applyAlignment="1" applyBorder="1" applyFont="1" applyNumberFormat="1">
      <alignment horizontal="left" shrinkToFit="0" vertical="top" wrapText="1"/>
    </xf>
    <xf borderId="1" fillId="0" fontId="25" numFmtId="0" xfId="0" applyAlignment="1" applyBorder="1" applyFont="1">
      <alignment horizontal="left" shrinkToFit="0" vertical="top" wrapText="1"/>
    </xf>
    <xf borderId="1" fillId="0" fontId="24" numFmtId="0" xfId="0" applyAlignment="1" applyBorder="1" applyFont="1">
      <alignment horizontal="left" shrinkToFit="0" vertical="top" wrapText="1"/>
    </xf>
    <xf borderId="1" fillId="0" fontId="26" numFmtId="49" xfId="0" applyAlignment="1" applyBorder="1" applyFont="1" applyNumberFormat="1">
      <alignment horizontal="left" vertical="top"/>
    </xf>
    <xf borderId="1" fillId="0" fontId="26" numFmtId="169" xfId="0" applyAlignment="1" applyBorder="1" applyFont="1" applyNumberFormat="1">
      <alignment horizontal="left" vertical="top"/>
    </xf>
    <xf borderId="1" fillId="0" fontId="26" numFmtId="1" xfId="0" applyAlignment="1" applyBorder="1" applyFont="1" applyNumberFormat="1">
      <alignment horizontal="right" vertical="top"/>
    </xf>
    <xf borderId="1" fillId="0" fontId="26" numFmtId="1" xfId="0" applyAlignment="1" applyBorder="1" applyFont="1" applyNumberFormat="1">
      <alignment horizontal="left" vertical="top"/>
    </xf>
    <xf borderId="1" fillId="0" fontId="26" numFmtId="171" xfId="0" applyAlignment="1" applyBorder="1" applyFont="1" applyNumberFormat="1">
      <alignment horizontal="left" vertical="top"/>
    </xf>
    <xf borderId="0" fillId="0" fontId="27" numFmtId="49" xfId="0" applyAlignment="1" applyFont="1" applyNumberFormat="1">
      <alignment readingOrder="0" vertical="bottom"/>
    </xf>
    <xf borderId="0" fillId="0" fontId="27" numFmtId="0" xfId="0" applyAlignment="1" applyFont="1">
      <alignment readingOrder="0" vertical="bottom"/>
    </xf>
    <xf borderId="1" fillId="0" fontId="24" numFmtId="49" xfId="0" applyAlignment="1" applyBorder="1" applyFont="1" applyNumberFormat="1">
      <alignment horizontal="left" vertical="top"/>
    </xf>
    <xf borderId="1" fillId="0" fontId="25" numFmtId="0" xfId="0" applyAlignment="1" applyBorder="1" applyFont="1">
      <alignment horizontal="left" vertical="top"/>
    </xf>
    <xf borderId="1" fillId="0" fontId="24" numFmtId="0" xfId="0" applyAlignment="1" applyBorder="1" applyFont="1">
      <alignment horizontal="left" vertical="top"/>
    </xf>
    <xf borderId="1" fillId="0" fontId="26" numFmtId="168" xfId="0" applyAlignment="1" applyBorder="1" applyFont="1" applyNumberFormat="1">
      <alignment horizontal="right" vertical="top"/>
    </xf>
    <xf borderId="1" fillId="0" fontId="26" numFmtId="174" xfId="0" applyAlignment="1" applyBorder="1" applyFont="1" applyNumberFormat="1">
      <alignment horizontal="left" vertical="top"/>
    </xf>
    <xf borderId="0" fillId="0" fontId="22" numFmtId="0" xfId="0" applyAlignment="1" applyFont="1">
      <alignment horizontal="left" vertical="top"/>
    </xf>
    <xf borderId="1" fillId="0" fontId="24" numFmtId="49" xfId="0" applyAlignment="1" applyBorder="1" applyFont="1" applyNumberFormat="1">
      <alignment horizontal="left" shrinkToFit="0" vertical="top" wrapText="1"/>
    </xf>
    <xf borderId="1" fillId="0" fontId="24" numFmtId="0" xfId="0" applyAlignment="1" applyBorder="1" applyFont="1">
      <alignment horizontal="left" shrinkToFit="0" vertical="top" wrapText="1"/>
    </xf>
    <xf borderId="1" fillId="0" fontId="25" numFmtId="0" xfId="0" applyAlignment="1" applyBorder="1" applyFont="1">
      <alignment horizontal="left" shrinkToFit="0" vertical="top" wrapText="1"/>
    </xf>
    <xf borderId="1" fillId="0" fontId="28" numFmtId="0" xfId="0" applyBorder="1" applyFont="1"/>
    <xf borderId="1" fillId="0" fontId="26" numFmtId="0" xfId="0" applyAlignment="1" applyBorder="1" applyFont="1">
      <alignment horizontal="left" vertical="top"/>
    </xf>
    <xf borderId="1" fillId="0" fontId="26" numFmtId="1" xfId="0" applyAlignment="1" applyBorder="1" applyFont="1" applyNumberFormat="1">
      <alignment horizontal="left" vertical="top"/>
    </xf>
    <xf borderId="1" fillId="0" fontId="26" numFmtId="164" xfId="0" applyAlignment="1" applyBorder="1" applyFont="1" applyNumberFormat="1">
      <alignment horizontal="left" vertical="top"/>
    </xf>
    <xf borderId="1" fillId="0" fontId="26" numFmtId="170" xfId="0" applyAlignment="1" applyBorder="1" applyFont="1" applyNumberFormat="1">
      <alignment horizontal="left" vertical="top"/>
    </xf>
    <xf borderId="1" fillId="0" fontId="26" numFmtId="2" xfId="0" applyAlignment="1" applyBorder="1" applyFont="1" applyNumberFormat="1">
      <alignment horizontal="right" vertical="top"/>
    </xf>
    <xf borderId="1" fillId="0" fontId="26" numFmtId="170" xfId="0" applyAlignment="1" applyBorder="1" applyFont="1" applyNumberFormat="1">
      <alignment horizontal="right" vertical="top"/>
    </xf>
    <xf borderId="1" fillId="0" fontId="26" numFmtId="49" xfId="0" applyAlignment="1" applyBorder="1" applyFont="1" applyNumberFormat="1">
      <alignment horizontal="right" vertical="top"/>
    </xf>
    <xf borderId="1" fillId="0" fontId="25" numFmtId="49" xfId="0" applyAlignment="1" applyBorder="1" applyFont="1" applyNumberFormat="1">
      <alignment horizontal="left" vertical="top"/>
    </xf>
    <xf borderId="1" fillId="0" fontId="25" numFmtId="0" xfId="0" applyAlignment="1" applyBorder="1" applyFont="1">
      <alignment horizontal="left" readingOrder="0" vertical="top"/>
    </xf>
    <xf borderId="0" fillId="0" fontId="29" numFmtId="0" xfId="0" applyFont="1"/>
    <xf borderId="1" fillId="0" fontId="26" numFmtId="0" xfId="0" applyAlignment="1" applyBorder="1" applyFont="1">
      <alignment horizontal="left" vertical="top"/>
    </xf>
    <xf borderId="1" fillId="0" fontId="24" numFmtId="0" xfId="0" applyAlignment="1" applyBorder="1" applyFont="1">
      <alignment horizontal="left" vertical="top"/>
    </xf>
    <xf borderId="1" fillId="0" fontId="26" numFmtId="174" xfId="0" applyAlignment="1" applyBorder="1" applyFont="1" applyNumberFormat="1">
      <alignment horizontal="left" vertical="top"/>
    </xf>
    <xf borderId="1" fillId="0" fontId="26" numFmtId="14" xfId="0" applyAlignment="1" applyBorder="1" applyFont="1" applyNumberFormat="1">
      <alignment horizontal="left" vertical="top"/>
    </xf>
    <xf borderId="1" fillId="0" fontId="26" numFmtId="4" xfId="0" applyAlignment="1" applyBorder="1" applyFont="1" applyNumberFormat="1">
      <alignment horizontal="left" vertical="top"/>
    </xf>
    <xf borderId="0" fillId="0" fontId="24" numFmtId="49" xfId="0" applyAlignment="1" applyFont="1" applyNumberFormat="1">
      <alignment horizontal="left" readingOrder="0" vertical="top"/>
    </xf>
    <xf borderId="0" fillId="0" fontId="25" numFmtId="0" xfId="0" applyAlignment="1" applyFont="1">
      <alignment vertical="bottom"/>
    </xf>
    <xf borderId="1" fillId="0" fontId="26" numFmtId="14" xfId="0" applyAlignment="1" applyBorder="1" applyFont="1" applyNumberFormat="1">
      <alignment horizontal="left" shrinkToFit="0" vertical="top" wrapText="1"/>
    </xf>
    <xf borderId="1" fillId="0" fontId="22" numFmtId="179" xfId="0" applyAlignment="1" applyBorder="1" applyFont="1" applyNumberFormat="1">
      <alignment horizontal="left" vertical="top"/>
    </xf>
    <xf borderId="1" fillId="0" fontId="22" numFmtId="0" xfId="0" applyAlignment="1" applyBorder="1" applyFont="1">
      <alignment horizontal="left" vertical="top"/>
    </xf>
    <xf borderId="1" fillId="0" fontId="26" numFmtId="178" xfId="0" applyAlignment="1" applyBorder="1" applyFont="1" applyNumberFormat="1">
      <alignment horizontal="left" vertical="top"/>
    </xf>
    <xf borderId="0" fillId="0" fontId="26" numFmtId="169" xfId="0" applyAlignment="1" applyFont="1" applyNumberFormat="1">
      <alignment horizontal="center" vertical="bottom"/>
    </xf>
    <xf borderId="0" fillId="0" fontId="26" numFmtId="0" xfId="0" applyAlignment="1" applyFont="1">
      <alignment horizontal="right" vertical="bottom"/>
    </xf>
    <xf borderId="0" fillId="0" fontId="22" numFmtId="49" xfId="0" applyAlignment="1" applyFont="1" applyNumberFormat="1">
      <alignment horizontal="left" vertical="top"/>
    </xf>
    <xf borderId="13" fillId="0" fontId="22" numFmtId="0" xfId="0" applyAlignment="1" applyBorder="1" applyFont="1">
      <alignment horizontal="left" vertical="top"/>
    </xf>
    <xf borderId="13" fillId="0" fontId="22" numFmtId="0" xfId="0" applyAlignment="1" applyBorder="1" applyFont="1">
      <alignment horizontal="left" vertical="top"/>
    </xf>
    <xf borderId="0" fillId="0" fontId="25" numFmtId="49" xfId="0" applyAlignment="1" applyFont="1" applyNumberFormat="1">
      <alignment horizontal="left" readingOrder="0" vertical="top"/>
    </xf>
    <xf borderId="1" fillId="0" fontId="25" numFmtId="0" xfId="0" applyAlignment="1" applyBorder="1" applyFont="1">
      <alignment horizontal="left" vertical="top"/>
    </xf>
    <xf borderId="0" fillId="0" fontId="22" numFmtId="0" xfId="0" applyAlignment="1" applyFont="1">
      <alignment horizontal="left" readingOrder="0" vertical="top"/>
    </xf>
    <xf borderId="1" fillId="0" fontId="26" numFmtId="165" xfId="0" applyAlignment="1" applyBorder="1" applyFont="1" applyNumberFormat="1">
      <alignment horizontal="left" vertical="top"/>
    </xf>
    <xf borderId="0" fillId="0" fontId="30" numFmtId="0" xfId="0" applyAlignment="1" applyFont="1">
      <alignment horizontal="left" vertical="top"/>
    </xf>
    <xf borderId="13" fillId="0" fontId="22" numFmtId="0" xfId="0" applyAlignment="1" applyBorder="1" applyFont="1">
      <alignment horizontal="left" readingOrder="0" vertical="top"/>
    </xf>
    <xf borderId="1" fillId="2" fontId="25" numFmtId="49" xfId="0" applyAlignment="1" applyBorder="1" applyFont="1" applyNumberFormat="1">
      <alignment horizontal="left" vertical="top"/>
    </xf>
    <xf borderId="1" fillId="2" fontId="25" numFmtId="0" xfId="0" applyAlignment="1" applyBorder="1" applyFont="1">
      <alignment horizontal="left" vertical="top"/>
    </xf>
    <xf borderId="1" fillId="2" fontId="25" numFmtId="0" xfId="0" applyAlignment="1" applyBorder="1" applyFont="1">
      <alignment horizontal="left" vertical="top"/>
    </xf>
    <xf borderId="1" fillId="2" fontId="26" numFmtId="49" xfId="0" applyAlignment="1" applyBorder="1" applyFont="1" applyNumberFormat="1">
      <alignment horizontal="left" vertical="top"/>
    </xf>
    <xf borderId="1" fillId="2" fontId="26" numFmtId="2" xfId="0" applyAlignment="1" applyBorder="1" applyFont="1" applyNumberFormat="1">
      <alignment horizontal="right" vertical="top"/>
    </xf>
    <xf borderId="1" fillId="2" fontId="26" numFmtId="164" xfId="0" applyAlignment="1" applyBorder="1" applyFont="1" applyNumberFormat="1">
      <alignment horizontal="left" vertical="top"/>
    </xf>
    <xf borderId="1" fillId="2" fontId="26" numFmtId="165" xfId="0" applyAlignment="1" applyBorder="1" applyFont="1" applyNumberFormat="1">
      <alignment horizontal="left" vertical="top"/>
    </xf>
    <xf borderId="1" fillId="2" fontId="26" numFmtId="2" xfId="0" applyAlignment="1" applyBorder="1" applyFont="1" applyNumberFormat="1">
      <alignment horizontal="left" vertical="top"/>
    </xf>
    <xf borderId="1" fillId="2" fontId="26" numFmtId="173" xfId="0" applyAlignment="1" applyBorder="1" applyFont="1" applyNumberFormat="1">
      <alignment horizontal="right" vertical="top"/>
    </xf>
    <xf borderId="1" fillId="2" fontId="26" numFmtId="49" xfId="0" applyAlignment="1" applyBorder="1" applyFont="1" applyNumberFormat="1">
      <alignment horizontal="right" vertical="top"/>
    </xf>
    <xf borderId="18" fillId="0" fontId="22" numFmtId="0" xfId="0" applyAlignment="1" applyBorder="1" applyFont="1">
      <alignment horizontal="left" vertical="top"/>
    </xf>
    <xf borderId="0" fillId="0" fontId="22" numFmtId="0" xfId="0" applyAlignment="1" applyFont="1">
      <alignment vertical="top"/>
    </xf>
    <xf borderId="0" fillId="0" fontId="22" numFmtId="0" xfId="0" applyAlignment="1" applyFont="1">
      <alignment horizontal="left" vertical="top"/>
    </xf>
    <xf borderId="0" fillId="0" fontId="22" numFmtId="169" xfId="0" applyAlignment="1" applyFont="1" applyNumberFormat="1">
      <alignment horizontal="left" vertical="top"/>
    </xf>
    <xf borderId="0" fillId="0" fontId="22" numFmtId="4" xfId="0" applyAlignment="1" applyFont="1" applyNumberFormat="1">
      <alignment horizontal="left" vertical="top"/>
    </xf>
    <xf borderId="0" fillId="0" fontId="22" numFmtId="172" xfId="0" applyAlignment="1" applyFont="1" applyNumberFormat="1">
      <alignment horizontal="left" vertical="top"/>
    </xf>
    <xf borderId="1" fillId="0" fontId="26" numFmtId="4" xfId="0" applyAlignment="1" applyBorder="1" applyFont="1" applyNumberFormat="1">
      <alignment horizontal="right" vertical="top"/>
    </xf>
    <xf borderId="1" fillId="0" fontId="26" numFmtId="173" xfId="0" applyAlignment="1" applyBorder="1" applyFont="1" applyNumberFormat="1">
      <alignment horizontal="right" vertical="top"/>
    </xf>
    <xf borderId="1" fillId="0" fontId="26" numFmtId="180" xfId="0" applyAlignment="1" applyBorder="1" applyFont="1" applyNumberFormat="1">
      <alignment horizontal="right" vertical="top"/>
    </xf>
    <xf borderId="1" fillId="0" fontId="31" numFmtId="171" xfId="0" applyAlignment="1" applyBorder="1" applyFont="1" applyNumberFormat="1">
      <alignment horizontal="left" vertical="top"/>
    </xf>
    <xf borderId="1" fillId="0" fontId="31" numFmtId="167" xfId="0" applyAlignment="1" applyBorder="1" applyFont="1" applyNumberFormat="1">
      <alignment vertical="top"/>
    </xf>
    <xf borderId="0" fillId="0" fontId="22" numFmtId="164" xfId="0" applyAlignment="1" applyFont="1" applyNumberFormat="1">
      <alignment horizontal="left" vertical="top"/>
    </xf>
    <xf borderId="0" fillId="0" fontId="30" numFmtId="0" xfId="0" applyAlignment="1" applyFont="1">
      <alignment horizontal="left" readingOrder="0" vertical="top"/>
    </xf>
    <xf borderId="13" fillId="0" fontId="22" numFmtId="49" xfId="0" applyAlignment="1" applyBorder="1" applyFont="1" applyNumberFormat="1">
      <alignment horizontal="left" vertical="top"/>
    </xf>
    <xf borderId="13" fillId="0" fontId="24" numFmtId="49" xfId="0" applyAlignment="1" applyBorder="1" applyFont="1" applyNumberFormat="1">
      <alignment horizontal="left" readingOrder="0" vertical="top"/>
    </xf>
    <xf borderId="1" fillId="0" fontId="25" numFmtId="0" xfId="0" applyAlignment="1" applyBorder="1" applyFont="1">
      <alignment readingOrder="0" vertical="bottom"/>
    </xf>
    <xf borderId="1" fillId="0" fontId="26" numFmtId="168" xfId="0" applyAlignment="1" applyBorder="1" applyFont="1" applyNumberFormat="1">
      <alignment horizontal="right" readingOrder="0" shrinkToFit="0" vertical="top" wrapText="1"/>
    </xf>
    <xf borderId="19" fillId="0" fontId="26" numFmtId="49" xfId="0" applyAlignment="1" applyBorder="1" applyFont="1" applyNumberFormat="1">
      <alignment horizontal="left" vertical="top"/>
    </xf>
    <xf borderId="0" fillId="0" fontId="26" numFmtId="0" xfId="0" applyAlignment="1" applyFont="1">
      <alignment horizontal="left" vertical="top"/>
    </xf>
    <xf borderId="0" fillId="0" fontId="26" numFmtId="0" xfId="0" applyAlignment="1" applyFont="1">
      <alignment vertical="bottom"/>
    </xf>
    <xf borderId="1" fillId="0" fontId="26" numFmtId="167" xfId="0" applyAlignment="1" applyBorder="1" applyFont="1" applyNumberFormat="1">
      <alignment horizontal="left" vertical="top"/>
    </xf>
    <xf borderId="18" fillId="0" fontId="22" numFmtId="49" xfId="0" applyAlignment="1" applyBorder="1" applyFont="1" applyNumberFormat="1">
      <alignment horizontal="left" vertical="top"/>
    </xf>
    <xf borderId="18" fillId="0" fontId="22" numFmtId="169" xfId="0" applyAlignment="1" applyBorder="1" applyFont="1" applyNumberFormat="1">
      <alignment horizontal="left" vertical="top"/>
    </xf>
    <xf borderId="18" fillId="0" fontId="22" numFmtId="168" xfId="0" applyAlignment="1" applyBorder="1" applyFont="1" applyNumberFormat="1">
      <alignment horizontal="left" vertical="top"/>
    </xf>
    <xf borderId="18" fillId="0" fontId="22" numFmtId="0" xfId="0" applyAlignment="1" applyBorder="1" applyFont="1">
      <alignment horizontal="left" vertical="top"/>
    </xf>
    <xf borderId="13" fillId="0" fontId="22" numFmtId="169" xfId="0" applyAlignment="1" applyBorder="1" applyFont="1" applyNumberFormat="1">
      <alignment horizontal="left" vertical="top"/>
    </xf>
    <xf borderId="1" fillId="0" fontId="24" numFmtId="169" xfId="0" applyAlignment="1" applyBorder="1" applyFont="1" applyNumberFormat="1">
      <alignment horizontal="left" vertical="top"/>
    </xf>
    <xf borderId="13" fillId="0" fontId="25" numFmtId="0" xfId="0" applyAlignment="1" applyBorder="1" applyFont="1">
      <alignment horizontal="left" vertical="top"/>
    </xf>
    <xf borderId="13" fillId="0" fontId="25" numFmtId="0" xfId="0" applyAlignment="1" applyBorder="1" applyFont="1">
      <alignment horizontal="left" vertical="top"/>
    </xf>
    <xf borderId="0" fillId="0" fontId="25" numFmtId="0" xfId="0" applyAlignment="1" applyFont="1">
      <alignment horizontal="left" vertical="top"/>
    </xf>
    <xf borderId="0" fillId="0" fontId="25" numFmtId="0" xfId="0" applyAlignment="1" applyFont="1">
      <alignment vertical="bottom"/>
    </xf>
    <xf borderId="1" fillId="0" fontId="26" numFmtId="170" xfId="0" applyAlignment="1" applyBorder="1" applyFont="1" applyNumberFormat="1">
      <alignment horizontal="right" vertical="top"/>
    </xf>
    <xf borderId="13" fillId="0" fontId="26" numFmtId="0" xfId="0" applyAlignment="1" applyBorder="1" applyFont="1">
      <alignment horizontal="left" vertical="top"/>
    </xf>
    <xf borderId="13" fillId="0" fontId="26" numFmtId="0" xfId="0" applyAlignment="1" applyBorder="1" applyFont="1">
      <alignment horizontal="left" vertical="top"/>
    </xf>
    <xf borderId="1" fillId="0" fontId="22" numFmtId="0" xfId="0" applyAlignment="1" applyBorder="1" applyFont="1">
      <alignment vertical="bottom"/>
    </xf>
    <xf borderId="1" fillId="0" fontId="26" numFmtId="49" xfId="0" applyAlignment="1" applyBorder="1" applyFont="1" applyNumberFormat="1">
      <alignment horizontal="left" readingOrder="0" vertical="top"/>
    </xf>
    <xf borderId="1" fillId="0" fontId="26" numFmtId="164" xfId="0" applyAlignment="1" applyBorder="1" applyFont="1" applyNumberFormat="1">
      <alignment vertical="bottom"/>
    </xf>
    <xf borderId="1" fillId="0" fontId="26" numFmtId="169" xfId="0" applyAlignment="1" applyBorder="1" applyFont="1" applyNumberFormat="1">
      <alignment vertical="bottom"/>
    </xf>
    <xf borderId="1" fillId="0" fontId="26" numFmtId="174" xfId="0" applyAlignment="1" applyBorder="1" applyFont="1" applyNumberFormat="1">
      <alignment horizontal="left" readingOrder="0" shrinkToFit="0" vertical="top" wrapText="1"/>
    </xf>
    <xf borderId="1" fillId="0" fontId="26" numFmtId="0" xfId="0" applyAlignment="1" applyBorder="1" applyFont="1">
      <alignment horizontal="left" shrinkToFit="0" vertical="top" wrapText="1"/>
    </xf>
    <xf borderId="0" fillId="0" fontId="22" numFmtId="49" xfId="0" applyAlignment="1" applyFont="1" applyNumberFormat="1">
      <alignment readingOrder="0" vertical="bottom"/>
    </xf>
    <xf borderId="0" fillId="0" fontId="22" numFmtId="49" xfId="0" applyFont="1" applyNumberFormat="1"/>
    <xf borderId="0" fillId="0" fontId="22" numFmtId="0" xfId="0" applyFont="1"/>
    <xf borderId="0" fillId="0" fontId="22" numFmtId="14" xfId="0" applyAlignment="1" applyFont="1" applyNumberFormat="1">
      <alignment horizontal="left" vertical="top"/>
    </xf>
    <xf borderId="0" fillId="0" fontId="14" numFmtId="167" xfId="0" applyAlignment="1" applyFont="1" applyNumberFormat="1">
      <alignment horizontal="right" readingOrder="0" vertical="top"/>
    </xf>
    <xf borderId="0" fillId="0" fontId="24" numFmtId="49" xfId="0" applyAlignment="1" applyFont="1" applyNumberFormat="1">
      <alignment horizontal="left" vertical="top"/>
    </xf>
    <xf borderId="1" fillId="0" fontId="13" numFmtId="0" xfId="0" applyAlignment="1" applyBorder="1" applyFont="1">
      <alignment vertical="bottom"/>
    </xf>
    <xf borderId="1" fillId="0" fontId="32" numFmtId="0" xfId="0" applyAlignment="1" applyBorder="1" applyFont="1">
      <alignment horizontal="left" readingOrder="0" shrinkToFit="0" vertical="top" wrapText="1"/>
    </xf>
    <xf borderId="16" fillId="0" fontId="22" numFmtId="0" xfId="0" applyAlignment="1" applyBorder="1" applyFont="1">
      <alignment horizontal="left" vertical="top"/>
    </xf>
    <xf borderId="17" fillId="0" fontId="22" numFmtId="0" xfId="0" applyAlignment="1" applyBorder="1" applyFont="1">
      <alignment horizontal="left" vertical="top"/>
    </xf>
    <xf borderId="1" fillId="0" fontId="26" numFmtId="1" xfId="0" applyAlignment="1" applyBorder="1" applyFont="1" applyNumberFormat="1">
      <alignment horizontal="right" vertical="top"/>
    </xf>
    <xf borderId="1" fillId="0" fontId="31" numFmtId="49" xfId="0" applyAlignment="1" applyBorder="1" applyFont="1" applyNumberFormat="1">
      <alignment horizontal="left" vertical="top"/>
    </xf>
    <xf borderId="0" fillId="0" fontId="31" numFmtId="0" xfId="0" applyAlignment="1" applyFont="1">
      <alignment horizontal="left" vertical="top"/>
    </xf>
    <xf borderId="1" fillId="0" fontId="31" numFmtId="168" xfId="0" applyAlignment="1" applyBorder="1" applyFont="1" applyNumberFormat="1">
      <alignment horizontal="right" vertical="top"/>
    </xf>
    <xf borderId="0" fillId="0" fontId="29" numFmtId="49" xfId="0" applyFont="1" applyNumberFormat="1"/>
    <xf borderId="0" fillId="0" fontId="22" numFmtId="49" xfId="0" applyAlignment="1" applyFont="1" applyNumberFormat="1">
      <alignment horizontal="left" readingOrder="0" vertical="top"/>
    </xf>
    <xf borderId="1" fillId="0" fontId="26" numFmtId="168" xfId="0" applyAlignment="1" applyBorder="1" applyFont="1" applyNumberFormat="1">
      <alignment horizontal="left" vertical="top"/>
    </xf>
    <xf borderId="0" fillId="0" fontId="29" numFmtId="0" xfId="0" applyAlignment="1" applyFont="1">
      <alignment horizontal="left" vertical="top"/>
    </xf>
    <xf borderId="0" fillId="0" fontId="25" numFmtId="0" xfId="0" applyAlignment="1" applyFont="1">
      <alignment horizontal="left" vertical="top"/>
    </xf>
    <xf borderId="0" fillId="0" fontId="26" numFmtId="169" xfId="0" applyAlignment="1" applyFont="1" applyNumberFormat="1">
      <alignment horizontal="left" vertical="top"/>
    </xf>
    <xf borderId="1" fillId="0" fontId="22" numFmtId="49" xfId="0" applyAlignment="1" applyBorder="1" applyFont="1" applyNumberFormat="1">
      <alignment horizontal="left" vertical="top"/>
    </xf>
    <xf borderId="20" fillId="0" fontId="25" numFmtId="0" xfId="0" applyAlignment="1" applyBorder="1" applyFont="1">
      <alignment horizontal="left" vertical="top"/>
    </xf>
    <xf borderId="0" fillId="0" fontId="22" numFmtId="168" xfId="0" applyAlignment="1" applyFont="1" applyNumberFormat="1">
      <alignment horizontal="left" vertical="top"/>
    </xf>
    <xf borderId="1" fillId="0" fontId="26" numFmtId="168" xfId="0" applyAlignment="1" applyBorder="1" applyFont="1" applyNumberFormat="1">
      <alignment horizontal="right" readingOrder="0" vertical="top"/>
    </xf>
    <xf borderId="1" fillId="0" fontId="31" numFmtId="169" xfId="0" applyAlignment="1" applyBorder="1" applyFont="1" applyNumberFormat="1">
      <alignment horizontal="left" vertical="top"/>
    </xf>
    <xf borderId="1" fillId="0" fontId="31" numFmtId="0" xfId="0" applyAlignment="1" applyBorder="1" applyFont="1">
      <alignment horizontal="left" vertical="top"/>
    </xf>
    <xf borderId="1" fillId="0" fontId="31" numFmtId="0" xfId="0" applyAlignment="1" applyBorder="1" applyFont="1">
      <alignment horizontal="left" vertical="top"/>
    </xf>
    <xf borderId="1" fillId="0" fontId="31" numFmtId="168" xfId="0" applyAlignment="1" applyBorder="1" applyFont="1" applyNumberFormat="1">
      <alignment horizontal="right" shrinkToFit="0" vertical="top" wrapText="1"/>
    </xf>
    <xf borderId="1" fillId="0" fontId="31" numFmtId="170" xfId="0" applyAlignment="1" applyBorder="1" applyFont="1" applyNumberFormat="1">
      <alignment horizontal="right" vertical="top"/>
    </xf>
    <xf borderId="1" fillId="0" fontId="31" numFmtId="174" xfId="0" applyAlignment="1" applyBorder="1" applyFont="1" applyNumberFormat="1">
      <alignment horizontal="left" vertical="top"/>
    </xf>
    <xf borderId="1" fillId="0" fontId="31" numFmtId="4" xfId="0" applyAlignment="1" applyBorder="1" applyFont="1" applyNumberFormat="1">
      <alignment horizontal="right" vertical="top"/>
    </xf>
    <xf borderId="1" fillId="0" fontId="31" numFmtId="167" xfId="0" applyAlignment="1" applyBorder="1" applyFont="1" applyNumberFormat="1">
      <alignment horizontal="left" vertical="top"/>
    </xf>
    <xf borderId="1" fillId="0" fontId="31" numFmtId="49" xfId="0" applyAlignment="1" applyBorder="1" applyFont="1" applyNumberFormat="1">
      <alignment horizontal="left" shrinkToFit="0" vertical="top" wrapText="1"/>
    </xf>
    <xf borderId="1" fillId="0" fontId="31" numFmtId="4" xfId="0" applyAlignment="1" applyBorder="1" applyFont="1" applyNumberFormat="1">
      <alignment horizontal="left" shrinkToFit="0" vertical="top" wrapText="1"/>
    </xf>
    <xf borderId="1" fillId="0" fontId="31" numFmtId="0" xfId="0" applyAlignment="1" applyBorder="1" applyFont="1">
      <alignment horizontal="left" shrinkToFit="0" vertical="top" wrapText="1"/>
    </xf>
    <xf borderId="1" fillId="0" fontId="31" numFmtId="170" xfId="0" applyAlignment="1" applyBorder="1" applyFont="1" applyNumberFormat="1">
      <alignment horizontal="right" shrinkToFit="0" vertical="top" wrapText="1"/>
    </xf>
    <xf borderId="13" fillId="0" fontId="31" numFmtId="0" xfId="0" applyAlignment="1" applyBorder="1" applyFont="1">
      <alignment horizontal="left" vertical="top"/>
    </xf>
    <xf borderId="13" fillId="0" fontId="31" numFmtId="0" xfId="0" applyAlignment="1" applyBorder="1" applyFont="1">
      <alignment horizontal="left" vertical="top"/>
    </xf>
    <xf borderId="1" fillId="0" fontId="26" numFmtId="4" xfId="0" applyAlignment="1" applyBorder="1" applyFont="1" applyNumberFormat="1">
      <alignment horizontal="left" readingOrder="0" vertical="top"/>
    </xf>
    <xf borderId="1" fillId="0" fontId="26" numFmtId="168" xfId="0" applyAlignment="1" applyBorder="1" applyFont="1" applyNumberFormat="1">
      <alignment horizontal="right" readingOrder="0" shrinkToFit="0" vertical="top" wrapText="1"/>
    </xf>
    <xf borderId="1" fillId="0" fontId="26" numFmtId="4" xfId="0" applyAlignment="1" applyBorder="1" applyFont="1" applyNumberFormat="1">
      <alignment horizontal="right" readingOrder="0" vertical="top"/>
    </xf>
    <xf borderId="0" fillId="0" fontId="22" numFmtId="174" xfId="0" applyAlignment="1" applyFont="1" applyNumberFormat="1">
      <alignment horizontal="left" vertical="top"/>
    </xf>
    <xf borderId="0" fillId="0" fontId="22" numFmtId="170" xfId="0" applyAlignment="1" applyFont="1" applyNumberFormat="1">
      <alignment horizontal="left" vertical="top"/>
    </xf>
    <xf borderId="0" fillId="0" fontId="22" numFmtId="171" xfId="0" applyAlignment="1" applyFont="1" applyNumberFormat="1">
      <alignment horizontal="left" vertical="top"/>
    </xf>
    <xf borderId="1" fillId="0" fontId="22" numFmtId="170" xfId="0" applyAlignment="1" applyBorder="1" applyFont="1" applyNumberFormat="1">
      <alignment horizontal="left" vertical="top"/>
    </xf>
    <xf borderId="1" fillId="2" fontId="26" numFmtId="168" xfId="0" applyAlignment="1" applyBorder="1" applyFont="1" applyNumberFormat="1">
      <alignment horizontal="right" vertical="top"/>
    </xf>
    <xf borderId="1" fillId="0" fontId="31" numFmtId="168" xfId="0" applyAlignment="1" applyBorder="1" applyFont="1" applyNumberFormat="1">
      <alignment horizontal="right" readingOrder="0" vertical="top"/>
    </xf>
    <xf borderId="1" fillId="0" fontId="31" numFmtId="181" xfId="0" applyAlignment="1" applyBorder="1" applyFont="1" applyNumberFormat="1">
      <alignment horizontal="right" vertical="top"/>
    </xf>
    <xf borderId="13" fillId="0" fontId="22" numFmtId="174" xfId="0" applyAlignment="1" applyBorder="1" applyFont="1" applyNumberFormat="1">
      <alignment horizontal="left" vertical="top"/>
    </xf>
    <xf borderId="13" fillId="0" fontId="22" numFmtId="170" xfId="0" applyAlignment="1" applyBorder="1" applyFont="1" applyNumberFormat="1">
      <alignment horizontal="left" vertical="top"/>
    </xf>
    <xf borderId="1" fillId="0" fontId="26" numFmtId="2" xfId="0" applyAlignment="1" applyBorder="1" applyFont="1" applyNumberFormat="1">
      <alignment horizontal="right" vertical="top"/>
    </xf>
    <xf borderId="1" fillId="0" fontId="26" numFmtId="2" xfId="0" applyAlignment="1" applyBorder="1" applyFont="1" applyNumberFormat="1">
      <alignment horizontal="right" readingOrder="0" vertical="top"/>
    </xf>
    <xf borderId="0" fillId="0" fontId="26" numFmtId="49" xfId="0" applyAlignment="1" applyFont="1" applyNumberFormat="1">
      <alignment horizontal="left" vertical="top"/>
    </xf>
    <xf borderId="1" fillId="0" fontId="31" numFmtId="3" xfId="0" applyAlignment="1" applyBorder="1" applyFont="1" applyNumberFormat="1">
      <alignment horizontal="left" vertical="top"/>
    </xf>
    <xf borderId="0" fillId="0" fontId="2" numFmtId="174" xfId="0" applyFont="1" applyNumberFormat="1"/>
    <xf borderId="1" fillId="0" fontId="2" numFmtId="0" xfId="0" applyAlignment="1" applyBorder="1" applyFont="1">
      <alignment readingOrder="0"/>
    </xf>
    <xf borderId="1" fillId="0" fontId="2" numFmtId="49" xfId="0" applyAlignment="1" applyBorder="1" applyFont="1" applyNumberFormat="1">
      <alignment readingOrder="0"/>
    </xf>
    <xf borderId="1" fillId="0" fontId="2" numFmtId="164" xfId="0" applyAlignment="1" applyBorder="1" applyFont="1" applyNumberFormat="1">
      <alignment readingOrder="0"/>
    </xf>
    <xf borderId="1" fillId="0" fontId="2" numFmtId="4" xfId="0" applyAlignment="1" applyBorder="1" applyFont="1" applyNumberFormat="1">
      <alignment readingOrder="0"/>
    </xf>
    <xf borderId="1" fillId="0" fontId="2" numFmtId="173" xfId="0" applyAlignment="1" applyBorder="1" applyFont="1" applyNumberFormat="1">
      <alignment readingOrder="0"/>
    </xf>
    <xf borderId="1" fillId="0" fontId="2" numFmtId="0" xfId="0" applyBorder="1" applyFont="1"/>
    <xf borderId="1" fillId="0" fontId="2" numFmtId="165" xfId="0" applyAlignment="1" applyBorder="1" applyFont="1" applyNumberFormat="1">
      <alignment readingOrder="0"/>
    </xf>
    <xf borderId="1" fillId="2" fontId="2" numFmtId="49" xfId="0" applyAlignment="1" applyBorder="1" applyFont="1" applyNumberFormat="1">
      <alignment readingOrder="0"/>
    </xf>
    <xf borderId="1" fillId="2" fontId="2" numFmtId="164" xfId="0" applyAlignment="1" applyBorder="1" applyFont="1" applyNumberFormat="1">
      <alignment readingOrder="0"/>
    </xf>
    <xf borderId="1" fillId="2" fontId="2" numFmtId="0" xfId="0" applyAlignment="1" applyBorder="1" applyFont="1">
      <alignment readingOrder="0"/>
    </xf>
    <xf borderId="1" fillId="2" fontId="2" numFmtId="4" xfId="0" applyAlignment="1" applyBorder="1" applyFont="1" applyNumberFormat="1">
      <alignment readingOrder="0"/>
    </xf>
    <xf borderId="1" fillId="2" fontId="2" numFmtId="0" xfId="0" applyBorder="1" applyFont="1"/>
    <xf borderId="1" fillId="2" fontId="2" numFmtId="173" xfId="0" applyAlignment="1" applyBorder="1" applyFont="1" applyNumberFormat="1">
      <alignment readingOrder="0"/>
    </xf>
    <xf borderId="1" fillId="2" fontId="2" numFmtId="165" xfId="0" applyAlignment="1" applyBorder="1" applyFont="1" applyNumberFormat="1">
      <alignment readingOrder="0"/>
    </xf>
    <xf borderId="1" fillId="0" fontId="2" numFmtId="49" xfId="0" applyBorder="1" applyFont="1" applyNumberFormat="1"/>
    <xf borderId="1" fillId="0" fontId="2" numFmtId="164" xfId="0" applyBorder="1" applyFont="1" applyNumberFormat="1"/>
    <xf borderId="1" fillId="0" fontId="2" numFmtId="4" xfId="0" applyBorder="1" applyFont="1" applyNumberFormat="1"/>
    <xf borderId="1" fillId="0" fontId="2" numFmtId="173" xfId="0" applyBorder="1" applyFont="1" applyNumberFormat="1"/>
    <xf borderId="1" fillId="0" fontId="2" numFmtId="174" xfId="0" applyBorder="1" applyFont="1" applyNumberFormat="1"/>
    <xf borderId="1" fillId="0" fontId="2" numFmtId="182" xfId="0" applyBorder="1" applyFont="1" applyNumberFormat="1"/>
    <xf borderId="1" fillId="2" fontId="2" numFmtId="173" xfId="0" applyBorder="1" applyFont="1" applyNumberFormat="1"/>
    <xf borderId="1" fillId="13" fontId="33" numFmtId="0" xfId="0" applyAlignment="1" applyBorder="1" applyFont="1">
      <alignment horizontal="center" readingOrder="0" shrinkToFit="0" vertical="top" wrapText="1"/>
    </xf>
    <xf borderId="0" fillId="0" fontId="2" numFmtId="0" xfId="0" applyAlignment="1" applyFont="1">
      <alignment shrinkToFit="0" wrapText="1"/>
    </xf>
    <xf borderId="1" fillId="0" fontId="34" numFmtId="0" xfId="0" applyAlignment="1" applyBorder="1" applyFont="1">
      <alignment readingOrder="0" shrinkToFit="0" vertical="top" wrapText="1"/>
    </xf>
    <xf borderId="1" fillId="0" fontId="2" numFmtId="0" xfId="0" applyAlignment="1" applyBorder="1" applyFont="1">
      <alignment shrinkToFit="0" vertical="top" wrapText="1"/>
    </xf>
    <xf borderId="0" fillId="0" fontId="11" numFmtId="0" xfId="0" applyAlignment="1" applyFont="1">
      <alignment vertical="top"/>
    </xf>
    <xf borderId="0" fillId="0" fontId="14" numFmtId="0" xfId="0" applyAlignment="1" applyFont="1">
      <alignment vertical="top"/>
    </xf>
    <xf borderId="1" fillId="0" fontId="35" numFmtId="0" xfId="0" applyAlignment="1" applyBorder="1" applyFont="1">
      <alignment readingOrder="0" vertical="top"/>
    </xf>
    <xf borderId="1" fillId="0" fontId="13" numFmtId="0" xfId="0" applyAlignment="1" applyBorder="1" applyFont="1">
      <alignment readingOrder="0" vertical="top"/>
    </xf>
    <xf borderId="0" fillId="0" fontId="13" numFmtId="0" xfId="0" applyAlignment="1" applyFont="1">
      <alignment vertical="top"/>
    </xf>
    <xf borderId="1" fillId="0" fontId="36" numFmtId="0" xfId="0" applyAlignment="1" applyBorder="1" applyFont="1">
      <alignment horizontal="right" vertical="top"/>
    </xf>
    <xf borderId="1" fillId="0" fontId="36" numFmtId="0" xfId="0" applyAlignment="1" applyBorder="1" applyFont="1">
      <alignment horizontal="right" readingOrder="0" vertical="top"/>
    </xf>
    <xf borderId="1" fillId="0" fontId="11" numFmtId="0" xfId="0" applyAlignment="1" applyBorder="1" applyFont="1">
      <alignment readingOrder="0" vertical="top"/>
    </xf>
    <xf borderId="1" fillId="0" fontId="36" numFmtId="0" xfId="0" applyAlignment="1" applyBorder="1" applyFont="1">
      <alignment horizontal="right" vertical="top"/>
    </xf>
    <xf borderId="1" fillId="0" fontId="36" numFmtId="49" xfId="0" applyAlignment="1" applyBorder="1" applyFont="1" applyNumberFormat="1">
      <alignment horizontal="right" vertical="top"/>
    </xf>
    <xf borderId="1" fillId="0" fontId="36" numFmtId="169" xfId="0" applyAlignment="1" applyBorder="1" applyFont="1" applyNumberFormat="1">
      <alignment horizontal="right" vertical="top"/>
    </xf>
    <xf borderId="0" fillId="0" fontId="36" numFmtId="0" xfId="0" applyAlignment="1" applyFont="1">
      <alignment vertical="top"/>
    </xf>
    <xf borderId="21" fillId="0" fontId="35" numFmtId="0" xfId="0" applyAlignment="1" applyBorder="1" applyFont="1">
      <alignment readingOrder="0" vertical="top"/>
    </xf>
    <xf borderId="1" fillId="0" fontId="13" numFmtId="0" xfId="0" applyAlignment="1" applyBorder="1" applyFont="1">
      <alignment readingOrder="0" vertical="bottom"/>
    </xf>
    <xf borderId="1" fillId="0" fontId="11" numFmtId="0" xfId="0" applyAlignment="1" applyBorder="1" applyFont="1">
      <alignment horizontal="right" readingOrder="0" vertical="top"/>
    </xf>
    <xf borderId="1" fillId="0" fontId="11" numFmtId="0" xfId="0" applyAlignment="1" applyBorder="1" applyFont="1">
      <alignment horizontal="right" vertical="top"/>
    </xf>
    <xf borderId="1" fillId="0" fontId="11" numFmtId="0" xfId="0" applyAlignment="1" applyBorder="1" applyFont="1">
      <alignment vertical="bottom"/>
    </xf>
    <xf borderId="21" fillId="0" fontId="11" numFmtId="0" xfId="0" applyAlignment="1" applyBorder="1" applyFont="1">
      <alignment horizontal="right" vertical="top"/>
    </xf>
    <xf borderId="1" fillId="11" fontId="11" numFmtId="0" xfId="0" applyAlignment="1" applyBorder="1" applyFont="1">
      <alignment readingOrder="0" vertical="top"/>
    </xf>
    <xf borderId="1" fillId="0" fontId="11" numFmtId="167" xfId="0" applyAlignment="1" applyBorder="1" applyFont="1" applyNumberFormat="1">
      <alignment horizontal="right" readingOrder="0" vertical="top"/>
    </xf>
    <xf borderId="1" fillId="0" fontId="11" numFmtId="169" xfId="0" applyAlignment="1" applyBorder="1" applyFont="1" applyNumberFormat="1">
      <alignment horizontal="right" vertical="top"/>
    </xf>
    <xf borderId="1" fillId="0" fontId="11" numFmtId="0" xfId="0" applyAlignment="1" applyBorder="1" applyFont="1">
      <alignment horizontal="right" vertical="top"/>
    </xf>
    <xf borderId="1" fillId="0" fontId="11" numFmtId="3" xfId="0" applyAlignment="1" applyBorder="1" applyFont="1" applyNumberFormat="1">
      <alignment horizontal="right" vertical="top"/>
    </xf>
    <xf borderId="1" fillId="0" fontId="11" numFmtId="0" xfId="0" applyAlignment="1" applyBorder="1" applyFont="1">
      <alignment vertical="bottom"/>
    </xf>
    <xf borderId="1" fillId="11" fontId="11" numFmtId="4" xfId="0" applyAlignment="1" applyBorder="1" applyFont="1" applyNumberFormat="1">
      <alignment vertical="top"/>
    </xf>
    <xf borderId="1" fillId="0" fontId="11" numFmtId="2" xfId="0" applyAlignment="1" applyBorder="1" applyFont="1" applyNumberFormat="1">
      <alignment horizontal="right" vertical="top"/>
    </xf>
    <xf borderId="1" fillId="0" fontId="11" numFmtId="14" xfId="0" applyAlignment="1" applyBorder="1" applyFont="1" applyNumberFormat="1">
      <alignment horizontal="right" vertical="top"/>
    </xf>
    <xf borderId="1" fillId="0" fontId="11" numFmtId="0" xfId="0" applyAlignment="1" applyBorder="1" applyFont="1">
      <alignment vertical="top"/>
    </xf>
    <xf borderId="0" fillId="0" fontId="11" numFmtId="169" xfId="0" applyAlignment="1" applyFont="1" applyNumberFormat="1">
      <alignment vertical="top"/>
    </xf>
    <xf borderId="0" fillId="0" fontId="11" numFmtId="3" xfId="0" applyAlignment="1" applyFont="1" applyNumberFormat="1">
      <alignment vertical="top"/>
    </xf>
    <xf borderId="0" fillId="0" fontId="11" numFmtId="14" xfId="0" applyAlignment="1" applyFont="1" applyNumberFormat="1">
      <alignment vertical="top"/>
    </xf>
    <xf borderId="0" fillId="0" fontId="13" numFmtId="14" xfId="0" applyAlignment="1" applyFont="1" applyNumberFormat="1">
      <alignment vertical="top"/>
    </xf>
    <xf borderId="1" fillId="0" fontId="11" numFmtId="0" xfId="0" applyAlignment="1" applyBorder="1" applyFont="1">
      <alignment horizontal="right" readingOrder="0" shrinkToFit="0" vertical="bottom" wrapText="1"/>
    </xf>
    <xf borderId="1" fillId="0" fontId="11" numFmtId="0" xfId="0" applyAlignment="1" applyBorder="1" applyFont="1">
      <alignment horizontal="center" vertical="bottom"/>
    </xf>
    <xf borderId="1" fillId="0" fontId="11" numFmtId="0" xfId="0" applyAlignment="1" applyBorder="1" applyFont="1">
      <alignment horizontal="right" shrinkToFit="0" vertical="bottom" wrapText="1"/>
    </xf>
    <xf borderId="1" fillId="0" fontId="11" numFmtId="0" xfId="0" applyAlignment="1" applyBorder="1" applyFont="1">
      <alignment shrinkToFit="0" vertical="bottom" wrapText="1"/>
    </xf>
    <xf borderId="1" fillId="0" fontId="11" numFmtId="0" xfId="0" applyAlignment="1" applyBorder="1" applyFont="1">
      <alignment horizontal="right" shrinkToFit="0" vertical="bottom" wrapText="1"/>
    </xf>
    <xf borderId="1" fillId="0" fontId="11" numFmtId="0" xfId="0" applyAlignment="1" applyBorder="1" applyFont="1">
      <alignment horizontal="center" vertical="bottom"/>
    </xf>
    <xf borderId="1" fillId="0" fontId="11" numFmtId="14" xfId="0" applyAlignment="1" applyBorder="1" applyFont="1" applyNumberFormat="1">
      <alignment horizontal="right" shrinkToFit="0" vertical="bottom" wrapText="1"/>
    </xf>
    <xf borderId="1" fillId="0" fontId="11" numFmtId="0" xfId="0" applyAlignment="1" applyBorder="1" applyFont="1">
      <alignment shrinkToFit="0" vertical="bottom" wrapText="1"/>
    </xf>
    <xf borderId="0" fillId="0" fontId="37" numFmtId="0" xfId="0" applyAlignment="1" applyFont="1">
      <alignment vertical="top"/>
    </xf>
    <xf borderId="0" fillId="0" fontId="11" numFmtId="4" xfId="0" applyAlignment="1" applyFont="1" applyNumberFormat="1">
      <alignment vertical="top"/>
    </xf>
    <xf borderId="0" fillId="0" fontId="14" numFmtId="0" xfId="0" applyAlignment="1" applyFont="1">
      <alignment vertical="top"/>
    </xf>
    <xf borderId="0" fillId="0" fontId="38" numFmtId="0" xfId="0" applyAlignment="1" applyFont="1">
      <alignment vertical="top"/>
    </xf>
    <xf borderId="0" fillId="0" fontId="11" numFmtId="4" xfId="0" applyAlignment="1" applyFont="1" applyNumberFormat="1">
      <alignment horizontal="right" vertical="top"/>
    </xf>
    <xf borderId="1" fillId="0" fontId="11" numFmtId="4" xfId="0" applyAlignment="1" applyBorder="1" applyFont="1" applyNumberFormat="1">
      <alignment horizontal="right" vertical="top"/>
    </xf>
    <xf borderId="0" fillId="0" fontId="36" numFmtId="0" xfId="0" applyAlignment="1" applyFont="1">
      <alignment vertical="top"/>
    </xf>
    <xf borderId="1" fillId="0" fontId="11" numFmtId="2" xfId="0" applyAlignment="1" applyBorder="1" applyFont="1" applyNumberFormat="1">
      <alignment horizontal="right" shrinkToFit="0" vertical="bottom" wrapText="1"/>
    </xf>
    <xf borderId="0" fillId="0" fontId="39" numFmtId="0" xfId="0" applyAlignment="1" applyFont="1">
      <alignment vertical="top"/>
    </xf>
    <xf borderId="0" fillId="0" fontId="11" numFmtId="4" xfId="0" applyAlignment="1" applyFont="1" applyNumberFormat="1">
      <alignment horizontal="right" vertical="bottom"/>
    </xf>
    <xf borderId="0" fillId="0" fontId="35" numFmtId="0" xfId="0" applyAlignment="1" applyFont="1">
      <alignment vertical="top"/>
    </xf>
    <xf borderId="22" fillId="0" fontId="11" numFmtId="0" xfId="0" applyAlignment="1" applyBorder="1" applyFont="1">
      <alignment horizontal="right" vertical="top"/>
    </xf>
    <xf borderId="0" fillId="0" fontId="13" numFmtId="183" xfId="0" applyAlignment="1" applyFont="1" applyNumberFormat="1">
      <alignment vertical="bottom"/>
    </xf>
    <xf borderId="0" fillId="0" fontId="11" numFmtId="183" xfId="0" applyAlignment="1" applyFont="1" applyNumberFormat="1">
      <alignment vertical="bottom"/>
    </xf>
    <xf borderId="13" fillId="19" fontId="11" numFmtId="0" xfId="0" applyAlignment="1" applyBorder="1" applyFill="1" applyFont="1">
      <alignment vertical="bottom"/>
    </xf>
    <xf borderId="1" fillId="0" fontId="11" numFmtId="49" xfId="0" applyAlignment="1" applyBorder="1" applyFont="1" applyNumberFormat="1">
      <alignment horizontal="right" readingOrder="0" vertical="top"/>
    </xf>
    <xf borderId="1" fillId="0" fontId="11" numFmtId="169" xfId="0" applyAlignment="1" applyBorder="1" applyFont="1" applyNumberFormat="1">
      <alignment horizontal="right" readingOrder="0" vertical="top"/>
    </xf>
    <xf borderId="1" fillId="0" fontId="11" numFmtId="3" xfId="0" applyAlignment="1" applyBorder="1" applyFont="1" applyNumberFormat="1">
      <alignment horizontal="right" readingOrder="0" vertical="top"/>
    </xf>
    <xf borderId="1" fillId="0" fontId="11" numFmtId="167" xfId="0" applyAlignment="1" applyBorder="1" applyFont="1" applyNumberFormat="1">
      <alignment horizontal="right" vertical="top"/>
    </xf>
    <xf borderId="0" fillId="0" fontId="11" numFmtId="4" xfId="0" applyAlignment="1" applyFont="1" applyNumberFormat="1">
      <alignment vertical="bottom"/>
    </xf>
    <xf borderId="0" fillId="0" fontId="36" numFmtId="0" xfId="0" applyAlignment="1" applyFont="1">
      <alignment readingOrder="0" vertical="top"/>
    </xf>
    <xf borderId="0" fillId="0" fontId="2" numFmtId="167" xfId="0" applyFont="1" applyNumberFormat="1"/>
    <xf borderId="0" fillId="0" fontId="11" numFmtId="167" xfId="0" applyAlignment="1" applyFont="1" applyNumberFormat="1">
      <alignment vertical="bottom"/>
    </xf>
    <xf borderId="1" fillId="0" fontId="11" numFmtId="4" xfId="0" applyAlignment="1" applyBorder="1" applyFont="1" applyNumberFormat="1">
      <alignment horizontal="right" readingOrder="0" vertical="top"/>
    </xf>
    <xf borderId="0" fillId="0" fontId="2" numFmtId="4" xfId="0" applyFont="1" applyNumberFormat="1"/>
    <xf borderId="0" fillId="0" fontId="19" numFmtId="0" xfId="0" applyAlignment="1" applyFont="1">
      <alignment shrinkToFit="0" vertical="top" wrapText="0"/>
    </xf>
    <xf borderId="0" fillId="2" fontId="19" numFmtId="0" xfId="0" applyAlignment="1" applyFont="1">
      <alignment horizontal="left" readingOrder="0" shrinkToFit="0" vertical="top" wrapText="0"/>
    </xf>
    <xf borderId="0" fillId="3" fontId="19" numFmtId="0" xfId="0" applyAlignment="1" applyFont="1">
      <alignment horizontal="left" readingOrder="0" shrinkToFit="0" vertical="top" wrapText="0"/>
    </xf>
    <xf borderId="0" fillId="18" fontId="19" numFmtId="0" xfId="0" applyAlignment="1" applyFont="1">
      <alignment horizontal="left" readingOrder="0" shrinkToFit="0" vertical="top" wrapText="0"/>
    </xf>
    <xf borderId="0" fillId="0" fontId="40" numFmtId="0" xfId="0" applyAlignment="1" applyFont="1">
      <alignment shrinkToFit="0" vertical="top" wrapText="0"/>
    </xf>
    <xf borderId="0" fillId="13" fontId="19" numFmtId="0" xfId="0" applyAlignment="1" applyFont="1">
      <alignment horizontal="left" readingOrder="0" shrinkToFit="0" vertical="top" wrapText="0"/>
    </xf>
    <xf borderId="0" fillId="20" fontId="19" numFmtId="0" xfId="0" applyAlignment="1" applyFill="1" applyFont="1">
      <alignment horizontal="left" readingOrder="0" shrinkToFit="0" vertical="top" wrapText="0"/>
    </xf>
    <xf borderId="0" fillId="21" fontId="19" numFmtId="0" xfId="0" applyAlignment="1" applyFill="1" applyFont="1">
      <alignment horizontal="left" readingOrder="0" shrinkToFit="0" vertical="top" wrapText="0"/>
    </xf>
    <xf borderId="0" fillId="22" fontId="19" numFmtId="0" xfId="0" applyAlignment="1" applyFill="1" applyFont="1">
      <alignment readingOrder="0" shrinkToFit="0" vertical="top" wrapText="0"/>
    </xf>
    <xf borderId="0" fillId="0" fontId="41" numFmtId="0" xfId="0" applyAlignment="1" applyFont="1">
      <alignment horizontal="left" readingOrder="0" shrinkToFit="0" vertical="top" wrapText="0"/>
    </xf>
    <xf borderId="0" fillId="23" fontId="19" numFmtId="0" xfId="0" applyAlignment="1" applyFill="1" applyFont="1">
      <alignment readingOrder="0" shrinkToFit="0" vertical="top" wrapText="0"/>
    </xf>
    <xf borderId="0" fillId="24" fontId="19" numFmtId="0" xfId="0" applyAlignment="1" applyFill="1" applyFont="1">
      <alignment readingOrder="0" shrinkToFit="0" vertical="top" wrapText="0"/>
    </xf>
    <xf borderId="0" fillId="0" fontId="40" numFmtId="0" xfId="0" applyAlignment="1" applyFont="1">
      <alignment horizontal="left" readingOrder="0" shrinkToFit="0" vertical="top" wrapText="0"/>
    </xf>
    <xf borderId="23" fillId="9" fontId="42" numFmtId="0" xfId="0" applyAlignment="1" applyBorder="1" applyFont="1">
      <alignment horizontal="left" readingOrder="0" vertical="top"/>
    </xf>
    <xf borderId="24" fillId="9" fontId="42" numFmtId="0" xfId="0" applyAlignment="1" applyBorder="1" applyFont="1">
      <alignment horizontal="left" readingOrder="0" vertical="top"/>
    </xf>
    <xf borderId="25" fillId="9" fontId="42" numFmtId="0" xfId="0" applyAlignment="1" applyBorder="1" applyFont="1">
      <alignment horizontal="left" readingOrder="0" vertical="top"/>
    </xf>
    <xf borderId="26" fillId="13" fontId="40" numFmtId="0" xfId="0" applyAlignment="1" applyBorder="1" applyFont="1">
      <alignment horizontal="left" readingOrder="0" vertical="top"/>
    </xf>
    <xf borderId="27" fillId="13" fontId="40" numFmtId="0" xfId="0" applyAlignment="1" applyBorder="1" applyFont="1">
      <alignment horizontal="left" readingOrder="0" vertical="top"/>
    </xf>
    <xf borderId="28" fillId="13" fontId="40" numFmtId="0" xfId="0" applyAlignment="1" applyBorder="1" applyFont="1">
      <alignment horizontal="left" readingOrder="0" vertical="top"/>
    </xf>
    <xf borderId="29" fillId="25" fontId="40" numFmtId="0" xfId="0" applyAlignment="1" applyBorder="1" applyFill="1" applyFont="1">
      <alignment horizontal="left" readingOrder="0" vertical="top"/>
    </xf>
    <xf borderId="30" fillId="25" fontId="40" numFmtId="0" xfId="0" applyAlignment="1" applyBorder="1" applyFont="1">
      <alignment horizontal="left" readingOrder="0" vertical="top"/>
    </xf>
    <xf borderId="31" fillId="25" fontId="40" numFmtId="0" xfId="0" applyAlignment="1" applyBorder="1" applyFont="1">
      <alignment horizontal="left" vertical="top"/>
    </xf>
    <xf borderId="32" fillId="11" fontId="40" numFmtId="0" xfId="0" applyAlignment="1" applyBorder="1" applyFont="1">
      <alignment horizontal="left" readingOrder="0" vertical="top"/>
    </xf>
    <xf borderId="33" fillId="11" fontId="40" numFmtId="0" xfId="0" applyAlignment="1" applyBorder="1" applyFont="1">
      <alignment horizontal="left" readingOrder="0" vertical="top"/>
    </xf>
    <xf borderId="34" fillId="11" fontId="40" numFmtId="0" xfId="0" applyAlignment="1" applyBorder="1" applyFont="1">
      <alignment horizontal="left" vertical="top"/>
    </xf>
    <xf borderId="0" fillId="0" fontId="19" numFmtId="0" xfId="0" applyAlignment="1" applyFont="1">
      <alignment readingOrder="0" shrinkToFit="0" vertical="top" wrapText="0"/>
    </xf>
    <xf quotePrefix="1" borderId="30" fillId="25" fontId="40" numFmtId="0" xfId="0" applyAlignment="1" applyBorder="1" applyFont="1">
      <alignment horizontal="left" readingOrder="0" vertical="top"/>
    </xf>
    <xf borderId="30" fillId="25" fontId="40" numFmtId="164" xfId="0" applyAlignment="1" applyBorder="1" applyFont="1" applyNumberFormat="1">
      <alignment horizontal="left" readingOrder="0" vertical="top"/>
    </xf>
    <xf borderId="35" fillId="11" fontId="40" numFmtId="0" xfId="0" applyAlignment="1" applyBorder="1" applyFont="1">
      <alignment horizontal="left" readingOrder="0" vertical="top"/>
    </xf>
    <xf borderId="36" fillId="11" fontId="40" numFmtId="0" xfId="0" applyAlignment="1" applyBorder="1" applyFont="1">
      <alignment horizontal="left" readingOrder="0" vertical="top"/>
    </xf>
    <xf borderId="36" fillId="11" fontId="40" numFmtId="164" xfId="0" applyAlignment="1" applyBorder="1" applyFont="1" applyNumberFormat="1">
      <alignment horizontal="left" readingOrder="0" vertical="top"/>
    </xf>
    <xf borderId="37" fillId="11" fontId="40" numFmtId="0" xfId="0" applyAlignment="1" applyBorder="1" applyFont="1">
      <alignment horizontal="left" vertical="top"/>
    </xf>
    <xf borderId="0" fillId="9" fontId="43" numFmtId="0" xfId="0" applyAlignment="1" applyFont="1">
      <alignment horizontal="left" readingOrder="0" shrinkToFit="0" vertical="top" wrapText="0"/>
    </xf>
    <xf borderId="0" fillId="11" fontId="19" numFmtId="0" xfId="0" applyAlignment="1" applyFont="1">
      <alignment horizontal="left" readingOrder="0" shrinkToFit="0" vertical="top" wrapText="0"/>
    </xf>
    <xf borderId="0" fillId="25" fontId="19" numFmtId="0" xfId="0" applyAlignment="1" applyFont="1">
      <alignment horizontal="left" readingOrder="0" shrinkToFit="0" vertical="top" wrapText="0"/>
    </xf>
    <xf borderId="0" fillId="25" fontId="19" numFmtId="0" xfId="0" applyAlignment="1" applyFont="1">
      <alignment shrinkToFit="0" vertical="top" wrapText="0"/>
    </xf>
    <xf borderId="33" fillId="24" fontId="40" numFmtId="0" xfId="0" applyAlignment="1" applyBorder="1" applyFont="1">
      <alignment horizontal="left" readingOrder="0" vertical="top"/>
    </xf>
    <xf borderId="0" fillId="11" fontId="19" numFmtId="0" xfId="0" applyAlignment="1" applyFont="1">
      <alignment shrinkToFit="0" vertical="top" wrapText="0"/>
    </xf>
    <xf borderId="30" fillId="24" fontId="40" numFmtId="0" xfId="0" applyAlignment="1" applyBorder="1" applyFont="1">
      <alignment horizontal="left" readingOrder="0" vertical="top"/>
    </xf>
    <xf borderId="33" fillId="11" fontId="40" numFmtId="0" xfId="0" applyAlignment="1" applyBorder="1" applyFont="1">
      <alignment horizontal="left" readingOrder="0" shrinkToFit="0" vertical="top" wrapText="1"/>
    </xf>
    <xf borderId="34" fillId="11" fontId="40" numFmtId="0" xfId="0" applyAlignment="1" applyBorder="1" applyFont="1">
      <alignment horizontal="left" readingOrder="0" vertical="top"/>
    </xf>
    <xf borderId="33" fillId="11" fontId="40" numFmtId="164" xfId="0" applyAlignment="1" applyBorder="1" applyFont="1" applyNumberFormat="1">
      <alignment horizontal="left" readingOrder="0" vertical="top"/>
    </xf>
    <xf borderId="38" fillId="21" fontId="40" numFmtId="0" xfId="0" applyAlignment="1" applyBorder="1" applyFont="1">
      <alignment horizontal="left" readingOrder="0" vertical="top"/>
    </xf>
    <xf borderId="0" fillId="21" fontId="40" numFmtId="0" xfId="0" applyAlignment="1" applyFont="1">
      <alignment horizontal="left" readingOrder="0" vertical="top"/>
    </xf>
    <xf borderId="0" fillId="21" fontId="40" numFmtId="0" xfId="0" applyAlignment="1" applyFont="1">
      <alignment horizontal="left" vertical="top"/>
    </xf>
    <xf borderId="31" fillId="21" fontId="40" numFmtId="0" xfId="0" applyAlignment="1" applyBorder="1" applyFont="1">
      <alignment horizontal="left" readingOrder="0" vertical="top"/>
    </xf>
    <xf borderId="39" fillId="2" fontId="16" numFmtId="0" xfId="0" applyAlignment="1" applyBorder="1" applyFont="1">
      <alignment horizontal="left" readingOrder="0" shrinkToFit="0" vertical="top" wrapText="0"/>
    </xf>
    <xf borderId="40" fillId="2" fontId="16" numFmtId="0" xfId="0" applyAlignment="1" applyBorder="1" applyFont="1">
      <alignment horizontal="left" readingOrder="0" shrinkToFit="0" vertical="top" wrapText="0"/>
    </xf>
    <xf borderId="34" fillId="21" fontId="44" numFmtId="0" xfId="0" applyAlignment="1" applyBorder="1" applyFont="1">
      <alignment horizontal="left" readingOrder="0" shrinkToFit="0" vertical="top" wrapText="0"/>
    </xf>
    <xf borderId="29" fillId="21" fontId="40" numFmtId="0" xfId="0" applyAlignment="1" applyBorder="1" applyFont="1">
      <alignment horizontal="left" readingOrder="0" vertical="top"/>
    </xf>
    <xf borderId="30" fillId="21" fontId="40" numFmtId="0" xfId="0" applyAlignment="1" applyBorder="1" applyFont="1">
      <alignment horizontal="left" readingOrder="0" vertical="top"/>
    </xf>
    <xf borderId="41" fillId="21" fontId="40" numFmtId="0" xfId="0" applyAlignment="1" applyBorder="1" applyFont="1">
      <alignment horizontal="left" readingOrder="0" vertical="top"/>
    </xf>
    <xf borderId="39" fillId="2" fontId="40" numFmtId="0" xfId="0" applyAlignment="1" applyBorder="1" applyFont="1">
      <alignment horizontal="left" readingOrder="0" vertical="top"/>
    </xf>
    <xf borderId="40" fillId="2" fontId="40" numFmtId="0" xfId="0" applyAlignment="1" applyBorder="1" applyFont="1">
      <alignment horizontal="left" readingOrder="0" vertical="top"/>
    </xf>
    <xf borderId="42" fillId="2" fontId="40" numFmtId="0" xfId="0" applyAlignment="1" applyBorder="1" applyFont="1">
      <alignment horizontal="left" vertical="top"/>
    </xf>
    <xf borderId="43" fillId="2" fontId="40" numFmtId="0" xfId="0" applyAlignment="1" applyBorder="1" applyFont="1">
      <alignment horizontal="left" readingOrder="0" vertical="top"/>
    </xf>
    <xf borderId="44" fillId="2" fontId="40" numFmtId="0" xfId="0" applyAlignment="1" applyBorder="1" applyFont="1">
      <alignment horizontal="left" readingOrder="0" vertical="top"/>
    </xf>
    <xf borderId="44" fillId="2" fontId="40" numFmtId="165" xfId="0" applyAlignment="1" applyBorder="1" applyFont="1" applyNumberFormat="1">
      <alignment horizontal="left" readingOrder="0" vertical="top"/>
    </xf>
    <xf borderId="45" fillId="2" fontId="40" numFmtId="0" xfId="0" applyAlignment="1" applyBorder="1" applyFont="1">
      <alignment horizontal="left" vertical="top"/>
    </xf>
    <xf borderId="46" fillId="24" fontId="16" numFmtId="0" xfId="0" applyAlignment="1" applyBorder="1" applyFont="1">
      <alignment horizontal="left" readingOrder="0" shrinkToFit="0" vertical="top" wrapText="0"/>
    </xf>
    <xf borderId="47" fillId="24" fontId="16" numFmtId="0" xfId="0" applyAlignment="1" applyBorder="1" applyFont="1">
      <alignment horizontal="left" readingOrder="0" shrinkToFit="0" vertical="top" wrapText="0"/>
    </xf>
    <xf borderId="48" fillId="24" fontId="40" numFmtId="0" xfId="0" applyAlignment="1" applyBorder="1" applyFont="1">
      <alignment horizontal="left" readingOrder="0" vertical="top"/>
    </xf>
    <xf borderId="34" fillId="11" fontId="40" numFmtId="0" xfId="0" applyAlignment="1" applyBorder="1" applyFont="1">
      <alignment horizontal="right" readingOrder="0" vertical="top"/>
    </xf>
    <xf borderId="42" fillId="2" fontId="40" numFmtId="0" xfId="0" applyAlignment="1" applyBorder="1" applyFont="1">
      <alignment horizontal="left" readingOrder="0" vertical="top"/>
    </xf>
    <xf borderId="31" fillId="25" fontId="40" numFmtId="0" xfId="0" applyAlignment="1" applyBorder="1" applyFont="1">
      <alignment horizontal="left" readingOrder="0" vertical="top"/>
    </xf>
    <xf borderId="37" fillId="11" fontId="40" numFmtId="165" xfId="0" applyAlignment="1" applyBorder="1" applyFont="1" applyNumberFormat="1">
      <alignment horizontal="right" readingOrder="0" vertical="top"/>
    </xf>
    <xf borderId="23" fillId="9" fontId="20" numFmtId="0" xfId="0" applyAlignment="1" applyBorder="1" applyFont="1">
      <alignment horizontal="left" readingOrder="0" shrinkToFit="0" vertical="top" wrapText="0"/>
    </xf>
    <xf borderId="49" fillId="9" fontId="20" numFmtId="0" xfId="0" applyAlignment="1" applyBorder="1" applyFont="1">
      <alignment horizontal="left" readingOrder="0" shrinkToFit="0" vertical="top" wrapText="0"/>
    </xf>
    <xf borderId="50" fillId="9" fontId="20" numFmtId="0" xfId="0" applyAlignment="1" applyBorder="1" applyFont="1">
      <alignment horizontal="left" readingOrder="0" shrinkToFit="0" vertical="top" wrapText="0"/>
    </xf>
    <xf borderId="32" fillId="11" fontId="16" numFmtId="0" xfId="0" applyAlignment="1" applyBorder="1" applyFont="1">
      <alignment horizontal="left" readingOrder="0" shrinkToFit="0" vertical="top" wrapText="0"/>
    </xf>
    <xf borderId="33" fillId="11" fontId="16" numFmtId="0" xfId="0" applyAlignment="1" applyBorder="1" applyFont="1">
      <alignment horizontal="left" readingOrder="0" shrinkToFit="0" vertical="top" wrapText="0"/>
    </xf>
    <xf borderId="51" fillId="11" fontId="16" numFmtId="0" xfId="0" applyAlignment="1" applyBorder="1" applyFont="1">
      <alignment horizontal="left" shrinkToFit="0" vertical="top" wrapText="0"/>
    </xf>
    <xf borderId="29" fillId="25" fontId="16" numFmtId="0" xfId="0" applyAlignment="1" applyBorder="1" applyFont="1">
      <alignment horizontal="left" readingOrder="0" shrinkToFit="0" vertical="top" wrapText="0"/>
    </xf>
    <xf borderId="30" fillId="25" fontId="16" numFmtId="0" xfId="0" applyAlignment="1" applyBorder="1" applyFont="1">
      <alignment horizontal="left" readingOrder="0" shrinkToFit="0" vertical="top" wrapText="0"/>
    </xf>
    <xf borderId="30" fillId="25" fontId="16" numFmtId="165" xfId="0" applyAlignment="1" applyBorder="1" applyFont="1" applyNumberFormat="1">
      <alignment horizontal="left" readingOrder="0" shrinkToFit="0" vertical="top" wrapText="0"/>
    </xf>
    <xf borderId="52" fillId="25" fontId="16" numFmtId="0" xfId="0" applyAlignment="1" applyBorder="1" applyFont="1">
      <alignment horizontal="left" shrinkToFit="0" vertical="top" wrapText="0"/>
    </xf>
    <xf borderId="33" fillId="11" fontId="16" numFmtId="164" xfId="0" applyAlignment="1" applyBorder="1" applyFont="1" applyNumberFormat="1">
      <alignment horizontal="left" readingOrder="0" shrinkToFit="0" vertical="top" wrapText="0"/>
    </xf>
    <xf borderId="30" fillId="25" fontId="16" numFmtId="164" xfId="0" applyAlignment="1" applyBorder="1" applyFont="1" applyNumberFormat="1">
      <alignment horizontal="left" readingOrder="0" shrinkToFit="0" vertical="top" wrapText="0"/>
    </xf>
    <xf borderId="0" fillId="0" fontId="19" numFmtId="0" xfId="0" applyAlignment="1" applyFont="1">
      <alignment horizontal="left" readingOrder="0" shrinkToFit="0" vertical="top" wrapText="0"/>
    </xf>
    <xf borderId="38" fillId="11" fontId="16" numFmtId="0" xfId="0" applyAlignment="1" applyBorder="1" applyFont="1">
      <alignment horizontal="left" readingOrder="0" shrinkToFit="0" vertical="top" wrapText="0"/>
    </xf>
    <xf borderId="0" fillId="11" fontId="16" numFmtId="0" xfId="0" applyAlignment="1" applyFont="1">
      <alignment horizontal="left" readingOrder="0" shrinkToFit="0" vertical="top" wrapText="0"/>
    </xf>
    <xf borderId="41" fillId="11" fontId="16" numFmtId="0" xfId="0" applyAlignment="1" applyBorder="1" applyFont="1">
      <alignment horizontal="left" shrinkToFit="0" vertical="top" wrapText="0"/>
    </xf>
    <xf borderId="30" fillId="26" fontId="16" numFmtId="0" xfId="0" applyAlignment="1" applyBorder="1" applyFill="1" applyFont="1">
      <alignment horizontal="left" readingOrder="0" vertical="top"/>
    </xf>
    <xf borderId="38" fillId="24" fontId="16" numFmtId="0" xfId="0" applyAlignment="1" applyBorder="1" applyFont="1">
      <alignment horizontal="left" readingOrder="0" shrinkToFit="0" vertical="top" wrapText="0"/>
    </xf>
    <xf borderId="0" fillId="24" fontId="16" numFmtId="0" xfId="0" applyAlignment="1" applyFont="1">
      <alignment horizontal="left" readingOrder="0" shrinkToFit="0" vertical="top" wrapText="0"/>
    </xf>
    <xf borderId="0" fillId="24" fontId="16" numFmtId="0" xfId="0" applyAlignment="1" applyFont="1">
      <alignment horizontal="left" readingOrder="0" shrinkToFit="0" vertical="top" wrapText="0"/>
    </xf>
    <xf borderId="41" fillId="24" fontId="16" numFmtId="0" xfId="0" applyAlignment="1" applyBorder="1" applyFont="1">
      <alignment horizontal="left" shrinkToFit="0" vertical="top" wrapText="0"/>
    </xf>
    <xf borderId="40" fillId="26" fontId="16" numFmtId="0" xfId="0" applyAlignment="1" applyBorder="1" applyFont="1">
      <alignment horizontal="left" readingOrder="0" shrinkToFit="0" vertical="top" wrapText="0"/>
    </xf>
    <xf borderId="52" fillId="25" fontId="16" numFmtId="0" xfId="0" applyAlignment="1" applyBorder="1" applyFont="1">
      <alignment horizontal="left" readingOrder="0" shrinkToFit="0" vertical="top" wrapText="0"/>
    </xf>
    <xf borderId="38" fillId="26" fontId="16" numFmtId="0" xfId="0" applyAlignment="1" applyBorder="1" applyFont="1">
      <alignment horizontal="left" readingOrder="0" shrinkToFit="0" vertical="top" wrapText="0"/>
    </xf>
    <xf borderId="0" fillId="26" fontId="16" numFmtId="0" xfId="0" applyAlignment="1" applyFont="1">
      <alignment horizontal="left" readingOrder="0" shrinkToFit="0" vertical="top" wrapText="0"/>
    </xf>
    <xf borderId="41" fillId="25" fontId="16" numFmtId="0" xfId="0" applyAlignment="1" applyBorder="1" applyFont="1">
      <alignment horizontal="left" readingOrder="0" shrinkToFit="0" vertical="top" wrapText="0"/>
    </xf>
    <xf borderId="0" fillId="26" fontId="16" numFmtId="175" xfId="0" applyAlignment="1" applyFont="1" applyNumberFormat="1">
      <alignment horizontal="left" readingOrder="0" shrinkToFit="0" vertical="top" wrapText="0"/>
    </xf>
    <xf borderId="41" fillId="25" fontId="16" numFmtId="0" xfId="0" applyAlignment="1" applyBorder="1" applyFont="1">
      <alignment horizontal="left" shrinkToFit="0" vertical="top" wrapText="0"/>
    </xf>
    <xf borderId="34" fillId="2" fontId="16" numFmtId="0" xfId="0" applyAlignment="1" applyBorder="1" applyFont="1">
      <alignment horizontal="left" shrinkToFit="0" vertical="top" wrapText="0"/>
    </xf>
    <xf borderId="38" fillId="25" fontId="16" numFmtId="0" xfId="0" applyAlignment="1" applyBorder="1" applyFont="1">
      <alignment horizontal="left" readingOrder="0" shrinkToFit="0" vertical="top" wrapText="0"/>
    </xf>
    <xf borderId="0" fillId="25" fontId="16" numFmtId="0" xfId="0" applyAlignment="1" applyFont="1">
      <alignment horizontal="left" readingOrder="0" shrinkToFit="0" vertical="top" wrapText="0"/>
    </xf>
    <xf borderId="41" fillId="0" fontId="45" numFmtId="0" xfId="0" applyBorder="1" applyFont="1"/>
    <xf borderId="53" fillId="25" fontId="16" numFmtId="0" xfId="0" applyAlignment="1" applyBorder="1" applyFont="1">
      <alignment horizontal="left" readingOrder="0" shrinkToFit="0" vertical="top" wrapText="0"/>
    </xf>
    <xf borderId="54" fillId="25" fontId="16" numFmtId="0" xfId="0" applyAlignment="1" applyBorder="1" applyFont="1">
      <alignment horizontal="left" readingOrder="0" shrinkToFit="0" vertical="top" wrapText="0"/>
    </xf>
    <xf borderId="55" fillId="25" fontId="16" numFmtId="0" xfId="0" applyAlignment="1" applyBorder="1" applyFont="1">
      <alignment horizontal="left" readingOrder="0" shrinkToFit="0" vertical="top" wrapText="0"/>
    </xf>
    <xf borderId="23" fillId="9" fontId="20" numFmtId="0" xfId="0" applyAlignment="1" applyBorder="1" applyFont="1">
      <alignment horizontal="left" readingOrder="0" shrinkToFit="0" vertical="top" wrapText="0"/>
    </xf>
    <xf borderId="49" fillId="9" fontId="20" numFmtId="0" xfId="0" applyAlignment="1" applyBorder="1" applyFont="1">
      <alignment horizontal="left" readingOrder="0" shrinkToFit="0" vertical="top" wrapText="0"/>
    </xf>
    <xf borderId="50" fillId="9" fontId="20" numFmtId="0" xfId="0" applyAlignment="1" applyBorder="1" applyFont="1">
      <alignment horizontal="left" readingOrder="0" shrinkToFit="0" vertical="top" wrapText="0"/>
    </xf>
    <xf borderId="32" fillId="11" fontId="16" numFmtId="0" xfId="0" applyAlignment="1" applyBorder="1" applyFont="1">
      <alignment horizontal="left" readingOrder="0" shrinkToFit="0" vertical="top" wrapText="0"/>
    </xf>
    <xf borderId="33" fillId="11" fontId="16" numFmtId="0" xfId="0" applyAlignment="1" applyBorder="1" applyFont="1">
      <alignment horizontal="left" readingOrder="0" shrinkToFit="0" vertical="top" wrapText="0"/>
    </xf>
    <xf borderId="56" fillId="18" fontId="16" numFmtId="0" xfId="0" applyAlignment="1" applyBorder="1" applyFont="1">
      <alignment horizontal="left" readingOrder="0" shrinkToFit="0" vertical="top" wrapText="0"/>
    </xf>
    <xf borderId="33" fillId="11" fontId="16" numFmtId="0" xfId="0" applyAlignment="1" applyBorder="1" applyFont="1">
      <alignment horizontal="right" readingOrder="0" shrinkToFit="0" vertical="top" wrapText="0"/>
    </xf>
    <xf borderId="51" fillId="11" fontId="16" numFmtId="0" xfId="0" applyAlignment="1" applyBorder="1" applyFont="1">
      <alignment horizontal="left" shrinkToFit="0" vertical="top" wrapText="0"/>
    </xf>
    <xf borderId="29" fillId="25" fontId="16" numFmtId="0" xfId="0" applyAlignment="1" applyBorder="1" applyFont="1">
      <alignment horizontal="left" readingOrder="0" shrinkToFit="0" vertical="top" wrapText="0"/>
    </xf>
    <xf borderId="30" fillId="25" fontId="16" numFmtId="0" xfId="0" applyAlignment="1" applyBorder="1" applyFont="1">
      <alignment horizontal="left" readingOrder="0" shrinkToFit="0" vertical="top" wrapText="0"/>
    </xf>
    <xf borderId="30" fillId="25" fontId="16" numFmtId="165" xfId="0" applyAlignment="1" applyBorder="1" applyFont="1" applyNumberFormat="1">
      <alignment horizontal="right" readingOrder="0" shrinkToFit="0" vertical="top" wrapText="0"/>
    </xf>
    <xf borderId="52" fillId="25" fontId="16" numFmtId="0" xfId="0" applyAlignment="1" applyBorder="1" applyFont="1">
      <alignment horizontal="left" shrinkToFit="0" vertical="top" wrapText="0"/>
    </xf>
    <xf borderId="30" fillId="25" fontId="16" numFmtId="0" xfId="0" applyAlignment="1" applyBorder="1" applyFont="1">
      <alignment horizontal="right" readingOrder="0" shrinkToFit="0" vertical="top" wrapText="0"/>
    </xf>
    <xf borderId="38" fillId="27" fontId="16" numFmtId="0" xfId="0" applyAlignment="1" applyBorder="1" applyFill="1" applyFont="1">
      <alignment horizontal="left" readingOrder="0" shrinkToFit="0" vertical="top" wrapText="0"/>
    </xf>
    <xf borderId="0" fillId="27" fontId="16" numFmtId="0" xfId="0" applyAlignment="1" applyFont="1">
      <alignment horizontal="left" readingOrder="0" shrinkToFit="0" vertical="top" wrapText="0"/>
    </xf>
    <xf borderId="0" fillId="27" fontId="16" numFmtId="0" xfId="0" applyAlignment="1" applyFont="1">
      <alignment horizontal="right" readingOrder="0" shrinkToFit="0" vertical="top" wrapText="0"/>
    </xf>
    <xf borderId="34" fillId="21" fontId="18" numFmtId="0" xfId="0" applyAlignment="1" applyBorder="1" applyFont="1">
      <alignment horizontal="left" readingOrder="0" shrinkToFit="0" vertical="top" wrapText="0"/>
    </xf>
    <xf borderId="5" fillId="28" fontId="18" numFmtId="0" xfId="0" applyAlignment="1" applyBorder="1" applyFill="1" applyFont="1">
      <alignment horizontal="left" readingOrder="0" shrinkToFit="0" vertical="top" wrapText="0"/>
    </xf>
    <xf borderId="0" fillId="28" fontId="18" numFmtId="0" xfId="0" applyAlignment="1" applyFont="1">
      <alignment horizontal="left" readingOrder="0" shrinkToFit="0" vertical="top" wrapText="0"/>
    </xf>
    <xf borderId="0" fillId="28" fontId="18" numFmtId="1" xfId="0" applyAlignment="1" applyFont="1" applyNumberFormat="1">
      <alignment horizontal="left" readingOrder="0" shrinkToFit="0" vertical="top" wrapText="0"/>
    </xf>
    <xf borderId="57" fillId="28" fontId="18" numFmtId="0" xfId="0" applyAlignment="1" applyBorder="1" applyFont="1">
      <alignment horizontal="left" readingOrder="0" shrinkToFit="0" vertical="top" wrapText="0"/>
    </xf>
    <xf borderId="0" fillId="28" fontId="18" numFmtId="1" xfId="0" applyAlignment="1" applyFont="1" applyNumberFormat="1">
      <alignment horizontal="right" readingOrder="0" shrinkToFit="0" vertical="top" wrapText="0"/>
    </xf>
    <xf borderId="0" fillId="27" fontId="16" numFmtId="3" xfId="0" applyAlignment="1" applyFont="1" applyNumberFormat="1">
      <alignment horizontal="right" readingOrder="0" shrinkToFit="0" vertical="top" wrapText="0"/>
    </xf>
    <xf borderId="57" fillId="21" fontId="18" numFmtId="0" xfId="0" applyAlignment="1" applyBorder="1" applyFont="1">
      <alignment horizontal="left" readingOrder="0" shrinkToFit="0" vertical="top" wrapText="0"/>
    </xf>
    <xf borderId="33" fillId="11" fontId="16" numFmtId="164" xfId="0" applyAlignment="1" applyBorder="1" applyFont="1" applyNumberFormat="1">
      <alignment horizontal="right" readingOrder="0" shrinkToFit="0" vertical="top" wrapText="0"/>
    </xf>
    <xf borderId="58" fillId="11" fontId="16" numFmtId="0" xfId="0" applyAlignment="1" applyBorder="1" applyFont="1">
      <alignment horizontal="left" shrinkToFit="0" vertical="top" wrapText="0"/>
    </xf>
    <xf borderId="30" fillId="25" fontId="16" numFmtId="164" xfId="0" applyAlignment="1" applyBorder="1" applyFont="1" applyNumberFormat="1">
      <alignment horizontal="right" readingOrder="0" shrinkToFit="0" vertical="top" wrapText="0"/>
    </xf>
    <xf borderId="59" fillId="18" fontId="16" numFmtId="0" xfId="0" applyAlignment="1" applyBorder="1" applyFont="1">
      <alignment horizontal="left" readingOrder="0" shrinkToFit="0" vertical="top" wrapText="0"/>
    </xf>
    <xf borderId="56" fillId="18" fontId="16" numFmtId="0" xfId="0" applyAlignment="1" applyBorder="1" applyFont="1">
      <alignment horizontal="right" readingOrder="0" shrinkToFit="0" vertical="top" wrapText="0"/>
    </xf>
    <xf borderId="34" fillId="18" fontId="16" numFmtId="0" xfId="0" applyAlignment="1" applyBorder="1" applyFont="1">
      <alignment horizontal="left" shrinkToFit="0" vertical="top" wrapText="0"/>
    </xf>
    <xf borderId="39" fillId="2" fontId="16" numFmtId="0" xfId="0" applyAlignment="1" applyBorder="1" applyFont="1">
      <alignment horizontal="left" readingOrder="0" shrinkToFit="0" vertical="top" wrapText="0"/>
    </xf>
    <xf borderId="40" fillId="2" fontId="16" numFmtId="0" xfId="0" applyAlignment="1" applyBorder="1" applyFont="1">
      <alignment horizontal="left" readingOrder="0" shrinkToFit="0" vertical="top" wrapText="0"/>
    </xf>
    <xf borderId="40" fillId="2" fontId="16" numFmtId="0" xfId="0" applyAlignment="1" applyBorder="1" applyFont="1">
      <alignment horizontal="right" readingOrder="0" shrinkToFit="0" vertical="top" wrapText="0"/>
    </xf>
    <xf borderId="31" fillId="2" fontId="16" numFmtId="0" xfId="0" applyAlignment="1" applyBorder="1" applyFont="1">
      <alignment horizontal="left" shrinkToFit="0" vertical="top" wrapText="0"/>
    </xf>
    <xf borderId="60" fillId="2" fontId="16" numFmtId="0" xfId="0" applyAlignment="1" applyBorder="1" applyFont="1">
      <alignment horizontal="left" readingOrder="0" shrinkToFit="0" vertical="top" wrapText="0"/>
    </xf>
    <xf borderId="34" fillId="2" fontId="16" numFmtId="0" xfId="0" applyAlignment="1" applyBorder="1" applyFont="1">
      <alignment horizontal="left" shrinkToFit="0" vertical="top" wrapText="0"/>
    </xf>
    <xf borderId="40" fillId="2" fontId="16" numFmtId="10" xfId="0" applyAlignment="1" applyBorder="1" applyFont="1" applyNumberFormat="1">
      <alignment horizontal="right" readingOrder="0" shrinkToFit="0" vertical="top" wrapText="0"/>
    </xf>
    <xf borderId="34" fillId="11" fontId="16" numFmtId="0" xfId="0" applyAlignment="1" applyBorder="1" applyFont="1">
      <alignment horizontal="left" readingOrder="0" shrinkToFit="0" vertical="top" wrapText="0"/>
    </xf>
    <xf borderId="32" fillId="21" fontId="18" numFmtId="0" xfId="0" applyAlignment="1" applyBorder="1" applyFont="1">
      <alignment horizontal="left" readingOrder="0" shrinkToFit="0" vertical="top" wrapText="0"/>
    </xf>
    <xf borderId="33" fillId="21" fontId="18" numFmtId="0" xfId="0" applyAlignment="1" applyBorder="1" applyFont="1">
      <alignment horizontal="left" readingOrder="0" shrinkToFit="0" vertical="top" wrapText="0"/>
    </xf>
    <xf borderId="33" fillId="21" fontId="18" numFmtId="0" xfId="0" applyAlignment="1" applyBorder="1" applyFont="1">
      <alignment horizontal="right" readingOrder="0" shrinkToFit="0" vertical="top" wrapText="0"/>
    </xf>
    <xf borderId="51" fillId="21" fontId="18" numFmtId="0" xfId="0" applyAlignment="1" applyBorder="1" applyFont="1">
      <alignment horizontal="left" readingOrder="0" shrinkToFit="0" vertical="top" wrapText="0"/>
    </xf>
    <xf borderId="29" fillId="21" fontId="18" numFmtId="0" xfId="0" applyAlignment="1" applyBorder="1" applyFont="1">
      <alignment horizontal="left" readingOrder="0" shrinkToFit="0" vertical="top" wrapText="0"/>
    </xf>
    <xf borderId="30" fillId="21" fontId="18" numFmtId="0" xfId="0" applyAlignment="1" applyBorder="1" applyFont="1">
      <alignment horizontal="left" readingOrder="0" shrinkToFit="0" vertical="top" wrapText="0"/>
    </xf>
    <xf borderId="30" fillId="21" fontId="18" numFmtId="0" xfId="0" applyAlignment="1" applyBorder="1" applyFont="1">
      <alignment horizontal="right" readingOrder="0" shrinkToFit="0" vertical="top" wrapText="0"/>
    </xf>
    <xf borderId="38" fillId="11" fontId="16" numFmtId="0" xfId="0" applyAlignment="1" applyBorder="1" applyFont="1">
      <alignment horizontal="left" readingOrder="0" shrinkToFit="0" vertical="top" wrapText="0"/>
    </xf>
    <xf borderId="0" fillId="11" fontId="16" numFmtId="0" xfId="0" applyAlignment="1" applyFont="1">
      <alignment horizontal="left" readingOrder="0" shrinkToFit="0" vertical="top" wrapText="0"/>
    </xf>
    <xf borderId="0" fillId="11" fontId="16" numFmtId="0" xfId="0" applyAlignment="1" applyFont="1">
      <alignment horizontal="right" readingOrder="0" shrinkToFit="0" vertical="top" wrapText="0"/>
    </xf>
    <xf borderId="41" fillId="11" fontId="16" numFmtId="0" xfId="0" applyAlignment="1" applyBorder="1" applyFont="1">
      <alignment horizontal="left" shrinkToFit="0" vertical="top" wrapText="0"/>
    </xf>
    <xf borderId="41" fillId="11" fontId="16" numFmtId="0" xfId="0" applyAlignment="1" applyBorder="1" applyFont="1">
      <alignment horizontal="left" readingOrder="0" shrinkToFit="0" vertical="top" wrapText="0"/>
    </xf>
    <xf borderId="35" fillId="11" fontId="16" numFmtId="0" xfId="0" applyAlignment="1" applyBorder="1" applyFont="1">
      <alignment horizontal="left" readingOrder="0" shrinkToFit="0" vertical="top" wrapText="0"/>
    </xf>
    <xf borderId="61" fillId="11" fontId="16" numFmtId="0" xfId="0" applyAlignment="1" applyBorder="1" applyFont="1">
      <alignment horizontal="left" readingOrder="0" shrinkToFit="0" vertical="top" wrapText="0"/>
    </xf>
    <xf borderId="61" fillId="11" fontId="16" numFmtId="0" xfId="0" applyAlignment="1" applyBorder="1" applyFont="1">
      <alignment horizontal="right" readingOrder="0" shrinkToFit="0" vertical="top" wrapText="0"/>
    </xf>
    <xf borderId="62" fillId="11" fontId="16" numFmtId="0" xfId="0" applyAlignment="1" applyBorder="1" applyFont="1">
      <alignment horizontal="left" shrinkToFit="0" vertical="top" wrapText="0"/>
    </xf>
    <xf borderId="34" fillId="11" fontId="40" numFmtId="4" xfId="0" applyAlignment="1" applyBorder="1" applyFont="1" applyNumberFormat="1">
      <alignment horizontal="right" readingOrder="0" vertical="top"/>
    </xf>
    <xf borderId="31" fillId="25" fontId="40" numFmtId="4" xfId="0" applyAlignment="1" applyBorder="1" applyFont="1" applyNumberFormat="1">
      <alignment horizontal="right" readingOrder="0" vertical="top"/>
    </xf>
    <xf borderId="34" fillId="11" fontId="40" numFmtId="164" xfId="0" applyAlignment="1" applyBorder="1" applyFont="1" applyNumberFormat="1">
      <alignment horizontal="right" readingOrder="0" vertical="top"/>
    </xf>
    <xf borderId="31" fillId="25" fontId="40" numFmtId="0" xfId="0" applyAlignment="1" applyBorder="1" applyFont="1">
      <alignment horizontal="right" readingOrder="0" vertical="top"/>
    </xf>
    <xf borderId="53" fillId="25" fontId="40" numFmtId="0" xfId="0" applyAlignment="1" applyBorder="1" applyFont="1">
      <alignment horizontal="left" readingOrder="0" vertical="top"/>
    </xf>
    <xf borderId="63" fillId="25" fontId="40" numFmtId="0" xfId="0" applyAlignment="1" applyBorder="1" applyFont="1">
      <alignment horizontal="left" readingOrder="0" vertical="top"/>
    </xf>
    <xf borderId="64" fillId="25" fontId="40" numFmtId="0" xfId="0" applyAlignment="1" applyBorder="1" applyFont="1">
      <alignment horizontal="left" readingOrder="0" vertical="top"/>
    </xf>
    <xf borderId="32" fillId="11" fontId="40" numFmtId="0" xfId="0" applyAlignment="1" applyBorder="1" applyFont="1">
      <alignment horizontal="left" vertical="top"/>
    </xf>
    <xf borderId="33" fillId="11" fontId="40" numFmtId="0" xfId="0" applyAlignment="1" applyBorder="1" applyFont="1">
      <alignment horizontal="left" vertical="top"/>
    </xf>
    <xf borderId="31" fillId="25" fontId="40" numFmtId="165" xfId="0" applyAlignment="1" applyBorder="1" applyFont="1" applyNumberFormat="1">
      <alignment horizontal="left" readingOrder="0" vertical="top"/>
    </xf>
    <xf borderId="34" fillId="11" fontId="40" numFmtId="164" xfId="0" applyAlignment="1" applyBorder="1" applyFont="1" applyNumberFormat="1">
      <alignment horizontal="left" readingOrder="0" vertical="top"/>
    </xf>
    <xf borderId="34" fillId="11" fontId="40" numFmtId="4" xfId="0" applyAlignment="1" applyBorder="1" applyFont="1" applyNumberFormat="1">
      <alignment horizontal="left" readingOrder="0" vertical="top"/>
    </xf>
    <xf borderId="29" fillId="27" fontId="40" numFmtId="0" xfId="0" applyAlignment="1" applyBorder="1" applyFont="1">
      <alignment horizontal="left" readingOrder="0" vertical="top"/>
    </xf>
    <xf borderId="30" fillId="27" fontId="40" numFmtId="0" xfId="0" applyAlignment="1" applyBorder="1" applyFont="1">
      <alignment horizontal="left" readingOrder="0" vertical="top"/>
    </xf>
    <xf borderId="31" fillId="27" fontId="40" numFmtId="0" xfId="0" applyAlignment="1" applyBorder="1" applyFont="1">
      <alignment horizontal="left" readingOrder="0" vertical="top"/>
    </xf>
    <xf borderId="0" fillId="27" fontId="19" numFmtId="0" xfId="0" applyAlignment="1" applyFont="1">
      <alignment horizontal="left" readingOrder="0" shrinkToFit="0" vertical="top" wrapText="0"/>
    </xf>
    <xf borderId="65" fillId="3" fontId="40" numFmtId="0" xfId="0" applyAlignment="1" applyBorder="1" applyFont="1">
      <alignment horizontal="left" readingOrder="0" vertical="top"/>
    </xf>
    <xf borderId="66" fillId="3" fontId="40" numFmtId="0" xfId="0" applyAlignment="1" applyBorder="1" applyFont="1">
      <alignment horizontal="left" readingOrder="0" vertical="top"/>
    </xf>
    <xf borderId="66" fillId="3" fontId="40" numFmtId="0" xfId="0" applyAlignment="1" applyBorder="1" applyFont="1">
      <alignment horizontal="right" readingOrder="0" vertical="top"/>
    </xf>
    <xf borderId="34" fillId="3" fontId="40" numFmtId="0" xfId="0" applyAlignment="1" applyBorder="1" applyFont="1">
      <alignment vertical="top"/>
    </xf>
    <xf borderId="31" fillId="3" fontId="40" numFmtId="0" xfId="0" applyAlignment="1" applyBorder="1" applyFont="1">
      <alignment vertical="top"/>
    </xf>
    <xf borderId="67" fillId="20" fontId="40" numFmtId="0" xfId="0" applyAlignment="1" applyBorder="1" applyFont="1">
      <alignment horizontal="left" readingOrder="0" vertical="top"/>
    </xf>
    <xf borderId="68" fillId="20" fontId="40" numFmtId="0" xfId="0" applyAlignment="1" applyBorder="1" applyFont="1">
      <alignment horizontal="left" readingOrder="0" vertical="top"/>
    </xf>
    <xf borderId="31" fillId="20" fontId="40" numFmtId="0" xfId="0" applyAlignment="1" applyBorder="1" applyFont="1">
      <alignment horizontal="left" readingOrder="0" vertical="top"/>
    </xf>
    <xf borderId="66" fillId="3" fontId="40" numFmtId="3" xfId="0" applyAlignment="1" applyBorder="1" applyFont="1" applyNumberFormat="1">
      <alignment horizontal="right" readingOrder="0" vertical="top"/>
    </xf>
    <xf borderId="0" fillId="0" fontId="19" numFmtId="0" xfId="0" applyAlignment="1" applyFont="1">
      <alignment shrinkToFit="0" vertical="top" wrapText="0"/>
    </xf>
    <xf borderId="68" fillId="20" fontId="40" numFmtId="184" xfId="0" applyAlignment="1" applyBorder="1" applyFont="1" applyNumberFormat="1">
      <alignment horizontal="right" readingOrder="0" vertical="top"/>
    </xf>
    <xf borderId="69" fillId="3" fontId="40" numFmtId="0" xfId="0" applyAlignment="1" applyBorder="1" applyFont="1">
      <alignment horizontal="left" readingOrder="0" vertical="top"/>
    </xf>
    <xf borderId="70" fillId="3" fontId="40" numFmtId="0" xfId="0" applyAlignment="1" applyBorder="1" applyFont="1">
      <alignment horizontal="left" readingOrder="0" vertical="top"/>
    </xf>
    <xf borderId="70" fillId="3" fontId="40" numFmtId="184" xfId="0" applyAlignment="1" applyBorder="1" applyFont="1" applyNumberFormat="1">
      <alignment horizontal="right" readingOrder="0" vertical="top"/>
    </xf>
    <xf borderId="37" fillId="3" fontId="40" numFmtId="0" xfId="0" applyAlignment="1" applyBorder="1" applyFont="1">
      <alignment vertical="top"/>
    </xf>
    <xf borderId="0" fillId="0" fontId="46" numFmtId="0" xfId="0" applyAlignment="1" applyFont="1">
      <alignment shrinkToFit="0" vertical="top" wrapText="0"/>
    </xf>
    <xf borderId="0" fillId="0" fontId="15" numFmtId="0" xfId="0" applyAlignment="1" applyFont="1">
      <alignment horizontal="left" readingOrder="0" shrinkToFit="0" vertical="top" wrapText="0"/>
    </xf>
    <xf borderId="0" fillId="0" fontId="47" numFmtId="0" xfId="0" applyAlignment="1" applyFont="1">
      <alignment horizontal="center" shrinkToFit="0" vertical="top" wrapText="0"/>
    </xf>
    <xf borderId="0" fillId="0" fontId="16" numFmtId="0" xfId="0" applyAlignment="1" applyFont="1">
      <alignment horizontal="left" readingOrder="0" shrinkToFit="0" vertical="top" wrapText="0"/>
    </xf>
    <xf borderId="0" fillId="0" fontId="19" numFmtId="0" xfId="0" applyAlignment="1" applyFont="1">
      <alignment horizontal="right" shrinkToFit="0" vertical="top" wrapText="0"/>
    </xf>
    <xf borderId="71" fillId="9" fontId="33" numFmtId="0" xfId="0" applyAlignment="1" applyBorder="1" applyFont="1">
      <alignment horizontal="center" readingOrder="0" shrinkToFit="0" vertical="top" wrapText="0"/>
    </xf>
    <xf borderId="72" fillId="9" fontId="33" numFmtId="0" xfId="0" applyAlignment="1" applyBorder="1" applyFont="1">
      <alignment horizontal="center" readingOrder="0" shrinkToFit="0" vertical="top" wrapText="0"/>
    </xf>
    <xf borderId="72" fillId="9" fontId="33" numFmtId="0" xfId="0" applyAlignment="1" applyBorder="1" applyFont="1">
      <alignment horizontal="right" readingOrder="0" shrinkToFit="0" vertical="top" wrapText="0"/>
    </xf>
    <xf borderId="73" fillId="9" fontId="33" numFmtId="0" xfId="0" applyAlignment="1" applyBorder="1" applyFont="1">
      <alignment horizontal="center" readingOrder="0" shrinkToFit="0" vertical="top" wrapText="0"/>
    </xf>
    <xf borderId="74" fillId="21" fontId="18" numFmtId="0" xfId="0" applyAlignment="1" applyBorder="1" applyFont="1">
      <alignment horizontal="left" readingOrder="0" shrinkToFit="0" vertical="top" wrapText="0"/>
    </xf>
    <xf borderId="30" fillId="25" fontId="18" numFmtId="0" xfId="0" applyAlignment="1" applyBorder="1" applyFont="1">
      <alignment horizontal="left" readingOrder="0" shrinkToFit="0" vertical="top" wrapText="0"/>
    </xf>
    <xf borderId="56" fillId="18" fontId="18" numFmtId="0" xfId="0" applyAlignment="1" applyBorder="1" applyFont="1">
      <alignment horizontal="left" readingOrder="0" shrinkToFit="0" vertical="top" wrapText="1"/>
    </xf>
    <xf borderId="30" fillId="25" fontId="18" numFmtId="4" xfId="0" applyAlignment="1" applyBorder="1" applyFont="1" applyNumberFormat="1">
      <alignment horizontal="right" readingOrder="0" shrinkToFit="0" vertical="top" wrapText="0"/>
    </xf>
    <xf borderId="75" fillId="21" fontId="18" numFmtId="0" xfId="0" applyAlignment="1" applyBorder="1" applyFont="1">
      <alignment horizontal="left" readingOrder="0" vertical="top"/>
    </xf>
    <xf borderId="76" fillId="11" fontId="18" numFmtId="0" xfId="0" applyAlignment="1" applyBorder="1" applyFont="1">
      <alignment horizontal="left" readingOrder="0" shrinkToFit="0" vertical="top" wrapText="0"/>
    </xf>
    <xf borderId="33" fillId="11" fontId="18" numFmtId="0" xfId="0" applyAlignment="1" applyBorder="1" applyFont="1">
      <alignment horizontal="left" readingOrder="0" shrinkToFit="0" vertical="top" wrapText="0"/>
    </xf>
    <xf borderId="77" fillId="11" fontId="16" numFmtId="0" xfId="0" applyAlignment="1" applyBorder="1" applyFont="1">
      <alignment shrinkToFit="0" vertical="top" wrapText="0"/>
    </xf>
    <xf borderId="74" fillId="25" fontId="18" numFmtId="0" xfId="0" applyAlignment="1" applyBorder="1" applyFont="1">
      <alignment horizontal="left" readingOrder="0" shrinkToFit="0" vertical="top" wrapText="0"/>
    </xf>
    <xf borderId="30" fillId="25" fontId="18" numFmtId="0" xfId="0" applyAlignment="1" applyBorder="1" applyFont="1">
      <alignment horizontal="right" readingOrder="0" shrinkToFit="0" vertical="top" wrapText="0"/>
    </xf>
    <xf borderId="75" fillId="25" fontId="18" numFmtId="0" xfId="0" applyAlignment="1" applyBorder="1" applyFont="1">
      <alignment shrinkToFit="0" vertical="top" wrapText="0"/>
    </xf>
    <xf borderId="33" fillId="11" fontId="18" numFmtId="0" xfId="0" applyAlignment="1" applyBorder="1" applyFont="1">
      <alignment horizontal="right" readingOrder="0" shrinkToFit="0" vertical="top" wrapText="0"/>
    </xf>
    <xf borderId="77" fillId="11" fontId="18" numFmtId="0" xfId="0" applyAlignment="1" applyBorder="1" applyFont="1">
      <alignment shrinkToFit="0" vertical="top" wrapText="0"/>
    </xf>
    <xf borderId="78" fillId="21" fontId="18" numFmtId="0" xfId="0" applyAlignment="1" applyBorder="1" applyFont="1">
      <alignment horizontal="left" readingOrder="0" shrinkToFit="0" vertical="top" wrapText="0"/>
    </xf>
    <xf borderId="33" fillId="21" fontId="18" numFmtId="0" xfId="0" applyAlignment="1" applyBorder="1" applyFont="1">
      <alignment horizontal="left" readingOrder="0" shrinkToFit="0" vertical="top" wrapText="1"/>
    </xf>
    <xf borderId="33" fillId="21" fontId="18" numFmtId="4" xfId="0" applyAlignment="1" applyBorder="1" applyFont="1" applyNumberFormat="1">
      <alignment horizontal="right" readingOrder="0" shrinkToFit="0" vertical="top" wrapText="0"/>
    </xf>
    <xf borderId="79" fillId="21" fontId="18" numFmtId="0" xfId="0" applyAlignment="1" applyBorder="1" applyFont="1">
      <alignment horizontal="left" readingOrder="0" vertical="top"/>
    </xf>
    <xf borderId="74" fillId="25" fontId="16" numFmtId="0" xfId="0" applyAlignment="1" applyBorder="1" applyFont="1">
      <alignment horizontal="left" readingOrder="0" shrinkToFit="0" vertical="top" wrapText="0"/>
    </xf>
    <xf borderId="6" fillId="25" fontId="18" numFmtId="0" xfId="0" applyAlignment="1" applyBorder="1" applyFont="1">
      <alignment shrinkToFit="0" vertical="top" wrapText="0"/>
    </xf>
    <xf borderId="80" fillId="25" fontId="16" numFmtId="0" xfId="0" applyAlignment="1" applyBorder="1" applyFont="1">
      <alignment horizontal="left" readingOrder="0" shrinkToFit="0" vertical="top" wrapText="0"/>
    </xf>
    <xf borderId="81" fillId="11" fontId="18" numFmtId="0" xfId="0" applyAlignment="1" applyBorder="1" applyFont="1">
      <alignment shrinkToFit="0" vertical="top" wrapText="0"/>
    </xf>
    <xf borderId="82" fillId="18" fontId="16" numFmtId="0" xfId="0" applyAlignment="1" applyBorder="1" applyFont="1">
      <alignment horizontal="left" readingOrder="0" shrinkToFit="0" vertical="top" wrapText="0"/>
    </xf>
    <xf borderId="83" fillId="18" fontId="16" numFmtId="0" xfId="0" applyAlignment="1" applyBorder="1" applyFont="1">
      <alignment horizontal="left" readingOrder="0" shrinkToFit="0" vertical="top" wrapText="0"/>
    </xf>
    <xf borderId="80" fillId="25" fontId="18" numFmtId="0" xfId="0" applyAlignment="1" applyBorder="1" applyFont="1">
      <alignment horizontal="left" readingOrder="0" shrinkToFit="0" vertical="top" wrapText="0"/>
    </xf>
    <xf borderId="31" fillId="27" fontId="40" numFmtId="0" xfId="0" applyAlignment="1" applyBorder="1" applyFont="1">
      <alignment horizontal="right" readingOrder="0" vertical="top"/>
    </xf>
    <xf borderId="5" fillId="11" fontId="18" numFmtId="0" xfId="0" applyAlignment="1" applyBorder="1" applyFont="1">
      <alignment horizontal="left" readingOrder="0" shrinkToFit="0" vertical="top" wrapText="0"/>
    </xf>
    <xf borderId="0" fillId="11" fontId="18" numFmtId="0" xfId="0" applyAlignment="1" applyFont="1">
      <alignment horizontal="left" readingOrder="0" shrinkToFit="0" vertical="top" wrapText="0"/>
    </xf>
    <xf borderId="0" fillId="11" fontId="18" numFmtId="0" xfId="0" applyAlignment="1" applyFont="1">
      <alignment horizontal="left" readingOrder="0" vertical="top"/>
    </xf>
    <xf borderId="0" fillId="11" fontId="18" numFmtId="0" xfId="0" applyAlignment="1" applyFont="1">
      <alignment horizontal="right" readingOrder="0" shrinkToFit="0" vertical="top" wrapText="0"/>
    </xf>
    <xf borderId="6" fillId="25" fontId="18" numFmtId="0" xfId="0" applyAlignment="1" applyBorder="1" applyFont="1">
      <alignment shrinkToFit="0" vertical="top" wrapText="0"/>
    </xf>
    <xf borderId="84" fillId="13" fontId="16" numFmtId="0" xfId="0" applyAlignment="1" applyBorder="1" applyFont="1">
      <alignment horizontal="left" readingOrder="0" shrinkToFit="0" vertical="top" wrapText="0"/>
    </xf>
    <xf borderId="27" fillId="13" fontId="16" numFmtId="0" xfId="0" applyAlignment="1" applyBorder="1" applyFont="1">
      <alignment horizontal="left" readingOrder="0" shrinkToFit="0" vertical="top" wrapText="0"/>
    </xf>
    <xf borderId="27" fillId="13" fontId="16" numFmtId="4" xfId="0" applyAlignment="1" applyBorder="1" applyFont="1" applyNumberFormat="1">
      <alignment horizontal="right" readingOrder="0" shrinkToFit="0" vertical="top" wrapText="0"/>
    </xf>
    <xf borderId="81" fillId="13" fontId="16" numFmtId="0" xfId="0" applyAlignment="1" applyBorder="1" applyFont="1">
      <alignment horizontal="left" readingOrder="0" shrinkToFit="0" vertical="top" wrapText="0"/>
    </xf>
    <xf borderId="33" fillId="11" fontId="18" numFmtId="4" xfId="0" applyAlignment="1" applyBorder="1" applyFont="1" applyNumberFormat="1">
      <alignment horizontal="right" readingOrder="0" shrinkToFit="0" vertical="top" wrapText="0"/>
    </xf>
    <xf borderId="79" fillId="11" fontId="18" numFmtId="0" xfId="0" applyAlignment="1" applyBorder="1" applyFont="1">
      <alignment shrinkToFit="0" vertical="top" wrapText="0"/>
    </xf>
    <xf borderId="30" fillId="25" fontId="18" numFmtId="165" xfId="0" applyAlignment="1" applyBorder="1" applyFont="1" applyNumberFormat="1">
      <alignment horizontal="right" readingOrder="0" shrinkToFit="0" vertical="top" wrapText="0"/>
    </xf>
    <xf borderId="75" fillId="25" fontId="18" numFmtId="0" xfId="0" applyAlignment="1" applyBorder="1" applyFont="1">
      <alignment shrinkToFit="0" vertical="top" wrapText="0"/>
    </xf>
    <xf borderId="85" fillId="2" fontId="16" numFmtId="0" xfId="0" applyAlignment="1" applyBorder="1" applyFont="1">
      <alignment horizontal="left" readingOrder="0" shrinkToFit="0" vertical="top" wrapText="0"/>
    </xf>
    <xf borderId="81" fillId="21" fontId="18" numFmtId="0" xfId="0" applyAlignment="1" applyBorder="1" applyFont="1">
      <alignment horizontal="left" readingOrder="0" shrinkToFit="0" vertical="top" wrapText="0"/>
    </xf>
    <xf borderId="86" fillId="2" fontId="16" numFmtId="0" xfId="0" applyAlignment="1" applyBorder="1" applyFont="1">
      <alignment horizontal="left" readingOrder="0" shrinkToFit="0" vertical="top" wrapText="0"/>
    </xf>
    <xf borderId="87" fillId="21" fontId="18" numFmtId="0" xfId="0" applyAlignment="1" applyBorder="1" applyFont="1">
      <alignment horizontal="left" readingOrder="0" shrinkToFit="0" vertical="top" wrapText="0"/>
    </xf>
    <xf borderId="40" fillId="2" fontId="16" numFmtId="0" xfId="0" applyAlignment="1" applyBorder="1" applyFont="1">
      <alignment horizontal="left" readingOrder="0" vertical="top"/>
    </xf>
    <xf borderId="83" fillId="21" fontId="16" numFmtId="0" xfId="0" applyAlignment="1" applyBorder="1" applyFont="1">
      <alignment horizontal="left" readingOrder="0" shrinkToFit="0" vertical="top" wrapText="0"/>
    </xf>
    <xf borderId="76" fillId="21" fontId="18" numFmtId="0" xfId="0" applyAlignment="1" applyBorder="1" applyFont="1">
      <alignment horizontal="left" readingOrder="0" shrinkToFit="0" vertical="top" wrapText="0"/>
    </xf>
    <xf borderId="77" fillId="21" fontId="18" numFmtId="0" xfId="0" applyAlignment="1" applyBorder="1" applyFont="1">
      <alignment horizontal="left" readingOrder="0" shrinkToFit="0" vertical="top" wrapText="0"/>
    </xf>
    <xf borderId="5" fillId="21" fontId="16" numFmtId="0" xfId="0" applyAlignment="1" applyBorder="1" applyFont="1">
      <alignment horizontal="left" readingOrder="0" shrinkToFit="0" vertical="top" wrapText="0"/>
    </xf>
    <xf borderId="0" fillId="21" fontId="16" numFmtId="0" xfId="0" applyAlignment="1" applyFont="1">
      <alignment horizontal="left" readingOrder="0" shrinkToFit="0" vertical="top" wrapText="0"/>
    </xf>
    <xf borderId="0" fillId="21" fontId="16" numFmtId="0" xfId="0" applyAlignment="1" applyFont="1">
      <alignment horizontal="left" readingOrder="0" vertical="top"/>
    </xf>
    <xf borderId="0" fillId="21" fontId="16" numFmtId="0" xfId="0" applyAlignment="1" applyFont="1">
      <alignment horizontal="right" readingOrder="0" shrinkToFit="0" vertical="top" wrapText="0"/>
    </xf>
    <xf borderId="6" fillId="21" fontId="16" numFmtId="0" xfId="0" applyAlignment="1" applyBorder="1" applyFont="1">
      <alignment horizontal="left" readingOrder="0" shrinkToFit="0" vertical="top" wrapText="0"/>
    </xf>
    <xf borderId="75" fillId="25" fontId="18" numFmtId="0" xfId="0" applyAlignment="1" applyBorder="1" applyFont="1">
      <alignment horizontal="left" readingOrder="0" shrinkToFit="0" vertical="top" wrapText="0"/>
    </xf>
    <xf borderId="33" fillId="11" fontId="18" numFmtId="165" xfId="0" applyAlignment="1" applyBorder="1" applyFont="1" applyNumberFormat="1">
      <alignment horizontal="right" readingOrder="0" shrinkToFit="0" vertical="top" wrapText="0"/>
    </xf>
    <xf borderId="7" fillId="24" fontId="19" numFmtId="0" xfId="0" applyAlignment="1" applyBorder="1" applyFont="1">
      <alignment shrinkToFit="0" vertical="top" wrapText="0"/>
    </xf>
    <xf borderId="8" fillId="24" fontId="19" numFmtId="0" xfId="0" applyAlignment="1" applyBorder="1" applyFont="1">
      <alignment shrinkToFit="0" vertical="top" wrapText="0"/>
    </xf>
    <xf borderId="9" fillId="0" fontId="19" numFmtId="0" xfId="0" applyAlignment="1" applyBorder="1" applyFont="1">
      <alignment shrinkToFit="0" vertical="top" wrapText="0"/>
    </xf>
    <xf borderId="88" fillId="9" fontId="43" numFmtId="0" xfId="0" applyAlignment="1" applyBorder="1" applyFont="1">
      <alignment horizontal="center" readingOrder="0" shrinkToFit="0" vertical="top" wrapText="0"/>
    </xf>
    <xf borderId="89" fillId="9" fontId="43" numFmtId="0" xfId="0" applyAlignment="1" applyBorder="1" applyFont="1">
      <alignment horizontal="center" readingOrder="0" shrinkToFit="0" vertical="top" wrapText="0"/>
    </xf>
    <xf borderId="89" fillId="9" fontId="43" numFmtId="0" xfId="0" applyAlignment="1" applyBorder="1" applyFont="1">
      <alignment horizontal="right" readingOrder="0" shrinkToFit="0" vertical="top" wrapText="0"/>
    </xf>
    <xf borderId="90" fillId="9" fontId="43" numFmtId="0" xfId="0" applyAlignment="1" applyBorder="1" applyFont="1">
      <alignment horizontal="center" readingOrder="0" shrinkToFit="0" vertical="top" wrapText="0"/>
    </xf>
    <xf borderId="0" fillId="11" fontId="18" numFmtId="1" xfId="0" applyAlignment="1" applyFont="1" applyNumberFormat="1">
      <alignment horizontal="right" readingOrder="0" shrinkToFit="0" vertical="top" wrapText="0"/>
    </xf>
    <xf borderId="6" fillId="11" fontId="18" numFmtId="0" xfId="0" applyAlignment="1" applyBorder="1" applyFont="1">
      <alignment horizontal="left" readingOrder="0" vertical="top"/>
    </xf>
    <xf borderId="0" fillId="11" fontId="18" numFmtId="175" xfId="0" applyAlignment="1" applyFont="1" applyNumberFormat="1">
      <alignment horizontal="right" readingOrder="0" shrinkToFit="0" vertical="top" wrapText="0"/>
    </xf>
    <xf borderId="6" fillId="11" fontId="18" numFmtId="0" xfId="0" applyAlignment="1" applyBorder="1" applyFont="1">
      <alignment horizontal="left" vertical="top"/>
    </xf>
    <xf borderId="0" fillId="11" fontId="40" numFmtId="0" xfId="0" applyAlignment="1" applyFont="1">
      <alignment horizontal="left" readingOrder="0" vertical="top"/>
    </xf>
    <xf borderId="0" fillId="11" fontId="40" numFmtId="0" xfId="0" applyAlignment="1" applyFont="1">
      <alignment horizontal="right" readingOrder="0" vertical="top"/>
    </xf>
    <xf borderId="52" fillId="11" fontId="40" numFmtId="0" xfId="0" applyAlignment="1" applyBorder="1" applyFont="1">
      <alignment horizontal="left" readingOrder="0" vertical="top"/>
    </xf>
    <xf borderId="0" fillId="11" fontId="18" numFmtId="4" xfId="0" applyAlignment="1" applyFont="1" applyNumberFormat="1">
      <alignment horizontal="right" readingOrder="0" shrinkToFit="0" vertical="top" wrapText="0"/>
    </xf>
    <xf borderId="5" fillId="11" fontId="18" numFmtId="0" xfId="0" applyAlignment="1" applyBorder="1" applyFont="1">
      <alignment horizontal="left" readingOrder="0" vertical="top"/>
    </xf>
    <xf borderId="29" fillId="24" fontId="16" numFmtId="0" xfId="0" applyAlignment="1" applyBorder="1" applyFont="1">
      <alignment horizontal="left" readingOrder="0" shrinkToFit="0" vertical="top" wrapText="0"/>
    </xf>
    <xf borderId="0" fillId="24" fontId="18" numFmtId="0" xfId="0" applyAlignment="1" applyFont="1">
      <alignment horizontal="left" readingOrder="0" vertical="top"/>
    </xf>
    <xf borderId="80" fillId="11" fontId="18" numFmtId="0" xfId="0" applyAlignment="1" applyBorder="1" applyFont="1">
      <alignment horizontal="left" readingOrder="0" shrinkToFit="0" vertical="top" wrapText="0"/>
    </xf>
    <xf borderId="30" fillId="11" fontId="18" numFmtId="0" xfId="0" applyAlignment="1" applyBorder="1" applyFont="1">
      <alignment horizontal="left" readingOrder="0" shrinkToFit="0" vertical="top" wrapText="0"/>
    </xf>
    <xf borderId="30" fillId="11" fontId="18" numFmtId="4" xfId="0" applyAlignment="1" applyBorder="1" applyFont="1" applyNumberFormat="1">
      <alignment horizontal="right" readingOrder="0" shrinkToFit="0" vertical="top" wrapText="0"/>
    </xf>
    <xf borderId="0" fillId="24" fontId="18" numFmtId="0" xfId="0" applyAlignment="1" applyFont="1">
      <alignment horizontal="left" readingOrder="0" shrinkToFit="0" vertical="top" wrapText="1"/>
    </xf>
    <xf borderId="5" fillId="0" fontId="18" numFmtId="0" xfId="0" applyAlignment="1" applyBorder="1" applyFont="1">
      <alignment horizontal="left" readingOrder="0" shrinkToFit="0" vertical="top" wrapText="0"/>
    </xf>
    <xf borderId="0" fillId="0" fontId="18" numFmtId="0" xfId="0" applyAlignment="1" applyFont="1">
      <alignment horizontal="left" readingOrder="0" shrinkToFit="0" vertical="top" wrapText="0"/>
    </xf>
    <xf borderId="0" fillId="0" fontId="18" numFmtId="0" xfId="0" applyAlignment="1" applyFont="1">
      <alignment horizontal="left" readingOrder="0" vertical="top"/>
    </xf>
    <xf borderId="0" fillId="0" fontId="18" numFmtId="0" xfId="0" applyAlignment="1" applyFont="1">
      <alignment horizontal="right" readingOrder="0" shrinkToFit="0" vertical="top" wrapText="0"/>
    </xf>
    <xf borderId="6" fillId="0" fontId="18" numFmtId="0" xfId="0" applyAlignment="1" applyBorder="1" applyFont="1">
      <alignment horizontal="left" vertical="top"/>
    </xf>
    <xf borderId="7" fillId="0" fontId="18" numFmtId="0" xfId="0" applyAlignment="1" applyBorder="1" applyFont="1">
      <alignment horizontal="left" readingOrder="0" shrinkToFit="0" vertical="top" wrapText="0"/>
    </xf>
    <xf borderId="8" fillId="0" fontId="18" numFmtId="0" xfId="0" applyAlignment="1" applyBorder="1" applyFont="1">
      <alignment horizontal="left" readingOrder="0" shrinkToFit="0" vertical="top" wrapText="0"/>
    </xf>
    <xf borderId="8" fillId="0" fontId="18" numFmtId="0" xfId="0" applyAlignment="1" applyBorder="1" applyFont="1">
      <alignment horizontal="left" readingOrder="0" vertical="top"/>
    </xf>
    <xf borderId="8" fillId="0" fontId="18" numFmtId="185" xfId="0" applyAlignment="1" applyBorder="1" applyFont="1" applyNumberFormat="1">
      <alignment horizontal="right" readingOrder="0" shrinkToFit="0" vertical="top" wrapText="0"/>
    </xf>
    <xf borderId="9" fillId="0" fontId="18" numFmtId="0" xfId="0" applyAlignment="1" applyBorder="1" applyFont="1">
      <alignment horizontal="left" vertical="top"/>
    </xf>
    <xf borderId="0" fillId="0" fontId="41" numFmtId="0" xfId="0" applyAlignment="1" applyFont="1">
      <alignment horizontal="left" readingOrder="0" shrinkToFit="0" vertical="bottom" wrapText="0"/>
    </xf>
    <xf borderId="88" fillId="9" fontId="20" numFmtId="0" xfId="0" applyAlignment="1" applyBorder="1" applyFont="1">
      <alignment horizontal="center" readingOrder="0" shrinkToFit="0" vertical="top" wrapText="0"/>
    </xf>
    <xf borderId="89" fillId="9" fontId="20" numFmtId="0" xfId="0" applyAlignment="1" applyBorder="1" applyFont="1">
      <alignment horizontal="center" readingOrder="0" shrinkToFit="0" vertical="top" wrapText="0"/>
    </xf>
    <xf borderId="89" fillId="9" fontId="20" numFmtId="0" xfId="0" applyAlignment="1" applyBorder="1" applyFont="1">
      <alignment horizontal="right" readingOrder="0" shrinkToFit="0" vertical="top" wrapText="0"/>
    </xf>
    <xf borderId="90" fillId="9" fontId="20" numFmtId="0" xfId="0" applyAlignment="1" applyBorder="1" applyFont="1">
      <alignment horizontal="center" readingOrder="0" shrinkToFit="0" vertical="top" wrapText="0"/>
    </xf>
    <xf borderId="0" fillId="11" fontId="18" numFmtId="1" xfId="0" applyAlignment="1" applyFont="1" applyNumberFormat="1">
      <alignment horizontal="right" readingOrder="0" shrinkToFit="0" vertical="top" wrapText="0"/>
    </xf>
    <xf borderId="6" fillId="11" fontId="18" numFmtId="0" xfId="0" applyAlignment="1" applyBorder="1" applyFont="1">
      <alignment horizontal="left" readingOrder="0" shrinkToFit="0" vertical="top" wrapText="0"/>
    </xf>
    <xf borderId="6" fillId="11" fontId="18" numFmtId="0" xfId="0" applyAlignment="1" applyBorder="1" applyFont="1">
      <alignment horizontal="left" shrinkToFit="0" vertical="top" wrapText="0"/>
    </xf>
    <xf borderId="0" fillId="11" fontId="18" numFmtId="164" xfId="0" applyAlignment="1" applyFont="1" applyNumberFormat="1">
      <alignment horizontal="right" readingOrder="0" shrinkToFit="0" vertical="top" wrapText="0"/>
    </xf>
    <xf borderId="0" fillId="11" fontId="16" numFmtId="164" xfId="0" applyAlignment="1" applyFont="1" applyNumberFormat="1">
      <alignment horizontal="right" readingOrder="0" shrinkToFit="0" vertical="top" wrapText="0"/>
    </xf>
    <xf borderId="52" fillId="11" fontId="16" numFmtId="0" xfId="0" applyAlignment="1" applyBorder="1" applyFont="1">
      <alignment horizontal="left" shrinkToFit="0" vertical="top" wrapText="0"/>
    </xf>
    <xf borderId="0" fillId="11" fontId="18" numFmtId="177" xfId="0" applyAlignment="1" applyFont="1" applyNumberFormat="1">
      <alignment horizontal="right" readingOrder="0" shrinkToFit="0" vertical="top" wrapText="0"/>
    </xf>
    <xf borderId="6" fillId="0" fontId="18" numFmtId="0" xfId="0" applyAlignment="1" applyBorder="1" applyFont="1">
      <alignment horizontal="left" shrinkToFit="0" vertical="top" wrapText="0"/>
    </xf>
    <xf borderId="7" fillId="0" fontId="18" numFmtId="0" xfId="0" applyAlignment="1" applyBorder="1" applyFont="1">
      <alignment horizontal="left" shrinkToFit="0" vertical="top" wrapText="0"/>
    </xf>
    <xf borderId="8" fillId="0" fontId="18" numFmtId="0" xfId="0" applyAlignment="1" applyBorder="1" applyFont="1">
      <alignment horizontal="left" shrinkToFit="0" vertical="top" wrapText="0"/>
    </xf>
    <xf borderId="8" fillId="0" fontId="18" numFmtId="0" xfId="0" applyAlignment="1" applyBorder="1" applyFont="1">
      <alignment horizontal="right" shrinkToFit="0" vertical="top" wrapText="0"/>
    </xf>
    <xf borderId="9" fillId="0" fontId="18" numFmtId="0" xfId="0" applyAlignment="1" applyBorder="1" applyFont="1">
      <alignment horizontal="left" shrinkToFit="0" vertical="top" wrapText="0"/>
    </xf>
    <xf borderId="5" fillId="0" fontId="18" numFmtId="0" xfId="0" applyAlignment="1" applyBorder="1" applyFont="1">
      <alignment horizontal="left" readingOrder="0"/>
    </xf>
    <xf borderId="0" fillId="0" fontId="18" numFmtId="0" xfId="0" applyAlignment="1" applyFont="1">
      <alignment horizontal="left" readingOrder="0"/>
    </xf>
    <xf borderId="6" fillId="0" fontId="18" numFmtId="0" xfId="0" applyAlignment="1" applyBorder="1" applyFont="1">
      <alignment horizontal="left" readingOrder="0"/>
    </xf>
    <xf borderId="0" fillId="0" fontId="48" numFmtId="0" xfId="0" applyAlignment="1" applyFont="1">
      <alignment horizontal="left" readingOrder="0"/>
    </xf>
    <xf borderId="0" fillId="0" fontId="8" numFmtId="4" xfId="0" applyAlignment="1" applyFont="1" applyNumberFormat="1">
      <alignment readingOrder="0"/>
    </xf>
    <xf borderId="7" fillId="0" fontId="18" numFmtId="0" xfId="0" applyAlignment="1" applyBorder="1" applyFont="1">
      <alignment horizontal="left" readingOrder="0"/>
    </xf>
    <xf borderId="8" fillId="0" fontId="18" numFmtId="0" xfId="0" applyAlignment="1" applyBorder="1" applyFont="1">
      <alignment horizontal="left" readingOrder="0"/>
    </xf>
    <xf borderId="8" fillId="0" fontId="8" numFmtId="164" xfId="0" applyAlignment="1" applyBorder="1" applyFont="1" applyNumberFormat="1">
      <alignment readingOrder="0"/>
    </xf>
    <xf borderId="9" fillId="0" fontId="18" numFmtId="0" xfId="0" applyAlignment="1" applyBorder="1" applyFont="1">
      <alignment horizontal="left" readingOrder="0"/>
    </xf>
    <xf borderId="0" fillId="0" fontId="18" numFmtId="0" xfId="0" applyAlignment="1" applyFont="1">
      <alignment shrinkToFit="0" vertical="top" wrapText="0"/>
    </xf>
    <xf borderId="0" fillId="0" fontId="12" numFmtId="0" xfId="0" applyAlignment="1" applyFont="1">
      <alignment readingOrder="0"/>
    </xf>
    <xf borderId="0" fillId="0" fontId="12" numFmtId="164" xfId="0" applyAlignment="1" applyFont="1" applyNumberFormat="1">
      <alignment readingOrder="0"/>
    </xf>
    <xf borderId="0" fillId="0" fontId="12" numFmtId="4" xfId="0" applyAlignment="1" applyFont="1" applyNumberFormat="1">
      <alignment readingOrder="0"/>
    </xf>
    <xf borderId="8" fillId="0" fontId="12" numFmtId="165" xfId="0" applyAlignment="1" applyBorder="1" applyFont="1" applyNumberFormat="1">
      <alignment readingOrder="0"/>
    </xf>
    <xf borderId="0" fillId="11" fontId="20" numFmtId="0" xfId="0" applyAlignment="1" applyFont="1">
      <alignment horizontal="center" readingOrder="0" shrinkToFit="0" vertical="top" wrapText="0"/>
    </xf>
    <xf borderId="0" fillId="11" fontId="20" numFmtId="0" xfId="0" applyAlignment="1" applyFont="1">
      <alignment horizontal="right" readingOrder="0" shrinkToFit="0" vertical="top" wrapText="0"/>
    </xf>
    <xf borderId="0" fillId="0" fontId="8" numFmtId="0" xfId="0" applyFont="1"/>
    <xf borderId="0" fillId="0" fontId="19" numFmtId="0" xfId="0" applyAlignment="1" applyFont="1">
      <alignment shrinkToFit="0" vertical="top" wrapText="0"/>
    </xf>
    <xf borderId="0" fillId="0" fontId="2" numFmtId="0" xfId="0" applyAlignment="1" applyFont="1">
      <alignment readingOrder="0" vertical="top"/>
    </xf>
    <xf borderId="88" fillId="9" fontId="20" numFmtId="0" xfId="0" applyAlignment="1" applyBorder="1" applyFont="1">
      <alignment horizontal="left" readingOrder="0" shrinkToFit="0" vertical="top" wrapText="0"/>
    </xf>
    <xf borderId="89" fillId="9" fontId="20" numFmtId="0" xfId="0" applyAlignment="1" applyBorder="1" applyFont="1">
      <alignment horizontal="left" readingOrder="0" shrinkToFit="0" vertical="top" wrapText="0"/>
    </xf>
    <xf borderId="90" fillId="9" fontId="20" numFmtId="0" xfId="0" applyAlignment="1" applyBorder="1" applyFont="1">
      <alignment horizontal="left" readingOrder="0" shrinkToFit="0" vertical="top" wrapText="0"/>
    </xf>
    <xf borderId="6" fillId="0" fontId="19" numFmtId="0" xfId="0" applyAlignment="1" applyBorder="1" applyFont="1">
      <alignment shrinkToFit="0" vertical="top" wrapText="0"/>
    </xf>
    <xf borderId="5" fillId="0" fontId="16" numFmtId="0" xfId="0" applyAlignment="1" applyBorder="1" applyFont="1">
      <alignment horizontal="left" readingOrder="0" shrinkToFit="0" vertical="top" wrapText="0"/>
    </xf>
    <xf borderId="0" fillId="0" fontId="16" numFmtId="0" xfId="0" applyAlignment="1" applyFont="1">
      <alignment horizontal="right" readingOrder="0" shrinkToFit="0" vertical="top" wrapText="0"/>
    </xf>
    <xf borderId="6" fillId="0" fontId="18" numFmtId="0" xfId="0" applyAlignment="1" applyBorder="1" applyFont="1">
      <alignment horizontal="left" readingOrder="0" shrinkToFit="0" vertical="top" wrapText="0"/>
    </xf>
    <xf borderId="0" fillId="0" fontId="18" numFmtId="164" xfId="0" applyAlignment="1" applyFont="1" applyNumberFormat="1">
      <alignment horizontal="right" readingOrder="0" shrinkToFit="0" vertical="top" wrapText="0"/>
    </xf>
    <xf borderId="0" fillId="0" fontId="18" numFmtId="4" xfId="0" applyAlignment="1" applyFont="1" applyNumberFormat="1">
      <alignment horizontal="right" readingOrder="0" shrinkToFit="0" vertical="top" wrapText="0"/>
    </xf>
    <xf borderId="0" fillId="0" fontId="18" numFmtId="165" xfId="0" applyAlignment="1" applyFont="1" applyNumberFormat="1">
      <alignment horizontal="right" readingOrder="0" shrinkToFit="0" vertical="top" wrapText="0"/>
    </xf>
    <xf borderId="8" fillId="0" fontId="18" numFmtId="165" xfId="0" applyAlignment="1" applyBorder="1" applyFont="1" applyNumberFormat="1">
      <alignment horizontal="right" readingOrder="0" shrinkToFit="0" vertical="top" wrapText="0"/>
    </xf>
    <xf borderId="8" fillId="0" fontId="18" numFmtId="0" xfId="0" applyAlignment="1" applyBorder="1" applyFont="1">
      <alignment horizontal="right" readingOrder="0" shrinkToFit="0" vertical="top" wrapText="0"/>
    </xf>
    <xf borderId="9" fillId="0" fontId="19" numFmtId="0" xfId="0" applyAlignment="1" applyBorder="1" applyFont="1">
      <alignment shrinkToFit="0" vertical="top" wrapText="0"/>
    </xf>
    <xf borderId="0" fillId="0" fontId="18" numFmtId="0" xfId="0" applyAlignment="1" applyFont="1">
      <alignment shrinkToFit="0" vertical="top" wrapText="0"/>
    </xf>
    <xf borderId="6" fillId="0" fontId="18" numFmtId="0" xfId="0" applyAlignment="1" applyBorder="1" applyFont="1">
      <alignment shrinkToFit="0" vertical="top" wrapText="0"/>
    </xf>
    <xf borderId="9" fillId="0" fontId="18" numFmtId="0" xfId="0" applyAlignment="1" applyBorder="1" applyFont="1">
      <alignment horizontal="left" readingOrder="0" shrinkToFit="0" vertical="top" wrapText="0"/>
    </xf>
    <xf borderId="0" fillId="3" fontId="2" numFmtId="0" xfId="0" applyAlignment="1" applyFont="1">
      <alignment readingOrder="0"/>
    </xf>
    <xf borderId="0" fillId="18" fontId="2" numFmtId="0" xfId="0" applyAlignment="1" applyFont="1">
      <alignment readingOrder="0"/>
    </xf>
    <xf borderId="0" fillId="13" fontId="2" numFmtId="0" xfId="0" applyAlignment="1" applyFont="1">
      <alignment readingOrder="0"/>
    </xf>
    <xf borderId="0" fillId="20" fontId="2" numFmtId="0" xfId="0" applyAlignment="1" applyFont="1">
      <alignment readingOrder="0"/>
    </xf>
    <xf borderId="0" fillId="21" fontId="19" numFmtId="0" xfId="0" applyAlignment="1" applyFont="1">
      <alignment horizontal="left" readingOrder="0" shrinkToFit="0" vertical="bottom" wrapText="0"/>
    </xf>
    <xf borderId="0" fillId="13" fontId="3"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3" numFmtId="165" xfId="0" applyAlignment="1" applyFont="1" applyNumberFormat="1">
      <alignment horizontal="left" readingOrder="0" shrinkToFit="0" vertical="center" wrapText="1"/>
    </xf>
    <xf borderId="0" fillId="2" fontId="3" numFmtId="0" xfId="0" applyAlignment="1" applyFont="1">
      <alignment horizontal="left" readingOrder="0" shrinkToFit="0" vertical="center" wrapText="1"/>
    </xf>
    <xf borderId="0" fillId="18" fontId="3" numFmtId="0" xfId="0" applyAlignment="1" applyFont="1">
      <alignment horizontal="left" readingOrder="0" shrinkToFit="0" vertical="center" wrapText="1"/>
    </xf>
    <xf borderId="0" fillId="18" fontId="3" numFmtId="0" xfId="0" applyAlignment="1" applyFont="1">
      <alignment horizontal="left" readingOrder="0" shrinkToFit="0" vertical="center" wrapText="1"/>
    </xf>
    <xf borderId="0" fillId="11" fontId="3" numFmtId="0" xfId="0" applyAlignment="1" applyFont="1">
      <alignment horizontal="left" readingOrder="0" shrinkToFit="0" vertical="center" wrapText="1"/>
    </xf>
    <xf borderId="0" fillId="25" fontId="3"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3" numFmtId="0" xfId="0" applyAlignment="1" applyFont="1">
      <alignment readingOrder="0" shrinkToFit="0" vertical="center" wrapText="1"/>
    </xf>
    <xf borderId="0" fillId="3" fontId="3" numFmtId="0" xfId="0" applyAlignment="1" applyFont="1">
      <alignment readingOrder="0" shrinkToFit="0" vertical="center" wrapText="1"/>
    </xf>
    <xf borderId="0" fillId="20" fontId="3" numFmtId="0" xfId="0" applyAlignment="1" applyFont="1">
      <alignment horizontal="left" readingOrder="0" shrinkToFit="0" vertical="center" wrapText="1"/>
    </xf>
    <xf borderId="0" fillId="20" fontId="3" numFmtId="0" xfId="0" applyAlignment="1" applyFont="1">
      <alignment readingOrder="0" shrinkToFit="0" vertical="center" wrapText="1"/>
    </xf>
    <xf borderId="0" fillId="20" fontId="3" numFmtId="0" xfId="0" applyAlignment="1" applyFont="1">
      <alignment readingOrder="0" shrinkToFit="0" vertical="center" wrapText="1"/>
    </xf>
    <xf borderId="0" fillId="3" fontId="3" numFmtId="3" xfId="0" applyAlignment="1" applyFont="1" applyNumberFormat="1">
      <alignment readingOrder="0" shrinkToFit="0" vertical="center" wrapText="1"/>
    </xf>
    <xf borderId="0" fillId="20" fontId="3" numFmtId="177" xfId="0" applyAlignment="1" applyFont="1" applyNumberFormat="1">
      <alignment readingOrder="0" shrinkToFit="0" vertical="center" wrapText="1"/>
    </xf>
    <xf borderId="0" fillId="3" fontId="3" numFmtId="177" xfId="0" applyAlignment="1" applyFont="1" applyNumberFormat="1">
      <alignment readingOrder="0" shrinkToFit="0" vertical="center" wrapText="1"/>
    </xf>
    <xf borderId="0" fillId="0" fontId="49" numFmtId="0" xfId="0" applyAlignment="1" applyFont="1">
      <alignment readingOrder="0"/>
    </xf>
    <xf borderId="0" fillId="0" fontId="2" numFmtId="186" xfId="0" applyAlignment="1" applyFont="1" applyNumberFormat="1">
      <alignment readingOrder="0"/>
    </xf>
    <xf borderId="0" fillId="0" fontId="6"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18" fontId="7" numFmtId="0" xfId="0" applyAlignment="1" applyFont="1">
      <alignment readingOrder="0" shrinkToFit="0" vertical="center" wrapText="0"/>
    </xf>
    <xf borderId="0" fillId="0" fontId="7" numFmtId="0" xfId="0" applyAlignment="1" applyFont="1">
      <alignment readingOrder="0" shrinkToFit="0" vertical="center" wrapText="0"/>
    </xf>
    <xf borderId="0" fillId="2" fontId="7" numFmtId="0" xfId="0" applyAlignment="1" applyFont="1">
      <alignment readingOrder="0" shrinkToFit="0" vertical="center" wrapText="0"/>
    </xf>
    <xf borderId="0" fillId="13" fontId="3" numFmtId="4" xfId="0" applyAlignment="1" applyFont="1" applyNumberFormat="1">
      <alignment horizontal="right" readingOrder="0" shrinkToFit="0" vertical="center" wrapText="1"/>
    </xf>
    <xf borderId="0" fillId="18" fontId="3" numFmtId="0" xfId="0" applyAlignment="1" applyFont="1">
      <alignment horizontal="left" readingOrder="0" shrinkToFit="0" vertical="center" wrapText="1"/>
    </xf>
    <xf borderId="0" fillId="0" fontId="8" numFmtId="0" xfId="0" applyAlignment="1" applyFont="1">
      <alignment readingOrder="0" shrinkToFit="0" vertical="center" wrapText="0"/>
    </xf>
    <xf borderId="0" fillId="13" fontId="7" numFmtId="0" xfId="0" applyAlignment="1" applyFont="1">
      <alignment readingOrder="0" shrinkToFit="0" vertical="center" wrapText="0"/>
    </xf>
    <xf borderId="0" fillId="13" fontId="7" numFmtId="0" xfId="0" applyAlignment="1" applyFont="1">
      <alignment readingOrder="0" shrinkToFit="0" vertical="center" wrapText="1"/>
    </xf>
    <xf borderId="0" fillId="13" fontId="7" numFmtId="4" xfId="0" applyAlignment="1" applyFont="1" applyNumberFormat="1">
      <alignment readingOrder="0" shrinkToFit="0" vertical="center" wrapText="0"/>
    </xf>
    <xf borderId="0" fillId="22" fontId="1" numFmtId="0" xfId="0" applyAlignment="1" applyFont="1">
      <alignment readingOrder="0"/>
    </xf>
    <xf borderId="0" fillId="22" fontId="2" numFmtId="0" xfId="0" applyFont="1"/>
    <xf borderId="0" fillId="22" fontId="3" numFmtId="0" xfId="0" applyAlignment="1" applyFont="1">
      <alignment readingOrder="0"/>
    </xf>
    <xf borderId="0" fillId="22" fontId="6" numFmtId="0" xfId="0" applyAlignment="1" applyFont="1">
      <alignment horizontal="center" readingOrder="0" shrinkToFit="0" vertical="center" wrapText="0"/>
    </xf>
    <xf borderId="0" fillId="22" fontId="7" numFmtId="0" xfId="0" applyAlignment="1" applyFont="1">
      <alignment readingOrder="0" shrinkToFit="0" vertical="center" wrapText="0"/>
    </xf>
    <xf borderId="0" fillId="22" fontId="7" numFmtId="0" xfId="0" applyAlignment="1" applyFont="1">
      <alignment horizontal="right" readingOrder="0" shrinkToFit="0" vertical="center" wrapText="0"/>
    </xf>
    <xf borderId="0" fillId="22" fontId="3" numFmtId="0" xfId="0" applyAlignment="1" applyFont="1">
      <alignment horizontal="left" readingOrder="0" shrinkToFit="0" vertical="center" wrapText="1"/>
    </xf>
    <xf borderId="0" fillId="22" fontId="3" numFmtId="0" xfId="0" applyAlignment="1" applyFont="1">
      <alignment horizontal="right" readingOrder="0" shrinkToFit="0" vertical="center" wrapText="1"/>
    </xf>
    <xf borderId="0" fillId="22" fontId="7" numFmtId="164" xfId="0" applyAlignment="1" applyFont="1" applyNumberFormat="1">
      <alignment horizontal="right" readingOrder="0" shrinkToFit="0" vertical="center" wrapText="0"/>
    </xf>
    <xf borderId="0" fillId="22" fontId="7" numFmtId="4" xfId="0" applyAlignment="1" applyFont="1" applyNumberFormat="1">
      <alignment horizontal="right" readingOrder="0" shrinkToFit="0" vertical="center" wrapText="0"/>
    </xf>
    <xf borderId="0" fillId="22" fontId="7" numFmtId="165" xfId="0" applyAlignment="1" applyFont="1" applyNumberFormat="1">
      <alignment horizontal="right" readingOrder="0" shrinkToFit="0" vertical="center" wrapText="0"/>
    </xf>
    <xf borderId="38" fillId="25" fontId="40" numFmtId="0" xfId="0" applyAlignment="1" applyBorder="1" applyFont="1">
      <alignment horizontal="left" readingOrder="0" vertical="top"/>
    </xf>
    <xf borderId="0" fillId="25" fontId="40" numFmtId="0" xfId="0" applyAlignment="1" applyFont="1">
      <alignment horizontal="left" vertical="top"/>
    </xf>
    <xf borderId="41" fillId="25" fontId="40" numFmtId="0" xfId="0" applyAlignment="1" applyBorder="1" applyFont="1">
      <alignment horizontal="left" vertical="top"/>
    </xf>
    <xf borderId="46" fillId="2" fontId="40" numFmtId="0" xfId="0" applyAlignment="1" applyBorder="1" applyFont="1">
      <alignment horizontal="left" readingOrder="0" vertical="top"/>
    </xf>
    <xf borderId="91" fillId="2" fontId="40" numFmtId="0" xfId="0" applyAlignment="1" applyBorder="1" applyFont="1">
      <alignment horizontal="left" readingOrder="0" vertical="top"/>
    </xf>
    <xf borderId="91" fillId="2" fontId="40" numFmtId="165" xfId="0" applyAlignment="1" applyBorder="1" applyFont="1" applyNumberFormat="1">
      <alignment horizontal="left" readingOrder="0" vertical="top"/>
    </xf>
    <xf borderId="48" fillId="2" fontId="40" numFmtId="0" xfId="0" applyAlignment="1" applyBorder="1" applyFont="1">
      <alignment horizontal="left" vertical="top"/>
    </xf>
    <xf borderId="30" fillId="25" fontId="40" numFmtId="165" xfId="0" applyAlignment="1" applyBorder="1" applyFont="1" applyNumberFormat="1">
      <alignment horizontal="left" readingOrder="0" vertical="top"/>
    </xf>
    <xf borderId="34" fillId="2" fontId="40" numFmtId="0" xfId="0" applyAlignment="1" applyBorder="1" applyFont="1">
      <alignment horizontal="left" vertical="top"/>
    </xf>
    <xf borderId="64" fillId="25" fontId="40" numFmtId="0" xfId="0" applyAlignment="1" applyBorder="1" applyFont="1">
      <alignment horizontal="left" vertical="top"/>
    </xf>
    <xf borderId="56" fillId="18" fontId="40" numFmtId="0" xfId="0" applyAlignment="1" applyBorder="1" applyFont="1">
      <alignment horizontal="left" readingOrder="0" vertical="top"/>
    </xf>
    <xf borderId="59" fillId="18" fontId="40" numFmtId="0" xfId="0" applyAlignment="1" applyBorder="1" applyFont="1">
      <alignment horizontal="left" readingOrder="0" vertical="top"/>
    </xf>
    <xf borderId="34" fillId="18" fontId="40" numFmtId="0" xfId="0" applyAlignment="1" applyBorder="1" applyFont="1">
      <alignment horizontal="left" vertical="top"/>
    </xf>
    <xf borderId="31" fillId="2" fontId="40" numFmtId="0" xfId="0" applyAlignment="1" applyBorder="1" applyFont="1">
      <alignment horizontal="left" vertical="top"/>
    </xf>
    <xf borderId="33" fillId="21" fontId="18" numFmtId="0" xfId="0" applyAlignment="1" applyBorder="1" applyFont="1">
      <alignment horizontal="center" readingOrder="0" shrinkToFit="0" vertical="top" wrapText="0"/>
    </xf>
    <xf borderId="29" fillId="21" fontId="50" numFmtId="0" xfId="0" applyAlignment="1" applyBorder="1" applyFont="1">
      <alignment horizontal="left" readingOrder="0" shrinkToFit="0" vertical="top" wrapText="0"/>
    </xf>
    <xf borderId="30" fillId="21" fontId="50" numFmtId="0" xfId="0" applyAlignment="1" applyBorder="1" applyFont="1">
      <alignment horizontal="left" readingOrder="0" shrinkToFit="0" vertical="top" wrapText="0"/>
    </xf>
    <xf borderId="30" fillId="21" fontId="50" numFmtId="0" xfId="0" applyAlignment="1" applyBorder="1" applyFont="1">
      <alignment horizontal="center" readingOrder="0" shrinkToFit="0" vertical="top" wrapText="0"/>
    </xf>
    <xf borderId="23" fillId="9" fontId="33" numFmtId="0" xfId="0" applyAlignment="1" applyBorder="1" applyFont="1">
      <alignment horizontal="center" readingOrder="0" shrinkToFit="0" vertical="top" wrapText="0"/>
    </xf>
    <xf borderId="24" fillId="9" fontId="33" numFmtId="0" xfId="0" applyAlignment="1" applyBorder="1" applyFont="1">
      <alignment horizontal="center" readingOrder="0" shrinkToFit="0" vertical="top" wrapText="0"/>
    </xf>
    <xf borderId="25" fillId="9" fontId="33" numFmtId="0" xfId="0" applyAlignment="1" applyBorder="1" applyFont="1">
      <alignment horizontal="center" readingOrder="0" shrinkToFit="0" vertical="top" wrapText="0"/>
    </xf>
    <xf borderId="32" fillId="11" fontId="50" numFmtId="0" xfId="0" applyAlignment="1" applyBorder="1" applyFont="1">
      <alignment horizontal="left" readingOrder="0" shrinkToFit="0" vertical="top" wrapText="0"/>
    </xf>
    <xf borderId="33" fillId="11" fontId="50" numFmtId="0" xfId="0" applyAlignment="1" applyBorder="1" applyFont="1">
      <alignment horizontal="left" readingOrder="0" shrinkToFit="0" vertical="top" wrapText="0"/>
    </xf>
    <xf borderId="33" fillId="11" fontId="50" numFmtId="4" xfId="0" applyAlignment="1" applyBorder="1" applyFont="1" applyNumberFormat="1">
      <alignment horizontal="right" readingOrder="0" shrinkToFit="0" vertical="top" wrapText="0"/>
    </xf>
    <xf borderId="34" fillId="11" fontId="50" numFmtId="0" xfId="0" applyAlignment="1" applyBorder="1" applyFont="1">
      <alignment shrinkToFit="0" vertical="top" wrapText="0"/>
    </xf>
    <xf borderId="30" fillId="25" fontId="50" numFmtId="0" xfId="0" applyAlignment="1" applyBorder="1" applyFont="1">
      <alignment horizontal="left" readingOrder="0" shrinkToFit="0" vertical="top" wrapText="0"/>
    </xf>
    <xf borderId="56" fillId="18" fontId="50" numFmtId="0" xfId="0" applyAlignment="1" applyBorder="1" applyFont="1">
      <alignment horizontal="left" readingOrder="0" vertical="top"/>
    </xf>
    <xf borderId="30" fillId="25" fontId="50" numFmtId="4" xfId="0" applyAlignment="1" applyBorder="1" applyFont="1" applyNumberFormat="1">
      <alignment horizontal="right" readingOrder="0" shrinkToFit="0" vertical="top" wrapText="0"/>
    </xf>
    <xf borderId="31" fillId="21" fontId="50" numFmtId="0" xfId="0" applyAlignment="1" applyBorder="1" applyFont="1">
      <alignment horizontal="left" readingOrder="0" shrinkToFit="0" vertical="top" wrapText="0"/>
    </xf>
    <xf borderId="34" fillId="11" fontId="40" numFmtId="0" xfId="0" applyAlignment="1" applyBorder="1" applyFont="1">
      <alignment vertical="top"/>
    </xf>
    <xf borderId="29" fillId="25" fontId="50" numFmtId="0" xfId="0" applyAlignment="1" applyBorder="1" applyFont="1">
      <alignment horizontal="left" readingOrder="0" shrinkToFit="0" vertical="top" wrapText="0"/>
    </xf>
    <xf borderId="30" fillId="25" fontId="50" numFmtId="0" xfId="0" applyAlignment="1" applyBorder="1" applyFont="1">
      <alignment horizontal="right" readingOrder="0" shrinkToFit="0" vertical="top" wrapText="0"/>
    </xf>
    <xf borderId="31" fillId="25" fontId="50" numFmtId="0" xfId="0" applyAlignment="1" applyBorder="1" applyFont="1">
      <alignment shrinkToFit="0" vertical="top" wrapText="0"/>
    </xf>
    <xf borderId="33" fillId="11" fontId="50" numFmtId="0" xfId="0" applyAlignment="1" applyBorder="1" applyFont="1">
      <alignment horizontal="right" readingOrder="0" shrinkToFit="0" vertical="top" wrapText="0"/>
    </xf>
    <xf borderId="32" fillId="29" fontId="50" numFmtId="0" xfId="0" applyAlignment="1" applyBorder="1" applyFill="1" applyFont="1">
      <alignment horizontal="left" readingOrder="0" shrinkToFit="0" vertical="top" wrapText="0"/>
    </xf>
    <xf borderId="33" fillId="29" fontId="50" numFmtId="0" xfId="0" applyAlignment="1" applyBorder="1" applyFont="1">
      <alignment horizontal="left" readingOrder="0" shrinkToFit="0" vertical="top" wrapText="0"/>
    </xf>
    <xf borderId="33" fillId="29" fontId="50" numFmtId="4" xfId="0" applyAlignment="1" applyBorder="1" applyFont="1" applyNumberFormat="1">
      <alignment horizontal="right" readingOrder="0" shrinkToFit="0" vertical="top" wrapText="0"/>
    </xf>
    <xf borderId="34" fillId="29" fontId="50" numFmtId="0" xfId="0" applyAlignment="1" applyBorder="1" applyFont="1">
      <alignment horizontal="left" readingOrder="0" shrinkToFit="0" vertical="top" wrapText="0"/>
    </xf>
    <xf borderId="33" fillId="11" fontId="50" numFmtId="164" xfId="0" applyAlignment="1" applyBorder="1" applyFont="1" applyNumberFormat="1">
      <alignment horizontal="right" readingOrder="0" shrinkToFit="0" vertical="top" wrapText="0"/>
    </xf>
    <xf borderId="30" fillId="25" fontId="50" numFmtId="165" xfId="0" applyAlignment="1" applyBorder="1" applyFont="1" applyNumberFormat="1">
      <alignment horizontal="right" readingOrder="0" shrinkToFit="0" vertical="top" wrapText="0"/>
    </xf>
    <xf borderId="39" fillId="2" fontId="50" numFmtId="0" xfId="0" applyAlignment="1" applyBorder="1" applyFont="1">
      <alignment horizontal="left" readingOrder="0" shrinkToFit="0" vertical="top" wrapText="0"/>
    </xf>
    <xf borderId="40" fillId="2" fontId="50" numFmtId="0" xfId="0" applyAlignment="1" applyBorder="1" applyFont="1">
      <alignment horizontal="left" readingOrder="0" shrinkToFit="0" vertical="top" wrapText="0"/>
    </xf>
    <xf borderId="40" fillId="2" fontId="50" numFmtId="0" xfId="0" applyAlignment="1" applyBorder="1" applyFont="1">
      <alignment horizontal="left" readingOrder="0" vertical="top"/>
    </xf>
    <xf borderId="40" fillId="2" fontId="50" numFmtId="4" xfId="0" applyAlignment="1" applyBorder="1" applyFont="1" applyNumberFormat="1">
      <alignment horizontal="right" readingOrder="0" shrinkToFit="0" vertical="top" wrapText="0"/>
    </xf>
    <xf borderId="31" fillId="2" fontId="50" numFmtId="0" xfId="0" applyAlignment="1" applyBorder="1" applyFont="1">
      <alignment shrinkToFit="0" vertical="top" wrapText="0"/>
    </xf>
    <xf borderId="27" fillId="13" fontId="40" numFmtId="4" xfId="0" applyAlignment="1" applyBorder="1" applyFont="1" applyNumberFormat="1">
      <alignment horizontal="right" readingOrder="0" vertical="top"/>
    </xf>
    <xf borderId="34" fillId="13" fontId="40" numFmtId="0" xfId="0" applyAlignment="1" applyBorder="1" applyFont="1">
      <alignment horizontal="left" readingOrder="0" vertical="top"/>
    </xf>
    <xf borderId="31" fillId="18" fontId="40" numFmtId="0" xfId="0" applyAlignment="1" applyBorder="1" applyFont="1">
      <alignment horizontal="left" readingOrder="0" vertical="top"/>
    </xf>
    <xf borderId="32" fillId="21" fontId="50" numFmtId="0" xfId="0" applyAlignment="1" applyBorder="1" applyFont="1">
      <alignment horizontal="left" readingOrder="0" shrinkToFit="0" vertical="top" wrapText="0"/>
    </xf>
    <xf borderId="33" fillId="21" fontId="50" numFmtId="0" xfId="0" applyAlignment="1" applyBorder="1" applyFont="1">
      <alignment horizontal="left" readingOrder="0" shrinkToFit="0" vertical="top" wrapText="0"/>
    </xf>
    <xf borderId="34" fillId="21" fontId="50" numFmtId="0" xfId="0" applyAlignment="1" applyBorder="1" applyFont="1">
      <alignment horizontal="left" readingOrder="0" shrinkToFit="0" vertical="top" wrapText="0"/>
    </xf>
    <xf borderId="31" fillId="25" fontId="50" numFmtId="0" xfId="0" applyAlignment="1" applyBorder="1" applyFont="1">
      <alignment horizontal="left" readingOrder="0" shrinkToFit="0" vertical="top" wrapText="0"/>
    </xf>
    <xf borderId="32" fillId="30" fontId="18" numFmtId="0" xfId="0" applyAlignment="1" applyBorder="1" applyFill="1" applyFont="1">
      <alignment horizontal="left" readingOrder="0" shrinkToFit="0" vertical="top" wrapText="0"/>
    </xf>
    <xf borderId="33" fillId="30" fontId="18" numFmtId="0" xfId="0" applyAlignment="1" applyBorder="1" applyFont="1">
      <alignment horizontal="left" readingOrder="0" shrinkToFit="0" vertical="top" wrapText="0"/>
    </xf>
    <xf borderId="33" fillId="30" fontId="18" numFmtId="0" xfId="0" applyAlignment="1" applyBorder="1" applyFont="1">
      <alignment horizontal="center" readingOrder="0" shrinkToFit="0" vertical="top" wrapText="0"/>
    </xf>
    <xf borderId="34" fillId="30" fontId="18" numFmtId="0" xfId="0" applyAlignment="1" applyBorder="1" applyFont="1">
      <alignment horizontal="left" readingOrder="0" shrinkToFit="0" vertical="top" wrapText="0"/>
    </xf>
    <xf borderId="29" fillId="30" fontId="50" numFmtId="0" xfId="0" applyAlignment="1" applyBorder="1" applyFont="1">
      <alignment horizontal="left" readingOrder="0" shrinkToFit="0" vertical="top" wrapText="0"/>
    </xf>
    <xf borderId="30" fillId="30" fontId="18" numFmtId="0" xfId="0" applyAlignment="1" applyBorder="1" applyFont="1">
      <alignment horizontal="left" readingOrder="0" shrinkToFit="0" vertical="top" wrapText="0"/>
    </xf>
    <xf borderId="30" fillId="30" fontId="50" numFmtId="0" xfId="0" applyAlignment="1" applyBorder="1" applyFont="1">
      <alignment horizontal="left" readingOrder="0" shrinkToFit="0" vertical="top" wrapText="0"/>
    </xf>
    <xf borderId="30" fillId="30" fontId="50" numFmtId="0" xfId="0" applyAlignment="1" applyBorder="1" applyFont="1">
      <alignment horizontal="center" readingOrder="0" shrinkToFit="0" vertical="top" wrapText="0"/>
    </xf>
    <xf borderId="0" fillId="0" fontId="19" numFmtId="0" xfId="0" applyAlignment="1" applyFont="1">
      <alignment vertical="top"/>
    </xf>
    <xf borderId="33" fillId="11" fontId="40" numFmtId="0" xfId="0" applyAlignment="1" applyBorder="1" applyFont="1">
      <alignment horizontal="right" readingOrder="0" vertical="top"/>
    </xf>
    <xf borderId="29" fillId="22" fontId="50" numFmtId="0" xfId="0" applyAlignment="1" applyBorder="1" applyFont="1">
      <alignment horizontal="left" readingOrder="0" shrinkToFit="0" vertical="top" wrapText="0"/>
    </xf>
    <xf borderId="30" fillId="22" fontId="50" numFmtId="0" xfId="0" applyAlignment="1" applyBorder="1" applyFont="1">
      <alignment horizontal="left" readingOrder="0" shrinkToFit="0" vertical="top" wrapText="0"/>
    </xf>
    <xf borderId="30" fillId="22" fontId="50" numFmtId="165" xfId="0" applyAlignment="1" applyBorder="1" applyFont="1" applyNumberFormat="1">
      <alignment horizontal="right" readingOrder="0" shrinkToFit="0" vertical="top" wrapText="0"/>
    </xf>
    <xf borderId="31" fillId="22" fontId="50" numFmtId="0" xfId="0" applyAlignment="1" applyBorder="1" applyFont="1">
      <alignment horizontal="left" readingOrder="0" shrinkToFit="0" vertical="top" wrapText="0"/>
    </xf>
    <xf borderId="33" fillId="11" fontId="50" numFmtId="165" xfId="0" applyAlignment="1" applyBorder="1" applyFont="1" applyNumberFormat="1">
      <alignment horizontal="right" readingOrder="0" shrinkToFit="0" vertical="top" wrapText="0"/>
    </xf>
    <xf borderId="92" fillId="22" fontId="50" numFmtId="0" xfId="0" applyAlignment="1" applyBorder="1" applyFont="1">
      <alignment horizontal="left" readingOrder="0" shrinkToFit="0" vertical="top" wrapText="0"/>
    </xf>
    <xf borderId="93" fillId="22" fontId="50" numFmtId="0" xfId="0" applyAlignment="1" applyBorder="1" applyFont="1">
      <alignment horizontal="left" readingOrder="0" shrinkToFit="0" vertical="top" wrapText="0"/>
    </xf>
    <xf borderId="93" fillId="22" fontId="50" numFmtId="0" xfId="0" applyAlignment="1" applyBorder="1" applyFont="1">
      <alignment horizontal="left" readingOrder="0" vertical="top"/>
    </xf>
    <xf borderId="93" fillId="22" fontId="50" numFmtId="0" xfId="0" applyAlignment="1" applyBorder="1" applyFont="1">
      <alignment horizontal="right" readingOrder="0" shrinkToFit="0" vertical="top" wrapText="0"/>
    </xf>
    <xf borderId="94" fillId="22" fontId="50" numFmtId="0" xfId="0" applyAlignment="1" applyBorder="1" applyFont="1">
      <alignment horizontal="left" readingOrder="0" vertical="top"/>
    </xf>
    <xf borderId="0" fillId="22" fontId="41" numFmtId="0" xfId="0" applyAlignment="1" applyFont="1">
      <alignment horizontal="left" readingOrder="0" shrinkToFit="0" vertical="top" wrapText="0"/>
    </xf>
    <xf borderId="0" fillId="22" fontId="19" numFmtId="0" xfId="0" applyAlignment="1" applyFont="1">
      <alignment shrinkToFit="0" vertical="top" wrapText="0"/>
    </xf>
    <xf borderId="0" fillId="22" fontId="40" numFmtId="0" xfId="0" applyAlignment="1" applyFont="1">
      <alignment horizontal="left" readingOrder="0" shrinkToFit="0" vertical="top" wrapText="0"/>
    </xf>
    <xf borderId="95" fillId="22" fontId="47" numFmtId="0" xfId="0" applyAlignment="1" applyBorder="1" applyFont="1">
      <alignment horizontal="center" readingOrder="0" shrinkToFit="0" vertical="top" wrapText="0"/>
    </xf>
    <xf borderId="96" fillId="22" fontId="47" numFmtId="0" xfId="0" applyAlignment="1" applyBorder="1" applyFont="1">
      <alignment horizontal="center" readingOrder="0" shrinkToFit="0" vertical="top" wrapText="0"/>
    </xf>
    <xf borderId="97" fillId="22" fontId="47" numFmtId="0" xfId="0" applyAlignment="1" applyBorder="1" applyFont="1">
      <alignment horizontal="center" readingOrder="0" shrinkToFit="0" vertical="top" wrapText="0"/>
    </xf>
    <xf borderId="98" fillId="22" fontId="50" numFmtId="0" xfId="0" applyAlignment="1" applyBorder="1" applyFont="1">
      <alignment horizontal="left" readingOrder="0" shrinkToFit="0" vertical="top" wrapText="0"/>
    </xf>
    <xf borderId="99" fillId="22" fontId="50" numFmtId="0" xfId="0" applyAlignment="1" applyBorder="1" applyFont="1">
      <alignment horizontal="left" readingOrder="0" shrinkToFit="0" vertical="top" wrapText="0"/>
    </xf>
    <xf borderId="100" fillId="22" fontId="50" numFmtId="0" xfId="0" applyAlignment="1" applyBorder="1" applyFont="1">
      <alignment horizontal="right" readingOrder="0" shrinkToFit="0" vertical="top" wrapText="0"/>
    </xf>
    <xf borderId="98" fillId="22" fontId="40" numFmtId="0" xfId="0" applyAlignment="1" applyBorder="1" applyFont="1">
      <alignment horizontal="left" readingOrder="0" vertical="top"/>
    </xf>
    <xf borderId="99" fillId="22" fontId="40" numFmtId="0" xfId="0" applyAlignment="1" applyBorder="1" applyFont="1">
      <alignment horizontal="left" readingOrder="0" vertical="top"/>
    </xf>
    <xf borderId="100" fillId="22" fontId="40" numFmtId="0" xfId="0" applyAlignment="1" applyBorder="1" applyFont="1">
      <alignment horizontal="right" readingOrder="0" vertical="top"/>
    </xf>
    <xf borderId="100" fillId="22" fontId="50" numFmtId="164" xfId="0" applyAlignment="1" applyBorder="1" applyFont="1" applyNumberFormat="1">
      <alignment horizontal="right" readingOrder="0" shrinkToFit="0" vertical="top" wrapText="0"/>
    </xf>
    <xf borderId="100" fillId="22" fontId="50" numFmtId="4" xfId="0" applyAlignment="1" applyBorder="1" applyFont="1" applyNumberFormat="1">
      <alignment horizontal="right" readingOrder="0" shrinkToFit="0" vertical="top" wrapText="0"/>
    </xf>
    <xf borderId="100" fillId="22" fontId="50" numFmtId="165" xfId="0" applyAlignment="1" applyBorder="1" applyFont="1" applyNumberFormat="1">
      <alignment horizontal="right" readingOrder="0" shrinkToFit="0" vertical="top" wrapText="0"/>
    </xf>
    <xf borderId="101" fillId="22" fontId="50" numFmtId="0" xfId="0" applyAlignment="1" applyBorder="1" applyFont="1">
      <alignment horizontal="left" readingOrder="0" shrinkToFit="0" vertical="top" wrapText="0"/>
    </xf>
    <xf borderId="102" fillId="22" fontId="50" numFmtId="0" xfId="0" applyAlignment="1" applyBorder="1" applyFont="1">
      <alignment horizontal="left" readingOrder="0" shrinkToFit="0" vertical="top" wrapText="0"/>
    </xf>
    <xf borderId="103" fillId="22" fontId="50" numFmtId="165" xfId="0" applyAlignment="1" applyBorder="1" applyFont="1" applyNumberFormat="1">
      <alignment horizontal="right" readingOrder="0" shrinkToFit="0" vertical="top" wrapText="0"/>
    </xf>
    <xf borderId="0" fillId="0" fontId="2" numFmtId="14" xfId="0" applyFont="1" applyNumberFormat="1"/>
    <xf borderId="1" fillId="0" fontId="51" numFmtId="0" xfId="0" applyAlignment="1" applyBorder="1" applyFont="1">
      <alignment horizontal="left" readingOrder="0" shrinkToFit="0" wrapText="1"/>
    </xf>
    <xf borderId="1" fillId="0" fontId="51" numFmtId="164" xfId="0" applyAlignment="1" applyBorder="1" applyFont="1" applyNumberFormat="1">
      <alignment horizontal="left" readingOrder="0" shrinkToFit="0" wrapText="1"/>
    </xf>
    <xf quotePrefix="1" borderId="1" fillId="0" fontId="51" numFmtId="0" xfId="0" applyAlignment="1" applyBorder="1" applyFont="1">
      <alignment horizontal="left" readingOrder="0" shrinkToFit="0" wrapText="1"/>
    </xf>
    <xf borderId="1" fillId="10" fontId="51" numFmtId="0" xfId="0" applyAlignment="1" applyBorder="1" applyFont="1">
      <alignment horizontal="left" readingOrder="0" shrinkToFit="0" wrapText="1"/>
    </xf>
    <xf borderId="1" fillId="10" fontId="3" numFmtId="0" xfId="0" applyAlignment="1" applyBorder="1" applyFont="1">
      <alignment horizontal="left" readingOrder="0" shrinkToFit="0" wrapText="1"/>
    </xf>
    <xf borderId="1" fillId="18" fontId="51" numFmtId="0" xfId="0" applyAlignment="1" applyBorder="1" applyFont="1">
      <alignment horizontal="center" readingOrder="0"/>
    </xf>
    <xf borderId="1" fillId="0" fontId="51" numFmtId="0" xfId="0" applyAlignment="1" applyBorder="1" applyFont="1">
      <alignment horizontal="center" readingOrder="0"/>
    </xf>
    <xf borderId="1" fillId="10" fontId="51" numFmtId="0" xfId="0" applyAlignment="1" applyBorder="1" applyFont="1">
      <alignment horizontal="center" readingOrder="0"/>
    </xf>
    <xf borderId="1" fillId="10" fontId="51" numFmtId="0" xfId="0" applyAlignment="1" applyBorder="1" applyFont="1">
      <alignment horizontal="center" readingOrder="0" shrinkToFit="0" wrapText="1"/>
    </xf>
    <xf borderId="1" fillId="10" fontId="51" numFmtId="164" xfId="0" applyAlignment="1" applyBorder="1" applyFont="1" applyNumberFormat="1">
      <alignment horizontal="center" readingOrder="0"/>
    </xf>
    <xf borderId="1" fillId="10" fontId="29" numFmtId="0" xfId="0" applyAlignment="1" applyBorder="1" applyFont="1">
      <alignment horizontal="center" readingOrder="0"/>
    </xf>
    <xf borderId="1" fillId="10" fontId="2" numFmtId="0" xfId="0" applyAlignment="1" applyBorder="1" applyFont="1">
      <alignment horizontal="center" readingOrder="0"/>
    </xf>
    <xf borderId="1" fillId="0" fontId="29" numFmtId="0" xfId="0" applyAlignment="1" applyBorder="1" applyFont="1">
      <alignment horizontal="center" readingOrder="0"/>
    </xf>
    <xf borderId="1" fillId="18" fontId="51" numFmtId="0" xfId="0" applyAlignment="1" applyBorder="1" applyFont="1">
      <alignment horizontal="center" readingOrder="0" shrinkToFit="0" wrapText="1"/>
    </xf>
    <xf borderId="1" fillId="0" fontId="51" numFmtId="0" xfId="0" applyAlignment="1" applyBorder="1" applyFont="1">
      <alignment horizontal="center" readingOrder="0" shrinkToFit="0" wrapText="1"/>
    </xf>
    <xf borderId="1" fillId="10" fontId="51" numFmtId="164" xfId="0" applyAlignment="1" applyBorder="1" applyFont="1" applyNumberFormat="1">
      <alignment horizontal="center" readingOrder="0" shrinkToFit="0" wrapText="1"/>
    </xf>
    <xf borderId="1" fillId="18" fontId="11" numFmtId="0" xfId="0" applyAlignment="1" applyBorder="1" applyFont="1">
      <alignment horizontal="center" vertical="bottom"/>
    </xf>
    <xf borderId="0" fillId="0" fontId="11" numFmtId="0" xfId="0" applyAlignment="1" applyFont="1">
      <alignment horizontal="center" readingOrder="0" vertical="bottom"/>
    </xf>
    <xf quotePrefix="1" borderId="1" fillId="10" fontId="51" numFmtId="0" xfId="0" applyAlignment="1" applyBorder="1" applyFont="1">
      <alignment horizontal="center" readingOrder="0" shrinkToFit="0" wrapText="1"/>
    </xf>
    <xf borderId="0" fillId="10" fontId="2" numFmtId="0" xfId="0" applyAlignment="1" applyFont="1">
      <alignment horizontal="center" readingOrder="0"/>
    </xf>
    <xf borderId="1" fillId="0" fontId="11" numFmtId="0" xfId="0" applyAlignment="1" applyBorder="1" applyFont="1">
      <alignment horizontal="center" readingOrder="0" vertical="bottom"/>
    </xf>
    <xf borderId="1" fillId="0" fontId="51" numFmtId="164" xfId="0" applyAlignment="1" applyBorder="1" applyFont="1" applyNumberFormat="1">
      <alignment horizontal="center" readingOrder="0" shrinkToFit="0" wrapText="1"/>
    </xf>
    <xf borderId="1" fillId="0" fontId="2" numFmtId="0" xfId="0" applyAlignment="1" applyBorder="1" applyFont="1">
      <alignment horizontal="center" readingOrder="0"/>
    </xf>
    <xf borderId="1" fillId="0" fontId="29" numFmtId="165" xfId="0" applyAlignment="1" applyBorder="1" applyFont="1" applyNumberFormat="1">
      <alignment readingOrder="0"/>
    </xf>
    <xf borderId="1" fillId="11" fontId="51" numFmtId="0" xfId="0" applyAlignment="1" applyBorder="1" applyFont="1">
      <alignment horizontal="left" readingOrder="0" shrinkToFit="0" wrapText="1"/>
    </xf>
    <xf borderId="1" fillId="11" fontId="29" numFmtId="0" xfId="0" applyAlignment="1" applyBorder="1" applyFont="1">
      <alignment readingOrder="0" vertical="bottom"/>
    </xf>
    <xf borderId="1" fillId="11" fontId="29" numFmtId="164" xfId="0" applyAlignment="1" applyBorder="1" applyFont="1" applyNumberFormat="1">
      <alignment horizontal="right" readingOrder="0" vertical="bottom"/>
    </xf>
    <xf borderId="1" fillId="11" fontId="29" numFmtId="164" xfId="0" applyAlignment="1" applyBorder="1" applyFont="1" applyNumberFormat="1">
      <alignment readingOrder="0"/>
    </xf>
    <xf borderId="1" fillId="11" fontId="29" numFmtId="0" xfId="0" applyAlignment="1" applyBorder="1" applyFont="1">
      <alignment readingOrder="0"/>
    </xf>
    <xf borderId="1" fillId="11" fontId="29" numFmtId="3" xfId="0" applyAlignment="1" applyBorder="1" applyFont="1" applyNumberFormat="1">
      <alignment readingOrder="0"/>
    </xf>
    <xf borderId="1" fillId="11" fontId="29" numFmtId="4" xfId="0" applyAlignment="1" applyBorder="1" applyFont="1" applyNumberFormat="1">
      <alignment readingOrder="0"/>
    </xf>
    <xf borderId="1" fillId="18" fontId="7" numFmtId="0" xfId="0" applyAlignment="1" applyBorder="1" applyFont="1">
      <alignment readingOrder="0" vertical="bottom"/>
    </xf>
    <xf borderId="1" fillId="18" fontId="11" numFmtId="0" xfId="0" applyAlignment="1" applyBorder="1" applyFont="1">
      <alignment readingOrder="0" vertical="bottom"/>
    </xf>
    <xf borderId="1" fillId="11" fontId="29" numFmtId="0" xfId="0" applyAlignment="1" applyBorder="1" applyFont="1">
      <alignment vertical="bottom"/>
    </xf>
    <xf borderId="1" fillId="11" fontId="11" numFmtId="0" xfId="0" applyAlignment="1" applyBorder="1" applyFont="1">
      <alignment vertical="bottom"/>
    </xf>
    <xf borderId="1" fillId="11" fontId="51" numFmtId="0" xfId="0" applyAlignment="1" applyBorder="1" applyFont="1">
      <alignment shrinkToFit="0" vertical="bottom" wrapText="1"/>
    </xf>
    <xf borderId="1" fillId="11" fontId="11" numFmtId="0" xfId="0" applyAlignment="1" applyBorder="1" applyFont="1">
      <alignment readingOrder="0" vertical="bottom"/>
    </xf>
    <xf borderId="1" fillId="11" fontId="11" numFmtId="164" xfId="0" applyAlignment="1" applyBorder="1" applyFont="1" applyNumberFormat="1">
      <alignment horizontal="right" readingOrder="0" vertical="bottom"/>
    </xf>
    <xf borderId="1" fillId="11" fontId="2" numFmtId="0" xfId="0" applyAlignment="1" applyBorder="1" applyFont="1">
      <alignment readingOrder="0"/>
    </xf>
    <xf borderId="1" fillId="11" fontId="2" numFmtId="164" xfId="0" applyAlignment="1" applyBorder="1" applyFont="1" applyNumberFormat="1">
      <alignment readingOrder="0"/>
    </xf>
    <xf borderId="1" fillId="11" fontId="2" numFmtId="3" xfId="0" applyAlignment="1" applyBorder="1" applyFont="1" applyNumberFormat="1">
      <alignment readingOrder="0"/>
    </xf>
    <xf borderId="1" fillId="11" fontId="36" numFmtId="0" xfId="0" applyAlignment="1" applyBorder="1" applyFont="1">
      <alignment shrinkToFit="0" vertical="bottom" wrapText="1"/>
    </xf>
    <xf borderId="1" fillId="11" fontId="3" numFmtId="0" xfId="0" applyAlignment="1" applyBorder="1" applyFont="1">
      <alignment horizontal="left" readingOrder="0" shrinkToFit="0" wrapText="1"/>
    </xf>
    <xf borderId="1" fillId="18" fontId="51" numFmtId="0" xfId="0" applyAlignment="1" applyBorder="1" applyFont="1">
      <alignment horizontal="left" readingOrder="0" shrinkToFit="0" wrapText="1"/>
    </xf>
    <xf borderId="1" fillId="11" fontId="2" numFmtId="187" xfId="0" applyAlignment="1" applyBorder="1" applyFont="1" applyNumberFormat="1">
      <alignment readingOrder="0"/>
    </xf>
    <xf borderId="1" fillId="0" fontId="29" numFmtId="0" xfId="0" applyAlignment="1" applyBorder="1" applyFont="1">
      <alignment readingOrder="0"/>
    </xf>
    <xf borderId="1" fillId="18" fontId="29" numFmtId="0" xfId="0" applyAlignment="1" applyBorder="1" applyFont="1">
      <alignment readingOrder="0"/>
    </xf>
    <xf borderId="1" fillId="0" fontId="29" numFmtId="3" xfId="0" applyAlignment="1" applyBorder="1" applyFont="1" applyNumberFormat="1">
      <alignment readingOrder="0"/>
    </xf>
    <xf borderId="1" fillId="0" fontId="29" numFmtId="164" xfId="0" applyAlignment="1" applyBorder="1" applyFont="1" applyNumberFormat="1">
      <alignment readingOrder="0"/>
    </xf>
    <xf borderId="1" fillId="0" fontId="29" numFmtId="4" xfId="0" applyAlignment="1" applyBorder="1" applyFont="1" applyNumberFormat="1">
      <alignment readingOrder="0"/>
    </xf>
    <xf borderId="1" fillId="0" fontId="2" numFmtId="3" xfId="0" applyAlignment="1" applyBorder="1" applyFont="1" applyNumberFormat="1">
      <alignment readingOrder="0"/>
    </xf>
    <xf borderId="1" fillId="0" fontId="11" numFmtId="2" xfId="0" applyAlignment="1" applyBorder="1" applyFont="1" applyNumberFormat="1">
      <alignment horizontal="right" readingOrder="0" vertical="bottom"/>
    </xf>
    <xf borderId="1" fillId="0" fontId="2" numFmtId="0" xfId="0" applyAlignment="1" applyBorder="1" applyFont="1">
      <alignment horizontal="right" vertical="bottom"/>
    </xf>
    <xf borderId="1" fillId="0" fontId="11" numFmtId="0" xfId="0" applyAlignment="1" applyBorder="1" applyFont="1">
      <alignment horizontal="right" vertical="bottom"/>
    </xf>
    <xf borderId="1" fillId="0" fontId="2" numFmtId="0" xfId="0" applyAlignment="1" applyBorder="1" applyFont="1">
      <alignment horizontal="right" readingOrder="0" vertical="bottom"/>
    </xf>
    <xf borderId="0" fillId="0" fontId="2" numFmtId="0" xfId="0" applyAlignment="1" applyFont="1">
      <alignment horizontal="right" readingOrder="0"/>
    </xf>
    <xf borderId="1" fillId="0" fontId="2" numFmtId="0" xfId="0" applyAlignment="1" applyBorder="1" applyFont="1">
      <alignment horizontal="right" readingOrder="0"/>
    </xf>
    <xf borderId="1" fillId="0" fontId="2" numFmtId="3" xfId="0" applyAlignment="1" applyBorder="1" applyFont="1" applyNumberFormat="1">
      <alignment horizontal="right" readingOrder="0"/>
    </xf>
    <xf borderId="1" fillId="0" fontId="52" numFmtId="0" xfId="0" applyAlignment="1" applyBorder="1" applyFont="1">
      <alignment readingOrder="0"/>
    </xf>
    <xf borderId="1" fillId="0" fontId="52" numFmtId="0" xfId="0" applyAlignment="1" applyBorder="1" applyFont="1">
      <alignment readingOrder="0" vertical="bottom"/>
    </xf>
    <xf borderId="1" fillId="22" fontId="52" numFmtId="0" xfId="0" applyAlignment="1" applyBorder="1" applyFont="1">
      <alignment readingOrder="0"/>
    </xf>
    <xf borderId="1" fillId="0" fontId="29" numFmtId="0" xfId="0" applyAlignment="1" applyBorder="1" applyFont="1">
      <alignment horizontal="right" readingOrder="0"/>
    </xf>
    <xf borderId="1" fillId="0" fontId="29" numFmtId="3" xfId="0" applyAlignment="1" applyBorder="1" applyFont="1" applyNumberFormat="1">
      <alignment horizontal="right" readingOrder="0"/>
    </xf>
    <xf borderId="1" fillId="0" fontId="29" numFmtId="0" xfId="0" applyAlignment="1" applyBorder="1" applyFont="1">
      <alignment horizontal="right" vertical="bottom"/>
    </xf>
    <xf borderId="1" fillId="0" fontId="29" numFmtId="188" xfId="0" applyAlignment="1" applyBorder="1" applyFont="1" applyNumberFormat="1">
      <alignment readingOrder="0"/>
    </xf>
    <xf borderId="1" fillId="0" fontId="22" numFmtId="4" xfId="0" applyAlignment="1" applyBorder="1" applyFont="1" applyNumberFormat="1">
      <alignment horizontal="right" vertical="bottom"/>
    </xf>
    <xf borderId="1" fillId="0" fontId="22" numFmtId="3" xfId="0" applyAlignment="1" applyBorder="1" applyFont="1" applyNumberFormat="1">
      <alignment horizontal="right" vertical="bottom"/>
    </xf>
    <xf borderId="1" fillId="0" fontId="22" numFmtId="4" xfId="0" applyAlignment="1" applyBorder="1" applyFont="1" applyNumberFormat="1">
      <alignment vertical="bottom"/>
    </xf>
    <xf borderId="1" fillId="22" fontId="29" numFmtId="0" xfId="0" applyAlignment="1" applyBorder="1" applyFont="1">
      <alignment readingOrder="0"/>
    </xf>
    <xf borderId="1" fillId="10" fontId="11" numFmtId="0" xfId="0" applyAlignment="1" applyBorder="1" applyFont="1">
      <alignment horizontal="center" vertical="bottom"/>
    </xf>
    <xf borderId="1" fillId="18" fontId="29" numFmtId="0" xfId="0" applyAlignment="1" applyBorder="1" applyFont="1">
      <alignment readingOrder="0" vertical="bottom"/>
    </xf>
    <xf borderId="1" fillId="22" fontId="29" numFmtId="0" xfId="0" applyAlignment="1" applyBorder="1" applyFont="1">
      <alignment readingOrder="0" vertical="bottom"/>
    </xf>
    <xf borderId="1" fillId="0" fontId="36" numFmtId="0" xfId="0" applyAlignment="1" applyBorder="1" applyFont="1">
      <alignment shrinkToFit="0" vertical="bottom" wrapText="1"/>
    </xf>
    <xf borderId="1" fillId="0" fontId="2" numFmtId="188" xfId="0" applyAlignment="1" applyBorder="1" applyFont="1" applyNumberFormat="1">
      <alignment readingOrder="0"/>
    </xf>
    <xf borderId="1" fillId="0" fontId="2" numFmtId="3" xfId="0" applyBorder="1" applyFont="1" applyNumberFormat="1"/>
    <xf borderId="1" fillId="22" fontId="2" numFmtId="0" xfId="0" applyAlignment="1" applyBorder="1" applyFont="1">
      <alignment readingOrder="0"/>
    </xf>
    <xf borderId="0" fillId="8" fontId="41" numFmtId="0" xfId="0" applyAlignment="1" applyFont="1">
      <alignment horizontal="left" readingOrder="0" shrinkToFit="0" vertical="top" wrapText="0"/>
    </xf>
    <xf borderId="0" fillId="0" fontId="2" numFmtId="164" xfId="0" applyAlignment="1" applyFont="1" applyNumberFormat="1">
      <alignment readingOrder="0" vertical="top"/>
    </xf>
    <xf borderId="0" fillId="3" fontId="2" numFmtId="3" xfId="0" applyAlignment="1" applyFont="1" applyNumberFormat="1">
      <alignment readingOrder="0" vertical="top"/>
    </xf>
    <xf borderId="0" fillId="0" fontId="2" numFmtId="2" xfId="0" applyAlignment="1" applyFont="1" applyNumberFormat="1">
      <alignment readingOrder="0" vertical="top"/>
    </xf>
    <xf borderId="0" fillId="2" fontId="2" numFmtId="3" xfId="0" applyAlignment="1" applyFont="1" applyNumberFormat="1">
      <alignment readingOrder="0" vertical="top"/>
    </xf>
    <xf borderId="0" fillId="0" fontId="2" numFmtId="3" xfId="0" applyAlignment="1" applyFont="1" applyNumberFormat="1">
      <alignment readingOrder="0" vertical="top"/>
    </xf>
    <xf borderId="32" fillId="21" fontId="53" numFmtId="0" xfId="0" applyAlignment="1" applyBorder="1" applyFont="1">
      <alignment horizontal="left" readingOrder="0" shrinkToFit="0" vertical="top" wrapText="0"/>
    </xf>
    <xf borderId="32" fillId="15" fontId="54" numFmtId="0" xfId="0" applyAlignment="1" applyBorder="1" applyFont="1">
      <alignment horizontal="left" readingOrder="0" shrinkToFit="0" vertical="top" wrapText="0"/>
    </xf>
    <xf borderId="29" fillId="15" fontId="53" numFmtId="0" xfId="0" applyAlignment="1" applyBorder="1" applyFont="1">
      <alignment horizontal="left" readingOrder="0" shrinkToFit="0" vertical="top" wrapText="0"/>
    </xf>
    <xf borderId="32" fillId="15" fontId="18" numFmtId="0" xfId="0" applyAlignment="1" applyBorder="1" applyFont="1">
      <alignment horizontal="left" readingOrder="0" shrinkToFit="0" vertical="top" wrapText="0"/>
    </xf>
    <xf borderId="29" fillId="15" fontId="50" numFmtId="0" xfId="0" applyAlignment="1" applyBorder="1" applyFont="1">
      <alignment horizontal="left" readingOrder="0" shrinkToFit="0" vertical="top" wrapText="0"/>
    </xf>
    <xf borderId="92" fillId="13" fontId="50" numFmtId="0" xfId="0" applyAlignment="1" applyBorder="1" applyFont="1">
      <alignment horizontal="left" readingOrder="0" shrinkToFit="0" vertical="top" wrapText="0"/>
    </xf>
    <xf borderId="0" fillId="3" fontId="2" numFmtId="3" xfId="0" applyAlignment="1" applyFont="1" applyNumberFormat="1">
      <alignment readingOrder="0"/>
    </xf>
    <xf borderId="0" fillId="2" fontId="2" numFmtId="3" xfId="0" applyAlignment="1" applyFont="1" applyNumberFormat="1">
      <alignment readingOrder="0"/>
    </xf>
    <xf borderId="104" fillId="0" fontId="55" numFmtId="0" xfId="0" applyAlignment="1" applyBorder="1" applyFont="1">
      <alignment horizontal="left" readingOrder="0" vertical="top"/>
    </xf>
    <xf borderId="0" fillId="0" fontId="2" numFmtId="0" xfId="0" applyAlignment="1" applyFont="1">
      <alignment readingOrder="0" shrinkToFit="0" wrapText="1"/>
    </xf>
    <xf borderId="0" fillId="0" fontId="6" numFmtId="0" xfId="0" applyAlignment="1" applyFont="1">
      <alignment readingOrder="0" shrinkToFit="0" wrapText="1"/>
    </xf>
    <xf borderId="0" fillId="31" fontId="2" numFmtId="0" xfId="0" applyAlignment="1" applyFill="1" applyFont="1">
      <alignment readingOrder="0"/>
    </xf>
    <xf borderId="0" fillId="0" fontId="6" numFmtId="0" xfId="0" applyAlignment="1" applyFont="1">
      <alignment readingOrder="0" shrinkToFit="0" vertical="top" wrapText="1"/>
    </xf>
    <xf borderId="0" fillId="24" fontId="6" numFmtId="0" xfId="0" applyAlignment="1" applyFont="1">
      <alignment readingOrder="0" shrinkToFit="0" vertical="top" wrapText="1"/>
    </xf>
    <xf borderId="0" fillId="32" fontId="6" numFmtId="0" xfId="0" applyAlignment="1" applyFill="1" applyFont="1">
      <alignment readingOrder="0" shrinkToFit="0" vertical="top" wrapText="1"/>
    </xf>
    <xf borderId="0" fillId="0" fontId="6" numFmtId="0" xfId="0" applyAlignment="1" applyFont="1">
      <alignment shrinkToFit="0" vertical="top" wrapText="1"/>
    </xf>
    <xf quotePrefix="1" borderId="0" fillId="0" fontId="2" numFmtId="0" xfId="0" applyAlignment="1" applyFont="1">
      <alignment readingOrder="0"/>
    </xf>
    <xf borderId="0" fillId="7" fontId="2" numFmtId="0" xfId="0" applyAlignment="1" applyFont="1">
      <alignment readingOrder="0" shrinkToFit="0" wrapText="1"/>
    </xf>
    <xf borderId="0" fillId="18" fontId="2" numFmtId="0" xfId="0" applyAlignment="1" applyFont="1">
      <alignment readingOrder="0" shrinkToFit="0" wrapText="1"/>
    </xf>
    <xf borderId="0" fillId="15" fontId="2" numFmtId="0" xfId="0" applyAlignment="1" applyFont="1">
      <alignment readingOrder="0" shrinkToFit="0" wrapText="1"/>
    </xf>
    <xf borderId="0" fillId="4" fontId="2" numFmtId="0" xfId="0" applyAlignment="1" applyFont="1">
      <alignment readingOrder="0" shrinkToFit="0" wrapText="1"/>
    </xf>
    <xf borderId="0" fillId="0" fontId="19" numFmtId="0" xfId="0" applyAlignment="1" applyFont="1">
      <alignment shrinkToFit="0" vertical="bottom" wrapText="0"/>
    </xf>
    <xf borderId="0" fillId="0" fontId="47" numFmtId="0" xfId="0" applyAlignment="1" applyFont="1">
      <alignment horizontal="left" readingOrder="0" shrinkToFit="0" vertical="bottom" wrapText="0"/>
    </xf>
    <xf borderId="0" fillId="0" fontId="47" numFmtId="0" xfId="0" applyAlignment="1" applyFont="1">
      <alignment horizontal="left" shrinkToFit="0" vertical="bottom" wrapText="0"/>
    </xf>
    <xf borderId="1" fillId="0" fontId="56" numFmtId="0" xfId="0" applyAlignment="1" applyBorder="1" applyFont="1">
      <alignment horizontal="left" readingOrder="0" shrinkToFit="0" vertical="bottom" wrapText="0"/>
    </xf>
    <xf borderId="0" fillId="0" fontId="56" numFmtId="0" xfId="0" applyAlignment="1" applyFont="1">
      <alignment horizontal="left" shrinkToFit="0" vertical="bottom" wrapText="0"/>
    </xf>
    <xf borderId="0" fillId="0" fontId="19" numFmtId="0" xfId="0" applyAlignment="1" applyFont="1">
      <alignment horizontal="left" shrinkToFit="0" vertical="bottom" wrapText="0"/>
    </xf>
    <xf borderId="22" fillId="0" fontId="36" numFmtId="0" xfId="0" applyAlignment="1" applyBorder="1" applyFont="1">
      <alignment horizontal="left" readingOrder="0" vertical="bottom"/>
    </xf>
    <xf borderId="1" fillId="33" fontId="56" numFmtId="0" xfId="0" applyAlignment="1" applyBorder="1" applyFill="1" applyFont="1">
      <alignment horizontal="left" readingOrder="0" shrinkToFit="0" vertical="bottom" wrapText="0"/>
    </xf>
    <xf borderId="0" fillId="0" fontId="56" numFmtId="0" xfId="0" applyAlignment="1" applyFont="1">
      <alignment horizontal="left" readingOrder="0" shrinkToFit="0" vertical="bottom" wrapText="0"/>
    </xf>
    <xf borderId="22" fillId="0" fontId="19" numFmtId="0" xfId="0" applyAlignment="1" applyBorder="1" applyFont="1">
      <alignment horizontal="left" readingOrder="0" shrinkToFit="0" vertical="bottom" wrapText="0"/>
    </xf>
    <xf borderId="9" fillId="2" fontId="36" numFmtId="0" xfId="0" applyAlignment="1" applyBorder="1" applyFont="1">
      <alignment horizontal="left" readingOrder="0" vertical="bottom"/>
    </xf>
    <xf borderId="9" fillId="0" fontId="19" numFmtId="0" xfId="0" applyAlignment="1" applyBorder="1" applyFont="1">
      <alignment horizontal="left" readingOrder="0" shrinkToFit="0" vertical="bottom" wrapText="0"/>
    </xf>
    <xf borderId="9" fillId="0" fontId="36" numFmtId="0" xfId="0" applyAlignment="1" applyBorder="1" applyFont="1">
      <alignment horizontal="left" readingOrder="0" vertical="bottom"/>
    </xf>
    <xf borderId="1" fillId="34" fontId="19" numFmtId="0" xfId="0" applyAlignment="1" applyBorder="1" applyFill="1" applyFont="1">
      <alignment horizontal="left" readingOrder="0" shrinkToFit="0" vertical="bottom" wrapText="0"/>
    </xf>
    <xf borderId="1" fillId="2" fontId="56" numFmtId="0" xfId="0" applyAlignment="1" applyBorder="1" applyFont="1">
      <alignment horizontal="left" readingOrder="0" shrinkToFit="0" vertical="bottom" wrapText="0"/>
    </xf>
    <xf borderId="1" fillId="29" fontId="56" numFmtId="0" xfId="0" applyAlignment="1" applyBorder="1" applyFont="1">
      <alignment horizontal="left" shrinkToFit="0" vertical="bottom" wrapText="0"/>
    </xf>
    <xf borderId="9" fillId="0" fontId="19" numFmtId="0" xfId="0" applyAlignment="1" applyBorder="1" applyFont="1">
      <alignment horizontal="left" shrinkToFit="0" vertical="bottom" wrapText="0"/>
    </xf>
    <xf borderId="8" fillId="0" fontId="19" numFmtId="0" xfId="0" applyAlignment="1" applyBorder="1" applyFont="1">
      <alignment horizontal="left" readingOrder="0" shrinkToFit="0" vertical="bottom" wrapText="0"/>
    </xf>
    <xf borderId="1" fillId="35" fontId="56" numFmtId="0" xfId="0" applyAlignment="1" applyBorder="1" applyFill="1" applyFont="1">
      <alignment horizontal="left" readingOrder="0" shrinkToFit="0" vertical="bottom" wrapText="0"/>
    </xf>
    <xf borderId="105" fillId="0" fontId="19" numFmtId="0" xfId="0" applyAlignment="1" applyBorder="1" applyFont="1">
      <alignment horizontal="left" readingOrder="0" shrinkToFit="0" vertical="bottom" wrapText="0"/>
    </xf>
    <xf borderId="8" fillId="0" fontId="19" numFmtId="0" xfId="0" applyAlignment="1" applyBorder="1" applyFont="1">
      <alignment horizontal="left" shrinkToFit="0" vertical="bottom" wrapText="0"/>
    </xf>
    <xf borderId="0" fillId="0" fontId="19" numFmtId="0" xfId="0" applyAlignment="1" applyFont="1">
      <alignment horizontal="left" readingOrder="0" shrinkToFit="0" vertical="bottom" wrapText="0"/>
    </xf>
    <xf borderId="1" fillId="34" fontId="56" numFmtId="0" xfId="0" applyAlignment="1" applyBorder="1" applyFont="1">
      <alignment horizontal="left" readingOrder="0" shrinkToFit="0" vertical="bottom" wrapText="0"/>
    </xf>
    <xf borderId="1" fillId="0" fontId="19" numFmtId="0" xfId="0" applyAlignment="1" applyBorder="1" applyFont="1">
      <alignment horizontal="left" readingOrder="0" shrinkToFit="0" vertical="bottom" wrapText="0"/>
    </xf>
    <xf borderId="1" fillId="0" fontId="56" numFmtId="0" xfId="0" applyAlignment="1" applyBorder="1" applyFont="1">
      <alignment horizontal="left" readingOrder="0" shrinkToFit="0" vertical="top" wrapText="0"/>
    </xf>
    <xf borderId="0" fillId="0" fontId="56" numFmtId="0" xfId="0" applyAlignment="1" applyFont="1">
      <alignment horizontal="left" shrinkToFit="0" vertical="top" wrapText="0"/>
    </xf>
    <xf borderId="0" fillId="0" fontId="56" numFmtId="0" xfId="0" applyAlignment="1" applyFont="1">
      <alignment horizontal="left" readingOrder="0" shrinkToFit="0" vertical="top" wrapText="0"/>
    </xf>
    <xf borderId="0" fillId="0" fontId="56" numFmtId="0" xfId="0" applyAlignment="1" applyFont="1">
      <alignment horizontal="left" readingOrder="0" vertical="top"/>
    </xf>
    <xf borderId="0" fillId="0" fontId="19" numFmtId="0" xfId="0" applyAlignment="1" applyFont="1">
      <alignment horizontal="left" shrinkToFit="0" vertical="top" wrapText="0"/>
    </xf>
    <xf borderId="9" fillId="0" fontId="36" numFmtId="0" xfId="0" applyAlignment="1" applyBorder="1" applyFont="1">
      <alignment horizontal="left" readingOrder="0" vertical="top"/>
    </xf>
    <xf borderId="9" fillId="0" fontId="36" numFmtId="0" xfId="0" applyAlignment="1" applyBorder="1" applyFont="1">
      <alignment horizontal="left" vertical="bottom"/>
    </xf>
    <xf borderId="0" fillId="0" fontId="19" numFmtId="0" xfId="0" applyAlignment="1" applyFont="1">
      <alignment shrinkToFit="0" vertical="bottom" wrapText="0"/>
    </xf>
    <xf borderId="105" fillId="0" fontId="19" numFmtId="0" xfId="0" applyAlignment="1" applyBorder="1" applyFont="1">
      <alignment horizontal="left" shrinkToFit="0" vertical="bottom" wrapText="0"/>
    </xf>
    <xf borderId="0" fillId="36" fontId="19" numFmtId="0" xfId="0" applyAlignment="1" applyFill="1" applyFont="1">
      <alignment shrinkToFit="0" vertical="bottom" wrapText="0"/>
    </xf>
    <xf borderId="1" fillId="36" fontId="56" numFmtId="0" xfId="0" applyAlignment="1" applyBorder="1" applyFont="1">
      <alignment horizontal="left" readingOrder="0" shrinkToFit="0" vertical="bottom" wrapText="0"/>
    </xf>
    <xf borderId="0" fillId="36" fontId="56" numFmtId="0" xfId="0" applyAlignment="1" applyFont="1">
      <alignment horizontal="left" shrinkToFit="0" vertical="bottom" wrapText="0"/>
    </xf>
    <xf borderId="0" fillId="36" fontId="56" numFmtId="0" xfId="0" applyAlignment="1" applyFont="1">
      <alignment horizontal="left" readingOrder="0" shrinkToFit="0" vertical="bottom" wrapText="0"/>
    </xf>
    <xf borderId="0" fillId="36" fontId="19" numFmtId="0" xfId="0" applyAlignment="1" applyFont="1">
      <alignment horizontal="left" shrinkToFit="0" vertical="bottom" wrapText="0"/>
    </xf>
    <xf borderId="9" fillId="36" fontId="36" numFmtId="0" xfId="0" applyAlignment="1" applyBorder="1" applyFont="1">
      <alignment horizontal="left" readingOrder="0" vertical="bottom"/>
    </xf>
    <xf borderId="0" fillId="34" fontId="56" numFmtId="0" xfId="0" applyAlignment="1" applyFont="1">
      <alignment horizontal="left" readingOrder="0" shrinkToFit="0" vertical="bottom" wrapText="0"/>
    </xf>
    <xf borderId="22" fillId="2" fontId="36" numFmtId="0" xfId="0" applyAlignment="1" applyBorder="1" applyFont="1">
      <alignment horizontal="left" readingOrder="0" vertical="bottom"/>
    </xf>
    <xf borderId="1" fillId="29" fontId="56" numFmtId="0" xfId="0" applyAlignment="1" applyBorder="1" applyFont="1">
      <alignment horizontal="left" readingOrder="0" shrinkToFit="0" vertical="bottom" wrapText="0"/>
    </xf>
    <xf quotePrefix="1" borderId="0" fillId="0" fontId="56" numFmtId="0" xfId="0" applyAlignment="1" applyFont="1">
      <alignment horizontal="left" readingOrder="0" shrinkToFit="0" vertical="bottom" wrapText="0"/>
    </xf>
    <xf borderId="0" fillId="34" fontId="19" numFmtId="0" xfId="0" applyAlignment="1" applyFont="1">
      <alignment horizontal="left" readingOrder="0" shrinkToFit="0" vertical="bottom" wrapText="0"/>
    </xf>
    <xf borderId="0" fillId="34" fontId="19" numFmtId="0" xfId="0" applyAlignment="1" applyFont="1">
      <alignment horizontal="left" readingOrder="0" shrinkToFit="0" vertical="bottom" wrapText="0"/>
    </xf>
    <xf borderId="0" fillId="0" fontId="36" numFmtId="0" xfId="0" applyAlignment="1" applyFont="1">
      <alignment horizontal="left" vertical="bottom"/>
    </xf>
    <xf borderId="0" fillId="34" fontId="56" numFmtId="0" xfId="0" applyAlignment="1" applyFont="1">
      <alignment horizontal="left" shrinkToFit="0" vertical="bottom" wrapText="0"/>
    </xf>
    <xf borderId="0" fillId="34" fontId="19" numFmtId="0" xfId="0" applyAlignment="1" applyFont="1">
      <alignment shrinkToFit="0" vertical="bottom" wrapText="0"/>
    </xf>
    <xf borderId="0" fillId="34" fontId="19" numFmtId="0" xfId="0" applyAlignment="1" applyFont="1">
      <alignment shrinkToFit="0" vertical="bottom" wrapText="0"/>
    </xf>
    <xf borderId="0" fillId="10" fontId="2" numFmtId="0" xfId="0" applyAlignment="1" applyFont="1">
      <alignment readingOrder="0"/>
    </xf>
    <xf borderId="0" fillId="0" fontId="57" numFmtId="0" xfId="0" applyAlignment="1" applyFont="1">
      <alignment readingOrder="0"/>
    </xf>
    <xf borderId="0" fillId="0" fontId="3" numFmtId="0" xfId="0" applyAlignment="1" applyFont="1">
      <alignment horizontal="left" readingOrder="0" shrinkToFit="0" wrapText="1"/>
    </xf>
    <xf borderId="1" fillId="0" fontId="3" numFmtId="0" xfId="0" applyAlignment="1" applyBorder="1" applyFont="1">
      <alignment horizontal="left" readingOrder="0" shrinkToFit="0" wrapText="1"/>
    </xf>
    <xf borderId="1" fillId="0" fontId="11" numFmtId="0" xfId="0" applyAlignment="1" applyBorder="1" applyFont="1">
      <alignment horizontal="left" vertical="bottom"/>
    </xf>
    <xf borderId="0" fillId="0" fontId="11" numFmtId="0" xfId="0" applyAlignment="1" applyFont="1">
      <alignment horizontal="left" readingOrder="0" vertical="bottom"/>
    </xf>
    <xf borderId="1" fillId="0" fontId="11" numFmtId="0" xfId="0" applyAlignment="1" applyBorder="1" applyFont="1">
      <alignment horizontal="left" readingOrder="0" vertical="bottom"/>
    </xf>
    <xf borderId="0" fillId="0" fontId="11" numFmtId="0" xfId="0" applyAlignment="1" applyFont="1">
      <alignment horizontal="left" vertical="bottom"/>
    </xf>
    <xf borderId="0" fillId="0" fontId="2" numFmtId="0" xfId="0" applyAlignment="1" applyFont="1">
      <alignment horizontal="left" readingOrder="0"/>
    </xf>
    <xf borderId="0" fillId="0" fontId="2" numFmtId="186" xfId="0" applyAlignment="1" applyFont="1" applyNumberFormat="1">
      <alignment horizontal="center" readingOrder="0"/>
    </xf>
    <xf borderId="0" fillId="0" fontId="2" numFmtId="3" xfId="0" applyFont="1" applyNumberFormat="1"/>
    <xf borderId="1" fillId="0" fontId="7" numFmtId="0" xfId="0" applyAlignment="1" applyBorder="1" applyFont="1">
      <alignment vertical="bottom"/>
    </xf>
    <xf borderId="1" fillId="0" fontId="7" numFmtId="0" xfId="0" applyAlignment="1" applyBorder="1" applyFont="1">
      <alignment vertical="bottom"/>
    </xf>
    <xf borderId="1" fillId="0" fontId="7" numFmtId="0" xfId="0" applyAlignment="1" applyBorder="1" applyFont="1">
      <alignment readingOrder="0" vertical="bottom"/>
    </xf>
    <xf borderId="1" fillId="11" fontId="11" numFmtId="0" xfId="0" applyAlignment="1" applyBorder="1" applyFont="1">
      <alignment horizontal="center" vertical="bottom"/>
    </xf>
    <xf borderId="1" fillId="11" fontId="7" numFmtId="0" xfId="0" applyAlignment="1" applyBorder="1" applyFont="1">
      <alignment vertical="bottom"/>
    </xf>
    <xf borderId="1" fillId="0" fontId="11" numFmtId="0" xfId="0" applyAlignment="1" applyBorder="1" applyFont="1">
      <alignment horizontal="right" vertical="bottom"/>
    </xf>
    <xf borderId="1" fillId="0" fontId="11" numFmtId="3" xfId="0" applyAlignment="1" applyBorder="1" applyFont="1" applyNumberFormat="1">
      <alignment horizontal="right" vertical="bottom"/>
    </xf>
    <xf borderId="1" fillId="0" fontId="11" numFmtId="164" xfId="0" applyAlignment="1" applyBorder="1" applyFont="1" applyNumberFormat="1">
      <alignment horizontal="right" vertical="bottom"/>
    </xf>
    <xf borderId="1" fillId="11" fontId="11" numFmtId="188" xfId="0" applyAlignment="1" applyBorder="1" applyFont="1" applyNumberFormat="1">
      <alignment horizontal="right" vertical="bottom"/>
    </xf>
    <xf borderId="1" fillId="11" fontId="11" numFmtId="4" xfId="0" applyAlignment="1" applyBorder="1" applyFont="1" applyNumberFormat="1">
      <alignment horizontal="right" vertical="bottom"/>
    </xf>
    <xf borderId="1" fillId="0" fontId="11" numFmtId="4" xfId="0" applyAlignment="1" applyBorder="1" applyFont="1" applyNumberFormat="1">
      <alignment horizontal="right" vertical="bottom"/>
    </xf>
    <xf borderId="1" fillId="0" fontId="11" numFmtId="4" xfId="0" applyAlignment="1" applyBorder="1" applyFont="1" applyNumberFormat="1">
      <alignment vertical="bottom"/>
    </xf>
    <xf borderId="1" fillId="0" fontId="11" numFmtId="165" xfId="0" applyAlignment="1" applyBorder="1" applyFont="1" applyNumberFormat="1">
      <alignment horizontal="right" vertical="bottom"/>
    </xf>
    <xf borderId="1" fillId="11" fontId="11" numFmtId="3" xfId="0" applyAlignment="1" applyBorder="1" applyFont="1" applyNumberFormat="1">
      <alignment horizontal="right" vertical="bottom"/>
    </xf>
    <xf borderId="0" fillId="0" fontId="29" numFmtId="166" xfId="0" applyAlignment="1" applyFont="1" applyNumberFormat="1">
      <alignment readingOrder="0"/>
    </xf>
    <xf borderId="0" fillId="0" fontId="7" numFmtId="0" xfId="0" applyAlignment="1" applyFont="1">
      <alignment readingOrder="0"/>
    </xf>
    <xf borderId="1" fillId="3" fontId="29" numFmtId="0" xfId="0" applyAlignment="1" applyBorder="1" applyFont="1">
      <alignment horizontal="center" readingOrder="0"/>
    </xf>
    <xf borderId="1" fillId="10" fontId="52" numFmtId="0" xfId="0" applyAlignment="1" applyBorder="1" applyFont="1">
      <alignment readingOrder="0"/>
    </xf>
    <xf borderId="0" fillId="0" fontId="2" numFmtId="188" xfId="0" applyAlignment="1" applyFont="1" applyNumberFormat="1">
      <alignment readingOrder="0"/>
    </xf>
    <xf borderId="1" fillId="3" fontId="29" numFmtId="188" xfId="0" applyAlignment="1" applyBorder="1" applyFont="1" applyNumberFormat="1">
      <alignment readingOrder="0"/>
    </xf>
    <xf borderId="1" fillId="10" fontId="22" numFmtId="4" xfId="0" applyAlignment="1" applyBorder="1" applyFont="1" applyNumberFormat="1">
      <alignment horizontal="right" vertical="bottom"/>
    </xf>
    <xf borderId="0" fillId="0" fontId="29" numFmtId="165" xfId="0" applyAlignment="1" applyFont="1" applyNumberFormat="1">
      <alignment readingOrder="0"/>
    </xf>
    <xf borderId="0" fillId="0" fontId="2" numFmtId="4" xfId="0" applyAlignment="1" applyFont="1" applyNumberFormat="1">
      <alignment horizontal="right" readingOrder="0"/>
    </xf>
    <xf borderId="0" fillId="10" fontId="2" numFmtId="0" xfId="0" applyFont="1"/>
    <xf borderId="0" fillId="0" fontId="2" numFmtId="189" xfId="0" applyFont="1" applyNumberFormat="1"/>
    <xf borderId="1" fillId="10" fontId="29" numFmtId="188" xfId="0" applyAlignment="1" applyBorder="1" applyFont="1" applyNumberFormat="1">
      <alignment readingOrder="0"/>
    </xf>
    <xf borderId="1" fillId="10" fontId="29" numFmtId="4" xfId="0" applyAlignment="1" applyBorder="1" applyFont="1" applyNumberFormat="1">
      <alignment readingOrder="0"/>
    </xf>
    <xf borderId="1" fillId="0" fontId="29" numFmtId="0" xfId="0" applyAlignment="1" applyBorder="1" applyFont="1">
      <alignment horizontal="right" readingOrder="0" vertical="bottom"/>
    </xf>
    <xf borderId="1" fillId="0" fontId="58" numFmtId="0" xfId="0" applyAlignment="1" applyBorder="1" applyFont="1">
      <alignment horizontal="left" readingOrder="0" shrinkToFit="0" wrapText="1"/>
    </xf>
    <xf quotePrefix="1" borderId="1" fillId="0" fontId="58" numFmtId="0" xfId="0" applyAlignment="1" applyBorder="1" applyFont="1">
      <alignment horizontal="left" readingOrder="0" shrinkToFit="0" wrapText="1"/>
    </xf>
    <xf borderId="1" fillId="0" fontId="58" numFmtId="164" xfId="0" applyAlignment="1" applyBorder="1" applyFont="1" applyNumberFormat="1">
      <alignment horizontal="left" readingOrder="0" shrinkToFit="0" wrapText="1"/>
    </xf>
    <xf borderId="0" fillId="0" fontId="11" numFmtId="0" xfId="0" applyAlignment="1" applyFont="1">
      <alignment horizontal="center" vertical="bottom"/>
    </xf>
    <xf borderId="0" fillId="0" fontId="11" numFmtId="165" xfId="0" applyAlignment="1" applyFont="1" applyNumberFormat="1">
      <alignment horizontal="right" vertical="bottom"/>
    </xf>
    <xf borderId="0" fillId="0" fontId="59" numFmtId="0" xfId="0" applyAlignment="1" applyFont="1">
      <alignment readingOrder="0"/>
    </xf>
    <xf borderId="0" fillId="0" fontId="11" numFmtId="0" xfId="0" applyAlignment="1" applyFont="1">
      <alignment vertical="bottom"/>
    </xf>
    <xf borderId="0" fillId="0" fontId="11" numFmtId="164" xfId="0" applyAlignment="1" applyFont="1" applyNumberFormat="1">
      <alignment horizontal="right" vertical="bottom"/>
    </xf>
    <xf borderId="0" fillId="0" fontId="60" numFmtId="0" xfId="0" applyAlignment="1" applyFont="1">
      <alignment readingOrder="0"/>
    </xf>
    <xf borderId="0" fillId="0" fontId="61" numFmtId="0" xfId="0" applyAlignment="1" applyFont="1">
      <alignment readingOrder="0" vertical="bottom"/>
    </xf>
    <xf borderId="1" fillId="18" fontId="3" numFmtId="0" xfId="0" applyAlignment="1" applyBorder="1" applyFont="1">
      <alignment horizontal="left" readingOrder="0" shrinkToFit="0" wrapText="1"/>
    </xf>
    <xf borderId="1" fillId="2" fontId="3" numFmtId="0" xfId="0" applyAlignment="1" applyBorder="1" applyFont="1">
      <alignment horizontal="left" readingOrder="0" shrinkToFit="0" wrapText="1"/>
    </xf>
    <xf borderId="1" fillId="0" fontId="11" numFmtId="0" xfId="0" applyAlignment="1" applyBorder="1" applyFont="1">
      <alignment readingOrder="0" vertical="bottom"/>
    </xf>
    <xf borderId="1" fillId="0" fontId="11" numFmtId="164" xfId="0" applyAlignment="1" applyBorder="1" applyFont="1" applyNumberFormat="1">
      <alignment horizontal="right" readingOrder="0" vertical="bottom"/>
    </xf>
    <xf borderId="1" fillId="2" fontId="11" numFmtId="0" xfId="0" applyAlignment="1" applyBorder="1" applyFont="1">
      <alignment vertical="bottom"/>
    </xf>
    <xf borderId="1" fillId="2" fontId="11" numFmtId="0" xfId="0" applyAlignment="1" applyBorder="1" applyFont="1">
      <alignment readingOrder="0" vertical="bottom"/>
    </xf>
    <xf borderId="1" fillId="2" fontId="36" numFmtId="0" xfId="0" applyAlignment="1" applyBorder="1" applyFont="1">
      <alignment shrinkToFit="0" vertical="bottom" wrapText="1"/>
    </xf>
    <xf borderId="1" fillId="0" fontId="2" numFmtId="187" xfId="0" applyAlignment="1" applyBorder="1" applyFont="1" applyNumberFormat="1">
      <alignment readingOrder="0"/>
    </xf>
    <xf borderId="0" fillId="0" fontId="62" numFmtId="0" xfId="0" applyAlignment="1" applyFont="1">
      <alignment readingOrder="0"/>
    </xf>
    <xf borderId="0" fillId="0" fontId="60" numFmtId="0" xfId="0" applyFont="1"/>
    <xf borderId="0" fillId="0" fontId="51" numFmtId="0" xfId="0" applyAlignment="1" applyFont="1">
      <alignment readingOrder="0"/>
    </xf>
    <xf borderId="0" fillId="3" fontId="29" numFmtId="0" xfId="0" applyAlignment="1" applyFont="1">
      <alignment readingOrder="0"/>
    </xf>
    <xf borderId="0" fillId="3" fontId="2" numFmtId="0" xfId="0" applyFont="1"/>
    <xf borderId="1" fillId="3" fontId="3" numFmtId="0" xfId="0" applyAlignment="1" applyBorder="1" applyFont="1">
      <alignment horizontal="left" readingOrder="0" shrinkToFit="0" wrapText="1"/>
    </xf>
    <xf borderId="1" fillId="3" fontId="2" numFmtId="0" xfId="0" applyAlignment="1" applyBorder="1" applyFont="1">
      <alignment readingOrder="0"/>
    </xf>
    <xf borderId="1" fillId="3" fontId="51" numFmtId="0" xfId="0" applyAlignment="1" applyBorder="1" applyFont="1">
      <alignment horizontal="left" readingOrder="0" shrinkToFit="0" wrapText="1"/>
    </xf>
    <xf borderId="1" fillId="3" fontId="2" numFmtId="3" xfId="0" applyAlignment="1" applyBorder="1" applyFont="1" applyNumberFormat="1">
      <alignment readingOrder="0"/>
    </xf>
    <xf borderId="1" fillId="3" fontId="29" numFmtId="164" xfId="0" applyAlignment="1" applyBorder="1" applyFont="1" applyNumberFormat="1">
      <alignment readingOrder="0"/>
    </xf>
    <xf borderId="1" fillId="3" fontId="2" numFmtId="187" xfId="0" applyAlignment="1" applyBorder="1" applyFont="1" applyNumberFormat="1">
      <alignment readingOrder="0"/>
    </xf>
    <xf borderId="0" fillId="0" fontId="63" numFmtId="0" xfId="0" applyAlignment="1" applyFont="1">
      <alignment readingOrder="0"/>
    </xf>
    <xf borderId="0" fillId="0" fontId="64" numFmtId="0" xfId="0" applyAlignment="1" applyFont="1">
      <alignment readingOrder="0"/>
    </xf>
    <xf borderId="1" fillId="2" fontId="29" numFmtId="0" xfId="0" applyAlignment="1" applyBorder="1" applyFont="1">
      <alignment readingOrder="0"/>
    </xf>
    <xf borderId="1" fillId="2" fontId="51" numFmtId="0" xfId="0" applyAlignment="1" applyBorder="1" applyFont="1">
      <alignment horizontal="left" readingOrder="0" shrinkToFit="0" wrapText="1"/>
    </xf>
    <xf borderId="1" fillId="0" fontId="51" numFmtId="0" xfId="0" applyAlignment="1" applyBorder="1" applyFont="1">
      <alignment readingOrder="0"/>
    </xf>
    <xf borderId="1" fillId="2" fontId="51" numFmtId="0" xfId="0" applyAlignment="1" applyBorder="1" applyFont="1">
      <alignment readingOrder="0"/>
    </xf>
    <xf borderId="1" fillId="0" fontId="51" numFmtId="164" xfId="0" applyAlignment="1" applyBorder="1" applyFont="1" applyNumberFormat="1">
      <alignment readingOrder="0"/>
    </xf>
    <xf borderId="0" fillId="3" fontId="29" numFmtId="0" xfId="0" applyAlignment="1" applyFont="1">
      <alignment vertical="bottom"/>
    </xf>
    <xf borderId="0" fillId="3" fontId="51" numFmtId="0" xfId="0" applyAlignment="1" applyFont="1">
      <alignment horizontal="left" readingOrder="0" shrinkToFit="0" wrapText="1"/>
    </xf>
    <xf borderId="0" fillId="11" fontId="51" numFmtId="0" xfId="0" applyAlignment="1" applyFont="1">
      <alignment horizontal="left" readingOrder="0" shrinkToFit="0" wrapText="1"/>
    </xf>
    <xf borderId="0" fillId="10" fontId="51" numFmtId="0" xfId="0" applyAlignment="1" applyFont="1">
      <alignment horizontal="left" readingOrder="0" shrinkToFit="0" wrapText="1"/>
    </xf>
    <xf borderId="0" fillId="10" fontId="29" numFmtId="0" xfId="0" applyFont="1"/>
    <xf borderId="1" fillId="3" fontId="2" numFmtId="0" xfId="0" applyAlignment="1" applyBorder="1" applyFont="1">
      <alignment horizontal="right" readingOrder="0"/>
    </xf>
    <xf borderId="1" fillId="3" fontId="2" numFmtId="0" xfId="0" applyAlignment="1" applyBorder="1" applyFont="1">
      <alignment horizontal="center" readingOrder="0"/>
    </xf>
    <xf borderId="1" fillId="18" fontId="2" numFmtId="0" xfId="0" applyAlignment="1" applyBorder="1" applyFont="1">
      <alignment horizontal="center" readingOrder="0"/>
    </xf>
    <xf borderId="1" fillId="18" fontId="2" numFmtId="3" xfId="0" applyAlignment="1" applyBorder="1" applyFont="1" applyNumberFormat="1">
      <alignment horizontal="right" readingOrder="0"/>
    </xf>
    <xf borderId="1" fillId="3" fontId="2" numFmtId="3" xfId="0" applyAlignment="1" applyBorder="1" applyFont="1" applyNumberFormat="1">
      <alignment horizontal="right" readingOrder="0"/>
    </xf>
    <xf borderId="1" fillId="3" fontId="2" numFmtId="165" xfId="0" applyAlignment="1" applyBorder="1" applyFont="1" applyNumberFormat="1">
      <alignment readingOrder="0"/>
    </xf>
    <xf borderId="0" fillId="0" fontId="2" numFmtId="164" xfId="0" applyAlignment="1" applyFont="1" applyNumberForma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xf borderId="0" fillId="0" fontId="65" numFmtId="0" xfId="0" applyAlignment="1" applyFont="1">
      <alignment readingOrder="0"/>
    </xf>
    <xf borderId="0" fillId="0" fontId="66" numFmtId="0" xfId="0" applyAlignment="1" applyFont="1">
      <alignment readingOrder="0" vertical="bottom"/>
    </xf>
    <xf borderId="1" fillId="2" fontId="29" numFmtId="0" xfId="0" applyAlignment="1" applyBorder="1" applyFont="1">
      <alignment vertical="bottom"/>
    </xf>
    <xf borderId="1" fillId="2" fontId="29" numFmtId="0" xfId="0" applyAlignment="1" applyBorder="1" applyFont="1">
      <alignment readingOrder="0" vertical="bottom"/>
    </xf>
    <xf borderId="1" fillId="2" fontId="51" numFmtId="0" xfId="0" applyAlignment="1" applyBorder="1" applyFont="1">
      <alignment shrinkToFit="0" vertical="bottom" wrapText="1"/>
    </xf>
    <xf borderId="0" fillId="0" fontId="67" numFmtId="0" xfId="0" applyAlignment="1" applyFont="1">
      <alignment horizontal="left" readingOrder="0" shrinkToFit="0" wrapText="1"/>
    </xf>
    <xf borderId="0" fillId="0" fontId="65" numFmtId="0" xfId="0" applyFont="1"/>
    <xf borderId="1" fillId="3" fontId="29" numFmtId="0" xfId="0" applyAlignment="1" applyBorder="1" applyFont="1">
      <alignment readingOrder="0"/>
    </xf>
    <xf borderId="1" fillId="3" fontId="29" numFmtId="3" xfId="0" applyAlignment="1" applyBorder="1" applyFont="1" applyNumberFormat="1">
      <alignment readingOrder="0"/>
    </xf>
    <xf borderId="1" fillId="3" fontId="29" numFmtId="4" xfId="0" applyAlignment="1" applyBorder="1" applyFont="1" applyNumberFormat="1">
      <alignment readingOrder="0"/>
    </xf>
    <xf borderId="1" fillId="3" fontId="52" numFmtId="0" xfId="0" applyAlignment="1" applyBorder="1" applyFont="1">
      <alignment readingOrder="0"/>
    </xf>
    <xf borderId="1" fillId="3" fontId="52" numFmtId="0" xfId="0" applyAlignment="1" applyBorder="1" applyFont="1">
      <alignment readingOrder="0" vertical="bottom"/>
    </xf>
    <xf borderId="1" fillId="18" fontId="52" numFmtId="0" xfId="0" applyAlignment="1" applyBorder="1" applyFont="1">
      <alignment readingOrder="0"/>
    </xf>
    <xf borderId="1" fillId="3" fontId="29" numFmtId="0" xfId="0" applyAlignment="1" applyBorder="1" applyFont="1">
      <alignment horizontal="right" readingOrder="0"/>
    </xf>
    <xf borderId="1" fillId="3" fontId="29" numFmtId="3" xfId="0" applyAlignment="1" applyBorder="1" applyFont="1" applyNumberFormat="1">
      <alignment horizontal="right" readingOrder="0"/>
    </xf>
    <xf borderId="1" fillId="3" fontId="29" numFmtId="0" xfId="0" applyAlignment="1" applyBorder="1" applyFont="1">
      <alignment horizontal="right" readingOrder="0" vertical="bottom"/>
    </xf>
    <xf borderId="1" fillId="3" fontId="22" numFmtId="4" xfId="0" applyAlignment="1" applyBorder="1" applyFont="1" applyNumberFormat="1">
      <alignment horizontal="right" readingOrder="0" vertical="bottom"/>
    </xf>
    <xf borderId="1" fillId="3" fontId="22" numFmtId="3" xfId="0" applyAlignment="1" applyBorder="1" applyFont="1" applyNumberFormat="1">
      <alignment horizontal="right" vertical="bottom"/>
    </xf>
    <xf borderId="1" fillId="3" fontId="22" numFmtId="4" xfId="0" applyAlignment="1" applyBorder="1" applyFont="1" applyNumberFormat="1">
      <alignment vertical="bottom"/>
    </xf>
    <xf borderId="1" fillId="3" fontId="29" numFmtId="165" xfId="0" applyAlignment="1" applyBorder="1" applyFont="1" applyNumberFormat="1">
      <alignment readingOrder="0"/>
    </xf>
    <xf borderId="0" fillId="0" fontId="29" numFmtId="0" xfId="0" applyAlignment="1" applyFont="1">
      <alignment readingOrder="0"/>
    </xf>
    <xf borderId="0" fillId="0" fontId="68" numFmtId="0" xfId="0" applyAlignment="1" applyFont="1">
      <alignment readingOrder="0"/>
    </xf>
    <xf borderId="1" fillId="0" fontId="29" numFmtId="0" xfId="0" applyAlignment="1" applyBorder="1" applyFont="1">
      <alignment readingOrder="0" vertical="bottom"/>
    </xf>
    <xf borderId="0" fillId="0" fontId="2" numFmtId="4" xfId="0" applyAlignment="1" applyFont="1" applyNumberFormat="1">
      <alignment readingOrder="0"/>
    </xf>
    <xf borderId="1" fillId="2" fontId="2" numFmtId="0" xfId="0" applyAlignment="1" applyBorder="1" applyFont="1">
      <alignment horizontal="right" readingOrder="0"/>
    </xf>
    <xf borderId="1" fillId="2" fontId="2" numFmtId="0" xfId="0" applyAlignment="1" applyBorder="1" applyFont="1">
      <alignment horizontal="center" readingOrder="0"/>
    </xf>
    <xf borderId="1" fillId="2" fontId="2" numFmtId="3" xfId="0" applyAlignment="1" applyBorder="1" applyFont="1" applyNumberFormat="1">
      <alignment horizontal="right" readingOrder="0"/>
    </xf>
    <xf borderId="0" fillId="0" fontId="2" numFmtId="190" xfId="0" applyAlignment="1" applyFont="1" applyNumberFormat="1">
      <alignment readingOrder="0"/>
    </xf>
    <xf borderId="0" fillId="0" fontId="69" numFmtId="0" xfId="0" applyAlignment="1" applyFont="1">
      <alignment readingOrder="0"/>
    </xf>
    <xf borderId="0" fillId="2" fontId="6" numFmtId="0" xfId="0" applyAlignment="1" applyFont="1">
      <alignment readingOrder="0"/>
    </xf>
    <xf borderId="0" fillId="0" fontId="6" numFmtId="0" xfId="0" applyAlignment="1" applyFont="1">
      <alignment horizontal="left" readingOrder="0"/>
    </xf>
    <xf quotePrefix="1" borderId="1" fillId="0" fontId="3" numFmtId="0" xfId="0" applyAlignment="1" applyBorder="1" applyFont="1">
      <alignment horizontal="left" readingOrder="0" shrinkToFit="0" wrapText="1"/>
    </xf>
    <xf borderId="1" fillId="0" fontId="3" numFmtId="164" xfId="0" applyAlignment="1" applyBorder="1" applyFont="1" applyNumberFormat="1">
      <alignment horizontal="left" readingOrder="0" shrinkToFit="0" wrapText="1"/>
    </xf>
    <xf borderId="1" fillId="0" fontId="11" numFmtId="0" xfId="0" applyAlignment="1" applyBorder="1" applyFont="1">
      <alignment horizontal="right" readingOrder="0" vertical="bottom"/>
    </xf>
    <xf borderId="1" fillId="0" fontId="2" numFmtId="184" xfId="0" applyAlignment="1" applyBorder="1" applyFont="1" applyNumberFormat="1">
      <alignment readingOrder="0"/>
    </xf>
    <xf borderId="1" fillId="0" fontId="29" numFmtId="164" xfId="0" applyAlignment="1" applyBorder="1" applyFont="1" applyNumberFormat="1">
      <alignment horizontal="right" readingOrder="0" vertical="bottom"/>
    </xf>
    <xf borderId="0" fillId="0" fontId="70" numFmtId="0" xfId="0" applyAlignment="1" applyFont="1">
      <alignment readingOrder="0"/>
    </xf>
    <xf borderId="0" fillId="0" fontId="29" numFmtId="4" xfId="0" applyFont="1" applyNumberFormat="1"/>
    <xf borderId="0" fillId="0" fontId="71" numFmtId="0" xfId="0" applyAlignment="1" applyFont="1">
      <alignment readingOrder="0"/>
    </xf>
    <xf borderId="1" fillId="3" fontId="29" numFmtId="164" xfId="0" applyAlignment="1" applyBorder="1" applyFont="1" applyNumberFormat="1">
      <alignment horizontal="right" readingOrder="0" vertical="bottom"/>
    </xf>
    <xf borderId="0" fillId="0" fontId="11" numFmtId="14" xfId="0" applyAlignment="1" applyFont="1" applyNumberFormat="1">
      <alignment horizontal="left" vertical="bottom"/>
    </xf>
    <xf borderId="0" fillId="0" fontId="72" numFmtId="0" xfId="0" applyAlignment="1" applyFont="1">
      <alignment horizontal="left" readingOrder="0" shrinkToFit="0" vertical="bottom" wrapText="0"/>
    </xf>
    <xf borderId="1" fillId="0" fontId="36" numFmtId="0" xfId="0" applyAlignment="1" applyBorder="1" applyFont="1">
      <alignment horizontal="left" readingOrder="0" vertical="bottom"/>
    </xf>
    <xf borderId="0" fillId="0" fontId="72" numFmtId="0" xfId="0" applyAlignment="1" applyFont="1">
      <alignment horizontal="right" readingOrder="0" shrinkToFit="0" vertical="bottom" wrapText="0"/>
    </xf>
    <xf borderId="0" fillId="0" fontId="72" numFmtId="191" xfId="0" applyAlignment="1" applyFont="1" applyNumberFormat="1">
      <alignment horizontal="right" readingOrder="0" shrinkToFit="0" vertical="bottom" wrapText="0"/>
    </xf>
    <xf borderId="0" fillId="0" fontId="72" numFmtId="192" xfId="0" applyAlignment="1" applyFont="1" applyNumberFormat="1">
      <alignment horizontal="right" readingOrder="0" shrinkToFit="0" vertical="bottom" wrapText="0"/>
    </xf>
    <xf borderId="0" fillId="0" fontId="73" numFmtId="0" xfId="0" applyAlignment="1" applyFont="1">
      <alignment horizontal="left" readingOrder="0"/>
    </xf>
    <xf borderId="106" fillId="0" fontId="36" numFmtId="0" xfId="0" applyAlignment="1" applyBorder="1" applyFont="1">
      <alignment horizontal="left" readingOrder="0" vertical="bottom"/>
    </xf>
    <xf borderId="106" fillId="0" fontId="19" numFmtId="0" xfId="0" applyAlignment="1" applyBorder="1" applyFont="1">
      <alignment horizontal="left" readingOrder="0" vertical="bottom"/>
    </xf>
    <xf borderId="0" fillId="10" fontId="74" numFmtId="0" xfId="0" applyAlignment="1" applyFont="1">
      <alignment horizontal="left" readingOrder="0"/>
    </xf>
    <xf borderId="0" fillId="10" fontId="75" numFmtId="0" xfId="0" applyAlignment="1" applyFont="1">
      <alignment horizontal="left" readingOrder="0"/>
    </xf>
    <xf borderId="0" fillId="10" fontId="76" numFmtId="0" xfId="0" applyAlignment="1" applyFont="1">
      <alignment horizontal="left" readingOrder="0"/>
    </xf>
    <xf borderId="0" fillId="10" fontId="2" numFmtId="0" xfId="0" applyAlignment="1" applyFont="1">
      <alignment horizontal="left"/>
    </xf>
    <xf borderId="0" fillId="0" fontId="2" numFmtId="0" xfId="0" applyAlignment="1" applyFont="1">
      <alignment horizontal="left"/>
    </xf>
    <xf borderId="0" fillId="10" fontId="77" numFmtId="0" xfId="0" applyAlignment="1" applyFont="1">
      <alignment horizontal="left" readingOrder="0"/>
    </xf>
    <xf borderId="0" fillId="10" fontId="77" numFmtId="193" xfId="0" applyAlignment="1" applyFont="1" applyNumberFormat="1">
      <alignment horizontal="left" readingOrder="0"/>
    </xf>
    <xf borderId="0" fillId="10" fontId="76" numFmtId="193" xfId="0" applyAlignment="1" applyFont="1" applyNumberFormat="1">
      <alignment horizontal="left" readingOrder="0"/>
    </xf>
    <xf borderId="0" fillId="10" fontId="75" numFmtId="0" xfId="0" applyAlignment="1" applyFont="1">
      <alignment horizontal="left" vertical="top"/>
    </xf>
    <xf borderId="0" fillId="10" fontId="75" numFmtId="0" xfId="0" applyAlignment="1" applyFont="1">
      <alignment horizontal="left" readingOrder="0" vertical="top"/>
    </xf>
    <xf borderId="0" fillId="10" fontId="75" numFmtId="0" xfId="0" applyAlignment="1" applyFont="1">
      <alignment horizontal="left"/>
    </xf>
    <xf borderId="0" fillId="10" fontId="78" numFmtId="0" xfId="0" applyAlignment="1" applyFont="1">
      <alignment horizontal="left" readingOrder="0"/>
    </xf>
    <xf borderId="0" fillId="0" fontId="75" numFmtId="0" xfId="0" applyAlignment="1" applyFont="1">
      <alignment horizontal="left" readingOrder="0" vertical="top"/>
    </xf>
    <xf borderId="1" fillId="0" fontId="62" numFmtId="0" xfId="0" applyAlignment="1" applyBorder="1" applyFont="1">
      <alignment readingOrder="0"/>
    </xf>
    <xf borderId="1" fillId="0" fontId="62" numFmtId="164" xfId="0" applyAlignment="1" applyBorder="1" applyFont="1" applyNumberFormat="1">
      <alignment readingOrder="0"/>
    </xf>
    <xf borderId="0" fillId="0" fontId="79" numFmtId="0" xfId="0" applyAlignment="1" applyFont="1">
      <alignment readingOrder="0"/>
    </xf>
    <xf borderId="0" fillId="0" fontId="72" numFmtId="194" xfId="0" applyAlignment="1" applyFont="1" applyNumberFormat="1">
      <alignment horizontal="right" readingOrder="0" shrinkToFit="0" vertical="bottom" wrapText="0"/>
    </xf>
    <xf borderId="0" fillId="2" fontId="11" numFmtId="0" xfId="0" applyAlignment="1" applyFont="1">
      <alignment horizontal="left" vertical="bottom"/>
    </xf>
    <xf borderId="0" fillId="0" fontId="14" numFmtId="0" xfId="0" applyAlignment="1" applyFont="1">
      <alignment vertical="bottom"/>
    </xf>
    <xf borderId="0" fillId="0" fontId="11" numFmtId="49" xfId="0" applyAlignment="1" applyFont="1" applyNumberFormat="1">
      <alignment vertical="top"/>
    </xf>
    <xf borderId="0" fillId="0" fontId="11" numFmtId="3" xfId="0" applyAlignment="1" applyFont="1" applyNumberFormat="1">
      <alignment vertical="bottom"/>
    </xf>
    <xf borderId="0" fillId="0" fontId="11" numFmtId="172" xfId="0" applyAlignment="1" applyFont="1" applyNumberFormat="1">
      <alignment vertical="bottom"/>
    </xf>
    <xf borderId="1" fillId="0" fontId="13" numFmtId="0" xfId="0" applyAlignment="1" applyBorder="1" applyFont="1">
      <alignment vertical="bottom"/>
    </xf>
    <xf borderId="1" fillId="0" fontId="35" numFmtId="0" xfId="0" applyAlignment="1" applyBorder="1" applyFont="1">
      <alignment horizontal="left" readingOrder="0" vertical="top"/>
    </xf>
    <xf borderId="1" fillId="0" fontId="19" numFmtId="0" xfId="0" applyAlignment="1" applyBorder="1" applyFont="1">
      <alignment horizontal="left" readingOrder="0" vertical="top"/>
    </xf>
    <xf borderId="1" fillId="0" fontId="11" numFmtId="195" xfId="0" applyAlignment="1" applyBorder="1" applyFont="1" applyNumberFormat="1">
      <alignment horizontal="right" vertical="bottom"/>
    </xf>
    <xf borderId="1" fillId="0" fontId="11" numFmtId="172" xfId="0" applyAlignment="1" applyBorder="1" applyFont="1" applyNumberFormat="1">
      <alignment horizontal="right" vertical="bottom"/>
    </xf>
    <xf borderId="1" fillId="0" fontId="11" numFmtId="174" xfId="0" applyAlignment="1" applyBorder="1" applyFont="1" applyNumberFormat="1">
      <alignment horizontal="right" vertical="top"/>
    </xf>
    <xf borderId="0" fillId="0" fontId="11" numFmtId="195" xfId="0" applyAlignment="1" applyFont="1" applyNumberFormat="1">
      <alignment vertical="bottom"/>
    </xf>
    <xf borderId="0" fillId="0" fontId="14" numFmtId="0" xfId="0" applyAlignment="1" applyFont="1">
      <alignment vertical="bottom"/>
    </xf>
    <xf borderId="1" fillId="0" fontId="35" numFmtId="0" xfId="0" applyAlignment="1" applyBorder="1" applyFont="1">
      <alignment vertical="top"/>
    </xf>
    <xf borderId="1" fillId="0" fontId="35" numFmtId="169" xfId="0" applyAlignment="1" applyBorder="1" applyFont="1" applyNumberFormat="1">
      <alignment vertical="top"/>
    </xf>
    <xf borderId="1" fillId="0" fontId="35" numFmtId="3" xfId="0" applyAlignment="1" applyBorder="1" applyFont="1" applyNumberFormat="1">
      <alignment vertical="top"/>
    </xf>
    <xf borderId="0" fillId="0" fontId="13" numFmtId="172" xfId="0" applyAlignment="1" applyFont="1" applyNumberFormat="1">
      <alignment vertical="bottom"/>
    </xf>
    <xf borderId="0" fillId="0" fontId="13" numFmtId="0" xfId="0" applyAlignment="1" applyFont="1">
      <alignment vertical="bottom"/>
    </xf>
    <xf borderId="1" fillId="0" fontId="11" numFmtId="2" xfId="0" applyAlignment="1" applyBorder="1" applyFont="1" applyNumberFormat="1">
      <alignment shrinkToFit="0" vertical="bottom" wrapText="1"/>
    </xf>
    <xf borderId="1" fillId="0" fontId="11" numFmtId="169" xfId="0" applyAlignment="1" applyBorder="1" applyFont="1" applyNumberFormat="1">
      <alignment horizontal="right" vertical="bottom"/>
    </xf>
    <xf borderId="1" fillId="0" fontId="11" numFmtId="0" xfId="0" applyAlignment="1" applyBorder="1" applyFont="1">
      <alignment vertical="top"/>
    </xf>
    <xf borderId="21" fillId="0" fontId="11" numFmtId="0" xfId="0" applyAlignment="1" applyBorder="1" applyFont="1">
      <alignment horizontal="right" vertical="bottom"/>
    </xf>
    <xf borderId="0" fillId="0" fontId="11" numFmtId="179" xfId="0" applyAlignment="1" applyFont="1" applyNumberFormat="1">
      <alignment horizontal="right" vertical="bottom"/>
    </xf>
    <xf borderId="1" fillId="0" fontId="13" numFmtId="0" xfId="0" applyAlignment="1" applyBorder="1" applyFont="1">
      <alignment shrinkToFit="0" vertical="bottom" wrapText="1"/>
    </xf>
    <xf borderId="1" fillId="0" fontId="13" numFmtId="0" xfId="0" applyAlignment="1" applyBorder="1" applyFont="1">
      <alignment horizontal="right" shrinkToFit="0" vertical="bottom" wrapText="1"/>
    </xf>
    <xf borderId="1" fillId="0" fontId="11" numFmtId="10" xfId="0" applyAlignment="1" applyBorder="1" applyFont="1" applyNumberFormat="1">
      <alignment horizontal="right" shrinkToFit="0" vertical="bottom" wrapText="1"/>
    </xf>
    <xf borderId="1" fillId="0" fontId="11" numFmtId="3" xfId="0" applyAlignment="1" applyBorder="1" applyFont="1" applyNumberFormat="1">
      <alignment horizontal="right" shrinkToFit="0" vertical="bottom" wrapText="1"/>
    </xf>
    <xf borderId="0" fillId="0" fontId="11" numFmtId="2" xfId="0" applyAlignment="1" applyFont="1" applyNumberFormat="1">
      <alignment vertical="top"/>
    </xf>
    <xf borderId="0" fillId="0" fontId="11" numFmtId="183" xfId="0" applyAlignment="1" applyFont="1" applyNumberFormat="1">
      <alignment vertical="top"/>
    </xf>
    <xf borderId="1" fillId="0" fontId="35" numFmtId="0" xfId="0" applyAlignment="1" applyBorder="1" applyFont="1">
      <alignment vertical="top"/>
    </xf>
    <xf borderId="0" fillId="0" fontId="13" numFmtId="2" xfId="0" applyAlignment="1" applyFont="1" applyNumberFormat="1">
      <alignment vertical="top"/>
    </xf>
    <xf borderId="0" fillId="0" fontId="13" numFmtId="183" xfId="0" applyAlignment="1" applyFont="1" applyNumberFormat="1">
      <alignment vertical="top"/>
    </xf>
    <xf borderId="0" fillId="0" fontId="13" numFmtId="4" xfId="0" applyAlignment="1" applyFont="1" applyNumberFormat="1">
      <alignment vertical="top"/>
    </xf>
    <xf borderId="0" fillId="0" fontId="14" numFmtId="0" xfId="0" applyAlignment="1" applyFont="1">
      <alignment readingOrder="0" vertical="bottom"/>
    </xf>
    <xf quotePrefix="1" borderId="0" fillId="0" fontId="11" numFmtId="0" xfId="0" applyAlignment="1" applyFont="1">
      <alignment vertical="bottom"/>
    </xf>
    <xf borderId="0" fillId="0" fontId="11" numFmtId="179" xfId="0" applyAlignment="1" applyFont="1" applyNumberFormat="1">
      <alignment vertical="bottom"/>
    </xf>
    <xf borderId="0" fillId="0" fontId="13" numFmtId="4" xfId="0" applyAlignment="1" applyFont="1" applyNumberFormat="1">
      <alignment vertical="bottom"/>
    </xf>
    <xf borderId="1" fillId="0" fontId="11" numFmtId="4" xfId="0" applyAlignment="1" applyBorder="1" applyFont="1" applyNumberFormat="1">
      <alignment horizontal="right" readingOrder="0" vertical="bottom"/>
    </xf>
    <xf borderId="0" fillId="19" fontId="11" numFmtId="0" xfId="0" applyAlignment="1" applyFont="1">
      <alignment vertical="bottom"/>
    </xf>
    <xf borderId="1" fillId="0" fontId="11" numFmtId="2" xfId="0" applyAlignment="1" applyBorder="1" applyFont="1" applyNumberFormat="1">
      <alignment horizontal="right" readingOrder="0" vertical="top"/>
    </xf>
    <xf borderId="1" fillId="0" fontId="11" numFmtId="2" xfId="0" applyAlignment="1" applyBorder="1" applyFont="1" applyNumberFormat="1">
      <alignment readingOrder="0" shrinkToFit="0" vertical="bottom" wrapText="1"/>
    </xf>
    <xf borderId="1" fillId="0" fontId="11" numFmtId="3" xfId="0" applyAlignment="1" applyBorder="1" applyFont="1" applyNumberFormat="1">
      <alignment horizontal="right" readingOrder="0" vertical="bottom"/>
    </xf>
    <xf borderId="1" fillId="0" fontId="11" numFmtId="172" xfId="0" applyAlignment="1" applyBorder="1" applyFont="1" applyNumberFormat="1">
      <alignment horizontal="right" readingOrder="0" vertical="bottom"/>
    </xf>
    <xf borderId="21" fillId="0" fontId="35" numFmtId="0" xfId="0" applyAlignment="1" applyBorder="1" applyFont="1">
      <alignment vertical="top"/>
    </xf>
    <xf borderId="8" fillId="0" fontId="80" numFmtId="0" xfId="0" applyAlignment="1" applyBorder="1" applyFont="1">
      <alignment vertical="top"/>
    </xf>
    <xf borderId="9" fillId="0" fontId="45" numFmtId="0" xfId="0" applyBorder="1" applyFont="1"/>
    <xf borderId="9" fillId="0" fontId="11" numFmtId="0" xfId="0" applyAlignment="1" applyBorder="1" applyFont="1">
      <alignment vertical="bottom"/>
    </xf>
    <xf borderId="0" fillId="0" fontId="13" numFmtId="0" xfId="0" applyAlignment="1" applyFont="1">
      <alignment vertical="top"/>
    </xf>
    <xf borderId="1" fillId="0" fontId="11" numFmtId="4" xfId="0" applyAlignment="1" applyBorder="1" applyFont="1" applyNumberFormat="1">
      <alignment horizontal="center" vertical="bottom"/>
    </xf>
    <xf borderId="0" fillId="0" fontId="81" numFmtId="0" xfId="0" applyAlignment="1" applyFont="1">
      <alignment shrinkToFit="0" vertical="top" wrapText="1"/>
    </xf>
    <xf borderId="0" fillId="0" fontId="35" numFmtId="0" xfId="0" applyAlignment="1" applyFont="1">
      <alignment vertical="top"/>
    </xf>
    <xf borderId="8" fillId="0" fontId="45" numFmtId="0" xfId="0" applyBorder="1" applyFont="1"/>
    <xf borderId="0" fillId="0" fontId="82" numFmtId="0" xfId="0" applyAlignment="1" applyFont="1">
      <alignment readingOrder="0" vertical="top"/>
    </xf>
    <xf borderId="1" fillId="0" fontId="36" numFmtId="49" xfId="0" applyAlignment="1" applyBorder="1" applyFont="1" applyNumberFormat="1">
      <alignment horizontal="right" readingOrder="0" vertical="top"/>
    </xf>
    <xf borderId="1" fillId="0" fontId="13" numFmtId="3" xfId="0" applyAlignment="1" applyBorder="1" applyFont="1" applyNumberFormat="1">
      <alignment vertical="bottom"/>
    </xf>
    <xf borderId="1" fillId="0" fontId="13" numFmtId="172" xfId="0" applyAlignment="1" applyBorder="1" applyFont="1" applyNumberFormat="1">
      <alignment vertical="bottom"/>
    </xf>
    <xf borderId="1" fillId="0" fontId="35" numFmtId="0" xfId="0" applyAlignment="1" applyBorder="1" applyFont="1">
      <alignment horizontal="left" vertical="top"/>
    </xf>
    <xf borderId="1" fillId="0" fontId="11" numFmtId="195" xfId="0" applyAlignment="1" applyBorder="1" applyFont="1" applyNumberFormat="1">
      <alignment horizontal="right" readingOrder="0" vertical="bottom"/>
    </xf>
    <xf borderId="1" fillId="0" fontId="11" numFmtId="167" xfId="0" applyAlignment="1" applyBorder="1" applyFont="1" applyNumberFormat="1">
      <alignment horizontal="right" vertical="bottom"/>
    </xf>
    <xf borderId="1" fillId="0" fontId="19" numFmtId="0" xfId="0" applyAlignment="1" applyBorder="1" applyFont="1">
      <alignment horizontal="left" vertical="top"/>
    </xf>
    <xf borderId="1" fillId="0" fontId="11" numFmtId="167" xfId="0" applyAlignment="1" applyBorder="1" applyFont="1" applyNumberFormat="1">
      <alignment horizontal="right" readingOrder="0" vertical="bottom"/>
    </xf>
    <xf borderId="1" fillId="0" fontId="19" numFmtId="0" xfId="0" applyAlignment="1" applyBorder="1" applyFont="1">
      <alignment horizontal="left" vertical="top"/>
    </xf>
    <xf borderId="1" fillId="0" fontId="11" numFmtId="183" xfId="0" applyAlignment="1" applyBorder="1" applyFont="1" applyNumberFormat="1">
      <alignment horizontal="right" vertical="top"/>
    </xf>
    <xf borderId="20" fillId="0" fontId="11" numFmtId="0" xfId="0" applyAlignment="1" applyBorder="1" applyFont="1">
      <alignment horizontal="right" vertical="top"/>
    </xf>
    <xf borderId="20" fillId="0" fontId="11" numFmtId="0" xfId="0" applyAlignment="1" applyBorder="1" applyFont="1">
      <alignment horizontal="right" vertical="bottom"/>
    </xf>
    <xf borderId="20" fillId="0" fontId="11" numFmtId="0" xfId="0" applyAlignment="1" applyBorder="1" applyFont="1">
      <alignment horizontal="right" readingOrder="0" vertical="bottom"/>
    </xf>
    <xf borderId="20" fillId="0" fontId="11" numFmtId="169" xfId="0" applyAlignment="1" applyBorder="1" applyFont="1" applyNumberFormat="1">
      <alignment horizontal="right" vertical="top"/>
    </xf>
    <xf borderId="20" fillId="0" fontId="11" numFmtId="0" xfId="0" applyAlignment="1" applyBorder="1" applyFont="1">
      <alignment horizontal="right" vertical="bottom"/>
    </xf>
    <xf borderId="20" fillId="0" fontId="11" numFmtId="3" xfId="0" applyAlignment="1" applyBorder="1" applyFont="1" applyNumberFormat="1">
      <alignment horizontal="right" vertical="bottom"/>
    </xf>
    <xf borderId="20" fillId="0" fontId="11" numFmtId="2" xfId="0" applyAlignment="1" applyBorder="1" applyFont="1" applyNumberFormat="1">
      <alignment horizontal="right" vertical="bottom"/>
    </xf>
    <xf borderId="20" fillId="0" fontId="35" numFmtId="0" xfId="0" applyAlignment="1" applyBorder="1" applyFont="1">
      <alignment readingOrder="0" vertical="top"/>
    </xf>
    <xf borderId="20" fillId="0" fontId="11" numFmtId="0" xfId="0" applyAlignment="1" applyBorder="1" applyFont="1">
      <alignment horizontal="right" readingOrder="0" vertical="top"/>
    </xf>
    <xf borderId="20" fillId="0" fontId="11" numFmtId="0" xfId="0" applyAlignment="1" applyBorder="1" applyFont="1">
      <alignment vertical="bottom"/>
    </xf>
    <xf borderId="1" fillId="0" fontId="11" numFmtId="2" xfId="0" applyAlignment="1" applyBorder="1" applyFont="1" applyNumberFormat="1">
      <alignment horizontal="right" vertical="bottom"/>
    </xf>
    <xf borderId="1" fillId="11" fontId="11" numFmtId="0" xfId="0" applyAlignment="1" applyBorder="1" applyFont="1">
      <alignment horizontal="right" readingOrder="0" vertical="bottom"/>
    </xf>
    <xf borderId="1" fillId="11" fontId="11" numFmtId="0" xfId="0" applyAlignment="1" applyBorder="1" applyFont="1">
      <alignment horizontal="right" vertical="bottom"/>
    </xf>
    <xf borderId="1" fillId="11" fontId="11" numFmtId="195" xfId="0" applyAlignment="1" applyBorder="1" applyFont="1" applyNumberFormat="1">
      <alignment horizontal="right" vertical="bottom"/>
    </xf>
    <xf borderId="1" fillId="11" fontId="11" numFmtId="172" xfId="0" applyAlignment="1" applyBorder="1" applyFont="1" applyNumberFormat="1">
      <alignment horizontal="right" vertical="bottom"/>
    </xf>
    <xf borderId="1" fillId="11" fontId="11" numFmtId="0" xfId="0" applyAlignment="1" applyBorder="1" applyFont="1">
      <alignment horizontal="right" vertical="bottom"/>
    </xf>
    <xf borderId="0" fillId="0" fontId="46" numFmtId="0" xfId="0" applyAlignment="1" applyFont="1">
      <alignment vertical="bottom"/>
    </xf>
    <xf borderId="1" fillId="0" fontId="11" numFmtId="0" xfId="0" applyAlignment="1" applyBorder="1" applyFont="1">
      <alignment horizontal="center" shrinkToFit="0" vertical="bottom" wrapText="1"/>
    </xf>
    <xf borderId="0" fillId="0" fontId="22" numFmtId="0" xfId="0" applyAlignment="1" applyFont="1">
      <alignment shrinkToFit="0" vertical="top" wrapText="1"/>
    </xf>
    <xf borderId="0" fillId="0" fontId="22" numFmtId="0" xfId="0" applyFont="1"/>
    <xf borderId="0" fillId="0" fontId="14" numFmtId="0" xfId="0" applyFont="1"/>
    <xf borderId="0" fillId="0" fontId="25" numFmtId="0" xfId="0" applyFont="1"/>
    <xf borderId="1" fillId="0" fontId="25" numFmtId="0" xfId="0" applyBorder="1" applyFont="1"/>
    <xf borderId="1" fillId="0" fontId="58" numFmtId="0" xfId="0" applyAlignment="1" applyBorder="1" applyFont="1">
      <alignment vertical="top"/>
    </xf>
    <xf borderId="1" fillId="0" fontId="22" numFmtId="0" xfId="0" applyBorder="1" applyFont="1"/>
    <xf borderId="1" fillId="0" fontId="22" numFmtId="2" xfId="0" applyBorder="1" applyFont="1" applyNumberFormat="1"/>
    <xf borderId="1" fillId="0" fontId="58" numFmtId="169" xfId="0" applyAlignment="1" applyBorder="1" applyFont="1" applyNumberFormat="1">
      <alignment horizontal="right" vertical="top"/>
    </xf>
    <xf borderId="0" fillId="0" fontId="58" numFmtId="169" xfId="0" applyAlignment="1" applyFont="1" applyNumberFormat="1">
      <alignment horizontal="right" vertical="top"/>
    </xf>
    <xf borderId="1" fillId="0" fontId="22" numFmtId="169" xfId="0" applyAlignment="1" applyBorder="1" applyFont="1" applyNumberFormat="1">
      <alignment horizontal="right" vertical="top"/>
    </xf>
    <xf borderId="1" fillId="11" fontId="22" numFmtId="171" xfId="0" applyAlignment="1" applyBorder="1" applyFont="1" applyNumberFormat="1">
      <alignment horizontal="left" shrinkToFit="0" vertical="top" wrapText="1"/>
    </xf>
    <xf borderId="0" fillId="0" fontId="25" numFmtId="0" xfId="0" applyAlignment="1" applyFont="1">
      <alignment vertical="top"/>
    </xf>
    <xf borderId="0" fillId="0" fontId="83" numFmtId="0" xfId="0" applyFont="1"/>
    <xf borderId="1" fillId="0" fontId="24" numFmtId="0" xfId="0" applyAlignment="1" applyBorder="1" applyFont="1">
      <alignment vertical="top"/>
    </xf>
    <xf borderId="1" fillId="0" fontId="25" numFmtId="0" xfId="0" applyAlignment="1" applyBorder="1" applyFont="1">
      <alignment vertical="top"/>
    </xf>
    <xf borderId="1" fillId="0" fontId="58" numFmtId="0" xfId="0" applyAlignment="1" applyBorder="1" applyFont="1">
      <alignment horizontal="right" vertical="top"/>
    </xf>
    <xf borderId="1" fillId="0" fontId="22" numFmtId="0" xfId="0" applyAlignment="1" applyBorder="1" applyFont="1">
      <alignment vertical="top"/>
    </xf>
    <xf borderId="1" fillId="0" fontId="58" numFmtId="49" xfId="0" applyAlignment="1" applyBorder="1" applyFont="1" applyNumberFormat="1">
      <alignment horizontal="right" vertical="top"/>
    </xf>
    <xf borderId="0" fillId="0" fontId="22" numFmtId="0" xfId="0" applyAlignment="1" applyFont="1">
      <alignment vertical="top"/>
    </xf>
    <xf borderId="0" fillId="0" fontId="22" numFmtId="49" xfId="0" applyAlignment="1" applyFont="1" applyNumberFormat="1">
      <alignment vertical="top"/>
    </xf>
    <xf borderId="0" fillId="0" fontId="22" numFmtId="169" xfId="0" applyAlignment="1" applyFont="1" applyNumberFormat="1">
      <alignment vertical="top"/>
    </xf>
    <xf borderId="1" fillId="0" fontId="24" numFmtId="0" xfId="0" applyAlignment="1" applyBorder="1" applyFont="1">
      <alignment horizontal="left" vertical="top"/>
    </xf>
    <xf borderId="1" fillId="0" fontId="22" numFmtId="0" xfId="0" applyAlignment="1" applyBorder="1" applyFont="1">
      <alignment horizontal="right"/>
    </xf>
    <xf borderId="1" fillId="0" fontId="83" numFmtId="0" xfId="0" applyAlignment="1" applyBorder="1" applyFont="1">
      <alignment horizontal="left" vertical="top"/>
    </xf>
    <xf borderId="1" fillId="0" fontId="22" numFmtId="2" xfId="0" applyAlignment="1" applyBorder="1" applyFont="1" applyNumberFormat="1">
      <alignment horizontal="right"/>
    </xf>
    <xf borderId="1" fillId="0" fontId="22" numFmtId="172" xfId="0" applyAlignment="1" applyBorder="1" applyFont="1" applyNumberFormat="1">
      <alignment horizontal="right"/>
    </xf>
    <xf borderId="1" fillId="0" fontId="22" numFmtId="195" xfId="0" applyAlignment="1" applyBorder="1" applyFont="1" applyNumberFormat="1">
      <alignment horizontal="right"/>
    </xf>
    <xf borderId="0" fillId="0" fontId="22" numFmtId="3" xfId="0" applyFont="1" applyNumberFormat="1"/>
    <xf borderId="0" fillId="0" fontId="22" numFmtId="172" xfId="0" applyFont="1" applyNumberFormat="1"/>
    <xf borderId="0" fillId="0" fontId="22" numFmtId="169" xfId="0" applyFont="1" applyNumberFormat="1"/>
    <xf borderId="21" fillId="0" fontId="24" numFmtId="0" xfId="0" applyAlignment="1" applyBorder="1" applyFont="1">
      <alignment vertical="top"/>
    </xf>
    <xf borderId="1" fillId="0" fontId="22" numFmtId="0" xfId="0" applyAlignment="1" applyBorder="1" applyFont="1">
      <alignment horizontal="right" vertical="top"/>
    </xf>
    <xf borderId="21" fillId="0" fontId="22" numFmtId="0" xfId="0" applyAlignment="1" applyBorder="1" applyFont="1">
      <alignment horizontal="right" vertical="top"/>
    </xf>
    <xf borderId="1" fillId="0" fontId="22" numFmtId="2" xfId="0" applyAlignment="1" applyBorder="1" applyFont="1" applyNumberFormat="1">
      <alignment horizontal="right" vertical="top"/>
    </xf>
    <xf borderId="1" fillId="0" fontId="22" numFmtId="173" xfId="0" applyAlignment="1" applyBorder="1" applyFont="1" applyNumberFormat="1">
      <alignment horizontal="right" vertical="top"/>
    </xf>
    <xf borderId="0" fillId="0" fontId="22" numFmtId="0" xfId="0" applyAlignment="1" applyFont="1">
      <alignment horizontal="right" vertical="top"/>
    </xf>
    <xf borderId="0" fillId="0" fontId="22" numFmtId="196" xfId="0" applyAlignment="1" applyFont="1" applyNumberFormat="1">
      <alignment horizontal="right" vertical="top"/>
    </xf>
    <xf borderId="0" fillId="0" fontId="22" numFmtId="169" xfId="0" applyAlignment="1" applyFont="1" applyNumberFormat="1">
      <alignment horizontal="right" vertical="top"/>
    </xf>
    <xf borderId="0" fillId="0" fontId="58" numFmtId="0" xfId="0" applyAlignment="1" applyFont="1">
      <alignment horizontal="right" vertical="top"/>
    </xf>
    <xf borderId="0" fillId="0" fontId="22" numFmtId="3" xfId="0" applyAlignment="1" applyFont="1" applyNumberFormat="1">
      <alignment horizontal="right" vertical="top"/>
    </xf>
    <xf borderId="0" fillId="0" fontId="22" numFmtId="173" xfId="0" applyAlignment="1" applyFont="1" applyNumberFormat="1">
      <alignment horizontal="right" vertical="top"/>
    </xf>
    <xf borderId="0" fillId="0" fontId="22" numFmtId="0" xfId="0" applyAlignment="1" applyFont="1">
      <alignment horizontal="right"/>
    </xf>
    <xf borderId="0" fillId="0" fontId="84" numFmtId="0" xfId="0" applyFont="1"/>
    <xf borderId="0" fillId="0" fontId="22" numFmtId="3" xfId="0" applyAlignment="1" applyFont="1" applyNumberFormat="1">
      <alignment vertical="top"/>
    </xf>
    <xf borderId="0" fillId="0" fontId="22" numFmtId="195" xfId="0" applyFont="1" applyNumberFormat="1"/>
    <xf borderId="1" fillId="0" fontId="22" numFmtId="196" xfId="0" applyAlignment="1" applyBorder="1" applyFont="1" applyNumberFormat="1">
      <alignment horizontal="right" vertical="top"/>
    </xf>
    <xf borderId="0" fillId="0" fontId="22" numFmtId="4" xfId="0" applyAlignment="1" applyFont="1" applyNumberFormat="1">
      <alignment horizontal="right"/>
    </xf>
    <xf borderId="21" fillId="0" fontId="22" numFmtId="0" xfId="0" applyAlignment="1" applyBorder="1" applyFont="1">
      <alignment horizontal="right"/>
    </xf>
    <xf borderId="1" fillId="0" fontId="22" numFmtId="4" xfId="0" applyAlignment="1" applyBorder="1" applyFont="1" applyNumberFormat="1">
      <alignment horizontal="right" vertical="top"/>
    </xf>
    <xf quotePrefix="1" borderId="0" fillId="0" fontId="22" numFmtId="0" xfId="0" applyFont="1"/>
    <xf borderId="0" fillId="0" fontId="22" numFmtId="179" xfId="0" applyFont="1" applyNumberFormat="1"/>
    <xf borderId="0" fillId="0" fontId="22" numFmtId="179" xfId="0" applyAlignment="1" applyFont="1" applyNumberFormat="1">
      <alignment horizontal="right"/>
    </xf>
    <xf borderId="0" fillId="0" fontId="22" numFmtId="4" xfId="0" applyFont="1" applyNumberFormat="1"/>
    <xf borderId="0" fillId="0" fontId="25" numFmtId="2" xfId="0" applyAlignment="1" applyFont="1" applyNumberFormat="1">
      <alignment vertical="top"/>
    </xf>
    <xf borderId="0" fillId="0" fontId="25" numFmtId="183" xfId="0" applyAlignment="1" applyFont="1" applyNumberFormat="1">
      <alignment vertical="top"/>
    </xf>
    <xf borderId="0" fillId="0" fontId="25" numFmtId="4" xfId="0" applyAlignment="1" applyFont="1" applyNumberFormat="1">
      <alignment vertical="top"/>
    </xf>
    <xf borderId="1" fillId="0" fontId="22" numFmtId="0" xfId="0" applyAlignment="1" applyBorder="1" applyFont="1">
      <alignment horizontal="right" readingOrder="0" vertical="top"/>
    </xf>
    <xf borderId="13" fillId="19" fontId="22" numFmtId="0" xfId="0" applyBorder="1" applyFont="1"/>
    <xf borderId="0" fillId="0" fontId="14" numFmtId="0" xfId="0" applyAlignment="1" applyFont="1">
      <alignment vertical="top"/>
    </xf>
    <xf borderId="1" fillId="0" fontId="22" numFmtId="49" xfId="0" applyBorder="1" applyFont="1" applyNumberFormat="1"/>
    <xf borderId="0" fillId="0" fontId="58" numFmtId="49" xfId="0" applyAlignment="1" applyFont="1" applyNumberFormat="1">
      <alignment horizontal="right" vertical="top"/>
    </xf>
    <xf borderId="0" fillId="0" fontId="58" numFmtId="0" xfId="0" applyAlignment="1" applyFont="1">
      <alignment vertical="top"/>
    </xf>
    <xf borderId="1" fillId="0" fontId="24" numFmtId="3" xfId="0" applyAlignment="1" applyBorder="1" applyFont="1" applyNumberFormat="1">
      <alignment vertical="top"/>
    </xf>
    <xf borderId="1" fillId="11" fontId="22" numFmtId="0" xfId="0" applyAlignment="1" applyBorder="1" applyFont="1">
      <alignment vertical="top"/>
    </xf>
    <xf borderId="1" fillId="11" fontId="22" numFmtId="171" xfId="0" applyAlignment="1" applyBorder="1" applyFont="1" applyNumberFormat="1">
      <alignment horizontal="right" shrinkToFit="0" vertical="top" wrapText="1"/>
    </xf>
    <xf borderId="1" fillId="0" fontId="22" numFmtId="3" xfId="0" applyAlignment="1" applyBorder="1" applyFont="1" applyNumberFormat="1">
      <alignment horizontal="right" vertical="top"/>
    </xf>
    <xf borderId="1" fillId="11" fontId="22" numFmtId="4" xfId="0" applyAlignment="1" applyBorder="1" applyFont="1" applyNumberFormat="1">
      <alignment vertical="top"/>
    </xf>
    <xf borderId="8" fillId="0" fontId="85" numFmtId="0" xfId="0" applyAlignment="1" applyBorder="1" applyFont="1">
      <alignment vertical="top"/>
    </xf>
    <xf borderId="0" fillId="0" fontId="22" numFmtId="172" xfId="0" applyAlignment="1" applyFont="1" applyNumberFormat="1">
      <alignment vertical="top"/>
    </xf>
    <xf borderId="0" fillId="0" fontId="86" numFmtId="0" xfId="0" applyAlignment="1" applyFont="1">
      <alignment vertical="top"/>
    </xf>
    <xf borderId="0" fillId="0" fontId="22" numFmtId="4" xfId="0" applyAlignment="1" applyFont="1" applyNumberFormat="1">
      <alignment vertical="top"/>
    </xf>
    <xf borderId="0" fillId="0" fontId="22" numFmtId="4" xfId="0" applyAlignment="1" applyFont="1" applyNumberFormat="1">
      <alignment horizontal="right" vertical="top"/>
    </xf>
    <xf borderId="0" fillId="0" fontId="87" numFmtId="0" xfId="0" applyAlignment="1" applyFont="1">
      <alignment shrinkToFit="0" vertical="top" wrapText="1"/>
    </xf>
    <xf borderId="0" fillId="0" fontId="24" numFmtId="0" xfId="0" applyAlignment="1" applyFont="1">
      <alignment vertical="top"/>
    </xf>
    <xf borderId="1" fillId="0" fontId="58" numFmtId="0" xfId="0" applyAlignment="1" applyBorder="1" applyFont="1">
      <alignment horizontal="right" readingOrder="0" vertical="top"/>
    </xf>
    <xf borderId="0" fillId="0" fontId="58" numFmtId="0" xfId="0" applyAlignment="1" applyFont="1">
      <alignment shrinkToFit="0" vertical="top" wrapText="1"/>
    </xf>
    <xf borderId="0" fillId="25" fontId="88" numFmtId="0" xfId="0" applyAlignment="1" applyFont="1">
      <alignment horizontal="left" readingOrder="0" shrinkToFit="0" vertical="top" wrapText="0"/>
    </xf>
    <xf borderId="0" fillId="25" fontId="88" numFmtId="0" xfId="0" applyAlignment="1" applyFont="1">
      <alignment horizontal="left" readingOrder="0" shrinkToFit="0" vertical="top" wrapText="1"/>
    </xf>
    <xf borderId="0" fillId="11" fontId="88" numFmtId="0" xfId="0" applyAlignment="1" applyFont="1">
      <alignment horizontal="left" readingOrder="0" shrinkToFit="0" vertical="top" wrapText="1"/>
    </xf>
    <xf borderId="0" fillId="0" fontId="6" numFmtId="0" xfId="0" applyAlignment="1" applyFont="1">
      <alignment shrinkToFit="0" wrapText="1"/>
    </xf>
    <xf borderId="1" fillId="9" fontId="89" numFmtId="0" xfId="0" applyAlignment="1" applyBorder="1" applyFont="1">
      <alignment horizontal="left" readingOrder="0" shrinkToFit="0" vertical="top" wrapText="1"/>
    </xf>
    <xf borderId="1" fillId="0" fontId="88" numFmtId="0" xfId="0" applyAlignment="1" applyBorder="1" applyFont="1">
      <alignment horizontal="left" readingOrder="0" shrinkToFit="0" vertical="top" wrapText="1"/>
    </xf>
    <xf borderId="1" fillId="9" fontId="42" numFmtId="0" xfId="0" applyAlignment="1" applyBorder="1" applyFont="1">
      <alignment horizontal="left" readingOrder="0" vertical="top"/>
    </xf>
    <xf borderId="1" fillId="0" fontId="40" numFmtId="0" xfId="0" applyAlignment="1" applyBorder="1" applyFont="1">
      <alignment horizontal="left" vertical="top"/>
    </xf>
    <xf borderId="1" fillId="0" fontId="40" numFmtId="0" xfId="0" applyAlignment="1" applyBorder="1" applyFont="1">
      <alignment horizontal="left" readingOrder="0" vertical="top"/>
    </xf>
    <xf borderId="0" fillId="0" fontId="90" numFmtId="0" xfId="0" applyAlignment="1" applyFont="1">
      <alignment horizontal="left" readingOrder="0" shrinkToFit="0" wrapText="1"/>
    </xf>
    <xf borderId="1" fillId="0" fontId="90" numFmtId="0" xfId="0" applyAlignment="1" applyBorder="1" applyFont="1">
      <alignment horizontal="left" readingOrder="0" shrinkToFit="0" wrapText="1"/>
    </xf>
    <xf borderId="1" fillId="0" fontId="90" numFmtId="164" xfId="0" applyAlignment="1" applyBorder="1" applyFont="1" applyNumberFormat="1">
      <alignment horizontal="left" readingOrder="0" shrinkToFit="0" wrapText="1"/>
    </xf>
    <xf borderId="1" fillId="0" fontId="90" numFmtId="49" xfId="0" applyAlignment="1" applyBorder="1" applyFont="1" applyNumberFormat="1">
      <alignment horizontal="right" readingOrder="0" shrinkToFit="0" wrapText="1"/>
    </xf>
    <xf borderId="0" fillId="0" fontId="32" numFmtId="0" xfId="0" applyAlignment="1" applyFont="1">
      <alignment vertical="bottom"/>
    </xf>
    <xf borderId="0" fillId="0" fontId="91" numFmtId="0" xfId="0" applyFont="1"/>
    <xf borderId="1" fillId="0" fontId="88" numFmtId="0" xfId="0" applyAlignment="1" applyBorder="1" applyFont="1">
      <alignment horizontal="left" shrinkToFit="0" vertical="top" wrapText="1"/>
    </xf>
    <xf borderId="1" fillId="0" fontId="92" numFmtId="0" xfId="0" applyAlignment="1" applyBorder="1" applyFont="1">
      <alignment horizontal="left" readingOrder="0" shrinkToFit="0" vertical="top" wrapText="1"/>
    </xf>
    <xf borderId="1" fillId="0" fontId="92" numFmtId="0" xfId="0" applyAlignment="1" applyBorder="1" applyFont="1">
      <alignment horizontal="left" readingOrder="0" shrinkToFit="0" vertical="top" wrapText="0"/>
    </xf>
    <xf borderId="1" fillId="9" fontId="42" numFmtId="0" xfId="0" applyAlignment="1" applyBorder="1" applyFont="1">
      <alignment horizontal="left" readingOrder="0" shrinkToFit="0" vertical="top" wrapText="1"/>
    </xf>
    <xf borderId="1" fillId="0" fontId="40" numFmtId="0" xfId="0" applyAlignment="1" applyBorder="1" applyFont="1">
      <alignment horizontal="left" shrinkToFit="0" vertical="top" wrapText="1"/>
    </xf>
    <xf borderId="1" fillId="0" fontId="40" numFmtId="0" xfId="0" applyAlignment="1" applyBorder="1" applyFont="1">
      <alignment horizontal="left" readingOrder="0" shrinkToFit="0" vertical="top" wrapText="1"/>
    </xf>
    <xf borderId="1" fillId="0" fontId="16" numFmtId="0" xfId="0" applyAlignment="1" applyBorder="1" applyFont="1">
      <alignment horizontal="left" shrinkToFit="0" vertical="top" wrapText="1"/>
    </xf>
    <xf borderId="1" fillId="0" fontId="16" numFmtId="0" xfId="0" applyAlignment="1" applyBorder="1" applyFont="1">
      <alignment horizontal="left" shrinkToFit="0" vertical="top" wrapText="0"/>
    </xf>
    <xf borderId="1" fillId="0" fontId="93" numFmtId="0" xfId="0" applyAlignment="1" applyBorder="1" applyFont="1">
      <alignment readingOrder="0"/>
    </xf>
    <xf borderId="1" fillId="0" fontId="91" numFmtId="0" xfId="0" applyAlignment="1" applyBorder="1" applyFont="1">
      <alignment readingOrder="0"/>
    </xf>
    <xf borderId="1" fillId="0" fontId="93" numFmtId="164" xfId="0" applyAlignment="1" applyBorder="1" applyFont="1" applyNumberFormat="1">
      <alignment readingOrder="0"/>
    </xf>
    <xf borderId="1" fillId="0" fontId="94" numFmtId="0" xfId="0" applyAlignment="1" applyBorder="1" applyFont="1">
      <alignment horizontal="left" readingOrder="0" shrinkToFit="0" vertical="top" wrapText="0"/>
    </xf>
    <xf borderId="1" fillId="25" fontId="95" numFmtId="0" xfId="0" applyAlignment="1" applyBorder="1" applyFont="1">
      <alignment horizontal="left" readingOrder="0" vertical="top"/>
    </xf>
    <xf borderId="1" fillId="0" fontId="95" numFmtId="175" xfId="0" applyAlignment="1" applyBorder="1" applyFont="1" applyNumberFormat="1">
      <alignment horizontal="left" readingOrder="0" vertical="top"/>
    </xf>
    <xf borderId="1" fillId="9" fontId="89" numFmtId="0" xfId="0" applyAlignment="1" applyBorder="1" applyFont="1">
      <alignment horizontal="left" readingOrder="0" vertical="top"/>
    </xf>
    <xf borderId="1" fillId="0" fontId="88" numFmtId="0" xfId="0" applyAlignment="1" applyBorder="1" applyFont="1">
      <alignment horizontal="left" readingOrder="0" vertical="top"/>
    </xf>
    <xf borderId="1" fillId="0" fontId="88" numFmtId="0" xfId="0" applyAlignment="1" applyBorder="1" applyFont="1">
      <alignment horizontal="left" vertical="top"/>
    </xf>
    <xf borderId="1" fillId="0" fontId="13" numFmtId="0" xfId="0" applyAlignment="1" applyBorder="1" applyFont="1">
      <alignment horizontal="left" readingOrder="0" vertical="top"/>
    </xf>
    <xf borderId="1" fillId="0" fontId="40" numFmtId="0" xfId="0" applyAlignment="1" applyBorder="1" applyFont="1">
      <alignment horizontal="left" vertical="top"/>
    </xf>
    <xf borderId="1" fillId="0" fontId="91" numFmtId="3" xfId="0" applyAlignment="1" applyBorder="1" applyFont="1" applyNumberFormat="1">
      <alignment readingOrder="0"/>
    </xf>
    <xf borderId="1" fillId="0" fontId="91" numFmtId="174" xfId="0" applyAlignment="1" applyBorder="1" applyFont="1" applyNumberFormat="1">
      <alignment readingOrder="0"/>
    </xf>
    <xf borderId="1" fillId="0" fontId="91" numFmtId="184" xfId="0" applyAlignment="1" applyBorder="1" applyFont="1" applyNumberFormat="1">
      <alignment readingOrder="0"/>
    </xf>
    <xf borderId="107" fillId="9" fontId="17" numFmtId="0" xfId="0" applyAlignment="1" applyBorder="1" applyFont="1">
      <alignment vertical="top"/>
    </xf>
    <xf borderId="1" fillId="11" fontId="10" numFmtId="0" xfId="0" applyAlignment="1" applyBorder="1" applyFont="1">
      <alignment readingOrder="0" vertical="top"/>
    </xf>
    <xf borderId="1" fillId="11" fontId="92" numFmtId="0" xfId="0" applyAlignment="1" applyBorder="1" applyFont="1">
      <alignment readingOrder="0" vertical="top"/>
    </xf>
    <xf borderId="1" fillId="0" fontId="10" numFmtId="0" xfId="0" applyAlignment="1" applyBorder="1" applyFont="1">
      <alignment readingOrder="0" vertical="top"/>
    </xf>
    <xf borderId="108" fillId="9" fontId="17" numFmtId="0" xfId="0" applyAlignment="1" applyBorder="1" applyFont="1">
      <alignment vertical="top"/>
    </xf>
    <xf borderId="1" fillId="11" fontId="12" numFmtId="0" xfId="0" applyAlignment="1" applyBorder="1" applyFont="1">
      <alignment vertical="top"/>
    </xf>
    <xf borderId="1" fillId="11" fontId="12" numFmtId="0" xfId="0" applyAlignment="1" applyBorder="1" applyFont="1">
      <alignment readingOrder="0" vertical="top"/>
    </xf>
    <xf borderId="1" fillId="11" fontId="16" numFmtId="0" xfId="0" applyAlignment="1" applyBorder="1" applyFont="1">
      <alignment vertical="top"/>
    </xf>
    <xf borderId="1" fillId="0" fontId="12" numFmtId="0" xfId="0" applyAlignment="1" applyBorder="1" applyFont="1">
      <alignment vertical="top"/>
    </xf>
    <xf borderId="1" fillId="11" fontId="26" numFmtId="1" xfId="0" applyAlignment="1" applyBorder="1" applyFont="1" applyNumberFormat="1">
      <alignment horizontal="right" vertical="top"/>
    </xf>
    <xf borderId="1" fillId="0" fontId="96" numFmtId="0" xfId="0" applyAlignment="1" applyBorder="1" applyFont="1">
      <alignment readingOrder="0"/>
    </xf>
    <xf borderId="1" fillId="11" fontId="26" numFmtId="0" xfId="0" applyAlignment="1" applyBorder="1" applyFont="1">
      <alignment horizontal="right" vertical="top"/>
    </xf>
    <xf borderId="1" fillId="11" fontId="26" numFmtId="169" xfId="0" applyAlignment="1" applyBorder="1" applyFont="1" applyNumberFormat="1">
      <alignment horizontal="right" readingOrder="0" vertical="top"/>
    </xf>
    <xf borderId="1" fillId="11" fontId="26" numFmtId="178" xfId="0" applyAlignment="1" applyBorder="1" applyFont="1" applyNumberFormat="1">
      <alignment horizontal="right" vertical="top"/>
    </xf>
    <xf borderId="1" fillId="0" fontId="26" numFmtId="0" xfId="0" applyAlignment="1" applyBorder="1" applyFont="1">
      <alignment horizontal="right" vertical="top"/>
    </xf>
    <xf borderId="109" fillId="9" fontId="17" numFmtId="0" xfId="0" applyAlignment="1" applyBorder="1" applyFont="1">
      <alignment horizontal="left" shrinkToFit="0" vertical="top" wrapText="1"/>
    </xf>
    <xf borderId="1" fillId="0" fontId="92" numFmtId="0" xfId="0" applyAlignment="1" applyBorder="1" applyFont="1">
      <alignment horizontal="left" readingOrder="0" shrinkToFit="0" vertical="top" wrapText="1"/>
    </xf>
    <xf borderId="1" fillId="0" fontId="97" numFmtId="0" xfId="0" applyAlignment="1" applyBorder="1" applyFont="1">
      <alignment horizontal="left" readingOrder="0" shrinkToFit="0" vertical="top" wrapText="1"/>
    </xf>
    <xf borderId="1" fillId="0" fontId="92" numFmtId="0" xfId="0" applyAlignment="1" applyBorder="1" applyFont="1">
      <alignment horizontal="left" readingOrder="0" shrinkToFit="0" vertical="top" wrapText="0"/>
    </xf>
    <xf borderId="110" fillId="9" fontId="20" numFmtId="0" xfId="0" applyAlignment="1" applyBorder="1" applyFont="1">
      <alignment horizontal="left" shrinkToFit="0" vertical="top" wrapText="1"/>
    </xf>
    <xf borderId="1" fillId="0" fontId="16" numFmtId="0" xfId="0" applyAlignment="1" applyBorder="1" applyFont="1">
      <alignment horizontal="left" readingOrder="0" shrinkToFit="0" vertical="top" wrapText="1"/>
    </xf>
    <xf borderId="1" fillId="0" fontId="16"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 fillId="0" fontId="18"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0"/>
    </xf>
    <xf borderId="1" fillId="0" fontId="16" numFmtId="0" xfId="0" applyAlignment="1" applyBorder="1" applyFont="1">
      <alignment horizontal="left" shrinkToFit="0" vertical="top" wrapText="0"/>
    </xf>
    <xf borderId="1" fillId="0" fontId="32" numFmtId="0" xfId="0" applyAlignment="1" applyBorder="1" applyFont="1">
      <alignment readingOrder="0" vertical="bottom"/>
    </xf>
    <xf borderId="1" fillId="0" fontId="32" numFmtId="164" xfId="0" applyAlignment="1" applyBorder="1" applyFont="1" applyNumberFormat="1">
      <alignment horizontal="right" readingOrder="0" vertical="bottom"/>
    </xf>
    <xf borderId="1" fillId="0" fontId="91" numFmtId="1" xfId="0" applyAlignment="1" applyBorder="1" applyFont="1" applyNumberFormat="1">
      <alignment readingOrder="0"/>
    </xf>
    <xf borderId="1" fillId="0" fontId="91" numFmtId="164" xfId="0" applyAlignment="1" applyBorder="1" applyFont="1" applyNumberFormat="1">
      <alignment readingOrder="0"/>
    </xf>
    <xf borderId="1" fillId="0" fontId="94" numFmtId="0" xfId="0" applyAlignment="1" applyBorder="1" applyFont="1">
      <alignment horizontal="right" readingOrder="0" shrinkToFit="0" vertical="top" wrapText="0"/>
    </xf>
    <xf borderId="1" fillId="11" fontId="94" numFmtId="0" xfId="0" applyAlignment="1" applyBorder="1" applyFont="1">
      <alignment horizontal="right" readingOrder="0" shrinkToFit="0" vertical="top" wrapText="0"/>
    </xf>
    <xf quotePrefix="1" borderId="1" fillId="0" fontId="91" numFmtId="0" xfId="0" applyAlignment="1" applyBorder="1" applyFont="1">
      <alignment readingOrder="0"/>
    </xf>
    <xf borderId="1" fillId="9" fontId="33" numFmtId="0" xfId="0" applyAlignment="1" applyBorder="1" applyFont="1">
      <alignment horizontal="center" shrinkToFit="0" vertical="top" wrapText="0"/>
    </xf>
    <xf borderId="1" fillId="0" fontId="97" numFmtId="0" xfId="0" applyAlignment="1" applyBorder="1" applyFont="1">
      <alignment horizontal="left" readingOrder="0" shrinkToFit="0" vertical="top" wrapText="0"/>
    </xf>
    <xf borderId="1" fillId="0" fontId="6" numFmtId="0" xfId="0" applyAlignment="1" applyBorder="1" applyFont="1">
      <alignment readingOrder="0"/>
    </xf>
    <xf borderId="0" fillId="8" fontId="6" numFmtId="0" xfId="0" applyAlignment="1" applyFont="1">
      <alignment readingOrder="0"/>
    </xf>
    <xf borderId="1" fillId="0" fontId="18" numFmtId="0" xfId="0" applyAlignment="1" applyBorder="1" applyFont="1">
      <alignment horizontal="left" readingOrder="0" shrinkToFit="0" vertical="top" wrapText="0"/>
    </xf>
    <xf borderId="1" fillId="0" fontId="18" numFmtId="0" xfId="0" applyAlignment="1" applyBorder="1" applyFont="1">
      <alignment horizontal="left" shrinkToFit="0" vertical="top" wrapText="0"/>
    </xf>
    <xf borderId="1" fillId="0" fontId="19" numFmtId="0" xfId="0" applyAlignment="1" applyBorder="1" applyFont="1">
      <alignment shrinkToFit="0" vertical="top" wrapText="0"/>
    </xf>
    <xf borderId="1" fillId="0" fontId="95" numFmtId="0" xfId="0" applyAlignment="1" applyBorder="1" applyFont="1">
      <alignment horizontal="right" readingOrder="0" shrinkToFit="0" vertical="top" wrapText="1"/>
    </xf>
    <xf borderId="1" fillId="0" fontId="91" numFmtId="0" xfId="0" applyBorder="1" applyFont="1"/>
    <xf borderId="1" fillId="25" fontId="94" numFmtId="165" xfId="0" applyAlignment="1" applyBorder="1" applyFont="1" applyNumberFormat="1">
      <alignment horizontal="right" readingOrder="0" shrinkToFit="0" vertical="top" wrapText="0"/>
    </xf>
    <xf borderId="1" fillId="0" fontId="94" numFmtId="165" xfId="0" applyAlignment="1" applyBorder="1" applyFont="1" applyNumberFormat="1">
      <alignment horizontal="right" readingOrder="0" shrinkToFit="0" vertical="top" wrapText="0"/>
    </xf>
    <xf borderId="1" fillId="0" fontId="91" numFmtId="164" xfId="0" applyAlignment="1" applyBorder="1" applyFont="1" applyNumberFormat="1">
      <alignment horizontal="center" readingOrder="0"/>
    </xf>
    <xf borderId="0" fillId="0" fontId="91" numFmtId="164" xfId="0" applyAlignment="1" applyFont="1" applyNumberFormat="1">
      <alignment horizontal="center" readingOrder="0"/>
    </xf>
    <xf borderId="0" fillId="0" fontId="98" numFmtId="0" xfId="0" applyAlignment="1" applyFont="1">
      <alignment horizontal="left" readingOrder="0" vertical="top"/>
    </xf>
    <xf borderId="0" fillId="0" fontId="40" numFmtId="0" xfId="0" applyAlignment="1" applyFont="1">
      <alignment horizontal="left" readingOrder="0" vertical="top"/>
    </xf>
    <xf borderId="1" fillId="9" fontId="89" numFmtId="0" xfId="0" applyAlignment="1" applyBorder="1" applyFont="1">
      <alignment horizontal="left" shrinkToFit="0" vertical="top" wrapText="1"/>
    </xf>
    <xf borderId="1" fillId="0" fontId="97" numFmtId="0" xfId="0" applyAlignment="1" applyBorder="1" applyFont="1">
      <alignment readingOrder="0" vertical="top"/>
    </xf>
    <xf borderId="1" fillId="9" fontId="42" numFmtId="0" xfId="0" applyAlignment="1" applyBorder="1" applyFont="1">
      <alignment horizontal="left" shrinkToFit="0" vertical="top" wrapText="1"/>
    </xf>
    <xf borderId="1" fillId="0" fontId="18" numFmtId="0" xfId="0" applyAlignment="1" applyBorder="1" applyFont="1">
      <alignment vertical="top"/>
    </xf>
    <xf borderId="0" fillId="0" fontId="99" numFmtId="0" xfId="0" applyAlignment="1" applyFont="1">
      <alignment readingOrder="0"/>
    </xf>
    <xf borderId="1" fillId="25" fontId="95" numFmtId="0" xfId="0" applyAlignment="1" applyBorder="1" applyFont="1">
      <alignment horizontal="right" readingOrder="0" shrinkToFit="0" vertical="top" wrapText="1"/>
    </xf>
    <xf borderId="1" fillId="0" fontId="91" numFmtId="4" xfId="0" applyAlignment="1" applyBorder="1" applyFont="1" applyNumberFormat="1">
      <alignment readingOrder="0"/>
    </xf>
    <xf borderId="1" fillId="9" fontId="17" numFmtId="0" xfId="0" applyAlignment="1" applyBorder="1" applyFont="1">
      <alignment horizontal="left" shrinkToFit="0" vertical="top" wrapText="0"/>
    </xf>
    <xf borderId="1" fillId="9" fontId="20" numFmtId="0" xfId="0" applyAlignment="1" applyBorder="1" applyFont="1">
      <alignment horizontal="left" shrinkToFit="0" vertical="top" wrapText="0"/>
    </xf>
    <xf borderId="1" fillId="0" fontId="100" numFmtId="164" xfId="0" applyAlignment="1" applyBorder="1" applyFont="1" applyNumberFormat="1">
      <alignment horizontal="right" readingOrder="0" shrinkToFit="0" vertical="top" wrapText="0"/>
    </xf>
    <xf borderId="1" fillId="0" fontId="100" numFmtId="165" xfId="0" applyAlignment="1" applyBorder="1" applyFont="1" applyNumberFormat="1">
      <alignment horizontal="right" readingOrder="0" shrinkToFit="0" vertical="top" wrapText="0"/>
    </xf>
    <xf borderId="1" fillId="0" fontId="100" numFmtId="0" xfId="0" applyAlignment="1" applyBorder="1" applyFont="1">
      <alignment horizontal="right" readingOrder="0" shrinkToFit="0" vertical="top" wrapText="0"/>
    </xf>
    <xf borderId="0" fillId="0" fontId="101" numFmtId="0" xfId="0" applyAlignment="1" applyFont="1">
      <alignment readingOrder="0"/>
    </xf>
    <xf borderId="0" fillId="0" fontId="102" numFmtId="0" xfId="0" applyAlignment="1" applyFont="1">
      <alignment readingOrder="0"/>
    </xf>
    <xf borderId="1" fillId="0" fontId="100" numFmtId="2" xfId="0" applyAlignment="1" applyBorder="1" applyFont="1" applyNumberFormat="1">
      <alignment horizontal="right" readingOrder="0" shrinkToFit="0" vertical="top" wrapText="0"/>
    </xf>
    <xf borderId="1" fillId="0" fontId="100" numFmtId="1" xfId="0" applyAlignment="1" applyBorder="1" applyFont="1" applyNumberFormat="1">
      <alignment horizontal="right" readingOrder="0" shrinkToFit="0" vertical="top" wrapText="0"/>
    </xf>
    <xf borderId="1" fillId="0" fontId="32" numFmtId="167" xfId="0" applyAlignment="1" applyBorder="1" applyFont="1" applyNumberFormat="1">
      <alignment horizontal="right" vertical="bottom"/>
    </xf>
    <xf borderId="0" fillId="37" fontId="6" numFmtId="0" xfId="0" applyAlignment="1" applyFill="1" applyFont="1">
      <alignment readingOrder="0"/>
    </xf>
    <xf borderId="1" fillId="11" fontId="94" numFmtId="165" xfId="0" applyAlignment="1" applyBorder="1" applyFont="1" applyNumberFormat="1">
      <alignment horizontal="right" readingOrder="0" shrinkToFit="0" vertical="top" wrapText="0"/>
    </xf>
    <xf borderId="0" fillId="0" fontId="103" numFmtId="0" xfId="0" applyAlignment="1" applyFont="1">
      <alignment readingOrder="0"/>
    </xf>
    <xf borderId="1" fillId="9" fontId="104" numFmtId="0" xfId="0" applyAlignment="1" applyBorder="1" applyFont="1">
      <alignment horizontal="left" shrinkToFit="0" vertical="top" wrapText="0"/>
    </xf>
    <xf borderId="1" fillId="0" fontId="105" numFmtId="0" xfId="0" applyAlignment="1" applyBorder="1" applyFont="1">
      <alignment horizontal="left" readingOrder="0" shrinkToFit="0" vertical="top" wrapText="0"/>
    </xf>
    <xf borderId="1" fillId="0" fontId="105" numFmtId="0" xfId="0" applyAlignment="1" applyBorder="1" applyFont="1">
      <alignment horizontal="left" shrinkToFit="0" vertical="top" wrapText="0"/>
    </xf>
    <xf borderId="0" fillId="0" fontId="106" numFmtId="0" xfId="0" applyAlignment="1" applyFont="1">
      <alignment readingOrder="0"/>
    </xf>
    <xf borderId="1" fillId="0" fontId="107" numFmtId="0" xfId="0" applyAlignment="1" applyBorder="1" applyFont="1">
      <alignment readingOrder="0"/>
    </xf>
    <xf borderId="1" fillId="0" fontId="107" numFmtId="0" xfId="0" applyAlignment="1" applyBorder="1" applyFont="1">
      <alignment readingOrder="0" vertical="bottom"/>
    </xf>
    <xf borderId="1" fillId="0" fontId="107" numFmtId="2" xfId="0" applyAlignment="1" applyBorder="1" applyFont="1" applyNumberFormat="1">
      <alignment readingOrder="0"/>
    </xf>
    <xf borderId="1" fillId="0" fontId="107" numFmtId="2" xfId="0" applyAlignment="1" applyBorder="1" applyFont="1" applyNumberFormat="1">
      <alignment horizontal="right" readingOrder="0" shrinkToFit="0" vertical="top" wrapText="0"/>
    </xf>
    <xf borderId="1" fillId="0" fontId="107" numFmtId="164" xfId="0" applyAlignment="1" applyBorder="1" applyFont="1" applyNumberFormat="1">
      <alignment horizontal="right" readingOrder="0" shrinkToFit="0" vertical="top" wrapText="0"/>
    </xf>
    <xf borderId="1" fillId="0" fontId="107" numFmtId="165" xfId="0" applyAlignment="1" applyBorder="1" applyFont="1" applyNumberFormat="1">
      <alignment horizontal="right" readingOrder="0" shrinkToFit="0" vertical="top" wrapText="0"/>
    </xf>
    <xf borderId="1" fillId="0" fontId="95" numFmtId="165" xfId="0" applyAlignment="1" applyBorder="1" applyFont="1" applyNumberFormat="1">
      <alignment horizontal="left" readingOrder="0" vertical="top"/>
    </xf>
    <xf borderId="1" fillId="0" fontId="95" numFmtId="184" xfId="0" applyAlignment="1" applyBorder="1" applyFont="1" applyNumberFormat="1">
      <alignment horizontal="right" readingOrder="0" vertical="top"/>
    </xf>
    <xf borderId="1" fillId="0" fontId="2" numFmtId="184" xfId="0" applyBorder="1" applyFont="1" applyNumberFormat="1"/>
    <xf borderId="0" fillId="0" fontId="2" numFmtId="2" xfId="0" applyFont="1" applyNumberFormat="1"/>
    <xf borderId="1" fillId="0" fontId="91" numFmtId="2" xfId="0" applyBorder="1" applyFont="1" applyNumberFormat="1"/>
    <xf borderId="1" fillId="0" fontId="47" numFmtId="0" xfId="0" applyAlignment="1" applyBorder="1" applyFont="1">
      <alignment readingOrder="0" shrinkToFit="0" vertical="top" wrapText="0"/>
    </xf>
    <xf borderId="0" fillId="0" fontId="47" numFmtId="0" xfId="0" applyAlignment="1" applyFont="1">
      <alignment shrinkToFit="0" vertical="top" wrapText="0"/>
    </xf>
    <xf borderId="0" fillId="0" fontId="108" numFmtId="0" xfId="0" applyAlignment="1" applyFont="1">
      <alignment readingOrder="0"/>
    </xf>
    <xf borderId="0" fillId="0" fontId="109" numFmtId="0" xfId="0" applyFont="1"/>
    <xf borderId="0" fillId="0" fontId="109" numFmtId="0" xfId="0" applyAlignment="1" applyFont="1">
      <alignment readingOrder="0"/>
    </xf>
    <xf borderId="0" fillId="0" fontId="110" numFmtId="0" xfId="0" applyAlignment="1" applyFont="1">
      <alignment horizontal="left" readingOrder="0" vertical="top"/>
    </xf>
    <xf borderId="0" fillId="0" fontId="111" numFmtId="0" xfId="0" applyAlignment="1" applyFont="1">
      <alignment horizontal="left" readingOrder="0" vertical="top"/>
    </xf>
    <xf borderId="1" fillId="11" fontId="40" numFmtId="164" xfId="0" applyAlignment="1" applyBorder="1" applyFont="1" applyNumberFormat="1">
      <alignment horizontal="right" readingOrder="0" shrinkToFit="0" vertical="top" wrapText="1"/>
    </xf>
    <xf borderId="1" fillId="9" fontId="112" numFmtId="0" xfId="0" applyAlignment="1" applyBorder="1" applyFont="1">
      <alignment horizontal="left" shrinkToFit="0" vertical="top" wrapText="0"/>
    </xf>
    <xf borderId="1" fillId="0" fontId="103" numFmtId="0" xfId="0" applyAlignment="1" applyBorder="1" applyFont="1">
      <alignment horizontal="left" readingOrder="0" shrinkToFit="0" vertical="top" wrapText="0"/>
    </xf>
    <xf borderId="1" fillId="2" fontId="107" numFmtId="0" xfId="0" applyAlignment="1" applyBorder="1" applyFont="1">
      <alignment readingOrder="0" vertical="bottom"/>
    </xf>
    <xf borderId="0" fillId="0" fontId="2" numFmtId="2" xfId="0" applyAlignment="1" applyFont="1" applyNumberFormat="1">
      <alignment readingOrder="0"/>
    </xf>
    <xf borderId="0" fillId="0" fontId="6" numFmtId="197" xfId="0" applyAlignment="1" applyFont="1" applyNumberFormat="1">
      <alignment readingOrder="0"/>
    </xf>
    <xf borderId="1" fillId="2" fontId="94" numFmtId="0" xfId="0" applyAlignment="1" applyBorder="1" applyFont="1">
      <alignment horizontal="right" readingOrder="0" shrinkToFit="0" vertical="top" wrapText="0"/>
    </xf>
    <xf borderId="0" fillId="0" fontId="113" numFmtId="0" xfId="0" applyAlignment="1" applyFont="1">
      <alignment readingOrder="0"/>
    </xf>
    <xf borderId="0" fillId="0" fontId="7" numFmtId="4" xfId="0" applyAlignment="1" applyFont="1" applyNumberFormat="1">
      <alignment readingOrder="0"/>
    </xf>
    <xf borderId="1" fillId="9" fontId="17" numFmtId="0" xfId="0" applyAlignment="1" applyBorder="1" applyFont="1">
      <alignment vertical="top"/>
    </xf>
    <xf borderId="1" fillId="0" fontId="92" numFmtId="0" xfId="0" applyAlignment="1" applyBorder="1" applyFont="1">
      <alignment readingOrder="0" vertical="top"/>
    </xf>
    <xf borderId="1" fillId="0" fontId="12" numFmtId="0" xfId="0" applyAlignment="1" applyBorder="1" applyFont="1">
      <alignment readingOrder="0" vertical="top"/>
    </xf>
    <xf borderId="1" fillId="0" fontId="16" numFmtId="0" xfId="0" applyAlignment="1" applyBorder="1" applyFont="1">
      <alignment vertical="top"/>
    </xf>
    <xf borderId="1" fillId="0" fontId="91" numFmtId="1" xfId="0" applyAlignment="1" applyBorder="1" applyFont="1" applyNumberFormat="1">
      <alignment readingOrder="0"/>
    </xf>
    <xf borderId="1" fillId="0" fontId="91" numFmtId="169" xfId="0" applyBorder="1" applyFont="1" applyNumberFormat="1"/>
    <xf borderId="1" fillId="0" fontId="91" numFmtId="3" xfId="0" applyBorder="1" applyFont="1" applyNumberFormat="1"/>
    <xf borderId="1" fillId="0" fontId="91" numFmtId="0" xfId="0" applyBorder="1" applyFont="1"/>
    <xf borderId="1" fillId="0" fontId="91" numFmtId="4" xfId="0" applyBorder="1" applyFont="1" applyNumberFormat="1"/>
    <xf borderId="1" fillId="0" fontId="91" numFmtId="185" xfId="0" applyAlignment="1" applyBorder="1" applyFont="1" applyNumberFormat="1">
      <alignment readingOrder="0"/>
    </xf>
    <xf borderId="0" fillId="0" fontId="2" numFmtId="173" xfId="0" applyAlignment="1" applyFont="1" applyNumberFormat="1">
      <alignment readingOrder="0"/>
    </xf>
    <xf borderId="0" fillId="0" fontId="2" numFmtId="169" xfId="0" applyFont="1" applyNumberFormat="1"/>
    <xf borderId="1" fillId="0" fontId="107" numFmtId="0" xfId="0" applyAlignment="1" applyBorder="1" applyFont="1">
      <alignment horizontal="left" readingOrder="0"/>
    </xf>
    <xf borderId="1" fillId="0" fontId="107" numFmtId="0" xfId="0" applyAlignment="1" applyBorder="1" applyFont="1">
      <alignment horizontal="left" readingOrder="0" vertical="bottom"/>
    </xf>
    <xf borderId="1" fillId="0" fontId="32" numFmtId="0" xfId="0" applyAlignment="1" applyBorder="1" applyFont="1">
      <alignment readingOrder="0" vertical="top"/>
    </xf>
    <xf borderId="1" fillId="0" fontId="16" numFmtId="167" xfId="0" applyAlignment="1" applyBorder="1" applyFont="1" applyNumberFormat="1">
      <alignment horizontal="right" readingOrder="0" shrinkToFit="0" vertical="top" wrapText="0"/>
    </xf>
    <xf borderId="1" fillId="0" fontId="32" numFmtId="167" xfId="0" applyAlignment="1" applyBorder="1" applyFont="1" applyNumberFormat="1">
      <alignment horizontal="right" readingOrder="0" vertical="bottom"/>
    </xf>
    <xf borderId="1" fillId="0" fontId="32" numFmtId="167" xfId="0" applyAlignment="1" applyBorder="1" applyFont="1" applyNumberFormat="1">
      <alignment readingOrder="0" vertical="bottom"/>
    </xf>
    <xf borderId="1" fillId="0" fontId="32" numFmtId="1" xfId="0" applyAlignment="1" applyBorder="1" applyFont="1" applyNumberFormat="1">
      <alignment readingOrder="0" vertical="bottom"/>
    </xf>
    <xf borderId="1" fillId="0" fontId="32" numFmtId="3" xfId="0" applyAlignment="1" applyBorder="1" applyFont="1" applyNumberFormat="1">
      <alignment readingOrder="0" vertical="bottom"/>
    </xf>
    <xf borderId="1" fillId="0" fontId="32" numFmtId="164" xfId="0" applyAlignment="1" applyBorder="1" applyFont="1" applyNumberFormat="1">
      <alignment readingOrder="0" vertical="bottom"/>
    </xf>
    <xf borderId="1" fillId="0" fontId="32" numFmtId="2" xfId="0" applyAlignment="1" applyBorder="1" applyFont="1" applyNumberFormat="1">
      <alignment readingOrder="0" vertical="bottom"/>
    </xf>
    <xf borderId="1" fillId="0" fontId="32" numFmtId="165" xfId="0" applyAlignment="1" applyBorder="1" applyFont="1" applyNumberFormat="1">
      <alignment readingOrder="0" vertical="bottom"/>
    </xf>
    <xf borderId="1" fillId="0" fontId="91" numFmtId="169" xfId="0" applyAlignment="1" applyBorder="1" applyFont="1" applyNumberFormat="1">
      <alignment readingOrder="0"/>
    </xf>
    <xf borderId="1" fillId="11" fontId="114" numFmtId="0" xfId="0" applyAlignment="1" applyBorder="1" applyFont="1">
      <alignment readingOrder="0" shrinkToFit="0" wrapText="0"/>
    </xf>
    <xf borderId="0" fillId="0" fontId="96" numFmtId="0" xfId="0" applyAlignment="1" applyFont="1">
      <alignment horizontal="left" readingOrder="0" shrinkToFit="0" wrapText="1"/>
    </xf>
    <xf borderId="1" fillId="0" fontId="96" numFmtId="0" xfId="0" applyAlignment="1" applyBorder="1" applyFont="1">
      <alignment horizontal="left" readingOrder="0" shrinkToFit="0" wrapText="1"/>
    </xf>
    <xf borderId="1" fillId="0" fontId="96" numFmtId="164" xfId="0" applyAlignment="1" applyBorder="1" applyFont="1" applyNumberFormat="1">
      <alignment horizontal="left" readingOrder="0" shrinkToFit="0" wrapText="1"/>
    </xf>
    <xf borderId="1" fillId="11" fontId="95" numFmtId="0" xfId="0" applyAlignment="1" applyBorder="1" applyFont="1">
      <alignment horizontal="left" readingOrder="0" vertical="top"/>
    </xf>
    <xf borderId="1" fillId="0" fontId="95" numFmtId="0" xfId="0" applyAlignment="1" applyBorder="1" applyFont="1">
      <alignment horizontal="left" readingOrder="0" vertical="top"/>
    </xf>
    <xf borderId="1" fillId="0" fontId="94" numFmtId="167" xfId="0" applyAlignment="1" applyBorder="1" applyFont="1" applyNumberFormat="1">
      <alignment horizontal="right" readingOrder="0" shrinkToFit="0" vertical="top" wrapText="0"/>
    </xf>
    <xf borderId="0" fillId="0" fontId="91" numFmtId="0" xfId="0" applyAlignment="1" applyFont="1">
      <alignment horizontal="center" readingOrder="0"/>
    </xf>
    <xf borderId="1" fillId="0" fontId="91" numFmtId="0" xfId="0" applyAlignment="1" applyBorder="1" applyFont="1">
      <alignment horizontal="center" readingOrder="0"/>
    </xf>
    <xf borderId="1" fillId="0" fontId="91" numFmtId="3" xfId="0" applyAlignment="1" applyBorder="1" applyFont="1" applyNumberFormat="1">
      <alignment horizontal="center" readingOrder="0"/>
    </xf>
    <xf borderId="1" fillId="0" fontId="91" numFmtId="2" xfId="0" applyAlignment="1" applyBorder="1" applyFont="1" applyNumberFormat="1">
      <alignment readingOrder="0"/>
    </xf>
    <xf borderId="0" fillId="0" fontId="115" numFmtId="0" xfId="0" applyAlignment="1" applyFont="1">
      <alignment readingOrder="0"/>
    </xf>
    <xf borderId="1" fillId="25" fontId="40" numFmtId="0" xfId="0" applyAlignment="1" applyBorder="1" applyFont="1">
      <alignment horizontal="left" readingOrder="0" shrinkToFit="0" vertical="top" wrapText="1"/>
    </xf>
    <xf borderId="0" fillId="0" fontId="116" numFmtId="0" xfId="0" applyFont="1"/>
    <xf borderId="0" fillId="0" fontId="117" numFmtId="0" xfId="0" applyAlignment="1" applyFont="1">
      <alignment readingOrder="0"/>
    </xf>
    <xf borderId="0" fillId="0" fontId="118" numFmtId="0" xfId="0" applyAlignment="1" applyFont="1">
      <alignment readingOrder="0"/>
    </xf>
    <xf borderId="0" fillId="0" fontId="119" numFmtId="0" xfId="0" applyAlignment="1" applyFont="1">
      <alignment readingOrder="0"/>
    </xf>
    <xf borderId="0" fillId="0" fontId="116" numFmtId="0" xfId="0" applyAlignment="1" applyFont="1">
      <alignment readingOrder="0"/>
    </xf>
    <xf borderId="1" fillId="0" fontId="6" numFmtId="0" xfId="0" applyBorder="1" applyFont="1"/>
    <xf borderId="0" fillId="0" fontId="120" numFmtId="0" xfId="0" applyAlignment="1" applyFont="1">
      <alignment readingOrder="0"/>
    </xf>
    <xf borderId="0" fillId="0" fontId="116" numFmtId="4" xfId="0" applyFont="1" applyNumberFormat="1"/>
    <xf borderId="1" fillId="0" fontId="10"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0"/>
    </xf>
    <xf borderId="1" fillId="0" fontId="12" numFmtId="0" xfId="0" applyAlignment="1" applyBorder="1" applyFont="1">
      <alignment horizontal="left" readingOrder="0" shrinkToFit="0" vertical="top" wrapText="1"/>
    </xf>
    <xf borderId="1" fillId="0" fontId="12" numFmtId="0" xfId="0" applyAlignment="1" applyBorder="1" applyFont="1">
      <alignment horizontal="left" shrinkToFit="0" vertical="top" wrapText="1"/>
    </xf>
    <xf borderId="1" fillId="0" fontId="12" numFmtId="0" xfId="0" applyAlignment="1" applyBorder="1" applyFont="1">
      <alignment horizontal="left" readingOrder="0" shrinkToFit="0" vertical="top" wrapText="0"/>
    </xf>
    <xf borderId="1" fillId="0" fontId="12" numFmtId="0" xfId="0" applyAlignment="1" applyBorder="1" applyFont="1">
      <alignment horizontal="left" shrinkToFit="0" vertical="top" wrapText="0"/>
    </xf>
    <xf borderId="1" fillId="0" fontId="96" numFmtId="0" xfId="0" applyAlignment="1" applyBorder="1" applyFont="1">
      <alignment horizontal="left" shrinkToFit="0" wrapText="1"/>
    </xf>
    <xf borderId="1" fillId="13" fontId="96" numFmtId="164" xfId="0" applyAlignment="1" applyBorder="1" applyFont="1" applyNumberFormat="1">
      <alignment horizontal="left" readingOrder="0" shrinkToFit="0" wrapText="1"/>
    </xf>
    <xf borderId="1" fillId="25" fontId="95" numFmtId="2" xfId="0" applyAlignment="1" applyBorder="1" applyFont="1" applyNumberFormat="1">
      <alignment horizontal="right" readingOrder="0" shrinkToFit="0" vertical="top" wrapText="1"/>
    </xf>
    <xf borderId="1" fillId="25" fontId="95" numFmtId="0" xfId="0" applyAlignment="1" applyBorder="1" applyFont="1">
      <alignment horizontal="left" readingOrder="0" shrinkToFit="0" vertical="top" wrapText="1"/>
    </xf>
    <xf borderId="0" fillId="0" fontId="121" numFmtId="0" xfId="0" applyAlignment="1" applyFont="1">
      <alignment readingOrder="0"/>
    </xf>
    <xf borderId="1" fillId="0" fontId="96" numFmtId="0" xfId="0" applyAlignment="1" applyBorder="1" applyFont="1">
      <alignment readingOrder="0" vertical="bottom"/>
    </xf>
    <xf borderId="1" fillId="0" fontId="96" numFmtId="2" xfId="0" applyAlignment="1" applyBorder="1" applyFont="1" applyNumberFormat="1">
      <alignment readingOrder="0"/>
    </xf>
    <xf borderId="1" fillId="0" fontId="96" numFmtId="164" xfId="0" applyAlignment="1" applyBorder="1" applyFont="1" applyNumberFormat="1">
      <alignment horizontal="right" readingOrder="0" shrinkToFit="0" vertical="top" wrapText="0"/>
    </xf>
    <xf borderId="1" fillId="0" fontId="96" numFmtId="165" xfId="0" applyAlignment="1" applyBorder="1" applyFont="1" applyNumberFormat="1">
      <alignment horizontal="right" readingOrder="0" shrinkToFit="0" vertical="top" wrapText="0"/>
    </xf>
    <xf borderId="1" fillId="0" fontId="96" numFmtId="0" xfId="0" applyBorder="1" applyFont="1"/>
    <xf borderId="1" fillId="0" fontId="96" numFmtId="173" xfId="0" applyAlignment="1" applyBorder="1" applyFont="1" applyNumberFormat="1">
      <alignment readingOrder="0"/>
    </xf>
    <xf borderId="1" fillId="11" fontId="92" numFmtId="0" xfId="0" applyAlignment="1" applyBorder="1" applyFont="1">
      <alignment horizontal="left" readingOrder="0" shrinkToFit="0" vertical="top" wrapText="1"/>
    </xf>
    <xf borderId="1" fillId="25" fontId="92" numFmtId="0" xfId="0" applyAlignment="1" applyBorder="1" applyFont="1">
      <alignment horizontal="left" readingOrder="0" shrinkToFit="0" vertical="top" wrapText="1"/>
    </xf>
    <xf borderId="1" fillId="11" fontId="16" numFmtId="0" xfId="0" applyAlignment="1" applyBorder="1" applyFont="1">
      <alignment horizontal="left" readingOrder="0" shrinkToFit="0" vertical="top" wrapText="1"/>
    </xf>
    <xf borderId="1" fillId="25" fontId="16" numFmtId="0" xfId="0" applyAlignment="1" applyBorder="1" applyFont="1">
      <alignment horizontal="left" shrinkToFit="0" vertical="top" wrapText="1"/>
    </xf>
    <xf borderId="1" fillId="11" fontId="16" numFmtId="0" xfId="0" applyAlignment="1" applyBorder="1" applyFont="1">
      <alignment horizontal="left" shrinkToFit="0" vertical="top" wrapText="1"/>
    </xf>
    <xf borderId="1" fillId="25" fontId="16" numFmtId="0" xfId="0" applyAlignment="1" applyBorder="1" applyFont="1">
      <alignment horizontal="left" readingOrder="0" shrinkToFit="0" vertical="top" wrapText="1"/>
    </xf>
    <xf borderId="1" fillId="0" fontId="32" numFmtId="0" xfId="0" applyAlignment="1" applyBorder="1" applyFont="1">
      <alignment horizontal="right" readingOrder="0" vertical="top"/>
    </xf>
    <xf borderId="1" fillId="0" fontId="11" numFmtId="4" xfId="0" applyAlignment="1" applyBorder="1" applyFont="1" applyNumberFormat="1">
      <alignment vertical="top"/>
    </xf>
    <xf borderId="1" fillId="0" fontId="96" numFmtId="2" xfId="0" applyBorder="1" applyFont="1" applyNumberFormat="1"/>
    <xf borderId="1" fillId="9" fontId="17" numFmtId="0" xfId="0" applyAlignment="1" applyBorder="1" applyFont="1">
      <alignment horizontal="left" shrinkToFit="0" vertical="top" wrapText="1"/>
    </xf>
    <xf borderId="1" fillId="9" fontId="20" numFmtId="0" xfId="0" applyAlignment="1" applyBorder="1" applyFont="1">
      <alignment horizontal="left" shrinkToFit="0" vertical="top" wrapText="1"/>
    </xf>
    <xf borderId="1" fillId="9" fontId="17" numFmtId="0" xfId="0" applyAlignment="1" applyBorder="1" applyFont="1">
      <alignment horizontal="left" shrinkToFit="0" vertical="top" wrapText="1"/>
    </xf>
    <xf borderId="1" fillId="9" fontId="20" numFmtId="0" xfId="0" applyAlignment="1" applyBorder="1" applyFont="1">
      <alignment horizontal="left" shrinkToFit="0" vertical="top" wrapText="1"/>
    </xf>
    <xf borderId="1" fillId="0" fontId="95" numFmtId="167" xfId="0" applyAlignment="1" applyBorder="1" applyFont="1" applyNumberFormat="1">
      <alignment horizontal="left" readingOrder="0" vertical="top"/>
    </xf>
    <xf borderId="1" fillId="0" fontId="32" numFmtId="167" xfId="0" applyAlignment="1" applyBorder="1" applyFont="1" applyNumberFormat="1">
      <alignment readingOrder="0" vertical="bottom"/>
    </xf>
    <xf borderId="1" fillId="0" fontId="32" numFmtId="4" xfId="0" applyAlignment="1" applyBorder="1" applyFont="1" applyNumberFormat="1">
      <alignment readingOrder="0" vertical="bottom"/>
    </xf>
    <xf borderId="1" fillId="0" fontId="91" numFmtId="49" xfId="0" applyBorder="1" applyFont="1" applyNumberFormat="1"/>
    <xf borderId="1" fillId="0" fontId="91" numFmtId="173" xfId="0" applyBorder="1" applyFont="1" applyNumberFormat="1"/>
    <xf borderId="1" fillId="8" fontId="91" numFmtId="4" xfId="0" applyBorder="1" applyFont="1" applyNumberFormat="1"/>
    <xf borderId="1" fillId="0" fontId="91" numFmtId="173" xfId="0" applyAlignment="1" applyBorder="1" applyFont="1" applyNumberFormat="1">
      <alignment readingOrder="0"/>
    </xf>
    <xf borderId="1" fillId="2" fontId="91" numFmtId="173" xfId="0" applyAlignment="1" applyBorder="1" applyFont="1" applyNumberFormat="1">
      <alignment readingOrder="0"/>
    </xf>
    <xf borderId="0" fillId="0" fontId="122" numFmtId="0" xfId="0" applyAlignment="1" applyFont="1">
      <alignment vertical="top"/>
    </xf>
    <xf borderId="0" fillId="0" fontId="11" numFmtId="14" xfId="0" applyAlignment="1" applyFont="1" applyNumberFormat="1">
      <alignment vertical="bottom"/>
    </xf>
    <xf borderId="0" fillId="0" fontId="11" numFmtId="49" xfId="0" applyAlignment="1" applyFont="1" applyNumberFormat="1">
      <alignment vertical="bottom"/>
    </xf>
    <xf borderId="0" fillId="0" fontId="11" numFmtId="198" xfId="0" applyAlignment="1" applyFont="1" applyNumberFormat="1">
      <alignment vertical="bottom"/>
    </xf>
    <xf borderId="1" fillId="0" fontId="13" numFmtId="0" xfId="0" applyAlignment="1" applyBorder="1" applyFont="1">
      <alignment readingOrder="0" shrinkToFit="0" vertical="bottom" wrapText="1"/>
    </xf>
    <xf borderId="1" fillId="0" fontId="13" numFmtId="0" xfId="0" applyAlignment="1" applyBorder="1" applyFont="1">
      <alignment readingOrder="0" shrinkToFit="0" vertical="bottom" wrapText="0"/>
    </xf>
    <xf borderId="1" fillId="0" fontId="11" numFmtId="4" xfId="0" applyAlignment="1" applyBorder="1" applyFont="1" applyNumberFormat="1">
      <alignment horizontal="right" shrinkToFit="0" vertical="bottom" wrapText="1"/>
    </xf>
    <xf borderId="0" fillId="0" fontId="11" numFmtId="199" xfId="0" applyAlignment="1" applyFont="1" applyNumberFormat="1">
      <alignment vertical="bottom"/>
    </xf>
    <xf borderId="1" fillId="0" fontId="13" numFmtId="0" xfId="0" applyAlignment="1" applyBorder="1" applyFont="1">
      <alignment shrinkToFit="0" vertical="bottom" wrapText="0"/>
    </xf>
    <xf borderId="1" fillId="0" fontId="11" numFmtId="49" xfId="0" applyAlignment="1" applyBorder="1" applyFont="1" applyNumberFormat="1">
      <alignment horizontal="right" vertical="bottom"/>
    </xf>
    <xf borderId="1" fillId="0" fontId="11" numFmtId="14" xfId="0" applyAlignment="1" applyBorder="1" applyFont="1" applyNumberFormat="1">
      <alignment horizontal="right" vertical="bottom"/>
    </xf>
    <xf borderId="1" fillId="0" fontId="11" numFmtId="198" xfId="0" applyAlignment="1" applyBorder="1" applyFont="1" applyNumberFormat="1">
      <alignment horizontal="right" shrinkToFit="0" vertical="bottom" wrapText="1"/>
    </xf>
    <xf borderId="0" fillId="0" fontId="11" numFmtId="200" xfId="0" applyAlignment="1" applyFont="1" applyNumberFormat="1">
      <alignment vertical="bottom"/>
    </xf>
    <xf borderId="0" fillId="0" fontId="11" numFmtId="201" xfId="0" applyAlignment="1" applyFont="1" applyNumberFormat="1">
      <alignment vertical="bottom"/>
    </xf>
    <xf borderId="0" fillId="0" fontId="11" numFmtId="202" xfId="0" applyAlignment="1" applyFont="1" applyNumberFormat="1">
      <alignment vertical="bottom"/>
    </xf>
    <xf borderId="1" fillId="0" fontId="11" numFmtId="14" xfId="0" applyAlignment="1" applyBorder="1" applyFont="1" applyNumberFormat="1">
      <alignment vertical="bottom"/>
    </xf>
    <xf borderId="1" fillId="0" fontId="11" numFmtId="172" xfId="0" applyAlignment="1" applyBorder="1" applyFont="1" applyNumberFormat="1">
      <alignment horizontal="right" shrinkToFit="0" vertical="bottom" wrapText="1"/>
    </xf>
    <xf borderId="1" fillId="0" fontId="11" numFmtId="4" xfId="0" applyAlignment="1" applyBorder="1" applyFont="1" applyNumberFormat="1">
      <alignment shrinkToFit="0" vertical="bottom" wrapText="1"/>
    </xf>
    <xf borderId="1" fillId="0" fontId="11" numFmtId="195" xfId="0" applyAlignment="1" applyBorder="1" applyFont="1" applyNumberFormat="1">
      <alignment horizontal="right" shrinkToFit="0" vertical="bottom" wrapText="1"/>
    </xf>
    <xf borderId="1" fillId="0" fontId="11" numFmtId="200" xfId="0" applyAlignment="1" applyBorder="1" applyFont="1" applyNumberFormat="1">
      <alignment horizontal="right" shrinkToFit="0" vertical="bottom" wrapText="1"/>
    </xf>
    <xf borderId="1" fillId="0" fontId="11" numFmtId="179" xfId="0" applyAlignment="1" applyBorder="1" applyFont="1" applyNumberFormat="1">
      <alignment horizontal="right" shrinkToFit="0" vertical="bottom" wrapText="1"/>
    </xf>
    <xf borderId="1" fillId="0" fontId="11" numFmtId="179" xfId="0" applyAlignment="1" applyBorder="1" applyFont="1" applyNumberFormat="1">
      <alignment horizontal="right" vertical="bottom"/>
    </xf>
    <xf borderId="1" fillId="0" fontId="11" numFmtId="201" xfId="0" applyAlignment="1" applyBorder="1" applyFont="1" applyNumberFormat="1">
      <alignment horizontal="right" shrinkToFit="0" vertical="bottom" wrapText="1"/>
    </xf>
    <xf borderId="1" fillId="0" fontId="11" numFmtId="202" xfId="0" applyAlignment="1" applyBorder="1" applyFont="1" applyNumberFormat="1">
      <alignment horizontal="right" vertical="bottom"/>
    </xf>
    <xf borderId="1" fillId="0" fontId="11" numFmtId="0" xfId="0" applyAlignment="1" applyBorder="1" applyFont="1">
      <alignment horizontal="right" shrinkToFit="0" vertical="top" wrapText="1"/>
    </xf>
    <xf borderId="1" fillId="0" fontId="11" numFmtId="4" xfId="0" applyAlignment="1" applyBorder="1" applyFont="1" applyNumberFormat="1">
      <alignment horizontal="right" shrinkToFit="0" vertical="top" wrapText="1"/>
    </xf>
    <xf borderId="1" fillId="0" fontId="11" numFmtId="173" xfId="0" applyAlignment="1" applyBorder="1" applyFont="1" applyNumberFormat="1">
      <alignment readingOrder="0" vertical="bottom"/>
    </xf>
    <xf borderId="0" fillId="0" fontId="46" numFmtId="0" xfId="0" applyAlignment="1" applyFont="1">
      <alignment vertical="bottom"/>
    </xf>
    <xf quotePrefix="1" borderId="1" fillId="0" fontId="11" numFmtId="0" xfId="0" applyAlignment="1" applyBorder="1" applyFont="1">
      <alignment vertical="bottom"/>
    </xf>
    <xf borderId="0" fillId="0" fontId="122" numFmtId="0" xfId="0" applyAlignment="1" applyFont="1">
      <alignment vertical="bottom"/>
    </xf>
    <xf borderId="0" fillId="0" fontId="11" numFmtId="22" xfId="0" applyAlignment="1" applyFont="1" applyNumberFormat="1">
      <alignment vertical="bottom"/>
    </xf>
    <xf borderId="1" fillId="0" fontId="11" numFmtId="200" xfId="0" applyAlignment="1" applyBorder="1" applyFont="1" applyNumberFormat="1">
      <alignment horizontal="right" vertical="bottom"/>
    </xf>
    <xf borderId="1" fillId="0" fontId="11" numFmtId="22" xfId="0" applyAlignment="1" applyBorder="1" applyFont="1" applyNumberFormat="1">
      <alignment horizontal="right" vertical="bottom"/>
    </xf>
    <xf borderId="0" fillId="0" fontId="46" numFmtId="0" xfId="0" applyAlignment="1" applyFont="1">
      <alignment readingOrder="0" vertical="bottom"/>
    </xf>
    <xf borderId="0" fillId="0" fontId="122" numFmtId="0" xfId="0" applyAlignment="1" applyFont="1">
      <alignment vertical="bottom"/>
    </xf>
    <xf borderId="1" fillId="2" fontId="11" numFmtId="179" xfId="0" applyAlignment="1" applyBorder="1" applyFont="1" applyNumberFormat="1">
      <alignment horizontal="right" vertical="bottom"/>
    </xf>
    <xf borderId="0" fillId="0" fontId="11" numFmtId="178" xfId="0" applyAlignment="1" applyFont="1" applyNumberFormat="1">
      <alignment vertical="bottom"/>
    </xf>
    <xf borderId="1" fillId="0" fontId="11" numFmtId="195" xfId="0" applyAlignment="1" applyBorder="1" applyFont="1" applyNumberFormat="1">
      <alignment shrinkToFit="0" vertical="bottom" wrapText="1"/>
    </xf>
    <xf quotePrefix="1" borderId="0" fillId="0" fontId="19" numFmtId="0" xfId="0" applyAlignment="1" applyFont="1">
      <alignment horizontal="left" readingOrder="0" shrinkToFit="0" vertical="bottom" wrapText="0"/>
    </xf>
    <xf borderId="1" fillId="2" fontId="11" numFmtId="174" xfId="0" applyAlignment="1" applyBorder="1" applyFont="1" applyNumberFormat="1">
      <alignment horizontal="right" shrinkToFit="0" vertical="bottom" wrapText="1"/>
    </xf>
    <xf borderId="1" fillId="2" fontId="11" numFmtId="22" xfId="0" applyAlignment="1" applyBorder="1" applyFont="1" applyNumberFormat="1">
      <alignment horizontal="right" readingOrder="0" shrinkToFit="0" vertical="bottom" wrapText="1"/>
    </xf>
    <xf borderId="0" fillId="0" fontId="13" numFmtId="203" xfId="0" applyAlignment="1" applyFont="1" applyNumberFormat="1">
      <alignment vertical="bottom"/>
    </xf>
    <xf borderId="0" fillId="0" fontId="13" numFmtId="179" xfId="0" applyAlignment="1" applyFont="1" applyNumberFormat="1">
      <alignment vertical="bottom"/>
    </xf>
    <xf borderId="0" fillId="0" fontId="13" numFmtId="14" xfId="0" applyAlignment="1" applyFont="1" applyNumberFormat="1">
      <alignment vertical="bottom"/>
    </xf>
    <xf borderId="0" fillId="0" fontId="13" numFmtId="200" xfId="0" applyAlignment="1" applyFont="1" applyNumberFormat="1">
      <alignment vertical="bottom"/>
    </xf>
    <xf borderId="0" fillId="0" fontId="13" numFmtId="22" xfId="0" applyAlignment="1" applyFont="1" applyNumberFormat="1">
      <alignment vertical="bottom"/>
    </xf>
    <xf borderId="0" fillId="0" fontId="11" numFmtId="204" xfId="0" applyAlignment="1" applyFont="1" applyNumberFormat="1">
      <alignment vertical="bottom"/>
    </xf>
    <xf borderId="0" fillId="0" fontId="13" numFmtId="178" xfId="0" applyAlignment="1" applyFont="1" applyNumberFormat="1">
      <alignment vertical="bottom"/>
    </xf>
    <xf borderId="1" fillId="0" fontId="11" numFmtId="0" xfId="0" applyAlignment="1" applyBorder="1" applyFont="1">
      <alignment horizontal="right" readingOrder="0" shrinkToFit="0" vertical="top" wrapText="1"/>
    </xf>
    <xf borderId="1" fillId="0" fontId="11" numFmtId="0" xfId="0" applyAlignment="1" applyBorder="1" applyFont="1">
      <alignment shrinkToFit="0" vertical="top" wrapText="1"/>
    </xf>
    <xf borderId="0" fillId="0" fontId="11" numFmtId="22" xfId="0" applyAlignment="1" applyFont="1" applyNumberFormat="1">
      <alignment vertical="top"/>
    </xf>
    <xf borderId="1" fillId="0" fontId="11" numFmtId="14" xfId="0" applyAlignment="1" applyBorder="1" applyFont="1" applyNumberFormat="1">
      <alignment horizontal="right" shrinkToFit="0" vertical="top" wrapText="1"/>
    </xf>
    <xf borderId="1" fillId="0" fontId="11" numFmtId="195" xfId="0" applyAlignment="1" applyBorder="1" applyFont="1" applyNumberFormat="1">
      <alignment shrinkToFit="0" vertical="top" wrapText="1"/>
    </xf>
    <xf borderId="1" fillId="0" fontId="11" numFmtId="203" xfId="0" applyAlignment="1" applyBorder="1" applyFont="1" applyNumberFormat="1">
      <alignment horizontal="right" shrinkToFit="0" vertical="top" wrapText="1"/>
    </xf>
    <xf borderId="1" fillId="0" fontId="11" numFmtId="179" xfId="0" applyAlignment="1" applyBorder="1" applyFont="1" applyNumberFormat="1">
      <alignment horizontal="right" shrinkToFit="0" vertical="top" wrapText="1"/>
    </xf>
    <xf borderId="1" fillId="0" fontId="11" numFmtId="200" xfId="0" applyAlignment="1" applyBorder="1" applyFont="1" applyNumberFormat="1">
      <alignment horizontal="right" shrinkToFit="0" vertical="top" wrapText="1"/>
    </xf>
    <xf borderId="1" fillId="0" fontId="11" numFmtId="179" xfId="0" applyAlignment="1" applyBorder="1" applyFont="1" applyNumberFormat="1">
      <alignment horizontal="right" vertical="top"/>
    </xf>
    <xf borderId="1" fillId="0" fontId="11" numFmtId="179" xfId="0" applyAlignment="1" applyBorder="1" applyFont="1" applyNumberFormat="1">
      <alignment vertical="top"/>
    </xf>
    <xf borderId="1" fillId="0" fontId="11" numFmtId="22" xfId="0" applyAlignment="1" applyBorder="1" applyFont="1" applyNumberFormat="1">
      <alignment horizontal="right" vertical="top"/>
    </xf>
    <xf borderId="1" fillId="0" fontId="11" numFmtId="204" xfId="0" applyAlignment="1" applyBorder="1" applyFont="1" applyNumberFormat="1">
      <alignment horizontal="right" shrinkToFit="0" vertical="bottom" wrapText="1"/>
    </xf>
    <xf borderId="1" fillId="11" fontId="13" numFmtId="0" xfId="0" applyAlignment="1" applyBorder="1" applyFont="1">
      <alignment readingOrder="0" vertical="bottom"/>
    </xf>
    <xf borderId="1" fillId="0" fontId="11" numFmtId="179" xfId="0" applyAlignment="1" applyBorder="1" applyFont="1" applyNumberFormat="1">
      <alignment vertical="bottom"/>
    </xf>
    <xf borderId="1" fillId="0" fontId="11" numFmtId="178" xfId="0" applyAlignment="1" applyBorder="1" applyFont="1" applyNumberFormat="1">
      <alignment vertical="bottom"/>
    </xf>
    <xf borderId="1" fillId="0" fontId="11" numFmtId="178" xfId="0" applyAlignment="1" applyBorder="1" applyFont="1" applyNumberFormat="1">
      <alignment horizontal="right" vertical="bottom"/>
    </xf>
    <xf borderId="1" fillId="2" fontId="11" numFmtId="179" xfId="0" applyAlignment="1" applyBorder="1" applyFont="1" applyNumberFormat="1">
      <alignment horizontal="right" shrinkToFit="0" vertical="top" wrapText="1"/>
    </xf>
    <xf borderId="1" fillId="2" fontId="11" numFmtId="4" xfId="0" applyAlignment="1" applyBorder="1" applyFont="1" applyNumberFormat="1">
      <alignment horizontal="right" vertical="bottom"/>
    </xf>
    <xf borderId="1" fillId="2" fontId="11" numFmtId="0" xfId="0" applyAlignment="1" applyBorder="1" applyFont="1">
      <alignment horizontal="right" vertical="bottom"/>
    </xf>
    <xf borderId="1" fillId="0" fontId="11" numFmtId="179" xfId="0" applyAlignment="1" applyBorder="1" applyFont="1" applyNumberFormat="1">
      <alignment horizontal="right" readingOrder="0" vertical="bottom"/>
    </xf>
    <xf borderId="0" fillId="0" fontId="11" numFmtId="2" xfId="0" applyAlignment="1" applyFont="1" applyNumberFormat="1">
      <alignment vertical="bottom"/>
    </xf>
    <xf borderId="0" fillId="0" fontId="83" numFmtId="4" xfId="0" applyAlignment="1" applyFont="1" applyNumberFormat="1">
      <alignment horizontal="right" readingOrder="0" shrinkToFit="0" vertical="bottom" wrapText="0"/>
    </xf>
    <xf borderId="1" fillId="2" fontId="11" numFmtId="2" xfId="0" applyAlignment="1" applyBorder="1" applyFont="1" applyNumberFormat="1">
      <alignment horizontal="right" vertical="bottom"/>
    </xf>
    <xf borderId="1" fillId="0" fontId="11" numFmtId="178" xfId="0" applyAlignment="1" applyBorder="1" applyFont="1" applyNumberFormat="1">
      <alignment horizontal="right" readingOrder="0" vertical="bottom"/>
    </xf>
    <xf borderId="1" fillId="2" fontId="11" numFmtId="173" xfId="0" applyAlignment="1" applyBorder="1" applyFont="1" applyNumberFormat="1">
      <alignment readingOrder="0" vertical="bottom"/>
    </xf>
    <xf borderId="1" fillId="0" fontId="32" numFmtId="49" xfId="0" applyAlignment="1" applyBorder="1" applyFont="1" applyNumberFormat="1">
      <alignment readingOrder="0" vertical="bottom"/>
    </xf>
    <xf borderId="0" fillId="0" fontId="91" numFmtId="0" xfId="0" applyAlignment="1" applyFont="1">
      <alignment readingOrder="0"/>
    </xf>
    <xf borderId="0" fillId="11" fontId="88" numFmtId="0" xfId="0" applyAlignment="1" applyFont="1">
      <alignment horizontal="left" readingOrder="0" vertical="top"/>
    </xf>
    <xf quotePrefix="1" borderId="1" fillId="0" fontId="96" numFmtId="0" xfId="0" applyAlignment="1" applyBorder="1" applyFont="1">
      <alignment horizontal="left" readingOrder="0" shrinkToFit="0" wrapText="1"/>
    </xf>
    <xf borderId="1" fillId="0" fontId="123" numFmtId="0" xfId="0" applyAlignment="1" applyBorder="1" applyFont="1">
      <alignment horizontal="left" readingOrder="0" shrinkToFit="0" wrapText="1"/>
    </xf>
    <xf borderId="1" fillId="0" fontId="54" numFmtId="0" xfId="0" applyAlignment="1" applyBorder="1" applyFont="1">
      <alignment horizontal="left" readingOrder="0" shrinkToFit="0" vertical="top" wrapText="0"/>
    </xf>
    <xf borderId="1" fillId="9" fontId="89" numFmtId="0" xfId="0" applyAlignment="1" applyBorder="1" applyFont="1">
      <alignment horizontal="left" vertical="top"/>
    </xf>
    <xf borderId="0" fillId="0" fontId="13" numFmtId="0" xfId="0" applyAlignment="1" applyFont="1">
      <alignment horizontal="left" vertical="bottom"/>
    </xf>
    <xf borderId="1" fillId="9" fontId="42" numFmtId="0" xfId="0" applyAlignment="1" applyBorder="1" applyFont="1">
      <alignment horizontal="left" vertical="top"/>
    </xf>
    <xf borderId="1" fillId="11" fontId="95" numFmtId="165" xfId="0" applyAlignment="1" applyBorder="1" applyFont="1" applyNumberFormat="1">
      <alignment horizontal="right" readingOrder="0" vertical="top"/>
    </xf>
    <xf borderId="0" fillId="0" fontId="32" numFmtId="0" xfId="0" applyAlignment="1" applyFont="1">
      <alignment horizontal="left" readingOrder="0" vertical="bottom"/>
    </xf>
    <xf borderId="1" fillId="0" fontId="32" numFmtId="0" xfId="0" applyAlignment="1" applyBorder="1" applyFont="1">
      <alignment horizontal="left" vertical="bottom"/>
    </xf>
    <xf borderId="1" fillId="0" fontId="32" numFmtId="2" xfId="0" applyAlignment="1" applyBorder="1" applyFont="1" applyNumberFormat="1">
      <alignment horizontal="right" readingOrder="0" vertical="bottom"/>
    </xf>
    <xf borderId="1" fillId="0" fontId="91" numFmtId="0" xfId="0" applyAlignment="1" applyBorder="1" applyFont="1">
      <alignment horizontal="center"/>
    </xf>
    <xf borderId="1" fillId="0" fontId="91" numFmtId="164" xfId="0" applyAlignment="1" applyBorder="1" applyFont="1" applyNumberFormat="1">
      <alignment horizontal="center"/>
    </xf>
    <xf borderId="1" fillId="0" fontId="91" numFmtId="3" xfId="0" applyAlignment="1" applyBorder="1" applyFont="1" applyNumberFormat="1">
      <alignment horizontal="center"/>
    </xf>
    <xf borderId="1" fillId="12" fontId="12" numFmtId="165" xfId="0" applyAlignment="1" applyBorder="1" applyFont="1" applyNumberFormat="1">
      <alignment horizontal="right" readingOrder="0" shrinkToFit="0" vertical="top" wrapText="0"/>
    </xf>
    <xf borderId="1" fillId="2" fontId="97" numFmtId="0" xfId="0" applyAlignment="1" applyBorder="1" applyFont="1">
      <alignment horizontal="left" readingOrder="0" shrinkToFit="0" vertical="top" wrapText="0"/>
    </xf>
    <xf borderId="1" fillId="2" fontId="92" numFmtId="0" xfId="0" applyAlignment="1" applyBorder="1" applyFont="1">
      <alignment horizontal="left" readingOrder="0" shrinkToFit="0" vertical="top" wrapText="0"/>
    </xf>
    <xf borderId="1" fillId="2" fontId="10" numFmtId="0" xfId="0" applyAlignment="1" applyBorder="1" applyFont="1">
      <alignment horizontal="left" readingOrder="0" shrinkToFit="0" vertical="top" wrapText="0"/>
    </xf>
    <xf borderId="1" fillId="2" fontId="6" numFmtId="0" xfId="0" applyAlignment="1" applyBorder="1" applyFont="1">
      <alignment readingOrder="0"/>
    </xf>
    <xf borderId="1" fillId="38" fontId="54" numFmtId="165" xfId="0" applyAlignment="1" applyBorder="1" applyFill="1" applyFont="1" applyNumberFormat="1">
      <alignment horizontal="right" readingOrder="0" shrinkToFit="0" vertical="top" wrapText="0"/>
    </xf>
    <xf borderId="0" fillId="0" fontId="102" numFmtId="0" xfId="0" applyFont="1"/>
    <xf borderId="1" fillId="0" fontId="91" numFmtId="1" xfId="0" applyAlignment="1" applyBorder="1" applyFont="1" applyNumberFormat="1">
      <alignment horizontal="right" readingOrder="0"/>
    </xf>
    <xf borderId="1" fillId="0" fontId="91" numFmtId="169" xfId="0" applyAlignment="1" applyBorder="1" applyFont="1" applyNumberFormat="1">
      <alignment horizontal="right"/>
    </xf>
    <xf borderId="1" fillId="0" fontId="91" numFmtId="0" xfId="0" applyAlignment="1" applyBorder="1" applyFont="1">
      <alignment horizontal="right"/>
    </xf>
    <xf borderId="1" fillId="0" fontId="91" numFmtId="3" xfId="0" applyAlignment="1" applyBorder="1" applyFont="1" applyNumberFormat="1">
      <alignment horizontal="right"/>
    </xf>
    <xf borderId="0" fillId="0" fontId="91" numFmtId="0" xfId="0" applyAlignment="1" applyFont="1">
      <alignment horizontal="right" readingOrder="0"/>
    </xf>
    <xf borderId="0" fillId="0" fontId="91" numFmtId="4" xfId="0" applyAlignment="1" applyFont="1" applyNumberFormat="1">
      <alignment horizontal="right" readingOrder="0"/>
    </xf>
    <xf borderId="0" fillId="10" fontId="91" numFmtId="0" xfId="0" applyFont="1"/>
    <xf borderId="0" fillId="0" fontId="91" numFmtId="189" xfId="0" applyFont="1" applyNumberFormat="1"/>
    <xf borderId="0" fillId="0" fontId="91" numFmtId="4" xfId="0" applyFont="1" applyNumberFormat="1"/>
    <xf borderId="1" fillId="18" fontId="91" numFmtId="4" xfId="0" applyAlignment="1" applyBorder="1" applyFont="1" applyNumberFormat="1">
      <alignment readingOrder="0"/>
    </xf>
    <xf quotePrefix="1" borderId="1" fillId="0" fontId="90" numFmtId="0" xfId="0" applyAlignment="1" applyBorder="1" applyFont="1">
      <alignment horizontal="left" readingOrder="0" shrinkToFit="0" wrapText="1"/>
    </xf>
    <xf borderId="0" fillId="11" fontId="2" numFmtId="0" xfId="0" applyFont="1"/>
    <xf borderId="0" fillId="11" fontId="2" numFmtId="2" xfId="0" applyAlignment="1" applyFont="1" applyNumberFormat="1">
      <alignment readingOrder="0"/>
    </xf>
    <xf borderId="0" fillId="11" fontId="2" numFmtId="4" xfId="0" applyFont="1" applyNumberFormat="1"/>
    <xf borderId="0" fillId="11" fontId="2" numFmtId="0" xfId="0" applyAlignment="1" applyFont="1">
      <alignment readingOrder="0"/>
    </xf>
    <xf borderId="0" fillId="37" fontId="6" numFmtId="174" xfId="0" applyAlignment="1" applyFont="1" applyNumberFormat="1">
      <alignment readingOrder="0"/>
    </xf>
    <xf borderId="1" fillId="9" fontId="124" numFmtId="0" xfId="0" applyAlignment="1" applyBorder="1" applyFont="1">
      <alignment horizontal="center" shrinkToFit="0" vertical="top" wrapText="0"/>
    </xf>
    <xf borderId="1" fillId="0" fontId="125" numFmtId="0" xfId="0" applyAlignment="1" applyBorder="1" applyFont="1">
      <alignment horizontal="left" readingOrder="0" shrinkToFit="0" vertical="top" wrapText="0"/>
    </xf>
    <xf borderId="1" fillId="0" fontId="24" numFmtId="0" xfId="0" applyAlignment="1" applyBorder="1" applyFont="1">
      <alignment horizontal="left" readingOrder="0" shrinkToFit="0" vertical="top" wrapText="0"/>
    </xf>
    <xf borderId="1" fillId="0" fontId="126" numFmtId="0" xfId="0" applyAlignment="1" applyBorder="1" applyFont="1">
      <alignment horizontal="left" readingOrder="0" vertical="top"/>
    </xf>
    <xf borderId="1" fillId="0" fontId="25" numFmtId="0" xfId="0" applyAlignment="1" applyBorder="1" applyFont="1">
      <alignment horizontal="left" readingOrder="0" shrinkToFit="0" vertical="top" wrapText="0"/>
    </xf>
    <xf borderId="1" fillId="0" fontId="28" numFmtId="0" xfId="0" applyAlignment="1" applyBorder="1" applyFont="1">
      <alignment readingOrder="0"/>
    </xf>
    <xf borderId="1" fillId="0" fontId="83" numFmtId="0" xfId="0" applyAlignment="1" applyBorder="1" applyFont="1">
      <alignment horizontal="left" readingOrder="0" shrinkToFit="0" vertical="top" wrapText="0"/>
    </xf>
    <xf borderId="1" fillId="0" fontId="58" numFmtId="0" xfId="0" applyAlignment="1" applyBorder="1" applyFont="1">
      <alignment horizontal="left" shrinkToFit="0" vertical="top" wrapText="0"/>
    </xf>
    <xf borderId="1" fillId="0" fontId="83" numFmtId="0" xfId="0" applyAlignment="1" applyBorder="1" applyFont="1">
      <alignment horizontal="left" shrinkToFit="0" vertical="top" wrapText="0"/>
    </xf>
    <xf borderId="1" fillId="0" fontId="58" numFmtId="0" xfId="0" applyAlignment="1" applyBorder="1" applyFont="1">
      <alignment horizontal="left" readingOrder="0" shrinkToFit="0" vertical="top" wrapText="0"/>
    </xf>
    <xf borderId="1" fillId="0" fontId="127" numFmtId="0" xfId="0" applyAlignment="1" applyBorder="1" applyFont="1">
      <alignment horizontal="left" vertical="top"/>
    </xf>
    <xf borderId="1" fillId="0" fontId="22" numFmtId="0" xfId="0" applyAlignment="1" applyBorder="1" applyFont="1">
      <alignment horizontal="left" shrinkToFit="0" vertical="top" wrapText="0"/>
    </xf>
    <xf borderId="1" fillId="0" fontId="83" numFmtId="0" xfId="0" applyAlignment="1" applyBorder="1" applyFont="1">
      <alignment shrinkToFit="0" vertical="top" wrapText="0"/>
    </xf>
    <xf borderId="0" fillId="0" fontId="96" numFmtId="0" xfId="0" applyAlignment="1" applyFont="1">
      <alignment horizontal="center" readingOrder="0"/>
    </xf>
    <xf borderId="1" fillId="0" fontId="96" numFmtId="49" xfId="0" applyAlignment="1" applyBorder="1" applyFont="1" applyNumberFormat="1">
      <alignment readingOrder="0"/>
    </xf>
    <xf borderId="1" fillId="0" fontId="26" numFmtId="49" xfId="0" applyAlignment="1" applyBorder="1" applyFont="1" applyNumberFormat="1">
      <alignment horizontal="left" vertical="bottom"/>
    </xf>
    <xf borderId="1" fillId="0" fontId="96" numFmtId="49" xfId="0" applyAlignment="1" applyBorder="1" applyFont="1" applyNumberFormat="1">
      <alignment horizontal="left" readingOrder="0" shrinkToFit="0" wrapText="1"/>
    </xf>
    <xf borderId="1" fillId="0" fontId="96" numFmtId="164" xfId="0" applyAlignment="1" applyBorder="1" applyFont="1" applyNumberFormat="1">
      <alignment horizontal="center" readingOrder="0"/>
    </xf>
    <xf borderId="1" fillId="0" fontId="96" numFmtId="164" xfId="0" applyAlignment="1" applyBorder="1" applyFont="1" applyNumberFormat="1">
      <alignment horizontal="center"/>
    </xf>
    <xf borderId="1" fillId="0" fontId="96" numFmtId="0" xfId="0" applyAlignment="1" applyBorder="1" applyFont="1">
      <alignment horizontal="center" readingOrder="0"/>
    </xf>
    <xf borderId="1" fillId="0" fontId="96" numFmtId="3" xfId="0" applyAlignment="1" applyBorder="1" applyFont="1" applyNumberFormat="1">
      <alignment horizontal="center"/>
    </xf>
    <xf borderId="1" fillId="2" fontId="96" numFmtId="4" xfId="0" applyAlignment="1" applyBorder="1" applyFont="1" applyNumberFormat="1">
      <alignment readingOrder="0"/>
    </xf>
    <xf borderId="1" fillId="0" fontId="96" numFmtId="4" xfId="0" applyBorder="1" applyFont="1" applyNumberFormat="1"/>
    <xf borderId="1" fillId="11" fontId="26" numFmtId="174" xfId="0" applyAlignment="1" applyBorder="1" applyFont="1" applyNumberFormat="1">
      <alignment horizontal="right" readingOrder="0" shrinkToFit="0" vertical="top" wrapText="0"/>
    </xf>
    <xf borderId="1" fillId="0" fontId="96" numFmtId="173" xfId="0" applyBorder="1" applyFont="1" applyNumberFormat="1"/>
    <xf borderId="1" fillId="0" fontId="128" numFmtId="0" xfId="0" applyAlignment="1" applyBorder="1" applyFont="1">
      <alignment horizontal="left" readingOrder="0" shrinkToFit="0" wrapText="1"/>
    </xf>
    <xf borderId="1" fillId="0" fontId="26" numFmtId="49" xfId="0" applyAlignment="1" applyBorder="1" applyFont="1" applyNumberFormat="1">
      <alignment horizontal="left" readingOrder="0" shrinkToFit="0" vertical="top" wrapText="0"/>
    </xf>
    <xf borderId="1" fillId="11" fontId="26" numFmtId="165" xfId="0" applyAlignment="1" applyBorder="1" applyFont="1" applyNumberFormat="1">
      <alignment horizontal="right" readingOrder="0" shrinkToFit="0" vertical="top" wrapText="0"/>
    </xf>
    <xf borderId="1" fillId="11" fontId="96" numFmtId="4" xfId="0" applyAlignment="1" applyBorder="1" applyFont="1" applyNumberFormat="1">
      <alignment readingOrder="0"/>
    </xf>
    <xf borderId="0" fillId="0" fontId="96" numFmtId="0" xfId="0" applyAlignment="1" applyFont="1">
      <alignment horizontal="center" readingOrder="0" vertical="top"/>
    </xf>
    <xf borderId="1" fillId="0" fontId="96" numFmtId="49" xfId="0" applyAlignment="1" applyBorder="1" applyFont="1" applyNumberFormat="1">
      <alignment readingOrder="0" vertical="top"/>
    </xf>
    <xf borderId="1" fillId="0" fontId="96" numFmtId="49" xfId="0" applyAlignment="1" applyBorder="1" applyFont="1" applyNumberFormat="1">
      <alignment horizontal="left" readingOrder="0" shrinkToFit="0" vertical="top" wrapText="1"/>
    </xf>
    <xf borderId="1" fillId="0" fontId="96" numFmtId="0" xfId="0" applyAlignment="1" applyBorder="1" applyFont="1">
      <alignment readingOrder="0" vertical="top"/>
    </xf>
    <xf borderId="1" fillId="0" fontId="96" numFmtId="164" xfId="0" applyAlignment="1" applyBorder="1" applyFont="1" applyNumberFormat="1">
      <alignment horizontal="center" readingOrder="0" vertical="top"/>
    </xf>
    <xf borderId="1" fillId="0" fontId="96" numFmtId="164" xfId="0" applyAlignment="1" applyBorder="1" applyFont="1" applyNumberFormat="1">
      <alignment horizontal="center" vertical="top"/>
    </xf>
    <xf borderId="1" fillId="0" fontId="96" numFmtId="0" xfId="0" applyAlignment="1" applyBorder="1" applyFont="1">
      <alignment horizontal="center" readingOrder="0" vertical="top"/>
    </xf>
    <xf borderId="1" fillId="0" fontId="96" numFmtId="3" xfId="0" applyAlignment="1" applyBorder="1" applyFont="1" applyNumberFormat="1">
      <alignment horizontal="center" vertical="top"/>
    </xf>
    <xf borderId="1" fillId="0" fontId="96" numFmtId="173" xfId="0" applyAlignment="1" applyBorder="1" applyFont="1" applyNumberFormat="1">
      <alignment readingOrder="0" vertical="top"/>
    </xf>
    <xf borderId="1" fillId="11" fontId="96" numFmtId="4" xfId="0" applyAlignment="1" applyBorder="1" applyFont="1" applyNumberFormat="1">
      <alignment readingOrder="0" vertical="top"/>
    </xf>
    <xf borderId="1" fillId="0" fontId="96" numFmtId="0" xfId="0" applyAlignment="1" applyBorder="1" applyFont="1">
      <alignment horizontal="left" readingOrder="0" shrinkToFit="0" vertical="top" wrapText="1"/>
    </xf>
    <xf borderId="1" fillId="0" fontId="96" numFmtId="4" xfId="0" applyAlignment="1" applyBorder="1" applyFont="1" applyNumberFormat="1">
      <alignment vertical="top"/>
    </xf>
    <xf borderId="1" fillId="0" fontId="96" numFmtId="0" xfId="0" applyAlignment="1" applyBorder="1" applyFont="1">
      <alignment vertical="top"/>
    </xf>
    <xf borderId="1" fillId="11" fontId="30" numFmtId="174" xfId="0" applyAlignment="1" applyBorder="1" applyFont="1" applyNumberFormat="1">
      <alignment horizontal="right" readingOrder="0" shrinkToFit="0" vertical="top" wrapText="0"/>
    </xf>
    <xf borderId="1" fillId="0" fontId="128" numFmtId="0" xfId="0" applyAlignment="1" applyBorder="1" applyFont="1">
      <alignment horizontal="left" readingOrder="0" shrinkToFit="0" vertical="top" wrapText="1"/>
    </xf>
    <xf borderId="0" fillId="11" fontId="129" numFmtId="0" xfId="0" applyAlignment="1" applyFont="1">
      <alignment readingOrder="0"/>
    </xf>
    <xf borderId="0" fillId="11" fontId="29" numFmtId="0" xfId="0" applyFont="1"/>
    <xf borderId="0" fillId="11" fontId="29" numFmtId="2" xfId="0" applyAlignment="1" applyFont="1" applyNumberFormat="1">
      <alignment readingOrder="0"/>
    </xf>
    <xf borderId="0" fillId="11" fontId="29" numFmtId="49" xfId="0" applyAlignment="1" applyFont="1" applyNumberFormat="1">
      <alignment horizontal="left"/>
    </xf>
    <xf quotePrefix="1" borderId="0" fillId="0" fontId="29" numFmtId="0" xfId="0" applyAlignment="1" applyFont="1">
      <alignment readingOrder="0"/>
    </xf>
    <xf borderId="0" fillId="11" fontId="28" numFmtId="174" xfId="0" applyAlignment="1" applyFont="1" applyNumberFormat="1">
      <alignment readingOrder="0"/>
    </xf>
    <xf borderId="0" fillId="11" fontId="28" numFmtId="0" xfId="0" applyAlignment="1" applyFont="1">
      <alignment readingOrder="0"/>
    </xf>
    <xf borderId="0" fillId="11" fontId="52" numFmtId="0" xfId="0" applyAlignment="1" applyFont="1">
      <alignment readingOrder="0"/>
    </xf>
    <xf borderId="0" fillId="11" fontId="52" numFmtId="49" xfId="0" applyAlignment="1" applyFont="1" applyNumberFormat="1">
      <alignment horizontal="left" readingOrder="0"/>
    </xf>
    <xf borderId="0" fillId="37" fontId="28" numFmtId="174" xfId="0" applyAlignment="1" applyFont="1" applyNumberFormat="1">
      <alignment readingOrder="0"/>
    </xf>
    <xf borderId="0" fillId="37" fontId="28" numFmtId="0" xfId="0" applyAlignment="1" applyFont="1">
      <alignment readingOrder="0"/>
    </xf>
    <xf borderId="0" fillId="0" fontId="52" numFmtId="0" xfId="0" applyAlignment="1" applyFont="1">
      <alignment readingOrder="0"/>
    </xf>
    <xf borderId="0" fillId="0" fontId="52" numFmtId="49" xfId="0" applyAlignment="1" applyFont="1" applyNumberFormat="1">
      <alignment horizontal="left" readingOrder="0"/>
    </xf>
    <xf borderId="0" fillId="11" fontId="126" numFmtId="0" xfId="0" applyAlignment="1" applyFont="1">
      <alignment horizontal="left" readingOrder="0" vertical="top"/>
    </xf>
    <xf borderId="0" fillId="0" fontId="29" numFmtId="0" xfId="0" applyAlignment="1" applyFont="1">
      <alignment horizontal="center" readingOrder="0"/>
    </xf>
    <xf borderId="0" fillId="0" fontId="29" numFmtId="49" xfId="0" applyAlignment="1" applyFont="1" applyNumberFormat="1">
      <alignment horizontal="left"/>
    </xf>
    <xf borderId="1" fillId="11" fontId="25" numFmtId="0" xfId="0" applyAlignment="1" applyBorder="1" applyFont="1">
      <alignment horizontal="left" readingOrder="0" shrinkToFit="0" vertical="top" wrapText="0"/>
    </xf>
    <xf borderId="1" fillId="0" fontId="24" numFmtId="49" xfId="0" applyAlignment="1" applyBorder="1" applyFont="1" applyNumberFormat="1">
      <alignment horizontal="left" readingOrder="0" shrinkToFit="0" vertical="top" wrapText="0"/>
    </xf>
    <xf borderId="0" fillId="11" fontId="6" numFmtId="0" xfId="0" applyFont="1"/>
    <xf borderId="1" fillId="11" fontId="22" numFmtId="0" xfId="0" applyAlignment="1" applyBorder="1" applyFont="1">
      <alignment horizontal="left" shrinkToFit="0" vertical="top" wrapText="0"/>
    </xf>
    <xf borderId="1" fillId="0" fontId="58" numFmtId="49" xfId="0" applyAlignment="1" applyBorder="1" applyFont="1" applyNumberFormat="1">
      <alignment horizontal="left" shrinkToFit="0" vertical="top" wrapText="0"/>
    </xf>
    <xf borderId="1" fillId="0" fontId="96" numFmtId="4" xfId="0" applyAlignment="1" applyBorder="1" applyFont="1" applyNumberFormat="1">
      <alignment horizontal="right"/>
    </xf>
    <xf borderId="1" fillId="0" fontId="96" numFmtId="4" xfId="0" applyAlignment="1" applyBorder="1" applyFont="1" applyNumberFormat="1">
      <alignment horizontal="right" vertical="top"/>
    </xf>
    <xf borderId="1" fillId="2" fontId="96" numFmtId="164" xfId="0" applyAlignment="1" applyBorder="1" applyFont="1" applyNumberFormat="1">
      <alignment horizontal="center" readingOrder="0"/>
    </xf>
    <xf borderId="0" fillId="0" fontId="130" numFmtId="0" xfId="0" applyAlignment="1" applyFont="1">
      <alignment readingOrder="0"/>
    </xf>
    <xf borderId="0" fillId="0" fontId="52" numFmtId="4" xfId="0" applyAlignment="1" applyFont="1" applyNumberFormat="1">
      <alignment readingOrder="0"/>
    </xf>
    <xf borderId="1" fillId="9" fontId="124" numFmtId="0" xfId="0" applyAlignment="1" applyBorder="1" applyFont="1">
      <alignment vertical="top"/>
    </xf>
    <xf borderId="1" fillId="0" fontId="25" numFmtId="0" xfId="0" applyAlignment="1" applyBorder="1" applyFont="1">
      <alignment readingOrder="0" vertical="top"/>
    </xf>
    <xf borderId="1" fillId="0" fontId="24" numFmtId="0" xfId="0" applyAlignment="1" applyBorder="1" applyFont="1">
      <alignment readingOrder="0" vertical="top"/>
    </xf>
    <xf borderId="0" fillId="0" fontId="28" numFmtId="0" xfId="0" applyFont="1"/>
    <xf borderId="1" fillId="0" fontId="22" numFmtId="0" xfId="0" applyAlignment="1" applyBorder="1" applyFont="1">
      <alignment readingOrder="0" vertical="top"/>
    </xf>
    <xf borderId="1" fillId="0" fontId="22" numFmtId="0" xfId="0" applyAlignment="1" applyBorder="1" applyFont="1">
      <alignment vertical="top"/>
    </xf>
    <xf borderId="1" fillId="0" fontId="58" numFmtId="0" xfId="0" applyAlignment="1" applyBorder="1" applyFont="1">
      <alignment vertical="top"/>
    </xf>
    <xf borderId="0" fillId="0" fontId="121" numFmtId="0" xfId="0" applyFont="1"/>
    <xf borderId="1" fillId="0" fontId="96" numFmtId="49" xfId="0" applyAlignment="1" applyBorder="1" applyFont="1" applyNumberFormat="1">
      <alignment horizontal="left" readingOrder="0"/>
    </xf>
    <xf borderId="1" fillId="0" fontId="96" numFmtId="49" xfId="0" applyAlignment="1" applyBorder="1" applyFont="1" applyNumberFormat="1">
      <alignment horizontal="left"/>
    </xf>
    <xf borderId="1" fillId="0" fontId="96" numFmtId="169" xfId="0" applyAlignment="1" applyBorder="1" applyFont="1" applyNumberFormat="1">
      <alignment horizontal="right"/>
    </xf>
    <xf borderId="1" fillId="0" fontId="96" numFmtId="0" xfId="0" applyAlignment="1" applyBorder="1" applyFont="1">
      <alignment horizontal="right"/>
    </xf>
    <xf borderId="1" fillId="10" fontId="96" numFmtId="4" xfId="0" applyBorder="1" applyFont="1" applyNumberFormat="1"/>
    <xf borderId="1" fillId="0" fontId="96" numFmtId="169" xfId="0" applyAlignment="1" applyBorder="1" applyFont="1" applyNumberFormat="1">
      <alignment readingOrder="0"/>
    </xf>
    <xf borderId="1" fillId="2" fontId="96" numFmtId="4" xfId="0" applyBorder="1" applyFont="1" applyNumberFormat="1"/>
    <xf borderId="1" fillId="0" fontId="96" numFmtId="171" xfId="0" applyAlignment="1" applyBorder="1" applyFont="1" applyNumberFormat="1">
      <alignment readingOrder="0"/>
    </xf>
    <xf borderId="0" fillId="0" fontId="96" numFmtId="0" xfId="0" applyFont="1"/>
    <xf borderId="1" fillId="0" fontId="96" numFmtId="4" xfId="0" applyAlignment="1" applyBorder="1" applyFont="1" applyNumberFormat="1">
      <alignment readingOrder="0"/>
    </xf>
    <xf borderId="1" fillId="0" fontId="96" numFmtId="0" xfId="0" applyBorder="1" applyFont="1"/>
    <xf borderId="1" fillId="11" fontId="28" numFmtId="0" xfId="0" applyBorder="1" applyFont="1"/>
    <xf borderId="1" fillId="11" fontId="28" numFmtId="2" xfId="0" applyAlignment="1" applyBorder="1" applyFont="1" applyNumberFormat="1">
      <alignment readingOrder="0"/>
    </xf>
    <xf borderId="0" fillId="11" fontId="28" numFmtId="0" xfId="0" applyFont="1"/>
    <xf borderId="1" fillId="11" fontId="29" numFmtId="0" xfId="0" applyBorder="1" applyFont="1"/>
    <xf borderId="1" fillId="11" fontId="29" numFmtId="2" xfId="0" applyAlignment="1" applyBorder="1" applyFont="1" applyNumberFormat="1">
      <alignment readingOrder="0"/>
    </xf>
    <xf borderId="1" fillId="11" fontId="29" numFmtId="49" xfId="0" applyAlignment="1" applyBorder="1" applyFont="1" applyNumberFormat="1">
      <alignment readingOrder="0"/>
    </xf>
    <xf borderId="1" fillId="11" fontId="29" numFmtId="173" xfId="0" applyAlignment="1" applyBorder="1" applyFont="1" applyNumberFormat="1">
      <alignment readingOrder="0"/>
    </xf>
    <xf borderId="1" fillId="2" fontId="29" numFmtId="4" xfId="0" applyAlignment="1" applyBorder="1" applyFont="1" applyNumberFormat="1">
      <alignment readingOrder="0"/>
    </xf>
    <xf borderId="1" fillId="2" fontId="29" numFmtId="165" xfId="0" applyAlignment="1" applyBorder="1" applyFont="1" applyNumberFormat="1">
      <alignment readingOrder="0"/>
    </xf>
    <xf borderId="0" fillId="11" fontId="57" numFmtId="0" xfId="0" applyAlignment="1" applyFont="1">
      <alignment readingOrder="0"/>
    </xf>
    <xf borderId="0" fillId="0" fontId="2" numFmtId="2" xfId="0" applyAlignment="1" applyFont="1" applyNumberFormat="1">
      <alignment readingOrder="0"/>
    </xf>
    <xf borderId="1" fillId="2" fontId="26" numFmtId="49" xfId="0" applyAlignment="1" applyBorder="1" applyFont="1" applyNumberFormat="1">
      <alignment horizontal="left" readingOrder="0" shrinkToFit="0" vertical="top" wrapText="0"/>
    </xf>
    <xf borderId="1" fillId="0" fontId="91" numFmtId="49" xfId="0" applyAlignment="1" applyBorder="1" applyFont="1" applyNumberFormat="1">
      <alignment horizontal="left" readingOrder="0"/>
    </xf>
    <xf borderId="1" fillId="0" fontId="91" numFmtId="49" xfId="0" applyAlignment="1" applyBorder="1" applyFont="1" applyNumberFormat="1">
      <alignment horizontal="left"/>
    </xf>
    <xf borderId="1" fillId="2" fontId="91" numFmtId="3" xfId="0" applyAlignment="1" applyBorder="1" applyFont="1" applyNumberFormat="1">
      <alignment horizontal="right"/>
    </xf>
    <xf borderId="1" fillId="2" fontId="91" numFmtId="3" xfId="0" applyBorder="1" applyFont="1" applyNumberFormat="1"/>
    <xf borderId="1" fillId="10" fontId="91" numFmtId="4" xfId="0" applyBorder="1" applyFont="1" applyNumberFormat="1"/>
    <xf borderId="1" fillId="2" fontId="91" numFmtId="4" xfId="0" applyBorder="1" applyFont="1" applyNumberFormat="1"/>
    <xf borderId="1" fillId="11" fontId="28" numFmtId="2" xfId="0" applyBorder="1" applyFont="1" applyNumberFormat="1"/>
    <xf borderId="1" fillId="11" fontId="29" numFmtId="2" xfId="0" applyBorder="1" applyFont="1" applyNumberFormat="1"/>
    <xf borderId="1" fillId="0" fontId="96" numFmtId="4" xfId="0" applyAlignment="1" applyBorder="1" applyFont="1" applyNumberFormat="1">
      <alignment horizontal="center" vertical="top"/>
    </xf>
    <xf borderId="1" fillId="0" fontId="91" numFmtId="4" xfId="0" applyAlignment="1" applyBorder="1" applyFont="1" applyNumberFormat="1">
      <alignment horizontal="right"/>
    </xf>
    <xf borderId="1" fillId="0" fontId="96" numFmtId="3" xfId="0" applyAlignment="1" applyBorder="1" applyFont="1" applyNumberFormat="1">
      <alignment horizontal="center" readingOrder="0"/>
    </xf>
    <xf borderId="1" fillId="11" fontId="29" numFmtId="165" xfId="0" applyAlignment="1" applyBorder="1" applyFont="1" applyNumberFormat="1">
      <alignment readingOrder="0"/>
    </xf>
    <xf borderId="0" fillId="11" fontId="6" numFmtId="0" xfId="0" applyAlignment="1" applyFont="1">
      <alignment readingOrder="0"/>
    </xf>
    <xf borderId="1" fillId="2" fontId="96" numFmtId="164" xfId="0" applyAlignment="1" applyBorder="1" applyFont="1" applyNumberFormat="1">
      <alignment horizontal="center"/>
    </xf>
    <xf borderId="1" fillId="0" fontId="96" numFmtId="4" xfId="0" applyAlignment="1" applyBorder="1" applyFont="1" applyNumberFormat="1">
      <alignment horizontal="right" readingOrder="0"/>
    </xf>
    <xf borderId="1" fillId="25" fontId="40" numFmtId="0" xfId="0" applyAlignment="1" applyBorder="1" applyFont="1">
      <alignment horizontal="left" readingOrder="0" vertical="top"/>
    </xf>
    <xf borderId="0" fillId="0" fontId="131" numFmtId="0" xfId="0" applyAlignment="1" applyFont="1">
      <alignment readingOrder="0"/>
    </xf>
    <xf borderId="1" fillId="0" fontId="131" numFmtId="1" xfId="0" applyAlignment="1" applyBorder="1" applyFont="1" applyNumberFormat="1">
      <alignment readingOrder="0"/>
    </xf>
    <xf borderId="1" fillId="0" fontId="131" numFmtId="0" xfId="0" applyBorder="1" applyFont="1"/>
    <xf borderId="1" fillId="0" fontId="131" numFmtId="164" xfId="0" applyAlignment="1" applyBorder="1" applyFont="1" applyNumberFormat="1">
      <alignment readingOrder="0"/>
    </xf>
    <xf borderId="1" fillId="0" fontId="131" numFmtId="0" xfId="0" applyAlignment="1" applyBorder="1" applyFont="1">
      <alignment readingOrder="0"/>
    </xf>
    <xf borderId="1" fillId="0" fontId="131" numFmtId="3" xfId="0" applyAlignment="1" applyBorder="1" applyFont="1" applyNumberFormat="1">
      <alignment readingOrder="0"/>
    </xf>
    <xf borderId="1" fillId="0" fontId="131" numFmtId="2" xfId="0" applyAlignment="1" applyBorder="1" applyFont="1" applyNumberFormat="1">
      <alignment readingOrder="0"/>
    </xf>
    <xf borderId="1" fillId="0" fontId="131" numFmtId="4" xfId="0" applyAlignment="1" applyBorder="1" applyFont="1" applyNumberFormat="1">
      <alignment readingOrder="0"/>
    </xf>
    <xf borderId="1" fillId="0" fontId="12" numFmtId="175" xfId="0" applyAlignment="1" applyBorder="1" applyFont="1" applyNumberFormat="1">
      <alignment horizontal="right" readingOrder="0" vertical="top"/>
    </xf>
    <xf borderId="1" fillId="0" fontId="12" numFmtId="0" xfId="0" applyAlignment="1" applyBorder="1" applyFont="1">
      <alignment horizontal="right" vertical="top"/>
    </xf>
    <xf borderId="0" fillId="0" fontId="7" numFmtId="1" xfId="0" applyFont="1" applyNumberFormat="1"/>
    <xf borderId="0" fillId="0" fontId="7" numFmtId="0" xfId="0" applyFont="1"/>
    <xf borderId="1" fillId="0" fontId="10" numFmtId="0" xfId="0" applyAlignment="1" applyBorder="1" applyFont="1">
      <alignment readingOrder="0" vertical="bottom"/>
    </xf>
    <xf borderId="1" fillId="0" fontId="12" numFmtId="0" xfId="0" applyAlignment="1" applyBorder="1" applyFont="1">
      <alignment readingOrder="0" vertical="bottom"/>
    </xf>
    <xf borderId="1" fillId="0" fontId="12" numFmtId="0" xfId="0" applyAlignment="1" applyBorder="1" applyFont="1">
      <alignment vertical="bottom"/>
    </xf>
    <xf borderId="1" fillId="0" fontId="94" numFmtId="169" xfId="0" applyAlignment="1" applyBorder="1" applyFont="1" applyNumberFormat="1">
      <alignment horizontal="right" readingOrder="0" vertical="bottom"/>
    </xf>
    <xf borderId="1" fillId="2" fontId="91" numFmtId="172" xfId="0" applyAlignment="1" applyBorder="1" applyFont="1" applyNumberFormat="1">
      <alignment readingOrder="0"/>
    </xf>
    <xf borderId="0" fillId="0" fontId="91" numFmtId="49" xfId="0" applyAlignment="1" applyFont="1" applyNumberFormat="1">
      <alignment horizontal="center"/>
    </xf>
    <xf borderId="1" fillId="38" fontId="91" numFmtId="0" xfId="0" applyAlignment="1" applyBorder="1" applyFont="1">
      <alignment readingOrder="0"/>
    </xf>
    <xf borderId="1" fillId="0" fontId="32" numFmtId="49" xfId="0" applyAlignment="1" applyBorder="1" applyFont="1" applyNumberFormat="1">
      <alignment horizontal="left" vertical="bottom"/>
    </xf>
    <xf borderId="1" fillId="0" fontId="32" numFmtId="169" xfId="0" applyAlignment="1" applyBorder="1" applyFont="1" applyNumberFormat="1">
      <alignment horizontal="left" vertical="bottom"/>
    </xf>
    <xf borderId="1" fillId="0" fontId="32" numFmtId="168" xfId="0" applyAlignment="1" applyBorder="1" applyFont="1" applyNumberFormat="1">
      <alignment horizontal="left" readingOrder="0" vertical="bottom"/>
    </xf>
    <xf borderId="1" fillId="24" fontId="32" numFmtId="0" xfId="0" applyAlignment="1" applyBorder="1" applyFont="1">
      <alignment horizontal="left" readingOrder="0" vertical="bottom"/>
    </xf>
    <xf borderId="1" fillId="0" fontId="32" numFmtId="170" xfId="0" applyAlignment="1" applyBorder="1" applyFont="1" applyNumberFormat="1">
      <alignment horizontal="left" vertical="bottom"/>
    </xf>
    <xf borderId="1" fillId="0" fontId="32" numFmtId="14" xfId="0" applyAlignment="1" applyBorder="1" applyFont="1" applyNumberFormat="1">
      <alignment horizontal="left" vertical="bottom"/>
    </xf>
    <xf borderId="1" fillId="0" fontId="32" numFmtId="174" xfId="0" applyAlignment="1" applyBorder="1" applyFont="1" applyNumberFormat="1">
      <alignment horizontal="left" readingOrder="0" vertical="bottom"/>
    </xf>
    <xf borderId="1" fillId="0" fontId="32" numFmtId="171" xfId="0" applyAlignment="1" applyBorder="1" applyFont="1" applyNumberFormat="1">
      <alignment horizontal="left" vertical="bottom"/>
    </xf>
    <xf borderId="1" fillId="0" fontId="32" numFmtId="168" xfId="0" applyAlignment="1" applyBorder="1" applyFont="1" applyNumberFormat="1">
      <alignment horizontal="left" vertical="bottom"/>
    </xf>
    <xf borderId="1" fillId="0" fontId="32" numFmtId="174" xfId="0" applyAlignment="1" applyBorder="1" applyFont="1" applyNumberFormat="1">
      <alignment horizontal="left" vertical="bottom"/>
    </xf>
    <xf borderId="0" fillId="38" fontId="6" numFmtId="0" xfId="0" applyAlignment="1" applyFont="1">
      <alignment readingOrder="0"/>
    </xf>
    <xf borderId="1" fillId="24" fontId="32" numFmtId="170" xfId="0" applyAlignment="1" applyBorder="1" applyFont="1" applyNumberFormat="1">
      <alignment horizontal="left" vertical="bottom"/>
    </xf>
    <xf borderId="1" fillId="2" fontId="10" numFmtId="0" xfId="0" applyAlignment="1" applyBorder="1" applyFont="1">
      <alignment readingOrder="0" vertical="top"/>
    </xf>
    <xf borderId="1" fillId="0" fontId="131" numFmtId="1" xfId="0" applyAlignment="1" applyBorder="1" applyFont="1" applyNumberFormat="1">
      <alignment horizontal="right" readingOrder="0"/>
    </xf>
    <xf borderId="1" fillId="0" fontId="131" numFmtId="49" xfId="0" applyBorder="1" applyFont="1" applyNumberFormat="1"/>
    <xf borderId="1" fillId="0" fontId="131" numFmtId="49" xfId="0" applyAlignment="1" applyBorder="1" applyFont="1" applyNumberFormat="1">
      <alignment readingOrder="0"/>
    </xf>
    <xf borderId="1" fillId="0" fontId="131" numFmtId="168" xfId="0" applyAlignment="1" applyBorder="1" applyFont="1" applyNumberFormat="1">
      <alignment readingOrder="0"/>
    </xf>
    <xf borderId="1" fillId="0" fontId="91" numFmtId="168" xfId="0" applyBorder="1" applyFont="1" applyNumberFormat="1"/>
    <xf borderId="1" fillId="2" fontId="91" numFmtId="3" xfId="0" applyAlignment="1" applyBorder="1" applyFont="1" applyNumberFormat="1">
      <alignment readingOrder="0"/>
    </xf>
    <xf borderId="1" fillId="38" fontId="91" numFmtId="4" xfId="0" applyAlignment="1" applyBorder="1" applyFont="1" applyNumberFormat="1">
      <alignment readingOrder="0"/>
    </xf>
    <xf borderId="1" fillId="2" fontId="131" numFmtId="168" xfId="0" applyAlignment="1" applyBorder="1" applyFont="1" applyNumberFormat="1">
      <alignment readingOrder="0"/>
    </xf>
    <xf borderId="1" fillId="2" fontId="91" numFmtId="0" xfId="0" applyBorder="1" applyFont="1"/>
    <xf borderId="1" fillId="12" fontId="32" numFmtId="174" xfId="0" applyAlignment="1" applyBorder="1" applyFont="1" applyNumberFormat="1">
      <alignment horizontal="left" readingOrder="0" vertical="bottom"/>
    </xf>
    <xf borderId="1" fillId="0" fontId="32" numFmtId="171" xfId="0" applyAlignment="1" applyBorder="1" applyFont="1" applyNumberFormat="1">
      <alignment horizontal="left" readingOrder="0" vertical="bottom"/>
    </xf>
    <xf borderId="1" fillId="0" fontId="32" numFmtId="169" xfId="0" applyAlignment="1" applyBorder="1" applyFont="1" applyNumberFormat="1">
      <alignment horizontal="left" readingOrder="0" vertical="bottom"/>
    </xf>
    <xf borderId="1" fillId="18" fontId="2" numFmtId="0" xfId="0" applyAlignment="1" applyBorder="1" applyFont="1">
      <alignment readingOrder="0"/>
    </xf>
    <xf borderId="1" fillId="18" fontId="2" numFmtId="49" xfId="0" applyAlignment="1" applyBorder="1" applyFont="1" applyNumberFormat="1">
      <alignment readingOrder="0"/>
    </xf>
    <xf borderId="1" fillId="18" fontId="2" numFmtId="49" xfId="0" applyBorder="1" applyFont="1" applyNumberFormat="1"/>
    <xf borderId="1" fillId="18" fontId="2" numFmtId="164" xfId="0" applyAlignment="1" applyBorder="1" applyFont="1" applyNumberFormat="1">
      <alignment readingOrder="0"/>
    </xf>
    <xf borderId="1" fillId="18" fontId="2" numFmtId="0" xfId="0" applyBorder="1" applyFont="1"/>
    <xf borderId="1" fillId="18" fontId="2" numFmtId="2" xfId="0" applyBorder="1" applyFont="1" applyNumberFormat="1"/>
    <xf borderId="1" fillId="18" fontId="2" numFmtId="165" xfId="0" applyAlignment="1" applyBorder="1" applyFont="1" applyNumberFormat="1">
      <alignment readingOrder="0"/>
    </xf>
    <xf borderId="0" fillId="18" fontId="2" numFmtId="164" xfId="0" applyAlignment="1" applyFont="1" applyNumberFormat="1">
      <alignment readingOrder="0"/>
    </xf>
    <xf borderId="0" fillId="18" fontId="2" numFmtId="2" xfId="0" applyAlignment="1" applyFont="1" applyNumberFormat="1">
      <alignment readingOrder="0"/>
    </xf>
    <xf borderId="0" fillId="18" fontId="2" numFmtId="0" xfId="0" applyFont="1"/>
    <xf borderId="0" fillId="18" fontId="2" numFmtId="165" xfId="0" applyAlignment="1" applyFont="1" applyNumberFormat="1">
      <alignment readingOrder="0"/>
    </xf>
    <xf borderId="0" fillId="0" fontId="132" numFmtId="0" xfId="0" applyAlignment="1" applyFont="1">
      <alignment horizontal="left" readingOrder="0" vertical="top"/>
    </xf>
    <xf borderId="0" fillId="0" fontId="133" numFmtId="0" xfId="0" applyAlignment="1" applyFont="1">
      <alignment horizontal="center" vertical="top"/>
    </xf>
    <xf borderId="8" fillId="0" fontId="133" numFmtId="0" xfId="0" applyAlignment="1" applyBorder="1" applyFont="1">
      <alignment horizontal="center" vertical="top"/>
    </xf>
    <xf borderId="1" fillId="0" fontId="133" numFmtId="0" xfId="0" applyAlignment="1" applyBorder="1" applyFont="1">
      <alignment horizontal="center" vertical="top"/>
    </xf>
    <xf borderId="105" fillId="0" fontId="133" numFmtId="0" xfId="0" applyAlignment="1" applyBorder="1" applyFont="1">
      <alignment horizontal="center" vertical="top"/>
    </xf>
    <xf borderId="22" fillId="0" fontId="45" numFmtId="0" xfId="0" applyBorder="1" applyFont="1"/>
    <xf borderId="21" fillId="0" fontId="133" numFmtId="0" xfId="0" applyAlignment="1" applyBorder="1" applyFont="1">
      <alignment vertical="top"/>
    </xf>
    <xf borderId="1" fillId="0" fontId="134" numFmtId="0" xfId="0" applyAlignment="1" applyBorder="1" applyFont="1">
      <alignment horizontal="center" vertical="top"/>
    </xf>
    <xf borderId="8" fillId="0" fontId="11" numFmtId="0" xfId="0" applyAlignment="1" applyBorder="1" applyFont="1">
      <alignment vertical="top"/>
    </xf>
    <xf borderId="9" fillId="0" fontId="134" numFmtId="0" xfId="0" applyAlignment="1" applyBorder="1" applyFont="1">
      <alignment vertical="top"/>
    </xf>
    <xf borderId="1" fillId="39" fontId="134" numFmtId="0" xfId="0" applyAlignment="1" applyBorder="1" applyFill="1" applyFont="1">
      <alignment horizontal="center" vertical="top"/>
    </xf>
    <xf borderId="8" fillId="39" fontId="11" numFmtId="0" xfId="0" applyAlignment="1" applyBorder="1" applyFont="1">
      <alignment vertical="top"/>
    </xf>
    <xf borderId="9" fillId="39" fontId="134" numFmtId="0" xfId="0" applyAlignment="1" applyBorder="1" applyFont="1">
      <alignment vertical="top"/>
    </xf>
    <xf borderId="1" fillId="39" fontId="11" numFmtId="0" xfId="0" applyAlignment="1" applyBorder="1" applyFont="1">
      <alignment vertical="top"/>
    </xf>
    <xf borderId="1" fillId="39" fontId="134" numFmtId="0" xfId="0" applyAlignment="1" applyBorder="1" applyFont="1">
      <alignment vertical="top"/>
    </xf>
    <xf borderId="1" fillId="0" fontId="134" numFmtId="0" xfId="0" applyAlignment="1" applyBorder="1" applyFont="1">
      <alignment vertical="top"/>
    </xf>
    <xf borderId="9" fillId="0" fontId="135" numFmtId="0" xfId="0" applyAlignment="1" applyBorder="1" applyFont="1">
      <alignment vertical="top"/>
    </xf>
    <xf borderId="1" fillId="0" fontId="136" numFmtId="0" xfId="0" applyAlignment="1" applyBorder="1" applyFont="1">
      <alignment horizontal="center" vertical="top"/>
    </xf>
    <xf borderId="9" fillId="0" fontId="136" numFmtId="0" xfId="0" applyAlignment="1" applyBorder="1" applyFont="1">
      <alignment vertical="top"/>
    </xf>
    <xf borderId="0" fillId="0" fontId="135" numFmtId="0" xfId="0" applyAlignment="1" applyFont="1">
      <alignment vertical="top"/>
    </xf>
    <xf borderId="22" fillId="0" fontId="134" numFmtId="0" xfId="0" applyAlignment="1" applyBorder="1" applyFont="1">
      <alignment vertical="top"/>
    </xf>
    <xf borderId="21" fillId="0" fontId="137" numFmtId="0" xfId="0" applyAlignment="1" applyBorder="1" applyFont="1">
      <alignment vertical="top"/>
    </xf>
    <xf borderId="1" fillId="39" fontId="133" numFmtId="0" xfId="0" applyAlignment="1" applyBorder="1" applyFont="1">
      <alignment horizontal="center" vertical="top"/>
    </xf>
    <xf borderId="21" fillId="39" fontId="133" numFmtId="0" xfId="0" applyAlignment="1" applyBorder="1" applyFont="1">
      <alignment vertical="top"/>
    </xf>
    <xf borderId="0" fillId="0" fontId="138" numFmtId="0" xfId="0" applyAlignment="1" applyFont="1">
      <alignment horizontal="left" readingOrder="0"/>
    </xf>
    <xf borderId="1" fillId="40" fontId="139" numFmtId="0" xfId="0" applyAlignment="1" applyBorder="1" applyFill="1" applyFont="1">
      <alignment horizontal="left" readingOrder="0"/>
    </xf>
    <xf borderId="1" fillId="0" fontId="2" numFmtId="0" xfId="0" applyAlignment="1" applyBorder="1" applyFont="1">
      <alignment horizontal="left" readingOrder="0"/>
    </xf>
    <xf borderId="0" fillId="0" fontId="55" numFmtId="0" xfId="0" applyAlignment="1" applyFont="1">
      <alignment vertical="bottom"/>
    </xf>
    <xf borderId="0" fillId="0" fontId="140" numFmtId="0" xfId="0" applyAlignment="1" applyFont="1">
      <alignment vertical="bottom"/>
    </xf>
    <xf borderId="0" fillId="0" fontId="141" numFmtId="0" xfId="0" applyAlignment="1" applyFont="1">
      <alignment vertical="bottom"/>
    </xf>
    <xf borderId="0" fillId="41" fontId="140" numFmtId="0" xfId="0" applyAlignment="1" applyFill="1" applyFont="1">
      <alignment vertical="bottom"/>
    </xf>
    <xf borderId="0" fillId="42" fontId="140" numFmtId="0" xfId="0" applyAlignment="1" applyFill="1" applyFont="1">
      <alignment vertical="bottom"/>
    </xf>
    <xf borderId="0" fillId="18" fontId="142" numFmtId="0" xfId="0" applyAlignment="1" applyFont="1">
      <alignment horizontal="center" vertical="bottom"/>
    </xf>
    <xf borderId="0" fillId="18" fontId="140" numFmtId="0" xfId="0" applyAlignment="1" applyFont="1">
      <alignment vertical="bottom"/>
    </xf>
    <xf borderId="0" fillId="43" fontId="140" numFmtId="0" xfId="0" applyAlignment="1" applyFill="1" applyFont="1">
      <alignment vertical="bottom"/>
    </xf>
    <xf borderId="1" fillId="7" fontId="142" numFmtId="0" xfId="0" applyAlignment="1" applyBorder="1" applyFont="1">
      <alignment horizontal="center" readingOrder="0" vertical="bottom"/>
    </xf>
    <xf borderId="1" fillId="0" fontId="142" numFmtId="0" xfId="0" applyAlignment="1" applyBorder="1" applyFont="1">
      <alignment vertical="bottom"/>
    </xf>
    <xf borderId="1" fillId="0" fontId="142" numFmtId="0" xfId="0" applyAlignment="1" applyBorder="1" applyFont="1">
      <alignment horizontal="center" vertical="bottom"/>
    </xf>
    <xf borderId="1" fillId="41" fontId="142" numFmtId="0" xfId="0" applyAlignment="1" applyBorder="1" applyFont="1">
      <alignment vertical="bottom"/>
    </xf>
    <xf borderId="1" fillId="42" fontId="143" numFmtId="0" xfId="0" applyAlignment="1" applyBorder="1" applyFont="1">
      <alignment horizontal="center" vertical="bottom"/>
    </xf>
    <xf borderId="1" fillId="42" fontId="143" numFmtId="0" xfId="0" applyAlignment="1" applyBorder="1" applyFont="1">
      <alignment vertical="bottom"/>
    </xf>
    <xf borderId="1" fillId="43" fontId="144" numFmtId="0" xfId="0" applyAlignment="1" applyBorder="1" applyFont="1">
      <alignment horizontal="center" vertical="bottom"/>
    </xf>
    <xf borderId="1" fillId="43" fontId="145" numFmtId="0" xfId="0" applyAlignment="1" applyBorder="1" applyFont="1">
      <alignment vertical="bottom"/>
    </xf>
    <xf borderId="1" fillId="0" fontId="55" numFmtId="0" xfId="0" applyAlignment="1" applyBorder="1" applyFont="1">
      <alignment horizontal="center" vertical="bottom"/>
    </xf>
    <xf borderId="1" fillId="0" fontId="55" numFmtId="0" xfId="0" applyAlignment="1" applyBorder="1" applyFont="1">
      <alignment vertical="bottom"/>
    </xf>
    <xf borderId="1" fillId="0" fontId="140" numFmtId="0" xfId="0" applyAlignment="1" applyBorder="1" applyFont="1">
      <alignment vertical="bottom"/>
    </xf>
    <xf borderId="1" fillId="0" fontId="55" numFmtId="0" xfId="0" applyAlignment="1" applyBorder="1" applyFont="1">
      <alignment shrinkToFit="0" vertical="bottom" wrapText="1"/>
    </xf>
    <xf borderId="0" fillId="0" fontId="146" numFmtId="0" xfId="0" applyAlignment="1" applyFont="1">
      <alignment horizontal="left" readingOrder="0"/>
    </xf>
    <xf borderId="0" fillId="0" fontId="13" numFmtId="0" xfId="0" applyAlignment="1" applyFont="1">
      <alignment horizontal="center" readingOrder="0"/>
    </xf>
    <xf borderId="0" fillId="0" fontId="147" numFmtId="0" xfId="0" applyAlignment="1" applyFont="1">
      <alignment readingOrder="0"/>
    </xf>
    <xf borderId="1" fillId="44" fontId="33" numFmtId="0" xfId="0" applyAlignment="1" applyBorder="1" applyFill="1" applyFont="1">
      <alignment horizontal="center" readingOrder="0"/>
    </xf>
    <xf borderId="1" fillId="0" fontId="11" numFmtId="0" xfId="0" applyAlignment="1" applyBorder="1" applyFont="1">
      <alignment readingOrder="0"/>
    </xf>
    <xf borderId="0" fillId="0" fontId="148" numFmtId="0" xfId="0" applyAlignment="1" applyFont="1">
      <alignment readingOrder="0"/>
    </xf>
    <xf borderId="0" fillId="0" fontId="18" numFmtId="0" xfId="0" applyAlignment="1" applyFont="1">
      <alignment readingOrder="0" shrinkToFit="0" vertical="bottom" wrapText="0"/>
    </xf>
    <xf borderId="0" fillId="0" fontId="72" numFmtId="0" xfId="0" applyAlignment="1" applyFont="1">
      <alignment shrinkToFit="0" vertical="bottom" wrapText="0"/>
    </xf>
    <xf borderId="1" fillId="45" fontId="149" numFmtId="0" xfId="0" applyAlignment="1" applyBorder="1" applyFill="1" applyFont="1">
      <alignment horizontal="left" readingOrder="0" shrinkToFit="0" vertical="bottom" wrapText="0"/>
    </xf>
    <xf borderId="1" fillId="0" fontId="72" numFmtId="0" xfId="0" applyAlignment="1" applyBorder="1" applyFont="1">
      <alignment horizontal="left" readingOrder="0" shrinkToFit="0" vertical="bottom" wrapText="0"/>
    </xf>
    <xf borderId="1" fillId="0" fontId="72" numFmtId="0" xfId="0" applyAlignment="1" applyBorder="1" applyFont="1">
      <alignment horizontal="center" readingOrder="0" shrinkToFit="0" vertical="bottom" wrapText="0"/>
    </xf>
    <xf borderId="1" fillId="0" fontId="149" numFmtId="0" xfId="0" applyAlignment="1" applyBorder="1" applyFont="1">
      <alignment horizontal="left" readingOrder="0" shrinkToFit="0" vertical="bottom" wrapText="0"/>
    </xf>
    <xf borderId="0" fillId="0" fontId="150" numFmtId="0" xfId="0" applyAlignment="1" applyFont="1">
      <alignment readingOrder="0" shrinkToFit="0" vertical="top" wrapText="0"/>
    </xf>
    <xf borderId="0" fillId="0" fontId="151" numFmtId="0" xfId="0" applyAlignment="1" applyFont="1">
      <alignment readingOrder="0" shrinkToFit="0" vertical="top" wrapText="0"/>
    </xf>
    <xf borderId="0" fillId="11" fontId="152" numFmtId="14" xfId="0" applyAlignment="1" applyFont="1" applyNumberFormat="1">
      <alignment horizontal="left" readingOrder="0" shrinkToFit="0" vertical="top" wrapText="0"/>
    </xf>
    <xf borderId="0" fillId="11" fontId="153" numFmtId="0" xfId="0" applyAlignment="1" applyFont="1">
      <alignment horizontal="center" readingOrder="0" shrinkToFit="0" vertical="bottom" wrapText="0"/>
    </xf>
    <xf borderId="0" fillId="11" fontId="150" numFmtId="0" xfId="0" applyAlignment="1" applyFont="1">
      <alignment shrinkToFit="0" vertical="bottom" wrapText="0"/>
    </xf>
    <xf borderId="0" fillId="11" fontId="150" numFmtId="0" xfId="0" applyAlignment="1" applyFont="1">
      <alignment readingOrder="0" shrinkToFit="0" vertical="bottom" wrapText="0"/>
    </xf>
    <xf borderId="0" fillId="46" fontId="153" numFmtId="0" xfId="0" applyAlignment="1" applyFill="1" applyFont="1">
      <alignment horizontal="left" readingOrder="0" shrinkToFit="0" vertical="bottom" wrapText="0"/>
    </xf>
    <xf borderId="0" fillId="46" fontId="153" numFmtId="0" xfId="0" applyAlignment="1" applyFont="1">
      <alignment horizontal="center" readingOrder="0" shrinkToFit="0" vertical="bottom" wrapText="0"/>
    </xf>
    <xf borderId="0" fillId="0" fontId="150" numFmtId="0" xfId="0" applyAlignment="1" applyFont="1">
      <alignment shrinkToFit="0" vertical="bottom" wrapText="0"/>
    </xf>
    <xf borderId="0" fillId="0" fontId="150" numFmtId="49" xfId="0" applyAlignment="1" applyFont="1" applyNumberFormat="1">
      <alignment horizontal="left" readingOrder="0" shrinkToFit="0" vertical="bottom" wrapText="0"/>
    </xf>
    <xf borderId="0" fillId="0" fontId="150" numFmtId="0" xfId="0" applyAlignment="1" applyFont="1">
      <alignment horizontal="left" readingOrder="0" shrinkToFit="0" vertical="bottom" wrapText="0"/>
    </xf>
    <xf borderId="0" fillId="0" fontId="150" numFmtId="0" xfId="0" applyAlignment="1" applyFont="1">
      <alignment horizontal="right" readingOrder="0" shrinkToFit="0" vertical="bottom" wrapText="0"/>
    </xf>
    <xf borderId="0" fillId="0" fontId="150" numFmtId="49" xfId="0" applyAlignment="1" applyFont="1" applyNumberFormat="1">
      <alignment horizontal="left" readingOrder="0" shrinkToFit="0" vertical="bottom" wrapText="0"/>
    </xf>
    <xf borderId="0" fillId="0" fontId="150" numFmtId="0" xfId="0" applyAlignment="1" applyFont="1">
      <alignment horizontal="left" readingOrder="0" shrinkToFit="0" vertical="bottom" wrapText="0"/>
    </xf>
    <xf borderId="0" fillId="0" fontId="150" numFmtId="0" xfId="0" applyAlignment="1" applyFont="1">
      <alignment horizontal="right" readingOrder="0" shrinkToFit="0" vertical="bottom" wrapText="0"/>
    </xf>
    <xf borderId="0" fillId="0" fontId="150" numFmtId="0" xfId="0" applyAlignment="1" applyFont="1">
      <alignment horizontal="left" shrinkToFit="0" vertical="bottom" wrapText="0"/>
    </xf>
    <xf borderId="0" fillId="0" fontId="150" numFmtId="0" xfId="0" applyAlignment="1" applyFont="1">
      <alignment shrinkToFit="0" vertical="bottom" wrapText="0"/>
    </xf>
    <xf borderId="0" fillId="47" fontId="154" numFmtId="0" xfId="0" applyAlignment="1" applyFill="1" applyFont="1">
      <alignment horizontal="center" readingOrder="0" shrinkToFit="0" vertical="bottom" wrapText="0"/>
    </xf>
    <xf borderId="0" fillId="0" fontId="155" numFmtId="0" xfId="0" applyAlignment="1" applyFont="1">
      <alignment horizontal="left" readingOrder="0"/>
    </xf>
    <xf borderId="0" fillId="0" fontId="156" numFmtId="0" xfId="0" applyAlignment="1" applyFont="1">
      <alignment horizontal="left" readingOrder="0" shrinkToFit="0" wrapText="0"/>
    </xf>
    <xf borderId="0" fillId="0" fontId="150" numFmtId="0" xfId="0" applyAlignment="1" applyFont="1">
      <alignment horizontal="left" shrinkToFit="0" wrapText="0"/>
    </xf>
    <xf borderId="0" fillId="0" fontId="150" numFmtId="49" xfId="0" applyAlignment="1" applyFont="1" applyNumberFormat="1">
      <alignment horizontal="left" readingOrder="0" shrinkToFit="0" vertical="top" wrapText="0"/>
    </xf>
    <xf borderId="0" fillId="0" fontId="150" numFmtId="49" xfId="0" applyAlignment="1" applyFont="1" applyNumberFormat="1">
      <alignment horizontal="left" readingOrder="0" shrinkToFit="0" vertical="top" wrapText="0"/>
    </xf>
    <xf borderId="0" fillId="0" fontId="150" numFmtId="0" xfId="0" applyAlignment="1" applyFont="1">
      <alignment horizontal="left" readingOrder="0" shrinkToFit="0" vertical="top" wrapText="0"/>
    </xf>
    <xf borderId="0" fillId="0" fontId="150" numFmtId="0" xfId="0" applyAlignment="1" applyFont="1">
      <alignment horizontal="left" readingOrder="0" vertical="top"/>
    </xf>
    <xf borderId="0" fillId="0" fontId="150" numFmtId="49" xfId="0" applyAlignment="1" applyFont="1" applyNumberFormat="1">
      <alignment horizontal="left" shrinkToFit="0" vertical="top" wrapText="0"/>
    </xf>
    <xf borderId="0" fillId="0" fontId="150" numFmtId="0" xfId="0" applyAlignment="1" applyFont="1">
      <alignment horizontal="left" readingOrder="0" shrinkToFit="0" vertical="top" wrapText="0"/>
    </xf>
    <xf borderId="0" fillId="0" fontId="150" numFmtId="0" xfId="0" applyAlignment="1" applyFont="1">
      <alignment horizontal="left" shrinkToFit="0" vertical="bottom" wrapText="0"/>
    </xf>
    <xf borderId="0" fillId="0" fontId="150" numFmtId="49" xfId="0" applyAlignment="1" applyFont="1" applyNumberFormat="1">
      <alignment shrinkToFit="0" vertical="top" wrapText="0"/>
    </xf>
    <xf borderId="0" fillId="33" fontId="157" numFmtId="0" xfId="0" applyAlignment="1" applyFont="1">
      <alignment horizontal="left" readingOrder="0" shrinkToFit="0" vertical="bottom" wrapText="0"/>
    </xf>
    <xf borderId="0" fillId="0" fontId="157" numFmtId="49" xfId="0" applyAlignment="1" applyFont="1" applyNumberFormat="1">
      <alignment horizontal="left" readingOrder="0" shrinkToFit="0" vertical="bottom" wrapText="0"/>
    </xf>
    <xf borderId="0" fillId="0" fontId="157" numFmtId="49" xfId="0" applyAlignment="1" applyFont="1" applyNumberFormat="1">
      <alignment shrinkToFit="0" vertical="bottom" wrapText="0"/>
    </xf>
    <xf borderId="0" fillId="0" fontId="157" numFmtId="0" xfId="0" applyAlignment="1" applyFont="1">
      <alignment horizontal="left" readingOrder="0" shrinkToFit="0" vertical="bottom" wrapText="0"/>
    </xf>
    <xf borderId="0" fillId="0" fontId="157" numFmtId="0" xfId="0" applyAlignment="1" applyFont="1">
      <alignment shrinkToFit="0" vertical="bottom" wrapText="0"/>
    </xf>
    <xf borderId="0" fillId="0" fontId="158" numFmtId="49" xfId="0" applyAlignment="1" applyFont="1" applyNumberFormat="1">
      <alignment horizontal="left" readingOrder="0" shrinkToFit="0" vertical="bottom" wrapText="0"/>
    </xf>
    <xf borderId="0" fillId="0" fontId="158" numFmtId="0" xfId="0" applyAlignment="1" applyFont="1">
      <alignment horizontal="left" readingOrder="0" shrinkToFit="0" vertical="bottom" wrapText="0"/>
    </xf>
    <xf borderId="0" fillId="0" fontId="158" numFmtId="0" xfId="0" applyAlignment="1" applyFont="1">
      <alignment shrinkToFit="0" vertical="bottom" wrapText="0"/>
    </xf>
    <xf borderId="0" fillId="0" fontId="142" numFmtId="0" xfId="0" applyAlignment="1" applyFont="1">
      <alignment vertical="bottom"/>
    </xf>
    <xf borderId="0" fillId="0" fontId="142" numFmtId="0" xfId="0" applyAlignment="1" applyFont="1">
      <alignment vertical="top"/>
    </xf>
    <xf borderId="19" fillId="48" fontId="159" numFmtId="0" xfId="0" applyBorder="1" applyFill="1" applyFont="1"/>
    <xf borderId="19" fillId="48" fontId="142" numFmtId="0" xfId="0" applyBorder="1" applyFont="1"/>
    <xf borderId="19" fillId="48" fontId="142" numFmtId="0" xfId="0" applyAlignment="1" applyBorder="1" applyFont="1">
      <alignment horizontal="center"/>
    </xf>
    <xf borderId="1" fillId="48" fontId="142" numFmtId="0" xfId="0" applyBorder="1" applyFont="1"/>
    <xf borderId="111" fillId="48" fontId="142" numFmtId="0" xfId="0" applyBorder="1" applyFont="1"/>
    <xf borderId="1" fillId="48" fontId="142" numFmtId="0" xfId="0" applyAlignment="1" applyBorder="1" applyFont="1">
      <alignment vertical="top"/>
    </xf>
    <xf borderId="5" fillId="0" fontId="55" numFmtId="0" xfId="0" applyAlignment="1" applyBorder="1" applyFont="1">
      <alignment vertical="bottom"/>
    </xf>
    <xf borderId="5" fillId="0" fontId="55" numFmtId="0" xfId="0" applyAlignment="1" applyBorder="1" applyFont="1">
      <alignment horizontal="center" vertical="bottom"/>
    </xf>
    <xf borderId="5" fillId="0" fontId="140" numFmtId="0" xfId="0" applyAlignment="1" applyBorder="1" applyFont="1">
      <alignment vertical="bottom"/>
    </xf>
    <xf borderId="112" fillId="0" fontId="140" numFmtId="0" xfId="0" applyAlignment="1" applyBorder="1" applyFont="1">
      <alignment vertical="bottom"/>
    </xf>
    <xf borderId="113" fillId="0" fontId="55" numFmtId="0" xfId="0" applyAlignment="1" applyBorder="1" applyFont="1">
      <alignment vertical="bottom"/>
    </xf>
    <xf borderId="114" fillId="0" fontId="55" numFmtId="0" xfId="0" applyAlignment="1" applyBorder="1" applyFont="1">
      <alignment vertical="bottom"/>
    </xf>
    <xf borderId="115" fillId="0" fontId="55" numFmtId="0" xfId="0" applyAlignment="1" applyBorder="1" applyFont="1">
      <alignment horizontal="right" vertical="bottom"/>
    </xf>
    <xf borderId="116" fillId="0" fontId="55" numFmtId="0" xfId="0" applyAlignment="1" applyBorder="1" applyFont="1">
      <alignment vertical="top"/>
    </xf>
    <xf borderId="117" fillId="0" fontId="55" numFmtId="0" xfId="0" applyAlignment="1" applyBorder="1" applyFont="1">
      <alignment vertical="top"/>
    </xf>
    <xf borderId="117" fillId="0" fontId="140" numFmtId="0" xfId="0" applyAlignment="1" applyBorder="1" applyFont="1">
      <alignment vertical="top"/>
    </xf>
    <xf borderId="118" fillId="0" fontId="55" numFmtId="0" xfId="0" applyAlignment="1" applyBorder="1" applyFont="1">
      <alignment vertical="bottom"/>
    </xf>
    <xf borderId="118" fillId="0" fontId="55" numFmtId="0" xfId="0" applyAlignment="1" applyBorder="1" applyFont="1">
      <alignment horizontal="center" vertical="bottom"/>
    </xf>
    <xf borderId="118" fillId="0" fontId="140" numFmtId="0" xfId="0" applyAlignment="1" applyBorder="1" applyFont="1">
      <alignment vertical="bottom"/>
    </xf>
    <xf borderId="119" fillId="0" fontId="140" numFmtId="0" xfId="0" applyAlignment="1" applyBorder="1" applyFont="1">
      <alignment vertical="bottom"/>
    </xf>
    <xf borderId="120" fillId="0" fontId="55" numFmtId="0" xfId="0" applyAlignment="1" applyBorder="1" applyFont="1">
      <alignment vertical="bottom"/>
    </xf>
    <xf borderId="121" fillId="0" fontId="55" numFmtId="0" xfId="0" applyAlignment="1" applyBorder="1" applyFont="1">
      <alignment vertical="bottom"/>
    </xf>
    <xf borderId="122" fillId="0" fontId="55" numFmtId="0" xfId="0" applyAlignment="1" applyBorder="1" applyFont="1">
      <alignment horizontal="right" vertical="bottom"/>
    </xf>
    <xf borderId="123" fillId="0" fontId="55" numFmtId="0" xfId="0" applyAlignment="1" applyBorder="1" applyFont="1">
      <alignment vertical="top"/>
    </xf>
    <xf borderId="123" fillId="0" fontId="140" numFmtId="0" xfId="0" applyAlignment="1" applyBorder="1" applyFont="1">
      <alignment vertical="top"/>
    </xf>
    <xf borderId="7" fillId="0" fontId="55" numFmtId="0" xfId="0" applyAlignment="1" applyBorder="1" applyFont="1">
      <alignment vertical="bottom"/>
    </xf>
    <xf borderId="8" fillId="0" fontId="55" numFmtId="0" xfId="0" applyAlignment="1" applyBorder="1" applyFont="1">
      <alignment vertical="bottom"/>
    </xf>
    <xf borderId="9" fillId="0" fontId="55" numFmtId="0" xfId="0" applyAlignment="1" applyBorder="1" applyFont="1">
      <alignment horizontal="right" vertical="bottom"/>
    </xf>
    <xf borderId="116" fillId="49" fontId="55" numFmtId="0" xfId="0" applyAlignment="1" applyBorder="1" applyFill="1" applyFont="1">
      <alignment vertical="top"/>
    </xf>
    <xf borderId="123" fillId="49" fontId="140" numFmtId="0" xfId="0" applyAlignment="1" applyBorder="1" applyFont="1">
      <alignment vertical="top"/>
    </xf>
    <xf borderId="123" fillId="49" fontId="55" numFmtId="0" xfId="0" applyAlignment="1" applyBorder="1" applyFont="1">
      <alignment vertical="top"/>
    </xf>
    <xf borderId="116" fillId="50" fontId="55" numFmtId="0" xfId="0" applyAlignment="1" applyBorder="1" applyFill="1" applyFont="1">
      <alignment vertical="top"/>
    </xf>
    <xf borderId="123" fillId="50" fontId="140" numFmtId="0" xfId="0" applyAlignment="1" applyBorder="1" applyFont="1">
      <alignment vertical="top"/>
    </xf>
    <xf borderId="123" fillId="50" fontId="55" numFmtId="0" xfId="0" applyAlignment="1" applyBorder="1" applyFont="1">
      <alignment vertical="top"/>
    </xf>
    <xf borderId="116" fillId="51" fontId="55" numFmtId="0" xfId="0" applyAlignment="1" applyBorder="1" applyFill="1" applyFont="1">
      <alignment vertical="top"/>
    </xf>
    <xf borderId="123" fillId="51" fontId="140" numFmtId="0" xfId="0" applyAlignment="1" applyBorder="1" applyFont="1">
      <alignment vertical="top"/>
    </xf>
    <xf borderId="123" fillId="51" fontId="55" numFmtId="0" xfId="0" applyAlignment="1" applyBorder="1" applyFont="1">
      <alignment vertical="top"/>
    </xf>
    <xf borderId="116" fillId="52" fontId="55" numFmtId="0" xfId="0" applyAlignment="1" applyBorder="1" applyFill="1" applyFont="1">
      <alignment vertical="top"/>
    </xf>
    <xf borderId="123" fillId="52" fontId="140" numFmtId="0" xfId="0" applyAlignment="1" applyBorder="1" applyFont="1">
      <alignment vertical="top"/>
    </xf>
    <xf borderId="123" fillId="52" fontId="55" numFmtId="0" xfId="0" applyAlignment="1" applyBorder="1" applyFont="1">
      <alignment vertical="top"/>
    </xf>
    <xf borderId="124" fillId="49" fontId="55" numFmtId="0" xfId="0" applyAlignment="1" applyBorder="1" applyFont="1">
      <alignment vertical="bottom"/>
    </xf>
    <xf borderId="124" fillId="49" fontId="140" numFmtId="0" xfId="0" applyAlignment="1" applyBorder="1" applyFont="1">
      <alignment vertical="bottom"/>
    </xf>
    <xf borderId="124" fillId="49" fontId="55" numFmtId="0" xfId="0" applyAlignment="1" applyBorder="1" applyFont="1">
      <alignment horizontal="center" vertical="bottom"/>
    </xf>
    <xf borderId="119" fillId="49" fontId="140" numFmtId="0" xfId="0" applyAlignment="1" applyBorder="1" applyFont="1">
      <alignment vertical="bottom"/>
    </xf>
    <xf borderId="116" fillId="34" fontId="55" numFmtId="0" xfId="0" applyAlignment="1" applyBorder="1" applyFont="1">
      <alignment vertical="top"/>
    </xf>
    <xf borderId="123" fillId="34" fontId="55" numFmtId="0" xfId="0" applyAlignment="1" applyBorder="1" applyFont="1">
      <alignment vertical="top"/>
    </xf>
    <xf borderId="123" fillId="34" fontId="160" numFmtId="0" xfId="0" applyAlignment="1" applyBorder="1" applyFont="1">
      <alignment vertical="top"/>
    </xf>
    <xf borderId="123" fillId="34" fontId="140" numFmtId="0" xfId="0" applyAlignment="1" applyBorder="1" applyFont="1">
      <alignment vertical="top"/>
    </xf>
    <xf borderId="118" fillId="0" fontId="161" numFmtId="0" xfId="0" applyAlignment="1" applyBorder="1" applyFont="1">
      <alignment vertical="bottom"/>
    </xf>
    <xf borderId="125" fillId="0" fontId="55" numFmtId="0" xfId="0" applyAlignment="1" applyBorder="1" applyFont="1">
      <alignment vertical="top"/>
    </xf>
    <xf borderId="126" fillId="0" fontId="140" numFmtId="0" xfId="0" applyAlignment="1" applyBorder="1" applyFont="1">
      <alignment vertical="top"/>
    </xf>
    <xf borderId="126" fillId="0" fontId="55" numFmtId="0" xfId="0" applyAlignment="1" applyBorder="1" applyFont="1">
      <alignment vertical="top"/>
    </xf>
    <xf borderId="119" fillId="0" fontId="161"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9">
    <tableStyle count="4" pivot="0" name="All Table-style">
      <tableStyleElement dxfId="1" type="headerRow"/>
      <tableStyleElement dxfId="2" type="firstRowStripe"/>
      <tableStyleElement dxfId="3" type="secondRowStripe"/>
      <tableStyleElement dxfId="4" size="0" type="wholeTable"/>
    </tableStyle>
    <tableStyle count="4" pivot="0" name="All Table-style 2">
      <tableStyleElement dxfId="1" type="headerRow"/>
      <tableStyleElement dxfId="2" type="firstRowStripe"/>
      <tableStyleElement dxfId="3" type="secondRowStripe"/>
      <tableStyleElement dxfId="4" size="0" type="wholeTable"/>
    </tableStyle>
    <tableStyle count="4" pivot="0" name="All Table-style 3">
      <tableStyleElement dxfId="1" type="headerRow"/>
      <tableStyleElement dxfId="2" type="firstRowStripe"/>
      <tableStyleElement dxfId="3" type="secondRowStripe"/>
      <tableStyleElement dxfId="4" size="0" type="wholeTable"/>
    </tableStyle>
    <tableStyle count="4" pivot="0" name="All Table-style 4">
      <tableStyleElement dxfId="1" type="headerRow"/>
      <tableStyleElement dxfId="2" type="firstRowStripe"/>
      <tableStyleElement dxfId="3" type="secondRowStripe"/>
      <tableStyleElement dxfId="4" size="0" type="wholeTable"/>
    </tableStyle>
    <tableStyle count="4" pivot="0" name="All Table-style 5">
      <tableStyleElement dxfId="1" type="headerRow"/>
      <tableStyleElement dxfId="2" type="firstRowStripe"/>
      <tableStyleElement dxfId="3" type="secondRowStripe"/>
      <tableStyleElement dxfId="4" size="0" type="wholeTable"/>
    </tableStyle>
    <tableStyle count="4" pivot="0" name="All Table-style 6">
      <tableStyleElement dxfId="1" type="headerRow"/>
      <tableStyleElement dxfId="2" type="firstRowStripe"/>
      <tableStyleElement dxfId="3" type="secondRowStripe"/>
      <tableStyleElement dxfId="4" size="0" type="wholeTable"/>
    </tableStyle>
    <tableStyle count="4" pivot="0" name="All Table-style 7">
      <tableStyleElement dxfId="1" type="headerRow"/>
      <tableStyleElement dxfId="2" type="firstRowStripe"/>
      <tableStyleElement dxfId="3" type="secondRowStripe"/>
      <tableStyleElement dxfId="4" size="0" type="wholeTable"/>
    </tableStyle>
    <tableStyle count="4" pivot="0" name="All Table-style 8">
      <tableStyleElement dxfId="1" type="headerRow"/>
      <tableStyleElement dxfId="2" type="firstRowStripe"/>
      <tableStyleElement dxfId="3" type="secondRowStripe"/>
      <tableStyleElement dxfId="4" size="0" type="wholeTable"/>
    </tableStyle>
    <tableStyle count="4" pivot="0" name="All Table-style 9">
      <tableStyleElement dxfId="1" type="headerRow"/>
      <tableStyleElement dxfId="2" type="firstRowStripe"/>
      <tableStyleElement dxfId="3" type="secondRowStripe"/>
      <tableStyleElement dxfId="4" size="0" type="wholeTable"/>
    </tableStyle>
    <tableStyle count="4" pivot="0" name="All Table_V2-style">
      <tableStyleElement dxfId="1" type="headerRow"/>
      <tableStyleElement dxfId="2" type="firstRowStripe"/>
      <tableStyleElement dxfId="3" type="secondRowStripe"/>
      <tableStyleElement dxfId="4" size="0" type="wholeTable"/>
    </tableStyle>
    <tableStyle count="4" pivot="0" name="All Table_V2-style 2">
      <tableStyleElement dxfId="1" type="headerRow"/>
      <tableStyleElement dxfId="2" type="firstRowStripe"/>
      <tableStyleElement dxfId="3" type="secondRowStripe"/>
      <tableStyleElement dxfId="4" size="0" type="wholeTable"/>
    </tableStyle>
    <tableStyle count="4" pivot="0" name="All Table_V2-style 3">
      <tableStyleElement dxfId="1" type="headerRow"/>
      <tableStyleElement dxfId="2" type="firstRowStripe"/>
      <tableStyleElement dxfId="3" type="secondRowStripe"/>
      <tableStyleElement dxfId="4" size="0" type="wholeTable"/>
    </tableStyle>
    <tableStyle count="4" pivot="0" name="All Table_V2-style 4">
      <tableStyleElement dxfId="1" type="headerRow"/>
      <tableStyleElement dxfId="2" type="firstRowStripe"/>
      <tableStyleElement dxfId="3" type="secondRowStripe"/>
      <tableStyleElement dxfId="4" size="0" type="wholeTable"/>
    </tableStyle>
    <tableStyle count="4" pivot="0" name="All Table_V2-style 5">
      <tableStyleElement dxfId="1" type="headerRow"/>
      <tableStyleElement dxfId="2" type="firstRowStripe"/>
      <tableStyleElement dxfId="3" type="secondRowStripe"/>
      <tableStyleElement dxfId="4" size="0" type="wholeTable"/>
    </tableStyle>
    <tableStyle count="4" pivot="0" name="All Table_V2-style 6">
      <tableStyleElement dxfId="1" type="headerRow"/>
      <tableStyleElement dxfId="2" type="firstRowStripe"/>
      <tableStyleElement dxfId="3" type="secondRowStripe"/>
      <tableStyleElement dxfId="4" size="0" type="wholeTable"/>
    </tableStyle>
    <tableStyle count="4" pivot="0" name="All Table_V2-style 7">
      <tableStyleElement dxfId="1" type="headerRow"/>
      <tableStyleElement dxfId="2" type="firstRowStripe"/>
      <tableStyleElement dxfId="3" type="secondRowStripe"/>
      <tableStyleElement dxfId="4" size="0" type="wholeTable"/>
    </tableStyle>
    <tableStyle count="4" pivot="0" name="All Table_V2-style 8">
      <tableStyleElement dxfId="1" type="headerRow"/>
      <tableStyleElement dxfId="2" type="firstRowStripe"/>
      <tableStyleElement dxfId="3" type="secondRowStripe"/>
      <tableStyleElement dxfId="4" size="0" type="wholeTable"/>
    </tableStyle>
    <tableStyle count="4" pivot="0" name="All Table_V2-style 9">
      <tableStyleElement dxfId="1" type="headerRow"/>
      <tableStyleElement dxfId="2" type="firstRowStripe"/>
      <tableStyleElement dxfId="3" type="secondRowStripe"/>
      <tableStyleElement dxfId="4" size="0" type="wholeTable"/>
    </tableStyle>
    <tableStyle count="4" pivot="0" name="All Table_V2-style 10">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80" Type="http://schemas.openxmlformats.org/officeDocument/2006/relationships/worksheet" Target="worksheets/sheet7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77" Type="http://schemas.openxmlformats.org/officeDocument/2006/relationships/worksheet" Target="worksheets/sheet73.xml"/><Relationship Id="rId32" Type="http://schemas.openxmlformats.org/officeDocument/2006/relationships/worksheet" Target="worksheets/sheet28.xml"/><Relationship Id="rId76" Type="http://schemas.openxmlformats.org/officeDocument/2006/relationships/worksheet" Target="worksheets/sheet72.xml"/><Relationship Id="rId35" Type="http://schemas.openxmlformats.org/officeDocument/2006/relationships/worksheet" Target="worksheets/sheet31.xml"/><Relationship Id="rId79" Type="http://schemas.openxmlformats.org/officeDocument/2006/relationships/worksheet" Target="worksheets/sheet75.xml"/><Relationship Id="rId34" Type="http://schemas.openxmlformats.org/officeDocument/2006/relationships/worksheet" Target="worksheets/sheet30.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f29eaf18-62fe-460b-a75c-bd61142f1447}">
    <Anchor>
      <Comment id="{edb000cb-97c4-41eb-b2b8-18d10bf1908f}"/>
    </Anchor>
    <History>
      <Event time="2026-01-15T06:21:39.00" id="{7f83e339-d912-484e-9408-11321f01517a}">
        <Attribution userId="placeholder@email.com" userName="Pawaret Dumrongwiriyasit" userProvider="google-sheets"/>
        <Anchor>
          <Comment id="{edb000cb-97c4-41eb-b2b8-18d10bf1908f}"/>
        </Anchor>
        <Create/>
      </Event>
      <Event time="2026-01-15T06:21:39.00" id="{0402b421-d2b0-4001-b19a-f10c3ddcf3f3}">
        <Attribution userId="placeholder@email.com" userName="Pawaret Dumrongwiriyasit" userProvider="google-sheets"/>
        <Anchor>
          <Comment id="{edb000cb-97c4-41eb-b2b8-18d10bf1908f}"/>
        </Anchor>
        <Assign userId="jeeranan.cha@ascendcorp.com" userName="jeeranan.cha@ascendcorp.com" userProvider="google-sheets"/>
      </Event>
    </History>
  </Task>
</Tasks>
</file>

<file path=xl/documenttasks/documenttask6.xml><?xml version="1.0" encoding="utf-8"?>
<Tasks xmlns="http://schemas.microsoft.com/office/tasks/2019/documenttasks">
  <Task id="{136c5b41-918f-457a-a211-559699b4dfba}">
    <Anchor>
      <Comment id="{4b75a8c3-b02d-432f-97c7-35a5ecb17f51}"/>
    </Anchor>
    <History>
      <Event time="2026-01-15T06:21:24.00" id="{adeeb3e4-b796-4feb-bdee-24419d6b2099}">
        <Attribution userId="placeholder@email.com" userName="Pawaret Dumrongwiriyasit" userProvider="google-sheets"/>
        <Anchor>
          <Comment id="{4b75a8c3-b02d-432f-97c7-35a5ecb17f51}"/>
        </Anchor>
        <Create/>
      </Event>
      <Event time="2026-01-15T06:21:24.00" id="{db15dee7-c346-4c11-91ea-68f5589eafb8}">
        <Attribution userId="placeholder@email.com" userName="Pawaret Dumrongwiriyasit" userProvider="google-sheets"/>
        <Anchor>
          <Comment id="{4b75a8c3-b02d-432f-97c7-35a5ecb17f51}"/>
        </Anchor>
        <Assign userId="jeeranan.cha@ascendcorp.com" userName="jeeranan.cha@ascendcorp.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7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1028700</xdr:colOff>
      <xdr:row>0</xdr:row>
      <xdr:rowOff>1438275</xdr:rowOff>
    </xdr:from>
    <xdr:ext cx="12573000" cy="2381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64</xdr:row>
      <xdr:rowOff>0</xdr:rowOff>
    </xdr:from>
    <xdr:ext cx="13573125" cy="3352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81</xdr:row>
      <xdr:rowOff>0</xdr:rowOff>
    </xdr:from>
    <xdr:ext cx="14287500" cy="12954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200025</xdr:rowOff>
    </xdr:from>
    <xdr:ext cx="8553450" cy="47434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200025</xdr:rowOff>
    </xdr:from>
    <xdr:ext cx="8553450" cy="29813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55</xdr:row>
      <xdr:rowOff>200025</xdr:rowOff>
    </xdr:from>
    <xdr:ext cx="8467725" cy="47434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eranan.cha@ascendcorp.com" id="{d202b0d4-6625-413d-b56b-c69400408738}" userId="jeeranan.cha@ascendcorp.com" providerId="google-sheets"/>
  <x18tc:person displayName="Pawaret Dumrongwiriyasit" id="{8dc2cce8-d936-4296-8386-c73ffa7e8ffa}" providerId="google-sheets"/>
  <x18tc:person displayName="varayut.tun@ascendcorp.com" id="{29d33d83-ab50-4bb2-b4d6-acae787f0940}" userId="varayut.tun@ascendcorp.com" providerId="google-sheets"/>
</x18tc:personList>
</file>

<file path=xl/tables/table1.xml><?xml version="1.0" encoding="utf-8"?>
<table xmlns="http://schemas.openxmlformats.org/spreadsheetml/2006/main" ref="A6:D18" displayName="Counterparty_Master" name="Counterparty_Master" id="1">
  <tableColumns count="4">
    <tableColumn name="Column Name" id="1"/>
    <tableColumn name="Data Type" id="2"/>
    <tableColumn name="Description" id="3"/>
    <tableColumn name="Example" id="4"/>
  </tableColumns>
  <tableStyleInfo name="All Table-style" showColumnStripes="0" showFirstColumn="1" showLastColumn="1" showRowStripes="1"/>
</table>
</file>

<file path=xl/tables/table2.xml><?xml version="1.0" encoding="utf-8"?>
<table xmlns="http://schemas.openxmlformats.org/spreadsheetml/2006/main" ref="A24:E40" displayName="Security_Master" name="Security_Master" id="2">
  <tableColumns count="5">
    <tableColumn name="Column Name" id="1"/>
    <tableColumn name="Data Type" id="2"/>
    <tableColumn name="Description" id="3"/>
    <tableColumn name="Example" id="4"/>
    <tableColumn name="Remark" id="5"/>
  </tableColumns>
  <tableStyleInfo name="All Table-style 2" showColumnStripes="0" showFirstColumn="1" showLastColumn="1" showRowStripes="1"/>
</table>
</file>

<file path=xl/tables/table3.xml><?xml version="1.0" encoding="utf-8"?>
<table xmlns="http://schemas.openxmlformats.org/spreadsheetml/2006/main" ref="A46:D51" displayName="Portfolio_Master" name="Portfolio_Master" id="3">
  <tableColumns count="4">
    <tableColumn name="Column Name" id="1"/>
    <tableColumn name="Data Type" id="2"/>
    <tableColumn name="Description" id="3"/>
    <tableColumn name="Example" id="4"/>
  </tableColumns>
  <tableStyleInfo name="All Table-style 3" showColumnStripes="0" showFirstColumn="1" showLastColumn="1" showRowStripes="1"/>
</table>
</file>

<file path=xl/tables/table4.xml><?xml version="1.0" encoding="utf-8"?>
<table xmlns="http://schemas.openxmlformats.org/spreadsheetml/2006/main" ref="A57:D73" displayName="Interbank_Deals" name="Interbank_Deals" id="4">
  <tableColumns count="4">
    <tableColumn name="Column Name" id="1"/>
    <tableColumn name="Data Type" id="2"/>
    <tableColumn name="Description" id="3"/>
    <tableColumn name="Example" id="4"/>
  </tableColumns>
  <tableStyleInfo name="All Table-style 4" showColumnStripes="0" showFirstColumn="1" showLastColumn="1" showRowStripes="1"/>
</table>
</file>

<file path=xl/tables/table5.xml><?xml version="1.0" encoding="utf-8"?>
<table xmlns="http://schemas.openxmlformats.org/spreadsheetml/2006/main" ref="A79:D95" displayName="Repo_Trades" name="Repo_Trades" id="5">
  <tableColumns count="4">
    <tableColumn name="Column Name" id="1"/>
    <tableColumn name="Data Type" id="2"/>
    <tableColumn name="Description" id="3"/>
    <tableColumn name="Example" id="4"/>
  </tableColumns>
  <tableStyleInfo name="All Table-style 5" showColumnStripes="0" showFirstColumn="1" showLastColumn="1" showRowStripes="1"/>
</table>
</file>

<file path=xl/tables/table6.xml><?xml version="1.0" encoding="utf-8"?>
<table xmlns="http://schemas.openxmlformats.org/spreadsheetml/2006/main" ref="A101:D111" displayName="Collateral_Positions" name="Collateral_Positions" id="6">
  <tableColumns count="4">
    <tableColumn name="Column Name" id="1"/>
    <tableColumn name="Data Type" id="2"/>
    <tableColumn name="Description" id="3"/>
    <tableColumn name="Example" id="4"/>
  </tableColumns>
  <tableStyleInfo name="All Table-style 6" showColumnStripes="0" showFirstColumn="1" showLastColumn="1" showRowStripes="1"/>
</table>
</file>

<file path=xl/tables/table7.xml><?xml version="1.0" encoding="utf-8"?>
<table xmlns="http://schemas.openxmlformats.org/spreadsheetml/2006/main" ref="A117:F129" displayName="Bond_Trades" name="Bond_Trades" id="7">
  <tableColumns count="6">
    <tableColumn name="Column Name" id="1"/>
    <tableColumn name="Data Type" id="2"/>
    <tableColumn name="Description" id="3"/>
    <tableColumn name="Example" id="4"/>
    <tableColumn name="Column 1" id="5"/>
    <tableColumn name="Column 2" id="6"/>
  </tableColumns>
  <tableStyleInfo name="All Table-style 7" showColumnStripes="0" showFirstColumn="1" showLastColumn="1" showRowStripes="1"/>
</table>
</file>

<file path=xl/tables/table8.xml><?xml version="1.0" encoding="utf-8"?>
<table xmlns="http://schemas.openxmlformats.org/spreadsheetml/2006/main" ref="A135:E146" displayName="Limit_Utilization" name="Limit_Utilization" id="8">
  <tableColumns count="5">
    <tableColumn name="Column Name" id="1"/>
    <tableColumn name="Data Type" id="2"/>
    <tableColumn name="Description" id="3"/>
    <tableColumn name="Example" id="4"/>
    <tableColumn name="Column 1" id="5"/>
  </tableColumns>
  <tableStyleInfo name="All Table-style 8" showColumnStripes="0" showFirstColumn="1" showLastColumn="1" showRowStripes="1"/>
</table>
</file>

<file path=xl/tables/table9.xml><?xml version="1.0" encoding="utf-8"?>
<table xmlns="http://schemas.openxmlformats.org/spreadsheetml/2006/main" ref="A154:D183" displayName="Table1" name="Table1" id="9">
  <tableColumns count="4">
    <tableColumn name="Column Name" id="1"/>
    <tableColumn name="Data Type" id="2"/>
    <tableColumn name="Description" id="3"/>
    <tableColumn name="Example" id="4"/>
  </tableColumns>
  <tableStyleInfo name="All Table-style 9" showColumnStripes="0" showFirstColumn="1" showLastColumn="1" showRowStripes="1"/>
</table>
</file>

<file path=xl/tables/table10.xml><?xml version="1.0" encoding="utf-8"?>
<table xmlns="http://schemas.openxmlformats.org/spreadsheetml/2006/main" ref="A12:E25" displayName="Counterparty_Master_2" name="Counterparty_Master_2" id="10">
  <tableColumns count="5">
    <tableColumn name="Column Name" id="1"/>
    <tableColumn name="Data Type" id="2"/>
    <tableColumn name="Description" id="3"/>
    <tableColumn name="Example" id="4"/>
    <tableColumn name="Remark" id="5"/>
  </tableColumns>
  <tableStyleInfo name="All Table_V2-style" showColumnStripes="0" showFirstColumn="1" showLastColumn="1" showRowStripes="1"/>
</table>
</file>

<file path=xl/tables/table11.xml><?xml version="1.0" encoding="utf-8"?>
<table xmlns="http://schemas.openxmlformats.org/spreadsheetml/2006/main" ref="A31:E48" displayName="Security_Master_2" name="Security_Master_2" id="11">
  <tableColumns count="5">
    <tableColumn name="Column Name" id="1"/>
    <tableColumn name="Data Type" id="2"/>
    <tableColumn name="Description" id="3"/>
    <tableColumn name="Example" id="4"/>
    <tableColumn name="Column 1" id="5"/>
  </tableColumns>
  <tableStyleInfo name="All Table_V2-style 2" showColumnStripes="0" showFirstColumn="1" showLastColumn="1" showRowStripes="1"/>
</table>
</file>

<file path=xl/tables/table12.xml><?xml version="1.0" encoding="utf-8"?>
<table xmlns="http://schemas.openxmlformats.org/spreadsheetml/2006/main" ref="A54:D59" displayName="Portfolio_Master_2" name="Portfolio_Master_2" id="12">
  <tableColumns count="4">
    <tableColumn name="Column Name" id="1"/>
    <tableColumn name="Data Type" id="2"/>
    <tableColumn name="Description" id="3"/>
    <tableColumn name="Example" id="4"/>
  </tableColumns>
  <tableStyleInfo name="All Table_V2-style 3" showColumnStripes="0" showFirstColumn="1" showLastColumn="1" showRowStripes="1"/>
</table>
</file>

<file path=xl/tables/table13.xml><?xml version="1.0" encoding="utf-8"?>
<table xmlns="http://schemas.openxmlformats.org/spreadsheetml/2006/main" ref="A65:E81" displayName="Interbank_Deals_2" name="Interbank_Deals_2" id="13">
  <tableColumns count="5">
    <tableColumn name="Column Name" id="1"/>
    <tableColumn name="Data Type" id="2"/>
    <tableColumn name="Description" id="3"/>
    <tableColumn name="Example" id="4"/>
    <tableColumn name="Column 1" id="5"/>
  </tableColumns>
  <tableStyleInfo name="All Table_V2-style 4" showColumnStripes="0" showFirstColumn="1" showLastColumn="1" showRowStripes="1"/>
</table>
</file>

<file path=xl/tables/table14.xml><?xml version="1.0" encoding="utf-8"?>
<table xmlns="http://schemas.openxmlformats.org/spreadsheetml/2006/main" ref="A87:E104" displayName="Repo_Trades_2" name="Repo_Trades_2" id="14">
  <tableColumns count="5">
    <tableColumn name="Column Name" id="1"/>
    <tableColumn name="Data Type" id="2"/>
    <tableColumn name="Description" id="3"/>
    <tableColumn name="Example" id="4"/>
    <tableColumn name="Column 1" id="5"/>
  </tableColumns>
  <tableStyleInfo name="All Table_V2-style 5" showColumnStripes="0" showFirstColumn="1" showLastColumn="1" showRowStripes="1"/>
</table>
</file>

<file path=xl/tables/table15.xml><?xml version="1.0" encoding="utf-8"?>
<table xmlns="http://schemas.openxmlformats.org/spreadsheetml/2006/main" ref="A110:D120" displayName="Collateral_Positions_2" name="Collateral_Positions_2" id="15">
  <tableColumns count="4">
    <tableColumn name="Column Name" id="1"/>
    <tableColumn name="Data Type" id="2"/>
    <tableColumn name="Description" id="3"/>
    <tableColumn name="Example" id="4"/>
  </tableColumns>
  <tableStyleInfo name="All Table_V2-style 6" showColumnStripes="0" showFirstColumn="1" showLastColumn="1" showRowStripes="1"/>
</table>
</file>

<file path=xl/tables/table16.xml><?xml version="1.0" encoding="utf-8"?>
<table xmlns="http://schemas.openxmlformats.org/spreadsheetml/2006/main" ref="A126:D138" displayName="Bond_Trades_2" name="Bond_Trades_2" id="16">
  <tableColumns count="4">
    <tableColumn name="Column Name" id="1"/>
    <tableColumn name="Data Type" id="2"/>
    <tableColumn name="Description" id="3"/>
    <tableColumn name="Example" id="4"/>
  </tableColumns>
  <tableStyleInfo name="All Table_V2-style 7" showColumnStripes="0" showFirstColumn="1" showLastColumn="1" showRowStripes="1"/>
</table>
</file>

<file path=xl/tables/table17.xml><?xml version="1.0" encoding="utf-8"?>
<table xmlns="http://schemas.openxmlformats.org/spreadsheetml/2006/main" ref="A144:E153" displayName="Limit_Utilization_2" name="Limit_Utilization_2" id="17">
  <tableColumns count="5">
    <tableColumn name="Column Name" id="1"/>
    <tableColumn name="Data Type" id="2"/>
    <tableColumn name="Description" id="3"/>
    <tableColumn name="Example" id="4"/>
    <tableColumn name="Column 1" id="5"/>
  </tableColumns>
  <tableStyleInfo name="All Table_V2-style 8" showColumnStripes="0" showFirstColumn="1" showLastColumn="1" showRowStripes="1"/>
</table>
</file>

<file path=xl/tables/table18.xml><?xml version="1.0" encoding="utf-8"?>
<table xmlns="http://schemas.openxmlformats.org/spreadsheetml/2006/main" ref="A161:E193" displayName="Table1_2" name="Table1_2" id="18">
  <tableColumns count="5">
    <tableColumn name="Column Name" id="1"/>
    <tableColumn name="Data Type" id="2"/>
    <tableColumn name="Description" id="3"/>
    <tableColumn name="Example" id="4"/>
    <tableColumn name="Note" id="5"/>
  </tableColumns>
  <tableStyleInfo name="All Table_V2-style 9" showColumnStripes="0" showFirstColumn="1" showLastColumn="1" showRowStripes="1"/>
</table>
</file>

<file path=xl/tables/table19.xml><?xml version="1.0" encoding="utf-8"?>
<table xmlns="http://schemas.openxmlformats.org/spreadsheetml/2006/main" ref="A200:D210" displayName="Table2" name="Table2" id="19">
  <tableColumns count="4">
    <tableColumn name="Column Name" id="1"/>
    <tableColumn name="Data Type" id="2"/>
    <tableColumn name="Description" id="3"/>
    <tableColumn name="Example" id="4"/>
  </tableColumns>
  <tableStyleInfo name="All Table_V2-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5-11-24T03:41:28.00" personId="{8dc2cce8-d936-4296-8386-c73ffa7e8ffa}" id="{8248593f-b5c8-4e2a-81ec-8c4988608482}" done="0">
    <x18tc:text xml:space="preserve">ตารางนี้ ไม่ต้องใช้ในการเก็บ AccruedInterest ของ position ตรงๆ
→ ใช้เพื่อ:
1. สร้าง/อัพเดต lot ใน bond_positions
2. สร้าง event ใน position_realization_events (realized gain/loss + realized AI)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22" dT="2026-01-21T06:54:52.00" personId="{8dc2cce8-d936-4296-8386-c73ffa7e8ffa}" id="{a3108b11-447c-4ec0-97d9-daa6f549ac2c}" done="0">
    <x18tc:text xml:space="preserve">Pending to update in DP data dic + upload to DWH</x18tc:text>
  </x18tc:threadedComment>
  <x18tc:threadedComment ref="A293" dT="2025-11-21T02:48:19.00" personId="{8dc2cce8-d936-4296-8386-c73ffa7e8ffa}" id="{a5a93971-44d1-4410-9557-b5896fcba087}" done="1">
    <x18tc:text xml:space="preserve">Note: นี้ต้องหัก accured int ด้วย ต่อให้เป็น FVPL - มันจะไม่ใช่ส่วนหนึ่งขอ Gain loss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8" dT="2025-11-24T04:29:50.00" personId="{8dc2cce8-d936-4296-8386-c73ffa7e8ffa}" id="{50844382-c48a-46d3-baec-2e476204b433}" done="1">
    <x18tc:text xml:space="preserve">Should be cal AI in the value</x18tc:text>
  </x18tc:threadedComment>
  <x18tc:threadedComment ref="F4" dT="2025-12-16T03:47:43.00" personId="{8dc2cce8-d936-4296-8386-c73ffa7e8ffa}" id="{1cba3daf-243b-498d-8416-eebfb6aba3a0}" done="1">
    <x18tc:text xml:space="preserve">As discussed 16 Dec, Revised the data format to be Text "XXX" e.g. "002" for DP to load cc @varayut.tun@ascendcorp.com @jeeranan.cha@ascendcorp.com</x18tc:text>
    <x18tc:mentions>
      <x18tc:mention mentionpersonId="{29d33d83-ab50-4bb2-b4d6-acae787f0940}" mentionId="{f6ef7193-7730-4eb1-bd07-fe29acde8033}" startIndex="91" length="27"/>
      <x18tc:mention mentionpersonId="{d202b0d4-6625-413d-b56b-c69400408738}" mentionId="{cfdfbce2-85d9-4843-bc16-6f888b3cced5}" startIndex="119" length="28"/>
    </x18tc:mentions>
  </x18tc:threadedComment>
  <x18tc:threadedComment ref="D115" dT="2026-01-07T08:34:45.00" personId="{8dc2cce8-d936-4296-8386-c73ffa7e8ffa}" id="{4674caf1-a729-435a-a330-65d62a488872}" done="1">
    <x18tc:text xml:space="preserve">As of 7 Jan: Revised the realised date to reflect trade_date</x18tc:text>
  </x18tc:threadedComment>
  <x18tc:threadedComment ref="D115" dT="2026-01-13T06:52:29.00" personId="{8dc2cce8-d936-4296-8386-c73ffa7e8ffa}" id="{d951c2ac-165a-4d53-a53d-3bf0ccc02e19}" parentId="{4674caf1-a729-435a-a330-65d62a488872}">
    <x18tc:text xml:space="preserve">Pending to re-upload to DWH</x18tc:text>
  </x18tc:threadedComment>
  <x18tc:threadedComment ref="F79" dT="2026-01-13T06:52:36.00" personId="{8dc2cce8-d936-4296-8386-c73ffa7e8ffa}" id="{baa02877-0074-4e8d-957a-73408b08d4f6}" done="1">
    <x18tc:text xml:space="preserve">Pending to re-upload to DWH</x18tc:text>
  </x18tc:threadedComment>
  <x18tc:threadedComment ref="K106" dT="2026-01-30T06:25:46.00" personId="{8dc2cce8-d936-4296-8386-c73ffa7e8ffa}" id="{79f07eba-5d61-4e4a-a9e2-49b259a9007d}" done="0">
    <x18tc:text xml:space="preserve">102208010</x18tc:text>
  </x18tc:threadedComment>
  <x18tc:threadedComment ref="J134" dT="2026-01-13T06:52:51.00" personId="{8dc2cce8-d936-4296-8386-c73ffa7e8ffa}" id="{33249d36-7a6c-4041-a35f-87a89e7dd9bc}" done="1">
    <x18tc:text xml:space="preserve">Pending to re-upload to DWH</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40" dT="2026-01-13T06:53:10.00" personId="{8dc2cce8-d936-4296-8386-c73ffa7e8ffa}" id="{9c998b25-ea9e-41e0-87ad-51e2df0264c1}" done="1">
    <x18tc:text xml:space="preserve">Pending to re-upload to DWH</x18tc:text>
  </x18tc:threadedComment>
  <x18tc:threadedComment ref="F82" dT="2026-01-13T06:53:04.00" personId="{8dc2cce8-d936-4296-8386-c73ffa7e8ffa}" id="{f22687aa-cb9f-46db-9824-a4d82b20b826}" done="1">
    <x18tc:text xml:space="preserve">Pending to re-upload to DWH</x18tc:text>
  </x18tc:threadedComment>
  <x18tc:threadedComment ref="K120" dT="2026-01-13T06:53:53.00" personId="{8dc2cce8-d936-4296-8386-c73ffa7e8ffa}" id="{34ad8201-f4b7-4ad5-90df-39ab25db9551}" done="1">
    <x18tc:text xml:space="preserve">Pending to re-upload to DWH</x18tc:text>
  </x18tc:threadedComment>
  <x18tc:threadedComment ref="D120" dT="2026-01-15T06:28:34.00" personId="{8dc2cce8-d936-4296-8386-c73ffa7e8ffa}" id="{89c09fe0-2868-4f14-a1ce-2985d2a5e662}" done="1">
    <x18tc:text xml:space="preserve">Pending to re-upload to DWH</x18tc:text>
  </x18tc:threadedComment>
  <x18tc:threadedComment ref="P125" dT="2026-01-07T08:28:28.00" personId="{8dc2cce8-d936-4296-8386-c73ffa7e8ffa}" id="{dcf3475d-011f-44b1-a825-e1dfd74888ef}" done="1">
    <x18tc:text xml:space="preserve">As of 7 Jan 2026: Revised AI</x18tc:text>
  </x18tc:threadedComment>
  <x18tc:threadedComment ref="P125" dT="2026-01-13T06:53:31.00" personId="{8dc2cce8-d936-4296-8386-c73ffa7e8ffa}" id="{2d95da76-b56c-46c9-b2d2-2ae02ece947b}" parentId="{dcf3475d-011f-44b1-a825-e1dfd74888ef}">
    <x18tc:text xml:space="preserve">Pending to re-upload to DWH</x18tc:text>
  </x18tc:threadedComment>
  <x18tc:threadedComment ref="D120" dT="2026-01-07T08:34:52.00" personId="{8dc2cce8-d936-4296-8386-c73ffa7e8ffa}" id="{00c43788-651b-4aab-a1c1-7320d25d038e}" done="1">
    <x18tc:text xml:space="preserve">As of 7 Jan: Revised the realised date to reflect trade_date</x18tc:text>
  </x18tc:threadedComment>
  <x18tc:threadedComment ref="D120" dT="2026-01-13T06:53:48.00" personId="{8dc2cce8-d936-4296-8386-c73ffa7e8ffa}" id="{4345a0ff-6cdd-4b1c-9099-d224eb479727}" parentId="{00c43788-651b-4aab-a1c1-7320d25d038e}">
    <x18tc:text xml:space="preserve">Pending to re-upload to DWH</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50" dT="2026-01-15T06:27:24.00" personId="{8dc2cce8-d936-4296-8386-c73ffa7e8ffa}" id="{174d81da-ea3f-4434-a73a-dc23f70abbf8}" done="1">
    <x18tc:text xml:space="preserve">Pending to fix the DWH</x18tc:text>
  </x18tc:threadedComment>
  <x18tc:threadedComment ref="G16" dT="2026-01-15T06:21:39.00" personId="{8dc2cce8-d936-4296-8386-c73ffa7e8ffa}" id="{edb000cb-97c4-41eb-b2b8-18d10bf1908f}" done="1">
    <x18tc:text xml:space="preserve">@jeeranan.cha@ascendcorp.com noted that pending to fix in DWH
Assigned to jeeranan.cha@ascendcorp.com</x18tc:text>
    <x18tc:mentions>
      <x18tc:mention mentionpersonId="{d202b0d4-6625-413d-b56b-c69400408738}" mentionId="{d86ab672-1070-4b30-92a6-39dba8b02ffb}" startIndex="0" length="28"/>
    </x18tc:mentions>
  </x18tc:threadedComment>
  <x18tc:threadedComment ref="G16" dT="2026-01-15T07:29:12.00" personId="{8dc2cce8-d936-4296-8386-c73ffa7e8ffa}" id="{9639af2f-a44b-4408-bdea-71a58fdaddd8}" parentId="{edb000cb-97c4-41eb-b2b8-18d10bf1908f}">
    <x18tc:text xml:space="preserve">Done</x18tc:text>
  </x18tc:threadedComment>
  <x18tc:threadedComment ref="F90" dT="2026-01-15T06:22:05.00" personId="{8dc2cce8-d936-4296-8386-c73ffa7e8ffa}" id="{2b815d06-db14-46ba-a61a-0970c562de23}" done="1">
    <x18tc:text xml:space="preserve">Pending to re-upload to DWH</x18tc:text>
  </x18tc:threadedComment>
  <x18tc:threadedComment ref="D131" dT="2026-01-07T08:35:04.00" personId="{8dc2cce8-d936-4296-8386-c73ffa7e8ffa}" id="{df29a311-bdf6-42f9-85b8-8d7d50a91fd3}" done="1">
    <x18tc:text xml:space="preserve">As of 7 Jan: Revised the realised date to reflect trade_date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3" dT="2026-01-15T06:20:30.00" personId="{8dc2cce8-d936-4296-8386-c73ffa7e8ffa}" id="{16f3f10d-bb18-420f-b0d1-95a96338d96d}" done="1">
    <x18tc:text xml:space="preserve">Pending to re-upload to DWH</x18tc:text>
  </x18tc:threadedComment>
  <x18tc:threadedComment ref="G16" dT="2026-01-15T06:21:24.00" personId="{8dc2cce8-d936-4296-8386-c73ffa7e8ffa}" id="{4b75a8c3-b02d-432f-97c7-35a5ecb17f51}" done="1">
    <x18tc:text xml:space="preserve">@jeeranan.cha@ascendcorp.com noted that pending to fix in DWH
Assigned to jeeranan.cha@ascendcorp.com</x18tc:text>
    <x18tc:mentions>
      <x18tc:mention mentionpersonId="{d202b0d4-6625-413d-b56b-c69400408738}" mentionId="{445a9f4d-47cb-4a6d-9dbb-f78b72d5e122}" startIndex="0" length="28"/>
    </x18tc:mentions>
  </x18tc:threadedComment>
  <x18tc:threadedComment ref="G16" dT="2026-01-15T07:29:20.00" personId="{8dc2cce8-d936-4296-8386-c73ffa7e8ffa}" id="{3ab5953e-b30e-46dc-8e07-940e2c343b6d}" parentId="{4b75a8c3-b02d-432f-97c7-35a5ecb17f51}">
    <x18tc:text xml:space="preserve">Done</x18tc:text>
  </x18tc:threadedComment>
  <x18tc:threadedComment ref="A143" dT="2026-01-13T06:54:16.00" personId="{8dc2cce8-d936-4296-8386-c73ffa7e8ffa}" id="{3bd20c48-9fd4-46db-ad7f-2253a2c39d90}" done="1">
    <x18tc:text xml:space="preserve">Pending to re-upload to DWH</x18tc:text>
  </x18tc:threadedComment>
  <x18tc:threadedComment ref="A143" dT="2026-01-15T07:32:21.00" personId="{8dc2cce8-d936-4296-8386-c73ffa7e8ffa}" id="{7b722ffb-9d11-482e-9539-04b1c3bbf992}" parentId="{3bd20c48-9fd4-46db-ad7f-2253a2c39d90}">
    <x18tc:text xml:space="preserve">Done</x18tc:text>
  </x18tc:threadedComment>
  <x18tc:threadedComment ref="A112" dT="2026-01-13T06:54:11.00" personId="{8dc2cce8-d936-4296-8386-c73ffa7e8ffa}" id="{79cace2d-5c9b-4b34-8d8c-510b4282e736}" done="1">
    <x18tc:text xml:space="preserve">Pending to re-upload to DWH</x18tc:text>
  </x18tc:threadedComment>
  <x18tc:threadedComment ref="J163" dT="2026-01-13T06:54:29.00" personId="{8dc2cce8-d936-4296-8386-c73ffa7e8ffa}" id="{b4784265-2a54-430c-8c46-a36a17f8220f}" done="1">
    <x18tc:text xml:space="preserve">Pending to re-upload to DWH</x18tc:text>
  </x18tc:threadedComment>
  <x18tc:threadedComment ref="D141" dT="2026-01-07T08:35:20.00" personId="{8dc2cce8-d936-4296-8386-c73ffa7e8ffa}" id="{1277f9a2-2d11-4116-9e8a-ad9b9b53393e}" done="1">
    <x18tc:text xml:space="preserve">As of 7 Jan: Revised the realised date to reflect trade_date</x18tc:text>
  </x18tc:threadedComment>
  <x18tc:threadedComment ref="D141" dT="2026-01-13T06:54:22.00" personId="{8dc2cce8-d936-4296-8386-c73ffa7e8ffa}" id="{80a7d187-53d1-4c9b-813e-481c7cd45771}" parentId="{1277f9a2-2d11-4116-9e8a-ad9b9b53393e}">
    <x18tc:text xml:space="preserve">Pending to re-upload to DWH</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4" dT="2025-12-24T06:02:53.00" personId="{8dc2cce8-d936-4296-8386-c73ffa7e8ffa}" id="{b895c06e-13b2-42f1-911c-f096d815735c}" done="0">
    <x18tc:text xml:space="preserve">From thai BMA as of 22 Sep instead for proxy</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7" dT="2026-01-20T05:14:22.00" personId="{8dc2cce8-d936-4296-8386-c73ffa7e8ffa}" id="{dfefbe3c-0f8e-4b91-8e42-dcbd8c0c9fca}" done="0">
    <x18tc:text xml:space="preserve">Revised the repo_trade_id</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06" dT="2026-01-08T11:05:55.00" personId="{8dc2cce8-d936-4296-8386-c73ffa7e8ffa}" id="{53a10ee8-2615-4927-aba3-66d6a9b94cb8}" done="0">
    <x18tc:text xml:space="preserve">Noted that this book value should be nominal sold * position_costing.avg_book_price_pct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5" dT="2025-11-21T10:25:52.00" personId="{8dc2cce8-d936-4296-8386-c73ffa7e8ffa}" id="{25147bec-3d39-43cd-8353-66ec1c56e74f}" done="0">
    <x18tc:text xml:space="preserve">ณ วัน cal จริง ควรมี process reconcile with THAIBMA for back office  - as is we will cal by our-self</x18tc:text>
  </x18tc:threadedComment>
  <x18tc:threadedComment ref="N43" dT="2025-11-21T09:49:12.00" personId="{8dc2cce8-d936-4296-8386-c73ffa7e8ffa}" id="{768cf9f7-07e8-4de4-9773-342511d13e07}" done="0">
    <x18tc:text xml:space="preserve">Note: interest income where bring from last day table - may find workaround on this for calculation</x18tc:text>
  </x18tc:threadedComment>
  <x18tc:threadedComment ref="B84" dT="2025-11-21T07:49:13.00" personId="{8dc2cce8-d936-4296-8386-c73ffa7e8ffa}" id="{efe1aa16-510a-4e26-8418-44eefedae3ec}" done="0">
    <x18tc:text xml:space="preserve">Still keep it or not?</x18tc:text>
  </x18tc:threadedComment>
  <x18tc:threadedComment ref="A6" dT="2025-11-21T06:59:48.00" personId="{8dc2cce8-d936-4296-8386-c73ffa7e8ffa}" id="{5f992b1e-ee15-4245-b2da-0558378b8daa}" done="0">
    <x18tc:text xml:space="preserve">เป็นการบันทึก “ดอกเบี้ยค้างรับ” — ยังไม่ได้รับเงินจริง</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9" dT="2026-01-07T09:38:46.00" personId="{8dc2cce8-d936-4296-8386-c73ffa7e8ffa}" id="{98e183ae-a475-4064-8190-65f86832f534}" done="0">
    <x18tc:text xml:space="preserve">&lt;RZTYPE&gt;POS&lt;POSITION_ID&gt;&lt;EVENT_DATE&gt;-&lt;SEQ&gt;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bot.or.th/th/our-services/data-acquisition-publication/da-and-standard/standard-code.html" TargetMode="External"/><Relationship Id="rId2" Type="http://schemas.openxmlformats.org/officeDocument/2006/relationships/drawing" Target="../drawings/drawing1.xml"/><Relationship Id="rId20" Type="http://schemas.openxmlformats.org/officeDocument/2006/relationships/table" Target="../tables/table9.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bot.or.th/content/dam/bot/fmd/bilateral-repurchase/%E0%B8%9B%E0%B8%A3%E0%B8%B0%E0%B8%81%E0%B8%B2%E0%B8%A8_%E0%B8%AA%E0%B8%81%E0%B8%87.44_2556.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thaibma.or.th/EN/Issuer/IssuerSearch.aspx" TargetMode="External"/><Relationship Id="rId5" Type="http://schemas.openxmlformats.org/officeDocument/2006/relationships/drawing" Target="../drawings/drawing6.xml"/><Relationship Id="rId6"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5"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2.xml"/><Relationship Id="rId5"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3.xml"/><Relationship Id="rId5"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4.xml"/><Relationship Id="rId5"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6.xml"/><Relationship Id="rId5"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20" Type="http://schemas.openxmlformats.org/officeDocument/2006/relationships/table" Target="../tables/table18.xml"/><Relationship Id="rId21" Type="http://schemas.openxmlformats.org/officeDocument/2006/relationships/table" Target="../tables/table19.xml"/><Relationship Id="rId13" Type="http://schemas.openxmlformats.org/officeDocument/2006/relationships/table" Target="../tables/table11.xml"/><Relationship Id="rId12" Type="http://schemas.openxmlformats.org/officeDocument/2006/relationships/table" Target="../tables/table10.xml"/><Relationship Id="rId15" Type="http://schemas.openxmlformats.org/officeDocument/2006/relationships/table" Target="../tables/table13.xml"/><Relationship Id="rId14" Type="http://schemas.openxmlformats.org/officeDocument/2006/relationships/table" Target="../tables/table12.xml"/><Relationship Id="rId17" Type="http://schemas.openxmlformats.org/officeDocument/2006/relationships/table" Target="../tables/table15.xml"/><Relationship Id="rId16" Type="http://schemas.openxmlformats.org/officeDocument/2006/relationships/table" Target="../tables/table14.xml"/><Relationship Id="rId19" Type="http://schemas.openxmlformats.org/officeDocument/2006/relationships/table" Target="../tables/table17.xml"/><Relationship Id="rId18"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3.xml"/><Relationship Id="rId3"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9.xml"/><Relationship Id="rId3" Type="http://schemas.openxmlformats.org/officeDocument/2006/relationships/vmlDrawing" Target="../drawings/vmlDrawing9.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0.xml"/><Relationship Id="rId3" Type="http://schemas.openxmlformats.org/officeDocument/2006/relationships/vmlDrawing" Target="../drawings/vmlDrawing10.v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35.xml"/><Relationship Id="rId3" Type="http://schemas.openxmlformats.org/officeDocument/2006/relationships/vmlDrawing" Target="../drawings/vmlDrawing11.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thaibma.or.th/EN/BondInfo/BondFeature/Issue.aspx?symbol=696ad044-e5f8-e111-93f5-78e3b51dab3c" TargetMode="External"/><Relationship Id="rId2" Type="http://schemas.openxmlformats.org/officeDocument/2006/relationships/hyperlink" Target="https://www.thaibma.or.th/EN/BondInfo/BondFeature/Issue.aspx?symbol=a231bd69-9151-f011-a32d-cfb2c04ee1bb" TargetMode="External"/><Relationship Id="rId3" Type="http://schemas.openxmlformats.org/officeDocument/2006/relationships/hyperlink" Target="https://www.thaibma.or.th/EN/BondInfo/BondFeature/Issue.aspx?symbol=2ce53fa4-f876-ee11-a30a-b70eff4003a2" TargetMode="External"/><Relationship Id="rId4" Type="http://schemas.openxmlformats.org/officeDocument/2006/relationships/hyperlink" Target="https://www.thaibma.or.th/EN/BondInfo/BondFeature/Issue.aspx?symbol=3c2053bc-0886-eb11-a300-8ade7e332cb0" TargetMode="External"/><Relationship Id="rId9" Type="http://schemas.openxmlformats.org/officeDocument/2006/relationships/drawing" Target="../drawings/drawing38.xml"/><Relationship Id="rId5" Type="http://schemas.openxmlformats.org/officeDocument/2006/relationships/hyperlink" Target="https://www.thaibma.or.th/EN/BondInfo/BondFeature/Issue.aspx?symbol=f3864732-f231-e211-b862-78e3b51dab3c" TargetMode="External"/><Relationship Id="rId6" Type="http://schemas.openxmlformats.org/officeDocument/2006/relationships/hyperlink" Target="https://www.thaibma.or.th/EN/BondInfo/BondFeature/Issue.aspx?symbol=31d36ce3-c86d-f011-a32d-cfb2c04ee1bb" TargetMode="External"/><Relationship Id="rId7" Type="http://schemas.openxmlformats.org/officeDocument/2006/relationships/hyperlink" Target="https://www.thaibma.or.th/EN/BondInfo/BondFeature/Issue.aspx?symbol=c9a28e8d-f21b-ef11-a30c-88281ad5678c" TargetMode="External"/><Relationship Id="rId8" Type="http://schemas.openxmlformats.org/officeDocument/2006/relationships/hyperlink" Target="https://www.thaibma.or.th/EN/BondInfo/BondFeature/Issue.aspx?symbol=d2c4761b-0ceb-e911-a2f0-959434d0c31a"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thaibma.or.th/EN/BondInfo/BondFeature/Issue.aspx?symbol=696ad044-e5f8-e111-93f5-78e3b51dab3c" TargetMode="External"/><Relationship Id="rId2" Type="http://schemas.openxmlformats.org/officeDocument/2006/relationships/hyperlink" Target="https://www.thaibma.or.th/EN/BondInfo/BondFeature/Issue.aspx?symbol=a231bd69-9151-f011-a32d-cfb2c04ee1bb" TargetMode="External"/><Relationship Id="rId3" Type="http://schemas.openxmlformats.org/officeDocument/2006/relationships/hyperlink" Target="https://www.thaibma.or.th/EN/BondInfo/BondFeature/Issue.aspx?symbol=2ce53fa4-f876-ee11-a30a-b70eff4003a2" TargetMode="External"/><Relationship Id="rId4" Type="http://schemas.openxmlformats.org/officeDocument/2006/relationships/hyperlink" Target="https://www.thaibma.or.th/EN/BondInfo/BondFeature/Issue.aspx?symbol=3c2053bc-0886-eb11-a300-8ade7e332cb0" TargetMode="External"/><Relationship Id="rId9" Type="http://schemas.openxmlformats.org/officeDocument/2006/relationships/drawing" Target="../drawings/drawing40.xml"/><Relationship Id="rId5" Type="http://schemas.openxmlformats.org/officeDocument/2006/relationships/hyperlink" Target="https://www.thaibma.or.th/EN/BondInfo/BondFeature/Issue.aspx?symbol=f3864732-f231-e211-b862-78e3b51dab3c" TargetMode="External"/><Relationship Id="rId6" Type="http://schemas.openxmlformats.org/officeDocument/2006/relationships/hyperlink" Target="https://www.thaibma.or.th/EN/BondInfo/BondFeature/Issue.aspx?symbol=31d36ce3-c86d-f011-a32d-cfb2c04ee1bb" TargetMode="External"/><Relationship Id="rId7" Type="http://schemas.openxmlformats.org/officeDocument/2006/relationships/hyperlink" Target="https://www.thaibma.or.th/EN/BondInfo/BondFeature/Issue.aspx?symbol=c9a28e8d-f21b-ef11-a30c-88281ad5678c" TargetMode="External"/><Relationship Id="rId8" Type="http://schemas.openxmlformats.org/officeDocument/2006/relationships/hyperlink" Target="https://www.thaibma.or.th/EN/BondInfo/BondFeature/Issue.aspx?symbol=d2c4761b-0ceb-e911-a2f0-959434d0c31a"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thaibma.or.th/EN/BondInfo/BondFeature/Issue.aspx?symbol=696ad044-e5f8-e111-93f5-78e3b51dab3c" TargetMode="External"/><Relationship Id="rId2" Type="http://schemas.openxmlformats.org/officeDocument/2006/relationships/hyperlink" Target="https://www.thaibma.or.th/EN/BondInfo/BondFeature/Issue.aspx?symbol=a231bd69-9151-f011-a32d-cfb2c04ee1bb" TargetMode="External"/><Relationship Id="rId3" Type="http://schemas.openxmlformats.org/officeDocument/2006/relationships/hyperlink" Target="https://www.thaibma.or.th/EN/BondInfo/BondFeature/Issue.aspx?symbol=2ce53fa4-f876-ee11-a30a-b70eff4003a2" TargetMode="External"/><Relationship Id="rId4" Type="http://schemas.openxmlformats.org/officeDocument/2006/relationships/hyperlink" Target="https://www.thaibma.or.th/EN/BondInfo/BondFeature/Issue.aspx?symbol=3c2053bc-0886-eb11-a300-8ade7e332cb0" TargetMode="External"/><Relationship Id="rId9" Type="http://schemas.openxmlformats.org/officeDocument/2006/relationships/drawing" Target="../drawings/drawing41.xml"/><Relationship Id="rId5" Type="http://schemas.openxmlformats.org/officeDocument/2006/relationships/hyperlink" Target="https://www.thaibma.or.th/EN/BondInfo/BondFeature/Issue.aspx?symbol=f3864732-f231-e211-b862-78e3b51dab3c" TargetMode="External"/><Relationship Id="rId6" Type="http://schemas.openxmlformats.org/officeDocument/2006/relationships/hyperlink" Target="https://www.thaibma.or.th/EN/BondInfo/BondFeature/Issue.aspx?symbol=31d36ce3-c86d-f011-a32d-cfb2c04ee1bb" TargetMode="External"/><Relationship Id="rId7" Type="http://schemas.openxmlformats.org/officeDocument/2006/relationships/hyperlink" Target="https://www.thaibma.or.th/EN/BondInfo/BondFeature/Issue.aspx?symbol=c9a28e8d-f21b-ef11-a30c-88281ad5678c" TargetMode="External"/><Relationship Id="rId8" Type="http://schemas.openxmlformats.org/officeDocument/2006/relationships/hyperlink" Target="https://www.thaibma.or.th/EN/BondInfo/BondFeature/Issue.aspx?symbol=d2c4761b-0ceb-e911-a2f0-959434d0c31a" TargetMode="Externa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51.xml"/><Relationship Id="rId5" Type="http://schemas.openxmlformats.org/officeDocument/2006/relationships/vmlDrawing" Target="../drawings/vmlDrawing12.v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60.xml"/><Relationship Id="rId5" Type="http://schemas.openxmlformats.org/officeDocument/2006/relationships/vmlDrawing" Target="../drawings/vmlDrawing13.v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63.xml"/><Relationship Id="rId5" Type="http://schemas.openxmlformats.org/officeDocument/2006/relationships/vmlDrawing" Target="../drawings/vmlDrawing14.v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66.xml"/><Relationship Id="rId5" Type="http://schemas.openxmlformats.org/officeDocument/2006/relationships/vmlDrawing" Target="../drawings/vmlDrawing15.v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hyperlink" Target="https://www.bot.or.th/th/our-services/data-acquisition-publication/da-and-standard/standard-code.html" TargetMode="External"/><Relationship Id="rId2"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https://app.bot.or.th/BTWS_STAT/statistics/DownloadFile.aspx?file=EC_MB_042_TH.PDF" TargetMode="External"/><Relationship Id="rId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www.bot.or.th/content/dam/bot/fipcs/documents/FPG/2561/ThaiPDF/25610109.pdf" TargetMode="External"/><Relationship Id="rId2"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hyperlink" Target="https://www.bot.or.th/th/our-services/financial-service/Member-BOT/Member-Corner/BAHTNET-ISO-20022.html" TargetMode="External"/><Relationship Id="rId2" Type="http://schemas.openxmlformats.org/officeDocument/2006/relationships/hyperlink" Target="https://www.bot.or.th/content/dam/bot/fipcs/documents/DDD/2565/ThaiPDF/25650126.pdf" TargetMode="External"/><Relationship Id="rId3" Type="http://schemas.openxmlformats.org/officeDocument/2006/relationships/hyperlink" Target="https://www.bot.or.th/content/dam/bot/documents/th/our-roles/payment-systems/regulations-announcements/BAHTNET-Systems/attachment-to-the-announcement-practice/7-bot-announcementswift/SWIFT.pdf" TargetMode="External"/><Relationship Id="rId4"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hyperlink" Target="https://www.bot.or.th/content/dam/bot/fmd/bilateral-repurchase/%E0%B8%9B%E0%B8%A3%E0%B8%B0%E0%B8%81%E0%B8%B2%E0%B8%A8_%E0%B8%AA%E0%B8%81%E0%B8%87.44_2556.pdf" TargetMode="External"/><Relationship Id="rId2"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hyperlink" Target="https://www.bot.or.th/th/our-services/data-acquisition-publication/da-and-standard/standard-code.html" TargetMode="External"/><Relationship Id="rId2" Type="http://schemas.openxmlformats.org/officeDocument/2006/relationships/hyperlink" Target="http://www.swift.com/" TargetMode="External"/><Relationship Id="rId3"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s://www.bot.or.th/th/fi-list.html?listingType=InvolvePartyOpenListingResultsBank&amp;institutionType=2001400020" TargetMode="External"/><Relationship Id="rId2" Type="http://schemas.openxmlformats.org/officeDocument/2006/relationships/drawing" Target="../drawings/drawing7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5.0"/>
    <col customWidth="1" min="3" max="3" width="47.13"/>
    <col customWidth="1" min="4" max="4" width="19.13"/>
    <col customWidth="1" min="5" max="5" width="26.63"/>
  </cols>
  <sheetData>
    <row r="2">
      <c r="A2" s="1" t="s">
        <v>0</v>
      </c>
      <c r="C2" s="2" t="s">
        <v>1</v>
      </c>
    </row>
    <row r="4">
      <c r="A4" s="3" t="s">
        <v>2</v>
      </c>
    </row>
    <row r="6" ht="22.5" customHeight="1">
      <c r="A6" s="4" t="s">
        <v>3</v>
      </c>
      <c r="B6" s="4" t="s">
        <v>4</v>
      </c>
      <c r="C6" s="4" t="s">
        <v>5</v>
      </c>
      <c r="D6" s="4" t="s">
        <v>6</v>
      </c>
    </row>
    <row r="7" ht="22.5" customHeight="1">
      <c r="A7" s="5" t="s">
        <v>7</v>
      </c>
      <c r="B7" s="5" t="s">
        <v>8</v>
      </c>
      <c r="C7" s="5" t="s">
        <v>9</v>
      </c>
      <c r="D7" s="5">
        <v>101.0</v>
      </c>
    </row>
    <row r="8" ht="22.5" customHeight="1">
      <c r="A8" s="5" t="s">
        <v>10</v>
      </c>
      <c r="B8" s="5" t="s">
        <v>11</v>
      </c>
      <c r="C8" s="5" t="s">
        <v>12</v>
      </c>
      <c r="D8" s="5" t="s">
        <v>13</v>
      </c>
    </row>
    <row r="9" ht="22.5" customHeight="1">
      <c r="A9" s="5" t="s">
        <v>14</v>
      </c>
      <c r="B9" s="5" t="s">
        <v>15</v>
      </c>
      <c r="C9" s="5" t="s">
        <v>16</v>
      </c>
      <c r="D9" s="5" t="s">
        <v>17</v>
      </c>
    </row>
    <row r="10" ht="22.5" customHeight="1">
      <c r="A10" s="5" t="s">
        <v>18</v>
      </c>
      <c r="B10" s="5" t="s">
        <v>15</v>
      </c>
      <c r="C10" s="5" t="s">
        <v>19</v>
      </c>
      <c r="D10" s="5" t="s">
        <v>20</v>
      </c>
    </row>
    <row r="11" ht="22.5" customHeight="1">
      <c r="A11" s="5" t="s">
        <v>21</v>
      </c>
      <c r="B11" s="5" t="s">
        <v>22</v>
      </c>
      <c r="C11" s="5" t="s">
        <v>23</v>
      </c>
      <c r="D11" s="5">
        <v>2.0</v>
      </c>
    </row>
    <row r="12" ht="22.5" customHeight="1">
      <c r="A12" s="5" t="s">
        <v>24</v>
      </c>
      <c r="B12" s="5" t="s">
        <v>22</v>
      </c>
      <c r="C12" s="5" t="s">
        <v>25</v>
      </c>
      <c r="D12" s="5" t="s">
        <v>26</v>
      </c>
    </row>
    <row r="13" ht="22.5" customHeight="1">
      <c r="A13" s="5" t="s">
        <v>27</v>
      </c>
      <c r="B13" s="5" t="s">
        <v>28</v>
      </c>
      <c r="C13" s="5" t="s">
        <v>29</v>
      </c>
      <c r="D13" s="5" t="s">
        <v>30</v>
      </c>
    </row>
    <row r="14" ht="22.5" customHeight="1">
      <c r="A14" s="5" t="s">
        <v>31</v>
      </c>
      <c r="B14" s="5" t="s">
        <v>15</v>
      </c>
      <c r="C14" s="5" t="s">
        <v>32</v>
      </c>
      <c r="D14" s="5" t="s">
        <v>33</v>
      </c>
    </row>
    <row r="15" ht="22.5" customHeight="1">
      <c r="A15" s="5" t="s">
        <v>34</v>
      </c>
      <c r="B15" s="5" t="s">
        <v>35</v>
      </c>
      <c r="C15" s="5" t="s">
        <v>36</v>
      </c>
      <c r="D15" s="6">
        <v>45853.0</v>
      </c>
    </row>
    <row r="16" ht="22.5" customHeight="1">
      <c r="A16" s="5" t="s">
        <v>37</v>
      </c>
      <c r="B16" s="5" t="s">
        <v>8</v>
      </c>
      <c r="C16" s="5" t="s">
        <v>38</v>
      </c>
      <c r="D16" s="5">
        <v>56.0</v>
      </c>
    </row>
    <row r="17" ht="22.5" customHeight="1">
      <c r="A17" s="5" t="s">
        <v>39</v>
      </c>
      <c r="B17" s="5" t="s">
        <v>35</v>
      </c>
      <c r="C17" s="5" t="s">
        <v>40</v>
      </c>
      <c r="D17" s="6">
        <v>45301.0</v>
      </c>
    </row>
    <row r="18" ht="22.5" customHeight="1">
      <c r="A18" s="5" t="s">
        <v>41</v>
      </c>
      <c r="B18" s="5" t="s">
        <v>35</v>
      </c>
      <c r="C18" s="5" t="s">
        <v>42</v>
      </c>
      <c r="D18" s="6">
        <v>45853.0</v>
      </c>
    </row>
    <row r="20">
      <c r="A20" s="1" t="s">
        <v>43</v>
      </c>
    </row>
    <row r="22">
      <c r="A22" s="3" t="s">
        <v>44</v>
      </c>
    </row>
    <row r="24" ht="22.5" customHeight="1">
      <c r="A24" s="4" t="s">
        <v>3</v>
      </c>
      <c r="B24" s="4" t="s">
        <v>4</v>
      </c>
      <c r="C24" s="4" t="s">
        <v>5</v>
      </c>
      <c r="D24" s="4" t="s">
        <v>6</v>
      </c>
      <c r="E24" s="7" t="s">
        <v>45</v>
      </c>
    </row>
    <row r="25" ht="22.5" customHeight="1">
      <c r="A25" s="5" t="s">
        <v>46</v>
      </c>
      <c r="B25" s="5" t="s">
        <v>8</v>
      </c>
      <c r="C25" s="5" t="s">
        <v>47</v>
      </c>
      <c r="D25" s="5">
        <v>5010.0</v>
      </c>
      <c r="E25" s="8"/>
    </row>
    <row r="26" ht="22.5" customHeight="1">
      <c r="A26" s="5" t="s">
        <v>48</v>
      </c>
      <c r="B26" s="5" t="s">
        <v>49</v>
      </c>
      <c r="C26" s="5" t="s">
        <v>50</v>
      </c>
      <c r="D26" s="5" t="s">
        <v>51</v>
      </c>
      <c r="E26" s="8"/>
    </row>
    <row r="27" ht="22.5" customHeight="1">
      <c r="A27" s="5" t="s">
        <v>52</v>
      </c>
      <c r="B27" s="5" t="s">
        <v>28</v>
      </c>
      <c r="C27" s="5" t="s">
        <v>53</v>
      </c>
      <c r="D27" s="5" t="s">
        <v>54</v>
      </c>
      <c r="E27" s="8"/>
    </row>
    <row r="28" ht="22.5" customHeight="1">
      <c r="A28" s="5" t="s">
        <v>55</v>
      </c>
      <c r="B28" s="5" t="s">
        <v>8</v>
      </c>
      <c r="C28" s="5" t="s">
        <v>56</v>
      </c>
      <c r="D28" s="5" t="s">
        <v>57</v>
      </c>
      <c r="E28" s="8"/>
    </row>
    <row r="29" ht="22.5" customHeight="1">
      <c r="A29" s="5" t="s">
        <v>58</v>
      </c>
      <c r="B29" s="5" t="s">
        <v>59</v>
      </c>
      <c r="C29" s="5" t="s">
        <v>60</v>
      </c>
      <c r="D29" s="5" t="s">
        <v>61</v>
      </c>
      <c r="E29" s="9" t="s">
        <v>62</v>
      </c>
    </row>
    <row r="30" ht="22.5" customHeight="1">
      <c r="A30" s="5" t="s">
        <v>63</v>
      </c>
      <c r="B30" s="5" t="s">
        <v>59</v>
      </c>
      <c r="C30" s="5" t="s">
        <v>64</v>
      </c>
      <c r="D30" s="5" t="s">
        <v>65</v>
      </c>
      <c r="E30" s="8"/>
    </row>
    <row r="31" ht="22.5" customHeight="1">
      <c r="A31" s="5" t="s">
        <v>66</v>
      </c>
      <c r="B31" s="5" t="s">
        <v>35</v>
      </c>
      <c r="C31" s="5" t="s">
        <v>67</v>
      </c>
      <c r="D31" s="6">
        <v>43451.0</v>
      </c>
      <c r="E31" s="8"/>
    </row>
    <row r="32" ht="22.5" customHeight="1">
      <c r="A32" s="5" t="s">
        <v>68</v>
      </c>
      <c r="B32" s="5" t="s">
        <v>35</v>
      </c>
      <c r="C32" s="5" t="s">
        <v>69</v>
      </c>
      <c r="D32" s="6">
        <v>47104.0</v>
      </c>
      <c r="E32" s="8"/>
    </row>
    <row r="33" ht="22.5" customHeight="1">
      <c r="A33" s="5" t="s">
        <v>70</v>
      </c>
      <c r="B33" s="5" t="s">
        <v>71</v>
      </c>
      <c r="C33" s="5" t="s">
        <v>72</v>
      </c>
      <c r="D33" s="5">
        <v>2.75</v>
      </c>
      <c r="E33" s="10" t="s">
        <v>73</v>
      </c>
    </row>
    <row r="34" ht="22.5" customHeight="1">
      <c r="A34" s="5" t="s">
        <v>74</v>
      </c>
      <c r="B34" s="5" t="s">
        <v>59</v>
      </c>
      <c r="C34" s="5" t="s">
        <v>75</v>
      </c>
      <c r="D34" s="5" t="s">
        <v>76</v>
      </c>
      <c r="E34" s="8"/>
    </row>
    <row r="35" ht="22.5" customHeight="1">
      <c r="A35" s="5" t="s">
        <v>77</v>
      </c>
      <c r="B35" s="5" t="s">
        <v>59</v>
      </c>
      <c r="C35" s="5" t="s">
        <v>78</v>
      </c>
      <c r="D35" s="5" t="s">
        <v>79</v>
      </c>
      <c r="E35" s="8"/>
    </row>
    <row r="36" ht="22.5" customHeight="1">
      <c r="A36" s="5" t="s">
        <v>80</v>
      </c>
      <c r="B36" s="5" t="s">
        <v>81</v>
      </c>
      <c r="C36" s="5" t="s">
        <v>82</v>
      </c>
      <c r="D36" s="5" t="s">
        <v>83</v>
      </c>
      <c r="E36" s="8"/>
    </row>
    <row r="37" ht="22.5" customHeight="1">
      <c r="A37" s="5" t="s">
        <v>84</v>
      </c>
      <c r="B37" s="5" t="s">
        <v>81</v>
      </c>
      <c r="C37" s="5" t="s">
        <v>85</v>
      </c>
      <c r="D37" s="5" t="s">
        <v>86</v>
      </c>
      <c r="E37" s="8"/>
    </row>
    <row r="38" ht="22.5" customHeight="1">
      <c r="A38" s="5" t="s">
        <v>87</v>
      </c>
      <c r="B38" s="5" t="s">
        <v>59</v>
      </c>
      <c r="C38" s="5" t="s">
        <v>88</v>
      </c>
      <c r="D38" s="5" t="s">
        <v>89</v>
      </c>
      <c r="E38" s="8"/>
    </row>
    <row r="39" ht="22.5" customHeight="1">
      <c r="A39" s="5" t="s">
        <v>90</v>
      </c>
      <c r="B39" s="5" t="s">
        <v>91</v>
      </c>
      <c r="C39" s="5" t="s">
        <v>92</v>
      </c>
      <c r="D39" s="5" t="b">
        <v>1</v>
      </c>
      <c r="E39" s="8"/>
    </row>
    <row r="40" ht="22.5" customHeight="1">
      <c r="A40" s="5" t="s">
        <v>93</v>
      </c>
      <c r="B40" s="5" t="s">
        <v>91</v>
      </c>
      <c r="C40" s="5" t="s">
        <v>94</v>
      </c>
      <c r="D40" s="5" t="b">
        <v>1</v>
      </c>
      <c r="E40" s="8"/>
    </row>
    <row r="42">
      <c r="A42" s="1" t="s">
        <v>95</v>
      </c>
    </row>
    <row r="44">
      <c r="A44" s="3" t="s">
        <v>96</v>
      </c>
    </row>
    <row r="46" ht="22.5" customHeight="1">
      <c r="A46" s="4" t="s">
        <v>3</v>
      </c>
      <c r="B46" s="4" t="s">
        <v>4</v>
      </c>
      <c r="C46" s="4" t="s">
        <v>5</v>
      </c>
      <c r="D46" s="4" t="s">
        <v>6</v>
      </c>
    </row>
    <row r="47" ht="22.5" customHeight="1">
      <c r="A47" s="5" t="s">
        <v>97</v>
      </c>
      <c r="B47" s="5" t="s">
        <v>8</v>
      </c>
      <c r="C47" s="5" t="s">
        <v>98</v>
      </c>
      <c r="D47" s="11">
        <v>201.0</v>
      </c>
    </row>
    <row r="48" ht="22.5" customHeight="1">
      <c r="A48" s="12" t="s">
        <v>99</v>
      </c>
      <c r="B48" s="12" t="s">
        <v>100</v>
      </c>
      <c r="C48" s="12" t="s">
        <v>101</v>
      </c>
      <c r="D48" s="13" t="s">
        <v>102</v>
      </c>
    </row>
    <row r="49" ht="22.5" customHeight="1">
      <c r="A49" s="5" t="s">
        <v>103</v>
      </c>
      <c r="B49" s="5" t="s">
        <v>100</v>
      </c>
      <c r="C49" s="5" t="s">
        <v>104</v>
      </c>
      <c r="D49" s="11" t="s">
        <v>105</v>
      </c>
    </row>
    <row r="50" ht="22.5" customHeight="1">
      <c r="A50" s="5" t="s">
        <v>106</v>
      </c>
      <c r="B50" s="5" t="s">
        <v>15</v>
      </c>
      <c r="C50" s="5" t="s">
        <v>107</v>
      </c>
      <c r="D50" s="11" t="s">
        <v>108</v>
      </c>
    </row>
    <row r="51" ht="22.5" customHeight="1">
      <c r="A51" s="5" t="s">
        <v>109</v>
      </c>
      <c r="B51" s="5" t="s">
        <v>110</v>
      </c>
      <c r="C51" s="5" t="s">
        <v>111</v>
      </c>
      <c r="D51" s="14">
        <v>45323.458333333336</v>
      </c>
    </row>
    <row r="53">
      <c r="A53" s="1" t="s">
        <v>112</v>
      </c>
    </row>
    <row r="55">
      <c r="A55" s="3" t="s">
        <v>113</v>
      </c>
    </row>
    <row r="56">
      <c r="A56" s="15"/>
    </row>
    <row r="57" ht="22.5" customHeight="1">
      <c r="A57" s="4" t="s">
        <v>3</v>
      </c>
      <c r="B57" s="4" t="s">
        <v>4</v>
      </c>
      <c r="C57" s="4" t="s">
        <v>5</v>
      </c>
      <c r="D57" s="4" t="s">
        <v>6</v>
      </c>
    </row>
    <row r="58" ht="22.5" customHeight="1">
      <c r="A58" s="5" t="s">
        <v>114</v>
      </c>
      <c r="B58" s="5" t="s">
        <v>8</v>
      </c>
      <c r="C58" s="5" t="s">
        <v>115</v>
      </c>
      <c r="D58" s="5">
        <v>45001.0</v>
      </c>
    </row>
    <row r="59" ht="22.5" customHeight="1">
      <c r="A59" s="5" t="s">
        <v>116</v>
      </c>
      <c r="B59" s="5" t="s">
        <v>110</v>
      </c>
      <c r="C59" s="5" t="s">
        <v>117</v>
      </c>
      <c r="D59" s="16">
        <v>45905.4375</v>
      </c>
    </row>
    <row r="60" ht="22.5" customHeight="1">
      <c r="A60" s="5" t="s">
        <v>118</v>
      </c>
      <c r="B60" s="5" t="s">
        <v>35</v>
      </c>
      <c r="C60" s="5" t="s">
        <v>119</v>
      </c>
      <c r="D60" s="6">
        <v>45905.0</v>
      </c>
    </row>
    <row r="61" ht="22.5" customHeight="1">
      <c r="A61" s="5" t="s">
        <v>68</v>
      </c>
      <c r="B61" s="5" t="s">
        <v>35</v>
      </c>
      <c r="C61" s="5" t="s">
        <v>120</v>
      </c>
      <c r="D61" s="6">
        <v>45908.0</v>
      </c>
    </row>
    <row r="62" ht="22.5" customHeight="1">
      <c r="A62" s="5" t="s">
        <v>121</v>
      </c>
      <c r="B62" s="5" t="s">
        <v>28</v>
      </c>
      <c r="C62" s="17" t="s">
        <v>122</v>
      </c>
      <c r="D62" s="5" t="s">
        <v>123</v>
      </c>
    </row>
    <row r="63" ht="22.5" customHeight="1">
      <c r="A63" s="5" t="s">
        <v>7</v>
      </c>
      <c r="B63" s="5" t="s">
        <v>8</v>
      </c>
      <c r="C63" s="5" t="s">
        <v>124</v>
      </c>
      <c r="D63" s="5">
        <v>101.0</v>
      </c>
    </row>
    <row r="64" ht="22.5" customHeight="1">
      <c r="A64" s="5" t="s">
        <v>125</v>
      </c>
      <c r="B64" s="5" t="s">
        <v>126</v>
      </c>
      <c r="C64" s="5" t="s">
        <v>127</v>
      </c>
      <c r="D64" s="5">
        <v>2.5E8</v>
      </c>
    </row>
    <row r="65" ht="22.5" customHeight="1">
      <c r="A65" s="5" t="s">
        <v>80</v>
      </c>
      <c r="B65" s="5" t="s">
        <v>81</v>
      </c>
      <c r="C65" s="5" t="s">
        <v>128</v>
      </c>
      <c r="D65" s="5" t="s">
        <v>83</v>
      </c>
    </row>
    <row r="66" ht="22.5" customHeight="1">
      <c r="A66" s="5" t="s">
        <v>129</v>
      </c>
      <c r="B66" s="5" t="s">
        <v>28</v>
      </c>
      <c r="C66" s="17" t="s">
        <v>130</v>
      </c>
      <c r="D66" s="5" t="s">
        <v>131</v>
      </c>
    </row>
    <row r="67" ht="22.5" customHeight="1">
      <c r="A67" s="5" t="s">
        <v>132</v>
      </c>
      <c r="B67" s="5" t="s">
        <v>71</v>
      </c>
      <c r="C67" s="5" t="s">
        <v>133</v>
      </c>
      <c r="D67" s="5">
        <v>2.25</v>
      </c>
    </row>
    <row r="68" ht="22.5" customHeight="1">
      <c r="A68" s="5" t="s">
        <v>134</v>
      </c>
      <c r="B68" s="5" t="s">
        <v>59</v>
      </c>
      <c r="C68" s="5" t="s">
        <v>135</v>
      </c>
      <c r="D68" s="5" t="s">
        <v>136</v>
      </c>
    </row>
    <row r="69" ht="22.5" customHeight="1">
      <c r="A69" s="5" t="s">
        <v>137</v>
      </c>
      <c r="B69" s="5" t="s">
        <v>71</v>
      </c>
      <c r="C69" s="5" t="s">
        <v>138</v>
      </c>
      <c r="D69" s="5" t="s">
        <v>136</v>
      </c>
    </row>
    <row r="70" ht="22.5" customHeight="1">
      <c r="A70" s="12" t="s">
        <v>77</v>
      </c>
      <c r="B70" s="12" t="s">
        <v>59</v>
      </c>
      <c r="C70" s="12" t="s">
        <v>78</v>
      </c>
      <c r="D70" s="12" t="s">
        <v>79</v>
      </c>
      <c r="E70" s="18"/>
    </row>
    <row r="71" ht="22.5" customHeight="1">
      <c r="A71" s="5" t="s">
        <v>139</v>
      </c>
      <c r="B71" s="5" t="s">
        <v>126</v>
      </c>
      <c r="C71" s="5" t="s">
        <v>140</v>
      </c>
      <c r="D71" s="5">
        <v>46232.88</v>
      </c>
    </row>
    <row r="72" ht="22.5" customHeight="1">
      <c r="A72" s="5" t="s">
        <v>141</v>
      </c>
      <c r="B72" s="5" t="s">
        <v>59</v>
      </c>
      <c r="C72" s="17" t="s">
        <v>142</v>
      </c>
      <c r="D72" s="5" t="s">
        <v>143</v>
      </c>
    </row>
    <row r="73" ht="22.5" customHeight="1">
      <c r="A73" s="5" t="s">
        <v>144</v>
      </c>
      <c r="B73" s="5" t="s">
        <v>15</v>
      </c>
      <c r="C73" s="5" t="s">
        <v>145</v>
      </c>
      <c r="D73" s="5" t="s">
        <v>146</v>
      </c>
    </row>
    <row r="75">
      <c r="A75" s="1" t="s">
        <v>147</v>
      </c>
    </row>
    <row r="77">
      <c r="A77" s="3" t="s">
        <v>148</v>
      </c>
    </row>
    <row r="79" ht="22.5" customHeight="1">
      <c r="A79" s="4" t="s">
        <v>3</v>
      </c>
      <c r="B79" s="4" t="s">
        <v>4</v>
      </c>
      <c r="C79" s="4" t="s">
        <v>5</v>
      </c>
      <c r="D79" s="4" t="s">
        <v>6</v>
      </c>
    </row>
    <row r="80" ht="22.5" customHeight="1">
      <c r="A80" s="5" t="s">
        <v>149</v>
      </c>
      <c r="B80" s="5" t="s">
        <v>8</v>
      </c>
      <c r="C80" s="5" t="s">
        <v>150</v>
      </c>
      <c r="D80" s="5">
        <v>7702.0</v>
      </c>
    </row>
    <row r="81" ht="22.5" customHeight="1">
      <c r="A81" s="5" t="s">
        <v>116</v>
      </c>
      <c r="B81" s="5" t="s">
        <v>110</v>
      </c>
      <c r="C81" s="5" t="s">
        <v>151</v>
      </c>
      <c r="D81" s="16">
        <v>45905.583333333336</v>
      </c>
    </row>
    <row r="82" ht="22.5" customHeight="1">
      <c r="A82" s="5" t="s">
        <v>152</v>
      </c>
      <c r="B82" s="5" t="s">
        <v>59</v>
      </c>
      <c r="C82" s="17" t="s">
        <v>153</v>
      </c>
      <c r="D82" s="5" t="s">
        <v>154</v>
      </c>
    </row>
    <row r="83" ht="22.5" customHeight="1">
      <c r="A83" s="5" t="s">
        <v>7</v>
      </c>
      <c r="B83" s="5" t="s">
        <v>8</v>
      </c>
      <c r="C83" s="5" t="s">
        <v>124</v>
      </c>
      <c r="D83" s="5">
        <v>215.0</v>
      </c>
    </row>
    <row r="84" ht="22.5" customHeight="1">
      <c r="A84" s="5" t="s">
        <v>155</v>
      </c>
      <c r="B84" s="5" t="s">
        <v>35</v>
      </c>
      <c r="C84" s="5" t="s">
        <v>156</v>
      </c>
      <c r="D84" s="6">
        <v>45908.0</v>
      </c>
    </row>
    <row r="85" ht="22.5" customHeight="1">
      <c r="A85" s="5" t="s">
        <v>157</v>
      </c>
      <c r="B85" s="5" t="s">
        <v>35</v>
      </c>
      <c r="C85" s="5" t="s">
        <v>158</v>
      </c>
      <c r="D85" s="6">
        <v>45915.0</v>
      </c>
    </row>
    <row r="86" ht="22.5" customHeight="1">
      <c r="A86" s="5" t="s">
        <v>159</v>
      </c>
      <c r="B86" s="5" t="s">
        <v>126</v>
      </c>
      <c r="C86" s="5" t="s">
        <v>160</v>
      </c>
      <c r="D86" s="5">
        <v>1.0E8</v>
      </c>
    </row>
    <row r="87" ht="22.5" customHeight="1">
      <c r="A87" s="5" t="s">
        <v>161</v>
      </c>
      <c r="B87" s="5" t="s">
        <v>126</v>
      </c>
      <c r="C87" s="5" t="s">
        <v>162</v>
      </c>
      <c r="D87" s="5">
        <v>1.0003835616E8</v>
      </c>
    </row>
    <row r="88" ht="22.5" customHeight="1">
      <c r="A88" s="12" t="s">
        <v>129</v>
      </c>
      <c r="B88" s="12" t="s">
        <v>28</v>
      </c>
      <c r="C88" s="19" t="s">
        <v>130</v>
      </c>
      <c r="D88" s="12" t="s">
        <v>131</v>
      </c>
    </row>
    <row r="89" ht="22.5" customHeight="1">
      <c r="A89" s="12" t="s">
        <v>132</v>
      </c>
      <c r="B89" s="12" t="s">
        <v>71</v>
      </c>
      <c r="C89" s="12" t="s">
        <v>133</v>
      </c>
      <c r="D89" s="12">
        <v>2.25</v>
      </c>
    </row>
    <row r="90" ht="22.5" customHeight="1">
      <c r="A90" s="12" t="s">
        <v>134</v>
      </c>
      <c r="B90" s="12" t="s">
        <v>59</v>
      </c>
      <c r="C90" s="12" t="s">
        <v>135</v>
      </c>
      <c r="D90" s="12" t="s">
        <v>136</v>
      </c>
    </row>
    <row r="91" ht="22.5" customHeight="1">
      <c r="A91" s="12" t="s">
        <v>137</v>
      </c>
      <c r="B91" s="12" t="s">
        <v>71</v>
      </c>
      <c r="C91" s="12" t="s">
        <v>138</v>
      </c>
      <c r="D91" s="12" t="s">
        <v>136</v>
      </c>
    </row>
    <row r="92" ht="22.5" customHeight="1">
      <c r="A92" s="12" t="s">
        <v>77</v>
      </c>
      <c r="B92" s="12" t="s">
        <v>59</v>
      </c>
      <c r="C92" s="12" t="s">
        <v>78</v>
      </c>
      <c r="D92" s="12" t="s">
        <v>79</v>
      </c>
      <c r="E92" s="18"/>
    </row>
    <row r="93" ht="22.5" customHeight="1">
      <c r="A93" s="5" t="s">
        <v>163</v>
      </c>
      <c r="B93" s="5" t="s">
        <v>71</v>
      </c>
      <c r="C93" s="5" t="s">
        <v>164</v>
      </c>
      <c r="D93" s="5">
        <v>2.0</v>
      </c>
    </row>
    <row r="94" ht="22.5" customHeight="1">
      <c r="A94" s="5" t="s">
        <v>165</v>
      </c>
      <c r="B94" s="5" t="s">
        <v>8</v>
      </c>
      <c r="C94" s="5" t="s">
        <v>166</v>
      </c>
      <c r="D94" s="5">
        <v>7.0</v>
      </c>
    </row>
    <row r="95" ht="22.5" customHeight="1">
      <c r="A95" s="5" t="s">
        <v>141</v>
      </c>
      <c r="B95" s="5" t="s">
        <v>59</v>
      </c>
      <c r="C95" s="17" t="s">
        <v>167</v>
      </c>
      <c r="D95" s="5" t="s">
        <v>143</v>
      </c>
    </row>
    <row r="97">
      <c r="A97" s="1" t="s">
        <v>168</v>
      </c>
    </row>
    <row r="99">
      <c r="A99" s="3" t="s">
        <v>169</v>
      </c>
    </row>
    <row r="101" ht="22.5" customHeight="1">
      <c r="A101" s="4" t="s">
        <v>3</v>
      </c>
      <c r="B101" s="4" t="s">
        <v>4</v>
      </c>
      <c r="C101" s="4" t="s">
        <v>5</v>
      </c>
      <c r="D101" s="4" t="s">
        <v>6</v>
      </c>
    </row>
    <row r="102" ht="22.5" customHeight="1">
      <c r="A102" s="5" t="s">
        <v>170</v>
      </c>
      <c r="B102" s="5" t="s">
        <v>8</v>
      </c>
      <c r="C102" s="5" t="s">
        <v>171</v>
      </c>
      <c r="D102" s="20">
        <v>9151.0</v>
      </c>
    </row>
    <row r="103" ht="22.5" customHeight="1">
      <c r="A103" s="5" t="s">
        <v>149</v>
      </c>
      <c r="B103" s="5" t="s">
        <v>8</v>
      </c>
      <c r="C103" s="5" t="s">
        <v>172</v>
      </c>
      <c r="D103" s="20">
        <v>7702.0</v>
      </c>
    </row>
    <row r="104" ht="22.5" customHeight="1">
      <c r="A104" s="5" t="s">
        <v>46</v>
      </c>
      <c r="B104" s="5" t="s">
        <v>8</v>
      </c>
      <c r="C104" s="5" t="s">
        <v>173</v>
      </c>
      <c r="D104" s="20">
        <v>5015.0</v>
      </c>
    </row>
    <row r="105" ht="22.5" customHeight="1">
      <c r="A105" s="5" t="s">
        <v>174</v>
      </c>
      <c r="B105" s="5" t="s">
        <v>126</v>
      </c>
      <c r="C105" s="5" t="s">
        <v>175</v>
      </c>
      <c r="D105" s="20">
        <v>1.025E8</v>
      </c>
    </row>
    <row r="106" ht="22.5" customHeight="1">
      <c r="A106" s="5" t="s">
        <v>176</v>
      </c>
      <c r="B106" s="5" t="s">
        <v>35</v>
      </c>
      <c r="C106" s="5" t="s">
        <v>177</v>
      </c>
      <c r="D106" s="21">
        <v>45908.0</v>
      </c>
    </row>
    <row r="107" ht="22.5" customHeight="1">
      <c r="A107" s="5" t="s">
        <v>178</v>
      </c>
      <c r="B107" s="5" t="s">
        <v>179</v>
      </c>
      <c r="C107" s="5" t="s">
        <v>180</v>
      </c>
      <c r="D107" s="20">
        <v>100.1</v>
      </c>
    </row>
    <row r="108" ht="22.5" customHeight="1">
      <c r="A108" s="5" t="s">
        <v>181</v>
      </c>
      <c r="B108" s="5" t="s">
        <v>126</v>
      </c>
      <c r="C108" s="5" t="s">
        <v>182</v>
      </c>
      <c r="D108" s="20">
        <v>1.026025E8</v>
      </c>
    </row>
    <row r="109" ht="22.5" customHeight="1">
      <c r="A109" s="5" t="s">
        <v>183</v>
      </c>
      <c r="B109" s="5" t="s">
        <v>184</v>
      </c>
      <c r="C109" s="5" t="s">
        <v>185</v>
      </c>
      <c r="D109" s="20">
        <v>2.0</v>
      </c>
    </row>
    <row r="110" ht="22.5" customHeight="1">
      <c r="A110" s="5" t="s">
        <v>186</v>
      </c>
      <c r="B110" s="5" t="s">
        <v>126</v>
      </c>
      <c r="C110" s="5" t="s">
        <v>187</v>
      </c>
      <c r="D110" s="20">
        <v>1.0055045E8</v>
      </c>
    </row>
    <row r="111" ht="22.5" customHeight="1">
      <c r="A111" s="5" t="s">
        <v>188</v>
      </c>
      <c r="B111" s="5" t="s">
        <v>8</v>
      </c>
      <c r="C111" s="5" t="s">
        <v>189</v>
      </c>
      <c r="D111" s="11" t="s">
        <v>136</v>
      </c>
    </row>
    <row r="113">
      <c r="A113" s="1" t="s">
        <v>190</v>
      </c>
    </row>
    <row r="115">
      <c r="A115" s="3" t="s">
        <v>191</v>
      </c>
    </row>
    <row r="117" ht="22.5" customHeight="1">
      <c r="A117" s="4" t="s">
        <v>3</v>
      </c>
      <c r="B117" s="4" t="s">
        <v>4</v>
      </c>
      <c r="C117" s="4" t="s">
        <v>5</v>
      </c>
      <c r="D117" s="4" t="s">
        <v>6</v>
      </c>
      <c r="E117" s="7" t="s">
        <v>192</v>
      </c>
      <c r="F117" s="7" t="s">
        <v>193</v>
      </c>
    </row>
    <row r="118" ht="22.5" customHeight="1">
      <c r="A118" s="5" t="s">
        <v>194</v>
      </c>
      <c r="B118" s="5" t="s">
        <v>8</v>
      </c>
      <c r="C118" s="5" t="s">
        <v>195</v>
      </c>
      <c r="D118" s="5">
        <v>12301.0</v>
      </c>
      <c r="E118" s="8"/>
      <c r="F118" s="8"/>
    </row>
    <row r="119" ht="22.5" customHeight="1">
      <c r="A119" s="5" t="s">
        <v>97</v>
      </c>
      <c r="B119" s="5" t="s">
        <v>8</v>
      </c>
      <c r="C119" s="5" t="s">
        <v>196</v>
      </c>
      <c r="D119" s="5">
        <v>201.0</v>
      </c>
      <c r="E119" s="8"/>
      <c r="F119" s="8"/>
    </row>
    <row r="120" ht="22.5" customHeight="1">
      <c r="A120" s="5"/>
      <c r="B120" s="5"/>
      <c r="C120" s="5"/>
      <c r="D120" s="16"/>
      <c r="E120" s="8"/>
      <c r="F120" s="8"/>
    </row>
    <row r="121" ht="22.5" customHeight="1">
      <c r="A121" s="5" t="s">
        <v>116</v>
      </c>
      <c r="B121" s="5" t="s">
        <v>110</v>
      </c>
      <c r="C121" s="5" t="s">
        <v>151</v>
      </c>
      <c r="D121" s="16">
        <v>45905.625</v>
      </c>
      <c r="E121" s="8"/>
      <c r="F121" s="8"/>
    </row>
    <row r="122" ht="22.5" customHeight="1">
      <c r="A122" s="5" t="s">
        <v>197</v>
      </c>
      <c r="B122" s="5" t="s">
        <v>35</v>
      </c>
      <c r="C122" s="5" t="s">
        <v>198</v>
      </c>
      <c r="D122" s="6">
        <v>45909.0</v>
      </c>
      <c r="E122" s="8"/>
      <c r="F122" s="8"/>
    </row>
    <row r="123" ht="22.5" customHeight="1">
      <c r="A123" s="5" t="s">
        <v>46</v>
      </c>
      <c r="B123" s="5" t="s">
        <v>8</v>
      </c>
      <c r="C123" s="5" t="s">
        <v>199</v>
      </c>
      <c r="D123" s="5">
        <v>5010.0</v>
      </c>
      <c r="E123" s="8"/>
      <c r="F123" s="8"/>
    </row>
    <row r="124" ht="22.5" customHeight="1">
      <c r="A124" s="5" t="s">
        <v>7</v>
      </c>
      <c r="B124" s="5" t="s">
        <v>8</v>
      </c>
      <c r="C124" s="5" t="s">
        <v>200</v>
      </c>
      <c r="D124" s="5">
        <v>101.0</v>
      </c>
      <c r="E124" s="8"/>
      <c r="F124" s="8"/>
    </row>
    <row r="125" ht="22.5" customHeight="1">
      <c r="A125" s="5" t="s">
        <v>152</v>
      </c>
      <c r="B125" s="5" t="s">
        <v>28</v>
      </c>
      <c r="C125" s="17" t="s">
        <v>201</v>
      </c>
      <c r="D125" s="5" t="s">
        <v>202</v>
      </c>
      <c r="E125" s="8"/>
      <c r="F125" s="8"/>
    </row>
    <row r="126" ht="22.5" customHeight="1">
      <c r="A126" s="5" t="s">
        <v>174</v>
      </c>
      <c r="B126" s="5" t="s">
        <v>126</v>
      </c>
      <c r="C126" s="5" t="s">
        <v>203</v>
      </c>
      <c r="D126" s="5">
        <v>5.0E7</v>
      </c>
      <c r="E126" s="10" t="s">
        <v>204</v>
      </c>
      <c r="F126" s="8"/>
    </row>
    <row r="127" ht="22.5" customHeight="1">
      <c r="A127" s="5" t="s">
        <v>205</v>
      </c>
      <c r="B127" s="5" t="s">
        <v>179</v>
      </c>
      <c r="C127" s="5" t="s">
        <v>206</v>
      </c>
      <c r="D127" s="5">
        <v>99.85</v>
      </c>
      <c r="E127" s="8"/>
      <c r="F127" s="8"/>
    </row>
    <row r="128" ht="22.5" customHeight="1">
      <c r="A128" s="5" t="s">
        <v>207</v>
      </c>
      <c r="B128" s="5" t="s">
        <v>71</v>
      </c>
      <c r="C128" s="5" t="s">
        <v>208</v>
      </c>
      <c r="D128" s="5">
        <v>2.805</v>
      </c>
      <c r="E128" s="8"/>
      <c r="F128" s="8"/>
    </row>
    <row r="129" ht="22.5" customHeight="1">
      <c r="A129" s="5" t="s">
        <v>209</v>
      </c>
      <c r="B129" s="5" t="s">
        <v>59</v>
      </c>
      <c r="C129" s="17" t="s">
        <v>210</v>
      </c>
      <c r="D129" s="5" t="s">
        <v>211</v>
      </c>
      <c r="E129" s="8"/>
      <c r="F129" s="8"/>
    </row>
    <row r="131">
      <c r="A131" s="1" t="s">
        <v>212</v>
      </c>
    </row>
    <row r="133">
      <c r="A133" s="3" t="s">
        <v>213</v>
      </c>
    </row>
    <row r="134">
      <c r="E134" s="22" t="s">
        <v>214</v>
      </c>
    </row>
    <row r="135" ht="22.5" customHeight="1">
      <c r="A135" s="4" t="s">
        <v>3</v>
      </c>
      <c r="B135" s="4" t="s">
        <v>4</v>
      </c>
      <c r="C135" s="4" t="s">
        <v>5</v>
      </c>
      <c r="D135" s="4" t="s">
        <v>6</v>
      </c>
      <c r="E135" s="7" t="s">
        <v>192</v>
      </c>
    </row>
    <row r="136" ht="22.5" customHeight="1">
      <c r="A136" s="5" t="s">
        <v>215</v>
      </c>
      <c r="B136" s="5" t="s">
        <v>216</v>
      </c>
      <c r="C136" s="5" t="s">
        <v>217</v>
      </c>
      <c r="D136" s="11">
        <v>9910.0</v>
      </c>
      <c r="E136" s="23"/>
    </row>
    <row r="137" ht="22.5" customHeight="1">
      <c r="A137" s="5" t="s">
        <v>218</v>
      </c>
      <c r="B137" s="5" t="s">
        <v>8</v>
      </c>
      <c r="C137" s="5" t="s">
        <v>219</v>
      </c>
      <c r="D137" s="11">
        <v>45.0</v>
      </c>
      <c r="E137" s="23"/>
    </row>
    <row r="138" ht="22.5" customHeight="1">
      <c r="A138" s="5" t="s">
        <v>7</v>
      </c>
      <c r="B138" s="5" t="s">
        <v>8</v>
      </c>
      <c r="C138" s="5" t="s">
        <v>220</v>
      </c>
      <c r="D138" s="11">
        <v>101.0</v>
      </c>
      <c r="E138" s="24" t="s">
        <v>221</v>
      </c>
    </row>
    <row r="139" ht="22.5" customHeight="1">
      <c r="A139" s="5" t="s">
        <v>222</v>
      </c>
      <c r="B139" s="5" t="s">
        <v>8</v>
      </c>
      <c r="C139" s="5" t="s">
        <v>223</v>
      </c>
      <c r="D139" s="11">
        <v>45001.0</v>
      </c>
      <c r="E139" s="23"/>
    </row>
    <row r="140" ht="22.5" customHeight="1">
      <c r="A140" s="5" t="s">
        <v>224</v>
      </c>
      <c r="B140" s="5" t="s">
        <v>59</v>
      </c>
      <c r="C140" s="5" t="s">
        <v>225</v>
      </c>
      <c r="D140" s="11" t="s">
        <v>226</v>
      </c>
      <c r="E140" s="23"/>
    </row>
    <row r="141" ht="22.5" customHeight="1">
      <c r="A141" s="12" t="s">
        <v>227</v>
      </c>
      <c r="B141" s="12" t="s">
        <v>59</v>
      </c>
      <c r="C141" s="12" t="s">
        <v>228</v>
      </c>
      <c r="D141" s="13" t="s">
        <v>229</v>
      </c>
      <c r="E141" s="25" t="s">
        <v>221</v>
      </c>
    </row>
    <row r="142" ht="22.5" customHeight="1">
      <c r="A142" s="12" t="s">
        <v>230</v>
      </c>
      <c r="B142" s="12" t="s">
        <v>59</v>
      </c>
      <c r="C142" s="12" t="s">
        <v>231</v>
      </c>
      <c r="D142" s="13" t="s">
        <v>232</v>
      </c>
      <c r="E142" s="26"/>
    </row>
    <row r="143" ht="22.5" customHeight="1">
      <c r="A143" s="5" t="s">
        <v>233</v>
      </c>
      <c r="B143" s="5" t="s">
        <v>126</v>
      </c>
      <c r="C143" s="5" t="s">
        <v>234</v>
      </c>
      <c r="D143" s="11">
        <v>2.5E8</v>
      </c>
      <c r="E143" s="24" t="s">
        <v>235</v>
      </c>
    </row>
    <row r="144" ht="22.5" customHeight="1">
      <c r="A144" s="5" t="s">
        <v>236</v>
      </c>
      <c r="B144" s="5" t="s">
        <v>110</v>
      </c>
      <c r="C144" s="5" t="s">
        <v>237</v>
      </c>
      <c r="D144" s="14">
        <v>45905.43751157408</v>
      </c>
      <c r="E144" s="23"/>
    </row>
    <row r="145" ht="22.5" customHeight="1">
      <c r="A145" s="5" t="s">
        <v>238</v>
      </c>
      <c r="B145" s="5" t="s">
        <v>126</v>
      </c>
      <c r="C145" s="5" t="s">
        <v>239</v>
      </c>
      <c r="D145" s="11">
        <v>8.0E8</v>
      </c>
      <c r="E145" s="23"/>
    </row>
    <row r="146" ht="22.5" customHeight="1">
      <c r="A146" s="5" t="s">
        <v>240</v>
      </c>
      <c r="B146" s="5" t="s">
        <v>126</v>
      </c>
      <c r="C146" s="5" t="s">
        <v>241</v>
      </c>
      <c r="D146" s="11">
        <v>5.5E8</v>
      </c>
      <c r="E146" s="23"/>
    </row>
    <row r="150">
      <c r="A150" s="1" t="s">
        <v>242</v>
      </c>
    </row>
    <row r="152">
      <c r="A152" s="3" t="s">
        <v>243</v>
      </c>
    </row>
    <row r="154" ht="22.5" customHeight="1">
      <c r="A154" s="27" t="s">
        <v>3</v>
      </c>
      <c r="B154" s="27" t="s">
        <v>4</v>
      </c>
      <c r="C154" s="27" t="s">
        <v>5</v>
      </c>
      <c r="D154" s="27" t="s">
        <v>6</v>
      </c>
      <c r="F154" s="28"/>
      <c r="G154" s="28"/>
      <c r="H154" s="28"/>
      <c r="I154" s="28"/>
    </row>
    <row r="155" ht="22.5" customHeight="1">
      <c r="A155" s="29" t="s">
        <v>244</v>
      </c>
      <c r="B155" s="29" t="s">
        <v>8</v>
      </c>
      <c r="C155" s="29" t="s">
        <v>245</v>
      </c>
      <c r="D155" s="30">
        <v>70001.0</v>
      </c>
    </row>
    <row r="156" ht="22.5" customHeight="1">
      <c r="A156" s="29" t="s">
        <v>194</v>
      </c>
      <c r="B156" s="29" t="s">
        <v>8</v>
      </c>
      <c r="C156" s="29" t="s">
        <v>246</v>
      </c>
      <c r="D156" s="30">
        <v>93001.0</v>
      </c>
    </row>
    <row r="157" ht="22.5" customHeight="1">
      <c r="A157" s="29" t="s">
        <v>46</v>
      </c>
      <c r="B157" s="29" t="s">
        <v>8</v>
      </c>
      <c r="C157" s="29" t="s">
        <v>247</v>
      </c>
      <c r="D157" s="30">
        <v>6001.0</v>
      </c>
    </row>
    <row r="158" ht="22.5" customHeight="1">
      <c r="A158" s="29" t="s">
        <v>97</v>
      </c>
      <c r="B158" s="29" t="s">
        <v>8</v>
      </c>
      <c r="C158" s="29" t="s">
        <v>248</v>
      </c>
      <c r="D158" s="30">
        <v>301.0</v>
      </c>
    </row>
    <row r="159" ht="22.5" customHeight="1">
      <c r="A159" s="29" t="s">
        <v>7</v>
      </c>
      <c r="B159" s="29" t="s">
        <v>8</v>
      </c>
      <c r="C159" s="29" t="s">
        <v>249</v>
      </c>
      <c r="D159" s="30">
        <v>112.0</v>
      </c>
    </row>
    <row r="160" ht="22.5" customHeight="1">
      <c r="A160" s="29" t="s">
        <v>174</v>
      </c>
      <c r="B160" s="29" t="s">
        <v>126</v>
      </c>
      <c r="C160" s="29" t="s">
        <v>250</v>
      </c>
      <c r="D160" s="30">
        <v>1.0E8</v>
      </c>
      <c r="I160" s="31"/>
    </row>
    <row r="161" ht="22.5" customHeight="1">
      <c r="A161" s="29" t="s">
        <v>251</v>
      </c>
      <c r="B161" s="29" t="s">
        <v>126</v>
      </c>
      <c r="C161" s="29" t="s">
        <v>252</v>
      </c>
      <c r="D161" s="30">
        <v>9.5E7</v>
      </c>
      <c r="I161" s="32"/>
    </row>
    <row r="162" ht="22.5" customHeight="1">
      <c r="A162" s="5" t="s">
        <v>197</v>
      </c>
      <c r="B162" s="5" t="s">
        <v>35</v>
      </c>
      <c r="C162" s="5" t="s">
        <v>198</v>
      </c>
      <c r="D162" s="6">
        <v>45909.0</v>
      </c>
      <c r="I162" s="32"/>
    </row>
    <row r="163" ht="22.5" customHeight="1">
      <c r="A163" s="29" t="s">
        <v>68</v>
      </c>
      <c r="B163" s="29" t="s">
        <v>35</v>
      </c>
      <c r="C163" s="29" t="s">
        <v>253</v>
      </c>
      <c r="D163" s="33">
        <v>58974.0</v>
      </c>
    </row>
    <row r="164" ht="22.5" customHeight="1">
      <c r="A164" s="29" t="s">
        <v>254</v>
      </c>
      <c r="B164" s="29" t="s">
        <v>35</v>
      </c>
      <c r="C164" s="29" t="s">
        <v>255</v>
      </c>
      <c r="D164" s="34">
        <v>46008.0</v>
      </c>
      <c r="I164" s="31"/>
    </row>
    <row r="165" ht="22.5" customHeight="1">
      <c r="A165" s="29" t="s">
        <v>205</v>
      </c>
      <c r="B165" s="29" t="s">
        <v>179</v>
      </c>
      <c r="C165" s="29" t="s">
        <v>256</v>
      </c>
      <c r="D165" s="30">
        <v>170.803637</v>
      </c>
      <c r="I165" s="31"/>
    </row>
    <row r="166" ht="22.5" customHeight="1">
      <c r="A166" s="29" t="s">
        <v>139</v>
      </c>
      <c r="B166" s="29" t="s">
        <v>126</v>
      </c>
      <c r="C166" s="29" t="s">
        <v>257</v>
      </c>
      <c r="D166" s="30">
        <v>45694.44</v>
      </c>
      <c r="I166" s="31"/>
    </row>
    <row r="167" ht="22.5" customHeight="1">
      <c r="A167" s="29" t="s">
        <v>258</v>
      </c>
      <c r="B167" s="29" t="s">
        <v>126</v>
      </c>
      <c r="C167" s="29" t="s">
        <v>259</v>
      </c>
      <c r="D167" s="30">
        <v>171.214887</v>
      </c>
    </row>
    <row r="168" ht="22.5" customHeight="1">
      <c r="A168" s="29" t="s">
        <v>260</v>
      </c>
      <c r="B168" s="29" t="s">
        <v>126</v>
      </c>
      <c r="C168" s="29" t="s">
        <v>261</v>
      </c>
      <c r="D168" s="30">
        <v>1.7118E8</v>
      </c>
      <c r="I168" s="32"/>
    </row>
    <row r="169" ht="22.5" customHeight="1">
      <c r="A169" s="29" t="s">
        <v>262</v>
      </c>
      <c r="B169" s="29" t="s">
        <v>126</v>
      </c>
      <c r="C169" s="29" t="s">
        <v>263</v>
      </c>
      <c r="D169" s="30">
        <v>1.722E8</v>
      </c>
      <c r="I169" s="32"/>
    </row>
    <row r="170" ht="22.5" customHeight="1">
      <c r="A170" s="35" t="s">
        <v>264</v>
      </c>
      <c r="B170" s="35" t="s">
        <v>126</v>
      </c>
      <c r="C170" s="35" t="s">
        <v>265</v>
      </c>
      <c r="D170" s="36">
        <f>D169-D168</f>
        <v>1020000</v>
      </c>
    </row>
    <row r="171" ht="22.5" customHeight="1">
      <c r="A171" s="29" t="s">
        <v>152</v>
      </c>
      <c r="B171" s="29" t="s">
        <v>28</v>
      </c>
      <c r="C171" s="29" t="s">
        <v>266</v>
      </c>
      <c r="D171" s="29" t="s">
        <v>202</v>
      </c>
    </row>
    <row r="172" ht="22.5" customHeight="1">
      <c r="A172" s="12" t="s">
        <v>129</v>
      </c>
      <c r="B172" s="12" t="s">
        <v>28</v>
      </c>
      <c r="C172" s="19" t="s">
        <v>130</v>
      </c>
      <c r="D172" s="13" t="s">
        <v>131</v>
      </c>
      <c r="I172" s="37"/>
    </row>
    <row r="173" ht="22.5" customHeight="1">
      <c r="A173" s="12" t="s">
        <v>134</v>
      </c>
      <c r="B173" s="12" t="s">
        <v>59</v>
      </c>
      <c r="C173" s="12" t="s">
        <v>135</v>
      </c>
      <c r="D173" s="13" t="s">
        <v>136</v>
      </c>
    </row>
    <row r="174" ht="22.5" customHeight="1">
      <c r="A174" s="12" t="s">
        <v>137</v>
      </c>
      <c r="B174" s="12" t="s">
        <v>71</v>
      </c>
      <c r="C174" s="12" t="s">
        <v>138</v>
      </c>
      <c r="D174" s="13" t="s">
        <v>136</v>
      </c>
    </row>
    <row r="175" ht="22.5" customHeight="1">
      <c r="A175" s="29" t="s">
        <v>267</v>
      </c>
      <c r="B175" s="29" t="s">
        <v>59</v>
      </c>
      <c r="C175" s="29" t="s">
        <v>268</v>
      </c>
      <c r="D175" s="29" t="s">
        <v>269</v>
      </c>
    </row>
    <row r="176" ht="22.5" customHeight="1">
      <c r="A176" s="29" t="s">
        <v>270</v>
      </c>
      <c r="B176" s="29" t="s">
        <v>71</v>
      </c>
      <c r="C176" s="29" t="s">
        <v>271</v>
      </c>
      <c r="D176" s="30">
        <v>4.85</v>
      </c>
    </row>
    <row r="177" ht="22.5" customHeight="1">
      <c r="A177" s="29" t="s">
        <v>272</v>
      </c>
      <c r="B177" s="29" t="s">
        <v>59</v>
      </c>
      <c r="C177" s="29" t="s">
        <v>273</v>
      </c>
      <c r="D177" s="29" t="s">
        <v>274</v>
      </c>
    </row>
    <row r="178" ht="22.5" customHeight="1">
      <c r="A178" s="29" t="s">
        <v>275</v>
      </c>
      <c r="B178" s="29" t="s">
        <v>59</v>
      </c>
      <c r="C178" s="29" t="s">
        <v>276</v>
      </c>
      <c r="D178" s="29" t="s">
        <v>143</v>
      </c>
    </row>
    <row r="179" ht="22.5" customHeight="1">
      <c r="A179" s="38" t="s">
        <v>277</v>
      </c>
      <c r="B179" s="38" t="s">
        <v>91</v>
      </c>
      <c r="C179" s="38" t="s">
        <v>278</v>
      </c>
      <c r="D179" s="38" t="b">
        <v>1</v>
      </c>
    </row>
    <row r="180" ht="22.5" customHeight="1">
      <c r="A180" s="29" t="s">
        <v>279</v>
      </c>
      <c r="B180" s="38" t="s">
        <v>91</v>
      </c>
      <c r="C180" s="29" t="s">
        <v>280</v>
      </c>
      <c r="D180" s="29" t="b">
        <v>0</v>
      </c>
    </row>
    <row r="181" ht="22.5" customHeight="1">
      <c r="A181" s="5" t="s">
        <v>149</v>
      </c>
      <c r="B181" s="5" t="s">
        <v>8</v>
      </c>
      <c r="C181" s="5" t="s">
        <v>172</v>
      </c>
      <c r="D181" s="39">
        <v>7702.0</v>
      </c>
    </row>
    <row r="182" ht="22.5" customHeight="1">
      <c r="A182" s="29" t="s">
        <v>109</v>
      </c>
      <c r="B182" s="29" t="s">
        <v>110</v>
      </c>
      <c r="C182" s="29" t="s">
        <v>281</v>
      </c>
      <c r="D182" s="34">
        <v>45889.625</v>
      </c>
    </row>
    <row r="183" ht="22.5" customHeight="1">
      <c r="A183" s="29" t="s">
        <v>282</v>
      </c>
      <c r="B183" s="29" t="s">
        <v>110</v>
      </c>
      <c r="C183" s="29" t="s">
        <v>283</v>
      </c>
      <c r="D183" s="34">
        <v>45933.708333333336</v>
      </c>
    </row>
  </sheetData>
  <dataValidations>
    <dataValidation type="custom" allowBlank="1" showDropDown="1" sqref="D47:D51 D136:D146">
      <formula1>OR(NOT(ISERROR(DATEVALUE(D47))), AND(ISNUMBER(D47), LEFT(CELL("format", D47))="D"))</formula1>
    </dataValidation>
    <dataValidation type="custom" allowBlank="1" showDropDown="1" sqref="D102:D111 D155:D183">
      <formula1>AND(ISNUMBER(D102),(NOT(OR(NOT(ISERROR(DATEVALUE(D102))), AND(ISNUMBER(D102), LEFT(CELL("format", D102))="D")))))</formula1>
    </dataValidation>
  </dataValidations>
  <hyperlinks>
    <hyperlink r:id="rId1" ref="E29"/>
  </hyperlinks>
  <drawing r:id="rId2"/>
  <tableParts count="9">
    <tablePart r:id="rId12"/>
    <tablePart r:id="rId13"/>
    <tablePart r:id="rId14"/>
    <tablePart r:id="rId15"/>
    <tablePart r:id="rId16"/>
    <tablePart r:id="rId17"/>
    <tablePart r:id="rId18"/>
    <tablePart r:id="rId19"/>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5.75"/>
    <col customWidth="1" min="3" max="3" width="62.13"/>
    <col customWidth="1" min="5" max="5" width="11.5"/>
    <col customWidth="1" min="6" max="6" width="9.88"/>
    <col customWidth="1" min="7" max="7" width="24.88"/>
    <col customWidth="1" min="8" max="8" width="89.13"/>
  </cols>
  <sheetData>
    <row r="1">
      <c r="A1" s="40"/>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row>
    <row r="2">
      <c r="A2" s="42" t="s">
        <v>284</v>
      </c>
      <c r="B2" s="42" t="s">
        <v>285</v>
      </c>
      <c r="C2" s="42" t="s">
        <v>286</v>
      </c>
      <c r="D2" s="42" t="s">
        <v>287</v>
      </c>
      <c r="E2" s="42" t="s">
        <v>288</v>
      </c>
      <c r="F2" s="43" t="s">
        <v>141</v>
      </c>
      <c r="G2" s="42" t="s">
        <v>289</v>
      </c>
      <c r="H2" s="42" t="s">
        <v>290</v>
      </c>
      <c r="I2" s="41"/>
      <c r="J2" s="41"/>
      <c r="K2" s="41"/>
      <c r="L2" s="41"/>
      <c r="M2" s="41"/>
      <c r="N2" s="41"/>
      <c r="O2" s="41"/>
      <c r="P2" s="41"/>
      <c r="Q2" s="41"/>
      <c r="R2" s="41"/>
      <c r="S2" s="41"/>
      <c r="T2" s="41"/>
      <c r="U2" s="41"/>
      <c r="V2" s="41"/>
      <c r="W2" s="41"/>
      <c r="X2" s="41"/>
      <c r="Y2" s="41"/>
      <c r="Z2" s="41"/>
      <c r="AA2" s="41"/>
      <c r="AB2" s="41"/>
      <c r="AC2" s="41"/>
    </row>
    <row r="3">
      <c r="A3" s="44">
        <v>1.0</v>
      </c>
      <c r="B3" s="45">
        <f t="shared" ref="B3:B16" si="1">DATE(2025,10,14)</f>
        <v>45944</v>
      </c>
      <c r="C3" s="44" t="s">
        <v>291</v>
      </c>
      <c r="D3" s="46" t="s">
        <v>292</v>
      </c>
      <c r="E3" s="46" t="s">
        <v>293</v>
      </c>
      <c r="F3" s="47" t="s">
        <v>294</v>
      </c>
      <c r="G3" s="44" t="s">
        <v>295</v>
      </c>
      <c r="H3" s="44"/>
      <c r="I3" s="41"/>
      <c r="J3" s="41"/>
      <c r="K3" s="41"/>
      <c r="L3" s="41"/>
      <c r="M3" s="41"/>
      <c r="N3" s="41"/>
      <c r="O3" s="41"/>
      <c r="P3" s="41"/>
      <c r="Q3" s="41"/>
      <c r="R3" s="41"/>
      <c r="S3" s="41"/>
      <c r="T3" s="41"/>
      <c r="U3" s="41"/>
      <c r="V3" s="41"/>
      <c r="W3" s="41"/>
      <c r="X3" s="41"/>
      <c r="Y3" s="41"/>
      <c r="Z3" s="41"/>
      <c r="AA3" s="41"/>
      <c r="AB3" s="41"/>
      <c r="AC3" s="41"/>
    </row>
    <row r="4">
      <c r="A4" s="44">
        <v>2.0</v>
      </c>
      <c r="B4" s="45">
        <f t="shared" si="1"/>
        <v>45944</v>
      </c>
      <c r="C4" s="44" t="s">
        <v>296</v>
      </c>
      <c r="D4" s="46" t="s">
        <v>242</v>
      </c>
      <c r="E4" s="46" t="s">
        <v>293</v>
      </c>
      <c r="F4" s="47" t="s">
        <v>294</v>
      </c>
      <c r="G4" s="44" t="s">
        <v>297</v>
      </c>
      <c r="H4" s="44"/>
      <c r="I4" s="41"/>
      <c r="J4" s="41"/>
      <c r="K4" s="41"/>
      <c r="L4" s="41"/>
      <c r="M4" s="41"/>
      <c r="N4" s="41"/>
      <c r="O4" s="41"/>
      <c r="P4" s="41"/>
      <c r="Q4" s="41"/>
      <c r="R4" s="41"/>
      <c r="S4" s="41"/>
      <c r="T4" s="41"/>
      <c r="U4" s="41"/>
      <c r="V4" s="41"/>
      <c r="W4" s="41"/>
      <c r="X4" s="41"/>
      <c r="Y4" s="41"/>
      <c r="Z4" s="41"/>
      <c r="AA4" s="41"/>
      <c r="AB4" s="41"/>
      <c r="AC4" s="41"/>
    </row>
    <row r="5">
      <c r="A5" s="44">
        <v>3.0</v>
      </c>
      <c r="B5" s="45">
        <f t="shared" si="1"/>
        <v>45944</v>
      </c>
      <c r="C5" s="44" t="s">
        <v>298</v>
      </c>
      <c r="D5" s="46" t="s">
        <v>112</v>
      </c>
      <c r="E5" s="46" t="s">
        <v>293</v>
      </c>
      <c r="F5" s="47" t="s">
        <v>294</v>
      </c>
      <c r="G5" s="44" t="s">
        <v>299</v>
      </c>
      <c r="H5" s="44"/>
      <c r="I5" s="41"/>
      <c r="J5" s="41"/>
      <c r="K5" s="41"/>
      <c r="L5" s="41"/>
      <c r="M5" s="41"/>
      <c r="N5" s="41"/>
      <c r="O5" s="41"/>
      <c r="P5" s="41"/>
      <c r="Q5" s="41"/>
      <c r="R5" s="41"/>
      <c r="S5" s="41"/>
      <c r="T5" s="41"/>
      <c r="U5" s="41"/>
      <c r="V5" s="41"/>
      <c r="W5" s="41"/>
      <c r="X5" s="41"/>
      <c r="Y5" s="41"/>
      <c r="Z5" s="41"/>
      <c r="AA5" s="41"/>
      <c r="AB5" s="41"/>
      <c r="AC5" s="41"/>
    </row>
    <row r="6">
      <c r="A6" s="44">
        <f t="shared" ref="A6:A20" si="2">A5+1</f>
        <v>4</v>
      </c>
      <c r="B6" s="45">
        <f t="shared" si="1"/>
        <v>45944</v>
      </c>
      <c r="C6" s="44" t="s">
        <v>300</v>
      </c>
      <c r="D6" s="46" t="s">
        <v>301</v>
      </c>
      <c r="E6" s="46" t="s">
        <v>293</v>
      </c>
      <c r="F6" s="47" t="s">
        <v>294</v>
      </c>
      <c r="G6" s="44" t="s">
        <v>302</v>
      </c>
      <c r="H6" s="44"/>
      <c r="I6" s="41"/>
      <c r="J6" s="41"/>
      <c r="K6" s="41"/>
      <c r="L6" s="41"/>
      <c r="M6" s="41"/>
      <c r="N6" s="41"/>
      <c r="O6" s="41"/>
      <c r="P6" s="41"/>
      <c r="Q6" s="41"/>
      <c r="R6" s="41"/>
      <c r="S6" s="41"/>
      <c r="T6" s="41"/>
      <c r="U6" s="41"/>
      <c r="V6" s="41"/>
      <c r="W6" s="41"/>
      <c r="X6" s="41"/>
      <c r="Y6" s="41"/>
      <c r="Z6" s="41"/>
      <c r="AA6" s="41"/>
      <c r="AB6" s="41"/>
      <c r="AC6" s="41"/>
    </row>
    <row r="7">
      <c r="A7" s="44">
        <f t="shared" si="2"/>
        <v>5</v>
      </c>
      <c r="B7" s="45">
        <f t="shared" si="1"/>
        <v>45944</v>
      </c>
      <c r="C7" s="44" t="s">
        <v>303</v>
      </c>
      <c r="D7" s="46" t="s">
        <v>147</v>
      </c>
      <c r="E7" s="46" t="s">
        <v>293</v>
      </c>
      <c r="F7" s="47" t="s">
        <v>294</v>
      </c>
      <c r="G7" s="44" t="s">
        <v>304</v>
      </c>
      <c r="H7" s="44"/>
      <c r="I7" s="41"/>
      <c r="J7" s="41"/>
      <c r="K7" s="41"/>
      <c r="L7" s="41"/>
      <c r="M7" s="41"/>
      <c r="N7" s="41"/>
      <c r="O7" s="41"/>
      <c r="P7" s="41"/>
      <c r="Q7" s="41"/>
      <c r="R7" s="41"/>
      <c r="S7" s="41"/>
      <c r="T7" s="41"/>
      <c r="U7" s="41"/>
      <c r="V7" s="41"/>
      <c r="W7" s="41"/>
      <c r="X7" s="41"/>
      <c r="Y7" s="41"/>
      <c r="Z7" s="41"/>
      <c r="AA7" s="41"/>
      <c r="AB7" s="41"/>
      <c r="AC7" s="41"/>
    </row>
    <row r="8">
      <c r="A8" s="44">
        <f t="shared" si="2"/>
        <v>6</v>
      </c>
      <c r="B8" s="45">
        <f t="shared" si="1"/>
        <v>45944</v>
      </c>
      <c r="C8" s="44" t="s">
        <v>305</v>
      </c>
      <c r="D8" s="46" t="s">
        <v>95</v>
      </c>
      <c r="E8" s="46" t="s">
        <v>293</v>
      </c>
      <c r="F8" s="47" t="s">
        <v>294</v>
      </c>
      <c r="G8" s="44" t="s">
        <v>306</v>
      </c>
      <c r="H8" s="44"/>
      <c r="I8" s="41"/>
      <c r="J8" s="41"/>
      <c r="K8" s="41"/>
      <c r="L8" s="41"/>
      <c r="M8" s="41"/>
      <c r="N8" s="41"/>
      <c r="O8" s="41"/>
      <c r="P8" s="41"/>
      <c r="Q8" s="41"/>
      <c r="R8" s="41"/>
      <c r="S8" s="41"/>
      <c r="T8" s="41"/>
      <c r="U8" s="41"/>
      <c r="V8" s="41"/>
      <c r="W8" s="41"/>
      <c r="X8" s="41"/>
      <c r="Y8" s="41"/>
      <c r="Z8" s="41"/>
      <c r="AA8" s="41"/>
      <c r="AB8" s="41"/>
      <c r="AC8" s="41"/>
    </row>
    <row r="9">
      <c r="A9" s="44">
        <f t="shared" si="2"/>
        <v>7</v>
      </c>
      <c r="B9" s="45">
        <f t="shared" si="1"/>
        <v>45944</v>
      </c>
      <c r="C9" s="44" t="s">
        <v>307</v>
      </c>
      <c r="D9" s="46" t="s">
        <v>212</v>
      </c>
      <c r="E9" s="46" t="s">
        <v>293</v>
      </c>
      <c r="F9" s="47" t="s">
        <v>294</v>
      </c>
      <c r="G9" s="44" t="s">
        <v>308</v>
      </c>
      <c r="H9" s="44"/>
      <c r="I9" s="41"/>
      <c r="J9" s="41"/>
      <c r="K9" s="41"/>
      <c r="L9" s="41"/>
      <c r="M9" s="41"/>
      <c r="N9" s="41"/>
      <c r="O9" s="41"/>
      <c r="P9" s="41"/>
      <c r="Q9" s="41"/>
      <c r="R9" s="41"/>
      <c r="S9" s="41"/>
      <c r="T9" s="41"/>
      <c r="U9" s="41"/>
      <c r="V9" s="41"/>
      <c r="W9" s="41"/>
      <c r="X9" s="41"/>
      <c r="Y9" s="41"/>
      <c r="Z9" s="41"/>
      <c r="AA9" s="41"/>
      <c r="AB9" s="41"/>
      <c r="AC9" s="41"/>
    </row>
    <row r="10">
      <c r="A10" s="44">
        <f t="shared" si="2"/>
        <v>8</v>
      </c>
      <c r="B10" s="45">
        <f t="shared" si="1"/>
        <v>45944</v>
      </c>
      <c r="C10" s="44" t="s">
        <v>309</v>
      </c>
      <c r="D10" s="46" t="s">
        <v>242</v>
      </c>
      <c r="E10" s="46" t="s">
        <v>293</v>
      </c>
      <c r="F10" s="47" t="s">
        <v>294</v>
      </c>
      <c r="G10" s="44" t="s">
        <v>310</v>
      </c>
      <c r="H10" s="44"/>
      <c r="I10" s="41"/>
      <c r="J10" s="41"/>
      <c r="K10" s="41"/>
      <c r="L10" s="41"/>
      <c r="M10" s="41"/>
      <c r="N10" s="41"/>
      <c r="O10" s="41"/>
      <c r="P10" s="41"/>
      <c r="Q10" s="41"/>
      <c r="R10" s="41"/>
      <c r="S10" s="41"/>
      <c r="T10" s="41"/>
      <c r="U10" s="41"/>
      <c r="V10" s="41"/>
      <c r="W10" s="41"/>
      <c r="X10" s="41"/>
      <c r="Y10" s="41"/>
      <c r="Z10" s="41"/>
      <c r="AA10" s="41"/>
      <c r="AB10" s="41"/>
      <c r="AC10" s="41"/>
    </row>
    <row r="11">
      <c r="A11" s="44">
        <f t="shared" si="2"/>
        <v>9</v>
      </c>
      <c r="B11" s="45">
        <f t="shared" si="1"/>
        <v>45944</v>
      </c>
      <c r="C11" s="44" t="s">
        <v>311</v>
      </c>
      <c r="D11" s="46" t="s">
        <v>312</v>
      </c>
      <c r="E11" s="46" t="s">
        <v>293</v>
      </c>
      <c r="F11" s="48" t="s">
        <v>313</v>
      </c>
      <c r="G11" s="44" t="s">
        <v>314</v>
      </c>
      <c r="H11" s="44"/>
      <c r="I11" s="41"/>
      <c r="J11" s="41"/>
      <c r="K11" s="41"/>
      <c r="L11" s="41"/>
      <c r="M11" s="41"/>
      <c r="N11" s="41"/>
      <c r="O11" s="41"/>
      <c r="P11" s="41"/>
      <c r="Q11" s="41"/>
      <c r="R11" s="41"/>
      <c r="S11" s="41"/>
      <c r="T11" s="41"/>
      <c r="U11" s="41"/>
      <c r="V11" s="41"/>
      <c r="W11" s="41"/>
      <c r="X11" s="41"/>
      <c r="Y11" s="41"/>
      <c r="Z11" s="41"/>
      <c r="AA11" s="41"/>
      <c r="AB11" s="41"/>
      <c r="AC11" s="41"/>
    </row>
    <row r="12">
      <c r="A12" s="44">
        <f t="shared" si="2"/>
        <v>10</v>
      </c>
      <c r="B12" s="45">
        <f t="shared" si="1"/>
        <v>45944</v>
      </c>
      <c r="C12" s="44" t="s">
        <v>315</v>
      </c>
      <c r="D12" s="46" t="s">
        <v>316</v>
      </c>
      <c r="E12" s="46" t="s">
        <v>293</v>
      </c>
      <c r="F12" s="47" t="s">
        <v>294</v>
      </c>
      <c r="G12" s="44" t="s">
        <v>317</v>
      </c>
      <c r="H12" s="44"/>
      <c r="I12" s="41"/>
      <c r="J12" s="41"/>
      <c r="K12" s="41"/>
      <c r="L12" s="41"/>
      <c r="M12" s="41"/>
      <c r="N12" s="41"/>
      <c r="O12" s="41"/>
      <c r="P12" s="41"/>
      <c r="Q12" s="41"/>
      <c r="R12" s="41"/>
      <c r="S12" s="41"/>
      <c r="T12" s="41"/>
      <c r="U12" s="41"/>
      <c r="V12" s="41"/>
      <c r="W12" s="41"/>
      <c r="X12" s="41"/>
      <c r="Y12" s="41"/>
      <c r="Z12" s="41"/>
      <c r="AA12" s="41"/>
      <c r="AB12" s="41"/>
      <c r="AC12" s="41"/>
    </row>
    <row r="13">
      <c r="A13" s="44">
        <f t="shared" si="2"/>
        <v>11</v>
      </c>
      <c r="B13" s="45">
        <f t="shared" si="1"/>
        <v>45944</v>
      </c>
      <c r="C13" s="44" t="s">
        <v>318</v>
      </c>
      <c r="D13" s="46" t="s">
        <v>212</v>
      </c>
      <c r="E13" s="46" t="s">
        <v>293</v>
      </c>
      <c r="F13" s="47" t="s">
        <v>294</v>
      </c>
      <c r="G13" s="44" t="s">
        <v>319</v>
      </c>
      <c r="H13" s="44"/>
      <c r="I13" s="41"/>
      <c r="J13" s="41"/>
      <c r="K13" s="41"/>
      <c r="L13" s="41"/>
      <c r="M13" s="41"/>
      <c r="N13" s="41"/>
      <c r="O13" s="41"/>
      <c r="P13" s="41"/>
      <c r="Q13" s="41"/>
      <c r="R13" s="41"/>
      <c r="S13" s="41"/>
      <c r="T13" s="41"/>
      <c r="U13" s="41"/>
      <c r="V13" s="41"/>
      <c r="W13" s="41"/>
      <c r="X13" s="41"/>
      <c r="Y13" s="41"/>
      <c r="Z13" s="41"/>
      <c r="AA13" s="41"/>
      <c r="AB13" s="41"/>
      <c r="AC13" s="41"/>
    </row>
    <row r="14">
      <c r="A14" s="44">
        <f t="shared" si="2"/>
        <v>12</v>
      </c>
      <c r="B14" s="45">
        <f t="shared" si="1"/>
        <v>45944</v>
      </c>
      <c r="C14" s="44" t="s">
        <v>320</v>
      </c>
      <c r="D14" s="46" t="s">
        <v>316</v>
      </c>
      <c r="E14" s="46" t="s">
        <v>293</v>
      </c>
      <c r="F14" s="47" t="s">
        <v>294</v>
      </c>
      <c r="G14" s="44" t="s">
        <v>321</v>
      </c>
      <c r="H14" s="44"/>
      <c r="I14" s="41"/>
      <c r="J14" s="41"/>
      <c r="K14" s="41"/>
      <c r="L14" s="41"/>
      <c r="M14" s="41"/>
      <c r="N14" s="41"/>
      <c r="O14" s="41"/>
      <c r="P14" s="41"/>
      <c r="Q14" s="41"/>
      <c r="R14" s="41"/>
      <c r="S14" s="41"/>
      <c r="T14" s="41"/>
      <c r="U14" s="41"/>
      <c r="V14" s="41"/>
      <c r="W14" s="41"/>
      <c r="X14" s="41"/>
      <c r="Y14" s="41"/>
      <c r="Z14" s="41"/>
      <c r="AA14" s="41"/>
      <c r="AB14" s="41"/>
      <c r="AC14" s="41"/>
    </row>
    <row r="15">
      <c r="A15" s="44">
        <f t="shared" si="2"/>
        <v>13</v>
      </c>
      <c r="B15" s="45">
        <f t="shared" si="1"/>
        <v>45944</v>
      </c>
      <c r="C15" s="44" t="s">
        <v>322</v>
      </c>
      <c r="D15" s="46" t="s">
        <v>316</v>
      </c>
      <c r="E15" s="46" t="s">
        <v>293</v>
      </c>
      <c r="F15" s="48" t="s">
        <v>313</v>
      </c>
      <c r="G15" s="44"/>
      <c r="H15" s="44"/>
      <c r="I15" s="41"/>
      <c r="J15" s="41"/>
      <c r="K15" s="41"/>
      <c r="L15" s="41"/>
      <c r="M15" s="41"/>
      <c r="N15" s="41"/>
      <c r="O15" s="41"/>
      <c r="P15" s="41"/>
      <c r="Q15" s="41"/>
      <c r="R15" s="41"/>
      <c r="S15" s="41"/>
      <c r="T15" s="41"/>
      <c r="U15" s="41"/>
      <c r="V15" s="41"/>
      <c r="W15" s="41"/>
      <c r="X15" s="41"/>
      <c r="Y15" s="41"/>
      <c r="Z15" s="41"/>
      <c r="AA15" s="41"/>
      <c r="AB15" s="41"/>
      <c r="AC15" s="41"/>
    </row>
    <row r="16">
      <c r="A16" s="44">
        <f t="shared" si="2"/>
        <v>14</v>
      </c>
      <c r="B16" s="45">
        <f t="shared" si="1"/>
        <v>45944</v>
      </c>
      <c r="C16" s="44" t="s">
        <v>323</v>
      </c>
      <c r="D16" s="46" t="s">
        <v>316</v>
      </c>
      <c r="E16" s="46" t="s">
        <v>293</v>
      </c>
      <c r="F16" s="48" t="s">
        <v>313</v>
      </c>
      <c r="G16" s="44" t="s">
        <v>324</v>
      </c>
      <c r="H16" s="44"/>
      <c r="I16" s="41"/>
      <c r="J16" s="41"/>
      <c r="K16" s="41"/>
      <c r="L16" s="41"/>
      <c r="M16" s="41"/>
      <c r="N16" s="41"/>
      <c r="O16" s="41"/>
      <c r="P16" s="41"/>
      <c r="Q16" s="41"/>
      <c r="R16" s="41"/>
      <c r="S16" s="41"/>
      <c r="T16" s="41"/>
      <c r="U16" s="41"/>
      <c r="V16" s="41"/>
      <c r="W16" s="41"/>
      <c r="X16" s="41"/>
      <c r="Y16" s="41"/>
      <c r="Z16" s="41"/>
      <c r="AA16" s="41"/>
      <c r="AB16" s="41"/>
      <c r="AC16" s="41"/>
    </row>
    <row r="17">
      <c r="A17" s="44">
        <f t="shared" si="2"/>
        <v>15</v>
      </c>
      <c r="B17" s="45">
        <f>DATE(2025,10,18)</f>
        <v>45948</v>
      </c>
      <c r="C17" s="44" t="s">
        <v>325</v>
      </c>
      <c r="D17" s="46" t="s">
        <v>316</v>
      </c>
      <c r="E17" s="46" t="s">
        <v>293</v>
      </c>
      <c r="F17" s="47" t="s">
        <v>294</v>
      </c>
      <c r="G17" s="44" t="s">
        <v>326</v>
      </c>
      <c r="H17" s="49" t="s">
        <v>327</v>
      </c>
      <c r="I17" s="41"/>
      <c r="J17" s="41"/>
      <c r="K17" s="41"/>
      <c r="L17" s="41"/>
      <c r="M17" s="41"/>
      <c r="N17" s="41"/>
      <c r="O17" s="41"/>
      <c r="P17" s="41"/>
      <c r="Q17" s="41"/>
      <c r="R17" s="41"/>
      <c r="S17" s="41"/>
      <c r="T17" s="41"/>
      <c r="U17" s="41"/>
      <c r="V17" s="41"/>
      <c r="W17" s="41"/>
      <c r="X17" s="41"/>
      <c r="Y17" s="41"/>
      <c r="Z17" s="41"/>
      <c r="AA17" s="41"/>
      <c r="AB17" s="41"/>
      <c r="AC17" s="41"/>
    </row>
    <row r="18">
      <c r="A18" s="44">
        <f t="shared" si="2"/>
        <v>16</v>
      </c>
      <c r="B18" s="45">
        <f>DATE(2025,10,28)</f>
        <v>45958</v>
      </c>
      <c r="C18" s="44" t="s">
        <v>328</v>
      </c>
      <c r="D18" s="46" t="s">
        <v>316</v>
      </c>
      <c r="E18" s="46" t="s">
        <v>293</v>
      </c>
      <c r="F18" s="48" t="s">
        <v>313</v>
      </c>
      <c r="G18" s="44"/>
      <c r="H18" s="50"/>
      <c r="I18" s="41"/>
      <c r="J18" s="41"/>
      <c r="K18" s="41"/>
      <c r="L18" s="41"/>
      <c r="M18" s="41"/>
      <c r="N18" s="41"/>
      <c r="O18" s="41"/>
      <c r="P18" s="41"/>
      <c r="Q18" s="41"/>
      <c r="R18" s="41"/>
      <c r="S18" s="41"/>
      <c r="T18" s="41"/>
      <c r="U18" s="41"/>
      <c r="V18" s="41"/>
      <c r="W18" s="41"/>
      <c r="X18" s="41"/>
      <c r="Y18" s="41"/>
      <c r="Z18" s="41"/>
      <c r="AA18" s="41"/>
      <c r="AB18" s="41"/>
      <c r="AC18" s="41"/>
    </row>
    <row r="19">
      <c r="A19" s="44">
        <f t="shared" si="2"/>
        <v>17</v>
      </c>
      <c r="B19" s="45">
        <f t="shared" ref="B19:B20" si="3">DATE(2025,10,29)</f>
        <v>45959</v>
      </c>
      <c r="C19" s="44" t="s">
        <v>329</v>
      </c>
      <c r="D19" s="46" t="s">
        <v>316</v>
      </c>
      <c r="E19" s="46" t="s">
        <v>293</v>
      </c>
      <c r="F19" s="47" t="s">
        <v>294</v>
      </c>
      <c r="G19" s="44"/>
      <c r="H19" s="50"/>
      <c r="I19" s="41"/>
      <c r="J19" s="41"/>
      <c r="K19" s="41"/>
      <c r="L19" s="41"/>
      <c r="M19" s="41"/>
      <c r="N19" s="41"/>
      <c r="O19" s="41"/>
      <c r="P19" s="41"/>
      <c r="Q19" s="41"/>
      <c r="R19" s="41"/>
      <c r="S19" s="41"/>
      <c r="T19" s="41"/>
      <c r="U19" s="41"/>
      <c r="V19" s="41"/>
      <c r="W19" s="41"/>
      <c r="X19" s="41"/>
      <c r="Y19" s="41"/>
      <c r="Z19" s="41"/>
      <c r="AA19" s="41"/>
      <c r="AB19" s="41"/>
      <c r="AC19" s="41"/>
    </row>
    <row r="20">
      <c r="A20" s="44">
        <f t="shared" si="2"/>
        <v>18</v>
      </c>
      <c r="B20" s="45">
        <f t="shared" si="3"/>
        <v>45959</v>
      </c>
      <c r="C20" s="44" t="s">
        <v>330</v>
      </c>
      <c r="D20" s="46" t="s">
        <v>316</v>
      </c>
      <c r="E20" s="46" t="s">
        <v>293</v>
      </c>
      <c r="F20" s="47" t="s">
        <v>294</v>
      </c>
      <c r="G20" s="44"/>
      <c r="H20" s="50"/>
      <c r="I20" s="41"/>
      <c r="J20" s="41"/>
      <c r="K20" s="41"/>
      <c r="L20" s="41"/>
      <c r="M20" s="41"/>
      <c r="N20" s="41"/>
      <c r="O20" s="41"/>
      <c r="P20" s="41"/>
      <c r="Q20" s="41"/>
      <c r="R20" s="41"/>
      <c r="S20" s="41"/>
      <c r="T20" s="41"/>
      <c r="U20" s="41"/>
      <c r="V20" s="41"/>
      <c r="W20" s="41"/>
      <c r="X20" s="41"/>
      <c r="Y20" s="41"/>
      <c r="Z20" s="41"/>
      <c r="AA20" s="41"/>
      <c r="AB20" s="41"/>
      <c r="AC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row>
  </sheetData>
  <hyperlinks>
    <hyperlink r:id="rId1" ref="H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40.25"/>
    <col customWidth="1" min="3" max="3" width="62.5"/>
    <col customWidth="1" min="4" max="4" width="18.38"/>
    <col customWidth="1" min="5" max="5" width="15.13"/>
    <col customWidth="1" min="6" max="6" width="33.63"/>
    <col customWidth="1" min="9" max="9" width="23.63"/>
    <col customWidth="1" min="10" max="10" width="15.5"/>
  </cols>
  <sheetData>
    <row r="1">
      <c r="A1" s="51" t="s">
        <v>284</v>
      </c>
      <c r="B1" s="52" t="s">
        <v>331</v>
      </c>
      <c r="C1" s="52" t="s">
        <v>5</v>
      </c>
      <c r="D1" s="52" t="s">
        <v>332</v>
      </c>
      <c r="E1" s="52" t="s">
        <v>333</v>
      </c>
      <c r="F1" s="52" t="s">
        <v>334</v>
      </c>
      <c r="G1" s="53"/>
      <c r="H1" s="53"/>
      <c r="I1" s="54" t="s">
        <v>335</v>
      </c>
      <c r="J1" s="54" t="s">
        <v>336</v>
      </c>
      <c r="K1" s="53"/>
      <c r="L1" s="53"/>
      <c r="M1" s="53"/>
      <c r="N1" s="53"/>
      <c r="O1" s="53"/>
      <c r="P1" s="53"/>
      <c r="Q1" s="53"/>
      <c r="R1" s="53"/>
      <c r="S1" s="53"/>
      <c r="T1" s="53"/>
      <c r="U1" s="53"/>
      <c r="V1" s="53"/>
      <c r="W1" s="53"/>
      <c r="X1" s="53"/>
      <c r="Y1" s="53"/>
      <c r="Z1" s="53"/>
    </row>
    <row r="2">
      <c r="A2" s="55">
        <v>1.0</v>
      </c>
      <c r="B2" s="56" t="str">
        <f>'All Table_V4_Clean'!A3</f>
        <v>entity_master</v>
      </c>
      <c r="C2" s="56" t="str">
        <f>'All Table_V4_Clean'!A4</f>
        <v>This table represents the authoritative, enterprise-wide obligor registry. It stores the top-level identity of each customer group, legal entity, or economic group used for credit risk, Basel, TFRS 9, Moody’s mapping, and BOT DER_CPEN.Entity Id.</v>
      </c>
      <c r="D2" s="56" t="s">
        <v>337</v>
      </c>
      <c r="E2" s="56" t="s">
        <v>338</v>
      </c>
      <c r="F2" s="57" t="s">
        <v>339</v>
      </c>
      <c r="G2" s="53"/>
      <c r="H2" s="53"/>
      <c r="I2" s="54" t="s">
        <v>340</v>
      </c>
      <c r="J2" s="53"/>
      <c r="K2" s="53"/>
      <c r="L2" s="53"/>
      <c r="M2" s="53"/>
      <c r="N2" s="53"/>
      <c r="O2" s="53"/>
      <c r="P2" s="53"/>
      <c r="Q2" s="53"/>
      <c r="R2" s="53"/>
      <c r="S2" s="53"/>
      <c r="T2" s="53"/>
      <c r="U2" s="53"/>
      <c r="V2" s="53"/>
      <c r="W2" s="53"/>
      <c r="X2" s="53"/>
      <c r="Y2" s="53"/>
      <c r="Z2" s="53"/>
    </row>
    <row r="3">
      <c r="A3" s="55">
        <f t="shared" ref="A3:A19" si="1">A2+1</f>
        <v>2</v>
      </c>
      <c r="B3" s="56" t="str">
        <f>'All Table_V4_Clean'!A21</f>
        <v>counterparty_master</v>
      </c>
      <c r="C3" s="56" t="str">
        <f>'All Table_V4_Clean'!A22</f>
        <v>This table serves as the single, authoritative repository for all external and internal entities with which the bank conducts treasury business.</v>
      </c>
      <c r="D3" s="56" t="s">
        <v>337</v>
      </c>
      <c r="E3" s="56" t="s">
        <v>338</v>
      </c>
      <c r="F3" s="56" t="s">
        <v>341</v>
      </c>
      <c r="G3" s="53"/>
      <c r="H3" s="53"/>
      <c r="I3" s="22" t="s">
        <v>342</v>
      </c>
      <c r="K3" s="53"/>
      <c r="L3" s="53"/>
      <c r="M3" s="53"/>
      <c r="N3" s="53"/>
      <c r="O3" s="53"/>
      <c r="P3" s="53"/>
      <c r="Q3" s="53"/>
      <c r="R3" s="53"/>
      <c r="S3" s="53"/>
      <c r="T3" s="53"/>
      <c r="U3" s="53"/>
      <c r="V3" s="53"/>
      <c r="W3" s="53"/>
      <c r="X3" s="53"/>
      <c r="Y3" s="53"/>
      <c r="Z3" s="53"/>
    </row>
    <row r="4">
      <c r="A4" s="55">
        <f t="shared" si="1"/>
        <v>3</v>
      </c>
      <c r="B4" s="56" t="str">
        <f>'All Table_V4_Clean'!A42</f>
        <v>security_master</v>
      </c>
      <c r="C4" s="56" t="s">
        <v>44</v>
      </c>
      <c r="D4" s="56" t="s">
        <v>337</v>
      </c>
      <c r="E4" s="56" t="s">
        <v>338</v>
      </c>
      <c r="F4" s="56" t="s">
        <v>343</v>
      </c>
      <c r="G4" s="53"/>
      <c r="H4" s="53"/>
      <c r="I4" s="54" t="s">
        <v>344</v>
      </c>
      <c r="J4" s="53"/>
      <c r="K4" s="53"/>
      <c r="L4" s="53"/>
      <c r="M4" s="53"/>
      <c r="N4" s="53"/>
      <c r="O4" s="53"/>
      <c r="P4" s="53"/>
      <c r="Q4" s="53"/>
      <c r="R4" s="53"/>
      <c r="S4" s="53"/>
      <c r="T4" s="53"/>
      <c r="U4" s="53"/>
      <c r="V4" s="53"/>
      <c r="W4" s="53"/>
      <c r="X4" s="53"/>
      <c r="Y4" s="53"/>
      <c r="Z4" s="53"/>
    </row>
    <row r="5">
      <c r="A5" s="55">
        <f t="shared" si="1"/>
        <v>4</v>
      </c>
      <c r="B5" s="56" t="str">
        <f>'All Table_V4_Clean'!A70</f>
        <v>portfolio_master</v>
      </c>
      <c r="C5" s="56" t="s">
        <v>96</v>
      </c>
      <c r="D5" s="56" t="s">
        <v>337</v>
      </c>
      <c r="E5" s="56" t="s">
        <v>338</v>
      </c>
      <c r="F5" s="56" t="s">
        <v>345</v>
      </c>
      <c r="G5" s="53"/>
      <c r="H5" s="53"/>
      <c r="I5" s="54" t="s">
        <v>346</v>
      </c>
      <c r="K5" s="53"/>
      <c r="L5" s="53"/>
      <c r="M5" s="53"/>
      <c r="N5" s="53"/>
      <c r="O5" s="53"/>
      <c r="P5" s="53"/>
      <c r="Q5" s="53"/>
      <c r="R5" s="53"/>
      <c r="S5" s="53"/>
      <c r="T5" s="53"/>
      <c r="U5" s="53"/>
      <c r="V5" s="53"/>
      <c r="W5" s="53"/>
      <c r="X5" s="53"/>
      <c r="Y5" s="53"/>
      <c r="Z5" s="53"/>
    </row>
    <row r="6">
      <c r="A6" s="55">
        <f t="shared" si="1"/>
        <v>5</v>
      </c>
      <c r="B6" s="56" t="str">
        <f>'All Table_V4_Clean'!A80</f>
        <v>netting_agreement</v>
      </c>
      <c r="C6" s="57" t="s">
        <v>347</v>
      </c>
      <c r="D6" s="56" t="s">
        <v>337</v>
      </c>
      <c r="E6" s="56" t="s">
        <v>338</v>
      </c>
      <c r="F6" s="56" t="s">
        <v>348</v>
      </c>
      <c r="G6" s="53"/>
      <c r="H6" s="53"/>
      <c r="I6" s="22" t="s">
        <v>349</v>
      </c>
      <c r="J6" s="53"/>
      <c r="K6" s="53"/>
      <c r="L6" s="53"/>
      <c r="M6" s="53"/>
      <c r="N6" s="53"/>
      <c r="O6" s="53"/>
      <c r="P6" s="53"/>
      <c r="Q6" s="53"/>
      <c r="R6" s="53"/>
      <c r="S6" s="53"/>
      <c r="T6" s="53"/>
      <c r="U6" s="53"/>
      <c r="V6" s="53"/>
      <c r="W6" s="53"/>
      <c r="X6" s="53"/>
      <c r="Y6" s="53"/>
      <c r="Z6" s="53"/>
    </row>
    <row r="7">
      <c r="A7" s="55">
        <f t="shared" si="1"/>
        <v>6</v>
      </c>
      <c r="B7" s="57" t="str">
        <f>'All Table_V4_Clean'!A100</f>
        <v>interbank_deals</v>
      </c>
      <c r="C7" s="56" t="s">
        <v>113</v>
      </c>
      <c r="D7" s="56" t="s">
        <v>350</v>
      </c>
      <c r="E7" s="56" t="s">
        <v>351</v>
      </c>
      <c r="F7" s="56" t="s">
        <v>352</v>
      </c>
      <c r="G7" s="53"/>
      <c r="H7" s="53"/>
      <c r="I7" s="54" t="s">
        <v>353</v>
      </c>
      <c r="J7" s="53"/>
      <c r="L7" s="53"/>
      <c r="M7" s="53"/>
      <c r="N7" s="53"/>
      <c r="O7" s="53"/>
      <c r="P7" s="53"/>
      <c r="Q7" s="53"/>
      <c r="R7" s="53"/>
      <c r="S7" s="53"/>
      <c r="T7" s="53"/>
      <c r="U7" s="53"/>
      <c r="V7" s="53"/>
      <c r="W7" s="53"/>
      <c r="X7" s="53"/>
      <c r="Y7" s="53"/>
      <c r="Z7" s="53"/>
    </row>
    <row r="8">
      <c r="A8" s="55">
        <f t="shared" si="1"/>
        <v>7</v>
      </c>
      <c r="B8" s="56" t="str">
        <f>'All Table_V4_Clean'!A129</f>
        <v>interbank_interest_schedule</v>
      </c>
      <c r="C8" s="57" t="s">
        <v>354</v>
      </c>
      <c r="D8" s="56" t="s">
        <v>355</v>
      </c>
      <c r="E8" s="56" t="s">
        <v>356</v>
      </c>
      <c r="F8" s="56" t="s">
        <v>357</v>
      </c>
      <c r="G8" s="53"/>
      <c r="H8" s="53"/>
      <c r="I8" s="54" t="s">
        <v>358</v>
      </c>
      <c r="J8" s="54" t="s">
        <v>359</v>
      </c>
      <c r="K8" s="53"/>
      <c r="L8" s="53"/>
      <c r="M8" s="53"/>
      <c r="N8" s="53"/>
      <c r="O8" s="53"/>
      <c r="P8" s="53"/>
      <c r="Q8" s="53"/>
      <c r="R8" s="53"/>
      <c r="S8" s="53"/>
      <c r="T8" s="53"/>
      <c r="U8" s="53"/>
      <c r="V8" s="53"/>
      <c r="W8" s="53"/>
      <c r="X8" s="53"/>
      <c r="Y8" s="53"/>
      <c r="Z8" s="53"/>
    </row>
    <row r="9">
      <c r="A9" s="55">
        <f t="shared" si="1"/>
        <v>8</v>
      </c>
      <c r="B9" s="56" t="str">
        <f>'All Table_V4_Clean'!A142</f>
        <v>repo_trades</v>
      </c>
      <c r="C9" s="56" t="s">
        <v>148</v>
      </c>
      <c r="D9" s="56" t="s">
        <v>350</v>
      </c>
      <c r="E9" s="56" t="s">
        <v>351</v>
      </c>
      <c r="F9" s="58" t="s">
        <v>360</v>
      </c>
      <c r="G9" s="53"/>
      <c r="H9" s="53"/>
      <c r="I9" s="53"/>
      <c r="J9" s="53"/>
      <c r="K9" s="53"/>
      <c r="L9" s="53"/>
      <c r="M9" s="53"/>
      <c r="N9" s="53"/>
      <c r="O9" s="53"/>
      <c r="P9" s="53"/>
      <c r="Q9" s="53"/>
      <c r="R9" s="53"/>
      <c r="S9" s="53"/>
      <c r="T9" s="53"/>
      <c r="U9" s="53"/>
      <c r="V9" s="53"/>
      <c r="W9" s="53"/>
      <c r="X9" s="53"/>
      <c r="Y9" s="53"/>
      <c r="Z9" s="53"/>
    </row>
    <row r="10">
      <c r="A10" s="55">
        <f t="shared" si="1"/>
        <v>9</v>
      </c>
      <c r="B10" s="56" t="str">
        <f>'All Table_V4_Clean'!A173</f>
        <v>collateral_positions</v>
      </c>
      <c r="C10" s="56" t="s">
        <v>169</v>
      </c>
      <c r="D10" s="56" t="s">
        <v>355</v>
      </c>
      <c r="E10" s="56" t="s">
        <v>351</v>
      </c>
      <c r="F10" s="58" t="s">
        <v>361</v>
      </c>
      <c r="G10" s="53"/>
      <c r="H10" s="53"/>
      <c r="I10" s="53"/>
      <c r="J10" s="53"/>
      <c r="K10" s="53"/>
      <c r="L10" s="53"/>
      <c r="M10" s="53"/>
      <c r="N10" s="53"/>
      <c r="O10" s="53"/>
      <c r="P10" s="53"/>
      <c r="Q10" s="53"/>
      <c r="R10" s="53"/>
      <c r="S10" s="53"/>
      <c r="T10" s="53"/>
      <c r="U10" s="53"/>
      <c r="V10" s="53"/>
      <c r="W10" s="53"/>
      <c r="X10" s="53"/>
      <c r="Y10" s="53"/>
      <c r="Z10" s="53"/>
    </row>
    <row r="11">
      <c r="A11" s="55">
        <f t="shared" si="1"/>
        <v>10</v>
      </c>
      <c r="B11" s="56" t="str">
        <f>'All Table_V4_Clean'!A189</f>
        <v>bond_trades</v>
      </c>
      <c r="C11" s="56" t="s">
        <v>191</v>
      </c>
      <c r="D11" s="56" t="s">
        <v>350</v>
      </c>
      <c r="E11" s="56" t="s">
        <v>351</v>
      </c>
      <c r="F11" s="58" t="s">
        <v>362</v>
      </c>
      <c r="G11" s="53"/>
      <c r="H11" s="53"/>
      <c r="I11" s="53"/>
      <c r="J11" s="53"/>
      <c r="K11" s="53"/>
      <c r="L11" s="53"/>
      <c r="M11" s="53"/>
      <c r="N11" s="53"/>
      <c r="O11" s="53"/>
      <c r="P11" s="53"/>
      <c r="Q11" s="53"/>
      <c r="R11" s="53"/>
      <c r="S11" s="53"/>
      <c r="T11" s="53"/>
      <c r="U11" s="53"/>
      <c r="V11" s="53"/>
      <c r="W11" s="53"/>
      <c r="X11" s="53"/>
      <c r="Y11" s="53"/>
      <c r="Z11" s="53"/>
    </row>
    <row r="12">
      <c r="A12" s="55">
        <f t="shared" si="1"/>
        <v>11</v>
      </c>
      <c r="B12" s="56" t="str">
        <f>'All Table_V4_Clean'!A205</f>
        <v>bond_transactions</v>
      </c>
      <c r="C12" s="56" t="s">
        <v>363</v>
      </c>
      <c r="D12" s="56" t="s">
        <v>350</v>
      </c>
      <c r="E12" s="56" t="s">
        <v>351</v>
      </c>
      <c r="F12" s="58" t="s">
        <v>364</v>
      </c>
      <c r="G12" s="53"/>
      <c r="H12" s="53"/>
      <c r="I12" s="53"/>
      <c r="J12" s="53"/>
      <c r="K12" s="53"/>
      <c r="L12" s="53"/>
      <c r="M12" s="53"/>
      <c r="N12" s="53"/>
      <c r="O12" s="53"/>
      <c r="P12" s="53"/>
      <c r="Q12" s="53"/>
      <c r="R12" s="53"/>
      <c r="S12" s="53"/>
      <c r="T12" s="53"/>
      <c r="U12" s="53"/>
      <c r="V12" s="53"/>
      <c r="W12" s="53"/>
      <c r="X12" s="53"/>
      <c r="Y12" s="53"/>
      <c r="Z12" s="53"/>
    </row>
    <row r="13">
      <c r="A13" s="55">
        <f t="shared" si="1"/>
        <v>12</v>
      </c>
      <c r="B13" s="56" t="str">
        <f>'All Table_V4_Clean'!A240</f>
        <v>bond_positions</v>
      </c>
      <c r="C13" s="56" t="s">
        <v>243</v>
      </c>
      <c r="D13" s="56" t="s">
        <v>365</v>
      </c>
      <c r="E13" s="56" t="s">
        <v>356</v>
      </c>
      <c r="F13" s="56" t="s">
        <v>366</v>
      </c>
      <c r="G13" s="53"/>
      <c r="H13" s="53"/>
      <c r="I13" s="53"/>
      <c r="J13" s="53"/>
      <c r="K13" s="53"/>
      <c r="L13" s="53"/>
      <c r="M13" s="53"/>
      <c r="N13" s="53"/>
      <c r="O13" s="53"/>
      <c r="P13" s="53"/>
      <c r="Q13" s="53"/>
      <c r="R13" s="53"/>
      <c r="S13" s="53"/>
      <c r="T13" s="53"/>
      <c r="U13" s="53"/>
      <c r="V13" s="53"/>
      <c r="W13" s="53"/>
      <c r="X13" s="53"/>
      <c r="Y13" s="53"/>
      <c r="Z13" s="53"/>
    </row>
    <row r="14">
      <c r="A14" s="55">
        <f t="shared" si="1"/>
        <v>13</v>
      </c>
      <c r="B14" s="56" t="str">
        <f>'All Table_V4_Clean'!A268</f>
        <v>position_costing</v>
      </c>
      <c r="C14" s="56" t="s">
        <v>367</v>
      </c>
      <c r="D14" s="56" t="s">
        <v>368</v>
      </c>
      <c r="E14" s="56" t="s">
        <v>356</v>
      </c>
      <c r="F14" s="58" t="s">
        <v>369</v>
      </c>
      <c r="G14" s="53"/>
      <c r="H14" s="53"/>
      <c r="I14" s="53"/>
      <c r="J14" s="53"/>
      <c r="K14" s="53"/>
      <c r="L14" s="53"/>
      <c r="M14" s="53"/>
      <c r="N14" s="53"/>
      <c r="O14" s="53"/>
      <c r="P14" s="53"/>
      <c r="Q14" s="53"/>
      <c r="R14" s="53"/>
      <c r="S14" s="53"/>
      <c r="T14" s="53"/>
      <c r="U14" s="53"/>
      <c r="V14" s="53"/>
      <c r="W14" s="53"/>
      <c r="X14" s="53"/>
      <c r="Y14" s="53"/>
      <c r="Z14" s="53"/>
    </row>
    <row r="15">
      <c r="A15" s="55">
        <f t="shared" si="1"/>
        <v>14</v>
      </c>
      <c r="B15" s="56" t="str">
        <f>'All Table_V4_Clean'!A282</f>
        <v>position_realization_events</v>
      </c>
      <c r="C15" s="56" t="s">
        <v>370</v>
      </c>
      <c r="D15" s="56" t="s">
        <v>371</v>
      </c>
      <c r="E15" s="56" t="s">
        <v>351</v>
      </c>
      <c r="F15" s="58" t="s">
        <v>372</v>
      </c>
      <c r="G15" s="53"/>
      <c r="H15" s="53"/>
      <c r="I15" s="53"/>
      <c r="J15" s="53"/>
      <c r="K15" s="53"/>
      <c r="L15" s="53"/>
      <c r="M15" s="53"/>
      <c r="N15" s="53"/>
      <c r="O15" s="53"/>
      <c r="P15" s="53"/>
      <c r="Q15" s="53"/>
      <c r="R15" s="53"/>
      <c r="S15" s="53"/>
      <c r="T15" s="53"/>
      <c r="U15" s="53"/>
      <c r="V15" s="53"/>
      <c r="W15" s="53"/>
      <c r="X15" s="53"/>
      <c r="Y15" s="53"/>
      <c r="Z15" s="53"/>
    </row>
    <row r="16">
      <c r="A16" s="55">
        <f t="shared" si="1"/>
        <v>15</v>
      </c>
      <c r="B16" s="58" t="str">
        <f>'All Table_V4_Clean'!A298</f>
        <v>margin_calls</v>
      </c>
      <c r="C16" s="57" t="s">
        <v>373</v>
      </c>
      <c r="D16" s="58" t="s">
        <v>374</v>
      </c>
      <c r="E16" s="58" t="s">
        <v>356</v>
      </c>
      <c r="F16" s="58" t="s">
        <v>375</v>
      </c>
      <c r="G16" s="53"/>
      <c r="H16" s="53"/>
      <c r="I16" s="53"/>
      <c r="J16" s="53"/>
      <c r="K16" s="53"/>
      <c r="L16" s="53"/>
      <c r="M16" s="53"/>
      <c r="N16" s="53"/>
      <c r="O16" s="53"/>
      <c r="P16" s="53"/>
      <c r="Q16" s="53"/>
      <c r="R16" s="53"/>
      <c r="S16" s="53"/>
      <c r="T16" s="53"/>
      <c r="U16" s="53"/>
      <c r="V16" s="53"/>
      <c r="W16" s="53"/>
      <c r="X16" s="53"/>
      <c r="Y16" s="53"/>
      <c r="Z16" s="53"/>
    </row>
    <row r="17">
      <c r="A17" s="55">
        <f t="shared" si="1"/>
        <v>16</v>
      </c>
      <c r="B17" s="58" t="str">
        <f>'All Table_V4_Clean'!A313</f>
        <v>cash_margin_movements</v>
      </c>
      <c r="C17" s="57" t="s">
        <v>376</v>
      </c>
      <c r="D17" s="58" t="s">
        <v>377</v>
      </c>
      <c r="E17" s="58" t="s">
        <v>351</v>
      </c>
      <c r="F17" s="58" t="s">
        <v>378</v>
      </c>
      <c r="G17" s="53"/>
      <c r="H17" s="53"/>
      <c r="I17" s="53"/>
      <c r="J17" s="53"/>
      <c r="K17" s="53"/>
      <c r="L17" s="53"/>
      <c r="M17" s="53"/>
      <c r="N17" s="53"/>
      <c r="O17" s="53"/>
      <c r="P17" s="53"/>
      <c r="Q17" s="53"/>
      <c r="R17" s="53"/>
      <c r="S17" s="53"/>
      <c r="T17" s="53"/>
      <c r="U17" s="53"/>
      <c r="V17" s="53"/>
      <c r="W17" s="53"/>
      <c r="X17" s="53"/>
      <c r="Y17" s="53"/>
      <c r="Z17" s="53"/>
    </row>
    <row r="18">
      <c r="A18" s="55">
        <f t="shared" si="1"/>
        <v>17</v>
      </c>
      <c r="B18" s="56" t="str">
        <f>'All Table_V4_Clean'!A336</f>
        <v>limit_utilization</v>
      </c>
      <c r="C18" s="58" t="s">
        <v>379</v>
      </c>
      <c r="D18" s="58" t="s">
        <v>374</v>
      </c>
      <c r="E18" s="58" t="s">
        <v>351</v>
      </c>
      <c r="F18" s="58" t="s">
        <v>380</v>
      </c>
      <c r="G18" s="53"/>
      <c r="H18" s="53"/>
      <c r="I18" s="53"/>
      <c r="J18" s="53"/>
      <c r="K18" s="53"/>
      <c r="L18" s="53"/>
      <c r="M18" s="53"/>
      <c r="N18" s="53"/>
      <c r="O18" s="53"/>
      <c r="P18" s="53"/>
      <c r="Q18" s="53"/>
      <c r="R18" s="53"/>
      <c r="S18" s="53"/>
      <c r="T18" s="53"/>
      <c r="U18" s="53"/>
      <c r="V18" s="53"/>
      <c r="W18" s="53"/>
      <c r="X18" s="53"/>
      <c r="Y18" s="53"/>
      <c r="Z18" s="53"/>
    </row>
    <row r="19">
      <c r="A19" s="55">
        <f t="shared" si="1"/>
        <v>18</v>
      </c>
      <c r="B19" s="57" t="str">
        <f>'All Table_V4_Clean'!A352</f>
        <v>entity_counterparty</v>
      </c>
      <c r="C19" s="58" t="str">
        <f>'All Table_V4_Clean'!A353</f>
        <v>This table defines which counterparties are linked to which entity (obligor group) and which parent limit they are allowed to use.
ใช้เก็บ mapping ว่า Entity ID ประกอบด้วย Counterparty ID อะไรบ้าง และทุกตัวใช้วงเงิน Parent ใดร่วมกัน</v>
      </c>
      <c r="D19" s="57" t="s">
        <v>337</v>
      </c>
      <c r="E19" s="57" t="s">
        <v>338</v>
      </c>
      <c r="F19" s="57" t="s">
        <v>381</v>
      </c>
      <c r="G19" s="53"/>
      <c r="H19" s="53"/>
      <c r="I19" s="53"/>
      <c r="J19" s="53"/>
      <c r="K19" s="53"/>
      <c r="L19" s="53"/>
      <c r="M19" s="53"/>
      <c r="N19" s="53"/>
      <c r="O19" s="53"/>
      <c r="P19" s="53"/>
      <c r="Q19" s="53"/>
      <c r="R19" s="53"/>
      <c r="S19" s="53"/>
      <c r="T19" s="53"/>
      <c r="U19" s="53"/>
      <c r="V19" s="53"/>
      <c r="W19" s="53"/>
      <c r="X19" s="53"/>
      <c r="Y19" s="53"/>
      <c r="Z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53"/>
      <c r="B24" s="59" t="s">
        <v>382</v>
      </c>
      <c r="C24" s="59" t="s">
        <v>383</v>
      </c>
      <c r="D24" s="59" t="s">
        <v>384</v>
      </c>
      <c r="E24" s="53"/>
      <c r="F24" s="53"/>
      <c r="G24" s="53"/>
      <c r="H24" s="53"/>
      <c r="I24" s="53"/>
      <c r="J24" s="53"/>
      <c r="K24" s="53"/>
      <c r="L24" s="53"/>
      <c r="M24" s="53"/>
      <c r="N24" s="53"/>
      <c r="O24" s="53"/>
      <c r="P24" s="53"/>
      <c r="Q24" s="53"/>
      <c r="R24" s="53"/>
      <c r="S24" s="53"/>
      <c r="T24" s="53"/>
      <c r="U24" s="53"/>
      <c r="V24" s="53"/>
      <c r="W24" s="53"/>
      <c r="X24" s="53"/>
      <c r="Y24" s="53"/>
      <c r="Z24" s="53"/>
    </row>
    <row r="25">
      <c r="A25" s="53"/>
      <c r="B25" s="54" t="s">
        <v>385</v>
      </c>
      <c r="C25" s="54" t="s">
        <v>386</v>
      </c>
      <c r="D25" s="54" t="s">
        <v>387</v>
      </c>
      <c r="E25" s="53"/>
      <c r="F25" s="53"/>
      <c r="G25" s="53"/>
      <c r="H25" s="53"/>
      <c r="I25" s="53"/>
      <c r="J25" s="53"/>
      <c r="K25" s="53"/>
      <c r="L25" s="53"/>
      <c r="M25" s="53"/>
      <c r="N25" s="53"/>
      <c r="O25" s="53"/>
      <c r="P25" s="53"/>
      <c r="Q25" s="53"/>
      <c r="R25" s="53"/>
      <c r="S25" s="53"/>
      <c r="T25" s="53"/>
      <c r="U25" s="53"/>
      <c r="V25" s="53"/>
      <c r="W25" s="53"/>
      <c r="X25" s="53"/>
      <c r="Y25" s="53"/>
      <c r="Z25" s="53"/>
    </row>
    <row r="26">
      <c r="A26" s="53"/>
      <c r="B26" s="54" t="s">
        <v>388</v>
      </c>
      <c r="C26" s="54" t="s">
        <v>389</v>
      </c>
      <c r="D26" s="54" t="s">
        <v>387</v>
      </c>
      <c r="E26" s="53"/>
      <c r="F26" s="53"/>
      <c r="G26" s="53"/>
      <c r="H26" s="53"/>
      <c r="I26" s="53"/>
      <c r="J26" s="53"/>
      <c r="K26" s="53"/>
      <c r="L26" s="53"/>
      <c r="M26" s="53"/>
      <c r="N26" s="53"/>
      <c r="O26" s="53"/>
      <c r="P26" s="53"/>
      <c r="Q26" s="53"/>
      <c r="R26" s="53"/>
      <c r="S26" s="53"/>
      <c r="T26" s="53"/>
      <c r="U26" s="53"/>
      <c r="V26" s="53"/>
      <c r="W26" s="53"/>
      <c r="X26" s="53"/>
      <c r="Y26" s="53"/>
      <c r="Z26" s="53"/>
    </row>
    <row r="27">
      <c r="A27" s="53"/>
      <c r="B27" s="54" t="s">
        <v>390</v>
      </c>
      <c r="C27" s="54" t="s">
        <v>391</v>
      </c>
      <c r="D27" s="54" t="s">
        <v>387</v>
      </c>
      <c r="E27" s="53"/>
      <c r="F27" s="53"/>
      <c r="G27" s="53"/>
      <c r="H27" s="53"/>
      <c r="I27" s="53"/>
      <c r="J27" s="53"/>
      <c r="K27" s="53"/>
      <c r="L27" s="53"/>
      <c r="M27" s="53"/>
      <c r="N27" s="53"/>
      <c r="O27" s="53"/>
      <c r="P27" s="53"/>
      <c r="Q27" s="53"/>
      <c r="R27" s="53"/>
      <c r="S27" s="53"/>
      <c r="T27" s="53"/>
      <c r="U27" s="53"/>
      <c r="V27" s="53"/>
      <c r="W27" s="53"/>
      <c r="X27" s="53"/>
      <c r="Y27" s="53"/>
      <c r="Z27" s="53"/>
    </row>
    <row r="28">
      <c r="A28" s="53"/>
      <c r="B28" s="54" t="s">
        <v>392</v>
      </c>
      <c r="C28" s="53"/>
      <c r="D28" s="54"/>
      <c r="E28" s="53"/>
      <c r="F28" s="53"/>
      <c r="G28" s="53"/>
      <c r="H28" s="53"/>
      <c r="I28" s="53"/>
      <c r="J28" s="53"/>
      <c r="K28" s="53"/>
      <c r="L28" s="53"/>
      <c r="M28" s="53"/>
      <c r="N28" s="53"/>
      <c r="O28" s="53"/>
      <c r="P28" s="53"/>
      <c r="Q28" s="53"/>
      <c r="R28" s="53"/>
      <c r="S28" s="53"/>
      <c r="T28" s="53"/>
      <c r="U28" s="53"/>
      <c r="V28" s="53"/>
      <c r="W28" s="53"/>
      <c r="X28" s="53"/>
      <c r="Y28" s="53"/>
      <c r="Z28" s="53"/>
    </row>
    <row r="29">
      <c r="A29" s="53"/>
      <c r="B29" s="54" t="s">
        <v>340</v>
      </c>
      <c r="C29" s="53"/>
      <c r="D29" s="54" t="s">
        <v>387</v>
      </c>
      <c r="E29" s="53"/>
      <c r="F29" s="53"/>
      <c r="G29" s="53"/>
      <c r="H29" s="53"/>
      <c r="I29" s="53"/>
      <c r="J29" s="53"/>
      <c r="K29" s="53"/>
      <c r="L29" s="53"/>
      <c r="M29" s="53"/>
      <c r="N29" s="53"/>
      <c r="O29" s="53"/>
      <c r="P29" s="53"/>
      <c r="Q29" s="53"/>
      <c r="R29" s="53"/>
      <c r="S29" s="53"/>
      <c r="T29" s="53"/>
      <c r="U29" s="53"/>
      <c r="V29" s="53"/>
      <c r="W29" s="53"/>
      <c r="X29" s="53"/>
      <c r="Y29" s="53"/>
      <c r="Z29" s="53"/>
    </row>
    <row r="30">
      <c r="A30" s="53"/>
      <c r="B30" s="22" t="s">
        <v>342</v>
      </c>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3"/>
      <c r="B31" s="54" t="s">
        <v>344</v>
      </c>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3"/>
      <c r="B32" s="54" t="s">
        <v>346</v>
      </c>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3"/>
      <c r="B33" s="22" t="s">
        <v>349</v>
      </c>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3"/>
      <c r="B34" s="54" t="s">
        <v>353</v>
      </c>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3"/>
      <c r="B35" s="54" t="s">
        <v>358</v>
      </c>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row>
    <row r="1002">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row>
    <row r="1003">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row>
    <row r="1004">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row>
    <row r="1005">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95.13"/>
    <col customWidth="1" min="3" max="3" width="23.25"/>
  </cols>
  <sheetData>
    <row r="1">
      <c r="A1" s="22" t="s">
        <v>393</v>
      </c>
      <c r="B1" s="22" t="s">
        <v>394</v>
      </c>
      <c r="C1" s="22" t="s">
        <v>395</v>
      </c>
    </row>
    <row r="2">
      <c r="A2" s="22">
        <v>1.0</v>
      </c>
      <c r="B2" s="22" t="s">
        <v>396</v>
      </c>
      <c r="C2" s="22" t="s">
        <v>397</v>
      </c>
    </row>
    <row r="3">
      <c r="A3" s="22">
        <v>2.0</v>
      </c>
      <c r="B3" s="22" t="s">
        <v>398</v>
      </c>
      <c r="C3" s="22" t="s">
        <v>397</v>
      </c>
    </row>
    <row r="4">
      <c r="A4" s="22">
        <v>3.0</v>
      </c>
      <c r="B4" s="22" t="s">
        <v>399</v>
      </c>
    </row>
    <row r="9">
      <c r="A9" s="28" t="s">
        <v>400</v>
      </c>
      <c r="B9" s="28" t="s">
        <v>401</v>
      </c>
      <c r="C9" s="28" t="s">
        <v>402</v>
      </c>
    </row>
    <row r="10">
      <c r="A10" s="22" t="s">
        <v>403</v>
      </c>
      <c r="B10" s="22" t="s">
        <v>404</v>
      </c>
      <c r="C10" s="22" t="s">
        <v>405</v>
      </c>
    </row>
    <row r="11">
      <c r="A11" s="22" t="s">
        <v>406</v>
      </c>
      <c r="B11" s="22" t="s">
        <v>407</v>
      </c>
      <c r="C11" s="22" t="s">
        <v>408</v>
      </c>
    </row>
    <row r="12">
      <c r="A12" s="22" t="s">
        <v>409</v>
      </c>
      <c r="B12" s="22" t="s">
        <v>407</v>
      </c>
      <c r="C12" s="22" t="s">
        <v>410</v>
      </c>
    </row>
    <row r="13">
      <c r="A13" s="22" t="s">
        <v>411</v>
      </c>
      <c r="B13" s="22" t="s">
        <v>412</v>
      </c>
      <c r="C13" s="22" t="s">
        <v>413</v>
      </c>
    </row>
    <row r="14">
      <c r="A14" s="22" t="s">
        <v>414</v>
      </c>
      <c r="B14" s="22" t="s">
        <v>407</v>
      </c>
      <c r="C14" s="22" t="s">
        <v>415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8.88"/>
    <col customWidth="1" min="3" max="3" width="22.5"/>
    <col customWidth="1" min="4" max="4" width="27.13"/>
    <col customWidth="1" min="5" max="5" width="22.13"/>
    <col customWidth="1" min="6" max="6" width="24.13"/>
    <col customWidth="1" min="7" max="7" width="16.75"/>
    <col customWidth="1" min="8" max="8" width="15.63"/>
    <col customWidth="1" min="9" max="9" width="19.88"/>
  </cols>
  <sheetData>
    <row r="1">
      <c r="A1" s="62"/>
    </row>
    <row r="2">
      <c r="A2" s="62"/>
    </row>
    <row r="3">
      <c r="A3" s="62"/>
    </row>
    <row r="4">
      <c r="A4" s="63" t="s">
        <v>284</v>
      </c>
      <c r="B4" s="63" t="s">
        <v>335</v>
      </c>
      <c r="C4" s="63" t="s">
        <v>416</v>
      </c>
      <c r="D4" s="63" t="s">
        <v>417</v>
      </c>
      <c r="E4" s="63" t="s">
        <v>336</v>
      </c>
      <c r="F4" s="64"/>
      <c r="G4" s="64"/>
      <c r="H4" s="64"/>
      <c r="I4" s="64"/>
      <c r="J4" s="65"/>
      <c r="K4" s="65"/>
      <c r="L4" s="65"/>
      <c r="M4" s="65"/>
      <c r="N4" s="65"/>
      <c r="O4" s="65"/>
      <c r="P4" s="65"/>
      <c r="Q4" s="65"/>
      <c r="R4" s="65"/>
      <c r="S4" s="65"/>
      <c r="T4" s="65"/>
      <c r="U4" s="65"/>
      <c r="V4" s="65"/>
      <c r="W4" s="65"/>
      <c r="X4" s="65"/>
      <c r="Y4" s="65"/>
      <c r="Z4" s="65"/>
      <c r="AA4" s="65"/>
      <c r="AB4" s="65"/>
    </row>
    <row r="5">
      <c r="A5" s="66"/>
      <c r="B5" s="64"/>
      <c r="C5" s="63"/>
      <c r="D5" s="63"/>
      <c r="E5" s="63" t="s">
        <v>418</v>
      </c>
      <c r="F5" s="63" t="s">
        <v>419</v>
      </c>
      <c r="G5" s="64"/>
      <c r="H5" s="64"/>
      <c r="I5" s="64"/>
      <c r="J5" s="65"/>
      <c r="K5" s="65"/>
      <c r="L5" s="65"/>
      <c r="M5" s="65"/>
      <c r="N5" s="65"/>
      <c r="O5" s="65"/>
      <c r="P5" s="65"/>
      <c r="Q5" s="65"/>
      <c r="R5" s="65"/>
      <c r="S5" s="65"/>
      <c r="T5" s="65"/>
      <c r="U5" s="65"/>
      <c r="V5" s="65"/>
      <c r="W5" s="65"/>
      <c r="X5" s="65"/>
      <c r="Y5" s="65"/>
      <c r="Z5" s="65"/>
      <c r="AA5" s="65"/>
      <c r="AB5" s="65"/>
    </row>
    <row r="6">
      <c r="A6" s="67">
        <v>1.0</v>
      </c>
      <c r="B6" s="22" t="s">
        <v>340</v>
      </c>
      <c r="C6" s="22" t="s">
        <v>420</v>
      </c>
      <c r="D6" s="22" t="s">
        <v>421</v>
      </c>
      <c r="E6" s="22" t="s">
        <v>422</v>
      </c>
      <c r="F6" s="22" t="s">
        <v>423</v>
      </c>
    </row>
    <row r="7">
      <c r="A7" s="62"/>
      <c r="C7" s="22" t="s">
        <v>420</v>
      </c>
      <c r="D7" s="22" t="s">
        <v>421</v>
      </c>
      <c r="E7" s="22" t="s">
        <v>424</v>
      </c>
      <c r="F7" s="22" t="s">
        <v>423</v>
      </c>
      <c r="G7" s="22" t="s">
        <v>425</v>
      </c>
      <c r="H7" s="22" t="s">
        <v>426</v>
      </c>
      <c r="I7" s="22" t="s">
        <v>427</v>
      </c>
    </row>
    <row r="8">
      <c r="A8" s="62"/>
      <c r="C8" s="22" t="s">
        <v>420</v>
      </c>
      <c r="D8" s="22" t="s">
        <v>421</v>
      </c>
      <c r="E8" s="22" t="s">
        <v>428</v>
      </c>
      <c r="F8" s="22" t="s">
        <v>429</v>
      </c>
    </row>
    <row r="9">
      <c r="A9" s="62"/>
      <c r="C9" s="22" t="s">
        <v>420</v>
      </c>
      <c r="D9" s="22" t="s">
        <v>421</v>
      </c>
      <c r="E9" s="22" t="s">
        <v>430</v>
      </c>
      <c r="F9" s="22" t="s">
        <v>431</v>
      </c>
      <c r="G9" s="22" t="s">
        <v>425</v>
      </c>
      <c r="H9" s="22" t="s">
        <v>426</v>
      </c>
      <c r="I9" s="22" t="s">
        <v>427</v>
      </c>
    </row>
    <row r="10">
      <c r="A10" s="62"/>
      <c r="C10" s="22" t="s">
        <v>420</v>
      </c>
      <c r="D10" s="22" t="s">
        <v>421</v>
      </c>
      <c r="E10" s="22" t="s">
        <v>168</v>
      </c>
      <c r="F10" s="22" t="s">
        <v>432</v>
      </c>
    </row>
    <row r="11">
      <c r="A11" s="62"/>
    </row>
    <row r="12">
      <c r="A12" s="67">
        <v>2.0</v>
      </c>
      <c r="B12" s="22" t="s">
        <v>433</v>
      </c>
      <c r="C12" s="22" t="s">
        <v>420</v>
      </c>
      <c r="D12" s="22" t="s">
        <v>421</v>
      </c>
      <c r="E12" s="22" t="s">
        <v>424</v>
      </c>
      <c r="F12" s="22" t="s">
        <v>426</v>
      </c>
    </row>
    <row r="13">
      <c r="A13" s="62"/>
      <c r="C13" s="22" t="s">
        <v>420</v>
      </c>
      <c r="D13" s="22" t="s">
        <v>421</v>
      </c>
      <c r="E13" s="22" t="s">
        <v>430</v>
      </c>
      <c r="F13" s="22" t="s">
        <v>426</v>
      </c>
    </row>
    <row r="14">
      <c r="A14" s="62"/>
      <c r="B14" s="22"/>
      <c r="C14" s="68" t="s">
        <v>434</v>
      </c>
      <c r="D14" s="22" t="s">
        <v>435</v>
      </c>
      <c r="E14" s="22" t="s">
        <v>436</v>
      </c>
      <c r="F14" s="22" t="s">
        <v>426</v>
      </c>
    </row>
    <row r="15">
      <c r="A15" s="62"/>
      <c r="B15" s="22"/>
    </row>
    <row r="16">
      <c r="A16" s="67">
        <v>3.0</v>
      </c>
      <c r="B16" s="22" t="s">
        <v>437</v>
      </c>
      <c r="C16" s="22" t="s">
        <v>420</v>
      </c>
      <c r="D16" s="22" t="s">
        <v>421</v>
      </c>
      <c r="E16" s="22" t="s">
        <v>168</v>
      </c>
      <c r="F16" s="22" t="s">
        <v>432</v>
      </c>
    </row>
    <row r="17">
      <c r="A17" s="62"/>
      <c r="B17" s="22"/>
      <c r="C17" s="22" t="s">
        <v>438</v>
      </c>
      <c r="D17" s="22" t="s">
        <v>435</v>
      </c>
      <c r="E17" s="22" t="s">
        <v>439</v>
      </c>
      <c r="F17" s="22" t="s">
        <v>440</v>
      </c>
      <c r="G17" s="22" t="s">
        <v>441</v>
      </c>
    </row>
    <row r="18">
      <c r="A18" s="62"/>
      <c r="B18" s="22"/>
      <c r="C18" s="22" t="s">
        <v>438</v>
      </c>
      <c r="D18" s="22" t="s">
        <v>435</v>
      </c>
      <c r="E18" s="22" t="s">
        <v>147</v>
      </c>
      <c r="F18" s="22" t="s">
        <v>442</v>
      </c>
    </row>
    <row r="19">
      <c r="A19" s="62"/>
      <c r="B19" s="22"/>
      <c r="C19" s="22" t="s">
        <v>438</v>
      </c>
      <c r="D19" s="22" t="s">
        <v>435</v>
      </c>
      <c r="E19" s="22" t="s">
        <v>443</v>
      </c>
      <c r="F19" s="22" t="s">
        <v>444</v>
      </c>
    </row>
    <row r="20">
      <c r="A20" s="62"/>
    </row>
    <row r="21">
      <c r="A21" s="67">
        <v>4.0</v>
      </c>
      <c r="B21" s="22" t="s">
        <v>346</v>
      </c>
    </row>
    <row r="22">
      <c r="A22" s="62"/>
    </row>
    <row r="23">
      <c r="A23" s="62"/>
    </row>
    <row r="24">
      <c r="A24" s="67">
        <v>5.0</v>
      </c>
      <c r="B24" s="22" t="s">
        <v>349</v>
      </c>
      <c r="C24" s="22" t="s">
        <v>420</v>
      </c>
      <c r="D24" s="69" t="s">
        <v>421</v>
      </c>
      <c r="E24" s="22" t="s">
        <v>424</v>
      </c>
      <c r="F24" s="22" t="s">
        <v>445</v>
      </c>
      <c r="G24" s="69" t="s">
        <v>426</v>
      </c>
    </row>
    <row r="25">
      <c r="A25" s="62"/>
      <c r="E25" s="22" t="s">
        <v>430</v>
      </c>
      <c r="F25" s="70" t="s">
        <v>426</v>
      </c>
    </row>
    <row r="26">
      <c r="A26" s="62"/>
      <c r="E26" s="22" t="s">
        <v>428</v>
      </c>
      <c r="F26" s="22" t="s">
        <v>446</v>
      </c>
    </row>
    <row r="27">
      <c r="A27" s="62"/>
    </row>
    <row r="28">
      <c r="A28" s="62"/>
      <c r="B28" s="22" t="s">
        <v>353</v>
      </c>
      <c r="C28" s="22" t="s">
        <v>420</v>
      </c>
    </row>
    <row r="29">
      <c r="A29" s="62"/>
      <c r="C29" s="68" t="s">
        <v>434</v>
      </c>
    </row>
    <row r="30">
      <c r="A30" s="62"/>
    </row>
    <row r="31">
      <c r="A31" s="62"/>
    </row>
    <row r="32">
      <c r="A32" s="62"/>
    </row>
    <row r="33">
      <c r="A33" s="62"/>
      <c r="B33" s="22" t="s">
        <v>358</v>
      </c>
      <c r="C33" s="22"/>
      <c r="D33" s="22"/>
      <c r="E33" s="22" t="s">
        <v>359</v>
      </c>
    </row>
    <row r="34">
      <c r="A34" s="62"/>
    </row>
    <row r="35">
      <c r="A35" s="62"/>
    </row>
    <row r="36">
      <c r="A36" s="62"/>
    </row>
    <row r="37">
      <c r="A37" s="62"/>
    </row>
    <row r="38">
      <c r="A38" s="62"/>
    </row>
    <row r="39">
      <c r="A39" s="62"/>
    </row>
    <row r="40">
      <c r="A40" s="62"/>
    </row>
    <row r="41">
      <c r="A41" s="62"/>
    </row>
    <row r="42">
      <c r="A42" s="62"/>
    </row>
    <row r="43">
      <c r="A43" s="62"/>
    </row>
    <row r="44">
      <c r="A44" s="62"/>
    </row>
    <row r="45">
      <c r="A45" s="62"/>
    </row>
    <row r="46">
      <c r="A46" s="62"/>
    </row>
    <row r="47">
      <c r="A47" s="62"/>
    </row>
    <row r="48">
      <c r="A48" s="62"/>
    </row>
    <row r="49">
      <c r="A49" s="62"/>
    </row>
    <row r="50">
      <c r="A50" s="62"/>
    </row>
    <row r="51">
      <c r="A51" s="62"/>
    </row>
    <row r="52">
      <c r="A52" s="62"/>
    </row>
    <row r="53">
      <c r="A53" s="62"/>
    </row>
    <row r="54">
      <c r="A54" s="62"/>
    </row>
    <row r="55">
      <c r="A55" s="62"/>
    </row>
    <row r="56">
      <c r="A56" s="62"/>
    </row>
    <row r="57">
      <c r="A57" s="62"/>
    </row>
    <row r="58">
      <c r="A58" s="62"/>
    </row>
    <row r="59">
      <c r="A59" s="62"/>
    </row>
    <row r="60">
      <c r="A60" s="62"/>
    </row>
    <row r="61">
      <c r="A61" s="62"/>
    </row>
    <row r="62">
      <c r="A62" s="62"/>
    </row>
    <row r="63">
      <c r="A63" s="62"/>
    </row>
    <row r="64">
      <c r="A64" s="62"/>
    </row>
    <row r="65">
      <c r="A65" s="62"/>
    </row>
    <row r="66">
      <c r="A66" s="62"/>
    </row>
    <row r="67">
      <c r="A67" s="62"/>
    </row>
    <row r="68">
      <c r="A68" s="62"/>
    </row>
    <row r="69">
      <c r="A69" s="62"/>
    </row>
    <row r="70">
      <c r="A70" s="62"/>
    </row>
    <row r="71">
      <c r="A71" s="62"/>
    </row>
    <row r="72">
      <c r="A72" s="62"/>
    </row>
    <row r="73">
      <c r="A73" s="62"/>
    </row>
    <row r="74">
      <c r="A74" s="62"/>
    </row>
    <row r="75">
      <c r="A75" s="62"/>
    </row>
    <row r="76">
      <c r="A76" s="62"/>
    </row>
    <row r="77">
      <c r="A77" s="62"/>
    </row>
    <row r="78">
      <c r="A78" s="62"/>
    </row>
    <row r="79">
      <c r="A79" s="62"/>
    </row>
    <row r="80">
      <c r="A80" s="62"/>
    </row>
    <row r="81">
      <c r="A81" s="62"/>
    </row>
    <row r="82">
      <c r="A82" s="62"/>
    </row>
    <row r="83">
      <c r="A83" s="62"/>
    </row>
    <row r="84">
      <c r="A84" s="62"/>
    </row>
    <row r="85">
      <c r="A85" s="62"/>
    </row>
    <row r="86">
      <c r="A86" s="62"/>
    </row>
    <row r="87">
      <c r="A87" s="62"/>
    </row>
    <row r="88">
      <c r="A88" s="62"/>
    </row>
    <row r="89">
      <c r="A89" s="62"/>
    </row>
    <row r="90">
      <c r="A90" s="62"/>
    </row>
    <row r="91">
      <c r="A91" s="62"/>
    </row>
    <row r="92">
      <c r="A92" s="62"/>
    </row>
    <row r="93">
      <c r="A93" s="62"/>
    </row>
    <row r="94">
      <c r="A94" s="62"/>
    </row>
    <row r="95">
      <c r="A95" s="62"/>
    </row>
    <row r="96">
      <c r="A96" s="62"/>
    </row>
    <row r="97">
      <c r="A97" s="62"/>
    </row>
    <row r="98">
      <c r="A98" s="62"/>
    </row>
    <row r="99">
      <c r="A99" s="62"/>
    </row>
    <row r="100">
      <c r="A100" s="62"/>
    </row>
    <row r="101">
      <c r="A101" s="62"/>
    </row>
    <row r="102">
      <c r="A102" s="62"/>
    </row>
    <row r="103">
      <c r="A103" s="62"/>
    </row>
    <row r="104">
      <c r="A104" s="62"/>
    </row>
    <row r="105">
      <c r="A105" s="62"/>
    </row>
    <row r="106">
      <c r="A106" s="62"/>
    </row>
    <row r="107">
      <c r="A107" s="62"/>
    </row>
    <row r="108">
      <c r="A108" s="62"/>
    </row>
    <row r="109">
      <c r="A109" s="62"/>
    </row>
    <row r="110">
      <c r="A110" s="62"/>
    </row>
    <row r="111">
      <c r="A111" s="62"/>
    </row>
    <row r="112">
      <c r="A112" s="62"/>
    </row>
    <row r="113">
      <c r="A113" s="62"/>
    </row>
    <row r="114">
      <c r="A114" s="62"/>
    </row>
    <row r="115">
      <c r="A115" s="62"/>
    </row>
    <row r="116">
      <c r="A116" s="62"/>
    </row>
    <row r="117">
      <c r="A117" s="62"/>
    </row>
    <row r="118">
      <c r="A118" s="62"/>
    </row>
    <row r="119">
      <c r="A119" s="62"/>
    </row>
    <row r="120">
      <c r="A120" s="62"/>
    </row>
    <row r="121">
      <c r="A121" s="62"/>
    </row>
    <row r="122">
      <c r="A122" s="62"/>
    </row>
    <row r="123">
      <c r="A123" s="62"/>
    </row>
    <row r="124">
      <c r="A124" s="62"/>
    </row>
    <row r="125">
      <c r="A125" s="62"/>
    </row>
    <row r="126">
      <c r="A126" s="62"/>
    </row>
    <row r="127">
      <c r="A127" s="62"/>
    </row>
    <row r="128">
      <c r="A128" s="62"/>
    </row>
    <row r="129">
      <c r="A129" s="62"/>
    </row>
    <row r="130">
      <c r="A130" s="62"/>
    </row>
    <row r="131">
      <c r="A131" s="62"/>
    </row>
    <row r="132">
      <c r="A132" s="62"/>
    </row>
    <row r="133">
      <c r="A133" s="62"/>
    </row>
    <row r="134">
      <c r="A134" s="62"/>
    </row>
    <row r="135">
      <c r="A135" s="62"/>
    </row>
    <row r="136">
      <c r="A136" s="62"/>
    </row>
    <row r="137">
      <c r="A137" s="62"/>
    </row>
    <row r="138">
      <c r="A138" s="62"/>
    </row>
    <row r="139">
      <c r="A139" s="62"/>
    </row>
    <row r="140">
      <c r="A140" s="62"/>
    </row>
    <row r="141">
      <c r="A141" s="62"/>
    </row>
    <row r="142">
      <c r="A142" s="62"/>
    </row>
    <row r="143">
      <c r="A143" s="62"/>
    </row>
    <row r="144">
      <c r="A144" s="62"/>
    </row>
    <row r="145">
      <c r="A145" s="62"/>
    </row>
    <row r="146">
      <c r="A146" s="62"/>
    </row>
    <row r="147">
      <c r="A147" s="62"/>
    </row>
    <row r="148">
      <c r="A148" s="62"/>
    </row>
    <row r="149">
      <c r="A149" s="62"/>
    </row>
    <row r="150">
      <c r="A150" s="62"/>
    </row>
    <row r="151">
      <c r="A151" s="62"/>
    </row>
    <row r="152">
      <c r="A152" s="62"/>
    </row>
    <row r="153">
      <c r="A153" s="62"/>
    </row>
    <row r="154">
      <c r="A154" s="62"/>
    </row>
    <row r="155">
      <c r="A155" s="62"/>
    </row>
    <row r="156">
      <c r="A156" s="62"/>
    </row>
    <row r="157">
      <c r="A157" s="62"/>
    </row>
    <row r="158">
      <c r="A158" s="62"/>
    </row>
    <row r="159">
      <c r="A159" s="62"/>
    </row>
    <row r="160">
      <c r="A160" s="62"/>
    </row>
    <row r="161">
      <c r="A161" s="62"/>
    </row>
    <row r="162">
      <c r="A162" s="62"/>
    </row>
    <row r="163">
      <c r="A163" s="62"/>
    </row>
    <row r="164">
      <c r="A164" s="62"/>
    </row>
    <row r="165">
      <c r="A165" s="62"/>
    </row>
    <row r="166">
      <c r="A166" s="62"/>
    </row>
    <row r="167">
      <c r="A167" s="62"/>
    </row>
    <row r="168">
      <c r="A168" s="62"/>
    </row>
    <row r="169">
      <c r="A169" s="62"/>
    </row>
    <row r="170">
      <c r="A170" s="62"/>
    </row>
    <row r="171">
      <c r="A171" s="62"/>
    </row>
    <row r="172">
      <c r="A172" s="62"/>
    </row>
    <row r="173">
      <c r="A173" s="62"/>
    </row>
    <row r="174">
      <c r="A174" s="62"/>
    </row>
    <row r="175">
      <c r="A175" s="62"/>
    </row>
    <row r="176">
      <c r="A176" s="62"/>
    </row>
    <row r="177">
      <c r="A177" s="62"/>
    </row>
    <row r="178">
      <c r="A178" s="62"/>
    </row>
    <row r="179">
      <c r="A179" s="62"/>
    </row>
    <row r="180">
      <c r="A180" s="62"/>
    </row>
    <row r="181">
      <c r="A181" s="62"/>
    </row>
    <row r="182">
      <c r="A182" s="62"/>
    </row>
    <row r="183">
      <c r="A183" s="62"/>
    </row>
    <row r="184">
      <c r="A184" s="62"/>
    </row>
    <row r="185">
      <c r="A185" s="62"/>
    </row>
    <row r="186">
      <c r="A186" s="62"/>
    </row>
    <row r="187">
      <c r="A187" s="62"/>
    </row>
    <row r="188">
      <c r="A188" s="62"/>
    </row>
    <row r="189">
      <c r="A189" s="62"/>
    </row>
    <row r="190">
      <c r="A190" s="62"/>
    </row>
    <row r="191">
      <c r="A191" s="62"/>
    </row>
    <row r="192">
      <c r="A192" s="62"/>
    </row>
    <row r="193">
      <c r="A193" s="62"/>
    </row>
    <row r="194">
      <c r="A194" s="62"/>
    </row>
    <row r="195">
      <c r="A195" s="62"/>
    </row>
    <row r="196">
      <c r="A196" s="62"/>
    </row>
    <row r="197">
      <c r="A197" s="62"/>
    </row>
    <row r="198">
      <c r="A198" s="62"/>
    </row>
    <row r="199">
      <c r="A199" s="62"/>
    </row>
    <row r="200">
      <c r="A200" s="62"/>
    </row>
    <row r="201">
      <c r="A201" s="62"/>
    </row>
    <row r="202">
      <c r="A202" s="62"/>
    </row>
    <row r="203">
      <c r="A203" s="62"/>
    </row>
    <row r="204">
      <c r="A204" s="62"/>
    </row>
    <row r="205">
      <c r="A205" s="62"/>
    </row>
    <row r="206">
      <c r="A206" s="62"/>
    </row>
    <row r="207">
      <c r="A207" s="62"/>
    </row>
    <row r="208">
      <c r="A208" s="62"/>
    </row>
    <row r="209">
      <c r="A209" s="62"/>
    </row>
    <row r="210">
      <c r="A210" s="62"/>
    </row>
    <row r="211">
      <c r="A211" s="62"/>
    </row>
    <row r="212">
      <c r="A212" s="62"/>
    </row>
    <row r="213">
      <c r="A213" s="62"/>
    </row>
    <row r="214">
      <c r="A214" s="62"/>
    </row>
    <row r="215">
      <c r="A215" s="62"/>
    </row>
    <row r="216">
      <c r="A216" s="62"/>
    </row>
    <row r="217">
      <c r="A217" s="62"/>
    </row>
    <row r="218">
      <c r="A218" s="62"/>
    </row>
    <row r="219">
      <c r="A219" s="62"/>
    </row>
    <row r="220">
      <c r="A220" s="62"/>
    </row>
    <row r="221">
      <c r="A221" s="62"/>
    </row>
    <row r="222">
      <c r="A222" s="62"/>
    </row>
    <row r="223">
      <c r="A223" s="62"/>
    </row>
    <row r="224">
      <c r="A224" s="62"/>
    </row>
    <row r="225">
      <c r="A225" s="62"/>
    </row>
    <row r="226">
      <c r="A226" s="62"/>
    </row>
    <row r="227">
      <c r="A227" s="62"/>
    </row>
    <row r="228">
      <c r="A228" s="62"/>
    </row>
    <row r="229">
      <c r="A229" s="62"/>
    </row>
    <row r="230">
      <c r="A230" s="62"/>
    </row>
    <row r="231">
      <c r="A231" s="62"/>
    </row>
    <row r="232">
      <c r="A232" s="62"/>
    </row>
    <row r="233">
      <c r="A233" s="62"/>
    </row>
    <row r="234">
      <c r="A234" s="62"/>
    </row>
    <row r="235">
      <c r="A235" s="62"/>
    </row>
    <row r="236">
      <c r="A236" s="62"/>
    </row>
    <row r="237">
      <c r="A237" s="62"/>
    </row>
    <row r="238">
      <c r="A238" s="62"/>
    </row>
    <row r="239">
      <c r="A239" s="62"/>
    </row>
    <row r="240">
      <c r="A240" s="62"/>
    </row>
    <row r="241">
      <c r="A241" s="62"/>
    </row>
    <row r="242">
      <c r="A242" s="62"/>
    </row>
    <row r="243">
      <c r="A243" s="62"/>
    </row>
    <row r="244">
      <c r="A244" s="62"/>
    </row>
    <row r="245">
      <c r="A245" s="62"/>
    </row>
    <row r="246">
      <c r="A246" s="62"/>
    </row>
    <row r="247">
      <c r="A247" s="62"/>
    </row>
    <row r="248">
      <c r="A248" s="62"/>
    </row>
    <row r="249">
      <c r="A249" s="62"/>
    </row>
    <row r="250">
      <c r="A250" s="62"/>
    </row>
    <row r="251">
      <c r="A251" s="62"/>
    </row>
    <row r="252">
      <c r="A252" s="62"/>
    </row>
    <row r="253">
      <c r="A253" s="62"/>
    </row>
    <row r="254">
      <c r="A254" s="62"/>
    </row>
    <row r="255">
      <c r="A255" s="62"/>
    </row>
    <row r="256">
      <c r="A256" s="62"/>
    </row>
    <row r="257">
      <c r="A257" s="62"/>
    </row>
    <row r="258">
      <c r="A258" s="62"/>
    </row>
    <row r="259">
      <c r="A259" s="62"/>
    </row>
    <row r="260">
      <c r="A260" s="62"/>
    </row>
    <row r="261">
      <c r="A261" s="62"/>
    </row>
    <row r="262">
      <c r="A262" s="62"/>
    </row>
    <row r="263">
      <c r="A263" s="62"/>
    </row>
    <row r="264">
      <c r="A264" s="62"/>
    </row>
    <row r="265">
      <c r="A265" s="62"/>
    </row>
    <row r="266">
      <c r="A266" s="62"/>
    </row>
    <row r="267">
      <c r="A267" s="62"/>
    </row>
    <row r="268">
      <c r="A268" s="62"/>
    </row>
    <row r="269">
      <c r="A269" s="62"/>
    </row>
    <row r="270">
      <c r="A270" s="62"/>
    </row>
    <row r="271">
      <c r="A271" s="62"/>
    </row>
    <row r="272">
      <c r="A272" s="62"/>
    </row>
    <row r="273">
      <c r="A273" s="62"/>
    </row>
    <row r="274">
      <c r="A274" s="62"/>
    </row>
    <row r="275">
      <c r="A275" s="62"/>
    </row>
    <row r="276">
      <c r="A276" s="62"/>
    </row>
    <row r="277">
      <c r="A277" s="62"/>
    </row>
    <row r="278">
      <c r="A278" s="62"/>
    </row>
    <row r="279">
      <c r="A279" s="62"/>
    </row>
    <row r="280">
      <c r="A280" s="62"/>
    </row>
    <row r="281">
      <c r="A281" s="62"/>
    </row>
    <row r="282">
      <c r="A282" s="62"/>
    </row>
    <row r="283">
      <c r="A283" s="62"/>
    </row>
    <row r="284">
      <c r="A284" s="62"/>
    </row>
    <row r="285">
      <c r="A285" s="62"/>
    </row>
    <row r="286">
      <c r="A286" s="62"/>
    </row>
    <row r="287">
      <c r="A287" s="62"/>
    </row>
    <row r="288">
      <c r="A288" s="62"/>
    </row>
    <row r="289">
      <c r="A289" s="62"/>
    </row>
    <row r="290">
      <c r="A290" s="62"/>
    </row>
    <row r="291">
      <c r="A291" s="62"/>
    </row>
    <row r="292">
      <c r="A292" s="62"/>
    </row>
    <row r="293">
      <c r="A293" s="62"/>
    </row>
    <row r="294">
      <c r="A294" s="62"/>
    </row>
    <row r="295">
      <c r="A295" s="62"/>
    </row>
    <row r="296">
      <c r="A296" s="62"/>
    </row>
    <row r="297">
      <c r="A297" s="62"/>
    </row>
    <row r="298">
      <c r="A298" s="62"/>
    </row>
    <row r="299">
      <c r="A299" s="62"/>
    </row>
    <row r="300">
      <c r="A300" s="62"/>
    </row>
    <row r="301">
      <c r="A301" s="62"/>
    </row>
    <row r="302">
      <c r="A302" s="62"/>
    </row>
    <row r="303">
      <c r="A303" s="62"/>
    </row>
    <row r="304">
      <c r="A304" s="62"/>
    </row>
    <row r="305">
      <c r="A305" s="62"/>
    </row>
    <row r="306">
      <c r="A306" s="62"/>
    </row>
    <row r="307">
      <c r="A307" s="62"/>
    </row>
    <row r="308">
      <c r="A308" s="62"/>
    </row>
    <row r="309">
      <c r="A309" s="62"/>
    </row>
    <row r="310">
      <c r="A310" s="62"/>
    </row>
    <row r="311">
      <c r="A311" s="62"/>
    </row>
    <row r="312">
      <c r="A312" s="62"/>
    </row>
    <row r="313">
      <c r="A313" s="62"/>
    </row>
    <row r="314">
      <c r="A314" s="62"/>
    </row>
    <row r="315">
      <c r="A315" s="62"/>
    </row>
    <row r="316">
      <c r="A316" s="62"/>
    </row>
    <row r="317">
      <c r="A317" s="62"/>
    </row>
    <row r="318">
      <c r="A318" s="62"/>
    </row>
    <row r="319">
      <c r="A319" s="62"/>
    </row>
    <row r="320">
      <c r="A320" s="62"/>
    </row>
    <row r="321">
      <c r="A321" s="62"/>
    </row>
    <row r="322">
      <c r="A322" s="62"/>
    </row>
    <row r="323">
      <c r="A323" s="62"/>
    </row>
    <row r="324">
      <c r="A324" s="62"/>
    </row>
    <row r="325">
      <c r="A325" s="62"/>
    </row>
    <row r="326">
      <c r="A326" s="62"/>
    </row>
    <row r="327">
      <c r="A327" s="62"/>
    </row>
    <row r="328">
      <c r="A328" s="62"/>
    </row>
    <row r="329">
      <c r="A329" s="62"/>
    </row>
    <row r="330">
      <c r="A330" s="62"/>
    </row>
    <row r="331">
      <c r="A331" s="62"/>
    </row>
    <row r="332">
      <c r="A332" s="62"/>
    </row>
    <row r="333">
      <c r="A333" s="62"/>
    </row>
    <row r="334">
      <c r="A334" s="62"/>
    </row>
    <row r="335">
      <c r="A335" s="62"/>
    </row>
    <row r="336">
      <c r="A336" s="62"/>
    </row>
    <row r="337">
      <c r="A337" s="62"/>
    </row>
    <row r="338">
      <c r="A338" s="62"/>
    </row>
    <row r="339">
      <c r="A339" s="62"/>
    </row>
    <row r="340">
      <c r="A340" s="62"/>
    </row>
    <row r="341">
      <c r="A341" s="62"/>
    </row>
    <row r="342">
      <c r="A342" s="62"/>
    </row>
    <row r="343">
      <c r="A343" s="62"/>
    </row>
    <row r="344">
      <c r="A344" s="62"/>
    </row>
    <row r="345">
      <c r="A345" s="62"/>
    </row>
    <row r="346">
      <c r="A346" s="62"/>
    </row>
    <row r="347">
      <c r="A347" s="62"/>
    </row>
    <row r="348">
      <c r="A348" s="62"/>
    </row>
    <row r="349">
      <c r="A349" s="62"/>
    </row>
    <row r="350">
      <c r="A350" s="62"/>
    </row>
    <row r="351">
      <c r="A351" s="62"/>
    </row>
    <row r="352">
      <c r="A352" s="62"/>
    </row>
    <row r="353">
      <c r="A353" s="62"/>
    </row>
    <row r="354">
      <c r="A354" s="62"/>
    </row>
    <row r="355">
      <c r="A355" s="62"/>
    </row>
    <row r="356">
      <c r="A356" s="62"/>
    </row>
    <row r="357">
      <c r="A357" s="62"/>
    </row>
    <row r="358">
      <c r="A358" s="62"/>
    </row>
    <row r="359">
      <c r="A359" s="62"/>
    </row>
    <row r="360">
      <c r="A360" s="62"/>
    </row>
    <row r="361">
      <c r="A361" s="62"/>
    </row>
    <row r="362">
      <c r="A362" s="62"/>
    </row>
    <row r="363">
      <c r="A363" s="62"/>
    </row>
    <row r="364">
      <c r="A364" s="62"/>
    </row>
    <row r="365">
      <c r="A365" s="62"/>
    </row>
    <row r="366">
      <c r="A366" s="62"/>
    </row>
    <row r="367">
      <c r="A367" s="62"/>
    </row>
    <row r="368">
      <c r="A368" s="62"/>
    </row>
    <row r="369">
      <c r="A369" s="62"/>
    </row>
    <row r="370">
      <c r="A370" s="62"/>
    </row>
    <row r="371">
      <c r="A371" s="62"/>
    </row>
    <row r="372">
      <c r="A372" s="62"/>
    </row>
    <row r="373">
      <c r="A373" s="62"/>
    </row>
    <row r="374">
      <c r="A374" s="62"/>
    </row>
    <row r="375">
      <c r="A375" s="62"/>
    </row>
    <row r="376">
      <c r="A376" s="62"/>
    </row>
    <row r="377">
      <c r="A377" s="62"/>
    </row>
    <row r="378">
      <c r="A378" s="62"/>
    </row>
    <row r="379">
      <c r="A379" s="62"/>
    </row>
    <row r="380">
      <c r="A380" s="62"/>
    </row>
    <row r="381">
      <c r="A381" s="62"/>
    </row>
    <row r="382">
      <c r="A382" s="62"/>
    </row>
    <row r="383">
      <c r="A383" s="62"/>
    </row>
    <row r="384">
      <c r="A384" s="62"/>
    </row>
    <row r="385">
      <c r="A385" s="62"/>
    </row>
    <row r="386">
      <c r="A386" s="62"/>
    </row>
    <row r="387">
      <c r="A387" s="62"/>
    </row>
    <row r="388">
      <c r="A388" s="62"/>
    </row>
    <row r="389">
      <c r="A389" s="62"/>
    </row>
    <row r="390">
      <c r="A390" s="62"/>
    </row>
    <row r="391">
      <c r="A391" s="62"/>
    </row>
    <row r="392">
      <c r="A392" s="62"/>
    </row>
    <row r="393">
      <c r="A393" s="62"/>
    </row>
    <row r="394">
      <c r="A394" s="62"/>
    </row>
    <row r="395">
      <c r="A395" s="62"/>
    </row>
    <row r="396">
      <c r="A396" s="62"/>
    </row>
    <row r="397">
      <c r="A397" s="62"/>
    </row>
    <row r="398">
      <c r="A398" s="62"/>
    </row>
    <row r="399">
      <c r="A399" s="62"/>
    </row>
    <row r="400">
      <c r="A400" s="62"/>
    </row>
    <row r="401">
      <c r="A401" s="62"/>
    </row>
    <row r="402">
      <c r="A402" s="62"/>
    </row>
    <row r="403">
      <c r="A403" s="62"/>
    </row>
    <row r="404">
      <c r="A404" s="62"/>
    </row>
    <row r="405">
      <c r="A405" s="62"/>
    </row>
    <row r="406">
      <c r="A406" s="62"/>
    </row>
    <row r="407">
      <c r="A407" s="62"/>
    </row>
    <row r="408">
      <c r="A408" s="62"/>
    </row>
    <row r="409">
      <c r="A409" s="62"/>
    </row>
    <row r="410">
      <c r="A410" s="62"/>
    </row>
    <row r="411">
      <c r="A411" s="62"/>
    </row>
    <row r="412">
      <c r="A412" s="62"/>
    </row>
    <row r="413">
      <c r="A413" s="62"/>
    </row>
    <row r="414">
      <c r="A414" s="62"/>
    </row>
    <row r="415">
      <c r="A415" s="62"/>
    </row>
    <row r="416">
      <c r="A416" s="62"/>
    </row>
    <row r="417">
      <c r="A417" s="62"/>
    </row>
    <row r="418">
      <c r="A418" s="62"/>
    </row>
    <row r="419">
      <c r="A419" s="62"/>
    </row>
    <row r="420">
      <c r="A420" s="62"/>
    </row>
    <row r="421">
      <c r="A421" s="62"/>
    </row>
    <row r="422">
      <c r="A422" s="62"/>
    </row>
    <row r="423">
      <c r="A423" s="62"/>
    </row>
    <row r="424">
      <c r="A424" s="62"/>
    </row>
    <row r="425">
      <c r="A425" s="62"/>
    </row>
    <row r="426">
      <c r="A426" s="62"/>
    </row>
    <row r="427">
      <c r="A427" s="62"/>
    </row>
    <row r="428">
      <c r="A428" s="62"/>
    </row>
    <row r="429">
      <c r="A429" s="62"/>
    </row>
    <row r="430">
      <c r="A430" s="62"/>
    </row>
    <row r="431">
      <c r="A431" s="62"/>
    </row>
    <row r="432">
      <c r="A432" s="62"/>
    </row>
    <row r="433">
      <c r="A433" s="62"/>
    </row>
    <row r="434">
      <c r="A434" s="62"/>
    </row>
    <row r="435">
      <c r="A435" s="62"/>
    </row>
    <row r="436">
      <c r="A436" s="62"/>
    </row>
    <row r="437">
      <c r="A437" s="62"/>
    </row>
    <row r="438">
      <c r="A438" s="62"/>
    </row>
    <row r="439">
      <c r="A439" s="62"/>
    </row>
    <row r="440">
      <c r="A440" s="62"/>
    </row>
    <row r="441">
      <c r="A441" s="62"/>
    </row>
    <row r="442">
      <c r="A442" s="62"/>
    </row>
    <row r="443">
      <c r="A443" s="62"/>
    </row>
    <row r="444">
      <c r="A444" s="62"/>
    </row>
    <row r="445">
      <c r="A445" s="62"/>
    </row>
    <row r="446">
      <c r="A446" s="62"/>
    </row>
    <row r="447">
      <c r="A447" s="62"/>
    </row>
    <row r="448">
      <c r="A448" s="62"/>
    </row>
    <row r="449">
      <c r="A449" s="62"/>
    </row>
    <row r="450">
      <c r="A450" s="62"/>
    </row>
    <row r="451">
      <c r="A451" s="62"/>
    </row>
    <row r="452">
      <c r="A452" s="62"/>
    </row>
    <row r="453">
      <c r="A453" s="62"/>
    </row>
    <row r="454">
      <c r="A454" s="62"/>
    </row>
    <row r="455">
      <c r="A455" s="62"/>
    </row>
    <row r="456">
      <c r="A456" s="62"/>
    </row>
    <row r="457">
      <c r="A457" s="62"/>
    </row>
    <row r="458">
      <c r="A458" s="62"/>
    </row>
    <row r="459">
      <c r="A459" s="62"/>
    </row>
    <row r="460">
      <c r="A460" s="62"/>
    </row>
    <row r="461">
      <c r="A461" s="62"/>
    </row>
    <row r="462">
      <c r="A462" s="62"/>
    </row>
    <row r="463">
      <c r="A463" s="62"/>
    </row>
    <row r="464">
      <c r="A464" s="62"/>
    </row>
    <row r="465">
      <c r="A465" s="62"/>
    </row>
    <row r="466">
      <c r="A466" s="62"/>
    </row>
    <row r="467">
      <c r="A467" s="62"/>
    </row>
    <row r="468">
      <c r="A468" s="62"/>
    </row>
    <row r="469">
      <c r="A469" s="62"/>
    </row>
    <row r="470">
      <c r="A470" s="62"/>
    </row>
    <row r="471">
      <c r="A471" s="62"/>
    </row>
    <row r="472">
      <c r="A472" s="62"/>
    </row>
    <row r="473">
      <c r="A473" s="62"/>
    </row>
    <row r="474">
      <c r="A474" s="62"/>
    </row>
    <row r="475">
      <c r="A475" s="62"/>
    </row>
    <row r="476">
      <c r="A476" s="62"/>
    </row>
    <row r="477">
      <c r="A477" s="62"/>
    </row>
    <row r="478">
      <c r="A478" s="62"/>
    </row>
    <row r="479">
      <c r="A479" s="62"/>
    </row>
    <row r="480">
      <c r="A480" s="62"/>
    </row>
    <row r="481">
      <c r="A481" s="62"/>
    </row>
    <row r="482">
      <c r="A482" s="62"/>
    </row>
    <row r="483">
      <c r="A483" s="62"/>
    </row>
    <row r="484">
      <c r="A484" s="62"/>
    </row>
    <row r="485">
      <c r="A485" s="62"/>
    </row>
    <row r="486">
      <c r="A486" s="62"/>
    </row>
    <row r="487">
      <c r="A487" s="62"/>
    </row>
    <row r="488">
      <c r="A488" s="62"/>
    </row>
    <row r="489">
      <c r="A489" s="62"/>
    </row>
    <row r="490">
      <c r="A490" s="62"/>
    </row>
    <row r="491">
      <c r="A491" s="62"/>
    </row>
    <row r="492">
      <c r="A492" s="62"/>
    </row>
    <row r="493">
      <c r="A493" s="62"/>
    </row>
    <row r="494">
      <c r="A494" s="62"/>
    </row>
    <row r="495">
      <c r="A495" s="62"/>
    </row>
    <row r="496">
      <c r="A496" s="62"/>
    </row>
    <row r="497">
      <c r="A497" s="62"/>
    </row>
    <row r="498">
      <c r="A498" s="62"/>
    </row>
    <row r="499">
      <c r="A499" s="62"/>
    </row>
    <row r="500">
      <c r="A500" s="62"/>
    </row>
    <row r="501">
      <c r="A501" s="62"/>
    </row>
    <row r="502">
      <c r="A502" s="62"/>
    </row>
    <row r="503">
      <c r="A503" s="62"/>
    </row>
    <row r="504">
      <c r="A504" s="62"/>
    </row>
    <row r="505">
      <c r="A505" s="62"/>
    </row>
    <row r="506">
      <c r="A506" s="62"/>
    </row>
    <row r="507">
      <c r="A507" s="62"/>
    </row>
    <row r="508">
      <c r="A508" s="62"/>
    </row>
    <row r="509">
      <c r="A509" s="62"/>
    </row>
    <row r="510">
      <c r="A510" s="62"/>
    </row>
    <row r="511">
      <c r="A511" s="62"/>
    </row>
    <row r="512">
      <c r="A512" s="62"/>
    </row>
    <row r="513">
      <c r="A513" s="62"/>
    </row>
    <row r="514">
      <c r="A514" s="62"/>
    </row>
    <row r="515">
      <c r="A515" s="62"/>
    </row>
    <row r="516">
      <c r="A516" s="62"/>
    </row>
    <row r="517">
      <c r="A517" s="62"/>
    </row>
    <row r="518">
      <c r="A518" s="62"/>
    </row>
    <row r="519">
      <c r="A519" s="62"/>
    </row>
    <row r="520">
      <c r="A520" s="62"/>
    </row>
    <row r="521">
      <c r="A521" s="62"/>
    </row>
    <row r="522">
      <c r="A522" s="62"/>
    </row>
    <row r="523">
      <c r="A523" s="62"/>
    </row>
    <row r="524">
      <c r="A524" s="62"/>
    </row>
    <row r="525">
      <c r="A525" s="62"/>
    </row>
    <row r="526">
      <c r="A526" s="62"/>
    </row>
    <row r="527">
      <c r="A527" s="62"/>
    </row>
    <row r="528">
      <c r="A528" s="62"/>
    </row>
    <row r="529">
      <c r="A529" s="62"/>
    </row>
    <row r="530">
      <c r="A530" s="62"/>
    </row>
    <row r="531">
      <c r="A531" s="62"/>
    </row>
    <row r="532">
      <c r="A532" s="62"/>
    </row>
    <row r="533">
      <c r="A533" s="62"/>
    </row>
    <row r="534">
      <c r="A534" s="62"/>
    </row>
    <row r="535">
      <c r="A535" s="62"/>
    </row>
    <row r="536">
      <c r="A536" s="62"/>
    </row>
    <row r="537">
      <c r="A537" s="62"/>
    </row>
    <row r="538">
      <c r="A538" s="62"/>
    </row>
    <row r="539">
      <c r="A539" s="62"/>
    </row>
    <row r="540">
      <c r="A540" s="62"/>
    </row>
    <row r="541">
      <c r="A541" s="62"/>
    </row>
    <row r="542">
      <c r="A542" s="62"/>
    </row>
    <row r="543">
      <c r="A543" s="62"/>
    </row>
    <row r="544">
      <c r="A544" s="62"/>
    </row>
    <row r="545">
      <c r="A545" s="62"/>
    </row>
    <row r="546">
      <c r="A546" s="62"/>
    </row>
    <row r="547">
      <c r="A547" s="62"/>
    </row>
    <row r="548">
      <c r="A548" s="62"/>
    </row>
    <row r="549">
      <c r="A549" s="62"/>
    </row>
    <row r="550">
      <c r="A550" s="62"/>
    </row>
    <row r="551">
      <c r="A551" s="62"/>
    </row>
    <row r="552">
      <c r="A552" s="62"/>
    </row>
    <row r="553">
      <c r="A553" s="62"/>
    </row>
    <row r="554">
      <c r="A554" s="62"/>
    </row>
    <row r="555">
      <c r="A555" s="62"/>
    </row>
    <row r="556">
      <c r="A556" s="62"/>
    </row>
    <row r="557">
      <c r="A557" s="62"/>
    </row>
    <row r="558">
      <c r="A558" s="62"/>
    </row>
    <row r="559">
      <c r="A559" s="62"/>
    </row>
    <row r="560">
      <c r="A560" s="62"/>
    </row>
    <row r="561">
      <c r="A561" s="62"/>
    </row>
    <row r="562">
      <c r="A562" s="62"/>
    </row>
    <row r="563">
      <c r="A563" s="62"/>
    </row>
    <row r="564">
      <c r="A564" s="62"/>
    </row>
    <row r="565">
      <c r="A565" s="62"/>
    </row>
    <row r="566">
      <c r="A566" s="62"/>
    </row>
    <row r="567">
      <c r="A567" s="62"/>
    </row>
    <row r="568">
      <c r="A568" s="62"/>
    </row>
    <row r="569">
      <c r="A569" s="62"/>
    </row>
    <row r="570">
      <c r="A570" s="62"/>
    </row>
    <row r="571">
      <c r="A571" s="62"/>
    </row>
    <row r="572">
      <c r="A572" s="62"/>
    </row>
    <row r="573">
      <c r="A573" s="62"/>
    </row>
    <row r="574">
      <c r="A574" s="62"/>
    </row>
    <row r="575">
      <c r="A575" s="62"/>
    </row>
    <row r="576">
      <c r="A576" s="62"/>
    </row>
    <row r="577">
      <c r="A577" s="62"/>
    </row>
    <row r="578">
      <c r="A578" s="62"/>
    </row>
    <row r="579">
      <c r="A579" s="62"/>
    </row>
    <row r="580">
      <c r="A580" s="62"/>
    </row>
    <row r="581">
      <c r="A581" s="62"/>
    </row>
    <row r="582">
      <c r="A582" s="62"/>
    </row>
    <row r="583">
      <c r="A583" s="62"/>
    </row>
    <row r="584">
      <c r="A584" s="62"/>
    </row>
    <row r="585">
      <c r="A585" s="62"/>
    </row>
    <row r="586">
      <c r="A586" s="62"/>
    </row>
    <row r="587">
      <c r="A587" s="62"/>
    </row>
    <row r="588">
      <c r="A588" s="62"/>
    </row>
    <row r="589">
      <c r="A589" s="62"/>
    </row>
    <row r="590">
      <c r="A590" s="62"/>
    </row>
    <row r="591">
      <c r="A591" s="62"/>
    </row>
    <row r="592">
      <c r="A592" s="62"/>
    </row>
    <row r="593">
      <c r="A593" s="62"/>
    </row>
    <row r="594">
      <c r="A594" s="62"/>
    </row>
    <row r="595">
      <c r="A595" s="62"/>
    </row>
    <row r="596">
      <c r="A596" s="62"/>
    </row>
    <row r="597">
      <c r="A597" s="62"/>
    </row>
    <row r="598">
      <c r="A598" s="62"/>
    </row>
    <row r="599">
      <c r="A599" s="62"/>
    </row>
    <row r="600">
      <c r="A600" s="62"/>
    </row>
    <row r="601">
      <c r="A601" s="62"/>
    </row>
    <row r="602">
      <c r="A602" s="62"/>
    </row>
    <row r="603">
      <c r="A603" s="62"/>
    </row>
    <row r="604">
      <c r="A604" s="62"/>
    </row>
    <row r="605">
      <c r="A605" s="62"/>
    </row>
    <row r="606">
      <c r="A606" s="62"/>
    </row>
    <row r="607">
      <c r="A607" s="62"/>
    </row>
    <row r="608">
      <c r="A608" s="62"/>
    </row>
    <row r="609">
      <c r="A609" s="62"/>
    </row>
    <row r="610">
      <c r="A610" s="62"/>
    </row>
    <row r="611">
      <c r="A611" s="62"/>
    </row>
    <row r="612">
      <c r="A612" s="62"/>
    </row>
    <row r="613">
      <c r="A613" s="62"/>
    </row>
    <row r="614">
      <c r="A614" s="62"/>
    </row>
    <row r="615">
      <c r="A615" s="62"/>
    </row>
    <row r="616">
      <c r="A616" s="62"/>
    </row>
    <row r="617">
      <c r="A617" s="62"/>
    </row>
    <row r="618">
      <c r="A618" s="62"/>
    </row>
    <row r="619">
      <c r="A619" s="62"/>
    </row>
    <row r="620">
      <c r="A620" s="62"/>
    </row>
    <row r="621">
      <c r="A621" s="62"/>
    </row>
    <row r="622">
      <c r="A622" s="62"/>
    </row>
    <row r="623">
      <c r="A623" s="62"/>
    </row>
    <row r="624">
      <c r="A624" s="62"/>
    </row>
    <row r="625">
      <c r="A625" s="62"/>
    </row>
    <row r="626">
      <c r="A626" s="62"/>
    </row>
    <row r="627">
      <c r="A627" s="62"/>
    </row>
    <row r="628">
      <c r="A628" s="62"/>
    </row>
    <row r="629">
      <c r="A629" s="62"/>
    </row>
    <row r="630">
      <c r="A630" s="62"/>
    </row>
    <row r="631">
      <c r="A631" s="62"/>
    </row>
    <row r="632">
      <c r="A632" s="62"/>
    </row>
    <row r="633">
      <c r="A633" s="62"/>
    </row>
    <row r="634">
      <c r="A634" s="62"/>
    </row>
    <row r="635">
      <c r="A635" s="62"/>
    </row>
    <row r="636">
      <c r="A636" s="62"/>
    </row>
    <row r="637">
      <c r="A637" s="62"/>
    </row>
    <row r="638">
      <c r="A638" s="62"/>
    </row>
    <row r="639">
      <c r="A639" s="62"/>
    </row>
    <row r="640">
      <c r="A640" s="62"/>
    </row>
    <row r="641">
      <c r="A641" s="62"/>
    </row>
    <row r="642">
      <c r="A642" s="62"/>
    </row>
    <row r="643">
      <c r="A643" s="62"/>
    </row>
    <row r="644">
      <c r="A644" s="62"/>
    </row>
    <row r="645">
      <c r="A645" s="62"/>
    </row>
    <row r="646">
      <c r="A646" s="62"/>
    </row>
    <row r="647">
      <c r="A647" s="62"/>
    </row>
    <row r="648">
      <c r="A648" s="62"/>
    </row>
    <row r="649">
      <c r="A649" s="62"/>
    </row>
    <row r="650">
      <c r="A650" s="62"/>
    </row>
    <row r="651">
      <c r="A651" s="62"/>
    </row>
    <row r="652">
      <c r="A652" s="62"/>
    </row>
    <row r="653">
      <c r="A653" s="62"/>
    </row>
    <row r="654">
      <c r="A654" s="62"/>
    </row>
    <row r="655">
      <c r="A655" s="62"/>
    </row>
    <row r="656">
      <c r="A656" s="62"/>
    </row>
    <row r="657">
      <c r="A657" s="62"/>
    </row>
    <row r="658">
      <c r="A658" s="62"/>
    </row>
    <row r="659">
      <c r="A659" s="62"/>
    </row>
    <row r="660">
      <c r="A660" s="62"/>
    </row>
    <row r="661">
      <c r="A661" s="62"/>
    </row>
    <row r="662">
      <c r="A662" s="62"/>
    </row>
    <row r="663">
      <c r="A663" s="62"/>
    </row>
    <row r="664">
      <c r="A664" s="62"/>
    </row>
    <row r="665">
      <c r="A665" s="62"/>
    </row>
    <row r="666">
      <c r="A666" s="62"/>
    </row>
    <row r="667">
      <c r="A667" s="62"/>
    </row>
    <row r="668">
      <c r="A668" s="62"/>
    </row>
    <row r="669">
      <c r="A669" s="62"/>
    </row>
    <row r="670">
      <c r="A670" s="62"/>
    </row>
    <row r="671">
      <c r="A671" s="62"/>
    </row>
    <row r="672">
      <c r="A672" s="62"/>
    </row>
    <row r="673">
      <c r="A673" s="62"/>
    </row>
    <row r="674">
      <c r="A674" s="62"/>
    </row>
    <row r="675">
      <c r="A675" s="62"/>
    </row>
    <row r="676">
      <c r="A676" s="62"/>
    </row>
    <row r="677">
      <c r="A677" s="62"/>
    </row>
    <row r="678">
      <c r="A678" s="62"/>
    </row>
    <row r="679">
      <c r="A679" s="62"/>
    </row>
    <row r="680">
      <c r="A680" s="62"/>
    </row>
    <row r="681">
      <c r="A681" s="62"/>
    </row>
    <row r="682">
      <c r="A682" s="62"/>
    </row>
    <row r="683">
      <c r="A683" s="62"/>
    </row>
    <row r="684">
      <c r="A684" s="62"/>
    </row>
    <row r="685">
      <c r="A685" s="62"/>
    </row>
    <row r="686">
      <c r="A686" s="62"/>
    </row>
    <row r="687">
      <c r="A687" s="62"/>
    </row>
    <row r="688">
      <c r="A688" s="62"/>
    </row>
    <row r="689">
      <c r="A689" s="62"/>
    </row>
    <row r="690">
      <c r="A690" s="62"/>
    </row>
    <row r="691">
      <c r="A691" s="62"/>
    </row>
    <row r="692">
      <c r="A692" s="62"/>
    </row>
    <row r="693">
      <c r="A693" s="62"/>
    </row>
    <row r="694">
      <c r="A694" s="62"/>
    </row>
    <row r="695">
      <c r="A695" s="62"/>
    </row>
    <row r="696">
      <c r="A696" s="62"/>
    </row>
    <row r="697">
      <c r="A697" s="62"/>
    </row>
    <row r="698">
      <c r="A698" s="62"/>
    </row>
    <row r="699">
      <c r="A699" s="62"/>
    </row>
    <row r="700">
      <c r="A700" s="62"/>
    </row>
    <row r="701">
      <c r="A701" s="62"/>
    </row>
    <row r="702">
      <c r="A702" s="62"/>
    </row>
    <row r="703">
      <c r="A703" s="62"/>
    </row>
    <row r="704">
      <c r="A704" s="62"/>
    </row>
    <row r="705">
      <c r="A705" s="62"/>
    </row>
    <row r="706">
      <c r="A706" s="62"/>
    </row>
    <row r="707">
      <c r="A707" s="62"/>
    </row>
    <row r="708">
      <c r="A708" s="62"/>
    </row>
    <row r="709">
      <c r="A709" s="62"/>
    </row>
    <row r="710">
      <c r="A710" s="62"/>
    </row>
    <row r="711">
      <c r="A711" s="62"/>
    </row>
    <row r="712">
      <c r="A712" s="62"/>
    </row>
    <row r="713">
      <c r="A713" s="62"/>
    </row>
    <row r="714">
      <c r="A714" s="62"/>
    </row>
    <row r="715">
      <c r="A715" s="62"/>
    </row>
    <row r="716">
      <c r="A716" s="62"/>
    </row>
    <row r="717">
      <c r="A717" s="62"/>
    </row>
    <row r="718">
      <c r="A718" s="62"/>
    </row>
    <row r="719">
      <c r="A719" s="62"/>
    </row>
    <row r="720">
      <c r="A720" s="62"/>
    </row>
    <row r="721">
      <c r="A721" s="62"/>
    </row>
    <row r="722">
      <c r="A722" s="62"/>
    </row>
    <row r="723">
      <c r="A723" s="62"/>
    </row>
    <row r="724">
      <c r="A724" s="62"/>
    </row>
    <row r="725">
      <c r="A725" s="62"/>
    </row>
    <row r="726">
      <c r="A726" s="62"/>
    </row>
    <row r="727">
      <c r="A727" s="62"/>
    </row>
    <row r="728">
      <c r="A728" s="62"/>
    </row>
    <row r="729">
      <c r="A729" s="62"/>
    </row>
    <row r="730">
      <c r="A730" s="62"/>
    </row>
    <row r="731">
      <c r="A731" s="62"/>
    </row>
    <row r="732">
      <c r="A732" s="62"/>
    </row>
    <row r="733">
      <c r="A733" s="62"/>
    </row>
    <row r="734">
      <c r="A734" s="62"/>
    </row>
    <row r="735">
      <c r="A735" s="62"/>
    </row>
    <row r="736">
      <c r="A736" s="62"/>
    </row>
    <row r="737">
      <c r="A737" s="62"/>
    </row>
    <row r="738">
      <c r="A738" s="62"/>
    </row>
    <row r="739">
      <c r="A739" s="62"/>
    </row>
    <row r="740">
      <c r="A740" s="62"/>
    </row>
    <row r="741">
      <c r="A741" s="62"/>
    </row>
    <row r="742">
      <c r="A742" s="62"/>
    </row>
    <row r="743">
      <c r="A743" s="62"/>
    </row>
    <row r="744">
      <c r="A744" s="62"/>
    </row>
    <row r="745">
      <c r="A745" s="62"/>
    </row>
    <row r="746">
      <c r="A746" s="62"/>
    </row>
    <row r="747">
      <c r="A747" s="62"/>
    </row>
    <row r="748">
      <c r="A748" s="62"/>
    </row>
    <row r="749">
      <c r="A749" s="62"/>
    </row>
    <row r="750">
      <c r="A750" s="62"/>
    </row>
    <row r="751">
      <c r="A751" s="62"/>
    </row>
    <row r="752">
      <c r="A752" s="62"/>
    </row>
    <row r="753">
      <c r="A753" s="62"/>
    </row>
    <row r="754">
      <c r="A754" s="62"/>
    </row>
    <row r="755">
      <c r="A755" s="62"/>
    </row>
    <row r="756">
      <c r="A756" s="62"/>
    </row>
    <row r="757">
      <c r="A757" s="62"/>
    </row>
    <row r="758">
      <c r="A758" s="62"/>
    </row>
    <row r="759">
      <c r="A759" s="62"/>
    </row>
    <row r="760">
      <c r="A760" s="62"/>
    </row>
    <row r="761">
      <c r="A761" s="62"/>
    </row>
    <row r="762">
      <c r="A762" s="62"/>
    </row>
    <row r="763">
      <c r="A763" s="62"/>
    </row>
    <row r="764">
      <c r="A764" s="62"/>
    </row>
    <row r="765">
      <c r="A765" s="62"/>
    </row>
    <row r="766">
      <c r="A766" s="62"/>
    </row>
    <row r="767">
      <c r="A767" s="62"/>
    </row>
    <row r="768">
      <c r="A768" s="62"/>
    </row>
    <row r="769">
      <c r="A769" s="62"/>
    </row>
    <row r="770">
      <c r="A770" s="62"/>
    </row>
    <row r="771">
      <c r="A771" s="62"/>
    </row>
    <row r="772">
      <c r="A772" s="62"/>
    </row>
    <row r="773">
      <c r="A773" s="62"/>
    </row>
    <row r="774">
      <c r="A774" s="62"/>
    </row>
    <row r="775">
      <c r="A775" s="62"/>
    </row>
    <row r="776">
      <c r="A776" s="62"/>
    </row>
    <row r="777">
      <c r="A777" s="62"/>
    </row>
    <row r="778">
      <c r="A778" s="62"/>
    </row>
    <row r="779">
      <c r="A779" s="62"/>
    </row>
    <row r="780">
      <c r="A780" s="62"/>
    </row>
    <row r="781">
      <c r="A781" s="62"/>
    </row>
    <row r="782">
      <c r="A782" s="62"/>
    </row>
    <row r="783">
      <c r="A783" s="62"/>
    </row>
    <row r="784">
      <c r="A784" s="62"/>
    </row>
    <row r="785">
      <c r="A785" s="62"/>
    </row>
    <row r="786">
      <c r="A786" s="62"/>
    </row>
    <row r="787">
      <c r="A787" s="62"/>
    </row>
    <row r="788">
      <c r="A788" s="62"/>
    </row>
    <row r="789">
      <c r="A789" s="62"/>
    </row>
    <row r="790">
      <c r="A790" s="62"/>
    </row>
    <row r="791">
      <c r="A791" s="62"/>
    </row>
    <row r="792">
      <c r="A792" s="62"/>
    </row>
    <row r="793">
      <c r="A793" s="62"/>
    </row>
    <row r="794">
      <c r="A794" s="62"/>
    </row>
    <row r="795">
      <c r="A795" s="62"/>
    </row>
    <row r="796">
      <c r="A796" s="62"/>
    </row>
    <row r="797">
      <c r="A797" s="62"/>
    </row>
    <row r="798">
      <c r="A798" s="62"/>
    </row>
    <row r="799">
      <c r="A799" s="62"/>
    </row>
    <row r="800">
      <c r="A800" s="62"/>
    </row>
    <row r="801">
      <c r="A801" s="62"/>
    </row>
    <row r="802">
      <c r="A802" s="62"/>
    </row>
    <row r="803">
      <c r="A803" s="62"/>
    </row>
    <row r="804">
      <c r="A804" s="62"/>
    </row>
    <row r="805">
      <c r="A805" s="62"/>
    </row>
    <row r="806">
      <c r="A806" s="62"/>
    </row>
    <row r="807">
      <c r="A807" s="62"/>
    </row>
    <row r="808">
      <c r="A808" s="62"/>
    </row>
    <row r="809">
      <c r="A809" s="62"/>
    </row>
    <row r="810">
      <c r="A810" s="62"/>
    </row>
    <row r="811">
      <c r="A811" s="62"/>
    </row>
    <row r="812">
      <c r="A812" s="62"/>
    </row>
    <row r="813">
      <c r="A813" s="62"/>
    </row>
    <row r="814">
      <c r="A814" s="62"/>
    </row>
    <row r="815">
      <c r="A815" s="62"/>
    </row>
    <row r="816">
      <c r="A816" s="62"/>
    </row>
    <row r="817">
      <c r="A817" s="62"/>
    </row>
    <row r="818">
      <c r="A818" s="62"/>
    </row>
    <row r="819">
      <c r="A819" s="62"/>
    </row>
    <row r="820">
      <c r="A820" s="62"/>
    </row>
    <row r="821">
      <c r="A821" s="62"/>
    </row>
    <row r="822">
      <c r="A822" s="62"/>
    </row>
    <row r="823">
      <c r="A823" s="62"/>
    </row>
    <row r="824">
      <c r="A824" s="62"/>
    </row>
    <row r="825">
      <c r="A825" s="62"/>
    </row>
    <row r="826">
      <c r="A826" s="62"/>
    </row>
    <row r="827">
      <c r="A827" s="62"/>
    </row>
    <row r="828">
      <c r="A828" s="62"/>
    </row>
    <row r="829">
      <c r="A829" s="62"/>
    </row>
    <row r="830">
      <c r="A830" s="62"/>
    </row>
    <row r="831">
      <c r="A831" s="62"/>
    </row>
    <row r="832">
      <c r="A832" s="62"/>
    </row>
    <row r="833">
      <c r="A833" s="62"/>
    </row>
    <row r="834">
      <c r="A834" s="62"/>
    </row>
    <row r="835">
      <c r="A835" s="62"/>
    </row>
    <row r="836">
      <c r="A836" s="62"/>
    </row>
    <row r="837">
      <c r="A837" s="62"/>
    </row>
    <row r="838">
      <c r="A838" s="62"/>
    </row>
    <row r="839">
      <c r="A839" s="62"/>
    </row>
    <row r="840">
      <c r="A840" s="62"/>
    </row>
    <row r="841">
      <c r="A841" s="62"/>
    </row>
    <row r="842">
      <c r="A842" s="62"/>
    </row>
    <row r="843">
      <c r="A843" s="62"/>
    </row>
    <row r="844">
      <c r="A844" s="62"/>
    </row>
    <row r="845">
      <c r="A845" s="62"/>
    </row>
    <row r="846">
      <c r="A846" s="62"/>
    </row>
    <row r="847">
      <c r="A847" s="62"/>
    </row>
    <row r="848">
      <c r="A848" s="62"/>
    </row>
    <row r="849">
      <c r="A849" s="62"/>
    </row>
    <row r="850">
      <c r="A850" s="62"/>
    </row>
    <row r="851">
      <c r="A851" s="62"/>
    </row>
    <row r="852">
      <c r="A852" s="62"/>
    </row>
    <row r="853">
      <c r="A853" s="62"/>
    </row>
    <row r="854">
      <c r="A854" s="62"/>
    </row>
    <row r="855">
      <c r="A855" s="62"/>
    </row>
    <row r="856">
      <c r="A856" s="62"/>
    </row>
    <row r="857">
      <c r="A857" s="62"/>
    </row>
    <row r="858">
      <c r="A858" s="62"/>
    </row>
    <row r="859">
      <c r="A859" s="62"/>
    </row>
    <row r="860">
      <c r="A860" s="62"/>
    </row>
    <row r="861">
      <c r="A861" s="62"/>
    </row>
    <row r="862">
      <c r="A862" s="62"/>
    </row>
    <row r="863">
      <c r="A863" s="62"/>
    </row>
    <row r="864">
      <c r="A864" s="62"/>
    </row>
    <row r="865">
      <c r="A865" s="62"/>
    </row>
    <row r="866">
      <c r="A866" s="62"/>
    </row>
    <row r="867">
      <c r="A867" s="62"/>
    </row>
    <row r="868">
      <c r="A868" s="62"/>
    </row>
    <row r="869">
      <c r="A869" s="62"/>
    </row>
    <row r="870">
      <c r="A870" s="62"/>
    </row>
    <row r="871">
      <c r="A871" s="62"/>
    </row>
    <row r="872">
      <c r="A872" s="62"/>
    </row>
    <row r="873">
      <c r="A873" s="62"/>
    </row>
    <row r="874">
      <c r="A874" s="62"/>
    </row>
    <row r="875">
      <c r="A875" s="62"/>
    </row>
    <row r="876">
      <c r="A876" s="62"/>
    </row>
    <row r="877">
      <c r="A877" s="62"/>
    </row>
    <row r="878">
      <c r="A878" s="62"/>
    </row>
    <row r="879">
      <c r="A879" s="62"/>
    </row>
    <row r="880">
      <c r="A880" s="62"/>
    </row>
    <row r="881">
      <c r="A881" s="62"/>
    </row>
    <row r="882">
      <c r="A882" s="62"/>
    </row>
    <row r="883">
      <c r="A883" s="62"/>
    </row>
    <row r="884">
      <c r="A884" s="62"/>
    </row>
    <row r="885">
      <c r="A885" s="62"/>
    </row>
    <row r="886">
      <c r="A886" s="62"/>
    </row>
    <row r="887">
      <c r="A887" s="62"/>
    </row>
    <row r="888">
      <c r="A888" s="62"/>
    </row>
    <row r="889">
      <c r="A889" s="62"/>
    </row>
    <row r="890">
      <c r="A890" s="62"/>
    </row>
    <row r="891">
      <c r="A891" s="62"/>
    </row>
    <row r="892">
      <c r="A892" s="62"/>
    </row>
    <row r="893">
      <c r="A893" s="62"/>
    </row>
    <row r="894">
      <c r="A894" s="62"/>
    </row>
    <row r="895">
      <c r="A895" s="62"/>
    </row>
    <row r="896">
      <c r="A896" s="62"/>
    </row>
    <row r="897">
      <c r="A897" s="62"/>
    </row>
    <row r="898">
      <c r="A898" s="62"/>
    </row>
    <row r="899">
      <c r="A899" s="62"/>
    </row>
    <row r="900">
      <c r="A900" s="62"/>
    </row>
    <row r="901">
      <c r="A901" s="62"/>
    </row>
    <row r="902">
      <c r="A902" s="62"/>
    </row>
    <row r="903">
      <c r="A903" s="62"/>
    </row>
    <row r="904">
      <c r="A904" s="62"/>
    </row>
    <row r="905">
      <c r="A905" s="62"/>
    </row>
    <row r="906">
      <c r="A906" s="62"/>
    </row>
    <row r="907">
      <c r="A907" s="62"/>
    </row>
    <row r="908">
      <c r="A908" s="62"/>
    </row>
    <row r="909">
      <c r="A909" s="62"/>
    </row>
    <row r="910">
      <c r="A910" s="62"/>
    </row>
    <row r="911">
      <c r="A911" s="62"/>
    </row>
    <row r="912">
      <c r="A912" s="62"/>
    </row>
    <row r="913">
      <c r="A913" s="62"/>
    </row>
    <row r="914">
      <c r="A914" s="62"/>
    </row>
    <row r="915">
      <c r="A915" s="62"/>
    </row>
    <row r="916">
      <c r="A916" s="62"/>
    </row>
    <row r="917">
      <c r="A917" s="62"/>
    </row>
    <row r="918">
      <c r="A918" s="62"/>
    </row>
    <row r="919">
      <c r="A919" s="62"/>
    </row>
    <row r="920">
      <c r="A920" s="62"/>
    </row>
    <row r="921">
      <c r="A921" s="62"/>
    </row>
    <row r="922">
      <c r="A922" s="62"/>
    </row>
    <row r="923">
      <c r="A923" s="62"/>
    </row>
    <row r="924">
      <c r="A924" s="62"/>
    </row>
    <row r="925">
      <c r="A925" s="62"/>
    </row>
    <row r="926">
      <c r="A926" s="62"/>
    </row>
    <row r="927">
      <c r="A927" s="62"/>
    </row>
    <row r="928">
      <c r="A928" s="62"/>
    </row>
    <row r="929">
      <c r="A929" s="62"/>
    </row>
    <row r="930">
      <c r="A930" s="62"/>
    </row>
    <row r="931">
      <c r="A931" s="62"/>
    </row>
    <row r="932">
      <c r="A932" s="62"/>
    </row>
    <row r="933">
      <c r="A933" s="62"/>
    </row>
    <row r="934">
      <c r="A934" s="62"/>
    </row>
    <row r="935">
      <c r="A935" s="62"/>
    </row>
    <row r="936">
      <c r="A936" s="62"/>
    </row>
    <row r="937">
      <c r="A937" s="62"/>
    </row>
    <row r="938">
      <c r="A938" s="62"/>
    </row>
    <row r="939">
      <c r="A939" s="62"/>
    </row>
    <row r="940">
      <c r="A940" s="62"/>
    </row>
    <row r="941">
      <c r="A941" s="62"/>
    </row>
    <row r="942">
      <c r="A942" s="62"/>
    </row>
    <row r="943">
      <c r="A943" s="62"/>
    </row>
    <row r="944">
      <c r="A944" s="62"/>
    </row>
    <row r="945">
      <c r="A945" s="62"/>
    </row>
    <row r="946">
      <c r="A946" s="62"/>
    </row>
    <row r="947">
      <c r="A947" s="62"/>
    </row>
    <row r="948">
      <c r="A948" s="62"/>
    </row>
    <row r="949">
      <c r="A949" s="62"/>
    </row>
    <row r="950">
      <c r="A950" s="62"/>
    </row>
    <row r="951">
      <c r="A951" s="62"/>
    </row>
    <row r="952">
      <c r="A952" s="62"/>
    </row>
    <row r="953">
      <c r="A953" s="62"/>
    </row>
    <row r="954">
      <c r="A954" s="62"/>
    </row>
    <row r="955">
      <c r="A955" s="62"/>
    </row>
    <row r="956">
      <c r="A956" s="62"/>
    </row>
    <row r="957">
      <c r="A957" s="62"/>
    </row>
    <row r="958">
      <c r="A958" s="62"/>
    </row>
    <row r="959">
      <c r="A959" s="62"/>
    </row>
    <row r="960">
      <c r="A960" s="62"/>
    </row>
    <row r="961">
      <c r="A961" s="62"/>
    </row>
    <row r="962">
      <c r="A962" s="62"/>
    </row>
    <row r="963">
      <c r="A963" s="62"/>
    </row>
    <row r="964">
      <c r="A964" s="62"/>
    </row>
    <row r="965">
      <c r="A965" s="62"/>
    </row>
    <row r="966">
      <c r="A966" s="62"/>
    </row>
    <row r="967">
      <c r="A967" s="62"/>
    </row>
    <row r="968">
      <c r="A968" s="62"/>
    </row>
    <row r="969">
      <c r="A969" s="62"/>
    </row>
    <row r="970">
      <c r="A970" s="62"/>
    </row>
    <row r="971">
      <c r="A971" s="62"/>
    </row>
    <row r="972">
      <c r="A972" s="62"/>
    </row>
    <row r="973">
      <c r="A973" s="62"/>
    </row>
    <row r="974">
      <c r="A974" s="62"/>
    </row>
    <row r="975">
      <c r="A975" s="62"/>
    </row>
    <row r="976">
      <c r="A976" s="62"/>
    </row>
    <row r="977">
      <c r="A977" s="62"/>
    </row>
    <row r="978">
      <c r="A978" s="62"/>
    </row>
    <row r="979">
      <c r="A979" s="62"/>
    </row>
    <row r="980">
      <c r="A980" s="62"/>
    </row>
    <row r="981">
      <c r="A981" s="62"/>
    </row>
    <row r="982">
      <c r="A982" s="62"/>
    </row>
    <row r="983">
      <c r="A983" s="62"/>
    </row>
    <row r="984">
      <c r="A984" s="62"/>
    </row>
    <row r="985">
      <c r="A985" s="62"/>
    </row>
    <row r="986">
      <c r="A986" s="62"/>
    </row>
    <row r="987">
      <c r="A987" s="62"/>
    </row>
    <row r="988">
      <c r="A988" s="62"/>
    </row>
    <row r="989">
      <c r="A989" s="62"/>
    </row>
    <row r="990">
      <c r="A990" s="62"/>
    </row>
    <row r="991">
      <c r="A991" s="62"/>
    </row>
    <row r="992">
      <c r="A992" s="62"/>
    </row>
    <row r="993">
      <c r="A993" s="62"/>
    </row>
    <row r="994">
      <c r="A994" s="62"/>
    </row>
    <row r="995">
      <c r="A995" s="62"/>
    </row>
    <row r="996">
      <c r="A996" s="62"/>
    </row>
    <row r="997">
      <c r="A997" s="62"/>
    </row>
    <row r="998">
      <c r="A998" s="62"/>
    </row>
    <row r="999">
      <c r="A999" s="62"/>
    </row>
    <row r="1000">
      <c r="A1000" s="62"/>
    </row>
    <row r="1001">
      <c r="A1001" s="62"/>
    </row>
    <row r="1002">
      <c r="A1002" s="62"/>
    </row>
    <row r="1003">
      <c r="A1003" s="62"/>
    </row>
    <row r="1004">
      <c r="A1004" s="62"/>
    </row>
    <row r="1005">
      <c r="A1005" s="6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75"/>
    <col customWidth="1" min="2" max="2" width="23.5"/>
    <col customWidth="1" min="3" max="3" width="83.88"/>
    <col customWidth="1" min="4" max="4" width="24.38"/>
    <col customWidth="1" min="5" max="5" width="39.13"/>
  </cols>
  <sheetData>
    <row r="1">
      <c r="A1" s="71" t="s">
        <v>447</v>
      </c>
      <c r="B1" s="72">
        <v>46037.479166666664</v>
      </c>
      <c r="C1" s="53"/>
      <c r="D1" s="53"/>
      <c r="E1" s="53"/>
      <c r="F1" s="53"/>
      <c r="G1" s="53"/>
      <c r="H1" s="53"/>
      <c r="I1" s="53"/>
      <c r="J1" s="53"/>
      <c r="K1" s="53"/>
      <c r="L1" s="53"/>
      <c r="M1" s="53"/>
      <c r="N1" s="53"/>
      <c r="O1" s="53"/>
      <c r="P1" s="53"/>
      <c r="Q1" s="53"/>
      <c r="R1" s="53"/>
      <c r="S1" s="53"/>
      <c r="T1" s="53"/>
      <c r="U1" s="53"/>
      <c r="V1" s="53"/>
      <c r="W1" s="53"/>
      <c r="X1" s="53"/>
      <c r="Y1" s="53"/>
      <c r="Z1" s="53"/>
      <c r="AA1" s="53"/>
      <c r="AB1" s="53"/>
    </row>
    <row r="2">
      <c r="A2" s="73"/>
      <c r="B2" s="73"/>
      <c r="C2" s="53"/>
      <c r="D2" s="53"/>
      <c r="E2" s="53"/>
      <c r="F2" s="53"/>
      <c r="G2" s="53"/>
      <c r="H2" s="53"/>
      <c r="I2" s="53"/>
      <c r="J2" s="53"/>
      <c r="K2" s="53"/>
      <c r="L2" s="53"/>
      <c r="M2" s="53"/>
      <c r="N2" s="53"/>
      <c r="O2" s="53"/>
      <c r="P2" s="53"/>
      <c r="Q2" s="53"/>
      <c r="R2" s="53"/>
      <c r="S2" s="53"/>
      <c r="T2" s="53"/>
      <c r="U2" s="53"/>
      <c r="V2" s="53"/>
      <c r="W2" s="53"/>
      <c r="X2" s="53"/>
      <c r="Y2" s="53"/>
      <c r="Z2" s="53"/>
      <c r="AA2" s="53"/>
      <c r="AB2" s="53"/>
    </row>
    <row r="3">
      <c r="A3" s="74" t="s">
        <v>448</v>
      </c>
      <c r="C3" s="53"/>
      <c r="D3" s="53"/>
      <c r="E3" s="53"/>
      <c r="F3" s="53"/>
      <c r="G3" s="53"/>
      <c r="H3" s="53"/>
      <c r="I3" s="53"/>
      <c r="J3" s="53"/>
      <c r="K3" s="53"/>
      <c r="L3" s="53"/>
      <c r="M3" s="53"/>
      <c r="N3" s="53"/>
      <c r="O3" s="53"/>
      <c r="P3" s="53"/>
      <c r="Q3" s="53"/>
      <c r="R3" s="53"/>
      <c r="S3" s="53"/>
      <c r="T3" s="53"/>
      <c r="U3" s="53"/>
      <c r="V3" s="53"/>
      <c r="W3" s="53"/>
      <c r="X3" s="53"/>
      <c r="Y3" s="53"/>
      <c r="Z3" s="53"/>
      <c r="AA3" s="53"/>
      <c r="AB3" s="53"/>
    </row>
    <row r="4">
      <c r="A4" s="75" t="s">
        <v>449</v>
      </c>
      <c r="E4" s="60"/>
      <c r="F4" s="60"/>
      <c r="G4" s="53"/>
      <c r="H4" s="53"/>
      <c r="I4" s="53"/>
      <c r="J4" s="53"/>
      <c r="K4" s="53"/>
      <c r="L4" s="53"/>
      <c r="M4" s="53"/>
      <c r="N4" s="53"/>
      <c r="O4" s="53"/>
      <c r="P4" s="53"/>
      <c r="Q4" s="53"/>
      <c r="R4" s="53"/>
      <c r="S4" s="53"/>
      <c r="T4" s="53"/>
      <c r="U4" s="53"/>
      <c r="V4" s="53"/>
      <c r="W4" s="53"/>
      <c r="X4" s="53"/>
      <c r="Y4" s="53"/>
      <c r="Z4" s="53"/>
      <c r="AA4" s="53"/>
      <c r="AB4" s="53"/>
    </row>
    <row r="5">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row>
    <row r="6">
      <c r="A6" s="76" t="s">
        <v>3</v>
      </c>
      <c r="B6" s="77" t="s">
        <v>4</v>
      </c>
      <c r="C6" s="77" t="s">
        <v>5</v>
      </c>
      <c r="D6" s="77" t="s">
        <v>6</v>
      </c>
      <c r="E6" s="77" t="s">
        <v>450</v>
      </c>
      <c r="F6" s="77" t="s">
        <v>451</v>
      </c>
      <c r="G6" s="78" t="s">
        <v>45</v>
      </c>
      <c r="H6" s="53"/>
      <c r="I6" s="53"/>
      <c r="J6" s="53"/>
      <c r="K6" s="53"/>
      <c r="L6" s="53"/>
      <c r="M6" s="53"/>
      <c r="N6" s="53"/>
      <c r="O6" s="53"/>
      <c r="P6" s="53"/>
      <c r="Q6" s="53"/>
      <c r="R6" s="53"/>
      <c r="S6" s="53"/>
      <c r="T6" s="53"/>
      <c r="U6" s="53"/>
      <c r="V6" s="53"/>
      <c r="W6" s="53"/>
      <c r="X6" s="53"/>
      <c r="Y6" s="53"/>
      <c r="Z6" s="53"/>
      <c r="AA6" s="53"/>
      <c r="AB6" s="53"/>
    </row>
    <row r="7">
      <c r="A7" s="79" t="s">
        <v>452</v>
      </c>
      <c r="B7" s="80" t="s">
        <v>453</v>
      </c>
      <c r="C7" s="81" t="s">
        <v>454</v>
      </c>
      <c r="D7" s="82" t="str">
        <f>CONCAT(D9,D13)</f>
        <v>BBL0107536000374</v>
      </c>
      <c r="E7" s="75" t="s">
        <v>455</v>
      </c>
      <c r="F7" s="80" t="s">
        <v>456</v>
      </c>
      <c r="G7" s="83"/>
      <c r="H7" s="53"/>
      <c r="I7" s="53"/>
      <c r="J7" s="53"/>
      <c r="K7" s="53"/>
      <c r="L7" s="53"/>
      <c r="M7" s="53"/>
      <c r="N7" s="53"/>
      <c r="O7" s="53"/>
      <c r="P7" s="53"/>
      <c r="Q7" s="53"/>
      <c r="R7" s="53"/>
      <c r="S7" s="53"/>
      <c r="T7" s="53"/>
      <c r="U7" s="53"/>
      <c r="V7" s="53"/>
      <c r="W7" s="53"/>
      <c r="X7" s="53"/>
      <c r="Y7" s="53"/>
      <c r="Z7" s="53"/>
      <c r="AA7" s="53"/>
      <c r="AB7" s="53"/>
    </row>
    <row r="8">
      <c r="A8" s="84" t="s">
        <v>457</v>
      </c>
      <c r="B8" s="75" t="s">
        <v>11</v>
      </c>
      <c r="C8" s="75" t="s">
        <v>458</v>
      </c>
      <c r="D8" s="85" t="s">
        <v>13</v>
      </c>
      <c r="E8" s="75" t="s">
        <v>459</v>
      </c>
      <c r="F8" s="75" t="s">
        <v>456</v>
      </c>
      <c r="G8" s="83"/>
      <c r="H8" s="53"/>
      <c r="I8" s="53"/>
      <c r="J8" s="53"/>
      <c r="K8" s="53"/>
      <c r="L8" s="53"/>
      <c r="M8" s="53"/>
      <c r="N8" s="53"/>
      <c r="O8" s="53"/>
      <c r="P8" s="53"/>
      <c r="Q8" s="53"/>
      <c r="R8" s="53"/>
      <c r="S8" s="53"/>
      <c r="T8" s="53"/>
      <c r="U8" s="53"/>
      <c r="V8" s="53"/>
      <c r="W8" s="53"/>
      <c r="X8" s="53"/>
      <c r="Y8" s="53"/>
      <c r="Z8" s="53"/>
      <c r="AA8" s="53"/>
      <c r="AB8" s="53"/>
    </row>
    <row r="9">
      <c r="A9" s="84" t="s">
        <v>460</v>
      </c>
      <c r="B9" s="75" t="s">
        <v>28</v>
      </c>
      <c r="C9" s="75" t="s">
        <v>461</v>
      </c>
      <c r="D9" s="85" t="s">
        <v>17</v>
      </c>
      <c r="E9" s="75" t="s">
        <v>459</v>
      </c>
      <c r="F9" s="75" t="s">
        <v>221</v>
      </c>
      <c r="G9" s="83"/>
      <c r="H9" s="53"/>
      <c r="I9" s="53"/>
      <c r="J9" s="53"/>
      <c r="K9" s="53"/>
      <c r="L9" s="53"/>
      <c r="M9" s="53"/>
      <c r="N9" s="53"/>
      <c r="O9" s="53"/>
      <c r="P9" s="53"/>
      <c r="Q9" s="53"/>
      <c r="R9" s="53"/>
      <c r="S9" s="53"/>
      <c r="T9" s="53"/>
      <c r="U9" s="53"/>
      <c r="V9" s="53"/>
      <c r="W9" s="53"/>
      <c r="X9" s="53"/>
      <c r="Y9" s="53"/>
      <c r="Z9" s="53"/>
      <c r="AA9" s="53"/>
      <c r="AB9" s="53"/>
    </row>
    <row r="10">
      <c r="A10" s="84" t="s">
        <v>462</v>
      </c>
      <c r="B10" s="75" t="s">
        <v>15</v>
      </c>
      <c r="C10" s="75" t="s">
        <v>463</v>
      </c>
      <c r="D10" s="85" t="s">
        <v>464</v>
      </c>
      <c r="E10" s="75" t="s">
        <v>459</v>
      </c>
      <c r="F10" s="75" t="s">
        <v>456</v>
      </c>
      <c r="G10" s="83"/>
      <c r="H10" s="53"/>
      <c r="I10" s="53"/>
      <c r="J10" s="53"/>
      <c r="K10" s="53"/>
      <c r="L10" s="53"/>
      <c r="M10" s="53"/>
      <c r="N10" s="53"/>
      <c r="O10" s="53"/>
      <c r="P10" s="53"/>
      <c r="Q10" s="53"/>
      <c r="R10" s="53"/>
      <c r="S10" s="53"/>
      <c r="T10" s="53"/>
      <c r="U10" s="53"/>
      <c r="V10" s="53"/>
      <c r="W10" s="53"/>
      <c r="X10" s="53"/>
      <c r="Y10" s="53"/>
      <c r="Z10" s="53"/>
      <c r="AA10" s="53"/>
      <c r="AB10" s="53"/>
    </row>
    <row r="11">
      <c r="A11" s="84" t="s">
        <v>465</v>
      </c>
      <c r="B11" s="75" t="s">
        <v>15</v>
      </c>
      <c r="C11" s="75" t="s">
        <v>466</v>
      </c>
      <c r="D11" s="85" t="s">
        <v>467</v>
      </c>
      <c r="E11" s="75" t="s">
        <v>459</v>
      </c>
      <c r="F11" s="75" t="s">
        <v>221</v>
      </c>
      <c r="G11" s="83"/>
      <c r="H11" s="53"/>
      <c r="I11" s="53"/>
      <c r="J11" s="53"/>
      <c r="K11" s="53"/>
      <c r="L11" s="53"/>
      <c r="M11" s="53"/>
      <c r="N11" s="53"/>
      <c r="O11" s="53"/>
      <c r="P11" s="53"/>
      <c r="Q11" s="53"/>
      <c r="R11" s="53"/>
      <c r="S11" s="53"/>
      <c r="T11" s="53"/>
      <c r="U11" s="53"/>
      <c r="V11" s="53"/>
      <c r="W11" s="53"/>
      <c r="X11" s="53"/>
      <c r="Y11" s="53"/>
      <c r="Z11" s="53"/>
      <c r="AA11" s="53"/>
      <c r="AB11" s="53"/>
    </row>
    <row r="12">
      <c r="A12" s="84" t="s">
        <v>468</v>
      </c>
      <c r="B12" s="75" t="s">
        <v>469</v>
      </c>
      <c r="C12" s="75" t="s">
        <v>470</v>
      </c>
      <c r="D12" s="85" t="s">
        <v>86</v>
      </c>
      <c r="E12" s="75" t="s">
        <v>459</v>
      </c>
      <c r="F12" s="75" t="s">
        <v>456</v>
      </c>
      <c r="G12" s="86"/>
      <c r="H12" s="53"/>
      <c r="I12" s="53"/>
      <c r="J12" s="53"/>
      <c r="K12" s="53"/>
      <c r="L12" s="53"/>
      <c r="M12" s="53"/>
      <c r="N12" s="53"/>
      <c r="O12" s="53"/>
      <c r="P12" s="53"/>
      <c r="Q12" s="53"/>
      <c r="R12" s="53"/>
      <c r="S12" s="53"/>
      <c r="T12" s="53"/>
      <c r="U12" s="53"/>
      <c r="V12" s="53"/>
      <c r="W12" s="53"/>
      <c r="X12" s="53"/>
      <c r="Y12" s="53"/>
      <c r="Z12" s="53"/>
      <c r="AA12" s="53"/>
      <c r="AB12" s="53"/>
    </row>
    <row r="13">
      <c r="A13" s="84" t="s">
        <v>471</v>
      </c>
      <c r="B13" s="75" t="s">
        <v>59</v>
      </c>
      <c r="C13" s="75" t="s">
        <v>472</v>
      </c>
      <c r="D13" s="87" t="s">
        <v>473</v>
      </c>
      <c r="E13" s="75" t="s">
        <v>459</v>
      </c>
      <c r="F13" s="75" t="s">
        <v>456</v>
      </c>
      <c r="G13" s="86"/>
      <c r="H13" s="53"/>
      <c r="I13" s="53"/>
      <c r="J13" s="53"/>
      <c r="K13" s="53"/>
      <c r="L13" s="53"/>
      <c r="M13" s="53"/>
      <c r="N13" s="53"/>
      <c r="O13" s="53"/>
      <c r="P13" s="53"/>
      <c r="Q13" s="53"/>
      <c r="R13" s="53"/>
      <c r="S13" s="53"/>
      <c r="T13" s="53"/>
      <c r="U13" s="53"/>
      <c r="V13" s="53"/>
      <c r="W13" s="53"/>
      <c r="X13" s="53"/>
      <c r="Y13" s="53"/>
      <c r="Z13" s="53"/>
      <c r="AA13" s="53"/>
      <c r="AB13" s="53"/>
    </row>
    <row r="14">
      <c r="A14" s="84" t="s">
        <v>474</v>
      </c>
      <c r="B14" s="75" t="s">
        <v>126</v>
      </c>
      <c r="C14" s="75" t="s">
        <v>475</v>
      </c>
      <c r="D14" s="88">
        <v>4.0E10</v>
      </c>
      <c r="E14" s="75" t="s">
        <v>459</v>
      </c>
      <c r="F14" s="75" t="s">
        <v>221</v>
      </c>
      <c r="G14" s="83"/>
      <c r="H14" s="53"/>
      <c r="I14" s="53"/>
      <c r="J14" s="53"/>
      <c r="K14" s="53"/>
      <c r="L14" s="53"/>
      <c r="M14" s="53"/>
      <c r="N14" s="53"/>
      <c r="O14" s="53"/>
      <c r="P14" s="53"/>
      <c r="Q14" s="53"/>
      <c r="R14" s="53"/>
      <c r="S14" s="53"/>
      <c r="T14" s="53"/>
      <c r="U14" s="53"/>
      <c r="V14" s="53"/>
      <c r="W14" s="53"/>
      <c r="X14" s="53"/>
      <c r="Y14" s="53"/>
      <c r="Z14" s="53"/>
      <c r="AA14" s="53"/>
      <c r="AB14" s="53"/>
    </row>
    <row r="15">
      <c r="A15" s="84" t="s">
        <v>476</v>
      </c>
      <c r="B15" s="75" t="s">
        <v>469</v>
      </c>
      <c r="C15" s="75" t="s">
        <v>477</v>
      </c>
      <c r="D15" s="85" t="s">
        <v>83</v>
      </c>
      <c r="E15" s="75"/>
      <c r="F15" s="75" t="s">
        <v>221</v>
      </c>
      <c r="G15" s="83"/>
      <c r="H15" s="53"/>
      <c r="I15" s="53"/>
      <c r="J15" s="53"/>
      <c r="K15" s="53"/>
      <c r="L15" s="53"/>
      <c r="M15" s="53"/>
      <c r="N15" s="53"/>
      <c r="O15" s="53"/>
      <c r="P15" s="53"/>
      <c r="Q15" s="53"/>
      <c r="R15" s="53"/>
      <c r="S15" s="53"/>
      <c r="T15" s="53"/>
      <c r="U15" s="53"/>
      <c r="V15" s="53"/>
      <c r="W15" s="53"/>
      <c r="X15" s="53"/>
      <c r="Y15" s="53"/>
      <c r="Z15" s="53"/>
      <c r="AA15" s="53"/>
      <c r="AB15" s="53"/>
    </row>
    <row r="16">
      <c r="A16" s="84" t="s">
        <v>478</v>
      </c>
      <c r="B16" s="75" t="s">
        <v>479</v>
      </c>
      <c r="C16" s="75" t="s">
        <v>480</v>
      </c>
      <c r="D16" s="85" t="s">
        <v>481</v>
      </c>
      <c r="E16" s="75" t="s">
        <v>459</v>
      </c>
      <c r="F16" s="75" t="s">
        <v>221</v>
      </c>
      <c r="G16" s="83"/>
      <c r="H16" s="53"/>
      <c r="I16" s="53"/>
      <c r="J16" s="53"/>
      <c r="K16" s="53"/>
      <c r="L16" s="53"/>
      <c r="M16" s="53"/>
      <c r="N16" s="53"/>
      <c r="O16" s="53"/>
      <c r="P16" s="53"/>
      <c r="Q16" s="53"/>
      <c r="R16" s="53"/>
      <c r="S16" s="53"/>
      <c r="T16" s="53"/>
      <c r="U16" s="53"/>
      <c r="V16" s="53"/>
      <c r="W16" s="53"/>
      <c r="X16" s="53"/>
      <c r="Y16" s="53"/>
      <c r="Z16" s="53"/>
      <c r="AA16" s="53"/>
      <c r="AB16" s="53"/>
    </row>
    <row r="17">
      <c r="A17" s="89" t="s">
        <v>482</v>
      </c>
      <c r="B17" s="90" t="s">
        <v>35</v>
      </c>
      <c r="C17" s="90" t="s">
        <v>483</v>
      </c>
      <c r="D17" s="91">
        <v>45301.0</v>
      </c>
      <c r="E17" s="75" t="s">
        <v>459</v>
      </c>
      <c r="F17" s="75" t="s">
        <v>456</v>
      </c>
      <c r="G17" s="92"/>
    </row>
    <row r="18">
      <c r="A18" s="93" t="s">
        <v>484</v>
      </c>
      <c r="B18" s="94" t="s">
        <v>35</v>
      </c>
      <c r="C18" s="94" t="s">
        <v>485</v>
      </c>
      <c r="D18" s="95">
        <v>45853.0</v>
      </c>
      <c r="E18" s="94" t="s">
        <v>459</v>
      </c>
      <c r="F18" s="96" t="s">
        <v>221</v>
      </c>
      <c r="G18" s="97"/>
      <c r="H18" s="53"/>
      <c r="I18" s="53"/>
      <c r="J18" s="53"/>
      <c r="K18" s="53"/>
      <c r="L18" s="53"/>
      <c r="M18" s="53"/>
      <c r="N18" s="53"/>
      <c r="O18" s="53"/>
      <c r="P18" s="53"/>
      <c r="Q18" s="53"/>
      <c r="R18" s="53"/>
      <c r="S18" s="53"/>
      <c r="T18" s="53"/>
      <c r="U18" s="53"/>
      <c r="V18" s="53"/>
      <c r="W18" s="53"/>
      <c r="X18" s="53"/>
      <c r="Y18" s="53"/>
      <c r="Z18" s="53"/>
      <c r="AA18" s="53"/>
      <c r="AB18" s="53"/>
    </row>
    <row r="19">
      <c r="A19" s="73"/>
      <c r="B19" s="7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row>
    <row r="20">
      <c r="A20" s="73"/>
      <c r="B20" s="7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row>
    <row r="21">
      <c r="A21" s="74" t="s">
        <v>486</v>
      </c>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row>
    <row r="22">
      <c r="A22" s="80" t="s">
        <v>2</v>
      </c>
      <c r="E22" s="60"/>
      <c r="F22" s="60"/>
      <c r="G22" s="53"/>
      <c r="H22" s="53"/>
      <c r="I22" s="53"/>
      <c r="J22" s="53"/>
      <c r="K22" s="53"/>
      <c r="L22" s="53"/>
      <c r="M22" s="53"/>
      <c r="N22" s="53"/>
      <c r="O22" s="53"/>
      <c r="P22" s="53"/>
      <c r="Q22" s="53"/>
      <c r="R22" s="53"/>
      <c r="S22" s="53"/>
      <c r="T22" s="53"/>
      <c r="U22" s="53"/>
      <c r="V22" s="53"/>
      <c r="W22" s="53"/>
      <c r="X22" s="53"/>
      <c r="Y22" s="53"/>
      <c r="Z22" s="53"/>
      <c r="AA22" s="53"/>
      <c r="AB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row>
    <row r="24">
      <c r="A24" s="76" t="s">
        <v>3</v>
      </c>
      <c r="B24" s="77" t="s">
        <v>4</v>
      </c>
      <c r="C24" s="77" t="s">
        <v>5</v>
      </c>
      <c r="D24" s="77" t="s">
        <v>6</v>
      </c>
      <c r="E24" s="77" t="s">
        <v>450</v>
      </c>
      <c r="F24" s="77" t="s">
        <v>451</v>
      </c>
      <c r="G24" s="78" t="s">
        <v>45</v>
      </c>
      <c r="H24" s="53"/>
      <c r="I24" s="53"/>
      <c r="J24" s="53"/>
      <c r="K24" s="53"/>
      <c r="L24" s="53"/>
      <c r="M24" s="53"/>
      <c r="N24" s="53"/>
      <c r="O24" s="53"/>
      <c r="P24" s="53"/>
      <c r="Q24" s="53"/>
      <c r="R24" s="53"/>
      <c r="S24" s="53"/>
      <c r="T24" s="53"/>
      <c r="U24" s="53"/>
      <c r="V24" s="53"/>
      <c r="W24" s="53"/>
      <c r="X24" s="53"/>
      <c r="Y24" s="53"/>
      <c r="Z24" s="53"/>
      <c r="AA24" s="53"/>
      <c r="AB24" s="53"/>
    </row>
    <row r="25">
      <c r="A25" s="84" t="s">
        <v>452</v>
      </c>
      <c r="B25" s="80" t="s">
        <v>453</v>
      </c>
      <c r="C25" s="80" t="s">
        <v>487</v>
      </c>
      <c r="D25" s="98" t="s">
        <v>488</v>
      </c>
      <c r="E25" s="75" t="s">
        <v>489</v>
      </c>
      <c r="F25" s="80" t="s">
        <v>456</v>
      </c>
      <c r="G25" s="99"/>
      <c r="H25" s="53"/>
      <c r="I25" s="53"/>
      <c r="J25" s="53"/>
      <c r="K25" s="53"/>
      <c r="L25" s="53"/>
      <c r="M25" s="53"/>
      <c r="N25" s="53"/>
      <c r="O25" s="53"/>
      <c r="P25" s="53"/>
      <c r="Q25" s="53"/>
      <c r="R25" s="53"/>
      <c r="S25" s="53"/>
      <c r="T25" s="53"/>
      <c r="U25" s="53"/>
      <c r="V25" s="53"/>
      <c r="W25" s="53"/>
      <c r="X25" s="53"/>
      <c r="Y25" s="53"/>
      <c r="Z25" s="53"/>
      <c r="AA25" s="53"/>
      <c r="AB25" s="53"/>
    </row>
    <row r="26">
      <c r="A26" s="84" t="s">
        <v>7</v>
      </c>
      <c r="B26" s="75" t="s">
        <v>453</v>
      </c>
      <c r="C26" s="80" t="s">
        <v>9</v>
      </c>
      <c r="D26" s="82">
        <v>101.0</v>
      </c>
      <c r="E26" s="80" t="s">
        <v>455</v>
      </c>
      <c r="F26" s="80" t="s">
        <v>221</v>
      </c>
      <c r="G26" s="99"/>
      <c r="H26" s="53"/>
      <c r="I26" s="53"/>
      <c r="J26" s="53"/>
      <c r="K26" s="53"/>
      <c r="L26" s="53"/>
      <c r="M26" s="53"/>
      <c r="N26" s="53"/>
      <c r="O26" s="53"/>
      <c r="P26" s="53"/>
      <c r="Q26" s="53"/>
      <c r="R26" s="53"/>
      <c r="S26" s="53"/>
      <c r="T26" s="53"/>
      <c r="U26" s="53"/>
      <c r="V26" s="53"/>
      <c r="W26" s="53"/>
      <c r="X26" s="53"/>
      <c r="Y26" s="53"/>
      <c r="Z26" s="53"/>
      <c r="AA26" s="53"/>
      <c r="AB26" s="53"/>
    </row>
    <row r="27">
      <c r="A27" s="84" t="s">
        <v>490</v>
      </c>
      <c r="B27" s="80" t="s">
        <v>11</v>
      </c>
      <c r="C27" s="80" t="s">
        <v>12</v>
      </c>
      <c r="D27" s="82" t="s">
        <v>13</v>
      </c>
      <c r="E27" s="100" t="s">
        <v>459</v>
      </c>
      <c r="F27" s="80" t="s">
        <v>456</v>
      </c>
      <c r="G27" s="99"/>
      <c r="H27" s="53"/>
      <c r="I27" s="53"/>
      <c r="J27" s="53"/>
      <c r="K27" s="53"/>
      <c r="L27" s="53"/>
      <c r="M27" s="53"/>
      <c r="N27" s="53"/>
      <c r="O27" s="53"/>
      <c r="P27" s="53"/>
      <c r="Q27" s="53"/>
      <c r="R27" s="53"/>
      <c r="S27" s="53"/>
      <c r="T27" s="53"/>
      <c r="U27" s="53"/>
      <c r="V27" s="53"/>
      <c r="W27" s="53"/>
      <c r="X27" s="53"/>
      <c r="Y27" s="53"/>
      <c r="Z27" s="53"/>
      <c r="AA27" s="53"/>
      <c r="AB27" s="53"/>
    </row>
    <row r="28">
      <c r="A28" s="84" t="s">
        <v>491</v>
      </c>
      <c r="B28" s="80" t="s">
        <v>15</v>
      </c>
      <c r="C28" s="80" t="s">
        <v>16</v>
      </c>
      <c r="D28" s="82" t="s">
        <v>17</v>
      </c>
      <c r="E28" s="100" t="s">
        <v>459</v>
      </c>
      <c r="F28" s="80" t="s">
        <v>221</v>
      </c>
      <c r="G28" s="99"/>
      <c r="H28" s="53"/>
      <c r="I28" s="53"/>
      <c r="J28" s="53"/>
      <c r="K28" s="53"/>
      <c r="L28" s="53"/>
      <c r="M28" s="53"/>
      <c r="N28" s="53"/>
      <c r="O28" s="53"/>
      <c r="P28" s="53"/>
      <c r="Q28" s="53"/>
      <c r="R28" s="53"/>
      <c r="S28" s="53"/>
      <c r="T28" s="53"/>
      <c r="U28" s="53"/>
      <c r="V28" s="53"/>
      <c r="W28" s="53"/>
      <c r="X28" s="53"/>
      <c r="Y28" s="53"/>
      <c r="Z28" s="53"/>
      <c r="AA28" s="53"/>
      <c r="AB28" s="53"/>
    </row>
    <row r="29">
      <c r="A29" s="84" t="s">
        <v>492</v>
      </c>
      <c r="B29" s="80" t="s">
        <v>15</v>
      </c>
      <c r="C29" s="80" t="s">
        <v>19</v>
      </c>
      <c r="D29" s="82" t="s">
        <v>20</v>
      </c>
      <c r="E29" s="100" t="s">
        <v>459</v>
      </c>
      <c r="F29" s="80" t="s">
        <v>456</v>
      </c>
      <c r="G29" s="99"/>
      <c r="H29" s="53"/>
      <c r="I29" s="53"/>
      <c r="J29" s="53"/>
      <c r="K29" s="53"/>
      <c r="L29" s="53"/>
      <c r="M29" s="53"/>
      <c r="N29" s="53"/>
      <c r="O29" s="53"/>
      <c r="P29" s="53"/>
      <c r="Q29" s="53"/>
      <c r="R29" s="53"/>
      <c r="S29" s="53"/>
      <c r="T29" s="53"/>
      <c r="U29" s="53"/>
      <c r="V29" s="53"/>
      <c r="W29" s="53"/>
      <c r="X29" s="53"/>
      <c r="Y29" s="53"/>
      <c r="Z29" s="53"/>
      <c r="AA29" s="53"/>
      <c r="AB29" s="53"/>
    </row>
    <row r="30">
      <c r="A30" s="84" t="s">
        <v>493</v>
      </c>
      <c r="B30" s="75" t="s">
        <v>494</v>
      </c>
      <c r="C30" s="75" t="s">
        <v>495</v>
      </c>
      <c r="D30" s="101" t="s">
        <v>496</v>
      </c>
      <c r="E30" s="100" t="s">
        <v>459</v>
      </c>
      <c r="F30" s="102" t="s">
        <v>221</v>
      </c>
      <c r="G30" s="86" t="s">
        <v>497</v>
      </c>
      <c r="H30" s="53"/>
      <c r="I30" s="53"/>
      <c r="J30" s="53"/>
      <c r="K30" s="53"/>
      <c r="L30" s="53"/>
      <c r="M30" s="53"/>
      <c r="N30" s="53"/>
      <c r="O30" s="53"/>
      <c r="P30" s="53"/>
      <c r="Q30" s="53"/>
      <c r="R30" s="53"/>
      <c r="S30" s="53"/>
      <c r="T30" s="53"/>
      <c r="U30" s="53"/>
      <c r="V30" s="53"/>
      <c r="W30" s="53"/>
      <c r="X30" s="53"/>
      <c r="Y30" s="53"/>
      <c r="Z30" s="53"/>
      <c r="AA30" s="53"/>
      <c r="AB30" s="53"/>
    </row>
    <row r="31">
      <c r="A31" s="84" t="s">
        <v>498</v>
      </c>
      <c r="B31" s="80" t="s">
        <v>22</v>
      </c>
      <c r="C31" s="80" t="s">
        <v>25</v>
      </c>
      <c r="D31" s="82" t="s">
        <v>26</v>
      </c>
      <c r="E31" s="100" t="s">
        <v>459</v>
      </c>
      <c r="F31" s="80" t="s">
        <v>221</v>
      </c>
      <c r="G31" s="86" t="s">
        <v>499</v>
      </c>
      <c r="H31" s="53"/>
      <c r="I31" s="53"/>
      <c r="J31" s="53"/>
      <c r="K31" s="53"/>
      <c r="L31" s="53"/>
      <c r="M31" s="53"/>
      <c r="N31" s="53"/>
      <c r="O31" s="53"/>
      <c r="P31" s="53"/>
      <c r="Q31" s="53"/>
      <c r="R31" s="53"/>
      <c r="S31" s="53"/>
      <c r="T31" s="53"/>
      <c r="U31" s="53"/>
      <c r="V31" s="53"/>
      <c r="W31" s="53"/>
      <c r="X31" s="53"/>
      <c r="Y31" s="53"/>
      <c r="Z31" s="53"/>
      <c r="AA31" s="53"/>
      <c r="AB31" s="53"/>
    </row>
    <row r="32">
      <c r="A32" s="84" t="s">
        <v>500</v>
      </c>
      <c r="B32" s="80" t="s">
        <v>28</v>
      </c>
      <c r="C32" s="80" t="s">
        <v>29</v>
      </c>
      <c r="D32" s="82" t="s">
        <v>30</v>
      </c>
      <c r="E32" s="100" t="s">
        <v>459</v>
      </c>
      <c r="F32" s="80" t="s">
        <v>221</v>
      </c>
      <c r="G32" s="99"/>
      <c r="H32" s="53"/>
      <c r="I32" s="53"/>
      <c r="J32" s="53"/>
      <c r="K32" s="53"/>
      <c r="L32" s="53"/>
      <c r="M32" s="53"/>
      <c r="N32" s="53"/>
      <c r="O32" s="53"/>
      <c r="P32" s="53"/>
      <c r="Q32" s="53"/>
      <c r="R32" s="53"/>
      <c r="S32" s="53"/>
      <c r="T32" s="53"/>
      <c r="U32" s="53"/>
      <c r="V32" s="53"/>
      <c r="W32" s="53"/>
      <c r="X32" s="53"/>
      <c r="Y32" s="53"/>
      <c r="Z32" s="53"/>
      <c r="AA32" s="53"/>
      <c r="AB32" s="53"/>
    </row>
    <row r="33">
      <c r="A33" s="84" t="s">
        <v>501</v>
      </c>
      <c r="B33" s="80" t="s">
        <v>15</v>
      </c>
      <c r="C33" s="80" t="s">
        <v>32</v>
      </c>
      <c r="D33" s="82" t="s">
        <v>33</v>
      </c>
      <c r="E33" s="100" t="s">
        <v>459</v>
      </c>
      <c r="F33" s="80" t="s">
        <v>221</v>
      </c>
      <c r="G33" s="99"/>
      <c r="H33" s="53"/>
      <c r="I33" s="53"/>
      <c r="J33" s="53"/>
      <c r="K33" s="53"/>
      <c r="L33" s="53"/>
      <c r="M33" s="53"/>
      <c r="N33" s="53"/>
      <c r="O33" s="53"/>
      <c r="P33" s="53"/>
      <c r="Q33" s="53"/>
      <c r="R33" s="53"/>
      <c r="S33" s="53"/>
      <c r="T33" s="53"/>
      <c r="U33" s="53"/>
      <c r="V33" s="53"/>
      <c r="W33" s="53"/>
      <c r="X33" s="53"/>
      <c r="Y33" s="53"/>
      <c r="Z33" s="53"/>
      <c r="AA33" s="53"/>
      <c r="AB33" s="53"/>
    </row>
    <row r="34">
      <c r="A34" s="84" t="s">
        <v>502</v>
      </c>
      <c r="B34" s="80" t="s">
        <v>35</v>
      </c>
      <c r="C34" s="80" t="s">
        <v>36</v>
      </c>
      <c r="D34" s="103">
        <v>45853.0</v>
      </c>
      <c r="E34" s="100" t="s">
        <v>459</v>
      </c>
      <c r="F34" s="80" t="s">
        <v>221</v>
      </c>
      <c r="G34" s="99"/>
      <c r="H34" s="53"/>
      <c r="I34" s="53"/>
      <c r="J34" s="53"/>
      <c r="K34" s="53"/>
      <c r="L34" s="53"/>
      <c r="M34" s="53"/>
      <c r="N34" s="53"/>
      <c r="O34" s="53"/>
      <c r="P34" s="53"/>
      <c r="Q34" s="53"/>
      <c r="R34" s="53"/>
      <c r="S34" s="53"/>
      <c r="T34" s="53"/>
      <c r="U34" s="53"/>
      <c r="V34" s="53"/>
      <c r="W34" s="53"/>
      <c r="X34" s="53"/>
      <c r="Y34" s="53"/>
      <c r="Z34" s="53"/>
      <c r="AA34" s="53"/>
      <c r="AB34" s="53"/>
    </row>
    <row r="35">
      <c r="A35" s="84" t="s">
        <v>482</v>
      </c>
      <c r="B35" s="80" t="s">
        <v>35</v>
      </c>
      <c r="C35" s="80" t="s">
        <v>40</v>
      </c>
      <c r="D35" s="103">
        <v>45301.0</v>
      </c>
      <c r="E35" s="100" t="s">
        <v>459</v>
      </c>
      <c r="F35" s="100" t="s">
        <v>456</v>
      </c>
      <c r="G35" s="99"/>
      <c r="H35" s="53"/>
      <c r="I35" s="53"/>
      <c r="J35" s="53"/>
      <c r="K35" s="53"/>
      <c r="L35" s="53"/>
      <c r="M35" s="53"/>
      <c r="N35" s="53"/>
      <c r="O35" s="53"/>
      <c r="P35" s="53"/>
      <c r="Q35" s="53"/>
      <c r="R35" s="53"/>
      <c r="S35" s="53"/>
      <c r="T35" s="53"/>
      <c r="U35" s="53"/>
      <c r="V35" s="53"/>
      <c r="W35" s="53"/>
      <c r="X35" s="53"/>
      <c r="Y35" s="53"/>
      <c r="Z35" s="53"/>
      <c r="AA35" s="53"/>
      <c r="AB35" s="53"/>
    </row>
    <row r="36">
      <c r="A36" s="84" t="s">
        <v>484</v>
      </c>
      <c r="B36" s="80" t="s">
        <v>35</v>
      </c>
      <c r="C36" s="80" t="s">
        <v>42</v>
      </c>
      <c r="D36" s="103">
        <v>45853.0</v>
      </c>
      <c r="E36" s="100" t="s">
        <v>459</v>
      </c>
      <c r="F36" s="100" t="s">
        <v>221</v>
      </c>
      <c r="G36" s="99"/>
      <c r="H36" s="53"/>
      <c r="I36" s="53"/>
      <c r="J36" s="53"/>
      <c r="K36" s="53"/>
      <c r="L36" s="53"/>
      <c r="M36" s="53"/>
      <c r="N36" s="53"/>
      <c r="O36" s="53"/>
      <c r="P36" s="53"/>
      <c r="Q36" s="53"/>
      <c r="R36" s="53"/>
      <c r="S36" s="53"/>
      <c r="T36" s="53"/>
      <c r="U36" s="53"/>
      <c r="V36" s="53"/>
      <c r="W36" s="53"/>
      <c r="X36" s="53"/>
      <c r="Y36" s="53"/>
      <c r="Z36" s="53"/>
      <c r="AA36" s="53"/>
      <c r="AB36" s="53"/>
    </row>
    <row r="37">
      <c r="A37" s="104" t="s">
        <v>503</v>
      </c>
      <c r="B37" s="105" t="s">
        <v>8</v>
      </c>
      <c r="C37" s="106" t="s">
        <v>504</v>
      </c>
      <c r="D37" s="107" t="s">
        <v>505</v>
      </c>
      <c r="E37" s="108" t="s">
        <v>459</v>
      </c>
      <c r="F37" s="105" t="s">
        <v>456</v>
      </c>
      <c r="G37" s="109"/>
      <c r="H37" s="53"/>
      <c r="I37" s="53"/>
      <c r="J37" s="53"/>
      <c r="K37" s="53"/>
      <c r="L37" s="53"/>
      <c r="M37" s="53"/>
      <c r="N37" s="53"/>
      <c r="O37" s="53"/>
      <c r="P37" s="53"/>
      <c r="Q37" s="53"/>
      <c r="R37" s="53"/>
      <c r="S37" s="53"/>
      <c r="T37" s="53"/>
      <c r="U37" s="53"/>
      <c r="V37" s="53"/>
      <c r="W37" s="53"/>
      <c r="X37" s="53"/>
      <c r="Y37" s="53"/>
      <c r="Z37" s="53"/>
      <c r="AA37" s="53"/>
      <c r="AB37" s="53"/>
    </row>
    <row r="38">
      <c r="A38" s="104" t="s">
        <v>506</v>
      </c>
      <c r="B38" s="105" t="s">
        <v>28</v>
      </c>
      <c r="C38" s="106" t="s">
        <v>507</v>
      </c>
      <c r="D38" s="107" t="s">
        <v>508</v>
      </c>
      <c r="E38" s="108" t="s">
        <v>459</v>
      </c>
      <c r="F38" s="105" t="s">
        <v>456</v>
      </c>
      <c r="G38" s="110" t="s">
        <v>509</v>
      </c>
      <c r="H38" s="53"/>
      <c r="I38" s="53"/>
      <c r="J38" s="53"/>
      <c r="K38" s="53"/>
      <c r="L38" s="53"/>
      <c r="M38" s="53"/>
      <c r="N38" s="53"/>
      <c r="O38" s="53"/>
      <c r="P38" s="53"/>
      <c r="Q38" s="53"/>
      <c r="R38" s="53"/>
      <c r="S38" s="53"/>
      <c r="T38" s="53"/>
      <c r="U38" s="53"/>
      <c r="V38" s="53"/>
      <c r="W38" s="53"/>
      <c r="X38" s="53"/>
      <c r="Y38" s="53"/>
      <c r="Z38" s="53"/>
      <c r="AA38" s="53"/>
      <c r="AB38" s="53"/>
    </row>
    <row r="39">
      <c r="A39" s="111" t="s">
        <v>510</v>
      </c>
      <c r="B39" s="112" t="s">
        <v>91</v>
      </c>
      <c r="C39" s="113" t="s">
        <v>511</v>
      </c>
      <c r="D39" s="114" t="s">
        <v>512</v>
      </c>
      <c r="E39" s="115" t="s">
        <v>459</v>
      </c>
      <c r="F39" s="112" t="s">
        <v>456</v>
      </c>
      <c r="G39" s="116" t="s">
        <v>513</v>
      </c>
      <c r="H39" s="53"/>
      <c r="I39" s="53"/>
      <c r="J39" s="53"/>
      <c r="K39" s="53"/>
      <c r="L39" s="53"/>
      <c r="M39" s="53"/>
      <c r="N39" s="53"/>
      <c r="O39" s="53"/>
      <c r="P39" s="53"/>
      <c r="Q39" s="53"/>
      <c r="R39" s="53"/>
      <c r="S39" s="53"/>
      <c r="T39" s="53"/>
      <c r="U39" s="53"/>
      <c r="V39" s="53"/>
      <c r="W39" s="53"/>
      <c r="X39" s="53"/>
      <c r="Y39" s="53"/>
      <c r="Z39" s="53"/>
      <c r="AA39" s="53"/>
      <c r="AB39" s="53"/>
    </row>
    <row r="40">
      <c r="A40" s="54"/>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row>
    <row r="41">
      <c r="A41" s="74"/>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row>
    <row r="42">
      <c r="A42" s="74" t="s">
        <v>389</v>
      </c>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row>
    <row r="43">
      <c r="A43" s="80" t="s">
        <v>44</v>
      </c>
      <c r="I43" s="53"/>
      <c r="J43" s="53"/>
      <c r="K43" s="53"/>
      <c r="L43" s="53"/>
      <c r="M43" s="53"/>
      <c r="N43" s="53"/>
      <c r="O43" s="53"/>
      <c r="P43" s="53"/>
      <c r="Q43" s="53"/>
      <c r="R43" s="53"/>
      <c r="S43" s="53"/>
      <c r="T43" s="53"/>
      <c r="U43" s="53"/>
      <c r="V43" s="53"/>
      <c r="W43" s="53"/>
      <c r="X43" s="53"/>
      <c r="Y43" s="53"/>
      <c r="Z43" s="53"/>
      <c r="AA43" s="53"/>
      <c r="AB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row>
    <row r="45">
      <c r="A45" s="117" t="s">
        <v>3</v>
      </c>
      <c r="B45" s="118" t="s">
        <v>4</v>
      </c>
      <c r="C45" s="118" t="s">
        <v>5</v>
      </c>
      <c r="D45" s="118" t="s">
        <v>6</v>
      </c>
      <c r="E45" s="77" t="s">
        <v>450</v>
      </c>
      <c r="F45" s="77" t="s">
        <v>451</v>
      </c>
      <c r="G45" s="119" t="s">
        <v>45</v>
      </c>
      <c r="H45" s="53"/>
      <c r="I45" s="53"/>
      <c r="K45" s="53"/>
      <c r="L45" s="53"/>
      <c r="M45" s="53"/>
      <c r="N45" s="53"/>
      <c r="O45" s="53"/>
      <c r="P45" s="53"/>
      <c r="Q45" s="53"/>
      <c r="R45" s="53"/>
      <c r="S45" s="53"/>
      <c r="T45" s="53"/>
      <c r="U45" s="53"/>
      <c r="V45" s="53"/>
      <c r="W45" s="53"/>
      <c r="X45" s="53"/>
      <c r="Y45" s="53"/>
      <c r="Z45" s="53"/>
      <c r="AA45" s="53"/>
      <c r="AB45" s="53"/>
    </row>
    <row r="46">
      <c r="A46" s="84" t="s">
        <v>514</v>
      </c>
      <c r="B46" s="80" t="s">
        <v>28</v>
      </c>
      <c r="C46" s="80" t="s">
        <v>515</v>
      </c>
      <c r="D46" s="82" t="s">
        <v>54</v>
      </c>
      <c r="E46" s="80" t="s">
        <v>455</v>
      </c>
      <c r="F46" s="80" t="s">
        <v>456</v>
      </c>
      <c r="G46" s="99"/>
      <c r="H46" s="53"/>
      <c r="I46" s="53"/>
      <c r="J46" s="53"/>
      <c r="K46" s="53"/>
      <c r="L46" s="53"/>
      <c r="M46" s="53"/>
      <c r="N46" s="53"/>
      <c r="O46" s="53"/>
      <c r="P46" s="53"/>
      <c r="Q46" s="53"/>
      <c r="R46" s="53"/>
      <c r="S46" s="53"/>
      <c r="T46" s="53"/>
      <c r="U46" s="53"/>
      <c r="V46" s="53"/>
      <c r="W46" s="53"/>
      <c r="X46" s="53"/>
      <c r="Y46" s="53"/>
      <c r="Z46" s="53"/>
      <c r="AA46" s="53"/>
      <c r="AB46" s="53"/>
    </row>
    <row r="47">
      <c r="A47" s="84" t="s">
        <v>516</v>
      </c>
      <c r="B47" s="80" t="s">
        <v>49</v>
      </c>
      <c r="C47" s="80" t="s">
        <v>50</v>
      </c>
      <c r="D47" s="82" t="s">
        <v>51</v>
      </c>
      <c r="E47" s="80" t="s">
        <v>455</v>
      </c>
      <c r="F47" s="80" t="s">
        <v>456</v>
      </c>
      <c r="G47" s="99"/>
      <c r="H47" s="53"/>
      <c r="I47" s="53"/>
      <c r="J47" s="53"/>
      <c r="K47" s="53"/>
      <c r="L47" s="53"/>
      <c r="M47" s="53"/>
      <c r="N47" s="53"/>
      <c r="O47" s="53"/>
      <c r="P47" s="53"/>
      <c r="Q47" s="53"/>
      <c r="R47" s="53"/>
      <c r="S47" s="53"/>
      <c r="T47" s="53"/>
      <c r="U47" s="53"/>
      <c r="V47" s="53"/>
      <c r="W47" s="53"/>
      <c r="X47" s="53"/>
      <c r="Y47" s="53"/>
      <c r="Z47" s="53"/>
      <c r="AA47" s="53"/>
      <c r="AB47" s="53"/>
    </row>
    <row r="48">
      <c r="A48" s="84" t="s">
        <v>517</v>
      </c>
      <c r="B48" s="75" t="s">
        <v>453</v>
      </c>
      <c r="C48" s="120" t="s">
        <v>518</v>
      </c>
      <c r="D48" s="82">
        <v>1.0</v>
      </c>
      <c r="E48" s="80" t="s">
        <v>455</v>
      </c>
      <c r="F48" s="80" t="s">
        <v>456</v>
      </c>
      <c r="G48" s="99"/>
      <c r="H48" s="53"/>
      <c r="I48" s="53"/>
      <c r="J48" s="53"/>
      <c r="K48" s="53"/>
      <c r="L48" s="53"/>
      <c r="M48" s="53"/>
      <c r="N48" s="53"/>
      <c r="O48" s="53"/>
      <c r="P48" s="53"/>
      <c r="Q48" s="53"/>
      <c r="R48" s="53"/>
      <c r="S48" s="53"/>
      <c r="T48" s="53"/>
      <c r="U48" s="53"/>
      <c r="V48" s="53"/>
      <c r="W48" s="53"/>
      <c r="X48" s="53"/>
      <c r="Y48" s="53"/>
      <c r="Z48" s="53"/>
      <c r="AA48" s="53"/>
      <c r="AB48" s="53"/>
    </row>
    <row r="49">
      <c r="A49" s="84" t="s">
        <v>519</v>
      </c>
      <c r="B49" s="80" t="s">
        <v>59</v>
      </c>
      <c r="C49" s="121" t="s">
        <v>520</v>
      </c>
      <c r="D49" s="122" t="s">
        <v>496</v>
      </c>
      <c r="E49" s="80" t="s">
        <v>455</v>
      </c>
      <c r="F49" s="80" t="s">
        <v>456</v>
      </c>
      <c r="G49" s="86" t="s">
        <v>521</v>
      </c>
      <c r="H49" s="53"/>
      <c r="I49" s="53"/>
      <c r="J49" s="53"/>
      <c r="K49" s="53"/>
      <c r="L49" s="53"/>
      <c r="M49" s="53"/>
      <c r="N49" s="53"/>
      <c r="O49" s="53"/>
      <c r="P49" s="53"/>
      <c r="Q49" s="53"/>
      <c r="R49" s="53"/>
      <c r="S49" s="53"/>
      <c r="T49" s="53"/>
      <c r="U49" s="53"/>
      <c r="V49" s="53"/>
      <c r="W49" s="53"/>
      <c r="X49" s="53"/>
      <c r="Y49" s="53"/>
      <c r="Z49" s="53"/>
      <c r="AA49" s="53"/>
      <c r="AB49" s="53"/>
    </row>
    <row r="50">
      <c r="A50" s="84" t="s">
        <v>522</v>
      </c>
      <c r="B50" s="80" t="s">
        <v>59</v>
      </c>
      <c r="C50" s="121" t="s">
        <v>523</v>
      </c>
      <c r="D50" s="82" t="s">
        <v>65</v>
      </c>
      <c r="E50" s="80" t="s">
        <v>459</v>
      </c>
      <c r="F50" s="80" t="s">
        <v>456</v>
      </c>
      <c r="G50" s="99"/>
      <c r="H50" s="53"/>
      <c r="I50" s="53"/>
      <c r="J50" s="53"/>
      <c r="K50" s="53"/>
      <c r="L50" s="53"/>
      <c r="M50" s="53"/>
      <c r="N50" s="53"/>
      <c r="O50" s="53"/>
      <c r="P50" s="53"/>
      <c r="Q50" s="53"/>
      <c r="R50" s="53"/>
      <c r="S50" s="53"/>
      <c r="T50" s="53"/>
      <c r="U50" s="53"/>
      <c r="V50" s="53"/>
      <c r="W50" s="53"/>
      <c r="X50" s="53"/>
      <c r="Y50" s="53"/>
      <c r="Z50" s="53"/>
      <c r="AA50" s="53"/>
      <c r="AB50" s="53"/>
    </row>
    <row r="51">
      <c r="A51" s="84" t="s">
        <v>524</v>
      </c>
      <c r="B51" s="80" t="s">
        <v>35</v>
      </c>
      <c r="C51" s="80" t="s">
        <v>67</v>
      </c>
      <c r="D51" s="103">
        <v>43451.0</v>
      </c>
      <c r="E51" s="80" t="s">
        <v>459</v>
      </c>
      <c r="F51" s="80" t="s">
        <v>456</v>
      </c>
      <c r="G51" s="99"/>
      <c r="H51" s="53"/>
      <c r="I51" s="53"/>
      <c r="J51" s="53"/>
      <c r="K51" s="53"/>
      <c r="L51" s="53"/>
      <c r="M51" s="53"/>
      <c r="N51" s="53"/>
      <c r="O51" s="53"/>
      <c r="P51" s="53"/>
      <c r="Q51" s="53"/>
      <c r="R51" s="53"/>
      <c r="S51" s="53"/>
      <c r="T51" s="53"/>
      <c r="U51" s="53"/>
      <c r="V51" s="53"/>
      <c r="W51" s="53"/>
      <c r="X51" s="53"/>
      <c r="Y51" s="53"/>
      <c r="Z51" s="53"/>
      <c r="AA51" s="53"/>
      <c r="AB51" s="53"/>
    </row>
    <row r="52">
      <c r="A52" s="84" t="s">
        <v>525</v>
      </c>
      <c r="B52" s="80" t="s">
        <v>35</v>
      </c>
      <c r="C52" s="80" t="s">
        <v>69</v>
      </c>
      <c r="D52" s="103">
        <v>47104.0</v>
      </c>
      <c r="E52" s="80" t="s">
        <v>459</v>
      </c>
      <c r="F52" s="80" t="s">
        <v>456</v>
      </c>
      <c r="G52" s="99"/>
      <c r="H52" s="53"/>
      <c r="I52" s="53"/>
      <c r="J52" s="53"/>
      <c r="K52" s="53"/>
      <c r="L52" s="53"/>
      <c r="M52" s="53"/>
      <c r="N52" s="53"/>
      <c r="O52" s="53"/>
      <c r="P52" s="53"/>
      <c r="Q52" s="53"/>
      <c r="R52" s="53"/>
      <c r="S52" s="53"/>
      <c r="T52" s="53"/>
      <c r="U52" s="53"/>
      <c r="V52" s="53"/>
      <c r="W52" s="53"/>
      <c r="X52" s="53"/>
      <c r="Y52" s="53"/>
      <c r="Z52" s="53"/>
      <c r="AA52" s="53"/>
      <c r="AB52" s="53"/>
    </row>
    <row r="53">
      <c r="A53" s="84" t="s">
        <v>526</v>
      </c>
      <c r="B53" s="80" t="s">
        <v>71</v>
      </c>
      <c r="C53" s="80" t="s">
        <v>527</v>
      </c>
      <c r="D53" s="123">
        <v>2.75</v>
      </c>
      <c r="E53" s="80" t="s">
        <v>459</v>
      </c>
      <c r="F53" s="80" t="s">
        <v>221</v>
      </c>
      <c r="G53" s="99"/>
      <c r="H53" s="53"/>
      <c r="I53" s="53"/>
      <c r="J53" s="53"/>
      <c r="K53" s="53"/>
      <c r="L53" s="53"/>
      <c r="M53" s="53"/>
      <c r="N53" s="53"/>
      <c r="O53" s="53"/>
      <c r="P53" s="53"/>
      <c r="Q53" s="53"/>
      <c r="R53" s="53"/>
      <c r="S53" s="53"/>
      <c r="T53" s="53"/>
      <c r="U53" s="53"/>
      <c r="V53" s="53"/>
      <c r="W53" s="53"/>
      <c r="X53" s="53"/>
      <c r="Y53" s="53"/>
      <c r="Z53" s="53"/>
      <c r="AA53" s="53"/>
      <c r="AB53" s="53"/>
    </row>
    <row r="54">
      <c r="A54" s="124" t="s">
        <v>528</v>
      </c>
      <c r="B54" s="80" t="s">
        <v>71</v>
      </c>
      <c r="C54" s="80" t="s">
        <v>529</v>
      </c>
      <c r="D54" s="123">
        <v>0.1</v>
      </c>
      <c r="E54" s="125" t="s">
        <v>459</v>
      </c>
      <c r="F54" s="125" t="s">
        <v>221</v>
      </c>
      <c r="G54" s="99"/>
      <c r="H54" s="53"/>
      <c r="I54" s="53"/>
      <c r="J54" s="53"/>
      <c r="K54" s="53"/>
      <c r="L54" s="53"/>
      <c r="M54" s="53"/>
      <c r="N54" s="53"/>
      <c r="O54" s="53"/>
      <c r="P54" s="53"/>
      <c r="Q54" s="53"/>
      <c r="R54" s="53"/>
      <c r="S54" s="53"/>
      <c r="T54" s="53"/>
      <c r="U54" s="53"/>
      <c r="V54" s="53"/>
      <c r="W54" s="53"/>
      <c r="X54" s="53"/>
      <c r="Y54" s="53"/>
      <c r="Z54" s="53"/>
      <c r="AA54" s="53"/>
      <c r="AB54" s="53"/>
    </row>
    <row r="55">
      <c r="A55" s="84" t="s">
        <v>530</v>
      </c>
      <c r="B55" s="80" t="s">
        <v>59</v>
      </c>
      <c r="C55" s="80" t="s">
        <v>531</v>
      </c>
      <c r="D55" s="82" t="s">
        <v>136</v>
      </c>
      <c r="E55" s="80" t="s">
        <v>459</v>
      </c>
      <c r="F55" s="80" t="s">
        <v>221</v>
      </c>
      <c r="G55" s="99"/>
      <c r="H55" s="53"/>
      <c r="I55" s="53"/>
      <c r="J55" s="53"/>
      <c r="K55" s="53"/>
      <c r="L55" s="53"/>
      <c r="M55" s="53"/>
      <c r="N55" s="53"/>
      <c r="O55" s="53"/>
      <c r="P55" s="53"/>
      <c r="Q55" s="53"/>
      <c r="R55" s="53"/>
      <c r="S55" s="53"/>
      <c r="T55" s="53"/>
      <c r="U55" s="53"/>
      <c r="V55" s="53"/>
      <c r="W55" s="53"/>
      <c r="X55" s="53"/>
      <c r="Y55" s="53"/>
      <c r="Z55" s="53"/>
      <c r="AA55" s="53"/>
      <c r="AB55" s="53"/>
    </row>
    <row r="56">
      <c r="A56" s="84" t="s">
        <v>532</v>
      </c>
      <c r="B56" s="80" t="s">
        <v>59</v>
      </c>
      <c r="C56" s="80" t="s">
        <v>75</v>
      </c>
      <c r="D56" s="82" t="s">
        <v>76</v>
      </c>
      <c r="E56" s="80" t="s">
        <v>459</v>
      </c>
      <c r="F56" s="80" t="s">
        <v>456</v>
      </c>
      <c r="G56" s="99"/>
      <c r="H56" s="53"/>
      <c r="I56" s="53"/>
      <c r="J56" s="53"/>
      <c r="K56" s="53"/>
      <c r="L56" s="53"/>
      <c r="M56" s="53"/>
      <c r="N56" s="53"/>
      <c r="O56" s="53"/>
      <c r="P56" s="53"/>
      <c r="Q56" s="53"/>
      <c r="R56" s="53"/>
      <c r="S56" s="53"/>
      <c r="T56" s="53"/>
      <c r="U56" s="53"/>
      <c r="V56" s="53"/>
      <c r="W56" s="53"/>
      <c r="X56" s="53"/>
      <c r="Y56" s="53"/>
      <c r="Z56" s="53"/>
      <c r="AA56" s="53"/>
      <c r="AB56" s="53"/>
    </row>
    <row r="57">
      <c r="A57" s="84" t="s">
        <v>533</v>
      </c>
      <c r="B57" s="80" t="s">
        <v>59</v>
      </c>
      <c r="C57" s="80" t="s">
        <v>78</v>
      </c>
      <c r="D57" s="82" t="s">
        <v>79</v>
      </c>
      <c r="E57" s="80" t="s">
        <v>459</v>
      </c>
      <c r="F57" s="80" t="s">
        <v>456</v>
      </c>
      <c r="G57" s="99"/>
      <c r="H57" s="53"/>
      <c r="I57" s="53"/>
      <c r="J57" s="53"/>
      <c r="K57" s="53"/>
      <c r="L57" s="53"/>
      <c r="M57" s="53"/>
      <c r="N57" s="53"/>
      <c r="O57" s="53"/>
      <c r="P57" s="53"/>
      <c r="Q57" s="53"/>
      <c r="R57" s="53"/>
      <c r="S57" s="53"/>
      <c r="T57" s="53"/>
      <c r="U57" s="53"/>
      <c r="V57" s="53"/>
      <c r="W57" s="53"/>
      <c r="X57" s="53"/>
      <c r="Y57" s="53"/>
      <c r="Z57" s="53"/>
      <c r="AA57" s="53"/>
      <c r="AB57" s="53"/>
    </row>
    <row r="58">
      <c r="A58" s="84" t="s">
        <v>534</v>
      </c>
      <c r="B58" s="80" t="s">
        <v>81</v>
      </c>
      <c r="C58" s="80" t="s">
        <v>82</v>
      </c>
      <c r="D58" s="82" t="s">
        <v>83</v>
      </c>
      <c r="E58" s="80" t="s">
        <v>459</v>
      </c>
      <c r="F58" s="80" t="s">
        <v>456</v>
      </c>
      <c r="G58" s="99"/>
      <c r="H58" s="53"/>
      <c r="I58" s="53"/>
      <c r="J58" s="53"/>
      <c r="K58" s="53"/>
      <c r="L58" s="53"/>
      <c r="M58" s="53"/>
      <c r="N58" s="53"/>
      <c r="O58" s="53"/>
      <c r="P58" s="53"/>
      <c r="Q58" s="53"/>
      <c r="R58" s="53"/>
      <c r="S58" s="53"/>
      <c r="T58" s="53"/>
      <c r="U58" s="53"/>
      <c r="V58" s="53"/>
      <c r="W58" s="53"/>
      <c r="X58" s="53"/>
      <c r="Y58" s="53"/>
      <c r="Z58" s="53"/>
      <c r="AA58" s="53"/>
      <c r="AB58" s="53"/>
    </row>
    <row r="59">
      <c r="A59" s="84" t="s">
        <v>535</v>
      </c>
      <c r="B59" s="80" t="s">
        <v>81</v>
      </c>
      <c r="C59" s="80" t="s">
        <v>85</v>
      </c>
      <c r="D59" s="82" t="s">
        <v>86</v>
      </c>
      <c r="E59" s="80" t="s">
        <v>459</v>
      </c>
      <c r="F59" s="80" t="s">
        <v>456</v>
      </c>
      <c r="G59" s="99"/>
      <c r="H59" s="53"/>
      <c r="I59" s="53"/>
      <c r="J59" s="53"/>
      <c r="K59" s="53"/>
      <c r="L59" s="53"/>
      <c r="M59" s="53"/>
      <c r="N59" s="53"/>
      <c r="O59" s="53"/>
      <c r="P59" s="53"/>
      <c r="Q59" s="53"/>
      <c r="R59" s="53"/>
      <c r="S59" s="53"/>
      <c r="T59" s="53"/>
      <c r="U59" s="53"/>
      <c r="V59" s="53"/>
      <c r="W59" s="53"/>
      <c r="X59" s="53"/>
      <c r="Y59" s="53"/>
      <c r="Z59" s="53"/>
      <c r="AA59" s="53"/>
      <c r="AB59" s="53"/>
    </row>
    <row r="60">
      <c r="A60" s="84" t="s">
        <v>536</v>
      </c>
      <c r="B60" s="80" t="s">
        <v>59</v>
      </c>
      <c r="C60" s="80" t="s">
        <v>537</v>
      </c>
      <c r="D60" s="82" t="s">
        <v>89</v>
      </c>
      <c r="E60" s="80" t="s">
        <v>459</v>
      </c>
      <c r="F60" s="80" t="s">
        <v>456</v>
      </c>
      <c r="G60" s="99"/>
      <c r="H60" s="53"/>
      <c r="I60" s="53"/>
      <c r="J60" s="53"/>
      <c r="K60" s="53"/>
      <c r="L60" s="53"/>
      <c r="M60" s="53"/>
      <c r="N60" s="53"/>
      <c r="O60" s="53"/>
      <c r="P60" s="53"/>
      <c r="Q60" s="53"/>
      <c r="R60" s="53"/>
      <c r="S60" s="53"/>
      <c r="T60" s="53"/>
      <c r="U60" s="53"/>
      <c r="V60" s="53"/>
      <c r="W60" s="53"/>
      <c r="X60" s="53"/>
      <c r="Y60" s="53"/>
      <c r="Z60" s="53"/>
      <c r="AA60" s="53"/>
      <c r="AB60" s="53"/>
    </row>
    <row r="61">
      <c r="A61" s="84" t="s">
        <v>538</v>
      </c>
      <c r="B61" s="80" t="s">
        <v>539</v>
      </c>
      <c r="C61" s="80" t="s">
        <v>540</v>
      </c>
      <c r="D61" s="82" t="s">
        <v>541</v>
      </c>
      <c r="E61" s="80" t="s">
        <v>459</v>
      </c>
      <c r="F61" s="80" t="s">
        <v>221</v>
      </c>
      <c r="G61" s="99"/>
      <c r="H61" s="53"/>
      <c r="I61" s="53"/>
      <c r="J61" s="53"/>
      <c r="K61" s="53"/>
      <c r="L61" s="53"/>
      <c r="M61" s="53"/>
      <c r="N61" s="53"/>
      <c r="O61" s="53"/>
      <c r="P61" s="53"/>
      <c r="Q61" s="53"/>
      <c r="R61" s="53"/>
      <c r="S61" s="53"/>
      <c r="T61" s="53"/>
      <c r="U61" s="53"/>
      <c r="V61" s="53"/>
      <c r="W61" s="53"/>
      <c r="X61" s="53"/>
      <c r="Y61" s="53"/>
      <c r="Z61" s="53"/>
      <c r="AA61" s="53"/>
      <c r="AB61" s="53"/>
    </row>
    <row r="62">
      <c r="A62" s="84" t="s">
        <v>542</v>
      </c>
      <c r="B62" s="80" t="s">
        <v>539</v>
      </c>
      <c r="C62" s="80" t="s">
        <v>543</v>
      </c>
      <c r="D62" s="82" t="s">
        <v>544</v>
      </c>
      <c r="E62" s="80" t="s">
        <v>459</v>
      </c>
      <c r="F62" s="80" t="s">
        <v>221</v>
      </c>
      <c r="G62" s="99"/>
      <c r="H62" s="53"/>
      <c r="I62" s="53"/>
      <c r="J62" s="53"/>
      <c r="K62" s="53"/>
      <c r="L62" s="53"/>
      <c r="M62" s="53"/>
      <c r="N62" s="53"/>
      <c r="O62" s="53"/>
      <c r="P62" s="53"/>
      <c r="Q62" s="53"/>
      <c r="R62" s="53"/>
      <c r="S62" s="53"/>
      <c r="T62" s="53"/>
      <c r="U62" s="53"/>
      <c r="V62" s="53"/>
      <c r="W62" s="53"/>
      <c r="X62" s="53"/>
      <c r="Y62" s="53"/>
      <c r="Z62" s="53"/>
      <c r="AA62" s="53"/>
      <c r="AB62" s="53"/>
    </row>
    <row r="63">
      <c r="A63" s="84" t="s">
        <v>545</v>
      </c>
      <c r="B63" s="80" t="s">
        <v>91</v>
      </c>
      <c r="C63" s="80" t="s">
        <v>92</v>
      </c>
      <c r="D63" s="82" t="b">
        <v>1</v>
      </c>
      <c r="E63" s="80" t="s">
        <v>459</v>
      </c>
      <c r="F63" s="80" t="s">
        <v>456</v>
      </c>
      <c r="G63" s="99"/>
      <c r="H63" s="53"/>
      <c r="I63" s="53"/>
      <c r="J63" s="53"/>
      <c r="K63" s="53"/>
      <c r="L63" s="53"/>
      <c r="M63" s="53"/>
      <c r="N63" s="53"/>
      <c r="O63" s="53"/>
      <c r="P63" s="53"/>
      <c r="Q63" s="53"/>
      <c r="R63" s="53"/>
      <c r="S63" s="53"/>
      <c r="T63" s="53"/>
      <c r="U63" s="53"/>
      <c r="V63" s="53"/>
      <c r="W63" s="53"/>
      <c r="X63" s="53"/>
      <c r="Y63" s="53"/>
      <c r="Z63" s="53"/>
      <c r="AA63" s="53"/>
      <c r="AB63" s="53"/>
    </row>
    <row r="64">
      <c r="A64" s="84" t="s">
        <v>546</v>
      </c>
      <c r="B64" s="80" t="s">
        <v>91</v>
      </c>
      <c r="C64" s="80" t="s">
        <v>547</v>
      </c>
      <c r="D64" s="82" t="b">
        <v>1</v>
      </c>
      <c r="E64" s="80" t="s">
        <v>459</v>
      </c>
      <c r="F64" s="80" t="s">
        <v>456</v>
      </c>
      <c r="G64" s="99"/>
      <c r="H64" s="53"/>
      <c r="I64" s="53"/>
      <c r="J64" s="53"/>
      <c r="K64" s="53"/>
      <c r="L64" s="53"/>
      <c r="M64" s="53"/>
      <c r="N64" s="53"/>
      <c r="O64" s="53"/>
      <c r="P64" s="53"/>
      <c r="Q64" s="53"/>
      <c r="R64" s="53"/>
      <c r="S64" s="53"/>
      <c r="T64" s="53"/>
      <c r="U64" s="53"/>
      <c r="V64" s="53"/>
      <c r="W64" s="53"/>
      <c r="X64" s="53"/>
      <c r="Y64" s="53"/>
      <c r="Z64" s="53"/>
      <c r="AA64" s="53"/>
      <c r="AB64" s="53"/>
    </row>
    <row r="65">
      <c r="A65" s="84" t="s">
        <v>548</v>
      </c>
      <c r="B65" s="80" t="s">
        <v>59</v>
      </c>
      <c r="C65" s="80" t="s">
        <v>142</v>
      </c>
      <c r="D65" s="82" t="s">
        <v>143</v>
      </c>
      <c r="E65" s="80" t="s">
        <v>459</v>
      </c>
      <c r="F65" s="80" t="s">
        <v>456</v>
      </c>
      <c r="G65" s="99"/>
      <c r="H65" s="53"/>
      <c r="I65" s="53"/>
      <c r="J65" s="53"/>
      <c r="K65" s="53"/>
      <c r="L65" s="53"/>
      <c r="M65" s="53"/>
      <c r="N65" s="53"/>
      <c r="O65" s="53"/>
      <c r="P65" s="53"/>
      <c r="Q65" s="53"/>
      <c r="R65" s="53"/>
      <c r="S65" s="53"/>
      <c r="T65" s="53"/>
      <c r="U65" s="53"/>
      <c r="V65" s="53"/>
      <c r="W65" s="53"/>
      <c r="X65" s="53"/>
      <c r="Y65" s="53"/>
      <c r="Z65" s="53"/>
      <c r="AA65" s="53"/>
      <c r="AB65" s="53"/>
    </row>
    <row r="66">
      <c r="A66" s="84" t="s">
        <v>549</v>
      </c>
      <c r="B66" s="80" t="s">
        <v>110</v>
      </c>
      <c r="C66" s="75" t="s">
        <v>550</v>
      </c>
      <c r="D66" s="126">
        <v>45323.458333333336</v>
      </c>
      <c r="E66" s="80" t="s">
        <v>459</v>
      </c>
      <c r="F66" s="80" t="s">
        <v>221</v>
      </c>
      <c r="G66" s="99"/>
      <c r="H66" s="53"/>
      <c r="I66" s="53"/>
      <c r="J66" s="53"/>
      <c r="K66" s="53"/>
      <c r="L66" s="53"/>
      <c r="M66" s="53"/>
      <c r="N66" s="53"/>
      <c r="O66" s="53"/>
      <c r="P66" s="53"/>
      <c r="Q66" s="53"/>
      <c r="R66" s="53"/>
      <c r="S66" s="53"/>
      <c r="T66" s="53"/>
      <c r="U66" s="53"/>
      <c r="V66" s="53"/>
      <c r="W66" s="53"/>
      <c r="X66" s="53"/>
      <c r="Y66" s="53"/>
      <c r="Z66" s="53"/>
      <c r="AA66" s="53"/>
      <c r="AB66" s="53"/>
    </row>
    <row r="67">
      <c r="A67" s="84" t="s">
        <v>551</v>
      </c>
      <c r="B67" s="80" t="s">
        <v>28</v>
      </c>
      <c r="C67" s="80" t="s">
        <v>552</v>
      </c>
      <c r="D67" s="82" t="s">
        <v>131</v>
      </c>
      <c r="E67" s="80" t="s">
        <v>459</v>
      </c>
      <c r="F67" s="80" t="s">
        <v>456</v>
      </c>
      <c r="G67" s="99"/>
      <c r="H67" s="53"/>
      <c r="I67" s="53"/>
      <c r="J67" s="53"/>
      <c r="K67" s="53"/>
      <c r="L67" s="53"/>
      <c r="M67" s="53"/>
      <c r="N67" s="53"/>
      <c r="O67" s="53"/>
      <c r="P67" s="53"/>
      <c r="Q67" s="53"/>
      <c r="R67" s="53"/>
      <c r="S67" s="53"/>
      <c r="T67" s="53"/>
      <c r="U67" s="53"/>
      <c r="V67" s="53"/>
      <c r="W67" s="53"/>
      <c r="X67" s="53"/>
      <c r="Y67" s="53"/>
      <c r="Z67" s="53"/>
      <c r="AA67" s="53"/>
      <c r="AB67" s="53"/>
    </row>
    <row r="68">
      <c r="A68" s="93" t="s">
        <v>553</v>
      </c>
      <c r="B68" s="94" t="s">
        <v>91</v>
      </c>
      <c r="C68" s="94" t="s">
        <v>554</v>
      </c>
      <c r="D68" s="127" t="b">
        <v>0</v>
      </c>
      <c r="E68" s="128" t="s">
        <v>459</v>
      </c>
      <c r="F68" s="128" t="s">
        <v>456</v>
      </c>
      <c r="G68" s="129"/>
      <c r="H68" s="53"/>
      <c r="I68" s="53"/>
      <c r="J68" s="53"/>
      <c r="K68" s="53"/>
      <c r="L68" s="53"/>
      <c r="M68" s="53"/>
      <c r="N68" s="53"/>
      <c r="O68" s="53"/>
      <c r="P68" s="53"/>
      <c r="Q68" s="53"/>
      <c r="R68" s="53"/>
      <c r="S68" s="53"/>
      <c r="T68" s="53"/>
      <c r="U68" s="53"/>
      <c r="V68" s="53"/>
      <c r="W68" s="53"/>
      <c r="X68" s="53"/>
      <c r="Y68" s="53"/>
      <c r="Z68" s="53"/>
      <c r="AA68" s="53"/>
      <c r="AB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row>
    <row r="70">
      <c r="A70" s="74" t="s">
        <v>555</v>
      </c>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row>
    <row r="71">
      <c r="A71" s="80" t="s">
        <v>96</v>
      </c>
      <c r="E71" s="60"/>
      <c r="F71" s="60"/>
      <c r="G71" s="53"/>
      <c r="H71" s="53"/>
      <c r="I71" s="53"/>
      <c r="J71" s="53"/>
      <c r="K71" s="53"/>
      <c r="L71" s="53"/>
      <c r="M71" s="53"/>
      <c r="N71" s="53"/>
      <c r="O71" s="53"/>
      <c r="P71" s="53"/>
      <c r="Q71" s="53"/>
      <c r="R71" s="53"/>
      <c r="S71" s="53"/>
      <c r="T71" s="53"/>
      <c r="U71" s="53"/>
      <c r="V71" s="53"/>
      <c r="W71" s="53"/>
      <c r="X71" s="53"/>
      <c r="Y71" s="53"/>
      <c r="Z71" s="53"/>
      <c r="AA71" s="53"/>
      <c r="AB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row>
    <row r="73">
      <c r="A73" s="76" t="s">
        <v>3</v>
      </c>
      <c r="B73" s="77" t="s">
        <v>4</v>
      </c>
      <c r="C73" s="77" t="s">
        <v>5</v>
      </c>
      <c r="D73" s="77" t="s">
        <v>6</v>
      </c>
      <c r="E73" s="77" t="s">
        <v>450</v>
      </c>
      <c r="F73" s="77" t="s">
        <v>451</v>
      </c>
      <c r="G73" s="78" t="s">
        <v>45</v>
      </c>
      <c r="H73" s="53"/>
      <c r="I73" s="53"/>
      <c r="J73" s="53"/>
      <c r="K73" s="53"/>
      <c r="L73" s="53"/>
      <c r="M73" s="53"/>
      <c r="N73" s="53"/>
      <c r="O73" s="53"/>
      <c r="P73" s="53"/>
      <c r="Q73" s="53"/>
      <c r="R73" s="53"/>
      <c r="S73" s="53"/>
      <c r="T73" s="53"/>
      <c r="U73" s="53"/>
      <c r="V73" s="53"/>
      <c r="W73" s="53"/>
      <c r="X73" s="53"/>
      <c r="Y73" s="53"/>
      <c r="Z73" s="53"/>
      <c r="AA73" s="53"/>
      <c r="AB73" s="53"/>
    </row>
    <row r="74">
      <c r="A74" s="84" t="s">
        <v>556</v>
      </c>
      <c r="B74" s="75" t="s">
        <v>453</v>
      </c>
      <c r="C74" s="80" t="s">
        <v>98</v>
      </c>
      <c r="D74" s="82">
        <v>201.0</v>
      </c>
      <c r="E74" s="82" t="s">
        <v>455</v>
      </c>
      <c r="F74" s="80" t="s">
        <v>456</v>
      </c>
      <c r="G74" s="99"/>
      <c r="H74" s="53"/>
      <c r="I74" s="53"/>
      <c r="J74" s="53"/>
      <c r="K74" s="53"/>
      <c r="L74" s="53"/>
      <c r="M74" s="53"/>
      <c r="N74" s="53"/>
      <c r="O74" s="53"/>
      <c r="P74" s="53"/>
      <c r="Q74" s="53"/>
      <c r="R74" s="53"/>
      <c r="S74" s="53"/>
      <c r="T74" s="53"/>
      <c r="U74" s="53"/>
      <c r="V74" s="53"/>
      <c r="W74" s="53"/>
      <c r="X74" s="53"/>
      <c r="Y74" s="53"/>
      <c r="Z74" s="53"/>
      <c r="AA74" s="53"/>
      <c r="AB74" s="53"/>
    </row>
    <row r="75">
      <c r="A75" s="84" t="s">
        <v>557</v>
      </c>
      <c r="B75" s="80" t="s">
        <v>100</v>
      </c>
      <c r="C75" s="80" t="s">
        <v>558</v>
      </c>
      <c r="D75" s="82" t="s">
        <v>102</v>
      </c>
      <c r="E75" s="82" t="s">
        <v>459</v>
      </c>
      <c r="F75" s="80" t="s">
        <v>456</v>
      </c>
      <c r="G75" s="99"/>
      <c r="H75" s="53"/>
      <c r="I75" s="53"/>
      <c r="J75" s="53"/>
      <c r="K75" s="53"/>
      <c r="L75" s="53"/>
      <c r="M75" s="53"/>
      <c r="N75" s="53"/>
      <c r="O75" s="53"/>
      <c r="P75" s="53"/>
      <c r="Q75" s="53"/>
      <c r="R75" s="53"/>
      <c r="S75" s="53"/>
      <c r="T75" s="53"/>
      <c r="U75" s="53"/>
      <c r="V75" s="53"/>
      <c r="W75" s="53"/>
      <c r="X75" s="53"/>
      <c r="Y75" s="53"/>
      <c r="Z75" s="53"/>
      <c r="AA75" s="53"/>
      <c r="AB75" s="53"/>
    </row>
    <row r="76">
      <c r="A76" s="84" t="s">
        <v>559</v>
      </c>
      <c r="B76" s="84" t="s">
        <v>559</v>
      </c>
      <c r="C76" s="80" t="s">
        <v>104</v>
      </c>
      <c r="D76" s="82" t="s">
        <v>105</v>
      </c>
      <c r="E76" s="82" t="s">
        <v>459</v>
      </c>
      <c r="F76" s="80" t="s">
        <v>456</v>
      </c>
      <c r="G76" s="99"/>
      <c r="H76" s="53"/>
      <c r="I76" s="53"/>
      <c r="J76" s="53"/>
      <c r="K76" s="53"/>
      <c r="L76" s="53"/>
      <c r="M76" s="53"/>
      <c r="N76" s="53"/>
      <c r="O76" s="53"/>
      <c r="P76" s="53"/>
      <c r="Q76" s="53"/>
      <c r="R76" s="53"/>
      <c r="S76" s="53"/>
      <c r="T76" s="53"/>
      <c r="U76" s="53"/>
      <c r="V76" s="53"/>
      <c r="W76" s="53"/>
      <c r="X76" s="53"/>
      <c r="Y76" s="53"/>
      <c r="Z76" s="53"/>
      <c r="AA76" s="53"/>
      <c r="AB76" s="53"/>
    </row>
    <row r="77">
      <c r="A77" s="84" t="s">
        <v>560</v>
      </c>
      <c r="B77" s="80" t="s">
        <v>15</v>
      </c>
      <c r="C77" s="80" t="s">
        <v>107</v>
      </c>
      <c r="D77" s="82" t="s">
        <v>108</v>
      </c>
      <c r="E77" s="82" t="s">
        <v>459</v>
      </c>
      <c r="F77" s="80" t="s">
        <v>456</v>
      </c>
      <c r="G77" s="99"/>
      <c r="H77" s="53"/>
      <c r="I77" s="53"/>
      <c r="J77" s="53"/>
      <c r="K77" s="53"/>
      <c r="L77" s="53"/>
      <c r="M77" s="53"/>
      <c r="N77" s="53"/>
      <c r="O77" s="53"/>
      <c r="P77" s="53"/>
      <c r="Q77" s="53"/>
      <c r="R77" s="53"/>
      <c r="S77" s="53"/>
      <c r="T77" s="53"/>
      <c r="U77" s="53"/>
      <c r="V77" s="53"/>
      <c r="W77" s="53"/>
      <c r="X77" s="53"/>
      <c r="Y77" s="53"/>
      <c r="Z77" s="53"/>
      <c r="AA77" s="53"/>
      <c r="AB77" s="53"/>
    </row>
    <row r="78">
      <c r="A78" s="93" t="s">
        <v>561</v>
      </c>
      <c r="B78" s="128" t="s">
        <v>110</v>
      </c>
      <c r="C78" s="94" t="s">
        <v>550</v>
      </c>
      <c r="D78" s="130">
        <v>45323.458333333336</v>
      </c>
      <c r="E78" s="131" t="s">
        <v>459</v>
      </c>
      <c r="F78" s="132" t="s">
        <v>456</v>
      </c>
      <c r="G78" s="129"/>
      <c r="H78" s="53"/>
      <c r="I78" s="53"/>
      <c r="J78" s="53"/>
      <c r="K78" s="53"/>
      <c r="L78" s="53"/>
      <c r="M78" s="53"/>
      <c r="N78" s="53"/>
      <c r="O78" s="53"/>
      <c r="P78" s="53"/>
      <c r="Q78" s="53"/>
      <c r="R78" s="53"/>
      <c r="S78" s="53"/>
      <c r="T78" s="53"/>
      <c r="U78" s="53"/>
      <c r="V78" s="53"/>
      <c r="W78" s="53"/>
      <c r="X78" s="53"/>
      <c r="Y78" s="53"/>
      <c r="Z78" s="53"/>
      <c r="AA78" s="53"/>
      <c r="AB78" s="53"/>
    </row>
    <row r="79">
      <c r="A79" s="53"/>
      <c r="B79" s="53"/>
      <c r="C79" s="53"/>
      <c r="D79" s="133"/>
      <c r="E79" s="133"/>
      <c r="F79" s="133"/>
      <c r="G79" s="53"/>
      <c r="H79" s="53"/>
      <c r="I79" s="53"/>
      <c r="J79" s="53"/>
      <c r="K79" s="53"/>
      <c r="L79" s="53"/>
      <c r="M79" s="53"/>
      <c r="N79" s="53"/>
      <c r="O79" s="53"/>
      <c r="P79" s="53"/>
      <c r="Q79" s="53"/>
      <c r="R79" s="53"/>
      <c r="S79" s="53"/>
      <c r="T79" s="53"/>
      <c r="U79" s="53"/>
      <c r="V79" s="53"/>
      <c r="W79" s="53"/>
      <c r="X79" s="53"/>
      <c r="Y79" s="53"/>
      <c r="Z79" s="53"/>
      <c r="AA79" s="53"/>
      <c r="AB79" s="53"/>
    </row>
    <row r="80">
      <c r="A80" s="134" t="s">
        <v>562</v>
      </c>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row>
    <row r="81">
      <c r="A81" s="135" t="s">
        <v>563</v>
      </c>
      <c r="H81" s="53"/>
      <c r="I81" s="53"/>
      <c r="J81" s="53"/>
      <c r="K81" s="53"/>
      <c r="L81" s="53"/>
      <c r="M81" s="53"/>
      <c r="N81" s="53"/>
      <c r="O81" s="53"/>
      <c r="P81" s="53"/>
      <c r="Q81" s="53"/>
      <c r="R81" s="53"/>
      <c r="S81" s="53"/>
      <c r="T81" s="53"/>
      <c r="U81" s="53"/>
      <c r="V81" s="53"/>
      <c r="W81" s="53"/>
      <c r="X81" s="53"/>
      <c r="Y81" s="53"/>
      <c r="Z81" s="53"/>
      <c r="AA81" s="53"/>
      <c r="AB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row>
    <row r="83">
      <c r="A83" s="76" t="s">
        <v>3</v>
      </c>
      <c r="B83" s="77" t="s">
        <v>4</v>
      </c>
      <c r="C83" s="77" t="s">
        <v>5</v>
      </c>
      <c r="D83" s="77" t="s">
        <v>6</v>
      </c>
      <c r="E83" s="77" t="s">
        <v>450</v>
      </c>
      <c r="F83" s="77" t="s">
        <v>451</v>
      </c>
      <c r="G83" s="78" t="s">
        <v>45</v>
      </c>
      <c r="H83" s="53"/>
      <c r="I83" s="53"/>
      <c r="J83" s="53"/>
      <c r="K83" s="53"/>
      <c r="L83" s="53"/>
      <c r="M83" s="53"/>
      <c r="N83" s="53"/>
      <c r="O83" s="53"/>
      <c r="P83" s="53"/>
      <c r="Q83" s="53"/>
      <c r="R83" s="53"/>
      <c r="S83" s="53"/>
      <c r="T83" s="53"/>
      <c r="U83" s="53"/>
      <c r="V83" s="53"/>
      <c r="W83" s="53"/>
      <c r="X83" s="53"/>
      <c r="Y83" s="53"/>
      <c r="Z83" s="53"/>
      <c r="AA83" s="53"/>
      <c r="AB83" s="53"/>
    </row>
    <row r="84">
      <c r="A84" s="136" t="s">
        <v>564</v>
      </c>
      <c r="B84" s="137" t="s">
        <v>565</v>
      </c>
      <c r="C84" s="137" t="s">
        <v>566</v>
      </c>
      <c r="D84" s="138" t="s">
        <v>567</v>
      </c>
      <c r="E84" s="139" t="s">
        <v>455</v>
      </c>
      <c r="F84" s="138" t="s">
        <v>456</v>
      </c>
      <c r="G84" s="140"/>
      <c r="H84" s="53"/>
      <c r="I84" s="53"/>
      <c r="J84" s="53"/>
      <c r="K84" s="53"/>
      <c r="L84" s="53"/>
      <c r="M84" s="53"/>
      <c r="N84" s="53"/>
      <c r="O84" s="53"/>
      <c r="P84" s="53"/>
      <c r="Q84" s="53"/>
      <c r="R84" s="53"/>
      <c r="S84" s="53"/>
      <c r="T84" s="53"/>
      <c r="U84" s="53"/>
      <c r="V84" s="53"/>
      <c r="W84" s="53"/>
      <c r="X84" s="53"/>
      <c r="Y84" s="53"/>
      <c r="Z84" s="53"/>
      <c r="AA84" s="53"/>
      <c r="AB84" s="53"/>
    </row>
    <row r="85">
      <c r="A85" s="136" t="s">
        <v>7</v>
      </c>
      <c r="B85" s="141" t="s">
        <v>453</v>
      </c>
      <c r="C85" s="137" t="s">
        <v>568</v>
      </c>
      <c r="D85" s="138">
        <v>101.0</v>
      </c>
      <c r="E85" s="142" t="s">
        <v>569</v>
      </c>
      <c r="F85" s="138" t="s">
        <v>456</v>
      </c>
      <c r="G85" s="140"/>
      <c r="H85" s="53"/>
      <c r="I85" s="53"/>
      <c r="J85" s="53"/>
      <c r="K85" s="53"/>
      <c r="L85" s="53"/>
      <c r="M85" s="53"/>
      <c r="N85" s="53"/>
      <c r="O85" s="53"/>
      <c r="P85" s="53"/>
      <c r="Q85" s="53"/>
      <c r="R85" s="53"/>
      <c r="S85" s="53"/>
      <c r="T85" s="53"/>
      <c r="U85" s="53"/>
      <c r="V85" s="53"/>
      <c r="W85" s="53"/>
      <c r="X85" s="53"/>
      <c r="Y85" s="53"/>
      <c r="Z85" s="53"/>
      <c r="AA85" s="53"/>
      <c r="AB85" s="53"/>
    </row>
    <row r="86">
      <c r="A86" s="136" t="s">
        <v>570</v>
      </c>
      <c r="B86" s="141" t="s">
        <v>453</v>
      </c>
      <c r="C86" s="137" t="s">
        <v>571</v>
      </c>
      <c r="D86" s="138">
        <v>20001.0</v>
      </c>
      <c r="E86" s="139" t="s">
        <v>459</v>
      </c>
      <c r="F86" s="138" t="s">
        <v>456</v>
      </c>
      <c r="G86" s="140"/>
      <c r="H86" s="53"/>
      <c r="I86" s="53"/>
      <c r="J86" s="53"/>
      <c r="K86" s="53"/>
      <c r="L86" s="53"/>
      <c r="M86" s="53"/>
      <c r="N86" s="53"/>
      <c r="O86" s="53"/>
      <c r="P86" s="53"/>
      <c r="Q86" s="53"/>
      <c r="R86" s="53"/>
      <c r="S86" s="53"/>
      <c r="T86" s="53"/>
      <c r="U86" s="53"/>
      <c r="V86" s="53"/>
      <c r="W86" s="53"/>
      <c r="X86" s="53"/>
      <c r="Y86" s="53"/>
      <c r="Z86" s="53"/>
      <c r="AA86" s="53"/>
      <c r="AB86" s="53"/>
    </row>
    <row r="87">
      <c r="A87" s="136" t="s">
        <v>572</v>
      </c>
      <c r="B87" s="137" t="s">
        <v>28</v>
      </c>
      <c r="C87" s="137" t="s">
        <v>573</v>
      </c>
      <c r="D87" s="143" t="s">
        <v>574</v>
      </c>
      <c r="E87" s="139" t="s">
        <v>459</v>
      </c>
      <c r="F87" s="138" t="s">
        <v>456</v>
      </c>
      <c r="G87" s="140"/>
      <c r="H87" s="53"/>
      <c r="I87" s="53"/>
      <c r="J87" s="53"/>
      <c r="K87" s="53"/>
      <c r="L87" s="53"/>
      <c r="M87" s="53"/>
      <c r="N87" s="53"/>
      <c r="O87" s="53"/>
      <c r="P87" s="53"/>
      <c r="Q87" s="53"/>
      <c r="R87" s="53"/>
      <c r="S87" s="53"/>
      <c r="T87" s="53"/>
      <c r="U87" s="53"/>
      <c r="V87" s="53"/>
      <c r="W87" s="53"/>
      <c r="X87" s="53"/>
      <c r="Y87" s="53"/>
      <c r="Z87" s="53"/>
      <c r="AA87" s="53"/>
      <c r="AB87" s="53"/>
    </row>
    <row r="88">
      <c r="A88" s="136" t="s">
        <v>575</v>
      </c>
      <c r="B88" s="137" t="s">
        <v>576</v>
      </c>
      <c r="C88" s="137" t="s">
        <v>577</v>
      </c>
      <c r="D88" s="143" t="s">
        <v>578</v>
      </c>
      <c r="E88" s="139" t="s">
        <v>459</v>
      </c>
      <c r="F88" s="138" t="s">
        <v>456</v>
      </c>
      <c r="G88" s="140"/>
      <c r="H88" s="53"/>
      <c r="I88" s="53"/>
      <c r="J88" s="53"/>
      <c r="K88" s="53"/>
      <c r="L88" s="53"/>
      <c r="M88" s="53"/>
      <c r="N88" s="53"/>
      <c r="O88" s="53"/>
      <c r="P88" s="53"/>
      <c r="Q88" s="53"/>
      <c r="R88" s="53"/>
      <c r="S88" s="53"/>
      <c r="T88" s="53"/>
      <c r="U88" s="53"/>
      <c r="V88" s="53"/>
      <c r="W88" s="53"/>
      <c r="X88" s="53"/>
      <c r="Y88" s="53"/>
      <c r="Z88" s="53"/>
      <c r="AA88" s="53"/>
      <c r="AB88" s="53"/>
    </row>
    <row r="89">
      <c r="A89" s="136" t="s">
        <v>579</v>
      </c>
      <c r="B89" s="137" t="s">
        <v>580</v>
      </c>
      <c r="C89" s="137" t="s">
        <v>581</v>
      </c>
      <c r="D89" s="143" t="s">
        <v>582</v>
      </c>
      <c r="E89" s="139" t="s">
        <v>459</v>
      </c>
      <c r="F89" s="138" t="s">
        <v>456</v>
      </c>
      <c r="G89" s="140"/>
      <c r="H89" s="53"/>
      <c r="I89" s="53"/>
      <c r="J89" s="53"/>
      <c r="K89" s="53"/>
      <c r="L89" s="53"/>
      <c r="M89" s="53"/>
      <c r="N89" s="53"/>
      <c r="O89" s="53"/>
      <c r="P89" s="53"/>
      <c r="Q89" s="53"/>
      <c r="R89" s="53"/>
      <c r="S89" s="53"/>
      <c r="T89" s="53"/>
      <c r="U89" s="53"/>
      <c r="V89" s="53"/>
      <c r="W89" s="53"/>
      <c r="X89" s="53"/>
      <c r="Y89" s="53"/>
      <c r="Z89" s="53"/>
      <c r="AA89" s="53"/>
      <c r="AB89" s="53"/>
    </row>
    <row r="90">
      <c r="A90" s="136" t="s">
        <v>583</v>
      </c>
      <c r="B90" s="137" t="s">
        <v>35</v>
      </c>
      <c r="C90" s="137" t="s">
        <v>584</v>
      </c>
      <c r="D90" s="144">
        <v>45092.0</v>
      </c>
      <c r="E90" s="139" t="s">
        <v>459</v>
      </c>
      <c r="F90" s="138" t="s">
        <v>456</v>
      </c>
      <c r="G90" s="140"/>
      <c r="H90" s="53"/>
      <c r="I90" s="53"/>
      <c r="J90" s="53"/>
      <c r="K90" s="53"/>
      <c r="L90" s="53"/>
      <c r="M90" s="53"/>
      <c r="N90" s="53"/>
      <c r="O90" s="53"/>
      <c r="P90" s="53"/>
      <c r="Q90" s="53"/>
      <c r="R90" s="53"/>
      <c r="S90" s="53"/>
      <c r="T90" s="53"/>
      <c r="U90" s="53"/>
      <c r="V90" s="53"/>
      <c r="W90" s="53"/>
      <c r="X90" s="53"/>
      <c r="Y90" s="53"/>
      <c r="Z90" s="53"/>
      <c r="AA90" s="53"/>
      <c r="AB90" s="53"/>
    </row>
    <row r="91">
      <c r="A91" s="145" t="s">
        <v>585</v>
      </c>
      <c r="B91" s="146" t="s">
        <v>35</v>
      </c>
      <c r="C91" s="146" t="s">
        <v>586</v>
      </c>
      <c r="D91" s="147">
        <v>45108.0</v>
      </c>
      <c r="E91" s="139" t="s">
        <v>459</v>
      </c>
      <c r="F91" s="138" t="s">
        <v>456</v>
      </c>
      <c r="G91" s="148"/>
      <c r="H91" s="53"/>
      <c r="I91" s="53"/>
      <c r="J91" s="53"/>
      <c r="K91" s="53"/>
      <c r="L91" s="53"/>
      <c r="M91" s="53"/>
      <c r="N91" s="53"/>
      <c r="O91" s="53"/>
      <c r="P91" s="53"/>
      <c r="Q91" s="53"/>
      <c r="R91" s="53"/>
      <c r="S91" s="53"/>
      <c r="T91" s="53"/>
      <c r="U91" s="53"/>
      <c r="V91" s="53"/>
      <c r="W91" s="53"/>
      <c r="X91" s="53"/>
      <c r="Y91" s="53"/>
      <c r="Z91" s="53"/>
      <c r="AA91" s="53"/>
      <c r="AB91" s="53"/>
    </row>
    <row r="92">
      <c r="A92" s="136" t="s">
        <v>525</v>
      </c>
      <c r="B92" s="137" t="s">
        <v>35</v>
      </c>
      <c r="C92" s="137" t="s">
        <v>587</v>
      </c>
      <c r="D92" s="144">
        <v>45838.0</v>
      </c>
      <c r="E92" s="139" t="s">
        <v>459</v>
      </c>
      <c r="F92" s="138" t="s">
        <v>221</v>
      </c>
      <c r="G92" s="149" t="s">
        <v>588</v>
      </c>
      <c r="H92" s="53"/>
      <c r="I92" s="53"/>
      <c r="J92" s="53"/>
      <c r="K92" s="53"/>
      <c r="L92" s="53"/>
      <c r="M92" s="53"/>
      <c r="N92" s="53"/>
      <c r="O92" s="53"/>
      <c r="P92" s="53"/>
      <c r="Q92" s="53"/>
      <c r="R92" s="53"/>
      <c r="S92" s="53"/>
      <c r="T92" s="53"/>
      <c r="U92" s="53"/>
      <c r="V92" s="53"/>
      <c r="W92" s="53"/>
      <c r="X92" s="53"/>
      <c r="Y92" s="53"/>
      <c r="Z92" s="53"/>
      <c r="AA92" s="53"/>
      <c r="AB92" s="53"/>
    </row>
    <row r="93">
      <c r="A93" s="136" t="s">
        <v>589</v>
      </c>
      <c r="B93" s="137" t="s">
        <v>590</v>
      </c>
      <c r="C93" s="137" t="s">
        <v>591</v>
      </c>
      <c r="D93" s="143">
        <v>0.0</v>
      </c>
      <c r="E93" s="139" t="s">
        <v>459</v>
      </c>
      <c r="F93" s="138" t="s">
        <v>456</v>
      </c>
      <c r="G93" s="140"/>
      <c r="H93" s="53"/>
      <c r="I93" s="53"/>
      <c r="J93" s="53"/>
      <c r="K93" s="53"/>
      <c r="L93" s="53"/>
      <c r="M93" s="53"/>
      <c r="N93" s="53"/>
      <c r="O93" s="53"/>
      <c r="P93" s="53"/>
      <c r="Q93" s="53"/>
      <c r="R93" s="53"/>
      <c r="S93" s="53"/>
      <c r="T93" s="53"/>
      <c r="U93" s="53"/>
      <c r="V93" s="53"/>
      <c r="W93" s="53"/>
      <c r="X93" s="53"/>
      <c r="Y93" s="53"/>
      <c r="Z93" s="53"/>
      <c r="AA93" s="53"/>
      <c r="AB93" s="53"/>
    </row>
    <row r="94">
      <c r="A94" s="136" t="s">
        <v>592</v>
      </c>
      <c r="B94" s="141" t="s">
        <v>453</v>
      </c>
      <c r="C94" s="137" t="s">
        <v>593</v>
      </c>
      <c r="D94" s="143" t="s">
        <v>136</v>
      </c>
      <c r="E94" s="142" t="s">
        <v>594</v>
      </c>
      <c r="F94" s="138" t="s">
        <v>221</v>
      </c>
      <c r="G94" s="140"/>
      <c r="H94" s="53"/>
      <c r="I94" s="53"/>
      <c r="J94" s="53"/>
      <c r="K94" s="53"/>
      <c r="L94" s="53"/>
      <c r="M94" s="53"/>
      <c r="N94" s="53"/>
      <c r="O94" s="53"/>
      <c r="P94" s="53"/>
      <c r="Q94" s="53"/>
      <c r="R94" s="53"/>
      <c r="S94" s="53"/>
      <c r="T94" s="53"/>
      <c r="U94" s="53"/>
      <c r="V94" s="53"/>
      <c r="W94" s="53"/>
      <c r="X94" s="53"/>
      <c r="Y94" s="53"/>
      <c r="Z94" s="53"/>
      <c r="AA94" s="53"/>
      <c r="AB94" s="53"/>
    </row>
    <row r="95">
      <c r="A95" s="136" t="s">
        <v>595</v>
      </c>
      <c r="B95" s="137" t="s">
        <v>81</v>
      </c>
      <c r="C95" s="137" t="s">
        <v>596</v>
      </c>
      <c r="D95" s="143" t="s">
        <v>83</v>
      </c>
      <c r="E95" s="139" t="s">
        <v>459</v>
      </c>
      <c r="F95" s="138" t="s">
        <v>221</v>
      </c>
      <c r="G95" s="140"/>
      <c r="H95" s="53"/>
      <c r="I95" s="53"/>
      <c r="J95" s="53"/>
      <c r="K95" s="53"/>
      <c r="L95" s="53"/>
      <c r="M95" s="53"/>
      <c r="N95" s="53"/>
      <c r="O95" s="53"/>
      <c r="P95" s="53"/>
      <c r="Q95" s="53"/>
      <c r="R95" s="53"/>
      <c r="S95" s="53"/>
      <c r="T95" s="53"/>
      <c r="U95" s="53"/>
      <c r="V95" s="53"/>
      <c r="W95" s="53"/>
      <c r="X95" s="53"/>
      <c r="Y95" s="53"/>
      <c r="Z95" s="53"/>
      <c r="AA95" s="53"/>
      <c r="AB95" s="53"/>
    </row>
    <row r="96">
      <c r="A96" s="136" t="s">
        <v>597</v>
      </c>
      <c r="B96" s="137" t="s">
        <v>110</v>
      </c>
      <c r="C96" s="141" t="s">
        <v>550</v>
      </c>
      <c r="D96" s="150">
        <v>45717.4375</v>
      </c>
      <c r="E96" s="139" t="s">
        <v>459</v>
      </c>
      <c r="F96" s="138" t="s">
        <v>456</v>
      </c>
      <c r="G96" s="140"/>
      <c r="H96" s="53"/>
      <c r="I96" s="53"/>
      <c r="J96" s="53"/>
      <c r="K96" s="53"/>
      <c r="L96" s="53"/>
      <c r="M96" s="53"/>
      <c r="N96" s="53"/>
      <c r="O96" s="53"/>
      <c r="P96" s="53"/>
      <c r="Q96" s="53"/>
      <c r="R96" s="53"/>
      <c r="S96" s="53"/>
      <c r="T96" s="53"/>
      <c r="U96" s="53"/>
      <c r="V96" s="53"/>
      <c r="W96" s="53"/>
      <c r="X96" s="53"/>
      <c r="Y96" s="53"/>
      <c r="Z96" s="53"/>
      <c r="AA96" s="53"/>
      <c r="AB96" s="53"/>
    </row>
    <row r="97">
      <c r="A97" s="136" t="s">
        <v>598</v>
      </c>
      <c r="B97" s="137" t="s">
        <v>110</v>
      </c>
      <c r="C97" s="141" t="s">
        <v>599</v>
      </c>
      <c r="D97" s="150">
        <v>45741.78125</v>
      </c>
      <c r="E97" s="139" t="s">
        <v>459</v>
      </c>
      <c r="F97" s="138" t="s">
        <v>221</v>
      </c>
      <c r="G97" s="140"/>
      <c r="H97" s="53"/>
      <c r="I97" s="53"/>
      <c r="J97" s="53"/>
      <c r="K97" s="53"/>
      <c r="L97" s="53"/>
      <c r="M97" s="53"/>
      <c r="N97" s="53"/>
      <c r="O97" s="53"/>
      <c r="P97" s="53"/>
      <c r="Q97" s="53"/>
      <c r="R97" s="53"/>
      <c r="S97" s="53"/>
      <c r="T97" s="53"/>
      <c r="U97" s="53"/>
      <c r="V97" s="53"/>
      <c r="W97" s="53"/>
      <c r="X97" s="53"/>
      <c r="Y97" s="53"/>
      <c r="Z97" s="53"/>
      <c r="AA97" s="53"/>
      <c r="AB97" s="53"/>
    </row>
    <row r="98">
      <c r="A98" s="151" t="s">
        <v>600</v>
      </c>
      <c r="B98" s="152" t="s">
        <v>59</v>
      </c>
      <c r="C98" s="152" t="s">
        <v>601</v>
      </c>
      <c r="D98" s="153" t="s">
        <v>143</v>
      </c>
      <c r="E98" s="154" t="s">
        <v>459</v>
      </c>
      <c r="F98" s="153" t="s">
        <v>456</v>
      </c>
      <c r="G98" s="155"/>
      <c r="H98" s="53"/>
      <c r="I98" s="53"/>
      <c r="J98" s="53"/>
      <c r="K98" s="53"/>
      <c r="L98" s="53"/>
      <c r="M98" s="53"/>
      <c r="N98" s="53"/>
      <c r="O98" s="53"/>
      <c r="P98" s="53"/>
      <c r="Q98" s="53"/>
      <c r="R98" s="53"/>
      <c r="S98" s="53"/>
      <c r="T98" s="53"/>
      <c r="U98" s="53"/>
      <c r="V98" s="53"/>
      <c r="W98" s="53"/>
      <c r="X98" s="53"/>
      <c r="Y98" s="53"/>
      <c r="Z98" s="53"/>
      <c r="AA98" s="53"/>
      <c r="AB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row>
    <row r="100">
      <c r="A100" s="74" t="s">
        <v>436</v>
      </c>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row>
    <row r="101">
      <c r="A101" s="80" t="s">
        <v>113</v>
      </c>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row>
    <row r="103">
      <c r="A103" s="76" t="s">
        <v>3</v>
      </c>
      <c r="B103" s="77" t="s">
        <v>4</v>
      </c>
      <c r="C103" s="77" t="s">
        <v>5</v>
      </c>
      <c r="D103" s="77" t="s">
        <v>6</v>
      </c>
      <c r="E103" s="77" t="s">
        <v>450</v>
      </c>
      <c r="F103" s="77" t="s">
        <v>451</v>
      </c>
      <c r="G103" s="78" t="s">
        <v>45</v>
      </c>
      <c r="H103" s="53"/>
      <c r="I103" s="53"/>
      <c r="J103" s="53"/>
      <c r="K103" s="53"/>
      <c r="L103" s="53"/>
      <c r="M103" s="53"/>
      <c r="N103" s="53"/>
      <c r="O103" s="53"/>
      <c r="P103" s="53"/>
      <c r="Q103" s="53"/>
      <c r="R103" s="53"/>
      <c r="S103" s="53"/>
      <c r="T103" s="53"/>
      <c r="U103" s="53"/>
      <c r="V103" s="53"/>
      <c r="W103" s="53"/>
      <c r="X103" s="53"/>
      <c r="Y103" s="53"/>
      <c r="Z103" s="53"/>
      <c r="AA103" s="53"/>
      <c r="AB103" s="53"/>
    </row>
    <row r="104">
      <c r="A104" s="84" t="s">
        <v>602</v>
      </c>
      <c r="B104" s="75" t="s">
        <v>453</v>
      </c>
      <c r="C104" s="80" t="s">
        <v>115</v>
      </c>
      <c r="D104" s="85">
        <v>40001.0</v>
      </c>
      <c r="E104" s="80" t="s">
        <v>455</v>
      </c>
      <c r="F104" s="80" t="s">
        <v>456</v>
      </c>
      <c r="G104" s="99"/>
      <c r="H104" s="53"/>
      <c r="I104" s="53"/>
      <c r="J104" s="53"/>
      <c r="K104" s="53"/>
      <c r="L104" s="53"/>
      <c r="M104" s="53"/>
      <c r="N104" s="53"/>
      <c r="O104" s="53"/>
      <c r="P104" s="53"/>
      <c r="Q104" s="53"/>
      <c r="R104" s="53"/>
      <c r="S104" s="53"/>
      <c r="T104" s="53"/>
      <c r="U104" s="53"/>
      <c r="V104" s="53"/>
      <c r="W104" s="53"/>
      <c r="X104" s="53"/>
      <c r="Y104" s="53"/>
      <c r="Z104" s="53"/>
      <c r="AA104" s="53"/>
      <c r="AB104" s="53"/>
    </row>
    <row r="105">
      <c r="A105" s="84" t="s">
        <v>583</v>
      </c>
      <c r="B105" s="80" t="s">
        <v>110</v>
      </c>
      <c r="C105" s="75" t="s">
        <v>603</v>
      </c>
      <c r="D105" s="126">
        <v>45905.4375</v>
      </c>
      <c r="E105" s="156" t="s">
        <v>459</v>
      </c>
      <c r="F105" s="80" t="s">
        <v>456</v>
      </c>
      <c r="G105" s="99"/>
      <c r="H105" s="53"/>
      <c r="I105" s="53"/>
      <c r="J105" s="53"/>
      <c r="K105" s="53"/>
      <c r="L105" s="53"/>
      <c r="M105" s="53"/>
      <c r="N105" s="53"/>
      <c r="O105" s="53"/>
      <c r="P105" s="53"/>
      <c r="Q105" s="53"/>
      <c r="R105" s="53"/>
      <c r="S105" s="53"/>
      <c r="T105" s="53"/>
      <c r="U105" s="53"/>
      <c r="V105" s="53"/>
      <c r="W105" s="53"/>
      <c r="X105" s="53"/>
      <c r="Y105" s="53"/>
      <c r="Z105" s="53"/>
      <c r="AA105" s="53"/>
      <c r="AB105" s="53"/>
    </row>
    <row r="106">
      <c r="A106" s="84" t="s">
        <v>585</v>
      </c>
      <c r="B106" s="80" t="s">
        <v>35</v>
      </c>
      <c r="C106" s="80" t="s">
        <v>119</v>
      </c>
      <c r="D106" s="103">
        <v>45905.0</v>
      </c>
      <c r="E106" s="156" t="s">
        <v>459</v>
      </c>
      <c r="F106" s="80" t="s">
        <v>456</v>
      </c>
      <c r="G106" s="99"/>
      <c r="H106" s="53"/>
      <c r="I106" s="53"/>
      <c r="J106" s="53"/>
      <c r="K106" s="53"/>
      <c r="L106" s="53"/>
      <c r="M106" s="53"/>
      <c r="N106" s="53"/>
      <c r="O106" s="53"/>
      <c r="P106" s="53"/>
      <c r="Q106" s="53"/>
      <c r="R106" s="53"/>
      <c r="S106" s="53"/>
      <c r="T106" s="53"/>
      <c r="U106" s="53"/>
      <c r="V106" s="53"/>
      <c r="W106" s="53"/>
      <c r="X106" s="53"/>
      <c r="Y106" s="53"/>
      <c r="Z106" s="53"/>
      <c r="AA106" s="53"/>
      <c r="AB106" s="53"/>
    </row>
    <row r="107">
      <c r="A107" s="84" t="s">
        <v>525</v>
      </c>
      <c r="B107" s="80" t="s">
        <v>35</v>
      </c>
      <c r="C107" s="80" t="s">
        <v>120</v>
      </c>
      <c r="D107" s="103">
        <v>45908.0</v>
      </c>
      <c r="E107" s="156" t="s">
        <v>459</v>
      </c>
      <c r="F107" s="80" t="s">
        <v>456</v>
      </c>
      <c r="G107" s="99"/>
      <c r="H107" s="53"/>
      <c r="I107" s="53"/>
      <c r="J107" s="53"/>
      <c r="K107" s="53"/>
      <c r="L107" s="53"/>
      <c r="M107" s="53"/>
      <c r="N107" s="53"/>
      <c r="O107" s="53"/>
      <c r="P107" s="53"/>
      <c r="Q107" s="53"/>
      <c r="R107" s="53"/>
      <c r="S107" s="53"/>
      <c r="T107" s="53"/>
      <c r="U107" s="53"/>
      <c r="V107" s="53"/>
      <c r="W107" s="53"/>
      <c r="X107" s="53"/>
      <c r="Y107" s="53"/>
      <c r="Z107" s="53"/>
      <c r="AA107" s="53"/>
      <c r="AB107" s="53"/>
    </row>
    <row r="108">
      <c r="A108" s="84" t="s">
        <v>604</v>
      </c>
      <c r="B108" s="80" t="s">
        <v>28</v>
      </c>
      <c r="C108" s="80" t="s">
        <v>122</v>
      </c>
      <c r="D108" s="82" t="s">
        <v>123</v>
      </c>
      <c r="E108" s="156" t="s">
        <v>459</v>
      </c>
      <c r="F108" s="80" t="s">
        <v>456</v>
      </c>
      <c r="G108" s="99"/>
      <c r="H108" s="53"/>
      <c r="I108" s="53"/>
      <c r="J108" s="53"/>
      <c r="K108" s="53"/>
      <c r="L108" s="53"/>
      <c r="M108" s="53"/>
      <c r="N108" s="53"/>
      <c r="O108" s="53"/>
      <c r="P108" s="53"/>
      <c r="Q108" s="53"/>
      <c r="R108" s="53"/>
      <c r="S108" s="53"/>
      <c r="T108" s="53"/>
      <c r="U108" s="53"/>
      <c r="V108" s="53"/>
      <c r="W108" s="53"/>
      <c r="X108" s="53"/>
      <c r="Y108" s="53"/>
      <c r="Z108" s="53"/>
      <c r="AA108" s="53"/>
      <c r="AB108" s="53"/>
    </row>
    <row r="109">
      <c r="A109" s="84" t="s">
        <v>7</v>
      </c>
      <c r="B109" s="75" t="s">
        <v>453</v>
      </c>
      <c r="C109" s="80" t="s">
        <v>124</v>
      </c>
      <c r="D109" s="82">
        <v>101.0</v>
      </c>
      <c r="E109" s="75" t="s">
        <v>569</v>
      </c>
      <c r="F109" s="80" t="s">
        <v>456</v>
      </c>
      <c r="G109" s="86" t="s">
        <v>605</v>
      </c>
      <c r="H109" s="53"/>
      <c r="I109" s="53"/>
      <c r="J109" s="53"/>
      <c r="K109" s="53"/>
      <c r="L109" s="53"/>
      <c r="M109" s="53"/>
      <c r="N109" s="53"/>
      <c r="O109" s="53"/>
      <c r="P109" s="53"/>
      <c r="Q109" s="53"/>
      <c r="R109" s="53"/>
      <c r="S109" s="53"/>
      <c r="T109" s="53"/>
      <c r="U109" s="53"/>
      <c r="V109" s="53"/>
      <c r="W109" s="53"/>
      <c r="X109" s="53"/>
      <c r="Y109" s="53"/>
      <c r="Z109" s="53"/>
      <c r="AA109" s="53"/>
      <c r="AB109" s="53"/>
    </row>
    <row r="110">
      <c r="A110" s="84" t="s">
        <v>606</v>
      </c>
      <c r="B110" s="80" t="s">
        <v>126</v>
      </c>
      <c r="C110" s="80" t="s">
        <v>127</v>
      </c>
      <c r="D110" s="157">
        <v>2.5E8</v>
      </c>
      <c r="E110" s="156" t="s">
        <v>459</v>
      </c>
      <c r="F110" s="80" t="s">
        <v>456</v>
      </c>
      <c r="G110" s="158" t="s">
        <v>607</v>
      </c>
      <c r="H110" s="53"/>
      <c r="I110" s="53"/>
      <c r="M110" s="53"/>
      <c r="N110" s="53"/>
      <c r="O110" s="53"/>
      <c r="P110" s="53"/>
      <c r="Q110" s="53"/>
      <c r="R110" s="53"/>
      <c r="S110" s="53"/>
      <c r="T110" s="53"/>
      <c r="U110" s="53"/>
      <c r="V110" s="53"/>
      <c r="W110" s="53"/>
      <c r="X110" s="53"/>
      <c r="Y110" s="53"/>
      <c r="Z110" s="53"/>
      <c r="AA110" s="53"/>
      <c r="AB110" s="53"/>
    </row>
    <row r="111">
      <c r="A111" s="84" t="s">
        <v>534</v>
      </c>
      <c r="B111" s="80" t="s">
        <v>81</v>
      </c>
      <c r="C111" s="80" t="s">
        <v>82</v>
      </c>
      <c r="D111" s="82" t="s">
        <v>83</v>
      </c>
      <c r="E111" s="156" t="s">
        <v>459</v>
      </c>
      <c r="F111" s="80" t="s">
        <v>456</v>
      </c>
      <c r="G111" s="86" t="s">
        <v>608</v>
      </c>
      <c r="H111" s="53"/>
      <c r="I111" s="53"/>
      <c r="K111" s="53"/>
      <c r="L111" s="53"/>
      <c r="M111" s="53"/>
      <c r="N111" s="53"/>
      <c r="O111" s="53"/>
      <c r="P111" s="53"/>
      <c r="Q111" s="53"/>
      <c r="R111" s="53"/>
      <c r="S111" s="53"/>
      <c r="T111" s="53"/>
      <c r="U111" s="53"/>
      <c r="V111" s="53"/>
      <c r="W111" s="53"/>
      <c r="X111" s="53"/>
      <c r="Y111" s="53"/>
      <c r="Z111" s="53"/>
      <c r="AA111" s="53"/>
      <c r="AB111" s="53"/>
    </row>
    <row r="112">
      <c r="A112" s="84" t="s">
        <v>609</v>
      </c>
      <c r="B112" s="80" t="s">
        <v>59</v>
      </c>
      <c r="C112" s="75" t="s">
        <v>610</v>
      </c>
      <c r="D112" s="82" t="s">
        <v>611</v>
      </c>
      <c r="E112" s="156" t="s">
        <v>459</v>
      </c>
      <c r="F112" s="80" t="s">
        <v>221</v>
      </c>
      <c r="G112" s="86" t="s">
        <v>612</v>
      </c>
      <c r="H112" s="53"/>
      <c r="I112" s="53"/>
      <c r="J112" s="53"/>
      <c r="K112" s="53"/>
      <c r="L112" s="53"/>
      <c r="M112" s="53"/>
      <c r="N112" s="53"/>
      <c r="O112" s="53"/>
      <c r="P112" s="53"/>
      <c r="Q112" s="53"/>
      <c r="R112" s="53"/>
      <c r="S112" s="53"/>
      <c r="T112" s="53"/>
      <c r="U112" s="53"/>
      <c r="V112" s="53"/>
      <c r="W112" s="53"/>
      <c r="X112" s="53"/>
      <c r="Y112" s="53"/>
      <c r="Z112" s="53"/>
      <c r="AA112" s="53"/>
      <c r="AB112" s="53"/>
    </row>
    <row r="113">
      <c r="A113" s="84" t="s">
        <v>613</v>
      </c>
      <c r="B113" s="80" t="s">
        <v>28</v>
      </c>
      <c r="C113" s="80" t="s">
        <v>130</v>
      </c>
      <c r="D113" s="82" t="s">
        <v>131</v>
      </c>
      <c r="E113" s="156" t="s">
        <v>459</v>
      </c>
      <c r="F113" s="80" t="s">
        <v>456</v>
      </c>
      <c r="G113" s="99"/>
      <c r="H113" s="53"/>
      <c r="I113" s="53"/>
      <c r="J113" s="53"/>
      <c r="K113" s="53"/>
      <c r="L113" s="53"/>
      <c r="M113" s="53"/>
      <c r="N113" s="53"/>
      <c r="O113" s="53"/>
      <c r="P113" s="53"/>
      <c r="Q113" s="53"/>
      <c r="R113" s="53"/>
      <c r="S113" s="53"/>
      <c r="T113" s="53"/>
      <c r="U113" s="53"/>
      <c r="V113" s="53"/>
      <c r="W113" s="53"/>
      <c r="X113" s="53"/>
      <c r="Y113" s="53"/>
      <c r="Z113" s="53"/>
      <c r="AA113" s="53"/>
      <c r="AB113" s="53"/>
    </row>
    <row r="114">
      <c r="A114" s="84" t="s">
        <v>614</v>
      </c>
      <c r="B114" s="80" t="s">
        <v>71</v>
      </c>
      <c r="C114" s="121" t="s">
        <v>615</v>
      </c>
      <c r="D114" s="123">
        <v>2.25</v>
      </c>
      <c r="E114" s="156" t="s">
        <v>459</v>
      </c>
      <c r="F114" s="80" t="s">
        <v>456</v>
      </c>
      <c r="G114" s="99"/>
      <c r="H114" s="53"/>
      <c r="I114" s="53"/>
      <c r="J114" s="53"/>
      <c r="K114" s="53"/>
      <c r="L114" s="53"/>
      <c r="M114" s="53"/>
      <c r="N114" s="53"/>
      <c r="O114" s="53"/>
      <c r="P114" s="53"/>
      <c r="Q114" s="53"/>
      <c r="R114" s="53"/>
      <c r="S114" s="53"/>
      <c r="T114" s="53"/>
      <c r="U114" s="53"/>
      <c r="V114" s="53"/>
      <c r="W114" s="53"/>
      <c r="X114" s="53"/>
      <c r="Y114" s="53"/>
      <c r="Z114" s="53"/>
      <c r="AA114" s="53"/>
      <c r="AB114" s="53"/>
    </row>
    <row r="115">
      <c r="A115" s="84" t="s">
        <v>616</v>
      </c>
      <c r="B115" s="80" t="s">
        <v>28</v>
      </c>
      <c r="C115" s="80" t="s">
        <v>617</v>
      </c>
      <c r="D115" s="82" t="s">
        <v>618</v>
      </c>
      <c r="E115" s="156" t="s">
        <v>459</v>
      </c>
      <c r="F115" s="80" t="s">
        <v>221</v>
      </c>
      <c r="G115" s="86" t="s">
        <v>619</v>
      </c>
      <c r="H115" s="53"/>
      <c r="I115" s="53"/>
      <c r="J115" s="53"/>
      <c r="K115" s="53"/>
      <c r="L115" s="53"/>
      <c r="M115" s="53"/>
      <c r="N115" s="53"/>
      <c r="O115" s="53"/>
      <c r="P115" s="53"/>
      <c r="Q115" s="53"/>
      <c r="R115" s="53"/>
      <c r="S115" s="53"/>
      <c r="T115" s="53"/>
      <c r="U115" s="53"/>
      <c r="V115" s="53"/>
      <c r="W115" s="53"/>
      <c r="X115" s="53"/>
      <c r="Y115" s="53"/>
      <c r="Z115" s="53"/>
      <c r="AA115" s="53"/>
      <c r="AB115" s="53"/>
    </row>
    <row r="116">
      <c r="A116" s="84" t="s">
        <v>620</v>
      </c>
      <c r="B116" s="80" t="s">
        <v>59</v>
      </c>
      <c r="C116" s="80" t="s">
        <v>621</v>
      </c>
      <c r="D116" s="82" t="s">
        <v>622</v>
      </c>
      <c r="E116" s="156" t="s">
        <v>459</v>
      </c>
      <c r="F116" s="80" t="s">
        <v>456</v>
      </c>
      <c r="G116" s="86" t="s">
        <v>623</v>
      </c>
      <c r="H116" s="53"/>
      <c r="I116" s="53"/>
      <c r="J116" s="53"/>
      <c r="K116" s="53"/>
      <c r="L116" s="53"/>
      <c r="M116" s="53"/>
      <c r="N116" s="53"/>
      <c r="O116" s="53"/>
      <c r="P116" s="53"/>
      <c r="Q116" s="53"/>
      <c r="R116" s="53"/>
      <c r="S116" s="53"/>
      <c r="T116" s="53"/>
      <c r="U116" s="53"/>
      <c r="V116" s="53"/>
      <c r="W116" s="53"/>
      <c r="X116" s="53"/>
      <c r="Y116" s="53"/>
      <c r="Z116" s="53"/>
      <c r="AA116" s="53"/>
      <c r="AB116" s="53"/>
    </row>
    <row r="117">
      <c r="A117" s="84" t="s">
        <v>624</v>
      </c>
      <c r="B117" s="80" t="s">
        <v>71</v>
      </c>
      <c r="C117" s="80" t="s">
        <v>625</v>
      </c>
      <c r="D117" s="159">
        <v>0.26161</v>
      </c>
      <c r="E117" s="156" t="s">
        <v>459</v>
      </c>
      <c r="F117" s="80" t="s">
        <v>221</v>
      </c>
      <c r="G117" s="86" t="s">
        <v>626</v>
      </c>
      <c r="H117" s="53"/>
      <c r="I117" s="53"/>
      <c r="J117" s="53"/>
      <c r="K117" s="53"/>
      <c r="L117" s="53"/>
      <c r="M117" s="53"/>
      <c r="N117" s="53"/>
      <c r="O117" s="53"/>
      <c r="P117" s="53"/>
      <c r="Q117" s="53"/>
      <c r="R117" s="53"/>
      <c r="S117" s="53"/>
      <c r="T117" s="53"/>
      <c r="U117" s="53"/>
      <c r="V117" s="53"/>
      <c r="W117" s="53"/>
      <c r="X117" s="53"/>
      <c r="Y117" s="53"/>
      <c r="Z117" s="53"/>
      <c r="AA117" s="53"/>
      <c r="AB117" s="53"/>
    </row>
    <row r="118">
      <c r="A118" s="84" t="s">
        <v>627</v>
      </c>
      <c r="B118" s="80" t="s">
        <v>71</v>
      </c>
      <c r="C118" s="80" t="s">
        <v>628</v>
      </c>
      <c r="D118" s="123">
        <v>2.05</v>
      </c>
      <c r="E118" s="156" t="s">
        <v>459</v>
      </c>
      <c r="F118" s="80" t="s">
        <v>221</v>
      </c>
      <c r="G118" s="86" t="s">
        <v>629</v>
      </c>
      <c r="H118" s="53"/>
      <c r="I118" s="53"/>
      <c r="J118" s="53"/>
      <c r="K118" s="53"/>
      <c r="L118" s="53"/>
      <c r="M118" s="53"/>
      <c r="N118" s="53"/>
      <c r="O118" s="53"/>
      <c r="P118" s="53"/>
      <c r="Q118" s="53"/>
      <c r="R118" s="53"/>
      <c r="S118" s="53"/>
      <c r="T118" s="53"/>
      <c r="U118" s="53"/>
      <c r="V118" s="53"/>
      <c r="W118" s="53"/>
      <c r="X118" s="53"/>
      <c r="Y118" s="53"/>
      <c r="Z118" s="53"/>
      <c r="AA118" s="53"/>
      <c r="AB118" s="53"/>
    </row>
    <row r="119">
      <c r="A119" s="84" t="s">
        <v>630</v>
      </c>
      <c r="B119" s="80" t="s">
        <v>35</v>
      </c>
      <c r="C119" s="80" t="s">
        <v>631</v>
      </c>
      <c r="D119" s="103">
        <v>45786.0</v>
      </c>
      <c r="E119" s="156" t="s">
        <v>459</v>
      </c>
      <c r="F119" s="80" t="s">
        <v>221</v>
      </c>
      <c r="G119" s="86" t="s">
        <v>632</v>
      </c>
      <c r="H119" s="53"/>
      <c r="I119" s="53"/>
      <c r="J119" s="53"/>
      <c r="K119" s="53"/>
      <c r="L119" s="53"/>
      <c r="M119" s="53"/>
      <c r="N119" s="53"/>
      <c r="O119" s="53"/>
      <c r="P119" s="53"/>
      <c r="Q119" s="53"/>
      <c r="R119" s="53"/>
      <c r="S119" s="53"/>
      <c r="T119" s="53"/>
      <c r="U119" s="53"/>
      <c r="V119" s="53"/>
      <c r="W119" s="53"/>
      <c r="X119" s="53"/>
      <c r="Y119" s="53"/>
      <c r="Z119" s="53"/>
      <c r="AA119" s="53"/>
      <c r="AB119" s="53"/>
    </row>
    <row r="120">
      <c r="A120" s="84" t="s">
        <v>633</v>
      </c>
      <c r="B120" s="80" t="s">
        <v>35</v>
      </c>
      <c r="C120" s="80" t="s">
        <v>634</v>
      </c>
      <c r="D120" s="103">
        <v>45787.0</v>
      </c>
      <c r="E120" s="156" t="s">
        <v>459</v>
      </c>
      <c r="F120" s="80" t="s">
        <v>221</v>
      </c>
      <c r="G120" s="86" t="s">
        <v>635</v>
      </c>
      <c r="H120" s="53"/>
      <c r="I120" s="53"/>
      <c r="J120" s="53"/>
      <c r="K120" s="53"/>
      <c r="L120" s="53"/>
      <c r="M120" s="53"/>
      <c r="N120" s="53"/>
      <c r="O120" s="53"/>
      <c r="P120" s="53"/>
      <c r="Q120" s="53"/>
      <c r="R120" s="53"/>
      <c r="S120" s="53"/>
      <c r="T120" s="53"/>
      <c r="U120" s="53"/>
      <c r="V120" s="53"/>
      <c r="W120" s="53"/>
      <c r="X120" s="53"/>
      <c r="Y120" s="53"/>
      <c r="Z120" s="53"/>
      <c r="AA120" s="53"/>
      <c r="AB120" s="53"/>
    </row>
    <row r="121">
      <c r="A121" s="84" t="s">
        <v>636</v>
      </c>
      <c r="B121" s="80" t="s">
        <v>59</v>
      </c>
      <c r="C121" s="80" t="s">
        <v>78</v>
      </c>
      <c r="D121" s="82" t="s">
        <v>79</v>
      </c>
      <c r="E121" s="156" t="s">
        <v>459</v>
      </c>
      <c r="F121" s="80" t="s">
        <v>456</v>
      </c>
      <c r="G121" s="99"/>
      <c r="H121" s="53"/>
      <c r="L121" s="53"/>
      <c r="M121" s="53"/>
      <c r="N121" s="53"/>
      <c r="O121" s="53"/>
      <c r="P121" s="53"/>
      <c r="Q121" s="53"/>
      <c r="R121" s="53"/>
      <c r="S121" s="53"/>
      <c r="T121" s="53"/>
      <c r="U121" s="53"/>
      <c r="V121" s="53"/>
      <c r="W121" s="53"/>
      <c r="X121" s="53"/>
      <c r="Y121" s="53"/>
      <c r="Z121" s="53"/>
      <c r="AA121" s="53"/>
      <c r="AB121" s="53"/>
    </row>
    <row r="122">
      <c r="A122" s="84" t="s">
        <v>426</v>
      </c>
      <c r="B122" s="80" t="s">
        <v>126</v>
      </c>
      <c r="C122" s="80" t="s">
        <v>140</v>
      </c>
      <c r="D122" s="157">
        <v>46232.88</v>
      </c>
      <c r="E122" s="156" t="s">
        <v>459</v>
      </c>
      <c r="F122" s="80" t="s">
        <v>221</v>
      </c>
      <c r="G122" s="86" t="s">
        <v>637</v>
      </c>
      <c r="H122" s="53"/>
      <c r="I122" s="53"/>
      <c r="J122" s="53"/>
      <c r="K122" s="53"/>
      <c r="L122" s="53"/>
      <c r="M122" s="53"/>
      <c r="N122" s="53"/>
      <c r="O122" s="53"/>
      <c r="P122" s="53"/>
      <c r="Q122" s="53"/>
      <c r="R122" s="53"/>
      <c r="S122" s="53"/>
      <c r="T122" s="53"/>
      <c r="U122" s="53"/>
      <c r="V122" s="53"/>
      <c r="W122" s="53"/>
      <c r="X122" s="53"/>
      <c r="Y122" s="53"/>
      <c r="Z122" s="53"/>
      <c r="AA122" s="53"/>
      <c r="AB122" s="53"/>
    </row>
    <row r="123">
      <c r="A123" s="84" t="s">
        <v>548</v>
      </c>
      <c r="B123" s="80" t="s">
        <v>59</v>
      </c>
      <c r="C123" s="160" t="s">
        <v>142</v>
      </c>
      <c r="D123" s="82" t="s">
        <v>143</v>
      </c>
      <c r="E123" s="156" t="s">
        <v>459</v>
      </c>
      <c r="F123" s="80" t="s">
        <v>456</v>
      </c>
      <c r="G123" s="86" t="s">
        <v>638</v>
      </c>
      <c r="H123" s="53"/>
      <c r="I123" s="53"/>
      <c r="J123" s="53"/>
      <c r="K123" s="53"/>
      <c r="L123" s="53"/>
      <c r="M123" s="53"/>
      <c r="N123" s="53"/>
      <c r="O123" s="53"/>
      <c r="P123" s="53"/>
      <c r="Q123" s="53"/>
      <c r="R123" s="53"/>
      <c r="S123" s="53"/>
      <c r="T123" s="53"/>
      <c r="U123" s="53"/>
      <c r="V123" s="53"/>
      <c r="W123" s="53"/>
      <c r="X123" s="53"/>
      <c r="Y123" s="53"/>
      <c r="Z123" s="53"/>
      <c r="AA123" s="53"/>
      <c r="AB123" s="53"/>
    </row>
    <row r="124">
      <c r="A124" s="84" t="s">
        <v>639</v>
      </c>
      <c r="B124" s="80" t="s">
        <v>15</v>
      </c>
      <c r="C124" s="80" t="s">
        <v>145</v>
      </c>
      <c r="D124" s="82" t="s">
        <v>146</v>
      </c>
      <c r="E124" s="156" t="s">
        <v>459</v>
      </c>
      <c r="F124" s="80" t="s">
        <v>221</v>
      </c>
      <c r="G124" s="99"/>
      <c r="H124" s="53"/>
      <c r="I124" s="53"/>
      <c r="J124" s="53"/>
      <c r="K124" s="53"/>
      <c r="L124" s="53"/>
      <c r="M124" s="53"/>
      <c r="N124" s="53"/>
      <c r="O124" s="53"/>
      <c r="P124" s="53"/>
      <c r="Q124" s="53"/>
      <c r="R124" s="53"/>
      <c r="S124" s="53"/>
      <c r="T124" s="53"/>
      <c r="U124" s="53"/>
      <c r="V124" s="53"/>
      <c r="W124" s="53"/>
      <c r="X124" s="53"/>
      <c r="Y124" s="53"/>
      <c r="Z124" s="53"/>
      <c r="AA124" s="53"/>
      <c r="AB124" s="53"/>
    </row>
    <row r="125">
      <c r="A125" s="84" t="s">
        <v>640</v>
      </c>
      <c r="B125" s="75" t="s">
        <v>453</v>
      </c>
      <c r="C125" s="80" t="s">
        <v>641</v>
      </c>
      <c r="D125" s="82">
        <v>45.0</v>
      </c>
      <c r="E125" s="75" t="s">
        <v>642</v>
      </c>
      <c r="F125" s="80" t="s">
        <v>221</v>
      </c>
      <c r="G125" s="86" t="s">
        <v>643</v>
      </c>
      <c r="H125" s="53"/>
      <c r="I125" s="53"/>
      <c r="J125" s="53"/>
      <c r="K125" s="53"/>
      <c r="L125" s="53"/>
      <c r="M125" s="53"/>
      <c r="N125" s="53"/>
      <c r="O125" s="53"/>
      <c r="P125" s="53"/>
      <c r="Q125" s="53"/>
      <c r="R125" s="53"/>
      <c r="S125" s="53"/>
      <c r="T125" s="53"/>
      <c r="U125" s="53"/>
      <c r="V125" s="53"/>
      <c r="W125" s="53"/>
      <c r="X125" s="53"/>
      <c r="Y125" s="53"/>
      <c r="Z125" s="53"/>
      <c r="AA125" s="53"/>
      <c r="AB125" s="53"/>
    </row>
    <row r="126">
      <c r="A126" s="84" t="s">
        <v>644</v>
      </c>
      <c r="B126" s="80" t="s">
        <v>8</v>
      </c>
      <c r="C126" s="75" t="s">
        <v>645</v>
      </c>
      <c r="D126" s="82">
        <v>7.0</v>
      </c>
      <c r="E126" s="80" t="s">
        <v>459</v>
      </c>
      <c r="F126" s="80" t="s">
        <v>456</v>
      </c>
      <c r="G126" s="86"/>
      <c r="H126" s="53"/>
      <c r="I126" s="53"/>
      <c r="J126" s="53"/>
      <c r="K126" s="53"/>
      <c r="L126" s="53"/>
      <c r="M126" s="53"/>
      <c r="N126" s="53"/>
      <c r="O126" s="53"/>
      <c r="P126" s="53"/>
      <c r="Q126" s="53"/>
      <c r="R126" s="53"/>
      <c r="S126" s="53"/>
      <c r="T126" s="53"/>
      <c r="U126" s="53"/>
      <c r="V126" s="53"/>
      <c r="W126" s="53"/>
      <c r="X126" s="53"/>
      <c r="Y126" s="53"/>
      <c r="Z126" s="53"/>
      <c r="AA126" s="53"/>
      <c r="AB126" s="53"/>
    </row>
    <row r="127">
      <c r="A127" s="93" t="s">
        <v>452</v>
      </c>
      <c r="B127" s="94" t="s">
        <v>453</v>
      </c>
      <c r="C127" s="94" t="s">
        <v>646</v>
      </c>
      <c r="D127" s="161" t="s">
        <v>488</v>
      </c>
      <c r="E127" s="162" t="s">
        <v>489</v>
      </c>
      <c r="F127" s="162" t="s">
        <v>456</v>
      </c>
      <c r="G127" s="163" t="s">
        <v>647</v>
      </c>
      <c r="H127" s="53"/>
      <c r="I127" s="53"/>
      <c r="J127" s="53"/>
      <c r="K127" s="53"/>
      <c r="L127" s="53"/>
      <c r="M127" s="53"/>
      <c r="N127" s="53"/>
      <c r="O127" s="53"/>
      <c r="P127" s="53"/>
      <c r="Q127" s="53"/>
      <c r="R127" s="53"/>
      <c r="S127" s="53"/>
      <c r="T127" s="53"/>
      <c r="U127" s="53"/>
      <c r="V127" s="53"/>
      <c r="W127" s="53"/>
      <c r="X127" s="53"/>
      <c r="Y127" s="53"/>
      <c r="Z127" s="53"/>
      <c r="AA127" s="53"/>
      <c r="AB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row>
    <row r="129">
      <c r="A129" s="134" t="s">
        <v>648</v>
      </c>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row>
    <row r="130">
      <c r="A130" s="164" t="s">
        <v>354</v>
      </c>
      <c r="B130" s="165"/>
      <c r="C130" s="165"/>
      <c r="D130" s="165"/>
      <c r="E130" s="165"/>
      <c r="F130" s="165"/>
      <c r="G130" s="165"/>
      <c r="H130" s="53"/>
      <c r="I130" s="53"/>
      <c r="J130" s="53"/>
      <c r="K130" s="53"/>
      <c r="L130" s="53"/>
      <c r="M130" s="53"/>
      <c r="N130" s="53"/>
      <c r="O130" s="53"/>
      <c r="P130" s="53"/>
      <c r="Q130" s="53"/>
      <c r="R130" s="53"/>
      <c r="S130" s="53"/>
      <c r="T130" s="53"/>
      <c r="U130" s="53"/>
      <c r="V130" s="53"/>
      <c r="W130" s="53"/>
      <c r="X130" s="53"/>
      <c r="Y130" s="53"/>
      <c r="Z130" s="53"/>
      <c r="AA130" s="53"/>
      <c r="AB130" s="53"/>
    </row>
    <row r="131">
      <c r="A131" s="165"/>
      <c r="B131" s="165"/>
      <c r="C131" s="165"/>
      <c r="D131" s="165"/>
      <c r="E131" s="165"/>
      <c r="F131" s="165"/>
      <c r="G131" s="165"/>
      <c r="H131" s="53"/>
      <c r="I131" s="53"/>
      <c r="J131" s="53"/>
      <c r="K131" s="53"/>
      <c r="L131" s="53"/>
      <c r="M131" s="53"/>
      <c r="N131" s="53"/>
      <c r="O131" s="53"/>
      <c r="P131" s="53"/>
      <c r="Q131" s="53"/>
      <c r="R131" s="53"/>
      <c r="S131" s="53"/>
      <c r="T131" s="53"/>
      <c r="U131" s="53"/>
      <c r="V131" s="53"/>
      <c r="W131" s="53"/>
      <c r="X131" s="53"/>
      <c r="Y131" s="53"/>
      <c r="Z131" s="53"/>
      <c r="AA131" s="53"/>
      <c r="AB131" s="53"/>
    </row>
    <row r="132">
      <c r="A132" s="76" t="s">
        <v>3</v>
      </c>
      <c r="B132" s="77" t="s">
        <v>4</v>
      </c>
      <c r="C132" s="77" t="s">
        <v>5</v>
      </c>
      <c r="D132" s="77" t="s">
        <v>6</v>
      </c>
      <c r="E132" s="77" t="s">
        <v>450</v>
      </c>
      <c r="F132" s="77" t="s">
        <v>451</v>
      </c>
      <c r="G132" s="78" t="s">
        <v>45</v>
      </c>
      <c r="H132" s="53"/>
      <c r="I132" s="53"/>
      <c r="J132" s="53"/>
      <c r="K132" s="53"/>
      <c r="L132" s="53"/>
      <c r="M132" s="53"/>
      <c r="N132" s="53"/>
      <c r="O132" s="53"/>
      <c r="P132" s="53"/>
      <c r="Q132" s="53"/>
      <c r="R132" s="53"/>
      <c r="S132" s="53"/>
      <c r="T132" s="53"/>
      <c r="U132" s="53"/>
      <c r="V132" s="53"/>
      <c r="W132" s="53"/>
      <c r="X132" s="53"/>
      <c r="Y132" s="53"/>
      <c r="Z132" s="53"/>
      <c r="AA132" s="53"/>
      <c r="AB132" s="53"/>
    </row>
    <row r="133">
      <c r="A133" s="166" t="s">
        <v>649</v>
      </c>
      <c r="B133" s="167" t="s">
        <v>453</v>
      </c>
      <c r="C133" s="168" t="s">
        <v>650</v>
      </c>
      <c r="D133" s="169">
        <v>1.0</v>
      </c>
      <c r="E133" s="168" t="s">
        <v>455</v>
      </c>
      <c r="F133" s="168" t="s">
        <v>456</v>
      </c>
      <c r="G133" s="170"/>
      <c r="H133" s="53"/>
      <c r="I133" s="53"/>
      <c r="J133" s="53"/>
      <c r="K133" s="53"/>
      <c r="L133" s="53"/>
      <c r="M133" s="53"/>
      <c r="N133" s="53"/>
      <c r="O133" s="53"/>
      <c r="P133" s="53"/>
      <c r="Q133" s="53"/>
      <c r="R133" s="53"/>
      <c r="S133" s="53"/>
      <c r="T133" s="53"/>
      <c r="U133" s="53"/>
      <c r="V133" s="53"/>
      <c r="W133" s="53"/>
      <c r="X133" s="53"/>
      <c r="Y133" s="53"/>
      <c r="Z133" s="53"/>
      <c r="AA133" s="53"/>
      <c r="AB133" s="53"/>
    </row>
    <row r="134">
      <c r="A134" s="84" t="s">
        <v>651</v>
      </c>
      <c r="B134" s="80" t="s">
        <v>59</v>
      </c>
      <c r="C134" s="80" t="s">
        <v>652</v>
      </c>
      <c r="D134" s="82" t="s">
        <v>611</v>
      </c>
      <c r="E134" s="167" t="s">
        <v>653</v>
      </c>
      <c r="F134" s="168" t="s">
        <v>456</v>
      </c>
      <c r="G134" s="170"/>
      <c r="H134" s="53"/>
      <c r="I134" s="53"/>
      <c r="J134" s="53"/>
      <c r="K134" s="53"/>
      <c r="L134" s="53"/>
      <c r="M134" s="53"/>
      <c r="N134" s="53"/>
      <c r="O134" s="53"/>
      <c r="P134" s="53"/>
      <c r="Q134" s="53"/>
      <c r="R134" s="53"/>
      <c r="S134" s="53"/>
      <c r="T134" s="53"/>
      <c r="U134" s="53"/>
      <c r="V134" s="53"/>
      <c r="W134" s="53"/>
      <c r="X134" s="53"/>
      <c r="Y134" s="53"/>
      <c r="Z134" s="53"/>
      <c r="AA134" s="53"/>
      <c r="AB134" s="53"/>
    </row>
    <row r="135">
      <c r="A135" s="166" t="s">
        <v>602</v>
      </c>
      <c r="B135" s="167" t="s">
        <v>453</v>
      </c>
      <c r="C135" s="168" t="s">
        <v>654</v>
      </c>
      <c r="D135" s="171">
        <v>50001.0</v>
      </c>
      <c r="E135" s="167" t="s">
        <v>655</v>
      </c>
      <c r="F135" s="168" t="s">
        <v>456</v>
      </c>
      <c r="G135" s="170"/>
      <c r="H135" s="53"/>
      <c r="I135" s="53"/>
      <c r="J135" s="53"/>
      <c r="K135" s="53"/>
      <c r="L135" s="53"/>
      <c r="M135" s="53"/>
      <c r="N135" s="53"/>
      <c r="O135" s="53"/>
      <c r="P135" s="53"/>
      <c r="Q135" s="53"/>
      <c r="R135" s="53"/>
      <c r="S135" s="53"/>
      <c r="T135" s="53"/>
      <c r="U135" s="53"/>
      <c r="V135" s="53"/>
      <c r="W135" s="53"/>
      <c r="X135" s="53"/>
      <c r="Y135" s="53"/>
      <c r="Z135" s="53"/>
      <c r="AA135" s="53"/>
      <c r="AB135" s="53"/>
    </row>
    <row r="136">
      <c r="A136" s="166" t="s">
        <v>630</v>
      </c>
      <c r="B136" s="168" t="s">
        <v>35</v>
      </c>
      <c r="C136" s="168" t="s">
        <v>656</v>
      </c>
      <c r="D136" s="172">
        <v>45660.0</v>
      </c>
      <c r="E136" s="173"/>
      <c r="F136" s="174" t="s">
        <v>456</v>
      </c>
      <c r="G136" s="170"/>
      <c r="H136" s="53"/>
      <c r="I136" s="53"/>
      <c r="J136" s="53"/>
      <c r="K136" s="53"/>
      <c r="L136" s="53"/>
      <c r="M136" s="53"/>
      <c r="N136" s="53"/>
      <c r="O136" s="53"/>
      <c r="P136" s="53"/>
      <c r="Q136" s="53"/>
      <c r="R136" s="53"/>
      <c r="S136" s="53"/>
      <c r="T136" s="53"/>
      <c r="U136" s="53"/>
      <c r="V136" s="53"/>
      <c r="W136" s="53"/>
      <c r="X136" s="53"/>
      <c r="Y136" s="53"/>
      <c r="Z136" s="53"/>
      <c r="AA136" s="53"/>
      <c r="AB136" s="53"/>
    </row>
    <row r="137">
      <c r="A137" s="166" t="s">
        <v>633</v>
      </c>
      <c r="B137" s="168" t="s">
        <v>35</v>
      </c>
      <c r="C137" s="168" t="s">
        <v>657</v>
      </c>
      <c r="D137" s="172">
        <v>45691.0</v>
      </c>
      <c r="E137" s="173"/>
      <c r="F137" s="174" t="s">
        <v>456</v>
      </c>
      <c r="G137" s="170"/>
      <c r="H137" s="53"/>
      <c r="I137" s="53"/>
      <c r="J137" s="53"/>
      <c r="K137" s="53"/>
      <c r="L137" s="53"/>
      <c r="M137" s="53"/>
      <c r="N137" s="53"/>
      <c r="O137" s="53"/>
      <c r="P137" s="53"/>
      <c r="Q137" s="53"/>
      <c r="R137" s="53"/>
      <c r="S137" s="53"/>
      <c r="T137" s="53"/>
      <c r="U137" s="53"/>
      <c r="V137" s="53"/>
      <c r="W137" s="53"/>
      <c r="X137" s="53"/>
      <c r="Y137" s="53"/>
      <c r="Z137" s="53"/>
      <c r="AA137" s="53"/>
      <c r="AB137" s="53"/>
    </row>
    <row r="138">
      <c r="A138" s="166" t="s">
        <v>627</v>
      </c>
      <c r="B138" s="168" t="s">
        <v>71</v>
      </c>
      <c r="C138" s="168" t="s">
        <v>658</v>
      </c>
      <c r="D138" s="175">
        <v>2.05</v>
      </c>
      <c r="E138" s="60"/>
      <c r="F138" s="168" t="s">
        <v>221</v>
      </c>
      <c r="G138" s="170"/>
      <c r="H138" s="53"/>
      <c r="I138" s="53"/>
      <c r="J138" s="53"/>
      <c r="K138" s="53"/>
      <c r="L138" s="53"/>
      <c r="M138" s="53"/>
      <c r="N138" s="53"/>
      <c r="O138" s="53"/>
      <c r="P138" s="53"/>
      <c r="Q138" s="53"/>
      <c r="R138" s="53"/>
      <c r="S138" s="53"/>
      <c r="T138" s="53"/>
      <c r="U138" s="53"/>
      <c r="V138" s="53"/>
      <c r="W138" s="53"/>
      <c r="X138" s="53"/>
      <c r="Y138" s="53"/>
      <c r="Z138" s="53"/>
      <c r="AA138" s="53"/>
      <c r="AB138" s="53"/>
    </row>
    <row r="139">
      <c r="A139" s="166" t="s">
        <v>614</v>
      </c>
      <c r="B139" s="168" t="s">
        <v>71</v>
      </c>
      <c r="C139" s="168" t="s">
        <v>659</v>
      </c>
      <c r="D139" s="175">
        <v>2.15</v>
      </c>
      <c r="E139" s="60"/>
      <c r="F139" s="168" t="s">
        <v>221</v>
      </c>
      <c r="G139" s="170"/>
      <c r="H139" s="53"/>
      <c r="I139" s="53"/>
      <c r="J139" s="53"/>
      <c r="K139" s="53"/>
      <c r="L139" s="53"/>
      <c r="M139" s="53"/>
      <c r="N139" s="53"/>
      <c r="O139" s="53"/>
      <c r="P139" s="53"/>
      <c r="Q139" s="53"/>
      <c r="R139" s="53"/>
      <c r="S139" s="53"/>
      <c r="T139" s="53"/>
      <c r="U139" s="53"/>
      <c r="V139" s="53"/>
      <c r="W139" s="53"/>
      <c r="X139" s="53"/>
      <c r="Y139" s="53"/>
      <c r="Z139" s="53"/>
      <c r="AA139" s="53"/>
      <c r="AB139" s="53"/>
    </row>
    <row r="140">
      <c r="A140" s="176" t="s">
        <v>548</v>
      </c>
      <c r="B140" s="177" t="s">
        <v>59</v>
      </c>
      <c r="C140" s="178" t="s">
        <v>660</v>
      </c>
      <c r="D140" s="179" t="s">
        <v>143</v>
      </c>
      <c r="E140" s="180"/>
      <c r="F140" s="177" t="s">
        <v>456</v>
      </c>
      <c r="G140" s="181"/>
      <c r="H140" s="53"/>
      <c r="I140" s="53"/>
      <c r="J140" s="53"/>
      <c r="K140" s="53"/>
      <c r="L140" s="53"/>
      <c r="M140" s="53"/>
      <c r="N140" s="53"/>
      <c r="O140" s="53"/>
      <c r="P140" s="53"/>
      <c r="Q140" s="53"/>
      <c r="R140" s="53"/>
      <c r="S140" s="53"/>
      <c r="T140" s="53"/>
      <c r="U140" s="53"/>
      <c r="V140" s="53"/>
      <c r="W140" s="53"/>
      <c r="X140" s="53"/>
      <c r="Y140" s="53"/>
      <c r="Z140" s="53"/>
      <c r="AA140" s="53"/>
      <c r="AB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row>
    <row r="142">
      <c r="A142" s="74" t="s">
        <v>661</v>
      </c>
      <c r="B142" s="53"/>
      <c r="C142" s="54" t="s">
        <v>662</v>
      </c>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row>
    <row r="143">
      <c r="A143" s="80" t="s">
        <v>148</v>
      </c>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row>
    <row r="145">
      <c r="A145" s="76" t="s">
        <v>3</v>
      </c>
      <c r="B145" s="77" t="s">
        <v>4</v>
      </c>
      <c r="C145" s="77" t="s">
        <v>5</v>
      </c>
      <c r="D145" s="77" t="s">
        <v>6</v>
      </c>
      <c r="E145" s="77" t="s">
        <v>450</v>
      </c>
      <c r="F145" s="77" t="s">
        <v>451</v>
      </c>
      <c r="G145" s="78" t="s">
        <v>45</v>
      </c>
      <c r="H145" s="53"/>
      <c r="I145" s="53"/>
      <c r="J145" s="53"/>
      <c r="K145" s="53"/>
      <c r="L145" s="53"/>
      <c r="M145" s="53"/>
      <c r="N145" s="53"/>
      <c r="O145" s="53"/>
      <c r="P145" s="53"/>
      <c r="Q145" s="53"/>
      <c r="R145" s="53"/>
      <c r="S145" s="53"/>
      <c r="T145" s="53"/>
      <c r="U145" s="53"/>
      <c r="V145" s="53"/>
      <c r="W145" s="53"/>
      <c r="X145" s="53"/>
      <c r="Y145" s="53"/>
      <c r="Z145" s="53"/>
      <c r="AA145" s="53"/>
      <c r="AB145" s="53"/>
    </row>
    <row r="146">
      <c r="A146" s="84" t="s">
        <v>663</v>
      </c>
      <c r="B146" s="75" t="s">
        <v>453</v>
      </c>
      <c r="C146" s="80" t="s">
        <v>664</v>
      </c>
      <c r="D146" s="85">
        <v>70001.0</v>
      </c>
      <c r="E146" s="80" t="s">
        <v>455</v>
      </c>
      <c r="F146" s="80" t="s">
        <v>456</v>
      </c>
      <c r="G146" s="86" t="s">
        <v>665</v>
      </c>
      <c r="H146" s="53"/>
      <c r="I146" s="53"/>
      <c r="J146" s="53"/>
      <c r="K146" s="53"/>
      <c r="L146" s="53"/>
      <c r="M146" s="53"/>
      <c r="N146" s="53"/>
      <c r="O146" s="53"/>
      <c r="P146" s="53"/>
      <c r="Q146" s="53"/>
      <c r="R146" s="53"/>
      <c r="S146" s="53"/>
      <c r="T146" s="53"/>
      <c r="U146" s="53"/>
      <c r="V146" s="53"/>
      <c r="W146" s="53"/>
      <c r="X146" s="53"/>
      <c r="Y146" s="53"/>
      <c r="Z146" s="53"/>
      <c r="AA146" s="53"/>
      <c r="AB146" s="53"/>
    </row>
    <row r="147">
      <c r="A147" s="84" t="s">
        <v>583</v>
      </c>
      <c r="B147" s="80" t="s">
        <v>110</v>
      </c>
      <c r="C147" s="75" t="s">
        <v>666</v>
      </c>
      <c r="D147" s="126">
        <v>45905.583333333336</v>
      </c>
      <c r="E147" s="156" t="s">
        <v>459</v>
      </c>
      <c r="F147" s="156" t="s">
        <v>456</v>
      </c>
      <c r="G147" s="86" t="s">
        <v>667</v>
      </c>
      <c r="H147" s="53"/>
      <c r="I147" s="53"/>
      <c r="J147" s="53"/>
      <c r="K147" s="53"/>
      <c r="L147" s="53"/>
      <c r="M147" s="53"/>
      <c r="N147" s="53"/>
      <c r="O147" s="53"/>
      <c r="P147" s="53"/>
      <c r="Q147" s="53"/>
      <c r="R147" s="53"/>
      <c r="S147" s="53"/>
      <c r="T147" s="53"/>
      <c r="U147" s="53"/>
      <c r="V147" s="53"/>
      <c r="W147" s="53"/>
      <c r="X147" s="53"/>
      <c r="Y147" s="53"/>
      <c r="Z147" s="53"/>
      <c r="AA147" s="53"/>
      <c r="AB147" s="53"/>
    </row>
    <row r="148">
      <c r="A148" s="84" t="s">
        <v>668</v>
      </c>
      <c r="B148" s="80" t="s">
        <v>59</v>
      </c>
      <c r="C148" s="80" t="s">
        <v>669</v>
      </c>
      <c r="D148" s="82" t="s">
        <v>670</v>
      </c>
      <c r="E148" s="80" t="s">
        <v>459</v>
      </c>
      <c r="F148" s="80" t="s">
        <v>456</v>
      </c>
      <c r="G148" s="86" t="s">
        <v>671</v>
      </c>
      <c r="H148" s="53"/>
      <c r="I148" s="53"/>
      <c r="J148" s="53"/>
      <c r="K148" s="53"/>
      <c r="L148" s="53"/>
      <c r="M148" s="53"/>
      <c r="N148" s="53"/>
      <c r="O148" s="53"/>
      <c r="P148" s="53"/>
      <c r="Q148" s="53"/>
      <c r="R148" s="53"/>
      <c r="S148" s="53"/>
      <c r="T148" s="53"/>
      <c r="U148" s="53"/>
      <c r="V148" s="53"/>
      <c r="W148" s="53"/>
      <c r="X148" s="53"/>
      <c r="Y148" s="53"/>
      <c r="Z148" s="53"/>
      <c r="AA148" s="53"/>
      <c r="AB148" s="53"/>
    </row>
    <row r="149">
      <c r="A149" s="84" t="s">
        <v>7</v>
      </c>
      <c r="B149" s="75" t="s">
        <v>453</v>
      </c>
      <c r="C149" s="80" t="s">
        <v>124</v>
      </c>
      <c r="D149" s="82">
        <v>215.0</v>
      </c>
      <c r="E149" s="75" t="s">
        <v>569</v>
      </c>
      <c r="F149" s="80" t="s">
        <v>456</v>
      </c>
      <c r="G149" s="86" t="s">
        <v>672</v>
      </c>
      <c r="H149" s="53"/>
      <c r="I149" s="53"/>
      <c r="J149" s="53"/>
      <c r="K149" s="53"/>
      <c r="L149" s="53"/>
      <c r="M149" s="53"/>
      <c r="N149" s="53"/>
      <c r="O149" s="53"/>
      <c r="P149" s="53"/>
      <c r="Q149" s="53"/>
      <c r="R149" s="53"/>
      <c r="S149" s="53"/>
      <c r="T149" s="53"/>
      <c r="U149" s="53"/>
      <c r="V149" s="53"/>
      <c r="W149" s="53"/>
      <c r="X149" s="53"/>
      <c r="Y149" s="53"/>
      <c r="Z149" s="53"/>
      <c r="AA149" s="53"/>
      <c r="AB149" s="53"/>
    </row>
    <row r="150">
      <c r="A150" s="182" t="s">
        <v>564</v>
      </c>
      <c r="B150" s="135" t="str">
        <f t="shared" ref="B150:D150" si="1">B84</f>
        <v>VARCHAR2(40)</v>
      </c>
      <c r="C150" s="135" t="str">
        <f t="shared" si="1"/>
        <v>Unique generated identifier for each netting agreement record.</v>
      </c>
      <c r="D150" s="183" t="str">
        <f t="shared" si="1"/>
        <v>GMRA_2023_KB</v>
      </c>
      <c r="E150" s="80" t="s">
        <v>459</v>
      </c>
      <c r="F150" s="183" t="s">
        <v>221</v>
      </c>
      <c r="G150" s="83" t="s">
        <v>673</v>
      </c>
      <c r="H150" s="53"/>
      <c r="I150" s="53"/>
      <c r="J150" s="53"/>
      <c r="K150" s="53"/>
      <c r="L150" s="53"/>
      <c r="M150" s="53"/>
      <c r="N150" s="53"/>
      <c r="O150" s="53"/>
      <c r="P150" s="53"/>
      <c r="Q150" s="53"/>
      <c r="R150" s="53"/>
      <c r="S150" s="53"/>
      <c r="T150" s="53"/>
      <c r="U150" s="53"/>
      <c r="V150" s="53"/>
      <c r="W150" s="53"/>
      <c r="X150" s="53"/>
      <c r="Y150" s="53"/>
      <c r="Z150" s="53"/>
      <c r="AA150" s="53"/>
      <c r="AB150" s="53"/>
    </row>
    <row r="151">
      <c r="A151" s="182" t="s">
        <v>570</v>
      </c>
      <c r="B151" s="184" t="s">
        <v>453</v>
      </c>
      <c r="C151" s="135" t="s">
        <v>571</v>
      </c>
      <c r="D151" s="185">
        <v>20001.0</v>
      </c>
      <c r="E151" s="80" t="s">
        <v>459</v>
      </c>
      <c r="F151" s="183" t="s">
        <v>221</v>
      </c>
      <c r="G151" s="83" t="s">
        <v>674</v>
      </c>
      <c r="H151" s="53"/>
      <c r="I151" s="53"/>
      <c r="J151" s="53"/>
      <c r="K151" s="53"/>
      <c r="L151" s="53"/>
      <c r="M151" s="53"/>
      <c r="N151" s="53"/>
      <c r="O151" s="53"/>
      <c r="P151" s="53"/>
      <c r="Q151" s="53"/>
      <c r="R151" s="53"/>
      <c r="S151" s="53"/>
      <c r="T151" s="53"/>
      <c r="U151" s="53"/>
      <c r="V151" s="53"/>
      <c r="W151" s="53"/>
      <c r="X151" s="53"/>
      <c r="Y151" s="53"/>
      <c r="Z151" s="53"/>
      <c r="AA151" s="53"/>
      <c r="AB151" s="53"/>
    </row>
    <row r="152">
      <c r="A152" s="84" t="s">
        <v>675</v>
      </c>
      <c r="B152" s="80" t="s">
        <v>126</v>
      </c>
      <c r="C152" s="80" t="s">
        <v>676</v>
      </c>
      <c r="D152" s="157">
        <v>1.0E8</v>
      </c>
      <c r="E152" s="80" t="s">
        <v>459</v>
      </c>
      <c r="F152" s="186" t="s">
        <v>456</v>
      </c>
      <c r="G152" s="187" t="s">
        <v>677</v>
      </c>
      <c r="H152" s="53"/>
      <c r="I152" s="53"/>
      <c r="J152" s="53"/>
      <c r="K152" s="53"/>
      <c r="L152" s="53"/>
      <c r="M152" s="53"/>
      <c r="N152" s="53"/>
      <c r="O152" s="53"/>
      <c r="P152" s="53"/>
      <c r="Q152" s="53"/>
      <c r="R152" s="53"/>
      <c r="S152" s="53"/>
      <c r="T152" s="53"/>
      <c r="U152" s="53"/>
      <c r="V152" s="53"/>
      <c r="W152" s="53"/>
      <c r="X152" s="53"/>
      <c r="Y152" s="53"/>
      <c r="Z152" s="53"/>
      <c r="AA152" s="53"/>
      <c r="AB152" s="53"/>
    </row>
    <row r="153">
      <c r="A153" s="84" t="s">
        <v>678</v>
      </c>
      <c r="B153" s="80" t="s">
        <v>35</v>
      </c>
      <c r="C153" s="80" t="s">
        <v>156</v>
      </c>
      <c r="D153" s="103">
        <v>45908.0</v>
      </c>
      <c r="E153" s="80" t="s">
        <v>459</v>
      </c>
      <c r="F153" s="100" t="s">
        <v>456</v>
      </c>
      <c r="G153" s="86" t="s">
        <v>679</v>
      </c>
      <c r="H153" s="53"/>
      <c r="I153" s="53"/>
      <c r="J153" s="53"/>
      <c r="K153" s="53"/>
      <c r="L153" s="53"/>
      <c r="M153" s="53"/>
      <c r="N153" s="53"/>
      <c r="O153" s="53"/>
      <c r="P153" s="53"/>
      <c r="Q153" s="53"/>
      <c r="R153" s="53"/>
      <c r="S153" s="53"/>
      <c r="T153" s="53"/>
      <c r="U153" s="53"/>
      <c r="V153" s="53"/>
      <c r="W153" s="53"/>
      <c r="X153" s="53"/>
      <c r="Y153" s="53"/>
      <c r="Z153" s="53"/>
      <c r="AA153" s="53"/>
      <c r="AB153" s="53"/>
    </row>
    <row r="154">
      <c r="A154" s="84" t="s">
        <v>680</v>
      </c>
      <c r="B154" s="80" t="s">
        <v>35</v>
      </c>
      <c r="C154" s="80" t="s">
        <v>158</v>
      </c>
      <c r="D154" s="103">
        <v>45915.0</v>
      </c>
      <c r="E154" s="80" t="s">
        <v>459</v>
      </c>
      <c r="F154" s="100" t="s">
        <v>456</v>
      </c>
      <c r="G154" s="86" t="s">
        <v>681</v>
      </c>
      <c r="H154" s="53"/>
      <c r="I154" s="53"/>
      <c r="J154" s="53"/>
      <c r="K154" s="53"/>
      <c r="L154" s="53"/>
      <c r="M154" s="53"/>
      <c r="N154" s="53"/>
      <c r="O154" s="53"/>
      <c r="P154" s="53"/>
      <c r="Q154" s="53"/>
      <c r="R154" s="53"/>
      <c r="S154" s="53"/>
      <c r="T154" s="53"/>
      <c r="U154" s="53"/>
      <c r="V154" s="53"/>
      <c r="W154" s="53"/>
      <c r="X154" s="53"/>
      <c r="Y154" s="53"/>
      <c r="Z154" s="53"/>
      <c r="AA154" s="53"/>
      <c r="AB154" s="53"/>
    </row>
    <row r="155">
      <c r="A155" s="84" t="s">
        <v>442</v>
      </c>
      <c r="B155" s="80" t="s">
        <v>126</v>
      </c>
      <c r="C155" s="80" t="s">
        <v>682</v>
      </c>
      <c r="D155" s="157">
        <v>1.0E8</v>
      </c>
      <c r="E155" s="80" t="s">
        <v>459</v>
      </c>
      <c r="F155" s="80" t="s">
        <v>456</v>
      </c>
      <c r="G155" s="158" t="s">
        <v>683</v>
      </c>
      <c r="H155" s="53"/>
      <c r="I155" s="53"/>
      <c r="J155" s="53"/>
      <c r="K155" s="53"/>
      <c r="L155" s="53"/>
      <c r="M155" s="53"/>
      <c r="N155" s="53"/>
      <c r="O155" s="53"/>
      <c r="P155" s="53"/>
      <c r="Q155" s="53"/>
      <c r="R155" s="53"/>
      <c r="S155" s="53"/>
      <c r="T155" s="53"/>
      <c r="U155" s="53"/>
      <c r="V155" s="53"/>
      <c r="W155" s="53"/>
      <c r="X155" s="53"/>
      <c r="Y155" s="53"/>
      <c r="Z155" s="53"/>
      <c r="AA155" s="53"/>
      <c r="AB155" s="53"/>
    </row>
    <row r="156">
      <c r="A156" s="84" t="s">
        <v>684</v>
      </c>
      <c r="B156" s="80" t="s">
        <v>126</v>
      </c>
      <c r="C156" s="80" t="s">
        <v>685</v>
      </c>
      <c r="D156" s="157">
        <v>1.000383562E8</v>
      </c>
      <c r="E156" s="80" t="s">
        <v>459</v>
      </c>
      <c r="F156" s="80" t="s">
        <v>456</v>
      </c>
      <c r="G156" s="158" t="s">
        <v>686</v>
      </c>
      <c r="H156" s="53"/>
      <c r="I156" s="53"/>
      <c r="J156" s="53"/>
      <c r="K156" s="53"/>
      <c r="L156" s="53"/>
      <c r="M156" s="53"/>
      <c r="N156" s="53"/>
      <c r="O156" s="53"/>
      <c r="P156" s="53"/>
      <c r="Q156" s="53"/>
      <c r="R156" s="53"/>
      <c r="S156" s="53"/>
      <c r="T156" s="53"/>
      <c r="U156" s="53"/>
      <c r="V156" s="53"/>
      <c r="W156" s="53"/>
      <c r="X156" s="53"/>
      <c r="Y156" s="53"/>
      <c r="Z156" s="53"/>
      <c r="AA156" s="53"/>
      <c r="AB156" s="53"/>
    </row>
    <row r="157">
      <c r="A157" s="84" t="s">
        <v>534</v>
      </c>
      <c r="B157" s="80" t="s">
        <v>81</v>
      </c>
      <c r="C157" s="80" t="s">
        <v>82</v>
      </c>
      <c r="D157" s="82" t="s">
        <v>83</v>
      </c>
      <c r="E157" s="80" t="s">
        <v>459</v>
      </c>
      <c r="F157" s="80" t="s">
        <v>456</v>
      </c>
      <c r="G157" s="86" t="s">
        <v>687</v>
      </c>
      <c r="H157" s="53"/>
      <c r="I157" s="53"/>
      <c r="J157" s="53"/>
      <c r="K157" s="53"/>
      <c r="L157" s="53"/>
      <c r="M157" s="53"/>
      <c r="N157" s="53"/>
      <c r="O157" s="53"/>
      <c r="P157" s="53"/>
      <c r="Q157" s="53"/>
      <c r="R157" s="53"/>
      <c r="S157" s="53"/>
      <c r="T157" s="53"/>
      <c r="U157" s="53"/>
      <c r="V157" s="53"/>
      <c r="W157" s="53"/>
      <c r="X157" s="53"/>
      <c r="Y157" s="53"/>
      <c r="Z157" s="53"/>
      <c r="AA157" s="53"/>
      <c r="AB157" s="53"/>
    </row>
    <row r="158">
      <c r="A158" s="84" t="s">
        <v>609</v>
      </c>
      <c r="B158" s="80" t="s">
        <v>59</v>
      </c>
      <c r="C158" s="75" t="s">
        <v>688</v>
      </c>
      <c r="D158" s="82" t="s">
        <v>611</v>
      </c>
      <c r="E158" s="80" t="s">
        <v>459</v>
      </c>
      <c r="F158" s="80" t="s">
        <v>221</v>
      </c>
      <c r="G158" s="86" t="s">
        <v>612</v>
      </c>
      <c r="H158" s="53"/>
      <c r="I158" s="53"/>
      <c r="J158" s="53"/>
      <c r="K158" s="53"/>
      <c r="L158" s="53"/>
      <c r="M158" s="53"/>
      <c r="N158" s="53"/>
      <c r="O158" s="53"/>
      <c r="P158" s="53"/>
      <c r="Q158" s="53"/>
      <c r="R158" s="53"/>
      <c r="S158" s="53"/>
      <c r="T158" s="53"/>
      <c r="U158" s="53"/>
      <c r="V158" s="53"/>
      <c r="W158" s="53"/>
      <c r="X158" s="53"/>
      <c r="Y158" s="53"/>
      <c r="Z158" s="53"/>
      <c r="AA158" s="53"/>
      <c r="AB158" s="53"/>
    </row>
    <row r="159">
      <c r="A159" s="84" t="s">
        <v>613</v>
      </c>
      <c r="B159" s="80" t="s">
        <v>28</v>
      </c>
      <c r="C159" s="80" t="s">
        <v>689</v>
      </c>
      <c r="D159" s="82" t="s">
        <v>131</v>
      </c>
      <c r="E159" s="80" t="s">
        <v>459</v>
      </c>
      <c r="F159" s="80" t="s">
        <v>456</v>
      </c>
      <c r="G159" s="86" t="s">
        <v>690</v>
      </c>
      <c r="H159" s="53"/>
      <c r="I159" s="53"/>
      <c r="J159" s="53"/>
      <c r="K159" s="53"/>
      <c r="L159" s="53"/>
      <c r="M159" s="53"/>
      <c r="N159" s="53"/>
      <c r="O159" s="53"/>
      <c r="P159" s="53"/>
      <c r="Q159" s="53"/>
      <c r="R159" s="53"/>
      <c r="S159" s="53"/>
      <c r="T159" s="53"/>
      <c r="U159" s="53"/>
      <c r="V159" s="53"/>
      <c r="W159" s="53"/>
      <c r="X159" s="53"/>
      <c r="Y159" s="53"/>
      <c r="Z159" s="53"/>
      <c r="AA159" s="53"/>
      <c r="AB159" s="53"/>
    </row>
    <row r="160">
      <c r="A160" s="84" t="s">
        <v>614</v>
      </c>
      <c r="B160" s="80" t="s">
        <v>71</v>
      </c>
      <c r="C160" s="121" t="s">
        <v>691</v>
      </c>
      <c r="D160" s="123">
        <v>2.25</v>
      </c>
      <c r="E160" s="80" t="s">
        <v>459</v>
      </c>
      <c r="F160" s="80" t="s">
        <v>456</v>
      </c>
      <c r="G160" s="86" t="s">
        <v>692</v>
      </c>
      <c r="H160" s="53"/>
      <c r="I160" s="53"/>
      <c r="J160" s="53"/>
      <c r="K160" s="53"/>
      <c r="L160" s="53"/>
      <c r="M160" s="53"/>
      <c r="N160" s="53"/>
      <c r="O160" s="53"/>
      <c r="P160" s="53"/>
      <c r="Q160" s="53"/>
      <c r="R160" s="53"/>
      <c r="S160" s="53"/>
      <c r="T160" s="53"/>
      <c r="U160" s="53"/>
      <c r="V160" s="53"/>
      <c r="W160" s="53"/>
      <c r="X160" s="53"/>
      <c r="Y160" s="53"/>
      <c r="Z160" s="53"/>
      <c r="AA160" s="53"/>
      <c r="AB160" s="53"/>
    </row>
    <row r="161">
      <c r="A161" s="84" t="s">
        <v>620</v>
      </c>
      <c r="B161" s="80" t="s">
        <v>59</v>
      </c>
      <c r="C161" s="75" t="s">
        <v>621</v>
      </c>
      <c r="D161" s="82" t="s">
        <v>693</v>
      </c>
      <c r="E161" s="80" t="s">
        <v>459</v>
      </c>
      <c r="F161" s="80" t="s">
        <v>456</v>
      </c>
      <c r="G161" s="86" t="s">
        <v>694</v>
      </c>
      <c r="H161" s="53"/>
      <c r="I161" s="53"/>
      <c r="J161" s="53"/>
      <c r="K161" s="53"/>
      <c r="L161" s="53"/>
      <c r="M161" s="53"/>
      <c r="N161" s="53"/>
      <c r="O161" s="53"/>
      <c r="P161" s="53"/>
      <c r="Q161" s="53"/>
      <c r="R161" s="53"/>
      <c r="S161" s="53"/>
      <c r="T161" s="53"/>
      <c r="U161" s="53"/>
      <c r="V161" s="53"/>
      <c r="W161" s="53"/>
      <c r="X161" s="53"/>
      <c r="Y161" s="53"/>
      <c r="Z161" s="53"/>
      <c r="AA161" s="53"/>
      <c r="AB161" s="53"/>
    </row>
    <row r="162">
      <c r="A162" s="84" t="s">
        <v>624</v>
      </c>
      <c r="B162" s="80" t="s">
        <v>71</v>
      </c>
      <c r="C162" s="80" t="s">
        <v>695</v>
      </c>
      <c r="D162" s="123" t="s">
        <v>136</v>
      </c>
      <c r="E162" s="80" t="s">
        <v>459</v>
      </c>
      <c r="F162" s="188" t="s">
        <v>221</v>
      </c>
      <c r="G162" s="86" t="s">
        <v>696</v>
      </c>
      <c r="H162" s="53"/>
      <c r="I162" s="53"/>
      <c r="J162" s="53"/>
      <c r="K162" s="53"/>
      <c r="L162" s="53"/>
      <c r="M162" s="53"/>
      <c r="N162" s="53"/>
      <c r="O162" s="53"/>
      <c r="P162" s="53"/>
      <c r="Q162" s="53"/>
      <c r="R162" s="53"/>
      <c r="S162" s="53"/>
      <c r="T162" s="53"/>
      <c r="U162" s="53"/>
      <c r="V162" s="53"/>
      <c r="W162" s="53"/>
      <c r="X162" s="53"/>
      <c r="Y162" s="53"/>
      <c r="Z162" s="53"/>
      <c r="AA162" s="53"/>
      <c r="AB162" s="53"/>
    </row>
    <row r="163">
      <c r="A163" s="84" t="s">
        <v>636</v>
      </c>
      <c r="B163" s="80" t="s">
        <v>59</v>
      </c>
      <c r="C163" s="80" t="s">
        <v>78</v>
      </c>
      <c r="D163" s="82" t="s">
        <v>79</v>
      </c>
      <c r="E163" s="80" t="s">
        <v>459</v>
      </c>
      <c r="F163" s="80" t="s">
        <v>456</v>
      </c>
      <c r="G163" s="99"/>
      <c r="H163" s="53"/>
      <c r="I163" s="53"/>
      <c r="J163" s="53"/>
      <c r="K163" s="53"/>
      <c r="L163" s="53"/>
      <c r="M163" s="53"/>
      <c r="N163" s="53"/>
      <c r="O163" s="53"/>
      <c r="P163" s="53"/>
      <c r="Q163" s="53"/>
      <c r="R163" s="53"/>
      <c r="S163" s="53"/>
      <c r="T163" s="53"/>
      <c r="U163" s="53"/>
      <c r="V163" s="53"/>
      <c r="W163" s="53"/>
      <c r="X163" s="53"/>
      <c r="Y163" s="53"/>
      <c r="Z163" s="53"/>
      <c r="AA163" s="53"/>
      <c r="AB163" s="53"/>
    </row>
    <row r="164">
      <c r="A164" s="84" t="s">
        <v>697</v>
      </c>
      <c r="B164" s="80" t="s">
        <v>71</v>
      </c>
      <c r="C164" s="80" t="s">
        <v>164</v>
      </c>
      <c r="D164" s="123">
        <v>2.0</v>
      </c>
      <c r="E164" s="80" t="s">
        <v>459</v>
      </c>
      <c r="F164" s="80" t="s">
        <v>221</v>
      </c>
      <c r="G164" s="86" t="s">
        <v>698</v>
      </c>
      <c r="H164" s="53"/>
      <c r="I164" s="53"/>
      <c r="J164" s="53"/>
      <c r="K164" s="53"/>
      <c r="L164" s="53"/>
      <c r="M164" s="53"/>
      <c r="N164" s="53"/>
      <c r="O164" s="53"/>
      <c r="P164" s="53"/>
      <c r="Q164" s="53"/>
      <c r="R164" s="53"/>
      <c r="S164" s="53"/>
      <c r="T164" s="53"/>
      <c r="U164" s="53"/>
      <c r="V164" s="53"/>
      <c r="W164" s="53"/>
      <c r="X164" s="53"/>
      <c r="Y164" s="53"/>
      <c r="Z164" s="53"/>
      <c r="AA164" s="53"/>
      <c r="AB164" s="53"/>
    </row>
    <row r="165">
      <c r="A165" s="84" t="s">
        <v>644</v>
      </c>
      <c r="B165" s="80" t="s">
        <v>8</v>
      </c>
      <c r="C165" s="80" t="s">
        <v>166</v>
      </c>
      <c r="D165" s="82">
        <v>7.0</v>
      </c>
      <c r="E165" s="80" t="s">
        <v>459</v>
      </c>
      <c r="F165" s="80" t="s">
        <v>456</v>
      </c>
      <c r="G165" s="86" t="s">
        <v>699</v>
      </c>
      <c r="H165" s="53"/>
      <c r="I165" s="53"/>
      <c r="J165" s="53"/>
      <c r="K165" s="53"/>
      <c r="L165" s="53"/>
      <c r="M165" s="53"/>
      <c r="N165" s="53"/>
      <c r="O165" s="53"/>
      <c r="P165" s="53"/>
      <c r="Q165" s="53"/>
      <c r="R165" s="53"/>
      <c r="S165" s="53"/>
      <c r="T165" s="53"/>
      <c r="U165" s="53"/>
      <c r="V165" s="53"/>
      <c r="W165" s="53"/>
      <c r="X165" s="53"/>
      <c r="Y165" s="53"/>
      <c r="Z165" s="53"/>
      <c r="AA165" s="53"/>
      <c r="AB165" s="53"/>
    </row>
    <row r="166">
      <c r="A166" s="182" t="s">
        <v>700</v>
      </c>
      <c r="B166" s="135" t="s">
        <v>91</v>
      </c>
      <c r="C166" s="135" t="s">
        <v>701</v>
      </c>
      <c r="D166" s="189" t="b">
        <v>1</v>
      </c>
      <c r="E166" s="80" t="s">
        <v>459</v>
      </c>
      <c r="F166" s="135" t="s">
        <v>456</v>
      </c>
      <c r="G166" s="83" t="s">
        <v>702</v>
      </c>
      <c r="H166" s="53"/>
      <c r="I166" s="53"/>
      <c r="J166" s="53"/>
      <c r="K166" s="53"/>
      <c r="L166" s="53"/>
      <c r="M166" s="53"/>
      <c r="N166" s="53"/>
      <c r="O166" s="53"/>
      <c r="P166" s="53"/>
      <c r="Q166" s="53"/>
      <c r="R166" s="53"/>
      <c r="S166" s="53"/>
      <c r="T166" s="53"/>
      <c r="U166" s="53"/>
      <c r="V166" s="53"/>
      <c r="W166" s="53"/>
      <c r="X166" s="53"/>
      <c r="Y166" s="53"/>
      <c r="Z166" s="53"/>
      <c r="AA166" s="53"/>
      <c r="AB166" s="53"/>
    </row>
    <row r="167">
      <c r="A167" s="182" t="s">
        <v>703</v>
      </c>
      <c r="B167" s="135" t="s">
        <v>91</v>
      </c>
      <c r="C167" s="135" t="s">
        <v>704</v>
      </c>
      <c r="D167" s="189" t="b">
        <v>0</v>
      </c>
      <c r="E167" s="80" t="s">
        <v>459</v>
      </c>
      <c r="F167" s="135" t="s">
        <v>456</v>
      </c>
      <c r="G167" s="83" t="s">
        <v>705</v>
      </c>
      <c r="H167" s="53"/>
      <c r="I167" s="53"/>
      <c r="J167" s="53"/>
      <c r="K167" s="53"/>
      <c r="L167" s="53"/>
      <c r="M167" s="53"/>
      <c r="N167" s="53"/>
      <c r="O167" s="53"/>
      <c r="P167" s="53"/>
      <c r="Q167" s="53"/>
      <c r="R167" s="53"/>
      <c r="S167" s="53"/>
      <c r="T167" s="53"/>
      <c r="U167" s="53"/>
      <c r="V167" s="53"/>
      <c r="W167" s="53"/>
      <c r="X167" s="53"/>
      <c r="Y167" s="53"/>
      <c r="Z167" s="53"/>
      <c r="AA167" s="53"/>
      <c r="AB167" s="53"/>
    </row>
    <row r="168">
      <c r="A168" s="84" t="s">
        <v>548</v>
      </c>
      <c r="B168" s="80" t="s">
        <v>59</v>
      </c>
      <c r="C168" s="80" t="s">
        <v>167</v>
      </c>
      <c r="D168" s="82" t="s">
        <v>143</v>
      </c>
      <c r="E168" s="80" t="s">
        <v>459</v>
      </c>
      <c r="F168" s="80" t="s">
        <v>456</v>
      </c>
      <c r="G168" s="99"/>
      <c r="H168" s="53"/>
      <c r="I168" s="53"/>
      <c r="J168" s="53"/>
      <c r="K168" s="53"/>
      <c r="L168" s="53"/>
      <c r="M168" s="53"/>
      <c r="N168" s="53"/>
      <c r="O168" s="53"/>
      <c r="P168" s="53"/>
      <c r="Q168" s="53"/>
      <c r="R168" s="53"/>
      <c r="S168" s="53"/>
      <c r="T168" s="53"/>
      <c r="U168" s="53"/>
      <c r="V168" s="53"/>
      <c r="W168" s="53"/>
      <c r="X168" s="53"/>
      <c r="Y168" s="53"/>
      <c r="Z168" s="53"/>
      <c r="AA168" s="53"/>
      <c r="AB168" s="53"/>
    </row>
    <row r="169">
      <c r="A169" s="84" t="s">
        <v>640</v>
      </c>
      <c r="B169" s="75" t="s">
        <v>453</v>
      </c>
      <c r="C169" s="80" t="s">
        <v>641</v>
      </c>
      <c r="D169" s="82">
        <v>45.0</v>
      </c>
      <c r="E169" s="75" t="s">
        <v>642</v>
      </c>
      <c r="F169" s="80" t="s">
        <v>221</v>
      </c>
      <c r="G169" s="86" t="s">
        <v>706</v>
      </c>
      <c r="H169" s="53" t="s">
        <v>707</v>
      </c>
      <c r="I169" s="53"/>
      <c r="J169" s="53"/>
      <c r="K169" s="53"/>
      <c r="L169" s="53"/>
      <c r="M169" s="53"/>
      <c r="N169" s="53"/>
      <c r="O169" s="53"/>
      <c r="P169" s="53"/>
      <c r="Q169" s="53"/>
      <c r="R169" s="53"/>
      <c r="S169" s="53"/>
      <c r="T169" s="53"/>
      <c r="U169" s="53"/>
      <c r="V169" s="53"/>
      <c r="W169" s="53"/>
      <c r="X169" s="53"/>
      <c r="Y169" s="53"/>
      <c r="Z169" s="53"/>
      <c r="AA169" s="53"/>
      <c r="AB169" s="53"/>
    </row>
    <row r="170">
      <c r="A170" s="104" t="s">
        <v>426</v>
      </c>
      <c r="B170" s="190" t="s">
        <v>126</v>
      </c>
      <c r="C170" s="190" t="s">
        <v>140</v>
      </c>
      <c r="D170" s="191">
        <v>46232.88</v>
      </c>
      <c r="E170" s="192" t="s">
        <v>459</v>
      </c>
      <c r="F170" s="190" t="s">
        <v>221</v>
      </c>
      <c r="G170" s="193" t="s">
        <v>637</v>
      </c>
      <c r="H170" s="194"/>
      <c r="I170" s="53"/>
      <c r="J170" s="53"/>
      <c r="K170" s="53"/>
      <c r="L170" s="53"/>
      <c r="M170" s="53"/>
      <c r="N170" s="53"/>
      <c r="O170" s="53"/>
      <c r="P170" s="53"/>
      <c r="Q170" s="53"/>
      <c r="R170" s="53"/>
      <c r="S170" s="53"/>
      <c r="T170" s="53"/>
      <c r="U170" s="53"/>
      <c r="V170" s="53"/>
      <c r="W170" s="53"/>
      <c r="X170" s="53"/>
      <c r="Y170" s="53"/>
      <c r="Z170" s="53"/>
      <c r="AA170" s="53"/>
      <c r="AB170" s="53"/>
    </row>
    <row r="171">
      <c r="A171" s="93" t="s">
        <v>452</v>
      </c>
      <c r="B171" s="94" t="s">
        <v>453</v>
      </c>
      <c r="C171" s="94" t="s">
        <v>646</v>
      </c>
      <c r="D171" s="161" t="s">
        <v>488</v>
      </c>
      <c r="E171" s="162" t="s">
        <v>489</v>
      </c>
      <c r="F171" s="162" t="s">
        <v>456</v>
      </c>
      <c r="G171" s="163" t="s">
        <v>647</v>
      </c>
      <c r="H171" s="194" t="s">
        <v>662</v>
      </c>
      <c r="I171" s="53"/>
      <c r="J171" s="53"/>
      <c r="K171" s="53"/>
      <c r="L171" s="53"/>
      <c r="M171" s="53"/>
      <c r="N171" s="53"/>
      <c r="O171" s="53"/>
      <c r="P171" s="53"/>
      <c r="Q171" s="53"/>
      <c r="R171" s="53"/>
      <c r="S171" s="53"/>
      <c r="T171" s="53"/>
      <c r="U171" s="53"/>
      <c r="V171" s="53"/>
      <c r="W171" s="53"/>
      <c r="X171" s="53"/>
      <c r="Y171" s="53"/>
      <c r="Z171" s="53"/>
      <c r="AA171" s="53"/>
      <c r="AB171" s="53"/>
    </row>
    <row r="172">
      <c r="A172" s="195"/>
      <c r="B172" s="195"/>
      <c r="C172" s="195"/>
      <c r="D172" s="195"/>
      <c r="E172" s="195"/>
      <c r="F172" s="195"/>
      <c r="G172" s="195"/>
      <c r="H172" s="53"/>
      <c r="I172" s="53"/>
      <c r="J172" s="53"/>
      <c r="K172" s="53"/>
      <c r="L172" s="53"/>
      <c r="M172" s="53"/>
      <c r="N172" s="53"/>
      <c r="O172" s="53"/>
      <c r="P172" s="53"/>
      <c r="Q172" s="53"/>
      <c r="R172" s="53"/>
      <c r="S172" s="53"/>
      <c r="T172" s="53"/>
      <c r="U172" s="53"/>
      <c r="V172" s="53"/>
      <c r="W172" s="53"/>
      <c r="X172" s="53"/>
      <c r="Y172" s="53"/>
      <c r="Z172" s="53"/>
      <c r="AA172" s="53"/>
      <c r="AB172" s="53"/>
    </row>
    <row r="173">
      <c r="A173" s="196" t="s">
        <v>708</v>
      </c>
      <c r="C173" s="195"/>
      <c r="D173" s="195"/>
      <c r="E173" s="195"/>
      <c r="F173" s="195"/>
      <c r="G173" s="195"/>
      <c r="H173" s="53"/>
      <c r="I173" s="53"/>
      <c r="J173" s="53"/>
      <c r="K173" s="53"/>
      <c r="L173" s="53"/>
      <c r="M173" s="53"/>
      <c r="N173" s="53"/>
      <c r="O173" s="53"/>
      <c r="P173" s="53"/>
      <c r="Q173" s="53"/>
      <c r="R173" s="53"/>
      <c r="S173" s="53"/>
      <c r="T173" s="53"/>
      <c r="U173" s="53"/>
      <c r="V173" s="53"/>
      <c r="W173" s="53"/>
      <c r="X173" s="53"/>
      <c r="Y173" s="53"/>
      <c r="Z173" s="53"/>
      <c r="AA173" s="53"/>
      <c r="AB173" s="53"/>
    </row>
    <row r="174">
      <c r="A174" s="80" t="s">
        <v>169</v>
      </c>
      <c r="E174" s="60"/>
      <c r="F174" s="60"/>
      <c r="G174" s="53"/>
      <c r="H174" s="53"/>
      <c r="I174" s="53"/>
      <c r="J174" s="53"/>
      <c r="K174" s="53"/>
      <c r="L174" s="53"/>
      <c r="M174" s="53"/>
      <c r="N174" s="53"/>
      <c r="O174" s="53"/>
      <c r="P174" s="53"/>
      <c r="Q174" s="53"/>
      <c r="R174" s="53"/>
      <c r="S174" s="53"/>
      <c r="T174" s="53"/>
      <c r="U174" s="53"/>
      <c r="V174" s="53"/>
      <c r="W174" s="53"/>
      <c r="X174" s="53"/>
      <c r="Y174" s="53"/>
      <c r="Z174" s="53"/>
      <c r="AA174" s="53"/>
      <c r="AB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row>
    <row r="176">
      <c r="A176" s="76" t="s">
        <v>3</v>
      </c>
      <c r="B176" s="77" t="s">
        <v>4</v>
      </c>
      <c r="C176" s="77" t="s">
        <v>5</v>
      </c>
      <c r="D176" s="77" t="s">
        <v>6</v>
      </c>
      <c r="E176" s="77" t="s">
        <v>450</v>
      </c>
      <c r="F176" s="77" t="s">
        <v>451</v>
      </c>
      <c r="G176" s="78" t="s">
        <v>45</v>
      </c>
      <c r="H176" s="53"/>
      <c r="I176" s="53"/>
      <c r="J176" s="53"/>
      <c r="K176" s="53"/>
      <c r="L176" s="53"/>
      <c r="M176" s="53"/>
      <c r="N176" s="53"/>
      <c r="O176" s="53"/>
      <c r="P176" s="53"/>
      <c r="Q176" s="53"/>
      <c r="R176" s="53"/>
      <c r="S176" s="53"/>
      <c r="T176" s="53"/>
      <c r="U176" s="53"/>
      <c r="V176" s="53"/>
      <c r="W176" s="53"/>
      <c r="X176" s="53"/>
      <c r="Y176" s="53"/>
      <c r="Z176" s="53"/>
      <c r="AA176" s="53"/>
      <c r="AB176" s="53"/>
    </row>
    <row r="177">
      <c r="A177" s="84" t="s">
        <v>709</v>
      </c>
      <c r="B177" s="75" t="s">
        <v>59</v>
      </c>
      <c r="C177" s="75" t="s">
        <v>710</v>
      </c>
      <c r="D177" s="87" t="str">
        <f>D178&amp;"_"&amp;D179&amp;"_1"</f>
        <v>77002_LB28DA_1</v>
      </c>
      <c r="E177" s="197" t="s">
        <v>455</v>
      </c>
      <c r="F177" s="197" t="s">
        <v>456</v>
      </c>
      <c r="G177" s="99"/>
      <c r="H177" s="53"/>
      <c r="I177" s="53"/>
      <c r="J177" s="53"/>
      <c r="K177" s="53"/>
      <c r="L177" s="53"/>
      <c r="M177" s="53"/>
      <c r="N177" s="53"/>
      <c r="O177" s="53"/>
      <c r="P177" s="53"/>
      <c r="Q177" s="53"/>
      <c r="R177" s="53"/>
      <c r="S177" s="53"/>
      <c r="T177" s="53"/>
      <c r="U177" s="53"/>
      <c r="V177" s="53"/>
      <c r="W177" s="53"/>
      <c r="X177" s="53"/>
      <c r="Y177" s="53"/>
      <c r="Z177" s="53"/>
      <c r="AA177" s="53"/>
      <c r="AB177" s="53"/>
    </row>
    <row r="178">
      <c r="A178" s="84" t="s">
        <v>663</v>
      </c>
      <c r="B178" s="75" t="s">
        <v>453</v>
      </c>
      <c r="C178" s="80" t="s">
        <v>172</v>
      </c>
      <c r="D178" s="122" t="s">
        <v>711</v>
      </c>
      <c r="E178" s="198" t="s">
        <v>712</v>
      </c>
      <c r="F178" s="197" t="s">
        <v>456</v>
      </c>
      <c r="G178" s="99"/>
      <c r="H178" s="53"/>
      <c r="I178" s="53"/>
      <c r="J178" s="53"/>
      <c r="K178" s="53"/>
      <c r="L178" s="53"/>
      <c r="M178" s="53"/>
      <c r="N178" s="53"/>
      <c r="O178" s="53"/>
      <c r="P178" s="53"/>
      <c r="Q178" s="53"/>
      <c r="R178" s="53"/>
      <c r="S178" s="53"/>
      <c r="T178" s="53"/>
      <c r="U178" s="53"/>
      <c r="V178" s="53"/>
      <c r="W178" s="53"/>
      <c r="X178" s="53"/>
      <c r="Y178" s="53"/>
      <c r="Z178" s="53"/>
      <c r="AA178" s="53"/>
      <c r="AB178" s="53"/>
    </row>
    <row r="179">
      <c r="A179" s="84" t="s">
        <v>514</v>
      </c>
      <c r="B179" s="80" t="s">
        <v>28</v>
      </c>
      <c r="C179" s="80" t="s">
        <v>173</v>
      </c>
      <c r="D179" s="82" t="s">
        <v>54</v>
      </c>
      <c r="E179" s="75" t="s">
        <v>713</v>
      </c>
      <c r="F179" s="197" t="s">
        <v>456</v>
      </c>
      <c r="G179" s="99" t="s">
        <v>714</v>
      </c>
      <c r="H179" s="53"/>
      <c r="I179" s="53"/>
      <c r="J179" s="53"/>
      <c r="K179" s="53"/>
      <c r="L179" s="53"/>
      <c r="M179" s="53"/>
      <c r="N179" s="53"/>
      <c r="O179" s="53"/>
      <c r="P179" s="53"/>
      <c r="Q179" s="53"/>
      <c r="R179" s="53"/>
      <c r="S179" s="53"/>
      <c r="T179" s="53"/>
      <c r="U179" s="53"/>
      <c r="V179" s="53"/>
      <c r="W179" s="53"/>
      <c r="X179" s="53"/>
      <c r="Y179" s="53"/>
      <c r="Z179" s="53"/>
      <c r="AA179" s="53"/>
      <c r="AB179" s="53"/>
    </row>
    <row r="180">
      <c r="A180" s="84" t="s">
        <v>675</v>
      </c>
      <c r="B180" s="80" t="s">
        <v>126</v>
      </c>
      <c r="C180" s="80" t="s">
        <v>175</v>
      </c>
      <c r="D180" s="157">
        <v>1.025E8</v>
      </c>
      <c r="E180" s="197" t="s">
        <v>459</v>
      </c>
      <c r="F180" s="197" t="s">
        <v>456</v>
      </c>
      <c r="G180" s="99"/>
      <c r="H180" s="53"/>
      <c r="I180" s="53"/>
      <c r="J180" s="53"/>
      <c r="K180" s="53"/>
      <c r="L180" s="53"/>
      <c r="M180" s="53"/>
      <c r="N180" s="53"/>
      <c r="O180" s="53"/>
      <c r="P180" s="53"/>
      <c r="Q180" s="53"/>
      <c r="R180" s="53"/>
      <c r="S180" s="53"/>
      <c r="T180" s="53"/>
      <c r="U180" s="53"/>
      <c r="V180" s="53"/>
      <c r="W180" s="53"/>
      <c r="X180" s="53"/>
      <c r="Y180" s="53"/>
      <c r="Z180" s="53"/>
      <c r="AA180" s="53"/>
      <c r="AB180" s="53"/>
    </row>
    <row r="181">
      <c r="A181" s="84" t="s">
        <v>715</v>
      </c>
      <c r="B181" s="80" t="s">
        <v>35</v>
      </c>
      <c r="C181" s="80" t="s">
        <v>177</v>
      </c>
      <c r="D181" s="103">
        <v>45908.0</v>
      </c>
      <c r="E181" s="197" t="s">
        <v>459</v>
      </c>
      <c r="F181" s="197" t="s">
        <v>456</v>
      </c>
      <c r="G181" s="99"/>
      <c r="H181" s="53"/>
      <c r="I181" s="53"/>
      <c r="J181" s="53"/>
      <c r="K181" s="53"/>
      <c r="L181" s="53"/>
      <c r="M181" s="53"/>
      <c r="N181" s="53"/>
      <c r="O181" s="53"/>
      <c r="P181" s="53"/>
      <c r="Q181" s="53"/>
      <c r="R181" s="53"/>
      <c r="S181" s="53"/>
      <c r="T181" s="53"/>
      <c r="U181" s="53"/>
      <c r="V181" s="53"/>
      <c r="W181" s="53"/>
      <c r="X181" s="53"/>
      <c r="Y181" s="53"/>
      <c r="Z181" s="53"/>
      <c r="AA181" s="53"/>
      <c r="AB181" s="53"/>
    </row>
    <row r="182">
      <c r="A182" s="84" t="s">
        <v>716</v>
      </c>
      <c r="B182" s="80" t="s">
        <v>179</v>
      </c>
      <c r="C182" s="80" t="s">
        <v>180</v>
      </c>
      <c r="D182" s="123">
        <v>100.1</v>
      </c>
      <c r="E182" s="197" t="s">
        <v>459</v>
      </c>
      <c r="F182" s="197" t="s">
        <v>221</v>
      </c>
      <c r="G182" s="99"/>
      <c r="H182" s="53"/>
      <c r="I182" s="53"/>
      <c r="J182" s="53"/>
      <c r="K182" s="53"/>
      <c r="L182" s="53"/>
      <c r="M182" s="53"/>
      <c r="N182" s="53"/>
      <c r="O182" s="53"/>
      <c r="P182" s="53"/>
      <c r="Q182" s="53"/>
      <c r="R182" s="53"/>
      <c r="S182" s="53"/>
      <c r="T182" s="53"/>
      <c r="U182" s="53"/>
      <c r="V182" s="53"/>
      <c r="W182" s="53"/>
      <c r="X182" s="53"/>
      <c r="Y182" s="53"/>
      <c r="Z182" s="53"/>
      <c r="AA182" s="53"/>
      <c r="AB182" s="53"/>
    </row>
    <row r="183">
      <c r="A183" s="84" t="s">
        <v>432</v>
      </c>
      <c r="B183" s="80" t="s">
        <v>126</v>
      </c>
      <c r="C183" s="80" t="s">
        <v>182</v>
      </c>
      <c r="D183" s="157">
        <v>1.026025E8</v>
      </c>
      <c r="E183" s="197" t="s">
        <v>459</v>
      </c>
      <c r="F183" s="197" t="s">
        <v>221</v>
      </c>
      <c r="G183" s="99"/>
      <c r="H183" s="53"/>
      <c r="I183" s="53"/>
      <c r="J183" s="53"/>
      <c r="K183" s="53"/>
      <c r="L183" s="53"/>
      <c r="M183" s="53"/>
      <c r="N183" s="53"/>
      <c r="O183" s="53"/>
      <c r="P183" s="53"/>
      <c r="Q183" s="53"/>
      <c r="R183" s="53"/>
      <c r="S183" s="53"/>
      <c r="T183" s="53"/>
      <c r="U183" s="53"/>
      <c r="V183" s="53"/>
      <c r="W183" s="53"/>
      <c r="X183" s="53"/>
      <c r="Y183" s="53"/>
      <c r="Z183" s="53"/>
      <c r="AA183" s="53"/>
      <c r="AB183" s="53"/>
    </row>
    <row r="184">
      <c r="A184" s="84" t="s">
        <v>717</v>
      </c>
      <c r="B184" s="80" t="s">
        <v>184</v>
      </c>
      <c r="C184" s="80" t="s">
        <v>718</v>
      </c>
      <c r="D184" s="157">
        <v>2.0</v>
      </c>
      <c r="E184" s="197" t="s">
        <v>459</v>
      </c>
      <c r="F184" s="197" t="s">
        <v>221</v>
      </c>
      <c r="G184" s="99"/>
      <c r="H184" s="53"/>
      <c r="I184" s="53"/>
      <c r="J184" s="53"/>
      <c r="K184" s="53"/>
      <c r="L184" s="53"/>
      <c r="M184" s="53"/>
      <c r="N184" s="53"/>
      <c r="O184" s="53"/>
      <c r="P184" s="53"/>
      <c r="Q184" s="53"/>
      <c r="R184" s="53"/>
      <c r="S184" s="53"/>
      <c r="T184" s="53"/>
      <c r="U184" s="53"/>
      <c r="V184" s="53"/>
      <c r="W184" s="53"/>
      <c r="X184" s="53"/>
      <c r="Y184" s="53"/>
      <c r="Z184" s="53"/>
      <c r="AA184" s="53"/>
      <c r="AB184" s="53"/>
    </row>
    <row r="185">
      <c r="A185" s="84" t="s">
        <v>719</v>
      </c>
      <c r="B185" s="80" t="s">
        <v>126</v>
      </c>
      <c r="C185" s="80" t="s">
        <v>187</v>
      </c>
      <c r="D185" s="157">
        <v>1.0055045E8</v>
      </c>
      <c r="E185" s="197" t="s">
        <v>459</v>
      </c>
      <c r="F185" s="197" t="s">
        <v>221</v>
      </c>
      <c r="G185" s="99"/>
      <c r="H185" s="53"/>
      <c r="I185" s="53"/>
      <c r="J185" s="53"/>
      <c r="K185" s="53"/>
      <c r="L185" s="53"/>
      <c r="M185" s="53"/>
      <c r="N185" s="53"/>
      <c r="O185" s="53"/>
      <c r="P185" s="53"/>
      <c r="Q185" s="53"/>
      <c r="R185" s="53"/>
      <c r="S185" s="53"/>
      <c r="T185" s="53"/>
      <c r="U185" s="53"/>
      <c r="V185" s="53"/>
      <c r="W185" s="53"/>
      <c r="X185" s="53"/>
      <c r="Y185" s="53"/>
      <c r="Z185" s="53"/>
      <c r="AA185" s="53"/>
      <c r="AB185" s="53"/>
    </row>
    <row r="186">
      <c r="A186" s="104" t="s">
        <v>720</v>
      </c>
      <c r="B186" s="190" t="s">
        <v>8</v>
      </c>
      <c r="C186" s="190" t="s">
        <v>721</v>
      </c>
      <c r="D186" s="199" t="s">
        <v>136</v>
      </c>
      <c r="E186" s="105" t="s">
        <v>722</v>
      </c>
      <c r="F186" s="190" t="s">
        <v>221</v>
      </c>
      <c r="G186" s="109" t="s">
        <v>723</v>
      </c>
      <c r="H186" s="53"/>
      <c r="I186" s="53"/>
      <c r="J186" s="53"/>
      <c r="K186" s="53"/>
      <c r="L186" s="53"/>
      <c r="M186" s="53"/>
      <c r="N186" s="53"/>
      <c r="O186" s="53"/>
      <c r="P186" s="53"/>
      <c r="Q186" s="53"/>
      <c r="R186" s="53"/>
      <c r="S186" s="53"/>
      <c r="T186" s="53"/>
      <c r="U186" s="53"/>
      <c r="V186" s="53"/>
      <c r="W186" s="53"/>
      <c r="X186" s="53"/>
      <c r="Y186" s="53"/>
      <c r="Z186" s="53"/>
      <c r="AA186" s="53"/>
      <c r="AB186" s="53"/>
    </row>
    <row r="187">
      <c r="A187" s="111" t="s">
        <v>534</v>
      </c>
      <c r="B187" s="200" t="s">
        <v>81</v>
      </c>
      <c r="C187" s="200" t="s">
        <v>82</v>
      </c>
      <c r="D187" s="201" t="s">
        <v>83</v>
      </c>
      <c r="E187" s="202" t="s">
        <v>459</v>
      </c>
      <c r="F187" s="202" t="s">
        <v>456</v>
      </c>
      <c r="G187" s="203"/>
      <c r="H187" s="53"/>
      <c r="I187" s="53"/>
      <c r="J187" s="53"/>
      <c r="K187" s="53"/>
      <c r="L187" s="53"/>
      <c r="M187" s="53"/>
      <c r="N187" s="53"/>
      <c r="O187" s="53"/>
      <c r="P187" s="53"/>
      <c r="Q187" s="53"/>
      <c r="R187" s="53"/>
      <c r="S187" s="53"/>
      <c r="T187" s="53"/>
      <c r="U187" s="53"/>
      <c r="V187" s="53"/>
      <c r="W187" s="53"/>
      <c r="X187" s="53"/>
      <c r="Y187" s="53"/>
      <c r="Z187" s="53"/>
      <c r="AA187" s="53"/>
      <c r="AB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row>
    <row r="189">
      <c r="A189" s="74" t="s">
        <v>422</v>
      </c>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row>
    <row r="190">
      <c r="A190" s="80" t="s">
        <v>191</v>
      </c>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row>
    <row r="192">
      <c r="A192" s="76" t="s">
        <v>3</v>
      </c>
      <c r="B192" s="77" t="s">
        <v>4</v>
      </c>
      <c r="C192" s="77" t="s">
        <v>5</v>
      </c>
      <c r="D192" s="77" t="s">
        <v>6</v>
      </c>
      <c r="E192" s="77" t="s">
        <v>450</v>
      </c>
      <c r="F192" s="77" t="s">
        <v>451</v>
      </c>
      <c r="G192" s="78" t="s">
        <v>45</v>
      </c>
      <c r="H192" s="53"/>
      <c r="I192" s="53"/>
      <c r="J192" s="53"/>
      <c r="K192" s="53"/>
      <c r="L192" s="53"/>
      <c r="M192" s="53"/>
      <c r="N192" s="53"/>
      <c r="O192" s="53"/>
      <c r="P192" s="53"/>
      <c r="Q192" s="53"/>
      <c r="R192" s="53"/>
      <c r="S192" s="53"/>
      <c r="T192" s="53"/>
      <c r="U192" s="53"/>
      <c r="V192" s="53"/>
      <c r="W192" s="53"/>
      <c r="X192" s="53"/>
      <c r="Y192" s="53"/>
      <c r="Z192" s="53"/>
      <c r="AA192" s="53"/>
      <c r="AB192" s="53"/>
    </row>
    <row r="193">
      <c r="A193" s="84" t="s">
        <v>724</v>
      </c>
      <c r="B193" s="75" t="s">
        <v>453</v>
      </c>
      <c r="C193" s="75" t="s">
        <v>725</v>
      </c>
      <c r="D193" s="75">
        <v>90001.0</v>
      </c>
      <c r="E193" s="80" t="s">
        <v>455</v>
      </c>
      <c r="F193" s="80" t="s">
        <v>456</v>
      </c>
      <c r="G193" s="99"/>
      <c r="H193" s="53"/>
      <c r="I193" s="53"/>
      <c r="J193" s="53"/>
      <c r="K193" s="53"/>
      <c r="L193" s="53"/>
      <c r="M193" s="53"/>
      <c r="N193" s="53"/>
      <c r="O193" s="53"/>
      <c r="P193" s="53"/>
      <c r="Q193" s="53"/>
      <c r="R193" s="53"/>
      <c r="S193" s="53"/>
      <c r="T193" s="53"/>
      <c r="U193" s="53"/>
      <c r="V193" s="53"/>
      <c r="W193" s="53"/>
      <c r="X193" s="53"/>
      <c r="Y193" s="53"/>
      <c r="Z193" s="53"/>
      <c r="AA193" s="53"/>
      <c r="AB193" s="53"/>
    </row>
    <row r="194">
      <c r="A194" s="84" t="s">
        <v>556</v>
      </c>
      <c r="B194" s="75" t="s">
        <v>453</v>
      </c>
      <c r="C194" s="80" t="s">
        <v>196</v>
      </c>
      <c r="D194" s="80">
        <v>201.0</v>
      </c>
      <c r="E194" s="75" t="s">
        <v>726</v>
      </c>
      <c r="F194" s="80" t="s">
        <v>456</v>
      </c>
      <c r="G194" s="99"/>
      <c r="H194" s="53"/>
      <c r="I194" s="53"/>
      <c r="J194" s="53"/>
      <c r="K194" s="53"/>
      <c r="L194" s="53"/>
      <c r="M194" s="53"/>
      <c r="N194" s="53"/>
      <c r="O194" s="53"/>
      <c r="P194" s="53"/>
      <c r="Q194" s="53"/>
      <c r="R194" s="53"/>
      <c r="S194" s="53"/>
      <c r="T194" s="53"/>
      <c r="U194" s="53"/>
      <c r="V194" s="53"/>
      <c r="W194" s="53"/>
      <c r="X194" s="53"/>
      <c r="Y194" s="53"/>
      <c r="Z194" s="53"/>
      <c r="AA194" s="53"/>
      <c r="AB194" s="53"/>
    </row>
    <row r="195">
      <c r="A195" s="84" t="s">
        <v>583</v>
      </c>
      <c r="B195" s="75" t="s">
        <v>35</v>
      </c>
      <c r="C195" s="75" t="s">
        <v>727</v>
      </c>
      <c r="D195" s="204">
        <v>45905.0</v>
      </c>
      <c r="E195" s="75" t="s">
        <v>713</v>
      </c>
      <c r="F195" s="80" t="s">
        <v>456</v>
      </c>
      <c r="G195" s="99"/>
      <c r="H195" s="53"/>
      <c r="I195" s="53"/>
      <c r="J195" s="53"/>
      <c r="K195" s="53"/>
      <c r="L195" s="53"/>
      <c r="M195" s="53"/>
      <c r="N195" s="53"/>
      <c r="O195" s="53"/>
      <c r="P195" s="53"/>
      <c r="Q195" s="53"/>
      <c r="R195" s="53"/>
      <c r="S195" s="53"/>
      <c r="T195" s="53"/>
      <c r="U195" s="53"/>
      <c r="V195" s="53"/>
      <c r="W195" s="53"/>
      <c r="X195" s="53"/>
      <c r="Y195" s="53"/>
      <c r="Z195" s="53"/>
      <c r="AA195" s="53"/>
      <c r="AB195" s="53"/>
    </row>
    <row r="196">
      <c r="A196" s="84" t="s">
        <v>728</v>
      </c>
      <c r="B196" s="80" t="s">
        <v>35</v>
      </c>
      <c r="C196" s="80" t="s">
        <v>198</v>
      </c>
      <c r="D196" s="100">
        <v>45909.0</v>
      </c>
      <c r="E196" s="75" t="s">
        <v>569</v>
      </c>
      <c r="F196" s="80" t="s">
        <v>456</v>
      </c>
      <c r="G196" s="99"/>
      <c r="H196" s="53"/>
      <c r="I196" s="53"/>
      <c r="J196" s="53"/>
      <c r="K196" s="53"/>
      <c r="L196" s="53"/>
      <c r="M196" s="53"/>
      <c r="N196" s="53"/>
      <c r="O196" s="53"/>
      <c r="P196" s="53"/>
      <c r="Q196" s="53"/>
      <c r="R196" s="53"/>
      <c r="S196" s="53"/>
      <c r="T196" s="53"/>
      <c r="U196" s="53"/>
      <c r="V196" s="53"/>
      <c r="W196" s="53"/>
      <c r="X196" s="53"/>
      <c r="Y196" s="53"/>
      <c r="Z196" s="53"/>
      <c r="AA196" s="53"/>
      <c r="AB196" s="53"/>
    </row>
    <row r="197">
      <c r="A197" s="84" t="s">
        <v>514</v>
      </c>
      <c r="B197" s="80" t="s">
        <v>28</v>
      </c>
      <c r="C197" s="80" t="s">
        <v>173</v>
      </c>
      <c r="D197" s="82" t="s">
        <v>54</v>
      </c>
      <c r="E197" s="80" t="s">
        <v>459</v>
      </c>
      <c r="F197" s="80" t="s">
        <v>456</v>
      </c>
      <c r="G197" s="99"/>
      <c r="H197" s="53"/>
      <c r="I197" s="53"/>
      <c r="J197" s="53"/>
      <c r="K197" s="53"/>
      <c r="L197" s="53"/>
      <c r="M197" s="53"/>
      <c r="N197" s="53"/>
      <c r="O197" s="53"/>
      <c r="P197" s="53"/>
      <c r="Q197" s="53"/>
      <c r="R197" s="53"/>
      <c r="S197" s="53"/>
      <c r="T197" s="53"/>
      <c r="U197" s="53"/>
      <c r="V197" s="53"/>
      <c r="W197" s="53"/>
      <c r="X197" s="53"/>
      <c r="Y197" s="53"/>
      <c r="Z197" s="53"/>
      <c r="AA197" s="53"/>
      <c r="AB197" s="53"/>
    </row>
    <row r="198">
      <c r="A198" s="84" t="s">
        <v>7</v>
      </c>
      <c r="B198" s="75" t="s">
        <v>453</v>
      </c>
      <c r="C198" s="80" t="s">
        <v>200</v>
      </c>
      <c r="D198" s="80">
        <v>101.0</v>
      </c>
      <c r="E198" s="80" t="s">
        <v>459</v>
      </c>
      <c r="F198" s="80" t="s">
        <v>456</v>
      </c>
      <c r="G198" s="99"/>
      <c r="H198" s="53"/>
      <c r="I198" s="53"/>
      <c r="J198" s="53"/>
      <c r="K198" s="53"/>
      <c r="L198" s="53"/>
      <c r="M198" s="53"/>
      <c r="N198" s="53"/>
      <c r="O198" s="53"/>
      <c r="P198" s="53"/>
      <c r="Q198" s="53"/>
      <c r="R198" s="53"/>
      <c r="S198" s="53"/>
      <c r="T198" s="53"/>
      <c r="U198" s="53"/>
      <c r="V198" s="53"/>
      <c r="W198" s="53"/>
      <c r="X198" s="53"/>
      <c r="Y198" s="53"/>
      <c r="Z198" s="53"/>
      <c r="AA198" s="53"/>
      <c r="AB198" s="53"/>
    </row>
    <row r="199">
      <c r="A199" s="84" t="s">
        <v>668</v>
      </c>
      <c r="B199" s="80" t="s">
        <v>28</v>
      </c>
      <c r="C199" s="80" t="s">
        <v>201</v>
      </c>
      <c r="D199" s="82" t="s">
        <v>202</v>
      </c>
      <c r="E199" s="80" t="s">
        <v>459</v>
      </c>
      <c r="F199" s="80" t="s">
        <v>456</v>
      </c>
      <c r="G199" s="99"/>
      <c r="H199" s="53"/>
      <c r="I199" s="53"/>
      <c r="J199" s="53"/>
      <c r="K199" s="53"/>
      <c r="L199" s="53"/>
      <c r="M199" s="53"/>
      <c r="N199" s="53"/>
      <c r="O199" s="53"/>
      <c r="P199" s="53"/>
      <c r="Q199" s="53"/>
      <c r="R199" s="53"/>
      <c r="S199" s="53"/>
      <c r="T199" s="53"/>
      <c r="U199" s="53"/>
      <c r="V199" s="53"/>
      <c r="W199" s="53"/>
      <c r="X199" s="53"/>
      <c r="Y199" s="53"/>
      <c r="Z199" s="53"/>
      <c r="AA199" s="53"/>
      <c r="AB199" s="53"/>
    </row>
    <row r="200">
      <c r="A200" s="84" t="s">
        <v>675</v>
      </c>
      <c r="B200" s="80" t="s">
        <v>126</v>
      </c>
      <c r="C200" s="80" t="s">
        <v>203</v>
      </c>
      <c r="D200" s="205">
        <v>5.0E7</v>
      </c>
      <c r="E200" s="80" t="s">
        <v>459</v>
      </c>
      <c r="F200" s="80" t="s">
        <v>456</v>
      </c>
      <c r="G200" s="99"/>
      <c r="H200" s="53"/>
      <c r="I200" s="53"/>
      <c r="J200" s="53"/>
      <c r="K200" s="53"/>
      <c r="L200" s="53"/>
      <c r="M200" s="53"/>
      <c r="N200" s="53"/>
      <c r="O200" s="53"/>
      <c r="P200" s="53"/>
      <c r="Q200" s="53"/>
      <c r="R200" s="53"/>
      <c r="S200" s="53"/>
      <c r="T200" s="53"/>
      <c r="U200" s="53"/>
      <c r="V200" s="53"/>
      <c r="W200" s="53"/>
      <c r="X200" s="53"/>
      <c r="Y200" s="53"/>
      <c r="Z200" s="53"/>
      <c r="AA200" s="53"/>
      <c r="AB200" s="53"/>
    </row>
    <row r="201">
      <c r="A201" s="84" t="s">
        <v>423</v>
      </c>
      <c r="B201" s="80" t="s">
        <v>179</v>
      </c>
      <c r="C201" s="80" t="s">
        <v>729</v>
      </c>
      <c r="D201" s="206">
        <v>169.8</v>
      </c>
      <c r="E201" s="80" t="s">
        <v>459</v>
      </c>
      <c r="F201" s="80" t="s">
        <v>456</v>
      </c>
      <c r="G201" s="99"/>
      <c r="H201" s="53"/>
      <c r="I201" s="53"/>
      <c r="J201" s="53"/>
      <c r="K201" s="53"/>
      <c r="L201" s="53"/>
      <c r="M201" s="53"/>
      <c r="N201" s="53"/>
      <c r="O201" s="53"/>
      <c r="P201" s="53"/>
      <c r="Q201" s="53"/>
      <c r="R201" s="53"/>
      <c r="S201" s="53"/>
      <c r="T201" s="53"/>
      <c r="U201" s="53"/>
      <c r="V201" s="53"/>
      <c r="W201" s="53"/>
      <c r="X201" s="53"/>
      <c r="Y201" s="53"/>
      <c r="Z201" s="53"/>
      <c r="AA201" s="53"/>
      <c r="AB201" s="53"/>
    </row>
    <row r="202">
      <c r="A202" s="84" t="s">
        <v>730</v>
      </c>
      <c r="B202" s="80" t="s">
        <v>71</v>
      </c>
      <c r="C202" s="80" t="s">
        <v>208</v>
      </c>
      <c r="D202" s="205">
        <v>2.805</v>
      </c>
      <c r="E202" s="80" t="s">
        <v>459</v>
      </c>
      <c r="F202" s="80" t="s">
        <v>221</v>
      </c>
      <c r="G202" s="99"/>
      <c r="H202" s="53"/>
      <c r="I202" s="53"/>
      <c r="J202" s="53"/>
      <c r="K202" s="53"/>
      <c r="L202" s="53"/>
      <c r="M202" s="53"/>
      <c r="N202" s="53"/>
      <c r="O202" s="53"/>
      <c r="P202" s="53"/>
      <c r="Q202" s="53"/>
      <c r="R202" s="53"/>
      <c r="S202" s="53"/>
      <c r="T202" s="53"/>
      <c r="U202" s="53"/>
      <c r="V202" s="53"/>
      <c r="W202" s="53"/>
      <c r="X202" s="53"/>
      <c r="Y202" s="53"/>
      <c r="Z202" s="53"/>
      <c r="AA202" s="53"/>
      <c r="AB202" s="53"/>
    </row>
    <row r="203">
      <c r="A203" s="93" t="s">
        <v>731</v>
      </c>
      <c r="B203" s="128" t="s">
        <v>59</v>
      </c>
      <c r="C203" s="128" t="s">
        <v>210</v>
      </c>
      <c r="D203" s="207" t="s">
        <v>211</v>
      </c>
      <c r="E203" s="128" t="s">
        <v>459</v>
      </c>
      <c r="F203" s="128" t="s">
        <v>456</v>
      </c>
      <c r="G203" s="129"/>
      <c r="H203" s="53"/>
      <c r="I203" s="53"/>
      <c r="J203" s="53"/>
      <c r="K203" s="53"/>
      <c r="L203" s="53"/>
      <c r="M203" s="53"/>
      <c r="N203" s="53"/>
      <c r="O203" s="53"/>
      <c r="P203" s="53"/>
      <c r="Q203" s="53"/>
      <c r="R203" s="53"/>
      <c r="S203" s="53"/>
      <c r="T203" s="53"/>
      <c r="U203" s="53"/>
      <c r="V203" s="53"/>
      <c r="W203" s="53"/>
      <c r="X203" s="53"/>
      <c r="Y203" s="53"/>
      <c r="Z203" s="53"/>
      <c r="AA203" s="53"/>
      <c r="AB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row>
    <row r="205">
      <c r="A205" s="74" t="s">
        <v>424</v>
      </c>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row>
    <row r="206">
      <c r="A206" s="80" t="s">
        <v>363</v>
      </c>
      <c r="H206" s="53"/>
      <c r="I206" s="53"/>
      <c r="J206" s="53"/>
      <c r="K206" s="53"/>
      <c r="L206" s="53"/>
      <c r="M206" s="53"/>
      <c r="N206" s="53"/>
      <c r="O206" s="53"/>
      <c r="P206" s="53"/>
      <c r="Q206" s="53"/>
      <c r="R206" s="53"/>
      <c r="S206" s="53"/>
      <c r="T206" s="53"/>
      <c r="U206" s="53"/>
      <c r="V206" s="53"/>
      <c r="W206" s="53"/>
      <c r="X206" s="53"/>
      <c r="Y206" s="53"/>
      <c r="Z206" s="53"/>
      <c r="AA206" s="53"/>
      <c r="AB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row>
    <row r="208">
      <c r="A208" s="76" t="s">
        <v>3</v>
      </c>
      <c r="B208" s="77" t="s">
        <v>4</v>
      </c>
      <c r="C208" s="77" t="s">
        <v>5</v>
      </c>
      <c r="D208" s="77" t="s">
        <v>6</v>
      </c>
      <c r="E208" s="77" t="s">
        <v>450</v>
      </c>
      <c r="F208" s="77" t="s">
        <v>451</v>
      </c>
      <c r="G208" s="78" t="s">
        <v>45</v>
      </c>
      <c r="H208" s="53"/>
      <c r="I208" s="53"/>
      <c r="J208" s="53"/>
      <c r="K208" s="53"/>
      <c r="L208" s="53"/>
      <c r="M208" s="53"/>
      <c r="N208" s="53"/>
      <c r="O208" s="53"/>
      <c r="P208" s="53"/>
      <c r="Q208" s="53"/>
      <c r="R208" s="53"/>
      <c r="S208" s="53"/>
      <c r="T208" s="53"/>
      <c r="U208" s="53"/>
      <c r="V208" s="53"/>
      <c r="W208" s="53"/>
      <c r="X208" s="53"/>
      <c r="Y208" s="53"/>
      <c r="Z208" s="53"/>
      <c r="AA208" s="53"/>
      <c r="AB208" s="53"/>
    </row>
    <row r="209">
      <c r="A209" s="182" t="s">
        <v>732</v>
      </c>
      <c r="B209" s="184" t="s">
        <v>453</v>
      </c>
      <c r="C209" s="208" t="s">
        <v>733</v>
      </c>
      <c r="D209" s="209" t="s">
        <v>734</v>
      </c>
      <c r="E209" s="125" t="s">
        <v>455</v>
      </c>
      <c r="F209" s="125" t="s">
        <v>456</v>
      </c>
      <c r="G209" s="99"/>
      <c r="H209" s="53"/>
      <c r="I209" s="53"/>
      <c r="J209" s="53"/>
      <c r="K209" s="53"/>
      <c r="L209" s="53"/>
      <c r="M209" s="53"/>
      <c r="N209" s="53"/>
      <c r="O209" s="53"/>
      <c r="P209" s="53"/>
      <c r="Q209" s="53"/>
      <c r="R209" s="53"/>
      <c r="S209" s="53"/>
      <c r="T209" s="53"/>
      <c r="U209" s="53"/>
      <c r="V209" s="53"/>
      <c r="W209" s="53"/>
      <c r="X209" s="53"/>
      <c r="Y209" s="53"/>
      <c r="Z209" s="53"/>
      <c r="AA209" s="53"/>
      <c r="AB209" s="53"/>
    </row>
    <row r="210">
      <c r="A210" s="182" t="s">
        <v>514</v>
      </c>
      <c r="B210" s="80" t="s">
        <v>28</v>
      </c>
      <c r="C210" s="135" t="s">
        <v>735</v>
      </c>
      <c r="D210" s="82" t="s">
        <v>54</v>
      </c>
      <c r="E210" s="75" t="s">
        <v>713</v>
      </c>
      <c r="F210" s="125" t="s">
        <v>456</v>
      </c>
      <c r="G210" s="99"/>
      <c r="H210" s="53"/>
      <c r="I210" s="53"/>
      <c r="J210" s="53"/>
      <c r="K210" s="53"/>
      <c r="L210" s="53"/>
      <c r="M210" s="53"/>
      <c r="N210" s="53"/>
      <c r="O210" s="53"/>
      <c r="P210" s="53"/>
      <c r="Q210" s="53"/>
      <c r="R210" s="53"/>
      <c r="S210" s="53"/>
      <c r="T210" s="53"/>
      <c r="U210" s="53"/>
      <c r="V210" s="53"/>
      <c r="W210" s="53"/>
      <c r="X210" s="53"/>
      <c r="Y210" s="53"/>
      <c r="Z210" s="53"/>
      <c r="AA210" s="53"/>
      <c r="AB210" s="53"/>
    </row>
    <row r="211">
      <c r="A211" s="182" t="s">
        <v>556</v>
      </c>
      <c r="B211" s="184" t="s">
        <v>453</v>
      </c>
      <c r="C211" s="135" t="s">
        <v>736</v>
      </c>
      <c r="D211" s="189">
        <v>301.0</v>
      </c>
      <c r="E211" s="184" t="s">
        <v>726</v>
      </c>
      <c r="F211" s="125" t="s">
        <v>456</v>
      </c>
      <c r="G211" s="99"/>
      <c r="H211" s="53"/>
      <c r="I211" s="53"/>
      <c r="J211" s="53"/>
      <c r="K211" s="53"/>
      <c r="L211" s="53"/>
      <c r="M211" s="53"/>
      <c r="N211" s="53"/>
      <c r="O211" s="53"/>
      <c r="P211" s="53"/>
      <c r="Q211" s="53"/>
      <c r="R211" s="53"/>
      <c r="S211" s="53"/>
      <c r="T211" s="53"/>
      <c r="U211" s="53"/>
      <c r="V211" s="53"/>
      <c r="W211" s="53"/>
      <c r="X211" s="53"/>
      <c r="Y211" s="53"/>
      <c r="Z211" s="53"/>
      <c r="AA211" s="53"/>
      <c r="AB211" s="53"/>
    </row>
    <row r="212">
      <c r="A212" s="182" t="s">
        <v>7</v>
      </c>
      <c r="B212" s="184" t="s">
        <v>453</v>
      </c>
      <c r="C212" s="135" t="s">
        <v>737</v>
      </c>
      <c r="D212" s="189">
        <v>112.0</v>
      </c>
      <c r="E212" s="184" t="s">
        <v>569</v>
      </c>
      <c r="F212" s="125" t="s">
        <v>456</v>
      </c>
      <c r="G212" s="99"/>
      <c r="H212" s="53"/>
      <c r="I212" s="53"/>
      <c r="J212" s="53"/>
      <c r="K212" s="53"/>
      <c r="L212" s="53"/>
      <c r="M212" s="53"/>
      <c r="N212" s="53"/>
      <c r="O212" s="53"/>
      <c r="P212" s="53"/>
      <c r="Q212" s="53"/>
      <c r="R212" s="53"/>
      <c r="S212" s="53"/>
      <c r="T212" s="53"/>
      <c r="U212" s="53"/>
      <c r="V212" s="53"/>
      <c r="W212" s="53"/>
      <c r="X212" s="53"/>
      <c r="Y212" s="53"/>
      <c r="Z212" s="53"/>
      <c r="AA212" s="53"/>
      <c r="AB212" s="53"/>
    </row>
    <row r="213">
      <c r="A213" s="182" t="s">
        <v>668</v>
      </c>
      <c r="B213" s="184" t="s">
        <v>59</v>
      </c>
      <c r="C213" s="208" t="s">
        <v>738</v>
      </c>
      <c r="D213" s="210" t="s">
        <v>202</v>
      </c>
      <c r="E213" s="125" t="s">
        <v>459</v>
      </c>
      <c r="F213" s="125" t="s">
        <v>456</v>
      </c>
      <c r="G213" s="99"/>
      <c r="H213" s="53"/>
      <c r="I213" s="53"/>
      <c r="J213" s="53"/>
      <c r="K213" s="53"/>
      <c r="L213" s="53"/>
      <c r="M213" s="53"/>
      <c r="N213" s="53"/>
      <c r="O213" s="53"/>
      <c r="P213" s="53"/>
      <c r="Q213" s="53"/>
      <c r="R213" s="53"/>
      <c r="S213" s="53"/>
      <c r="T213" s="53"/>
      <c r="U213" s="53"/>
      <c r="V213" s="53"/>
      <c r="W213" s="53"/>
      <c r="X213" s="53"/>
      <c r="Y213" s="53"/>
      <c r="Z213" s="53"/>
      <c r="AA213" s="53"/>
      <c r="AB213" s="53"/>
    </row>
    <row r="214">
      <c r="A214" s="84" t="s">
        <v>583</v>
      </c>
      <c r="B214" s="75" t="s">
        <v>35</v>
      </c>
      <c r="C214" s="75" t="s">
        <v>739</v>
      </c>
      <c r="D214" s="103">
        <v>45905.0</v>
      </c>
      <c r="E214" s="125" t="s">
        <v>459</v>
      </c>
      <c r="F214" s="125" t="s">
        <v>456</v>
      </c>
      <c r="G214" s="99"/>
      <c r="H214" s="53"/>
      <c r="I214" s="53"/>
      <c r="J214" s="53"/>
      <c r="K214" s="53"/>
      <c r="L214" s="53"/>
      <c r="M214" s="53"/>
      <c r="N214" s="53"/>
      <c r="O214" s="53"/>
      <c r="P214" s="53"/>
      <c r="Q214" s="53"/>
      <c r="R214" s="53"/>
      <c r="S214" s="53"/>
      <c r="T214" s="53"/>
      <c r="U214" s="53"/>
      <c r="V214" s="53"/>
      <c r="W214" s="53"/>
      <c r="X214" s="53"/>
      <c r="Y214" s="53"/>
      <c r="Z214" s="53"/>
      <c r="AA214" s="53"/>
      <c r="AB214" s="53"/>
    </row>
    <row r="215">
      <c r="A215" s="84" t="s">
        <v>728</v>
      </c>
      <c r="B215" s="80" t="s">
        <v>35</v>
      </c>
      <c r="C215" s="80" t="s">
        <v>740</v>
      </c>
      <c r="D215" s="103">
        <v>45909.0</v>
      </c>
      <c r="E215" s="125" t="s">
        <v>459</v>
      </c>
      <c r="F215" s="125" t="s">
        <v>456</v>
      </c>
      <c r="G215" s="99"/>
      <c r="H215" s="53"/>
      <c r="I215" s="53"/>
      <c r="J215" s="53"/>
      <c r="K215" s="53"/>
      <c r="L215" s="53"/>
      <c r="M215" s="53"/>
      <c r="N215" s="53"/>
      <c r="O215" s="53"/>
      <c r="P215" s="53"/>
      <c r="Q215" s="53"/>
      <c r="R215" s="53"/>
      <c r="S215" s="53"/>
      <c r="T215" s="53"/>
      <c r="U215" s="53"/>
      <c r="V215" s="53"/>
      <c r="W215" s="53"/>
      <c r="X215" s="53"/>
      <c r="Y215" s="53"/>
      <c r="Z215" s="53"/>
      <c r="AA215" s="53"/>
      <c r="AB215" s="53"/>
    </row>
    <row r="216">
      <c r="A216" s="84" t="s">
        <v>525</v>
      </c>
      <c r="B216" s="80" t="s">
        <v>35</v>
      </c>
      <c r="C216" s="80" t="s">
        <v>741</v>
      </c>
      <c r="D216" s="103">
        <v>58974.0</v>
      </c>
      <c r="E216" s="125" t="s">
        <v>459</v>
      </c>
      <c r="F216" s="125" t="s">
        <v>456</v>
      </c>
      <c r="G216" s="99"/>
      <c r="H216" s="53"/>
      <c r="I216" s="53"/>
      <c r="J216" s="53"/>
      <c r="K216" s="53"/>
      <c r="L216" s="53"/>
      <c r="M216" s="53"/>
      <c r="N216" s="53"/>
      <c r="O216" s="53"/>
      <c r="P216" s="53"/>
      <c r="Q216" s="53"/>
      <c r="R216" s="53"/>
      <c r="S216" s="53"/>
      <c r="T216" s="53"/>
      <c r="U216" s="53"/>
      <c r="V216" s="53"/>
      <c r="W216" s="53"/>
      <c r="X216" s="53"/>
      <c r="Y216" s="53"/>
      <c r="Z216" s="53"/>
      <c r="AA216" s="53"/>
      <c r="AB216" s="53"/>
    </row>
    <row r="217">
      <c r="A217" s="84" t="s">
        <v>534</v>
      </c>
      <c r="B217" s="80" t="s">
        <v>81</v>
      </c>
      <c r="C217" s="80" t="s">
        <v>82</v>
      </c>
      <c r="D217" s="82" t="s">
        <v>83</v>
      </c>
      <c r="E217" s="125" t="s">
        <v>459</v>
      </c>
      <c r="F217" s="125" t="s">
        <v>456</v>
      </c>
      <c r="G217" s="99"/>
      <c r="H217" s="53"/>
      <c r="I217" s="53"/>
      <c r="J217" s="53"/>
      <c r="K217" s="53"/>
      <c r="L217" s="53"/>
      <c r="M217" s="53"/>
      <c r="N217" s="53"/>
      <c r="O217" s="53"/>
      <c r="P217" s="53"/>
      <c r="Q217" s="53"/>
      <c r="R217" s="53"/>
      <c r="S217" s="53"/>
      <c r="T217" s="53"/>
      <c r="U217" s="53"/>
      <c r="V217" s="53"/>
      <c r="W217" s="53"/>
      <c r="X217" s="53"/>
      <c r="Y217" s="53"/>
      <c r="Z217" s="53"/>
      <c r="AA217" s="53"/>
      <c r="AB217" s="53"/>
    </row>
    <row r="218">
      <c r="A218" s="182" t="s">
        <v>675</v>
      </c>
      <c r="B218" s="135" t="s">
        <v>126</v>
      </c>
      <c r="C218" s="135" t="s">
        <v>742</v>
      </c>
      <c r="D218" s="211">
        <v>1.0E8</v>
      </c>
      <c r="E218" s="125" t="s">
        <v>459</v>
      </c>
      <c r="F218" s="125" t="s">
        <v>456</v>
      </c>
      <c r="G218" s="99"/>
      <c r="H218" s="53"/>
      <c r="I218" s="53"/>
      <c r="J218" s="53"/>
      <c r="K218" s="53"/>
      <c r="L218" s="53"/>
      <c r="M218" s="53"/>
      <c r="N218" s="53"/>
      <c r="O218" s="53"/>
      <c r="P218" s="53"/>
      <c r="Q218" s="53"/>
      <c r="R218" s="53"/>
      <c r="S218" s="53"/>
      <c r="T218" s="53"/>
      <c r="U218" s="53"/>
      <c r="V218" s="53"/>
      <c r="W218" s="53"/>
      <c r="X218" s="53"/>
      <c r="Y218" s="53"/>
      <c r="Z218" s="53"/>
      <c r="AA218" s="53"/>
      <c r="AB218" s="53"/>
    </row>
    <row r="219">
      <c r="A219" s="182" t="s">
        <v>425</v>
      </c>
      <c r="B219" s="135" t="s">
        <v>179</v>
      </c>
      <c r="C219" s="135" t="s">
        <v>743</v>
      </c>
      <c r="D219" s="212">
        <v>170.8</v>
      </c>
      <c r="E219" s="125" t="s">
        <v>459</v>
      </c>
      <c r="F219" s="125" t="s">
        <v>221</v>
      </c>
      <c r="G219" s="99"/>
      <c r="H219" s="53"/>
      <c r="I219" s="53"/>
      <c r="J219" s="53"/>
      <c r="K219" s="53"/>
      <c r="L219" s="53"/>
      <c r="M219" s="53"/>
      <c r="N219" s="53"/>
      <c r="O219" s="53"/>
      <c r="P219" s="53"/>
      <c r="Q219" s="53"/>
      <c r="R219" s="53"/>
      <c r="S219" s="53"/>
      <c r="T219" s="53"/>
      <c r="U219" s="53"/>
      <c r="V219" s="53"/>
      <c r="W219" s="53"/>
      <c r="X219" s="53"/>
      <c r="Y219" s="53"/>
      <c r="Z219" s="53"/>
      <c r="AA219" s="53"/>
      <c r="AB219" s="53"/>
    </row>
    <row r="220">
      <c r="A220" s="84" t="s">
        <v>423</v>
      </c>
      <c r="B220" s="80" t="s">
        <v>179</v>
      </c>
      <c r="C220" s="80" t="s">
        <v>729</v>
      </c>
      <c r="D220" s="123">
        <v>169.8</v>
      </c>
      <c r="E220" s="125" t="s">
        <v>459</v>
      </c>
      <c r="F220" s="213" t="s">
        <v>221</v>
      </c>
      <c r="G220" s="214" t="s">
        <v>744</v>
      </c>
      <c r="H220" s="53"/>
      <c r="I220" s="53"/>
      <c r="J220" s="53"/>
      <c r="K220" s="53"/>
      <c r="L220" s="53"/>
      <c r="M220" s="53"/>
      <c r="N220" s="53"/>
      <c r="O220" s="53"/>
      <c r="P220" s="53"/>
      <c r="Q220" s="53"/>
      <c r="R220" s="53"/>
      <c r="S220" s="53"/>
      <c r="T220" s="53"/>
      <c r="U220" s="53"/>
      <c r="V220" s="53"/>
      <c r="W220" s="53"/>
      <c r="X220" s="53"/>
      <c r="Y220" s="53"/>
      <c r="Z220" s="53"/>
      <c r="AA220" s="53"/>
      <c r="AB220" s="53"/>
    </row>
    <row r="221">
      <c r="A221" s="182" t="s">
        <v>426</v>
      </c>
      <c r="B221" s="135" t="s">
        <v>126</v>
      </c>
      <c r="C221" s="184" t="s">
        <v>745</v>
      </c>
      <c r="D221" s="211">
        <v>45694.44</v>
      </c>
      <c r="E221" s="125" t="s">
        <v>459</v>
      </c>
      <c r="F221" s="125" t="s">
        <v>221</v>
      </c>
      <c r="G221" s="83" t="s">
        <v>746</v>
      </c>
      <c r="H221" s="53"/>
      <c r="I221" s="53"/>
      <c r="J221" s="53"/>
      <c r="K221" s="53"/>
      <c r="L221" s="53"/>
      <c r="M221" s="53"/>
      <c r="N221" s="53"/>
      <c r="O221" s="53"/>
      <c r="P221" s="53"/>
      <c r="Q221" s="53"/>
      <c r="R221" s="53"/>
      <c r="S221" s="53"/>
      <c r="T221" s="53"/>
      <c r="U221" s="53"/>
      <c r="V221" s="53"/>
      <c r="W221" s="53"/>
      <c r="X221" s="53"/>
      <c r="Y221" s="53"/>
      <c r="Z221" s="53"/>
      <c r="AA221" s="53"/>
      <c r="AB221" s="53"/>
    </row>
    <row r="222">
      <c r="A222" s="182" t="s">
        <v>427</v>
      </c>
      <c r="B222" s="184" t="s">
        <v>747</v>
      </c>
      <c r="C222" s="135" t="s">
        <v>748</v>
      </c>
      <c r="D222" s="215">
        <v>171.21</v>
      </c>
      <c r="E222" s="125" t="s">
        <v>459</v>
      </c>
      <c r="F222" s="125" t="s">
        <v>221</v>
      </c>
      <c r="G222" s="99"/>
      <c r="H222" s="53"/>
      <c r="I222" s="53"/>
      <c r="J222" s="53"/>
      <c r="K222" s="53"/>
      <c r="L222" s="53"/>
      <c r="M222" s="53"/>
      <c r="N222" s="53"/>
      <c r="O222" s="53"/>
      <c r="P222" s="53"/>
      <c r="Q222" s="53"/>
      <c r="R222" s="53"/>
      <c r="S222" s="53"/>
      <c r="T222" s="53"/>
      <c r="U222" s="53"/>
      <c r="V222" s="53"/>
      <c r="W222" s="53"/>
      <c r="X222" s="53"/>
      <c r="Y222" s="53"/>
      <c r="Z222" s="53"/>
      <c r="AA222" s="53"/>
      <c r="AB222" s="53"/>
    </row>
    <row r="223">
      <c r="A223" s="182" t="s">
        <v>749</v>
      </c>
      <c r="B223" s="135" t="s">
        <v>28</v>
      </c>
      <c r="C223" s="135" t="s">
        <v>750</v>
      </c>
      <c r="D223" s="189" t="s">
        <v>108</v>
      </c>
      <c r="E223" s="125" t="s">
        <v>459</v>
      </c>
      <c r="F223" s="125" t="s">
        <v>456</v>
      </c>
      <c r="G223" s="99"/>
      <c r="H223" s="53"/>
      <c r="I223" s="53"/>
      <c r="J223" s="53"/>
      <c r="K223" s="53"/>
      <c r="L223" s="53"/>
      <c r="M223" s="53"/>
      <c r="N223" s="53"/>
      <c r="O223" s="53"/>
      <c r="P223" s="53"/>
      <c r="Q223" s="53"/>
      <c r="R223" s="53"/>
      <c r="S223" s="53"/>
      <c r="T223" s="53"/>
      <c r="U223" s="53"/>
      <c r="V223" s="53"/>
      <c r="W223" s="53"/>
      <c r="X223" s="53"/>
      <c r="Y223" s="53"/>
      <c r="Z223" s="53"/>
      <c r="AA223" s="53"/>
      <c r="AB223" s="53"/>
    </row>
    <row r="224">
      <c r="A224" s="182" t="s">
        <v>751</v>
      </c>
      <c r="B224" s="135" t="s">
        <v>126</v>
      </c>
      <c r="C224" s="208" t="s">
        <v>752</v>
      </c>
      <c r="D224" s="211">
        <v>1.7118E8</v>
      </c>
      <c r="E224" s="125" t="s">
        <v>459</v>
      </c>
      <c r="F224" s="125" t="s">
        <v>456</v>
      </c>
      <c r="G224" s="99"/>
      <c r="H224" s="53"/>
      <c r="I224" s="53"/>
      <c r="J224" s="53"/>
      <c r="K224" s="53"/>
      <c r="L224" s="53"/>
      <c r="M224" s="53"/>
      <c r="N224" s="53"/>
      <c r="O224" s="53"/>
      <c r="P224" s="53"/>
      <c r="Q224" s="53"/>
      <c r="R224" s="53"/>
      <c r="S224" s="53"/>
      <c r="T224" s="53"/>
      <c r="U224" s="53"/>
      <c r="V224" s="53"/>
      <c r="W224" s="53"/>
      <c r="X224" s="53"/>
      <c r="Y224" s="53"/>
      <c r="Z224" s="53"/>
      <c r="AA224" s="53"/>
      <c r="AB224" s="53"/>
    </row>
    <row r="225">
      <c r="A225" s="84" t="s">
        <v>753</v>
      </c>
      <c r="B225" s="80" t="s">
        <v>126</v>
      </c>
      <c r="C225" s="80" t="s">
        <v>754</v>
      </c>
      <c r="D225" s="157">
        <v>1.715E8</v>
      </c>
      <c r="E225" s="125" t="s">
        <v>459</v>
      </c>
      <c r="F225" s="125" t="s">
        <v>221</v>
      </c>
      <c r="G225" s="99"/>
      <c r="H225" s="53"/>
      <c r="I225" s="53"/>
      <c r="J225" s="53"/>
      <c r="K225" s="53"/>
      <c r="L225" s="53"/>
      <c r="M225" s="53"/>
      <c r="N225" s="53"/>
      <c r="O225" s="53"/>
      <c r="P225" s="53"/>
      <c r="Q225" s="53"/>
      <c r="R225" s="53"/>
      <c r="S225" s="53"/>
      <c r="T225" s="53"/>
      <c r="U225" s="53"/>
      <c r="V225" s="53"/>
      <c r="W225" s="53"/>
      <c r="X225" s="53"/>
      <c r="Y225" s="53"/>
      <c r="Z225" s="53"/>
      <c r="AA225" s="53"/>
      <c r="AB225" s="53"/>
    </row>
    <row r="226">
      <c r="A226" s="182" t="s">
        <v>432</v>
      </c>
      <c r="B226" s="135" t="s">
        <v>126</v>
      </c>
      <c r="C226" s="135" t="s">
        <v>263</v>
      </c>
      <c r="D226" s="211">
        <v>1.722E8</v>
      </c>
      <c r="E226" s="125" t="s">
        <v>459</v>
      </c>
      <c r="F226" s="125" t="s">
        <v>221</v>
      </c>
      <c r="G226" s="99"/>
      <c r="H226" s="53"/>
      <c r="I226" s="53"/>
      <c r="J226" s="53"/>
      <c r="K226" s="53"/>
      <c r="L226" s="53"/>
      <c r="M226" s="53"/>
      <c r="N226" s="53"/>
      <c r="O226" s="53"/>
      <c r="P226" s="53"/>
      <c r="Q226" s="53"/>
      <c r="R226" s="53"/>
      <c r="S226" s="53"/>
      <c r="T226" s="53"/>
      <c r="U226" s="53"/>
      <c r="V226" s="53"/>
      <c r="W226" s="53"/>
      <c r="X226" s="53"/>
      <c r="Y226" s="53"/>
      <c r="Z226" s="53"/>
      <c r="AA226" s="53"/>
      <c r="AB226" s="53"/>
    </row>
    <row r="227">
      <c r="A227" s="182" t="s">
        <v>755</v>
      </c>
      <c r="B227" s="135" t="s">
        <v>35</v>
      </c>
      <c r="C227" s="135" t="s">
        <v>255</v>
      </c>
      <c r="D227" s="216">
        <v>46008.0</v>
      </c>
      <c r="E227" s="125" t="s">
        <v>459</v>
      </c>
      <c r="F227" s="125" t="s">
        <v>221</v>
      </c>
      <c r="G227" s="99"/>
      <c r="H227" s="53"/>
      <c r="I227" s="53"/>
      <c r="J227" s="53"/>
      <c r="K227" s="53"/>
      <c r="L227" s="53"/>
      <c r="M227" s="53"/>
      <c r="N227" s="53"/>
      <c r="O227" s="53"/>
      <c r="P227" s="53"/>
      <c r="Q227" s="53"/>
      <c r="R227" s="53"/>
      <c r="S227" s="53"/>
      <c r="T227" s="53"/>
      <c r="U227" s="53"/>
      <c r="V227" s="53"/>
      <c r="W227" s="53"/>
      <c r="X227" s="53"/>
      <c r="Y227" s="53"/>
      <c r="Z227" s="53"/>
      <c r="AA227" s="53"/>
      <c r="AB227" s="53"/>
    </row>
    <row r="228">
      <c r="A228" s="84" t="s">
        <v>551</v>
      </c>
      <c r="B228" s="80" t="s">
        <v>28</v>
      </c>
      <c r="C228" s="80" t="s">
        <v>552</v>
      </c>
      <c r="D228" s="82" t="s">
        <v>131</v>
      </c>
      <c r="E228" s="125" t="s">
        <v>459</v>
      </c>
      <c r="F228" s="125" t="s">
        <v>456</v>
      </c>
      <c r="G228" s="99"/>
      <c r="H228" s="53"/>
      <c r="I228" s="53"/>
      <c r="J228" s="53"/>
      <c r="K228" s="53"/>
      <c r="L228" s="53"/>
      <c r="M228" s="53"/>
      <c r="N228" s="53"/>
      <c r="O228" s="53"/>
      <c r="P228" s="53"/>
      <c r="Q228" s="53"/>
      <c r="R228" s="53"/>
      <c r="S228" s="53"/>
      <c r="T228" s="53"/>
      <c r="U228" s="53"/>
      <c r="V228" s="53"/>
      <c r="W228" s="53"/>
      <c r="X228" s="53"/>
      <c r="Y228" s="53"/>
      <c r="Z228" s="53"/>
      <c r="AA228" s="53"/>
      <c r="AB228" s="53"/>
    </row>
    <row r="229">
      <c r="A229" s="84" t="s">
        <v>530</v>
      </c>
      <c r="B229" s="80" t="s">
        <v>59</v>
      </c>
      <c r="C229" s="80" t="s">
        <v>756</v>
      </c>
      <c r="D229" s="82" t="s">
        <v>136</v>
      </c>
      <c r="E229" s="125" t="s">
        <v>459</v>
      </c>
      <c r="F229" s="125" t="s">
        <v>221</v>
      </c>
      <c r="G229" s="99"/>
      <c r="H229" s="53"/>
      <c r="I229" s="53"/>
      <c r="J229" s="53"/>
      <c r="K229" s="53"/>
      <c r="L229" s="53"/>
      <c r="M229" s="53"/>
      <c r="N229" s="53"/>
      <c r="O229" s="53"/>
      <c r="P229" s="53"/>
      <c r="Q229" s="53"/>
      <c r="R229" s="53"/>
      <c r="S229" s="53"/>
      <c r="T229" s="53"/>
      <c r="U229" s="53"/>
      <c r="V229" s="53"/>
      <c r="W229" s="53"/>
      <c r="X229" s="53"/>
      <c r="Y229" s="53"/>
      <c r="Z229" s="53"/>
      <c r="AA229" s="53"/>
      <c r="AB229" s="53"/>
    </row>
    <row r="230">
      <c r="A230" s="84" t="s">
        <v>528</v>
      </c>
      <c r="B230" s="80" t="s">
        <v>71</v>
      </c>
      <c r="C230" s="80" t="s">
        <v>529</v>
      </c>
      <c r="D230" s="123">
        <v>0.1</v>
      </c>
      <c r="E230" s="125" t="s">
        <v>459</v>
      </c>
      <c r="F230" s="125" t="s">
        <v>221</v>
      </c>
      <c r="G230" s="99"/>
      <c r="H230" s="53"/>
      <c r="I230" s="53"/>
      <c r="J230" s="53"/>
      <c r="K230" s="53"/>
      <c r="L230" s="53"/>
      <c r="M230" s="53"/>
      <c r="N230" s="53"/>
      <c r="O230" s="53"/>
      <c r="P230" s="53"/>
      <c r="Q230" s="53"/>
      <c r="R230" s="53"/>
      <c r="S230" s="53"/>
      <c r="T230" s="53"/>
      <c r="U230" s="53"/>
      <c r="V230" s="53"/>
      <c r="W230" s="53"/>
      <c r="X230" s="53"/>
      <c r="Y230" s="53"/>
      <c r="Z230" s="53"/>
      <c r="AA230" s="53"/>
      <c r="AB230" s="53"/>
    </row>
    <row r="231">
      <c r="A231" s="182" t="s">
        <v>532</v>
      </c>
      <c r="B231" s="135" t="s">
        <v>59</v>
      </c>
      <c r="C231" s="135" t="s">
        <v>757</v>
      </c>
      <c r="D231" s="189" t="s">
        <v>269</v>
      </c>
      <c r="E231" s="125" t="s">
        <v>459</v>
      </c>
      <c r="F231" s="125" t="s">
        <v>456</v>
      </c>
      <c r="G231" s="99"/>
      <c r="H231" s="53"/>
      <c r="I231" s="53"/>
      <c r="J231" s="53"/>
      <c r="K231" s="53"/>
      <c r="L231" s="53"/>
      <c r="M231" s="53"/>
      <c r="N231" s="53"/>
      <c r="O231" s="53"/>
      <c r="P231" s="53"/>
      <c r="Q231" s="53"/>
      <c r="R231" s="53"/>
      <c r="S231" s="53"/>
      <c r="T231" s="53"/>
      <c r="U231" s="53"/>
      <c r="V231" s="53"/>
      <c r="W231" s="53"/>
      <c r="X231" s="53"/>
      <c r="Y231" s="53"/>
      <c r="Z231" s="53"/>
      <c r="AA231" s="53"/>
      <c r="AB231" s="53"/>
    </row>
    <row r="232">
      <c r="A232" s="182" t="s">
        <v>526</v>
      </c>
      <c r="B232" s="135" t="s">
        <v>71</v>
      </c>
      <c r="C232" s="135" t="s">
        <v>527</v>
      </c>
      <c r="D232" s="212">
        <v>4.85</v>
      </c>
      <c r="E232" s="125" t="s">
        <v>459</v>
      </c>
      <c r="F232" s="125" t="s">
        <v>456</v>
      </c>
      <c r="G232" s="99"/>
      <c r="H232" s="53"/>
      <c r="I232" s="53"/>
      <c r="J232" s="53"/>
      <c r="K232" s="53"/>
      <c r="L232" s="53"/>
      <c r="M232" s="53"/>
      <c r="N232" s="53"/>
      <c r="O232" s="53"/>
      <c r="P232" s="53"/>
      <c r="Q232" s="53"/>
      <c r="R232" s="53"/>
      <c r="S232" s="53"/>
      <c r="T232" s="53"/>
      <c r="U232" s="53"/>
      <c r="V232" s="53"/>
      <c r="W232" s="53"/>
      <c r="X232" s="53"/>
      <c r="Y232" s="53"/>
      <c r="Z232" s="53"/>
      <c r="AA232" s="53"/>
      <c r="AB232" s="53"/>
    </row>
    <row r="233">
      <c r="A233" s="182" t="s">
        <v>533</v>
      </c>
      <c r="B233" s="135" t="s">
        <v>59</v>
      </c>
      <c r="C233" s="135" t="s">
        <v>758</v>
      </c>
      <c r="D233" s="189" t="s">
        <v>274</v>
      </c>
      <c r="E233" s="125" t="s">
        <v>459</v>
      </c>
      <c r="F233" s="125" t="s">
        <v>456</v>
      </c>
      <c r="G233" s="99"/>
      <c r="H233" s="53"/>
      <c r="I233" s="53"/>
      <c r="J233" s="53"/>
      <c r="K233" s="53"/>
      <c r="L233" s="53"/>
      <c r="M233" s="53"/>
      <c r="N233" s="53"/>
      <c r="O233" s="53"/>
      <c r="P233" s="53"/>
      <c r="Q233" s="53"/>
      <c r="R233" s="53"/>
      <c r="S233" s="53"/>
      <c r="T233" s="53"/>
      <c r="U233" s="53"/>
      <c r="V233" s="53"/>
      <c r="W233" s="53"/>
      <c r="X233" s="53"/>
      <c r="Y233" s="53"/>
      <c r="Z233" s="53"/>
      <c r="AA233" s="53"/>
      <c r="AB233" s="53"/>
    </row>
    <row r="234">
      <c r="A234" s="84" t="s">
        <v>538</v>
      </c>
      <c r="B234" s="80" t="s">
        <v>539</v>
      </c>
      <c r="C234" s="80" t="s">
        <v>759</v>
      </c>
      <c r="D234" s="82" t="s">
        <v>541</v>
      </c>
      <c r="E234" s="125" t="s">
        <v>459</v>
      </c>
      <c r="F234" s="125" t="s">
        <v>221</v>
      </c>
      <c r="G234" s="99"/>
      <c r="H234" s="53"/>
      <c r="I234" s="53"/>
      <c r="J234" s="53"/>
      <c r="K234" s="53"/>
      <c r="L234" s="53"/>
      <c r="M234" s="53"/>
      <c r="N234" s="53"/>
      <c r="O234" s="53"/>
      <c r="P234" s="53"/>
      <c r="Q234" s="53"/>
      <c r="R234" s="53"/>
      <c r="S234" s="53"/>
      <c r="T234" s="53"/>
      <c r="U234" s="53"/>
      <c r="V234" s="53"/>
      <c r="W234" s="53"/>
      <c r="X234" s="53"/>
      <c r="Y234" s="53"/>
      <c r="Z234" s="53"/>
      <c r="AA234" s="53"/>
      <c r="AB234" s="53"/>
    </row>
    <row r="235">
      <c r="A235" s="84" t="s">
        <v>542</v>
      </c>
      <c r="B235" s="80" t="s">
        <v>539</v>
      </c>
      <c r="C235" s="80" t="s">
        <v>760</v>
      </c>
      <c r="D235" s="82" t="s">
        <v>544</v>
      </c>
      <c r="E235" s="125" t="s">
        <v>459</v>
      </c>
      <c r="F235" s="125" t="s">
        <v>221</v>
      </c>
      <c r="G235" s="99"/>
      <c r="H235" s="53"/>
      <c r="I235" s="53"/>
      <c r="J235" s="53"/>
      <c r="K235" s="53"/>
      <c r="L235" s="53"/>
      <c r="M235" s="53"/>
      <c r="N235" s="53"/>
      <c r="O235" s="53"/>
      <c r="P235" s="53"/>
      <c r="Q235" s="53"/>
      <c r="R235" s="53"/>
      <c r="S235" s="53"/>
      <c r="T235" s="53"/>
      <c r="U235" s="53"/>
      <c r="V235" s="53"/>
      <c r="W235" s="53"/>
      <c r="X235" s="53"/>
      <c r="Y235" s="53"/>
      <c r="Z235" s="53"/>
      <c r="AA235" s="53"/>
      <c r="AB235" s="53"/>
    </row>
    <row r="236">
      <c r="A236" s="84" t="s">
        <v>548</v>
      </c>
      <c r="B236" s="80" t="s">
        <v>59</v>
      </c>
      <c r="C236" s="80" t="s">
        <v>601</v>
      </c>
      <c r="D236" s="82" t="s">
        <v>143</v>
      </c>
      <c r="E236" s="125" t="s">
        <v>459</v>
      </c>
      <c r="F236" s="125" t="s">
        <v>456</v>
      </c>
      <c r="G236" s="99"/>
      <c r="H236" s="53"/>
      <c r="I236" s="53"/>
      <c r="J236" s="53"/>
      <c r="K236" s="53"/>
      <c r="L236" s="53"/>
      <c r="M236" s="53"/>
      <c r="N236" s="53"/>
      <c r="O236" s="53"/>
      <c r="P236" s="53"/>
      <c r="Q236" s="53"/>
      <c r="R236" s="53"/>
      <c r="S236" s="53"/>
      <c r="T236" s="53"/>
      <c r="U236" s="53"/>
      <c r="V236" s="53"/>
      <c r="W236" s="53"/>
      <c r="X236" s="53"/>
      <c r="Y236" s="53"/>
      <c r="Z236" s="53"/>
      <c r="AA236" s="53"/>
      <c r="AB236" s="53"/>
    </row>
    <row r="237">
      <c r="A237" s="182" t="s">
        <v>761</v>
      </c>
      <c r="B237" s="135" t="s">
        <v>110</v>
      </c>
      <c r="C237" s="184" t="s">
        <v>762</v>
      </c>
      <c r="D237" s="217">
        <v>45933.708333333336</v>
      </c>
      <c r="E237" s="125" t="s">
        <v>459</v>
      </c>
      <c r="F237" s="125" t="s">
        <v>456</v>
      </c>
      <c r="G237" s="99"/>
      <c r="H237" s="53"/>
      <c r="I237" s="53"/>
      <c r="J237" s="53"/>
      <c r="K237" s="53"/>
      <c r="L237" s="53"/>
      <c r="M237" s="53"/>
      <c r="N237" s="53"/>
      <c r="O237" s="53"/>
      <c r="P237" s="53"/>
      <c r="Q237" s="53"/>
      <c r="R237" s="53"/>
      <c r="S237" s="53"/>
      <c r="T237" s="53"/>
      <c r="U237" s="53"/>
      <c r="V237" s="53"/>
      <c r="W237" s="53"/>
      <c r="X237" s="53"/>
      <c r="Y237" s="53"/>
      <c r="Z237" s="53"/>
      <c r="AA237" s="53"/>
      <c r="AB237" s="53"/>
    </row>
    <row r="238">
      <c r="A238" s="218" t="s">
        <v>763</v>
      </c>
      <c r="B238" s="219" t="s">
        <v>35</v>
      </c>
      <c r="C238" s="219" t="s">
        <v>764</v>
      </c>
      <c r="D238" s="220">
        <v>45930.0</v>
      </c>
      <c r="E238" s="219" t="s">
        <v>459</v>
      </c>
      <c r="F238" s="219" t="s">
        <v>456</v>
      </c>
      <c r="G238" s="129"/>
      <c r="H238" s="53"/>
      <c r="I238" s="53"/>
      <c r="J238" s="53"/>
      <c r="K238" s="53"/>
      <c r="L238" s="53"/>
      <c r="M238" s="53"/>
      <c r="N238" s="53"/>
      <c r="O238" s="53"/>
      <c r="P238" s="53"/>
      <c r="Q238" s="53"/>
      <c r="R238" s="53"/>
      <c r="S238" s="53"/>
      <c r="T238" s="53"/>
      <c r="U238" s="53"/>
      <c r="V238" s="53"/>
      <c r="W238" s="53"/>
      <c r="X238" s="53"/>
      <c r="Y238" s="53"/>
      <c r="Z238" s="53"/>
      <c r="AA238" s="53"/>
      <c r="AB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row>
    <row r="240">
      <c r="A240" s="134" t="s">
        <v>430</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row>
    <row r="241">
      <c r="A241" s="135" t="s">
        <v>243</v>
      </c>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row>
    <row r="243">
      <c r="A243" s="76" t="s">
        <v>3</v>
      </c>
      <c r="B243" s="77" t="s">
        <v>4</v>
      </c>
      <c r="C243" s="77" t="s">
        <v>5</v>
      </c>
      <c r="D243" s="77" t="s">
        <v>6</v>
      </c>
      <c r="E243" s="77" t="s">
        <v>450</v>
      </c>
      <c r="F243" s="77" t="s">
        <v>451</v>
      </c>
      <c r="G243" s="78" t="s">
        <v>45</v>
      </c>
      <c r="H243" s="53"/>
      <c r="I243" s="53"/>
      <c r="J243" s="53"/>
      <c r="K243" s="53"/>
      <c r="L243" s="53"/>
      <c r="M243" s="53"/>
      <c r="N243" s="53"/>
      <c r="O243" s="53"/>
      <c r="P243" s="53"/>
      <c r="Q243" s="53"/>
      <c r="R243" s="53"/>
      <c r="S243" s="53"/>
      <c r="T243" s="53"/>
      <c r="U243" s="53"/>
      <c r="V243" s="53"/>
      <c r="W243" s="53"/>
      <c r="X243" s="53"/>
      <c r="Y243" s="53"/>
      <c r="Z243" s="53"/>
      <c r="AA243" s="53"/>
      <c r="AB243" s="53"/>
    </row>
    <row r="244">
      <c r="A244" s="182" t="s">
        <v>765</v>
      </c>
      <c r="B244" s="184" t="s">
        <v>453</v>
      </c>
      <c r="C244" s="135" t="s">
        <v>766</v>
      </c>
      <c r="D244" s="221">
        <v>1.0</v>
      </c>
      <c r="E244" s="135" t="s">
        <v>455</v>
      </c>
      <c r="F244" s="185" t="s">
        <v>456</v>
      </c>
      <c r="G244" s="99"/>
      <c r="H244" s="53"/>
      <c r="I244" s="53"/>
      <c r="J244" s="53"/>
      <c r="K244" s="53"/>
      <c r="L244" s="53"/>
      <c r="M244" s="53"/>
      <c r="N244" s="53"/>
      <c r="O244" s="53"/>
      <c r="P244" s="53"/>
      <c r="Q244" s="53"/>
      <c r="R244" s="53"/>
      <c r="S244" s="53"/>
      <c r="T244" s="53"/>
      <c r="U244" s="53"/>
      <c r="V244" s="53"/>
      <c r="W244" s="53"/>
      <c r="X244" s="53"/>
      <c r="Y244" s="53"/>
      <c r="Z244" s="53"/>
      <c r="AA244" s="53"/>
      <c r="AB244" s="53"/>
    </row>
    <row r="245">
      <c r="A245" s="182" t="s">
        <v>514</v>
      </c>
      <c r="B245" s="135" t="s">
        <v>28</v>
      </c>
      <c r="C245" s="135" t="s">
        <v>767</v>
      </c>
      <c r="D245" s="189" t="s">
        <v>54</v>
      </c>
      <c r="E245" s="184" t="s">
        <v>713</v>
      </c>
      <c r="F245" s="185" t="s">
        <v>456</v>
      </c>
      <c r="G245" s="99"/>
      <c r="H245" s="53"/>
      <c r="I245" s="53"/>
      <c r="J245" s="53"/>
      <c r="K245" s="53"/>
      <c r="L245" s="53"/>
      <c r="M245" s="53"/>
      <c r="N245" s="53"/>
      <c r="O245" s="53"/>
      <c r="P245" s="53"/>
      <c r="Q245" s="53"/>
      <c r="R245" s="53"/>
      <c r="S245" s="53"/>
      <c r="T245" s="53"/>
      <c r="U245" s="53"/>
      <c r="V245" s="53"/>
      <c r="W245" s="53"/>
      <c r="X245" s="53"/>
      <c r="Y245" s="53"/>
      <c r="Z245" s="53"/>
      <c r="AA245" s="53"/>
      <c r="AB245" s="53"/>
    </row>
    <row r="246">
      <c r="A246" s="182" t="s">
        <v>556</v>
      </c>
      <c r="B246" s="184" t="s">
        <v>453</v>
      </c>
      <c r="C246" s="135" t="s">
        <v>768</v>
      </c>
      <c r="D246" s="189">
        <v>301.0</v>
      </c>
      <c r="E246" s="184" t="s">
        <v>726</v>
      </c>
      <c r="F246" s="185" t="s">
        <v>456</v>
      </c>
      <c r="G246" s="99"/>
      <c r="H246" s="53"/>
      <c r="I246" s="53"/>
      <c r="J246" s="53"/>
      <c r="K246" s="53"/>
      <c r="L246" s="53"/>
      <c r="M246" s="53"/>
      <c r="N246" s="53"/>
      <c r="O246" s="53"/>
      <c r="P246" s="53"/>
      <c r="Q246" s="53"/>
      <c r="R246" s="53"/>
      <c r="S246" s="53"/>
      <c r="T246" s="53"/>
      <c r="U246" s="53"/>
      <c r="V246" s="53"/>
      <c r="W246" s="53"/>
      <c r="X246" s="53"/>
      <c r="Y246" s="53"/>
      <c r="Z246" s="53"/>
      <c r="AA246" s="53"/>
      <c r="AB246" s="53"/>
    </row>
    <row r="247">
      <c r="A247" s="182" t="s">
        <v>769</v>
      </c>
      <c r="B247" s="135" t="s">
        <v>35</v>
      </c>
      <c r="C247" s="135" t="s">
        <v>770</v>
      </c>
      <c r="D247" s="216">
        <v>45909.0</v>
      </c>
      <c r="E247" s="222" t="s">
        <v>459</v>
      </c>
      <c r="F247" s="185" t="s">
        <v>456</v>
      </c>
      <c r="G247" s="99"/>
      <c r="H247" s="53"/>
      <c r="I247" s="53"/>
      <c r="J247" s="53"/>
      <c r="K247" s="53"/>
      <c r="L247" s="53"/>
      <c r="M247" s="53"/>
      <c r="N247" s="53"/>
      <c r="O247" s="53"/>
      <c r="P247" s="53"/>
      <c r="Q247" s="53"/>
      <c r="R247" s="53"/>
      <c r="S247" s="53"/>
      <c r="T247" s="53"/>
      <c r="U247" s="53"/>
      <c r="V247" s="53"/>
      <c r="W247" s="53"/>
      <c r="X247" s="53"/>
      <c r="Y247" s="53"/>
      <c r="Z247" s="53"/>
      <c r="AA247" s="53"/>
      <c r="AB247" s="53"/>
    </row>
    <row r="248">
      <c r="A248" s="182" t="s">
        <v>525</v>
      </c>
      <c r="B248" s="135" t="s">
        <v>35</v>
      </c>
      <c r="C248" s="135" t="s">
        <v>771</v>
      </c>
      <c r="D248" s="223">
        <v>58974.0</v>
      </c>
      <c r="E248" s="222" t="s">
        <v>459</v>
      </c>
      <c r="F248" s="185" t="s">
        <v>456</v>
      </c>
      <c r="G248" s="99"/>
      <c r="H248" s="53"/>
      <c r="I248" s="53"/>
      <c r="J248" s="53"/>
      <c r="K248" s="53"/>
      <c r="L248" s="53"/>
      <c r="M248" s="53"/>
      <c r="N248" s="53"/>
      <c r="O248" s="53"/>
      <c r="P248" s="53"/>
      <c r="Q248" s="53"/>
      <c r="R248" s="53"/>
      <c r="S248" s="53"/>
      <c r="T248" s="53"/>
      <c r="U248" s="53"/>
      <c r="V248" s="53"/>
      <c r="W248" s="53"/>
      <c r="X248" s="53"/>
      <c r="Y248" s="53"/>
      <c r="Z248" s="53"/>
      <c r="AA248" s="53"/>
      <c r="AB248" s="53"/>
    </row>
    <row r="249">
      <c r="A249" s="84" t="s">
        <v>534</v>
      </c>
      <c r="B249" s="80" t="s">
        <v>81</v>
      </c>
      <c r="C249" s="80" t="s">
        <v>82</v>
      </c>
      <c r="D249" s="82" t="s">
        <v>83</v>
      </c>
      <c r="E249" s="222" t="s">
        <v>459</v>
      </c>
      <c r="F249" s="185" t="s">
        <v>456</v>
      </c>
      <c r="G249" s="99"/>
      <c r="H249" s="53"/>
      <c r="I249" s="53"/>
      <c r="J249" s="53"/>
      <c r="K249" s="53"/>
      <c r="L249" s="53"/>
      <c r="M249" s="53"/>
      <c r="N249" s="53"/>
      <c r="O249" s="53"/>
      <c r="P249" s="53"/>
      <c r="Q249" s="53"/>
      <c r="R249" s="53"/>
      <c r="S249" s="53"/>
      <c r="T249" s="53"/>
      <c r="U249" s="53"/>
      <c r="V249" s="53"/>
      <c r="W249" s="53"/>
      <c r="X249" s="53"/>
      <c r="Y249" s="53"/>
      <c r="Z249" s="53"/>
      <c r="AA249" s="53"/>
      <c r="AB249" s="53"/>
    </row>
    <row r="250">
      <c r="A250" s="182" t="s">
        <v>675</v>
      </c>
      <c r="B250" s="135" t="s">
        <v>126</v>
      </c>
      <c r="C250" s="184" t="s">
        <v>772</v>
      </c>
      <c r="D250" s="211">
        <v>1.0E8</v>
      </c>
      <c r="E250" s="222" t="s">
        <v>459</v>
      </c>
      <c r="F250" s="185" t="s">
        <v>456</v>
      </c>
      <c r="G250" s="99"/>
      <c r="H250" s="53"/>
      <c r="I250" s="53"/>
      <c r="J250" s="53"/>
      <c r="K250" s="53"/>
      <c r="L250" s="53"/>
      <c r="M250" s="53"/>
      <c r="N250" s="53"/>
      <c r="O250" s="53"/>
      <c r="P250" s="53"/>
      <c r="Q250" s="53"/>
      <c r="R250" s="53"/>
      <c r="S250" s="53"/>
      <c r="T250" s="53"/>
      <c r="U250" s="53"/>
      <c r="V250" s="53"/>
      <c r="W250" s="53"/>
      <c r="X250" s="53"/>
      <c r="Y250" s="53"/>
      <c r="Z250" s="53"/>
      <c r="AA250" s="53"/>
      <c r="AB250" s="53"/>
    </row>
    <row r="251">
      <c r="A251" s="182" t="s">
        <v>773</v>
      </c>
      <c r="B251" s="135" t="s">
        <v>126</v>
      </c>
      <c r="C251" s="135" t="s">
        <v>774</v>
      </c>
      <c r="D251" s="211">
        <v>1.0E8</v>
      </c>
      <c r="E251" s="222" t="s">
        <v>459</v>
      </c>
      <c r="F251" s="185" t="s">
        <v>456</v>
      </c>
      <c r="G251" s="99"/>
      <c r="H251" s="53"/>
      <c r="I251" s="53"/>
      <c r="J251" s="53"/>
      <c r="K251" s="53"/>
      <c r="L251" s="53"/>
      <c r="M251" s="53"/>
      <c r="N251" s="53"/>
      <c r="O251" s="53"/>
      <c r="P251" s="53"/>
      <c r="Q251" s="53"/>
      <c r="R251" s="53"/>
      <c r="S251" s="53"/>
      <c r="T251" s="53"/>
      <c r="U251" s="53"/>
      <c r="V251" s="53"/>
      <c r="W251" s="53"/>
      <c r="X251" s="53"/>
      <c r="Y251" s="53"/>
      <c r="Z251" s="53"/>
      <c r="AA251" s="53"/>
      <c r="AB251" s="53"/>
    </row>
    <row r="252">
      <c r="A252" s="182" t="s">
        <v>775</v>
      </c>
      <c r="B252" s="135" t="s">
        <v>126</v>
      </c>
      <c r="C252" s="135" t="s">
        <v>776</v>
      </c>
      <c r="D252" s="211">
        <v>0.0</v>
      </c>
      <c r="E252" s="222" t="s">
        <v>459</v>
      </c>
      <c r="F252" s="185" t="s">
        <v>456</v>
      </c>
      <c r="G252" s="99"/>
      <c r="H252" s="53"/>
      <c r="I252" s="53"/>
      <c r="J252" s="53"/>
      <c r="K252" s="53"/>
      <c r="L252" s="53"/>
      <c r="M252" s="53"/>
      <c r="N252" s="53"/>
      <c r="O252" s="53"/>
      <c r="P252" s="53"/>
      <c r="Q252" s="53"/>
      <c r="R252" s="53"/>
      <c r="S252" s="53"/>
      <c r="T252" s="53"/>
      <c r="U252" s="53"/>
      <c r="V252" s="53"/>
      <c r="W252" s="53"/>
      <c r="X252" s="53"/>
      <c r="Y252" s="53"/>
      <c r="Z252" s="53"/>
      <c r="AA252" s="53"/>
      <c r="AB252" s="53"/>
    </row>
    <row r="253">
      <c r="A253" s="182" t="s">
        <v>777</v>
      </c>
      <c r="B253" s="135" t="s">
        <v>126</v>
      </c>
      <c r="C253" s="135" t="s">
        <v>778</v>
      </c>
      <c r="D253" s="211">
        <v>0.0</v>
      </c>
      <c r="E253" s="222" t="s">
        <v>459</v>
      </c>
      <c r="F253" s="185" t="s">
        <v>456</v>
      </c>
      <c r="G253" s="99"/>
      <c r="H253" s="53"/>
      <c r="I253" s="53"/>
      <c r="J253" s="53"/>
      <c r="K253" s="53"/>
      <c r="L253" s="53"/>
      <c r="M253" s="53"/>
      <c r="N253" s="53"/>
      <c r="O253" s="53"/>
      <c r="P253" s="53"/>
      <c r="Q253" s="53"/>
      <c r="R253" s="53"/>
      <c r="S253" s="53"/>
      <c r="T253" s="53"/>
      <c r="U253" s="53"/>
      <c r="V253" s="53"/>
      <c r="W253" s="53"/>
      <c r="X253" s="53"/>
      <c r="Y253" s="53"/>
      <c r="Z253" s="53"/>
      <c r="AA253" s="53"/>
      <c r="AB253" s="53"/>
    </row>
    <row r="254">
      <c r="A254" s="182" t="s">
        <v>779</v>
      </c>
      <c r="B254" s="135" t="s">
        <v>126</v>
      </c>
      <c r="C254" s="135" t="s">
        <v>780</v>
      </c>
      <c r="D254" s="211">
        <v>0.0</v>
      </c>
      <c r="E254" s="222" t="s">
        <v>459</v>
      </c>
      <c r="F254" s="185" t="s">
        <v>456</v>
      </c>
      <c r="G254" s="99"/>
      <c r="H254" s="53"/>
      <c r="I254" s="53"/>
      <c r="J254" s="53"/>
      <c r="K254" s="53"/>
      <c r="L254" s="53"/>
      <c r="M254" s="53"/>
      <c r="N254" s="53"/>
      <c r="O254" s="53"/>
      <c r="P254" s="53"/>
      <c r="Q254" s="53"/>
      <c r="R254" s="53"/>
      <c r="S254" s="53"/>
      <c r="T254" s="53"/>
      <c r="U254" s="53"/>
      <c r="V254" s="53"/>
      <c r="W254" s="53"/>
      <c r="X254" s="53"/>
      <c r="Y254" s="53"/>
      <c r="Z254" s="53"/>
      <c r="AA254" s="53"/>
      <c r="AB254" s="53"/>
    </row>
    <row r="255">
      <c r="A255" s="84" t="s">
        <v>431</v>
      </c>
      <c r="B255" s="135" t="s">
        <v>781</v>
      </c>
      <c r="C255" s="135" t="s">
        <v>782</v>
      </c>
      <c r="D255" s="212">
        <v>169.8</v>
      </c>
      <c r="E255" s="222" t="s">
        <v>459</v>
      </c>
      <c r="F255" s="185" t="s">
        <v>456</v>
      </c>
      <c r="G255" s="99"/>
      <c r="H255" s="53"/>
      <c r="I255" s="53"/>
      <c r="J255" s="53"/>
      <c r="K255" s="53"/>
      <c r="L255" s="53"/>
      <c r="M255" s="53"/>
      <c r="N255" s="53"/>
      <c r="O255" s="53"/>
      <c r="P255" s="53"/>
      <c r="Q255" s="53"/>
      <c r="R255" s="53"/>
      <c r="S255" s="53"/>
      <c r="T255" s="53"/>
      <c r="U255" s="53"/>
      <c r="V255" s="53"/>
      <c r="W255" s="53"/>
      <c r="X255" s="53"/>
      <c r="Y255" s="53"/>
      <c r="Z255" s="53"/>
      <c r="AA255" s="53"/>
      <c r="AB255" s="53"/>
    </row>
    <row r="256">
      <c r="A256" s="182" t="s">
        <v>751</v>
      </c>
      <c r="B256" s="135" t="s">
        <v>126</v>
      </c>
      <c r="C256" s="184" t="s">
        <v>783</v>
      </c>
      <c r="D256" s="211">
        <v>1.718E8</v>
      </c>
      <c r="E256" s="222" t="s">
        <v>459</v>
      </c>
      <c r="F256" s="185" t="s">
        <v>456</v>
      </c>
      <c r="G256" s="99"/>
      <c r="H256" s="53"/>
      <c r="I256" s="53"/>
      <c r="J256" s="53"/>
      <c r="K256" s="53"/>
      <c r="L256" s="53"/>
      <c r="M256" s="53"/>
      <c r="N256" s="53"/>
      <c r="O256" s="53"/>
      <c r="P256" s="53"/>
      <c r="Q256" s="53"/>
      <c r="R256" s="53"/>
      <c r="S256" s="53"/>
      <c r="T256" s="53"/>
      <c r="U256" s="53"/>
      <c r="V256" s="53"/>
      <c r="W256" s="53"/>
      <c r="X256" s="53"/>
      <c r="Y256" s="53"/>
      <c r="Z256" s="53"/>
      <c r="AA256" s="53"/>
      <c r="AB256" s="53"/>
    </row>
    <row r="257">
      <c r="A257" s="182" t="s">
        <v>763</v>
      </c>
      <c r="B257" s="135" t="s">
        <v>35</v>
      </c>
      <c r="C257" s="135" t="s">
        <v>764</v>
      </c>
      <c r="D257" s="223">
        <v>45930.0</v>
      </c>
      <c r="E257" s="222" t="s">
        <v>459</v>
      </c>
      <c r="F257" s="185" t="s">
        <v>456</v>
      </c>
      <c r="G257" s="99"/>
      <c r="H257" s="53"/>
      <c r="I257" s="53"/>
      <c r="J257" s="53"/>
      <c r="K257" s="53"/>
      <c r="L257" s="53"/>
      <c r="M257" s="53"/>
      <c r="N257" s="53"/>
      <c r="O257" s="53"/>
      <c r="P257" s="53"/>
      <c r="Q257" s="53"/>
      <c r="R257" s="53"/>
      <c r="S257" s="53"/>
      <c r="T257" s="53"/>
      <c r="U257" s="53"/>
      <c r="V257" s="53"/>
      <c r="W257" s="53"/>
      <c r="X257" s="53"/>
      <c r="Y257" s="53"/>
      <c r="Z257" s="53"/>
      <c r="AA257" s="53"/>
      <c r="AB257" s="53"/>
    </row>
    <row r="258">
      <c r="A258" s="182" t="s">
        <v>425</v>
      </c>
      <c r="B258" s="135" t="s">
        <v>781</v>
      </c>
      <c r="C258" s="135" t="s">
        <v>784</v>
      </c>
      <c r="D258" s="212">
        <v>171.5</v>
      </c>
      <c r="E258" s="222" t="s">
        <v>459</v>
      </c>
      <c r="F258" s="185" t="s">
        <v>221</v>
      </c>
      <c r="G258" s="99"/>
      <c r="H258" s="53"/>
      <c r="I258" s="53"/>
      <c r="J258" s="53"/>
      <c r="K258" s="53"/>
      <c r="L258" s="53"/>
      <c r="M258" s="53"/>
      <c r="N258" s="53"/>
      <c r="O258" s="53"/>
      <c r="P258" s="53"/>
      <c r="Q258" s="53"/>
      <c r="R258" s="53"/>
      <c r="S258" s="53"/>
      <c r="T258" s="53"/>
      <c r="U258" s="53"/>
      <c r="V258" s="53"/>
      <c r="W258" s="53"/>
      <c r="X258" s="53"/>
      <c r="Y258" s="53"/>
      <c r="Z258" s="53"/>
      <c r="AA258" s="53"/>
      <c r="AB258" s="53"/>
    </row>
    <row r="259">
      <c r="A259" s="182" t="s">
        <v>426</v>
      </c>
      <c r="B259" s="135" t="s">
        <v>126</v>
      </c>
      <c r="C259" s="208" t="s">
        <v>785</v>
      </c>
      <c r="D259" s="211">
        <v>700000.0</v>
      </c>
      <c r="E259" s="222" t="s">
        <v>459</v>
      </c>
      <c r="F259" s="185" t="s">
        <v>221</v>
      </c>
      <c r="G259" s="99"/>
      <c r="H259" s="53"/>
      <c r="I259" s="53"/>
      <c r="J259" s="53"/>
      <c r="K259" s="53"/>
      <c r="L259" s="53"/>
      <c r="M259" s="53"/>
      <c r="N259" s="53"/>
      <c r="O259" s="53"/>
      <c r="P259" s="53"/>
      <c r="Q259" s="53"/>
      <c r="R259" s="53"/>
      <c r="S259" s="53"/>
      <c r="T259" s="53"/>
      <c r="U259" s="53"/>
      <c r="V259" s="53"/>
      <c r="W259" s="53"/>
      <c r="X259" s="53"/>
      <c r="Y259" s="53"/>
      <c r="Z259" s="53"/>
      <c r="AA259" s="53"/>
      <c r="AB259" s="53"/>
    </row>
    <row r="260">
      <c r="A260" s="182" t="s">
        <v>427</v>
      </c>
      <c r="B260" s="184" t="s">
        <v>747</v>
      </c>
      <c r="C260" s="135" t="s">
        <v>748</v>
      </c>
      <c r="D260" s="212">
        <v>171.21</v>
      </c>
      <c r="E260" s="222" t="s">
        <v>459</v>
      </c>
      <c r="F260" s="185" t="s">
        <v>221</v>
      </c>
      <c r="G260" s="99"/>
      <c r="H260" s="53"/>
      <c r="I260" s="53"/>
      <c r="J260" s="53"/>
      <c r="K260" s="53"/>
      <c r="L260" s="53"/>
      <c r="M260" s="53"/>
      <c r="N260" s="53"/>
      <c r="O260" s="53"/>
      <c r="P260" s="53"/>
      <c r="Q260" s="53"/>
      <c r="R260" s="53"/>
      <c r="S260" s="53"/>
      <c r="T260" s="53"/>
      <c r="U260" s="53"/>
      <c r="V260" s="53"/>
      <c r="W260" s="53"/>
      <c r="X260" s="53"/>
      <c r="Y260" s="53"/>
      <c r="Z260" s="53"/>
      <c r="AA260" s="53"/>
      <c r="AB260" s="53"/>
    </row>
    <row r="261">
      <c r="A261" s="182" t="s">
        <v>432</v>
      </c>
      <c r="B261" s="135" t="s">
        <v>126</v>
      </c>
      <c r="C261" s="184" t="s">
        <v>786</v>
      </c>
      <c r="D261" s="211">
        <v>1.722E8</v>
      </c>
      <c r="E261" s="222" t="s">
        <v>459</v>
      </c>
      <c r="F261" s="185" t="s">
        <v>221</v>
      </c>
      <c r="G261" s="99"/>
      <c r="H261" s="53"/>
      <c r="I261" s="53"/>
      <c r="J261" s="53"/>
      <c r="K261" s="53"/>
      <c r="L261" s="53"/>
      <c r="M261" s="53"/>
      <c r="N261" s="53"/>
      <c r="O261" s="53"/>
      <c r="P261" s="53"/>
      <c r="Q261" s="53"/>
      <c r="R261" s="53"/>
      <c r="S261" s="53"/>
      <c r="T261" s="53"/>
      <c r="U261" s="53"/>
      <c r="V261" s="53"/>
      <c r="W261" s="53"/>
      <c r="X261" s="53"/>
      <c r="Y261" s="53"/>
      <c r="Z261" s="53"/>
      <c r="AA261" s="53"/>
      <c r="AB261" s="53"/>
    </row>
    <row r="262">
      <c r="A262" s="182" t="s">
        <v>787</v>
      </c>
      <c r="B262" s="135" t="s">
        <v>126</v>
      </c>
      <c r="C262" s="208" t="s">
        <v>788</v>
      </c>
      <c r="D262" s="211">
        <v>0.0</v>
      </c>
      <c r="E262" s="222" t="s">
        <v>459</v>
      </c>
      <c r="F262" s="185" t="s">
        <v>221</v>
      </c>
      <c r="G262" s="99"/>
      <c r="H262" s="53"/>
      <c r="I262" s="53"/>
      <c r="J262" s="53"/>
      <c r="K262" s="53"/>
      <c r="L262" s="53"/>
      <c r="M262" s="53"/>
      <c r="N262" s="53"/>
      <c r="O262" s="53"/>
      <c r="P262" s="53"/>
      <c r="Q262" s="53"/>
      <c r="R262" s="53"/>
      <c r="S262" s="53"/>
      <c r="T262" s="53"/>
      <c r="U262" s="53"/>
      <c r="V262" s="53"/>
      <c r="W262" s="53"/>
      <c r="X262" s="53"/>
      <c r="Y262" s="53"/>
      <c r="Z262" s="53"/>
      <c r="AA262" s="53"/>
      <c r="AB262" s="53"/>
    </row>
    <row r="263">
      <c r="A263" s="182" t="s">
        <v>789</v>
      </c>
      <c r="B263" s="135" t="s">
        <v>126</v>
      </c>
      <c r="C263" s="224" t="s">
        <v>790</v>
      </c>
      <c r="D263" s="211">
        <v>400000.0</v>
      </c>
      <c r="E263" s="222" t="s">
        <v>459</v>
      </c>
      <c r="F263" s="185" t="s">
        <v>221</v>
      </c>
      <c r="G263" s="83" t="s">
        <v>791</v>
      </c>
      <c r="H263" s="53"/>
      <c r="I263" s="53"/>
      <c r="J263" s="53"/>
      <c r="K263" s="53"/>
      <c r="L263" s="53"/>
      <c r="M263" s="53"/>
      <c r="N263" s="53"/>
      <c r="O263" s="53"/>
      <c r="P263" s="53"/>
      <c r="Q263" s="53"/>
      <c r="R263" s="53"/>
      <c r="S263" s="53"/>
      <c r="T263" s="53"/>
      <c r="U263" s="53"/>
      <c r="V263" s="53"/>
      <c r="W263" s="53"/>
      <c r="X263" s="53"/>
      <c r="Y263" s="53"/>
      <c r="Z263" s="53"/>
      <c r="AA263" s="53"/>
      <c r="AB263" s="53"/>
    </row>
    <row r="264">
      <c r="A264" s="182" t="s">
        <v>548</v>
      </c>
      <c r="B264" s="135" t="s">
        <v>59</v>
      </c>
      <c r="C264" s="135" t="s">
        <v>601</v>
      </c>
      <c r="D264" s="189" t="s">
        <v>143</v>
      </c>
      <c r="E264" s="135" t="s">
        <v>459</v>
      </c>
      <c r="F264" s="185" t="s">
        <v>456</v>
      </c>
      <c r="G264" s="99"/>
      <c r="H264" s="53"/>
      <c r="I264" s="53"/>
      <c r="J264" s="53"/>
      <c r="K264" s="53"/>
      <c r="L264" s="53"/>
      <c r="M264" s="53"/>
      <c r="N264" s="53"/>
      <c r="O264" s="53"/>
      <c r="P264" s="53"/>
      <c r="Q264" s="53"/>
      <c r="R264" s="53"/>
      <c r="S264" s="53"/>
      <c r="T264" s="53"/>
      <c r="U264" s="53"/>
      <c r="V264" s="53"/>
      <c r="W264" s="53"/>
      <c r="X264" s="53"/>
      <c r="Y264" s="53"/>
      <c r="Z264" s="53"/>
      <c r="AA264" s="53"/>
      <c r="AB264" s="53"/>
    </row>
    <row r="265">
      <c r="A265" s="225" t="s">
        <v>761</v>
      </c>
      <c r="B265" s="135" t="s">
        <v>110</v>
      </c>
      <c r="C265" s="226" t="s">
        <v>792</v>
      </c>
      <c r="D265" s="227">
        <v>45726.708333333336</v>
      </c>
      <c r="E265" s="228" t="s">
        <v>459</v>
      </c>
      <c r="F265" s="229" t="s">
        <v>456</v>
      </c>
      <c r="G265" s="99"/>
      <c r="H265" s="53"/>
      <c r="I265" s="53"/>
      <c r="J265" s="53"/>
      <c r="K265" s="53"/>
      <c r="L265" s="53"/>
      <c r="M265" s="53"/>
      <c r="N265" s="53"/>
      <c r="O265" s="53"/>
      <c r="P265" s="53"/>
      <c r="Q265" s="53"/>
      <c r="R265" s="53"/>
      <c r="S265" s="53"/>
      <c r="T265" s="53"/>
      <c r="U265" s="53"/>
      <c r="V265" s="53"/>
      <c r="W265" s="53"/>
      <c r="X265" s="53"/>
      <c r="Y265" s="53"/>
      <c r="Z265" s="53"/>
      <c r="AA265" s="53"/>
      <c r="AB265" s="53"/>
    </row>
    <row r="266" ht="78.75" customHeight="1">
      <c r="A266" s="230" t="s">
        <v>793</v>
      </c>
      <c r="B266" s="219" t="s">
        <v>71</v>
      </c>
      <c r="C266" s="231" t="s">
        <v>794</v>
      </c>
      <c r="D266" s="232">
        <v>1.22</v>
      </c>
      <c r="E266" s="233" t="s">
        <v>459</v>
      </c>
      <c r="F266" s="234" t="s">
        <v>221</v>
      </c>
      <c r="G266" s="129"/>
      <c r="H266" s="53"/>
      <c r="I266" s="53"/>
      <c r="J266" s="53"/>
      <c r="K266" s="53"/>
      <c r="L266" s="53"/>
      <c r="M266" s="53"/>
      <c r="N266" s="53"/>
      <c r="O266" s="53"/>
      <c r="P266" s="53"/>
      <c r="Q266" s="53"/>
      <c r="R266" s="53"/>
      <c r="S266" s="53"/>
      <c r="T266" s="53"/>
      <c r="U266" s="53"/>
      <c r="V266" s="53"/>
      <c r="W266" s="53"/>
      <c r="X266" s="53"/>
      <c r="Y266" s="53"/>
      <c r="Z266" s="53"/>
      <c r="AA266" s="53"/>
      <c r="AB266" s="53"/>
    </row>
    <row r="267">
      <c r="A267" s="53"/>
      <c r="B267" s="53"/>
      <c r="C267" s="53"/>
      <c r="D267" s="217"/>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row>
    <row r="268">
      <c r="A268" s="134" t="s">
        <v>795</v>
      </c>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row>
    <row r="269">
      <c r="A269" s="135" t="s">
        <v>796</v>
      </c>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row>
    <row r="271">
      <c r="A271" s="76" t="s">
        <v>3</v>
      </c>
      <c r="B271" s="77" t="s">
        <v>4</v>
      </c>
      <c r="C271" s="77" t="s">
        <v>5</v>
      </c>
      <c r="D271" s="77" t="s">
        <v>6</v>
      </c>
      <c r="E271" s="77" t="s">
        <v>450</v>
      </c>
      <c r="F271" s="77" t="s">
        <v>451</v>
      </c>
      <c r="G271" s="78" t="s">
        <v>45</v>
      </c>
      <c r="H271" s="53"/>
      <c r="I271" s="53"/>
      <c r="J271" s="53"/>
      <c r="K271" s="53"/>
      <c r="L271" s="53"/>
      <c r="M271" s="53"/>
      <c r="N271" s="53"/>
      <c r="O271" s="53"/>
      <c r="P271" s="53"/>
      <c r="Q271" s="53"/>
      <c r="R271" s="53"/>
      <c r="S271" s="53"/>
      <c r="T271" s="53"/>
      <c r="U271" s="53"/>
      <c r="V271" s="53"/>
      <c r="W271" s="53"/>
      <c r="X271" s="53"/>
      <c r="Y271" s="53"/>
      <c r="Z271" s="53"/>
      <c r="AA271" s="53"/>
      <c r="AB271" s="53"/>
    </row>
    <row r="272">
      <c r="A272" s="166" t="s">
        <v>797</v>
      </c>
      <c r="B272" s="167" t="s">
        <v>453</v>
      </c>
      <c r="C272" s="168" t="s">
        <v>798</v>
      </c>
      <c r="D272" s="169">
        <v>1.0</v>
      </c>
      <c r="E272" s="168" t="s">
        <v>455</v>
      </c>
      <c r="F272" s="168" t="s">
        <v>456</v>
      </c>
      <c r="G272" s="235" t="s">
        <v>799</v>
      </c>
      <c r="H272" s="53"/>
      <c r="I272" s="53"/>
      <c r="J272" s="53"/>
      <c r="K272" s="53"/>
      <c r="L272" s="53"/>
      <c r="M272" s="53"/>
      <c r="N272" s="53"/>
      <c r="O272" s="53"/>
      <c r="P272" s="53"/>
      <c r="Q272" s="53"/>
      <c r="R272" s="53"/>
      <c r="S272" s="53"/>
      <c r="T272" s="53"/>
      <c r="U272" s="53"/>
      <c r="V272" s="53"/>
      <c r="W272" s="53"/>
      <c r="X272" s="53"/>
      <c r="Y272" s="53"/>
      <c r="Z272" s="53"/>
      <c r="AA272" s="53"/>
      <c r="AB272" s="53"/>
    </row>
    <row r="273">
      <c r="A273" s="166" t="s">
        <v>765</v>
      </c>
      <c r="B273" s="167" t="s">
        <v>453</v>
      </c>
      <c r="C273" s="168" t="s">
        <v>800</v>
      </c>
      <c r="D273" s="169">
        <v>1.0</v>
      </c>
      <c r="E273" s="167" t="s">
        <v>801</v>
      </c>
      <c r="F273" s="168" t="s">
        <v>456</v>
      </c>
      <c r="G273" s="235" t="s">
        <v>799</v>
      </c>
      <c r="H273" s="53"/>
      <c r="I273" s="53"/>
      <c r="J273" s="53"/>
      <c r="K273" s="53"/>
      <c r="L273" s="53"/>
      <c r="M273" s="53"/>
      <c r="N273" s="53"/>
      <c r="O273" s="53"/>
      <c r="P273" s="53"/>
      <c r="Q273" s="53"/>
      <c r="R273" s="53"/>
      <c r="S273" s="53"/>
      <c r="T273" s="53"/>
      <c r="U273" s="53"/>
      <c r="V273" s="53"/>
      <c r="W273" s="53"/>
      <c r="X273" s="53"/>
      <c r="Y273" s="53"/>
      <c r="Z273" s="53"/>
      <c r="AA273" s="53"/>
      <c r="AB273" s="53"/>
    </row>
    <row r="274">
      <c r="A274" s="166" t="s">
        <v>802</v>
      </c>
      <c r="B274" s="168" t="s">
        <v>539</v>
      </c>
      <c r="C274" s="168" t="s">
        <v>803</v>
      </c>
      <c r="D274" s="236" t="s">
        <v>804</v>
      </c>
      <c r="E274" s="168" t="s">
        <v>799</v>
      </c>
      <c r="F274" s="168" t="s">
        <v>456</v>
      </c>
      <c r="G274" s="235" t="s">
        <v>799</v>
      </c>
      <c r="H274" s="53"/>
      <c r="I274" s="53"/>
      <c r="J274" s="53"/>
      <c r="K274" s="53"/>
      <c r="L274" s="53"/>
      <c r="M274" s="53"/>
      <c r="N274" s="53"/>
      <c r="O274" s="53"/>
      <c r="P274" s="53"/>
      <c r="Q274" s="53"/>
      <c r="R274" s="53"/>
      <c r="S274" s="53"/>
      <c r="T274" s="53"/>
      <c r="U274" s="53"/>
      <c r="V274" s="53"/>
      <c r="W274" s="53"/>
      <c r="X274" s="53"/>
      <c r="Y274" s="53"/>
      <c r="Z274" s="53"/>
      <c r="AA274" s="53"/>
      <c r="AB274" s="53"/>
    </row>
    <row r="275">
      <c r="A275" s="166" t="s">
        <v>805</v>
      </c>
      <c r="B275" s="168" t="s">
        <v>781</v>
      </c>
      <c r="C275" s="168" t="s">
        <v>806</v>
      </c>
      <c r="D275" s="175">
        <v>100.45</v>
      </c>
      <c r="E275" s="168" t="s">
        <v>799</v>
      </c>
      <c r="F275" s="168" t="s">
        <v>221</v>
      </c>
      <c r="G275" s="235" t="s">
        <v>807</v>
      </c>
      <c r="H275" s="53"/>
      <c r="I275" s="53"/>
      <c r="J275" s="53"/>
      <c r="K275" s="53"/>
      <c r="L275" s="53"/>
      <c r="M275" s="53"/>
      <c r="N275" s="53"/>
      <c r="O275" s="53"/>
      <c r="P275" s="53"/>
      <c r="Q275" s="53"/>
      <c r="R275" s="53"/>
      <c r="S275" s="53"/>
      <c r="T275" s="53"/>
      <c r="U275" s="53"/>
      <c r="V275" s="53"/>
      <c r="W275" s="53"/>
      <c r="X275" s="53"/>
      <c r="Y275" s="53"/>
      <c r="Z275" s="53"/>
      <c r="AA275" s="53"/>
      <c r="AB275" s="53"/>
    </row>
    <row r="276">
      <c r="A276" s="166" t="s">
        <v>808</v>
      </c>
      <c r="B276" s="168" t="s">
        <v>747</v>
      </c>
      <c r="C276" s="168" t="s">
        <v>809</v>
      </c>
      <c r="D276" s="175">
        <v>1.0045E8</v>
      </c>
      <c r="E276" s="237" t="s">
        <v>799</v>
      </c>
      <c r="F276" s="237" t="s">
        <v>456</v>
      </c>
      <c r="G276" s="235" t="s">
        <v>799</v>
      </c>
      <c r="H276" s="53"/>
      <c r="I276" s="53"/>
      <c r="J276" s="53"/>
      <c r="K276" s="53"/>
      <c r="L276" s="53"/>
      <c r="M276" s="53"/>
      <c r="N276" s="53"/>
      <c r="O276" s="53"/>
      <c r="P276" s="53"/>
      <c r="Q276" s="53"/>
      <c r="R276" s="53"/>
      <c r="S276" s="53"/>
      <c r="T276" s="53"/>
      <c r="U276" s="53"/>
      <c r="V276" s="53"/>
      <c r="W276" s="53"/>
      <c r="X276" s="53"/>
      <c r="Y276" s="53"/>
      <c r="Z276" s="53"/>
      <c r="AA276" s="53"/>
      <c r="AB276" s="53"/>
    </row>
    <row r="277">
      <c r="A277" s="166" t="s">
        <v>810</v>
      </c>
      <c r="B277" s="168" t="s">
        <v>126</v>
      </c>
      <c r="C277" s="168" t="s">
        <v>811</v>
      </c>
      <c r="D277" s="238">
        <v>1.0E8</v>
      </c>
      <c r="E277" s="237" t="s">
        <v>799</v>
      </c>
      <c r="F277" s="237" t="s">
        <v>456</v>
      </c>
      <c r="G277" s="235" t="s">
        <v>799</v>
      </c>
      <c r="H277" s="53"/>
      <c r="I277" s="53"/>
      <c r="J277" s="53"/>
      <c r="K277" s="53"/>
      <c r="L277" s="53"/>
      <c r="M277" s="53"/>
      <c r="N277" s="53"/>
      <c r="O277" s="53"/>
      <c r="P277" s="53"/>
      <c r="Q277" s="53"/>
      <c r="R277" s="53"/>
      <c r="S277" s="53"/>
      <c r="T277" s="53"/>
      <c r="U277" s="53"/>
      <c r="V277" s="53"/>
      <c r="W277" s="53"/>
      <c r="X277" s="53"/>
      <c r="Y277" s="53"/>
      <c r="Z277" s="53"/>
      <c r="AA277" s="53"/>
      <c r="AB277" s="53"/>
    </row>
    <row r="278">
      <c r="A278" s="166" t="s">
        <v>812</v>
      </c>
      <c r="B278" s="168" t="s">
        <v>126</v>
      </c>
      <c r="C278" s="168" t="s">
        <v>813</v>
      </c>
      <c r="D278" s="238">
        <v>2.0E7</v>
      </c>
      <c r="E278" s="237" t="s">
        <v>799</v>
      </c>
      <c r="F278" s="237" t="s">
        <v>456</v>
      </c>
      <c r="G278" s="235" t="s">
        <v>799</v>
      </c>
      <c r="H278" s="53"/>
      <c r="I278" s="53"/>
      <c r="J278" s="53"/>
      <c r="K278" s="53"/>
      <c r="L278" s="53"/>
      <c r="M278" s="53"/>
      <c r="N278" s="53"/>
      <c r="O278" s="53"/>
      <c r="P278" s="53"/>
      <c r="Q278" s="53"/>
      <c r="R278" s="53"/>
      <c r="S278" s="53"/>
      <c r="T278" s="53"/>
      <c r="U278" s="53"/>
      <c r="V278" s="53"/>
      <c r="W278" s="53"/>
      <c r="X278" s="53"/>
      <c r="Y278" s="53"/>
      <c r="Z278" s="53"/>
      <c r="AA278" s="53"/>
      <c r="AB278" s="53"/>
    </row>
    <row r="279">
      <c r="A279" s="166" t="s">
        <v>814</v>
      </c>
      <c r="B279" s="168" t="s">
        <v>126</v>
      </c>
      <c r="C279" s="168" t="s">
        <v>815</v>
      </c>
      <c r="D279" s="238">
        <v>45000.0</v>
      </c>
      <c r="E279" s="237" t="s">
        <v>799</v>
      </c>
      <c r="F279" s="237" t="s">
        <v>456</v>
      </c>
      <c r="G279" s="235" t="s">
        <v>799</v>
      </c>
      <c r="H279" s="53"/>
      <c r="I279" s="53"/>
      <c r="J279" s="53"/>
      <c r="K279" s="53"/>
      <c r="L279" s="53"/>
      <c r="M279" s="53"/>
      <c r="N279" s="53"/>
      <c r="O279" s="53"/>
      <c r="P279" s="53"/>
      <c r="Q279" s="53"/>
      <c r="R279" s="53"/>
      <c r="S279" s="53"/>
      <c r="T279" s="53"/>
      <c r="U279" s="53"/>
      <c r="V279" s="53"/>
      <c r="W279" s="53"/>
      <c r="X279" s="53"/>
      <c r="Y279" s="53"/>
      <c r="Z279" s="53"/>
      <c r="AA279" s="53"/>
      <c r="AB279" s="53"/>
    </row>
    <row r="280">
      <c r="A280" s="176" t="s">
        <v>816</v>
      </c>
      <c r="B280" s="177" t="s">
        <v>35</v>
      </c>
      <c r="C280" s="177" t="s">
        <v>817</v>
      </c>
      <c r="D280" s="239">
        <v>45959.0</v>
      </c>
      <c r="E280" s="240" t="s">
        <v>799</v>
      </c>
      <c r="F280" s="240" t="s">
        <v>221</v>
      </c>
      <c r="G280" s="241" t="s">
        <v>818</v>
      </c>
      <c r="H280" s="53"/>
      <c r="I280" s="53"/>
      <c r="J280" s="53"/>
      <c r="K280" s="53"/>
      <c r="L280" s="53"/>
      <c r="M280" s="53"/>
      <c r="N280" s="53"/>
      <c r="O280" s="53"/>
      <c r="P280" s="53"/>
      <c r="Q280" s="53"/>
      <c r="R280" s="53"/>
      <c r="S280" s="53"/>
      <c r="T280" s="53"/>
      <c r="U280" s="53"/>
      <c r="V280" s="53"/>
      <c r="W280" s="53"/>
      <c r="X280" s="53"/>
      <c r="Y280" s="53"/>
      <c r="Z280" s="53"/>
      <c r="AA280" s="53"/>
      <c r="AB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row>
    <row r="282">
      <c r="A282" s="134" t="s">
        <v>428</v>
      </c>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row>
    <row r="283">
      <c r="A283" s="135" t="s">
        <v>819</v>
      </c>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row>
    <row r="285">
      <c r="A285" s="76" t="s">
        <v>3</v>
      </c>
      <c r="B285" s="77" t="s">
        <v>4</v>
      </c>
      <c r="C285" s="77" t="s">
        <v>5</v>
      </c>
      <c r="D285" s="77" t="s">
        <v>6</v>
      </c>
      <c r="E285" s="77" t="s">
        <v>450</v>
      </c>
      <c r="F285" s="77" t="s">
        <v>451</v>
      </c>
      <c r="G285" s="78" t="s">
        <v>45</v>
      </c>
      <c r="H285" s="53"/>
      <c r="I285" s="53"/>
      <c r="J285" s="53"/>
      <c r="K285" s="53"/>
      <c r="L285" s="53"/>
      <c r="M285" s="53"/>
      <c r="N285" s="53"/>
      <c r="O285" s="53"/>
      <c r="P285" s="53"/>
      <c r="Q285" s="53"/>
      <c r="R285" s="53"/>
      <c r="S285" s="53"/>
      <c r="T285" s="53"/>
      <c r="U285" s="53"/>
      <c r="V285" s="53"/>
      <c r="W285" s="53"/>
      <c r="X285" s="53"/>
      <c r="Y285" s="53"/>
      <c r="Z285" s="53"/>
      <c r="AA285" s="53"/>
      <c r="AB285" s="53"/>
    </row>
    <row r="286">
      <c r="A286" s="166" t="s">
        <v>820</v>
      </c>
      <c r="B286" s="167" t="s">
        <v>453</v>
      </c>
      <c r="C286" s="168" t="s">
        <v>798</v>
      </c>
      <c r="D286" s="169">
        <v>1.0</v>
      </c>
      <c r="E286" s="168" t="s">
        <v>455</v>
      </c>
      <c r="F286" s="168" t="s">
        <v>456</v>
      </c>
      <c r="G286" s="170"/>
      <c r="H286" s="53"/>
      <c r="I286" s="53"/>
      <c r="J286" s="53"/>
      <c r="K286" s="53"/>
      <c r="L286" s="53"/>
      <c r="M286" s="53"/>
      <c r="N286" s="53"/>
      <c r="O286" s="53"/>
      <c r="P286" s="53"/>
      <c r="Q286" s="53"/>
      <c r="R286" s="53"/>
      <c r="S286" s="53"/>
      <c r="T286" s="53"/>
      <c r="U286" s="53"/>
      <c r="V286" s="53"/>
      <c r="W286" s="53"/>
      <c r="X286" s="53"/>
      <c r="Y286" s="53"/>
      <c r="Z286" s="53"/>
      <c r="AA286" s="53"/>
      <c r="AB286" s="53"/>
    </row>
    <row r="287">
      <c r="A287" s="166" t="s">
        <v>765</v>
      </c>
      <c r="B287" s="167" t="s">
        <v>453</v>
      </c>
      <c r="C287" s="168" t="s">
        <v>821</v>
      </c>
      <c r="D287" s="169">
        <v>1.0</v>
      </c>
      <c r="E287" s="167" t="s">
        <v>801</v>
      </c>
      <c r="F287" s="168" t="s">
        <v>456</v>
      </c>
      <c r="G287" s="170"/>
      <c r="H287" s="53"/>
      <c r="I287" s="53"/>
      <c r="J287" s="53"/>
      <c r="K287" s="53"/>
      <c r="L287" s="53"/>
      <c r="M287" s="53"/>
      <c r="N287" s="53"/>
      <c r="O287" s="53"/>
      <c r="P287" s="53"/>
      <c r="Q287" s="53"/>
      <c r="R287" s="53"/>
      <c r="S287" s="53"/>
      <c r="T287" s="53"/>
      <c r="U287" s="53"/>
      <c r="V287" s="53"/>
      <c r="W287" s="53"/>
      <c r="X287" s="53"/>
      <c r="Y287" s="53"/>
      <c r="Z287" s="53"/>
      <c r="AA287" s="53"/>
      <c r="AB287" s="53"/>
    </row>
    <row r="288">
      <c r="A288" s="166" t="s">
        <v>732</v>
      </c>
      <c r="B288" s="167" t="s">
        <v>453</v>
      </c>
      <c r="C288" s="168" t="s">
        <v>822</v>
      </c>
      <c r="D288" s="171">
        <v>93005.0</v>
      </c>
      <c r="E288" s="167" t="s">
        <v>823</v>
      </c>
      <c r="F288" s="168" t="s">
        <v>456</v>
      </c>
      <c r="G288" s="170"/>
      <c r="H288" s="53"/>
      <c r="I288" s="53"/>
      <c r="J288" s="53"/>
      <c r="K288" s="53"/>
      <c r="L288" s="53"/>
      <c r="M288" s="53"/>
      <c r="N288" s="53"/>
      <c r="O288" s="53"/>
      <c r="P288" s="53"/>
      <c r="Q288" s="53"/>
      <c r="R288" s="53"/>
      <c r="S288" s="53"/>
      <c r="T288" s="53"/>
      <c r="U288" s="53"/>
      <c r="V288" s="53"/>
      <c r="W288" s="53"/>
      <c r="X288" s="53"/>
      <c r="Y288" s="53"/>
      <c r="Z288" s="53"/>
      <c r="AA288" s="53"/>
      <c r="AB288" s="53"/>
    </row>
    <row r="289">
      <c r="A289" s="166" t="s">
        <v>824</v>
      </c>
      <c r="B289" s="168" t="s">
        <v>35</v>
      </c>
      <c r="C289" s="168" t="s">
        <v>825</v>
      </c>
      <c r="D289" s="172">
        <v>45959.0</v>
      </c>
      <c r="E289" s="168" t="s">
        <v>799</v>
      </c>
      <c r="F289" s="174" t="s">
        <v>456</v>
      </c>
      <c r="G289" s="170"/>
      <c r="H289" s="53"/>
      <c r="I289" s="53"/>
      <c r="J289" s="53"/>
      <c r="K289" s="53"/>
      <c r="L289" s="53"/>
      <c r="M289" s="53"/>
      <c r="N289" s="53"/>
      <c r="O289" s="53"/>
      <c r="P289" s="53"/>
      <c r="Q289" s="53"/>
      <c r="R289" s="53"/>
      <c r="S289" s="53"/>
      <c r="T289" s="53"/>
      <c r="U289" s="53"/>
      <c r="V289" s="53"/>
      <c r="W289" s="53"/>
      <c r="X289" s="53"/>
      <c r="Y289" s="53"/>
      <c r="Z289" s="53"/>
      <c r="AA289" s="53"/>
      <c r="AB289" s="53"/>
    </row>
    <row r="290">
      <c r="A290" s="166" t="s">
        <v>826</v>
      </c>
      <c r="B290" s="168" t="s">
        <v>126</v>
      </c>
      <c r="C290" s="168" t="s">
        <v>827</v>
      </c>
      <c r="D290" s="238">
        <v>2.0E7</v>
      </c>
      <c r="E290" s="168" t="s">
        <v>799</v>
      </c>
      <c r="F290" s="242" t="s">
        <v>221</v>
      </c>
      <c r="G290" s="243" t="s">
        <v>828</v>
      </c>
      <c r="H290" s="53"/>
      <c r="I290" s="53"/>
      <c r="J290" s="53"/>
      <c r="K290" s="53"/>
      <c r="L290" s="53"/>
      <c r="M290" s="53"/>
      <c r="N290" s="53"/>
      <c r="O290" s="53"/>
      <c r="P290" s="53"/>
      <c r="Q290" s="53"/>
      <c r="R290" s="53"/>
      <c r="S290" s="53"/>
      <c r="T290" s="53"/>
      <c r="U290" s="53"/>
      <c r="V290" s="53"/>
      <c r="W290" s="53"/>
      <c r="X290" s="53"/>
      <c r="Y290" s="53"/>
      <c r="Z290" s="53"/>
      <c r="AA290" s="53"/>
      <c r="AB290" s="53"/>
    </row>
    <row r="291">
      <c r="A291" s="166" t="s">
        <v>429</v>
      </c>
      <c r="B291" s="168" t="s">
        <v>781</v>
      </c>
      <c r="C291" s="168" t="s">
        <v>829</v>
      </c>
      <c r="D291" s="175">
        <v>102.0</v>
      </c>
      <c r="E291" s="168" t="s">
        <v>799</v>
      </c>
      <c r="F291" s="167" t="s">
        <v>221</v>
      </c>
      <c r="G291" s="243" t="s">
        <v>828</v>
      </c>
      <c r="H291" s="53"/>
      <c r="I291" s="53"/>
      <c r="J291" s="53"/>
      <c r="K291" s="53"/>
      <c r="L291" s="53"/>
      <c r="M291" s="53"/>
      <c r="N291" s="53"/>
      <c r="O291" s="53"/>
      <c r="P291" s="53"/>
      <c r="Q291" s="53"/>
      <c r="R291" s="53"/>
      <c r="S291" s="53"/>
      <c r="T291" s="53"/>
      <c r="U291" s="53"/>
      <c r="V291" s="53"/>
      <c r="W291" s="53"/>
      <c r="X291" s="53"/>
      <c r="Y291" s="53"/>
      <c r="Z291" s="53"/>
      <c r="AA291" s="53"/>
      <c r="AB291" s="53"/>
    </row>
    <row r="292">
      <c r="A292" s="166" t="s">
        <v>805</v>
      </c>
      <c r="B292" s="168" t="s">
        <v>781</v>
      </c>
      <c r="C292" s="168" t="s">
        <v>830</v>
      </c>
      <c r="D292" s="175">
        <v>100.45</v>
      </c>
      <c r="E292" s="168" t="s">
        <v>799</v>
      </c>
      <c r="F292" s="168" t="s">
        <v>221</v>
      </c>
      <c r="G292" s="235" t="s">
        <v>807</v>
      </c>
      <c r="H292" s="53"/>
      <c r="I292" s="53"/>
      <c r="J292" s="53"/>
      <c r="K292" s="53"/>
      <c r="L292" s="53"/>
      <c r="M292" s="53"/>
      <c r="N292" s="53"/>
      <c r="O292" s="53"/>
      <c r="P292" s="53"/>
      <c r="Q292" s="53"/>
      <c r="R292" s="53"/>
      <c r="S292" s="53"/>
      <c r="T292" s="53"/>
      <c r="U292" s="53"/>
      <c r="V292" s="53"/>
      <c r="W292" s="53"/>
      <c r="X292" s="53"/>
      <c r="Y292" s="53"/>
      <c r="Z292" s="53"/>
      <c r="AA292" s="53"/>
      <c r="AB292" s="53"/>
    </row>
    <row r="293">
      <c r="A293" s="166" t="s">
        <v>831</v>
      </c>
      <c r="B293" s="168" t="s">
        <v>126</v>
      </c>
      <c r="C293" s="168" t="s">
        <v>832</v>
      </c>
      <c r="D293" s="238">
        <v>31000.0</v>
      </c>
      <c r="E293" s="168" t="s">
        <v>799</v>
      </c>
      <c r="F293" s="242" t="s">
        <v>833</v>
      </c>
      <c r="G293" s="243" t="s">
        <v>828</v>
      </c>
      <c r="H293" s="53"/>
      <c r="I293" s="53"/>
      <c r="J293" s="53"/>
      <c r="K293" s="53"/>
      <c r="L293" s="53"/>
      <c r="M293" s="53"/>
      <c r="N293" s="53"/>
      <c r="O293" s="53"/>
      <c r="P293" s="53"/>
      <c r="Q293" s="53"/>
      <c r="R293" s="53"/>
      <c r="S293" s="53"/>
      <c r="T293" s="53"/>
      <c r="U293" s="53"/>
      <c r="V293" s="53"/>
      <c r="W293" s="53"/>
      <c r="X293" s="53"/>
      <c r="Y293" s="53"/>
      <c r="Z293" s="53"/>
      <c r="AA293" s="53"/>
      <c r="AB293" s="53"/>
    </row>
    <row r="294">
      <c r="A294" s="182" t="s">
        <v>446</v>
      </c>
      <c r="B294" s="135" t="s">
        <v>126</v>
      </c>
      <c r="C294" s="167" t="s">
        <v>834</v>
      </c>
      <c r="D294" s="238">
        <v>25000.0</v>
      </c>
      <c r="E294" s="168" t="s">
        <v>799</v>
      </c>
      <c r="F294" s="237" t="s">
        <v>221</v>
      </c>
      <c r="G294" s="170"/>
      <c r="H294" s="53"/>
      <c r="I294" s="53"/>
      <c r="J294" s="53"/>
      <c r="K294" s="53"/>
      <c r="L294" s="53"/>
      <c r="M294" s="53"/>
      <c r="N294" s="53"/>
      <c r="O294" s="53"/>
      <c r="P294" s="53"/>
      <c r="Q294" s="53"/>
      <c r="R294" s="53"/>
      <c r="S294" s="53"/>
      <c r="T294" s="53"/>
      <c r="U294" s="53"/>
      <c r="V294" s="53"/>
      <c r="W294" s="53"/>
      <c r="X294" s="53"/>
      <c r="Y294" s="53"/>
      <c r="Z294" s="53"/>
      <c r="AA294" s="53"/>
      <c r="AB294" s="53"/>
    </row>
    <row r="295">
      <c r="A295" s="166" t="s">
        <v>835</v>
      </c>
      <c r="B295" s="168" t="s">
        <v>539</v>
      </c>
      <c r="C295" s="168" t="s">
        <v>836</v>
      </c>
      <c r="D295" s="171" t="s">
        <v>804</v>
      </c>
      <c r="E295" s="168" t="s">
        <v>799</v>
      </c>
      <c r="F295" s="168" t="s">
        <v>456</v>
      </c>
      <c r="G295" s="170"/>
      <c r="H295" s="53"/>
      <c r="I295" s="53"/>
      <c r="J295" s="53"/>
      <c r="K295" s="53"/>
      <c r="L295" s="53"/>
      <c r="M295" s="53"/>
      <c r="N295" s="53"/>
      <c r="O295" s="53"/>
      <c r="P295" s="53"/>
      <c r="Q295" s="53"/>
      <c r="R295" s="53"/>
      <c r="S295" s="53"/>
      <c r="T295" s="53"/>
      <c r="U295" s="53"/>
      <c r="V295" s="53"/>
      <c r="W295" s="53"/>
      <c r="X295" s="53"/>
      <c r="Y295" s="53"/>
      <c r="Z295" s="53"/>
      <c r="AA295" s="53"/>
      <c r="AB295" s="53"/>
    </row>
    <row r="296">
      <c r="A296" s="176" t="s">
        <v>597</v>
      </c>
      <c r="B296" s="177" t="s">
        <v>110</v>
      </c>
      <c r="C296" s="178" t="s">
        <v>837</v>
      </c>
      <c r="D296" s="244">
        <v>45959.725694444445</v>
      </c>
      <c r="E296" s="177" t="s">
        <v>799</v>
      </c>
      <c r="F296" s="245" t="s">
        <v>456</v>
      </c>
      <c r="G296" s="181"/>
      <c r="H296" s="53"/>
      <c r="I296" s="53"/>
      <c r="J296" s="53"/>
      <c r="K296" s="53"/>
      <c r="L296" s="53"/>
      <c r="M296" s="53"/>
      <c r="N296" s="53"/>
      <c r="O296" s="53"/>
      <c r="P296" s="53"/>
      <c r="Q296" s="53"/>
      <c r="R296" s="53"/>
      <c r="S296" s="53"/>
      <c r="T296" s="53"/>
      <c r="U296" s="53"/>
      <c r="V296" s="53"/>
      <c r="W296" s="53"/>
      <c r="X296" s="53"/>
      <c r="Y296" s="53"/>
      <c r="Z296" s="53"/>
      <c r="AA296" s="53"/>
      <c r="AB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row>
    <row r="298">
      <c r="A298" s="74" t="s">
        <v>439</v>
      </c>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row>
    <row r="299">
      <c r="A299" s="121" t="s">
        <v>838</v>
      </c>
      <c r="H299" s="53"/>
      <c r="I299" s="53"/>
      <c r="J299" s="53"/>
      <c r="K299" s="53"/>
      <c r="L299" s="53"/>
      <c r="M299" s="53"/>
      <c r="N299" s="53"/>
      <c r="O299" s="53"/>
      <c r="P299" s="53"/>
      <c r="Q299" s="53"/>
      <c r="R299" s="53"/>
      <c r="S299" s="53"/>
      <c r="T299" s="53"/>
      <c r="U299" s="53"/>
      <c r="V299" s="53"/>
      <c r="W299" s="53"/>
      <c r="X299" s="53"/>
      <c r="Y299" s="53"/>
      <c r="Z299" s="53"/>
      <c r="AA299" s="53"/>
      <c r="AB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row>
    <row r="301">
      <c r="A301" s="76" t="s">
        <v>3</v>
      </c>
      <c r="B301" s="77" t="s">
        <v>4</v>
      </c>
      <c r="C301" s="77" t="s">
        <v>5</v>
      </c>
      <c r="D301" s="77" t="s">
        <v>6</v>
      </c>
      <c r="E301" s="77" t="s">
        <v>450</v>
      </c>
      <c r="F301" s="77" t="s">
        <v>451</v>
      </c>
      <c r="G301" s="78" t="s">
        <v>45</v>
      </c>
      <c r="H301" s="53"/>
      <c r="I301" s="53"/>
      <c r="J301" s="53"/>
      <c r="K301" s="53"/>
      <c r="L301" s="53"/>
      <c r="M301" s="53"/>
      <c r="N301" s="53"/>
      <c r="O301" s="53"/>
      <c r="P301" s="53"/>
      <c r="Q301" s="53"/>
      <c r="R301" s="53"/>
      <c r="S301" s="53"/>
      <c r="T301" s="53"/>
      <c r="U301" s="53"/>
      <c r="V301" s="53"/>
      <c r="W301" s="53"/>
      <c r="X301" s="53"/>
      <c r="Y301" s="53"/>
      <c r="Z301" s="53"/>
      <c r="AA301" s="53"/>
      <c r="AB301" s="53"/>
    </row>
    <row r="302">
      <c r="A302" s="182" t="s">
        <v>720</v>
      </c>
      <c r="B302" s="184" t="s">
        <v>453</v>
      </c>
      <c r="C302" s="135" t="s">
        <v>839</v>
      </c>
      <c r="D302" s="246">
        <v>1.0</v>
      </c>
      <c r="E302" s="135" t="s">
        <v>455</v>
      </c>
      <c r="F302" s="135" t="s">
        <v>456</v>
      </c>
      <c r="G302" s="99"/>
      <c r="H302" s="53"/>
      <c r="I302" s="53"/>
      <c r="J302" s="53"/>
      <c r="K302" s="53"/>
      <c r="L302" s="53"/>
      <c r="M302" s="53"/>
      <c r="N302" s="53"/>
      <c r="O302" s="53"/>
      <c r="P302" s="53"/>
      <c r="Q302" s="53"/>
      <c r="R302" s="53"/>
      <c r="S302" s="53"/>
      <c r="T302" s="53"/>
      <c r="U302" s="53"/>
      <c r="V302" s="53"/>
      <c r="W302" s="53"/>
      <c r="X302" s="53"/>
      <c r="Y302" s="53"/>
      <c r="Z302" s="53"/>
      <c r="AA302" s="53"/>
      <c r="AB302" s="53"/>
    </row>
    <row r="303">
      <c r="A303" s="84" t="s">
        <v>7</v>
      </c>
      <c r="B303" s="75" t="s">
        <v>453</v>
      </c>
      <c r="C303" s="80" t="s">
        <v>840</v>
      </c>
      <c r="D303" s="82">
        <v>215.0</v>
      </c>
      <c r="E303" s="80" t="s">
        <v>707</v>
      </c>
      <c r="F303" s="80" t="s">
        <v>456</v>
      </c>
      <c r="G303" s="99"/>
      <c r="H303" s="53"/>
      <c r="I303" s="53"/>
      <c r="J303" s="53"/>
      <c r="K303" s="53"/>
      <c r="L303" s="53"/>
      <c r="M303" s="53"/>
      <c r="N303" s="53"/>
      <c r="O303" s="53"/>
      <c r="P303" s="53"/>
      <c r="Q303" s="53"/>
      <c r="R303" s="53"/>
      <c r="S303" s="53"/>
      <c r="T303" s="53"/>
      <c r="U303" s="53"/>
      <c r="V303" s="53"/>
      <c r="W303" s="53"/>
      <c r="X303" s="53"/>
      <c r="Y303" s="53"/>
      <c r="Z303" s="53"/>
      <c r="AA303" s="53"/>
      <c r="AB303" s="53"/>
    </row>
    <row r="304">
      <c r="A304" s="84" t="s">
        <v>663</v>
      </c>
      <c r="B304" s="75" t="s">
        <v>453</v>
      </c>
      <c r="C304" s="80" t="s">
        <v>172</v>
      </c>
      <c r="D304" s="85">
        <v>70001.0</v>
      </c>
      <c r="E304" s="80" t="s">
        <v>707</v>
      </c>
      <c r="F304" s="80" t="s">
        <v>221</v>
      </c>
      <c r="G304" s="83" t="s">
        <v>841</v>
      </c>
      <c r="H304" s="53"/>
      <c r="I304" s="53"/>
      <c r="J304" s="53"/>
      <c r="K304" s="53"/>
      <c r="L304" s="53"/>
      <c r="M304" s="53"/>
      <c r="N304" s="53"/>
      <c r="O304" s="53"/>
      <c r="P304" s="53"/>
      <c r="Q304" s="53"/>
      <c r="R304" s="53"/>
      <c r="S304" s="53"/>
      <c r="T304" s="53"/>
      <c r="U304" s="53"/>
      <c r="V304" s="53"/>
      <c r="W304" s="53"/>
      <c r="X304" s="53"/>
      <c r="Y304" s="53"/>
      <c r="Z304" s="53"/>
      <c r="AA304" s="53"/>
      <c r="AB304" s="53"/>
    </row>
    <row r="305">
      <c r="A305" s="182" t="s">
        <v>763</v>
      </c>
      <c r="B305" s="135" t="s">
        <v>35</v>
      </c>
      <c r="C305" s="135" t="s">
        <v>842</v>
      </c>
      <c r="D305" s="247">
        <v>45936.0</v>
      </c>
      <c r="E305" s="248" t="s">
        <v>459</v>
      </c>
      <c r="F305" s="248" t="s">
        <v>456</v>
      </c>
      <c r="G305" s="99"/>
      <c r="H305" s="53"/>
      <c r="I305" s="53"/>
      <c r="J305" s="53"/>
      <c r="K305" s="53"/>
      <c r="L305" s="53"/>
      <c r="M305" s="53"/>
      <c r="N305" s="53"/>
      <c r="O305" s="53"/>
      <c r="P305" s="53"/>
      <c r="Q305" s="53"/>
      <c r="R305" s="53"/>
      <c r="S305" s="53"/>
      <c r="T305" s="53"/>
      <c r="U305" s="53"/>
      <c r="V305" s="53"/>
      <c r="W305" s="53"/>
      <c r="X305" s="53"/>
      <c r="Y305" s="53"/>
      <c r="Z305" s="53"/>
      <c r="AA305" s="53"/>
      <c r="AB305" s="53"/>
    </row>
    <row r="306">
      <c r="A306" s="182" t="s">
        <v>843</v>
      </c>
      <c r="B306" s="135" t="s">
        <v>81</v>
      </c>
      <c r="C306" s="135" t="s">
        <v>844</v>
      </c>
      <c r="D306" s="189" t="s">
        <v>83</v>
      </c>
      <c r="E306" s="248" t="s">
        <v>459</v>
      </c>
      <c r="F306" s="248" t="s">
        <v>456</v>
      </c>
      <c r="G306" s="99"/>
      <c r="H306" s="53"/>
      <c r="I306" s="53"/>
      <c r="J306" s="53"/>
      <c r="K306" s="53"/>
      <c r="L306" s="53"/>
      <c r="M306" s="53"/>
      <c r="N306" s="53"/>
      <c r="O306" s="53"/>
      <c r="P306" s="53"/>
      <c r="Q306" s="53"/>
      <c r="R306" s="53"/>
      <c r="S306" s="53"/>
      <c r="T306" s="53"/>
      <c r="U306" s="53"/>
      <c r="V306" s="53"/>
      <c r="W306" s="53"/>
      <c r="X306" s="53"/>
      <c r="Y306" s="53"/>
      <c r="Z306" s="53"/>
      <c r="AA306" s="53"/>
      <c r="AB306" s="53"/>
    </row>
    <row r="307">
      <c r="A307" s="182" t="s">
        <v>440</v>
      </c>
      <c r="B307" s="135" t="s">
        <v>49</v>
      </c>
      <c r="C307" s="224" t="s">
        <v>845</v>
      </c>
      <c r="D307" s="189" t="s">
        <v>846</v>
      </c>
      <c r="E307" s="248" t="s">
        <v>459</v>
      </c>
      <c r="F307" s="248" t="s">
        <v>456</v>
      </c>
      <c r="G307" s="99"/>
      <c r="H307" s="53"/>
      <c r="I307" s="53"/>
      <c r="J307" s="53"/>
      <c r="K307" s="53"/>
      <c r="L307" s="53"/>
      <c r="M307" s="53"/>
      <c r="N307" s="53"/>
      <c r="O307" s="53"/>
      <c r="P307" s="53"/>
      <c r="Q307" s="53"/>
      <c r="R307" s="53"/>
      <c r="S307" s="53"/>
      <c r="T307" s="53"/>
      <c r="U307" s="53"/>
      <c r="V307" s="53"/>
      <c r="W307" s="53"/>
      <c r="X307" s="53"/>
      <c r="Y307" s="53"/>
      <c r="Z307" s="53"/>
      <c r="AA307" s="53"/>
      <c r="AB307" s="53"/>
    </row>
    <row r="308">
      <c r="A308" s="182" t="s">
        <v>441</v>
      </c>
      <c r="B308" s="135" t="s">
        <v>126</v>
      </c>
      <c r="C308" s="224" t="s">
        <v>847</v>
      </c>
      <c r="D308" s="211">
        <v>2100000.0</v>
      </c>
      <c r="E308" s="248" t="s">
        <v>459</v>
      </c>
      <c r="F308" s="125" t="s">
        <v>456</v>
      </c>
      <c r="G308" s="99"/>
      <c r="H308" s="53"/>
      <c r="I308" s="53"/>
      <c r="J308" s="53"/>
      <c r="K308" s="53"/>
      <c r="L308" s="53"/>
      <c r="M308" s="53"/>
      <c r="N308" s="53"/>
      <c r="O308" s="53"/>
      <c r="P308" s="53"/>
      <c r="Q308" s="53"/>
      <c r="R308" s="53"/>
      <c r="S308" s="53"/>
      <c r="T308" s="53"/>
      <c r="U308" s="53"/>
      <c r="V308" s="53"/>
      <c r="W308" s="53"/>
      <c r="X308" s="53"/>
      <c r="Y308" s="53"/>
      <c r="Z308" s="53"/>
      <c r="AA308" s="53"/>
      <c r="AB308" s="53"/>
    </row>
    <row r="309">
      <c r="A309" s="182" t="s">
        <v>848</v>
      </c>
      <c r="B309" s="135" t="s">
        <v>110</v>
      </c>
      <c r="C309" s="184" t="s">
        <v>849</v>
      </c>
      <c r="D309" s="249">
        <v>45937.458333333336</v>
      </c>
      <c r="E309" s="248" t="s">
        <v>459</v>
      </c>
      <c r="F309" s="250" t="s">
        <v>221</v>
      </c>
      <c r="G309" s="99"/>
      <c r="H309" s="53"/>
      <c r="I309" s="53"/>
      <c r="J309" s="53"/>
      <c r="K309" s="53"/>
      <c r="L309" s="53"/>
      <c r="M309" s="53"/>
      <c r="N309" s="53"/>
      <c r="O309" s="53"/>
      <c r="P309" s="53"/>
      <c r="Q309" s="53"/>
      <c r="R309" s="53"/>
      <c r="S309" s="53"/>
      <c r="T309" s="53"/>
      <c r="U309" s="53"/>
      <c r="V309" s="53"/>
      <c r="W309" s="53"/>
      <c r="X309" s="53"/>
      <c r="Y309" s="53"/>
      <c r="Z309" s="53"/>
      <c r="AA309" s="53"/>
      <c r="AB309" s="53"/>
    </row>
    <row r="310">
      <c r="A310" s="182" t="s">
        <v>548</v>
      </c>
      <c r="B310" s="135" t="s">
        <v>59</v>
      </c>
      <c r="C310" s="135" t="s">
        <v>850</v>
      </c>
      <c r="D310" s="189" t="s">
        <v>211</v>
      </c>
      <c r="E310" s="248" t="s">
        <v>459</v>
      </c>
      <c r="F310" s="248" t="s">
        <v>456</v>
      </c>
      <c r="G310" s="99"/>
      <c r="H310" s="53"/>
      <c r="I310" s="53"/>
      <c r="J310" s="53"/>
      <c r="K310" s="53"/>
      <c r="L310" s="53"/>
      <c r="M310" s="53"/>
      <c r="N310" s="53"/>
      <c r="O310" s="53"/>
      <c r="P310" s="53"/>
      <c r="Q310" s="53"/>
      <c r="R310" s="53"/>
      <c r="S310" s="53"/>
      <c r="T310" s="53"/>
      <c r="U310" s="53"/>
      <c r="V310" s="53"/>
      <c r="W310" s="53"/>
      <c r="X310" s="53"/>
      <c r="Y310" s="53"/>
      <c r="Z310" s="53"/>
      <c r="AA310" s="53"/>
      <c r="AB310" s="53"/>
    </row>
    <row r="311">
      <c r="A311" s="218" t="s">
        <v>561</v>
      </c>
      <c r="B311" s="219" t="s">
        <v>110</v>
      </c>
      <c r="C311" s="231" t="s">
        <v>851</v>
      </c>
      <c r="D311" s="251">
        <v>45936.75347222222</v>
      </c>
      <c r="E311" s="252" t="s">
        <v>459</v>
      </c>
      <c r="F311" s="252" t="s">
        <v>456</v>
      </c>
      <c r="G311" s="129"/>
      <c r="H311" s="53"/>
      <c r="I311" s="53"/>
      <c r="J311" s="53"/>
      <c r="K311" s="53"/>
      <c r="L311" s="53"/>
      <c r="M311" s="53"/>
      <c r="N311" s="53"/>
      <c r="O311" s="53"/>
      <c r="P311" s="53"/>
      <c r="Q311" s="53"/>
      <c r="R311" s="53"/>
      <c r="S311" s="53"/>
      <c r="T311" s="53"/>
      <c r="U311" s="53"/>
      <c r="V311" s="53"/>
      <c r="W311" s="53"/>
      <c r="X311" s="53"/>
      <c r="Y311" s="53"/>
      <c r="Z311" s="53"/>
      <c r="AA311" s="53"/>
      <c r="AB311" s="53"/>
    </row>
    <row r="312">
      <c r="A312" s="53"/>
      <c r="B312" s="53"/>
      <c r="C312" s="53"/>
      <c r="D312" s="53"/>
      <c r="E312" s="53"/>
      <c r="F312" s="53"/>
      <c r="G312" s="53"/>
      <c r="H312" s="53"/>
      <c r="I312" s="60"/>
      <c r="J312" s="60"/>
      <c r="K312" s="60"/>
      <c r="L312" s="60"/>
      <c r="M312" s="53"/>
      <c r="N312" s="53"/>
      <c r="O312" s="53"/>
      <c r="P312" s="53"/>
      <c r="Q312" s="53"/>
      <c r="R312" s="53"/>
      <c r="S312" s="53"/>
      <c r="T312" s="53"/>
      <c r="U312" s="53"/>
      <c r="V312" s="53"/>
      <c r="W312" s="53"/>
      <c r="X312" s="53"/>
      <c r="Y312" s="53"/>
      <c r="Z312" s="53"/>
      <c r="AA312" s="53"/>
      <c r="AB312" s="53"/>
    </row>
    <row r="313">
      <c r="A313" s="74" t="s">
        <v>852</v>
      </c>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row>
    <row r="314">
      <c r="A314" s="184" t="s">
        <v>376</v>
      </c>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row>
    <row r="316">
      <c r="A316" s="253" t="s">
        <v>3</v>
      </c>
      <c r="B316" s="254" t="s">
        <v>4</v>
      </c>
      <c r="C316" s="254" t="s">
        <v>5</v>
      </c>
      <c r="D316" s="254" t="s">
        <v>6</v>
      </c>
      <c r="E316" s="254" t="s">
        <v>450</v>
      </c>
      <c r="F316" s="254" t="s">
        <v>451</v>
      </c>
      <c r="G316" s="119" t="s">
        <v>45</v>
      </c>
      <c r="H316" s="53"/>
      <c r="I316" s="53"/>
      <c r="J316" s="53"/>
      <c r="K316" s="53"/>
      <c r="L316" s="53"/>
      <c r="M316" s="53"/>
      <c r="N316" s="53"/>
      <c r="O316" s="53"/>
      <c r="P316" s="53"/>
      <c r="Q316" s="53"/>
      <c r="R316" s="53"/>
      <c r="S316" s="53"/>
      <c r="T316" s="53"/>
      <c r="U316" s="53"/>
      <c r="V316" s="53"/>
      <c r="W316" s="53"/>
      <c r="X316" s="53"/>
      <c r="Y316" s="53"/>
      <c r="Z316" s="53"/>
      <c r="AA316" s="53"/>
      <c r="AB316" s="53"/>
    </row>
    <row r="317">
      <c r="A317" s="182" t="s">
        <v>853</v>
      </c>
      <c r="B317" s="184" t="s">
        <v>453</v>
      </c>
      <c r="C317" s="135" t="s">
        <v>854</v>
      </c>
      <c r="D317" s="246">
        <v>1.0</v>
      </c>
      <c r="E317" s="135" t="s">
        <v>455</v>
      </c>
      <c r="F317" s="135" t="s">
        <v>456</v>
      </c>
      <c r="G317" s="99"/>
      <c r="H317" s="53"/>
      <c r="I317" s="53"/>
      <c r="J317" s="53"/>
      <c r="K317" s="53"/>
      <c r="L317" s="53"/>
      <c r="M317" s="53"/>
      <c r="N317" s="53"/>
      <c r="O317" s="53"/>
      <c r="P317" s="53"/>
      <c r="Q317" s="53"/>
      <c r="R317" s="53"/>
      <c r="S317" s="53"/>
      <c r="T317" s="53"/>
      <c r="U317" s="53"/>
      <c r="V317" s="53"/>
      <c r="W317" s="53"/>
      <c r="X317" s="53"/>
      <c r="Y317" s="53"/>
      <c r="Z317" s="53"/>
      <c r="AA317" s="53"/>
      <c r="AB317" s="53"/>
    </row>
    <row r="318">
      <c r="A318" s="182" t="s">
        <v>720</v>
      </c>
      <c r="B318" s="184" t="s">
        <v>453</v>
      </c>
      <c r="C318" s="135" t="s">
        <v>855</v>
      </c>
      <c r="D318" s="246">
        <v>1.0</v>
      </c>
      <c r="E318" s="135" t="s">
        <v>707</v>
      </c>
      <c r="F318" s="135" t="s">
        <v>221</v>
      </c>
      <c r="G318" s="83" t="s">
        <v>856</v>
      </c>
      <c r="H318" s="53"/>
      <c r="I318" s="53"/>
      <c r="J318" s="53"/>
      <c r="K318" s="53"/>
      <c r="L318" s="53"/>
      <c r="M318" s="53"/>
      <c r="N318" s="53"/>
      <c r="O318" s="53"/>
      <c r="P318" s="53"/>
      <c r="Q318" s="53"/>
      <c r="R318" s="53"/>
      <c r="S318" s="53"/>
      <c r="T318" s="53"/>
      <c r="U318" s="53"/>
      <c r="V318" s="53"/>
      <c r="W318" s="53"/>
      <c r="X318" s="53"/>
      <c r="Y318" s="53"/>
      <c r="Z318" s="53"/>
      <c r="AA318" s="53"/>
      <c r="AB318" s="53"/>
    </row>
    <row r="319">
      <c r="A319" s="182" t="s">
        <v>7</v>
      </c>
      <c r="B319" s="184" t="s">
        <v>453</v>
      </c>
      <c r="C319" s="135" t="s">
        <v>857</v>
      </c>
      <c r="D319" s="189">
        <v>215.0</v>
      </c>
      <c r="E319" s="135" t="s">
        <v>707</v>
      </c>
      <c r="F319" s="135" t="s">
        <v>456</v>
      </c>
      <c r="G319" s="83" t="s">
        <v>858</v>
      </c>
      <c r="H319" s="53"/>
      <c r="I319" s="53"/>
      <c r="J319" s="53"/>
      <c r="K319" s="53"/>
      <c r="L319" s="53"/>
      <c r="M319" s="53"/>
      <c r="N319" s="53"/>
      <c r="O319" s="53"/>
      <c r="P319" s="53"/>
      <c r="Q319" s="53"/>
      <c r="R319" s="53"/>
      <c r="S319" s="53"/>
      <c r="T319" s="53"/>
      <c r="U319" s="53"/>
      <c r="V319" s="53"/>
      <c r="W319" s="53"/>
      <c r="X319" s="53"/>
      <c r="Y319" s="53"/>
      <c r="Z319" s="53"/>
      <c r="AA319" s="53"/>
      <c r="AB319" s="53"/>
    </row>
    <row r="320">
      <c r="A320" s="182" t="s">
        <v>663</v>
      </c>
      <c r="B320" s="184" t="s">
        <v>453</v>
      </c>
      <c r="C320" s="135" t="s">
        <v>859</v>
      </c>
      <c r="D320" s="189">
        <v>77002.0</v>
      </c>
      <c r="E320" s="135" t="s">
        <v>707</v>
      </c>
      <c r="F320" s="135" t="s">
        <v>221</v>
      </c>
      <c r="G320" s="83" t="s">
        <v>860</v>
      </c>
      <c r="H320" s="53"/>
      <c r="I320" s="53"/>
      <c r="J320" s="53"/>
      <c r="K320" s="53"/>
      <c r="L320" s="53"/>
      <c r="M320" s="53"/>
      <c r="N320" s="53"/>
      <c r="O320" s="53"/>
      <c r="P320" s="53"/>
      <c r="Q320" s="53"/>
      <c r="R320" s="53"/>
      <c r="S320" s="53"/>
      <c r="T320" s="53"/>
      <c r="U320" s="53"/>
      <c r="V320" s="53"/>
      <c r="W320" s="53"/>
      <c r="X320" s="53"/>
      <c r="Y320" s="53"/>
      <c r="Z320" s="53"/>
      <c r="AA320" s="53"/>
      <c r="AB320" s="53"/>
    </row>
    <row r="321">
      <c r="A321" s="182" t="s">
        <v>843</v>
      </c>
      <c r="B321" s="135" t="s">
        <v>81</v>
      </c>
      <c r="C321" s="135" t="s">
        <v>861</v>
      </c>
      <c r="D321" s="189" t="s">
        <v>83</v>
      </c>
      <c r="E321" s="135" t="s">
        <v>459</v>
      </c>
      <c r="F321" s="135" t="s">
        <v>456</v>
      </c>
      <c r="G321" s="83" t="s">
        <v>862</v>
      </c>
      <c r="H321" s="53"/>
      <c r="I321" s="53"/>
      <c r="J321" s="53"/>
      <c r="K321" s="53"/>
      <c r="L321" s="53"/>
      <c r="M321" s="53"/>
      <c r="N321" s="53"/>
      <c r="O321" s="53"/>
      <c r="P321" s="53"/>
      <c r="Q321" s="53"/>
      <c r="R321" s="53"/>
      <c r="S321" s="53"/>
      <c r="T321" s="53"/>
      <c r="U321" s="53"/>
      <c r="V321" s="53"/>
      <c r="W321" s="53"/>
      <c r="X321" s="53"/>
      <c r="Y321" s="53"/>
      <c r="Z321" s="53"/>
      <c r="AA321" s="53"/>
      <c r="AB321" s="53"/>
    </row>
    <row r="322">
      <c r="A322" s="255" t="s">
        <v>863</v>
      </c>
      <c r="B322" s="256" t="s">
        <v>49</v>
      </c>
      <c r="C322" s="257" t="s">
        <v>864</v>
      </c>
      <c r="D322" s="258" t="s">
        <v>865</v>
      </c>
      <c r="E322" s="256" t="s">
        <v>459</v>
      </c>
      <c r="F322" s="256" t="s">
        <v>456</v>
      </c>
      <c r="G322" s="259" t="s">
        <v>866</v>
      </c>
      <c r="H322" s="53"/>
      <c r="I322" s="53"/>
      <c r="J322" s="53"/>
      <c r="K322" s="53"/>
      <c r="L322" s="53"/>
      <c r="M322" s="53"/>
      <c r="N322" s="53"/>
      <c r="O322" s="53"/>
      <c r="P322" s="53"/>
      <c r="Q322" s="53"/>
      <c r="R322" s="53"/>
      <c r="S322" s="53"/>
      <c r="T322" s="53"/>
      <c r="U322" s="53"/>
      <c r="V322" s="53"/>
      <c r="W322" s="53"/>
      <c r="X322" s="53"/>
      <c r="Y322" s="53"/>
      <c r="Z322" s="53"/>
      <c r="AA322" s="53"/>
      <c r="AB322" s="53"/>
    </row>
    <row r="323">
      <c r="A323" s="182" t="s">
        <v>444</v>
      </c>
      <c r="B323" s="135" t="s">
        <v>126</v>
      </c>
      <c r="C323" s="135" t="s">
        <v>867</v>
      </c>
      <c r="D323" s="260">
        <v>2100000.0</v>
      </c>
      <c r="E323" s="135" t="s">
        <v>459</v>
      </c>
      <c r="F323" s="135" t="s">
        <v>456</v>
      </c>
      <c r="G323" s="83" t="s">
        <v>868</v>
      </c>
      <c r="H323" s="53"/>
      <c r="I323" s="53"/>
      <c r="J323" s="53"/>
      <c r="K323" s="53"/>
      <c r="L323" s="53"/>
      <c r="M323" s="53"/>
      <c r="N323" s="53"/>
      <c r="O323" s="53"/>
      <c r="P323" s="53"/>
      <c r="Q323" s="53"/>
      <c r="R323" s="53"/>
      <c r="S323" s="53"/>
      <c r="T323" s="53"/>
      <c r="U323" s="53"/>
      <c r="V323" s="53"/>
      <c r="W323" s="53"/>
      <c r="X323" s="53"/>
      <c r="Y323" s="53"/>
      <c r="Z323" s="53"/>
      <c r="AA323" s="53"/>
      <c r="AB323" s="53"/>
    </row>
    <row r="324">
      <c r="A324" s="255" t="s">
        <v>869</v>
      </c>
      <c r="B324" s="256" t="s">
        <v>126</v>
      </c>
      <c r="C324" s="257" t="s">
        <v>870</v>
      </c>
      <c r="D324" s="261">
        <v>2100000.0</v>
      </c>
      <c r="E324" s="256" t="s">
        <v>459</v>
      </c>
      <c r="F324" s="256" t="s">
        <v>456</v>
      </c>
      <c r="G324" s="259"/>
      <c r="H324" s="53"/>
      <c r="I324" s="53"/>
      <c r="J324" s="53"/>
      <c r="K324" s="53"/>
      <c r="L324" s="53"/>
      <c r="M324" s="53"/>
      <c r="N324" s="53"/>
      <c r="O324" s="53"/>
      <c r="P324" s="53"/>
      <c r="Q324" s="53"/>
      <c r="R324" s="53"/>
      <c r="S324" s="53"/>
      <c r="T324" s="53"/>
      <c r="U324" s="53"/>
      <c r="V324" s="53"/>
      <c r="W324" s="53"/>
      <c r="X324" s="53"/>
      <c r="Y324" s="53"/>
      <c r="Z324" s="53"/>
      <c r="AA324" s="53"/>
      <c r="AB324" s="53"/>
    </row>
    <row r="325">
      <c r="A325" s="182" t="s">
        <v>585</v>
      </c>
      <c r="B325" s="135" t="s">
        <v>35</v>
      </c>
      <c r="C325" s="135" t="s">
        <v>871</v>
      </c>
      <c r="D325" s="216">
        <v>45937.0</v>
      </c>
      <c r="E325" s="135" t="s">
        <v>459</v>
      </c>
      <c r="F325" s="135" t="s">
        <v>456</v>
      </c>
      <c r="G325" s="83" t="s">
        <v>872</v>
      </c>
      <c r="H325" s="53"/>
      <c r="I325" s="53"/>
      <c r="J325" s="53"/>
      <c r="K325" s="53"/>
      <c r="L325" s="53"/>
      <c r="M325" s="53"/>
      <c r="N325" s="53"/>
      <c r="O325" s="53"/>
      <c r="P325" s="53"/>
      <c r="Q325" s="53"/>
      <c r="R325" s="53"/>
      <c r="S325" s="53"/>
      <c r="T325" s="53"/>
      <c r="U325" s="53"/>
      <c r="V325" s="53"/>
      <c r="W325" s="53"/>
      <c r="X325" s="53"/>
      <c r="Y325" s="53"/>
      <c r="Z325" s="53"/>
      <c r="AA325" s="53"/>
      <c r="AB325" s="53"/>
    </row>
    <row r="326">
      <c r="A326" s="182" t="s">
        <v>561</v>
      </c>
      <c r="B326" s="135" t="s">
        <v>110</v>
      </c>
      <c r="C326" s="184" t="s">
        <v>873</v>
      </c>
      <c r="D326" s="227">
        <v>45936.84375</v>
      </c>
      <c r="E326" s="135" t="s">
        <v>459</v>
      </c>
      <c r="F326" s="135" t="s">
        <v>456</v>
      </c>
      <c r="G326" s="83" t="s">
        <v>874</v>
      </c>
      <c r="H326" s="53"/>
      <c r="I326" s="53"/>
      <c r="J326" s="53"/>
      <c r="K326" s="53"/>
      <c r="L326" s="53"/>
      <c r="M326" s="53"/>
      <c r="N326" s="53"/>
      <c r="O326" s="53"/>
      <c r="P326" s="53"/>
      <c r="Q326" s="53"/>
      <c r="R326" s="53"/>
      <c r="S326" s="53"/>
      <c r="T326" s="53"/>
      <c r="U326" s="53"/>
      <c r="V326" s="53"/>
      <c r="W326" s="53"/>
      <c r="X326" s="53"/>
      <c r="Y326" s="53"/>
      <c r="Z326" s="53"/>
      <c r="AA326" s="53"/>
      <c r="AB326" s="53"/>
    </row>
    <row r="327">
      <c r="A327" s="255" t="s">
        <v>875</v>
      </c>
      <c r="B327" s="256" t="s">
        <v>59</v>
      </c>
      <c r="C327" s="257" t="s">
        <v>876</v>
      </c>
      <c r="D327" s="258" t="s">
        <v>877</v>
      </c>
      <c r="E327" s="256" t="s">
        <v>459</v>
      </c>
      <c r="F327" s="256" t="s">
        <v>221</v>
      </c>
      <c r="G327" s="262" t="s">
        <v>878</v>
      </c>
      <c r="H327" s="53"/>
      <c r="I327" s="53"/>
      <c r="J327" s="53"/>
      <c r="K327" s="53"/>
      <c r="L327" s="53"/>
      <c r="M327" s="53"/>
      <c r="N327" s="53"/>
      <c r="O327" s="53"/>
      <c r="P327" s="53"/>
      <c r="Q327" s="53"/>
      <c r="R327" s="53"/>
      <c r="S327" s="53"/>
      <c r="T327" s="53"/>
      <c r="U327" s="53"/>
      <c r="V327" s="53"/>
      <c r="W327" s="53"/>
      <c r="X327" s="53"/>
      <c r="Y327" s="53"/>
      <c r="Z327" s="53"/>
      <c r="AA327" s="53"/>
      <c r="AB327" s="53"/>
    </row>
    <row r="328">
      <c r="A328" s="255" t="s">
        <v>879</v>
      </c>
      <c r="B328" s="257" t="s">
        <v>126</v>
      </c>
      <c r="C328" s="257" t="s">
        <v>880</v>
      </c>
      <c r="D328" s="258">
        <v>85.32</v>
      </c>
      <c r="E328" s="256" t="s">
        <v>459</v>
      </c>
      <c r="F328" s="257" t="s">
        <v>221</v>
      </c>
      <c r="G328" s="262" t="s">
        <v>881</v>
      </c>
      <c r="H328" s="53"/>
      <c r="I328" s="53"/>
      <c r="J328" s="53"/>
      <c r="K328" s="53"/>
      <c r="L328" s="53"/>
      <c r="M328" s="53"/>
      <c r="N328" s="53"/>
      <c r="O328" s="53"/>
      <c r="P328" s="53"/>
      <c r="Q328" s="53"/>
      <c r="R328" s="53"/>
      <c r="S328" s="53"/>
      <c r="T328" s="53"/>
      <c r="U328" s="53"/>
      <c r="V328" s="53"/>
      <c r="W328" s="53"/>
      <c r="X328" s="53"/>
      <c r="Y328" s="53"/>
      <c r="Z328" s="53"/>
      <c r="AA328" s="53"/>
      <c r="AB328" s="53"/>
    </row>
    <row r="329">
      <c r="A329" s="255" t="s">
        <v>882</v>
      </c>
      <c r="B329" s="257" t="s">
        <v>126</v>
      </c>
      <c r="C329" s="257" t="s">
        <v>883</v>
      </c>
      <c r="D329" s="258">
        <v>420.15</v>
      </c>
      <c r="E329" s="256" t="s">
        <v>459</v>
      </c>
      <c r="F329" s="256" t="s">
        <v>221</v>
      </c>
      <c r="G329" s="262" t="s">
        <v>884</v>
      </c>
      <c r="H329" s="53"/>
      <c r="I329" s="53"/>
      <c r="J329" s="53"/>
      <c r="K329" s="53"/>
      <c r="L329" s="53"/>
      <c r="M329" s="53"/>
      <c r="N329" s="53"/>
      <c r="O329" s="53"/>
      <c r="P329" s="53"/>
      <c r="Q329" s="53"/>
      <c r="R329" s="53"/>
      <c r="S329" s="53"/>
      <c r="T329" s="53"/>
      <c r="U329" s="53"/>
      <c r="V329" s="53"/>
      <c r="W329" s="53"/>
      <c r="X329" s="53"/>
      <c r="Y329" s="53"/>
      <c r="Z329" s="53"/>
      <c r="AA329" s="53"/>
      <c r="AB329" s="53"/>
    </row>
    <row r="330">
      <c r="A330" s="255" t="s">
        <v>885</v>
      </c>
      <c r="B330" s="257" t="s">
        <v>886</v>
      </c>
      <c r="C330" s="257" t="s">
        <v>887</v>
      </c>
      <c r="D330" s="258" t="s">
        <v>888</v>
      </c>
      <c r="E330" s="256" t="s">
        <v>459</v>
      </c>
      <c r="F330" s="256" t="s">
        <v>221</v>
      </c>
      <c r="G330" s="262" t="s">
        <v>889</v>
      </c>
      <c r="H330" s="53"/>
      <c r="I330" s="53"/>
      <c r="J330" s="53"/>
      <c r="K330" s="53"/>
      <c r="L330" s="53"/>
      <c r="M330" s="53"/>
      <c r="N330" s="53"/>
      <c r="O330" s="53"/>
      <c r="P330" s="53"/>
      <c r="Q330" s="53"/>
      <c r="R330" s="53"/>
      <c r="S330" s="53"/>
      <c r="T330" s="53"/>
      <c r="U330" s="53"/>
      <c r="V330" s="53"/>
      <c r="W330" s="53"/>
      <c r="X330" s="53"/>
      <c r="Y330" s="53"/>
      <c r="Z330" s="53"/>
      <c r="AA330" s="53"/>
      <c r="AB330" s="53"/>
    </row>
    <row r="331">
      <c r="A331" s="255" t="s">
        <v>890</v>
      </c>
      <c r="B331" s="257" t="s">
        <v>891</v>
      </c>
      <c r="C331" s="257" t="s">
        <v>892</v>
      </c>
      <c r="D331" s="263">
        <v>1.5</v>
      </c>
      <c r="E331" s="256" t="s">
        <v>459</v>
      </c>
      <c r="F331" s="256" t="s">
        <v>221</v>
      </c>
      <c r="G331" s="262" t="s">
        <v>893</v>
      </c>
      <c r="H331" s="53"/>
      <c r="I331" s="53"/>
      <c r="J331" s="53"/>
      <c r="K331" s="53"/>
      <c r="L331" s="53"/>
      <c r="M331" s="53"/>
      <c r="N331" s="53"/>
      <c r="O331" s="53"/>
      <c r="P331" s="53"/>
      <c r="Q331" s="53"/>
      <c r="R331" s="53"/>
      <c r="S331" s="53"/>
      <c r="T331" s="53"/>
      <c r="U331" s="53"/>
      <c r="V331" s="53"/>
      <c r="W331" s="53"/>
      <c r="X331" s="53"/>
      <c r="Y331" s="53"/>
      <c r="Z331" s="53"/>
      <c r="AA331" s="53"/>
      <c r="AB331" s="53"/>
    </row>
    <row r="332">
      <c r="A332" s="255" t="s">
        <v>894</v>
      </c>
      <c r="B332" s="257" t="s">
        <v>28</v>
      </c>
      <c r="C332" s="257" t="s">
        <v>895</v>
      </c>
      <c r="D332" s="258" t="s">
        <v>896</v>
      </c>
      <c r="E332" s="256" t="s">
        <v>459</v>
      </c>
      <c r="F332" s="256" t="s">
        <v>221</v>
      </c>
      <c r="G332" s="262"/>
      <c r="H332" s="53"/>
      <c r="I332" s="53"/>
      <c r="J332" s="53"/>
      <c r="K332" s="53"/>
      <c r="L332" s="53"/>
      <c r="M332" s="53"/>
      <c r="N332" s="53"/>
      <c r="O332" s="53"/>
      <c r="P332" s="53"/>
      <c r="Q332" s="53"/>
      <c r="R332" s="53"/>
      <c r="S332" s="53"/>
      <c r="T332" s="53"/>
      <c r="U332" s="53"/>
      <c r="V332" s="53"/>
      <c r="W332" s="53"/>
      <c r="X332" s="53"/>
      <c r="Y332" s="53"/>
      <c r="Z332" s="53"/>
      <c r="AA332" s="53"/>
      <c r="AB332" s="53"/>
    </row>
    <row r="333">
      <c r="A333" s="255" t="s">
        <v>897</v>
      </c>
      <c r="B333" s="257" t="s">
        <v>898</v>
      </c>
      <c r="C333" s="257" t="s">
        <v>899</v>
      </c>
      <c r="D333" s="258">
        <v>1.0</v>
      </c>
      <c r="E333" s="256" t="s">
        <v>459</v>
      </c>
      <c r="F333" s="256" t="s">
        <v>221</v>
      </c>
      <c r="G333" s="262"/>
      <c r="H333" s="53"/>
      <c r="I333" s="53"/>
      <c r="J333" s="53"/>
      <c r="K333" s="53"/>
      <c r="L333" s="53"/>
      <c r="M333" s="53"/>
      <c r="N333" s="53"/>
      <c r="O333" s="53"/>
      <c r="P333" s="53"/>
      <c r="Q333" s="53"/>
      <c r="R333" s="53"/>
      <c r="S333" s="53"/>
      <c r="T333" s="53"/>
      <c r="U333" s="53"/>
      <c r="V333" s="53"/>
      <c r="W333" s="53"/>
      <c r="X333" s="53"/>
      <c r="Y333" s="53"/>
      <c r="Z333" s="53"/>
      <c r="AA333" s="53"/>
      <c r="AB333" s="53"/>
    </row>
    <row r="334">
      <c r="A334" s="264" t="s">
        <v>900</v>
      </c>
      <c r="B334" s="265" t="s">
        <v>59</v>
      </c>
      <c r="C334" s="265" t="s">
        <v>901</v>
      </c>
      <c r="D334" s="266" t="s">
        <v>902</v>
      </c>
      <c r="E334" s="265" t="s">
        <v>459</v>
      </c>
      <c r="F334" s="265" t="s">
        <v>456</v>
      </c>
      <c r="G334" s="267"/>
      <c r="H334" s="53"/>
      <c r="I334" s="53"/>
      <c r="J334" s="53"/>
      <c r="K334" s="53"/>
      <c r="L334" s="53"/>
      <c r="M334" s="53"/>
      <c r="N334" s="53"/>
      <c r="O334" s="53"/>
      <c r="P334" s="53"/>
      <c r="Q334" s="53"/>
      <c r="R334" s="53"/>
      <c r="S334" s="53"/>
      <c r="T334" s="53"/>
      <c r="U334" s="53"/>
      <c r="V334" s="53"/>
      <c r="W334" s="53"/>
      <c r="X334" s="53"/>
      <c r="Y334" s="53"/>
      <c r="Z334" s="53"/>
      <c r="AA334" s="53"/>
      <c r="AB334" s="53"/>
    </row>
    <row r="335">
      <c r="A335" s="53"/>
      <c r="B335" s="53"/>
      <c r="C335" s="54"/>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row>
    <row r="336">
      <c r="A336" s="74" t="s">
        <v>391</v>
      </c>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row>
    <row r="337">
      <c r="A337" s="80" t="s">
        <v>903</v>
      </c>
      <c r="H337" s="53"/>
      <c r="I337" s="53"/>
      <c r="J337" s="53"/>
      <c r="K337" s="53"/>
      <c r="L337" s="53"/>
      <c r="M337" s="53"/>
      <c r="N337" s="53"/>
      <c r="O337" s="53"/>
      <c r="P337" s="53"/>
      <c r="Q337" s="53"/>
      <c r="R337" s="53"/>
      <c r="S337" s="53"/>
      <c r="T337" s="53"/>
      <c r="U337" s="53"/>
      <c r="V337" s="53"/>
      <c r="W337" s="53"/>
      <c r="X337" s="53"/>
      <c r="Y337" s="53"/>
      <c r="Z337" s="53"/>
      <c r="AA337" s="53"/>
      <c r="AB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row>
    <row r="339">
      <c r="A339" s="76" t="s">
        <v>3</v>
      </c>
      <c r="B339" s="77" t="s">
        <v>4</v>
      </c>
      <c r="C339" s="77" t="s">
        <v>5</v>
      </c>
      <c r="D339" s="77" t="s">
        <v>6</v>
      </c>
      <c r="E339" s="77" t="s">
        <v>450</v>
      </c>
      <c r="F339" s="77" t="s">
        <v>451</v>
      </c>
      <c r="G339" s="78" t="s">
        <v>45</v>
      </c>
      <c r="H339" s="53"/>
      <c r="I339" s="53"/>
      <c r="J339" s="53"/>
      <c r="K339" s="53"/>
      <c r="L339" s="53"/>
      <c r="M339" s="53"/>
      <c r="N339" s="53"/>
      <c r="O339" s="53"/>
      <c r="P339" s="53"/>
      <c r="Q339" s="53"/>
      <c r="R339" s="53"/>
      <c r="S339" s="53"/>
      <c r="T339" s="53"/>
      <c r="U339" s="53"/>
      <c r="V339" s="53"/>
      <c r="W339" s="53"/>
      <c r="X339" s="53"/>
      <c r="Y339" s="53"/>
      <c r="Z339" s="53"/>
      <c r="AA339" s="53"/>
      <c r="AB339" s="53"/>
    </row>
    <row r="340">
      <c r="A340" s="84" t="s">
        <v>640</v>
      </c>
      <c r="B340" s="75" t="s">
        <v>453</v>
      </c>
      <c r="C340" s="75" t="s">
        <v>904</v>
      </c>
      <c r="D340" s="85">
        <v>1001.0</v>
      </c>
      <c r="E340" s="268" t="s">
        <v>455</v>
      </c>
      <c r="F340" s="82" t="s">
        <v>456</v>
      </c>
      <c r="G340" s="99"/>
      <c r="H340" s="53"/>
      <c r="I340" s="53"/>
      <c r="J340" s="53"/>
      <c r="K340" s="53"/>
      <c r="L340" s="53"/>
      <c r="M340" s="53"/>
      <c r="N340" s="53"/>
      <c r="O340" s="53"/>
      <c r="P340" s="53"/>
      <c r="Q340" s="53"/>
      <c r="R340" s="53"/>
      <c r="S340" s="53"/>
      <c r="T340" s="53"/>
      <c r="U340" s="53"/>
      <c r="V340" s="53"/>
      <c r="W340" s="53"/>
      <c r="X340" s="53"/>
      <c r="Y340" s="53"/>
      <c r="Z340" s="53"/>
      <c r="AA340" s="53"/>
      <c r="AB340" s="53"/>
    </row>
    <row r="341">
      <c r="A341" s="84" t="s">
        <v>7</v>
      </c>
      <c r="B341" s="75" t="s">
        <v>453</v>
      </c>
      <c r="C341" s="80" t="s">
        <v>220</v>
      </c>
      <c r="D341" s="82">
        <v>101.0</v>
      </c>
      <c r="E341" s="269" t="s">
        <v>569</v>
      </c>
      <c r="F341" s="82" t="s">
        <v>456</v>
      </c>
      <c r="G341" s="99"/>
      <c r="H341" s="53"/>
      <c r="I341" s="53"/>
      <c r="J341" s="53"/>
      <c r="K341" s="53"/>
      <c r="L341" s="53"/>
      <c r="M341" s="53"/>
      <c r="N341" s="53"/>
      <c r="O341" s="53"/>
      <c r="P341" s="53"/>
      <c r="Q341" s="53"/>
      <c r="R341" s="53"/>
      <c r="S341" s="53"/>
      <c r="T341" s="53"/>
      <c r="U341" s="53"/>
      <c r="V341" s="53"/>
      <c r="W341" s="53"/>
      <c r="X341" s="53"/>
      <c r="Y341" s="53"/>
      <c r="Z341" s="53"/>
      <c r="AA341" s="53"/>
      <c r="AB341" s="53"/>
    </row>
    <row r="342">
      <c r="A342" s="84" t="s">
        <v>905</v>
      </c>
      <c r="B342" s="80" t="s">
        <v>59</v>
      </c>
      <c r="C342" s="80" t="s">
        <v>228</v>
      </c>
      <c r="D342" s="82" t="s">
        <v>229</v>
      </c>
      <c r="E342" s="268" t="s">
        <v>459</v>
      </c>
      <c r="F342" s="82" t="s">
        <v>456</v>
      </c>
      <c r="G342" s="99"/>
      <c r="H342" s="53"/>
      <c r="I342" s="53"/>
      <c r="J342" s="53"/>
      <c r="K342" s="53"/>
      <c r="L342" s="53"/>
      <c r="M342" s="53"/>
      <c r="N342" s="53"/>
      <c r="O342" s="53"/>
      <c r="P342" s="53"/>
      <c r="Q342" s="53"/>
      <c r="R342" s="53"/>
      <c r="S342" s="53"/>
      <c r="T342" s="53"/>
      <c r="U342" s="53"/>
      <c r="V342" s="53"/>
      <c r="W342" s="53"/>
      <c r="X342" s="53"/>
      <c r="Y342" s="53"/>
      <c r="Z342" s="53"/>
      <c r="AA342" s="53"/>
      <c r="AB342" s="53"/>
    </row>
    <row r="343">
      <c r="A343" s="84" t="s">
        <v>534</v>
      </c>
      <c r="B343" s="80" t="s">
        <v>81</v>
      </c>
      <c r="C343" s="80" t="s">
        <v>82</v>
      </c>
      <c r="D343" s="82" t="s">
        <v>83</v>
      </c>
      <c r="E343" s="268" t="s">
        <v>459</v>
      </c>
      <c r="F343" s="82" t="s">
        <v>456</v>
      </c>
      <c r="G343" s="99"/>
      <c r="H343" s="53"/>
      <c r="I343" s="53"/>
      <c r="J343" s="53"/>
      <c r="K343" s="53"/>
      <c r="L343" s="53"/>
      <c r="M343" s="53"/>
      <c r="N343" s="53"/>
      <c r="O343" s="53"/>
      <c r="P343" s="53"/>
      <c r="Q343" s="53"/>
      <c r="R343" s="53"/>
      <c r="S343" s="53"/>
      <c r="T343" s="53"/>
      <c r="U343" s="53"/>
      <c r="V343" s="53"/>
      <c r="W343" s="53"/>
      <c r="X343" s="53"/>
      <c r="Y343" s="53"/>
      <c r="Z343" s="53"/>
      <c r="AA343" s="53"/>
      <c r="AB343" s="53"/>
    </row>
    <row r="344">
      <c r="A344" s="84" t="s">
        <v>906</v>
      </c>
      <c r="B344" s="80" t="s">
        <v>126</v>
      </c>
      <c r="C344" s="80" t="s">
        <v>907</v>
      </c>
      <c r="D344" s="157">
        <v>8.0E8</v>
      </c>
      <c r="E344" s="270" t="s">
        <v>459</v>
      </c>
      <c r="F344" s="82" t="s">
        <v>456</v>
      </c>
      <c r="G344" s="99"/>
      <c r="H344" s="53"/>
      <c r="I344" s="53"/>
      <c r="J344" s="53"/>
      <c r="K344" s="53"/>
      <c r="L344" s="53"/>
      <c r="M344" s="53"/>
      <c r="N344" s="53"/>
      <c r="O344" s="53"/>
      <c r="P344" s="53"/>
      <c r="Q344" s="53"/>
      <c r="R344" s="53"/>
      <c r="S344" s="53"/>
      <c r="T344" s="53"/>
      <c r="U344" s="53"/>
      <c r="V344" s="53"/>
      <c r="W344" s="53"/>
      <c r="X344" s="53"/>
      <c r="Y344" s="53"/>
      <c r="Z344" s="53"/>
      <c r="AA344" s="53"/>
      <c r="AB344" s="53"/>
    </row>
    <row r="345">
      <c r="A345" s="84" t="s">
        <v>908</v>
      </c>
      <c r="B345" s="80" t="s">
        <v>126</v>
      </c>
      <c r="C345" s="75" t="s">
        <v>909</v>
      </c>
      <c r="D345" s="157">
        <v>1.0E9</v>
      </c>
      <c r="E345" s="270" t="s">
        <v>459</v>
      </c>
      <c r="F345" s="82" t="s">
        <v>456</v>
      </c>
      <c r="G345" s="99"/>
      <c r="H345" s="53"/>
      <c r="I345" s="53"/>
      <c r="J345" s="53"/>
      <c r="K345" s="53"/>
      <c r="L345" s="53"/>
      <c r="M345" s="53"/>
      <c r="N345" s="53"/>
      <c r="O345" s="53"/>
      <c r="P345" s="53"/>
      <c r="Q345" s="53"/>
      <c r="R345" s="53"/>
      <c r="S345" s="53"/>
      <c r="T345" s="53"/>
      <c r="U345" s="53"/>
      <c r="V345" s="53"/>
      <c r="W345" s="53"/>
      <c r="X345" s="53"/>
      <c r="Y345" s="53"/>
      <c r="Z345" s="53"/>
      <c r="AA345" s="53"/>
      <c r="AB345" s="53"/>
    </row>
    <row r="346">
      <c r="A346" s="84" t="s">
        <v>910</v>
      </c>
      <c r="B346" s="80" t="s">
        <v>126</v>
      </c>
      <c r="C346" s="80" t="s">
        <v>234</v>
      </c>
      <c r="D346" s="157">
        <v>2.0E8</v>
      </c>
      <c r="E346" s="270" t="s">
        <v>459</v>
      </c>
      <c r="F346" s="271" t="s">
        <v>456</v>
      </c>
      <c r="G346" s="86" t="s">
        <v>911</v>
      </c>
      <c r="H346" s="53"/>
      <c r="I346" s="53"/>
      <c r="J346" s="53"/>
      <c r="K346" s="53"/>
      <c r="L346" s="53"/>
      <c r="M346" s="53"/>
      <c r="N346" s="53"/>
      <c r="O346" s="53"/>
      <c r="P346" s="53"/>
      <c r="Q346" s="53"/>
      <c r="R346" s="53"/>
      <c r="S346" s="53"/>
      <c r="T346" s="53"/>
      <c r="U346" s="53"/>
      <c r="V346" s="53"/>
      <c r="W346" s="53"/>
      <c r="X346" s="53"/>
      <c r="Y346" s="53"/>
      <c r="Z346" s="53"/>
      <c r="AA346" s="53"/>
      <c r="AB346" s="53"/>
    </row>
    <row r="347">
      <c r="A347" s="84" t="s">
        <v>912</v>
      </c>
      <c r="B347" s="80" t="s">
        <v>35</v>
      </c>
      <c r="C347" s="80" t="s">
        <v>913</v>
      </c>
      <c r="D347" s="272">
        <v>45905.0</v>
      </c>
      <c r="E347" s="270" t="s">
        <v>459</v>
      </c>
      <c r="F347" s="273" t="s">
        <v>221</v>
      </c>
      <c r="G347" s="86" t="s">
        <v>914</v>
      </c>
      <c r="H347" s="53"/>
      <c r="I347" s="53"/>
      <c r="J347" s="53"/>
      <c r="K347" s="53"/>
      <c r="L347" s="53"/>
      <c r="M347" s="53"/>
      <c r="N347" s="53"/>
      <c r="O347" s="53"/>
      <c r="P347" s="53"/>
      <c r="Q347" s="53"/>
      <c r="R347" s="53"/>
      <c r="S347" s="53"/>
      <c r="T347" s="53"/>
      <c r="U347" s="53"/>
      <c r="V347" s="53"/>
      <c r="W347" s="53"/>
      <c r="X347" s="53"/>
      <c r="Y347" s="53"/>
      <c r="Z347" s="53"/>
      <c r="AA347" s="53"/>
      <c r="AB347" s="53"/>
    </row>
    <row r="348">
      <c r="A348" s="124" t="s">
        <v>915</v>
      </c>
      <c r="B348" s="274" t="s">
        <v>110</v>
      </c>
      <c r="C348" s="75" t="s">
        <v>916</v>
      </c>
      <c r="D348" s="126">
        <v>45905.43751157408</v>
      </c>
      <c r="E348" s="275" t="s">
        <v>459</v>
      </c>
      <c r="F348" s="273" t="s">
        <v>456</v>
      </c>
      <c r="G348" s="99"/>
      <c r="H348" s="53"/>
      <c r="I348" s="53"/>
      <c r="J348" s="53"/>
      <c r="K348" s="53"/>
      <c r="L348" s="53"/>
      <c r="M348" s="53"/>
      <c r="N348" s="53"/>
      <c r="O348" s="53"/>
      <c r="P348" s="53"/>
      <c r="Q348" s="53"/>
      <c r="R348" s="53"/>
      <c r="S348" s="53"/>
      <c r="T348" s="53"/>
      <c r="U348" s="53"/>
      <c r="V348" s="53"/>
      <c r="W348" s="53"/>
      <c r="X348" s="53"/>
      <c r="Y348" s="53"/>
      <c r="Z348" s="53"/>
      <c r="AA348" s="53"/>
      <c r="AB348" s="53"/>
    </row>
    <row r="349">
      <c r="A349" s="84" t="s">
        <v>482</v>
      </c>
      <c r="B349" s="75" t="s">
        <v>35</v>
      </c>
      <c r="C349" s="75" t="s">
        <v>917</v>
      </c>
      <c r="D349" s="276">
        <v>45905.0</v>
      </c>
      <c r="E349" s="269" t="s">
        <v>459</v>
      </c>
      <c r="F349" s="85" t="s">
        <v>221</v>
      </c>
      <c r="G349" s="99"/>
      <c r="H349" s="53"/>
      <c r="I349" s="53"/>
      <c r="J349" s="53"/>
      <c r="K349" s="53"/>
      <c r="L349" s="53"/>
      <c r="M349" s="53"/>
      <c r="N349" s="53"/>
      <c r="O349" s="53"/>
      <c r="P349" s="53"/>
      <c r="Q349" s="53"/>
      <c r="R349" s="53"/>
      <c r="S349" s="53"/>
      <c r="T349" s="53"/>
      <c r="U349" s="53"/>
      <c r="V349" s="53"/>
      <c r="W349" s="53"/>
      <c r="X349" s="53"/>
      <c r="Y349" s="53"/>
      <c r="Z349" s="53"/>
      <c r="AA349" s="53"/>
      <c r="AB349" s="53"/>
    </row>
    <row r="350">
      <c r="A350" s="93" t="s">
        <v>452</v>
      </c>
      <c r="B350" s="94" t="s">
        <v>453</v>
      </c>
      <c r="C350" s="94" t="s">
        <v>646</v>
      </c>
      <c r="D350" s="161" t="s">
        <v>488</v>
      </c>
      <c r="E350" s="162" t="s">
        <v>489</v>
      </c>
      <c r="F350" s="127" t="s">
        <v>456</v>
      </c>
      <c r="G350" s="163" t="s">
        <v>647</v>
      </c>
      <c r="H350" s="53"/>
      <c r="I350" s="53"/>
      <c r="J350" s="53"/>
      <c r="K350" s="53"/>
      <c r="L350" s="53"/>
      <c r="M350" s="53"/>
      <c r="N350" s="53"/>
      <c r="O350" s="53"/>
      <c r="P350" s="53"/>
      <c r="Q350" s="53"/>
      <c r="R350" s="53"/>
      <c r="S350" s="53"/>
      <c r="T350" s="53"/>
      <c r="U350" s="53"/>
      <c r="V350" s="53"/>
      <c r="W350" s="53"/>
      <c r="X350" s="53"/>
      <c r="Y350" s="53"/>
      <c r="Z350" s="53"/>
      <c r="AA350" s="53"/>
      <c r="AB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row>
    <row r="352">
      <c r="A352" s="74" t="s">
        <v>918</v>
      </c>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row>
    <row r="353">
      <c r="A353" s="75" t="s">
        <v>919</v>
      </c>
      <c r="H353" s="53"/>
      <c r="I353" s="53"/>
      <c r="J353" s="53"/>
      <c r="K353" s="53"/>
      <c r="L353" s="53"/>
      <c r="M353" s="53"/>
      <c r="N353" s="53"/>
      <c r="O353" s="53"/>
      <c r="P353" s="53"/>
      <c r="Q353" s="53"/>
      <c r="R353" s="53"/>
      <c r="S353" s="53"/>
      <c r="T353" s="53"/>
      <c r="U353" s="53"/>
      <c r="V353" s="53"/>
      <c r="W353" s="53"/>
      <c r="X353" s="53"/>
      <c r="Y353" s="53"/>
      <c r="Z353" s="53"/>
      <c r="AA353" s="53"/>
      <c r="AB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row>
    <row r="355">
      <c r="A355" s="76" t="s">
        <v>3</v>
      </c>
      <c r="B355" s="77" t="s">
        <v>4</v>
      </c>
      <c r="C355" s="77" t="s">
        <v>5</v>
      </c>
      <c r="D355" s="77" t="s">
        <v>6</v>
      </c>
      <c r="E355" s="77" t="s">
        <v>450</v>
      </c>
      <c r="F355" s="77" t="s">
        <v>451</v>
      </c>
      <c r="G355" s="78" t="s">
        <v>45</v>
      </c>
      <c r="H355" s="53"/>
      <c r="I355" s="53"/>
      <c r="J355" s="53"/>
      <c r="K355" s="53"/>
      <c r="L355" s="53"/>
      <c r="M355" s="53"/>
      <c r="N355" s="53"/>
      <c r="O355" s="53"/>
      <c r="P355" s="53"/>
      <c r="Q355" s="53"/>
      <c r="R355" s="53"/>
      <c r="S355" s="53"/>
      <c r="T355" s="53"/>
      <c r="U355" s="53"/>
      <c r="V355" s="53"/>
      <c r="W355" s="53"/>
      <c r="X355" s="53"/>
      <c r="Y355" s="53"/>
      <c r="Z355" s="53"/>
      <c r="AA355" s="53"/>
      <c r="AB355" s="53"/>
    </row>
    <row r="356">
      <c r="A356" s="84" t="s">
        <v>920</v>
      </c>
      <c r="B356" s="75" t="s">
        <v>453</v>
      </c>
      <c r="C356" s="75" t="s">
        <v>921</v>
      </c>
      <c r="D356" s="85">
        <v>1.0</v>
      </c>
      <c r="E356" s="268" t="s">
        <v>455</v>
      </c>
      <c r="F356" s="82" t="s">
        <v>456</v>
      </c>
      <c r="G356" s="83"/>
      <c r="H356" s="53"/>
      <c r="I356" s="53"/>
      <c r="J356" s="53"/>
      <c r="K356" s="53"/>
      <c r="L356" s="53"/>
      <c r="M356" s="53"/>
      <c r="N356" s="53"/>
      <c r="O356" s="53"/>
      <c r="P356" s="53"/>
      <c r="Q356" s="53"/>
      <c r="R356" s="53"/>
      <c r="S356" s="53"/>
      <c r="T356" s="53"/>
      <c r="U356" s="53"/>
      <c r="V356" s="53"/>
      <c r="W356" s="53"/>
      <c r="X356" s="53"/>
      <c r="Y356" s="53"/>
      <c r="Z356" s="53"/>
      <c r="AA356" s="53"/>
      <c r="AB356" s="53"/>
    </row>
    <row r="357">
      <c r="A357" s="84" t="s">
        <v>452</v>
      </c>
      <c r="B357" s="75" t="s">
        <v>453</v>
      </c>
      <c r="C357" s="75" t="s">
        <v>922</v>
      </c>
      <c r="D357" s="85" t="s">
        <v>488</v>
      </c>
      <c r="E357" s="269" t="s">
        <v>489</v>
      </c>
      <c r="F357" s="82" t="s">
        <v>456</v>
      </c>
      <c r="G357" s="187" t="s">
        <v>923</v>
      </c>
      <c r="H357" s="53"/>
      <c r="I357" s="53"/>
      <c r="J357" s="53"/>
      <c r="K357" s="53"/>
      <c r="L357" s="53"/>
      <c r="M357" s="53"/>
      <c r="N357" s="53"/>
      <c r="O357" s="53"/>
      <c r="P357" s="53"/>
      <c r="Q357" s="53"/>
      <c r="R357" s="53"/>
      <c r="S357" s="53"/>
      <c r="T357" s="53"/>
      <c r="U357" s="53"/>
      <c r="V357" s="53"/>
      <c r="W357" s="53"/>
      <c r="X357" s="53"/>
      <c r="Y357" s="53"/>
      <c r="Z357" s="53"/>
      <c r="AA357" s="53"/>
      <c r="AB357" s="53"/>
    </row>
    <row r="358">
      <c r="A358" s="84" t="s">
        <v>7</v>
      </c>
      <c r="B358" s="75" t="s">
        <v>453</v>
      </c>
      <c r="C358" s="75" t="s">
        <v>924</v>
      </c>
      <c r="D358" s="85">
        <v>101.0</v>
      </c>
      <c r="E358" s="269" t="s">
        <v>569</v>
      </c>
      <c r="F358" s="82" t="s">
        <v>456</v>
      </c>
      <c r="G358" s="187" t="s">
        <v>925</v>
      </c>
      <c r="H358" s="53"/>
      <c r="I358" s="53"/>
      <c r="J358" s="53"/>
      <c r="K358" s="53"/>
      <c r="L358" s="53"/>
      <c r="M358" s="53"/>
      <c r="N358" s="53"/>
      <c r="O358" s="53"/>
      <c r="P358" s="53"/>
      <c r="Q358" s="53"/>
      <c r="R358" s="53"/>
      <c r="S358" s="53"/>
      <c r="T358" s="53"/>
      <c r="U358" s="53"/>
      <c r="V358" s="53"/>
      <c r="W358" s="53"/>
      <c r="X358" s="53"/>
      <c r="Y358" s="53"/>
      <c r="Z358" s="53"/>
      <c r="AA358" s="53"/>
      <c r="AB358" s="53"/>
    </row>
    <row r="359">
      <c r="A359" s="84" t="s">
        <v>926</v>
      </c>
      <c r="B359" s="75" t="s">
        <v>453</v>
      </c>
      <c r="C359" s="75" t="s">
        <v>927</v>
      </c>
      <c r="D359" s="87" t="s">
        <v>928</v>
      </c>
      <c r="E359" s="277" t="s">
        <v>642</v>
      </c>
      <c r="F359" s="82" t="s">
        <v>456</v>
      </c>
      <c r="G359" s="187" t="s">
        <v>929</v>
      </c>
      <c r="H359" s="53"/>
      <c r="I359" s="53"/>
      <c r="J359" s="53"/>
      <c r="K359" s="53"/>
      <c r="L359" s="53"/>
      <c r="M359" s="53"/>
      <c r="N359" s="53"/>
      <c r="O359" s="53"/>
      <c r="P359" s="53"/>
      <c r="Q359" s="53"/>
      <c r="R359" s="53"/>
      <c r="S359" s="53"/>
      <c r="T359" s="53"/>
      <c r="U359" s="53"/>
      <c r="V359" s="53"/>
      <c r="W359" s="53"/>
      <c r="X359" s="53"/>
      <c r="Y359" s="53"/>
      <c r="Z359" s="53"/>
      <c r="AA359" s="53"/>
      <c r="AB359" s="53"/>
    </row>
    <row r="360">
      <c r="A360" s="84" t="s">
        <v>930</v>
      </c>
      <c r="B360" s="75" t="s">
        <v>35</v>
      </c>
      <c r="C360" s="75" t="s">
        <v>931</v>
      </c>
      <c r="D360" s="278">
        <v>45658.0</v>
      </c>
      <c r="E360" s="270" t="s">
        <v>459</v>
      </c>
      <c r="F360" s="82" t="s">
        <v>456</v>
      </c>
      <c r="G360" s="187" t="s">
        <v>932</v>
      </c>
      <c r="H360" s="53"/>
      <c r="I360" s="53"/>
      <c r="J360" s="53"/>
      <c r="K360" s="53"/>
      <c r="L360" s="53"/>
      <c r="M360" s="53"/>
      <c r="N360" s="53"/>
      <c r="O360" s="53"/>
      <c r="P360" s="53"/>
      <c r="Q360" s="53"/>
      <c r="R360" s="53"/>
      <c r="S360" s="53"/>
      <c r="T360" s="53"/>
      <c r="U360" s="53"/>
      <c r="V360" s="53"/>
      <c r="W360" s="53"/>
      <c r="X360" s="53"/>
      <c r="Y360" s="53"/>
      <c r="Z360" s="53"/>
      <c r="AA360" s="53"/>
      <c r="AB360" s="53"/>
    </row>
    <row r="361">
      <c r="A361" s="84" t="s">
        <v>933</v>
      </c>
      <c r="B361" s="75" t="s">
        <v>35</v>
      </c>
      <c r="C361" s="75" t="s">
        <v>934</v>
      </c>
      <c r="D361" s="279" t="s">
        <v>136</v>
      </c>
      <c r="E361" s="270" t="s">
        <v>459</v>
      </c>
      <c r="F361" s="279" t="s">
        <v>221</v>
      </c>
      <c r="G361" s="86"/>
      <c r="H361" s="53"/>
      <c r="I361" s="53"/>
      <c r="J361" s="53"/>
      <c r="K361" s="53"/>
      <c r="L361" s="53"/>
      <c r="M361" s="53"/>
      <c r="N361" s="53"/>
      <c r="O361" s="53"/>
      <c r="P361" s="53"/>
      <c r="Q361" s="53"/>
      <c r="R361" s="53"/>
      <c r="S361" s="53"/>
      <c r="T361" s="53"/>
      <c r="U361" s="53"/>
      <c r="V361" s="53"/>
      <c r="W361" s="53"/>
      <c r="X361" s="53"/>
      <c r="Y361" s="53"/>
      <c r="Z361" s="53"/>
      <c r="AA361" s="53"/>
      <c r="AB361" s="53"/>
    </row>
    <row r="362">
      <c r="A362" s="84" t="s">
        <v>548</v>
      </c>
      <c r="B362" s="75" t="s">
        <v>59</v>
      </c>
      <c r="C362" s="75" t="s">
        <v>935</v>
      </c>
      <c r="D362" s="85" t="s">
        <v>936</v>
      </c>
      <c r="E362" s="270" t="s">
        <v>459</v>
      </c>
      <c r="F362" s="85" t="s">
        <v>456</v>
      </c>
      <c r="G362" s="86"/>
      <c r="H362" s="53"/>
      <c r="I362" s="53"/>
      <c r="J362" s="53"/>
      <c r="K362" s="53"/>
      <c r="L362" s="53"/>
      <c r="M362" s="53"/>
      <c r="N362" s="53"/>
      <c r="O362" s="53"/>
      <c r="P362" s="53"/>
      <c r="Q362" s="53"/>
      <c r="R362" s="53"/>
      <c r="S362" s="53"/>
      <c r="T362" s="53"/>
      <c r="U362" s="53"/>
      <c r="V362" s="53"/>
      <c r="W362" s="53"/>
      <c r="X362" s="53"/>
      <c r="Y362" s="53"/>
      <c r="Z362" s="53"/>
      <c r="AA362" s="53"/>
      <c r="AB362" s="53"/>
    </row>
    <row r="363">
      <c r="A363" s="84" t="s">
        <v>937</v>
      </c>
      <c r="B363" s="75" t="s">
        <v>11</v>
      </c>
      <c r="C363" s="75" t="s">
        <v>938</v>
      </c>
      <c r="D363" s="85" t="s">
        <v>939</v>
      </c>
      <c r="E363" s="275" t="s">
        <v>459</v>
      </c>
      <c r="F363" s="85" t="s">
        <v>221</v>
      </c>
      <c r="G363" s="83"/>
      <c r="H363" s="53"/>
      <c r="I363" s="53"/>
      <c r="J363" s="53"/>
      <c r="K363" s="53"/>
      <c r="L363" s="53"/>
      <c r="M363" s="53"/>
      <c r="N363" s="53"/>
      <c r="O363" s="53"/>
      <c r="P363" s="53"/>
      <c r="Q363" s="53"/>
      <c r="R363" s="53"/>
      <c r="S363" s="53"/>
      <c r="T363" s="53"/>
      <c r="U363" s="53"/>
      <c r="V363" s="53"/>
      <c r="W363" s="53"/>
      <c r="X363" s="53"/>
      <c r="Y363" s="53"/>
      <c r="Z363" s="53"/>
      <c r="AA363" s="53"/>
      <c r="AB363" s="53"/>
    </row>
    <row r="364">
      <c r="A364" s="84" t="s">
        <v>482</v>
      </c>
      <c r="B364" s="75" t="s">
        <v>35</v>
      </c>
      <c r="C364" s="75" t="s">
        <v>940</v>
      </c>
      <c r="D364" s="276">
        <v>45658.0</v>
      </c>
      <c r="E364" s="269" t="s">
        <v>459</v>
      </c>
      <c r="F364" s="85" t="s">
        <v>456</v>
      </c>
      <c r="G364" s="83"/>
      <c r="H364" s="53"/>
      <c r="I364" s="53"/>
      <c r="J364" s="53"/>
      <c r="K364" s="53"/>
      <c r="L364" s="53"/>
      <c r="M364" s="53"/>
      <c r="N364" s="53"/>
      <c r="O364" s="53"/>
      <c r="P364" s="53"/>
      <c r="Q364" s="53"/>
      <c r="R364" s="53"/>
      <c r="S364" s="53"/>
      <c r="T364" s="53"/>
      <c r="U364" s="53"/>
      <c r="V364" s="53"/>
      <c r="W364" s="53"/>
      <c r="X364" s="53"/>
      <c r="Y364" s="53"/>
      <c r="Z364" s="53"/>
      <c r="AA364" s="53"/>
      <c r="AB364" s="53"/>
    </row>
    <row r="365">
      <c r="A365" s="93" t="s">
        <v>484</v>
      </c>
      <c r="B365" s="94" t="s">
        <v>110</v>
      </c>
      <c r="C365" s="94" t="s">
        <v>941</v>
      </c>
      <c r="D365" s="280">
        <v>45698.770833333336</v>
      </c>
      <c r="E365" s="162" t="s">
        <v>459</v>
      </c>
      <c r="F365" s="127" t="s">
        <v>221</v>
      </c>
      <c r="G365" s="163"/>
      <c r="H365" s="53"/>
      <c r="I365" s="53"/>
      <c r="J365" s="53"/>
      <c r="K365" s="53"/>
      <c r="L365" s="53"/>
      <c r="M365" s="53"/>
      <c r="N365" s="53"/>
      <c r="O365" s="53"/>
      <c r="P365" s="53"/>
      <c r="Q365" s="53"/>
      <c r="R365" s="53"/>
      <c r="S365" s="53"/>
      <c r="T365" s="53"/>
      <c r="U365" s="53"/>
      <c r="V365" s="53"/>
      <c r="W365" s="53"/>
      <c r="X365" s="53"/>
      <c r="Y365" s="53"/>
      <c r="Z365" s="53"/>
      <c r="AA365" s="53"/>
      <c r="AB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row>
    <row r="1002">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c r="AA1002" s="60"/>
      <c r="AB1002" s="60"/>
    </row>
    <row r="1003">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c r="AA1003" s="60"/>
      <c r="AB1003" s="60"/>
    </row>
    <row r="1004">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c r="AA1004" s="60"/>
      <c r="AB1004" s="60"/>
    </row>
    <row r="1005">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c r="AA1005" s="60"/>
      <c r="AB1005" s="60"/>
    </row>
    <row r="1006">
      <c r="A1006" s="60"/>
      <c r="B1006" s="60"/>
      <c r="C1006" s="60"/>
      <c r="D1006" s="60"/>
      <c r="E1006" s="60"/>
      <c r="F1006" s="60"/>
      <c r="G1006" s="60"/>
      <c r="H1006" s="60"/>
      <c r="I1006" s="60"/>
      <c r="J1006" s="60"/>
      <c r="K1006" s="60"/>
      <c r="L1006" s="60"/>
      <c r="M1006" s="60"/>
      <c r="N1006" s="60"/>
      <c r="O1006" s="60"/>
      <c r="P1006" s="60"/>
      <c r="Q1006" s="60"/>
      <c r="R1006" s="60"/>
      <c r="S1006" s="60"/>
      <c r="T1006" s="60"/>
      <c r="U1006" s="60"/>
      <c r="V1006" s="60"/>
      <c r="W1006" s="60"/>
      <c r="X1006" s="60"/>
      <c r="Y1006" s="60"/>
      <c r="Z1006" s="60"/>
      <c r="AA1006" s="60"/>
      <c r="AB1006" s="60"/>
    </row>
    <row r="1007">
      <c r="A1007" s="60"/>
      <c r="B1007" s="60"/>
      <c r="C1007" s="60"/>
      <c r="D1007" s="60"/>
      <c r="E1007" s="60"/>
      <c r="F1007" s="60"/>
      <c r="G1007" s="60"/>
      <c r="H1007" s="60"/>
      <c r="I1007" s="60"/>
      <c r="J1007" s="60"/>
      <c r="K1007" s="60"/>
      <c r="L1007" s="60"/>
      <c r="M1007" s="60"/>
      <c r="N1007" s="60"/>
      <c r="O1007" s="60"/>
      <c r="P1007" s="60"/>
      <c r="Q1007" s="60"/>
      <c r="R1007" s="60"/>
      <c r="S1007" s="60"/>
      <c r="T1007" s="60"/>
      <c r="U1007" s="60"/>
      <c r="V1007" s="60"/>
      <c r="W1007" s="60"/>
      <c r="X1007" s="60"/>
      <c r="Y1007" s="60"/>
      <c r="Z1007" s="60"/>
      <c r="AA1007" s="60"/>
      <c r="AB1007" s="60"/>
    </row>
    <row r="1008">
      <c r="A1008" s="60"/>
      <c r="B1008" s="60"/>
      <c r="C1008" s="60"/>
      <c r="D1008" s="60"/>
      <c r="E1008" s="60"/>
      <c r="F1008" s="60"/>
      <c r="G1008" s="60"/>
      <c r="H1008" s="60"/>
      <c r="I1008" s="60"/>
      <c r="J1008" s="60"/>
      <c r="K1008" s="60"/>
      <c r="L1008" s="60"/>
      <c r="M1008" s="60"/>
      <c r="N1008" s="60"/>
      <c r="O1008" s="60"/>
      <c r="P1008" s="60"/>
      <c r="Q1008" s="60"/>
      <c r="R1008" s="60"/>
      <c r="S1008" s="60"/>
      <c r="T1008" s="60"/>
      <c r="U1008" s="60"/>
      <c r="V1008" s="60"/>
      <c r="W1008" s="60"/>
      <c r="X1008" s="60"/>
      <c r="Y1008" s="60"/>
      <c r="Z1008" s="60"/>
      <c r="AA1008" s="60"/>
      <c r="AB1008" s="60"/>
    </row>
    <row r="1009">
      <c r="A1009" s="60"/>
      <c r="B1009" s="60"/>
      <c r="C1009" s="60"/>
      <c r="D1009" s="60"/>
      <c r="E1009" s="60"/>
      <c r="F1009" s="60"/>
      <c r="G1009" s="60"/>
      <c r="H1009" s="60"/>
      <c r="I1009" s="60"/>
      <c r="J1009" s="60"/>
      <c r="K1009" s="60"/>
      <c r="L1009" s="60"/>
      <c r="M1009" s="60"/>
      <c r="N1009" s="60"/>
      <c r="O1009" s="60"/>
      <c r="P1009" s="60"/>
      <c r="Q1009" s="60"/>
      <c r="R1009" s="60"/>
      <c r="S1009" s="60"/>
      <c r="T1009" s="60"/>
      <c r="U1009" s="60"/>
      <c r="V1009" s="60"/>
      <c r="W1009" s="60"/>
      <c r="X1009" s="60"/>
      <c r="Y1009" s="60"/>
      <c r="Z1009" s="60"/>
      <c r="AA1009" s="60"/>
      <c r="AB1009" s="60"/>
    </row>
    <row r="1010">
      <c r="A1010" s="60"/>
      <c r="B1010" s="60"/>
      <c r="C1010" s="60"/>
      <c r="D1010" s="60"/>
      <c r="E1010" s="60"/>
      <c r="F1010" s="60"/>
      <c r="G1010" s="60"/>
      <c r="H1010" s="60"/>
      <c r="I1010" s="60"/>
      <c r="J1010" s="60"/>
      <c r="K1010" s="60"/>
      <c r="L1010" s="60"/>
      <c r="M1010" s="60"/>
      <c r="N1010" s="60"/>
      <c r="O1010" s="60"/>
      <c r="P1010" s="60"/>
      <c r="Q1010" s="60"/>
      <c r="R1010" s="60"/>
      <c r="S1010" s="60"/>
      <c r="T1010" s="60"/>
      <c r="U1010" s="60"/>
      <c r="V1010" s="60"/>
      <c r="W1010" s="60"/>
      <c r="X1010" s="60"/>
      <c r="Y1010" s="60"/>
      <c r="Z1010" s="60"/>
      <c r="AA1010" s="60"/>
      <c r="AB1010" s="60"/>
    </row>
    <row r="1011">
      <c r="A1011" s="60"/>
      <c r="B1011" s="60"/>
      <c r="C1011" s="60"/>
      <c r="D1011" s="60"/>
      <c r="E1011" s="60"/>
      <c r="F1011" s="60"/>
      <c r="G1011" s="60"/>
      <c r="H1011" s="60"/>
      <c r="I1011" s="60"/>
      <c r="J1011" s="60"/>
      <c r="K1011" s="60"/>
      <c r="L1011" s="60"/>
      <c r="M1011" s="60"/>
      <c r="N1011" s="60"/>
      <c r="O1011" s="60"/>
      <c r="P1011" s="60"/>
      <c r="Q1011" s="60"/>
      <c r="R1011" s="60"/>
      <c r="S1011" s="60"/>
      <c r="T1011" s="60"/>
      <c r="U1011" s="60"/>
      <c r="V1011" s="60"/>
      <c r="W1011" s="60"/>
      <c r="X1011" s="60"/>
      <c r="Y1011" s="60"/>
      <c r="Z1011" s="60"/>
      <c r="AA1011" s="60"/>
      <c r="AB1011" s="60"/>
    </row>
    <row r="1012">
      <c r="A1012" s="60"/>
      <c r="B1012" s="60"/>
      <c r="C1012" s="60"/>
      <c r="D1012" s="60"/>
      <c r="E1012" s="60"/>
      <c r="F1012" s="60"/>
      <c r="G1012" s="60"/>
      <c r="H1012" s="60"/>
      <c r="I1012" s="60"/>
      <c r="J1012" s="60"/>
      <c r="K1012" s="60"/>
      <c r="L1012" s="60"/>
      <c r="M1012" s="60"/>
      <c r="N1012" s="60"/>
      <c r="O1012" s="60"/>
      <c r="P1012" s="60"/>
      <c r="Q1012" s="60"/>
      <c r="R1012" s="60"/>
      <c r="S1012" s="60"/>
      <c r="T1012" s="60"/>
      <c r="U1012" s="60"/>
      <c r="V1012" s="60"/>
      <c r="W1012" s="60"/>
      <c r="X1012" s="60"/>
      <c r="Y1012" s="60"/>
      <c r="Z1012" s="60"/>
      <c r="AA1012" s="60"/>
      <c r="AB1012" s="60"/>
    </row>
    <row r="1013">
      <c r="A1013" s="60"/>
      <c r="B1013" s="60"/>
      <c r="C1013" s="60"/>
      <c r="D1013" s="60"/>
      <c r="E1013" s="60"/>
      <c r="F1013" s="60"/>
      <c r="G1013" s="60"/>
      <c r="H1013" s="60"/>
      <c r="I1013" s="60"/>
      <c r="J1013" s="60"/>
      <c r="K1013" s="60"/>
      <c r="L1013" s="60"/>
      <c r="M1013" s="60"/>
      <c r="N1013" s="60"/>
      <c r="O1013" s="60"/>
      <c r="P1013" s="60"/>
      <c r="Q1013" s="60"/>
      <c r="R1013" s="60"/>
      <c r="S1013" s="60"/>
      <c r="T1013" s="60"/>
      <c r="U1013" s="60"/>
      <c r="V1013" s="60"/>
      <c r="W1013" s="60"/>
      <c r="X1013" s="60"/>
      <c r="Y1013" s="60"/>
      <c r="Z1013" s="60"/>
      <c r="AA1013" s="60"/>
      <c r="AB1013" s="60"/>
    </row>
    <row r="1014">
      <c r="A1014" s="60"/>
      <c r="B1014" s="60"/>
      <c r="C1014" s="60"/>
      <c r="D1014" s="60"/>
      <c r="E1014" s="60"/>
      <c r="F1014" s="60"/>
      <c r="G1014" s="60"/>
      <c r="H1014" s="60"/>
      <c r="I1014" s="60"/>
      <c r="J1014" s="60"/>
      <c r="K1014" s="60"/>
      <c r="L1014" s="60"/>
      <c r="M1014" s="60"/>
      <c r="N1014" s="60"/>
      <c r="O1014" s="60"/>
      <c r="P1014" s="60"/>
      <c r="Q1014" s="60"/>
      <c r="R1014" s="60"/>
      <c r="S1014" s="60"/>
      <c r="T1014" s="60"/>
      <c r="U1014" s="60"/>
      <c r="V1014" s="60"/>
      <c r="W1014" s="60"/>
      <c r="X1014" s="60"/>
      <c r="Y1014" s="60"/>
      <c r="Z1014" s="60"/>
      <c r="AA1014" s="60"/>
      <c r="AB1014" s="60"/>
    </row>
    <row r="1015">
      <c r="A1015" s="60"/>
      <c r="B1015" s="60"/>
      <c r="C1015" s="60"/>
      <c r="D1015" s="60"/>
      <c r="E1015" s="60"/>
      <c r="F1015" s="60"/>
      <c r="G1015" s="60"/>
      <c r="H1015" s="60"/>
      <c r="I1015" s="60"/>
      <c r="J1015" s="60"/>
      <c r="K1015" s="60"/>
      <c r="L1015" s="60"/>
      <c r="M1015" s="60"/>
      <c r="N1015" s="60"/>
      <c r="O1015" s="60"/>
      <c r="P1015" s="60"/>
      <c r="Q1015" s="60"/>
      <c r="R1015" s="60"/>
      <c r="S1015" s="60"/>
      <c r="T1015" s="60"/>
      <c r="U1015" s="60"/>
      <c r="V1015" s="60"/>
      <c r="W1015" s="60"/>
      <c r="X1015" s="60"/>
      <c r="Y1015" s="60"/>
      <c r="Z1015" s="60"/>
      <c r="AA1015" s="60"/>
      <c r="AB1015" s="60"/>
    </row>
    <row r="1016">
      <c r="A1016" s="60"/>
      <c r="B1016" s="60"/>
      <c r="C1016" s="60"/>
      <c r="D1016" s="60"/>
      <c r="E1016" s="60"/>
      <c r="F1016" s="60"/>
      <c r="G1016" s="60"/>
      <c r="H1016" s="60"/>
      <c r="I1016" s="60"/>
      <c r="J1016" s="60"/>
      <c r="K1016" s="60"/>
      <c r="L1016" s="60"/>
      <c r="M1016" s="60"/>
      <c r="N1016" s="60"/>
      <c r="O1016" s="60"/>
      <c r="P1016" s="60"/>
      <c r="Q1016" s="60"/>
      <c r="R1016" s="60"/>
      <c r="S1016" s="60"/>
      <c r="T1016" s="60"/>
      <c r="U1016" s="60"/>
      <c r="V1016" s="60"/>
      <c r="W1016" s="60"/>
      <c r="X1016" s="60"/>
      <c r="Y1016" s="60"/>
      <c r="Z1016" s="60"/>
      <c r="AA1016" s="60"/>
      <c r="AB1016" s="60"/>
    </row>
    <row r="1017">
      <c r="A1017" s="60"/>
      <c r="B1017" s="60"/>
      <c r="C1017" s="60"/>
      <c r="D1017" s="60"/>
      <c r="E1017" s="60"/>
      <c r="F1017" s="60"/>
      <c r="G1017" s="60"/>
      <c r="H1017" s="60"/>
      <c r="I1017" s="60"/>
      <c r="J1017" s="60"/>
      <c r="K1017" s="60"/>
      <c r="L1017" s="60"/>
      <c r="M1017" s="60"/>
      <c r="N1017" s="60"/>
      <c r="O1017" s="60"/>
      <c r="P1017" s="60"/>
      <c r="Q1017" s="60"/>
      <c r="R1017" s="60"/>
      <c r="S1017" s="60"/>
      <c r="T1017" s="60"/>
      <c r="U1017" s="60"/>
      <c r="V1017" s="60"/>
      <c r="W1017" s="60"/>
      <c r="X1017" s="60"/>
      <c r="Y1017" s="60"/>
      <c r="Z1017" s="60"/>
      <c r="AA1017" s="60"/>
      <c r="AB1017" s="60"/>
    </row>
    <row r="1018">
      <c r="A1018" s="60"/>
      <c r="B1018" s="60"/>
      <c r="C1018" s="60"/>
      <c r="D1018" s="60"/>
      <c r="E1018" s="60"/>
      <c r="F1018" s="60"/>
      <c r="G1018" s="60"/>
      <c r="H1018" s="60"/>
      <c r="I1018" s="60"/>
      <c r="J1018" s="60"/>
      <c r="K1018" s="60"/>
      <c r="L1018" s="60"/>
      <c r="M1018" s="60"/>
      <c r="N1018" s="60"/>
      <c r="O1018" s="60"/>
      <c r="P1018" s="60"/>
      <c r="Q1018" s="60"/>
      <c r="R1018" s="60"/>
      <c r="S1018" s="60"/>
      <c r="T1018" s="60"/>
      <c r="U1018" s="60"/>
      <c r="V1018" s="60"/>
      <c r="W1018" s="60"/>
      <c r="X1018" s="60"/>
      <c r="Y1018" s="60"/>
      <c r="Z1018" s="60"/>
      <c r="AA1018" s="60"/>
      <c r="AB1018" s="60"/>
    </row>
    <row r="1019">
      <c r="A1019" s="60"/>
      <c r="B1019" s="60"/>
      <c r="C1019" s="60"/>
      <c r="D1019" s="60"/>
      <c r="E1019" s="60"/>
      <c r="F1019" s="60"/>
      <c r="G1019" s="60"/>
      <c r="H1019" s="60"/>
      <c r="I1019" s="60"/>
      <c r="J1019" s="60"/>
      <c r="K1019" s="60"/>
      <c r="L1019" s="60"/>
      <c r="M1019" s="60"/>
      <c r="N1019" s="60"/>
      <c r="O1019" s="60"/>
      <c r="P1019" s="60"/>
      <c r="Q1019" s="60"/>
      <c r="R1019" s="60"/>
      <c r="S1019" s="60"/>
      <c r="T1019" s="60"/>
      <c r="U1019" s="60"/>
      <c r="V1019" s="60"/>
      <c r="W1019" s="60"/>
      <c r="X1019" s="60"/>
      <c r="Y1019" s="60"/>
      <c r="Z1019" s="60"/>
      <c r="AA1019" s="60"/>
      <c r="AB1019" s="60"/>
    </row>
    <row r="1020">
      <c r="A1020" s="60"/>
      <c r="B1020" s="60"/>
      <c r="C1020" s="60"/>
      <c r="D1020" s="60"/>
      <c r="E1020" s="60"/>
      <c r="F1020" s="60"/>
      <c r="G1020" s="60"/>
      <c r="H1020" s="60"/>
      <c r="I1020" s="60"/>
      <c r="J1020" s="60"/>
      <c r="K1020" s="60"/>
      <c r="L1020" s="60"/>
      <c r="M1020" s="60"/>
      <c r="N1020" s="60"/>
      <c r="O1020" s="60"/>
      <c r="P1020" s="60"/>
      <c r="Q1020" s="60"/>
      <c r="R1020" s="60"/>
      <c r="S1020" s="60"/>
      <c r="T1020" s="60"/>
      <c r="U1020" s="60"/>
      <c r="V1020" s="60"/>
      <c r="W1020" s="60"/>
      <c r="X1020" s="60"/>
      <c r="Y1020" s="60"/>
      <c r="Z1020" s="60"/>
      <c r="AA1020" s="60"/>
      <c r="AB1020" s="60"/>
    </row>
    <row r="1021">
      <c r="A1021" s="60"/>
      <c r="B1021" s="60"/>
      <c r="C1021" s="60"/>
      <c r="D1021" s="60"/>
      <c r="E1021" s="60"/>
      <c r="F1021" s="60"/>
      <c r="G1021" s="60"/>
      <c r="H1021" s="60"/>
      <c r="I1021" s="60"/>
      <c r="J1021" s="60"/>
      <c r="K1021" s="60"/>
      <c r="L1021" s="60"/>
      <c r="M1021" s="60"/>
      <c r="N1021" s="60"/>
      <c r="O1021" s="60"/>
      <c r="P1021" s="60"/>
      <c r="Q1021" s="60"/>
      <c r="R1021" s="60"/>
      <c r="S1021" s="60"/>
      <c r="T1021" s="60"/>
      <c r="U1021" s="60"/>
      <c r="V1021" s="60"/>
      <c r="W1021" s="60"/>
      <c r="X1021" s="60"/>
      <c r="Y1021" s="60"/>
      <c r="Z1021" s="60"/>
      <c r="AA1021" s="60"/>
      <c r="AB1021" s="60"/>
    </row>
    <row r="1022">
      <c r="A1022" s="60"/>
      <c r="B1022" s="60"/>
      <c r="C1022" s="60"/>
      <c r="D1022" s="60"/>
      <c r="E1022" s="60"/>
      <c r="F1022" s="60"/>
      <c r="G1022" s="60"/>
      <c r="H1022" s="60"/>
      <c r="I1022" s="60"/>
      <c r="J1022" s="60"/>
      <c r="K1022" s="60"/>
      <c r="L1022" s="60"/>
      <c r="M1022" s="60"/>
      <c r="N1022" s="60"/>
      <c r="O1022" s="60"/>
      <c r="P1022" s="60"/>
      <c r="Q1022" s="60"/>
      <c r="R1022" s="60"/>
      <c r="S1022" s="60"/>
      <c r="T1022" s="60"/>
      <c r="U1022" s="60"/>
      <c r="V1022" s="60"/>
      <c r="W1022" s="60"/>
      <c r="X1022" s="60"/>
      <c r="Y1022" s="60"/>
      <c r="Z1022" s="60"/>
      <c r="AA1022" s="60"/>
      <c r="AB1022" s="60"/>
    </row>
    <row r="1023">
      <c r="A1023" s="60"/>
      <c r="B1023" s="60"/>
      <c r="C1023" s="60"/>
      <c r="D1023" s="60"/>
      <c r="E1023" s="60"/>
      <c r="F1023" s="60"/>
      <c r="G1023" s="60"/>
      <c r="H1023" s="60"/>
      <c r="I1023" s="60"/>
      <c r="J1023" s="60"/>
      <c r="K1023" s="60"/>
      <c r="L1023" s="60"/>
      <c r="M1023" s="60"/>
      <c r="N1023" s="60"/>
      <c r="O1023" s="60"/>
      <c r="P1023" s="60"/>
      <c r="Q1023" s="60"/>
      <c r="R1023" s="60"/>
      <c r="S1023" s="60"/>
      <c r="T1023" s="60"/>
      <c r="U1023" s="60"/>
      <c r="V1023" s="60"/>
      <c r="W1023" s="60"/>
      <c r="X1023" s="60"/>
      <c r="Y1023" s="60"/>
      <c r="Z1023" s="60"/>
      <c r="AA1023" s="60"/>
      <c r="AB1023" s="60"/>
    </row>
    <row r="1024">
      <c r="A1024" s="60"/>
      <c r="B1024" s="60"/>
      <c r="C1024" s="60"/>
      <c r="D1024" s="60"/>
      <c r="E1024" s="60"/>
      <c r="F1024" s="60"/>
      <c r="G1024" s="60"/>
      <c r="H1024" s="60"/>
      <c r="I1024" s="60"/>
      <c r="J1024" s="60"/>
      <c r="K1024" s="60"/>
      <c r="L1024" s="60"/>
      <c r="M1024" s="60"/>
      <c r="N1024" s="60"/>
      <c r="O1024" s="60"/>
      <c r="P1024" s="60"/>
      <c r="Q1024" s="60"/>
      <c r="R1024" s="60"/>
      <c r="S1024" s="60"/>
      <c r="T1024" s="60"/>
      <c r="U1024" s="60"/>
      <c r="V1024" s="60"/>
      <c r="W1024" s="60"/>
      <c r="X1024" s="60"/>
      <c r="Y1024" s="60"/>
      <c r="Z1024" s="60"/>
      <c r="AA1024" s="60"/>
      <c r="AB1024" s="60"/>
    </row>
    <row r="1025">
      <c r="A1025" s="60"/>
      <c r="B1025" s="60"/>
      <c r="C1025" s="60"/>
      <c r="D1025" s="60"/>
      <c r="E1025" s="60"/>
      <c r="F1025" s="60"/>
      <c r="G1025" s="60"/>
      <c r="H1025" s="60"/>
      <c r="I1025" s="60"/>
      <c r="J1025" s="60"/>
      <c r="K1025" s="60"/>
      <c r="L1025" s="60"/>
      <c r="M1025" s="60"/>
      <c r="N1025" s="60"/>
      <c r="O1025" s="60"/>
      <c r="P1025" s="60"/>
      <c r="Q1025" s="60"/>
      <c r="R1025" s="60"/>
      <c r="S1025" s="60"/>
      <c r="T1025" s="60"/>
      <c r="U1025" s="60"/>
      <c r="V1025" s="60"/>
      <c r="W1025" s="60"/>
      <c r="X1025" s="60"/>
      <c r="Y1025" s="60"/>
      <c r="Z1025" s="60"/>
      <c r="AA1025" s="60"/>
      <c r="AB1025" s="60"/>
    </row>
    <row r="1026">
      <c r="A1026" s="60"/>
      <c r="B1026" s="60"/>
      <c r="C1026" s="60"/>
      <c r="D1026" s="60"/>
      <c r="E1026" s="60"/>
      <c r="F1026" s="60"/>
      <c r="G1026" s="60"/>
      <c r="H1026" s="60"/>
      <c r="I1026" s="60"/>
      <c r="J1026" s="60"/>
      <c r="K1026" s="60"/>
      <c r="L1026" s="60"/>
      <c r="M1026" s="60"/>
      <c r="N1026" s="60"/>
      <c r="O1026" s="60"/>
      <c r="P1026" s="60"/>
      <c r="Q1026" s="60"/>
      <c r="R1026" s="60"/>
      <c r="S1026" s="60"/>
      <c r="T1026" s="60"/>
      <c r="U1026" s="60"/>
      <c r="V1026" s="60"/>
      <c r="W1026" s="60"/>
      <c r="X1026" s="60"/>
      <c r="Y1026" s="60"/>
      <c r="Z1026" s="60"/>
      <c r="AA1026" s="60"/>
      <c r="AB1026" s="60"/>
    </row>
    <row r="1027">
      <c r="A1027" s="60"/>
      <c r="B1027" s="60"/>
      <c r="C1027" s="60"/>
      <c r="D1027" s="60"/>
      <c r="E1027" s="60"/>
      <c r="F1027" s="60"/>
      <c r="G1027" s="60"/>
      <c r="H1027" s="60"/>
      <c r="I1027" s="60"/>
      <c r="J1027" s="60"/>
      <c r="K1027" s="60"/>
      <c r="L1027" s="60"/>
      <c r="M1027" s="60"/>
      <c r="N1027" s="60"/>
      <c r="O1027" s="60"/>
      <c r="P1027" s="60"/>
      <c r="Q1027" s="60"/>
      <c r="R1027" s="60"/>
      <c r="S1027" s="60"/>
      <c r="T1027" s="60"/>
      <c r="U1027" s="60"/>
      <c r="V1027" s="60"/>
      <c r="W1027" s="60"/>
      <c r="X1027" s="60"/>
      <c r="Y1027" s="60"/>
      <c r="Z1027" s="60"/>
      <c r="AA1027" s="60"/>
      <c r="AB1027" s="60"/>
    </row>
    <row r="1028">
      <c r="A1028" s="60"/>
      <c r="B1028" s="60"/>
      <c r="C1028" s="60"/>
      <c r="D1028" s="60"/>
      <c r="E1028" s="60"/>
      <c r="F1028" s="60"/>
      <c r="G1028" s="60"/>
      <c r="H1028" s="60"/>
      <c r="I1028" s="60"/>
      <c r="J1028" s="60"/>
      <c r="K1028" s="60"/>
      <c r="L1028" s="60"/>
      <c r="M1028" s="60"/>
      <c r="N1028" s="60"/>
      <c r="O1028" s="60"/>
      <c r="P1028" s="60"/>
      <c r="Q1028" s="60"/>
      <c r="R1028" s="60"/>
      <c r="S1028" s="60"/>
      <c r="T1028" s="60"/>
      <c r="U1028" s="60"/>
      <c r="V1028" s="60"/>
      <c r="W1028" s="60"/>
      <c r="X1028" s="60"/>
      <c r="Y1028" s="60"/>
      <c r="Z1028" s="60"/>
      <c r="AA1028" s="60"/>
      <c r="AB1028" s="60"/>
    </row>
    <row r="1029">
      <c r="A1029" s="60"/>
      <c r="B1029" s="60"/>
      <c r="C1029" s="60"/>
      <c r="D1029" s="60"/>
      <c r="E1029" s="60"/>
      <c r="F1029" s="60"/>
      <c r="G1029" s="60"/>
      <c r="H1029" s="60"/>
      <c r="I1029" s="60"/>
      <c r="J1029" s="60"/>
      <c r="K1029" s="60"/>
      <c r="L1029" s="60"/>
      <c r="M1029" s="60"/>
      <c r="N1029" s="60"/>
      <c r="O1029" s="60"/>
      <c r="P1029" s="60"/>
      <c r="Q1029" s="60"/>
      <c r="R1029" s="60"/>
      <c r="S1029" s="60"/>
      <c r="T1029" s="60"/>
      <c r="U1029" s="60"/>
      <c r="V1029" s="60"/>
      <c r="W1029" s="60"/>
      <c r="X1029" s="60"/>
      <c r="Y1029" s="60"/>
      <c r="Z1029" s="60"/>
      <c r="AA1029" s="60"/>
      <c r="AB1029" s="60"/>
    </row>
    <row r="1030">
      <c r="A1030" s="60"/>
      <c r="B1030" s="60"/>
      <c r="C1030" s="60"/>
      <c r="D1030" s="60"/>
      <c r="E1030" s="60"/>
      <c r="F1030" s="60"/>
      <c r="G1030" s="60"/>
      <c r="H1030" s="60"/>
      <c r="I1030" s="60"/>
      <c r="J1030" s="60"/>
      <c r="K1030" s="60"/>
      <c r="L1030" s="60"/>
      <c r="M1030" s="60"/>
      <c r="N1030" s="60"/>
      <c r="O1030" s="60"/>
      <c r="P1030" s="60"/>
      <c r="Q1030" s="60"/>
      <c r="R1030" s="60"/>
      <c r="S1030" s="60"/>
      <c r="T1030" s="60"/>
      <c r="U1030" s="60"/>
      <c r="V1030" s="60"/>
      <c r="W1030" s="60"/>
      <c r="X1030" s="60"/>
      <c r="Y1030" s="60"/>
      <c r="Z1030" s="60"/>
      <c r="AA1030" s="60"/>
      <c r="AB1030" s="60"/>
    </row>
    <row r="1031">
      <c r="A1031" s="60"/>
      <c r="B1031" s="60"/>
      <c r="C1031" s="60"/>
      <c r="D1031" s="60"/>
      <c r="E1031" s="60"/>
      <c r="F1031" s="60"/>
      <c r="G1031" s="60"/>
      <c r="H1031" s="60"/>
      <c r="I1031" s="60"/>
      <c r="J1031" s="60"/>
      <c r="K1031" s="60"/>
      <c r="L1031" s="60"/>
      <c r="M1031" s="60"/>
      <c r="N1031" s="60"/>
      <c r="O1031" s="60"/>
      <c r="P1031" s="60"/>
      <c r="Q1031" s="60"/>
      <c r="R1031" s="60"/>
      <c r="S1031" s="60"/>
      <c r="T1031" s="60"/>
      <c r="U1031" s="60"/>
      <c r="V1031" s="60"/>
      <c r="W1031" s="60"/>
      <c r="X1031" s="60"/>
      <c r="Y1031" s="60"/>
      <c r="Z1031" s="60"/>
      <c r="AA1031" s="60"/>
      <c r="AB1031" s="60"/>
    </row>
    <row r="1032">
      <c r="A1032" s="60"/>
      <c r="B1032" s="60"/>
      <c r="C1032" s="60"/>
      <c r="D1032" s="60"/>
      <c r="E1032" s="60"/>
      <c r="F1032" s="60"/>
      <c r="G1032" s="60"/>
      <c r="H1032" s="60"/>
      <c r="I1032" s="60"/>
      <c r="J1032" s="60"/>
      <c r="K1032" s="60"/>
      <c r="L1032" s="60"/>
      <c r="M1032" s="60"/>
      <c r="N1032" s="60"/>
      <c r="O1032" s="60"/>
      <c r="P1032" s="60"/>
      <c r="Q1032" s="60"/>
      <c r="R1032" s="60"/>
      <c r="S1032" s="60"/>
      <c r="T1032" s="60"/>
      <c r="U1032" s="60"/>
      <c r="V1032" s="60"/>
      <c r="W1032" s="60"/>
      <c r="X1032" s="60"/>
      <c r="Y1032" s="60"/>
      <c r="Z1032" s="60"/>
      <c r="AA1032" s="60"/>
      <c r="AB1032" s="60"/>
    </row>
    <row r="1033">
      <c r="A1033" s="60"/>
      <c r="B1033" s="60"/>
      <c r="C1033" s="60"/>
      <c r="D1033" s="60"/>
      <c r="E1033" s="60"/>
      <c r="F1033" s="60"/>
      <c r="G1033" s="60"/>
      <c r="H1033" s="60"/>
      <c r="I1033" s="60"/>
      <c r="J1033" s="60"/>
      <c r="K1033" s="60"/>
      <c r="L1033" s="60"/>
      <c r="M1033" s="60"/>
      <c r="N1033" s="60"/>
      <c r="O1033" s="60"/>
      <c r="P1033" s="60"/>
      <c r="Q1033" s="60"/>
      <c r="R1033" s="60"/>
      <c r="S1033" s="60"/>
      <c r="T1033" s="60"/>
      <c r="U1033" s="60"/>
      <c r="V1033" s="60"/>
      <c r="W1033" s="60"/>
      <c r="X1033" s="60"/>
      <c r="Y1033" s="60"/>
      <c r="Z1033" s="60"/>
      <c r="AA1033" s="60"/>
      <c r="AB1033" s="60"/>
    </row>
    <row r="1034">
      <c r="A1034" s="60"/>
      <c r="B1034" s="60"/>
      <c r="C1034" s="60"/>
      <c r="D1034" s="60"/>
      <c r="E1034" s="60"/>
      <c r="F1034" s="60"/>
      <c r="G1034" s="60"/>
      <c r="H1034" s="60"/>
      <c r="I1034" s="60"/>
      <c r="J1034" s="60"/>
      <c r="K1034" s="60"/>
      <c r="L1034" s="60"/>
      <c r="M1034" s="60"/>
      <c r="N1034" s="60"/>
      <c r="O1034" s="60"/>
      <c r="P1034" s="60"/>
      <c r="Q1034" s="60"/>
      <c r="R1034" s="60"/>
      <c r="S1034" s="60"/>
      <c r="T1034" s="60"/>
      <c r="U1034" s="60"/>
      <c r="V1034" s="60"/>
      <c r="W1034" s="60"/>
      <c r="X1034" s="60"/>
      <c r="Y1034" s="60"/>
      <c r="Z1034" s="60"/>
      <c r="AA1034" s="60"/>
      <c r="AB1034" s="60"/>
    </row>
    <row r="1035">
      <c r="A1035" s="60"/>
      <c r="B1035" s="60"/>
      <c r="C1035" s="60"/>
      <c r="D1035" s="60"/>
      <c r="E1035" s="60"/>
      <c r="F1035" s="60"/>
      <c r="G1035" s="60"/>
      <c r="H1035" s="60"/>
      <c r="I1035" s="60"/>
      <c r="J1035" s="60"/>
      <c r="K1035" s="60"/>
      <c r="L1035" s="60"/>
      <c r="M1035" s="60"/>
      <c r="N1035" s="60"/>
      <c r="O1035" s="60"/>
      <c r="P1035" s="60"/>
      <c r="Q1035" s="60"/>
      <c r="R1035" s="60"/>
      <c r="S1035" s="60"/>
      <c r="T1035" s="60"/>
      <c r="U1035" s="60"/>
      <c r="V1035" s="60"/>
      <c r="W1035" s="60"/>
      <c r="X1035" s="60"/>
      <c r="Y1035" s="60"/>
      <c r="Z1035" s="60"/>
      <c r="AA1035" s="60"/>
      <c r="AB1035" s="60"/>
    </row>
    <row r="1036">
      <c r="A1036" s="60"/>
      <c r="B1036" s="60"/>
      <c r="C1036" s="60"/>
      <c r="D1036" s="60"/>
      <c r="E1036" s="60"/>
      <c r="F1036" s="60"/>
      <c r="G1036" s="60"/>
      <c r="H1036" s="60"/>
      <c r="I1036" s="60"/>
      <c r="J1036" s="60"/>
      <c r="K1036" s="60"/>
      <c r="L1036" s="60"/>
      <c r="M1036" s="60"/>
      <c r="N1036" s="60"/>
      <c r="O1036" s="60"/>
      <c r="P1036" s="60"/>
      <c r="Q1036" s="60"/>
      <c r="R1036" s="60"/>
      <c r="S1036" s="60"/>
      <c r="T1036" s="60"/>
      <c r="U1036" s="60"/>
      <c r="V1036" s="60"/>
      <c r="W1036" s="60"/>
      <c r="X1036" s="60"/>
      <c r="Y1036" s="60"/>
      <c r="Z1036" s="60"/>
      <c r="AA1036" s="60"/>
      <c r="AB1036" s="60"/>
    </row>
  </sheetData>
  <mergeCells count="25">
    <mergeCell ref="A3:B3"/>
    <mergeCell ref="A4:D4"/>
    <mergeCell ref="A21:B21"/>
    <mergeCell ref="A22:D22"/>
    <mergeCell ref="A43:H43"/>
    <mergeCell ref="I45:J45"/>
    <mergeCell ref="A71:D71"/>
    <mergeCell ref="A80:B80"/>
    <mergeCell ref="A81:G81"/>
    <mergeCell ref="A101:C101"/>
    <mergeCell ref="I110:L110"/>
    <mergeCell ref="I111:J111"/>
    <mergeCell ref="H121:K121"/>
    <mergeCell ref="A143:C143"/>
    <mergeCell ref="A282:B282"/>
    <mergeCell ref="A299:G299"/>
    <mergeCell ref="A337:G337"/>
    <mergeCell ref="A353:G353"/>
    <mergeCell ref="A129:B129"/>
    <mergeCell ref="A173:B173"/>
    <mergeCell ref="A174:D174"/>
    <mergeCell ref="A190:C190"/>
    <mergeCell ref="A205:B205"/>
    <mergeCell ref="A206:G206"/>
    <mergeCell ref="A268:B268"/>
  </mergeCells>
  <hyperlinks>
    <hyperlink r:id="rId4" ref="C48"/>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42.63"/>
  </cols>
  <sheetData>
    <row r="1">
      <c r="A1" s="28" t="s">
        <v>942</v>
      </c>
      <c r="B1" s="28"/>
    </row>
    <row r="2">
      <c r="A2" s="28" t="s">
        <v>943</v>
      </c>
      <c r="B2" s="28" t="s">
        <v>944</v>
      </c>
    </row>
    <row r="3">
      <c r="A3" s="22" t="s">
        <v>945</v>
      </c>
      <c r="B3" s="22" t="s">
        <v>946</v>
      </c>
    </row>
    <row r="4">
      <c r="A4" s="22" t="s">
        <v>947</v>
      </c>
      <c r="B4" s="22" t="s">
        <v>948</v>
      </c>
    </row>
    <row r="5">
      <c r="A5" s="22" t="s">
        <v>949</v>
      </c>
      <c r="B5" s="22" t="s">
        <v>950</v>
      </c>
    </row>
    <row r="6">
      <c r="A6" s="22" t="s">
        <v>951</v>
      </c>
      <c r="B6" s="22" t="s">
        <v>952</v>
      </c>
    </row>
    <row r="7">
      <c r="A7" s="22" t="s">
        <v>953</v>
      </c>
      <c r="B7" s="22" t="s">
        <v>954</v>
      </c>
    </row>
    <row r="8">
      <c r="A8" s="22" t="s">
        <v>955</v>
      </c>
      <c r="B8" s="22" t="s">
        <v>956</v>
      </c>
    </row>
    <row r="11">
      <c r="A11" s="2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63"/>
    <col customWidth="1" min="3" max="3" width="32.13"/>
    <col customWidth="1" min="4" max="8" width="20.0"/>
  </cols>
  <sheetData>
    <row r="1">
      <c r="A1" s="282" t="s">
        <v>957</v>
      </c>
      <c r="B1" s="60"/>
      <c r="C1" s="60"/>
      <c r="D1" s="60"/>
      <c r="E1" s="60"/>
      <c r="F1" s="60"/>
      <c r="G1" s="60"/>
      <c r="H1" s="60"/>
      <c r="I1" s="60"/>
      <c r="J1" s="60"/>
      <c r="K1" s="60"/>
      <c r="L1" s="60"/>
      <c r="M1" s="60"/>
      <c r="N1" s="60"/>
      <c r="O1" s="60"/>
      <c r="P1" s="60"/>
      <c r="Q1" s="60"/>
      <c r="R1" s="60"/>
      <c r="S1" s="60"/>
      <c r="T1" s="60"/>
      <c r="U1" s="60"/>
      <c r="V1" s="60"/>
      <c r="W1" s="60"/>
      <c r="X1" s="60"/>
      <c r="Y1" s="60"/>
      <c r="Z1" s="60"/>
      <c r="AA1" s="60"/>
    </row>
    <row r="2">
      <c r="A2" s="283" t="s">
        <v>958</v>
      </c>
      <c r="B2" s="60"/>
      <c r="C2" s="60"/>
      <c r="D2" s="60"/>
      <c r="E2" s="60"/>
      <c r="F2" s="60"/>
      <c r="G2" s="60"/>
      <c r="H2" s="60"/>
      <c r="I2" s="60"/>
      <c r="J2" s="60"/>
      <c r="K2" s="60"/>
      <c r="L2" s="60"/>
      <c r="M2" s="60"/>
      <c r="N2" s="60"/>
      <c r="O2" s="60"/>
      <c r="P2" s="60"/>
      <c r="Q2" s="60"/>
      <c r="R2" s="60"/>
      <c r="S2" s="60"/>
      <c r="T2" s="60"/>
      <c r="U2" s="60"/>
      <c r="V2" s="60"/>
      <c r="W2" s="60"/>
      <c r="X2" s="60"/>
      <c r="Y2" s="60"/>
      <c r="Z2" s="60"/>
      <c r="AA2" s="60"/>
    </row>
    <row r="3">
      <c r="A3" s="283" t="s">
        <v>959</v>
      </c>
      <c r="B3" s="282"/>
      <c r="C3" s="284"/>
      <c r="D3" s="284"/>
      <c r="E3" s="60"/>
      <c r="F3" s="60"/>
      <c r="G3" s="60"/>
      <c r="H3" s="60"/>
      <c r="I3" s="60"/>
      <c r="J3" s="60"/>
      <c r="K3" s="60"/>
      <c r="L3" s="60"/>
      <c r="M3" s="60"/>
      <c r="N3" s="60"/>
      <c r="O3" s="60"/>
      <c r="P3" s="60"/>
      <c r="Q3" s="60"/>
      <c r="R3" s="60"/>
      <c r="S3" s="60"/>
      <c r="T3" s="60"/>
      <c r="U3" s="60"/>
      <c r="V3" s="60"/>
      <c r="W3" s="60"/>
      <c r="X3" s="60"/>
      <c r="Y3" s="60"/>
      <c r="Z3" s="60"/>
      <c r="AA3" s="60"/>
    </row>
    <row r="4">
      <c r="A4" s="282"/>
      <c r="B4" s="282"/>
      <c r="C4" s="284"/>
      <c r="D4" s="284"/>
      <c r="E4" s="60"/>
      <c r="F4" s="60"/>
      <c r="G4" s="60"/>
      <c r="H4" s="60"/>
      <c r="I4" s="60"/>
      <c r="J4" s="60"/>
      <c r="K4" s="60"/>
      <c r="L4" s="60"/>
      <c r="M4" s="60"/>
      <c r="N4" s="60"/>
      <c r="O4" s="60"/>
      <c r="P4" s="60"/>
      <c r="Q4" s="60"/>
      <c r="R4" s="60"/>
      <c r="S4" s="60"/>
      <c r="T4" s="60"/>
      <c r="U4" s="60"/>
      <c r="V4" s="60"/>
      <c r="W4" s="60"/>
      <c r="X4" s="60"/>
      <c r="Y4" s="60"/>
      <c r="Z4" s="60"/>
      <c r="AA4" s="60"/>
    </row>
    <row r="5">
      <c r="A5" s="282" t="s">
        <v>416</v>
      </c>
      <c r="B5" s="282" t="s">
        <v>284</v>
      </c>
      <c r="C5" s="284" t="s">
        <v>960</v>
      </c>
      <c r="D5" s="284" t="s">
        <v>961</v>
      </c>
      <c r="E5" s="60"/>
      <c r="F5" s="60"/>
      <c r="G5" s="60"/>
      <c r="H5" s="60"/>
      <c r="I5" s="60"/>
      <c r="J5" s="60"/>
      <c r="K5" s="60"/>
      <c r="L5" s="60"/>
      <c r="M5" s="60"/>
      <c r="N5" s="60"/>
      <c r="O5" s="60"/>
      <c r="P5" s="60"/>
      <c r="Q5" s="60"/>
      <c r="R5" s="60"/>
      <c r="S5" s="60"/>
      <c r="T5" s="60"/>
      <c r="U5" s="60"/>
      <c r="V5" s="60"/>
      <c r="W5" s="60"/>
      <c r="X5" s="60"/>
      <c r="Y5" s="60"/>
      <c r="Z5" s="60"/>
      <c r="AA5" s="60"/>
    </row>
    <row r="6">
      <c r="A6" s="60" t="s">
        <v>434</v>
      </c>
      <c r="B6" s="285">
        <v>1.0</v>
      </c>
      <c r="C6" s="60" t="s">
        <v>0</v>
      </c>
      <c r="D6" s="286" t="s">
        <v>452</v>
      </c>
      <c r="E6" s="287" t="s">
        <v>7</v>
      </c>
      <c r="F6" s="283" t="s">
        <v>493</v>
      </c>
      <c r="G6" s="60"/>
      <c r="H6" s="60"/>
      <c r="I6" s="60"/>
      <c r="J6" s="60"/>
      <c r="K6" s="60"/>
      <c r="L6" s="60"/>
      <c r="M6" s="60"/>
      <c r="N6" s="60"/>
      <c r="O6" s="60"/>
      <c r="P6" s="60"/>
      <c r="Q6" s="60"/>
      <c r="R6" s="60"/>
      <c r="S6" s="60"/>
      <c r="T6" s="60"/>
      <c r="U6" s="60"/>
      <c r="V6" s="60"/>
      <c r="W6" s="60"/>
      <c r="X6" s="60"/>
      <c r="Y6" s="60"/>
      <c r="Z6" s="60"/>
      <c r="AA6" s="60"/>
    </row>
    <row r="7">
      <c r="A7" s="60"/>
      <c r="B7" s="285">
        <v>2.0</v>
      </c>
      <c r="C7" s="60" t="s">
        <v>212</v>
      </c>
      <c r="D7" s="288" t="s">
        <v>218</v>
      </c>
      <c r="E7" s="287" t="s">
        <v>7</v>
      </c>
      <c r="F7" s="286" t="s">
        <v>452</v>
      </c>
      <c r="G7" s="60"/>
      <c r="H7" s="60"/>
      <c r="I7" s="60"/>
      <c r="J7" s="60"/>
      <c r="K7" s="60"/>
      <c r="L7" s="60"/>
      <c r="M7" s="60"/>
      <c r="N7" s="60"/>
      <c r="O7" s="60"/>
      <c r="P7" s="60"/>
      <c r="Q7" s="60"/>
      <c r="R7" s="60"/>
      <c r="S7" s="60"/>
      <c r="T7" s="60"/>
      <c r="U7" s="60"/>
      <c r="V7" s="60"/>
      <c r="W7" s="60"/>
      <c r="X7" s="60"/>
      <c r="Y7" s="60"/>
      <c r="Z7" s="60"/>
      <c r="AA7" s="60"/>
    </row>
    <row r="8">
      <c r="A8" s="60"/>
      <c r="B8" s="285">
        <v>3.0</v>
      </c>
      <c r="C8" s="60" t="s">
        <v>112</v>
      </c>
      <c r="D8" s="289" t="s">
        <v>114</v>
      </c>
      <c r="E8" s="287" t="s">
        <v>7</v>
      </c>
      <c r="F8" s="288" t="s">
        <v>218</v>
      </c>
      <c r="G8" s="286" t="s">
        <v>452</v>
      </c>
      <c r="H8" s="60"/>
      <c r="I8" s="60"/>
      <c r="J8" s="60"/>
      <c r="K8" s="60"/>
      <c r="L8" s="60"/>
      <c r="M8" s="60"/>
      <c r="N8" s="60"/>
      <c r="O8" s="60"/>
      <c r="P8" s="60"/>
      <c r="Q8" s="60"/>
      <c r="R8" s="60"/>
      <c r="S8" s="60"/>
      <c r="T8" s="60"/>
      <c r="U8" s="60"/>
      <c r="V8" s="60"/>
      <c r="W8" s="60"/>
      <c r="X8" s="60"/>
      <c r="Y8" s="60"/>
      <c r="Z8" s="60"/>
      <c r="AA8" s="60"/>
    </row>
    <row r="9">
      <c r="A9" s="60"/>
      <c r="B9" s="285">
        <v>4.0</v>
      </c>
      <c r="C9" s="60" t="s">
        <v>962</v>
      </c>
      <c r="D9" s="60" t="s">
        <v>963</v>
      </c>
      <c r="E9" s="289" t="s">
        <v>114</v>
      </c>
      <c r="F9" s="60"/>
      <c r="G9" s="60"/>
      <c r="H9" s="60"/>
      <c r="I9" s="60"/>
      <c r="J9" s="60"/>
      <c r="K9" s="60"/>
      <c r="L9" s="60"/>
      <c r="M9" s="60"/>
      <c r="N9" s="60"/>
      <c r="O9" s="60"/>
      <c r="P9" s="60"/>
      <c r="Q9" s="60"/>
      <c r="R9" s="60"/>
      <c r="S9" s="60"/>
      <c r="T9" s="60"/>
      <c r="U9" s="60"/>
      <c r="V9" s="60"/>
      <c r="W9" s="60"/>
      <c r="X9" s="60"/>
      <c r="Y9" s="60"/>
      <c r="Z9" s="60"/>
      <c r="AA9" s="60"/>
    </row>
    <row r="10">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row>
    <row r="11">
      <c r="A11" s="60" t="s">
        <v>964</v>
      </c>
      <c r="B11" s="285">
        <v>1.0</v>
      </c>
      <c r="C11" s="60" t="s">
        <v>965</v>
      </c>
      <c r="D11" s="60" t="s">
        <v>966</v>
      </c>
      <c r="E11" s="287" t="s">
        <v>7</v>
      </c>
      <c r="F11" s="60"/>
      <c r="G11" s="60"/>
      <c r="H11" s="60"/>
      <c r="I11" s="283"/>
      <c r="J11" s="283"/>
      <c r="K11" s="60"/>
      <c r="L11" s="60"/>
      <c r="M11" s="60"/>
      <c r="N11" s="60"/>
      <c r="O11" s="60"/>
      <c r="P11" s="60"/>
      <c r="Q11" s="60"/>
      <c r="R11" s="60"/>
      <c r="S11" s="60"/>
      <c r="T11" s="60"/>
      <c r="U11" s="60"/>
      <c r="V11" s="60"/>
      <c r="W11" s="60"/>
      <c r="X11" s="60"/>
      <c r="Y11" s="60"/>
      <c r="Z11" s="60"/>
      <c r="AA11" s="60"/>
    </row>
    <row r="12">
      <c r="A12" s="60"/>
      <c r="B12" s="285">
        <v>2.0</v>
      </c>
      <c r="C12" s="60" t="s">
        <v>0</v>
      </c>
      <c r="D12" s="286" t="s">
        <v>452</v>
      </c>
      <c r="E12" s="287" t="s">
        <v>7</v>
      </c>
      <c r="F12" s="283" t="s">
        <v>493</v>
      </c>
      <c r="G12" s="60"/>
      <c r="H12" s="60"/>
      <c r="I12" s="283"/>
      <c r="J12" s="60"/>
      <c r="K12" s="60"/>
      <c r="L12" s="60"/>
      <c r="M12" s="60"/>
      <c r="N12" s="60"/>
      <c r="O12" s="60"/>
      <c r="P12" s="60"/>
      <c r="Q12" s="60"/>
      <c r="R12" s="60"/>
      <c r="S12" s="60"/>
      <c r="T12" s="60"/>
      <c r="U12" s="60"/>
      <c r="V12" s="60"/>
      <c r="W12" s="60"/>
      <c r="X12" s="60"/>
      <c r="Y12" s="60"/>
      <c r="Z12" s="60"/>
      <c r="AA12" s="60"/>
    </row>
    <row r="13">
      <c r="A13" s="60"/>
      <c r="B13" s="285">
        <v>3.0</v>
      </c>
      <c r="C13" s="60" t="s">
        <v>43</v>
      </c>
      <c r="D13" s="290" t="s">
        <v>46</v>
      </c>
      <c r="E13" s="60"/>
      <c r="F13" s="60"/>
      <c r="G13" s="60"/>
      <c r="H13" s="60"/>
      <c r="I13" s="283"/>
      <c r="J13" s="60"/>
      <c r="K13" s="60"/>
      <c r="L13" s="60"/>
      <c r="M13" s="60"/>
      <c r="N13" s="60"/>
      <c r="O13" s="60"/>
      <c r="P13" s="60"/>
      <c r="Q13" s="60"/>
      <c r="R13" s="60"/>
      <c r="S13" s="60"/>
      <c r="T13" s="60"/>
      <c r="U13" s="60"/>
      <c r="V13" s="60"/>
      <c r="W13" s="60"/>
      <c r="X13" s="60"/>
      <c r="Y13" s="60"/>
      <c r="Z13" s="60"/>
      <c r="AA13" s="60"/>
    </row>
    <row r="14">
      <c r="A14" s="60"/>
      <c r="B14" s="285">
        <v>4.0</v>
      </c>
      <c r="C14" s="60" t="s">
        <v>212</v>
      </c>
      <c r="D14" s="288" t="s">
        <v>218</v>
      </c>
      <c r="E14" s="287" t="s">
        <v>7</v>
      </c>
      <c r="F14" s="286" t="s">
        <v>452</v>
      </c>
      <c r="G14" s="60"/>
      <c r="H14" s="60"/>
      <c r="I14" s="283"/>
      <c r="J14" s="60"/>
      <c r="K14" s="60"/>
      <c r="L14" s="60"/>
      <c r="M14" s="60"/>
      <c r="N14" s="60"/>
      <c r="O14" s="60"/>
      <c r="P14" s="60"/>
      <c r="Q14" s="60"/>
      <c r="R14" s="60"/>
      <c r="S14" s="60"/>
      <c r="T14" s="60"/>
      <c r="U14" s="60"/>
      <c r="V14" s="60"/>
      <c r="W14" s="60"/>
      <c r="X14" s="60"/>
      <c r="Y14" s="60"/>
      <c r="Z14" s="60"/>
      <c r="AA14" s="60"/>
    </row>
    <row r="15">
      <c r="A15" s="60"/>
      <c r="B15" s="285">
        <v>5.0</v>
      </c>
      <c r="C15" s="60" t="s">
        <v>147</v>
      </c>
      <c r="D15" s="291" t="s">
        <v>149</v>
      </c>
      <c r="E15" s="287" t="s">
        <v>7</v>
      </c>
      <c r="F15" s="288" t="s">
        <v>218</v>
      </c>
      <c r="G15" s="286" t="s">
        <v>452</v>
      </c>
      <c r="H15" s="60"/>
      <c r="I15" s="283"/>
      <c r="J15" s="60"/>
      <c r="K15" s="60"/>
      <c r="L15" s="60"/>
      <c r="M15" s="60"/>
      <c r="N15" s="60"/>
      <c r="O15" s="60"/>
      <c r="P15" s="60"/>
      <c r="Q15" s="60"/>
      <c r="R15" s="60"/>
      <c r="S15" s="60"/>
      <c r="T15" s="60"/>
      <c r="U15" s="60"/>
      <c r="V15" s="60"/>
      <c r="W15" s="60"/>
      <c r="X15" s="60"/>
      <c r="Y15" s="60"/>
      <c r="Z15" s="60"/>
      <c r="AA15" s="60"/>
    </row>
    <row r="16">
      <c r="A16" s="60"/>
      <c r="B16" s="285">
        <v>6.0</v>
      </c>
      <c r="C16" s="283" t="s">
        <v>168</v>
      </c>
      <c r="D16" s="60" t="s">
        <v>170</v>
      </c>
      <c r="E16" s="291" t="s">
        <v>149</v>
      </c>
      <c r="F16" s="290" t="s">
        <v>46</v>
      </c>
      <c r="G16" s="60"/>
      <c r="H16" s="60"/>
      <c r="I16" s="283"/>
      <c r="J16" s="60"/>
      <c r="K16" s="60"/>
      <c r="L16" s="60"/>
      <c r="M16" s="60"/>
      <c r="N16" s="60"/>
      <c r="O16" s="60"/>
      <c r="P16" s="60"/>
      <c r="Q16" s="60"/>
      <c r="R16" s="60"/>
      <c r="S16" s="60"/>
      <c r="T16" s="60"/>
      <c r="U16" s="60"/>
      <c r="V16" s="60"/>
      <c r="W16" s="60"/>
      <c r="X16" s="60"/>
      <c r="Y16" s="60"/>
      <c r="Z16" s="60"/>
      <c r="AA16" s="60"/>
    </row>
    <row r="17">
      <c r="A17" s="60"/>
      <c r="B17" s="285">
        <v>7.0</v>
      </c>
      <c r="C17" s="60" t="s">
        <v>967</v>
      </c>
      <c r="D17" s="60" t="s">
        <v>968</v>
      </c>
      <c r="E17" s="290" t="s">
        <v>46</v>
      </c>
      <c r="F17" s="292" t="s">
        <v>97</v>
      </c>
      <c r="G17" s="287" t="s">
        <v>7</v>
      </c>
      <c r="H17" s="60" t="s">
        <v>152</v>
      </c>
      <c r="I17" s="283"/>
      <c r="J17" s="60"/>
      <c r="K17" s="60"/>
      <c r="L17" s="60"/>
      <c r="M17" s="60"/>
      <c r="N17" s="60"/>
      <c r="O17" s="60"/>
      <c r="P17" s="60"/>
      <c r="Q17" s="60"/>
      <c r="R17" s="60"/>
      <c r="S17" s="60"/>
      <c r="T17" s="60"/>
      <c r="U17" s="60"/>
      <c r="V17" s="60"/>
      <c r="W17" s="60"/>
      <c r="X17" s="60"/>
      <c r="Y17" s="60"/>
      <c r="Z17" s="60"/>
      <c r="AA17" s="60"/>
    </row>
    <row r="18">
      <c r="A18" s="60"/>
      <c r="B18" s="285">
        <v>8.0</v>
      </c>
      <c r="C18" s="60" t="s">
        <v>242</v>
      </c>
      <c r="D18" s="60" t="s">
        <v>244</v>
      </c>
      <c r="E18" s="290" t="s">
        <v>46</v>
      </c>
      <c r="F18" s="292" t="s">
        <v>97</v>
      </c>
      <c r="G18" s="60"/>
      <c r="H18" s="60"/>
      <c r="I18" s="283"/>
      <c r="J18" s="60"/>
      <c r="K18" s="60"/>
      <c r="L18" s="60"/>
      <c r="M18" s="60"/>
      <c r="N18" s="60"/>
      <c r="O18" s="60"/>
      <c r="P18" s="60"/>
      <c r="Q18" s="60"/>
      <c r="R18" s="60"/>
      <c r="S18" s="60"/>
      <c r="T18" s="60"/>
      <c r="U18" s="60"/>
      <c r="V18" s="60"/>
      <c r="W18" s="60"/>
      <c r="X18" s="60"/>
      <c r="Y18" s="60"/>
      <c r="Z18" s="60"/>
      <c r="AA18" s="60"/>
    </row>
    <row r="19">
      <c r="A19" s="60"/>
      <c r="B19" s="285">
        <v>9.0</v>
      </c>
      <c r="C19" s="60" t="s">
        <v>969</v>
      </c>
      <c r="D19" s="293" t="s">
        <v>188</v>
      </c>
      <c r="E19" s="287" t="s">
        <v>7</v>
      </c>
      <c r="F19" s="291" t="s">
        <v>149</v>
      </c>
      <c r="G19" s="60"/>
      <c r="H19" s="60"/>
      <c r="I19" s="283"/>
      <c r="J19" s="60"/>
      <c r="K19" s="60"/>
      <c r="L19" s="60"/>
      <c r="M19" s="60"/>
      <c r="N19" s="60"/>
      <c r="O19" s="60"/>
      <c r="P19" s="60"/>
      <c r="Q19" s="60"/>
      <c r="R19" s="60"/>
      <c r="S19" s="60"/>
      <c r="T19" s="60"/>
      <c r="U19" s="60"/>
      <c r="V19" s="60"/>
      <c r="W19" s="60"/>
      <c r="X19" s="60"/>
      <c r="Y19" s="60"/>
      <c r="Z19" s="60"/>
      <c r="AA19" s="60"/>
    </row>
    <row r="20">
      <c r="A20" s="60"/>
      <c r="B20" s="285">
        <v>10.0</v>
      </c>
      <c r="C20" s="283" t="s">
        <v>443</v>
      </c>
      <c r="D20" s="283" t="s">
        <v>970</v>
      </c>
      <c r="E20" s="294" t="s">
        <v>188</v>
      </c>
      <c r="F20" s="287" t="s">
        <v>7</v>
      </c>
      <c r="G20" s="291" t="s">
        <v>149</v>
      </c>
      <c r="H20" s="60"/>
      <c r="I20" s="283"/>
      <c r="J20" s="60"/>
      <c r="K20" s="60"/>
      <c r="L20" s="60"/>
      <c r="M20" s="60"/>
      <c r="N20" s="60"/>
      <c r="O20" s="60"/>
      <c r="P20" s="60"/>
      <c r="Q20" s="60"/>
      <c r="R20" s="60"/>
      <c r="S20" s="60"/>
      <c r="T20" s="60"/>
      <c r="U20" s="60"/>
      <c r="V20" s="60"/>
      <c r="W20" s="60"/>
      <c r="X20" s="60"/>
      <c r="Y20" s="60"/>
      <c r="Z20" s="60"/>
      <c r="AA20" s="60"/>
    </row>
    <row r="21">
      <c r="A21" s="60"/>
      <c r="B21" s="285"/>
      <c r="C21" s="283"/>
      <c r="D21" s="60"/>
      <c r="E21" s="60"/>
      <c r="F21" s="60"/>
      <c r="G21" s="60"/>
      <c r="H21" s="60"/>
      <c r="I21" s="60"/>
      <c r="J21" s="60"/>
      <c r="K21" s="60"/>
      <c r="L21" s="60"/>
      <c r="M21" s="60"/>
      <c r="N21" s="60"/>
      <c r="O21" s="60"/>
      <c r="P21" s="60"/>
      <c r="Q21" s="60"/>
      <c r="R21" s="60"/>
      <c r="S21" s="60"/>
      <c r="T21" s="60"/>
      <c r="U21" s="60"/>
      <c r="V21" s="60"/>
      <c r="W21" s="60"/>
      <c r="X21" s="60"/>
      <c r="Y21" s="60"/>
      <c r="Z21" s="60"/>
      <c r="AA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row>
    <row r="23">
      <c r="A23" s="60" t="s">
        <v>971</v>
      </c>
      <c r="B23" s="285">
        <v>1.0</v>
      </c>
      <c r="C23" s="60" t="s">
        <v>0</v>
      </c>
      <c r="D23" s="286" t="s">
        <v>452</v>
      </c>
      <c r="E23" s="287" t="s">
        <v>7</v>
      </c>
      <c r="F23" s="283" t="s">
        <v>493</v>
      </c>
      <c r="G23" s="60"/>
      <c r="H23" s="60"/>
      <c r="I23" s="283"/>
      <c r="J23" s="60"/>
      <c r="K23" s="60"/>
      <c r="L23" s="60"/>
      <c r="M23" s="60"/>
      <c r="N23" s="60"/>
      <c r="O23" s="60"/>
      <c r="P23" s="60"/>
      <c r="Q23" s="60"/>
      <c r="R23" s="60"/>
      <c r="S23" s="60"/>
      <c r="T23" s="60"/>
      <c r="U23" s="60"/>
      <c r="V23" s="60"/>
      <c r="W23" s="60"/>
      <c r="X23" s="60"/>
      <c r="Y23" s="60"/>
      <c r="Z23" s="60"/>
      <c r="AA23" s="60"/>
    </row>
    <row r="24">
      <c r="A24" s="60"/>
      <c r="B24" s="285">
        <v>2.0</v>
      </c>
      <c r="C24" s="60" t="s">
        <v>43</v>
      </c>
      <c r="D24" s="290" t="s">
        <v>46</v>
      </c>
      <c r="E24" s="60"/>
      <c r="F24" s="60"/>
      <c r="G24" s="60"/>
      <c r="H24" s="60"/>
      <c r="I24" s="283"/>
      <c r="J24" s="60"/>
      <c r="K24" s="60"/>
      <c r="L24" s="60"/>
      <c r="M24" s="60"/>
      <c r="N24" s="60"/>
      <c r="O24" s="60"/>
      <c r="P24" s="60"/>
      <c r="Q24" s="60"/>
      <c r="R24" s="60"/>
      <c r="S24" s="60"/>
      <c r="T24" s="60"/>
      <c r="U24" s="60"/>
      <c r="V24" s="60"/>
      <c r="W24" s="60"/>
      <c r="X24" s="60"/>
      <c r="Y24" s="60"/>
      <c r="Z24" s="60"/>
      <c r="AA24" s="60"/>
    </row>
    <row r="25">
      <c r="A25" s="60"/>
      <c r="B25" s="285">
        <v>3.0</v>
      </c>
      <c r="C25" s="60" t="s">
        <v>95</v>
      </c>
      <c r="D25" s="292" t="s">
        <v>97</v>
      </c>
      <c r="E25" s="60"/>
      <c r="F25" s="60"/>
      <c r="G25" s="60"/>
      <c r="H25" s="60"/>
      <c r="I25" s="283"/>
      <c r="J25" s="60"/>
      <c r="K25" s="60"/>
      <c r="L25" s="60"/>
      <c r="M25" s="60"/>
      <c r="N25" s="60"/>
      <c r="O25" s="60"/>
      <c r="P25" s="60"/>
      <c r="Q25" s="60"/>
      <c r="R25" s="60"/>
      <c r="S25" s="60"/>
      <c r="T25" s="60"/>
      <c r="U25" s="60"/>
      <c r="V25" s="60"/>
      <c r="W25" s="60"/>
      <c r="X25" s="60"/>
      <c r="Y25" s="60"/>
      <c r="Z25" s="60"/>
      <c r="AA25" s="60"/>
    </row>
    <row r="26">
      <c r="A26" s="60"/>
      <c r="B26" s="285">
        <v>4.0</v>
      </c>
      <c r="C26" s="60" t="s">
        <v>190</v>
      </c>
      <c r="D26" s="60" t="s">
        <v>194</v>
      </c>
      <c r="E26" s="292" t="s">
        <v>97</v>
      </c>
      <c r="F26" s="290" t="s">
        <v>46</v>
      </c>
      <c r="G26" s="60"/>
      <c r="H26" s="60"/>
      <c r="I26" s="283"/>
      <c r="J26" s="60"/>
      <c r="K26" s="60"/>
      <c r="L26" s="60"/>
      <c r="M26" s="60"/>
      <c r="N26" s="60"/>
      <c r="O26" s="60"/>
      <c r="P26" s="60"/>
      <c r="Q26" s="60"/>
      <c r="R26" s="60"/>
      <c r="S26" s="60"/>
      <c r="T26" s="60"/>
      <c r="U26" s="60"/>
      <c r="V26" s="60"/>
      <c r="W26" s="60"/>
      <c r="X26" s="60"/>
      <c r="Y26" s="60"/>
      <c r="Z26" s="60"/>
      <c r="AA26" s="60"/>
    </row>
    <row r="27">
      <c r="A27" s="60"/>
      <c r="B27" s="285">
        <v>5.0</v>
      </c>
      <c r="C27" s="60" t="s">
        <v>967</v>
      </c>
      <c r="D27" s="295" t="s">
        <v>968</v>
      </c>
      <c r="E27" s="290" t="s">
        <v>46</v>
      </c>
      <c r="F27" s="292" t="s">
        <v>97</v>
      </c>
      <c r="G27" s="287" t="s">
        <v>7</v>
      </c>
      <c r="H27" s="60" t="s">
        <v>152</v>
      </c>
      <c r="I27" s="283"/>
      <c r="J27" s="60"/>
      <c r="K27" s="60"/>
      <c r="L27" s="60"/>
      <c r="M27" s="60"/>
      <c r="N27" s="60"/>
      <c r="O27" s="60"/>
      <c r="P27" s="60"/>
      <c r="Q27" s="60"/>
      <c r="R27" s="60"/>
      <c r="S27" s="60"/>
      <c r="T27" s="60"/>
      <c r="U27" s="60"/>
      <c r="V27" s="60"/>
      <c r="W27" s="60"/>
      <c r="X27" s="60"/>
      <c r="Y27" s="60"/>
      <c r="Z27" s="60"/>
      <c r="AA27" s="60"/>
    </row>
    <row r="28">
      <c r="A28" s="60"/>
      <c r="B28" s="285">
        <v>6.0</v>
      </c>
      <c r="C28" s="60" t="s">
        <v>242</v>
      </c>
      <c r="D28" s="296" t="s">
        <v>244</v>
      </c>
      <c r="E28" s="290" t="s">
        <v>46</v>
      </c>
      <c r="F28" s="292" t="s">
        <v>97</v>
      </c>
      <c r="G28" s="60"/>
      <c r="H28" s="60"/>
      <c r="I28" s="283"/>
      <c r="J28" s="60"/>
      <c r="K28" s="60"/>
      <c r="L28" s="60"/>
      <c r="M28" s="60"/>
      <c r="N28" s="60"/>
      <c r="O28" s="60"/>
      <c r="P28" s="60"/>
      <c r="Q28" s="60"/>
      <c r="R28" s="60"/>
      <c r="S28" s="60"/>
      <c r="T28" s="60"/>
      <c r="U28" s="60"/>
      <c r="V28" s="60"/>
      <c r="W28" s="60"/>
      <c r="X28" s="60"/>
      <c r="Y28" s="60"/>
      <c r="Z28" s="60"/>
      <c r="AA28" s="60"/>
    </row>
    <row r="29">
      <c r="A29" s="60"/>
      <c r="B29" s="285">
        <v>7.0</v>
      </c>
      <c r="C29" s="283" t="s">
        <v>972</v>
      </c>
      <c r="D29" s="60" t="s">
        <v>973</v>
      </c>
      <c r="E29" s="296" t="s">
        <v>244</v>
      </c>
      <c r="F29" s="60"/>
      <c r="G29" s="60"/>
      <c r="H29" s="60"/>
      <c r="I29" s="283"/>
      <c r="J29" s="60"/>
      <c r="K29" s="60"/>
      <c r="L29" s="60"/>
      <c r="M29" s="60"/>
      <c r="N29" s="60"/>
      <c r="O29" s="60"/>
      <c r="P29" s="60"/>
      <c r="Q29" s="60"/>
      <c r="R29" s="60"/>
      <c r="S29" s="60"/>
      <c r="T29" s="60"/>
      <c r="U29" s="60"/>
      <c r="V29" s="60"/>
      <c r="W29" s="60"/>
      <c r="X29" s="60"/>
      <c r="Y29" s="60"/>
      <c r="Z29" s="60"/>
      <c r="AA29" s="60"/>
    </row>
    <row r="30">
      <c r="A30" s="60"/>
      <c r="B30" s="285">
        <v>8.0</v>
      </c>
      <c r="C30" s="283" t="s">
        <v>974</v>
      </c>
      <c r="D30" s="60" t="s">
        <v>975</v>
      </c>
      <c r="E30" s="296" t="s">
        <v>244</v>
      </c>
      <c r="F30" s="295" t="s">
        <v>968</v>
      </c>
      <c r="G30" s="60"/>
      <c r="H30" s="60"/>
      <c r="I30" s="283"/>
      <c r="J30" s="60"/>
      <c r="K30" s="60"/>
      <c r="L30" s="60"/>
      <c r="M30" s="60"/>
      <c r="N30" s="60"/>
      <c r="O30" s="60"/>
      <c r="P30" s="60"/>
      <c r="Q30" s="60"/>
      <c r="R30" s="60"/>
      <c r="S30" s="60"/>
      <c r="T30" s="60"/>
      <c r="U30" s="60"/>
      <c r="V30" s="60"/>
      <c r="W30" s="60"/>
      <c r="X30" s="60"/>
      <c r="Y30" s="60"/>
      <c r="Z30" s="60"/>
      <c r="AA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row>
    <row r="1002">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c r="AA1002" s="60"/>
    </row>
    <row r="1003">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c r="AA1003" s="60"/>
    </row>
    <row r="1004">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c r="AA1004" s="60"/>
    </row>
    <row r="1005">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c r="AA1005" s="60"/>
    </row>
    <row r="1006">
      <c r="A1006" s="60"/>
      <c r="B1006" s="60"/>
      <c r="C1006" s="60"/>
      <c r="D1006" s="60"/>
      <c r="E1006" s="60"/>
      <c r="F1006" s="60"/>
      <c r="G1006" s="60"/>
      <c r="H1006" s="60"/>
      <c r="I1006" s="60"/>
      <c r="J1006" s="60"/>
      <c r="K1006" s="60"/>
      <c r="L1006" s="60"/>
      <c r="M1006" s="60"/>
      <c r="N1006" s="60"/>
      <c r="O1006" s="60"/>
      <c r="P1006" s="60"/>
      <c r="Q1006" s="60"/>
      <c r="R1006" s="60"/>
      <c r="S1006" s="60"/>
      <c r="T1006" s="60"/>
      <c r="U1006" s="60"/>
      <c r="V1006" s="60"/>
      <c r="W1006" s="60"/>
      <c r="X1006" s="60"/>
      <c r="Y1006" s="60"/>
      <c r="Z1006" s="60"/>
      <c r="AA1006" s="60"/>
    </row>
    <row r="1007">
      <c r="A1007" s="60"/>
      <c r="B1007" s="60"/>
      <c r="C1007" s="60"/>
      <c r="D1007" s="60"/>
      <c r="E1007" s="60"/>
      <c r="F1007" s="60"/>
      <c r="G1007" s="60"/>
      <c r="H1007" s="60"/>
      <c r="I1007" s="60"/>
      <c r="J1007" s="60"/>
      <c r="K1007" s="60"/>
      <c r="L1007" s="60"/>
      <c r="M1007" s="60"/>
      <c r="N1007" s="60"/>
      <c r="O1007" s="60"/>
      <c r="P1007" s="60"/>
      <c r="Q1007" s="60"/>
      <c r="R1007" s="60"/>
      <c r="S1007" s="60"/>
      <c r="T1007" s="60"/>
      <c r="U1007" s="60"/>
      <c r="V1007" s="60"/>
      <c r="W1007" s="60"/>
      <c r="X1007" s="60"/>
      <c r="Y1007" s="60"/>
      <c r="Z1007" s="60"/>
      <c r="AA1007" s="6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8.63"/>
    <col customWidth="1" min="3" max="3" width="23.63"/>
    <col customWidth="1" min="6" max="6" width="12.88"/>
    <col customWidth="1" min="8" max="8" width="17.63"/>
    <col customWidth="1" min="10" max="10" width="16.5"/>
    <col customWidth="1" min="11" max="11" width="15.88"/>
    <col customWidth="1" min="12" max="12" width="31.25"/>
    <col customWidth="1" min="13" max="13" width="20.75"/>
  </cols>
  <sheetData>
    <row r="1">
      <c r="A1" s="297"/>
      <c r="F1" s="22" t="s">
        <v>865</v>
      </c>
      <c r="J1" s="298"/>
    </row>
    <row r="2">
      <c r="A2" s="299" t="s">
        <v>852</v>
      </c>
      <c r="F2" s="22" t="s">
        <v>976</v>
      </c>
      <c r="H2" s="22" t="s">
        <v>977</v>
      </c>
      <c r="J2" s="298"/>
      <c r="L2" s="22" t="s">
        <v>978</v>
      </c>
    </row>
    <row r="3">
      <c r="A3" s="297" t="s">
        <v>853</v>
      </c>
      <c r="B3" s="68" t="s">
        <v>720</v>
      </c>
      <c r="C3" s="68" t="s">
        <v>7</v>
      </c>
      <c r="D3" s="68" t="s">
        <v>663</v>
      </c>
      <c r="E3" s="68" t="s">
        <v>843</v>
      </c>
      <c r="F3" s="298" t="s">
        <v>863</v>
      </c>
      <c r="G3" s="68" t="s">
        <v>444</v>
      </c>
      <c r="H3" s="22" t="s">
        <v>869</v>
      </c>
      <c r="I3" s="68" t="s">
        <v>585</v>
      </c>
      <c r="J3" s="298" t="s">
        <v>561</v>
      </c>
      <c r="K3" s="68" t="s">
        <v>875</v>
      </c>
      <c r="L3" s="22" t="s">
        <v>979</v>
      </c>
      <c r="M3" s="22" t="s">
        <v>980</v>
      </c>
    </row>
    <row r="4">
      <c r="A4" s="297">
        <v>1.0</v>
      </c>
      <c r="B4" s="297">
        <v>1.0</v>
      </c>
      <c r="C4" s="297">
        <v>101.0</v>
      </c>
      <c r="D4" s="297">
        <v>70001.0</v>
      </c>
      <c r="E4" s="297" t="s">
        <v>83</v>
      </c>
      <c r="F4" s="299" t="s">
        <v>976</v>
      </c>
      <c r="G4" s="300">
        <v>2100000.0</v>
      </c>
      <c r="H4" s="301">
        <v>0.0</v>
      </c>
      <c r="I4" s="302">
        <v>45909.0</v>
      </c>
      <c r="J4" s="303">
        <v>45909.625</v>
      </c>
      <c r="K4" s="298" t="s">
        <v>981</v>
      </c>
    </row>
    <row r="5">
      <c r="A5" s="297">
        <v>2.0</v>
      </c>
      <c r="B5" s="297">
        <v>2.0</v>
      </c>
      <c r="C5" s="297">
        <v>102.0</v>
      </c>
      <c r="D5" s="297">
        <v>7703.0</v>
      </c>
      <c r="E5" s="297" t="s">
        <v>83</v>
      </c>
      <c r="F5" s="299" t="s">
        <v>976</v>
      </c>
      <c r="G5" s="300">
        <v>5500000.0</v>
      </c>
      <c r="H5" s="300">
        <v>5500000.0</v>
      </c>
      <c r="I5" s="302">
        <v>45930.0</v>
      </c>
      <c r="J5" s="303">
        <v>45930.625</v>
      </c>
      <c r="K5" s="298" t="s">
        <v>982</v>
      </c>
    </row>
    <row r="6">
      <c r="A6" s="297">
        <v>3.0</v>
      </c>
      <c r="B6" s="297">
        <v>3.0</v>
      </c>
      <c r="C6" s="297">
        <v>102.0</v>
      </c>
      <c r="D6" s="297">
        <v>70004.0</v>
      </c>
      <c r="E6" s="297" t="s">
        <v>83</v>
      </c>
      <c r="F6" s="299" t="s">
        <v>865</v>
      </c>
      <c r="G6" s="300">
        <v>-600000.0</v>
      </c>
      <c r="H6" s="300">
        <v>-600000.0</v>
      </c>
      <c r="I6" s="302">
        <v>45929.0</v>
      </c>
      <c r="J6" s="303">
        <v>45929.84375</v>
      </c>
      <c r="K6" s="298" t="s">
        <v>983</v>
      </c>
    </row>
    <row r="7">
      <c r="A7" s="299" t="s">
        <v>984</v>
      </c>
      <c r="B7" s="297">
        <v>1.0</v>
      </c>
      <c r="C7" s="297">
        <v>101.0</v>
      </c>
      <c r="D7" s="297">
        <v>70001.0</v>
      </c>
      <c r="E7" s="297" t="s">
        <v>83</v>
      </c>
      <c r="F7" s="299" t="s">
        <v>865</v>
      </c>
      <c r="G7" s="301">
        <v>-2100000.0</v>
      </c>
      <c r="H7" s="301">
        <v>0.0</v>
      </c>
      <c r="I7" s="32">
        <v>45915.0</v>
      </c>
      <c r="J7" s="303">
        <v>45909.625</v>
      </c>
      <c r="K7" s="298" t="s">
        <v>981</v>
      </c>
      <c r="L7" s="22">
        <v>0.0</v>
      </c>
    </row>
    <row r="11">
      <c r="A11" s="28" t="s">
        <v>985</v>
      </c>
      <c r="B11" s="28" t="s">
        <v>986</v>
      </c>
      <c r="C11" s="28" t="s">
        <v>987</v>
      </c>
    </row>
    <row r="12">
      <c r="A12" s="22" t="s">
        <v>988</v>
      </c>
      <c r="B12" s="22">
        <v>0.0</v>
      </c>
      <c r="C12" s="22" t="s">
        <v>989</v>
      </c>
    </row>
    <row r="13">
      <c r="A13" s="22" t="s">
        <v>990</v>
      </c>
      <c r="B13" s="22" t="s">
        <v>991</v>
      </c>
      <c r="C13" s="22" t="s">
        <v>992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23.38"/>
    <col customWidth="1" min="3" max="3" width="17.5"/>
    <col customWidth="1" min="4" max="4" width="19.75"/>
    <col customWidth="1" min="5" max="5" width="32.38"/>
    <col customWidth="1" min="6" max="6" width="40.25"/>
    <col customWidth="1" min="7" max="7" width="24.0"/>
    <col customWidth="1" min="8" max="8" width="28.0"/>
    <col customWidth="1" min="9" max="9" width="24.25"/>
    <col customWidth="1" min="10" max="10" width="33.75"/>
    <col customWidth="1" min="11" max="11" width="19.88"/>
    <col customWidth="1" min="12" max="12" width="28.0"/>
    <col customWidth="1" min="13" max="13" width="24.0"/>
    <col customWidth="1" min="14" max="14" width="20.38"/>
    <col customWidth="1" min="15" max="15" width="21.63"/>
    <col customWidth="1" min="16" max="16" width="23.25"/>
    <col customWidth="1" min="17" max="17" width="16.25"/>
    <col customWidth="1" min="18" max="18" width="22.75"/>
    <col customWidth="1" min="19" max="19" width="26.88"/>
    <col customWidth="1" min="20" max="20" width="24.13"/>
    <col customWidth="1" min="21" max="21" width="23.13"/>
    <col customWidth="1" min="22" max="22" width="20.88"/>
    <col customWidth="1" min="24" max="24" width="17.25"/>
    <col customWidth="1" min="25" max="25" width="21.13"/>
    <col customWidth="1" min="26" max="26" width="18.75"/>
    <col customWidth="1" min="29" max="29" width="20.5"/>
    <col customWidth="1" min="30" max="30" width="12.63"/>
  </cols>
  <sheetData>
    <row r="1">
      <c r="A1" s="304" t="s">
        <v>993</v>
      </c>
      <c r="B1" s="305">
        <f>DATE(2025,9,30)</f>
        <v>45930</v>
      </c>
      <c r="C1" s="306"/>
      <c r="D1" s="307" t="s">
        <v>447</v>
      </c>
      <c r="E1" s="308">
        <v>46037.665972222225</v>
      </c>
      <c r="F1" s="309"/>
      <c r="G1" s="309"/>
      <c r="H1" s="309"/>
      <c r="I1" s="309"/>
      <c r="J1" s="309"/>
      <c r="K1" s="306"/>
      <c r="L1" s="306"/>
      <c r="M1" s="306"/>
      <c r="N1" s="306"/>
      <c r="O1" s="306"/>
      <c r="P1" s="306"/>
      <c r="Q1" s="306"/>
      <c r="R1" s="306"/>
      <c r="S1" s="306"/>
      <c r="T1" s="306"/>
      <c r="U1" s="306"/>
      <c r="V1" s="306"/>
      <c r="W1" s="306"/>
      <c r="X1" s="306"/>
      <c r="Y1" s="306"/>
      <c r="Z1" s="306"/>
      <c r="AA1" s="306"/>
      <c r="AB1" s="306"/>
      <c r="AC1" s="306"/>
      <c r="AD1" s="306"/>
      <c r="AE1" s="306"/>
    </row>
    <row r="2">
      <c r="A2" s="304"/>
      <c r="B2" s="306"/>
      <c r="C2" s="306"/>
      <c r="D2" s="310"/>
      <c r="E2" s="309"/>
      <c r="F2" s="311"/>
      <c r="G2" s="309"/>
      <c r="H2" s="309"/>
      <c r="I2" s="311"/>
      <c r="J2" s="309"/>
      <c r="K2" s="306"/>
      <c r="L2" s="306"/>
      <c r="M2" s="306"/>
      <c r="N2" s="306"/>
      <c r="O2" s="306"/>
      <c r="P2" s="306"/>
      <c r="Q2" s="306"/>
      <c r="R2" s="306"/>
      <c r="S2" s="306"/>
      <c r="T2" s="306"/>
      <c r="U2" s="306"/>
      <c r="V2" s="306"/>
      <c r="W2" s="306"/>
      <c r="X2" s="306"/>
      <c r="Y2" s="306"/>
      <c r="Z2" s="306"/>
      <c r="AA2" s="306"/>
      <c r="AB2" s="306"/>
      <c r="AC2" s="306"/>
      <c r="AD2" s="306"/>
      <c r="AE2" s="306"/>
    </row>
    <row r="3">
      <c r="A3" s="312" t="s">
        <v>486</v>
      </c>
      <c r="B3" s="306"/>
      <c r="C3" s="310"/>
      <c r="D3" s="304"/>
      <c r="E3" s="309"/>
      <c r="F3" s="311"/>
      <c r="G3" s="309"/>
      <c r="H3" s="309"/>
      <c r="I3" s="311"/>
      <c r="J3" s="309"/>
      <c r="K3" s="306"/>
      <c r="L3" s="306"/>
      <c r="M3" s="306"/>
      <c r="N3" s="306"/>
      <c r="O3" s="306"/>
      <c r="P3" s="306"/>
      <c r="Q3" s="306"/>
      <c r="R3" s="306"/>
      <c r="S3" s="306"/>
      <c r="T3" s="306"/>
      <c r="U3" s="306"/>
      <c r="V3" s="306"/>
      <c r="W3" s="306"/>
      <c r="X3" s="306"/>
      <c r="Y3" s="306"/>
      <c r="Z3" s="306"/>
      <c r="AA3" s="306"/>
      <c r="AB3" s="306"/>
      <c r="AC3" s="306"/>
      <c r="AD3" s="306"/>
      <c r="AE3" s="306"/>
    </row>
    <row r="4">
      <c r="A4" s="313" t="str">
        <f t="array" ref="A4:O4">TRANSPOSE('All Table_V4_Clean'!A25:A39)</f>
        <v>entity_id</v>
      </c>
      <c r="B4" s="314" t="s">
        <v>7</v>
      </c>
      <c r="C4" s="314" t="s">
        <v>490</v>
      </c>
      <c r="D4" s="314" t="s">
        <v>491</v>
      </c>
      <c r="E4" s="314" t="s">
        <v>492</v>
      </c>
      <c r="F4" s="314" t="s">
        <v>493</v>
      </c>
      <c r="G4" s="314" t="s">
        <v>498</v>
      </c>
      <c r="H4" s="314" t="s">
        <v>500</v>
      </c>
      <c r="I4" s="314" t="s">
        <v>501</v>
      </c>
      <c r="J4" s="314" t="s">
        <v>502</v>
      </c>
      <c r="K4" s="314" t="s">
        <v>482</v>
      </c>
      <c r="L4" s="314" t="s">
        <v>484</v>
      </c>
      <c r="M4" s="314" t="s">
        <v>503</v>
      </c>
      <c r="N4" s="314" t="s">
        <v>506</v>
      </c>
      <c r="O4" s="314" t="s">
        <v>510</v>
      </c>
      <c r="P4" s="306"/>
      <c r="Q4" s="306"/>
      <c r="R4" s="306"/>
      <c r="S4" s="306"/>
      <c r="T4" s="306"/>
      <c r="U4" s="306"/>
      <c r="V4" s="306"/>
      <c r="W4" s="306"/>
      <c r="X4" s="306"/>
      <c r="Y4" s="306"/>
      <c r="Z4" s="306"/>
      <c r="AA4" s="306"/>
      <c r="AB4" s="306"/>
      <c r="AC4" s="306"/>
      <c r="AD4" s="306"/>
      <c r="AE4" s="306"/>
    </row>
    <row r="5">
      <c r="A5" s="315" t="str">
        <f>RRP_1_V4_Sep25!B13</f>
        <v>BBL0107536000374</v>
      </c>
      <c r="B5" s="315">
        <f>RRP_1_V4_Sep25!C13</f>
        <v>101</v>
      </c>
      <c r="C5" s="315" t="str">
        <f>RRP_1_V4_Sep25!D13</f>
        <v>BANGKOK BANK PCL</v>
      </c>
      <c r="D5" s="315" t="str">
        <f>RRP_1_V4_Sep25!E13</f>
        <v>BBL</v>
      </c>
      <c r="E5" s="315" t="str">
        <f>RRP_1_V4_Sep25!F13</f>
        <v>Commercial Bank</v>
      </c>
      <c r="F5" s="315" t="str">
        <f>RRP_1_V4_Sep25!G13</f>
        <v>002</v>
      </c>
      <c r="G5" s="315" t="str">
        <f>RRP_1_V4_Sep25!H13</f>
        <v>BKKBTHBK</v>
      </c>
      <c r="H5" s="315" t="str">
        <f>RRP_1_V4_Sep25!I13</f>
        <v>AA-</v>
      </c>
      <c r="I5" s="315" t="str">
        <f>RRP_1_V4_Sep25!J13</f>
        <v>TRIS Rating</v>
      </c>
      <c r="J5" s="316">
        <f>RRP_1_V4_Sep25!K13</f>
        <v>45839</v>
      </c>
      <c r="K5" s="316">
        <f>RRP_1_V4_Sep25!L13</f>
        <v>45839</v>
      </c>
      <c r="L5" s="316">
        <f>RRP_1_V4_Sep25!M13</f>
        <v>45839</v>
      </c>
      <c r="M5" s="315" t="str">
        <f>RRP_1_V4_Sep25!N13</f>
        <v>176039</v>
      </c>
      <c r="N5" s="317" t="s">
        <v>508</v>
      </c>
      <c r="O5" s="317" t="s">
        <v>512</v>
      </c>
      <c r="P5" s="306"/>
      <c r="Q5" s="306"/>
      <c r="R5" s="306"/>
      <c r="S5" s="306"/>
      <c r="T5" s="306"/>
      <c r="U5" s="306"/>
      <c r="V5" s="306"/>
      <c r="W5" s="306"/>
      <c r="X5" s="306"/>
      <c r="Y5" s="306"/>
      <c r="Z5" s="306"/>
      <c r="AA5" s="306"/>
      <c r="AB5" s="306"/>
      <c r="AC5" s="306"/>
      <c r="AD5" s="306"/>
      <c r="AE5" s="306"/>
    </row>
    <row r="6">
      <c r="A6" s="315" t="str">
        <f>RRP_2_V4_Sep25!B13</f>
        <v>KBANK0107536000315</v>
      </c>
      <c r="B6" s="315">
        <f>RRP_2_V4_Sep25!C13</f>
        <v>102</v>
      </c>
      <c r="C6" s="315" t="str">
        <f>RRP_2_V4_Sep25!D13</f>
        <v>KASIKORNBANK PCL</v>
      </c>
      <c r="D6" s="315" t="str">
        <f>RRP_2_V4_Sep25!E13</f>
        <v>KBANK</v>
      </c>
      <c r="E6" s="315" t="str">
        <f>RRP_2_V4_Sep25!F13</f>
        <v>Commercial Bank</v>
      </c>
      <c r="F6" s="315" t="str">
        <f>RRP_2_V4_Sep25!G13</f>
        <v>004</v>
      </c>
      <c r="G6" s="315" t="str">
        <f>RRP_2_V4_Sep25!H13</f>
        <v>KASITHBK</v>
      </c>
      <c r="H6" s="315" t="str">
        <f>RRP_2_V4_Sep25!I13</f>
        <v>AA</v>
      </c>
      <c r="I6" s="315" t="str">
        <f>RRP_2_V4_Sep25!J13</f>
        <v>TRIS Rating</v>
      </c>
      <c r="J6" s="316">
        <f>RRP_2_V4_Sep25!K13</f>
        <v>45839</v>
      </c>
      <c r="K6" s="316">
        <f>RRP_2_V4_Sep25!L13</f>
        <v>45839</v>
      </c>
      <c r="L6" s="316">
        <f>RRP_2_V4_Sep25!M13</f>
        <v>45839</v>
      </c>
      <c r="M6" s="315" t="str">
        <f>RRP_2_V4_Sep25!N13</f>
        <v>176039</v>
      </c>
      <c r="N6" s="317" t="s">
        <v>508</v>
      </c>
      <c r="O6" s="317" t="s">
        <v>512</v>
      </c>
      <c r="P6" s="306"/>
      <c r="Q6" s="306"/>
      <c r="R6" s="306"/>
      <c r="S6" s="306"/>
      <c r="T6" s="306"/>
      <c r="U6" s="306"/>
      <c r="V6" s="306"/>
      <c r="W6" s="306"/>
      <c r="X6" s="306"/>
      <c r="Y6" s="306"/>
      <c r="Z6" s="306"/>
      <c r="AA6" s="306"/>
      <c r="AB6" s="306"/>
      <c r="AC6" s="306"/>
      <c r="AD6" s="306"/>
      <c r="AE6" s="306"/>
    </row>
    <row r="7">
      <c r="A7" s="315" t="str">
        <f>Repo_1_V4_Sep25!B13</f>
        <v>KTB107537000882</v>
      </c>
      <c r="B7" s="315">
        <f>Repo_1_V4_Sep25!C13</f>
        <v>103</v>
      </c>
      <c r="C7" s="315" t="str">
        <f>Repo_1_V4_Sep25!D13</f>
        <v>KRUNGTHAI BANK PCL</v>
      </c>
      <c r="D7" s="315" t="str">
        <f>Repo_1_V4_Sep25!E13</f>
        <v>KTB</v>
      </c>
      <c r="E7" s="315" t="str">
        <f>Repo_1_V4_Sep25!F13</f>
        <v>Commercial Bank</v>
      </c>
      <c r="F7" s="315" t="str">
        <f>Repo_1_V4_Sep25!G13</f>
        <v>006</v>
      </c>
      <c r="G7" s="315" t="str">
        <f>Repo_1_V4_Sep25!H13</f>
        <v>KRTHTHBK</v>
      </c>
      <c r="H7" s="315" t="str">
        <f>Repo_1_V4_Sep25!I13</f>
        <v>AA+</v>
      </c>
      <c r="I7" s="315" t="str">
        <f>Repo_1_V4_Sep25!J13</f>
        <v>TRIS Rating</v>
      </c>
      <c r="J7" s="316">
        <f>Repo_1_V4_Sep25!K13</f>
        <v>45839</v>
      </c>
      <c r="K7" s="316">
        <f>Repo_1_V4_Sep25!L13</f>
        <v>45839</v>
      </c>
      <c r="L7" s="316">
        <f>Repo_1_V4_Sep25!M13</f>
        <v>45839</v>
      </c>
      <c r="M7" s="315" t="str">
        <f>Repo_1_V4_Sep25!N13</f>
        <v>176039</v>
      </c>
      <c r="N7" s="317" t="s">
        <v>508</v>
      </c>
      <c r="O7" s="317" t="s">
        <v>512</v>
      </c>
      <c r="P7" s="306"/>
      <c r="Q7" s="306"/>
      <c r="R7" s="306"/>
      <c r="S7" s="306"/>
      <c r="T7" s="306"/>
      <c r="U7" s="306"/>
      <c r="V7" s="306"/>
      <c r="W7" s="306"/>
      <c r="X7" s="306"/>
      <c r="Y7" s="306"/>
      <c r="Z7" s="306"/>
      <c r="AA7" s="306"/>
      <c r="AB7" s="306"/>
      <c r="AC7" s="306"/>
      <c r="AD7" s="306"/>
      <c r="AE7" s="306"/>
    </row>
    <row r="8">
      <c r="A8" s="315" t="str">
        <f>'IB Lend_V4_Sep25'!A12</f>
        <v>CIMB0107537002338</v>
      </c>
      <c r="B8" s="315">
        <f>'IB Lend_V4_Sep25'!B12</f>
        <v>104</v>
      </c>
      <c r="C8" s="315" t="str">
        <f>'IB Lend_V4_Sep25'!C12</f>
        <v>CIMB THAI BANK PCL</v>
      </c>
      <c r="D8" s="315" t="str">
        <f>'IB Lend_V4_Sep25'!D12</f>
        <v>CIMB</v>
      </c>
      <c r="E8" s="315" t="str">
        <f>'IB Lend_V4_Sep25'!E12</f>
        <v>Commercial Bank</v>
      </c>
      <c r="F8" s="315" t="str">
        <f>'IB Lend_V4_Sep25'!F12</f>
        <v>022</v>
      </c>
      <c r="G8" s="315" t="str">
        <f>'IB Lend_V4_Sep25'!G12</f>
        <v>UBOBTHBK</v>
      </c>
      <c r="H8" s="315" t="str">
        <f>'IB Lend_V4_Sep25'!H12</f>
        <v>AA(THA)</v>
      </c>
      <c r="I8" s="315" t="str">
        <f>'IB Lend_V4_Sep25'!I12</f>
        <v>Fitch Rating</v>
      </c>
      <c r="J8" s="318">
        <f>'IB Lend_V4_Sep25'!J12</f>
        <v>45900</v>
      </c>
      <c r="K8" s="318">
        <f>'IB Lend_V4_Sep25'!K12</f>
        <v>45828</v>
      </c>
      <c r="L8" s="318">
        <f>'IB Lend_V4_Sep25'!L12</f>
        <v>45900</v>
      </c>
      <c r="M8" s="315">
        <f>'IB Lend_V4_Sep25'!M12</f>
        <v>176039</v>
      </c>
      <c r="N8" s="317" t="s">
        <v>508</v>
      </c>
      <c r="O8" s="317" t="s">
        <v>512</v>
      </c>
      <c r="P8" s="306"/>
      <c r="Q8" s="306"/>
      <c r="R8" s="306"/>
      <c r="S8" s="306"/>
      <c r="T8" s="306"/>
      <c r="U8" s="306"/>
      <c r="V8" s="306"/>
      <c r="W8" s="306"/>
      <c r="X8" s="306"/>
      <c r="Y8" s="306"/>
      <c r="Z8" s="306"/>
      <c r="AA8" s="306"/>
      <c r="AB8" s="306"/>
      <c r="AC8" s="306"/>
      <c r="AD8" s="306"/>
      <c r="AE8" s="306"/>
    </row>
    <row r="9">
      <c r="A9" s="304"/>
      <c r="B9" s="306"/>
      <c r="C9" s="306"/>
      <c r="D9" s="306"/>
      <c r="E9" s="309"/>
      <c r="F9" s="311"/>
      <c r="G9" s="309"/>
      <c r="H9" s="309"/>
      <c r="I9" s="311"/>
      <c r="J9" s="309"/>
      <c r="K9" s="306"/>
      <c r="L9" s="306"/>
      <c r="M9" s="306"/>
      <c r="N9" s="306"/>
      <c r="O9" s="306"/>
      <c r="P9" s="306"/>
      <c r="Q9" s="306"/>
      <c r="R9" s="306"/>
      <c r="S9" s="306"/>
      <c r="T9" s="306"/>
      <c r="U9" s="306"/>
      <c r="V9" s="306"/>
      <c r="W9" s="306"/>
      <c r="X9" s="306"/>
      <c r="Y9" s="306"/>
      <c r="Z9" s="306"/>
      <c r="AA9" s="306"/>
      <c r="AB9" s="306"/>
      <c r="AC9" s="306"/>
      <c r="AD9" s="306"/>
      <c r="AE9" s="306"/>
    </row>
    <row r="10">
      <c r="A10" s="312" t="s">
        <v>389</v>
      </c>
      <c r="B10" s="306"/>
      <c r="C10" s="306"/>
      <c r="D10" s="306"/>
      <c r="E10" s="309"/>
      <c r="F10" s="311"/>
      <c r="G10" s="309"/>
      <c r="H10" s="309"/>
      <c r="I10" s="311"/>
      <c r="J10" s="309"/>
      <c r="K10" s="306"/>
      <c r="L10" s="306"/>
      <c r="M10" s="306"/>
      <c r="N10" s="306"/>
      <c r="O10" s="306"/>
      <c r="P10" s="306"/>
      <c r="Q10" s="306"/>
      <c r="R10" s="306"/>
      <c r="S10" s="306"/>
      <c r="T10" s="306"/>
      <c r="U10" s="306"/>
      <c r="V10" s="306"/>
      <c r="W10" s="306"/>
      <c r="X10" s="306"/>
      <c r="Y10" s="306"/>
      <c r="Z10" s="306"/>
      <c r="AA10" s="306"/>
      <c r="AB10" s="306"/>
      <c r="AC10" s="306"/>
      <c r="AD10" s="306"/>
      <c r="AE10" s="306"/>
    </row>
    <row r="11">
      <c r="A11" s="313" t="str">
        <f t="array" ref="A11:W11">TRANSPOSE('All Table_V4_Clean'!A46:A68)</f>
        <v>security_id</v>
      </c>
      <c r="B11" s="314" t="s">
        <v>516</v>
      </c>
      <c r="C11" s="314" t="s">
        <v>517</v>
      </c>
      <c r="D11" s="314" t="s">
        <v>519</v>
      </c>
      <c r="E11" s="314" t="s">
        <v>522</v>
      </c>
      <c r="F11" s="314" t="s">
        <v>524</v>
      </c>
      <c r="G11" s="314" t="s">
        <v>525</v>
      </c>
      <c r="H11" s="314" t="s">
        <v>526</v>
      </c>
      <c r="I11" s="314" t="s">
        <v>528</v>
      </c>
      <c r="J11" s="314" t="s">
        <v>530</v>
      </c>
      <c r="K11" s="314" t="s">
        <v>532</v>
      </c>
      <c r="L11" s="314" t="s">
        <v>533</v>
      </c>
      <c r="M11" s="319" t="s">
        <v>534</v>
      </c>
      <c r="N11" s="319" t="s">
        <v>535</v>
      </c>
      <c r="O11" s="319" t="s">
        <v>536</v>
      </c>
      <c r="P11" s="319" t="s">
        <v>538</v>
      </c>
      <c r="Q11" s="319" t="s">
        <v>542</v>
      </c>
      <c r="R11" s="319" t="s">
        <v>545</v>
      </c>
      <c r="S11" s="319" t="s">
        <v>546</v>
      </c>
      <c r="T11" s="319" t="s">
        <v>548</v>
      </c>
      <c r="U11" s="319" t="s">
        <v>549</v>
      </c>
      <c r="V11" s="319" t="s">
        <v>551</v>
      </c>
      <c r="W11" s="319" t="s">
        <v>553</v>
      </c>
      <c r="X11" s="306"/>
      <c r="Y11" s="306"/>
      <c r="Z11" s="306"/>
      <c r="AA11" s="306"/>
      <c r="AB11" s="306"/>
      <c r="AC11" s="306"/>
      <c r="AD11" s="306"/>
      <c r="AE11" s="306"/>
    </row>
    <row r="12">
      <c r="A12" s="315" t="str">
        <f>'Bond buy_1_V4_Sep25'!B21</f>
        <v>GSB26OA</v>
      </c>
      <c r="B12" s="315" t="str">
        <f>'Bond buy_1_V4_Sep25'!C21</f>
        <v>TH1029036A07</v>
      </c>
      <c r="C12" s="315">
        <f>'Bond buy_1_V4_Sep25'!D21</f>
        <v>3</v>
      </c>
      <c r="D12" s="315">
        <f>'Bond buy_1_V4_Sep25'!E21</f>
        <v>176017</v>
      </c>
      <c r="E12" s="315" t="str">
        <f>'Bond buy_1_V4_Sep25'!F21</f>
        <v>SOE Bond</v>
      </c>
      <c r="F12" s="320">
        <f>'Bond buy_1_V4_Sep25'!G21</f>
        <v>43754</v>
      </c>
      <c r="G12" s="320">
        <f>'Bond buy_1_V4_Sep25'!H21</f>
        <v>46311</v>
      </c>
      <c r="H12" s="321">
        <f>'Bond buy_1_V4_Sep25'!I21</f>
        <v>1.69</v>
      </c>
      <c r="I12" s="321" t="str">
        <f>'Bond buy_1_V4_Sep25'!J21</f>
        <v> </v>
      </c>
      <c r="J12" s="322" t="str">
        <f>'Bond buy_1_V4_Sep25'!K21</f>
        <v> </v>
      </c>
      <c r="K12" s="322" t="str">
        <f>'Bond buy_1_V4_Sep25'!L21</f>
        <v>Semi-Annual</v>
      </c>
      <c r="L12" s="322" t="str">
        <f>'Bond buy_1_V4_Sep25'!M21</f>
        <v>Actual/365</v>
      </c>
      <c r="M12" s="322" t="str">
        <f>'Bond buy_1_V4_Sep25'!N21</f>
        <v>THB</v>
      </c>
      <c r="N12" s="322" t="str">
        <f>'Bond buy_1_V4_Sep25'!O21</f>
        <v>TH</v>
      </c>
      <c r="O12" s="322" t="str">
        <f>'Bond buy_1_V4_Sep25'!P21</f>
        <v>Bullet</v>
      </c>
      <c r="P12" s="322" t="str">
        <f>'Bond buy_1_V4_Sep25'!Q21</f>
        <v>AAA</v>
      </c>
      <c r="Q12" s="322" t="str">
        <f>'Bond buy_1_V4_Sep25'!R21</f>
        <v>AAA(tha)</v>
      </c>
      <c r="R12" s="322" t="b">
        <f>'Bond buy_1_V4_Sep25'!S21</f>
        <v>1</v>
      </c>
      <c r="S12" s="322" t="b">
        <f>'Bond buy_1_V4_Sep25'!T21</f>
        <v>1</v>
      </c>
      <c r="T12" s="322" t="str">
        <f>'Bond buy_1_V4_Sep25'!U21</f>
        <v>Active</v>
      </c>
      <c r="U12" s="323">
        <f>'Bond buy_1_V4_Sep25'!V21</f>
        <v>45854.45833</v>
      </c>
      <c r="V12" s="322" t="str">
        <f>'Bond buy_1_V4_Sep25'!W21</f>
        <v>Fixed</v>
      </c>
      <c r="W12" s="324" t="b">
        <v>0</v>
      </c>
      <c r="X12" s="306"/>
      <c r="Y12" s="306"/>
      <c r="Z12" s="306"/>
      <c r="AA12" s="306"/>
      <c r="AB12" s="306"/>
      <c r="AC12" s="306"/>
      <c r="AD12" s="306"/>
      <c r="AE12" s="306"/>
    </row>
    <row r="13">
      <c r="A13" s="315" t="str">
        <f>'Bond buy_1_V4_Sep25'!B22</f>
        <v>LB616A</v>
      </c>
      <c r="B13" s="315" t="str">
        <f>'Bond buy_1_V4_Sep25'!C22</f>
        <v>TH0623B3B607</v>
      </c>
      <c r="C13" s="315">
        <f>'Bond buy_1_V4_Sep25'!D22</f>
        <v>1</v>
      </c>
      <c r="D13" s="315">
        <f>'Bond buy_1_V4_Sep25'!E22</f>
        <v>176015</v>
      </c>
      <c r="E13" s="315" t="str">
        <f>'Bond buy_1_V4_Sep25'!F22</f>
        <v>Gov Bond</v>
      </c>
      <c r="F13" s="320">
        <f>'Bond buy_1_V4_Sep25'!G22</f>
        <v>40606</v>
      </c>
      <c r="G13" s="320">
        <f>'Bond buy_1_V4_Sep25'!H22</f>
        <v>58974</v>
      </c>
      <c r="H13" s="321">
        <f>'Bond buy_1_V4_Sep25'!I22</f>
        <v>4.85</v>
      </c>
      <c r="I13" s="321" t="str">
        <f>'Bond buy_1_V4_Sep25'!J22</f>
        <v> </v>
      </c>
      <c r="J13" s="322" t="str">
        <f>'Bond buy_1_V4_Sep25'!K22</f>
        <v> </v>
      </c>
      <c r="K13" s="322" t="str">
        <f>'Bond buy_1_V4_Sep25'!L22</f>
        <v>Semi-Annual</v>
      </c>
      <c r="L13" s="322" t="str">
        <f>'Bond buy_1_V4_Sep25'!M22</f>
        <v>Actual/365</v>
      </c>
      <c r="M13" s="322" t="str">
        <f>'Bond buy_1_V4_Sep25'!N22</f>
        <v>THB</v>
      </c>
      <c r="N13" s="322" t="str">
        <f>'Bond buy_1_V4_Sep25'!O22</f>
        <v>TH</v>
      </c>
      <c r="O13" s="322" t="str">
        <f>'Bond buy_1_V4_Sep25'!P22</f>
        <v>Bullet</v>
      </c>
      <c r="P13" s="322" t="str">
        <f>'Bond buy_1_V4_Sep25'!Q22</f>
        <v>AAA</v>
      </c>
      <c r="Q13" s="322" t="str">
        <f>'Bond buy_1_V4_Sep25'!R22</f>
        <v>AAA(tha)</v>
      </c>
      <c r="R13" s="322" t="b">
        <f>'Bond buy_1_V4_Sep25'!S22</f>
        <v>1</v>
      </c>
      <c r="S13" s="322" t="b">
        <f>'Bond buy_1_V4_Sep25'!T22</f>
        <v>1</v>
      </c>
      <c r="T13" s="322" t="str">
        <f>'Bond buy_1_V4_Sep25'!U22</f>
        <v>Active</v>
      </c>
      <c r="U13" s="323">
        <f>'Bond buy_1_V4_Sep25'!V22</f>
        <v>45917.45833</v>
      </c>
      <c r="V13" s="322" t="str">
        <f>'Bond buy_1_V4_Sep25'!W22</f>
        <v>Fixed</v>
      </c>
      <c r="W13" s="324" t="b">
        <v>0</v>
      </c>
      <c r="X13" s="306"/>
      <c r="Y13" s="306"/>
      <c r="Z13" s="306"/>
      <c r="AA13" s="306"/>
      <c r="AB13" s="306"/>
      <c r="AC13" s="306"/>
      <c r="AD13" s="306"/>
      <c r="AE13" s="306"/>
    </row>
    <row r="14">
      <c r="A14" s="315" t="str">
        <f>'Bond buy_1_V4_Sep25'!B23</f>
        <v>TB26128A</v>
      </c>
      <c r="B14" s="315" t="str">
        <f>'Bond buy_1_V4_Sep25'!C23</f>
        <v>TH0623A76183</v>
      </c>
      <c r="C14" s="315">
        <f>'Bond buy_1_V4_Sep25'!D23</f>
        <v>1</v>
      </c>
      <c r="D14" s="315">
        <f>'Bond buy_1_V4_Sep25'!E23</f>
        <v>176015</v>
      </c>
      <c r="E14" s="315" t="str">
        <f>'Bond buy_1_V4_Sep25'!F23</f>
        <v>T-Bill</v>
      </c>
      <c r="F14" s="320">
        <f>'Bond buy_1_V4_Sep25'!G23</f>
        <v>45868</v>
      </c>
      <c r="G14" s="320">
        <f>'Bond buy_1_V4_Sep25'!H23</f>
        <v>46050</v>
      </c>
      <c r="H14" s="321">
        <f>'Bond buy_1_V4_Sep25'!I23</f>
        <v>0</v>
      </c>
      <c r="I14" s="321" t="str">
        <f>'Bond buy_1_V4_Sep25'!J23</f>
        <v> </v>
      </c>
      <c r="J14" s="322" t="str">
        <f>'Bond buy_1_V4_Sep25'!K23</f>
        <v> </v>
      </c>
      <c r="K14" s="322" t="str">
        <f>'Bond buy_1_V4_Sep25'!L23</f>
        <v>At Maturity
</v>
      </c>
      <c r="L14" s="322" t="str">
        <f>'Bond buy_1_V4_Sep25'!M23</f>
        <v>Actual/365</v>
      </c>
      <c r="M14" s="322" t="str">
        <f>'Bond buy_1_V4_Sep25'!N23</f>
        <v>THB</v>
      </c>
      <c r="N14" s="322" t="str">
        <f>'Bond buy_1_V4_Sep25'!O23</f>
        <v>TH</v>
      </c>
      <c r="O14" s="322" t="str">
        <f>'Bond buy_1_V4_Sep25'!P23</f>
        <v>ZERO</v>
      </c>
      <c r="P14" s="322" t="str">
        <f>'Bond buy_1_V4_Sep25'!Q23</f>
        <v>AAA</v>
      </c>
      <c r="Q14" s="322" t="str">
        <f>'Bond buy_1_V4_Sep25'!R23</f>
        <v>AAA(tha)</v>
      </c>
      <c r="R14" s="322" t="b">
        <f>'Bond buy_1_V4_Sep25'!S23</f>
        <v>1</v>
      </c>
      <c r="S14" s="322" t="b">
        <f>'Bond buy_1_V4_Sep25'!T23</f>
        <v>1</v>
      </c>
      <c r="T14" s="322" t="str">
        <f>'Bond buy_1_V4_Sep25'!U23</f>
        <v>Active</v>
      </c>
      <c r="U14" s="323">
        <f>'Bond buy_1_V4_Sep25'!V23</f>
        <v>45917.45833</v>
      </c>
      <c r="V14" s="322" t="str">
        <f>'Bond buy_1_V4_Sep25'!W23</f>
        <v>Fixed</v>
      </c>
      <c r="W14" s="324" t="b">
        <v>0</v>
      </c>
      <c r="X14" s="306"/>
      <c r="Y14" s="306"/>
      <c r="Z14" s="306"/>
      <c r="AA14" s="306"/>
      <c r="AB14" s="306"/>
      <c r="AC14" s="306"/>
      <c r="AD14" s="306"/>
      <c r="AE14" s="306"/>
    </row>
    <row r="15">
      <c r="A15" s="315" t="str">
        <f>'Bond buy_1_V4_Sep25'!B24</f>
        <v>BOT25NA</v>
      </c>
      <c r="B15" s="315" t="str">
        <f>'Bond buy_1_V4_Sep25'!C24</f>
        <v>TH0655035B00</v>
      </c>
      <c r="C15" s="315">
        <f>'Bond buy_1_V4_Sep25'!D24</f>
        <v>2</v>
      </c>
      <c r="D15" s="315" t="str">
        <f>'Bond buy_1_V4_Sep25'!E24</f>
        <v>001</v>
      </c>
      <c r="E15" s="315" t="str">
        <f>'Bond buy_1_V4_Sep25'!F24</f>
        <v>BOT Bond</v>
      </c>
      <c r="F15" s="320">
        <f>'Bond buy_1_V4_Sep25'!G24</f>
        <v>45236</v>
      </c>
      <c r="G15" s="320">
        <f>'Bond buy_1_V4_Sep25'!H24</f>
        <v>45967</v>
      </c>
      <c r="H15" s="321">
        <f>'Bond buy_1_V4_Sep25'!I24</f>
        <v>2.58</v>
      </c>
      <c r="I15" s="321" t="str">
        <f>'Bond buy_1_V4_Sep25'!J24</f>
        <v> </v>
      </c>
      <c r="J15" s="322" t="str">
        <f>'Bond buy_1_V4_Sep25'!K24</f>
        <v> </v>
      </c>
      <c r="K15" s="322" t="str">
        <f>'Bond buy_1_V4_Sep25'!L24</f>
        <v>Semi-Annual</v>
      </c>
      <c r="L15" s="322" t="str">
        <f>'Bond buy_1_V4_Sep25'!M24</f>
        <v>Actual/365</v>
      </c>
      <c r="M15" s="322" t="str">
        <f>'Bond buy_1_V4_Sep25'!N24</f>
        <v>THB</v>
      </c>
      <c r="N15" s="322" t="str">
        <f>'Bond buy_1_V4_Sep25'!O24</f>
        <v>TH</v>
      </c>
      <c r="O15" s="322" t="str">
        <f>'Bond buy_1_V4_Sep25'!P24</f>
        <v>Bullet</v>
      </c>
      <c r="P15" s="322" t="str">
        <f>'Bond buy_1_V4_Sep25'!Q24</f>
        <v>AAA</v>
      </c>
      <c r="Q15" s="322" t="str">
        <f>'Bond buy_1_V4_Sep25'!R24</f>
        <v>AAA(tha)</v>
      </c>
      <c r="R15" s="322" t="b">
        <f>'Bond buy_1_V4_Sep25'!S24</f>
        <v>1</v>
      </c>
      <c r="S15" s="322" t="b">
        <f>'Bond buy_1_V4_Sep25'!T24</f>
        <v>1</v>
      </c>
      <c r="T15" s="322" t="str">
        <f>'Bond buy_1_V4_Sep25'!U24</f>
        <v>Active</v>
      </c>
      <c r="U15" s="323">
        <f>'Bond buy_1_V4_Sep25'!V24</f>
        <v>45917.45833</v>
      </c>
      <c r="V15" s="322" t="str">
        <f>'Bond buy_1_V4_Sep25'!W24</f>
        <v>Fixed</v>
      </c>
      <c r="W15" s="324" t="b">
        <v>0</v>
      </c>
      <c r="X15" s="306"/>
      <c r="Y15" s="306"/>
      <c r="Z15" s="306"/>
      <c r="AA15" s="306"/>
      <c r="AB15" s="306"/>
      <c r="AC15" s="306"/>
      <c r="AD15" s="306"/>
      <c r="AE15" s="306"/>
    </row>
    <row r="16">
      <c r="A16" s="315" t="str">
        <f>'Bond buy_1_V4_Sep25'!B25</f>
        <v>TB26211A</v>
      </c>
      <c r="B16" s="315" t="str">
        <f>'Bond buy_1_V4_Sep25'!C25</f>
        <v>TH0623076286</v>
      </c>
      <c r="C16" s="315">
        <f>'Bond buy_1_V4_Sep25'!D25</f>
        <v>1</v>
      </c>
      <c r="D16" s="315">
        <f>'Bond buy_1_V4_Sep25'!E25</f>
        <v>176015</v>
      </c>
      <c r="E16" s="315" t="str">
        <f>'Bond buy_1_V4_Sep25'!F25</f>
        <v>T-Bill</v>
      </c>
      <c r="F16" s="320">
        <f>'Bond buy_1_V4_Sep25'!G25</f>
        <v>45882</v>
      </c>
      <c r="G16" s="320">
        <f>'Bond buy_1_V4_Sep25'!H25</f>
        <v>46064</v>
      </c>
      <c r="H16" s="321">
        <f>'Bond buy_1_V4_Sep25'!I25</f>
        <v>0</v>
      </c>
      <c r="I16" s="321" t="str">
        <f>'Bond buy_1_V4_Sep25'!J25</f>
        <v> </v>
      </c>
      <c r="J16" s="322" t="str">
        <f>'Bond buy_1_V4_Sep25'!K25</f>
        <v> </v>
      </c>
      <c r="K16" s="322" t="str">
        <f>'Bond buy_1_V4_Sep25'!L25</f>
        <v>At Maturity</v>
      </c>
      <c r="L16" s="322" t="str">
        <f>'Bond buy_1_V4_Sep25'!M25</f>
        <v>Actual/365</v>
      </c>
      <c r="M16" s="322" t="str">
        <f>'Bond buy_1_V4_Sep25'!N25</f>
        <v>THB</v>
      </c>
      <c r="N16" s="322" t="str">
        <f>'Bond buy_1_V4_Sep25'!O25</f>
        <v>TH</v>
      </c>
      <c r="O16" s="322" t="str">
        <f>'Bond buy_1_V4_Sep25'!P25</f>
        <v>ZERO</v>
      </c>
      <c r="P16" s="322" t="str">
        <f>'Bond buy_1_V4_Sep25'!Q25</f>
        <v>AAA</v>
      </c>
      <c r="Q16" s="322" t="str">
        <f>'Bond buy_1_V4_Sep25'!R25</f>
        <v>AAA(tha)</v>
      </c>
      <c r="R16" s="322" t="b">
        <f>'Bond buy_1_V4_Sep25'!S25</f>
        <v>1</v>
      </c>
      <c r="S16" s="322" t="b">
        <f>'Bond buy_1_V4_Sep25'!T25</f>
        <v>1</v>
      </c>
      <c r="T16" s="322" t="str">
        <f>'Bond buy_1_V4_Sep25'!U25</f>
        <v>Active</v>
      </c>
      <c r="U16" s="323">
        <f>'Bond buy_1_V4_Sep25'!V25</f>
        <v>45917.45833</v>
      </c>
      <c r="V16" s="322" t="str">
        <f>'Bond buy_1_V4_Sep25'!W25</f>
        <v>Fixed</v>
      </c>
      <c r="W16" s="324" t="b">
        <v>0</v>
      </c>
      <c r="X16" s="306"/>
      <c r="Y16" s="306"/>
      <c r="Z16" s="306"/>
      <c r="AA16" s="306"/>
      <c r="AB16" s="306"/>
      <c r="AC16" s="306"/>
      <c r="AD16" s="306"/>
      <c r="AE16" s="306"/>
    </row>
    <row r="17">
      <c r="A17" s="315" t="str">
        <f>'Bond buy_1_V4_Sep25'!B26</f>
        <v>BOTF267A</v>
      </c>
      <c r="B17" s="315" t="str">
        <f>'Bond buy_1_V4_Sep25'!C26</f>
        <v>TH0655036711</v>
      </c>
      <c r="C17" s="315">
        <f>'Bond buy_1_V4_Sep25'!D26</f>
        <v>2</v>
      </c>
      <c r="D17" s="315" t="str">
        <f>'Bond buy_1_V4_Sep25'!E26</f>
        <v>001</v>
      </c>
      <c r="E17" s="315" t="str">
        <f>'Bond buy_1_V4_Sep25'!F26</f>
        <v>BOT Bond</v>
      </c>
      <c r="F17" s="320">
        <f>'Bond buy_1_V4_Sep25'!G26</f>
        <v>45474</v>
      </c>
      <c r="G17" s="320">
        <f>'Bond buy_1_V4_Sep25'!H26</f>
        <v>46204</v>
      </c>
      <c r="H17" s="321">
        <f>'Bond buy_1_V4_Sep25'!I26</f>
        <v>1.68404</v>
      </c>
      <c r="I17" s="321">
        <f>'Bond buy_1_V4_Sep25'!J26</f>
        <v>0.05</v>
      </c>
      <c r="J17" s="322" t="str">
        <f>'Bond buy_1_V4_Sep25'!K26</f>
        <v>Compounded THOR</v>
      </c>
      <c r="K17" s="322" t="str">
        <f>'Bond buy_1_V4_Sep25'!L26</f>
        <v>Quarterly</v>
      </c>
      <c r="L17" s="322" t="str">
        <f>'Bond buy_1_V4_Sep25'!M26</f>
        <v>Actual/365</v>
      </c>
      <c r="M17" s="322" t="str">
        <f>'Bond buy_1_V4_Sep25'!N26</f>
        <v>THB</v>
      </c>
      <c r="N17" s="322" t="str">
        <f>'Bond buy_1_V4_Sep25'!O26</f>
        <v>TH</v>
      </c>
      <c r="O17" s="322" t="str">
        <f>'Bond buy_1_V4_Sep25'!P26</f>
        <v>Bullet</v>
      </c>
      <c r="P17" s="322" t="str">
        <f>'Bond buy_1_V4_Sep25'!Q26</f>
        <v>AAA</v>
      </c>
      <c r="Q17" s="322" t="str">
        <f>'Bond buy_1_V4_Sep25'!R26</f>
        <v>AAA(tha)</v>
      </c>
      <c r="R17" s="322" t="b">
        <f>'Bond buy_1_V4_Sep25'!S26</f>
        <v>1</v>
      </c>
      <c r="S17" s="322" t="b">
        <f>'Bond buy_1_V4_Sep25'!T26</f>
        <v>1</v>
      </c>
      <c r="T17" s="322" t="str">
        <f>'Bond buy_1_V4_Sep25'!U26</f>
        <v>Active</v>
      </c>
      <c r="U17" s="323">
        <f>'Bond buy_1_V4_Sep25'!V26</f>
        <v>45917.45833</v>
      </c>
      <c r="V17" s="322" t="str">
        <f>'Bond buy_1_V4_Sep25'!W26</f>
        <v>Floating</v>
      </c>
      <c r="W17" s="324" t="b">
        <v>0</v>
      </c>
      <c r="X17" s="306"/>
      <c r="Y17" s="306"/>
      <c r="Z17" s="306"/>
      <c r="AA17" s="306"/>
      <c r="AB17" s="306"/>
      <c r="AC17" s="306"/>
      <c r="AD17" s="306"/>
      <c r="AE17" s="306"/>
    </row>
    <row r="18">
      <c r="A18" s="315" t="str">
        <f>RRP_1_V4_Sep25!B19</f>
        <v>LB29DA</v>
      </c>
      <c r="B18" s="315" t="str">
        <f>RRP_1_V4_Sep25!C19</f>
        <v>TH0623039C07</v>
      </c>
      <c r="C18" s="315">
        <f>RRP_1_V4_Sep25!D19</f>
        <v>1</v>
      </c>
      <c r="D18" s="315">
        <f>RRP_1_V4_Sep25!E19</f>
        <v>176015</v>
      </c>
      <c r="E18" s="315" t="str">
        <f>RRP_1_V4_Sep25!F19</f>
        <v>Gov Bond</v>
      </c>
      <c r="F18" s="320">
        <f>RRP_1_V4_Sep25!G19</f>
        <v>43784</v>
      </c>
      <c r="G18" s="320">
        <f>RRP_1_V4_Sep25!H19</f>
        <v>47469</v>
      </c>
      <c r="H18" s="321">
        <f>RRP_1_V4_Sep25!I19</f>
        <v>1.6</v>
      </c>
      <c r="I18" s="321" t="str">
        <f>RRP_1_V4_Sep25!J19</f>
        <v> </v>
      </c>
      <c r="J18" s="322" t="str">
        <f>RRP_1_V4_Sep25!K19</f>
        <v> </v>
      </c>
      <c r="K18" s="322" t="str">
        <f>RRP_1_V4_Sep25!L19</f>
        <v>Semi-Annual</v>
      </c>
      <c r="L18" s="322" t="str">
        <f>RRP_1_V4_Sep25!M19</f>
        <v>Actual/365</v>
      </c>
      <c r="M18" s="322" t="str">
        <f>RRP_1_V4_Sep25!N19</f>
        <v>THB</v>
      </c>
      <c r="N18" s="322" t="str">
        <f>RRP_1_V4_Sep25!O19</f>
        <v>TH</v>
      </c>
      <c r="O18" s="322" t="str">
        <f>RRP_1_V4_Sep25!P19</f>
        <v>Bullet</v>
      </c>
      <c r="P18" s="322" t="str">
        <f>RRP_1_V4_Sep25!Q19</f>
        <v>AAA</v>
      </c>
      <c r="Q18" s="322" t="str">
        <f>RRP_1_V4_Sep25!R19</f>
        <v>AAA(tha)</v>
      </c>
      <c r="R18" s="322" t="b">
        <f>RRP_1_V4_Sep25!S19</f>
        <v>1</v>
      </c>
      <c r="S18" s="322" t="b">
        <f>RRP_1_V4_Sep25!T19</f>
        <v>1</v>
      </c>
      <c r="T18" s="322" t="str">
        <f>RRP_1_V4_Sep25!U19</f>
        <v>Active</v>
      </c>
      <c r="U18" s="323">
        <f>RRP_1_V4_Sep25!V19</f>
        <v>45905</v>
      </c>
      <c r="V18" s="322" t="str">
        <f>RRP_1_V4_Sep25!W19</f>
        <v>Fixed</v>
      </c>
      <c r="W18" s="324" t="b">
        <v>0</v>
      </c>
      <c r="X18" s="306"/>
      <c r="Y18" s="306"/>
      <c r="Z18" s="306"/>
      <c r="AA18" s="306"/>
      <c r="AB18" s="306"/>
      <c r="AC18" s="306"/>
      <c r="AD18" s="306"/>
      <c r="AE18" s="306"/>
    </row>
    <row r="19">
      <c r="A19" s="315" t="str">
        <f>RRP_2_V4_Sep25!B19</f>
        <v>LB28DA</v>
      </c>
      <c r="B19" s="315" t="str">
        <f>RRP_2_V4_Sep25!C19</f>
        <v>TH0623038C09</v>
      </c>
      <c r="C19" s="315">
        <f>RRP_2_V4_Sep25!D19</f>
        <v>1</v>
      </c>
      <c r="D19" s="315">
        <f>RRP_2_V4_Sep25!E19</f>
        <v>176015</v>
      </c>
      <c r="E19" s="315" t="str">
        <f>RRP_2_V4_Sep25!F19</f>
        <v>Gov Bond</v>
      </c>
      <c r="F19" s="320">
        <f>RRP_2_V4_Sep25!G19</f>
        <v>43294</v>
      </c>
      <c r="G19" s="320">
        <f>RRP_2_V4_Sep25!H19</f>
        <v>47104</v>
      </c>
      <c r="H19" s="321">
        <f>RRP_2_V4_Sep25!I19</f>
        <v>2.875</v>
      </c>
      <c r="I19" s="321" t="str">
        <f>RRP_2_V4_Sep25!J19</f>
        <v> </v>
      </c>
      <c r="J19" s="322" t="str">
        <f>RRP_2_V4_Sep25!K19</f>
        <v> </v>
      </c>
      <c r="K19" s="322" t="str">
        <f>RRP_2_V4_Sep25!L19</f>
        <v>Semi-Annual</v>
      </c>
      <c r="L19" s="322" t="str">
        <f>RRP_2_V4_Sep25!M19</f>
        <v>Actual/365</v>
      </c>
      <c r="M19" s="322" t="str">
        <f>RRP_2_V4_Sep25!N19</f>
        <v>THB</v>
      </c>
      <c r="N19" s="322" t="str">
        <f>RRP_2_V4_Sep25!O19</f>
        <v>TH</v>
      </c>
      <c r="O19" s="322" t="str">
        <f>RRP_2_V4_Sep25!P19</f>
        <v>Bullet</v>
      </c>
      <c r="P19" s="322" t="str">
        <f>RRP_2_V4_Sep25!Q19</f>
        <v>AAA</v>
      </c>
      <c r="Q19" s="322" t="str">
        <f>RRP_2_V4_Sep25!R19</f>
        <v>AAA(tha)</v>
      </c>
      <c r="R19" s="322" t="b">
        <f>RRP_2_V4_Sep25!S19</f>
        <v>1</v>
      </c>
      <c r="S19" s="322" t="b">
        <f>RRP_2_V4_Sep25!T19</f>
        <v>1</v>
      </c>
      <c r="T19" s="322" t="str">
        <f>RRP_2_V4_Sep25!U19</f>
        <v>Active</v>
      </c>
      <c r="U19" s="323">
        <f>RRP_2_V4_Sep25!V19</f>
        <v>45926.45833</v>
      </c>
      <c r="V19" s="322" t="str">
        <f>RRP_2_V4_Sep25!W19</f>
        <v>Fixed</v>
      </c>
      <c r="W19" s="324" t="b">
        <v>0</v>
      </c>
      <c r="X19" s="306"/>
      <c r="Y19" s="306"/>
      <c r="Z19" s="306"/>
      <c r="AA19" s="306"/>
      <c r="AB19" s="306"/>
      <c r="AC19" s="306"/>
      <c r="AD19" s="306"/>
      <c r="AE19" s="306"/>
    </row>
    <row r="20">
      <c r="A20" s="315" t="str">
        <f>'Bond Buy-Sell_V4_Sep25 + Oct25'!A24</f>
        <v>EXIM266A</v>
      </c>
      <c r="B20" s="315" t="str">
        <f>'Bond Buy-Sell_V4_Sep25 + Oct25'!B24</f>
        <v>TH0624036602</v>
      </c>
      <c r="C20" s="315" t="str">
        <f>'Bond Buy-Sell_V4_Sep25 + Oct25'!C24</f>
        <v>3</v>
      </c>
      <c r="D20" s="315" t="str">
        <f>'Bond Buy-Sell_V4_Sep25 + Oct25'!D24</f>
        <v>035</v>
      </c>
      <c r="E20" s="315" t="str">
        <f>'Bond Buy-Sell_V4_Sep25 + Oct25'!E24</f>
        <v>SOE Bond</v>
      </c>
      <c r="F20" s="320">
        <f>'Bond Buy-Sell_V4_Sep25 + Oct25'!F24</f>
        <v>45083</v>
      </c>
      <c r="G20" s="320">
        <f>'Bond Buy-Sell_V4_Sep25 + Oct25'!G24</f>
        <v>46179</v>
      </c>
      <c r="H20" s="321">
        <f>'Bond Buy-Sell_V4_Sep25 + Oct25'!H24</f>
        <v>2.71</v>
      </c>
      <c r="I20" s="321">
        <f>'Bond Buy-Sell_V4_Sep25 + Oct25'!I24</f>
        <v>0</v>
      </c>
      <c r="J20" s="322" t="str">
        <f>'Bond Buy-Sell_V4_Sep25 + Oct25'!J24</f>
        <v> </v>
      </c>
      <c r="K20" s="322" t="str">
        <f>'Bond Buy-Sell_V4_Sep25 + Oct25'!K24</f>
        <v>Semi-annual</v>
      </c>
      <c r="L20" s="322" t="str">
        <f>'Bond Buy-Sell_V4_Sep25 + Oct25'!L24</f>
        <v>30/360</v>
      </c>
      <c r="M20" s="322" t="str">
        <f>'Bond Buy-Sell_V4_Sep25 + Oct25'!M24</f>
        <v>THB</v>
      </c>
      <c r="N20" s="322" t="str">
        <f>'Bond Buy-Sell_V4_Sep25 + Oct25'!N24</f>
        <v>TH</v>
      </c>
      <c r="O20" s="322" t="str">
        <f>'Bond Buy-Sell_V4_Sep25 + Oct25'!O24</f>
        <v>Bullet</v>
      </c>
      <c r="P20" s="322" t="str">
        <f>'Bond Buy-Sell_V4_Sep25 + Oct25'!P24</f>
        <v>AAA</v>
      </c>
      <c r="Q20" s="322" t="str">
        <f>'Bond Buy-Sell_V4_Sep25 + Oct25'!Q24</f>
        <v>AAA(tha)</v>
      </c>
      <c r="R20" s="322" t="b">
        <f>'Bond Buy-Sell_V4_Sep25 + Oct25'!R24</f>
        <v>1</v>
      </c>
      <c r="S20" s="322" t="b">
        <f>'Bond Buy-Sell_V4_Sep25 + Oct25'!S24</f>
        <v>1</v>
      </c>
      <c r="T20" s="322" t="str">
        <f>'Bond Buy-Sell_V4_Sep25 + Oct25'!T24</f>
        <v>Active</v>
      </c>
      <c r="U20" s="323">
        <f>'Bond Buy-Sell_V4_Sep25 + Oct25'!U24</f>
        <v>45659.625</v>
      </c>
      <c r="V20" s="322" t="str">
        <f>'Bond Buy-Sell_V4_Sep25 + Oct25'!V24</f>
        <v>Fixed</v>
      </c>
      <c r="W20" s="324" t="b">
        <v>0</v>
      </c>
      <c r="X20" s="306"/>
      <c r="Y20" s="306"/>
      <c r="Z20" s="306"/>
      <c r="AA20" s="306"/>
      <c r="AB20" s="306"/>
      <c r="AC20" s="306"/>
      <c r="AD20" s="306"/>
      <c r="AE20" s="306"/>
    </row>
    <row r="21">
      <c r="A21" s="304"/>
      <c r="B21" s="306"/>
      <c r="C21" s="306"/>
      <c r="D21" s="306"/>
      <c r="E21" s="309"/>
      <c r="F21" s="311"/>
      <c r="G21" s="309"/>
      <c r="H21" s="309"/>
      <c r="I21" s="311"/>
      <c r="J21" s="309"/>
      <c r="K21" s="306"/>
      <c r="L21" s="306"/>
      <c r="M21" s="306"/>
      <c r="N21" s="306"/>
      <c r="O21" s="306"/>
      <c r="P21" s="306"/>
      <c r="Q21" s="306"/>
      <c r="R21" s="306"/>
      <c r="S21" s="306"/>
      <c r="T21" s="306"/>
      <c r="U21" s="306"/>
      <c r="V21" s="306"/>
      <c r="W21" s="306"/>
      <c r="X21" s="306"/>
      <c r="Y21" s="306"/>
      <c r="Z21" s="306"/>
      <c r="AA21" s="306"/>
      <c r="AB21" s="306"/>
      <c r="AC21" s="306"/>
      <c r="AD21" s="306"/>
      <c r="AE21" s="306"/>
    </row>
    <row r="22">
      <c r="A22" s="312" t="s">
        <v>555</v>
      </c>
      <c r="B22" s="306"/>
      <c r="C22" s="306"/>
      <c r="D22" s="306"/>
      <c r="E22" s="325"/>
      <c r="F22" s="311"/>
      <c r="G22" s="309"/>
      <c r="H22" s="309"/>
      <c r="I22" s="311"/>
      <c r="J22" s="309"/>
      <c r="K22" s="306"/>
      <c r="L22" s="306"/>
      <c r="M22" s="306"/>
      <c r="N22" s="306"/>
      <c r="O22" s="306"/>
      <c r="P22" s="306"/>
      <c r="Q22" s="306"/>
      <c r="R22" s="306"/>
      <c r="S22" s="306"/>
      <c r="T22" s="306"/>
      <c r="U22" s="306"/>
      <c r="V22" s="306"/>
      <c r="W22" s="306"/>
      <c r="X22" s="306"/>
      <c r="Y22" s="306"/>
      <c r="Z22" s="306"/>
      <c r="AA22" s="306"/>
      <c r="AB22" s="306"/>
      <c r="AC22" s="306"/>
      <c r="AD22" s="306"/>
      <c r="AE22" s="306"/>
    </row>
    <row r="23">
      <c r="A23" s="326" t="str">
        <f t="array" ref="A23:E23">TRANSPOSE('All Table_V4_Clean'!A74:A78)</f>
        <v>portfolio_id</v>
      </c>
      <c r="B23" s="327" t="s">
        <v>557</v>
      </c>
      <c r="C23" s="327" t="s">
        <v>559</v>
      </c>
      <c r="D23" s="327" t="s">
        <v>560</v>
      </c>
      <c r="E23" s="327" t="s">
        <v>561</v>
      </c>
      <c r="F23" s="328"/>
      <c r="G23" s="309"/>
      <c r="H23" s="309"/>
      <c r="I23" s="311"/>
      <c r="J23" s="309"/>
      <c r="K23" s="306"/>
      <c r="L23" s="306"/>
      <c r="M23" s="306"/>
      <c r="N23" s="306"/>
      <c r="O23" s="306"/>
      <c r="P23" s="306"/>
      <c r="Q23" s="306"/>
      <c r="R23" s="306"/>
      <c r="S23" s="306"/>
      <c r="T23" s="306"/>
      <c r="U23" s="306"/>
      <c r="V23" s="306"/>
      <c r="W23" s="306"/>
      <c r="X23" s="306"/>
      <c r="Y23" s="306"/>
      <c r="Z23" s="306"/>
      <c r="AA23" s="306"/>
      <c r="AB23" s="306"/>
      <c r="AC23" s="306"/>
      <c r="AD23" s="306"/>
      <c r="AE23" s="306"/>
    </row>
    <row r="24">
      <c r="A24" s="329">
        <f>'Bond buy_1_V4_Sep25'!B34</f>
        <v>301</v>
      </c>
      <c r="B24" s="329" t="str">
        <f>'Bond buy_1_V4_Sep25'!C34</f>
        <v>AMC - Govt</v>
      </c>
      <c r="C24" s="329" t="str">
        <f>'Bond buy_1_V4_Sep25'!D34</f>
        <v>Treasury Desk</v>
      </c>
      <c r="D24" s="329" t="str">
        <f>'Bond buy_1_V4_Sep25'!E34</f>
        <v>AMC</v>
      </c>
      <c r="E24" s="330">
        <f>'Bond buy_1_V4_Sep25'!F34</f>
        <v>45839</v>
      </c>
      <c r="F24" s="331"/>
      <c r="G24" s="309"/>
      <c r="H24" s="309"/>
      <c r="I24" s="311"/>
      <c r="J24" s="309"/>
      <c r="K24" s="306"/>
      <c r="L24" s="306"/>
      <c r="M24" s="306"/>
      <c r="N24" s="306"/>
      <c r="O24" s="306"/>
      <c r="P24" s="306"/>
      <c r="Q24" s="306"/>
      <c r="R24" s="306"/>
      <c r="S24" s="306"/>
      <c r="T24" s="306"/>
      <c r="U24" s="306"/>
      <c r="V24" s="306"/>
      <c r="W24" s="306"/>
      <c r="X24" s="306"/>
      <c r="Y24" s="306"/>
      <c r="Z24" s="306"/>
      <c r="AA24" s="306"/>
      <c r="AB24" s="306"/>
      <c r="AC24" s="306"/>
      <c r="AD24" s="306"/>
      <c r="AE24" s="306"/>
    </row>
    <row r="25">
      <c r="A25" s="329">
        <f>'Bond buy_1_V4_Sep25'!B35</f>
        <v>302</v>
      </c>
      <c r="B25" s="329" t="str">
        <f>'Bond buy_1_V4_Sep25'!C35</f>
        <v>AMC - T-Bill</v>
      </c>
      <c r="C25" s="329" t="str">
        <f>'Bond buy_1_V4_Sep25'!D35</f>
        <v>Treasury Desk</v>
      </c>
      <c r="D25" s="329" t="str">
        <f>'Bond buy_1_V4_Sep25'!E35</f>
        <v>AMC</v>
      </c>
      <c r="E25" s="330">
        <f>'Bond buy_1_V4_Sep25'!F35</f>
        <v>45839</v>
      </c>
      <c r="F25" s="328"/>
      <c r="G25" s="309"/>
      <c r="H25" s="309"/>
      <c r="I25" s="311"/>
      <c r="J25" s="309"/>
      <c r="K25" s="306"/>
      <c r="L25" s="306"/>
      <c r="M25" s="306"/>
      <c r="N25" s="306"/>
      <c r="O25" s="306"/>
      <c r="P25" s="306"/>
      <c r="Q25" s="306"/>
      <c r="R25" s="306"/>
      <c r="S25" s="306"/>
      <c r="T25" s="306"/>
      <c r="U25" s="306"/>
      <c r="V25" s="306"/>
      <c r="W25" s="306"/>
      <c r="X25" s="306"/>
      <c r="Y25" s="306"/>
      <c r="Z25" s="306"/>
      <c r="AA25" s="306"/>
      <c r="AB25" s="306"/>
      <c r="AC25" s="306"/>
      <c r="AD25" s="306"/>
      <c r="AE25" s="306"/>
    </row>
    <row r="26">
      <c r="A26" s="329">
        <f>'Bond buy_1_V4_Sep25'!B36</f>
        <v>303</v>
      </c>
      <c r="B26" s="329" t="str">
        <f>'Bond buy_1_V4_Sep25'!C36</f>
        <v>AMC - BOT bond</v>
      </c>
      <c r="C26" s="329" t="str">
        <f>'Bond buy_1_V4_Sep25'!D36</f>
        <v>Treasury Desk</v>
      </c>
      <c r="D26" s="329" t="str">
        <f>'Bond buy_1_V4_Sep25'!E36</f>
        <v>AMC</v>
      </c>
      <c r="E26" s="330">
        <f>'Bond buy_1_V4_Sep25'!F36</f>
        <v>45839</v>
      </c>
      <c r="F26" s="328"/>
      <c r="G26" s="309"/>
      <c r="H26" s="309"/>
      <c r="I26" s="311"/>
      <c r="J26" s="309"/>
      <c r="K26" s="306"/>
      <c r="L26" s="306"/>
      <c r="M26" s="306"/>
      <c r="N26" s="306"/>
      <c r="O26" s="306"/>
      <c r="P26" s="306"/>
      <c r="Q26" s="306"/>
      <c r="R26" s="306"/>
      <c r="S26" s="306"/>
      <c r="T26" s="306"/>
      <c r="U26" s="306"/>
      <c r="V26" s="306"/>
      <c r="W26" s="306"/>
      <c r="X26" s="306"/>
      <c r="Y26" s="306"/>
      <c r="Z26" s="306"/>
      <c r="AA26" s="306"/>
      <c r="AB26" s="306"/>
      <c r="AC26" s="306"/>
      <c r="AD26" s="306"/>
      <c r="AE26" s="306"/>
    </row>
    <row r="27">
      <c r="A27" s="329">
        <f>'Bond buy_1_V4_Sep25'!B37</f>
        <v>401</v>
      </c>
      <c r="B27" s="329" t="str">
        <f>'Bond buy_1_V4_Sep25'!C37</f>
        <v>FVOCI - T-Bill</v>
      </c>
      <c r="C27" s="329" t="str">
        <f>'Bond buy_1_V4_Sep25'!D37</f>
        <v>Treasury Desk</v>
      </c>
      <c r="D27" s="329" t="str">
        <f>'Bond buy_1_V4_Sep25'!E37</f>
        <v>FVOCI</v>
      </c>
      <c r="E27" s="330">
        <f>'Bond buy_1_V4_Sep25'!F37</f>
        <v>45839</v>
      </c>
      <c r="F27" s="328"/>
      <c r="G27" s="309"/>
      <c r="H27" s="309"/>
      <c r="I27" s="311"/>
      <c r="J27" s="309"/>
      <c r="K27" s="306"/>
      <c r="L27" s="306"/>
      <c r="M27" s="306"/>
      <c r="N27" s="306"/>
      <c r="O27" s="306"/>
      <c r="P27" s="306"/>
      <c r="Q27" s="306"/>
      <c r="R27" s="306"/>
      <c r="S27" s="306"/>
      <c r="T27" s="306"/>
      <c r="U27" s="306"/>
      <c r="V27" s="306"/>
      <c r="W27" s="306"/>
      <c r="X27" s="306"/>
      <c r="Y27" s="306"/>
      <c r="Z27" s="306"/>
      <c r="AA27" s="306"/>
      <c r="AB27" s="306"/>
      <c r="AC27" s="306"/>
      <c r="AD27" s="306"/>
      <c r="AE27" s="306"/>
    </row>
    <row r="28">
      <c r="A28" s="329">
        <f>'Bond buy_1_V4_Sep25'!B38</f>
        <v>402</v>
      </c>
      <c r="B28" s="329" t="str">
        <f>'Bond buy_1_V4_Sep25'!C38</f>
        <v>FVOCI - BOT bond</v>
      </c>
      <c r="C28" s="329" t="str">
        <f>'Bond buy_1_V4_Sep25'!D38</f>
        <v>Treasury Desk</v>
      </c>
      <c r="D28" s="329" t="str">
        <f>'Bond buy_1_V4_Sep25'!E38</f>
        <v>FVOCI</v>
      </c>
      <c r="E28" s="330">
        <f>'Bond buy_1_V4_Sep25'!F38</f>
        <v>45839</v>
      </c>
      <c r="F28" s="328"/>
      <c r="G28" s="309"/>
      <c r="H28" s="309"/>
      <c r="I28" s="311"/>
      <c r="J28" s="309"/>
      <c r="K28" s="306"/>
      <c r="L28" s="306"/>
      <c r="M28" s="306"/>
      <c r="N28" s="306"/>
      <c r="O28" s="306"/>
      <c r="P28" s="306"/>
      <c r="Q28" s="306"/>
      <c r="R28" s="306"/>
      <c r="S28" s="306"/>
      <c r="T28" s="306"/>
      <c r="U28" s="306"/>
      <c r="V28" s="306"/>
      <c r="W28" s="306"/>
      <c r="X28" s="306"/>
      <c r="Y28" s="306"/>
      <c r="Z28" s="306"/>
      <c r="AA28" s="306"/>
      <c r="AB28" s="306"/>
      <c r="AC28" s="306"/>
      <c r="AD28" s="306"/>
      <c r="AE28" s="306"/>
    </row>
    <row r="29">
      <c r="A29" s="329">
        <f>'Bond buy_1_V4_Sep25'!B39</f>
        <v>403</v>
      </c>
      <c r="B29" s="329" t="str">
        <f>'Bond buy_1_V4_Sep25'!C39</f>
        <v>FVOCI - SOE</v>
      </c>
      <c r="C29" s="329" t="str">
        <f>'Bond buy_1_V4_Sep25'!D39</f>
        <v>Treasury Desk</v>
      </c>
      <c r="D29" s="329" t="str">
        <f>'Bond buy_1_V4_Sep25'!E39</f>
        <v>FVOCI</v>
      </c>
      <c r="E29" s="330">
        <f>'Bond buy_1_V4_Sep25'!F39</f>
        <v>45839</v>
      </c>
      <c r="F29" s="328"/>
      <c r="G29" s="309"/>
      <c r="H29" s="309"/>
      <c r="I29" s="311"/>
      <c r="J29" s="309"/>
      <c r="K29" s="306"/>
      <c r="L29" s="306"/>
      <c r="M29" s="306"/>
      <c r="N29" s="306"/>
      <c r="O29" s="306"/>
      <c r="P29" s="306"/>
      <c r="Q29" s="306"/>
      <c r="R29" s="306"/>
      <c r="S29" s="306"/>
      <c r="T29" s="306"/>
      <c r="U29" s="306"/>
      <c r="V29" s="306"/>
      <c r="W29" s="306"/>
      <c r="X29" s="306"/>
      <c r="Y29" s="306"/>
      <c r="Z29" s="306"/>
      <c r="AA29" s="306"/>
      <c r="AB29" s="306"/>
      <c r="AC29" s="306"/>
      <c r="AD29" s="306"/>
      <c r="AE29" s="306"/>
    </row>
    <row r="30">
      <c r="A30" s="304"/>
      <c r="B30" s="306"/>
      <c r="C30" s="306"/>
      <c r="D30" s="306"/>
      <c r="E30" s="332"/>
      <c r="F30" s="311"/>
      <c r="G30" s="309"/>
      <c r="H30" s="309"/>
      <c r="I30" s="311"/>
      <c r="J30" s="309"/>
      <c r="K30" s="306"/>
      <c r="L30" s="306"/>
      <c r="M30" s="306"/>
      <c r="N30" s="306"/>
      <c r="O30" s="306"/>
      <c r="P30" s="306"/>
      <c r="Q30" s="306"/>
      <c r="R30" s="306"/>
      <c r="S30" s="306"/>
      <c r="T30" s="306"/>
      <c r="U30" s="306"/>
      <c r="V30" s="306"/>
      <c r="W30" s="306"/>
      <c r="X30" s="306"/>
      <c r="Y30" s="306"/>
      <c r="Z30" s="306"/>
      <c r="AA30" s="306"/>
      <c r="AB30" s="306"/>
      <c r="AC30" s="306"/>
      <c r="AD30" s="306"/>
      <c r="AE30" s="306"/>
    </row>
    <row r="31">
      <c r="A31" s="304"/>
      <c r="B31" s="306"/>
      <c r="C31" s="306"/>
      <c r="D31" s="306"/>
      <c r="E31" s="309"/>
      <c r="F31" s="311"/>
      <c r="G31" s="309"/>
      <c r="H31" s="309"/>
      <c r="I31" s="311"/>
      <c r="J31" s="309"/>
      <c r="K31" s="306"/>
      <c r="L31" s="306"/>
      <c r="M31" s="306"/>
      <c r="N31" s="306"/>
      <c r="O31" s="306"/>
      <c r="P31" s="306"/>
      <c r="Q31" s="306"/>
      <c r="R31" s="306"/>
      <c r="S31" s="306"/>
      <c r="T31" s="306"/>
      <c r="U31" s="306"/>
      <c r="V31" s="306"/>
      <c r="W31" s="306"/>
      <c r="X31" s="306"/>
      <c r="Y31" s="306"/>
      <c r="Z31" s="306"/>
      <c r="AA31" s="306"/>
      <c r="AB31" s="306"/>
      <c r="AC31" s="306"/>
      <c r="AD31" s="306"/>
      <c r="AE31" s="306"/>
    </row>
    <row r="32">
      <c r="A32" s="312" t="s">
        <v>562</v>
      </c>
      <c r="B32" s="306"/>
      <c r="C32" s="306"/>
      <c r="D32" s="306"/>
      <c r="E32" s="309"/>
      <c r="F32" s="311"/>
      <c r="G32" s="309"/>
      <c r="H32" s="309"/>
      <c r="I32" s="311"/>
      <c r="J32" s="309"/>
      <c r="K32" s="306"/>
      <c r="L32" s="306"/>
      <c r="M32" s="306"/>
      <c r="N32" s="306"/>
      <c r="O32" s="306"/>
      <c r="P32" s="306"/>
      <c r="Q32" s="306"/>
      <c r="R32" s="306"/>
      <c r="S32" s="306"/>
      <c r="T32" s="306"/>
      <c r="U32" s="306"/>
      <c r="V32" s="306"/>
      <c r="W32" s="306"/>
      <c r="X32" s="306"/>
      <c r="Y32" s="306"/>
      <c r="Z32" s="306"/>
      <c r="AA32" s="306"/>
      <c r="AB32" s="306"/>
      <c r="AC32" s="306"/>
      <c r="AD32" s="306"/>
      <c r="AE32" s="306"/>
    </row>
    <row r="33">
      <c r="A33" s="333" t="str">
        <f t="array" ref="A33:O33">TRANSPOSE('All Table_V4_Clean'!A84:A98)</f>
        <v>netting_agreement_id</v>
      </c>
      <c r="B33" s="334" t="s">
        <v>7</v>
      </c>
      <c r="C33" s="334" t="s">
        <v>570</v>
      </c>
      <c r="D33" s="334" t="s">
        <v>572</v>
      </c>
      <c r="E33" s="334" t="s">
        <v>575</v>
      </c>
      <c r="F33" s="334" t="s">
        <v>579</v>
      </c>
      <c r="G33" s="334" t="s">
        <v>583</v>
      </c>
      <c r="H33" s="335" t="s">
        <v>585</v>
      </c>
      <c r="I33" s="334" t="s">
        <v>525</v>
      </c>
      <c r="J33" s="334" t="s">
        <v>589</v>
      </c>
      <c r="K33" s="334" t="s">
        <v>592</v>
      </c>
      <c r="L33" s="334" t="s">
        <v>595</v>
      </c>
      <c r="M33" s="334" t="s">
        <v>597</v>
      </c>
      <c r="N33" s="334" t="s">
        <v>598</v>
      </c>
      <c r="O33" s="334" t="s">
        <v>600</v>
      </c>
      <c r="P33" s="306"/>
      <c r="Q33" s="306"/>
      <c r="R33" s="306"/>
      <c r="S33" s="306"/>
      <c r="T33" s="306"/>
      <c r="U33" s="306"/>
      <c r="V33" s="306"/>
      <c r="W33" s="306"/>
      <c r="X33" s="306"/>
      <c r="Y33" s="306"/>
      <c r="Z33" s="306"/>
      <c r="AA33" s="306"/>
      <c r="AB33" s="306"/>
      <c r="AC33" s="306"/>
      <c r="AD33" s="306"/>
      <c r="AE33" s="306"/>
    </row>
    <row r="34">
      <c r="A34" s="336" t="str">
        <f>RRP_1_V4_Sep25!B31</f>
        <v>GMRA_2023_BB</v>
      </c>
      <c r="B34" s="336">
        <f>RRP_1_V4_Sep25!C31</f>
        <v>101</v>
      </c>
      <c r="C34" s="336">
        <f>RRP_1_V4_Sep25!D31</f>
        <v>20001</v>
      </c>
      <c r="D34" s="336" t="str">
        <f>RRP_1_V4_Sep25!E31</f>
        <v>GMRA</v>
      </c>
      <c r="E34" s="336" t="str">
        <f>RRP_1_V4_Sep25!F31</f>
        <v>COLLATERAL</v>
      </c>
      <c r="F34" s="336" t="str">
        <f>RRP_1_V4_Sep25!G31</f>
        <v>REP</v>
      </c>
      <c r="G34" s="337">
        <f>RRP_1_V4_Sep25!H31</f>
        <v>45823</v>
      </c>
      <c r="H34" s="337">
        <f>RRP_1_V4_Sep25!I31</f>
        <v>45839</v>
      </c>
      <c r="I34" s="337">
        <f>RRP_1_V4_Sep25!J31</f>
        <v>46203</v>
      </c>
      <c r="J34" s="338">
        <f>RRP_1_V4_Sep25!K31</f>
        <v>0</v>
      </c>
      <c r="K34" s="339" t="str">
        <f>RRP_1_V4_Sep25!L31</f>
        <v> </v>
      </c>
      <c r="L34" s="336" t="str">
        <f>RRP_1_V4_Sep25!M31</f>
        <v>THB</v>
      </c>
      <c r="M34" s="340">
        <f>RRP_1_V4_Sep25!N31</f>
        <v>45717.4375</v>
      </c>
      <c r="N34" s="340">
        <f>RRP_1_V4_Sep25!O31</f>
        <v>45741.78125</v>
      </c>
      <c r="O34" s="336" t="str">
        <f>RRP_1_V4_Sep25!P31</f>
        <v>Active</v>
      </c>
      <c r="P34" s="306"/>
      <c r="Q34" s="306"/>
      <c r="R34" s="306"/>
      <c r="S34" s="306"/>
      <c r="T34" s="306"/>
      <c r="U34" s="306"/>
      <c r="V34" s="306"/>
      <c r="W34" s="306"/>
      <c r="X34" s="306"/>
      <c r="Y34" s="306"/>
      <c r="Z34" s="306"/>
      <c r="AA34" s="306"/>
      <c r="AB34" s="306"/>
      <c r="AC34" s="306"/>
      <c r="AD34" s="306"/>
      <c r="AE34" s="306"/>
    </row>
    <row r="35">
      <c r="A35" s="336" t="str">
        <f>RRP_2_V4_Sep25!B31</f>
        <v>GMRA_2023_KB</v>
      </c>
      <c r="B35" s="336">
        <f>RRP_2_V4_Sep25!C31</f>
        <v>102</v>
      </c>
      <c r="C35" s="336">
        <f>RRP_2_V4_Sep25!D31</f>
        <v>20002</v>
      </c>
      <c r="D35" s="336" t="str">
        <f>RRP_2_V4_Sep25!E31</f>
        <v>GMRA</v>
      </c>
      <c r="E35" s="336" t="str">
        <f>RRP_2_V4_Sep25!F31</f>
        <v>COLLATERAL</v>
      </c>
      <c r="F35" s="336" t="str">
        <f>RRP_2_V4_Sep25!G31</f>
        <v>REP</v>
      </c>
      <c r="G35" s="337">
        <f>RRP_2_V4_Sep25!H31</f>
        <v>45823</v>
      </c>
      <c r="H35" s="337">
        <f>RRP_2_V4_Sep25!I31</f>
        <v>45839</v>
      </c>
      <c r="I35" s="337">
        <f>RRP_2_V4_Sep25!J31</f>
        <v>46203</v>
      </c>
      <c r="J35" s="338">
        <f>RRP_2_V4_Sep25!K31</f>
        <v>0</v>
      </c>
      <c r="K35" s="339" t="str">
        <f>RRP_2_V4_Sep25!L31</f>
        <v> </v>
      </c>
      <c r="L35" s="336" t="str">
        <f>RRP_2_V4_Sep25!M31</f>
        <v>THB</v>
      </c>
      <c r="M35" s="340">
        <f>RRP_2_V4_Sep25!N31</f>
        <v>45717.4375</v>
      </c>
      <c r="N35" s="340">
        <f>RRP_2_V4_Sep25!O31</f>
        <v>45741.78125</v>
      </c>
      <c r="O35" s="336" t="str">
        <f>RRP_2_V4_Sep25!P31</f>
        <v>Active</v>
      </c>
      <c r="P35" s="306"/>
      <c r="Q35" s="306"/>
      <c r="R35" s="306"/>
      <c r="S35" s="306"/>
      <c r="T35" s="306"/>
      <c r="U35" s="306"/>
      <c r="V35" s="306"/>
      <c r="W35" s="306"/>
      <c r="X35" s="306"/>
      <c r="Y35" s="306"/>
      <c r="Z35" s="306"/>
      <c r="AA35" s="306"/>
      <c r="AB35" s="306"/>
      <c r="AC35" s="306"/>
      <c r="AD35" s="306"/>
      <c r="AE35" s="306"/>
    </row>
    <row r="36">
      <c r="A36" s="336" t="str">
        <f>Repo_1_V4_Sep25!B25</f>
        <v>GMRA_2023_KT</v>
      </c>
      <c r="B36" s="336">
        <f>Repo_1_V4_Sep25!C25</f>
        <v>103</v>
      </c>
      <c r="C36" s="336">
        <f>Repo_1_V4_Sep25!D25</f>
        <v>20003</v>
      </c>
      <c r="D36" s="336" t="str">
        <f>Repo_1_V4_Sep25!E25</f>
        <v>GMRA</v>
      </c>
      <c r="E36" s="336" t="str">
        <f>Repo_1_V4_Sep25!F25</f>
        <v>COLLATERAL</v>
      </c>
      <c r="F36" s="336" t="str">
        <f>Repo_1_V4_Sep25!G25</f>
        <v>REP</v>
      </c>
      <c r="G36" s="337">
        <f>Repo_1_V4_Sep25!H25</f>
        <v>45823</v>
      </c>
      <c r="H36" s="337">
        <f>Repo_1_V4_Sep25!I25</f>
        <v>45839</v>
      </c>
      <c r="I36" s="337">
        <f>Repo_1_V4_Sep25!J25</f>
        <v>46203</v>
      </c>
      <c r="J36" s="338">
        <f>Repo_1_V4_Sep25!K25</f>
        <v>0</v>
      </c>
      <c r="K36" s="339" t="str">
        <f>Repo_1_V4_Sep25!L25</f>
        <v> </v>
      </c>
      <c r="L36" s="336" t="str">
        <f>Repo_1_V4_Sep25!M25</f>
        <v>THB</v>
      </c>
      <c r="M36" s="340">
        <f>Repo_1_V4_Sep25!N25</f>
        <v>45717.4375</v>
      </c>
      <c r="N36" s="340">
        <f>Repo_1_V4_Sep25!O25</f>
        <v>45741.78125</v>
      </c>
      <c r="O36" s="336" t="str">
        <f>Repo_1_V4_Sep25!P25</f>
        <v>Active</v>
      </c>
      <c r="P36" s="306"/>
      <c r="Q36" s="306"/>
      <c r="R36" s="306"/>
      <c r="S36" s="306"/>
      <c r="T36" s="306"/>
      <c r="U36" s="306"/>
      <c r="V36" s="306"/>
      <c r="W36" s="306"/>
      <c r="X36" s="306"/>
      <c r="Y36" s="306"/>
      <c r="Z36" s="306"/>
      <c r="AA36" s="306"/>
      <c r="AB36" s="306"/>
      <c r="AC36" s="306"/>
      <c r="AD36" s="306"/>
      <c r="AE36" s="306"/>
    </row>
    <row r="37">
      <c r="A37" s="336" t="str">
        <f>Repo_2_V4_Sep25!B25</f>
        <v>GMRA_2024_KB</v>
      </c>
      <c r="B37" s="336">
        <f>Repo_2_V4_Sep25!C25</f>
        <v>102</v>
      </c>
      <c r="C37" s="336">
        <f>Repo_2_V4_Sep25!D25</f>
        <v>20004</v>
      </c>
      <c r="D37" s="336" t="str">
        <f>Repo_2_V4_Sep25!E25</f>
        <v>GMRA</v>
      </c>
      <c r="E37" s="336" t="str">
        <f>Repo_2_V4_Sep25!F25</f>
        <v>COLLATERAL</v>
      </c>
      <c r="F37" s="336" t="str">
        <f>Repo_2_V4_Sep25!G25</f>
        <v>REP</v>
      </c>
      <c r="G37" s="337">
        <f>Repo_2_V4_Sep25!H25</f>
        <v>45823</v>
      </c>
      <c r="H37" s="337">
        <f>Repo_2_V4_Sep25!I25</f>
        <v>45839</v>
      </c>
      <c r="I37" s="337">
        <f>Repo_2_V4_Sep25!J25</f>
        <v>46203</v>
      </c>
      <c r="J37" s="338">
        <f>Repo_2_V4_Sep25!K25</f>
        <v>0</v>
      </c>
      <c r="K37" s="339" t="str">
        <f>Repo_2_V4_Sep25!L25</f>
        <v> </v>
      </c>
      <c r="L37" s="336" t="str">
        <f>Repo_2_V4_Sep25!M25</f>
        <v>THB</v>
      </c>
      <c r="M37" s="340">
        <f>Repo_2_V4_Sep25!N25</f>
        <v>45717.4375</v>
      </c>
      <c r="N37" s="340">
        <f>Repo_2_V4_Sep25!O25</f>
        <v>45741.78125</v>
      </c>
      <c r="O37" s="336" t="str">
        <f>Repo_2_V4_Sep25!P25</f>
        <v>Active</v>
      </c>
      <c r="P37" s="306"/>
      <c r="Q37" s="306"/>
      <c r="R37" s="306"/>
      <c r="S37" s="306"/>
      <c r="T37" s="306"/>
      <c r="U37" s="306"/>
      <c r="V37" s="306"/>
      <c r="W37" s="306"/>
      <c r="X37" s="306"/>
      <c r="Y37" s="306"/>
      <c r="Z37" s="306"/>
      <c r="AA37" s="306"/>
      <c r="AB37" s="306"/>
      <c r="AC37" s="306"/>
      <c r="AD37" s="306"/>
      <c r="AE37" s="306"/>
    </row>
    <row r="38">
      <c r="A38" s="341"/>
      <c r="B38" s="342"/>
      <c r="C38" s="306"/>
      <c r="D38" s="306"/>
      <c r="E38" s="309"/>
      <c r="F38" s="311"/>
      <c r="G38" s="309"/>
      <c r="H38" s="309"/>
      <c r="I38" s="311"/>
      <c r="J38" s="309"/>
      <c r="K38" s="306"/>
      <c r="L38" s="306"/>
      <c r="M38" s="306"/>
      <c r="N38" s="306"/>
      <c r="O38" s="306"/>
      <c r="P38" s="306"/>
      <c r="Q38" s="306"/>
      <c r="R38" s="306"/>
      <c r="S38" s="306"/>
      <c r="T38" s="306"/>
      <c r="U38" s="306"/>
      <c r="V38" s="306"/>
      <c r="W38" s="306"/>
      <c r="X38" s="306"/>
      <c r="Y38" s="306"/>
      <c r="Z38" s="306"/>
      <c r="AA38" s="306"/>
      <c r="AB38" s="306"/>
      <c r="AC38" s="306"/>
      <c r="AD38" s="306"/>
      <c r="AE38" s="306"/>
    </row>
    <row r="39">
      <c r="A39" s="341"/>
      <c r="B39" s="342"/>
      <c r="C39" s="306"/>
      <c r="D39" s="306"/>
      <c r="E39" s="309"/>
      <c r="F39" s="311"/>
      <c r="G39" s="309"/>
      <c r="H39" s="309"/>
      <c r="I39" s="311"/>
      <c r="J39" s="309"/>
      <c r="K39" s="306"/>
      <c r="L39" s="306"/>
      <c r="M39" s="306"/>
      <c r="N39" s="306"/>
      <c r="O39" s="306"/>
      <c r="P39" s="306"/>
      <c r="Q39" s="306"/>
      <c r="R39" s="306"/>
      <c r="S39" s="306"/>
      <c r="T39" s="306"/>
      <c r="U39" s="306"/>
      <c r="V39" s="306"/>
      <c r="W39" s="306"/>
      <c r="X39" s="306"/>
      <c r="Y39" s="306"/>
      <c r="Z39" s="306"/>
      <c r="AA39" s="306"/>
      <c r="AB39" s="306"/>
      <c r="AC39" s="306"/>
      <c r="AD39" s="306"/>
      <c r="AE39" s="306"/>
    </row>
    <row r="40">
      <c r="A40" s="312" t="s">
        <v>391</v>
      </c>
      <c r="B40" s="306"/>
      <c r="C40" s="306"/>
      <c r="D40" s="306"/>
      <c r="E40" s="309"/>
      <c r="F40" s="311"/>
      <c r="G40" s="309"/>
      <c r="H40" s="309"/>
      <c r="I40" s="311"/>
      <c r="J40" s="309"/>
      <c r="K40" s="306"/>
      <c r="L40" s="306"/>
      <c r="M40" s="306"/>
      <c r="N40" s="306"/>
      <c r="O40" s="306"/>
      <c r="P40" s="306"/>
      <c r="Q40" s="306"/>
      <c r="R40" s="306"/>
      <c r="S40" s="306"/>
      <c r="T40" s="306"/>
      <c r="U40" s="306"/>
      <c r="V40" s="306"/>
      <c r="W40" s="306"/>
      <c r="X40" s="306"/>
      <c r="Y40" s="306"/>
      <c r="Z40" s="306"/>
      <c r="AA40" s="306"/>
      <c r="AB40" s="306"/>
      <c r="AC40" s="306"/>
      <c r="AD40" s="306"/>
      <c r="AE40" s="306"/>
    </row>
    <row r="41">
      <c r="A41" s="343" t="str">
        <f t="array" ref="A41:K41">TRANSPOSE('All Table_V4_Clean'!A340:A350)</f>
        <v>limit_id</v>
      </c>
      <c r="B41" s="344" t="s">
        <v>7</v>
      </c>
      <c r="C41" s="344" t="s">
        <v>905</v>
      </c>
      <c r="D41" s="344" t="s">
        <v>534</v>
      </c>
      <c r="E41" s="344" t="s">
        <v>906</v>
      </c>
      <c r="F41" s="344" t="s">
        <v>908</v>
      </c>
      <c r="G41" s="344" t="s">
        <v>910</v>
      </c>
      <c r="H41" s="344" t="s">
        <v>912</v>
      </c>
      <c r="I41" s="344" t="s">
        <v>915</v>
      </c>
      <c r="J41" s="344" t="s">
        <v>482</v>
      </c>
      <c r="K41" s="345" t="s">
        <v>452</v>
      </c>
      <c r="L41" s="306"/>
      <c r="M41" s="306"/>
      <c r="N41" s="306"/>
      <c r="O41" s="306"/>
      <c r="P41" s="306"/>
      <c r="Q41" s="306"/>
      <c r="R41" s="306"/>
      <c r="S41" s="306"/>
      <c r="T41" s="306"/>
      <c r="U41" s="306"/>
      <c r="V41" s="306"/>
      <c r="W41" s="306"/>
      <c r="X41" s="306"/>
      <c r="Y41" s="306"/>
      <c r="Z41" s="306"/>
      <c r="AA41" s="306"/>
      <c r="AB41" s="306"/>
      <c r="AC41" s="306"/>
      <c r="AD41" s="306"/>
      <c r="AE41" s="306"/>
    </row>
    <row r="42">
      <c r="A42" s="336">
        <f>RRP_1_V4_Sep25!B25</f>
        <v>1001</v>
      </c>
      <c r="B42" s="336">
        <f>RRP_1_V4_Sep25!C25</f>
        <v>101</v>
      </c>
      <c r="C42" s="336" t="str">
        <f>RRP_1_V4_Sep25!D25</f>
        <v>REPO_LIMIT</v>
      </c>
      <c r="D42" s="336" t="str">
        <f>RRP_1_V4_Sep25!E25</f>
        <v>THB</v>
      </c>
      <c r="E42" s="346">
        <f>RRP_1_V4_Sep25!F25</f>
        <v>800000000</v>
      </c>
      <c r="F42" s="346">
        <f>RRP_1_V4_Sep25!G25</f>
        <v>1000000000</v>
      </c>
      <c r="G42" s="346">
        <f>RRP_1_V4_Sep25!H25</f>
        <v>200000000</v>
      </c>
      <c r="H42" s="347">
        <f>RRP_1_V4_Sep25!I25</f>
        <v>45782</v>
      </c>
      <c r="I42" s="340">
        <f>RRP_1_V4_Sep25!J25</f>
        <v>45905.43751</v>
      </c>
      <c r="J42" s="347">
        <f>RRP_1_V4_Sep25!K25</f>
        <v>45782</v>
      </c>
      <c r="K42" s="336" t="str">
        <f>RRP_1_V4_Sep25!L25</f>
        <v>BBL0107536000374</v>
      </c>
      <c r="L42" s="306"/>
      <c r="M42" s="306"/>
      <c r="N42" s="306"/>
      <c r="O42" s="306"/>
      <c r="P42" s="306"/>
      <c r="Q42" s="306"/>
      <c r="R42" s="306"/>
      <c r="S42" s="306"/>
      <c r="T42" s="306"/>
      <c r="U42" s="306"/>
      <c r="V42" s="306"/>
      <c r="W42" s="306"/>
      <c r="X42" s="306"/>
      <c r="Y42" s="306"/>
      <c r="Z42" s="306"/>
      <c r="AA42" s="306"/>
      <c r="AB42" s="306"/>
      <c r="AC42" s="306"/>
      <c r="AD42" s="306"/>
      <c r="AE42" s="306"/>
    </row>
    <row r="43">
      <c r="A43" s="336">
        <f>RRP_2_V4_Sep25!B25</f>
        <v>1002</v>
      </c>
      <c r="B43" s="336">
        <f>RRP_2_V4_Sep25!C25</f>
        <v>102</v>
      </c>
      <c r="C43" s="336" t="str">
        <f>RRP_2_V4_Sep25!D25</f>
        <v>REPO_LIMIT</v>
      </c>
      <c r="D43" s="336" t="str">
        <f>RRP_2_V4_Sep25!E25</f>
        <v>THB</v>
      </c>
      <c r="E43" s="346">
        <f>RRP_2_V4_Sep25!F25</f>
        <v>900000000</v>
      </c>
      <c r="F43" s="346">
        <f>RRP_2_V4_Sep25!G25</f>
        <v>1000000000</v>
      </c>
      <c r="G43" s="346">
        <f>RRP_2_V4_Sep25!H25</f>
        <v>300000000</v>
      </c>
      <c r="H43" s="347">
        <f>RRP_2_V4_Sep25!I25</f>
        <v>45782</v>
      </c>
      <c r="I43" s="340">
        <f>RRP_2_V4_Sep25!J25</f>
        <v>45926.39583</v>
      </c>
      <c r="J43" s="347">
        <f>RRP_2_V4_Sep25!K25</f>
        <v>45782</v>
      </c>
      <c r="K43" s="336" t="str">
        <f>RRP_2_V4_Sep25!L25</f>
        <v>KBANK0107536000315</v>
      </c>
      <c r="L43" s="306"/>
      <c r="M43" s="306"/>
      <c r="N43" s="306"/>
      <c r="O43" s="306"/>
      <c r="P43" s="306"/>
      <c r="Q43" s="306"/>
      <c r="R43" s="306"/>
      <c r="S43" s="306"/>
      <c r="T43" s="306"/>
      <c r="U43" s="306"/>
      <c r="V43" s="306"/>
      <c r="W43" s="306"/>
      <c r="X43" s="306"/>
      <c r="Y43" s="306"/>
      <c r="Z43" s="306"/>
      <c r="AA43" s="306"/>
      <c r="AB43" s="306"/>
      <c r="AC43" s="306"/>
      <c r="AD43" s="306"/>
      <c r="AE43" s="306"/>
    </row>
    <row r="44">
      <c r="A44" s="336">
        <f>'IB Lend_V4_Sep25'!A135</f>
        <v>2001</v>
      </c>
      <c r="B44" s="336">
        <f>'IB Lend_V4_Sep25'!B135</f>
        <v>101</v>
      </c>
      <c r="C44" s="336" t="str">
        <f>'IB Lend_V4_Sep25'!C135</f>
        <v>PLACEMENT_LIMIT</v>
      </c>
      <c r="D44" s="336" t="str">
        <f>'IB Lend_V4_Sep25'!D135</f>
        <v>THB</v>
      </c>
      <c r="E44" s="346">
        <f>'IB Lend_V4_Sep25'!E135</f>
        <v>500000000</v>
      </c>
      <c r="F44" s="346">
        <f>'IB Lend_V4_Sep25'!F135</f>
        <v>1000000000</v>
      </c>
      <c r="G44" s="346">
        <f>'IB Lend_V4_Sep25'!G135</f>
        <v>500000000</v>
      </c>
      <c r="H44" s="347">
        <f>'IB Lend_V4_Sep25'!H135</f>
        <v>45901</v>
      </c>
      <c r="I44" s="340">
        <f>'IB Lend_V4_Sep25'!I135</f>
        <v>45930.375</v>
      </c>
      <c r="J44" s="347">
        <f>'IB Lend_V4_Sep25'!J135</f>
        <v>45901</v>
      </c>
      <c r="K44" s="336" t="str">
        <f>'IB Lend_V4_Sep25'!K135</f>
        <v>BBL0107536000374</v>
      </c>
      <c r="L44" s="348"/>
      <c r="M44" s="348"/>
      <c r="N44" s="348"/>
      <c r="O44" s="348"/>
      <c r="P44" s="348"/>
      <c r="Q44" s="348"/>
      <c r="R44" s="348"/>
      <c r="S44" s="348"/>
      <c r="T44" s="348"/>
      <c r="U44" s="348"/>
      <c r="V44" s="348"/>
      <c r="W44" s="348"/>
      <c r="X44" s="348"/>
      <c r="Y44" s="348"/>
      <c r="Z44" s="348"/>
      <c r="AA44" s="348"/>
      <c r="AB44" s="348"/>
      <c r="AC44" s="348"/>
      <c r="AD44" s="348"/>
      <c r="AE44" s="306"/>
    </row>
    <row r="45">
      <c r="A45" s="336">
        <f>'IB Lend_V4_Sep25'!A136</f>
        <v>2002</v>
      </c>
      <c r="B45" s="336">
        <f>'IB Lend_V4_Sep25'!B136</f>
        <v>104</v>
      </c>
      <c r="C45" s="336" t="str">
        <f>'IB Lend_V4_Sep25'!C136</f>
        <v>PLACEMENT_LIMIT</v>
      </c>
      <c r="D45" s="336" t="str">
        <f>'IB Lend_V4_Sep25'!D136</f>
        <v>THB</v>
      </c>
      <c r="E45" s="346">
        <f>'IB Lend_V4_Sep25'!E136</f>
        <v>400000000</v>
      </c>
      <c r="F45" s="346">
        <f>'IB Lend_V4_Sep25'!F136</f>
        <v>500000000</v>
      </c>
      <c r="G45" s="346">
        <f>'IB Lend_V4_Sep25'!G136</f>
        <v>100000000</v>
      </c>
      <c r="H45" s="347">
        <f>'IB Lend_V4_Sep25'!H136</f>
        <v>45828</v>
      </c>
      <c r="I45" s="340">
        <f>'IB Lend_V4_Sep25'!I136</f>
        <v>45930.375</v>
      </c>
      <c r="J45" s="347">
        <f>'IB Lend_V4_Sep25'!J136</f>
        <v>45828</v>
      </c>
      <c r="K45" s="336" t="str">
        <f>'IB Lend_V4_Sep25'!K136</f>
        <v>CIMB0107537002338</v>
      </c>
      <c r="L45" s="348"/>
      <c r="M45" s="348"/>
      <c r="N45" s="348"/>
      <c r="O45" s="348"/>
      <c r="P45" s="348"/>
      <c r="Q45" s="348"/>
      <c r="R45" s="348"/>
      <c r="S45" s="348"/>
      <c r="T45" s="348"/>
      <c r="U45" s="348"/>
      <c r="V45" s="348"/>
      <c r="W45" s="348"/>
      <c r="X45" s="348"/>
      <c r="Y45" s="348"/>
      <c r="Z45" s="348"/>
      <c r="AA45" s="348"/>
      <c r="AB45" s="348"/>
      <c r="AC45" s="348"/>
      <c r="AD45" s="348"/>
      <c r="AE45" s="306"/>
    </row>
    <row r="46">
      <c r="A46" s="304"/>
      <c r="B46" s="306"/>
      <c r="C46" s="306"/>
      <c r="D46" s="306"/>
      <c r="E46" s="309"/>
      <c r="F46" s="311"/>
      <c r="G46" s="309"/>
      <c r="H46" s="309"/>
      <c r="I46" s="311"/>
      <c r="J46" s="309"/>
      <c r="K46" s="306"/>
      <c r="L46" s="306"/>
      <c r="M46" s="306"/>
      <c r="N46" s="306"/>
      <c r="O46" s="306"/>
      <c r="P46" s="306"/>
      <c r="Q46" s="306"/>
      <c r="R46" s="306"/>
      <c r="S46" s="306"/>
      <c r="T46" s="306"/>
      <c r="U46" s="306"/>
      <c r="V46" s="306"/>
      <c r="W46" s="306"/>
      <c r="X46" s="306"/>
      <c r="Y46" s="306"/>
      <c r="Z46" s="306"/>
      <c r="AA46" s="306"/>
      <c r="AB46" s="306"/>
      <c r="AC46" s="306"/>
      <c r="AD46" s="306"/>
      <c r="AE46" s="306"/>
    </row>
    <row r="47">
      <c r="A47" s="304"/>
      <c r="B47" s="306"/>
      <c r="C47" s="306"/>
      <c r="D47" s="306"/>
      <c r="E47" s="309"/>
      <c r="F47" s="311"/>
      <c r="G47" s="309"/>
      <c r="H47" s="309"/>
      <c r="I47" s="311"/>
      <c r="J47" s="309"/>
      <c r="K47" s="306"/>
      <c r="L47" s="306"/>
      <c r="M47" s="306"/>
      <c r="N47" s="306"/>
      <c r="O47" s="306"/>
      <c r="P47" s="306"/>
      <c r="Q47" s="306"/>
      <c r="R47" s="306"/>
      <c r="S47" s="306"/>
      <c r="T47" s="306"/>
      <c r="U47" s="306"/>
      <c r="V47" s="306"/>
      <c r="W47" s="306"/>
      <c r="X47" s="306"/>
      <c r="Y47" s="306"/>
      <c r="Z47" s="306"/>
      <c r="AA47" s="306"/>
      <c r="AB47" s="306"/>
      <c r="AC47" s="306"/>
      <c r="AD47" s="306"/>
      <c r="AE47" s="306"/>
    </row>
    <row r="48">
      <c r="A48" s="312" t="s">
        <v>661</v>
      </c>
      <c r="B48" s="306"/>
      <c r="C48" s="306"/>
      <c r="D48" s="306"/>
      <c r="E48" s="309"/>
      <c r="F48" s="311"/>
      <c r="G48" s="309"/>
      <c r="H48" s="309"/>
      <c r="I48" s="311"/>
      <c r="J48" s="309"/>
      <c r="K48" s="306"/>
      <c r="L48" s="306"/>
      <c r="M48" s="306"/>
      <c r="N48" s="306"/>
      <c r="O48" s="306"/>
      <c r="P48" s="306"/>
      <c r="Q48" s="306"/>
      <c r="R48" s="306"/>
      <c r="S48" s="306"/>
      <c r="T48" s="306"/>
      <c r="U48" s="306"/>
      <c r="V48" s="306"/>
      <c r="W48" s="306"/>
      <c r="X48" s="306"/>
      <c r="Y48" s="310"/>
      <c r="Z48" s="306"/>
      <c r="AA48" s="306"/>
      <c r="AB48" s="306"/>
      <c r="AC48" s="306"/>
      <c r="AD48" s="306"/>
      <c r="AE48" s="306"/>
    </row>
    <row r="49">
      <c r="A49" s="349" t="str">
        <f t="array" ref="A49:Z49">TRANSPOSE('All Table_V4_Clean'!A146:A171)</f>
        <v>repo_trade_id</v>
      </c>
      <c r="B49" s="350" t="s">
        <v>583</v>
      </c>
      <c r="C49" s="350" t="s">
        <v>668</v>
      </c>
      <c r="D49" s="350" t="s">
        <v>7</v>
      </c>
      <c r="E49" s="351" t="s">
        <v>564</v>
      </c>
      <c r="F49" s="351" t="s">
        <v>570</v>
      </c>
      <c r="G49" s="350" t="s">
        <v>675</v>
      </c>
      <c r="H49" s="350" t="s">
        <v>678</v>
      </c>
      <c r="I49" s="350" t="s">
        <v>680</v>
      </c>
      <c r="J49" s="350" t="s">
        <v>442</v>
      </c>
      <c r="K49" s="350" t="s">
        <v>684</v>
      </c>
      <c r="L49" s="350" t="s">
        <v>534</v>
      </c>
      <c r="M49" s="350" t="s">
        <v>609</v>
      </c>
      <c r="N49" s="350" t="s">
        <v>613</v>
      </c>
      <c r="O49" s="350" t="s">
        <v>614</v>
      </c>
      <c r="P49" s="350" t="s">
        <v>620</v>
      </c>
      <c r="Q49" s="350" t="s">
        <v>624</v>
      </c>
      <c r="R49" s="350" t="s">
        <v>636</v>
      </c>
      <c r="S49" s="350" t="s">
        <v>697</v>
      </c>
      <c r="T49" s="351" t="s">
        <v>644</v>
      </c>
      <c r="U49" s="351" t="s">
        <v>700</v>
      </c>
      <c r="V49" s="350" t="s">
        <v>703</v>
      </c>
      <c r="W49" s="345" t="s">
        <v>548</v>
      </c>
      <c r="X49" s="345" t="s">
        <v>640</v>
      </c>
      <c r="Y49" s="345" t="s">
        <v>426</v>
      </c>
      <c r="Z49" s="352" t="s">
        <v>452</v>
      </c>
      <c r="AA49" s="306"/>
      <c r="AB49" s="306"/>
      <c r="AC49" s="306"/>
      <c r="AD49" s="306"/>
      <c r="AE49" s="306"/>
    </row>
    <row r="50">
      <c r="A50" s="336">
        <f>RRP_1_V4_Sep25!B123</f>
        <v>70001</v>
      </c>
      <c r="B50" s="340">
        <f>RRP_1_V4_Sep25!C123</f>
        <v>45905.58333</v>
      </c>
      <c r="C50" s="353" t="str">
        <f>RRP_1_V4_Sep25!D123</f>
        <v>Reverse REPO</v>
      </c>
      <c r="D50" s="353">
        <f>RRP_1_V4_Sep25!E123</f>
        <v>101</v>
      </c>
      <c r="E50" s="354" t="str">
        <f>RRP_1_V4_Sep25!F123</f>
        <v>GMRA_2023_BB</v>
      </c>
      <c r="F50" s="354">
        <f>RRP_1_V4_Sep25!G123</f>
        <v>20001</v>
      </c>
      <c r="G50" s="346">
        <f>RRP_1_V4_Sep25!H123</f>
        <v>200000000</v>
      </c>
      <c r="H50" s="355">
        <f>RRP_1_V4_Sep25!I123</f>
        <v>45908</v>
      </c>
      <c r="I50" s="355">
        <f>RRP_1_V4_Sep25!J123</f>
        <v>45915</v>
      </c>
      <c r="J50" s="346">
        <f>RRP_1_V4_Sep25!K123</f>
        <v>200000000</v>
      </c>
      <c r="K50" s="346">
        <f>RRP_1_V4_Sep25!L123</f>
        <v>200078630.1</v>
      </c>
      <c r="L50" s="336" t="str">
        <f>RRP_1_V4_Sep25!M123</f>
        <v>THB</v>
      </c>
      <c r="M50" s="353" t="str">
        <f>RRP_1_V4_Sep25!N123</f>
        <v>FIX70001</v>
      </c>
      <c r="N50" s="336" t="str">
        <f>RRP_1_V4_Sep25!O123</f>
        <v>Fixed</v>
      </c>
      <c r="O50" s="356">
        <f>RRP_1_V4_Sep25!P123</f>
        <v>2.05</v>
      </c>
      <c r="P50" s="357" t="str">
        <f>RRP_1_V4_Sep25!Q123</f>
        <v>FIX</v>
      </c>
      <c r="Q50" s="353" t="str">
        <f>RRP_1_V4_Sep25!R123</f>
        <v> </v>
      </c>
      <c r="R50" s="336" t="str">
        <f>RRP_1_V4_Sep25!S123</f>
        <v>Actual/365</v>
      </c>
      <c r="S50" s="358">
        <f>RRP_1_V4_Sep25!T123</f>
        <v>2.05</v>
      </c>
      <c r="T50" s="357">
        <f>RRP_1_V4_Sep25!U123</f>
        <v>7</v>
      </c>
      <c r="U50" s="336" t="b">
        <f>RRP_1_V4_Sep25!V123</f>
        <v>0</v>
      </c>
      <c r="V50" s="336" t="b">
        <f>RRP_1_V4_Sep25!W123</f>
        <v>1</v>
      </c>
      <c r="W50" s="336" t="str">
        <f>RRP_1_V4_Sep25!X123</f>
        <v>Matured</v>
      </c>
      <c r="X50" s="336">
        <f>RRP_1_V4_Sep25!Y123</f>
        <v>1001</v>
      </c>
      <c r="Y50" s="346">
        <f>RRP_1_V4_Sep25!Z123</f>
        <v>0</v>
      </c>
      <c r="Z50" s="359" t="str">
        <f>RRP_1_V4_Sep25!AA123</f>
        <v>BBL0107536000374</v>
      </c>
      <c r="AA50" s="306"/>
      <c r="AB50" s="306"/>
      <c r="AC50" s="306"/>
      <c r="AD50" s="306"/>
      <c r="AE50" s="306"/>
    </row>
    <row r="51">
      <c r="A51" s="336">
        <f>RRP_2_V4_Sep25!B125</f>
        <v>70002</v>
      </c>
      <c r="B51" s="340">
        <f>RRP_2_V4_Sep25!C125</f>
        <v>45905.58333</v>
      </c>
      <c r="C51" s="353" t="str">
        <f>RRP_2_V4_Sep25!D125</f>
        <v>Reverse REPO</v>
      </c>
      <c r="D51" s="353">
        <f>RRP_2_V4_Sep25!E125</f>
        <v>102</v>
      </c>
      <c r="E51" s="354" t="str">
        <f>RRP_2_V4_Sep25!F125</f>
        <v>GMRA_2023_KB</v>
      </c>
      <c r="F51" s="354">
        <f>RRP_2_V4_Sep25!G125</f>
        <v>20002</v>
      </c>
      <c r="G51" s="346">
        <f>RRP_2_V4_Sep25!H125</f>
        <v>300000000</v>
      </c>
      <c r="H51" s="355">
        <f>RRP_2_V4_Sep25!I125</f>
        <v>45929</v>
      </c>
      <c r="I51" s="355">
        <f>RRP_2_V4_Sep25!J125</f>
        <v>45936</v>
      </c>
      <c r="J51" s="346">
        <f>RRP_2_V4_Sep25!K125</f>
        <v>300000000</v>
      </c>
      <c r="K51" s="346">
        <f>RRP_2_V4_Sep25!L125</f>
        <v>300116219.2</v>
      </c>
      <c r="L51" s="336" t="str">
        <f>RRP_2_V4_Sep25!M125</f>
        <v>THB</v>
      </c>
      <c r="M51" s="353" t="str">
        <f>RRP_2_V4_Sep25!N125</f>
        <v>FIX70002</v>
      </c>
      <c r="N51" s="336" t="str">
        <f>RRP_2_V4_Sep25!O125</f>
        <v>Fixed</v>
      </c>
      <c r="O51" s="356">
        <f>RRP_2_V4_Sep25!P125</f>
        <v>2.02</v>
      </c>
      <c r="P51" s="357" t="str">
        <f>RRP_2_V4_Sep25!Q125</f>
        <v>FIX</v>
      </c>
      <c r="Q51" s="353" t="str">
        <f>RRP_2_V4_Sep25!R125</f>
        <v> </v>
      </c>
      <c r="R51" s="336" t="str">
        <f>RRP_2_V4_Sep25!S125</f>
        <v>Actual/365</v>
      </c>
      <c r="S51" s="358">
        <f>RRP_2_V4_Sep25!T125</f>
        <v>2.02</v>
      </c>
      <c r="T51" s="357">
        <f>RRP_2_V4_Sep25!U125</f>
        <v>7</v>
      </c>
      <c r="U51" s="336" t="b">
        <f>RRP_2_V4_Sep25!V125</f>
        <v>0</v>
      </c>
      <c r="V51" s="336" t="b">
        <f>RRP_2_V4_Sep25!W125</f>
        <v>1</v>
      </c>
      <c r="W51" s="336" t="str">
        <f>RRP_2_V4_Sep25!X125</f>
        <v>Active</v>
      </c>
      <c r="X51" s="336">
        <f>RRP_2_V4_Sep25!Y125</f>
        <v>1002</v>
      </c>
      <c r="Y51" s="346">
        <f>RRP_2_V4_Sep25!Z125</f>
        <v>116219.1781</v>
      </c>
      <c r="Z51" s="359" t="str">
        <f>RRP_2_V4_Sep25!AA125</f>
        <v>KBANK0107536000315</v>
      </c>
      <c r="AA51" s="306"/>
      <c r="AB51" s="306"/>
      <c r="AC51" s="306"/>
      <c r="AD51" s="306"/>
      <c r="AE51" s="306"/>
    </row>
    <row r="52">
      <c r="A52" s="336">
        <f>Repo_1_V4_Sep25!B107</f>
        <v>70003</v>
      </c>
      <c r="B52" s="340">
        <f>Repo_1_V4_Sep25!C107</f>
        <v>45922.41667</v>
      </c>
      <c r="C52" s="353" t="str">
        <f>Repo_1_V4_Sep25!D107</f>
        <v>REPO</v>
      </c>
      <c r="D52" s="353">
        <f>Repo_1_V4_Sep25!E107</f>
        <v>103</v>
      </c>
      <c r="E52" s="354" t="str">
        <f>Repo_1_V4_Sep25!F107</f>
        <v>GMRA_2023_KT</v>
      </c>
      <c r="F52" s="354">
        <f>Repo_1_V4_Sep25!G107</f>
        <v>20003</v>
      </c>
      <c r="G52" s="346">
        <f>Repo_1_V4_Sep25!H107</f>
        <v>50000000</v>
      </c>
      <c r="H52" s="355">
        <f>Repo_1_V4_Sep25!I107</f>
        <v>45924</v>
      </c>
      <c r="I52" s="355">
        <f>Repo_1_V4_Sep25!J107</f>
        <v>45926</v>
      </c>
      <c r="J52" s="346">
        <f>Repo_1_V4_Sep25!K107</f>
        <v>50000000</v>
      </c>
      <c r="K52" s="346">
        <f>Repo_1_V4_Sep25!L107</f>
        <v>50004794.52</v>
      </c>
      <c r="L52" s="336" t="str">
        <f>Repo_1_V4_Sep25!M107</f>
        <v>THB</v>
      </c>
      <c r="M52" s="353" t="str">
        <f>Repo_1_V4_Sep25!N107</f>
        <v>FIX70003</v>
      </c>
      <c r="N52" s="336" t="str">
        <f>Repo_1_V4_Sep25!O107</f>
        <v>Fixed</v>
      </c>
      <c r="O52" s="356">
        <f>Repo_1_V4_Sep25!P107</f>
        <v>1.75</v>
      </c>
      <c r="P52" s="357" t="str">
        <f>Repo_1_V4_Sep25!Q107</f>
        <v>FIX</v>
      </c>
      <c r="Q52" s="353" t="str">
        <f>Repo_1_V4_Sep25!R107</f>
        <v> </v>
      </c>
      <c r="R52" s="336" t="str">
        <f>Repo_1_V4_Sep25!S107</f>
        <v>Actual/365</v>
      </c>
      <c r="S52" s="358">
        <f>Repo_1_V4_Sep25!T107</f>
        <v>1.75</v>
      </c>
      <c r="T52" s="357">
        <f>Repo_1_V4_Sep25!U107</f>
        <v>2</v>
      </c>
      <c r="U52" s="336" t="b">
        <f>Repo_1_V4_Sep25!V107</f>
        <v>1</v>
      </c>
      <c r="V52" s="336" t="b">
        <f>Repo_1_V4_Sep25!W107</f>
        <v>0</v>
      </c>
      <c r="W52" s="336" t="str">
        <f>Repo_1_V4_Sep25!X107</f>
        <v>Matured</v>
      </c>
      <c r="X52" s="336" t="str">
        <f>Repo_1_V4_Sep25!Y107</f>
        <v/>
      </c>
      <c r="Y52" s="346">
        <f>Repo_1_V4_Sep25!Z107</f>
        <v>0</v>
      </c>
      <c r="Z52" s="359" t="str">
        <f>Repo_1_V4_Sep25!AA107</f>
        <v>KTB107537000882</v>
      </c>
      <c r="AA52" s="306"/>
      <c r="AB52" s="306"/>
      <c r="AC52" s="306"/>
      <c r="AD52" s="306"/>
      <c r="AE52" s="306"/>
    </row>
    <row r="53">
      <c r="A53" s="336">
        <f>Repo_2_V4_Sep25!B113</f>
        <v>70004</v>
      </c>
      <c r="B53" s="340">
        <f>Repo_2_V4_Sep25!C113</f>
        <v>45924.41667</v>
      </c>
      <c r="C53" s="353" t="str">
        <f>Repo_2_V4_Sep25!D113</f>
        <v>REPO</v>
      </c>
      <c r="D53" s="353">
        <f>Repo_2_V4_Sep25!E113</f>
        <v>102</v>
      </c>
      <c r="E53" s="354" t="str">
        <f>Repo_2_V4_Sep25!F113</f>
        <v>GMRA_2024_KB</v>
      </c>
      <c r="F53" s="354">
        <f>Repo_2_V4_Sep25!G113</f>
        <v>20004</v>
      </c>
      <c r="G53" s="346">
        <f>Repo_2_V4_Sep25!H113</f>
        <v>30000000</v>
      </c>
      <c r="H53" s="355">
        <f>Repo_2_V4_Sep25!I113</f>
        <v>45926</v>
      </c>
      <c r="I53" s="355">
        <f>Repo_2_V4_Sep25!J113</f>
        <v>45933</v>
      </c>
      <c r="J53" s="346">
        <f>Repo_2_V4_Sep25!K113</f>
        <v>30000000</v>
      </c>
      <c r="K53" s="346">
        <f>Repo_2_V4_Sep25!L113</f>
        <v>30011506.85</v>
      </c>
      <c r="L53" s="336" t="str">
        <f>Repo_2_V4_Sep25!M113</f>
        <v>THB</v>
      </c>
      <c r="M53" s="353" t="str">
        <f>Repo_2_V4_Sep25!N113</f>
        <v>FIX70004</v>
      </c>
      <c r="N53" s="336" t="str">
        <f>Repo_2_V4_Sep25!O113</f>
        <v>Fixed</v>
      </c>
      <c r="O53" s="356">
        <f>Repo_2_V4_Sep25!P113</f>
        <v>2</v>
      </c>
      <c r="P53" s="357" t="str">
        <f>Repo_2_V4_Sep25!Q113</f>
        <v>FIX</v>
      </c>
      <c r="Q53" s="353" t="str">
        <f>Repo_2_V4_Sep25!R113</f>
        <v> </v>
      </c>
      <c r="R53" s="336" t="str">
        <f>Repo_2_V4_Sep25!S113</f>
        <v>Actual/365</v>
      </c>
      <c r="S53" s="358">
        <f>Repo_2_V4_Sep25!T113</f>
        <v>2</v>
      </c>
      <c r="T53" s="357">
        <f>Repo_2_V4_Sep25!U113</f>
        <v>7</v>
      </c>
      <c r="U53" s="336" t="b">
        <f>Repo_2_V4_Sep25!V113</f>
        <v>1</v>
      </c>
      <c r="V53" s="336" t="b">
        <f>Repo_2_V4_Sep25!W113</f>
        <v>0</v>
      </c>
      <c r="W53" s="336" t="str">
        <f>Repo_2_V4_Sep25!X113</f>
        <v>Active</v>
      </c>
      <c r="X53" s="336" t="str">
        <f>Repo_2_V4_Sep25!Y113</f>
        <v/>
      </c>
      <c r="Y53" s="346">
        <f>Repo_2_V4_Sep25!Z113</f>
        <v>11506.84932</v>
      </c>
      <c r="Z53" s="359" t="str">
        <f>Repo_2_V4_Sep25!AA113</f>
        <v>KBANK0107536000315</v>
      </c>
      <c r="AA53" s="306"/>
      <c r="AB53" s="306"/>
      <c r="AC53" s="306"/>
      <c r="AD53" s="306"/>
      <c r="AE53" s="306"/>
    </row>
    <row r="54">
      <c r="A54" s="304"/>
      <c r="B54" s="306"/>
      <c r="C54" s="306"/>
      <c r="D54" s="306"/>
      <c r="E54" s="309"/>
      <c r="F54" s="311"/>
      <c r="G54" s="309"/>
      <c r="H54" s="309"/>
      <c r="I54" s="311"/>
      <c r="J54" s="309"/>
      <c r="K54" s="306"/>
      <c r="L54" s="306"/>
      <c r="M54" s="306"/>
      <c r="N54" s="306"/>
      <c r="O54" s="306"/>
      <c r="P54" s="306"/>
      <c r="Q54" s="306"/>
      <c r="R54" s="306"/>
      <c r="S54" s="306"/>
      <c r="T54" s="306"/>
      <c r="U54" s="306"/>
      <c r="V54" s="306"/>
      <c r="W54" s="306"/>
      <c r="X54" s="306"/>
      <c r="Y54" s="306"/>
      <c r="Z54" s="306"/>
      <c r="AA54" s="306"/>
      <c r="AB54" s="306"/>
      <c r="AC54" s="306"/>
      <c r="AD54" s="306"/>
      <c r="AE54" s="306"/>
    </row>
    <row r="55">
      <c r="A55" s="304"/>
      <c r="B55" s="306"/>
      <c r="C55" s="306"/>
      <c r="D55" s="306"/>
      <c r="E55" s="309"/>
      <c r="F55" s="311"/>
      <c r="G55" s="309"/>
      <c r="H55" s="309"/>
      <c r="I55" s="311"/>
      <c r="J55" s="309"/>
      <c r="K55" s="306"/>
      <c r="L55" s="306"/>
      <c r="M55" s="306"/>
      <c r="N55" s="306"/>
      <c r="O55" s="306"/>
      <c r="P55" s="306"/>
      <c r="Q55" s="306"/>
      <c r="R55" s="306"/>
      <c r="S55" s="306"/>
      <c r="T55" s="306"/>
      <c r="U55" s="306"/>
      <c r="V55" s="306"/>
      <c r="W55" s="306"/>
      <c r="X55" s="306"/>
      <c r="Y55" s="306"/>
      <c r="Z55" s="306"/>
      <c r="AA55" s="306"/>
      <c r="AB55" s="306"/>
      <c r="AC55" s="306"/>
      <c r="AD55" s="306"/>
      <c r="AE55" s="306"/>
    </row>
    <row r="56">
      <c r="A56" s="312" t="s">
        <v>708</v>
      </c>
      <c r="B56" s="306"/>
      <c r="C56" s="306"/>
      <c r="D56" s="306"/>
      <c r="E56" s="309"/>
      <c r="F56" s="311"/>
      <c r="G56" s="309"/>
      <c r="H56" s="309"/>
      <c r="I56" s="311"/>
      <c r="J56" s="309"/>
      <c r="K56" s="306"/>
      <c r="L56" s="306"/>
      <c r="M56" s="306"/>
      <c r="N56" s="306"/>
      <c r="O56" s="306"/>
      <c r="P56" s="306"/>
      <c r="Q56" s="306"/>
      <c r="R56" s="306"/>
      <c r="S56" s="306"/>
      <c r="T56" s="306"/>
      <c r="U56" s="306"/>
      <c r="V56" s="306"/>
      <c r="W56" s="306"/>
      <c r="X56" s="306"/>
      <c r="Y56" s="306"/>
      <c r="Z56" s="306"/>
      <c r="AA56" s="306"/>
      <c r="AB56" s="306"/>
      <c r="AC56" s="306"/>
      <c r="AD56" s="306"/>
      <c r="AE56" s="306"/>
    </row>
    <row r="57">
      <c r="A57" s="360" t="str">
        <f t="array" ref="A57:K57">TRANSPOSE('All Table_V4_Clean'!A177:A187)</f>
        <v>collateral_id</v>
      </c>
      <c r="B57" s="344" t="s">
        <v>663</v>
      </c>
      <c r="C57" s="344" t="s">
        <v>514</v>
      </c>
      <c r="D57" s="344" t="s">
        <v>675</v>
      </c>
      <c r="E57" s="344" t="s">
        <v>715</v>
      </c>
      <c r="F57" s="344" t="s">
        <v>716</v>
      </c>
      <c r="G57" s="344" t="s">
        <v>432</v>
      </c>
      <c r="H57" s="344" t="s">
        <v>717</v>
      </c>
      <c r="I57" s="344" t="s">
        <v>719</v>
      </c>
      <c r="J57" s="344" t="s">
        <v>720</v>
      </c>
      <c r="K57" s="361" t="s">
        <v>534</v>
      </c>
      <c r="L57" s="306"/>
      <c r="M57" s="306"/>
      <c r="N57" s="306"/>
      <c r="O57" s="306"/>
      <c r="P57" s="306"/>
      <c r="Q57" s="306"/>
      <c r="R57" s="306"/>
      <c r="S57" s="306"/>
      <c r="T57" s="306"/>
      <c r="U57" s="306"/>
      <c r="V57" s="306"/>
      <c r="W57" s="306"/>
      <c r="X57" s="306"/>
      <c r="Y57" s="306"/>
      <c r="Z57" s="306"/>
      <c r="AA57" s="306"/>
      <c r="AB57" s="306"/>
      <c r="AC57" s="306"/>
      <c r="AD57" s="306"/>
      <c r="AE57" s="362"/>
    </row>
    <row r="58">
      <c r="A58" s="336" t="str">
        <f>RRP_1_V4_Sep25!B66</f>
        <v>70001_LB29DA_1</v>
      </c>
      <c r="B58" s="353">
        <f>RRP_1_V4_Sep25!C66</f>
        <v>70001</v>
      </c>
      <c r="C58" s="353" t="str">
        <f>RRP_1_V4_Sep25!D66</f>
        <v>LB29DA</v>
      </c>
      <c r="D58" s="346">
        <f>RRP_1_V4_Sep25!E66</f>
        <v>205000000</v>
      </c>
      <c r="E58" s="355">
        <f>RRP_1_V4_Sep25!F66</f>
        <v>45908</v>
      </c>
      <c r="F58" s="358">
        <f>RRP_1_V4_Sep25!G66</f>
        <v>99.85</v>
      </c>
      <c r="G58" s="346">
        <f>RRP_1_V4_Sep25!H66</f>
        <v>204692500</v>
      </c>
      <c r="H58" s="346">
        <f>RRP_1_V4_Sep25!I66</f>
        <v>2</v>
      </c>
      <c r="I58" s="346">
        <f>RRP_1_V4_Sep25!J66</f>
        <v>200598650</v>
      </c>
      <c r="J58" s="353">
        <f>RRP_1_V4_Sep25!K66</f>
        <v>3001</v>
      </c>
      <c r="K58" s="353" t="str">
        <f>RRP_1_V4_Sep25!L66</f>
        <v>THB</v>
      </c>
      <c r="L58" s="306"/>
      <c r="M58" s="306"/>
      <c r="N58" s="306"/>
      <c r="O58" s="306"/>
      <c r="P58" s="306"/>
      <c r="Q58" s="306"/>
      <c r="R58" s="306"/>
      <c r="S58" s="306"/>
      <c r="T58" s="306"/>
      <c r="U58" s="306"/>
      <c r="V58" s="306"/>
      <c r="W58" s="306"/>
      <c r="X58" s="306"/>
      <c r="Y58" s="306"/>
      <c r="Z58" s="306"/>
      <c r="AA58" s="306"/>
      <c r="AB58" s="306"/>
      <c r="AC58" s="306"/>
      <c r="AD58" s="306"/>
      <c r="AE58" s="362"/>
    </row>
    <row r="59">
      <c r="A59" s="336" t="str">
        <f>RRP_2_V4_Sep25!B66</f>
        <v>70002_LB28DA_1</v>
      </c>
      <c r="B59" s="363">
        <f>RRP_2_V4_Sep25!C66</f>
        <v>70002</v>
      </c>
      <c r="C59" s="363" t="str">
        <f>RRP_2_V4_Sep25!D66</f>
        <v>LB28DA</v>
      </c>
      <c r="D59" s="346">
        <f>RRP_2_V4_Sep25!E66</f>
        <v>305000000</v>
      </c>
      <c r="E59" s="355">
        <f>RRP_2_V4_Sep25!F66</f>
        <v>45929</v>
      </c>
      <c r="F59" s="358">
        <f>RRP_2_V4_Sep25!G66</f>
        <v>100.1</v>
      </c>
      <c r="G59" s="346">
        <f>RRP_2_V4_Sep25!H66</f>
        <v>305305000</v>
      </c>
      <c r="H59" s="346">
        <f>RRP_2_V4_Sep25!I66</f>
        <v>2</v>
      </c>
      <c r="I59" s="346">
        <f>RRP_2_V4_Sep25!J66</f>
        <v>299198900</v>
      </c>
      <c r="J59" s="363">
        <f>RRP_2_V4_Sep25!K66</f>
        <v>3002</v>
      </c>
      <c r="K59" s="363" t="str">
        <f>RRP_2_V4_Sep25!L66</f>
        <v>THB</v>
      </c>
      <c r="L59" s="306"/>
      <c r="M59" s="306"/>
      <c r="N59" s="306"/>
      <c r="O59" s="306"/>
      <c r="P59" s="306"/>
      <c r="Q59" s="306"/>
      <c r="R59" s="306"/>
      <c r="S59" s="306"/>
      <c r="T59" s="306"/>
      <c r="U59" s="306"/>
      <c r="V59" s="306"/>
      <c r="W59" s="306"/>
      <c r="X59" s="306"/>
      <c r="Y59" s="306"/>
      <c r="Z59" s="306"/>
      <c r="AA59" s="306"/>
      <c r="AB59" s="306"/>
      <c r="AC59" s="306"/>
      <c r="AD59" s="306"/>
      <c r="AE59" s="362"/>
    </row>
    <row r="60">
      <c r="A60" s="336" t="str">
        <f>Repo_1_V4_Sep25!B60</f>
        <v>70003_LB616A_1</v>
      </c>
      <c r="B60" s="363">
        <f>Repo_1_V4_Sep25!C60</f>
        <v>70003</v>
      </c>
      <c r="C60" s="363" t="str">
        <f>Repo_1_V4_Sep25!D60</f>
        <v>LB616A</v>
      </c>
      <c r="D60" s="346">
        <f>Repo_1_V4_Sep25!E60</f>
        <v>50000000</v>
      </c>
      <c r="E60" s="355">
        <f>Repo_1_V4_Sep25!F60</f>
        <v>45924</v>
      </c>
      <c r="F60" s="358">
        <f>Repo_1_V4_Sep25!G60</f>
        <v>170.81</v>
      </c>
      <c r="G60" s="346">
        <f>Repo_1_V4_Sep25!H60</f>
        <v>85405000</v>
      </c>
      <c r="H60" s="346">
        <f>Repo_1_V4_Sep25!I60</f>
        <v>2</v>
      </c>
      <c r="I60" s="346">
        <f>Repo_1_V4_Sep25!J60</f>
        <v>83696900</v>
      </c>
      <c r="J60" s="363" t="str">
        <f>Repo_1_V4_Sep25!K60</f>
        <v> </v>
      </c>
      <c r="K60" s="363" t="str">
        <f>Repo_1_V4_Sep25!L60</f>
        <v>THB</v>
      </c>
      <c r="L60" s="306"/>
      <c r="M60" s="306"/>
      <c r="N60" s="306"/>
      <c r="O60" s="306"/>
      <c r="P60" s="306"/>
      <c r="Q60" s="306"/>
      <c r="R60" s="306"/>
      <c r="S60" s="306"/>
      <c r="T60" s="306"/>
      <c r="U60" s="306"/>
      <c r="V60" s="306"/>
      <c r="W60" s="306"/>
      <c r="X60" s="306"/>
      <c r="Y60" s="306"/>
      <c r="Z60" s="306"/>
      <c r="AA60" s="306"/>
      <c r="AB60" s="306"/>
      <c r="AC60" s="306"/>
      <c r="AD60" s="306"/>
      <c r="AE60" s="362"/>
    </row>
    <row r="61">
      <c r="A61" s="336" t="str">
        <f>Repo_2_V4_Sep25!B60</f>
        <v>70004_BOT25NA_1</v>
      </c>
      <c r="B61" s="363">
        <f>Repo_2_V4_Sep25!C60</f>
        <v>70004</v>
      </c>
      <c r="C61" s="363" t="str">
        <f>Repo_2_V4_Sep25!D60</f>
        <v>BOT25NA</v>
      </c>
      <c r="D61" s="346">
        <f>Repo_2_V4_Sep25!E60</f>
        <v>30000000</v>
      </c>
      <c r="E61" s="355">
        <f>Repo_2_V4_Sep25!F60</f>
        <v>45926</v>
      </c>
      <c r="F61" s="358">
        <f>Repo_2_V4_Sep25!G60</f>
        <v>100.257613</v>
      </c>
      <c r="G61" s="346">
        <f>Repo_2_V4_Sep25!H60</f>
        <v>30078000</v>
      </c>
      <c r="H61" s="346">
        <f>Repo_2_V4_Sep25!I60</f>
        <v>2</v>
      </c>
      <c r="I61" s="346">
        <f>Repo_2_V4_Sep25!J60</f>
        <v>29476440</v>
      </c>
      <c r="J61" s="363">
        <f>Repo_2_V4_Sep25!K60</f>
        <v>3003</v>
      </c>
      <c r="K61" s="363" t="str">
        <f>Repo_2_V4_Sep25!L60</f>
        <v>THB</v>
      </c>
      <c r="L61" s="306"/>
      <c r="M61" s="306"/>
      <c r="N61" s="306"/>
      <c r="O61" s="306"/>
      <c r="P61" s="306"/>
      <c r="Q61" s="306"/>
      <c r="R61" s="306"/>
      <c r="S61" s="306"/>
      <c r="T61" s="306"/>
      <c r="U61" s="306"/>
      <c r="V61" s="306"/>
      <c r="W61" s="306"/>
      <c r="X61" s="306"/>
      <c r="Y61" s="306"/>
      <c r="Z61" s="306"/>
      <c r="AA61" s="306"/>
      <c r="AB61" s="306"/>
      <c r="AC61" s="306"/>
      <c r="AD61" s="306"/>
      <c r="AE61" s="362"/>
    </row>
    <row r="62">
      <c r="A62" s="304"/>
      <c r="B62" s="306"/>
      <c r="C62" s="306"/>
      <c r="D62" s="306"/>
      <c r="E62" s="309"/>
      <c r="F62" s="311"/>
      <c r="G62" s="309"/>
      <c r="H62" s="309"/>
      <c r="I62" s="311"/>
      <c r="J62" s="309"/>
      <c r="K62" s="306"/>
      <c r="L62" s="306"/>
      <c r="M62" s="306"/>
      <c r="N62" s="306"/>
      <c r="O62" s="306"/>
      <c r="P62" s="306"/>
      <c r="Q62" s="306"/>
      <c r="R62" s="306"/>
      <c r="S62" s="306"/>
      <c r="T62" s="306"/>
      <c r="U62" s="306"/>
      <c r="V62" s="306"/>
      <c r="W62" s="306"/>
      <c r="X62" s="306"/>
      <c r="Y62" s="306"/>
      <c r="Z62" s="306"/>
      <c r="AA62" s="306"/>
      <c r="AB62" s="306"/>
      <c r="AC62" s="306"/>
      <c r="AD62" s="306"/>
      <c r="AE62" s="306"/>
    </row>
    <row r="63">
      <c r="A63" s="304"/>
      <c r="B63" s="306"/>
      <c r="C63" s="306"/>
      <c r="D63" s="306"/>
      <c r="E63" s="309"/>
      <c r="F63" s="311"/>
      <c r="G63" s="309"/>
      <c r="H63" s="309"/>
      <c r="I63" s="311"/>
      <c r="J63" s="309"/>
      <c r="K63" s="306"/>
      <c r="L63" s="306"/>
      <c r="M63" s="306"/>
      <c r="N63" s="306"/>
      <c r="O63" s="306"/>
      <c r="P63" s="306"/>
      <c r="Q63" s="306"/>
      <c r="R63" s="306"/>
      <c r="S63" s="306"/>
      <c r="T63" s="306"/>
      <c r="U63" s="306"/>
      <c r="V63" s="306"/>
      <c r="W63" s="306"/>
      <c r="X63" s="306"/>
      <c r="Y63" s="306"/>
      <c r="Z63" s="306"/>
      <c r="AA63" s="306"/>
      <c r="AB63" s="306"/>
      <c r="AC63" s="306"/>
      <c r="AD63" s="306"/>
      <c r="AE63" s="306"/>
    </row>
    <row r="64">
      <c r="A64" s="312" t="s">
        <v>422</v>
      </c>
      <c r="B64" s="306"/>
      <c r="C64" s="306"/>
      <c r="D64" s="306"/>
      <c r="E64" s="309"/>
      <c r="F64" s="311"/>
      <c r="G64" s="309"/>
      <c r="H64" s="309"/>
      <c r="I64" s="311"/>
      <c r="J64" s="309"/>
      <c r="K64" s="306"/>
      <c r="L64" s="306"/>
      <c r="M64" s="306"/>
      <c r="N64" s="306"/>
      <c r="O64" s="306"/>
      <c r="P64" s="306"/>
      <c r="Q64" s="306"/>
      <c r="R64" s="306"/>
      <c r="S64" s="306"/>
      <c r="T64" s="306"/>
      <c r="U64" s="306"/>
      <c r="V64" s="306"/>
      <c r="W64" s="306"/>
      <c r="X64" s="306"/>
      <c r="Y64" s="306"/>
      <c r="Z64" s="306"/>
      <c r="AA64" s="306"/>
      <c r="AB64" s="306"/>
      <c r="AC64" s="306"/>
      <c r="AD64" s="306"/>
      <c r="AE64" s="306"/>
    </row>
    <row r="65">
      <c r="A65" s="343" t="str">
        <f t="array" ref="A65:K65">TRANSPOSE('All Table_V4_Clean'!A193:A203)</f>
        <v>bond_trade_id</v>
      </c>
      <c r="B65" s="364" t="s">
        <v>556</v>
      </c>
      <c r="C65" s="364" t="s">
        <v>583</v>
      </c>
      <c r="D65" s="364" t="s">
        <v>728</v>
      </c>
      <c r="E65" s="364" t="s">
        <v>514</v>
      </c>
      <c r="F65" s="345" t="s">
        <v>7</v>
      </c>
      <c r="G65" s="364" t="s">
        <v>668</v>
      </c>
      <c r="H65" s="364" t="s">
        <v>675</v>
      </c>
      <c r="I65" s="345" t="s">
        <v>423</v>
      </c>
      <c r="J65" s="364" t="s">
        <v>730</v>
      </c>
      <c r="K65" s="364" t="s">
        <v>731</v>
      </c>
      <c r="L65" s="306"/>
      <c r="M65" s="306"/>
      <c r="N65" s="306"/>
      <c r="O65" s="306"/>
      <c r="P65" s="306"/>
      <c r="Q65" s="306"/>
      <c r="R65" s="306"/>
      <c r="S65" s="306"/>
      <c r="T65" s="306"/>
      <c r="U65" s="306"/>
      <c r="V65" s="306"/>
      <c r="W65" s="306"/>
      <c r="X65" s="306"/>
      <c r="Y65" s="306"/>
      <c r="Z65" s="306"/>
      <c r="AA65" s="306"/>
      <c r="AB65" s="306"/>
      <c r="AC65" s="306"/>
      <c r="AD65" s="306"/>
      <c r="AE65" s="306"/>
    </row>
    <row r="66">
      <c r="A66" s="336">
        <f>'Bond Buy-Sell_V4_Sep25 + Oct25'!A148</f>
        <v>90001</v>
      </c>
      <c r="B66" s="353">
        <f>'Bond Buy-Sell_V4_Sep25 + Oct25'!B148</f>
        <v>403</v>
      </c>
      <c r="C66" s="365">
        <f>'Bond Buy-Sell_V4_Sep25 + Oct25'!C148</f>
        <v>45659</v>
      </c>
      <c r="D66" s="365">
        <f>'Bond Buy-Sell_V4_Sep25 + Oct25'!D148</f>
        <v>45663</v>
      </c>
      <c r="E66" s="366" t="str">
        <f>'Bond Buy-Sell_V4_Sep25 + Oct25'!E148</f>
        <v>EXIM266A</v>
      </c>
      <c r="F66" s="353">
        <f>'Bond Buy-Sell_V4_Sep25 + Oct25'!F148</f>
        <v>101</v>
      </c>
      <c r="G66" s="367" t="str">
        <f>'Bond Buy-Sell_V4_Sep25 + Oct25'!G148</f>
        <v>Buy</v>
      </c>
      <c r="H66" s="346">
        <f>'Bond Buy-Sell_V4_Sep25 + Oct25'!H148</f>
        <v>100000000</v>
      </c>
      <c r="I66" s="358">
        <f>'Bond Buy-Sell_V4_Sep25 + Oct25'!I148</f>
        <v>100.832761</v>
      </c>
      <c r="J66" s="346">
        <f>'Bond Buy-Sell_V4_Sep25 + Oct25'!J148</f>
        <v>2.8</v>
      </c>
      <c r="K66" s="353" t="str">
        <f>'Bond Buy-Sell_V4_Sep25 + Oct25'!K148</f>
        <v>Settled</v>
      </c>
      <c r="L66" s="306"/>
      <c r="M66" s="306"/>
      <c r="N66" s="306"/>
      <c r="O66" s="306"/>
      <c r="P66" s="306"/>
      <c r="Q66" s="306"/>
      <c r="R66" s="306"/>
      <c r="S66" s="306"/>
      <c r="T66" s="306"/>
      <c r="U66" s="306"/>
      <c r="V66" s="306"/>
      <c r="W66" s="306"/>
      <c r="X66" s="306"/>
      <c r="Y66" s="306"/>
      <c r="Z66" s="306"/>
      <c r="AA66" s="306"/>
      <c r="AB66" s="306"/>
      <c r="AC66" s="306"/>
      <c r="AD66" s="306"/>
      <c r="AE66" s="306"/>
    </row>
    <row r="67">
      <c r="A67" s="336">
        <f>'Bond Buy-Sell_V4_Sep25 + Oct25'!A149</f>
        <v>90002</v>
      </c>
      <c r="B67" s="353">
        <f>'Bond Buy-Sell_V4_Sep25 + Oct25'!B149</f>
        <v>403</v>
      </c>
      <c r="C67" s="365">
        <f>'Bond Buy-Sell_V4_Sep25 + Oct25'!C149</f>
        <v>45726</v>
      </c>
      <c r="D67" s="365">
        <f>'Bond Buy-Sell_V4_Sep25 + Oct25'!D149</f>
        <v>45728</v>
      </c>
      <c r="E67" s="353" t="str">
        <f>'Bond Buy-Sell_V4_Sep25 + Oct25'!E149</f>
        <v>EXIM266A</v>
      </c>
      <c r="F67" s="353">
        <f>'Bond Buy-Sell_V4_Sep25 + Oct25'!F149</f>
        <v>101</v>
      </c>
      <c r="G67" s="353" t="str">
        <f>'Bond Buy-Sell_V4_Sep25 + Oct25'!G149</f>
        <v>Buy</v>
      </c>
      <c r="H67" s="346">
        <f>'Bond Buy-Sell_V4_Sep25 + Oct25'!H149</f>
        <v>50000000</v>
      </c>
      <c r="I67" s="358">
        <f>'Bond Buy-Sell_V4_Sep25 + Oct25'!I149</f>
        <v>102.2</v>
      </c>
      <c r="J67" s="346">
        <f>'Bond Buy-Sell_V4_Sep25 + Oct25'!J149</f>
        <v>2.6</v>
      </c>
      <c r="K67" s="353" t="str">
        <f>'Bond Buy-Sell_V4_Sep25 + Oct25'!K149</f>
        <v>Settled</v>
      </c>
      <c r="L67" s="306"/>
      <c r="M67" s="306"/>
      <c r="N67" s="306"/>
      <c r="O67" s="306"/>
      <c r="P67" s="306"/>
      <c r="Q67" s="306"/>
      <c r="R67" s="306"/>
      <c r="S67" s="306"/>
      <c r="T67" s="306"/>
      <c r="U67" s="306"/>
      <c r="V67" s="306"/>
      <c r="W67" s="306"/>
      <c r="X67" s="306"/>
      <c r="Y67" s="306"/>
      <c r="Z67" s="306"/>
      <c r="AA67" s="306"/>
      <c r="AB67" s="306"/>
      <c r="AC67" s="306"/>
      <c r="AD67" s="306"/>
      <c r="AE67" s="306"/>
    </row>
    <row r="68">
      <c r="A68" s="336">
        <f>'Bond Buy-Sell_V4_Sep25 + Oct25'!A150</f>
        <v>90003</v>
      </c>
      <c r="B68" s="353">
        <f>'Bond Buy-Sell_V4_Sep25 + Oct25'!B150</f>
        <v>403</v>
      </c>
      <c r="C68" s="365">
        <f>'Bond Buy-Sell_V4_Sep25 + Oct25'!C150</f>
        <v>45915</v>
      </c>
      <c r="D68" s="365">
        <f>'Bond Buy-Sell_V4_Sep25 + Oct25'!D150</f>
        <v>45917</v>
      </c>
      <c r="E68" s="353" t="str">
        <f>'Bond Buy-Sell_V4_Sep25 + Oct25'!E150</f>
        <v>EXIM266A</v>
      </c>
      <c r="F68" s="353">
        <f>'Bond Buy-Sell_V4_Sep25 + Oct25'!F150</f>
        <v>101</v>
      </c>
      <c r="G68" s="353" t="str">
        <f>'Bond Buy-Sell_V4_Sep25 + Oct25'!G150</f>
        <v>Sell</v>
      </c>
      <c r="H68" s="346">
        <f>'Bond Buy-Sell_V4_Sep25 + Oct25'!H150</f>
        <v>100000000</v>
      </c>
      <c r="I68" s="358">
        <f>'Bond Buy-Sell_V4_Sep25 + Oct25'!I150</f>
        <v>100.775945</v>
      </c>
      <c r="J68" s="346">
        <f>'Bond Buy-Sell_V4_Sep25 + Oct25'!J150</f>
        <v>2.4</v>
      </c>
      <c r="K68" s="353" t="str">
        <f>'Bond Buy-Sell_V4_Sep25 + Oct25'!K150</f>
        <v>Settled</v>
      </c>
      <c r="L68" s="306"/>
      <c r="M68" s="306"/>
      <c r="N68" s="306"/>
      <c r="O68" s="306"/>
      <c r="P68" s="306"/>
      <c r="Q68" s="306"/>
      <c r="R68" s="306"/>
      <c r="S68" s="306"/>
      <c r="T68" s="306"/>
      <c r="U68" s="306"/>
      <c r="V68" s="306"/>
      <c r="W68" s="306"/>
      <c r="X68" s="306"/>
      <c r="Y68" s="306"/>
      <c r="Z68" s="306"/>
      <c r="AA68" s="306"/>
      <c r="AB68" s="306"/>
      <c r="AC68" s="306"/>
      <c r="AD68" s="306"/>
      <c r="AE68" s="306"/>
    </row>
    <row r="69">
      <c r="A69" s="336">
        <f>'Bond buy_1_V4_Sep25'!B65</f>
        <v>90004</v>
      </c>
      <c r="B69" s="353">
        <f>'Bond buy_1_V4_Sep25'!C65</f>
        <v>403</v>
      </c>
      <c r="C69" s="365">
        <f>'Bond buy_1_V4_Sep25'!D65</f>
        <v>45854.45833</v>
      </c>
      <c r="D69" s="365">
        <f>'Bond buy_1_V4_Sep25'!E65</f>
        <v>45856.45833</v>
      </c>
      <c r="E69" s="353" t="str">
        <f>'Bond buy_1_V4_Sep25'!F65</f>
        <v>GSB26OA</v>
      </c>
      <c r="F69" s="353">
        <f>'Bond buy_1_V4_Sep25'!G65</f>
        <v>102</v>
      </c>
      <c r="G69" s="353" t="str">
        <f>'Bond buy_1_V4_Sep25'!H65</f>
        <v>Buy</v>
      </c>
      <c r="H69" s="346">
        <f>'Bond buy_1_V4_Sep25'!I65</f>
        <v>100000000</v>
      </c>
      <c r="I69" s="358">
        <f>'Bond buy_1_V4_Sep25'!J65</f>
        <v>100.264871</v>
      </c>
      <c r="J69" s="346">
        <f>'Bond buy_1_V4_Sep25'!K65</f>
        <v>1.45608</v>
      </c>
      <c r="K69" s="353" t="str">
        <f>'Bond buy_1_V4_Sep25'!L65</f>
        <v>Settled</v>
      </c>
      <c r="L69" s="306"/>
      <c r="M69" s="306"/>
      <c r="N69" s="306"/>
      <c r="O69" s="306"/>
      <c r="P69" s="306"/>
      <c r="Q69" s="306"/>
      <c r="R69" s="306"/>
      <c r="S69" s="306"/>
      <c r="T69" s="306"/>
      <c r="U69" s="306"/>
      <c r="V69" s="306"/>
      <c r="W69" s="306"/>
      <c r="X69" s="306"/>
      <c r="Y69" s="306"/>
      <c r="Z69" s="306"/>
      <c r="AA69" s="306"/>
      <c r="AB69" s="306"/>
      <c r="AC69" s="306"/>
      <c r="AD69" s="306"/>
      <c r="AE69" s="306"/>
    </row>
    <row r="70">
      <c r="A70" s="336">
        <f>'Bond buy_1_V4_Sep25'!B66</f>
        <v>90005</v>
      </c>
      <c r="B70" s="353">
        <f>'Bond buy_1_V4_Sep25'!C66</f>
        <v>301</v>
      </c>
      <c r="C70" s="365">
        <f>'Bond buy_1_V4_Sep25'!D66</f>
        <v>45917.45833</v>
      </c>
      <c r="D70" s="365">
        <f>'Bond buy_1_V4_Sep25'!E66</f>
        <v>45919.45833</v>
      </c>
      <c r="E70" s="353" t="str">
        <f>'Bond buy_1_V4_Sep25'!F66</f>
        <v>LB616A</v>
      </c>
      <c r="F70" s="353">
        <f>'Bond buy_1_V4_Sep25'!G66</f>
        <v>101</v>
      </c>
      <c r="G70" s="353" t="str">
        <f>'Bond buy_1_V4_Sep25'!H66</f>
        <v>Buy</v>
      </c>
      <c r="H70" s="346">
        <f>'Bond buy_1_V4_Sep25'!I66</f>
        <v>100000000</v>
      </c>
      <c r="I70" s="358">
        <f>'Bond buy_1_V4_Sep25'!J66</f>
        <v>170.803637</v>
      </c>
      <c r="J70" s="346">
        <f>'Bond buy_1_V4_Sep25'!K66</f>
        <v>2.05</v>
      </c>
      <c r="K70" s="353" t="str">
        <f>'Bond buy_1_V4_Sep25'!L66</f>
        <v>Settled</v>
      </c>
      <c r="L70" s="306"/>
      <c r="M70" s="306"/>
      <c r="N70" s="306"/>
      <c r="O70" s="306"/>
      <c r="P70" s="306"/>
      <c r="Q70" s="306"/>
      <c r="R70" s="306"/>
      <c r="S70" s="306"/>
      <c r="T70" s="306"/>
      <c r="U70" s="306"/>
      <c r="V70" s="306"/>
      <c r="W70" s="306"/>
      <c r="X70" s="306"/>
      <c r="Y70" s="306"/>
      <c r="Z70" s="306"/>
      <c r="AA70" s="306"/>
      <c r="AB70" s="306"/>
      <c r="AC70" s="306"/>
      <c r="AD70" s="306"/>
      <c r="AE70" s="306"/>
    </row>
    <row r="71">
      <c r="A71" s="336">
        <f>'Bond buy_1_V4_Sep25'!B67</f>
        <v>90006</v>
      </c>
      <c r="B71" s="353">
        <f>'Bond buy_1_V4_Sep25'!C67</f>
        <v>302</v>
      </c>
      <c r="C71" s="365">
        <f>'Bond buy_1_V4_Sep25'!D67</f>
        <v>45917.45833</v>
      </c>
      <c r="D71" s="365">
        <f>'Bond buy_1_V4_Sep25'!E67</f>
        <v>45919.45833</v>
      </c>
      <c r="E71" s="353" t="str">
        <f>'Bond buy_1_V4_Sep25'!F67</f>
        <v>TB26128A</v>
      </c>
      <c r="F71" s="353">
        <f>'Bond buy_1_V4_Sep25'!G67</f>
        <v>101</v>
      </c>
      <c r="G71" s="353" t="str">
        <f>'Bond buy_1_V4_Sep25'!H67</f>
        <v>Buy</v>
      </c>
      <c r="H71" s="346">
        <f>'Bond buy_1_V4_Sep25'!I67</f>
        <v>100000000</v>
      </c>
      <c r="I71" s="358">
        <f>'Bond buy_1_V4_Sep25'!J67</f>
        <v>99.443877</v>
      </c>
      <c r="J71" s="346">
        <f>'Bond buy_1_V4_Sep25'!K67</f>
        <v>1.26</v>
      </c>
      <c r="K71" s="353" t="str">
        <f>'Bond buy_1_V4_Sep25'!L67</f>
        <v>Settled</v>
      </c>
      <c r="L71" s="306"/>
      <c r="M71" s="306"/>
      <c r="N71" s="306"/>
      <c r="O71" s="306"/>
      <c r="P71" s="306"/>
      <c r="Q71" s="306"/>
      <c r="R71" s="306"/>
      <c r="S71" s="306"/>
      <c r="T71" s="306"/>
      <c r="U71" s="306"/>
      <c r="V71" s="306"/>
      <c r="W71" s="306"/>
      <c r="X71" s="306"/>
      <c r="Y71" s="306"/>
      <c r="Z71" s="306"/>
      <c r="AA71" s="306"/>
      <c r="AB71" s="306"/>
      <c r="AC71" s="306"/>
      <c r="AD71" s="306"/>
      <c r="AE71" s="306"/>
    </row>
    <row r="72">
      <c r="A72" s="336">
        <f>'Bond buy_1_V4_Sep25'!B68</f>
        <v>90007</v>
      </c>
      <c r="B72" s="353">
        <f>'Bond buy_1_V4_Sep25'!C68</f>
        <v>303</v>
      </c>
      <c r="C72" s="365">
        <f>'Bond buy_1_V4_Sep25'!D68</f>
        <v>45917.45833</v>
      </c>
      <c r="D72" s="365">
        <f>'Bond buy_1_V4_Sep25'!E68</f>
        <v>45919.45833</v>
      </c>
      <c r="E72" s="353" t="str">
        <f>'Bond buy_1_V4_Sep25'!F68</f>
        <v>BOT25NA</v>
      </c>
      <c r="F72" s="353">
        <f>'Bond buy_1_V4_Sep25'!G68</f>
        <v>101</v>
      </c>
      <c r="G72" s="353" t="str">
        <f>'Bond buy_1_V4_Sep25'!H68</f>
        <v>Buy</v>
      </c>
      <c r="H72" s="346">
        <f>'Bond buy_1_V4_Sep25'!I68</f>
        <v>100000000</v>
      </c>
      <c r="I72" s="358">
        <f>'Bond buy_1_V4_Sep25'!J68</f>
        <v>100.257613</v>
      </c>
      <c r="J72" s="346">
        <f>'Bond buy_1_V4_Sep25'!K68</f>
        <v>1.33</v>
      </c>
      <c r="K72" s="353" t="str">
        <f>'Bond buy_1_V4_Sep25'!L68</f>
        <v>Settled</v>
      </c>
      <c r="L72" s="306"/>
      <c r="M72" s="310"/>
      <c r="N72" s="306"/>
      <c r="O72" s="306"/>
      <c r="P72" s="306"/>
      <c r="Q72" s="306"/>
      <c r="R72" s="306"/>
      <c r="S72" s="306"/>
      <c r="T72" s="306"/>
      <c r="U72" s="306"/>
      <c r="V72" s="306"/>
      <c r="W72" s="306"/>
      <c r="X72" s="306"/>
      <c r="Y72" s="306"/>
      <c r="Z72" s="306"/>
      <c r="AA72" s="306"/>
      <c r="AB72" s="306"/>
      <c r="AC72" s="306"/>
      <c r="AD72" s="306"/>
      <c r="AE72" s="306"/>
    </row>
    <row r="73">
      <c r="A73" s="336">
        <f>'Bond buy_1_V4_Sep25'!B69</f>
        <v>90008</v>
      </c>
      <c r="B73" s="353">
        <f>'Bond buy_1_V4_Sep25'!C69</f>
        <v>401</v>
      </c>
      <c r="C73" s="365">
        <f>'Bond buy_1_V4_Sep25'!D69</f>
        <v>45917.45833</v>
      </c>
      <c r="D73" s="365">
        <f>'Bond buy_1_V4_Sep25'!E69</f>
        <v>45919.45833</v>
      </c>
      <c r="E73" s="353" t="str">
        <f>'Bond buy_1_V4_Sep25'!F69</f>
        <v>TB26211A</v>
      </c>
      <c r="F73" s="353">
        <f>'Bond buy_1_V4_Sep25'!G69</f>
        <v>102</v>
      </c>
      <c r="G73" s="353" t="str">
        <f>'Bond buy_1_V4_Sep25'!H69</f>
        <v>Buy</v>
      </c>
      <c r="H73" s="346">
        <f>'Bond buy_1_V4_Sep25'!I69</f>
        <v>100000000</v>
      </c>
      <c r="I73" s="358">
        <f>'Bond buy_1_V4_Sep25'!J69</f>
        <v>99.396107</v>
      </c>
      <c r="J73" s="346">
        <f>'Bond buy_1_V4_Sep25'!K69</f>
        <v>1.26</v>
      </c>
      <c r="K73" s="353" t="str">
        <f>'Bond buy_1_V4_Sep25'!L69</f>
        <v>Settled</v>
      </c>
      <c r="L73" s="306"/>
      <c r="M73" s="306"/>
      <c r="N73" s="306"/>
      <c r="O73" s="306"/>
      <c r="P73" s="306"/>
      <c r="Q73" s="306"/>
      <c r="R73" s="306"/>
      <c r="S73" s="306"/>
      <c r="T73" s="306"/>
      <c r="U73" s="306"/>
      <c r="V73" s="306"/>
      <c r="W73" s="306"/>
      <c r="X73" s="306"/>
      <c r="Y73" s="306"/>
      <c r="Z73" s="306"/>
      <c r="AA73" s="306"/>
      <c r="AB73" s="306"/>
      <c r="AC73" s="306"/>
      <c r="AD73" s="306"/>
      <c r="AE73" s="306"/>
    </row>
    <row r="74">
      <c r="A74" s="336">
        <f>'Bond buy_1_V4_Sep25'!B70</f>
        <v>90009</v>
      </c>
      <c r="B74" s="353">
        <f>'Bond buy_1_V4_Sep25'!C70</f>
        <v>402</v>
      </c>
      <c r="C74" s="365">
        <f>'Bond buy_1_V4_Sep25'!D70</f>
        <v>45917.45833</v>
      </c>
      <c r="D74" s="365">
        <f>'Bond buy_1_V4_Sep25'!E70</f>
        <v>45919.45833</v>
      </c>
      <c r="E74" s="353" t="str">
        <f>'Bond buy_1_V4_Sep25'!F70</f>
        <v>BOTF267A</v>
      </c>
      <c r="F74" s="353">
        <f>'Bond buy_1_V4_Sep25'!G70</f>
        <v>102</v>
      </c>
      <c r="G74" s="353" t="str">
        <f>'Bond buy_1_V4_Sep25'!H70</f>
        <v>Buy</v>
      </c>
      <c r="H74" s="346">
        <f>'Bond buy_1_V4_Sep25'!I70</f>
        <v>100000000</v>
      </c>
      <c r="I74" s="358">
        <f>'Bond buy_1_V4_Sep25'!J70</f>
        <v>100.028491</v>
      </c>
      <c r="J74" s="346">
        <f>'Bond buy_1_V4_Sep25'!K70</f>
        <v>1.522077</v>
      </c>
      <c r="K74" s="353" t="str">
        <f>'Bond buy_1_V4_Sep25'!L70</f>
        <v>Settled</v>
      </c>
      <c r="L74" s="306"/>
      <c r="M74" s="306"/>
      <c r="N74" s="306"/>
      <c r="O74" s="306"/>
      <c r="P74" s="306"/>
      <c r="Q74" s="306"/>
      <c r="R74" s="306"/>
      <c r="S74" s="306"/>
      <c r="T74" s="306"/>
      <c r="U74" s="306"/>
      <c r="V74" s="306"/>
      <c r="W74" s="306"/>
      <c r="X74" s="306"/>
      <c r="Y74" s="306"/>
      <c r="Z74" s="306"/>
      <c r="AA74" s="306"/>
      <c r="AB74" s="306"/>
      <c r="AC74" s="306"/>
      <c r="AD74" s="306"/>
      <c r="AE74" s="306"/>
    </row>
    <row r="75">
      <c r="A75" s="304"/>
      <c r="B75" s="306"/>
      <c r="C75" s="306"/>
      <c r="D75" s="306"/>
      <c r="E75" s="306"/>
      <c r="F75" s="306"/>
      <c r="G75" s="306"/>
      <c r="H75" s="306"/>
      <c r="I75" s="306"/>
      <c r="J75" s="306"/>
      <c r="K75" s="306"/>
      <c r="L75" s="306"/>
      <c r="M75" s="310"/>
      <c r="N75" s="306"/>
      <c r="O75" s="306"/>
      <c r="P75" s="306"/>
      <c r="Q75" s="306"/>
      <c r="R75" s="306"/>
      <c r="S75" s="306"/>
      <c r="T75" s="306"/>
      <c r="U75" s="306"/>
      <c r="V75" s="306"/>
      <c r="W75" s="306"/>
      <c r="X75" s="306"/>
      <c r="Y75" s="306"/>
      <c r="Z75" s="306"/>
      <c r="AA75" s="306"/>
      <c r="AB75" s="306"/>
      <c r="AC75" s="306"/>
      <c r="AD75" s="306"/>
      <c r="AE75" s="306"/>
    </row>
    <row r="76">
      <c r="A76" s="304"/>
      <c r="B76" s="306"/>
      <c r="C76" s="306"/>
      <c r="D76" s="306"/>
      <c r="E76" s="306"/>
      <c r="F76" s="306"/>
      <c r="G76" s="306"/>
      <c r="H76" s="306"/>
      <c r="I76" s="306"/>
      <c r="J76" s="306"/>
      <c r="K76" s="306"/>
      <c r="L76" s="310"/>
      <c r="M76" s="310"/>
      <c r="N76" s="306"/>
      <c r="O76" s="306"/>
      <c r="P76" s="310"/>
      <c r="Q76" s="306"/>
      <c r="R76" s="306"/>
      <c r="S76" s="306"/>
      <c r="T76" s="306"/>
      <c r="U76" s="306"/>
      <c r="V76" s="306"/>
      <c r="W76" s="306"/>
      <c r="X76" s="306"/>
      <c r="Y76" s="306"/>
      <c r="Z76" s="306"/>
      <c r="AA76" s="306"/>
      <c r="AB76" s="306"/>
      <c r="AC76" s="306"/>
      <c r="AD76" s="306"/>
      <c r="AE76" s="306"/>
    </row>
    <row r="77">
      <c r="A77" s="368" t="s">
        <v>424</v>
      </c>
      <c r="B77" s="348"/>
      <c r="C77" s="348"/>
      <c r="D77" s="348"/>
      <c r="E77" s="348"/>
      <c r="F77" s="348"/>
      <c r="G77" s="348"/>
      <c r="H77" s="348"/>
      <c r="I77" s="348"/>
      <c r="J77" s="348"/>
      <c r="K77" s="348"/>
      <c r="L77" s="348"/>
      <c r="M77" s="348"/>
      <c r="N77" s="348"/>
      <c r="O77" s="348"/>
      <c r="P77" s="348"/>
      <c r="Q77" s="348"/>
      <c r="R77" s="348"/>
      <c r="S77" s="348"/>
      <c r="T77" s="348"/>
      <c r="U77" s="348"/>
      <c r="V77" s="348"/>
      <c r="W77" s="348"/>
      <c r="X77" s="348"/>
      <c r="Y77" s="348"/>
      <c r="Z77" s="348"/>
      <c r="AA77" s="348"/>
      <c r="AB77" s="348"/>
      <c r="AC77" s="348"/>
      <c r="AD77" s="348"/>
      <c r="AE77" s="306"/>
    </row>
    <row r="78">
      <c r="A78" s="360" t="str">
        <f t="array" ref="A78:AD78">TRANSPOSE('All Table_V4_Clean'!A209:A238)</f>
        <v>trade_id</v>
      </c>
      <c r="B78" s="344" t="s">
        <v>514</v>
      </c>
      <c r="C78" s="344" t="s">
        <v>556</v>
      </c>
      <c r="D78" s="344" t="s">
        <v>7</v>
      </c>
      <c r="E78" s="344" t="s">
        <v>668</v>
      </c>
      <c r="F78" s="344" t="s">
        <v>583</v>
      </c>
      <c r="G78" s="344" t="s">
        <v>728</v>
      </c>
      <c r="H78" s="344" t="s">
        <v>525</v>
      </c>
      <c r="I78" s="344" t="s">
        <v>534</v>
      </c>
      <c r="J78" s="344" t="s">
        <v>675</v>
      </c>
      <c r="K78" s="344" t="s">
        <v>425</v>
      </c>
      <c r="L78" s="344" t="s">
        <v>423</v>
      </c>
      <c r="M78" s="344" t="s">
        <v>426</v>
      </c>
      <c r="N78" s="344" t="s">
        <v>427</v>
      </c>
      <c r="O78" s="344" t="s">
        <v>749</v>
      </c>
      <c r="P78" s="344" t="s">
        <v>751</v>
      </c>
      <c r="Q78" s="344" t="s">
        <v>753</v>
      </c>
      <c r="R78" s="344" t="s">
        <v>432</v>
      </c>
      <c r="S78" s="344" t="s">
        <v>755</v>
      </c>
      <c r="T78" s="344" t="s">
        <v>551</v>
      </c>
      <c r="U78" s="344" t="s">
        <v>530</v>
      </c>
      <c r="V78" s="344" t="s">
        <v>528</v>
      </c>
      <c r="W78" s="344" t="s">
        <v>532</v>
      </c>
      <c r="X78" s="344" t="s">
        <v>526</v>
      </c>
      <c r="Y78" s="344" t="s">
        <v>533</v>
      </c>
      <c r="Z78" s="344" t="s">
        <v>538</v>
      </c>
      <c r="AA78" s="344" t="s">
        <v>542</v>
      </c>
      <c r="AB78" s="344" t="s">
        <v>548</v>
      </c>
      <c r="AC78" s="344" t="s">
        <v>761</v>
      </c>
      <c r="AD78" s="344" t="s">
        <v>763</v>
      </c>
      <c r="AE78" s="369"/>
    </row>
    <row r="79">
      <c r="A79" s="336">
        <f>'Bond Buy-Sell_V4_Sep25 + Oct25'!A189</f>
        <v>90001</v>
      </c>
      <c r="B79" s="336" t="str">
        <f>'Bond Buy-Sell_V4_Sep25 + Oct25'!B189</f>
        <v>EXIM266A</v>
      </c>
      <c r="C79" s="315">
        <f>'Bond Buy-Sell_V4_Sep25 + Oct25'!C189</f>
        <v>403</v>
      </c>
      <c r="D79" s="336">
        <f>'Bond Buy-Sell_V4_Sep25 + Oct25'!D189</f>
        <v>101</v>
      </c>
      <c r="E79" s="336" t="str">
        <f>'Bond Buy-Sell_V4_Sep25 + Oct25'!E189</f>
        <v>Buy</v>
      </c>
      <c r="F79" s="337">
        <f>'Bond Buy-Sell_V4_Sep25 + Oct25'!F189</f>
        <v>45659</v>
      </c>
      <c r="G79" s="337">
        <f>'Bond Buy-Sell_V4_Sep25 + Oct25'!G189</f>
        <v>45663</v>
      </c>
      <c r="H79" s="337">
        <f>'Bond Buy-Sell_V4_Sep25 + Oct25'!H189</f>
        <v>46179</v>
      </c>
      <c r="I79" s="366" t="str">
        <f>'Bond Buy-Sell_V4_Sep25 + Oct25'!I189</f>
        <v>THB</v>
      </c>
      <c r="J79" s="346">
        <f>'Bond Buy-Sell_V4_Sep25 + Oct25'!J189</f>
        <v>100000000</v>
      </c>
      <c r="K79" s="358">
        <f>'Bond Buy-Sell_V4_Sep25 + Oct25'!K189</f>
        <v>102.15</v>
      </c>
      <c r="L79" s="358">
        <f>'Bond Buy-Sell_V4_Sep25 + Oct25'!L189</f>
        <v>100.832761</v>
      </c>
      <c r="M79" s="346">
        <f>'Bond Buy-Sell_V4_Sep25 + Oct25'!M189</f>
        <v>445479</v>
      </c>
      <c r="N79" s="358">
        <f>'Bond Buy-Sell_V4_Sep25 + Oct25'!N189</f>
        <v>102.92</v>
      </c>
      <c r="O79" s="370" t="str">
        <f>'Bond Buy-Sell_V4_Sep25 + Oct25'!O189</f>
        <v>FVOCI</v>
      </c>
      <c r="P79" s="346">
        <f>'Bond Buy-Sell_V4_Sep25 + Oct25'!P189</f>
        <v>100832761</v>
      </c>
      <c r="Q79" s="346">
        <f>'Bond Buy-Sell_V4_Sep25 + Oct25'!Q189</f>
        <v>102150000</v>
      </c>
      <c r="R79" s="346">
        <f>'Bond Buy-Sell_V4_Sep25 + Oct25'!R189</f>
        <v>102920000</v>
      </c>
      <c r="S79" s="347">
        <f>'Bond Buy-Sell_V4_Sep25 + Oct25'!S189</f>
        <v>45632</v>
      </c>
      <c r="T79" s="353" t="str">
        <f>'Bond Buy-Sell_V4_Sep25 + Oct25'!T189</f>
        <v>Fixed</v>
      </c>
      <c r="U79" s="371" t="str">
        <f>'Bond Buy-Sell_V4_Sep25 + Oct25'!U189</f>
        <v> </v>
      </c>
      <c r="V79" s="372">
        <f>'Bond Buy-Sell_V4_Sep25 + Oct25'!V189</f>
        <v>0</v>
      </c>
      <c r="W79" s="373" t="str">
        <f>'Bond Buy-Sell_V4_Sep25 + Oct25'!W189</f>
        <v>Semi-annual</v>
      </c>
      <c r="X79" s="356">
        <f>'Bond Buy-Sell_V4_Sep25 + Oct25'!X189</f>
        <v>2.71</v>
      </c>
      <c r="Y79" s="322" t="str">
        <f>'Bond Buy-Sell_V4_Sep25 + Oct25'!Y189</f>
        <v>30/360</v>
      </c>
      <c r="Z79" s="363" t="str">
        <f>'Bond Buy-Sell_V4_Sep25 + Oct25'!Z189</f>
        <v>AAA</v>
      </c>
      <c r="AA79" s="363" t="str">
        <f>'Bond Buy-Sell_V4_Sep25 + Oct25'!AA189</f>
        <v>AAA(tha)</v>
      </c>
      <c r="AB79" s="353" t="str">
        <f>'Bond Buy-Sell_V4_Sep25 + Oct25'!AB189</f>
        <v>Active</v>
      </c>
      <c r="AC79" s="340">
        <f>'Bond Buy-Sell_V4_Sep25 + Oct25'!AC189</f>
        <v>45930</v>
      </c>
      <c r="AD79" s="337">
        <f>'Bond Buy-Sell_V4_Sep25 + Oct25'!AD189</f>
        <v>45930</v>
      </c>
      <c r="AE79" s="374"/>
    </row>
    <row r="80">
      <c r="A80" s="336">
        <f>'Bond Buy-Sell_V4_Sep25 + Oct25'!A190</f>
        <v>90002</v>
      </c>
      <c r="B80" s="336" t="str">
        <f>'Bond Buy-Sell_V4_Sep25 + Oct25'!B190</f>
        <v>EXIM266A</v>
      </c>
      <c r="C80" s="315">
        <f>'Bond Buy-Sell_V4_Sep25 + Oct25'!C190</f>
        <v>403</v>
      </c>
      <c r="D80" s="336">
        <f>'Bond Buy-Sell_V4_Sep25 + Oct25'!D190</f>
        <v>101</v>
      </c>
      <c r="E80" s="336" t="str">
        <f>'Bond Buy-Sell_V4_Sep25 + Oct25'!E190</f>
        <v>Buy</v>
      </c>
      <c r="F80" s="337">
        <f>'Bond Buy-Sell_V4_Sep25 + Oct25'!F190</f>
        <v>45726</v>
      </c>
      <c r="G80" s="337">
        <f>'Bond Buy-Sell_V4_Sep25 + Oct25'!G190</f>
        <v>45728</v>
      </c>
      <c r="H80" s="337">
        <f>'Bond Buy-Sell_V4_Sep25 + Oct25'!H190</f>
        <v>46179</v>
      </c>
      <c r="I80" s="366" t="str">
        <f>'Bond Buy-Sell_V4_Sep25 + Oct25'!I190</f>
        <v>THB</v>
      </c>
      <c r="J80" s="346">
        <f>'Bond Buy-Sell_V4_Sep25 + Oct25'!J190</f>
        <v>50000000</v>
      </c>
      <c r="K80" s="358">
        <f>'Bond Buy-Sell_V4_Sep25 + Oct25'!K190</f>
        <v>102.15</v>
      </c>
      <c r="L80" s="358">
        <f>'Bond Buy-Sell_V4_Sep25 + Oct25'!L190</f>
        <v>102.2</v>
      </c>
      <c r="M80" s="346">
        <f>'Bond Buy-Sell_V4_Sep25 + Oct25'!M190</f>
        <v>370000</v>
      </c>
      <c r="N80" s="358">
        <f>'Bond Buy-Sell_V4_Sep25 + Oct25'!N190</f>
        <v>102.92</v>
      </c>
      <c r="O80" s="370" t="str">
        <f>'Bond Buy-Sell_V4_Sep25 + Oct25'!O190</f>
        <v>FVOCI</v>
      </c>
      <c r="P80" s="346">
        <f>'Bond Buy-Sell_V4_Sep25 + Oct25'!P190</f>
        <v>51100000</v>
      </c>
      <c r="Q80" s="346">
        <f>'Bond Buy-Sell_V4_Sep25 + Oct25'!Q190</f>
        <v>51075000</v>
      </c>
      <c r="R80" s="346">
        <f>'Bond Buy-Sell_V4_Sep25 + Oct25'!R190</f>
        <v>51460000</v>
      </c>
      <c r="S80" s="347">
        <f>'Bond Buy-Sell_V4_Sep25 + Oct25'!S190</f>
        <v>45632</v>
      </c>
      <c r="T80" s="353" t="str">
        <f>'Bond Buy-Sell_V4_Sep25 + Oct25'!T190</f>
        <v>Fixed</v>
      </c>
      <c r="U80" s="372" t="str">
        <f>'Bond Buy-Sell_V4_Sep25 + Oct25'!U190</f>
        <v> </v>
      </c>
      <c r="V80" s="372">
        <f>'Bond Buy-Sell_V4_Sep25 + Oct25'!V190</f>
        <v>0</v>
      </c>
      <c r="W80" s="353" t="str">
        <f>'Bond Buy-Sell_V4_Sep25 + Oct25'!W190</f>
        <v>Semi-annual</v>
      </c>
      <c r="X80" s="356">
        <f>'Bond Buy-Sell_V4_Sep25 + Oct25'!X190</f>
        <v>2.71</v>
      </c>
      <c r="Y80" s="322" t="str">
        <f>'Bond Buy-Sell_V4_Sep25 + Oct25'!Y190</f>
        <v>30/360</v>
      </c>
      <c r="Z80" s="363" t="str">
        <f>'Bond Buy-Sell_V4_Sep25 + Oct25'!Z190</f>
        <v>AAA</v>
      </c>
      <c r="AA80" s="363" t="str">
        <f>'Bond Buy-Sell_V4_Sep25 + Oct25'!AA190</f>
        <v>AAA(tha)</v>
      </c>
      <c r="AB80" s="353" t="str">
        <f>'Bond Buy-Sell_V4_Sep25 + Oct25'!AB190</f>
        <v>Active</v>
      </c>
      <c r="AC80" s="340">
        <f>'Bond Buy-Sell_V4_Sep25 + Oct25'!AC190</f>
        <v>45930</v>
      </c>
      <c r="AD80" s="337">
        <f>'Bond Buy-Sell_V4_Sep25 + Oct25'!AD190</f>
        <v>45930</v>
      </c>
      <c r="AE80" s="374"/>
    </row>
    <row r="81">
      <c r="A81" s="336">
        <f>'Bond Buy-Sell_V4_Sep25 + Oct25'!A191</f>
        <v>90003</v>
      </c>
      <c r="B81" s="336" t="str">
        <f>'Bond Buy-Sell_V4_Sep25 + Oct25'!B191</f>
        <v>EXIM266A</v>
      </c>
      <c r="C81" s="315">
        <f>'Bond Buy-Sell_V4_Sep25 + Oct25'!C191</f>
        <v>403</v>
      </c>
      <c r="D81" s="336">
        <f>'Bond Buy-Sell_V4_Sep25 + Oct25'!D191</f>
        <v>101</v>
      </c>
      <c r="E81" s="336" t="str">
        <f>'Bond Buy-Sell_V4_Sep25 + Oct25'!E191</f>
        <v>Sell</v>
      </c>
      <c r="F81" s="337">
        <f>'Bond Buy-Sell_V4_Sep25 + Oct25'!F191</f>
        <v>45915</v>
      </c>
      <c r="G81" s="337">
        <f>'Bond Buy-Sell_V4_Sep25 + Oct25'!G191</f>
        <v>45917</v>
      </c>
      <c r="H81" s="337">
        <f>'Bond Buy-Sell_V4_Sep25 + Oct25'!H191</f>
        <v>46179</v>
      </c>
      <c r="I81" s="366" t="str">
        <f>'Bond Buy-Sell_V4_Sep25 + Oct25'!I191</f>
        <v>THB</v>
      </c>
      <c r="J81" s="346">
        <f>'Bond Buy-Sell_V4_Sep25 + Oct25'!J191</f>
        <v>100000000</v>
      </c>
      <c r="K81" s="358">
        <f>'Bond Buy-Sell_V4_Sep25 + Oct25'!K191</f>
        <v>100.775945</v>
      </c>
      <c r="L81" s="358">
        <f>'Bond Buy-Sell_V4_Sep25 + Oct25'!L191</f>
        <v>100.775945</v>
      </c>
      <c r="M81" s="346">
        <f>'Bond Buy-Sell_V4_Sep25 + Oct25'!M191</f>
        <v>757315</v>
      </c>
      <c r="N81" s="358">
        <f>'Bond Buy-Sell_V4_Sep25 + Oct25'!N191</f>
        <v>101.53326</v>
      </c>
      <c r="O81" s="370" t="str">
        <f>'Bond Buy-Sell_V4_Sep25 + Oct25'!O191</f>
        <v>FVOCI</v>
      </c>
      <c r="P81" s="346">
        <f>'Bond Buy-Sell_V4_Sep25 + Oct25'!P191</f>
        <v>101288507.3</v>
      </c>
      <c r="Q81" s="346">
        <f>'Bond Buy-Sell_V4_Sep25 + Oct25'!Q191</f>
        <v>100775945</v>
      </c>
      <c r="R81" s="346">
        <f>'Bond Buy-Sell_V4_Sep25 + Oct25'!R191</f>
        <v>101533260</v>
      </c>
      <c r="S81" s="347">
        <f>'Bond Buy-Sell_V4_Sep25 + Oct25'!S191</f>
        <v>45814</v>
      </c>
      <c r="T81" s="353" t="str">
        <f>'Bond Buy-Sell_V4_Sep25 + Oct25'!T191</f>
        <v>Fixed</v>
      </c>
      <c r="U81" s="363" t="str">
        <f>'Bond Buy-Sell_V4_Sep25 + Oct25'!U191</f>
        <v> </v>
      </c>
      <c r="V81" s="363">
        <f>'Bond Buy-Sell_V4_Sep25 + Oct25'!V191</f>
        <v>0</v>
      </c>
      <c r="W81" s="353" t="str">
        <f>'Bond Buy-Sell_V4_Sep25 + Oct25'!W191</f>
        <v>Semi-annual</v>
      </c>
      <c r="X81" s="356">
        <f>'Bond Buy-Sell_V4_Sep25 + Oct25'!X191</f>
        <v>2.71</v>
      </c>
      <c r="Y81" s="322" t="str">
        <f>'Bond Buy-Sell_V4_Sep25 + Oct25'!Y191</f>
        <v>30/360</v>
      </c>
      <c r="Z81" s="363" t="str">
        <f>'Bond Buy-Sell_V4_Sep25 + Oct25'!Z191</f>
        <v/>
      </c>
      <c r="AA81" s="363" t="str">
        <f>'Bond Buy-Sell_V4_Sep25 + Oct25'!AA191</f>
        <v>AAA(tha)</v>
      </c>
      <c r="AB81" s="353" t="str">
        <f>'Bond Buy-Sell_V4_Sep25 + Oct25'!AB191</f>
        <v>Active</v>
      </c>
      <c r="AC81" s="340">
        <f>'Bond Buy-Sell_V4_Sep25 + Oct25'!AC191</f>
        <v>45930</v>
      </c>
      <c r="AD81" s="337">
        <f>'Bond Buy-Sell_V4_Sep25 + Oct25'!AD191</f>
        <v>45930</v>
      </c>
      <c r="AE81" s="374"/>
    </row>
    <row r="82">
      <c r="A82" s="336">
        <f>'Bond buy_1_V4_Sep25'!B107</f>
        <v>90004</v>
      </c>
      <c r="B82" s="336" t="str">
        <f>'Bond buy_1_V4_Sep25'!C107</f>
        <v>GSB26OA</v>
      </c>
      <c r="C82" s="336">
        <f>'Bond buy_1_V4_Sep25'!D107</f>
        <v>403</v>
      </c>
      <c r="D82" s="336">
        <f>'Bond buy_1_V4_Sep25'!E107</f>
        <v>102</v>
      </c>
      <c r="E82" s="336" t="str">
        <f>'Bond buy_1_V4_Sep25'!F107</f>
        <v>Buy</v>
      </c>
      <c r="F82" s="355">
        <f>'Bond buy_1_V4_Sep25'!G107</f>
        <v>45854</v>
      </c>
      <c r="G82" s="355">
        <f>'Bond buy_1_V4_Sep25'!H107</f>
        <v>45856</v>
      </c>
      <c r="H82" s="355">
        <f>'Bond buy_1_V4_Sep25'!I107</f>
        <v>46311</v>
      </c>
      <c r="I82" s="363" t="str">
        <f>'Bond buy_1_V4_Sep25'!J107</f>
        <v>THB</v>
      </c>
      <c r="J82" s="346">
        <f>'Bond buy_1_V4_Sep25'!K107</f>
        <v>100000000</v>
      </c>
      <c r="K82" s="358">
        <f>'Bond buy_1_V4_Sep25'!L107</f>
        <v>100.03</v>
      </c>
      <c r="L82" s="358">
        <f>'Bond buy_1_V4_Sep25'!M107</f>
        <v>100.264871</v>
      </c>
      <c r="M82" s="346">
        <f>'Bond buy_1_V4_Sep25'!N107</f>
        <v>773232.8767</v>
      </c>
      <c r="N82" s="358">
        <f>'Bond buy_1_V4_Sep25'!O107</f>
        <v>100.8032329</v>
      </c>
      <c r="O82" s="363" t="str">
        <f>'Bond buy_1_V4_Sep25'!P107</f>
        <v>FVOCI</v>
      </c>
      <c r="P82" s="346">
        <f>'Bond buy_1_V4_Sep25'!Q107</f>
        <v>100264871</v>
      </c>
      <c r="Q82" s="346">
        <f>'Bond buy_1_V4_Sep25'!R107</f>
        <v>100030000</v>
      </c>
      <c r="R82" s="346">
        <f>'Bond buy_1_V4_Sep25'!S107</f>
        <v>100803232.9</v>
      </c>
      <c r="S82" s="347">
        <f>'Bond buy_1_V4_Sep25'!T107</f>
        <v>45763</v>
      </c>
      <c r="T82" s="363" t="str">
        <f>'Bond buy_1_V4_Sep25'!U107</f>
        <v>Fixed</v>
      </c>
      <c r="U82" s="363" t="str">
        <f>'Bond buy_1_V4_Sep25'!V107</f>
        <v> </v>
      </c>
      <c r="V82" s="363">
        <f>'Bond buy_1_V4_Sep25'!W107</f>
        <v>0</v>
      </c>
      <c r="W82" s="363" t="str">
        <f>'Bond buy_1_V4_Sep25'!X107</f>
        <v>Semi-Annual</v>
      </c>
      <c r="X82" s="356">
        <f>'Bond buy_1_V4_Sep25'!Y107</f>
        <v>1.69</v>
      </c>
      <c r="Y82" s="363" t="str">
        <f>'Bond buy_1_V4_Sep25'!Z107</f>
        <v>Actual/365</v>
      </c>
      <c r="Z82" s="363" t="str">
        <f>'Bond buy_1_V4_Sep25'!AA107</f>
        <v>AAA</v>
      </c>
      <c r="AA82" s="363" t="str">
        <f>'Bond buy_1_V4_Sep25'!AB107</f>
        <v>AAA(tha)</v>
      </c>
      <c r="AB82" s="363" t="str">
        <f>'Bond buy_1_V4_Sep25'!AC107</f>
        <v>Active</v>
      </c>
      <c r="AC82" s="340">
        <f>'Bond buy_1_V4_Sep25'!AD107</f>
        <v>45930.45833</v>
      </c>
      <c r="AD82" s="355">
        <f>'Bond buy_1_V4_Sep25'!AE107</f>
        <v>45930</v>
      </c>
      <c r="AE82" s="375"/>
    </row>
    <row r="83">
      <c r="A83" s="336">
        <f>'Bond buy_1_V4_Sep25'!B108</f>
        <v>90005</v>
      </c>
      <c r="B83" s="336" t="str">
        <f>'Bond buy_1_V4_Sep25'!C108</f>
        <v>LB616A</v>
      </c>
      <c r="C83" s="336">
        <f>'Bond buy_1_V4_Sep25'!D108</f>
        <v>301</v>
      </c>
      <c r="D83" s="336">
        <f>'Bond buy_1_V4_Sep25'!E108</f>
        <v>101</v>
      </c>
      <c r="E83" s="336" t="str">
        <f>'Bond buy_1_V4_Sep25'!F108</f>
        <v>Buy</v>
      </c>
      <c r="F83" s="355">
        <f>'Bond buy_1_V4_Sep25'!G108</f>
        <v>45917</v>
      </c>
      <c r="G83" s="355">
        <f>'Bond buy_1_V4_Sep25'!H108</f>
        <v>45919</v>
      </c>
      <c r="H83" s="355">
        <f>'Bond buy_1_V4_Sep25'!I108</f>
        <v>58974</v>
      </c>
      <c r="I83" s="363" t="str">
        <f>'Bond buy_1_V4_Sep25'!J108</f>
        <v>THB</v>
      </c>
      <c r="J83" s="346">
        <f>'Bond buy_1_V4_Sep25'!K108</f>
        <v>100000000</v>
      </c>
      <c r="K83" s="358">
        <f>'Bond buy_1_V4_Sep25'!L108</f>
        <v>169.4</v>
      </c>
      <c r="L83" s="358">
        <f>'Bond buy_1_V4_Sep25'!M108</f>
        <v>170.803637</v>
      </c>
      <c r="M83" s="346">
        <f>'Bond buy_1_V4_Sep25'!N108</f>
        <v>1395205.479</v>
      </c>
      <c r="N83" s="358">
        <f>'Bond buy_1_V4_Sep25'!O108</f>
        <v>170.7952055</v>
      </c>
      <c r="O83" s="363" t="str">
        <f>'Bond buy_1_V4_Sep25'!P108</f>
        <v>AMC</v>
      </c>
      <c r="P83" s="346">
        <f>'Bond buy_1_V4_Sep25'!Q108</f>
        <v>170803637</v>
      </c>
      <c r="Q83" s="346">
        <f>'Bond buy_1_V4_Sep25'!R108</f>
        <v>169400000</v>
      </c>
      <c r="R83" s="346" t="str">
        <f>'Bond buy_1_V4_Sep25'!S108</f>
        <v/>
      </c>
      <c r="S83" s="347">
        <f>'Bond buy_1_V4_Sep25'!T108</f>
        <v>45825</v>
      </c>
      <c r="T83" s="363" t="str">
        <f>'Bond buy_1_V4_Sep25'!U108</f>
        <v>Fixed</v>
      </c>
      <c r="U83" s="363" t="str">
        <f>'Bond buy_1_V4_Sep25'!V108</f>
        <v/>
      </c>
      <c r="V83" s="363">
        <f>'Bond buy_1_V4_Sep25'!W108</f>
        <v>0</v>
      </c>
      <c r="W83" s="363" t="str">
        <f>'Bond buy_1_V4_Sep25'!X108</f>
        <v>Semi-Annual</v>
      </c>
      <c r="X83" s="356">
        <f>'Bond buy_1_V4_Sep25'!Y108</f>
        <v>4.85</v>
      </c>
      <c r="Y83" s="363" t="str">
        <f>'Bond buy_1_V4_Sep25'!Z108</f>
        <v>Actual/365</v>
      </c>
      <c r="Z83" s="363" t="str">
        <f>'Bond buy_1_V4_Sep25'!AA108</f>
        <v>AAA</v>
      </c>
      <c r="AA83" s="363" t="str">
        <f>'Bond buy_1_V4_Sep25'!AB108</f>
        <v>AAA(tha)</v>
      </c>
      <c r="AB83" s="363" t="str">
        <f>'Bond buy_1_V4_Sep25'!AC108</f>
        <v>Active</v>
      </c>
      <c r="AC83" s="340">
        <f>'Bond buy_1_V4_Sep25'!AD108</f>
        <v>45930.45833</v>
      </c>
      <c r="AD83" s="355">
        <f>'Bond buy_1_V4_Sep25'!AE108</f>
        <v>45930</v>
      </c>
      <c r="AE83" s="375"/>
    </row>
    <row r="84">
      <c r="A84" s="336">
        <f>'Bond buy_1_V4_Sep25'!B109</f>
        <v>90006</v>
      </c>
      <c r="B84" s="336" t="str">
        <f>'Bond buy_1_V4_Sep25'!C109</f>
        <v>TB26128A</v>
      </c>
      <c r="C84" s="336">
        <f>'Bond buy_1_V4_Sep25'!D109</f>
        <v>302</v>
      </c>
      <c r="D84" s="336">
        <f>'Bond buy_1_V4_Sep25'!E109</f>
        <v>101</v>
      </c>
      <c r="E84" s="336" t="str">
        <f>'Bond buy_1_V4_Sep25'!F109</f>
        <v>Buy</v>
      </c>
      <c r="F84" s="355">
        <f>'Bond buy_1_V4_Sep25'!G109</f>
        <v>45917</v>
      </c>
      <c r="G84" s="355">
        <f>'Bond buy_1_V4_Sep25'!H109</f>
        <v>45919</v>
      </c>
      <c r="H84" s="355">
        <f>'Bond buy_1_V4_Sep25'!I109</f>
        <v>46050</v>
      </c>
      <c r="I84" s="363" t="str">
        <f>'Bond buy_1_V4_Sep25'!J109</f>
        <v>THB</v>
      </c>
      <c r="J84" s="346">
        <f>'Bond buy_1_V4_Sep25'!K109</f>
        <v>100000000</v>
      </c>
      <c r="K84" s="358">
        <f>'Bond buy_1_V4_Sep25'!L109</f>
        <v>99.4</v>
      </c>
      <c r="L84" s="358">
        <f>'Bond buy_1_V4_Sep25'!M109</f>
        <v>99.443877</v>
      </c>
      <c r="M84" s="346">
        <f>'Bond buy_1_V4_Sep25'!N109</f>
        <v>0</v>
      </c>
      <c r="N84" s="358">
        <f>'Bond buy_1_V4_Sep25'!O109</f>
        <v>99.4</v>
      </c>
      <c r="O84" s="363" t="str">
        <f>'Bond buy_1_V4_Sep25'!P109</f>
        <v>AMC</v>
      </c>
      <c r="P84" s="346">
        <f>'Bond buy_1_V4_Sep25'!Q109</f>
        <v>99443877</v>
      </c>
      <c r="Q84" s="346">
        <f>'Bond buy_1_V4_Sep25'!R109</f>
        <v>99400000</v>
      </c>
      <c r="R84" s="346" t="str">
        <f>'Bond buy_1_V4_Sep25'!S109</f>
        <v/>
      </c>
      <c r="S84" s="347" t="str">
        <f>'Bond buy_1_V4_Sep25'!T109</f>
        <v/>
      </c>
      <c r="T84" s="363" t="str">
        <f>'Bond buy_1_V4_Sep25'!U109</f>
        <v>Fixed</v>
      </c>
      <c r="U84" s="363" t="str">
        <f>'Bond buy_1_V4_Sep25'!V109</f>
        <v/>
      </c>
      <c r="V84" s="363">
        <f>'Bond buy_1_V4_Sep25'!W109</f>
        <v>0</v>
      </c>
      <c r="W84" s="363" t="str">
        <f>'Bond buy_1_V4_Sep25'!X109</f>
        <v>At Maturity
</v>
      </c>
      <c r="X84" s="356">
        <f>'Bond buy_1_V4_Sep25'!Y109</f>
        <v>0</v>
      </c>
      <c r="Y84" s="363" t="str">
        <f>'Bond buy_1_V4_Sep25'!Z109</f>
        <v>Actual/365</v>
      </c>
      <c r="Z84" s="363" t="str">
        <f>'Bond buy_1_V4_Sep25'!AA109</f>
        <v>AAA</v>
      </c>
      <c r="AA84" s="363" t="str">
        <f>'Bond buy_1_V4_Sep25'!AB109</f>
        <v>AAA(tha)</v>
      </c>
      <c r="AB84" s="363" t="str">
        <f>'Bond buy_1_V4_Sep25'!AC109</f>
        <v>Active</v>
      </c>
      <c r="AC84" s="340">
        <f>'Bond buy_1_V4_Sep25'!AD109</f>
        <v>45930.45833</v>
      </c>
      <c r="AD84" s="355">
        <f>'Bond buy_1_V4_Sep25'!AE109</f>
        <v>45930</v>
      </c>
      <c r="AE84" s="375"/>
    </row>
    <row r="85">
      <c r="A85" s="336">
        <f>'Bond buy_1_V4_Sep25'!B110</f>
        <v>90007</v>
      </c>
      <c r="B85" s="336" t="str">
        <f>'Bond buy_1_V4_Sep25'!C110</f>
        <v>BOT25NA</v>
      </c>
      <c r="C85" s="336">
        <f>'Bond buy_1_V4_Sep25'!D110</f>
        <v>303</v>
      </c>
      <c r="D85" s="336">
        <f>'Bond buy_1_V4_Sep25'!E110</f>
        <v>101</v>
      </c>
      <c r="E85" s="336" t="str">
        <f>'Bond buy_1_V4_Sep25'!F110</f>
        <v>Buy</v>
      </c>
      <c r="F85" s="355">
        <f>'Bond buy_1_V4_Sep25'!G110</f>
        <v>45917</v>
      </c>
      <c r="G85" s="355">
        <f>'Bond buy_1_V4_Sep25'!H110</f>
        <v>45919</v>
      </c>
      <c r="H85" s="355">
        <f>'Bond buy_1_V4_Sep25'!I110</f>
        <v>45967</v>
      </c>
      <c r="I85" s="363" t="str">
        <f>'Bond buy_1_V4_Sep25'!J110</f>
        <v>THB</v>
      </c>
      <c r="J85" s="346">
        <f>'Bond buy_1_V4_Sep25'!K110</f>
        <v>100000000</v>
      </c>
      <c r="K85" s="358">
        <f>'Bond buy_1_V4_Sep25'!L110</f>
        <v>100.23</v>
      </c>
      <c r="L85" s="358">
        <f>'Bond buy_1_V4_Sep25'!M110</f>
        <v>100.257613</v>
      </c>
      <c r="M85" s="346">
        <f>'Bond buy_1_V4_Sep25'!N110</f>
        <v>1039068.493</v>
      </c>
      <c r="N85" s="358">
        <f>'Bond buy_1_V4_Sep25'!O110</f>
        <v>101.2690685</v>
      </c>
      <c r="O85" s="363" t="str">
        <f>'Bond buy_1_V4_Sep25'!P110</f>
        <v>AMC</v>
      </c>
      <c r="P85" s="346">
        <f>'Bond buy_1_V4_Sep25'!Q110</f>
        <v>100257613</v>
      </c>
      <c r="Q85" s="346">
        <f>'Bond buy_1_V4_Sep25'!R110</f>
        <v>100230000</v>
      </c>
      <c r="R85" s="346" t="str">
        <f>'Bond buy_1_V4_Sep25'!S110</f>
        <v/>
      </c>
      <c r="S85" s="347">
        <f>'Bond buy_1_V4_Sep25'!T110</f>
        <v>45783</v>
      </c>
      <c r="T85" s="363" t="str">
        <f>'Bond buy_1_V4_Sep25'!U110</f>
        <v>Fixed</v>
      </c>
      <c r="U85" s="363" t="str">
        <f>'Bond buy_1_V4_Sep25'!V110</f>
        <v/>
      </c>
      <c r="V85" s="363">
        <f>'Bond buy_1_V4_Sep25'!W110</f>
        <v>0</v>
      </c>
      <c r="W85" s="363" t="str">
        <f>'Bond buy_1_V4_Sep25'!X110</f>
        <v>Semi-Annual</v>
      </c>
      <c r="X85" s="356">
        <f>'Bond buy_1_V4_Sep25'!Y110</f>
        <v>2.58</v>
      </c>
      <c r="Y85" s="363" t="str">
        <f>'Bond buy_1_V4_Sep25'!Z110</f>
        <v>Actual/365</v>
      </c>
      <c r="Z85" s="363" t="str">
        <f>'Bond buy_1_V4_Sep25'!AA110</f>
        <v>AAA</v>
      </c>
      <c r="AA85" s="363" t="str">
        <f>'Bond buy_1_V4_Sep25'!AB110</f>
        <v>AAA(tha)</v>
      </c>
      <c r="AB85" s="363" t="str">
        <f>'Bond buy_1_V4_Sep25'!AC110</f>
        <v>Active</v>
      </c>
      <c r="AC85" s="340">
        <f>'Bond buy_1_V4_Sep25'!AD110</f>
        <v>45930.45833</v>
      </c>
      <c r="AD85" s="355">
        <f>'Bond buy_1_V4_Sep25'!AE110</f>
        <v>45930</v>
      </c>
      <c r="AE85" s="375"/>
    </row>
    <row r="86">
      <c r="A86" s="336">
        <f>'Bond buy_1_V4_Sep25'!B111</f>
        <v>90008</v>
      </c>
      <c r="B86" s="336" t="str">
        <f>'Bond buy_1_V4_Sep25'!C111</f>
        <v>TB26211A</v>
      </c>
      <c r="C86" s="336">
        <f>'Bond buy_1_V4_Sep25'!D111</f>
        <v>401</v>
      </c>
      <c r="D86" s="336">
        <f>'Bond buy_1_V4_Sep25'!E111</f>
        <v>102</v>
      </c>
      <c r="E86" s="336" t="str">
        <f>'Bond buy_1_V4_Sep25'!F111</f>
        <v>Buy</v>
      </c>
      <c r="F86" s="355">
        <f>'Bond buy_1_V4_Sep25'!G111</f>
        <v>45917</v>
      </c>
      <c r="G86" s="355">
        <f>'Bond buy_1_V4_Sep25'!H111</f>
        <v>45919</v>
      </c>
      <c r="H86" s="355">
        <f>'Bond buy_1_V4_Sep25'!I111</f>
        <v>46064</v>
      </c>
      <c r="I86" s="363" t="str">
        <f>'Bond buy_1_V4_Sep25'!J111</f>
        <v>THB</v>
      </c>
      <c r="J86" s="346">
        <f>'Bond buy_1_V4_Sep25'!K111</f>
        <v>100000000</v>
      </c>
      <c r="K86" s="358">
        <f>'Bond buy_1_V4_Sep25'!L111</f>
        <v>99.35</v>
      </c>
      <c r="L86" s="358">
        <f>'Bond buy_1_V4_Sep25'!M111</f>
        <v>99.396107</v>
      </c>
      <c r="M86" s="346">
        <f>'Bond buy_1_V4_Sep25'!N111</f>
        <v>0</v>
      </c>
      <c r="N86" s="358">
        <f>'Bond buy_1_V4_Sep25'!O111</f>
        <v>99.35</v>
      </c>
      <c r="O86" s="363" t="str">
        <f>'Bond buy_1_V4_Sep25'!P111</f>
        <v>FVOCI</v>
      </c>
      <c r="P86" s="346">
        <f>'Bond buy_1_V4_Sep25'!Q111</f>
        <v>99396107</v>
      </c>
      <c r="Q86" s="346">
        <f>'Bond buy_1_V4_Sep25'!R111</f>
        <v>99350000</v>
      </c>
      <c r="R86" s="346">
        <f>'Bond buy_1_V4_Sep25'!S111</f>
        <v>99350000</v>
      </c>
      <c r="S86" s="347" t="str">
        <f>'Bond buy_1_V4_Sep25'!T111</f>
        <v/>
      </c>
      <c r="T86" s="363" t="str">
        <f>'Bond buy_1_V4_Sep25'!U111</f>
        <v>Fixed</v>
      </c>
      <c r="U86" s="363" t="str">
        <f>'Bond buy_1_V4_Sep25'!V111</f>
        <v/>
      </c>
      <c r="V86" s="363">
        <f>'Bond buy_1_V4_Sep25'!W111</f>
        <v>0</v>
      </c>
      <c r="W86" s="363" t="str">
        <f>'Bond buy_1_V4_Sep25'!X111</f>
        <v>At Maturity</v>
      </c>
      <c r="X86" s="356">
        <f>'Bond buy_1_V4_Sep25'!Y111</f>
        <v>0</v>
      </c>
      <c r="Y86" s="363" t="str">
        <f>'Bond buy_1_V4_Sep25'!Z111</f>
        <v>Actual/365</v>
      </c>
      <c r="Z86" s="363" t="str">
        <f>'Bond buy_1_V4_Sep25'!AA111</f>
        <v>AAA</v>
      </c>
      <c r="AA86" s="363" t="str">
        <f>'Bond buy_1_V4_Sep25'!AB111</f>
        <v>AAA(tha)</v>
      </c>
      <c r="AB86" s="363" t="str">
        <f>'Bond buy_1_V4_Sep25'!AC111</f>
        <v>Active</v>
      </c>
      <c r="AC86" s="340">
        <f>'Bond buy_1_V4_Sep25'!AD111</f>
        <v>45930.45833</v>
      </c>
      <c r="AD86" s="355">
        <f>'Bond buy_1_V4_Sep25'!AE111</f>
        <v>45930</v>
      </c>
      <c r="AE86" s="375"/>
    </row>
    <row r="87">
      <c r="A87" s="336">
        <f>'Bond buy_1_V4_Sep25'!B112</f>
        <v>90009</v>
      </c>
      <c r="B87" s="336" t="str">
        <f>'Bond buy_1_V4_Sep25'!C112</f>
        <v>BOTF267A</v>
      </c>
      <c r="C87" s="336">
        <f>'Bond buy_1_V4_Sep25'!D112</f>
        <v>402</v>
      </c>
      <c r="D87" s="336">
        <f>'Bond buy_1_V4_Sep25'!E112</f>
        <v>102</v>
      </c>
      <c r="E87" s="336" t="str">
        <f>'Bond buy_1_V4_Sep25'!F112</f>
        <v>Buy</v>
      </c>
      <c r="F87" s="355">
        <f>'Bond buy_1_V4_Sep25'!G112</f>
        <v>45917</v>
      </c>
      <c r="G87" s="355">
        <f>'Bond buy_1_V4_Sep25'!H112</f>
        <v>45919</v>
      </c>
      <c r="H87" s="355">
        <f>'Bond buy_1_V4_Sep25'!I112</f>
        <v>46204</v>
      </c>
      <c r="I87" s="363" t="str">
        <f>'Bond buy_1_V4_Sep25'!J112</f>
        <v>THB</v>
      </c>
      <c r="J87" s="346">
        <f>'Bond buy_1_V4_Sep25'!K112</f>
        <v>100000000</v>
      </c>
      <c r="K87" s="358">
        <f>'Bond buy_1_V4_Sep25'!L112</f>
        <v>100.01</v>
      </c>
      <c r="L87" s="358">
        <f>'Bond buy_1_V4_Sep25'!M112</f>
        <v>100.028491</v>
      </c>
      <c r="M87" s="346">
        <f>'Bond buy_1_V4_Sep25'!N112</f>
        <v>419856.5479</v>
      </c>
      <c r="N87" s="358">
        <f>'Bond buy_1_V4_Sep25'!O112</f>
        <v>100.4298565</v>
      </c>
      <c r="O87" s="363" t="str">
        <f>'Bond buy_1_V4_Sep25'!P112</f>
        <v>FVOCI</v>
      </c>
      <c r="P87" s="346">
        <f>'Bond buy_1_V4_Sep25'!Q112</f>
        <v>100028491</v>
      </c>
      <c r="Q87" s="346">
        <f>'Bond buy_1_V4_Sep25'!R112</f>
        <v>100010000</v>
      </c>
      <c r="R87" s="346">
        <f>'Bond buy_1_V4_Sep25'!S112</f>
        <v>100429856.5</v>
      </c>
      <c r="S87" s="347">
        <f>'Bond buy_1_V4_Sep25'!T112</f>
        <v>45839</v>
      </c>
      <c r="T87" s="363" t="str">
        <f>'Bond buy_1_V4_Sep25'!U112</f>
        <v>Floating</v>
      </c>
      <c r="U87" s="363" t="str">
        <f>'Bond buy_1_V4_Sep25'!V112</f>
        <v/>
      </c>
      <c r="V87" s="363">
        <f>'Bond buy_1_V4_Sep25'!W112</f>
        <v>0</v>
      </c>
      <c r="W87" s="363" t="str">
        <f>'Bond buy_1_V4_Sep25'!X112</f>
        <v>Quarterly</v>
      </c>
      <c r="X87" s="356">
        <f>'Bond buy_1_V4_Sep25'!Y112</f>
        <v>1.68404</v>
      </c>
      <c r="Y87" s="363" t="str">
        <f>'Bond buy_1_V4_Sep25'!Z112</f>
        <v>Actual/365</v>
      </c>
      <c r="Z87" s="363" t="str">
        <f>'Bond buy_1_V4_Sep25'!AA112</f>
        <v>AAA</v>
      </c>
      <c r="AA87" s="363" t="str">
        <f>'Bond buy_1_V4_Sep25'!AB112</f>
        <v>AAA(tha)</v>
      </c>
      <c r="AB87" s="363" t="str">
        <f>'Bond buy_1_V4_Sep25'!AC112</f>
        <v>Active</v>
      </c>
      <c r="AC87" s="340">
        <f>'Bond buy_1_V4_Sep25'!AD112</f>
        <v>45930.45833</v>
      </c>
      <c r="AD87" s="355">
        <f>'Bond buy_1_V4_Sep25'!AE112</f>
        <v>45930</v>
      </c>
      <c r="AE87" s="375"/>
    </row>
    <row r="88">
      <c r="A88" s="336">
        <f>RRP_1_V4_Sep25!B129</f>
        <v>70001</v>
      </c>
      <c r="B88" s="336" t="str">
        <f>RRP_1_V4_Sep25!C129</f>
        <v>LB29DA</v>
      </c>
      <c r="C88" s="336">
        <f>RRP_1_V4_Sep25!D129</f>
        <v>301</v>
      </c>
      <c r="D88" s="336">
        <f>RRP_1_V4_Sep25!E129</f>
        <v>101</v>
      </c>
      <c r="E88" s="336" t="str">
        <f>RRP_1_V4_Sep25!F129</f>
        <v>ReverseRepo</v>
      </c>
      <c r="F88" s="355">
        <f>RRP_1_V4_Sep25!G129</f>
        <v>45905</v>
      </c>
      <c r="G88" s="355">
        <f>RRP_1_V4_Sep25!H129</f>
        <v>45908</v>
      </c>
      <c r="H88" s="355">
        <f>RRP_1_V4_Sep25!I129</f>
        <v>45915</v>
      </c>
      <c r="I88" s="363" t="str">
        <f>RRP_1_V4_Sep25!J129</f>
        <v>THB</v>
      </c>
      <c r="J88" s="346">
        <f>RRP_1_V4_Sep25!K129</f>
        <v>205000000</v>
      </c>
      <c r="K88" s="358">
        <f>RRP_1_V4_Sep25!L129</f>
        <v>99.88</v>
      </c>
      <c r="L88" s="358">
        <f>RRP_1_V4_Sep25!M129</f>
        <v>99.85</v>
      </c>
      <c r="M88" s="346">
        <f>RRP_1_V4_Sep25!N129</f>
        <v>0</v>
      </c>
      <c r="N88" s="358">
        <f>RRP_1_V4_Sep25!O129</f>
        <v>99.88</v>
      </c>
      <c r="O88" s="363" t="str">
        <f>RRP_1_V4_Sep25!P129</f>
        <v>FVOCI</v>
      </c>
      <c r="P88" s="346">
        <f>RRP_1_V4_Sep25!Q129</f>
        <v>204692500</v>
      </c>
      <c r="Q88" s="346">
        <f>RRP_1_V4_Sep25!R129</f>
        <v>204754000</v>
      </c>
      <c r="R88" s="346">
        <f>RRP_1_V4_Sep25!S129</f>
        <v>204754000</v>
      </c>
      <c r="S88" s="347">
        <f>RRP_1_V4_Sep25!T129</f>
        <v>45825</v>
      </c>
      <c r="T88" s="363" t="str">
        <f>RRP_1_V4_Sep25!U129</f>
        <v>Fixed</v>
      </c>
      <c r="U88" s="363" t="str">
        <f>RRP_1_V4_Sep25!V129</f>
        <v> </v>
      </c>
      <c r="V88" s="363">
        <f>RRP_1_V4_Sep25!W129</f>
        <v>0</v>
      </c>
      <c r="W88" s="363" t="str">
        <f>RRP_1_V4_Sep25!X129</f>
        <v>Semi-Annual</v>
      </c>
      <c r="X88" s="356">
        <f>RRP_1_V4_Sep25!Y129</f>
        <v>1.6</v>
      </c>
      <c r="Y88" s="363" t="str">
        <f>RRP_1_V4_Sep25!Z129</f>
        <v>Actual/365</v>
      </c>
      <c r="Z88" s="363" t="str">
        <f>RRP_1_V4_Sep25!AA129</f>
        <v>AAA</v>
      </c>
      <c r="AA88" s="363" t="str">
        <f>RRP_1_V4_Sep25!AB129</f>
        <v>AAA(tha)</v>
      </c>
      <c r="AB88" s="363" t="str">
        <f>RRP_1_V4_Sep25!AC129</f>
        <v>Matured</v>
      </c>
      <c r="AC88" s="340">
        <f>RRP_1_V4_Sep25!AD129</f>
        <v>45930</v>
      </c>
      <c r="AD88" s="355">
        <f>RRP_1_V4_Sep25!AE129</f>
        <v>45930</v>
      </c>
      <c r="AE88" s="375"/>
    </row>
    <row r="89">
      <c r="A89" s="336">
        <f>RRP_2_V4_Sep25!B131</f>
        <v>70002</v>
      </c>
      <c r="B89" s="336" t="str">
        <f>RRP_2_V4_Sep25!C131</f>
        <v>LB28DA</v>
      </c>
      <c r="C89" s="336">
        <f>RRP_2_V4_Sep25!D131</f>
        <v>302</v>
      </c>
      <c r="D89" s="336">
        <f>RRP_2_V4_Sep25!E131</f>
        <v>102</v>
      </c>
      <c r="E89" s="336" t="str">
        <f>RRP_2_V4_Sep25!F131</f>
        <v>ReverseRepo</v>
      </c>
      <c r="F89" s="355">
        <f>RRP_2_V4_Sep25!G131</f>
        <v>45926</v>
      </c>
      <c r="G89" s="355">
        <f>RRP_2_V4_Sep25!H131</f>
        <v>45929</v>
      </c>
      <c r="H89" s="355">
        <f>RRP_2_V4_Sep25!I131</f>
        <v>47104</v>
      </c>
      <c r="I89" s="363" t="str">
        <f>RRP_2_V4_Sep25!J131</f>
        <v>THB</v>
      </c>
      <c r="J89" s="346">
        <f>RRP_2_V4_Sep25!K131</f>
        <v>305000000</v>
      </c>
      <c r="K89" s="358">
        <f>RRP_2_V4_Sep25!L131</f>
        <v>98.5</v>
      </c>
      <c r="L89" s="358">
        <f>RRP_2_V4_Sep25!M131</f>
        <v>99.86</v>
      </c>
      <c r="M89" s="346">
        <f>RRP_2_V4_Sep25!N131</f>
        <v>0</v>
      </c>
      <c r="N89" s="358">
        <f>RRP_2_V4_Sep25!O131</f>
        <v>98.5</v>
      </c>
      <c r="O89" s="363" t="str">
        <f>RRP_2_V4_Sep25!P131</f>
        <v>AMC</v>
      </c>
      <c r="P89" s="346">
        <f>RRP_2_V4_Sep25!Q131</f>
        <v>304573000</v>
      </c>
      <c r="Q89" s="346">
        <f>RRP_2_V4_Sep25!R131</f>
        <v>300425000</v>
      </c>
      <c r="R89" s="346" t="str">
        <f>RRP_2_V4_Sep25!S131</f>
        <v/>
      </c>
      <c r="S89" s="347">
        <f>RRP_2_V4_Sep25!T131</f>
        <v>45825</v>
      </c>
      <c r="T89" s="363" t="str">
        <f>RRP_2_V4_Sep25!U131</f>
        <v>Fixed</v>
      </c>
      <c r="U89" s="363" t="str">
        <f>RRP_2_V4_Sep25!V131</f>
        <v> </v>
      </c>
      <c r="V89" s="363">
        <f>RRP_2_V4_Sep25!W131</f>
        <v>0</v>
      </c>
      <c r="W89" s="363" t="str">
        <f>RRP_2_V4_Sep25!X131</f>
        <v>Semi-Annual</v>
      </c>
      <c r="X89" s="356">
        <f>RRP_2_V4_Sep25!Y131</f>
        <v>2.875</v>
      </c>
      <c r="Y89" s="363" t="str">
        <f>RRP_2_V4_Sep25!Z131</f>
        <v>Actual/365</v>
      </c>
      <c r="Z89" s="363" t="str">
        <f>RRP_2_V4_Sep25!AA131</f>
        <v>AAA</v>
      </c>
      <c r="AA89" s="363" t="str">
        <f>RRP_2_V4_Sep25!AB131</f>
        <v>AAA(tha)</v>
      </c>
      <c r="AB89" s="363" t="str">
        <f>RRP_2_V4_Sep25!AC131</f>
        <v>Active</v>
      </c>
      <c r="AC89" s="340">
        <f>RRP_2_V4_Sep25!AD131</f>
        <v>45930</v>
      </c>
      <c r="AD89" s="355">
        <f>RRP_2_V4_Sep25!AE131</f>
        <v>45930</v>
      </c>
      <c r="AE89" s="375"/>
    </row>
    <row r="90">
      <c r="A90" s="336">
        <f>Repo_1_V4_Sep25!B113</f>
        <v>70003</v>
      </c>
      <c r="B90" s="336" t="str">
        <f>Repo_1_V4_Sep25!C113</f>
        <v>LB616A</v>
      </c>
      <c r="C90" s="336">
        <f>Repo_1_V4_Sep25!D113</f>
        <v>301</v>
      </c>
      <c r="D90" s="336">
        <f>Repo_1_V4_Sep25!E113</f>
        <v>103</v>
      </c>
      <c r="E90" s="336" t="str">
        <f>Repo_1_V4_Sep25!F113</f>
        <v>Repo</v>
      </c>
      <c r="F90" s="355">
        <f>Repo_1_V4_Sep25!G113</f>
        <v>45922</v>
      </c>
      <c r="G90" s="355">
        <f>Repo_1_V4_Sep25!H113</f>
        <v>45924</v>
      </c>
      <c r="H90" s="355">
        <f>Repo_1_V4_Sep25!I113</f>
        <v>58983</v>
      </c>
      <c r="I90" s="363" t="str">
        <f>Repo_1_V4_Sep25!J113</f>
        <v>THB</v>
      </c>
      <c r="J90" s="346">
        <f>Repo_1_V4_Sep25!K113</f>
        <v>50000000</v>
      </c>
      <c r="K90" s="358">
        <f>Repo_1_V4_Sep25!L113</f>
        <v>170.81</v>
      </c>
      <c r="L90" s="358">
        <f>Repo_1_V4_Sep25!M113</f>
        <v>170.803637</v>
      </c>
      <c r="M90" s="346">
        <f>Repo_1_V4_Sep25!N113</f>
        <v>697602.7397</v>
      </c>
      <c r="N90" s="358">
        <f>Repo_1_V4_Sep25!O113</f>
        <v>170.803637</v>
      </c>
      <c r="O90" s="363" t="str">
        <f>Repo_1_V4_Sep25!P113</f>
        <v>AMC</v>
      </c>
      <c r="P90" s="346">
        <f>Repo_1_V4_Sep25!Q113</f>
        <v>85401818.5</v>
      </c>
      <c r="Q90" s="346">
        <f>Repo_1_V4_Sep25!R113</f>
        <v>85405000</v>
      </c>
      <c r="R90" s="346" t="str">
        <f>Repo_1_V4_Sep25!S113</f>
        <v/>
      </c>
      <c r="S90" s="347">
        <f>Repo_1_V4_Sep25!T113</f>
        <v>45825</v>
      </c>
      <c r="T90" s="363" t="str">
        <f>Repo_1_V4_Sep25!U113</f>
        <v>Fixed</v>
      </c>
      <c r="U90" s="363" t="str">
        <f>Repo_1_V4_Sep25!V113</f>
        <v> </v>
      </c>
      <c r="V90" s="363">
        <f>Repo_1_V4_Sep25!W113</f>
        <v>0</v>
      </c>
      <c r="W90" s="363" t="str">
        <f>Repo_1_V4_Sep25!X113</f>
        <v>Semi-Annual</v>
      </c>
      <c r="X90" s="356">
        <f>Repo_1_V4_Sep25!Y113</f>
        <v>4.85</v>
      </c>
      <c r="Y90" s="363" t="str">
        <f>Repo_1_V4_Sep25!Z113</f>
        <v>Actual/365</v>
      </c>
      <c r="Z90" s="363" t="str">
        <f>Repo_1_V4_Sep25!AA113</f>
        <v>AAA</v>
      </c>
      <c r="AA90" s="363" t="str">
        <f>Repo_1_V4_Sep25!AB113</f>
        <v>AAA(tha)</v>
      </c>
      <c r="AB90" s="363" t="str">
        <f>Repo_1_V4_Sep25!AC113</f>
        <v>Matured</v>
      </c>
      <c r="AC90" s="340">
        <f>Repo_1_V4_Sep25!AD113</f>
        <v>45922.45833</v>
      </c>
      <c r="AD90" s="355">
        <f>Repo_1_V4_Sep25!AE113</f>
        <v>45930</v>
      </c>
      <c r="AE90" s="375"/>
    </row>
    <row r="91">
      <c r="A91" s="336">
        <f>Repo_2_V4_Sep25!B119</f>
        <v>70004</v>
      </c>
      <c r="B91" s="336" t="str">
        <f>Repo_2_V4_Sep25!C119</f>
        <v>BOT25NA</v>
      </c>
      <c r="C91" s="336">
        <f>Repo_2_V4_Sep25!D119</f>
        <v>402</v>
      </c>
      <c r="D91" s="336">
        <f>Repo_2_V4_Sep25!E119</f>
        <v>102</v>
      </c>
      <c r="E91" s="336" t="str">
        <f>Repo_2_V4_Sep25!F119</f>
        <v>Repo</v>
      </c>
      <c r="F91" s="355">
        <f>Repo_2_V4_Sep25!G119</f>
        <v>45924</v>
      </c>
      <c r="G91" s="355">
        <f>Repo_2_V4_Sep25!H119</f>
        <v>45926</v>
      </c>
      <c r="H91" s="355">
        <f>Repo_2_V4_Sep25!I119</f>
        <v>45933</v>
      </c>
      <c r="I91" s="363" t="str">
        <f>Repo_2_V4_Sep25!J119</f>
        <v>THB</v>
      </c>
      <c r="J91" s="346">
        <f>Repo_2_V4_Sep25!K119</f>
        <v>30000000</v>
      </c>
      <c r="K91" s="358">
        <f>Repo_2_V4_Sep25!L119</f>
        <v>100.03</v>
      </c>
      <c r="L91" s="358">
        <f>Repo_2_V4_Sep25!M119</f>
        <v>100.257613</v>
      </c>
      <c r="M91" s="346">
        <f>Repo_2_V4_Sep25!N119</f>
        <v>311720.5479</v>
      </c>
      <c r="N91" s="358">
        <f>Repo_2_V4_Sep25!O119</f>
        <v>100.03</v>
      </c>
      <c r="O91" s="363" t="str">
        <f>Repo_2_V4_Sep25!P119</f>
        <v>FVOCI</v>
      </c>
      <c r="P91" s="346">
        <f>Repo_2_V4_Sep25!Q119</f>
        <v>30077283.9</v>
      </c>
      <c r="Q91" s="346">
        <f>Repo_2_V4_Sep25!R119</f>
        <v>30009000</v>
      </c>
      <c r="R91" s="346">
        <f>Repo_2_V4_Sep25!S119</f>
        <v>30009000</v>
      </c>
      <c r="S91" s="347">
        <f>Repo_2_V4_Sep25!T119</f>
        <v>45783</v>
      </c>
      <c r="T91" s="363" t="str">
        <f>Repo_2_V4_Sep25!U119</f>
        <v>Fixed</v>
      </c>
      <c r="U91" s="363" t="str">
        <f>Repo_2_V4_Sep25!V119</f>
        <v> </v>
      </c>
      <c r="V91" s="363">
        <f>Repo_2_V4_Sep25!W119</f>
        <v>0</v>
      </c>
      <c r="W91" s="363" t="str">
        <f>Repo_2_V4_Sep25!X119</f>
        <v>Semi-Annual</v>
      </c>
      <c r="X91" s="356">
        <f>Repo_2_V4_Sep25!Y119</f>
        <v>2.58</v>
      </c>
      <c r="Y91" s="363" t="str">
        <f>Repo_2_V4_Sep25!Z119</f>
        <v>Actual/365</v>
      </c>
      <c r="Z91" s="363" t="str">
        <f>Repo_2_V4_Sep25!AA119</f>
        <v>AAA</v>
      </c>
      <c r="AA91" s="363" t="str">
        <f>Repo_2_V4_Sep25!AB119</f>
        <v>AAA(tha)</v>
      </c>
      <c r="AB91" s="363" t="str">
        <f>Repo_2_V4_Sep25!AC119</f>
        <v>Active</v>
      </c>
      <c r="AC91" s="340">
        <f>Repo_2_V4_Sep25!AD119</f>
        <v>45930.70833</v>
      </c>
      <c r="AD91" s="355">
        <f>Repo_2_V4_Sep25!AE119</f>
        <v>45930</v>
      </c>
      <c r="AE91" s="375"/>
    </row>
    <row r="92">
      <c r="A92" s="376"/>
      <c r="B92" s="348"/>
      <c r="C92" s="348"/>
      <c r="D92" s="348"/>
      <c r="E92" s="348"/>
      <c r="F92" s="348"/>
      <c r="G92" s="348"/>
      <c r="H92" s="348"/>
      <c r="I92" s="348"/>
      <c r="J92" s="348"/>
      <c r="K92" s="348"/>
      <c r="L92" s="348"/>
      <c r="M92" s="348"/>
      <c r="N92" s="348"/>
      <c r="O92" s="348"/>
      <c r="P92" s="348"/>
      <c r="Q92" s="348"/>
      <c r="R92" s="348"/>
      <c r="S92" s="348"/>
      <c r="T92" s="348"/>
      <c r="U92" s="348"/>
      <c r="V92" s="348"/>
      <c r="W92" s="348"/>
      <c r="X92" s="348"/>
      <c r="Y92" s="348"/>
      <c r="Z92" s="348"/>
      <c r="AA92" s="348"/>
      <c r="AB92" s="348"/>
      <c r="AC92" s="348"/>
      <c r="AD92" s="348"/>
      <c r="AE92" s="306"/>
    </row>
    <row r="93">
      <c r="A93" s="376"/>
      <c r="B93" s="348"/>
      <c r="C93" s="348"/>
      <c r="D93" s="348"/>
      <c r="E93" s="377"/>
      <c r="F93" s="378"/>
      <c r="G93" s="377"/>
      <c r="H93" s="377"/>
      <c r="I93" s="378"/>
      <c r="J93" s="377"/>
      <c r="K93" s="348"/>
      <c r="L93" s="348"/>
      <c r="M93" s="348"/>
      <c r="N93" s="348"/>
      <c r="O93" s="348"/>
      <c r="P93" s="348"/>
      <c r="Q93" s="348"/>
      <c r="R93" s="348"/>
      <c r="S93" s="348"/>
      <c r="T93" s="348"/>
      <c r="U93" s="348"/>
      <c r="V93" s="348"/>
      <c r="W93" s="348"/>
      <c r="X93" s="348"/>
      <c r="Y93" s="348"/>
      <c r="Z93" s="348"/>
      <c r="AA93" s="348"/>
      <c r="AB93" s="348"/>
      <c r="AC93" s="348"/>
      <c r="AD93" s="348"/>
      <c r="AE93" s="306"/>
    </row>
    <row r="94">
      <c r="A94" s="379" t="s">
        <v>439</v>
      </c>
      <c r="B94" s="348"/>
      <c r="C94" s="348"/>
      <c r="D94" s="348"/>
      <c r="E94" s="377"/>
      <c r="F94" s="378"/>
      <c r="G94" s="377"/>
      <c r="H94" s="377"/>
      <c r="I94" s="378"/>
      <c r="J94" s="377"/>
      <c r="K94" s="348"/>
      <c r="L94" s="348"/>
      <c r="M94" s="348"/>
      <c r="N94" s="348"/>
      <c r="O94" s="348"/>
      <c r="P94" s="348"/>
      <c r="Q94" s="348"/>
      <c r="R94" s="348"/>
      <c r="S94" s="348"/>
      <c r="T94" s="348"/>
      <c r="U94" s="348"/>
      <c r="V94" s="348"/>
      <c r="W94" s="348"/>
      <c r="X94" s="348"/>
      <c r="Y94" s="348"/>
      <c r="Z94" s="348"/>
      <c r="AA94" s="348"/>
      <c r="AB94" s="348"/>
      <c r="AC94" s="348"/>
      <c r="AD94" s="348"/>
      <c r="AE94" s="306"/>
    </row>
    <row r="95">
      <c r="A95" s="360" t="str">
        <f t="array" ref="A95:J95">TRANSPOSE('All Table_V4_Clean'!A302:A311)</f>
        <v>margin_call_id</v>
      </c>
      <c r="B95" s="364" t="s">
        <v>7</v>
      </c>
      <c r="C95" s="364" t="s">
        <v>663</v>
      </c>
      <c r="D95" s="380" t="s">
        <v>763</v>
      </c>
      <c r="E95" s="380" t="s">
        <v>843</v>
      </c>
      <c r="F95" s="344" t="s">
        <v>440</v>
      </c>
      <c r="G95" s="380" t="s">
        <v>441</v>
      </c>
      <c r="H95" s="380" t="s">
        <v>848</v>
      </c>
      <c r="I95" s="344" t="s">
        <v>548</v>
      </c>
      <c r="J95" s="380" t="s">
        <v>561</v>
      </c>
      <c r="K95" s="348"/>
      <c r="L95" s="348"/>
      <c r="M95" s="381"/>
      <c r="N95" s="381"/>
      <c r="O95" s="381"/>
      <c r="P95" s="348"/>
      <c r="Q95" s="348"/>
      <c r="R95" s="348"/>
      <c r="S95" s="348"/>
      <c r="T95" s="348"/>
      <c r="U95" s="348"/>
      <c r="V95" s="348"/>
      <c r="W95" s="348"/>
      <c r="X95" s="348"/>
      <c r="Y95" s="348"/>
      <c r="Z95" s="348"/>
      <c r="AA95" s="348"/>
      <c r="AB95" s="348"/>
      <c r="AC95" s="348"/>
      <c r="AD95" s="348"/>
      <c r="AE95" s="306"/>
    </row>
    <row r="96">
      <c r="A96" s="336">
        <f>RRP_1_V4_Sep25!B92</f>
        <v>1</v>
      </c>
      <c r="B96" s="336">
        <f>RRP_1_V4_Sep25!C92</f>
        <v>101</v>
      </c>
      <c r="C96" s="336">
        <f>RRP_1_V4_Sep25!D92</f>
        <v>70001</v>
      </c>
      <c r="D96" s="355">
        <f>RRP_1_V4_Sep25!E92</f>
        <v>45909</v>
      </c>
      <c r="E96" s="336" t="str">
        <f>RRP_1_V4_Sep25!F92</f>
        <v>THB</v>
      </c>
      <c r="F96" s="336" t="str">
        <f>RRP_1_V4_Sep25!G92</f>
        <v>CALL</v>
      </c>
      <c r="G96" s="346">
        <f>RRP_1_V4_Sep25!H92</f>
        <v>2100000</v>
      </c>
      <c r="H96" s="382">
        <f>RRP_1_V4_Sep25!I92</f>
        <v>45909.625</v>
      </c>
      <c r="I96" s="336" t="str">
        <f>RRP_1_V4_Sep25!J92</f>
        <v>Settled</v>
      </c>
      <c r="J96" s="340">
        <f>RRP_1_V4_Sep25!K92</f>
        <v>45909.625</v>
      </c>
      <c r="K96" s="383"/>
      <c r="L96" s="348"/>
      <c r="M96" s="381"/>
      <c r="N96" s="348"/>
      <c r="O96" s="348"/>
      <c r="P96" s="348"/>
      <c r="Q96" s="348"/>
      <c r="R96" s="348"/>
      <c r="S96" s="348"/>
      <c r="T96" s="348"/>
      <c r="U96" s="348"/>
      <c r="V96" s="348"/>
      <c r="W96" s="348"/>
      <c r="X96" s="348"/>
      <c r="Y96" s="348"/>
      <c r="Z96" s="348"/>
      <c r="AA96" s="348"/>
      <c r="AB96" s="348"/>
      <c r="AC96" s="348"/>
      <c r="AD96" s="348"/>
      <c r="AE96" s="306"/>
    </row>
    <row r="97">
      <c r="A97" s="336">
        <f>RRP_2_V4_Sep25!B92</f>
        <v>2</v>
      </c>
      <c r="B97" s="336">
        <f>RRP_2_V4_Sep25!C92</f>
        <v>102</v>
      </c>
      <c r="C97" s="336">
        <f>RRP_2_V4_Sep25!D92</f>
        <v>70002</v>
      </c>
      <c r="D97" s="355">
        <f>RRP_2_V4_Sep25!E92</f>
        <v>45930</v>
      </c>
      <c r="E97" s="336" t="str">
        <f>RRP_2_V4_Sep25!F92</f>
        <v>THB</v>
      </c>
      <c r="F97" s="336" t="str">
        <f>RRP_2_V4_Sep25!G92</f>
        <v>CALL</v>
      </c>
      <c r="G97" s="346">
        <f>RRP_2_V4_Sep25!H92</f>
        <v>5500000</v>
      </c>
      <c r="H97" s="382">
        <f>RRP_2_V4_Sep25!I92</f>
        <v>45930.625</v>
      </c>
      <c r="I97" s="336" t="str">
        <f>RRP_2_V4_Sep25!J92</f>
        <v>Settled</v>
      </c>
      <c r="J97" s="340">
        <f>RRP_2_V4_Sep25!K92</f>
        <v>45930.625</v>
      </c>
      <c r="K97" s="383"/>
      <c r="L97" s="348"/>
      <c r="M97" s="348"/>
      <c r="N97" s="348"/>
      <c r="O97" s="348"/>
      <c r="P97" s="348"/>
      <c r="Q97" s="348"/>
      <c r="R97" s="348"/>
      <c r="S97" s="348"/>
      <c r="T97" s="348"/>
      <c r="U97" s="348"/>
      <c r="V97" s="348"/>
      <c r="W97" s="348"/>
      <c r="X97" s="348"/>
      <c r="Y97" s="348"/>
      <c r="Z97" s="348"/>
      <c r="AA97" s="348"/>
      <c r="AB97" s="348"/>
      <c r="AC97" s="348"/>
      <c r="AD97" s="348"/>
      <c r="AE97" s="306"/>
    </row>
    <row r="98">
      <c r="A98" s="336">
        <f>Repo_2_V4_Sep25!B86</f>
        <v>3</v>
      </c>
      <c r="B98" s="336">
        <f>Repo_2_V4_Sep25!C86</f>
        <v>102</v>
      </c>
      <c r="C98" s="336">
        <f>Repo_2_V4_Sep25!D86</f>
        <v>70004</v>
      </c>
      <c r="D98" s="355">
        <f>Repo_2_V4_Sep25!E86</f>
        <v>45929</v>
      </c>
      <c r="E98" s="336" t="str">
        <f>Repo_2_V4_Sep25!F86</f>
        <v>THB</v>
      </c>
      <c r="F98" s="336" t="str">
        <f>Repo_2_V4_Sep25!G86</f>
        <v>RETURN</v>
      </c>
      <c r="G98" s="346">
        <f>Repo_2_V4_Sep25!H86</f>
        <v>600000</v>
      </c>
      <c r="H98" s="382">
        <f>Repo_2_V4_Sep25!I86</f>
        <v>45929.625</v>
      </c>
      <c r="I98" s="336" t="str">
        <f>Repo_2_V4_Sep25!J86</f>
        <v>Settled</v>
      </c>
      <c r="J98" s="340">
        <f>Repo_2_V4_Sep25!K86</f>
        <v>45929.625</v>
      </c>
      <c r="K98" s="383"/>
      <c r="L98" s="348"/>
      <c r="M98" s="348"/>
      <c r="N98" s="348"/>
      <c r="O98" s="348"/>
      <c r="P98" s="348"/>
      <c r="Q98" s="348"/>
      <c r="R98" s="348"/>
      <c r="S98" s="348"/>
      <c r="T98" s="348"/>
      <c r="U98" s="348"/>
      <c r="V98" s="348"/>
      <c r="W98" s="348"/>
      <c r="X98" s="348"/>
      <c r="Y98" s="348"/>
      <c r="Z98" s="348"/>
      <c r="AA98" s="348"/>
      <c r="AB98" s="348"/>
      <c r="AC98" s="348"/>
      <c r="AD98" s="348"/>
      <c r="AE98" s="306"/>
    </row>
    <row r="99">
      <c r="A99" s="376"/>
      <c r="B99" s="348"/>
      <c r="C99" s="348"/>
      <c r="D99" s="348"/>
      <c r="E99" s="377"/>
      <c r="F99" s="378"/>
      <c r="G99" s="377"/>
      <c r="H99" s="377"/>
      <c r="I99" s="378"/>
      <c r="J99" s="377"/>
      <c r="K99" s="348"/>
      <c r="L99" s="348"/>
      <c r="M99" s="348"/>
      <c r="N99" s="348"/>
      <c r="O99" s="348"/>
      <c r="P99" s="348"/>
      <c r="Q99" s="348"/>
      <c r="R99" s="348"/>
      <c r="S99" s="348"/>
      <c r="T99" s="348"/>
      <c r="U99" s="348"/>
      <c r="V99" s="348"/>
      <c r="W99" s="348"/>
      <c r="X99" s="348"/>
      <c r="Y99" s="348"/>
      <c r="Z99" s="348"/>
      <c r="AA99" s="348"/>
      <c r="AB99" s="348"/>
      <c r="AC99" s="348"/>
      <c r="AD99" s="348"/>
      <c r="AE99" s="306"/>
    </row>
    <row r="100">
      <c r="A100" s="376"/>
      <c r="B100" s="348"/>
      <c r="C100" s="348"/>
      <c r="D100" s="348"/>
      <c r="E100" s="377"/>
      <c r="F100" s="384"/>
      <c r="G100" s="377"/>
      <c r="H100" s="377"/>
      <c r="I100" s="378"/>
      <c r="J100" s="377"/>
      <c r="K100" s="348"/>
      <c r="L100" s="348"/>
      <c r="M100" s="348"/>
      <c r="N100" s="348"/>
      <c r="O100" s="348"/>
      <c r="P100" s="348"/>
      <c r="Q100" s="348"/>
      <c r="R100" s="348"/>
      <c r="S100" s="348"/>
      <c r="T100" s="348"/>
      <c r="U100" s="348"/>
      <c r="V100" s="348"/>
      <c r="W100" s="348"/>
      <c r="X100" s="348"/>
      <c r="Y100" s="348"/>
      <c r="Z100" s="348"/>
      <c r="AA100" s="348"/>
      <c r="AB100" s="348"/>
      <c r="AC100" s="348"/>
      <c r="AD100" s="348"/>
      <c r="AE100" s="306"/>
    </row>
    <row r="101">
      <c r="A101" s="368" t="s">
        <v>852</v>
      </c>
      <c r="B101" s="348"/>
      <c r="C101" s="348"/>
      <c r="D101" s="348"/>
      <c r="E101" s="377"/>
      <c r="F101" s="384"/>
      <c r="G101" s="362"/>
      <c r="H101" s="377"/>
      <c r="I101" s="378"/>
      <c r="J101" s="377"/>
      <c r="K101" s="348"/>
      <c r="L101" s="348"/>
      <c r="M101" s="348"/>
      <c r="N101" s="348"/>
      <c r="O101" s="348"/>
      <c r="P101" s="348"/>
      <c r="Q101" s="348"/>
      <c r="R101" s="348"/>
      <c r="S101" s="348"/>
      <c r="T101" s="348"/>
      <c r="U101" s="348"/>
      <c r="V101" s="348"/>
      <c r="W101" s="348"/>
      <c r="X101" s="348"/>
      <c r="Y101" s="348"/>
      <c r="Z101" s="348"/>
      <c r="AA101" s="348"/>
      <c r="AB101" s="348"/>
      <c r="AC101" s="348"/>
      <c r="AD101" s="348"/>
      <c r="AE101" s="306"/>
    </row>
    <row r="102">
      <c r="A102" s="385" t="str">
        <f t="array" ref="A102:R102">TRANSPOSE('All Table_V4_Clean'!A317:A334)</f>
        <v>cash_margin_movement_id</v>
      </c>
      <c r="B102" s="386" t="s">
        <v>720</v>
      </c>
      <c r="C102" s="386" t="s">
        <v>7</v>
      </c>
      <c r="D102" s="386" t="s">
        <v>663</v>
      </c>
      <c r="E102" s="386" t="s">
        <v>843</v>
      </c>
      <c r="F102" s="387" t="s">
        <v>863</v>
      </c>
      <c r="G102" s="386" t="s">
        <v>444</v>
      </c>
      <c r="H102" s="386" t="s">
        <v>869</v>
      </c>
      <c r="I102" s="387" t="s">
        <v>585</v>
      </c>
      <c r="J102" s="386" t="s">
        <v>561</v>
      </c>
      <c r="K102" s="386" t="s">
        <v>875</v>
      </c>
      <c r="L102" s="386" t="s">
        <v>879</v>
      </c>
      <c r="M102" s="386" t="s">
        <v>882</v>
      </c>
      <c r="N102" s="386" t="s">
        <v>885</v>
      </c>
      <c r="O102" s="386" t="s">
        <v>890</v>
      </c>
      <c r="P102" s="386" t="s">
        <v>894</v>
      </c>
      <c r="Q102" s="386" t="s">
        <v>897</v>
      </c>
      <c r="R102" s="386" t="s">
        <v>900</v>
      </c>
      <c r="S102" s="348"/>
      <c r="T102" s="348"/>
      <c r="U102" s="348"/>
      <c r="V102" s="348"/>
      <c r="W102" s="348"/>
      <c r="X102" s="348"/>
      <c r="Y102" s="348"/>
      <c r="Z102" s="348"/>
      <c r="AA102" s="348"/>
      <c r="AB102" s="348"/>
      <c r="AC102" s="348"/>
      <c r="AD102" s="348"/>
      <c r="AE102" s="306"/>
    </row>
    <row r="103">
      <c r="A103" s="388">
        <f>RRP_1_V4_Sep25!B137</f>
        <v>1</v>
      </c>
      <c r="B103" s="388">
        <f>RRP_1_V4_Sep25!C137</f>
        <v>1</v>
      </c>
      <c r="C103" s="388">
        <f>RRP_1_V4_Sep25!D137</f>
        <v>101</v>
      </c>
      <c r="D103" s="388">
        <f>RRP_1_V4_Sep25!E137</f>
        <v>70001</v>
      </c>
      <c r="E103" s="388" t="str">
        <f>RRP_1_V4_Sep25!F137</f>
        <v>THB</v>
      </c>
      <c r="F103" s="388" t="str">
        <f>RRP_1_V4_Sep25!G137</f>
        <v>RECEIVE</v>
      </c>
      <c r="G103" s="389">
        <f>RRP_1_V4_Sep25!H137</f>
        <v>2100000</v>
      </c>
      <c r="H103" s="389">
        <f>RRP_1_V4_Sep25!I137</f>
        <v>2100000</v>
      </c>
      <c r="I103" s="390">
        <f>RRP_1_V4_Sep25!J137</f>
        <v>45909</v>
      </c>
      <c r="J103" s="391">
        <f>RRP_1_V4_Sep25!K137</f>
        <v>45909.625</v>
      </c>
      <c r="K103" s="388" t="str">
        <f>RRP_1_V4_Sep25!L137</f>
        <v>IB-MARGIN-BBL-001</v>
      </c>
      <c r="L103" s="389" t="str">
        <f>RRP_1_V4_Sep25!M137</f>
        <v/>
      </c>
      <c r="M103" s="389" t="str">
        <f>RRP_1_V4_Sep25!N137</f>
        <v/>
      </c>
      <c r="N103" s="389" t="str">
        <f>RRP_1_V4_Sep25!O137</f>
        <v/>
      </c>
      <c r="O103" s="389" t="str">
        <f>RRP_1_V4_Sep25!P137</f>
        <v/>
      </c>
      <c r="P103" s="389" t="str">
        <f>RRP_1_V4_Sep25!Q137</f>
        <v/>
      </c>
      <c r="Q103" s="389" t="str">
        <f>RRP_1_V4_Sep25!R137</f>
        <v/>
      </c>
      <c r="R103" s="392" t="str">
        <f>RRP_1_V4_Sep25!S137</f>
        <v>NONE</v>
      </c>
      <c r="S103" s="348"/>
      <c r="T103" s="348"/>
      <c r="U103" s="348"/>
      <c r="V103" s="348"/>
      <c r="W103" s="348"/>
      <c r="X103" s="348"/>
      <c r="Y103" s="348"/>
      <c r="Z103" s="348"/>
      <c r="AA103" s="348"/>
      <c r="AB103" s="348"/>
      <c r="AC103" s="348"/>
      <c r="AD103" s="348"/>
      <c r="AE103" s="306"/>
    </row>
    <row r="104">
      <c r="A104" s="388">
        <f>RRP_1_V4_Sep25!B138</f>
        <v>2</v>
      </c>
      <c r="B104" s="388">
        <f>RRP_1_V4_Sep25!C138</f>
        <v>1</v>
      </c>
      <c r="C104" s="388">
        <f>RRP_1_V4_Sep25!D138</f>
        <v>101</v>
      </c>
      <c r="D104" s="388">
        <f>RRP_1_V4_Sep25!E138</f>
        <v>70001</v>
      </c>
      <c r="E104" s="388" t="str">
        <f>RRP_1_V4_Sep25!F138</f>
        <v>THB</v>
      </c>
      <c r="F104" s="388" t="str">
        <f>RRP_1_V4_Sep25!G138</f>
        <v>PAY</v>
      </c>
      <c r="G104" s="389">
        <f>RRP_1_V4_Sep25!H138</f>
        <v>-2100000</v>
      </c>
      <c r="H104" s="389">
        <f>RRP_1_V4_Sep25!I138</f>
        <v>0</v>
      </c>
      <c r="I104" s="390">
        <f>RRP_1_V4_Sep25!J138</f>
        <v>45915</v>
      </c>
      <c r="J104" s="391">
        <f>RRP_1_V4_Sep25!K138</f>
        <v>45915.41667</v>
      </c>
      <c r="K104" s="388" t="str">
        <f>RRP_1_V4_Sep25!L138</f>
        <v>IB-MARGIN-BBL-001</v>
      </c>
      <c r="L104" s="389" t="str">
        <f>RRP_1_V4_Sep25!M138</f>
        <v/>
      </c>
      <c r="M104" s="389" t="str">
        <f>RRP_1_V4_Sep25!N138</f>
        <v/>
      </c>
      <c r="N104" s="389" t="str">
        <f>RRP_1_V4_Sep25!O138</f>
        <v/>
      </c>
      <c r="O104" s="389" t="str">
        <f>RRP_1_V4_Sep25!P138</f>
        <v/>
      </c>
      <c r="P104" s="389" t="str">
        <f>RRP_1_V4_Sep25!Q138</f>
        <v/>
      </c>
      <c r="Q104" s="389" t="str">
        <f>RRP_1_V4_Sep25!R138</f>
        <v/>
      </c>
      <c r="R104" s="392" t="str">
        <f>RRP_1_V4_Sep25!S138</f>
        <v>NONE</v>
      </c>
      <c r="S104" s="348"/>
      <c r="T104" s="348"/>
      <c r="U104" s="348"/>
      <c r="V104" s="348"/>
      <c r="W104" s="348"/>
      <c r="X104" s="348"/>
      <c r="Y104" s="348"/>
      <c r="Z104" s="348"/>
      <c r="AA104" s="348"/>
      <c r="AB104" s="348"/>
      <c r="AC104" s="348"/>
      <c r="AD104" s="348"/>
      <c r="AE104" s="306"/>
    </row>
    <row r="105">
      <c r="A105" s="388">
        <f>RRP_2_V4_Sep25!B143</f>
        <v>3</v>
      </c>
      <c r="B105" s="388">
        <f>RRP_2_V4_Sep25!C143</f>
        <v>2</v>
      </c>
      <c r="C105" s="388">
        <f>RRP_2_V4_Sep25!D143</f>
        <v>102</v>
      </c>
      <c r="D105" s="388">
        <f>RRP_2_V4_Sep25!E143</f>
        <v>70002</v>
      </c>
      <c r="E105" s="388" t="str">
        <f>RRP_2_V4_Sep25!F143</f>
        <v>THB</v>
      </c>
      <c r="F105" s="388" t="str">
        <f>RRP_2_V4_Sep25!G143</f>
        <v>RECEIVE</v>
      </c>
      <c r="G105" s="389">
        <f>RRP_2_V4_Sep25!H143</f>
        <v>5500000</v>
      </c>
      <c r="H105" s="389">
        <f>RRP_2_V4_Sep25!I143</f>
        <v>5500000</v>
      </c>
      <c r="I105" s="390">
        <f>RRP_2_V4_Sep25!J143</f>
        <v>45930</v>
      </c>
      <c r="J105" s="391">
        <f>RRP_2_V4_Sep25!K143</f>
        <v>45930.625</v>
      </c>
      <c r="K105" s="388" t="str">
        <f>RRP_2_V4_Sep25!L143</f>
        <v>IB-MARGIN-KBANK-001</v>
      </c>
      <c r="L105" s="389" t="str">
        <f>RRP_2_V4_Sep25!M143</f>
        <v/>
      </c>
      <c r="M105" s="389" t="str">
        <f>RRP_2_V4_Sep25!N143</f>
        <v/>
      </c>
      <c r="N105" s="388" t="str">
        <f>RRP_2_V4_Sep25!O143</f>
        <v/>
      </c>
      <c r="O105" s="388" t="str">
        <f>RRP_2_V4_Sep25!P143</f>
        <v/>
      </c>
      <c r="P105" s="388" t="str">
        <f>RRP_2_V4_Sep25!Q143</f>
        <v/>
      </c>
      <c r="Q105" s="388" t="str">
        <f>RRP_2_V4_Sep25!R143</f>
        <v/>
      </c>
      <c r="R105" s="388" t="str">
        <f>RRP_2_V4_Sep25!S143</f>
        <v>NONE</v>
      </c>
      <c r="S105" s="348"/>
      <c r="T105" s="348"/>
      <c r="U105" s="348"/>
      <c r="V105" s="348"/>
      <c r="W105" s="348"/>
      <c r="X105" s="348"/>
      <c r="Y105" s="348"/>
      <c r="Z105" s="348"/>
      <c r="AA105" s="348"/>
      <c r="AB105" s="348"/>
      <c r="AC105" s="348"/>
      <c r="AD105" s="348"/>
      <c r="AE105" s="306"/>
    </row>
    <row r="106">
      <c r="A106" s="388">
        <f>Repo_2_V4_Sep25!B126</f>
        <v>4</v>
      </c>
      <c r="B106" s="388">
        <f>Repo_2_V4_Sep25!C126</f>
        <v>3</v>
      </c>
      <c r="C106" s="388">
        <f>Repo_2_V4_Sep25!D126</f>
        <v>102</v>
      </c>
      <c r="D106" s="388">
        <f>Repo_2_V4_Sep25!E126</f>
        <v>70004</v>
      </c>
      <c r="E106" s="388" t="str">
        <f>Repo_2_V4_Sep25!F126</f>
        <v>THB</v>
      </c>
      <c r="F106" s="388" t="str">
        <f>Repo_2_V4_Sep25!G126</f>
        <v>PAY</v>
      </c>
      <c r="G106" s="389">
        <f>Repo_2_V4_Sep25!H126</f>
        <v>-600000</v>
      </c>
      <c r="H106" s="389">
        <f>Repo_2_V4_Sep25!I126</f>
        <v>-600000</v>
      </c>
      <c r="I106" s="390">
        <f>Repo_2_V4_Sep25!J126</f>
        <v>45929</v>
      </c>
      <c r="J106" s="391">
        <f>Repo_2_V4_Sep25!K126</f>
        <v>45929.84375</v>
      </c>
      <c r="K106" s="388" t="str">
        <f>Repo_2_V4_Sep25!L126</f>
        <v>MRGN_THSCCB03</v>
      </c>
      <c r="L106" s="389" t="str">
        <f>Repo_2_V4_Sep25!M126</f>
        <v/>
      </c>
      <c r="M106" s="389" t="str">
        <f>Repo_2_V4_Sep25!N126</f>
        <v/>
      </c>
      <c r="N106" s="388" t="str">
        <f>Repo_2_V4_Sep25!O126</f>
        <v/>
      </c>
      <c r="O106" s="393" t="str">
        <f>Repo_2_V4_Sep25!P126</f>
        <v/>
      </c>
      <c r="P106" s="388" t="str">
        <f>Repo_2_V4_Sep25!Q126</f>
        <v/>
      </c>
      <c r="Q106" s="394" t="str">
        <f>Repo_2_V4_Sep25!R126</f>
        <v/>
      </c>
      <c r="R106" s="388" t="str">
        <f>Repo_2_V4_Sep25!S126</f>
        <v>NONE</v>
      </c>
      <c r="S106" s="348"/>
      <c r="T106" s="348"/>
      <c r="U106" s="348"/>
      <c r="V106" s="348"/>
      <c r="W106" s="348"/>
      <c r="X106" s="348"/>
      <c r="Y106" s="348"/>
      <c r="Z106" s="348"/>
      <c r="AA106" s="348"/>
      <c r="AB106" s="348"/>
      <c r="AC106" s="348"/>
      <c r="AD106" s="348"/>
      <c r="AE106" s="306"/>
    </row>
    <row r="107">
      <c r="A107" s="376"/>
      <c r="B107" s="348"/>
      <c r="C107" s="348"/>
      <c r="D107" s="348"/>
      <c r="E107" s="377"/>
      <c r="F107" s="384"/>
      <c r="G107" s="395"/>
      <c r="H107" s="377"/>
      <c r="I107" s="378"/>
      <c r="J107" s="377"/>
      <c r="K107" s="348"/>
      <c r="L107" s="348"/>
      <c r="M107" s="348"/>
      <c r="N107" s="348"/>
      <c r="O107" s="348"/>
      <c r="P107" s="348"/>
      <c r="Q107" s="348"/>
      <c r="R107" s="348"/>
      <c r="S107" s="348"/>
      <c r="T107" s="348"/>
      <c r="U107" s="348"/>
      <c r="V107" s="348"/>
      <c r="W107" s="348"/>
      <c r="X107" s="348"/>
      <c r="Y107" s="348"/>
      <c r="Z107" s="348"/>
      <c r="AA107" s="348"/>
      <c r="AB107" s="348"/>
      <c r="AC107" s="348"/>
      <c r="AD107" s="348"/>
      <c r="AE107" s="306"/>
    </row>
    <row r="108">
      <c r="A108" s="376"/>
      <c r="B108" s="348"/>
      <c r="C108" s="348"/>
      <c r="D108" s="348"/>
      <c r="E108" s="377"/>
      <c r="F108" s="378"/>
      <c r="G108" s="377"/>
      <c r="H108" s="377"/>
      <c r="I108" s="378"/>
      <c r="J108" s="377"/>
      <c r="K108" s="348"/>
      <c r="L108" s="348"/>
      <c r="M108" s="348"/>
      <c r="N108" s="348"/>
      <c r="O108" s="348"/>
      <c r="P108" s="348"/>
      <c r="Q108" s="348"/>
      <c r="R108" s="348"/>
      <c r="S108" s="348"/>
      <c r="T108" s="348"/>
      <c r="U108" s="348"/>
      <c r="V108" s="348"/>
      <c r="W108" s="348"/>
      <c r="X108" s="348"/>
      <c r="Y108" s="348"/>
      <c r="Z108" s="348"/>
      <c r="AA108" s="348"/>
      <c r="AB108" s="348"/>
      <c r="AC108" s="348"/>
      <c r="AD108" s="348"/>
      <c r="AE108" s="306"/>
    </row>
    <row r="109">
      <c r="A109" s="368" t="s">
        <v>795</v>
      </c>
      <c r="B109" s="348"/>
      <c r="C109" s="348"/>
      <c r="D109" s="348"/>
      <c r="E109" s="377"/>
      <c r="F109" s="378"/>
      <c r="G109" s="377"/>
      <c r="H109" s="377"/>
      <c r="I109" s="378"/>
      <c r="J109" s="377"/>
      <c r="K109" s="348"/>
      <c r="L109" s="348"/>
      <c r="M109" s="348"/>
      <c r="N109" s="348"/>
      <c r="O109" s="348"/>
      <c r="P109" s="348"/>
      <c r="Q109" s="348"/>
      <c r="R109" s="348"/>
      <c r="S109" s="348"/>
      <c r="T109" s="348"/>
      <c r="U109" s="348"/>
      <c r="V109" s="348"/>
      <c r="W109" s="348"/>
      <c r="X109" s="348"/>
      <c r="Y109" s="348"/>
      <c r="Z109" s="348"/>
      <c r="AA109" s="348"/>
      <c r="AB109" s="348"/>
      <c r="AC109" s="348"/>
      <c r="AD109" s="348"/>
      <c r="AE109" s="306"/>
    </row>
    <row r="110">
      <c r="A110" s="333" t="str">
        <f t="array" ref="A110:I110">TRANSPOSE('All Table_V4_Clean'!A272:A280)</f>
        <v>costing_id</v>
      </c>
      <c r="B110" s="334" t="s">
        <v>765</v>
      </c>
      <c r="C110" s="334" t="s">
        <v>802</v>
      </c>
      <c r="D110" s="334" t="s">
        <v>805</v>
      </c>
      <c r="E110" s="334" t="s">
        <v>808</v>
      </c>
      <c r="F110" s="334" t="s">
        <v>810</v>
      </c>
      <c r="G110" s="334" t="s">
        <v>812</v>
      </c>
      <c r="H110" s="334" t="s">
        <v>814</v>
      </c>
      <c r="I110" s="334" t="s">
        <v>816</v>
      </c>
      <c r="J110" s="348"/>
      <c r="K110" s="348"/>
      <c r="L110" s="348"/>
      <c r="M110" s="348"/>
      <c r="N110" s="348"/>
      <c r="O110" s="348"/>
      <c r="P110" s="348"/>
      <c r="Q110" s="348"/>
      <c r="R110" s="348"/>
      <c r="S110" s="348"/>
      <c r="T110" s="348"/>
      <c r="U110" s="348"/>
      <c r="V110" s="348"/>
      <c r="W110" s="348"/>
      <c r="X110" s="348"/>
      <c r="Y110" s="348"/>
      <c r="Z110" s="348"/>
      <c r="AA110" s="348"/>
      <c r="AB110" s="348"/>
      <c r="AC110" s="348"/>
      <c r="AD110" s="348"/>
      <c r="AE110" s="396"/>
    </row>
    <row r="111">
      <c r="A111" s="336">
        <f>'Bond Buy-Sell_V4_Sep25 + Oct25'!A119</f>
        <v>1</v>
      </c>
      <c r="B111" s="336">
        <f>'Bond Buy-Sell_V4_Sep25 + Oct25'!B119</f>
        <v>1</v>
      </c>
      <c r="C111" s="336" t="str">
        <f>'Bond Buy-Sell_V4_Sep25 + Oct25'!C119</f>
        <v>WAC</v>
      </c>
      <c r="D111" s="359">
        <f>'Bond Buy-Sell_V4_Sep25 + Oct25'!D119</f>
        <v>101.2885073</v>
      </c>
      <c r="E111" s="346">
        <f>'Bond Buy-Sell_V4_Sep25 + Oct25'!E119</f>
        <v>151932761</v>
      </c>
      <c r="F111" s="346">
        <f>'Bond Buy-Sell_V4_Sep25 + Oct25'!F119</f>
        <v>150000000</v>
      </c>
      <c r="G111" s="346">
        <f>'Bond Buy-Sell_V4_Sep25 + Oct25'!G119</f>
        <v>100000000</v>
      </c>
      <c r="H111" s="346">
        <f>'Bond Buy-Sell_V4_Sep25 + Oct25'!H119</f>
        <v>-512562.3333</v>
      </c>
      <c r="I111" s="355">
        <f>'Bond Buy-Sell_V4_Sep25 + Oct25'!I119</f>
        <v>45917</v>
      </c>
      <c r="J111" s="397"/>
      <c r="K111" s="348"/>
      <c r="L111" s="348"/>
      <c r="M111" s="348"/>
      <c r="N111" s="348"/>
      <c r="O111" s="348"/>
      <c r="P111" s="348"/>
      <c r="Q111" s="348"/>
      <c r="R111" s="348"/>
      <c r="S111" s="348"/>
      <c r="T111" s="348"/>
      <c r="U111" s="348"/>
      <c r="V111" s="348"/>
      <c r="W111" s="348"/>
      <c r="X111" s="348"/>
      <c r="Y111" s="348"/>
      <c r="Z111" s="348"/>
      <c r="AA111" s="348"/>
      <c r="AB111" s="348"/>
      <c r="AC111" s="348"/>
      <c r="AD111" s="348"/>
      <c r="AE111" s="306"/>
    </row>
    <row r="112">
      <c r="A112" s="376"/>
      <c r="B112" s="397"/>
      <c r="C112" s="348"/>
      <c r="D112" s="348"/>
      <c r="E112" s="397"/>
      <c r="F112" s="348"/>
      <c r="G112" s="348"/>
      <c r="H112" s="397"/>
      <c r="I112" s="348"/>
      <c r="J112" s="348"/>
      <c r="K112" s="348"/>
      <c r="L112" s="348"/>
      <c r="M112" s="348"/>
      <c r="N112" s="348"/>
      <c r="O112" s="348"/>
      <c r="P112" s="348"/>
      <c r="Q112" s="348"/>
      <c r="R112" s="348"/>
      <c r="S112" s="348"/>
      <c r="T112" s="348"/>
      <c r="U112" s="348"/>
      <c r="V112" s="348"/>
      <c r="W112" s="348"/>
      <c r="X112" s="348"/>
      <c r="Y112" s="348"/>
      <c r="Z112" s="348"/>
      <c r="AA112" s="348"/>
      <c r="AB112" s="348"/>
      <c r="AC112" s="348"/>
      <c r="AD112" s="348"/>
      <c r="AE112" s="306"/>
    </row>
    <row r="113">
      <c r="A113" s="368" t="s">
        <v>428</v>
      </c>
      <c r="B113" s="348"/>
      <c r="C113" s="348"/>
      <c r="D113" s="348"/>
      <c r="E113" s="397"/>
      <c r="F113" s="348"/>
      <c r="G113" s="348"/>
      <c r="H113" s="397"/>
      <c r="I113" s="348"/>
      <c r="J113" s="348"/>
      <c r="K113" s="348"/>
      <c r="L113" s="348"/>
      <c r="M113" s="348"/>
      <c r="N113" s="348"/>
      <c r="O113" s="348"/>
      <c r="P113" s="348"/>
      <c r="Q113" s="348"/>
      <c r="R113" s="348"/>
      <c r="S113" s="348"/>
      <c r="T113" s="348"/>
      <c r="U113" s="348"/>
      <c r="V113" s="348"/>
      <c r="W113" s="348"/>
      <c r="X113" s="348"/>
      <c r="Y113" s="348"/>
      <c r="Z113" s="348"/>
      <c r="AA113" s="348"/>
      <c r="AB113" s="348"/>
      <c r="AC113" s="348"/>
      <c r="AD113" s="348"/>
      <c r="AE113" s="306"/>
    </row>
    <row r="114">
      <c r="A114" s="360" t="str">
        <f t="array" ref="A114:K114">TRANSPOSE('All Table_V4_Clean'!A286:A296)</f>
        <v>realization_id</v>
      </c>
      <c r="B114" s="380" t="s">
        <v>765</v>
      </c>
      <c r="C114" s="380" t="s">
        <v>732</v>
      </c>
      <c r="D114" s="380" t="s">
        <v>824</v>
      </c>
      <c r="E114" s="380" t="s">
        <v>826</v>
      </c>
      <c r="F114" s="344" t="s">
        <v>429</v>
      </c>
      <c r="G114" s="380" t="s">
        <v>805</v>
      </c>
      <c r="H114" s="380" t="s">
        <v>831</v>
      </c>
      <c r="I114" s="344" t="s">
        <v>446</v>
      </c>
      <c r="J114" s="380" t="s">
        <v>835</v>
      </c>
      <c r="K114" s="380" t="s">
        <v>597</v>
      </c>
      <c r="L114" s="348"/>
      <c r="M114" s="348"/>
      <c r="N114" s="348"/>
      <c r="O114" s="348"/>
      <c r="P114" s="348"/>
      <c r="Q114" s="348"/>
      <c r="R114" s="348"/>
      <c r="S114" s="348"/>
      <c r="T114" s="348"/>
      <c r="U114" s="348"/>
      <c r="V114" s="348"/>
      <c r="W114" s="348"/>
      <c r="X114" s="348"/>
      <c r="Y114" s="348"/>
      <c r="Z114" s="348"/>
      <c r="AA114" s="348"/>
      <c r="AB114" s="348"/>
      <c r="AC114" s="348"/>
      <c r="AD114" s="348"/>
      <c r="AE114" s="306"/>
    </row>
    <row r="115">
      <c r="A115" s="336">
        <f>'Bond Buy-Sell_V4_Sep25 + Oct25'!A137</f>
        <v>1</v>
      </c>
      <c r="B115" s="336">
        <f>'Bond Buy-Sell_V4_Sep25 + Oct25'!B137</f>
        <v>1</v>
      </c>
      <c r="C115" s="336">
        <f>'Bond Buy-Sell_V4_Sep25 + Oct25'!C137</f>
        <v>90003</v>
      </c>
      <c r="D115" s="337">
        <f>'Bond Buy-Sell_V4_Sep25 + Oct25'!D137</f>
        <v>45915</v>
      </c>
      <c r="E115" s="346">
        <f>'Bond Buy-Sell_V4_Sep25 + Oct25'!E137</f>
        <v>100000000</v>
      </c>
      <c r="F115" s="358">
        <f>'Bond Buy-Sell_V4_Sep25 + Oct25'!F137</f>
        <v>100.775945</v>
      </c>
      <c r="G115" s="358">
        <f>'Bond Buy-Sell_V4_Sep25 + Oct25'!G137</f>
        <v>101.2885073</v>
      </c>
      <c r="H115" s="346">
        <f>'Bond Buy-Sell_V4_Sep25 + Oct25'!H137</f>
        <v>-512562.3333</v>
      </c>
      <c r="I115" s="346">
        <f>'Bond Buy-Sell_V4_Sep25 + Oct25'!I137</f>
        <v>757315</v>
      </c>
      <c r="J115" s="336" t="str">
        <f>'Bond Buy-Sell_V4_Sep25 + Oct25'!J137</f>
        <v>WAC</v>
      </c>
      <c r="K115" s="340">
        <f>'Bond Buy-Sell_V4_Sep25 + Oct25'!K137</f>
        <v>45915.70833</v>
      </c>
      <c r="L115" s="348"/>
      <c r="M115" s="348"/>
      <c r="N115" s="348"/>
      <c r="O115" s="348"/>
      <c r="P115" s="381"/>
      <c r="Q115" s="348"/>
      <c r="R115" s="348"/>
      <c r="S115" s="348"/>
      <c r="T115" s="348"/>
      <c r="U115" s="348"/>
      <c r="V115" s="348"/>
      <c r="W115" s="348"/>
      <c r="X115" s="348"/>
      <c r="Y115" s="348"/>
      <c r="Z115" s="348"/>
      <c r="AA115" s="348"/>
      <c r="AB115" s="348"/>
      <c r="AC115" s="348"/>
      <c r="AD115" s="348"/>
      <c r="AE115" s="306"/>
    </row>
    <row r="116">
      <c r="A116" s="376"/>
      <c r="B116" s="348"/>
      <c r="C116" s="348"/>
      <c r="D116" s="398"/>
      <c r="E116" s="399"/>
      <c r="F116" s="348"/>
      <c r="G116" s="348"/>
      <c r="H116" s="399"/>
      <c r="I116" s="399"/>
      <c r="J116" s="348"/>
      <c r="K116" s="400"/>
      <c r="L116" s="397"/>
      <c r="M116" s="348"/>
      <c r="N116" s="348"/>
      <c r="O116" s="348"/>
      <c r="P116" s="348"/>
      <c r="Q116" s="348"/>
      <c r="R116" s="348"/>
      <c r="S116" s="348"/>
      <c r="T116" s="348"/>
      <c r="U116" s="348"/>
      <c r="V116" s="348"/>
      <c r="W116" s="348"/>
      <c r="X116" s="348"/>
      <c r="Y116" s="348"/>
      <c r="Z116" s="348"/>
      <c r="AA116" s="348"/>
      <c r="AB116" s="348"/>
      <c r="AC116" s="348"/>
      <c r="AD116" s="348"/>
      <c r="AE116" s="306"/>
    </row>
    <row r="117">
      <c r="A117" s="368" t="s">
        <v>430</v>
      </c>
      <c r="B117" s="348"/>
      <c r="C117" s="348"/>
      <c r="D117" s="348"/>
      <c r="E117" s="348"/>
      <c r="F117" s="397"/>
      <c r="G117" s="348"/>
      <c r="H117" s="399"/>
      <c r="I117" s="397"/>
      <c r="J117" s="348"/>
      <c r="K117" s="348"/>
      <c r="L117" s="348"/>
      <c r="M117" s="348"/>
      <c r="N117" s="348"/>
      <c r="O117" s="348"/>
      <c r="P117" s="348"/>
      <c r="Q117" s="348"/>
      <c r="R117" s="348"/>
      <c r="S117" s="348"/>
      <c r="T117" s="348"/>
      <c r="U117" s="348"/>
      <c r="V117" s="348"/>
      <c r="W117" s="348"/>
      <c r="X117" s="348"/>
      <c r="Y117" s="348"/>
      <c r="Z117" s="348"/>
      <c r="AA117" s="348"/>
      <c r="AB117" s="348"/>
      <c r="AC117" s="348"/>
      <c r="AD117" s="348"/>
      <c r="AE117" s="306"/>
    </row>
    <row r="118">
      <c r="A118" s="360" t="str">
        <f t="array" ref="A118:W118">TRANSPOSE('All Table_V4_Clean'!A244:A266)</f>
        <v>position_id</v>
      </c>
      <c r="B118" s="380" t="s">
        <v>514</v>
      </c>
      <c r="C118" s="380" t="s">
        <v>556</v>
      </c>
      <c r="D118" s="380" t="s">
        <v>769</v>
      </c>
      <c r="E118" s="380" t="s">
        <v>525</v>
      </c>
      <c r="F118" s="345" t="s">
        <v>534</v>
      </c>
      <c r="G118" s="380" t="s">
        <v>675</v>
      </c>
      <c r="H118" s="380" t="s">
        <v>773</v>
      </c>
      <c r="I118" s="344" t="s">
        <v>775</v>
      </c>
      <c r="J118" s="380" t="s">
        <v>777</v>
      </c>
      <c r="K118" s="380" t="s">
        <v>779</v>
      </c>
      <c r="L118" s="364" t="s">
        <v>431</v>
      </c>
      <c r="M118" s="380" t="s">
        <v>751</v>
      </c>
      <c r="N118" s="380" t="s">
        <v>763</v>
      </c>
      <c r="O118" s="380" t="s">
        <v>425</v>
      </c>
      <c r="P118" s="380" t="s">
        <v>426</v>
      </c>
      <c r="Q118" s="380" t="s">
        <v>427</v>
      </c>
      <c r="R118" s="380" t="s">
        <v>432</v>
      </c>
      <c r="S118" s="380" t="s">
        <v>787</v>
      </c>
      <c r="T118" s="380" t="s">
        <v>789</v>
      </c>
      <c r="U118" s="380" t="s">
        <v>548</v>
      </c>
      <c r="V118" s="380" t="s">
        <v>761</v>
      </c>
      <c r="W118" s="380" t="s">
        <v>793</v>
      </c>
      <c r="X118" s="348"/>
      <c r="Y118" s="348"/>
      <c r="Z118" s="348"/>
      <c r="AA118" s="348"/>
      <c r="AB118" s="348"/>
      <c r="AC118" s="348"/>
      <c r="AD118" s="348"/>
      <c r="AE118" s="306"/>
    </row>
    <row r="119">
      <c r="A119" s="336">
        <f>'Bond Buy-Sell_V4_Sep25 + Oct25'!A198</f>
        <v>1</v>
      </c>
      <c r="B119" s="336" t="str">
        <f>'Bond Buy-Sell_V4_Sep25 + Oct25'!B198</f>
        <v>EXIM266A</v>
      </c>
      <c r="C119" s="336">
        <f>'Bond Buy-Sell_V4_Sep25 + Oct25'!C198</f>
        <v>403</v>
      </c>
      <c r="D119" s="337">
        <f>'Bond Buy-Sell_V4_Sep25 + Oct25'!D198</f>
        <v>45663</v>
      </c>
      <c r="E119" s="337">
        <f>'Bond Buy-Sell_V4_Sep25 + Oct25'!E198</f>
        <v>46179</v>
      </c>
      <c r="F119" s="336" t="str">
        <f>'Bond Buy-Sell_V4_Sep25 + Oct25'!F198</f>
        <v>THB</v>
      </c>
      <c r="G119" s="346">
        <f>'Bond Buy-Sell_V4_Sep25 + Oct25'!G198</f>
        <v>50000000</v>
      </c>
      <c r="H119" s="346">
        <f>'Bond Buy-Sell_V4_Sep25 + Oct25'!H198</f>
        <v>50000000</v>
      </c>
      <c r="I119" s="346">
        <f>'Bond Buy-Sell_V4_Sep25 + Oct25'!I198</f>
        <v>0</v>
      </c>
      <c r="J119" s="346">
        <f>'Bond Buy-Sell_V4_Sep25 + Oct25'!J198</f>
        <v>0</v>
      </c>
      <c r="K119" s="401">
        <f>'Bond Buy-Sell_V4_Sep25 + Oct25'!K198</f>
        <v>0</v>
      </c>
      <c r="L119" s="358">
        <f>'Bond Buy-Sell_V4_Sep25 + Oct25'!L198</f>
        <v>101.2885073</v>
      </c>
      <c r="M119" s="346">
        <f>'Bond Buy-Sell_V4_Sep25 + Oct25'!M198</f>
        <v>50644253.67</v>
      </c>
      <c r="N119" s="337">
        <f>'Bond Buy-Sell_V4_Sep25 + Oct25'!N198</f>
        <v>45930</v>
      </c>
      <c r="O119" s="358">
        <f>'Bond Buy-Sell_V4_Sep25 + Oct25'!O198</f>
        <v>101.3</v>
      </c>
      <c r="P119" s="346">
        <f>'Bond Buy-Sell_V4_Sep25 + Oct25'!P198</f>
        <v>429083</v>
      </c>
      <c r="Q119" s="402">
        <f>'Bond Buy-Sell_V4_Sep25 + Oct25'!Q198</f>
        <v>101.85</v>
      </c>
      <c r="R119" s="403">
        <f>'Bond Buy-Sell_V4_Sep25 + Oct25'!R198</f>
        <v>50766630</v>
      </c>
      <c r="S119" s="346">
        <f>'Bond Buy-Sell_V4_Sep25 + Oct25'!S198</f>
        <v>-512562.3333</v>
      </c>
      <c r="T119" s="346">
        <f>'Bond Buy-Sell_V4_Sep25 + Oct25'!T198</f>
        <v>-122376.3333</v>
      </c>
      <c r="U119" s="363" t="str">
        <f>'Bond Buy-Sell_V4_Sep25 + Oct25'!U198</f>
        <v>Active</v>
      </c>
      <c r="V119" s="404">
        <f>'Bond Buy-Sell_V4_Sep25 + Oct25'!V198</f>
        <v>45930</v>
      </c>
      <c r="W119" s="358">
        <f>'Bond Buy-Sell_V4_Sep25 + Oct25'!W198</f>
        <v>1.563666</v>
      </c>
      <c r="X119" s="348"/>
      <c r="Y119" s="348"/>
      <c r="Z119" s="348"/>
      <c r="AA119" s="348"/>
      <c r="AB119" s="348"/>
      <c r="AC119" s="348"/>
      <c r="AD119" s="348"/>
      <c r="AE119" s="306"/>
    </row>
    <row r="120">
      <c r="A120" s="336">
        <f>'Bond buy_1_V4_Sep25'!B118</f>
        <v>2</v>
      </c>
      <c r="B120" s="336" t="str">
        <f>'Bond buy_1_V4_Sep25'!C118</f>
        <v>GSB26OA</v>
      </c>
      <c r="C120" s="336">
        <f>'Bond buy_1_V4_Sep25'!D118</f>
        <v>403</v>
      </c>
      <c r="D120" s="337">
        <f>'Bond buy_1_V4_Sep25'!E118</f>
        <v>43754</v>
      </c>
      <c r="E120" s="337">
        <f>'Bond buy_1_V4_Sep25'!F118</f>
        <v>46311</v>
      </c>
      <c r="F120" s="336" t="str">
        <f>'Bond buy_1_V4_Sep25'!G118</f>
        <v>THB</v>
      </c>
      <c r="G120" s="346">
        <f>'Bond buy_1_V4_Sep25'!H118</f>
        <v>100000000</v>
      </c>
      <c r="H120" s="346">
        <f>'Bond buy_1_V4_Sep25'!I118</f>
        <v>100000000</v>
      </c>
      <c r="I120" s="346">
        <f>'Bond buy_1_V4_Sep25'!J118</f>
        <v>0</v>
      </c>
      <c r="J120" s="346">
        <f>'Bond buy_1_V4_Sep25'!K118</f>
        <v>0</v>
      </c>
      <c r="K120" s="401">
        <f>'Bond buy_1_V4_Sep25'!L118</f>
        <v>0</v>
      </c>
      <c r="L120" s="358">
        <f>'Bond buy_1_V4_Sep25'!M118</f>
        <v>100.264871</v>
      </c>
      <c r="M120" s="346">
        <f>'Bond buy_1_V4_Sep25'!N118</f>
        <v>100264871</v>
      </c>
      <c r="N120" s="337">
        <f>'Bond buy_1_V4_Sep25'!O118</f>
        <v>45930</v>
      </c>
      <c r="O120" s="358">
        <f>'Bond buy_1_V4_Sep25'!P118</f>
        <v>100.03</v>
      </c>
      <c r="P120" s="346">
        <f>'Bond buy_1_V4_Sep25'!Q118</f>
        <v>773232.8767</v>
      </c>
      <c r="Q120" s="402">
        <f>'Bond buy_1_V4_Sep25'!R118</f>
        <v>100.8032329</v>
      </c>
      <c r="R120" s="403">
        <f>'Bond buy_1_V4_Sep25'!S118</f>
        <v>100803232.9</v>
      </c>
      <c r="S120" s="346">
        <f>'Bond buy_1_V4_Sep25'!T118</f>
        <v>0</v>
      </c>
      <c r="T120" s="346">
        <f>'Bond buy_1_V4_Sep25'!U118</f>
        <v>538361.8767</v>
      </c>
      <c r="U120" s="363" t="str">
        <f>'Bond buy_1_V4_Sep25'!V118</f>
        <v>Active</v>
      </c>
      <c r="V120" s="404">
        <f>'Bond buy_1_V4_Sep25'!W118</f>
        <v>45930.45833</v>
      </c>
      <c r="W120" s="358">
        <f>'Bond buy_1_V4_Sep25'!X118</f>
        <v>1.441214</v>
      </c>
      <c r="X120" s="348"/>
      <c r="Y120" s="348"/>
      <c r="Z120" s="348"/>
      <c r="AA120" s="348"/>
      <c r="AB120" s="348"/>
      <c r="AC120" s="348"/>
      <c r="AD120" s="348"/>
      <c r="AE120" s="306"/>
    </row>
    <row r="121">
      <c r="A121" s="336">
        <f>'Bond buy_1_V4_Sep25'!B119</f>
        <v>3</v>
      </c>
      <c r="B121" s="336" t="str">
        <f>'Bond buy_1_V4_Sep25'!C119</f>
        <v>LB616A</v>
      </c>
      <c r="C121" s="336">
        <f>'Bond buy_1_V4_Sep25'!D119</f>
        <v>301</v>
      </c>
      <c r="D121" s="337">
        <f>'Bond buy_1_V4_Sep25'!E119</f>
        <v>40606</v>
      </c>
      <c r="E121" s="337">
        <f>'Bond buy_1_V4_Sep25'!F119</f>
        <v>58974</v>
      </c>
      <c r="F121" s="336" t="str">
        <f>'Bond buy_1_V4_Sep25'!G119</f>
        <v>THB</v>
      </c>
      <c r="G121" s="346">
        <f>'Bond buy_1_V4_Sep25'!H119</f>
        <v>100000000</v>
      </c>
      <c r="H121" s="346">
        <f>'Bond buy_1_V4_Sep25'!I119</f>
        <v>100000000</v>
      </c>
      <c r="I121" s="346">
        <f>'Bond buy_1_V4_Sep25'!J119</f>
        <v>0</v>
      </c>
      <c r="J121" s="346">
        <f>'Bond buy_1_V4_Sep25'!K119</f>
        <v>0</v>
      </c>
      <c r="K121" s="401">
        <f>'Bond buy_1_V4_Sep25'!L119</f>
        <v>0</v>
      </c>
      <c r="L121" s="358">
        <f>'Bond buy_1_V4_Sep25'!M119</f>
        <v>170.803637</v>
      </c>
      <c r="M121" s="346">
        <f>'Bond buy_1_V4_Sep25'!N119</f>
        <v>170803637</v>
      </c>
      <c r="N121" s="337">
        <f>'Bond buy_1_V4_Sep25'!O119</f>
        <v>45930</v>
      </c>
      <c r="O121" s="358">
        <f>'Bond buy_1_V4_Sep25'!P119</f>
        <v>169.4</v>
      </c>
      <c r="P121" s="346">
        <f>'Bond buy_1_V4_Sep25'!Q119</f>
        <v>1395205.479</v>
      </c>
      <c r="Q121" s="402">
        <f>'Bond buy_1_V4_Sep25'!R119</f>
        <v>170.7952055</v>
      </c>
      <c r="R121" s="403">
        <f>'Bond buy_1_V4_Sep25'!S119</f>
        <v>170795205.5</v>
      </c>
      <c r="S121" s="346">
        <f>'Bond buy_1_V4_Sep25'!T119</f>
        <v>0</v>
      </c>
      <c r="T121" s="346">
        <f>'Bond buy_1_V4_Sep25'!U119</f>
        <v>0</v>
      </c>
      <c r="U121" s="405" t="str">
        <f>'Bond buy_1_V4_Sep25'!V119</f>
        <v>Active</v>
      </c>
      <c r="V121" s="404">
        <f>'Bond buy_1_V4_Sep25'!W119</f>
        <v>45930.45833</v>
      </c>
      <c r="W121" s="358">
        <f>'Bond buy_1_V4_Sep25'!X119</f>
        <v>2.19452</v>
      </c>
      <c r="X121" s="348"/>
      <c r="Y121" s="348"/>
      <c r="Z121" s="348"/>
      <c r="AA121" s="348"/>
      <c r="AB121" s="348"/>
      <c r="AC121" s="348"/>
      <c r="AD121" s="348"/>
      <c r="AE121" s="306"/>
    </row>
    <row r="122">
      <c r="A122" s="336">
        <f>'Bond buy_1_V4_Sep25'!B120</f>
        <v>4</v>
      </c>
      <c r="B122" s="336" t="str">
        <f>'Bond buy_1_V4_Sep25'!C120</f>
        <v>TB26128A</v>
      </c>
      <c r="C122" s="336">
        <f>'Bond buy_1_V4_Sep25'!D120</f>
        <v>302</v>
      </c>
      <c r="D122" s="337">
        <f>'Bond buy_1_V4_Sep25'!E120</f>
        <v>45868</v>
      </c>
      <c r="E122" s="337">
        <f>'Bond buy_1_V4_Sep25'!F120</f>
        <v>46050</v>
      </c>
      <c r="F122" s="336" t="str">
        <f>'Bond buy_1_V4_Sep25'!G120</f>
        <v>THB</v>
      </c>
      <c r="G122" s="346">
        <f>'Bond buy_1_V4_Sep25'!H120</f>
        <v>100000000</v>
      </c>
      <c r="H122" s="346">
        <f>'Bond buy_1_V4_Sep25'!I120</f>
        <v>100000000</v>
      </c>
      <c r="I122" s="346">
        <f>'Bond buy_1_V4_Sep25'!J120</f>
        <v>0</v>
      </c>
      <c r="J122" s="346">
        <f>'Bond buy_1_V4_Sep25'!K120</f>
        <v>0</v>
      </c>
      <c r="K122" s="401">
        <f>'Bond buy_1_V4_Sep25'!L120</f>
        <v>0</v>
      </c>
      <c r="L122" s="358">
        <f>'Bond buy_1_V4_Sep25'!M120</f>
        <v>99.443877</v>
      </c>
      <c r="M122" s="346">
        <f>'Bond buy_1_V4_Sep25'!N120</f>
        <v>99443877</v>
      </c>
      <c r="N122" s="337">
        <f>'Bond buy_1_V4_Sep25'!O120</f>
        <v>45930</v>
      </c>
      <c r="O122" s="358">
        <f>'Bond buy_1_V4_Sep25'!P120</f>
        <v>99.4</v>
      </c>
      <c r="P122" s="346">
        <f>'Bond buy_1_V4_Sep25'!Q120</f>
        <v>0</v>
      </c>
      <c r="Q122" s="402">
        <f>'Bond buy_1_V4_Sep25'!R120</f>
        <v>99.4</v>
      </c>
      <c r="R122" s="403">
        <f>'Bond buy_1_V4_Sep25'!S120</f>
        <v>99400000</v>
      </c>
      <c r="S122" s="346">
        <f>'Bond buy_1_V4_Sep25'!T120</f>
        <v>0</v>
      </c>
      <c r="T122" s="346">
        <f>'Bond buy_1_V4_Sep25'!U120</f>
        <v>0</v>
      </c>
      <c r="U122" s="405" t="str">
        <f>'Bond buy_1_V4_Sep25'!V120</f>
        <v>Active</v>
      </c>
      <c r="V122" s="404">
        <f>'Bond buy_1_V4_Sep25'!W120</f>
        <v>45930.45833</v>
      </c>
      <c r="W122" s="358">
        <f>'Bond buy_1_V4_Sep25'!X120</f>
        <v>1.172568</v>
      </c>
      <c r="X122" s="348"/>
      <c r="Y122" s="348"/>
      <c r="Z122" s="348"/>
      <c r="AA122" s="348"/>
      <c r="AB122" s="348"/>
      <c r="AC122" s="348"/>
      <c r="AD122" s="348"/>
      <c r="AE122" s="306"/>
    </row>
    <row r="123">
      <c r="A123" s="336">
        <f>'Bond buy_1_V4_Sep25'!B121</f>
        <v>5</v>
      </c>
      <c r="B123" s="336" t="str">
        <f>'Bond buy_1_V4_Sep25'!C121</f>
        <v>BOT25NA</v>
      </c>
      <c r="C123" s="336">
        <f>'Bond buy_1_V4_Sep25'!D121</f>
        <v>303</v>
      </c>
      <c r="D123" s="337">
        <f>'Bond buy_1_V4_Sep25'!E121</f>
        <v>45236</v>
      </c>
      <c r="E123" s="337">
        <f>'Bond buy_1_V4_Sep25'!F121</f>
        <v>45967</v>
      </c>
      <c r="F123" s="336" t="str">
        <f>'Bond buy_1_V4_Sep25'!G121</f>
        <v>THB</v>
      </c>
      <c r="G123" s="346">
        <f>'Bond buy_1_V4_Sep25'!H121</f>
        <v>100000000</v>
      </c>
      <c r="H123" s="346">
        <f>'Bond buy_1_V4_Sep25'!I121</f>
        <v>70000000</v>
      </c>
      <c r="I123" s="346">
        <f>'Bond buy_1_V4_Sep25'!J121</f>
        <v>30000000</v>
      </c>
      <c r="J123" s="346">
        <f>'Bond buy_1_V4_Sep25'!K121</f>
        <v>0</v>
      </c>
      <c r="K123" s="401">
        <f>'Bond buy_1_V4_Sep25'!L121</f>
        <v>0</v>
      </c>
      <c r="L123" s="401">
        <f>'Bond buy_1_V4_Sep25'!M121</f>
        <v>100.257613</v>
      </c>
      <c r="M123" s="346">
        <f>'Bond buy_1_V4_Sep25'!N121</f>
        <v>100257613</v>
      </c>
      <c r="N123" s="337">
        <f>'Bond buy_1_V4_Sep25'!O121</f>
        <v>45930</v>
      </c>
      <c r="O123" s="358">
        <f>'Bond buy_1_V4_Sep25'!P121</f>
        <v>100.23</v>
      </c>
      <c r="P123" s="346">
        <f>'Bond buy_1_V4_Sep25'!Q121</f>
        <v>1039068.493</v>
      </c>
      <c r="Q123" s="402">
        <f>'Bond buy_1_V4_Sep25'!R121</f>
        <v>101.2690685</v>
      </c>
      <c r="R123" s="403">
        <f>'Bond buy_1_V4_Sep25'!S121</f>
        <v>101269068.5</v>
      </c>
      <c r="S123" s="346">
        <f>'Bond buy_1_V4_Sep25'!T121</f>
        <v>0</v>
      </c>
      <c r="T123" s="346">
        <f>'Bond buy_1_V4_Sep25'!U121</f>
        <v>0</v>
      </c>
      <c r="U123" s="405" t="str">
        <f>'Bond buy_1_V4_Sep25'!V121</f>
        <v>Active</v>
      </c>
      <c r="V123" s="404">
        <f>'Bond buy_1_V4_Sep25'!W121</f>
        <v>45930.45833</v>
      </c>
      <c r="W123" s="358">
        <f>'Bond buy_1_V4_Sep25'!X121</f>
        <v>1.25</v>
      </c>
      <c r="X123" s="348"/>
      <c r="Y123" s="348"/>
      <c r="Z123" s="348"/>
      <c r="AA123" s="348"/>
      <c r="AB123" s="348"/>
      <c r="AC123" s="348"/>
      <c r="AD123" s="348"/>
      <c r="AE123" s="306"/>
    </row>
    <row r="124">
      <c r="A124" s="336">
        <f>'Bond buy_1_V4_Sep25'!B122</f>
        <v>6</v>
      </c>
      <c r="B124" s="336" t="str">
        <f>'Bond buy_1_V4_Sep25'!C122</f>
        <v>TB26211A</v>
      </c>
      <c r="C124" s="336">
        <f>'Bond buy_1_V4_Sep25'!D122</f>
        <v>401</v>
      </c>
      <c r="D124" s="337">
        <f>'Bond buy_1_V4_Sep25'!E122</f>
        <v>45882</v>
      </c>
      <c r="E124" s="337">
        <f>'Bond buy_1_V4_Sep25'!F122</f>
        <v>46064</v>
      </c>
      <c r="F124" s="336" t="str">
        <f>'Bond buy_1_V4_Sep25'!G122</f>
        <v>THB</v>
      </c>
      <c r="G124" s="346">
        <f>'Bond buy_1_V4_Sep25'!H122</f>
        <v>100000000</v>
      </c>
      <c r="H124" s="346">
        <f>'Bond buy_1_V4_Sep25'!I122</f>
        <v>100000000</v>
      </c>
      <c r="I124" s="346">
        <f>'Bond buy_1_V4_Sep25'!J122</f>
        <v>0</v>
      </c>
      <c r="J124" s="346">
        <f>'Bond buy_1_V4_Sep25'!K122</f>
        <v>0</v>
      </c>
      <c r="K124" s="401">
        <f>'Bond buy_1_V4_Sep25'!L122</f>
        <v>0</v>
      </c>
      <c r="L124" s="358">
        <f>'Bond buy_1_V4_Sep25'!M122</f>
        <v>99.396107</v>
      </c>
      <c r="M124" s="346">
        <f>'Bond buy_1_V4_Sep25'!N122</f>
        <v>99396107</v>
      </c>
      <c r="N124" s="337">
        <f>'Bond buy_1_V4_Sep25'!O122</f>
        <v>45930</v>
      </c>
      <c r="O124" s="358">
        <f>'Bond buy_1_V4_Sep25'!P122</f>
        <v>99.35</v>
      </c>
      <c r="P124" s="346">
        <f>'Bond buy_1_V4_Sep25'!Q122</f>
        <v>0</v>
      </c>
      <c r="Q124" s="402">
        <f>'Bond buy_1_V4_Sep25'!R122</f>
        <v>99.35</v>
      </c>
      <c r="R124" s="403">
        <f>'Bond buy_1_V4_Sep25'!S122</f>
        <v>99350000</v>
      </c>
      <c r="S124" s="346">
        <f>'Bond buy_1_V4_Sep25'!T122</f>
        <v>0</v>
      </c>
      <c r="T124" s="346">
        <f>'Bond buy_1_V4_Sep25'!U122</f>
        <v>-46107</v>
      </c>
      <c r="U124" s="405" t="str">
        <f>'Bond buy_1_V4_Sep25'!V122</f>
        <v>Active</v>
      </c>
      <c r="V124" s="404">
        <f>'Bond buy_1_V4_Sep25'!W122</f>
        <v>45930.45833</v>
      </c>
      <c r="W124" s="358">
        <f>'Bond buy_1_V4_Sep25'!X122</f>
        <v>1.145</v>
      </c>
      <c r="X124" s="348"/>
      <c r="Y124" s="348"/>
      <c r="Z124" s="348"/>
      <c r="AA124" s="348"/>
      <c r="AB124" s="348"/>
      <c r="AC124" s="348"/>
      <c r="AD124" s="348"/>
      <c r="AE124" s="306"/>
    </row>
    <row r="125">
      <c r="A125" s="336">
        <f>'Bond buy_1_V4_Sep25'!B123</f>
        <v>7</v>
      </c>
      <c r="B125" s="336" t="str">
        <f>'Bond buy_1_V4_Sep25'!C123</f>
        <v>BOTF267A</v>
      </c>
      <c r="C125" s="336">
        <f>'Bond buy_1_V4_Sep25'!D123</f>
        <v>402</v>
      </c>
      <c r="D125" s="337">
        <f>'Bond buy_1_V4_Sep25'!E123</f>
        <v>45474</v>
      </c>
      <c r="E125" s="337">
        <f>'Bond buy_1_V4_Sep25'!F123</f>
        <v>46204</v>
      </c>
      <c r="F125" s="336" t="str">
        <f>'Bond buy_1_V4_Sep25'!G123</f>
        <v>THB</v>
      </c>
      <c r="G125" s="346">
        <f>'Bond buy_1_V4_Sep25'!H123</f>
        <v>100000000</v>
      </c>
      <c r="H125" s="346">
        <f>'Bond buy_1_V4_Sep25'!I123</f>
        <v>100000000</v>
      </c>
      <c r="I125" s="346">
        <f>'Bond buy_1_V4_Sep25'!J123</f>
        <v>0</v>
      </c>
      <c r="J125" s="346">
        <f>'Bond buy_1_V4_Sep25'!K123</f>
        <v>0</v>
      </c>
      <c r="K125" s="401">
        <f>'Bond buy_1_V4_Sep25'!L123</f>
        <v>0</v>
      </c>
      <c r="L125" s="358">
        <f>'Bond buy_1_V4_Sep25'!M123</f>
        <v>100.028491</v>
      </c>
      <c r="M125" s="346">
        <f>'Bond buy_1_V4_Sep25'!N123</f>
        <v>100028491</v>
      </c>
      <c r="N125" s="337">
        <f>'Bond buy_1_V4_Sep25'!O123</f>
        <v>45930</v>
      </c>
      <c r="O125" s="358">
        <f>'Bond buy_1_V4_Sep25'!P123</f>
        <v>100.01</v>
      </c>
      <c r="P125" s="346">
        <f>'Bond buy_1_V4_Sep25'!Q123</f>
        <v>419856.5479</v>
      </c>
      <c r="Q125" s="402">
        <f>'Bond buy_1_V4_Sep25'!R123</f>
        <v>100.4298565</v>
      </c>
      <c r="R125" s="403">
        <f>'Bond buy_1_V4_Sep25'!S123</f>
        <v>100429856.5</v>
      </c>
      <c r="S125" s="346">
        <f>'Bond buy_1_V4_Sep25'!T123</f>
        <v>0</v>
      </c>
      <c r="T125" s="346">
        <f>'Bond buy_1_V4_Sep25'!U123</f>
        <v>401365.5479</v>
      </c>
      <c r="U125" s="405" t="str">
        <f>'Bond buy_1_V4_Sep25'!V123</f>
        <v>Active</v>
      </c>
      <c r="V125" s="404">
        <f>'Bond buy_1_V4_Sep25'!W123</f>
        <v>45930.45833</v>
      </c>
      <c r="W125" s="358">
        <f>'Bond buy_1_V4_Sep25'!X123</f>
        <v>1.537733</v>
      </c>
      <c r="X125" s="348"/>
      <c r="Y125" s="348"/>
      <c r="Z125" s="348"/>
      <c r="AA125" s="348"/>
      <c r="AB125" s="348"/>
      <c r="AC125" s="348"/>
      <c r="AD125" s="348"/>
      <c r="AE125" s="306"/>
    </row>
    <row r="126">
      <c r="A126" s="336">
        <f>RRP_2_V4_Sep25!B137</f>
        <v>8</v>
      </c>
      <c r="B126" s="336" t="str">
        <f>RRP_2_V4_Sep25!C137</f>
        <v>LB28DA</v>
      </c>
      <c r="C126" s="336">
        <f>RRP_2_V4_Sep25!D137</f>
        <v>302</v>
      </c>
      <c r="D126" s="337">
        <f>RRP_2_V4_Sep25!E137</f>
        <v>43294</v>
      </c>
      <c r="E126" s="337">
        <f>RRP_2_V4_Sep25!F137</f>
        <v>47104</v>
      </c>
      <c r="F126" s="336" t="str">
        <f>RRP_2_V4_Sep25!G137</f>
        <v>THB</v>
      </c>
      <c r="G126" s="346">
        <f>RRP_2_V4_Sep25!H137</f>
        <v>305000000</v>
      </c>
      <c r="H126" s="346">
        <f>RRP_2_V4_Sep25!I137</f>
        <v>0</v>
      </c>
      <c r="I126" s="346">
        <f>RRP_2_V4_Sep25!J137</f>
        <v>0</v>
      </c>
      <c r="J126" s="346">
        <f>RRP_2_V4_Sep25!K137</f>
        <v>305000000</v>
      </c>
      <c r="K126" s="401">
        <f>RRP_2_V4_Sep25!L137</f>
        <v>0</v>
      </c>
      <c r="L126" s="358">
        <f>RRP_2_V4_Sep25!M137</f>
        <v>99.86</v>
      </c>
      <c r="M126" s="346">
        <f>RRP_2_V4_Sep25!N137</f>
        <v>304573000</v>
      </c>
      <c r="N126" s="337">
        <f>RRP_2_V4_Sep25!O137</f>
        <v>45930</v>
      </c>
      <c r="O126" s="358">
        <f>RRP_2_V4_Sep25!P137</f>
        <v>98.5</v>
      </c>
      <c r="P126" s="346">
        <f>RRP_2_V4_Sep25!Q137</f>
        <v>0</v>
      </c>
      <c r="Q126" s="402">
        <f>RRP_2_V4_Sep25!R137</f>
        <v>98.5</v>
      </c>
      <c r="R126" s="403">
        <f>RRP_2_V4_Sep25!S137</f>
        <v>300425000</v>
      </c>
      <c r="S126" s="346">
        <f>RRP_2_V4_Sep25!T137</f>
        <v>0</v>
      </c>
      <c r="T126" s="346">
        <f>RRP_2_V4_Sep25!U137</f>
        <v>0</v>
      </c>
      <c r="U126" s="405" t="str">
        <f>RRP_2_V4_Sep25!V137</f>
        <v>Active</v>
      </c>
      <c r="V126" s="404">
        <f>RRP_2_V4_Sep25!W137</f>
        <v>45930.45833</v>
      </c>
      <c r="W126" s="358">
        <f>RRP_2_V4_Sep25!X137</f>
        <v>1.17</v>
      </c>
      <c r="X126" s="348"/>
      <c r="Y126" s="348"/>
      <c r="Z126" s="348"/>
      <c r="AA126" s="348"/>
      <c r="AB126" s="348"/>
      <c r="AC126" s="348"/>
      <c r="AD126" s="348"/>
      <c r="AE126" s="306"/>
    </row>
    <row r="127">
      <c r="A127" s="376"/>
      <c r="B127" s="348"/>
      <c r="C127" s="348"/>
      <c r="D127" s="406"/>
      <c r="E127" s="406"/>
      <c r="F127" s="348"/>
      <c r="G127" s="383"/>
      <c r="H127" s="407"/>
      <c r="I127" s="383"/>
      <c r="J127" s="407"/>
      <c r="K127" s="407"/>
      <c r="L127" s="348"/>
      <c r="M127" s="399"/>
      <c r="N127" s="406"/>
      <c r="O127" s="348"/>
      <c r="P127" s="348"/>
      <c r="Q127" s="348"/>
      <c r="R127" s="399"/>
      <c r="S127" s="397"/>
      <c r="T127" s="399"/>
      <c r="U127" s="348"/>
      <c r="V127" s="397"/>
      <c r="W127" s="348"/>
      <c r="X127" s="348"/>
      <c r="Y127" s="348"/>
      <c r="Z127" s="348"/>
      <c r="AA127" s="348"/>
      <c r="AB127" s="348"/>
      <c r="AC127" s="348"/>
      <c r="AD127" s="348"/>
      <c r="AE127" s="306"/>
    </row>
    <row r="128">
      <c r="A128" s="408"/>
      <c r="B128" s="377"/>
      <c r="C128" s="377"/>
      <c r="D128" s="377"/>
      <c r="E128" s="377"/>
      <c r="F128" s="378"/>
      <c r="G128" s="377"/>
      <c r="H128" s="384"/>
      <c r="I128" s="384"/>
      <c r="J128" s="384"/>
      <c r="K128" s="348"/>
      <c r="L128" s="348"/>
      <c r="M128" s="348"/>
      <c r="N128" s="348"/>
      <c r="O128" s="348"/>
      <c r="P128" s="348"/>
      <c r="Q128" s="348"/>
      <c r="R128" s="348"/>
      <c r="S128" s="348"/>
      <c r="T128" s="348"/>
      <c r="U128" s="348"/>
      <c r="V128" s="397"/>
      <c r="W128" s="348"/>
      <c r="X128" s="348"/>
      <c r="Y128" s="348"/>
      <c r="Z128" s="348"/>
      <c r="AA128" s="348"/>
      <c r="AB128" s="348"/>
      <c r="AC128" s="348"/>
      <c r="AD128" s="348"/>
      <c r="AE128" s="306"/>
    </row>
    <row r="129">
      <c r="A129" s="409" t="s">
        <v>436</v>
      </c>
      <c r="B129" s="378"/>
      <c r="C129" s="377"/>
      <c r="D129" s="377"/>
      <c r="E129" s="377"/>
      <c r="F129" s="378"/>
      <c r="G129" s="377"/>
      <c r="H129" s="377"/>
      <c r="I129" s="378"/>
      <c r="J129" s="377"/>
      <c r="K129" s="348"/>
      <c r="L129" s="348"/>
      <c r="M129" s="348"/>
      <c r="N129" s="348"/>
      <c r="O129" s="348"/>
      <c r="P129" s="348"/>
      <c r="Q129" s="348"/>
      <c r="R129" s="348"/>
      <c r="S129" s="381"/>
      <c r="T129" s="348"/>
      <c r="U129" s="348"/>
      <c r="V129" s="397"/>
      <c r="W129" s="348"/>
      <c r="X129" s="348"/>
      <c r="Y129" s="348"/>
      <c r="Z129" s="348"/>
      <c r="AA129" s="348"/>
      <c r="AB129" s="348"/>
      <c r="AC129" s="348"/>
      <c r="AD129" s="348"/>
      <c r="AE129" s="306"/>
    </row>
    <row r="130">
      <c r="A130" s="343" t="str">
        <f t="array" ref="A130:X130">TRANSPOSE('All Table_V4_Clean'!A104:A127)</f>
        <v>deal_id</v>
      </c>
      <c r="B130" s="345" t="s">
        <v>583</v>
      </c>
      <c r="C130" s="364" t="s">
        <v>585</v>
      </c>
      <c r="D130" s="364" t="s">
        <v>525</v>
      </c>
      <c r="E130" s="364" t="s">
        <v>604</v>
      </c>
      <c r="F130" s="345" t="s">
        <v>7</v>
      </c>
      <c r="G130" s="364" t="s">
        <v>606</v>
      </c>
      <c r="H130" s="364" t="s">
        <v>534</v>
      </c>
      <c r="I130" s="345" t="s">
        <v>609</v>
      </c>
      <c r="J130" s="364" t="s">
        <v>613</v>
      </c>
      <c r="K130" s="364" t="s">
        <v>614</v>
      </c>
      <c r="L130" s="364" t="s">
        <v>616</v>
      </c>
      <c r="M130" s="364" t="s">
        <v>620</v>
      </c>
      <c r="N130" s="364" t="s">
        <v>624</v>
      </c>
      <c r="O130" s="364" t="s">
        <v>627</v>
      </c>
      <c r="P130" s="364" t="s">
        <v>630</v>
      </c>
      <c r="Q130" s="364" t="s">
        <v>633</v>
      </c>
      <c r="R130" s="364" t="s">
        <v>636</v>
      </c>
      <c r="S130" s="364" t="s">
        <v>426</v>
      </c>
      <c r="T130" s="364" t="s">
        <v>548</v>
      </c>
      <c r="U130" s="364" t="s">
        <v>639</v>
      </c>
      <c r="V130" s="364" t="s">
        <v>640</v>
      </c>
      <c r="W130" s="410" t="s">
        <v>644</v>
      </c>
      <c r="X130" s="380" t="s">
        <v>452</v>
      </c>
      <c r="Y130" s="348"/>
      <c r="Z130" s="348"/>
      <c r="AA130" s="348"/>
      <c r="AB130" s="348"/>
      <c r="AC130" s="348"/>
      <c r="AD130" s="348"/>
      <c r="AE130" s="306"/>
    </row>
    <row r="131" ht="18.0" customHeight="1">
      <c r="A131" s="336">
        <f>'IB Borrow_V4_Sep25'!A96</f>
        <v>40001</v>
      </c>
      <c r="B131" s="340">
        <f>'IB Borrow_V4_Sep25'!B96</f>
        <v>45930.41667</v>
      </c>
      <c r="C131" s="337">
        <f>'IB Borrow_V4_Sep25'!C96</f>
        <v>45930</v>
      </c>
      <c r="D131" s="337">
        <f>'IB Borrow_V4_Sep25'!D96</f>
        <v>45933</v>
      </c>
      <c r="E131" s="363" t="str">
        <f>'IB Borrow_V4_Sep25'!E96</f>
        <v>Borrow</v>
      </c>
      <c r="F131" s="336">
        <f>'IB Borrow_V4_Sep25'!F96</f>
        <v>102</v>
      </c>
      <c r="G131" s="411">
        <f>'IB Borrow_V4_Sep25'!G96</f>
        <v>300000000</v>
      </c>
      <c r="H131" s="412" t="str">
        <f>'IB Borrow_V4_Sep25'!H96</f>
        <v>THB</v>
      </c>
      <c r="I131" s="336" t="str">
        <f>'IB Borrow_V4_Sep25'!I96</f>
        <v>FIX40001</v>
      </c>
      <c r="J131" s="336" t="str">
        <f>'IB Borrow_V4_Sep25'!J96</f>
        <v>Fixed</v>
      </c>
      <c r="K131" s="321">
        <f>'IB Borrow_V4_Sep25'!K96</f>
        <v>1.5</v>
      </c>
      <c r="L131" s="336" t="str">
        <f>'IB Borrow_V4_Sep25'!L96</f>
        <v/>
      </c>
      <c r="M131" s="363" t="str">
        <f>'IB Borrow_V4_Sep25'!M96</f>
        <v>FIX</v>
      </c>
      <c r="N131" s="321" t="str">
        <f>'IB Borrow_V4_Sep25'!N96</f>
        <v> </v>
      </c>
      <c r="O131" s="321" t="str">
        <f>'IB Borrow_V4_Sep25'!O96</f>
        <v> </v>
      </c>
      <c r="P131" s="347" t="str">
        <f>'IB Borrow_V4_Sep25'!P96</f>
        <v> </v>
      </c>
      <c r="Q131" s="347" t="str">
        <f>'IB Borrow_V4_Sep25'!Q96</f>
        <v> </v>
      </c>
      <c r="R131" s="363" t="str">
        <f>'IB Borrow_V4_Sep25'!R96</f>
        <v>Actual/365</v>
      </c>
      <c r="S131" s="346">
        <f>'IB Borrow_V4_Sep25'!S96</f>
        <v>12328.76712</v>
      </c>
      <c r="T131" s="363" t="str">
        <f>'IB Borrow_V4_Sep25'!T96</f>
        <v>Active</v>
      </c>
      <c r="U131" s="363" t="str">
        <f>'IB Borrow_V4_Sep25'!U96</f>
        <v>CONF-ISO-45002-20250905</v>
      </c>
      <c r="V131" s="363" t="str">
        <f>'IB Borrow_V4_Sep25'!V96</f>
        <v> </v>
      </c>
      <c r="W131" s="346">
        <f>'IB Borrow_V4_Sep25'!W96</f>
        <v>3</v>
      </c>
      <c r="X131" s="367" t="str">
        <f>'IB Borrow_V4_Sep25'!X96</f>
        <v>KBANK0107536000315</v>
      </c>
      <c r="Y131" s="413"/>
      <c r="Z131" s="413"/>
      <c r="AA131" s="413"/>
      <c r="AB131" s="413"/>
      <c r="AC131" s="413"/>
      <c r="AD131" s="413"/>
      <c r="AE131" s="414"/>
    </row>
    <row r="132">
      <c r="A132" s="336">
        <f>'IB Lend_V4_Sep25'!A130</f>
        <v>40002</v>
      </c>
      <c r="B132" s="340">
        <f>'IB Lend_V4_Sep25'!B130</f>
        <v>45930.41667</v>
      </c>
      <c r="C132" s="337">
        <f>'IB Lend_V4_Sep25'!C130</f>
        <v>45930</v>
      </c>
      <c r="D132" s="337">
        <f>'IB Lend_V4_Sep25'!D130</f>
        <v>45937</v>
      </c>
      <c r="E132" s="363" t="str">
        <f>'IB Lend_V4_Sep25'!E130</f>
        <v>Lend</v>
      </c>
      <c r="F132" s="336">
        <f>'IB Lend_V4_Sep25'!F130</f>
        <v>101</v>
      </c>
      <c r="G132" s="411">
        <f>'IB Lend_V4_Sep25'!G130</f>
        <v>500000000</v>
      </c>
      <c r="H132" s="412" t="str">
        <f>'IB Lend_V4_Sep25'!H130</f>
        <v>THB</v>
      </c>
      <c r="I132" s="336" t="str">
        <f>'IB Lend_V4_Sep25'!I130</f>
        <v>FIX40002</v>
      </c>
      <c r="J132" s="336" t="str">
        <f>'IB Lend_V4_Sep25'!J130</f>
        <v>Fixed</v>
      </c>
      <c r="K132" s="321">
        <f>'IB Lend_V4_Sep25'!K130</f>
        <v>1.5</v>
      </c>
      <c r="L132" s="336" t="str">
        <f>'IB Lend_V4_Sep25'!L130</f>
        <v/>
      </c>
      <c r="M132" s="363" t="str">
        <f>'IB Lend_V4_Sep25'!M130</f>
        <v>FIX</v>
      </c>
      <c r="N132" s="321" t="str">
        <f>'IB Lend_V4_Sep25'!N130</f>
        <v> </v>
      </c>
      <c r="O132" s="321" t="str">
        <f>'IB Lend_V4_Sep25'!O130</f>
        <v> </v>
      </c>
      <c r="P132" s="347" t="str">
        <f>'IB Lend_V4_Sep25'!P130</f>
        <v> </v>
      </c>
      <c r="Q132" s="347" t="str">
        <f>'IB Lend_V4_Sep25'!Q130</f>
        <v> </v>
      </c>
      <c r="R132" s="363" t="str">
        <f>'IB Lend_V4_Sep25'!R130</f>
        <v>Actual/365</v>
      </c>
      <c r="S132" s="346">
        <f>'IB Lend_V4_Sep25'!S130</f>
        <v>20547.95</v>
      </c>
      <c r="T132" s="363" t="str">
        <f>'IB Lend_V4_Sep25'!T130</f>
        <v>Active</v>
      </c>
      <c r="U132" s="363" t="str">
        <f>'IB Lend_V4_Sep25'!U130</f>
        <v>CONF-ISO-45003-20250930</v>
      </c>
      <c r="V132" s="363">
        <f>'IB Lend_V4_Sep25'!V130</f>
        <v>2001</v>
      </c>
      <c r="W132" s="346">
        <f>'IB Lend_V4_Sep25'!W130</f>
        <v>7</v>
      </c>
      <c r="X132" s="367" t="str">
        <f>'IB Lend_V4_Sep25'!X130</f>
        <v>BBL0107536000374</v>
      </c>
      <c r="Y132" s="413"/>
      <c r="Z132" s="413"/>
      <c r="AA132" s="413"/>
      <c r="AB132" s="413"/>
      <c r="AC132" s="413"/>
      <c r="AD132" s="413"/>
      <c r="AE132" s="414"/>
    </row>
    <row r="133">
      <c r="A133" s="336">
        <f>'IB Borrow_V4_Sep25'!A97</f>
        <v>40003</v>
      </c>
      <c r="B133" s="340">
        <f>'IB Borrow_V4_Sep25'!B97</f>
        <v>45930.41667</v>
      </c>
      <c r="C133" s="337">
        <f>'IB Borrow_V4_Sep25'!C97</f>
        <v>45930</v>
      </c>
      <c r="D133" s="337">
        <f>'IB Borrow_V4_Sep25'!D97</f>
        <v>46021</v>
      </c>
      <c r="E133" s="337" t="str">
        <f>'IB Borrow_V4_Sep25'!E97</f>
        <v>Borrow</v>
      </c>
      <c r="F133" s="336">
        <f>'IB Borrow_V4_Sep25'!F97</f>
        <v>102</v>
      </c>
      <c r="G133" s="411">
        <f>'IB Borrow_V4_Sep25'!G97</f>
        <v>100000000</v>
      </c>
      <c r="H133" s="336" t="str">
        <f>'IB Borrow_V4_Sep25'!H97</f>
        <v>THB</v>
      </c>
      <c r="I133" s="336" t="str">
        <f>'IB Borrow_V4_Sep25'!I97</f>
        <v>THOR1M40003</v>
      </c>
      <c r="J133" s="336" t="str">
        <f>'IB Borrow_V4_Sep25'!J97</f>
        <v>Floating</v>
      </c>
      <c r="K133" s="321">
        <f>'IB Borrow_V4_Sep25'!K97</f>
        <v>2.15</v>
      </c>
      <c r="L133" s="336" t="str">
        <f>'IB Borrow_V4_Sep25'!L97</f>
        <v>1M</v>
      </c>
      <c r="M133" s="363" t="str">
        <f>'IB Borrow_V4_Sep25'!M97</f>
        <v>THOR</v>
      </c>
      <c r="N133" s="321">
        <f>'IB Borrow_V4_Sep25'!N97</f>
        <v>0.1</v>
      </c>
      <c r="O133" s="321">
        <f>'IB Borrow_V4_Sep25'!O97</f>
        <v>2.05</v>
      </c>
      <c r="P133" s="347">
        <f>'IB Borrow_V4_Sep25'!P97</f>
        <v>45930</v>
      </c>
      <c r="Q133" s="347">
        <f>'IB Borrow_V4_Sep25'!Q97</f>
        <v>45960</v>
      </c>
      <c r="R133" s="363" t="str">
        <f>'IB Borrow_V4_Sep25'!R97</f>
        <v>Actual/365</v>
      </c>
      <c r="S133" s="346">
        <f>'IB Borrow_V4_Sep25'!S97</f>
        <v>5890.410959</v>
      </c>
      <c r="T133" s="363" t="str">
        <f>'IB Borrow_V4_Sep25'!T97</f>
        <v>Active</v>
      </c>
      <c r="U133" s="363" t="str">
        <f>'IB Borrow_V4_Sep25'!U97</f>
        <v>CONF-ISO-45010-20250930</v>
      </c>
      <c r="V133" s="363" t="str">
        <f>'IB Borrow_V4_Sep25'!V97</f>
        <v/>
      </c>
      <c r="W133" s="346">
        <f>'IB Borrow_V4_Sep25'!W97</f>
        <v>91</v>
      </c>
      <c r="X133" s="367" t="str">
        <f>'IB Borrow_V4_Sep25'!X97</f>
        <v>KBANK0107536000315</v>
      </c>
      <c r="Y133" s="413"/>
      <c r="Z133" s="413"/>
      <c r="AA133" s="413"/>
      <c r="AB133" s="413"/>
      <c r="AC133" s="413"/>
      <c r="AD133" s="413"/>
      <c r="AE133" s="414"/>
    </row>
    <row r="134">
      <c r="A134" s="336">
        <f>'IB Lend_V4_Sep25'!A131</f>
        <v>40004</v>
      </c>
      <c r="B134" s="340">
        <f>'IB Lend_V4_Sep25'!B131</f>
        <v>45930.41667</v>
      </c>
      <c r="C134" s="337">
        <f>'IB Lend_V4_Sep25'!C131</f>
        <v>45930</v>
      </c>
      <c r="D134" s="337">
        <f>'IB Lend_V4_Sep25'!D131</f>
        <v>46021</v>
      </c>
      <c r="E134" s="337" t="str">
        <f>'IB Lend_V4_Sep25'!E131</f>
        <v>Lend</v>
      </c>
      <c r="F134" s="336">
        <f>'IB Lend_V4_Sep25'!F131</f>
        <v>104</v>
      </c>
      <c r="G134" s="411">
        <f>'IB Lend_V4_Sep25'!G131</f>
        <v>100000000</v>
      </c>
      <c r="H134" s="336" t="str">
        <f>'IB Lend_V4_Sep25'!H131</f>
        <v>THB</v>
      </c>
      <c r="I134" s="336" t="str">
        <f>'IB Lend_V4_Sep25'!I131</f>
        <v>THOR1M40004</v>
      </c>
      <c r="J134" s="336" t="str">
        <f>'IB Lend_V4_Sep25'!J131</f>
        <v>Floating</v>
      </c>
      <c r="K134" s="321">
        <f>'IB Lend_V4_Sep25'!K131</f>
        <v>2.2</v>
      </c>
      <c r="L134" s="336" t="str">
        <f>'IB Lend_V4_Sep25'!L131</f>
        <v>1M</v>
      </c>
      <c r="M134" s="363" t="str">
        <f>'IB Lend_V4_Sep25'!M131</f>
        <v>THOR</v>
      </c>
      <c r="N134" s="321">
        <f>'IB Lend_V4_Sep25'!N131</f>
        <v>0.1</v>
      </c>
      <c r="O134" s="321">
        <f>'IB Lend_V4_Sep25'!O131</f>
        <v>2.1</v>
      </c>
      <c r="P134" s="347">
        <f>'IB Lend_V4_Sep25'!P131</f>
        <v>45960</v>
      </c>
      <c r="Q134" s="347">
        <f>'IB Lend_V4_Sep25'!Q131</f>
        <v>45991</v>
      </c>
      <c r="R134" s="363" t="str">
        <f>'IB Lend_V4_Sep25'!R131</f>
        <v>Actual/365</v>
      </c>
      <c r="S134" s="346">
        <f>'IB Lend_V4_Sep25'!S131</f>
        <v>5890.410959</v>
      </c>
      <c r="T134" s="363" t="str">
        <f>'IB Lend_V4_Sep25'!T131</f>
        <v>Active</v>
      </c>
      <c r="U134" s="363" t="str">
        <f>'IB Lend_V4_Sep25'!U131</f>
        <v>CONF-ISO-45012-20250930</v>
      </c>
      <c r="V134" s="363">
        <f>'IB Lend_V4_Sep25'!V131</f>
        <v>2002</v>
      </c>
      <c r="W134" s="346">
        <f>'IB Lend_V4_Sep25'!W131</f>
        <v>91</v>
      </c>
      <c r="X134" s="367" t="str">
        <f>'IB Lend_V4_Sep25'!X131</f>
        <v>CIMB0107537002338</v>
      </c>
      <c r="Y134" s="413"/>
      <c r="Z134" s="413"/>
      <c r="AA134" s="413"/>
      <c r="AB134" s="413"/>
      <c r="AC134" s="413"/>
      <c r="AD134" s="413"/>
      <c r="AE134" s="414"/>
    </row>
    <row r="135">
      <c r="A135" s="336" t="str">
        <f>'IB Borrow_V4_Sep25_2'!A65</f>
        <v>40011</v>
      </c>
      <c r="B135" s="340">
        <f>'IB Borrow_V4_Sep25_2'!B65</f>
        <v>45930.41667</v>
      </c>
      <c r="C135" s="337">
        <f>'IB Borrow_V4_Sep25_2'!C65</f>
        <v>45930</v>
      </c>
      <c r="D135" s="337">
        <f>'IB Borrow_V4_Sep25_2'!D65</f>
        <v>46112</v>
      </c>
      <c r="E135" s="337" t="str">
        <f>'IB Borrow_V4_Sep25_2'!E65</f>
        <v>Borrow</v>
      </c>
      <c r="F135" s="336">
        <f>'IB Borrow_V4_Sep25_2'!F65</f>
        <v>102</v>
      </c>
      <c r="G135" s="411">
        <f>'IB Borrow_V4_Sep25_2'!G65</f>
        <v>1000000000</v>
      </c>
      <c r="H135" s="336" t="str">
        <f>'IB Borrow_V4_Sep25_2'!H65</f>
        <v>THB</v>
      </c>
      <c r="I135" s="336" t="str">
        <f>'IB Borrow_V4_Sep25_2'!I65</f>
        <v>FIX40011</v>
      </c>
      <c r="J135" s="336" t="str">
        <f>'IB Borrow_V4_Sep25_2'!J65</f>
        <v>Fixed</v>
      </c>
      <c r="K135" s="321">
        <f>'IB Borrow_V4_Sep25_2'!K65</f>
        <v>4</v>
      </c>
      <c r="L135" s="336" t="str">
        <f>'IB Borrow_V4_Sep25_2'!L65</f>
        <v/>
      </c>
      <c r="M135" s="415" t="str">
        <f>'IB Borrow_V4_Sep25_2'!M65</f>
        <v>FIX</v>
      </c>
      <c r="N135" s="321" t="str">
        <f>'IB Borrow_V4_Sep25_2'!N65</f>
        <v> </v>
      </c>
      <c r="O135" s="321" t="str">
        <f>'IB Borrow_V4_Sep25_2'!O65</f>
        <v> </v>
      </c>
      <c r="P135" s="347" t="str">
        <f>'IB Borrow_V4_Sep25_2'!P65</f>
        <v> </v>
      </c>
      <c r="Q135" s="347" t="str">
        <f>'IB Borrow_V4_Sep25_2'!Q65</f>
        <v> </v>
      </c>
      <c r="R135" s="415" t="str">
        <f>'IB Borrow_V4_Sep25_2'!R65</f>
        <v>Actual/365</v>
      </c>
      <c r="S135" s="346">
        <f>'IB Borrow_V4_Sep25_2'!S65</f>
        <v>109589.0411</v>
      </c>
      <c r="T135" s="415" t="str">
        <f>'IB Borrow_V4_Sep25_2'!T65</f>
        <v>Active</v>
      </c>
      <c r="U135" s="415" t="str">
        <f>'IB Borrow_V4_Sep25_2'!U65</f>
        <v>CONF-ISO-45004-20250930</v>
      </c>
      <c r="V135" s="415" t="str">
        <f>'IB Borrow_V4_Sep25_2'!V65</f>
        <v> </v>
      </c>
      <c r="W135" s="363">
        <f>'IB Borrow_V4_Sep25_2'!W65</f>
        <v>182</v>
      </c>
      <c r="X135" s="415" t="str">
        <f>'IB Borrow_V4_Sep25_2'!X65</f>
        <v>KBANK0107536000315</v>
      </c>
      <c r="Y135" s="413"/>
      <c r="Z135" s="413"/>
      <c r="AA135" s="413"/>
      <c r="AB135" s="413"/>
      <c r="AC135" s="413"/>
      <c r="AD135" s="413"/>
      <c r="AE135" s="414"/>
    </row>
    <row r="136">
      <c r="A136" s="416"/>
      <c r="B136" s="395"/>
      <c r="C136" s="395"/>
      <c r="D136" s="395"/>
      <c r="E136" s="417"/>
      <c r="F136" s="417"/>
      <c r="G136" s="418">
        <f>G135-G133-G131</f>
        <v>600000000</v>
      </c>
      <c r="H136" s="395"/>
      <c r="I136" s="419"/>
      <c r="J136" s="395"/>
      <c r="K136" s="348"/>
      <c r="L136" s="348"/>
      <c r="M136" s="348"/>
      <c r="N136" s="348"/>
      <c r="O136" s="348"/>
      <c r="P136" s="348"/>
      <c r="Q136" s="348"/>
      <c r="R136" s="348"/>
      <c r="S136" s="348"/>
      <c r="T136" s="348"/>
      <c r="U136" s="348"/>
      <c r="V136" s="348"/>
      <c r="W136" s="348"/>
      <c r="X136" s="348"/>
      <c r="Y136" s="348"/>
      <c r="Z136" s="348"/>
      <c r="AA136" s="348"/>
      <c r="AB136" s="348"/>
      <c r="AC136" s="348"/>
      <c r="AD136" s="348"/>
      <c r="AE136" s="306"/>
    </row>
    <row r="137">
      <c r="A137" s="409" t="s">
        <v>648</v>
      </c>
      <c r="B137" s="377"/>
      <c r="C137" s="377"/>
      <c r="D137" s="377"/>
      <c r="E137" s="420"/>
      <c r="F137" s="420"/>
      <c r="G137" s="377"/>
      <c r="H137" s="377"/>
      <c r="I137" s="378"/>
      <c r="J137" s="377"/>
      <c r="K137" s="348"/>
      <c r="L137" s="348"/>
      <c r="M137" s="348"/>
      <c r="N137" s="348"/>
      <c r="O137" s="348"/>
      <c r="P137" s="348"/>
      <c r="Q137" s="348"/>
      <c r="R137" s="348"/>
      <c r="S137" s="348"/>
      <c r="T137" s="348"/>
      <c r="U137" s="348"/>
      <c r="V137" s="348"/>
      <c r="W137" s="348"/>
      <c r="X137" s="348"/>
      <c r="Y137" s="348"/>
      <c r="Z137" s="348"/>
      <c r="AA137" s="348"/>
      <c r="AB137" s="348"/>
      <c r="AC137" s="348"/>
      <c r="AD137" s="348"/>
      <c r="AE137" s="306"/>
    </row>
    <row r="138">
      <c r="A138" s="343" t="str">
        <f t="array" ref="A138:H138">TRANSPOSE('All Table_V4_Clean'!A133:A140)</f>
        <v>schedule_id</v>
      </c>
      <c r="B138" s="364" t="s">
        <v>651</v>
      </c>
      <c r="C138" s="364" t="s">
        <v>602</v>
      </c>
      <c r="D138" s="364" t="s">
        <v>630</v>
      </c>
      <c r="E138" s="421" t="s">
        <v>633</v>
      </c>
      <c r="F138" s="421" t="s">
        <v>627</v>
      </c>
      <c r="G138" s="364" t="s">
        <v>614</v>
      </c>
      <c r="H138" s="364" t="s">
        <v>548</v>
      </c>
      <c r="I138" s="422"/>
      <c r="J138" s="423"/>
      <c r="K138" s="424"/>
      <c r="L138" s="424"/>
      <c r="M138" s="424"/>
      <c r="N138" s="424"/>
      <c r="O138" s="424"/>
      <c r="P138" s="424"/>
      <c r="Q138" s="424"/>
      <c r="R138" s="424"/>
      <c r="S138" s="424"/>
      <c r="T138" s="424"/>
      <c r="U138" s="424"/>
      <c r="V138" s="424"/>
      <c r="W138" s="424"/>
      <c r="X138" s="424"/>
      <c r="Y138" s="424"/>
      <c r="Z138" s="424"/>
      <c r="AA138" s="424"/>
      <c r="AB138" s="424"/>
      <c r="AC138" s="424"/>
      <c r="AD138" s="424"/>
      <c r="AE138" s="425"/>
    </row>
    <row r="139">
      <c r="A139" s="315">
        <f>'IB Borrow_V4_Sep25'!A103</f>
        <v>1</v>
      </c>
      <c r="B139" s="315" t="str">
        <f>'IB Borrow_V4_Sep25'!B103</f>
        <v>THOR1M40003</v>
      </c>
      <c r="C139" s="315">
        <f>'IB Borrow_V4_Sep25'!C103</f>
        <v>40003</v>
      </c>
      <c r="D139" s="320">
        <f>'IB Borrow_V4_Sep25'!D103</f>
        <v>45930</v>
      </c>
      <c r="E139" s="320">
        <f>'IB Borrow_V4_Sep25'!E103</f>
        <v>45960</v>
      </c>
      <c r="F139" s="426">
        <f>'IB Borrow_V4_Sep25'!F103</f>
        <v>2.05</v>
      </c>
      <c r="G139" s="426">
        <f>'IB Borrow_V4_Sep25'!G103</f>
        <v>2.15</v>
      </c>
      <c r="H139" s="315" t="str">
        <f>'IB Borrow_V4_Sep25'!H103</f>
        <v>Active</v>
      </c>
      <c r="I139" s="427"/>
      <c r="J139" s="428"/>
      <c r="K139" s="413"/>
      <c r="L139" s="413"/>
      <c r="M139" s="413"/>
      <c r="N139" s="413"/>
      <c r="O139" s="413"/>
      <c r="P139" s="413"/>
      <c r="Q139" s="413"/>
      <c r="R139" s="413"/>
      <c r="S139" s="413"/>
      <c r="T139" s="413"/>
      <c r="U139" s="413"/>
      <c r="V139" s="413"/>
      <c r="W139" s="413"/>
      <c r="X139" s="413"/>
      <c r="Y139" s="413"/>
      <c r="Z139" s="413"/>
      <c r="AA139" s="413"/>
      <c r="AB139" s="413"/>
      <c r="AC139" s="413"/>
      <c r="AD139" s="413"/>
      <c r="AE139" s="414"/>
    </row>
    <row r="140">
      <c r="A140" s="315">
        <f>'IB Borrow_V4_Sep25'!A104</f>
        <v>2</v>
      </c>
      <c r="B140" s="315" t="str">
        <f>'IB Borrow_V4_Sep25'!B104</f>
        <v>THOR1M40003</v>
      </c>
      <c r="C140" s="315">
        <f>'IB Borrow_V4_Sep25'!C104</f>
        <v>40003</v>
      </c>
      <c r="D140" s="320">
        <f>'IB Borrow_V4_Sep25'!D104</f>
        <v>45960</v>
      </c>
      <c r="E140" s="320">
        <f>'IB Borrow_V4_Sep25'!E104</f>
        <v>45991</v>
      </c>
      <c r="F140" s="426" t="str">
        <f>'IB Borrow_V4_Sep25'!F104</f>
        <v> </v>
      </c>
      <c r="G140" s="426" t="str">
        <f>'IB Borrow_V4_Sep25'!G104</f>
        <v> </v>
      </c>
      <c r="H140" s="315" t="str">
        <f>'IB Borrow_V4_Sep25'!H104</f>
        <v>Planned</v>
      </c>
      <c r="I140" s="427"/>
      <c r="J140" s="428"/>
      <c r="K140" s="413"/>
      <c r="L140" s="413"/>
      <c r="M140" s="413"/>
      <c r="N140" s="413"/>
      <c r="O140" s="413"/>
      <c r="P140" s="413"/>
      <c r="Q140" s="413"/>
      <c r="R140" s="413"/>
      <c r="S140" s="413"/>
      <c r="T140" s="413"/>
      <c r="U140" s="413"/>
      <c r="V140" s="413"/>
      <c r="W140" s="413"/>
      <c r="X140" s="413"/>
      <c r="Y140" s="413"/>
      <c r="Z140" s="413"/>
      <c r="AA140" s="413"/>
      <c r="AB140" s="413"/>
      <c r="AC140" s="413"/>
      <c r="AD140" s="413"/>
      <c r="AE140" s="414"/>
    </row>
    <row r="141">
      <c r="A141" s="315">
        <f>'IB Borrow_V4_Sep25'!A105</f>
        <v>3</v>
      </c>
      <c r="B141" s="315" t="str">
        <f>'IB Borrow_V4_Sep25'!B105</f>
        <v>THOR1M40003</v>
      </c>
      <c r="C141" s="315">
        <f>'IB Borrow_V4_Sep25'!C105</f>
        <v>40003</v>
      </c>
      <c r="D141" s="320">
        <f>'IB Borrow_V4_Sep25'!D105</f>
        <v>45991</v>
      </c>
      <c r="E141" s="320">
        <f>'IB Borrow_V4_Sep25'!E105</f>
        <v>46021</v>
      </c>
      <c r="F141" s="426" t="str">
        <f>'IB Borrow_V4_Sep25'!F105</f>
        <v> </v>
      </c>
      <c r="G141" s="426" t="str">
        <f>'IB Borrow_V4_Sep25'!G105</f>
        <v> </v>
      </c>
      <c r="H141" s="315" t="str">
        <f>'IB Borrow_V4_Sep25'!H105</f>
        <v>Planned</v>
      </c>
      <c r="I141" s="427"/>
      <c r="J141" s="428"/>
      <c r="K141" s="413"/>
      <c r="L141" s="413"/>
      <c r="M141" s="413"/>
      <c r="N141" s="413"/>
      <c r="O141" s="413"/>
      <c r="P141" s="413"/>
      <c r="Q141" s="413"/>
      <c r="R141" s="413"/>
      <c r="S141" s="413"/>
      <c r="T141" s="413"/>
      <c r="U141" s="413"/>
      <c r="V141" s="413"/>
      <c r="W141" s="413"/>
      <c r="X141" s="413"/>
      <c r="Y141" s="413"/>
      <c r="Z141" s="413"/>
      <c r="AA141" s="413"/>
      <c r="AB141" s="413"/>
      <c r="AC141" s="413"/>
      <c r="AD141" s="413"/>
      <c r="AE141" s="414"/>
    </row>
    <row r="142">
      <c r="A142" s="315">
        <f>'IB Lend_V4_Sep25'!A48</f>
        <v>4</v>
      </c>
      <c r="B142" s="315" t="str">
        <f>'IB Lend_V4_Sep25'!B48</f>
        <v>THOR1M40004</v>
      </c>
      <c r="C142" s="315">
        <f>'IB Lend_V4_Sep25'!C48</f>
        <v>40004</v>
      </c>
      <c r="D142" s="320">
        <f>'IB Lend_V4_Sep25'!D48</f>
        <v>45930</v>
      </c>
      <c r="E142" s="320">
        <f>'IB Lend_V4_Sep25'!E48</f>
        <v>45960</v>
      </c>
      <c r="F142" s="426">
        <f>'IB Lend_V4_Sep25'!F48</f>
        <v>2.05</v>
      </c>
      <c r="G142" s="426">
        <f>'IB Lend_V4_Sep25'!G48</f>
        <v>2.15</v>
      </c>
      <c r="H142" s="315" t="str">
        <f>'IB Lend_V4_Sep25'!H48</f>
        <v>Active</v>
      </c>
      <c r="I142" s="427"/>
      <c r="J142" s="428"/>
      <c r="K142" s="413"/>
      <c r="L142" s="413"/>
      <c r="M142" s="413"/>
      <c r="N142" s="413"/>
      <c r="O142" s="413"/>
      <c r="P142" s="413"/>
      <c r="Q142" s="413"/>
      <c r="R142" s="413"/>
      <c r="S142" s="413"/>
      <c r="T142" s="413"/>
      <c r="U142" s="413"/>
      <c r="V142" s="413"/>
      <c r="W142" s="413"/>
      <c r="X142" s="413"/>
      <c r="Y142" s="413"/>
      <c r="Z142" s="413"/>
      <c r="AA142" s="413"/>
      <c r="AB142" s="413"/>
      <c r="AC142" s="413"/>
      <c r="AD142" s="413"/>
      <c r="AE142" s="414"/>
    </row>
    <row r="143">
      <c r="A143" s="315">
        <f>'IB Lend_V4_Sep25'!A49</f>
        <v>5</v>
      </c>
      <c r="B143" s="315" t="str">
        <f>'IB Lend_V4_Sep25'!B49</f>
        <v>THOR1M40004</v>
      </c>
      <c r="C143" s="315">
        <f>'IB Lend_V4_Sep25'!C49</f>
        <v>40004</v>
      </c>
      <c r="D143" s="320">
        <f>'IB Lend_V4_Sep25'!D49</f>
        <v>45960</v>
      </c>
      <c r="E143" s="320">
        <f>'IB Lend_V4_Sep25'!E49</f>
        <v>45991</v>
      </c>
      <c r="F143" s="426" t="str">
        <f>'IB Lend_V4_Sep25'!F49</f>
        <v> </v>
      </c>
      <c r="G143" s="426" t="str">
        <f>'IB Lend_V4_Sep25'!G49</f>
        <v> </v>
      </c>
      <c r="H143" s="315" t="str">
        <f>'IB Lend_V4_Sep25'!H49</f>
        <v>Planned</v>
      </c>
      <c r="I143" s="427"/>
      <c r="J143" s="428"/>
      <c r="K143" s="413"/>
      <c r="L143" s="413"/>
      <c r="M143" s="413"/>
      <c r="N143" s="413"/>
      <c r="O143" s="413"/>
      <c r="P143" s="413"/>
      <c r="Q143" s="413"/>
      <c r="R143" s="413"/>
      <c r="S143" s="413"/>
      <c r="T143" s="413"/>
      <c r="U143" s="413"/>
      <c r="V143" s="413"/>
      <c r="W143" s="413"/>
      <c r="X143" s="413"/>
      <c r="Y143" s="413"/>
      <c r="Z143" s="413"/>
      <c r="AA143" s="413"/>
      <c r="AB143" s="413"/>
      <c r="AC143" s="413"/>
      <c r="AD143" s="413"/>
      <c r="AE143" s="414"/>
    </row>
    <row r="144">
      <c r="A144" s="315">
        <f>'IB Lend_V4_Sep25'!A50</f>
        <v>6</v>
      </c>
      <c r="B144" s="315" t="str">
        <f>'IB Lend_V4_Sep25'!B50</f>
        <v>THOR1M40004</v>
      </c>
      <c r="C144" s="315">
        <f>'IB Lend_V4_Sep25'!C50</f>
        <v>40004</v>
      </c>
      <c r="D144" s="320">
        <f>'IB Lend_V4_Sep25'!D50</f>
        <v>45991</v>
      </c>
      <c r="E144" s="320">
        <f>'IB Lend_V4_Sep25'!E50</f>
        <v>46021</v>
      </c>
      <c r="F144" s="426" t="str">
        <f>'IB Lend_V4_Sep25'!F50</f>
        <v> </v>
      </c>
      <c r="G144" s="426" t="str">
        <f>'IB Lend_V4_Sep25'!G50</f>
        <v> </v>
      </c>
      <c r="H144" s="315" t="str">
        <f>'IB Lend_V4_Sep25'!H50</f>
        <v>Planned</v>
      </c>
      <c r="I144" s="427"/>
      <c r="J144" s="428"/>
      <c r="K144" s="413"/>
      <c r="L144" s="413"/>
      <c r="M144" s="413"/>
      <c r="N144" s="413"/>
      <c r="O144" s="413"/>
      <c r="P144" s="413"/>
      <c r="Q144" s="413"/>
      <c r="R144" s="413"/>
      <c r="S144" s="413"/>
      <c r="T144" s="413"/>
      <c r="U144" s="413"/>
      <c r="V144" s="413"/>
      <c r="W144" s="413"/>
      <c r="X144" s="413"/>
      <c r="Y144" s="413"/>
      <c r="Z144" s="413"/>
      <c r="AA144" s="413"/>
      <c r="AB144" s="413"/>
      <c r="AC144" s="413"/>
      <c r="AD144" s="413"/>
      <c r="AE144" s="414"/>
    </row>
    <row r="145">
      <c r="A145" s="304"/>
      <c r="B145" s="306"/>
      <c r="C145" s="306"/>
      <c r="D145" s="306"/>
      <c r="E145" s="306"/>
      <c r="F145" s="310"/>
      <c r="G145" s="306"/>
      <c r="H145" s="306"/>
      <c r="I145" s="311"/>
      <c r="J145" s="309"/>
      <c r="K145" s="306"/>
      <c r="L145" s="306"/>
      <c r="M145" s="306"/>
      <c r="N145" s="306"/>
      <c r="O145" s="306"/>
      <c r="P145" s="306"/>
      <c r="Q145" s="306"/>
      <c r="R145" s="306"/>
      <c r="S145" s="306"/>
      <c r="T145" s="306"/>
      <c r="U145" s="306"/>
      <c r="V145" s="306"/>
      <c r="W145" s="306"/>
      <c r="X145" s="306"/>
      <c r="Y145" s="306"/>
      <c r="Z145" s="306"/>
      <c r="AA145" s="306"/>
      <c r="AB145" s="306"/>
      <c r="AC145" s="306"/>
      <c r="AD145" s="306"/>
      <c r="AE145" s="306"/>
    </row>
    <row r="146">
      <c r="A146" s="304"/>
      <c r="B146" s="306"/>
      <c r="C146" s="306"/>
      <c r="D146" s="306"/>
      <c r="E146" s="306"/>
      <c r="F146" s="311"/>
      <c r="G146" s="309"/>
      <c r="H146" s="309"/>
      <c r="I146" s="311"/>
      <c r="J146" s="309"/>
      <c r="K146" s="306"/>
      <c r="L146" s="306"/>
      <c r="M146" s="306"/>
      <c r="N146" s="306"/>
      <c r="O146" s="306"/>
      <c r="P146" s="306"/>
      <c r="Q146" s="306"/>
      <c r="R146" s="306"/>
      <c r="S146" s="306"/>
      <c r="T146" s="306"/>
      <c r="U146" s="306"/>
      <c r="V146" s="306"/>
      <c r="W146" s="306"/>
      <c r="X146" s="306"/>
      <c r="Y146" s="306"/>
      <c r="Z146" s="306"/>
      <c r="AA146" s="306"/>
      <c r="AB146" s="306"/>
      <c r="AC146" s="306"/>
      <c r="AD146" s="306"/>
      <c r="AE146" s="306"/>
    </row>
    <row r="147">
      <c r="A147" s="409" t="str">
        <f>'All Table_V4_Clean'!A3</f>
        <v>entity_master</v>
      </c>
      <c r="B147" s="306"/>
      <c r="C147" s="306"/>
      <c r="D147" s="306"/>
      <c r="E147" s="306"/>
      <c r="F147" s="309"/>
      <c r="G147" s="309"/>
      <c r="H147" s="309"/>
      <c r="I147" s="311"/>
      <c r="J147" s="309"/>
      <c r="K147" s="306"/>
      <c r="L147" s="306"/>
      <c r="M147" s="306"/>
      <c r="N147" s="306"/>
      <c r="O147" s="306"/>
      <c r="P147" s="306"/>
      <c r="Q147" s="306"/>
      <c r="R147" s="306"/>
      <c r="S147" s="306"/>
      <c r="T147" s="306"/>
      <c r="U147" s="306"/>
      <c r="V147" s="306"/>
      <c r="W147" s="306"/>
      <c r="X147" s="306"/>
      <c r="Y147" s="306"/>
      <c r="Z147" s="306"/>
      <c r="AA147" s="306"/>
      <c r="AB147" s="306"/>
      <c r="AC147" s="306"/>
      <c r="AD147" s="306"/>
      <c r="AE147" s="306"/>
    </row>
    <row r="148">
      <c r="A148" s="343" t="str">
        <f t="array" ref="A148:L148">TRANSPOSE('All Table_V4_Clean'!A7:A18)</f>
        <v>entity_id</v>
      </c>
      <c r="B148" s="364" t="s">
        <v>457</v>
      </c>
      <c r="C148" s="364" t="s">
        <v>460</v>
      </c>
      <c r="D148" s="364" t="s">
        <v>462</v>
      </c>
      <c r="E148" s="421" t="s">
        <v>465</v>
      </c>
      <c r="F148" s="421" t="s">
        <v>468</v>
      </c>
      <c r="G148" s="364" t="s">
        <v>471</v>
      </c>
      <c r="H148" s="364" t="s">
        <v>474</v>
      </c>
      <c r="I148" s="364" t="s">
        <v>476</v>
      </c>
      <c r="J148" s="364" t="s">
        <v>478</v>
      </c>
      <c r="K148" s="429" t="s">
        <v>482</v>
      </c>
      <c r="L148" s="429" t="s">
        <v>484</v>
      </c>
      <c r="M148" s="306"/>
      <c r="N148" s="306"/>
      <c r="O148" s="306"/>
      <c r="P148" s="306"/>
      <c r="Q148" s="306"/>
      <c r="R148" s="306"/>
      <c r="S148" s="306"/>
      <c r="T148" s="306"/>
      <c r="U148" s="306"/>
      <c r="V148" s="306"/>
      <c r="W148" s="306"/>
      <c r="X148" s="306"/>
      <c r="Y148" s="306"/>
      <c r="Z148" s="306"/>
      <c r="AA148" s="306"/>
      <c r="AB148" s="306"/>
      <c r="AC148" s="306"/>
      <c r="AD148" s="306"/>
      <c r="AE148" s="306"/>
    </row>
    <row r="149">
      <c r="A149" s="315" t="str">
        <f t="shared" ref="A149:A152" si="3">A5</f>
        <v>BBL0107536000374</v>
      </c>
      <c r="B149" s="315" t="str">
        <f t="shared" ref="B149:C149" si="1">C5</f>
        <v>BANGKOK BANK PCL</v>
      </c>
      <c r="C149" s="315" t="str">
        <f t="shared" si="1"/>
        <v>BBL</v>
      </c>
      <c r="D149" s="317" t="s">
        <v>464</v>
      </c>
      <c r="E149" s="317" t="s">
        <v>994</v>
      </c>
      <c r="F149" s="430" t="s">
        <v>86</v>
      </c>
      <c r="G149" s="430" t="s">
        <v>473</v>
      </c>
      <c r="H149" s="411">
        <v>4.0E10</v>
      </c>
      <c r="I149" s="317" t="s">
        <v>83</v>
      </c>
      <c r="J149" s="317" t="s">
        <v>481</v>
      </c>
      <c r="K149" s="431">
        <f t="shared" ref="K149:L149" si="2">K5</f>
        <v>45839</v>
      </c>
      <c r="L149" s="431">
        <f t="shared" si="2"/>
        <v>45839</v>
      </c>
      <c r="M149" s="306"/>
      <c r="N149" s="306"/>
      <c r="O149" s="306"/>
      <c r="P149" s="306"/>
      <c r="Q149" s="306"/>
      <c r="R149" s="306"/>
      <c r="S149" s="306"/>
      <c r="T149" s="306"/>
      <c r="U149" s="306"/>
      <c r="V149" s="306"/>
      <c r="W149" s="306"/>
      <c r="X149" s="306"/>
      <c r="Y149" s="306"/>
      <c r="Z149" s="306"/>
      <c r="AA149" s="306"/>
      <c r="AB149" s="306"/>
      <c r="AC149" s="306"/>
      <c r="AD149" s="306"/>
      <c r="AE149" s="306"/>
    </row>
    <row r="150">
      <c r="A150" s="315" t="str">
        <f t="shared" si="3"/>
        <v>KBANK0107536000315</v>
      </c>
      <c r="B150" s="315" t="str">
        <f t="shared" ref="B150:C150" si="4">C6</f>
        <v>KASIKORNBANK PCL</v>
      </c>
      <c r="C150" s="315" t="str">
        <f t="shared" si="4"/>
        <v>KBANK</v>
      </c>
      <c r="D150" s="317" t="s">
        <v>464</v>
      </c>
      <c r="E150" s="317" t="s">
        <v>994</v>
      </c>
      <c r="F150" s="430" t="s">
        <v>86</v>
      </c>
      <c r="G150" s="430" t="s">
        <v>995</v>
      </c>
      <c r="H150" s="411">
        <v>3.024682097E10</v>
      </c>
      <c r="I150" s="317" t="s">
        <v>83</v>
      </c>
      <c r="J150" s="317" t="s">
        <v>481</v>
      </c>
      <c r="K150" s="431">
        <f t="shared" ref="K150:L150" si="5">K6</f>
        <v>45839</v>
      </c>
      <c r="L150" s="431">
        <f t="shared" si="5"/>
        <v>45839</v>
      </c>
      <c r="M150" s="306"/>
      <c r="N150" s="306"/>
      <c r="O150" s="306"/>
      <c r="P150" s="306"/>
      <c r="Q150" s="306"/>
      <c r="R150" s="306"/>
      <c r="S150" s="306"/>
      <c r="T150" s="306"/>
      <c r="U150" s="306"/>
      <c r="V150" s="306"/>
      <c r="W150" s="306"/>
      <c r="X150" s="306"/>
      <c r="Y150" s="306"/>
      <c r="Z150" s="306"/>
      <c r="AA150" s="306"/>
      <c r="AB150" s="306"/>
      <c r="AC150" s="306"/>
      <c r="AD150" s="306"/>
      <c r="AE150" s="306"/>
    </row>
    <row r="151">
      <c r="A151" s="315" t="str">
        <f t="shared" si="3"/>
        <v>KTB107537000882</v>
      </c>
      <c r="B151" s="315" t="str">
        <f t="shared" ref="B151:C151" si="6">C7</f>
        <v>KRUNGTHAI BANK PCL</v>
      </c>
      <c r="C151" s="315" t="str">
        <f t="shared" si="6"/>
        <v>KTB</v>
      </c>
      <c r="D151" s="317" t="s">
        <v>464</v>
      </c>
      <c r="E151" s="317" t="s">
        <v>994</v>
      </c>
      <c r="F151" s="430" t="s">
        <v>86</v>
      </c>
      <c r="G151" s="430" t="s">
        <v>996</v>
      </c>
      <c r="H151" s="411">
        <v>7.2005040438E10</v>
      </c>
      <c r="I151" s="317" t="s">
        <v>83</v>
      </c>
      <c r="J151" s="317" t="s">
        <v>481</v>
      </c>
      <c r="K151" s="431">
        <f t="shared" ref="K151:L151" si="7">K7</f>
        <v>45839</v>
      </c>
      <c r="L151" s="431">
        <f t="shared" si="7"/>
        <v>45839</v>
      </c>
      <c r="M151" s="306"/>
      <c r="N151" s="306"/>
      <c r="O151" s="306"/>
      <c r="P151" s="306"/>
      <c r="Q151" s="306"/>
      <c r="R151" s="306"/>
      <c r="S151" s="306"/>
      <c r="T151" s="306"/>
      <c r="U151" s="306"/>
      <c r="V151" s="306"/>
      <c r="W151" s="306"/>
      <c r="X151" s="306"/>
      <c r="Y151" s="306"/>
      <c r="Z151" s="306"/>
      <c r="AA151" s="306"/>
      <c r="AB151" s="306"/>
      <c r="AC151" s="306"/>
      <c r="AD151" s="306"/>
      <c r="AE151" s="306"/>
    </row>
    <row r="152">
      <c r="A152" s="315" t="str">
        <f t="shared" si="3"/>
        <v>CIMB0107537002338</v>
      </c>
      <c r="B152" s="315" t="str">
        <f t="shared" ref="B152:C152" si="8">C8</f>
        <v>CIMB THAI BANK PCL</v>
      </c>
      <c r="C152" s="315" t="str">
        <f t="shared" si="8"/>
        <v>CIMB</v>
      </c>
      <c r="D152" s="317" t="s">
        <v>464</v>
      </c>
      <c r="E152" s="317" t="s">
        <v>994</v>
      </c>
      <c r="F152" s="430" t="s">
        <v>86</v>
      </c>
      <c r="G152" s="430" t="s">
        <v>997</v>
      </c>
      <c r="H152" s="411">
        <v>1.7411130874E10</v>
      </c>
      <c r="I152" s="317" t="s">
        <v>83</v>
      </c>
      <c r="J152" s="315" t="str">
        <f>""</f>
        <v/>
      </c>
      <c r="K152" s="432">
        <f t="shared" ref="K152:L152" si="9">K8</f>
        <v>45828</v>
      </c>
      <c r="L152" s="432">
        <f t="shared" si="9"/>
        <v>45900</v>
      </c>
      <c r="M152" s="306"/>
      <c r="N152" s="306"/>
      <c r="O152" s="306"/>
      <c r="P152" s="306"/>
      <c r="Q152" s="306"/>
      <c r="R152" s="306"/>
      <c r="S152" s="306"/>
      <c r="T152" s="306"/>
      <c r="U152" s="306"/>
      <c r="V152" s="306"/>
      <c r="W152" s="306"/>
      <c r="X152" s="306"/>
      <c r="Y152" s="306"/>
      <c r="Z152" s="306"/>
      <c r="AA152" s="306"/>
      <c r="AB152" s="306"/>
      <c r="AC152" s="306"/>
      <c r="AD152" s="306"/>
      <c r="AE152" s="306"/>
    </row>
    <row r="153">
      <c r="A153" s="304"/>
      <c r="B153" s="306"/>
      <c r="C153" s="306"/>
      <c r="D153" s="306"/>
      <c r="E153" s="309"/>
      <c r="F153" s="311"/>
      <c r="G153" s="309"/>
      <c r="H153" s="309"/>
      <c r="I153" s="311"/>
      <c r="J153" s="309"/>
      <c r="K153" s="306"/>
      <c r="L153" s="306"/>
      <c r="M153" s="306"/>
      <c r="N153" s="306"/>
      <c r="O153" s="306"/>
      <c r="P153" s="306"/>
      <c r="Q153" s="306"/>
      <c r="R153" s="306"/>
      <c r="S153" s="306"/>
      <c r="T153" s="306"/>
      <c r="U153" s="306"/>
      <c r="V153" s="306"/>
      <c r="W153" s="306"/>
      <c r="X153" s="306"/>
      <c r="Y153" s="306"/>
      <c r="Z153" s="306"/>
      <c r="AA153" s="306"/>
      <c r="AB153" s="306"/>
      <c r="AC153" s="306"/>
      <c r="AD153" s="306"/>
      <c r="AE153" s="306"/>
    </row>
    <row r="154">
      <c r="A154" s="304"/>
      <c r="B154" s="306"/>
      <c r="C154" s="306"/>
      <c r="D154" s="306"/>
      <c r="E154" s="309"/>
      <c r="F154" s="311"/>
      <c r="G154" s="309"/>
      <c r="H154" s="309"/>
      <c r="I154" s="311"/>
      <c r="J154" s="309"/>
      <c r="K154" s="306"/>
      <c r="L154" s="306"/>
      <c r="M154" s="306"/>
      <c r="N154" s="306"/>
      <c r="O154" s="306"/>
      <c r="P154" s="306"/>
      <c r="Q154" s="306"/>
      <c r="R154" s="306"/>
      <c r="S154" s="306"/>
      <c r="T154" s="306"/>
      <c r="U154" s="306"/>
      <c r="V154" s="306"/>
      <c r="W154" s="306"/>
      <c r="X154" s="306"/>
      <c r="Y154" s="306"/>
      <c r="Z154" s="306"/>
      <c r="AA154" s="306"/>
      <c r="AB154" s="306"/>
      <c r="AC154" s="306"/>
      <c r="AD154" s="306"/>
      <c r="AE154" s="306"/>
    </row>
    <row r="155">
      <c r="A155" s="409" t="str">
        <f>'All Table_V4_Clean'!A352</f>
        <v>entity_counterparty</v>
      </c>
      <c r="B155" s="306"/>
      <c r="C155" s="306"/>
      <c r="D155" s="306"/>
      <c r="E155" s="306"/>
      <c r="F155" s="309"/>
      <c r="G155" s="309"/>
      <c r="H155" s="309"/>
      <c r="I155" s="311"/>
      <c r="J155" s="309"/>
      <c r="K155" s="306"/>
      <c r="L155" s="306"/>
      <c r="M155" s="306"/>
      <c r="N155" s="306"/>
      <c r="O155" s="306"/>
      <c r="P155" s="306"/>
      <c r="Q155" s="306"/>
      <c r="R155" s="306"/>
      <c r="S155" s="306"/>
      <c r="T155" s="306"/>
      <c r="U155" s="306"/>
      <c r="V155" s="306"/>
      <c r="W155" s="306"/>
      <c r="X155" s="306"/>
      <c r="Y155" s="306"/>
      <c r="Z155" s="306"/>
      <c r="AA155" s="306"/>
      <c r="AB155" s="306"/>
      <c r="AC155" s="306"/>
      <c r="AD155" s="306"/>
      <c r="AE155" s="306"/>
    </row>
    <row r="156">
      <c r="A156" s="343" t="str">
        <f t="array" ref="A156:J156">TRANSPOSE('All Table_V4_Clean'!A356:A365)</f>
        <v>entity_counterparty_id</v>
      </c>
      <c r="B156" s="364" t="s">
        <v>452</v>
      </c>
      <c r="C156" s="364" t="s">
        <v>7</v>
      </c>
      <c r="D156" s="364" t="s">
        <v>926</v>
      </c>
      <c r="E156" s="421" t="s">
        <v>930</v>
      </c>
      <c r="F156" s="421" t="s">
        <v>933</v>
      </c>
      <c r="G156" s="364" t="s">
        <v>548</v>
      </c>
      <c r="H156" s="364" t="s">
        <v>937</v>
      </c>
      <c r="I156" s="364" t="s">
        <v>482</v>
      </c>
      <c r="J156" s="364" t="s">
        <v>484</v>
      </c>
      <c r="K156" s="306"/>
      <c r="L156" s="306"/>
      <c r="M156" s="306"/>
      <c r="N156" s="306"/>
      <c r="O156" s="306"/>
      <c r="P156" s="306"/>
      <c r="Q156" s="306"/>
      <c r="R156" s="306"/>
      <c r="S156" s="306"/>
      <c r="T156" s="306"/>
      <c r="U156" s="306"/>
      <c r="V156" s="306"/>
      <c r="W156" s="306"/>
      <c r="X156" s="306"/>
      <c r="Y156" s="306"/>
      <c r="Z156" s="306"/>
      <c r="AA156" s="306"/>
      <c r="AB156" s="306"/>
      <c r="AC156" s="306"/>
      <c r="AD156" s="362"/>
      <c r="AE156" s="362"/>
    </row>
    <row r="157">
      <c r="A157" s="317" t="s">
        <v>998</v>
      </c>
      <c r="B157" s="315" t="str">
        <f t="shared" ref="B157:B160" si="10">K42</f>
        <v>BBL0107536000374</v>
      </c>
      <c r="C157" s="315">
        <f t="shared" ref="C157:C160" si="11">B42</f>
        <v>101</v>
      </c>
      <c r="D157" s="317">
        <f t="shared" ref="D157:D160" si="12">A42</f>
        <v>1001</v>
      </c>
      <c r="E157" s="433">
        <f t="shared" ref="E157:E160" si="13">J42</f>
        <v>45782</v>
      </c>
      <c r="F157" s="401"/>
      <c r="G157" s="430" t="s">
        <v>936</v>
      </c>
      <c r="H157" s="434"/>
      <c r="I157" s="320">
        <f t="shared" ref="I157:I160" si="14">E157</f>
        <v>45782</v>
      </c>
      <c r="J157" s="323">
        <f t="shared" ref="J157:J160" si="15">I42</f>
        <v>45905.43751</v>
      </c>
      <c r="K157" s="306"/>
      <c r="L157" s="306"/>
      <c r="M157" s="306"/>
      <c r="N157" s="306"/>
      <c r="O157" s="306"/>
      <c r="P157" s="306"/>
      <c r="Q157" s="306"/>
      <c r="R157" s="306"/>
      <c r="S157" s="306"/>
      <c r="T157" s="306"/>
      <c r="U157" s="306"/>
      <c r="V157" s="306"/>
      <c r="W157" s="306"/>
      <c r="X157" s="306"/>
      <c r="Y157" s="306"/>
      <c r="Z157" s="306"/>
      <c r="AA157" s="306"/>
      <c r="AB157" s="306"/>
      <c r="AC157" s="306"/>
      <c r="AD157" s="362"/>
      <c r="AE157" s="362"/>
    </row>
    <row r="158">
      <c r="A158" s="317" t="s">
        <v>999</v>
      </c>
      <c r="B158" s="315" t="str">
        <f t="shared" si="10"/>
        <v>KBANK0107536000315</v>
      </c>
      <c r="C158" s="315">
        <f t="shared" si="11"/>
        <v>102</v>
      </c>
      <c r="D158" s="317">
        <f t="shared" si="12"/>
        <v>1002</v>
      </c>
      <c r="E158" s="433">
        <f t="shared" si="13"/>
        <v>45782</v>
      </c>
      <c r="F158" s="401"/>
      <c r="G158" s="430" t="s">
        <v>936</v>
      </c>
      <c r="H158" s="434"/>
      <c r="I158" s="320">
        <f t="shared" si="14"/>
        <v>45782</v>
      </c>
      <c r="J158" s="323">
        <f t="shared" si="15"/>
        <v>45926.39583</v>
      </c>
      <c r="K158" s="306"/>
      <c r="L158" s="306"/>
      <c r="M158" s="306"/>
      <c r="N158" s="306"/>
      <c r="O158" s="306"/>
      <c r="P158" s="306"/>
      <c r="Q158" s="306"/>
      <c r="R158" s="306"/>
      <c r="S158" s="306"/>
      <c r="T158" s="306"/>
      <c r="U158" s="306"/>
      <c r="V158" s="306"/>
      <c r="W158" s="306"/>
      <c r="X158" s="306"/>
      <c r="Y158" s="306"/>
      <c r="Z158" s="306"/>
      <c r="AA158" s="306"/>
      <c r="AB158" s="306"/>
      <c r="AC158" s="306"/>
      <c r="AD158" s="362"/>
      <c r="AE158" s="362"/>
    </row>
    <row r="159">
      <c r="A159" s="317" t="s">
        <v>1000</v>
      </c>
      <c r="B159" s="315" t="str">
        <f t="shared" si="10"/>
        <v>BBL0107536000374</v>
      </c>
      <c r="C159" s="315">
        <f t="shared" si="11"/>
        <v>101</v>
      </c>
      <c r="D159" s="317">
        <f t="shared" si="12"/>
        <v>2001</v>
      </c>
      <c r="E159" s="433">
        <f t="shared" si="13"/>
        <v>45901</v>
      </c>
      <c r="F159" s="401"/>
      <c r="G159" s="430" t="s">
        <v>936</v>
      </c>
      <c r="H159" s="434"/>
      <c r="I159" s="320">
        <f t="shared" si="14"/>
        <v>45901</v>
      </c>
      <c r="J159" s="323">
        <f t="shared" si="15"/>
        <v>45930.375</v>
      </c>
      <c r="K159" s="306"/>
      <c r="L159" s="306"/>
      <c r="M159" s="306"/>
      <c r="N159" s="306"/>
      <c r="O159" s="306"/>
      <c r="P159" s="306"/>
      <c r="Q159" s="306"/>
      <c r="R159" s="306"/>
      <c r="S159" s="306"/>
      <c r="T159" s="306"/>
      <c r="U159" s="306"/>
      <c r="V159" s="306"/>
      <c r="W159" s="306"/>
      <c r="X159" s="306"/>
      <c r="Y159" s="306"/>
      <c r="Z159" s="306"/>
      <c r="AA159" s="306"/>
      <c r="AB159" s="306"/>
      <c r="AC159" s="306"/>
      <c r="AD159" s="362"/>
      <c r="AE159" s="362"/>
    </row>
    <row r="160">
      <c r="A160" s="317" t="s">
        <v>984</v>
      </c>
      <c r="B160" s="315" t="str">
        <f t="shared" si="10"/>
        <v>CIMB0107537002338</v>
      </c>
      <c r="C160" s="315">
        <f t="shared" si="11"/>
        <v>104</v>
      </c>
      <c r="D160" s="317">
        <f t="shared" si="12"/>
        <v>2002</v>
      </c>
      <c r="E160" s="433">
        <f t="shared" si="13"/>
        <v>45828</v>
      </c>
      <c r="F160" s="401"/>
      <c r="G160" s="430" t="s">
        <v>936</v>
      </c>
      <c r="H160" s="434"/>
      <c r="I160" s="320">
        <f t="shared" si="14"/>
        <v>45828</v>
      </c>
      <c r="J160" s="323">
        <f t="shared" si="15"/>
        <v>45930.375</v>
      </c>
      <c r="K160" s="306"/>
      <c r="L160" s="306"/>
      <c r="M160" s="306"/>
      <c r="N160" s="306"/>
      <c r="O160" s="306"/>
      <c r="P160" s="306"/>
      <c r="Q160" s="306"/>
      <c r="R160" s="306"/>
      <c r="S160" s="306"/>
      <c r="T160" s="306"/>
      <c r="U160" s="306"/>
      <c r="V160" s="306"/>
      <c r="W160" s="306"/>
      <c r="X160" s="306"/>
      <c r="Y160" s="306"/>
      <c r="Z160" s="306"/>
      <c r="AA160" s="306"/>
      <c r="AB160" s="306"/>
      <c r="AC160" s="306"/>
      <c r="AD160" s="306"/>
      <c r="AE160" s="306"/>
    </row>
    <row r="161">
      <c r="A161" s="304"/>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c r="AA161" s="306"/>
      <c r="AB161" s="306"/>
      <c r="AC161" s="306"/>
      <c r="AD161" s="306"/>
      <c r="AE161" s="306"/>
    </row>
    <row r="162">
      <c r="A162" s="304"/>
      <c r="B162" s="306"/>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c r="AA162" s="306"/>
      <c r="AB162" s="306"/>
      <c r="AC162" s="306"/>
      <c r="AD162" s="306"/>
      <c r="AE162" s="306"/>
    </row>
    <row r="163">
      <c r="A163" s="304"/>
      <c r="B163" s="306"/>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c r="AA163" s="306"/>
      <c r="AB163" s="306"/>
      <c r="AC163" s="306"/>
      <c r="AD163" s="306"/>
      <c r="AE163" s="306"/>
    </row>
    <row r="164">
      <c r="A164" s="435"/>
      <c r="B164" s="310"/>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c r="AA164" s="306"/>
      <c r="AB164" s="306"/>
      <c r="AC164" s="306"/>
      <c r="AD164" s="306"/>
      <c r="AE164" s="306"/>
    </row>
    <row r="165">
      <c r="A165" s="435"/>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row>
    <row r="166">
      <c r="A166" s="304"/>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row>
    <row r="167">
      <c r="A167" s="304"/>
      <c r="B167" s="306"/>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c r="AA167" s="306"/>
      <c r="AB167" s="306"/>
      <c r="AC167" s="306"/>
      <c r="AD167" s="306"/>
      <c r="AE167" s="306"/>
    </row>
    <row r="168">
      <c r="A168" s="304"/>
      <c r="B168" s="306"/>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c r="AA168" s="306"/>
      <c r="AB168" s="306"/>
      <c r="AC168" s="306"/>
      <c r="AD168" s="306"/>
      <c r="AE168" s="306"/>
    </row>
    <row r="169">
      <c r="A169" s="304"/>
      <c r="B169" s="306"/>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c r="AA169" s="306"/>
      <c r="AB169" s="306"/>
      <c r="AC169" s="306"/>
      <c r="AD169" s="306"/>
      <c r="AE169" s="306"/>
    </row>
    <row r="170">
      <c r="A170" s="304"/>
      <c r="B170" s="306"/>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c r="AA170" s="306"/>
      <c r="AB170" s="306"/>
      <c r="AC170" s="306"/>
      <c r="AD170" s="306"/>
      <c r="AE170" s="306"/>
    </row>
    <row r="171">
      <c r="A171" s="304"/>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c r="AA171" s="306"/>
      <c r="AB171" s="306"/>
      <c r="AC171" s="306"/>
      <c r="AD171" s="306"/>
      <c r="AE171" s="306"/>
    </row>
    <row r="172">
      <c r="A172" s="304"/>
      <c r="B172" s="306"/>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c r="AA172" s="306"/>
      <c r="AB172" s="306"/>
      <c r="AC172" s="306"/>
      <c r="AD172" s="306"/>
      <c r="AE172" s="306"/>
    </row>
    <row r="173">
      <c r="A173" s="304"/>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c r="AA173" s="306"/>
      <c r="AB173" s="306"/>
      <c r="AC173" s="306"/>
      <c r="AD173" s="306"/>
      <c r="AE173" s="306"/>
    </row>
    <row r="174">
      <c r="A174" s="304"/>
      <c r="B174" s="306"/>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c r="AA174" s="306"/>
      <c r="AB174" s="306"/>
      <c r="AC174" s="306"/>
      <c r="AD174" s="306"/>
      <c r="AE174" s="306"/>
    </row>
    <row r="175">
      <c r="A175" s="304"/>
      <c r="B175" s="306"/>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c r="AA175" s="306"/>
      <c r="AB175" s="306"/>
      <c r="AC175" s="306"/>
      <c r="AD175" s="306"/>
      <c r="AE175" s="306"/>
    </row>
    <row r="176">
      <c r="A176" s="304"/>
      <c r="B176" s="306"/>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c r="AA176" s="306"/>
      <c r="AB176" s="306"/>
      <c r="AC176" s="306"/>
      <c r="AD176" s="306"/>
      <c r="AE176" s="306"/>
    </row>
    <row r="177">
      <c r="A177" s="304"/>
      <c r="B177" s="306"/>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c r="AA177" s="306"/>
      <c r="AB177" s="306"/>
      <c r="AC177" s="306"/>
      <c r="AD177" s="306"/>
      <c r="AE177" s="306"/>
    </row>
    <row r="178">
      <c r="A178" s="304"/>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c r="AA178" s="306"/>
      <c r="AB178" s="306"/>
      <c r="AC178" s="306"/>
      <c r="AD178" s="306"/>
      <c r="AE178" s="306"/>
    </row>
    <row r="179">
      <c r="A179" s="304"/>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c r="AA179" s="306"/>
      <c r="AB179" s="306"/>
      <c r="AC179" s="306"/>
      <c r="AD179" s="306"/>
      <c r="AE179" s="306"/>
    </row>
    <row r="180">
      <c r="A180" s="304"/>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c r="AA180" s="306"/>
      <c r="AB180" s="306"/>
      <c r="AC180" s="306"/>
      <c r="AD180" s="306"/>
      <c r="AE180" s="306"/>
    </row>
    <row r="181">
      <c r="A181" s="304"/>
      <c r="B181" s="306"/>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c r="AA181" s="306"/>
      <c r="AB181" s="306"/>
      <c r="AC181" s="306"/>
      <c r="AD181" s="306"/>
      <c r="AE181" s="306"/>
    </row>
    <row r="182">
      <c r="A182" s="304"/>
      <c r="B182" s="306"/>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c r="AA182" s="306"/>
      <c r="AB182" s="306"/>
      <c r="AC182" s="306"/>
      <c r="AD182" s="306"/>
      <c r="AE182" s="306"/>
    </row>
    <row r="183">
      <c r="A183" s="304"/>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c r="AA183" s="306"/>
      <c r="AB183" s="306"/>
      <c r="AC183" s="306"/>
      <c r="AD183" s="306"/>
      <c r="AE183" s="306"/>
    </row>
    <row r="184">
      <c r="A184" s="304"/>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c r="AA184" s="306"/>
      <c r="AB184" s="306"/>
      <c r="AC184" s="306"/>
      <c r="AD184" s="306"/>
      <c r="AE184" s="306"/>
    </row>
    <row r="185">
      <c r="A185" s="304"/>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c r="AA185" s="306"/>
      <c r="AB185" s="306"/>
      <c r="AC185" s="306"/>
      <c r="AD185" s="306"/>
      <c r="AE185" s="306"/>
    </row>
    <row r="186">
      <c r="A186" s="304"/>
      <c r="B186" s="306"/>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c r="AA186" s="306"/>
      <c r="AB186" s="306"/>
      <c r="AC186" s="306"/>
      <c r="AD186" s="306"/>
      <c r="AE186" s="306"/>
    </row>
    <row r="187">
      <c r="A187" s="304"/>
      <c r="B187" s="306"/>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c r="AA187" s="306"/>
      <c r="AB187" s="306"/>
      <c r="AC187" s="306"/>
      <c r="AD187" s="306"/>
      <c r="AE187" s="306"/>
    </row>
    <row r="188">
      <c r="A188" s="304"/>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c r="AA188" s="306"/>
      <c r="AB188" s="306"/>
      <c r="AC188" s="306"/>
      <c r="AD188" s="306"/>
      <c r="AE188" s="306"/>
    </row>
    <row r="189">
      <c r="A189" s="304"/>
      <c r="B189" s="306"/>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c r="AA189" s="306"/>
      <c r="AB189" s="306"/>
      <c r="AC189" s="306"/>
      <c r="AD189" s="306"/>
      <c r="AE189" s="306"/>
    </row>
    <row r="190">
      <c r="A190" s="304"/>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c r="AA190" s="306"/>
      <c r="AB190" s="306"/>
      <c r="AC190" s="306"/>
      <c r="AD190" s="306"/>
      <c r="AE190" s="306"/>
    </row>
    <row r="191">
      <c r="A191" s="304"/>
      <c r="B191" s="3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c r="AA191" s="306"/>
      <c r="AB191" s="306"/>
      <c r="AC191" s="306"/>
      <c r="AD191" s="306"/>
      <c r="AE191" s="306"/>
    </row>
    <row r="192">
      <c r="A192" s="304"/>
      <c r="B192" s="306"/>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c r="AA192" s="306"/>
      <c r="AB192" s="306"/>
      <c r="AC192" s="306"/>
      <c r="AD192" s="306"/>
      <c r="AE192" s="306"/>
    </row>
    <row r="193">
      <c r="A193" s="304"/>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c r="AA193" s="306"/>
      <c r="AB193" s="306"/>
      <c r="AC193" s="306"/>
      <c r="AD193" s="306"/>
      <c r="AE193" s="306"/>
    </row>
    <row r="194">
      <c r="A194" s="304"/>
      <c r="B194" s="306"/>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c r="AA194" s="306"/>
      <c r="AB194" s="306"/>
      <c r="AC194" s="306"/>
      <c r="AD194" s="306"/>
      <c r="AE194" s="306"/>
    </row>
    <row r="195">
      <c r="A195" s="304"/>
      <c r="B195" s="306"/>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c r="AA195" s="306"/>
      <c r="AB195" s="306"/>
      <c r="AC195" s="306"/>
      <c r="AD195" s="306"/>
      <c r="AE195" s="306"/>
    </row>
    <row r="196">
      <c r="A196" s="304"/>
      <c r="B196" s="306"/>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c r="AA196" s="306"/>
      <c r="AB196" s="306"/>
      <c r="AC196" s="306"/>
      <c r="AD196" s="306"/>
      <c r="AE196" s="306"/>
    </row>
    <row r="197">
      <c r="A197" s="304"/>
      <c r="B197" s="306"/>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c r="AA197" s="306"/>
      <c r="AB197" s="306"/>
      <c r="AC197" s="306"/>
      <c r="AD197" s="306"/>
      <c r="AE197" s="306"/>
    </row>
    <row r="198">
      <c r="A198" s="304"/>
      <c r="B198" s="306"/>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c r="AA198" s="306"/>
      <c r="AB198" s="306"/>
      <c r="AC198" s="306"/>
      <c r="AD198" s="306"/>
      <c r="AE198" s="306"/>
    </row>
    <row r="199">
      <c r="A199" s="304"/>
      <c r="B199" s="306"/>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c r="AA199" s="306"/>
      <c r="AB199" s="306"/>
      <c r="AC199" s="306"/>
      <c r="AD199" s="306"/>
      <c r="AE199" s="306"/>
    </row>
    <row r="200">
      <c r="A200" s="304"/>
      <c r="B200" s="306"/>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c r="AA200" s="306"/>
      <c r="AB200" s="306"/>
      <c r="AC200" s="306"/>
      <c r="AD200" s="306"/>
      <c r="AE200" s="306"/>
    </row>
    <row r="201">
      <c r="A201" s="304"/>
      <c r="B201" s="306"/>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c r="AA201" s="306"/>
      <c r="AB201" s="306"/>
      <c r="AC201" s="306"/>
      <c r="AD201" s="306"/>
      <c r="AE201" s="306"/>
    </row>
    <row r="202">
      <c r="A202" s="304"/>
      <c r="B202" s="306"/>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c r="AA202" s="306"/>
      <c r="AB202" s="306"/>
      <c r="AC202" s="306"/>
      <c r="AD202" s="306"/>
      <c r="AE202" s="306"/>
    </row>
    <row r="203">
      <c r="A203" s="304"/>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c r="AA203" s="306"/>
      <c r="AB203" s="306"/>
      <c r="AC203" s="306"/>
      <c r="AD203" s="306"/>
      <c r="AE203" s="306"/>
    </row>
    <row r="204">
      <c r="A204" s="304"/>
      <c r="B204" s="306"/>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c r="AA204" s="306"/>
      <c r="AB204" s="306"/>
      <c r="AC204" s="306"/>
      <c r="AD204" s="306"/>
      <c r="AE204" s="306"/>
    </row>
    <row r="205">
      <c r="A205" s="304"/>
      <c r="B205" s="306"/>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c r="AA205" s="306"/>
      <c r="AB205" s="306"/>
      <c r="AC205" s="306"/>
      <c r="AD205" s="306"/>
      <c r="AE205" s="306"/>
    </row>
    <row r="206">
      <c r="A206" s="304"/>
      <c r="B206" s="306"/>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c r="AA206" s="306"/>
      <c r="AB206" s="306"/>
      <c r="AC206" s="306"/>
      <c r="AD206" s="306"/>
      <c r="AE206" s="306"/>
    </row>
    <row r="207">
      <c r="A207" s="304"/>
      <c r="B207" s="306"/>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c r="AA207" s="306"/>
      <c r="AB207" s="306"/>
      <c r="AC207" s="306"/>
      <c r="AD207" s="306"/>
      <c r="AE207" s="306"/>
    </row>
    <row r="208">
      <c r="A208" s="304"/>
      <c r="B208" s="306"/>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c r="AA208" s="306"/>
      <c r="AB208" s="306"/>
      <c r="AC208" s="306"/>
      <c r="AD208" s="306"/>
      <c r="AE208" s="306"/>
    </row>
    <row r="209">
      <c r="A209" s="304"/>
      <c r="B209" s="306"/>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c r="AA209" s="306"/>
      <c r="AB209" s="306"/>
      <c r="AC209" s="306"/>
      <c r="AD209" s="306"/>
      <c r="AE209" s="306"/>
    </row>
    <row r="210">
      <c r="A210" s="304"/>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row>
    <row r="211">
      <c r="A211" s="304"/>
      <c r="B211" s="306"/>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c r="AA211" s="306"/>
      <c r="AB211" s="306"/>
      <c r="AC211" s="306"/>
      <c r="AD211" s="306"/>
      <c r="AE211" s="306"/>
    </row>
    <row r="212">
      <c r="A212" s="304"/>
      <c r="B212" s="306"/>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c r="AA212" s="306"/>
      <c r="AB212" s="306"/>
      <c r="AC212" s="306"/>
      <c r="AD212" s="306"/>
      <c r="AE212" s="306"/>
    </row>
    <row r="213">
      <c r="A213" s="304"/>
      <c r="B213" s="306"/>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c r="AA213" s="306"/>
      <c r="AB213" s="306"/>
      <c r="AC213" s="306"/>
      <c r="AD213" s="306"/>
      <c r="AE213" s="306"/>
    </row>
    <row r="214">
      <c r="A214" s="304"/>
      <c r="B214" s="306"/>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c r="AA214" s="306"/>
      <c r="AB214" s="306"/>
      <c r="AC214" s="306"/>
      <c r="AD214" s="306"/>
      <c r="AE214" s="306"/>
    </row>
    <row r="215">
      <c r="A215" s="304"/>
      <c r="B215" s="306"/>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c r="AA215" s="306"/>
      <c r="AB215" s="306"/>
      <c r="AC215" s="306"/>
      <c r="AD215" s="306"/>
      <c r="AE215" s="306"/>
    </row>
    <row r="216">
      <c r="A216" s="304"/>
      <c r="B216" s="306"/>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c r="AA216" s="306"/>
      <c r="AB216" s="306"/>
      <c r="AC216" s="306"/>
      <c r="AD216" s="306"/>
      <c r="AE216" s="306"/>
    </row>
    <row r="217">
      <c r="A217" s="304"/>
      <c r="B217" s="306"/>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c r="AA217" s="306"/>
      <c r="AB217" s="306"/>
      <c r="AC217" s="306"/>
      <c r="AD217" s="306"/>
      <c r="AE217" s="306"/>
    </row>
    <row r="218">
      <c r="A218" s="304"/>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c r="AA218" s="306"/>
      <c r="AB218" s="306"/>
      <c r="AC218" s="306"/>
      <c r="AD218" s="306"/>
      <c r="AE218" s="306"/>
    </row>
    <row r="219">
      <c r="A219" s="304"/>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c r="AA219" s="306"/>
      <c r="AB219" s="306"/>
      <c r="AC219" s="306"/>
      <c r="AD219" s="306"/>
      <c r="AE219" s="306"/>
    </row>
    <row r="220">
      <c r="A220" s="304"/>
      <c r="B220" s="306"/>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c r="AA220" s="306"/>
      <c r="AB220" s="306"/>
      <c r="AC220" s="306"/>
      <c r="AD220" s="306"/>
      <c r="AE220" s="306"/>
    </row>
    <row r="221">
      <c r="A221" s="304"/>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c r="AA221" s="306"/>
      <c r="AB221" s="306"/>
      <c r="AC221" s="306"/>
      <c r="AD221" s="306"/>
      <c r="AE221" s="306"/>
    </row>
    <row r="222">
      <c r="A222" s="304"/>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c r="AA222" s="306"/>
      <c r="AB222" s="306"/>
      <c r="AC222" s="306"/>
      <c r="AD222" s="306"/>
      <c r="AE222" s="306"/>
    </row>
    <row r="223">
      <c r="A223" s="304"/>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c r="AA223" s="306"/>
      <c r="AB223" s="306"/>
      <c r="AC223" s="306"/>
      <c r="AD223" s="306"/>
      <c r="AE223" s="306"/>
    </row>
    <row r="224">
      <c r="A224" s="304"/>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c r="AA224" s="306"/>
      <c r="AB224" s="306"/>
      <c r="AC224" s="306"/>
      <c r="AD224" s="306"/>
      <c r="AE224" s="306"/>
    </row>
    <row r="225">
      <c r="A225" s="304"/>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c r="AA225" s="306"/>
      <c r="AB225" s="306"/>
      <c r="AC225" s="306"/>
      <c r="AD225" s="306"/>
      <c r="AE225" s="306"/>
    </row>
    <row r="226">
      <c r="A226" s="304"/>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c r="AA226" s="306"/>
      <c r="AB226" s="306"/>
      <c r="AC226" s="306"/>
      <c r="AD226" s="306"/>
      <c r="AE226" s="306"/>
    </row>
    <row r="227">
      <c r="A227" s="304"/>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c r="AA227" s="306"/>
      <c r="AB227" s="306"/>
      <c r="AC227" s="306"/>
      <c r="AD227" s="306"/>
      <c r="AE227" s="306"/>
    </row>
    <row r="228">
      <c r="A228" s="304"/>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c r="AA228" s="306"/>
      <c r="AB228" s="306"/>
      <c r="AC228" s="306"/>
      <c r="AD228" s="306"/>
      <c r="AE228" s="306"/>
    </row>
    <row r="229">
      <c r="A229" s="304"/>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c r="AA229" s="306"/>
      <c r="AB229" s="306"/>
      <c r="AC229" s="306"/>
      <c r="AD229" s="306"/>
      <c r="AE229" s="306"/>
    </row>
    <row r="230">
      <c r="A230" s="304"/>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c r="AA230" s="306"/>
      <c r="AB230" s="306"/>
      <c r="AC230" s="306"/>
      <c r="AD230" s="306"/>
      <c r="AE230" s="306"/>
    </row>
    <row r="231">
      <c r="A231" s="304"/>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c r="AA231" s="306"/>
      <c r="AB231" s="306"/>
      <c r="AC231" s="306"/>
      <c r="AD231" s="306"/>
      <c r="AE231" s="306"/>
    </row>
    <row r="232">
      <c r="A232" s="304"/>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c r="AA232" s="306"/>
      <c r="AB232" s="306"/>
      <c r="AC232" s="306"/>
      <c r="AD232" s="306"/>
      <c r="AE232" s="306"/>
    </row>
    <row r="233">
      <c r="A233" s="304"/>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c r="AA233" s="306"/>
      <c r="AB233" s="306"/>
      <c r="AC233" s="306"/>
      <c r="AD233" s="306"/>
      <c r="AE233" s="306"/>
    </row>
    <row r="234">
      <c r="A234" s="304"/>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c r="AA234" s="306"/>
      <c r="AB234" s="306"/>
      <c r="AC234" s="306"/>
      <c r="AD234" s="306"/>
      <c r="AE234" s="306"/>
    </row>
    <row r="235">
      <c r="A235" s="304"/>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c r="AA235" s="306"/>
      <c r="AB235" s="306"/>
      <c r="AC235" s="306"/>
      <c r="AD235" s="306"/>
      <c r="AE235" s="306"/>
    </row>
    <row r="236">
      <c r="A236" s="304"/>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c r="AA236" s="306"/>
      <c r="AB236" s="306"/>
      <c r="AC236" s="306"/>
      <c r="AD236" s="306"/>
      <c r="AE236" s="306"/>
    </row>
    <row r="237">
      <c r="A237" s="304"/>
      <c r="B237" s="306"/>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row>
    <row r="238">
      <c r="A238" s="304"/>
      <c r="B238" s="306"/>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c r="AA238" s="306"/>
      <c r="AB238" s="306"/>
      <c r="AC238" s="306"/>
      <c r="AD238" s="306"/>
      <c r="AE238" s="306"/>
    </row>
    <row r="239">
      <c r="A239" s="304"/>
      <c r="B239" s="306"/>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c r="AA239" s="306"/>
      <c r="AB239" s="306"/>
      <c r="AC239" s="306"/>
      <c r="AD239" s="306"/>
      <c r="AE239" s="306"/>
    </row>
    <row r="240">
      <c r="A240" s="304"/>
      <c r="B240" s="306"/>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c r="AA240" s="306"/>
      <c r="AB240" s="306"/>
      <c r="AC240" s="306"/>
      <c r="AD240" s="306"/>
      <c r="AE240" s="306"/>
    </row>
    <row r="241">
      <c r="A241" s="304"/>
      <c r="B241" s="306"/>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c r="AA241" s="306"/>
      <c r="AB241" s="306"/>
      <c r="AC241" s="306"/>
      <c r="AD241" s="306"/>
      <c r="AE241" s="306"/>
    </row>
    <row r="242">
      <c r="A242" s="304"/>
      <c r="B242" s="306"/>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c r="AA242" s="306"/>
      <c r="AB242" s="306"/>
      <c r="AC242" s="306"/>
      <c r="AD242" s="306"/>
      <c r="AE242" s="306"/>
    </row>
    <row r="243">
      <c r="A243" s="304"/>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c r="AA243" s="306"/>
      <c r="AB243" s="306"/>
      <c r="AC243" s="306"/>
      <c r="AD243" s="306"/>
      <c r="AE243" s="306"/>
    </row>
    <row r="244">
      <c r="A244" s="304"/>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c r="AA244" s="306"/>
      <c r="AB244" s="306"/>
      <c r="AC244" s="306"/>
      <c r="AD244" s="306"/>
      <c r="AE244" s="306"/>
    </row>
    <row r="245">
      <c r="A245" s="304"/>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c r="AA245" s="306"/>
      <c r="AB245" s="306"/>
      <c r="AC245" s="306"/>
      <c r="AD245" s="306"/>
      <c r="AE245" s="306"/>
    </row>
    <row r="246">
      <c r="A246" s="304"/>
      <c r="B246" s="306"/>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c r="AA246" s="306"/>
      <c r="AB246" s="306"/>
      <c r="AC246" s="306"/>
      <c r="AD246" s="306"/>
      <c r="AE246" s="306"/>
    </row>
    <row r="247">
      <c r="A247" s="304"/>
      <c r="B247" s="306"/>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c r="AA247" s="306"/>
      <c r="AB247" s="306"/>
      <c r="AC247" s="306"/>
      <c r="AD247" s="306"/>
      <c r="AE247" s="306"/>
    </row>
    <row r="248">
      <c r="A248" s="304"/>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c r="AA248" s="306"/>
      <c r="AB248" s="306"/>
      <c r="AC248" s="306"/>
      <c r="AD248" s="306"/>
      <c r="AE248" s="306"/>
    </row>
    <row r="249">
      <c r="A249" s="304"/>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c r="AA249" s="306"/>
      <c r="AB249" s="306"/>
      <c r="AC249" s="306"/>
      <c r="AD249" s="306"/>
      <c r="AE249" s="306"/>
    </row>
    <row r="250">
      <c r="A250" s="304"/>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c r="AA250" s="306"/>
      <c r="AB250" s="306"/>
      <c r="AC250" s="306"/>
      <c r="AD250" s="306"/>
      <c r="AE250" s="306"/>
    </row>
    <row r="251">
      <c r="A251" s="304"/>
      <c r="B251" s="306"/>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c r="AA251" s="306"/>
      <c r="AB251" s="306"/>
      <c r="AC251" s="306"/>
      <c r="AD251" s="306"/>
      <c r="AE251" s="306"/>
    </row>
    <row r="252">
      <c r="A252" s="304"/>
      <c r="B252" s="306"/>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c r="AA252" s="306"/>
      <c r="AB252" s="306"/>
      <c r="AC252" s="306"/>
      <c r="AD252" s="306"/>
      <c r="AE252" s="306"/>
    </row>
    <row r="253">
      <c r="A253" s="304"/>
      <c r="B253" s="306"/>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c r="AA253" s="306"/>
      <c r="AB253" s="306"/>
      <c r="AC253" s="306"/>
      <c r="AD253" s="306"/>
      <c r="AE253" s="306"/>
    </row>
    <row r="254">
      <c r="A254" s="304"/>
      <c r="B254" s="306"/>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c r="AA254" s="306"/>
      <c r="AB254" s="306"/>
      <c r="AC254" s="306"/>
      <c r="AD254" s="306"/>
      <c r="AE254" s="306"/>
    </row>
    <row r="255">
      <c r="A255" s="304"/>
      <c r="B255" s="306"/>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c r="AA255" s="306"/>
      <c r="AB255" s="306"/>
      <c r="AC255" s="306"/>
      <c r="AD255" s="306"/>
      <c r="AE255" s="306"/>
    </row>
    <row r="256">
      <c r="A256" s="304"/>
      <c r="B256" s="306"/>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c r="AA256" s="306"/>
      <c r="AB256" s="306"/>
      <c r="AC256" s="306"/>
      <c r="AD256" s="306"/>
      <c r="AE256" s="306"/>
    </row>
    <row r="257">
      <c r="A257" s="304"/>
      <c r="B257" s="306"/>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c r="AA257" s="306"/>
      <c r="AB257" s="306"/>
      <c r="AC257" s="306"/>
      <c r="AD257" s="306"/>
      <c r="AE257" s="306"/>
    </row>
    <row r="258">
      <c r="A258" s="304"/>
      <c r="B258" s="306"/>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c r="AA258" s="306"/>
      <c r="AB258" s="306"/>
      <c r="AC258" s="306"/>
      <c r="AD258" s="306"/>
      <c r="AE258" s="306"/>
    </row>
    <row r="259">
      <c r="A259" s="304"/>
      <c r="B259" s="306"/>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c r="AA259" s="306"/>
      <c r="AB259" s="306"/>
      <c r="AC259" s="306"/>
      <c r="AD259" s="306"/>
      <c r="AE259" s="306"/>
    </row>
    <row r="260">
      <c r="A260" s="304"/>
      <c r="B260" s="306"/>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c r="AA260" s="306"/>
      <c r="AB260" s="306"/>
      <c r="AC260" s="306"/>
      <c r="AD260" s="306"/>
      <c r="AE260" s="306"/>
    </row>
    <row r="261">
      <c r="A261" s="304"/>
      <c r="B261" s="306"/>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c r="AA261" s="306"/>
      <c r="AB261" s="306"/>
      <c r="AC261" s="306"/>
      <c r="AD261" s="306"/>
      <c r="AE261" s="306"/>
    </row>
    <row r="262">
      <c r="A262" s="304"/>
      <c r="B262" s="306"/>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c r="AA262" s="306"/>
      <c r="AB262" s="306"/>
      <c r="AC262" s="306"/>
      <c r="AD262" s="306"/>
      <c r="AE262" s="306"/>
    </row>
    <row r="263">
      <c r="A263" s="304"/>
      <c r="B263" s="306"/>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c r="AA263" s="306"/>
      <c r="AB263" s="306"/>
      <c r="AC263" s="306"/>
      <c r="AD263" s="306"/>
      <c r="AE263" s="306"/>
    </row>
    <row r="264">
      <c r="A264" s="304"/>
      <c r="B264" s="306"/>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c r="AA264" s="306"/>
      <c r="AB264" s="306"/>
      <c r="AC264" s="306"/>
      <c r="AD264" s="306"/>
      <c r="AE264" s="306"/>
    </row>
    <row r="265">
      <c r="A265" s="304"/>
      <c r="B265" s="306"/>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c r="AA265" s="306"/>
      <c r="AB265" s="306"/>
      <c r="AC265" s="306"/>
      <c r="AD265" s="306"/>
      <c r="AE265" s="306"/>
    </row>
    <row r="266">
      <c r="A266" s="304"/>
      <c r="B266" s="306"/>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c r="AA266" s="306"/>
      <c r="AB266" s="306"/>
      <c r="AC266" s="306"/>
      <c r="AD266" s="306"/>
      <c r="AE266" s="306"/>
    </row>
    <row r="267">
      <c r="A267" s="304"/>
      <c r="B267" s="306"/>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c r="AA267" s="306"/>
      <c r="AB267" s="306"/>
      <c r="AC267" s="306"/>
      <c r="AD267" s="306"/>
      <c r="AE267" s="306"/>
    </row>
    <row r="268">
      <c r="A268" s="304"/>
      <c r="B268" s="306"/>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c r="AA268" s="306"/>
      <c r="AB268" s="306"/>
      <c r="AC268" s="306"/>
      <c r="AD268" s="306"/>
      <c r="AE268" s="306"/>
    </row>
    <row r="269">
      <c r="A269" s="304"/>
      <c r="B269" s="306"/>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c r="AA269" s="306"/>
      <c r="AB269" s="306"/>
      <c r="AC269" s="306"/>
      <c r="AD269" s="306"/>
      <c r="AE269" s="306"/>
    </row>
    <row r="270">
      <c r="A270" s="304"/>
      <c r="B270" s="306"/>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c r="AA270" s="306"/>
      <c r="AB270" s="306"/>
      <c r="AC270" s="306"/>
      <c r="AD270" s="306"/>
      <c r="AE270" s="306"/>
    </row>
    <row r="271">
      <c r="A271" s="304"/>
      <c r="B271" s="306"/>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c r="AA271" s="306"/>
      <c r="AB271" s="306"/>
      <c r="AC271" s="306"/>
      <c r="AD271" s="306"/>
      <c r="AE271" s="306"/>
    </row>
    <row r="272">
      <c r="A272" s="304"/>
      <c r="B272" s="306"/>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c r="AA272" s="306"/>
      <c r="AB272" s="306"/>
      <c r="AC272" s="306"/>
      <c r="AD272" s="306"/>
      <c r="AE272" s="306"/>
    </row>
    <row r="273">
      <c r="A273" s="304"/>
      <c r="B273" s="306"/>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c r="AA273" s="306"/>
      <c r="AB273" s="306"/>
      <c r="AC273" s="306"/>
      <c r="AD273" s="306"/>
      <c r="AE273" s="306"/>
    </row>
    <row r="274">
      <c r="A274" s="304"/>
      <c r="B274" s="306"/>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c r="AA274" s="306"/>
      <c r="AB274" s="306"/>
      <c r="AC274" s="306"/>
      <c r="AD274" s="306"/>
      <c r="AE274" s="306"/>
    </row>
    <row r="275">
      <c r="A275" s="304"/>
      <c r="B275" s="306"/>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c r="AA275" s="306"/>
      <c r="AB275" s="306"/>
      <c r="AC275" s="306"/>
      <c r="AD275" s="306"/>
      <c r="AE275" s="306"/>
    </row>
    <row r="276">
      <c r="A276" s="304"/>
      <c r="B276" s="306"/>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c r="AA276" s="306"/>
      <c r="AB276" s="306"/>
      <c r="AC276" s="306"/>
      <c r="AD276" s="306"/>
      <c r="AE276" s="306"/>
    </row>
    <row r="277">
      <c r="A277" s="304"/>
      <c r="B277" s="306"/>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c r="AA277" s="306"/>
      <c r="AB277" s="306"/>
      <c r="AC277" s="306"/>
      <c r="AD277" s="306"/>
      <c r="AE277" s="306"/>
    </row>
    <row r="278">
      <c r="A278" s="304"/>
      <c r="B278" s="306"/>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c r="AA278" s="306"/>
      <c r="AB278" s="306"/>
      <c r="AC278" s="306"/>
      <c r="AD278" s="306"/>
      <c r="AE278" s="306"/>
    </row>
    <row r="279">
      <c r="A279" s="304"/>
      <c r="B279" s="306"/>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c r="AA279" s="306"/>
      <c r="AB279" s="306"/>
      <c r="AC279" s="306"/>
      <c r="AD279" s="306"/>
      <c r="AE279" s="306"/>
    </row>
    <row r="280">
      <c r="A280" s="304"/>
      <c r="B280" s="306"/>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c r="AA280" s="306"/>
      <c r="AB280" s="306"/>
      <c r="AC280" s="306"/>
      <c r="AD280" s="306"/>
      <c r="AE280" s="306"/>
    </row>
    <row r="281">
      <c r="A281" s="304"/>
      <c r="B281" s="306"/>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c r="AA281" s="306"/>
      <c r="AB281" s="306"/>
      <c r="AC281" s="306"/>
      <c r="AD281" s="306"/>
      <c r="AE281" s="306"/>
    </row>
    <row r="282">
      <c r="A282" s="304"/>
      <c r="B282" s="306"/>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c r="AA282" s="306"/>
      <c r="AB282" s="306"/>
      <c r="AC282" s="306"/>
      <c r="AD282" s="306"/>
      <c r="AE282" s="306"/>
    </row>
    <row r="283">
      <c r="A283" s="304"/>
      <c r="B283" s="306"/>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c r="AA283" s="306"/>
      <c r="AB283" s="306"/>
      <c r="AC283" s="306"/>
      <c r="AD283" s="306"/>
      <c r="AE283" s="306"/>
    </row>
    <row r="284">
      <c r="A284" s="304"/>
      <c r="B284" s="306"/>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c r="AA284" s="306"/>
      <c r="AB284" s="306"/>
      <c r="AC284" s="306"/>
      <c r="AD284" s="306"/>
      <c r="AE284" s="306"/>
    </row>
    <row r="285">
      <c r="A285" s="304"/>
      <c r="B285" s="306"/>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c r="AA285" s="306"/>
      <c r="AB285" s="306"/>
      <c r="AC285" s="306"/>
      <c r="AD285" s="306"/>
      <c r="AE285" s="306"/>
    </row>
    <row r="286">
      <c r="A286" s="304"/>
      <c r="B286" s="306"/>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c r="AA286" s="306"/>
      <c r="AB286" s="306"/>
      <c r="AC286" s="306"/>
      <c r="AD286" s="306"/>
      <c r="AE286" s="306"/>
    </row>
    <row r="287">
      <c r="A287" s="304"/>
      <c r="B287" s="306"/>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c r="AA287" s="306"/>
      <c r="AB287" s="306"/>
      <c r="AC287" s="306"/>
      <c r="AD287" s="306"/>
      <c r="AE287" s="306"/>
    </row>
    <row r="288">
      <c r="A288" s="304"/>
      <c r="B288" s="306"/>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c r="AA288" s="306"/>
      <c r="AB288" s="306"/>
      <c r="AC288" s="306"/>
      <c r="AD288" s="306"/>
      <c r="AE288" s="306"/>
    </row>
    <row r="289">
      <c r="A289" s="304"/>
      <c r="B289" s="306"/>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c r="AA289" s="306"/>
      <c r="AB289" s="306"/>
      <c r="AC289" s="306"/>
      <c r="AD289" s="306"/>
      <c r="AE289" s="306"/>
    </row>
    <row r="290">
      <c r="A290" s="304"/>
      <c r="B290" s="306"/>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c r="AA290" s="306"/>
      <c r="AB290" s="306"/>
      <c r="AC290" s="306"/>
      <c r="AD290" s="306"/>
      <c r="AE290" s="306"/>
    </row>
    <row r="291">
      <c r="A291" s="304"/>
      <c r="B291" s="306"/>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c r="AA291" s="306"/>
      <c r="AB291" s="306"/>
      <c r="AC291" s="306"/>
      <c r="AD291" s="306"/>
      <c r="AE291" s="306"/>
    </row>
    <row r="292">
      <c r="A292" s="304"/>
      <c r="B292" s="306"/>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c r="AA292" s="306"/>
      <c r="AB292" s="306"/>
      <c r="AC292" s="306"/>
      <c r="AD292" s="306"/>
      <c r="AE292" s="306"/>
    </row>
    <row r="293">
      <c r="A293" s="304"/>
      <c r="B293" s="306"/>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c r="AA293" s="306"/>
      <c r="AB293" s="306"/>
      <c r="AC293" s="306"/>
      <c r="AD293" s="306"/>
      <c r="AE293" s="306"/>
    </row>
    <row r="294">
      <c r="A294" s="304"/>
      <c r="B294" s="306"/>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c r="AA294" s="306"/>
      <c r="AB294" s="306"/>
      <c r="AC294" s="306"/>
      <c r="AD294" s="306"/>
      <c r="AE294" s="306"/>
    </row>
    <row r="295">
      <c r="A295" s="304"/>
      <c r="B295" s="306"/>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c r="AA295" s="306"/>
      <c r="AB295" s="306"/>
      <c r="AC295" s="306"/>
      <c r="AD295" s="306"/>
      <c r="AE295" s="306"/>
    </row>
    <row r="296">
      <c r="A296" s="304"/>
      <c r="B296" s="306"/>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c r="AA296" s="306"/>
      <c r="AB296" s="306"/>
      <c r="AC296" s="306"/>
      <c r="AD296" s="306"/>
      <c r="AE296" s="306"/>
    </row>
    <row r="297">
      <c r="A297" s="304"/>
      <c r="B297" s="306"/>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c r="AA297" s="306"/>
      <c r="AB297" s="306"/>
      <c r="AC297" s="306"/>
      <c r="AD297" s="306"/>
      <c r="AE297" s="306"/>
    </row>
    <row r="298">
      <c r="A298" s="304"/>
      <c r="B298" s="306"/>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c r="AA298" s="306"/>
      <c r="AB298" s="306"/>
      <c r="AC298" s="306"/>
      <c r="AD298" s="306"/>
      <c r="AE298" s="306"/>
    </row>
    <row r="299">
      <c r="A299" s="304"/>
      <c r="B299" s="306"/>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c r="AA299" s="306"/>
      <c r="AB299" s="306"/>
      <c r="AC299" s="306"/>
      <c r="AD299" s="306"/>
      <c r="AE299" s="306"/>
    </row>
    <row r="300">
      <c r="A300" s="304"/>
      <c r="B300" s="306"/>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c r="AA300" s="306"/>
      <c r="AB300" s="306"/>
      <c r="AC300" s="306"/>
      <c r="AD300" s="306"/>
      <c r="AE300" s="306"/>
    </row>
    <row r="301">
      <c r="A301" s="304"/>
      <c r="B301" s="306"/>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c r="AA301" s="306"/>
      <c r="AB301" s="306"/>
      <c r="AC301" s="306"/>
      <c r="AD301" s="306"/>
      <c r="AE301" s="306"/>
    </row>
    <row r="302">
      <c r="A302" s="304"/>
      <c r="B302" s="306"/>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c r="AA302" s="306"/>
      <c r="AB302" s="306"/>
      <c r="AC302" s="306"/>
      <c r="AD302" s="306"/>
      <c r="AE302" s="306"/>
    </row>
    <row r="303">
      <c r="A303" s="304"/>
      <c r="B303" s="306"/>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c r="AA303" s="306"/>
      <c r="AB303" s="306"/>
      <c r="AC303" s="306"/>
      <c r="AD303" s="306"/>
      <c r="AE303" s="306"/>
    </row>
    <row r="304">
      <c r="A304" s="304"/>
      <c r="B304" s="306"/>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c r="AA304" s="306"/>
      <c r="AB304" s="306"/>
      <c r="AC304" s="306"/>
      <c r="AD304" s="306"/>
      <c r="AE304" s="306"/>
    </row>
    <row r="305">
      <c r="A305" s="304"/>
      <c r="B305" s="306"/>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c r="AA305" s="306"/>
      <c r="AB305" s="306"/>
      <c r="AC305" s="306"/>
      <c r="AD305" s="306"/>
      <c r="AE305" s="306"/>
    </row>
    <row r="306">
      <c r="A306" s="304"/>
      <c r="B306" s="306"/>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c r="AA306" s="306"/>
      <c r="AB306" s="306"/>
      <c r="AC306" s="306"/>
      <c r="AD306" s="306"/>
      <c r="AE306" s="306"/>
    </row>
    <row r="307">
      <c r="A307" s="304"/>
      <c r="B307" s="306"/>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c r="AA307" s="306"/>
      <c r="AB307" s="306"/>
      <c r="AC307" s="306"/>
      <c r="AD307" s="306"/>
      <c r="AE307" s="306"/>
    </row>
    <row r="308">
      <c r="A308" s="304"/>
      <c r="B308" s="306"/>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c r="AA308" s="306"/>
      <c r="AB308" s="306"/>
      <c r="AC308" s="306"/>
      <c r="AD308" s="306"/>
      <c r="AE308" s="306"/>
    </row>
    <row r="309">
      <c r="A309" s="304"/>
      <c r="B309" s="306"/>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c r="AA309" s="306"/>
      <c r="AB309" s="306"/>
      <c r="AC309" s="306"/>
      <c r="AD309" s="306"/>
      <c r="AE309" s="306"/>
    </row>
    <row r="310">
      <c r="A310" s="304"/>
      <c r="B310" s="306"/>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c r="AA310" s="306"/>
      <c r="AB310" s="306"/>
      <c r="AC310" s="306"/>
      <c r="AD310" s="306"/>
      <c r="AE310" s="306"/>
    </row>
    <row r="311">
      <c r="A311" s="304"/>
      <c r="B311" s="306"/>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c r="AA311" s="306"/>
      <c r="AB311" s="306"/>
      <c r="AC311" s="306"/>
      <c r="AD311" s="306"/>
      <c r="AE311" s="306"/>
    </row>
    <row r="312">
      <c r="A312" s="304"/>
      <c r="B312" s="306"/>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c r="AA312" s="306"/>
      <c r="AB312" s="306"/>
      <c r="AC312" s="306"/>
      <c r="AD312" s="306"/>
      <c r="AE312" s="306"/>
    </row>
    <row r="313">
      <c r="A313" s="304"/>
      <c r="B313" s="306"/>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c r="AA313" s="306"/>
      <c r="AB313" s="306"/>
      <c r="AC313" s="306"/>
      <c r="AD313" s="306"/>
      <c r="AE313" s="306"/>
    </row>
    <row r="314">
      <c r="A314" s="304"/>
      <c r="B314" s="306"/>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c r="AA314" s="306"/>
      <c r="AB314" s="306"/>
      <c r="AC314" s="306"/>
      <c r="AD314" s="306"/>
      <c r="AE314" s="306"/>
    </row>
    <row r="315">
      <c r="A315" s="304"/>
      <c r="B315" s="306"/>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c r="AA315" s="306"/>
      <c r="AB315" s="306"/>
      <c r="AC315" s="306"/>
      <c r="AD315" s="306"/>
      <c r="AE315" s="306"/>
    </row>
    <row r="316">
      <c r="A316" s="304"/>
      <c r="B316" s="306"/>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c r="AA316" s="306"/>
      <c r="AB316" s="306"/>
      <c r="AC316" s="306"/>
      <c r="AD316" s="306"/>
      <c r="AE316" s="306"/>
    </row>
    <row r="317">
      <c r="A317" s="304"/>
      <c r="B317" s="306"/>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c r="AA317" s="306"/>
      <c r="AB317" s="306"/>
      <c r="AC317" s="306"/>
      <c r="AD317" s="306"/>
      <c r="AE317" s="306"/>
    </row>
    <row r="318">
      <c r="A318" s="304"/>
      <c r="B318" s="306"/>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c r="AA318" s="306"/>
      <c r="AB318" s="306"/>
      <c r="AC318" s="306"/>
      <c r="AD318" s="306"/>
      <c r="AE318" s="306"/>
    </row>
    <row r="319">
      <c r="A319" s="304"/>
      <c r="B319" s="306"/>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c r="AA319" s="306"/>
      <c r="AB319" s="306"/>
      <c r="AC319" s="306"/>
      <c r="AD319" s="306"/>
      <c r="AE319" s="306"/>
    </row>
    <row r="320">
      <c r="A320" s="304"/>
      <c r="B320" s="306"/>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c r="AA320" s="306"/>
      <c r="AB320" s="306"/>
      <c r="AC320" s="306"/>
      <c r="AD320" s="306"/>
      <c r="AE320" s="306"/>
    </row>
    <row r="321">
      <c r="A321" s="304"/>
      <c r="B321" s="306"/>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c r="AA321" s="306"/>
      <c r="AB321" s="306"/>
      <c r="AC321" s="306"/>
      <c r="AD321" s="306"/>
      <c r="AE321" s="306"/>
    </row>
    <row r="322">
      <c r="A322" s="304"/>
      <c r="B322" s="306"/>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c r="AA322" s="306"/>
      <c r="AB322" s="306"/>
      <c r="AC322" s="306"/>
      <c r="AD322" s="306"/>
      <c r="AE322" s="306"/>
    </row>
    <row r="323">
      <c r="A323" s="304"/>
      <c r="B323" s="306"/>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c r="AA323" s="306"/>
      <c r="AB323" s="306"/>
      <c r="AC323" s="306"/>
      <c r="AD323" s="306"/>
      <c r="AE323" s="306"/>
    </row>
    <row r="324">
      <c r="A324" s="304"/>
      <c r="B324" s="306"/>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c r="AA324" s="306"/>
      <c r="AB324" s="306"/>
      <c r="AC324" s="306"/>
      <c r="AD324" s="306"/>
      <c r="AE324" s="306"/>
    </row>
    <row r="325">
      <c r="A325" s="304"/>
      <c r="B325" s="306"/>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c r="AA325" s="306"/>
      <c r="AB325" s="306"/>
      <c r="AC325" s="306"/>
      <c r="AD325" s="306"/>
      <c r="AE325" s="306"/>
    </row>
    <row r="326">
      <c r="A326" s="304"/>
      <c r="B326" s="306"/>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c r="AA326" s="306"/>
      <c r="AB326" s="306"/>
      <c r="AC326" s="306"/>
      <c r="AD326" s="306"/>
      <c r="AE326" s="306"/>
    </row>
    <row r="327">
      <c r="A327" s="304"/>
      <c r="B327" s="306"/>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c r="AA327" s="306"/>
      <c r="AB327" s="306"/>
      <c r="AC327" s="306"/>
      <c r="AD327" s="306"/>
      <c r="AE327" s="306"/>
    </row>
    <row r="328">
      <c r="A328" s="304"/>
      <c r="B328" s="306"/>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c r="AA328" s="306"/>
      <c r="AB328" s="306"/>
      <c r="AC328" s="306"/>
      <c r="AD328" s="306"/>
      <c r="AE328" s="306"/>
    </row>
    <row r="329">
      <c r="A329" s="304"/>
      <c r="B329" s="306"/>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c r="AA329" s="306"/>
      <c r="AB329" s="306"/>
      <c r="AC329" s="306"/>
      <c r="AD329" s="306"/>
      <c r="AE329" s="306"/>
    </row>
    <row r="330">
      <c r="A330" s="304"/>
      <c r="B330" s="306"/>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c r="AA330" s="306"/>
      <c r="AB330" s="306"/>
      <c r="AC330" s="306"/>
      <c r="AD330" s="306"/>
      <c r="AE330" s="306"/>
    </row>
    <row r="331">
      <c r="A331" s="304"/>
      <c r="B331" s="306"/>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c r="AA331" s="306"/>
      <c r="AB331" s="306"/>
      <c r="AC331" s="306"/>
      <c r="AD331" s="306"/>
      <c r="AE331" s="306"/>
    </row>
    <row r="332">
      <c r="A332" s="304"/>
      <c r="B332" s="306"/>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c r="AA332" s="306"/>
      <c r="AB332" s="306"/>
      <c r="AC332" s="306"/>
      <c r="AD332" s="306"/>
      <c r="AE332" s="306"/>
    </row>
    <row r="333">
      <c r="A333" s="304"/>
      <c r="B333" s="306"/>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c r="AA333" s="306"/>
      <c r="AB333" s="306"/>
      <c r="AC333" s="306"/>
      <c r="AD333" s="306"/>
      <c r="AE333" s="306"/>
    </row>
    <row r="334">
      <c r="A334" s="304"/>
      <c r="B334" s="306"/>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c r="AA334" s="306"/>
      <c r="AB334" s="306"/>
      <c r="AC334" s="306"/>
      <c r="AD334" s="306"/>
      <c r="AE334" s="306"/>
    </row>
    <row r="335">
      <c r="A335" s="304"/>
      <c r="B335" s="306"/>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c r="AA335" s="306"/>
      <c r="AB335" s="306"/>
      <c r="AC335" s="306"/>
      <c r="AD335" s="306"/>
      <c r="AE335" s="306"/>
    </row>
    <row r="336">
      <c r="A336" s="304"/>
      <c r="B336" s="306"/>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c r="AA336" s="306"/>
      <c r="AB336" s="306"/>
      <c r="AC336" s="306"/>
      <c r="AD336" s="306"/>
      <c r="AE336" s="306"/>
    </row>
    <row r="337">
      <c r="A337" s="304"/>
      <c r="B337" s="306"/>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c r="AA337" s="306"/>
      <c r="AB337" s="306"/>
      <c r="AC337" s="306"/>
      <c r="AD337" s="306"/>
      <c r="AE337" s="306"/>
    </row>
    <row r="338">
      <c r="A338" s="304"/>
      <c r="B338" s="306"/>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c r="AA338" s="306"/>
      <c r="AB338" s="306"/>
      <c r="AC338" s="306"/>
      <c r="AD338" s="306"/>
      <c r="AE338" s="306"/>
    </row>
    <row r="339">
      <c r="A339" s="304"/>
      <c r="B339" s="306"/>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c r="AA339" s="306"/>
      <c r="AB339" s="306"/>
      <c r="AC339" s="306"/>
      <c r="AD339" s="306"/>
      <c r="AE339" s="306"/>
    </row>
    <row r="340">
      <c r="A340" s="304"/>
      <c r="B340" s="306"/>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c r="AA340" s="306"/>
      <c r="AB340" s="306"/>
      <c r="AC340" s="306"/>
      <c r="AD340" s="306"/>
      <c r="AE340" s="306"/>
    </row>
    <row r="341">
      <c r="A341" s="304"/>
      <c r="B341" s="306"/>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c r="AA341" s="306"/>
      <c r="AB341" s="306"/>
      <c r="AC341" s="306"/>
      <c r="AD341" s="306"/>
      <c r="AE341" s="306"/>
    </row>
    <row r="342">
      <c r="A342" s="304"/>
      <c r="B342" s="306"/>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c r="AA342" s="306"/>
      <c r="AB342" s="306"/>
      <c r="AC342" s="306"/>
      <c r="AD342" s="306"/>
      <c r="AE342" s="306"/>
    </row>
    <row r="343">
      <c r="A343" s="304"/>
      <c r="B343" s="306"/>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c r="AA343" s="306"/>
      <c r="AB343" s="306"/>
      <c r="AC343" s="306"/>
      <c r="AD343" s="306"/>
      <c r="AE343" s="306"/>
    </row>
    <row r="344">
      <c r="A344" s="304"/>
      <c r="B344" s="306"/>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c r="AA344" s="306"/>
      <c r="AB344" s="306"/>
      <c r="AC344" s="306"/>
      <c r="AD344" s="306"/>
      <c r="AE344" s="306"/>
    </row>
    <row r="345">
      <c r="A345" s="304"/>
      <c r="B345" s="306"/>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c r="AA345" s="306"/>
      <c r="AB345" s="306"/>
      <c r="AC345" s="306"/>
      <c r="AD345" s="306"/>
      <c r="AE345" s="306"/>
    </row>
    <row r="346">
      <c r="A346" s="304"/>
      <c r="B346" s="306"/>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c r="AA346" s="306"/>
      <c r="AB346" s="306"/>
      <c r="AC346" s="306"/>
      <c r="AD346" s="306"/>
      <c r="AE346" s="306"/>
    </row>
    <row r="347">
      <c r="A347" s="304"/>
      <c r="B347" s="306"/>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c r="AA347" s="306"/>
      <c r="AB347" s="306"/>
      <c r="AC347" s="306"/>
      <c r="AD347" s="306"/>
      <c r="AE347" s="306"/>
    </row>
    <row r="348">
      <c r="A348" s="304"/>
      <c r="B348" s="306"/>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c r="AA348" s="306"/>
      <c r="AB348" s="306"/>
      <c r="AC348" s="306"/>
      <c r="AD348" s="306"/>
      <c r="AE348" s="306"/>
    </row>
    <row r="349">
      <c r="A349" s="304"/>
      <c r="B349" s="306"/>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c r="AA349" s="306"/>
      <c r="AB349" s="306"/>
      <c r="AC349" s="306"/>
      <c r="AD349" s="306"/>
      <c r="AE349" s="306"/>
    </row>
    <row r="350">
      <c r="A350" s="304"/>
      <c r="B350" s="306"/>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c r="AA350" s="306"/>
      <c r="AB350" s="306"/>
      <c r="AC350" s="306"/>
      <c r="AD350" s="306"/>
      <c r="AE350" s="306"/>
    </row>
    <row r="351">
      <c r="A351" s="304"/>
      <c r="B351" s="306"/>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c r="AA351" s="306"/>
      <c r="AB351" s="306"/>
      <c r="AC351" s="306"/>
      <c r="AD351" s="306"/>
      <c r="AE351" s="306"/>
    </row>
    <row r="352">
      <c r="A352" s="304"/>
      <c r="B352" s="306"/>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c r="AA352" s="306"/>
      <c r="AB352" s="306"/>
      <c r="AC352" s="306"/>
      <c r="AD352" s="306"/>
      <c r="AE352" s="306"/>
    </row>
    <row r="353">
      <c r="A353" s="304"/>
      <c r="B353" s="306"/>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c r="AA353" s="306"/>
      <c r="AB353" s="306"/>
      <c r="AC353" s="306"/>
      <c r="AD353" s="306"/>
      <c r="AE353" s="306"/>
    </row>
    <row r="354">
      <c r="A354" s="304"/>
      <c r="B354" s="306"/>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c r="AA354" s="306"/>
      <c r="AB354" s="306"/>
      <c r="AC354" s="306"/>
      <c r="AD354" s="306"/>
      <c r="AE354" s="306"/>
    </row>
    <row r="355">
      <c r="A355" s="304"/>
      <c r="B355" s="306"/>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c r="AA355" s="306"/>
      <c r="AB355" s="306"/>
      <c r="AC355" s="306"/>
      <c r="AD355" s="306"/>
      <c r="AE355" s="306"/>
    </row>
    <row r="356">
      <c r="A356" s="304"/>
      <c r="B356" s="306"/>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c r="AA356" s="306"/>
      <c r="AB356" s="306"/>
      <c r="AC356" s="306"/>
      <c r="AD356" s="306"/>
      <c r="AE356" s="306"/>
    </row>
    <row r="357">
      <c r="A357" s="304"/>
      <c r="B357" s="306"/>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c r="AA357" s="306"/>
      <c r="AB357" s="306"/>
      <c r="AC357" s="306"/>
      <c r="AD357" s="306"/>
      <c r="AE357" s="306"/>
    </row>
    <row r="358">
      <c r="A358" s="304"/>
      <c r="B358" s="306"/>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c r="AA358" s="306"/>
      <c r="AB358" s="306"/>
      <c r="AC358" s="306"/>
      <c r="AD358" s="306"/>
      <c r="AE358" s="306"/>
    </row>
    <row r="359">
      <c r="A359" s="304"/>
      <c r="B359" s="306"/>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c r="AA359" s="306"/>
      <c r="AB359" s="306"/>
      <c r="AC359" s="306"/>
      <c r="AD359" s="306"/>
      <c r="AE359" s="306"/>
    </row>
    <row r="360">
      <c r="A360" s="304"/>
      <c r="B360" s="306"/>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c r="AA360" s="306"/>
      <c r="AB360" s="306"/>
      <c r="AC360" s="306"/>
      <c r="AD360" s="306"/>
      <c r="AE360" s="306"/>
    </row>
    <row r="361">
      <c r="A361" s="304"/>
      <c r="B361" s="306"/>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c r="AA361" s="306"/>
      <c r="AB361" s="306"/>
      <c r="AC361" s="306"/>
      <c r="AD361" s="306"/>
      <c r="AE361" s="306"/>
    </row>
    <row r="362">
      <c r="A362" s="304"/>
      <c r="B362" s="306"/>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c r="AA362" s="306"/>
      <c r="AB362" s="306"/>
      <c r="AC362" s="306"/>
      <c r="AD362" s="306"/>
      <c r="AE362" s="306"/>
    </row>
    <row r="363">
      <c r="A363" s="304"/>
      <c r="B363" s="306"/>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c r="AA363" s="306"/>
      <c r="AB363" s="306"/>
      <c r="AC363" s="306"/>
      <c r="AD363" s="306"/>
      <c r="AE363" s="306"/>
    </row>
    <row r="364">
      <c r="A364" s="304"/>
      <c r="B364" s="306"/>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c r="AA364" s="306"/>
      <c r="AB364" s="306"/>
      <c r="AC364" s="306"/>
      <c r="AD364" s="306"/>
      <c r="AE364" s="306"/>
    </row>
    <row r="365">
      <c r="A365" s="304"/>
      <c r="B365" s="306"/>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c r="AA365" s="306"/>
      <c r="AB365" s="306"/>
      <c r="AC365" s="306"/>
      <c r="AD365" s="306"/>
      <c r="AE365" s="306"/>
    </row>
    <row r="366">
      <c r="A366" s="304"/>
      <c r="B366" s="306"/>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c r="AA366" s="306"/>
      <c r="AB366" s="306"/>
      <c r="AC366" s="306"/>
      <c r="AD366" s="306"/>
      <c r="AE366" s="306"/>
    </row>
    <row r="367">
      <c r="A367" s="304"/>
      <c r="B367" s="306"/>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c r="AA367" s="306"/>
      <c r="AB367" s="306"/>
      <c r="AC367" s="306"/>
      <c r="AD367" s="306"/>
      <c r="AE367" s="306"/>
    </row>
    <row r="368">
      <c r="A368" s="304"/>
      <c r="B368" s="306"/>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c r="AA368" s="306"/>
      <c r="AB368" s="306"/>
      <c r="AC368" s="306"/>
      <c r="AD368" s="306"/>
      <c r="AE368" s="306"/>
    </row>
    <row r="369">
      <c r="A369" s="304"/>
      <c r="B369" s="306"/>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c r="AA369" s="306"/>
      <c r="AB369" s="306"/>
      <c r="AC369" s="306"/>
      <c r="AD369" s="306"/>
      <c r="AE369" s="306"/>
    </row>
    <row r="370">
      <c r="A370" s="304"/>
      <c r="B370" s="306"/>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c r="AA370" s="306"/>
      <c r="AB370" s="306"/>
      <c r="AC370" s="306"/>
      <c r="AD370" s="306"/>
      <c r="AE370" s="306"/>
    </row>
    <row r="371">
      <c r="A371" s="304"/>
      <c r="B371" s="306"/>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c r="AA371" s="306"/>
      <c r="AB371" s="306"/>
      <c r="AC371" s="306"/>
      <c r="AD371" s="306"/>
      <c r="AE371" s="306"/>
    </row>
    <row r="372">
      <c r="A372" s="304"/>
      <c r="B372" s="306"/>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c r="AA372" s="306"/>
      <c r="AB372" s="306"/>
      <c r="AC372" s="306"/>
      <c r="AD372" s="306"/>
      <c r="AE372" s="306"/>
    </row>
    <row r="373">
      <c r="A373" s="304"/>
      <c r="B373" s="306"/>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c r="AA373" s="306"/>
      <c r="AB373" s="306"/>
      <c r="AC373" s="306"/>
      <c r="AD373" s="306"/>
      <c r="AE373" s="306"/>
    </row>
    <row r="374">
      <c r="A374" s="304"/>
      <c r="B374" s="306"/>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c r="AA374" s="306"/>
      <c r="AB374" s="306"/>
      <c r="AC374" s="306"/>
      <c r="AD374" s="306"/>
      <c r="AE374" s="306"/>
    </row>
    <row r="375">
      <c r="A375" s="304"/>
      <c r="B375" s="306"/>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c r="AA375" s="306"/>
      <c r="AB375" s="306"/>
      <c r="AC375" s="306"/>
      <c r="AD375" s="306"/>
      <c r="AE375" s="306"/>
    </row>
    <row r="376">
      <c r="A376" s="304"/>
      <c r="B376" s="306"/>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c r="AA376" s="306"/>
      <c r="AB376" s="306"/>
      <c r="AC376" s="306"/>
      <c r="AD376" s="306"/>
      <c r="AE376" s="306"/>
    </row>
    <row r="377">
      <c r="A377" s="304"/>
      <c r="B377" s="306"/>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c r="AA377" s="306"/>
      <c r="AB377" s="306"/>
      <c r="AC377" s="306"/>
      <c r="AD377" s="306"/>
      <c r="AE377" s="306"/>
    </row>
    <row r="378">
      <c r="A378" s="304"/>
      <c r="B378" s="306"/>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c r="AA378" s="306"/>
      <c r="AB378" s="306"/>
      <c r="AC378" s="306"/>
      <c r="AD378" s="306"/>
      <c r="AE378" s="306"/>
    </row>
    <row r="379">
      <c r="A379" s="304"/>
      <c r="B379" s="306"/>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c r="AA379" s="306"/>
      <c r="AB379" s="306"/>
      <c r="AC379" s="306"/>
      <c r="AD379" s="306"/>
      <c r="AE379" s="306"/>
    </row>
    <row r="380">
      <c r="A380" s="304"/>
      <c r="B380" s="306"/>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c r="AA380" s="306"/>
      <c r="AB380" s="306"/>
      <c r="AC380" s="306"/>
      <c r="AD380" s="306"/>
      <c r="AE380" s="306"/>
    </row>
    <row r="381">
      <c r="A381" s="304"/>
      <c r="B381" s="306"/>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c r="AA381" s="306"/>
      <c r="AB381" s="306"/>
      <c r="AC381" s="306"/>
      <c r="AD381" s="306"/>
      <c r="AE381" s="306"/>
    </row>
    <row r="382">
      <c r="A382" s="304"/>
      <c r="B382" s="306"/>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c r="AA382" s="306"/>
      <c r="AB382" s="306"/>
      <c r="AC382" s="306"/>
      <c r="AD382" s="306"/>
      <c r="AE382" s="306"/>
    </row>
    <row r="383">
      <c r="A383" s="304"/>
      <c r="B383" s="306"/>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c r="AA383" s="306"/>
      <c r="AB383" s="306"/>
      <c r="AC383" s="306"/>
      <c r="AD383" s="306"/>
      <c r="AE383" s="306"/>
    </row>
    <row r="384">
      <c r="A384" s="304"/>
      <c r="B384" s="306"/>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c r="AA384" s="306"/>
      <c r="AB384" s="306"/>
      <c r="AC384" s="306"/>
      <c r="AD384" s="306"/>
      <c r="AE384" s="306"/>
    </row>
    <row r="385">
      <c r="A385" s="304"/>
      <c r="B385" s="306"/>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c r="AA385" s="306"/>
      <c r="AB385" s="306"/>
      <c r="AC385" s="306"/>
      <c r="AD385" s="306"/>
      <c r="AE385" s="306"/>
    </row>
    <row r="386">
      <c r="A386" s="304"/>
      <c r="B386" s="306"/>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c r="AA386" s="306"/>
      <c r="AB386" s="306"/>
      <c r="AC386" s="306"/>
      <c r="AD386" s="306"/>
      <c r="AE386" s="306"/>
    </row>
    <row r="387">
      <c r="A387" s="304"/>
      <c r="B387" s="306"/>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c r="AA387" s="306"/>
      <c r="AB387" s="306"/>
      <c r="AC387" s="306"/>
      <c r="AD387" s="306"/>
      <c r="AE387" s="306"/>
    </row>
    <row r="388">
      <c r="A388" s="304"/>
      <c r="B388" s="306"/>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c r="AA388" s="306"/>
      <c r="AB388" s="306"/>
      <c r="AC388" s="306"/>
      <c r="AD388" s="306"/>
      <c r="AE388" s="306"/>
    </row>
    <row r="389">
      <c r="A389" s="304"/>
      <c r="B389" s="306"/>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c r="AA389" s="306"/>
      <c r="AB389" s="306"/>
      <c r="AC389" s="306"/>
      <c r="AD389" s="306"/>
      <c r="AE389" s="306"/>
    </row>
    <row r="390">
      <c r="A390" s="304"/>
      <c r="B390" s="306"/>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c r="AA390" s="306"/>
      <c r="AB390" s="306"/>
      <c r="AC390" s="306"/>
      <c r="AD390" s="306"/>
      <c r="AE390" s="306"/>
    </row>
    <row r="391">
      <c r="A391" s="304"/>
      <c r="B391" s="306"/>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c r="AA391" s="306"/>
      <c r="AB391" s="306"/>
      <c r="AC391" s="306"/>
      <c r="AD391" s="306"/>
      <c r="AE391" s="306"/>
    </row>
    <row r="392">
      <c r="A392" s="304"/>
      <c r="B392" s="306"/>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c r="AA392" s="306"/>
      <c r="AB392" s="306"/>
      <c r="AC392" s="306"/>
      <c r="AD392" s="306"/>
      <c r="AE392" s="306"/>
    </row>
    <row r="393">
      <c r="A393" s="304"/>
      <c r="B393" s="306"/>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c r="AA393" s="306"/>
      <c r="AB393" s="306"/>
      <c r="AC393" s="306"/>
      <c r="AD393" s="306"/>
      <c r="AE393" s="306"/>
    </row>
    <row r="394">
      <c r="A394" s="304"/>
      <c r="B394" s="306"/>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c r="AA394" s="306"/>
      <c r="AB394" s="306"/>
      <c r="AC394" s="306"/>
      <c r="AD394" s="306"/>
      <c r="AE394" s="306"/>
    </row>
    <row r="395">
      <c r="A395" s="304"/>
      <c r="B395" s="306"/>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c r="AA395" s="306"/>
      <c r="AB395" s="306"/>
      <c r="AC395" s="306"/>
      <c r="AD395" s="306"/>
      <c r="AE395" s="306"/>
    </row>
    <row r="396">
      <c r="A396" s="304"/>
      <c r="B396" s="306"/>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c r="AA396" s="306"/>
      <c r="AB396" s="306"/>
      <c r="AC396" s="306"/>
      <c r="AD396" s="306"/>
      <c r="AE396" s="306"/>
    </row>
    <row r="397">
      <c r="A397" s="304"/>
      <c r="B397" s="306"/>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c r="AA397" s="306"/>
      <c r="AB397" s="306"/>
      <c r="AC397" s="306"/>
      <c r="AD397" s="306"/>
      <c r="AE397" s="306"/>
    </row>
    <row r="398">
      <c r="A398" s="304"/>
      <c r="B398" s="306"/>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c r="AA398" s="306"/>
      <c r="AB398" s="306"/>
      <c r="AC398" s="306"/>
      <c r="AD398" s="306"/>
      <c r="AE398" s="306"/>
    </row>
    <row r="399">
      <c r="A399" s="304"/>
      <c r="B399" s="306"/>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c r="AA399" s="306"/>
      <c r="AB399" s="306"/>
      <c r="AC399" s="306"/>
      <c r="AD399" s="306"/>
      <c r="AE399" s="306"/>
    </row>
    <row r="400">
      <c r="A400" s="304"/>
      <c r="B400" s="306"/>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c r="AA400" s="306"/>
      <c r="AB400" s="306"/>
      <c r="AC400" s="306"/>
      <c r="AD400" s="306"/>
      <c r="AE400" s="306"/>
    </row>
    <row r="401">
      <c r="A401" s="304"/>
      <c r="B401" s="306"/>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c r="AA401" s="306"/>
      <c r="AB401" s="306"/>
      <c r="AC401" s="306"/>
      <c r="AD401" s="306"/>
      <c r="AE401" s="306"/>
    </row>
    <row r="402">
      <c r="A402" s="304"/>
      <c r="B402" s="306"/>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c r="AA402" s="306"/>
      <c r="AB402" s="306"/>
      <c r="AC402" s="306"/>
      <c r="AD402" s="306"/>
      <c r="AE402" s="306"/>
    </row>
    <row r="403">
      <c r="A403" s="304"/>
      <c r="B403" s="306"/>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c r="AA403" s="306"/>
      <c r="AB403" s="306"/>
      <c r="AC403" s="306"/>
      <c r="AD403" s="306"/>
      <c r="AE403" s="306"/>
    </row>
    <row r="404">
      <c r="A404" s="304"/>
      <c r="B404" s="306"/>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c r="AA404" s="306"/>
      <c r="AB404" s="306"/>
      <c r="AC404" s="306"/>
      <c r="AD404" s="306"/>
      <c r="AE404" s="306"/>
    </row>
    <row r="405">
      <c r="A405" s="304"/>
      <c r="B405" s="306"/>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c r="AA405" s="306"/>
      <c r="AB405" s="306"/>
      <c r="AC405" s="306"/>
      <c r="AD405" s="306"/>
      <c r="AE405" s="306"/>
    </row>
    <row r="406">
      <c r="A406" s="304"/>
      <c r="B406" s="306"/>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c r="AA406" s="306"/>
      <c r="AB406" s="306"/>
      <c r="AC406" s="306"/>
      <c r="AD406" s="306"/>
      <c r="AE406" s="306"/>
    </row>
    <row r="407">
      <c r="A407" s="304"/>
      <c r="B407" s="306"/>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c r="AA407" s="306"/>
      <c r="AB407" s="306"/>
      <c r="AC407" s="306"/>
      <c r="AD407" s="306"/>
      <c r="AE407" s="306"/>
    </row>
    <row r="408">
      <c r="A408" s="304"/>
      <c r="B408" s="306"/>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c r="AA408" s="306"/>
      <c r="AB408" s="306"/>
      <c r="AC408" s="306"/>
      <c r="AD408" s="306"/>
      <c r="AE408" s="306"/>
    </row>
    <row r="409">
      <c r="A409" s="304"/>
      <c r="B409" s="306"/>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c r="AA409" s="306"/>
      <c r="AB409" s="306"/>
      <c r="AC409" s="306"/>
      <c r="AD409" s="306"/>
      <c r="AE409" s="306"/>
    </row>
    <row r="410">
      <c r="A410" s="304"/>
      <c r="B410" s="306"/>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c r="AA410" s="306"/>
      <c r="AB410" s="306"/>
      <c r="AC410" s="306"/>
      <c r="AD410" s="306"/>
      <c r="AE410" s="306"/>
    </row>
    <row r="411">
      <c r="A411" s="304"/>
      <c r="B411" s="306"/>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c r="AA411" s="306"/>
      <c r="AB411" s="306"/>
      <c r="AC411" s="306"/>
      <c r="AD411" s="306"/>
      <c r="AE411" s="306"/>
    </row>
    <row r="412">
      <c r="A412" s="304"/>
      <c r="B412" s="306"/>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c r="AA412" s="306"/>
      <c r="AB412" s="306"/>
      <c r="AC412" s="306"/>
      <c r="AD412" s="306"/>
      <c r="AE412" s="306"/>
    </row>
    <row r="413">
      <c r="A413" s="304"/>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c r="AA413" s="306"/>
      <c r="AB413" s="306"/>
      <c r="AC413" s="306"/>
      <c r="AD413" s="306"/>
      <c r="AE413" s="306"/>
    </row>
    <row r="414">
      <c r="A414" s="304"/>
      <c r="B414" s="306"/>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c r="AA414" s="306"/>
      <c r="AB414" s="306"/>
      <c r="AC414" s="306"/>
      <c r="AD414" s="306"/>
      <c r="AE414" s="306"/>
    </row>
    <row r="415">
      <c r="A415" s="304"/>
      <c r="B415" s="306"/>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c r="AA415" s="306"/>
      <c r="AB415" s="306"/>
      <c r="AC415" s="306"/>
      <c r="AD415" s="306"/>
      <c r="AE415" s="306"/>
    </row>
    <row r="416">
      <c r="A416" s="304"/>
      <c r="B416" s="306"/>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c r="AA416" s="306"/>
      <c r="AB416" s="306"/>
      <c r="AC416" s="306"/>
      <c r="AD416" s="306"/>
      <c r="AE416" s="306"/>
    </row>
    <row r="417">
      <c r="A417" s="304"/>
      <c r="B417" s="306"/>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c r="AA417" s="306"/>
      <c r="AB417" s="306"/>
      <c r="AC417" s="306"/>
      <c r="AD417" s="306"/>
      <c r="AE417" s="306"/>
    </row>
    <row r="418">
      <c r="A418" s="304"/>
      <c r="B418" s="306"/>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c r="AA418" s="306"/>
      <c r="AB418" s="306"/>
      <c r="AC418" s="306"/>
      <c r="AD418" s="306"/>
      <c r="AE418" s="306"/>
    </row>
    <row r="419">
      <c r="A419" s="304"/>
      <c r="B419" s="306"/>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c r="AA419" s="306"/>
      <c r="AB419" s="306"/>
      <c r="AC419" s="306"/>
      <c r="AD419" s="306"/>
      <c r="AE419" s="306"/>
    </row>
    <row r="420">
      <c r="A420" s="304"/>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c r="AA420" s="306"/>
      <c r="AB420" s="306"/>
      <c r="AC420" s="306"/>
      <c r="AD420" s="306"/>
      <c r="AE420" s="306"/>
    </row>
    <row r="421">
      <c r="A421" s="304"/>
      <c r="B421" s="306"/>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c r="AA421" s="306"/>
      <c r="AB421" s="306"/>
      <c r="AC421" s="306"/>
      <c r="AD421" s="306"/>
      <c r="AE421" s="306"/>
    </row>
    <row r="422">
      <c r="A422" s="304"/>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c r="AA422" s="306"/>
      <c r="AB422" s="306"/>
      <c r="AC422" s="306"/>
      <c r="AD422" s="306"/>
      <c r="AE422" s="306"/>
    </row>
    <row r="423">
      <c r="A423" s="304"/>
      <c r="B423" s="306"/>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c r="AA423" s="306"/>
      <c r="AB423" s="306"/>
      <c r="AC423" s="306"/>
      <c r="AD423" s="306"/>
      <c r="AE423" s="306"/>
    </row>
    <row r="424">
      <c r="A424" s="304"/>
      <c r="B424" s="306"/>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c r="AA424" s="306"/>
      <c r="AB424" s="306"/>
      <c r="AC424" s="306"/>
      <c r="AD424" s="306"/>
      <c r="AE424" s="306"/>
    </row>
    <row r="425">
      <c r="A425" s="304"/>
      <c r="B425" s="306"/>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c r="AA425" s="306"/>
      <c r="AB425" s="306"/>
      <c r="AC425" s="306"/>
      <c r="AD425" s="306"/>
      <c r="AE425" s="306"/>
    </row>
    <row r="426">
      <c r="A426" s="304"/>
      <c r="B426" s="306"/>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c r="AA426" s="306"/>
      <c r="AB426" s="306"/>
      <c r="AC426" s="306"/>
      <c r="AD426" s="306"/>
      <c r="AE426" s="306"/>
    </row>
    <row r="427">
      <c r="A427" s="304"/>
      <c r="B427" s="306"/>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c r="AA427" s="306"/>
      <c r="AB427" s="306"/>
      <c r="AC427" s="306"/>
      <c r="AD427" s="306"/>
      <c r="AE427" s="306"/>
    </row>
    <row r="428">
      <c r="A428" s="304"/>
      <c r="B428" s="306"/>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c r="AA428" s="306"/>
      <c r="AB428" s="306"/>
      <c r="AC428" s="306"/>
      <c r="AD428" s="306"/>
      <c r="AE428" s="306"/>
    </row>
    <row r="429">
      <c r="A429" s="304"/>
      <c r="B429" s="306"/>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c r="AA429" s="306"/>
      <c r="AB429" s="306"/>
      <c r="AC429" s="306"/>
      <c r="AD429" s="306"/>
      <c r="AE429" s="306"/>
    </row>
    <row r="430">
      <c r="A430" s="304"/>
      <c r="B430" s="306"/>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c r="AA430" s="306"/>
      <c r="AB430" s="306"/>
      <c r="AC430" s="306"/>
      <c r="AD430" s="306"/>
      <c r="AE430" s="306"/>
    </row>
    <row r="431">
      <c r="A431" s="304"/>
      <c r="B431" s="306"/>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c r="AA431" s="306"/>
      <c r="AB431" s="306"/>
      <c r="AC431" s="306"/>
      <c r="AD431" s="306"/>
      <c r="AE431" s="306"/>
    </row>
    <row r="432">
      <c r="A432" s="304"/>
      <c r="B432" s="306"/>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c r="AA432" s="306"/>
      <c r="AB432" s="306"/>
      <c r="AC432" s="306"/>
      <c r="AD432" s="306"/>
      <c r="AE432" s="306"/>
    </row>
    <row r="433">
      <c r="A433" s="304"/>
      <c r="B433" s="306"/>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c r="AA433" s="306"/>
      <c r="AB433" s="306"/>
      <c r="AC433" s="306"/>
      <c r="AD433" s="306"/>
      <c r="AE433" s="306"/>
    </row>
    <row r="434">
      <c r="A434" s="304"/>
      <c r="B434" s="306"/>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c r="AA434" s="306"/>
      <c r="AB434" s="306"/>
      <c r="AC434" s="306"/>
      <c r="AD434" s="306"/>
      <c r="AE434" s="306"/>
    </row>
    <row r="435">
      <c r="A435" s="304"/>
      <c r="B435" s="306"/>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c r="AA435" s="306"/>
      <c r="AB435" s="306"/>
      <c r="AC435" s="306"/>
      <c r="AD435" s="306"/>
      <c r="AE435" s="306"/>
    </row>
    <row r="436">
      <c r="A436" s="304"/>
      <c r="B436" s="306"/>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c r="AA436" s="306"/>
      <c r="AB436" s="306"/>
      <c r="AC436" s="306"/>
      <c r="AD436" s="306"/>
      <c r="AE436" s="306"/>
    </row>
    <row r="437">
      <c r="A437" s="304"/>
      <c r="B437" s="306"/>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c r="AA437" s="306"/>
      <c r="AB437" s="306"/>
      <c r="AC437" s="306"/>
      <c r="AD437" s="306"/>
      <c r="AE437" s="306"/>
    </row>
    <row r="438">
      <c r="A438" s="304"/>
      <c r="B438" s="306"/>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c r="AA438" s="306"/>
      <c r="AB438" s="306"/>
      <c r="AC438" s="306"/>
      <c r="AD438" s="306"/>
      <c r="AE438" s="306"/>
    </row>
    <row r="439">
      <c r="A439" s="304"/>
      <c r="B439" s="306"/>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c r="AA439" s="306"/>
      <c r="AB439" s="306"/>
      <c r="AC439" s="306"/>
      <c r="AD439" s="306"/>
      <c r="AE439" s="306"/>
    </row>
    <row r="440">
      <c r="A440" s="304"/>
      <c r="B440" s="306"/>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c r="AA440" s="306"/>
      <c r="AB440" s="306"/>
      <c r="AC440" s="306"/>
      <c r="AD440" s="306"/>
      <c r="AE440" s="306"/>
    </row>
    <row r="441">
      <c r="A441" s="304"/>
      <c r="B441" s="306"/>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c r="AA441" s="306"/>
      <c r="AB441" s="306"/>
      <c r="AC441" s="306"/>
      <c r="AD441" s="306"/>
      <c r="AE441" s="306"/>
    </row>
    <row r="442">
      <c r="A442" s="304"/>
      <c r="B442" s="306"/>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c r="AA442" s="306"/>
      <c r="AB442" s="306"/>
      <c r="AC442" s="306"/>
      <c r="AD442" s="306"/>
      <c r="AE442" s="306"/>
    </row>
    <row r="443">
      <c r="A443" s="304"/>
      <c r="B443" s="306"/>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c r="AA443" s="306"/>
      <c r="AB443" s="306"/>
      <c r="AC443" s="306"/>
      <c r="AD443" s="306"/>
      <c r="AE443" s="306"/>
    </row>
    <row r="444">
      <c r="A444" s="304"/>
      <c r="B444" s="306"/>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c r="AA444" s="306"/>
      <c r="AB444" s="306"/>
      <c r="AC444" s="306"/>
      <c r="AD444" s="306"/>
      <c r="AE444" s="306"/>
    </row>
    <row r="445">
      <c r="A445" s="304"/>
      <c r="B445" s="306"/>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c r="AA445" s="306"/>
      <c r="AB445" s="306"/>
      <c r="AC445" s="306"/>
      <c r="AD445" s="306"/>
      <c r="AE445" s="306"/>
    </row>
    <row r="446">
      <c r="A446" s="304"/>
      <c r="B446" s="306"/>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c r="AA446" s="306"/>
      <c r="AB446" s="306"/>
      <c r="AC446" s="306"/>
      <c r="AD446" s="306"/>
      <c r="AE446" s="306"/>
    </row>
    <row r="447">
      <c r="A447" s="304"/>
      <c r="B447" s="306"/>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c r="AA447" s="306"/>
      <c r="AB447" s="306"/>
      <c r="AC447" s="306"/>
      <c r="AD447" s="306"/>
      <c r="AE447" s="306"/>
    </row>
    <row r="448">
      <c r="A448" s="304"/>
      <c r="B448" s="306"/>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c r="AA448" s="306"/>
      <c r="AB448" s="306"/>
      <c r="AC448" s="306"/>
      <c r="AD448" s="306"/>
      <c r="AE448" s="306"/>
    </row>
    <row r="449">
      <c r="A449" s="304"/>
      <c r="B449" s="306"/>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c r="AA449" s="306"/>
      <c r="AB449" s="306"/>
      <c r="AC449" s="306"/>
      <c r="AD449" s="306"/>
      <c r="AE449" s="306"/>
    </row>
    <row r="450">
      <c r="A450" s="304"/>
      <c r="B450" s="306"/>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c r="AA450" s="306"/>
      <c r="AB450" s="306"/>
      <c r="AC450" s="306"/>
      <c r="AD450" s="306"/>
      <c r="AE450" s="306"/>
    </row>
    <row r="451">
      <c r="A451" s="304"/>
      <c r="B451" s="306"/>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c r="AA451" s="306"/>
      <c r="AB451" s="306"/>
      <c r="AC451" s="306"/>
      <c r="AD451" s="306"/>
      <c r="AE451" s="306"/>
    </row>
    <row r="452">
      <c r="A452" s="304"/>
      <c r="B452" s="306"/>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c r="AA452" s="306"/>
      <c r="AB452" s="306"/>
      <c r="AC452" s="306"/>
      <c r="AD452" s="306"/>
      <c r="AE452" s="306"/>
    </row>
    <row r="453">
      <c r="A453" s="304"/>
      <c r="B453" s="306"/>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c r="AA453" s="306"/>
      <c r="AB453" s="306"/>
      <c r="AC453" s="306"/>
      <c r="AD453" s="306"/>
      <c r="AE453" s="306"/>
    </row>
    <row r="454">
      <c r="A454" s="304"/>
      <c r="B454" s="306"/>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c r="AA454" s="306"/>
      <c r="AB454" s="306"/>
      <c r="AC454" s="306"/>
      <c r="AD454" s="306"/>
      <c r="AE454" s="306"/>
    </row>
    <row r="455">
      <c r="A455" s="304"/>
      <c r="B455" s="306"/>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c r="AA455" s="306"/>
      <c r="AB455" s="306"/>
      <c r="AC455" s="306"/>
      <c r="AD455" s="306"/>
      <c r="AE455" s="306"/>
    </row>
    <row r="456">
      <c r="A456" s="304"/>
      <c r="B456" s="306"/>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c r="AA456" s="306"/>
      <c r="AB456" s="306"/>
      <c r="AC456" s="306"/>
      <c r="AD456" s="306"/>
      <c r="AE456" s="306"/>
    </row>
    <row r="457">
      <c r="A457" s="304"/>
      <c r="B457" s="306"/>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c r="AA457" s="306"/>
      <c r="AB457" s="306"/>
      <c r="AC457" s="306"/>
      <c r="AD457" s="306"/>
      <c r="AE457" s="306"/>
    </row>
    <row r="458">
      <c r="A458" s="304"/>
      <c r="B458" s="306"/>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c r="AA458" s="306"/>
      <c r="AB458" s="306"/>
      <c r="AC458" s="306"/>
      <c r="AD458" s="306"/>
      <c r="AE458" s="306"/>
    </row>
    <row r="459">
      <c r="A459" s="304"/>
      <c r="B459" s="306"/>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c r="AA459" s="306"/>
      <c r="AB459" s="306"/>
      <c r="AC459" s="306"/>
      <c r="AD459" s="306"/>
      <c r="AE459" s="306"/>
    </row>
    <row r="460">
      <c r="A460" s="304"/>
      <c r="B460" s="306"/>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c r="AA460" s="306"/>
      <c r="AB460" s="306"/>
      <c r="AC460" s="306"/>
      <c r="AD460" s="306"/>
      <c r="AE460" s="306"/>
    </row>
    <row r="461">
      <c r="A461" s="304"/>
      <c r="B461" s="306"/>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c r="AA461" s="306"/>
      <c r="AB461" s="306"/>
      <c r="AC461" s="306"/>
      <c r="AD461" s="306"/>
      <c r="AE461" s="306"/>
    </row>
    <row r="462">
      <c r="A462" s="304"/>
      <c r="B462" s="306"/>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c r="AA462" s="306"/>
      <c r="AB462" s="306"/>
      <c r="AC462" s="306"/>
      <c r="AD462" s="306"/>
      <c r="AE462" s="306"/>
    </row>
    <row r="463">
      <c r="A463" s="304"/>
      <c r="B463" s="306"/>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c r="AA463" s="306"/>
      <c r="AB463" s="306"/>
      <c r="AC463" s="306"/>
      <c r="AD463" s="306"/>
      <c r="AE463" s="306"/>
    </row>
    <row r="464">
      <c r="A464" s="304"/>
      <c r="B464" s="306"/>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c r="AA464" s="306"/>
      <c r="AB464" s="306"/>
      <c r="AC464" s="306"/>
      <c r="AD464" s="306"/>
      <c r="AE464" s="306"/>
    </row>
    <row r="465">
      <c r="A465" s="304"/>
      <c r="B465" s="306"/>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c r="AA465" s="306"/>
      <c r="AB465" s="306"/>
      <c r="AC465" s="306"/>
      <c r="AD465" s="306"/>
      <c r="AE465" s="306"/>
    </row>
    <row r="466">
      <c r="A466" s="304"/>
      <c r="B466" s="306"/>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c r="AA466" s="306"/>
      <c r="AB466" s="306"/>
      <c r="AC466" s="306"/>
      <c r="AD466" s="306"/>
      <c r="AE466" s="306"/>
    </row>
    <row r="467">
      <c r="A467" s="304"/>
      <c r="B467" s="306"/>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c r="AA467" s="306"/>
      <c r="AB467" s="306"/>
      <c r="AC467" s="306"/>
      <c r="AD467" s="306"/>
      <c r="AE467" s="306"/>
    </row>
    <row r="468">
      <c r="A468" s="304"/>
      <c r="B468" s="306"/>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c r="AA468" s="306"/>
      <c r="AB468" s="306"/>
      <c r="AC468" s="306"/>
      <c r="AD468" s="306"/>
      <c r="AE468" s="306"/>
    </row>
    <row r="469">
      <c r="A469" s="304"/>
      <c r="B469" s="306"/>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c r="AA469" s="306"/>
      <c r="AB469" s="306"/>
      <c r="AC469" s="306"/>
      <c r="AD469" s="306"/>
      <c r="AE469" s="306"/>
    </row>
    <row r="470">
      <c r="A470" s="304"/>
      <c r="B470" s="306"/>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c r="AA470" s="306"/>
      <c r="AB470" s="306"/>
      <c r="AC470" s="306"/>
      <c r="AD470" s="306"/>
      <c r="AE470" s="306"/>
    </row>
    <row r="471">
      <c r="A471" s="304"/>
      <c r="B471" s="306"/>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c r="AA471" s="306"/>
      <c r="AB471" s="306"/>
      <c r="AC471" s="306"/>
      <c r="AD471" s="306"/>
      <c r="AE471" s="306"/>
    </row>
    <row r="472">
      <c r="A472" s="304"/>
      <c r="B472" s="306"/>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c r="AA472" s="306"/>
      <c r="AB472" s="306"/>
      <c r="AC472" s="306"/>
      <c r="AD472" s="306"/>
      <c r="AE472" s="306"/>
    </row>
    <row r="473">
      <c r="A473" s="304"/>
      <c r="B473" s="306"/>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c r="AA473" s="306"/>
      <c r="AB473" s="306"/>
      <c r="AC473" s="306"/>
      <c r="AD473" s="306"/>
      <c r="AE473" s="306"/>
    </row>
    <row r="474">
      <c r="A474" s="304"/>
      <c r="B474" s="306"/>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c r="AA474" s="306"/>
      <c r="AB474" s="306"/>
      <c r="AC474" s="306"/>
      <c r="AD474" s="306"/>
      <c r="AE474" s="306"/>
    </row>
    <row r="475">
      <c r="A475" s="304"/>
      <c r="B475" s="306"/>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c r="AA475" s="306"/>
      <c r="AB475" s="306"/>
      <c r="AC475" s="306"/>
      <c r="AD475" s="306"/>
      <c r="AE475" s="306"/>
    </row>
    <row r="476">
      <c r="A476" s="304"/>
      <c r="B476" s="306"/>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c r="AA476" s="306"/>
      <c r="AB476" s="306"/>
      <c r="AC476" s="306"/>
      <c r="AD476" s="306"/>
      <c r="AE476" s="306"/>
    </row>
    <row r="477">
      <c r="A477" s="304"/>
      <c r="B477" s="306"/>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c r="AA477" s="306"/>
      <c r="AB477" s="306"/>
      <c r="AC477" s="306"/>
      <c r="AD477" s="306"/>
      <c r="AE477" s="306"/>
    </row>
    <row r="478">
      <c r="A478" s="304"/>
      <c r="B478" s="306"/>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c r="AA478" s="306"/>
      <c r="AB478" s="306"/>
      <c r="AC478" s="306"/>
      <c r="AD478" s="306"/>
      <c r="AE478" s="306"/>
    </row>
    <row r="479">
      <c r="A479" s="304"/>
      <c r="B479" s="306"/>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c r="AA479" s="306"/>
      <c r="AB479" s="306"/>
      <c r="AC479" s="306"/>
      <c r="AD479" s="306"/>
      <c r="AE479" s="306"/>
    </row>
    <row r="480">
      <c r="A480" s="304"/>
      <c r="B480" s="306"/>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c r="AA480" s="306"/>
      <c r="AB480" s="306"/>
      <c r="AC480" s="306"/>
      <c r="AD480" s="306"/>
      <c r="AE480" s="306"/>
    </row>
    <row r="481">
      <c r="A481" s="304"/>
      <c r="B481" s="306"/>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c r="AA481" s="306"/>
      <c r="AB481" s="306"/>
      <c r="AC481" s="306"/>
      <c r="AD481" s="306"/>
      <c r="AE481" s="306"/>
    </row>
    <row r="482">
      <c r="A482" s="304"/>
      <c r="B482" s="306"/>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c r="AA482" s="306"/>
      <c r="AB482" s="306"/>
      <c r="AC482" s="306"/>
      <c r="AD482" s="306"/>
      <c r="AE482" s="306"/>
    </row>
    <row r="483">
      <c r="A483" s="304"/>
      <c r="B483" s="306"/>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c r="AA483" s="306"/>
      <c r="AB483" s="306"/>
      <c r="AC483" s="306"/>
      <c r="AD483" s="306"/>
      <c r="AE483" s="306"/>
    </row>
    <row r="484">
      <c r="A484" s="304"/>
      <c r="B484" s="306"/>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c r="AA484" s="306"/>
      <c r="AB484" s="306"/>
      <c r="AC484" s="306"/>
      <c r="AD484" s="306"/>
      <c r="AE484" s="306"/>
    </row>
    <row r="485">
      <c r="A485" s="304"/>
      <c r="B485" s="306"/>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c r="AA485" s="306"/>
      <c r="AB485" s="306"/>
      <c r="AC485" s="306"/>
      <c r="AD485" s="306"/>
      <c r="AE485" s="306"/>
    </row>
    <row r="486">
      <c r="A486" s="304"/>
      <c r="B486" s="306"/>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c r="AA486" s="306"/>
      <c r="AB486" s="306"/>
      <c r="AC486" s="306"/>
      <c r="AD486" s="306"/>
      <c r="AE486" s="306"/>
    </row>
    <row r="487">
      <c r="A487" s="304"/>
      <c r="B487" s="306"/>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c r="AA487" s="306"/>
      <c r="AB487" s="306"/>
      <c r="AC487" s="306"/>
      <c r="AD487" s="306"/>
      <c r="AE487" s="306"/>
    </row>
    <row r="488">
      <c r="A488" s="304"/>
      <c r="B488" s="306"/>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c r="AA488" s="306"/>
      <c r="AB488" s="306"/>
      <c r="AC488" s="306"/>
      <c r="AD488" s="306"/>
      <c r="AE488" s="306"/>
    </row>
    <row r="489">
      <c r="A489" s="304"/>
      <c r="B489" s="306"/>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c r="AA489" s="306"/>
      <c r="AB489" s="306"/>
      <c r="AC489" s="306"/>
      <c r="AD489" s="306"/>
      <c r="AE489" s="306"/>
    </row>
    <row r="490">
      <c r="A490" s="304"/>
      <c r="B490" s="306"/>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c r="AA490" s="306"/>
      <c r="AB490" s="306"/>
      <c r="AC490" s="306"/>
      <c r="AD490" s="306"/>
      <c r="AE490" s="306"/>
    </row>
    <row r="491">
      <c r="A491" s="304"/>
      <c r="B491" s="306"/>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c r="AA491" s="306"/>
      <c r="AB491" s="306"/>
      <c r="AC491" s="306"/>
      <c r="AD491" s="306"/>
      <c r="AE491" s="306"/>
    </row>
    <row r="492">
      <c r="A492" s="304"/>
      <c r="B492" s="306"/>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c r="AA492" s="306"/>
      <c r="AB492" s="306"/>
      <c r="AC492" s="306"/>
      <c r="AD492" s="306"/>
      <c r="AE492" s="306"/>
    </row>
    <row r="493">
      <c r="A493" s="304"/>
      <c r="B493" s="306"/>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c r="AA493" s="306"/>
      <c r="AB493" s="306"/>
      <c r="AC493" s="306"/>
      <c r="AD493" s="306"/>
      <c r="AE493" s="306"/>
    </row>
    <row r="494">
      <c r="A494" s="304"/>
      <c r="B494" s="306"/>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c r="AA494" s="306"/>
      <c r="AB494" s="306"/>
      <c r="AC494" s="306"/>
      <c r="AD494" s="306"/>
      <c r="AE494" s="306"/>
    </row>
    <row r="495">
      <c r="A495" s="304"/>
      <c r="B495" s="306"/>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c r="AA495" s="306"/>
      <c r="AB495" s="306"/>
      <c r="AC495" s="306"/>
      <c r="AD495" s="306"/>
      <c r="AE495" s="306"/>
    </row>
    <row r="496">
      <c r="A496" s="304"/>
      <c r="B496" s="306"/>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c r="AA496" s="306"/>
      <c r="AB496" s="306"/>
      <c r="AC496" s="306"/>
      <c r="AD496" s="306"/>
      <c r="AE496" s="306"/>
    </row>
    <row r="497">
      <c r="A497" s="304"/>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c r="AA497" s="306"/>
      <c r="AB497" s="306"/>
      <c r="AC497" s="306"/>
      <c r="AD497" s="306"/>
      <c r="AE497" s="306"/>
    </row>
    <row r="498">
      <c r="A498" s="304"/>
      <c r="B498" s="306"/>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c r="AA498" s="306"/>
      <c r="AB498" s="306"/>
      <c r="AC498" s="306"/>
      <c r="AD498" s="306"/>
      <c r="AE498" s="306"/>
    </row>
    <row r="499">
      <c r="A499" s="304"/>
      <c r="B499" s="306"/>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c r="AA499" s="306"/>
      <c r="AB499" s="306"/>
      <c r="AC499" s="306"/>
      <c r="AD499" s="306"/>
      <c r="AE499" s="306"/>
    </row>
    <row r="500">
      <c r="A500" s="304"/>
      <c r="B500" s="306"/>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c r="AA500" s="306"/>
      <c r="AB500" s="306"/>
      <c r="AC500" s="306"/>
      <c r="AD500" s="306"/>
      <c r="AE500" s="306"/>
    </row>
    <row r="501">
      <c r="A501" s="304"/>
      <c r="B501" s="306"/>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c r="AA501" s="306"/>
      <c r="AB501" s="306"/>
      <c r="AC501" s="306"/>
      <c r="AD501" s="306"/>
      <c r="AE501" s="306"/>
    </row>
    <row r="502">
      <c r="A502" s="304"/>
      <c r="B502" s="306"/>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c r="AA502" s="306"/>
      <c r="AB502" s="306"/>
      <c r="AC502" s="306"/>
      <c r="AD502" s="306"/>
      <c r="AE502" s="306"/>
    </row>
    <row r="503">
      <c r="A503" s="304"/>
      <c r="B503" s="306"/>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c r="AA503" s="306"/>
      <c r="AB503" s="306"/>
      <c r="AC503" s="306"/>
      <c r="AD503" s="306"/>
      <c r="AE503" s="306"/>
    </row>
    <row r="504">
      <c r="A504" s="304"/>
      <c r="B504" s="306"/>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c r="AA504" s="306"/>
      <c r="AB504" s="306"/>
      <c r="AC504" s="306"/>
      <c r="AD504" s="306"/>
      <c r="AE504" s="306"/>
    </row>
    <row r="505">
      <c r="A505" s="304"/>
      <c r="B505" s="306"/>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c r="AA505" s="306"/>
      <c r="AB505" s="306"/>
      <c r="AC505" s="306"/>
      <c r="AD505" s="306"/>
      <c r="AE505" s="306"/>
    </row>
    <row r="506">
      <c r="A506" s="304"/>
      <c r="B506" s="306"/>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c r="AA506" s="306"/>
      <c r="AB506" s="306"/>
      <c r="AC506" s="306"/>
      <c r="AD506" s="306"/>
      <c r="AE506" s="306"/>
    </row>
    <row r="507">
      <c r="A507" s="304"/>
      <c r="B507" s="306"/>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c r="AA507" s="306"/>
      <c r="AB507" s="306"/>
      <c r="AC507" s="306"/>
      <c r="AD507" s="306"/>
      <c r="AE507" s="306"/>
    </row>
    <row r="508">
      <c r="A508" s="304"/>
      <c r="B508" s="306"/>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c r="AA508" s="306"/>
      <c r="AB508" s="306"/>
      <c r="AC508" s="306"/>
      <c r="AD508" s="306"/>
      <c r="AE508" s="306"/>
    </row>
    <row r="509">
      <c r="A509" s="304"/>
      <c r="B509" s="306"/>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c r="AA509" s="306"/>
      <c r="AB509" s="306"/>
      <c r="AC509" s="306"/>
      <c r="AD509" s="306"/>
      <c r="AE509" s="306"/>
    </row>
    <row r="510">
      <c r="A510" s="304"/>
      <c r="B510" s="306"/>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c r="AA510" s="306"/>
      <c r="AB510" s="306"/>
      <c r="AC510" s="306"/>
      <c r="AD510" s="306"/>
      <c r="AE510" s="306"/>
    </row>
    <row r="511">
      <c r="A511" s="304"/>
      <c r="B511" s="306"/>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c r="AA511" s="306"/>
      <c r="AB511" s="306"/>
      <c r="AC511" s="306"/>
      <c r="AD511" s="306"/>
      <c r="AE511" s="306"/>
    </row>
    <row r="512">
      <c r="A512" s="304"/>
      <c r="B512" s="306"/>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c r="AA512" s="306"/>
      <c r="AB512" s="306"/>
      <c r="AC512" s="306"/>
      <c r="AD512" s="306"/>
      <c r="AE512" s="306"/>
    </row>
    <row r="513">
      <c r="A513" s="304"/>
      <c r="B513" s="306"/>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c r="AA513" s="306"/>
      <c r="AB513" s="306"/>
      <c r="AC513" s="306"/>
      <c r="AD513" s="306"/>
      <c r="AE513" s="306"/>
    </row>
    <row r="514">
      <c r="A514" s="304"/>
      <c r="B514" s="306"/>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c r="AA514" s="306"/>
      <c r="AB514" s="306"/>
      <c r="AC514" s="306"/>
      <c r="AD514" s="306"/>
      <c r="AE514" s="306"/>
    </row>
    <row r="515">
      <c r="A515" s="304"/>
      <c r="B515" s="306"/>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c r="AA515" s="306"/>
      <c r="AB515" s="306"/>
      <c r="AC515" s="306"/>
      <c r="AD515" s="306"/>
      <c r="AE515" s="306"/>
    </row>
    <row r="516">
      <c r="A516" s="304"/>
      <c r="B516" s="306"/>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c r="AA516" s="306"/>
      <c r="AB516" s="306"/>
      <c r="AC516" s="306"/>
      <c r="AD516" s="306"/>
      <c r="AE516" s="306"/>
    </row>
    <row r="517">
      <c r="A517" s="304"/>
      <c r="B517" s="306"/>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c r="AA517" s="306"/>
      <c r="AB517" s="306"/>
      <c r="AC517" s="306"/>
      <c r="AD517" s="306"/>
      <c r="AE517" s="306"/>
    </row>
    <row r="518">
      <c r="A518" s="304"/>
      <c r="B518" s="306"/>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c r="AA518" s="306"/>
      <c r="AB518" s="306"/>
      <c r="AC518" s="306"/>
      <c r="AD518" s="306"/>
      <c r="AE518" s="306"/>
    </row>
    <row r="519">
      <c r="A519" s="304"/>
      <c r="B519" s="306"/>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c r="AA519" s="306"/>
      <c r="AB519" s="306"/>
      <c r="AC519" s="306"/>
      <c r="AD519" s="306"/>
      <c r="AE519" s="306"/>
    </row>
    <row r="520">
      <c r="A520" s="304"/>
      <c r="B520" s="306"/>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c r="AA520" s="306"/>
      <c r="AB520" s="306"/>
      <c r="AC520" s="306"/>
      <c r="AD520" s="306"/>
      <c r="AE520" s="306"/>
    </row>
    <row r="521">
      <c r="A521" s="304"/>
      <c r="B521" s="306"/>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c r="AA521" s="306"/>
      <c r="AB521" s="306"/>
      <c r="AC521" s="306"/>
      <c r="AD521" s="306"/>
      <c r="AE521" s="306"/>
    </row>
    <row r="522">
      <c r="A522" s="304"/>
      <c r="B522" s="306"/>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c r="AA522" s="306"/>
      <c r="AB522" s="306"/>
      <c r="AC522" s="306"/>
      <c r="AD522" s="306"/>
      <c r="AE522" s="306"/>
    </row>
    <row r="523">
      <c r="A523" s="304"/>
      <c r="B523" s="306"/>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c r="AA523" s="306"/>
      <c r="AB523" s="306"/>
      <c r="AC523" s="306"/>
      <c r="AD523" s="306"/>
      <c r="AE523" s="306"/>
    </row>
    <row r="524">
      <c r="A524" s="304"/>
      <c r="B524" s="306"/>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c r="AA524" s="306"/>
      <c r="AB524" s="306"/>
      <c r="AC524" s="306"/>
      <c r="AD524" s="306"/>
      <c r="AE524" s="306"/>
    </row>
    <row r="525">
      <c r="A525" s="304"/>
      <c r="B525" s="306"/>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c r="AA525" s="306"/>
      <c r="AB525" s="306"/>
      <c r="AC525" s="306"/>
      <c r="AD525" s="306"/>
      <c r="AE525" s="306"/>
    </row>
    <row r="526">
      <c r="A526" s="304"/>
      <c r="B526" s="306"/>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c r="AA526" s="306"/>
      <c r="AB526" s="306"/>
      <c r="AC526" s="306"/>
      <c r="AD526" s="306"/>
      <c r="AE526" s="306"/>
    </row>
    <row r="527">
      <c r="A527" s="304"/>
      <c r="B527" s="306"/>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c r="AA527" s="306"/>
      <c r="AB527" s="306"/>
      <c r="AC527" s="306"/>
      <c r="AD527" s="306"/>
      <c r="AE527" s="306"/>
    </row>
    <row r="528">
      <c r="A528" s="304"/>
      <c r="B528" s="306"/>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c r="AA528" s="306"/>
      <c r="AB528" s="306"/>
      <c r="AC528" s="306"/>
      <c r="AD528" s="306"/>
      <c r="AE528" s="306"/>
    </row>
    <row r="529">
      <c r="A529" s="304"/>
      <c r="B529" s="306"/>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c r="AA529" s="306"/>
      <c r="AB529" s="306"/>
      <c r="AC529" s="306"/>
      <c r="AD529" s="306"/>
      <c r="AE529" s="306"/>
    </row>
    <row r="530">
      <c r="A530" s="304"/>
      <c r="B530" s="306"/>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c r="AA530" s="306"/>
      <c r="AB530" s="306"/>
      <c r="AC530" s="306"/>
      <c r="AD530" s="306"/>
      <c r="AE530" s="306"/>
    </row>
    <row r="531">
      <c r="A531" s="304"/>
      <c r="B531" s="306"/>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c r="AA531" s="306"/>
      <c r="AB531" s="306"/>
      <c r="AC531" s="306"/>
      <c r="AD531" s="306"/>
      <c r="AE531" s="306"/>
    </row>
    <row r="532">
      <c r="A532" s="304"/>
      <c r="B532" s="306"/>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c r="AA532" s="306"/>
      <c r="AB532" s="306"/>
      <c r="AC532" s="306"/>
      <c r="AD532" s="306"/>
      <c r="AE532" s="306"/>
    </row>
    <row r="533">
      <c r="A533" s="304"/>
      <c r="B533" s="306"/>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c r="AA533" s="306"/>
      <c r="AB533" s="306"/>
      <c r="AC533" s="306"/>
      <c r="AD533" s="306"/>
      <c r="AE533" s="306"/>
    </row>
    <row r="534">
      <c r="A534" s="304"/>
      <c r="B534" s="306"/>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c r="AA534" s="306"/>
      <c r="AB534" s="306"/>
      <c r="AC534" s="306"/>
      <c r="AD534" s="306"/>
      <c r="AE534" s="306"/>
    </row>
    <row r="535">
      <c r="A535" s="304"/>
      <c r="B535" s="306"/>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c r="AA535" s="306"/>
      <c r="AB535" s="306"/>
      <c r="AC535" s="306"/>
      <c r="AD535" s="306"/>
      <c r="AE535" s="306"/>
    </row>
    <row r="536">
      <c r="A536" s="304"/>
      <c r="B536" s="306"/>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c r="AA536" s="306"/>
      <c r="AB536" s="306"/>
      <c r="AC536" s="306"/>
      <c r="AD536" s="306"/>
      <c r="AE536" s="306"/>
    </row>
    <row r="537">
      <c r="A537" s="304"/>
      <c r="B537" s="306"/>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c r="AA537" s="306"/>
      <c r="AB537" s="306"/>
      <c r="AC537" s="306"/>
      <c r="AD537" s="306"/>
      <c r="AE537" s="306"/>
    </row>
    <row r="538">
      <c r="A538" s="304"/>
      <c r="B538" s="306"/>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c r="AA538" s="306"/>
      <c r="AB538" s="306"/>
      <c r="AC538" s="306"/>
      <c r="AD538" s="306"/>
      <c r="AE538" s="306"/>
    </row>
    <row r="539">
      <c r="A539" s="304"/>
      <c r="B539" s="306"/>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c r="AA539" s="306"/>
      <c r="AB539" s="306"/>
      <c r="AC539" s="306"/>
      <c r="AD539" s="306"/>
      <c r="AE539" s="306"/>
    </row>
    <row r="540">
      <c r="A540" s="304"/>
      <c r="B540" s="306"/>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c r="AA540" s="306"/>
      <c r="AB540" s="306"/>
      <c r="AC540" s="306"/>
      <c r="AD540" s="306"/>
      <c r="AE540" s="306"/>
    </row>
    <row r="541">
      <c r="A541" s="304"/>
      <c r="B541" s="306"/>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c r="AA541" s="306"/>
      <c r="AB541" s="306"/>
      <c r="AC541" s="306"/>
      <c r="AD541" s="306"/>
      <c r="AE541" s="306"/>
    </row>
    <row r="542">
      <c r="A542" s="304"/>
      <c r="B542" s="306"/>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c r="AA542" s="306"/>
      <c r="AB542" s="306"/>
      <c r="AC542" s="306"/>
      <c r="AD542" s="306"/>
      <c r="AE542" s="306"/>
    </row>
    <row r="543">
      <c r="A543" s="304"/>
      <c r="B543" s="306"/>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c r="AA543" s="306"/>
      <c r="AB543" s="306"/>
      <c r="AC543" s="306"/>
      <c r="AD543" s="306"/>
      <c r="AE543" s="306"/>
    </row>
    <row r="544">
      <c r="A544" s="304"/>
      <c r="B544" s="306"/>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c r="AA544" s="306"/>
      <c r="AB544" s="306"/>
      <c r="AC544" s="306"/>
      <c r="AD544" s="306"/>
      <c r="AE544" s="306"/>
    </row>
    <row r="545">
      <c r="A545" s="304"/>
      <c r="B545" s="306"/>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c r="AA545" s="306"/>
      <c r="AB545" s="306"/>
      <c r="AC545" s="306"/>
      <c r="AD545" s="306"/>
      <c r="AE545" s="306"/>
    </row>
    <row r="546">
      <c r="A546" s="304"/>
      <c r="B546" s="306"/>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c r="AA546" s="306"/>
      <c r="AB546" s="306"/>
      <c r="AC546" s="306"/>
      <c r="AD546" s="306"/>
      <c r="AE546" s="306"/>
    </row>
    <row r="547">
      <c r="A547" s="304"/>
      <c r="B547" s="306"/>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c r="AA547" s="306"/>
      <c r="AB547" s="306"/>
      <c r="AC547" s="306"/>
      <c r="AD547" s="306"/>
      <c r="AE547" s="306"/>
    </row>
    <row r="548">
      <c r="A548" s="304"/>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c r="AA548" s="306"/>
      <c r="AB548" s="306"/>
      <c r="AC548" s="306"/>
      <c r="AD548" s="306"/>
      <c r="AE548" s="306"/>
    </row>
    <row r="549">
      <c r="A549" s="304"/>
      <c r="B549" s="306"/>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c r="AA549" s="306"/>
      <c r="AB549" s="306"/>
      <c r="AC549" s="306"/>
      <c r="AD549" s="306"/>
      <c r="AE549" s="306"/>
    </row>
    <row r="550">
      <c r="A550" s="304"/>
      <c r="B550" s="306"/>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c r="AA550" s="306"/>
      <c r="AB550" s="306"/>
      <c r="AC550" s="306"/>
      <c r="AD550" s="306"/>
      <c r="AE550" s="306"/>
    </row>
    <row r="551">
      <c r="A551" s="304"/>
      <c r="B551" s="306"/>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c r="AA551" s="306"/>
      <c r="AB551" s="306"/>
      <c r="AC551" s="306"/>
      <c r="AD551" s="306"/>
      <c r="AE551" s="306"/>
    </row>
    <row r="552">
      <c r="A552" s="304"/>
      <c r="B552" s="306"/>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c r="AA552" s="306"/>
      <c r="AB552" s="306"/>
      <c r="AC552" s="306"/>
      <c r="AD552" s="306"/>
      <c r="AE552" s="306"/>
    </row>
    <row r="553">
      <c r="A553" s="304"/>
      <c r="B553" s="306"/>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c r="AA553" s="306"/>
      <c r="AB553" s="306"/>
      <c r="AC553" s="306"/>
      <c r="AD553" s="306"/>
      <c r="AE553" s="306"/>
    </row>
    <row r="554">
      <c r="A554" s="304"/>
      <c r="B554" s="306"/>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c r="AA554" s="306"/>
      <c r="AB554" s="306"/>
      <c r="AC554" s="306"/>
      <c r="AD554" s="306"/>
      <c r="AE554" s="306"/>
    </row>
    <row r="555">
      <c r="A555" s="304"/>
      <c r="B555" s="306"/>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c r="AA555" s="306"/>
      <c r="AB555" s="306"/>
      <c r="AC555" s="306"/>
      <c r="AD555" s="306"/>
      <c r="AE555" s="306"/>
    </row>
    <row r="556">
      <c r="A556" s="304"/>
      <c r="B556" s="306"/>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c r="AA556" s="306"/>
      <c r="AB556" s="306"/>
      <c r="AC556" s="306"/>
      <c r="AD556" s="306"/>
      <c r="AE556" s="306"/>
    </row>
    <row r="557">
      <c r="A557" s="304"/>
      <c r="B557" s="306"/>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c r="AA557" s="306"/>
      <c r="AB557" s="306"/>
      <c r="AC557" s="306"/>
      <c r="AD557" s="306"/>
      <c r="AE557" s="306"/>
    </row>
    <row r="558">
      <c r="A558" s="304"/>
      <c r="B558" s="306"/>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c r="AA558" s="306"/>
      <c r="AB558" s="306"/>
      <c r="AC558" s="306"/>
      <c r="AD558" s="306"/>
      <c r="AE558" s="306"/>
    </row>
    <row r="559">
      <c r="A559" s="304"/>
      <c r="B559" s="306"/>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c r="AA559" s="306"/>
      <c r="AB559" s="306"/>
      <c r="AC559" s="306"/>
      <c r="AD559" s="306"/>
      <c r="AE559" s="306"/>
    </row>
    <row r="560">
      <c r="A560" s="304"/>
      <c r="B560" s="306"/>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c r="AA560" s="306"/>
      <c r="AB560" s="306"/>
      <c r="AC560" s="306"/>
      <c r="AD560" s="306"/>
      <c r="AE560" s="306"/>
    </row>
    <row r="561">
      <c r="A561" s="304"/>
      <c r="B561" s="306"/>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c r="AA561" s="306"/>
      <c r="AB561" s="306"/>
      <c r="AC561" s="306"/>
      <c r="AD561" s="306"/>
      <c r="AE561" s="306"/>
    </row>
    <row r="562">
      <c r="A562" s="304"/>
      <c r="B562" s="306"/>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c r="AA562" s="306"/>
      <c r="AB562" s="306"/>
      <c r="AC562" s="306"/>
      <c r="AD562" s="306"/>
      <c r="AE562" s="306"/>
    </row>
    <row r="563">
      <c r="A563" s="304"/>
      <c r="B563" s="306"/>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c r="AA563" s="306"/>
      <c r="AB563" s="306"/>
      <c r="AC563" s="306"/>
      <c r="AD563" s="306"/>
      <c r="AE563" s="306"/>
    </row>
    <row r="564">
      <c r="A564" s="304"/>
      <c r="B564" s="306"/>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c r="AA564" s="306"/>
      <c r="AB564" s="306"/>
      <c r="AC564" s="306"/>
      <c r="AD564" s="306"/>
      <c r="AE564" s="306"/>
    </row>
    <row r="565">
      <c r="A565" s="304"/>
      <c r="B565" s="306"/>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c r="AA565" s="306"/>
      <c r="AB565" s="306"/>
      <c r="AC565" s="306"/>
      <c r="AD565" s="306"/>
      <c r="AE565" s="306"/>
    </row>
    <row r="566">
      <c r="A566" s="304"/>
      <c r="B566" s="306"/>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c r="AA566" s="306"/>
      <c r="AB566" s="306"/>
      <c r="AC566" s="306"/>
      <c r="AD566" s="306"/>
      <c r="AE566" s="306"/>
    </row>
    <row r="567">
      <c r="A567" s="304"/>
      <c r="B567" s="306"/>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c r="AA567" s="306"/>
      <c r="AB567" s="306"/>
      <c r="AC567" s="306"/>
      <c r="AD567" s="306"/>
      <c r="AE567" s="306"/>
    </row>
    <row r="568">
      <c r="A568" s="304"/>
      <c r="B568" s="306"/>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c r="AA568" s="306"/>
      <c r="AB568" s="306"/>
      <c r="AC568" s="306"/>
      <c r="AD568" s="306"/>
      <c r="AE568" s="306"/>
    </row>
    <row r="569">
      <c r="A569" s="304"/>
      <c r="B569" s="306"/>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c r="AA569" s="306"/>
      <c r="AB569" s="306"/>
      <c r="AC569" s="306"/>
      <c r="AD569" s="306"/>
      <c r="AE569" s="306"/>
    </row>
    <row r="570">
      <c r="A570" s="304"/>
      <c r="B570" s="306"/>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c r="AA570" s="306"/>
      <c r="AB570" s="306"/>
      <c r="AC570" s="306"/>
      <c r="AD570" s="306"/>
      <c r="AE570" s="306"/>
    </row>
    <row r="571">
      <c r="A571" s="304"/>
      <c r="B571" s="306"/>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c r="AA571" s="306"/>
      <c r="AB571" s="306"/>
      <c r="AC571" s="306"/>
      <c r="AD571" s="306"/>
      <c r="AE571" s="306"/>
    </row>
    <row r="572">
      <c r="A572" s="304"/>
      <c r="B572" s="306"/>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c r="AA572" s="306"/>
      <c r="AB572" s="306"/>
      <c r="AC572" s="306"/>
      <c r="AD572" s="306"/>
      <c r="AE572" s="306"/>
    </row>
    <row r="573">
      <c r="A573" s="304"/>
      <c r="B573" s="306"/>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c r="AA573" s="306"/>
      <c r="AB573" s="306"/>
      <c r="AC573" s="306"/>
      <c r="AD573" s="306"/>
      <c r="AE573" s="306"/>
    </row>
    <row r="574">
      <c r="A574" s="304"/>
      <c r="B574" s="306"/>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c r="AA574" s="306"/>
      <c r="AB574" s="306"/>
      <c r="AC574" s="306"/>
      <c r="AD574" s="306"/>
      <c r="AE574" s="306"/>
    </row>
    <row r="575">
      <c r="A575" s="304"/>
      <c r="B575" s="306"/>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c r="AA575" s="306"/>
      <c r="AB575" s="306"/>
      <c r="AC575" s="306"/>
      <c r="AD575" s="306"/>
      <c r="AE575" s="306"/>
    </row>
    <row r="576">
      <c r="A576" s="304"/>
      <c r="B576" s="306"/>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c r="AA576" s="306"/>
      <c r="AB576" s="306"/>
      <c r="AC576" s="306"/>
      <c r="AD576" s="306"/>
      <c r="AE576" s="306"/>
    </row>
    <row r="577">
      <c r="A577" s="304"/>
      <c r="B577" s="306"/>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c r="AA577" s="306"/>
      <c r="AB577" s="306"/>
      <c r="AC577" s="306"/>
      <c r="AD577" s="306"/>
      <c r="AE577" s="306"/>
    </row>
    <row r="578">
      <c r="A578" s="304"/>
      <c r="B578" s="306"/>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c r="AA578" s="306"/>
      <c r="AB578" s="306"/>
      <c r="AC578" s="306"/>
      <c r="AD578" s="306"/>
      <c r="AE578" s="306"/>
    </row>
    <row r="579">
      <c r="A579" s="304"/>
      <c r="B579" s="306"/>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c r="AA579" s="306"/>
      <c r="AB579" s="306"/>
      <c r="AC579" s="306"/>
      <c r="AD579" s="306"/>
      <c r="AE579" s="306"/>
    </row>
    <row r="580">
      <c r="A580" s="304"/>
      <c r="B580" s="306"/>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c r="AA580" s="306"/>
      <c r="AB580" s="306"/>
      <c r="AC580" s="306"/>
      <c r="AD580" s="306"/>
      <c r="AE580" s="306"/>
    </row>
    <row r="581">
      <c r="A581" s="304"/>
      <c r="B581" s="306"/>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c r="AA581" s="306"/>
      <c r="AB581" s="306"/>
      <c r="AC581" s="306"/>
      <c r="AD581" s="306"/>
      <c r="AE581" s="306"/>
    </row>
    <row r="582">
      <c r="A582" s="304"/>
      <c r="B582" s="306"/>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c r="AA582" s="306"/>
      <c r="AB582" s="306"/>
      <c r="AC582" s="306"/>
      <c r="AD582" s="306"/>
      <c r="AE582" s="306"/>
    </row>
    <row r="583">
      <c r="A583" s="304"/>
      <c r="B583" s="306"/>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c r="AA583" s="306"/>
      <c r="AB583" s="306"/>
      <c r="AC583" s="306"/>
      <c r="AD583" s="306"/>
      <c r="AE583" s="306"/>
    </row>
    <row r="584">
      <c r="A584" s="304"/>
      <c r="B584" s="306"/>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c r="AA584" s="306"/>
      <c r="AB584" s="306"/>
      <c r="AC584" s="306"/>
      <c r="AD584" s="306"/>
      <c r="AE584" s="306"/>
    </row>
    <row r="585">
      <c r="A585" s="304"/>
      <c r="B585" s="306"/>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c r="AA585" s="306"/>
      <c r="AB585" s="306"/>
      <c r="AC585" s="306"/>
      <c r="AD585" s="306"/>
      <c r="AE585" s="306"/>
    </row>
    <row r="586">
      <c r="A586" s="304"/>
      <c r="B586" s="306"/>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c r="AA586" s="306"/>
      <c r="AB586" s="306"/>
      <c r="AC586" s="306"/>
      <c r="AD586" s="306"/>
      <c r="AE586" s="306"/>
    </row>
    <row r="587">
      <c r="A587" s="304"/>
      <c r="B587" s="306"/>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c r="AA587" s="306"/>
      <c r="AB587" s="306"/>
      <c r="AC587" s="306"/>
      <c r="AD587" s="306"/>
      <c r="AE587" s="306"/>
    </row>
    <row r="588">
      <c r="A588" s="304"/>
      <c r="B588" s="306"/>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c r="AA588" s="306"/>
      <c r="AB588" s="306"/>
      <c r="AC588" s="306"/>
      <c r="AD588" s="306"/>
      <c r="AE588" s="306"/>
    </row>
    <row r="589">
      <c r="A589" s="304"/>
      <c r="B589" s="306"/>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c r="AA589" s="306"/>
      <c r="AB589" s="306"/>
      <c r="AC589" s="306"/>
      <c r="AD589" s="306"/>
      <c r="AE589" s="306"/>
    </row>
    <row r="590">
      <c r="A590" s="304"/>
      <c r="B590" s="306"/>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c r="AA590" s="306"/>
      <c r="AB590" s="306"/>
      <c r="AC590" s="306"/>
      <c r="AD590" s="306"/>
      <c r="AE590" s="306"/>
    </row>
    <row r="591">
      <c r="A591" s="304"/>
      <c r="B591" s="306"/>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c r="AA591" s="306"/>
      <c r="AB591" s="306"/>
      <c r="AC591" s="306"/>
      <c r="AD591" s="306"/>
      <c r="AE591" s="306"/>
    </row>
    <row r="592">
      <c r="A592" s="304"/>
      <c r="B592" s="306"/>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c r="AA592" s="306"/>
      <c r="AB592" s="306"/>
      <c r="AC592" s="306"/>
      <c r="AD592" s="306"/>
      <c r="AE592" s="306"/>
    </row>
    <row r="593">
      <c r="A593" s="304"/>
      <c r="B593" s="306"/>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c r="AA593" s="306"/>
      <c r="AB593" s="306"/>
      <c r="AC593" s="306"/>
      <c r="AD593" s="306"/>
      <c r="AE593" s="306"/>
    </row>
    <row r="594">
      <c r="A594" s="304"/>
      <c r="B594" s="306"/>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c r="AA594" s="306"/>
      <c r="AB594" s="306"/>
      <c r="AC594" s="306"/>
      <c r="AD594" s="306"/>
      <c r="AE594" s="306"/>
    </row>
    <row r="595">
      <c r="A595" s="304"/>
      <c r="B595" s="306"/>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c r="AA595" s="306"/>
      <c r="AB595" s="306"/>
      <c r="AC595" s="306"/>
      <c r="AD595" s="306"/>
      <c r="AE595" s="306"/>
    </row>
    <row r="596">
      <c r="A596" s="304"/>
      <c r="B596" s="306"/>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c r="AA596" s="306"/>
      <c r="AB596" s="306"/>
      <c r="AC596" s="306"/>
      <c r="AD596" s="306"/>
      <c r="AE596" s="306"/>
    </row>
    <row r="597">
      <c r="A597" s="304"/>
      <c r="B597" s="306"/>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c r="AA597" s="306"/>
      <c r="AB597" s="306"/>
      <c r="AC597" s="306"/>
      <c r="AD597" s="306"/>
      <c r="AE597" s="306"/>
    </row>
    <row r="598">
      <c r="A598" s="304"/>
      <c r="B598" s="306"/>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c r="AA598" s="306"/>
      <c r="AB598" s="306"/>
      <c r="AC598" s="306"/>
      <c r="AD598" s="306"/>
      <c r="AE598" s="306"/>
    </row>
    <row r="599">
      <c r="A599" s="304"/>
      <c r="B599" s="306"/>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c r="AA599" s="306"/>
      <c r="AB599" s="306"/>
      <c r="AC599" s="306"/>
      <c r="AD599" s="306"/>
      <c r="AE599" s="306"/>
    </row>
    <row r="600">
      <c r="A600" s="304"/>
      <c r="B600" s="306"/>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c r="AA600" s="306"/>
      <c r="AB600" s="306"/>
      <c r="AC600" s="306"/>
      <c r="AD600" s="306"/>
      <c r="AE600" s="306"/>
    </row>
    <row r="601">
      <c r="A601" s="304"/>
      <c r="B601" s="306"/>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c r="AA601" s="306"/>
      <c r="AB601" s="306"/>
      <c r="AC601" s="306"/>
      <c r="AD601" s="306"/>
      <c r="AE601" s="306"/>
    </row>
    <row r="602">
      <c r="A602" s="304"/>
      <c r="B602" s="306"/>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c r="AA602" s="306"/>
      <c r="AB602" s="306"/>
      <c r="AC602" s="306"/>
      <c r="AD602" s="306"/>
      <c r="AE602" s="306"/>
    </row>
    <row r="603">
      <c r="A603" s="304"/>
      <c r="B603" s="306"/>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c r="AA603" s="306"/>
      <c r="AB603" s="306"/>
      <c r="AC603" s="306"/>
      <c r="AD603" s="306"/>
      <c r="AE603" s="306"/>
    </row>
    <row r="604">
      <c r="A604" s="304"/>
      <c r="B604" s="306"/>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c r="AA604" s="306"/>
      <c r="AB604" s="306"/>
      <c r="AC604" s="306"/>
      <c r="AD604" s="306"/>
      <c r="AE604" s="306"/>
    </row>
    <row r="605">
      <c r="A605" s="304"/>
      <c r="B605" s="306"/>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c r="AA605" s="306"/>
      <c r="AB605" s="306"/>
      <c r="AC605" s="306"/>
      <c r="AD605" s="306"/>
      <c r="AE605" s="306"/>
    </row>
    <row r="606">
      <c r="A606" s="304"/>
      <c r="B606" s="306"/>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c r="AA606" s="306"/>
      <c r="AB606" s="306"/>
      <c r="AC606" s="306"/>
      <c r="AD606" s="306"/>
      <c r="AE606" s="306"/>
    </row>
    <row r="607">
      <c r="A607" s="304"/>
      <c r="B607" s="306"/>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c r="AA607" s="306"/>
      <c r="AB607" s="306"/>
      <c r="AC607" s="306"/>
      <c r="AD607" s="306"/>
      <c r="AE607" s="306"/>
    </row>
    <row r="608">
      <c r="A608" s="304"/>
      <c r="B608" s="306"/>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c r="AA608" s="306"/>
      <c r="AB608" s="306"/>
      <c r="AC608" s="306"/>
      <c r="AD608" s="306"/>
      <c r="AE608" s="306"/>
    </row>
    <row r="609">
      <c r="A609" s="304"/>
      <c r="B609" s="306"/>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c r="AA609" s="306"/>
      <c r="AB609" s="306"/>
      <c r="AC609" s="306"/>
      <c r="AD609" s="306"/>
      <c r="AE609" s="306"/>
    </row>
    <row r="610">
      <c r="A610" s="304"/>
      <c r="B610" s="306"/>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c r="AA610" s="306"/>
      <c r="AB610" s="306"/>
      <c r="AC610" s="306"/>
      <c r="AD610" s="306"/>
      <c r="AE610" s="306"/>
    </row>
    <row r="611">
      <c r="A611" s="304"/>
      <c r="B611" s="306"/>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c r="AA611" s="306"/>
      <c r="AB611" s="306"/>
      <c r="AC611" s="306"/>
      <c r="AD611" s="306"/>
      <c r="AE611" s="306"/>
    </row>
    <row r="612">
      <c r="A612" s="304"/>
      <c r="B612" s="306"/>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c r="AA612" s="306"/>
      <c r="AB612" s="306"/>
      <c r="AC612" s="306"/>
      <c r="AD612" s="306"/>
      <c r="AE612" s="306"/>
    </row>
    <row r="613">
      <c r="A613" s="304"/>
      <c r="B613" s="306"/>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c r="AA613" s="306"/>
      <c r="AB613" s="306"/>
      <c r="AC613" s="306"/>
      <c r="AD613" s="306"/>
      <c r="AE613" s="306"/>
    </row>
    <row r="614">
      <c r="A614" s="304"/>
      <c r="B614" s="306"/>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c r="AA614" s="306"/>
      <c r="AB614" s="306"/>
      <c r="AC614" s="306"/>
      <c r="AD614" s="306"/>
      <c r="AE614" s="306"/>
    </row>
    <row r="615">
      <c r="A615" s="304"/>
      <c r="B615" s="306"/>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c r="AA615" s="306"/>
      <c r="AB615" s="306"/>
      <c r="AC615" s="306"/>
      <c r="AD615" s="306"/>
      <c r="AE615" s="306"/>
    </row>
    <row r="616">
      <c r="A616" s="304"/>
      <c r="B616" s="306"/>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c r="AA616" s="306"/>
      <c r="AB616" s="306"/>
      <c r="AC616" s="306"/>
      <c r="AD616" s="306"/>
      <c r="AE616" s="306"/>
    </row>
    <row r="617">
      <c r="A617" s="304"/>
      <c r="B617" s="306"/>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c r="AA617" s="306"/>
      <c r="AB617" s="306"/>
      <c r="AC617" s="306"/>
      <c r="AD617" s="306"/>
      <c r="AE617" s="306"/>
    </row>
    <row r="618">
      <c r="A618" s="304"/>
      <c r="B618" s="306"/>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c r="AA618" s="306"/>
      <c r="AB618" s="306"/>
      <c r="AC618" s="306"/>
      <c r="AD618" s="306"/>
      <c r="AE618" s="306"/>
    </row>
    <row r="619">
      <c r="A619" s="304"/>
      <c r="B619" s="306"/>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c r="AA619" s="306"/>
      <c r="AB619" s="306"/>
      <c r="AC619" s="306"/>
      <c r="AD619" s="306"/>
      <c r="AE619" s="306"/>
    </row>
    <row r="620">
      <c r="A620" s="304"/>
      <c r="B620" s="306"/>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c r="AA620" s="306"/>
      <c r="AB620" s="306"/>
      <c r="AC620" s="306"/>
      <c r="AD620" s="306"/>
      <c r="AE620" s="306"/>
    </row>
    <row r="621">
      <c r="A621" s="304"/>
      <c r="B621" s="306"/>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c r="AA621" s="306"/>
      <c r="AB621" s="306"/>
      <c r="AC621" s="306"/>
      <c r="AD621" s="306"/>
      <c r="AE621" s="306"/>
    </row>
    <row r="622">
      <c r="A622" s="304"/>
      <c r="B622" s="306"/>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c r="AA622" s="306"/>
      <c r="AB622" s="306"/>
      <c r="AC622" s="306"/>
      <c r="AD622" s="306"/>
      <c r="AE622" s="306"/>
    </row>
    <row r="623">
      <c r="A623" s="304"/>
      <c r="B623" s="306"/>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c r="AA623" s="306"/>
      <c r="AB623" s="306"/>
      <c r="AC623" s="306"/>
      <c r="AD623" s="306"/>
      <c r="AE623" s="306"/>
    </row>
    <row r="624">
      <c r="A624" s="304"/>
      <c r="B624" s="306"/>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c r="AA624" s="306"/>
      <c r="AB624" s="306"/>
      <c r="AC624" s="306"/>
      <c r="AD624" s="306"/>
      <c r="AE624" s="306"/>
    </row>
    <row r="625">
      <c r="A625" s="304"/>
      <c r="B625" s="306"/>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c r="AA625" s="306"/>
      <c r="AB625" s="306"/>
      <c r="AC625" s="306"/>
      <c r="AD625" s="306"/>
      <c r="AE625" s="306"/>
    </row>
    <row r="626">
      <c r="A626" s="304"/>
      <c r="B626" s="306"/>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c r="AA626" s="306"/>
      <c r="AB626" s="306"/>
      <c r="AC626" s="306"/>
      <c r="AD626" s="306"/>
      <c r="AE626" s="306"/>
    </row>
    <row r="627">
      <c r="A627" s="304"/>
      <c r="B627" s="306"/>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c r="AA627" s="306"/>
      <c r="AB627" s="306"/>
      <c r="AC627" s="306"/>
      <c r="AD627" s="306"/>
      <c r="AE627" s="306"/>
    </row>
    <row r="628">
      <c r="A628" s="304"/>
      <c r="B628" s="306"/>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c r="AA628" s="306"/>
      <c r="AB628" s="306"/>
      <c r="AC628" s="306"/>
      <c r="AD628" s="306"/>
      <c r="AE628" s="306"/>
    </row>
    <row r="629">
      <c r="A629" s="304"/>
      <c r="B629" s="306"/>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c r="AA629" s="306"/>
      <c r="AB629" s="306"/>
      <c r="AC629" s="306"/>
      <c r="AD629" s="306"/>
      <c r="AE629" s="306"/>
    </row>
    <row r="630">
      <c r="A630" s="304"/>
      <c r="B630" s="306"/>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c r="AA630" s="306"/>
      <c r="AB630" s="306"/>
      <c r="AC630" s="306"/>
      <c r="AD630" s="306"/>
      <c r="AE630" s="306"/>
    </row>
    <row r="631">
      <c r="A631" s="304"/>
      <c r="B631" s="306"/>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c r="AA631" s="306"/>
      <c r="AB631" s="306"/>
      <c r="AC631" s="306"/>
      <c r="AD631" s="306"/>
      <c r="AE631" s="306"/>
    </row>
    <row r="632">
      <c r="A632" s="304"/>
      <c r="B632" s="306"/>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c r="AA632" s="306"/>
      <c r="AB632" s="306"/>
      <c r="AC632" s="306"/>
      <c r="AD632" s="306"/>
      <c r="AE632" s="306"/>
    </row>
    <row r="633">
      <c r="A633" s="304"/>
      <c r="B633" s="306"/>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c r="AA633" s="306"/>
      <c r="AB633" s="306"/>
      <c r="AC633" s="306"/>
      <c r="AD633" s="306"/>
      <c r="AE633" s="306"/>
    </row>
    <row r="634">
      <c r="A634" s="304"/>
      <c r="B634" s="306"/>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c r="AA634" s="306"/>
      <c r="AB634" s="306"/>
      <c r="AC634" s="306"/>
      <c r="AD634" s="306"/>
      <c r="AE634" s="306"/>
    </row>
    <row r="635">
      <c r="A635" s="304"/>
      <c r="B635" s="306"/>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c r="AA635" s="306"/>
      <c r="AB635" s="306"/>
      <c r="AC635" s="306"/>
      <c r="AD635" s="306"/>
      <c r="AE635" s="306"/>
    </row>
    <row r="636">
      <c r="A636" s="304"/>
      <c r="B636" s="306"/>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c r="AA636" s="306"/>
      <c r="AB636" s="306"/>
      <c r="AC636" s="306"/>
      <c r="AD636" s="306"/>
      <c r="AE636" s="306"/>
    </row>
    <row r="637">
      <c r="A637" s="304"/>
      <c r="B637" s="306"/>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c r="AA637" s="306"/>
      <c r="AB637" s="306"/>
      <c r="AC637" s="306"/>
      <c r="AD637" s="306"/>
      <c r="AE637" s="306"/>
    </row>
    <row r="638">
      <c r="A638" s="304"/>
      <c r="B638" s="306"/>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c r="AA638" s="306"/>
      <c r="AB638" s="306"/>
      <c r="AC638" s="306"/>
      <c r="AD638" s="306"/>
      <c r="AE638" s="306"/>
    </row>
    <row r="639">
      <c r="A639" s="304"/>
      <c r="B639" s="306"/>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c r="AA639" s="306"/>
      <c r="AB639" s="306"/>
      <c r="AC639" s="306"/>
      <c r="AD639" s="306"/>
      <c r="AE639" s="306"/>
    </row>
    <row r="640">
      <c r="A640" s="304"/>
      <c r="B640" s="306"/>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c r="AA640" s="306"/>
      <c r="AB640" s="306"/>
      <c r="AC640" s="306"/>
      <c r="AD640" s="306"/>
      <c r="AE640" s="306"/>
    </row>
    <row r="641">
      <c r="A641" s="304"/>
      <c r="B641" s="306"/>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c r="AA641" s="306"/>
      <c r="AB641" s="306"/>
      <c r="AC641" s="306"/>
      <c r="AD641" s="306"/>
      <c r="AE641" s="306"/>
    </row>
    <row r="642">
      <c r="A642" s="304"/>
      <c r="B642" s="306"/>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c r="AA642" s="306"/>
      <c r="AB642" s="306"/>
      <c r="AC642" s="306"/>
      <c r="AD642" s="306"/>
      <c r="AE642" s="306"/>
    </row>
    <row r="643">
      <c r="A643" s="304"/>
      <c r="B643" s="306"/>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c r="AA643" s="306"/>
      <c r="AB643" s="306"/>
      <c r="AC643" s="306"/>
      <c r="AD643" s="306"/>
      <c r="AE643" s="306"/>
    </row>
    <row r="644">
      <c r="A644" s="304"/>
      <c r="B644" s="306"/>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c r="AA644" s="306"/>
      <c r="AB644" s="306"/>
      <c r="AC644" s="306"/>
      <c r="AD644" s="306"/>
      <c r="AE644" s="306"/>
    </row>
    <row r="645">
      <c r="A645" s="304"/>
      <c r="B645" s="306"/>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c r="AA645" s="306"/>
      <c r="AB645" s="306"/>
      <c r="AC645" s="306"/>
      <c r="AD645" s="306"/>
      <c r="AE645" s="306"/>
    </row>
    <row r="646">
      <c r="A646" s="304"/>
      <c r="B646" s="306"/>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c r="AA646" s="306"/>
      <c r="AB646" s="306"/>
      <c r="AC646" s="306"/>
      <c r="AD646" s="306"/>
      <c r="AE646" s="306"/>
    </row>
    <row r="647">
      <c r="A647" s="304"/>
      <c r="B647" s="306"/>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c r="AA647" s="306"/>
      <c r="AB647" s="306"/>
      <c r="AC647" s="306"/>
      <c r="AD647" s="306"/>
      <c r="AE647" s="306"/>
    </row>
    <row r="648">
      <c r="A648" s="304"/>
      <c r="B648" s="306"/>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c r="AA648" s="306"/>
      <c r="AB648" s="306"/>
      <c r="AC648" s="306"/>
      <c r="AD648" s="306"/>
      <c r="AE648" s="306"/>
    </row>
    <row r="649">
      <c r="A649" s="304"/>
      <c r="B649" s="306"/>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c r="AA649" s="306"/>
      <c r="AB649" s="306"/>
      <c r="AC649" s="306"/>
      <c r="AD649" s="306"/>
      <c r="AE649" s="306"/>
    </row>
    <row r="650">
      <c r="A650" s="304"/>
      <c r="B650" s="306"/>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c r="AA650" s="306"/>
      <c r="AB650" s="306"/>
      <c r="AC650" s="306"/>
      <c r="AD650" s="306"/>
      <c r="AE650" s="306"/>
    </row>
    <row r="651">
      <c r="A651" s="304"/>
      <c r="B651" s="306"/>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c r="AA651" s="306"/>
      <c r="AB651" s="306"/>
      <c r="AC651" s="306"/>
      <c r="AD651" s="306"/>
      <c r="AE651" s="306"/>
    </row>
    <row r="652">
      <c r="A652" s="304"/>
      <c r="B652" s="306"/>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c r="AA652" s="306"/>
      <c r="AB652" s="306"/>
      <c r="AC652" s="306"/>
      <c r="AD652" s="306"/>
      <c r="AE652" s="306"/>
    </row>
    <row r="653">
      <c r="A653" s="304"/>
      <c r="B653" s="306"/>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c r="AA653" s="306"/>
      <c r="AB653" s="306"/>
      <c r="AC653" s="306"/>
      <c r="AD653" s="306"/>
      <c r="AE653" s="306"/>
    </row>
    <row r="654">
      <c r="A654" s="304"/>
      <c r="B654" s="306"/>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c r="AA654" s="306"/>
      <c r="AB654" s="306"/>
      <c r="AC654" s="306"/>
      <c r="AD654" s="306"/>
      <c r="AE654" s="306"/>
    </row>
    <row r="655">
      <c r="A655" s="304"/>
      <c r="B655" s="306"/>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c r="AA655" s="306"/>
      <c r="AB655" s="306"/>
      <c r="AC655" s="306"/>
      <c r="AD655" s="306"/>
      <c r="AE655" s="306"/>
    </row>
    <row r="656">
      <c r="A656" s="304"/>
      <c r="B656" s="306"/>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c r="AA656" s="306"/>
      <c r="AB656" s="306"/>
      <c r="AC656" s="306"/>
      <c r="AD656" s="306"/>
      <c r="AE656" s="306"/>
    </row>
    <row r="657">
      <c r="A657" s="304"/>
      <c r="B657" s="306"/>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c r="AA657" s="306"/>
      <c r="AB657" s="306"/>
      <c r="AC657" s="306"/>
      <c r="AD657" s="306"/>
      <c r="AE657" s="306"/>
    </row>
    <row r="658">
      <c r="A658" s="304"/>
      <c r="B658" s="306"/>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c r="AA658" s="306"/>
      <c r="AB658" s="306"/>
      <c r="AC658" s="306"/>
      <c r="AD658" s="306"/>
      <c r="AE658" s="306"/>
    </row>
    <row r="659">
      <c r="A659" s="304"/>
      <c r="B659" s="306"/>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c r="AA659" s="306"/>
      <c r="AB659" s="306"/>
      <c r="AC659" s="306"/>
      <c r="AD659" s="306"/>
      <c r="AE659" s="306"/>
    </row>
    <row r="660">
      <c r="A660" s="304"/>
      <c r="B660" s="306"/>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c r="AA660" s="306"/>
      <c r="AB660" s="306"/>
      <c r="AC660" s="306"/>
      <c r="AD660" s="306"/>
      <c r="AE660" s="306"/>
    </row>
    <row r="661">
      <c r="A661" s="304"/>
      <c r="B661" s="306"/>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c r="AA661" s="306"/>
      <c r="AB661" s="306"/>
      <c r="AC661" s="306"/>
      <c r="AD661" s="306"/>
      <c r="AE661" s="306"/>
    </row>
    <row r="662">
      <c r="A662" s="304"/>
      <c r="B662" s="306"/>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c r="AA662" s="306"/>
      <c r="AB662" s="306"/>
      <c r="AC662" s="306"/>
      <c r="AD662" s="306"/>
      <c r="AE662" s="306"/>
    </row>
    <row r="663">
      <c r="A663" s="304"/>
      <c r="B663" s="306"/>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c r="AA663" s="306"/>
      <c r="AB663" s="306"/>
      <c r="AC663" s="306"/>
      <c r="AD663" s="306"/>
      <c r="AE663" s="306"/>
    </row>
    <row r="664">
      <c r="A664" s="304"/>
      <c r="B664" s="306"/>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c r="AA664" s="306"/>
      <c r="AB664" s="306"/>
      <c r="AC664" s="306"/>
      <c r="AD664" s="306"/>
      <c r="AE664" s="306"/>
    </row>
    <row r="665">
      <c r="A665" s="304"/>
      <c r="B665" s="306"/>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c r="AA665" s="306"/>
      <c r="AB665" s="306"/>
      <c r="AC665" s="306"/>
      <c r="AD665" s="306"/>
      <c r="AE665" s="306"/>
    </row>
    <row r="666">
      <c r="A666" s="304"/>
      <c r="B666" s="306"/>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c r="AA666" s="306"/>
      <c r="AB666" s="306"/>
      <c r="AC666" s="306"/>
      <c r="AD666" s="306"/>
      <c r="AE666" s="306"/>
    </row>
    <row r="667">
      <c r="A667" s="304"/>
      <c r="B667" s="306"/>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c r="AA667" s="306"/>
      <c r="AB667" s="306"/>
      <c r="AC667" s="306"/>
      <c r="AD667" s="306"/>
      <c r="AE667" s="306"/>
    </row>
    <row r="668">
      <c r="A668" s="304"/>
      <c r="B668" s="306"/>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c r="AA668" s="306"/>
      <c r="AB668" s="306"/>
      <c r="AC668" s="306"/>
      <c r="AD668" s="306"/>
      <c r="AE668" s="306"/>
    </row>
    <row r="669">
      <c r="A669" s="304"/>
      <c r="B669" s="306"/>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c r="AA669" s="306"/>
      <c r="AB669" s="306"/>
      <c r="AC669" s="306"/>
      <c r="AD669" s="306"/>
      <c r="AE669" s="306"/>
    </row>
    <row r="670">
      <c r="A670" s="304"/>
      <c r="B670" s="306"/>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c r="AA670" s="306"/>
      <c r="AB670" s="306"/>
      <c r="AC670" s="306"/>
      <c r="AD670" s="306"/>
      <c r="AE670" s="306"/>
    </row>
    <row r="671">
      <c r="A671" s="304"/>
      <c r="B671" s="306"/>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c r="AA671" s="306"/>
      <c r="AB671" s="306"/>
      <c r="AC671" s="306"/>
      <c r="AD671" s="306"/>
      <c r="AE671" s="306"/>
    </row>
    <row r="672">
      <c r="A672" s="304"/>
      <c r="B672" s="306"/>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c r="AA672" s="306"/>
      <c r="AB672" s="306"/>
      <c r="AC672" s="306"/>
      <c r="AD672" s="306"/>
      <c r="AE672" s="306"/>
    </row>
    <row r="673">
      <c r="A673" s="304"/>
      <c r="B673" s="306"/>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c r="AA673" s="306"/>
      <c r="AB673" s="306"/>
      <c r="AC673" s="306"/>
      <c r="AD673" s="306"/>
      <c r="AE673" s="306"/>
    </row>
    <row r="674">
      <c r="A674" s="304"/>
      <c r="B674" s="306"/>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c r="AA674" s="306"/>
      <c r="AB674" s="306"/>
      <c r="AC674" s="306"/>
      <c r="AD674" s="306"/>
      <c r="AE674" s="306"/>
    </row>
    <row r="675">
      <c r="A675" s="304"/>
      <c r="B675" s="306"/>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c r="AA675" s="306"/>
      <c r="AB675" s="306"/>
      <c r="AC675" s="306"/>
      <c r="AD675" s="306"/>
      <c r="AE675" s="306"/>
    </row>
    <row r="676">
      <c r="A676" s="304"/>
      <c r="B676" s="306"/>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c r="AA676" s="306"/>
      <c r="AB676" s="306"/>
      <c r="AC676" s="306"/>
      <c r="AD676" s="306"/>
      <c r="AE676" s="306"/>
    </row>
    <row r="677">
      <c r="A677" s="304"/>
      <c r="B677" s="306"/>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c r="AA677" s="306"/>
      <c r="AB677" s="306"/>
      <c r="AC677" s="306"/>
      <c r="AD677" s="306"/>
      <c r="AE677" s="306"/>
    </row>
    <row r="678">
      <c r="A678" s="304"/>
      <c r="B678" s="306"/>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c r="AA678" s="306"/>
      <c r="AB678" s="306"/>
      <c r="AC678" s="306"/>
      <c r="AD678" s="306"/>
      <c r="AE678" s="306"/>
    </row>
    <row r="679">
      <c r="A679" s="304"/>
      <c r="B679" s="306"/>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c r="AA679" s="306"/>
      <c r="AB679" s="306"/>
      <c r="AC679" s="306"/>
      <c r="AD679" s="306"/>
      <c r="AE679" s="306"/>
    </row>
    <row r="680">
      <c r="A680" s="304"/>
      <c r="B680" s="306"/>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c r="AA680" s="306"/>
      <c r="AB680" s="306"/>
      <c r="AC680" s="306"/>
      <c r="AD680" s="306"/>
      <c r="AE680" s="306"/>
    </row>
    <row r="681">
      <c r="A681" s="304"/>
      <c r="B681" s="306"/>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c r="AA681" s="306"/>
      <c r="AB681" s="306"/>
      <c r="AC681" s="306"/>
      <c r="AD681" s="306"/>
      <c r="AE681" s="306"/>
    </row>
    <row r="682">
      <c r="A682" s="304"/>
      <c r="B682" s="306"/>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c r="AA682" s="306"/>
      <c r="AB682" s="306"/>
      <c r="AC682" s="306"/>
      <c r="AD682" s="306"/>
      <c r="AE682" s="306"/>
    </row>
    <row r="683">
      <c r="A683" s="304"/>
      <c r="B683" s="306"/>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c r="AA683" s="306"/>
      <c r="AB683" s="306"/>
      <c r="AC683" s="306"/>
      <c r="AD683" s="306"/>
      <c r="AE683" s="306"/>
    </row>
    <row r="684">
      <c r="A684" s="304"/>
      <c r="B684" s="306"/>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c r="AA684" s="306"/>
      <c r="AB684" s="306"/>
      <c r="AC684" s="306"/>
      <c r="AD684" s="306"/>
      <c r="AE684" s="306"/>
    </row>
    <row r="685">
      <c r="A685" s="304"/>
      <c r="B685" s="306"/>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c r="AA685" s="306"/>
      <c r="AB685" s="306"/>
      <c r="AC685" s="306"/>
      <c r="AD685" s="306"/>
      <c r="AE685" s="306"/>
    </row>
    <row r="686">
      <c r="A686" s="304"/>
      <c r="B686" s="306"/>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c r="AA686" s="306"/>
      <c r="AB686" s="306"/>
      <c r="AC686" s="306"/>
      <c r="AD686" s="306"/>
      <c r="AE686" s="306"/>
    </row>
    <row r="687">
      <c r="A687" s="304"/>
      <c r="B687" s="306"/>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c r="AA687" s="306"/>
      <c r="AB687" s="306"/>
      <c r="AC687" s="306"/>
      <c r="AD687" s="306"/>
      <c r="AE687" s="306"/>
    </row>
    <row r="688">
      <c r="A688" s="304"/>
      <c r="B688" s="306"/>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c r="AA688" s="306"/>
      <c r="AB688" s="306"/>
      <c r="AC688" s="306"/>
      <c r="AD688" s="306"/>
      <c r="AE688" s="306"/>
    </row>
    <row r="689">
      <c r="A689" s="304"/>
      <c r="B689" s="306"/>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c r="AA689" s="306"/>
      <c r="AB689" s="306"/>
      <c r="AC689" s="306"/>
      <c r="AD689" s="306"/>
      <c r="AE689" s="306"/>
    </row>
    <row r="690">
      <c r="A690" s="304"/>
      <c r="B690" s="306"/>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c r="AA690" s="306"/>
      <c r="AB690" s="306"/>
      <c r="AC690" s="306"/>
      <c r="AD690" s="306"/>
      <c r="AE690" s="306"/>
    </row>
    <row r="691">
      <c r="A691" s="304"/>
      <c r="B691" s="306"/>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c r="AA691" s="306"/>
      <c r="AB691" s="306"/>
      <c r="AC691" s="306"/>
      <c r="AD691" s="306"/>
      <c r="AE691" s="306"/>
    </row>
    <row r="692">
      <c r="A692" s="304"/>
      <c r="B692" s="306"/>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c r="AA692" s="306"/>
      <c r="AB692" s="306"/>
      <c r="AC692" s="306"/>
      <c r="AD692" s="306"/>
      <c r="AE692" s="306"/>
    </row>
    <row r="693">
      <c r="A693" s="304"/>
      <c r="B693" s="306"/>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c r="AA693" s="306"/>
      <c r="AB693" s="306"/>
      <c r="AC693" s="306"/>
      <c r="AD693" s="306"/>
      <c r="AE693" s="306"/>
    </row>
    <row r="694">
      <c r="A694" s="304"/>
      <c r="B694" s="306"/>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c r="AA694" s="306"/>
      <c r="AB694" s="306"/>
      <c r="AC694" s="306"/>
      <c r="AD694" s="306"/>
      <c r="AE694" s="306"/>
    </row>
    <row r="695">
      <c r="A695" s="304"/>
      <c r="B695" s="306"/>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c r="AA695" s="306"/>
      <c r="AB695" s="306"/>
      <c r="AC695" s="306"/>
      <c r="AD695" s="306"/>
      <c r="AE695" s="306"/>
    </row>
    <row r="696">
      <c r="A696" s="304"/>
      <c r="B696" s="306"/>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c r="AA696" s="306"/>
      <c r="AB696" s="306"/>
      <c r="AC696" s="306"/>
      <c r="AD696" s="306"/>
      <c r="AE696" s="306"/>
    </row>
    <row r="697">
      <c r="A697" s="304"/>
      <c r="B697" s="306"/>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c r="AA697" s="306"/>
      <c r="AB697" s="306"/>
      <c r="AC697" s="306"/>
      <c r="AD697" s="306"/>
      <c r="AE697" s="306"/>
    </row>
    <row r="698">
      <c r="A698" s="304"/>
      <c r="B698" s="306"/>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c r="AA698" s="306"/>
      <c r="AB698" s="306"/>
      <c r="AC698" s="306"/>
      <c r="AD698" s="306"/>
      <c r="AE698" s="306"/>
    </row>
    <row r="699">
      <c r="A699" s="304"/>
      <c r="B699" s="306"/>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c r="AA699" s="306"/>
      <c r="AB699" s="306"/>
      <c r="AC699" s="306"/>
      <c r="AD699" s="306"/>
      <c r="AE699" s="306"/>
    </row>
    <row r="700">
      <c r="A700" s="304"/>
      <c r="B700" s="306"/>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c r="AA700" s="306"/>
      <c r="AB700" s="306"/>
      <c r="AC700" s="306"/>
      <c r="AD700" s="306"/>
      <c r="AE700" s="306"/>
    </row>
    <row r="701">
      <c r="A701" s="304"/>
      <c r="B701" s="306"/>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c r="AA701" s="306"/>
      <c r="AB701" s="306"/>
      <c r="AC701" s="306"/>
      <c r="AD701" s="306"/>
      <c r="AE701" s="306"/>
    </row>
    <row r="702">
      <c r="A702" s="304"/>
      <c r="B702" s="306"/>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c r="AA702" s="306"/>
      <c r="AB702" s="306"/>
      <c r="AC702" s="306"/>
      <c r="AD702" s="306"/>
      <c r="AE702" s="306"/>
    </row>
    <row r="703">
      <c r="A703" s="304"/>
      <c r="B703" s="306"/>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c r="AA703" s="306"/>
      <c r="AB703" s="306"/>
      <c r="AC703" s="306"/>
      <c r="AD703" s="306"/>
      <c r="AE703" s="306"/>
    </row>
    <row r="704">
      <c r="A704" s="304"/>
      <c r="B704" s="306"/>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c r="AA704" s="306"/>
      <c r="AB704" s="306"/>
      <c r="AC704" s="306"/>
      <c r="AD704" s="306"/>
      <c r="AE704" s="306"/>
    </row>
    <row r="705">
      <c r="A705" s="304"/>
      <c r="B705" s="306"/>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c r="AA705" s="306"/>
      <c r="AB705" s="306"/>
      <c r="AC705" s="306"/>
      <c r="AD705" s="306"/>
      <c r="AE705" s="306"/>
    </row>
    <row r="706">
      <c r="A706" s="304"/>
      <c r="B706" s="306"/>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c r="AA706" s="306"/>
      <c r="AB706" s="306"/>
      <c r="AC706" s="306"/>
      <c r="AD706" s="306"/>
      <c r="AE706" s="306"/>
    </row>
    <row r="707">
      <c r="A707" s="304"/>
      <c r="B707" s="306"/>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c r="AA707" s="306"/>
      <c r="AB707" s="306"/>
      <c r="AC707" s="306"/>
      <c r="AD707" s="306"/>
      <c r="AE707" s="306"/>
    </row>
    <row r="708">
      <c r="A708" s="304"/>
      <c r="B708" s="306"/>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c r="AA708" s="306"/>
      <c r="AB708" s="306"/>
      <c r="AC708" s="306"/>
      <c r="AD708" s="306"/>
      <c r="AE708" s="306"/>
    </row>
    <row r="709">
      <c r="A709" s="304"/>
      <c r="B709" s="306"/>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c r="AA709" s="306"/>
      <c r="AB709" s="306"/>
      <c r="AC709" s="306"/>
      <c r="AD709" s="306"/>
      <c r="AE709" s="306"/>
    </row>
    <row r="710">
      <c r="A710" s="304"/>
      <c r="B710" s="306"/>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c r="AA710" s="306"/>
      <c r="AB710" s="306"/>
      <c r="AC710" s="306"/>
      <c r="AD710" s="306"/>
      <c r="AE710" s="306"/>
    </row>
    <row r="711">
      <c r="A711" s="304"/>
      <c r="B711" s="306"/>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c r="AA711" s="306"/>
      <c r="AB711" s="306"/>
      <c r="AC711" s="306"/>
      <c r="AD711" s="306"/>
      <c r="AE711" s="306"/>
    </row>
    <row r="712">
      <c r="A712" s="304"/>
      <c r="B712" s="306"/>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c r="AA712" s="306"/>
      <c r="AB712" s="306"/>
      <c r="AC712" s="306"/>
      <c r="AD712" s="306"/>
      <c r="AE712" s="306"/>
    </row>
    <row r="713">
      <c r="A713" s="304"/>
      <c r="B713" s="306"/>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c r="AA713" s="306"/>
      <c r="AB713" s="306"/>
      <c r="AC713" s="306"/>
      <c r="AD713" s="306"/>
      <c r="AE713" s="306"/>
    </row>
    <row r="714">
      <c r="A714" s="304"/>
      <c r="B714" s="306"/>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c r="AA714" s="306"/>
      <c r="AB714" s="306"/>
      <c r="AC714" s="306"/>
      <c r="AD714" s="306"/>
      <c r="AE714" s="306"/>
    </row>
    <row r="715">
      <c r="A715" s="304"/>
      <c r="B715" s="306"/>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c r="AA715" s="306"/>
      <c r="AB715" s="306"/>
      <c r="AC715" s="306"/>
      <c r="AD715" s="306"/>
      <c r="AE715" s="306"/>
    </row>
    <row r="716">
      <c r="A716" s="304"/>
      <c r="B716" s="306"/>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c r="AA716" s="306"/>
      <c r="AB716" s="306"/>
      <c r="AC716" s="306"/>
      <c r="AD716" s="306"/>
      <c r="AE716" s="306"/>
    </row>
    <row r="717">
      <c r="A717" s="304"/>
      <c r="B717" s="306"/>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c r="AA717" s="306"/>
      <c r="AB717" s="306"/>
      <c r="AC717" s="306"/>
      <c r="AD717" s="306"/>
      <c r="AE717" s="306"/>
    </row>
    <row r="718">
      <c r="A718" s="304"/>
      <c r="B718" s="306"/>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c r="AA718" s="306"/>
      <c r="AB718" s="306"/>
      <c r="AC718" s="306"/>
      <c r="AD718" s="306"/>
      <c r="AE718" s="306"/>
    </row>
    <row r="719">
      <c r="A719" s="304"/>
      <c r="B719" s="306"/>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c r="AA719" s="306"/>
      <c r="AB719" s="306"/>
      <c r="AC719" s="306"/>
      <c r="AD719" s="306"/>
      <c r="AE719" s="306"/>
    </row>
    <row r="720">
      <c r="A720" s="304"/>
      <c r="B720" s="306"/>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c r="AA720" s="306"/>
      <c r="AB720" s="306"/>
      <c r="AC720" s="306"/>
      <c r="AD720" s="306"/>
      <c r="AE720" s="306"/>
    </row>
    <row r="721">
      <c r="A721" s="304"/>
      <c r="B721" s="306"/>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c r="AA721" s="306"/>
      <c r="AB721" s="306"/>
      <c r="AC721" s="306"/>
      <c r="AD721" s="306"/>
      <c r="AE721" s="306"/>
    </row>
    <row r="722">
      <c r="A722" s="304"/>
      <c r="B722" s="306"/>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c r="AA722" s="306"/>
      <c r="AB722" s="306"/>
      <c r="AC722" s="306"/>
      <c r="AD722" s="306"/>
      <c r="AE722" s="306"/>
    </row>
    <row r="723">
      <c r="A723" s="304"/>
      <c r="B723" s="306"/>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c r="AA723" s="306"/>
      <c r="AB723" s="306"/>
      <c r="AC723" s="306"/>
      <c r="AD723" s="306"/>
      <c r="AE723" s="306"/>
    </row>
    <row r="724">
      <c r="A724" s="304"/>
      <c r="B724" s="306"/>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c r="AA724" s="306"/>
      <c r="AB724" s="306"/>
      <c r="AC724" s="306"/>
      <c r="AD724" s="306"/>
      <c r="AE724" s="306"/>
    </row>
    <row r="725">
      <c r="A725" s="304"/>
      <c r="B725" s="306"/>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c r="AA725" s="306"/>
      <c r="AB725" s="306"/>
      <c r="AC725" s="306"/>
      <c r="AD725" s="306"/>
      <c r="AE725" s="306"/>
    </row>
    <row r="726">
      <c r="A726" s="304"/>
      <c r="B726" s="306"/>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c r="AA726" s="306"/>
      <c r="AB726" s="306"/>
      <c r="AC726" s="306"/>
      <c r="AD726" s="306"/>
      <c r="AE726" s="306"/>
    </row>
    <row r="727">
      <c r="A727" s="304"/>
      <c r="B727" s="306"/>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c r="AA727" s="306"/>
      <c r="AB727" s="306"/>
      <c r="AC727" s="306"/>
      <c r="AD727" s="306"/>
      <c r="AE727" s="306"/>
    </row>
    <row r="728">
      <c r="A728" s="304"/>
      <c r="B728" s="306"/>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c r="AA728" s="306"/>
      <c r="AB728" s="306"/>
      <c r="AC728" s="306"/>
      <c r="AD728" s="306"/>
      <c r="AE728" s="306"/>
    </row>
    <row r="729">
      <c r="A729" s="304"/>
      <c r="B729" s="306"/>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c r="AA729" s="306"/>
      <c r="AB729" s="306"/>
      <c r="AC729" s="306"/>
      <c r="AD729" s="306"/>
      <c r="AE729" s="306"/>
    </row>
    <row r="730">
      <c r="A730" s="304"/>
      <c r="B730" s="306"/>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c r="AA730" s="306"/>
      <c r="AB730" s="306"/>
      <c r="AC730" s="306"/>
      <c r="AD730" s="306"/>
      <c r="AE730" s="306"/>
    </row>
    <row r="731">
      <c r="A731" s="304"/>
      <c r="B731" s="306"/>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c r="AA731" s="306"/>
      <c r="AB731" s="306"/>
      <c r="AC731" s="306"/>
      <c r="AD731" s="306"/>
      <c r="AE731" s="306"/>
    </row>
    <row r="732">
      <c r="A732" s="304"/>
      <c r="B732" s="306"/>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c r="AA732" s="306"/>
      <c r="AB732" s="306"/>
      <c r="AC732" s="306"/>
      <c r="AD732" s="306"/>
      <c r="AE732" s="306"/>
    </row>
    <row r="733">
      <c r="A733" s="304"/>
      <c r="B733" s="306"/>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c r="AA733" s="306"/>
      <c r="AB733" s="306"/>
      <c r="AC733" s="306"/>
      <c r="AD733" s="306"/>
      <c r="AE733" s="306"/>
    </row>
    <row r="734">
      <c r="A734" s="304"/>
      <c r="B734" s="306"/>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c r="AA734" s="306"/>
      <c r="AB734" s="306"/>
      <c r="AC734" s="306"/>
      <c r="AD734" s="306"/>
      <c r="AE734" s="306"/>
    </row>
    <row r="735">
      <c r="A735" s="304"/>
      <c r="B735" s="306"/>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c r="AA735" s="306"/>
      <c r="AB735" s="306"/>
      <c r="AC735" s="306"/>
      <c r="AD735" s="306"/>
      <c r="AE735" s="306"/>
    </row>
    <row r="736">
      <c r="A736" s="304"/>
      <c r="B736" s="306"/>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c r="AA736" s="306"/>
      <c r="AB736" s="306"/>
      <c r="AC736" s="306"/>
      <c r="AD736" s="306"/>
      <c r="AE736" s="306"/>
    </row>
    <row r="737">
      <c r="A737" s="304"/>
      <c r="B737" s="306"/>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c r="AA737" s="306"/>
      <c r="AB737" s="306"/>
      <c r="AC737" s="306"/>
      <c r="AD737" s="306"/>
      <c r="AE737" s="306"/>
    </row>
    <row r="738">
      <c r="A738" s="304"/>
      <c r="B738" s="306"/>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c r="AA738" s="306"/>
      <c r="AB738" s="306"/>
      <c r="AC738" s="306"/>
      <c r="AD738" s="306"/>
      <c r="AE738" s="306"/>
    </row>
    <row r="739">
      <c r="A739" s="304"/>
      <c r="B739" s="306"/>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c r="AA739" s="306"/>
      <c r="AB739" s="306"/>
      <c r="AC739" s="306"/>
      <c r="AD739" s="306"/>
      <c r="AE739" s="306"/>
    </row>
    <row r="740">
      <c r="A740" s="304"/>
      <c r="B740" s="306"/>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c r="AA740" s="306"/>
      <c r="AB740" s="306"/>
      <c r="AC740" s="306"/>
      <c r="AD740" s="306"/>
      <c r="AE740" s="306"/>
    </row>
    <row r="741">
      <c r="A741" s="304"/>
      <c r="B741" s="306"/>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c r="AA741" s="306"/>
      <c r="AB741" s="306"/>
      <c r="AC741" s="306"/>
      <c r="AD741" s="306"/>
      <c r="AE741" s="306"/>
    </row>
    <row r="742">
      <c r="A742" s="304"/>
      <c r="B742" s="306"/>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c r="AA742" s="306"/>
      <c r="AB742" s="306"/>
      <c r="AC742" s="306"/>
      <c r="AD742" s="306"/>
      <c r="AE742" s="306"/>
    </row>
    <row r="743">
      <c r="A743" s="304"/>
      <c r="B743" s="306"/>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c r="AA743" s="306"/>
      <c r="AB743" s="306"/>
      <c r="AC743" s="306"/>
      <c r="AD743" s="306"/>
      <c r="AE743" s="306"/>
    </row>
    <row r="744">
      <c r="A744" s="304"/>
      <c r="B744" s="306"/>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c r="AA744" s="306"/>
      <c r="AB744" s="306"/>
      <c r="AC744" s="306"/>
      <c r="AD744" s="306"/>
      <c r="AE744" s="306"/>
    </row>
    <row r="745">
      <c r="A745" s="304"/>
      <c r="B745" s="306"/>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c r="AA745" s="306"/>
      <c r="AB745" s="306"/>
      <c r="AC745" s="306"/>
      <c r="AD745" s="306"/>
      <c r="AE745" s="306"/>
    </row>
    <row r="746">
      <c r="A746" s="304"/>
      <c r="B746" s="306"/>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c r="AA746" s="306"/>
      <c r="AB746" s="306"/>
      <c r="AC746" s="306"/>
      <c r="AD746" s="306"/>
      <c r="AE746" s="306"/>
    </row>
    <row r="747">
      <c r="A747" s="304"/>
      <c r="B747" s="306"/>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c r="AA747" s="306"/>
      <c r="AB747" s="306"/>
      <c r="AC747" s="306"/>
      <c r="AD747" s="306"/>
      <c r="AE747" s="306"/>
    </row>
    <row r="748">
      <c r="A748" s="304"/>
      <c r="B748" s="306"/>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c r="AA748" s="306"/>
      <c r="AB748" s="306"/>
      <c r="AC748" s="306"/>
      <c r="AD748" s="306"/>
      <c r="AE748" s="306"/>
    </row>
    <row r="749">
      <c r="A749" s="304"/>
      <c r="B749" s="306"/>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c r="AA749" s="306"/>
      <c r="AB749" s="306"/>
      <c r="AC749" s="306"/>
      <c r="AD749" s="306"/>
      <c r="AE749" s="306"/>
    </row>
    <row r="750">
      <c r="A750" s="304"/>
      <c r="B750" s="306"/>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c r="AA750" s="306"/>
      <c r="AB750" s="306"/>
      <c r="AC750" s="306"/>
      <c r="AD750" s="306"/>
      <c r="AE750" s="306"/>
    </row>
    <row r="751">
      <c r="A751" s="304"/>
      <c r="B751" s="306"/>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c r="AA751" s="306"/>
      <c r="AB751" s="306"/>
      <c r="AC751" s="306"/>
      <c r="AD751" s="306"/>
      <c r="AE751" s="306"/>
    </row>
    <row r="752">
      <c r="A752" s="304"/>
      <c r="B752" s="306"/>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c r="AA752" s="306"/>
      <c r="AB752" s="306"/>
      <c r="AC752" s="306"/>
      <c r="AD752" s="306"/>
      <c r="AE752" s="306"/>
    </row>
    <row r="753">
      <c r="A753" s="304"/>
      <c r="B753" s="306"/>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c r="AA753" s="306"/>
      <c r="AB753" s="306"/>
      <c r="AC753" s="306"/>
      <c r="AD753" s="306"/>
      <c r="AE753" s="306"/>
    </row>
    <row r="754">
      <c r="A754" s="304"/>
      <c r="B754" s="306"/>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c r="AA754" s="306"/>
      <c r="AB754" s="306"/>
      <c r="AC754" s="306"/>
      <c r="AD754" s="306"/>
      <c r="AE754" s="306"/>
    </row>
    <row r="755">
      <c r="A755" s="304"/>
      <c r="B755" s="306"/>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c r="AA755" s="306"/>
      <c r="AB755" s="306"/>
      <c r="AC755" s="306"/>
      <c r="AD755" s="306"/>
      <c r="AE755" s="306"/>
    </row>
    <row r="756">
      <c r="A756" s="304"/>
      <c r="B756" s="306"/>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c r="AA756" s="306"/>
      <c r="AB756" s="306"/>
      <c r="AC756" s="306"/>
      <c r="AD756" s="306"/>
      <c r="AE756" s="306"/>
    </row>
    <row r="757">
      <c r="A757" s="304"/>
      <c r="B757" s="306"/>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c r="AA757" s="306"/>
      <c r="AB757" s="306"/>
      <c r="AC757" s="306"/>
      <c r="AD757" s="306"/>
      <c r="AE757" s="306"/>
    </row>
    <row r="758">
      <c r="A758" s="304"/>
      <c r="B758" s="306"/>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c r="AA758" s="306"/>
      <c r="AB758" s="306"/>
      <c r="AC758" s="306"/>
      <c r="AD758" s="306"/>
      <c r="AE758" s="306"/>
    </row>
    <row r="759">
      <c r="A759" s="304"/>
      <c r="B759" s="306"/>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c r="AA759" s="306"/>
      <c r="AB759" s="306"/>
      <c r="AC759" s="306"/>
      <c r="AD759" s="306"/>
      <c r="AE759" s="306"/>
    </row>
    <row r="760">
      <c r="A760" s="304"/>
      <c r="B760" s="306"/>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c r="AA760" s="306"/>
      <c r="AB760" s="306"/>
      <c r="AC760" s="306"/>
      <c r="AD760" s="306"/>
      <c r="AE760" s="306"/>
    </row>
    <row r="761">
      <c r="A761" s="304"/>
      <c r="B761" s="306"/>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c r="AA761" s="306"/>
      <c r="AB761" s="306"/>
      <c r="AC761" s="306"/>
      <c r="AD761" s="306"/>
      <c r="AE761" s="306"/>
    </row>
    <row r="762">
      <c r="A762" s="304"/>
      <c r="B762" s="306"/>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c r="AA762" s="306"/>
      <c r="AB762" s="306"/>
      <c r="AC762" s="306"/>
      <c r="AD762" s="306"/>
      <c r="AE762" s="306"/>
    </row>
    <row r="763">
      <c r="A763" s="304"/>
      <c r="B763" s="306"/>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c r="AA763" s="306"/>
      <c r="AB763" s="306"/>
      <c r="AC763" s="306"/>
      <c r="AD763" s="306"/>
      <c r="AE763" s="306"/>
    </row>
    <row r="764">
      <c r="A764" s="304"/>
      <c r="B764" s="306"/>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c r="AA764" s="306"/>
      <c r="AB764" s="306"/>
      <c r="AC764" s="306"/>
      <c r="AD764" s="306"/>
      <c r="AE764" s="306"/>
    </row>
    <row r="765">
      <c r="A765" s="304"/>
      <c r="B765" s="306"/>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c r="AA765" s="306"/>
      <c r="AB765" s="306"/>
      <c r="AC765" s="306"/>
      <c r="AD765" s="306"/>
      <c r="AE765" s="306"/>
    </row>
    <row r="766">
      <c r="A766" s="304"/>
      <c r="B766" s="306"/>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c r="AA766" s="306"/>
      <c r="AB766" s="306"/>
      <c r="AC766" s="306"/>
      <c r="AD766" s="306"/>
      <c r="AE766" s="306"/>
    </row>
    <row r="767">
      <c r="A767" s="304"/>
      <c r="B767" s="306"/>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c r="AA767" s="306"/>
      <c r="AB767" s="306"/>
      <c r="AC767" s="306"/>
      <c r="AD767" s="306"/>
      <c r="AE767" s="306"/>
    </row>
    <row r="768">
      <c r="A768" s="304"/>
      <c r="B768" s="306"/>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c r="AA768" s="306"/>
      <c r="AB768" s="306"/>
      <c r="AC768" s="306"/>
      <c r="AD768" s="306"/>
      <c r="AE768" s="306"/>
    </row>
    <row r="769">
      <c r="A769" s="304"/>
      <c r="B769" s="306"/>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c r="AA769" s="306"/>
      <c r="AB769" s="306"/>
      <c r="AC769" s="306"/>
      <c r="AD769" s="306"/>
      <c r="AE769" s="306"/>
    </row>
    <row r="770">
      <c r="A770" s="304"/>
      <c r="B770" s="306"/>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c r="AA770" s="306"/>
      <c r="AB770" s="306"/>
      <c r="AC770" s="306"/>
      <c r="AD770" s="306"/>
      <c r="AE770" s="306"/>
    </row>
    <row r="771">
      <c r="A771" s="304"/>
      <c r="B771" s="306"/>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c r="AA771" s="306"/>
      <c r="AB771" s="306"/>
      <c r="AC771" s="306"/>
      <c r="AD771" s="306"/>
      <c r="AE771" s="306"/>
    </row>
    <row r="772">
      <c r="A772" s="304"/>
      <c r="B772" s="306"/>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c r="AA772" s="306"/>
      <c r="AB772" s="306"/>
      <c r="AC772" s="306"/>
      <c r="AD772" s="306"/>
      <c r="AE772" s="306"/>
    </row>
    <row r="773">
      <c r="A773" s="304"/>
      <c r="B773" s="306"/>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c r="AA773" s="306"/>
      <c r="AB773" s="306"/>
      <c r="AC773" s="306"/>
      <c r="AD773" s="306"/>
      <c r="AE773" s="306"/>
    </row>
    <row r="774">
      <c r="A774" s="304"/>
      <c r="B774" s="306"/>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c r="AA774" s="306"/>
      <c r="AB774" s="306"/>
      <c r="AC774" s="306"/>
      <c r="AD774" s="306"/>
      <c r="AE774" s="306"/>
    </row>
    <row r="775">
      <c r="A775" s="304"/>
      <c r="B775" s="306"/>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c r="AA775" s="306"/>
      <c r="AB775" s="306"/>
      <c r="AC775" s="306"/>
      <c r="AD775" s="306"/>
      <c r="AE775" s="306"/>
    </row>
    <row r="776">
      <c r="A776" s="304"/>
      <c r="B776" s="306"/>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c r="AA776" s="306"/>
      <c r="AB776" s="306"/>
      <c r="AC776" s="306"/>
      <c r="AD776" s="306"/>
      <c r="AE776" s="306"/>
    </row>
    <row r="777">
      <c r="A777" s="304"/>
      <c r="B777" s="306"/>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c r="AA777" s="306"/>
      <c r="AB777" s="306"/>
      <c r="AC777" s="306"/>
      <c r="AD777" s="306"/>
      <c r="AE777" s="306"/>
    </row>
    <row r="778">
      <c r="A778" s="304"/>
      <c r="B778" s="306"/>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c r="AA778" s="306"/>
      <c r="AB778" s="306"/>
      <c r="AC778" s="306"/>
      <c r="AD778" s="306"/>
      <c r="AE778" s="306"/>
    </row>
    <row r="779">
      <c r="A779" s="304"/>
      <c r="B779" s="306"/>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c r="AA779" s="306"/>
      <c r="AB779" s="306"/>
      <c r="AC779" s="306"/>
      <c r="AD779" s="306"/>
      <c r="AE779" s="306"/>
    </row>
    <row r="780">
      <c r="A780" s="304"/>
      <c r="B780" s="306"/>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c r="AA780" s="306"/>
      <c r="AB780" s="306"/>
      <c r="AC780" s="306"/>
      <c r="AD780" s="306"/>
      <c r="AE780" s="306"/>
    </row>
    <row r="781">
      <c r="A781" s="304"/>
      <c r="B781" s="306"/>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c r="AA781" s="306"/>
      <c r="AB781" s="306"/>
      <c r="AC781" s="306"/>
      <c r="AD781" s="306"/>
      <c r="AE781" s="306"/>
    </row>
    <row r="782">
      <c r="A782" s="304"/>
      <c r="B782" s="306"/>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c r="AA782" s="306"/>
      <c r="AB782" s="306"/>
      <c r="AC782" s="306"/>
      <c r="AD782" s="306"/>
      <c r="AE782" s="306"/>
    </row>
    <row r="783">
      <c r="A783" s="304"/>
      <c r="B783" s="306"/>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c r="AA783" s="306"/>
      <c r="AB783" s="306"/>
      <c r="AC783" s="306"/>
      <c r="AD783" s="306"/>
      <c r="AE783" s="306"/>
    </row>
    <row r="784">
      <c r="A784" s="304"/>
      <c r="B784" s="306"/>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c r="AA784" s="306"/>
      <c r="AB784" s="306"/>
      <c r="AC784" s="306"/>
      <c r="AD784" s="306"/>
      <c r="AE784" s="306"/>
    </row>
    <row r="785">
      <c r="A785" s="304"/>
      <c r="B785" s="306"/>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c r="AA785" s="306"/>
      <c r="AB785" s="306"/>
      <c r="AC785" s="306"/>
      <c r="AD785" s="306"/>
      <c r="AE785" s="306"/>
    </row>
    <row r="786">
      <c r="A786" s="304"/>
      <c r="B786" s="306"/>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c r="AA786" s="306"/>
      <c r="AB786" s="306"/>
      <c r="AC786" s="306"/>
      <c r="AD786" s="306"/>
      <c r="AE786" s="306"/>
    </row>
    <row r="787">
      <c r="A787" s="304"/>
      <c r="B787" s="306"/>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c r="AA787" s="306"/>
      <c r="AB787" s="306"/>
      <c r="AC787" s="306"/>
      <c r="AD787" s="306"/>
      <c r="AE787" s="306"/>
    </row>
    <row r="788">
      <c r="A788" s="304"/>
      <c r="B788" s="306"/>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c r="AA788" s="306"/>
      <c r="AB788" s="306"/>
      <c r="AC788" s="306"/>
      <c r="AD788" s="306"/>
      <c r="AE788" s="306"/>
    </row>
    <row r="789">
      <c r="A789" s="304"/>
      <c r="B789" s="306"/>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c r="AA789" s="306"/>
      <c r="AB789" s="306"/>
      <c r="AC789" s="306"/>
      <c r="AD789" s="306"/>
      <c r="AE789" s="306"/>
    </row>
    <row r="790">
      <c r="A790" s="304"/>
      <c r="B790" s="306"/>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c r="AA790" s="306"/>
      <c r="AB790" s="306"/>
      <c r="AC790" s="306"/>
      <c r="AD790" s="306"/>
      <c r="AE790" s="306"/>
    </row>
    <row r="791">
      <c r="A791" s="304"/>
      <c r="B791" s="306"/>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c r="AA791" s="306"/>
      <c r="AB791" s="306"/>
      <c r="AC791" s="306"/>
      <c r="AD791" s="306"/>
      <c r="AE791" s="306"/>
    </row>
    <row r="792">
      <c r="A792" s="304"/>
      <c r="B792" s="306"/>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c r="AA792" s="306"/>
      <c r="AB792" s="306"/>
      <c r="AC792" s="306"/>
      <c r="AD792" s="306"/>
      <c r="AE792" s="306"/>
    </row>
    <row r="793">
      <c r="A793" s="304"/>
      <c r="B793" s="306"/>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c r="AA793" s="306"/>
      <c r="AB793" s="306"/>
      <c r="AC793" s="306"/>
      <c r="AD793" s="306"/>
      <c r="AE793" s="306"/>
    </row>
    <row r="794">
      <c r="A794" s="304"/>
      <c r="B794" s="306"/>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c r="AA794" s="306"/>
      <c r="AB794" s="306"/>
      <c r="AC794" s="306"/>
      <c r="AD794" s="306"/>
      <c r="AE794" s="306"/>
    </row>
    <row r="795">
      <c r="A795" s="304"/>
      <c r="B795" s="306"/>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c r="AA795" s="306"/>
      <c r="AB795" s="306"/>
      <c r="AC795" s="306"/>
      <c r="AD795" s="306"/>
      <c r="AE795" s="306"/>
    </row>
    <row r="796">
      <c r="A796" s="304"/>
      <c r="B796" s="306"/>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c r="AA796" s="306"/>
      <c r="AB796" s="306"/>
      <c r="AC796" s="306"/>
      <c r="AD796" s="306"/>
      <c r="AE796" s="306"/>
    </row>
    <row r="797">
      <c r="A797" s="304"/>
      <c r="B797" s="306"/>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c r="AA797" s="306"/>
      <c r="AB797" s="306"/>
      <c r="AC797" s="306"/>
      <c r="AD797" s="306"/>
      <c r="AE797" s="306"/>
    </row>
    <row r="798">
      <c r="A798" s="304"/>
      <c r="B798" s="306"/>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c r="AA798" s="306"/>
      <c r="AB798" s="306"/>
      <c r="AC798" s="306"/>
      <c r="AD798" s="306"/>
      <c r="AE798" s="306"/>
    </row>
    <row r="799">
      <c r="A799" s="304"/>
      <c r="B799" s="306"/>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c r="AA799" s="306"/>
      <c r="AB799" s="306"/>
      <c r="AC799" s="306"/>
      <c r="AD799" s="306"/>
      <c r="AE799" s="306"/>
    </row>
    <row r="800">
      <c r="A800" s="304"/>
      <c r="B800" s="306"/>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c r="AA800" s="306"/>
      <c r="AB800" s="306"/>
      <c r="AC800" s="306"/>
      <c r="AD800" s="306"/>
      <c r="AE800" s="306"/>
    </row>
    <row r="801">
      <c r="A801" s="304"/>
      <c r="B801" s="306"/>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c r="AA801" s="306"/>
      <c r="AB801" s="306"/>
      <c r="AC801" s="306"/>
      <c r="AD801" s="306"/>
      <c r="AE801" s="306"/>
    </row>
    <row r="802">
      <c r="A802" s="304"/>
      <c r="B802" s="306"/>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c r="AA802" s="306"/>
      <c r="AB802" s="306"/>
      <c r="AC802" s="306"/>
      <c r="AD802" s="306"/>
      <c r="AE802" s="306"/>
    </row>
    <row r="803">
      <c r="A803" s="304"/>
      <c r="B803" s="306"/>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c r="AA803" s="306"/>
      <c r="AB803" s="306"/>
      <c r="AC803" s="306"/>
      <c r="AD803" s="306"/>
      <c r="AE803" s="306"/>
    </row>
    <row r="804">
      <c r="A804" s="304"/>
      <c r="B804" s="306"/>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c r="AA804" s="306"/>
      <c r="AB804" s="306"/>
      <c r="AC804" s="306"/>
      <c r="AD804" s="306"/>
      <c r="AE804" s="306"/>
    </row>
    <row r="805">
      <c r="A805" s="304"/>
      <c r="B805" s="306"/>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c r="AA805" s="306"/>
      <c r="AB805" s="306"/>
      <c r="AC805" s="306"/>
      <c r="AD805" s="306"/>
      <c r="AE805" s="306"/>
    </row>
    <row r="806">
      <c r="A806" s="304"/>
      <c r="B806" s="306"/>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c r="AA806" s="306"/>
      <c r="AB806" s="306"/>
      <c r="AC806" s="306"/>
      <c r="AD806" s="306"/>
      <c r="AE806" s="306"/>
    </row>
    <row r="807">
      <c r="A807" s="304"/>
      <c r="B807" s="306"/>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c r="AA807" s="306"/>
      <c r="AB807" s="306"/>
      <c r="AC807" s="306"/>
      <c r="AD807" s="306"/>
      <c r="AE807" s="306"/>
    </row>
    <row r="808">
      <c r="A808" s="304"/>
      <c r="B808" s="306"/>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c r="AA808" s="306"/>
      <c r="AB808" s="306"/>
      <c r="AC808" s="306"/>
      <c r="AD808" s="306"/>
      <c r="AE808" s="306"/>
    </row>
    <row r="809">
      <c r="A809" s="304"/>
      <c r="B809" s="306"/>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c r="AA809" s="306"/>
      <c r="AB809" s="306"/>
      <c r="AC809" s="306"/>
      <c r="AD809" s="306"/>
      <c r="AE809" s="306"/>
    </row>
    <row r="810">
      <c r="A810" s="304"/>
      <c r="B810" s="306"/>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c r="AA810" s="306"/>
      <c r="AB810" s="306"/>
      <c r="AC810" s="306"/>
      <c r="AD810" s="306"/>
      <c r="AE810" s="306"/>
    </row>
    <row r="811">
      <c r="A811" s="304"/>
      <c r="B811" s="306"/>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c r="AA811" s="306"/>
      <c r="AB811" s="306"/>
      <c r="AC811" s="306"/>
      <c r="AD811" s="306"/>
      <c r="AE811" s="306"/>
    </row>
    <row r="812">
      <c r="A812" s="304"/>
      <c r="B812" s="306"/>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c r="AA812" s="306"/>
      <c r="AB812" s="306"/>
      <c r="AC812" s="306"/>
      <c r="AD812" s="306"/>
      <c r="AE812" s="306"/>
    </row>
    <row r="813">
      <c r="A813" s="304"/>
      <c r="B813" s="306"/>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c r="AA813" s="306"/>
      <c r="AB813" s="306"/>
      <c r="AC813" s="306"/>
      <c r="AD813" s="306"/>
      <c r="AE813" s="306"/>
    </row>
    <row r="814">
      <c r="A814" s="304"/>
      <c r="B814" s="306"/>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c r="AA814" s="306"/>
      <c r="AB814" s="306"/>
      <c r="AC814" s="306"/>
      <c r="AD814" s="306"/>
      <c r="AE814" s="306"/>
    </row>
    <row r="815">
      <c r="A815" s="304"/>
      <c r="B815" s="306"/>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c r="AA815" s="306"/>
      <c r="AB815" s="306"/>
      <c r="AC815" s="306"/>
      <c r="AD815" s="306"/>
      <c r="AE815" s="306"/>
    </row>
    <row r="816">
      <c r="A816" s="304"/>
      <c r="B816" s="306"/>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c r="AA816" s="306"/>
      <c r="AB816" s="306"/>
      <c r="AC816" s="306"/>
      <c r="AD816" s="306"/>
      <c r="AE816" s="306"/>
    </row>
    <row r="817">
      <c r="A817" s="304"/>
      <c r="B817" s="306"/>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c r="AA817" s="306"/>
      <c r="AB817" s="306"/>
      <c r="AC817" s="306"/>
      <c r="AD817" s="306"/>
      <c r="AE817" s="306"/>
    </row>
    <row r="818">
      <c r="A818" s="304"/>
      <c r="B818" s="306"/>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c r="AA818" s="306"/>
      <c r="AB818" s="306"/>
      <c r="AC818" s="306"/>
      <c r="AD818" s="306"/>
      <c r="AE818" s="306"/>
    </row>
    <row r="819">
      <c r="A819" s="304"/>
      <c r="B819" s="306"/>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c r="AA819" s="306"/>
      <c r="AB819" s="306"/>
      <c r="AC819" s="306"/>
      <c r="AD819" s="306"/>
      <c r="AE819" s="306"/>
    </row>
    <row r="820">
      <c r="A820" s="304"/>
      <c r="B820" s="306"/>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c r="AA820" s="306"/>
      <c r="AB820" s="306"/>
      <c r="AC820" s="306"/>
      <c r="AD820" s="306"/>
      <c r="AE820" s="306"/>
    </row>
    <row r="821">
      <c r="A821" s="304"/>
      <c r="B821" s="306"/>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c r="AA821" s="306"/>
      <c r="AB821" s="306"/>
      <c r="AC821" s="306"/>
      <c r="AD821" s="306"/>
      <c r="AE821" s="306"/>
    </row>
    <row r="822">
      <c r="A822" s="304"/>
      <c r="B822" s="306"/>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c r="AA822" s="306"/>
      <c r="AB822" s="306"/>
      <c r="AC822" s="306"/>
      <c r="AD822" s="306"/>
      <c r="AE822" s="306"/>
    </row>
    <row r="823">
      <c r="A823" s="304"/>
      <c r="B823" s="306"/>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c r="AA823" s="306"/>
      <c r="AB823" s="306"/>
      <c r="AC823" s="306"/>
      <c r="AD823" s="306"/>
      <c r="AE823" s="306"/>
    </row>
    <row r="824">
      <c r="A824" s="304"/>
      <c r="B824" s="306"/>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c r="AA824" s="306"/>
      <c r="AB824" s="306"/>
      <c r="AC824" s="306"/>
      <c r="AD824" s="306"/>
      <c r="AE824" s="306"/>
    </row>
    <row r="825">
      <c r="A825" s="304"/>
      <c r="B825" s="306"/>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c r="AA825" s="306"/>
      <c r="AB825" s="306"/>
      <c r="AC825" s="306"/>
      <c r="AD825" s="306"/>
      <c r="AE825" s="306"/>
    </row>
    <row r="826">
      <c r="A826" s="304"/>
      <c r="B826" s="306"/>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c r="AA826" s="306"/>
      <c r="AB826" s="306"/>
      <c r="AC826" s="306"/>
      <c r="AD826" s="306"/>
      <c r="AE826" s="306"/>
    </row>
    <row r="827">
      <c r="A827" s="304"/>
      <c r="B827" s="306"/>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c r="AA827" s="306"/>
      <c r="AB827" s="306"/>
      <c r="AC827" s="306"/>
      <c r="AD827" s="306"/>
      <c r="AE827" s="306"/>
    </row>
    <row r="828">
      <c r="A828" s="304"/>
      <c r="B828" s="306"/>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c r="AA828" s="306"/>
      <c r="AB828" s="306"/>
      <c r="AC828" s="306"/>
      <c r="AD828" s="306"/>
      <c r="AE828" s="306"/>
    </row>
    <row r="829">
      <c r="A829" s="304"/>
      <c r="B829" s="306"/>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c r="AA829" s="306"/>
      <c r="AB829" s="306"/>
      <c r="AC829" s="306"/>
      <c r="AD829" s="306"/>
      <c r="AE829" s="306"/>
    </row>
    <row r="830">
      <c r="A830" s="304"/>
      <c r="B830" s="306"/>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c r="AA830" s="306"/>
      <c r="AB830" s="306"/>
      <c r="AC830" s="306"/>
      <c r="AD830" s="306"/>
      <c r="AE830" s="306"/>
    </row>
    <row r="831">
      <c r="A831" s="304"/>
      <c r="B831" s="306"/>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c r="AA831" s="306"/>
      <c r="AB831" s="306"/>
      <c r="AC831" s="306"/>
      <c r="AD831" s="306"/>
      <c r="AE831" s="306"/>
    </row>
    <row r="832">
      <c r="A832" s="304"/>
      <c r="B832" s="306"/>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c r="AA832" s="306"/>
      <c r="AB832" s="306"/>
      <c r="AC832" s="306"/>
      <c r="AD832" s="306"/>
      <c r="AE832" s="306"/>
    </row>
    <row r="833">
      <c r="A833" s="304"/>
      <c r="B833" s="306"/>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c r="AA833" s="306"/>
      <c r="AB833" s="306"/>
      <c r="AC833" s="306"/>
      <c r="AD833" s="306"/>
      <c r="AE833" s="306"/>
    </row>
    <row r="834">
      <c r="A834" s="304"/>
      <c r="B834" s="306"/>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c r="AA834" s="306"/>
      <c r="AB834" s="306"/>
      <c r="AC834" s="306"/>
      <c r="AD834" s="306"/>
      <c r="AE834" s="306"/>
    </row>
    <row r="835">
      <c r="A835" s="304"/>
      <c r="B835" s="306"/>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c r="AA835" s="306"/>
      <c r="AB835" s="306"/>
      <c r="AC835" s="306"/>
      <c r="AD835" s="306"/>
      <c r="AE835" s="306"/>
    </row>
    <row r="836">
      <c r="A836" s="304"/>
      <c r="B836" s="306"/>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c r="AA836" s="306"/>
      <c r="AB836" s="306"/>
      <c r="AC836" s="306"/>
      <c r="AD836" s="306"/>
      <c r="AE836" s="306"/>
    </row>
    <row r="837">
      <c r="A837" s="304"/>
      <c r="B837" s="306"/>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c r="AA837" s="306"/>
      <c r="AB837" s="306"/>
      <c r="AC837" s="306"/>
      <c r="AD837" s="306"/>
      <c r="AE837" s="306"/>
    </row>
    <row r="838">
      <c r="A838" s="304"/>
      <c r="B838" s="306"/>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c r="AA838" s="306"/>
      <c r="AB838" s="306"/>
      <c r="AC838" s="306"/>
      <c r="AD838" s="306"/>
      <c r="AE838" s="306"/>
    </row>
    <row r="839">
      <c r="A839" s="304"/>
      <c r="B839" s="306"/>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c r="AA839" s="306"/>
      <c r="AB839" s="306"/>
      <c r="AC839" s="306"/>
      <c r="AD839" s="306"/>
      <c r="AE839" s="306"/>
    </row>
    <row r="840">
      <c r="A840" s="304"/>
      <c r="B840" s="306"/>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c r="AA840" s="306"/>
      <c r="AB840" s="306"/>
      <c r="AC840" s="306"/>
      <c r="AD840" s="306"/>
      <c r="AE840" s="306"/>
    </row>
    <row r="841">
      <c r="A841" s="304"/>
      <c r="B841" s="306"/>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c r="AA841" s="306"/>
      <c r="AB841" s="306"/>
      <c r="AC841" s="306"/>
      <c r="AD841" s="306"/>
      <c r="AE841" s="306"/>
    </row>
    <row r="842">
      <c r="A842" s="304"/>
      <c r="B842" s="306"/>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c r="AA842" s="306"/>
      <c r="AB842" s="306"/>
      <c r="AC842" s="306"/>
      <c r="AD842" s="306"/>
      <c r="AE842" s="306"/>
    </row>
    <row r="843">
      <c r="A843" s="304"/>
      <c r="B843" s="306"/>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c r="AA843" s="306"/>
      <c r="AB843" s="306"/>
      <c r="AC843" s="306"/>
      <c r="AD843" s="306"/>
      <c r="AE843" s="306"/>
    </row>
    <row r="844">
      <c r="A844" s="304"/>
      <c r="B844" s="306"/>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c r="AA844" s="306"/>
      <c r="AB844" s="306"/>
      <c r="AC844" s="306"/>
      <c r="AD844" s="306"/>
      <c r="AE844" s="306"/>
    </row>
    <row r="845">
      <c r="A845" s="304"/>
      <c r="B845" s="306"/>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c r="AA845" s="306"/>
      <c r="AB845" s="306"/>
      <c r="AC845" s="306"/>
      <c r="AD845" s="306"/>
      <c r="AE845" s="306"/>
    </row>
    <row r="846">
      <c r="A846" s="304"/>
      <c r="B846" s="306"/>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c r="AA846" s="306"/>
      <c r="AB846" s="306"/>
      <c r="AC846" s="306"/>
      <c r="AD846" s="306"/>
      <c r="AE846" s="306"/>
    </row>
    <row r="847">
      <c r="A847" s="304"/>
      <c r="B847" s="306"/>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c r="AA847" s="306"/>
      <c r="AB847" s="306"/>
      <c r="AC847" s="306"/>
      <c r="AD847" s="306"/>
      <c r="AE847" s="306"/>
    </row>
    <row r="848">
      <c r="A848" s="304"/>
      <c r="B848" s="306"/>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c r="AA848" s="306"/>
      <c r="AB848" s="306"/>
      <c r="AC848" s="306"/>
      <c r="AD848" s="306"/>
      <c r="AE848" s="306"/>
    </row>
    <row r="849">
      <c r="A849" s="304"/>
      <c r="B849" s="306"/>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c r="AA849" s="306"/>
      <c r="AB849" s="306"/>
      <c r="AC849" s="306"/>
      <c r="AD849" s="306"/>
      <c r="AE849" s="306"/>
    </row>
    <row r="850">
      <c r="A850" s="304"/>
      <c r="B850" s="306"/>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c r="AA850" s="306"/>
      <c r="AB850" s="306"/>
      <c r="AC850" s="306"/>
      <c r="AD850" s="306"/>
      <c r="AE850" s="306"/>
    </row>
    <row r="851">
      <c r="A851" s="304"/>
      <c r="B851" s="306"/>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c r="AA851" s="306"/>
      <c r="AB851" s="306"/>
      <c r="AC851" s="306"/>
      <c r="AD851" s="306"/>
      <c r="AE851" s="306"/>
    </row>
    <row r="852">
      <c r="A852" s="304"/>
      <c r="B852" s="306"/>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c r="AA852" s="306"/>
      <c r="AB852" s="306"/>
      <c r="AC852" s="306"/>
      <c r="AD852" s="306"/>
      <c r="AE852" s="306"/>
    </row>
    <row r="853">
      <c r="A853" s="304"/>
      <c r="B853" s="306"/>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c r="AA853" s="306"/>
      <c r="AB853" s="306"/>
      <c r="AC853" s="306"/>
      <c r="AD853" s="306"/>
      <c r="AE853" s="306"/>
    </row>
    <row r="854">
      <c r="A854" s="304"/>
      <c r="B854" s="306"/>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c r="AA854" s="306"/>
      <c r="AB854" s="306"/>
      <c r="AC854" s="306"/>
      <c r="AD854" s="306"/>
      <c r="AE854" s="306"/>
    </row>
    <row r="855">
      <c r="A855" s="304"/>
      <c r="B855" s="306"/>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c r="AA855" s="306"/>
      <c r="AB855" s="306"/>
      <c r="AC855" s="306"/>
      <c r="AD855" s="306"/>
      <c r="AE855" s="306"/>
    </row>
    <row r="856">
      <c r="A856" s="304"/>
      <c r="B856" s="306"/>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c r="AA856" s="306"/>
      <c r="AB856" s="306"/>
      <c r="AC856" s="306"/>
      <c r="AD856" s="306"/>
      <c r="AE856" s="306"/>
    </row>
    <row r="857">
      <c r="A857" s="304"/>
      <c r="B857" s="306"/>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c r="AA857" s="306"/>
      <c r="AB857" s="306"/>
      <c r="AC857" s="306"/>
      <c r="AD857" s="306"/>
      <c r="AE857" s="306"/>
    </row>
    <row r="858">
      <c r="A858" s="304"/>
      <c r="B858" s="306"/>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c r="AA858" s="306"/>
      <c r="AB858" s="306"/>
      <c r="AC858" s="306"/>
      <c r="AD858" s="306"/>
      <c r="AE858" s="306"/>
    </row>
    <row r="859">
      <c r="A859" s="304"/>
      <c r="B859" s="306"/>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c r="AA859" s="306"/>
      <c r="AB859" s="306"/>
      <c r="AC859" s="306"/>
      <c r="AD859" s="306"/>
      <c r="AE859" s="306"/>
    </row>
    <row r="860">
      <c r="A860" s="304"/>
      <c r="B860" s="306"/>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c r="AA860" s="306"/>
      <c r="AB860" s="306"/>
      <c r="AC860" s="306"/>
      <c r="AD860" s="306"/>
      <c r="AE860" s="306"/>
    </row>
    <row r="861">
      <c r="A861" s="304"/>
      <c r="B861" s="306"/>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c r="AA861" s="306"/>
      <c r="AB861" s="306"/>
      <c r="AC861" s="306"/>
      <c r="AD861" s="306"/>
      <c r="AE861" s="306"/>
    </row>
    <row r="862">
      <c r="A862" s="304"/>
      <c r="B862" s="306"/>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c r="AA862" s="306"/>
      <c r="AB862" s="306"/>
      <c r="AC862" s="306"/>
      <c r="AD862" s="306"/>
      <c r="AE862" s="306"/>
    </row>
    <row r="863">
      <c r="A863" s="304"/>
      <c r="B863" s="306"/>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c r="AA863" s="306"/>
      <c r="AB863" s="306"/>
      <c r="AC863" s="306"/>
      <c r="AD863" s="306"/>
      <c r="AE863" s="306"/>
    </row>
    <row r="864">
      <c r="A864" s="304"/>
      <c r="B864" s="306"/>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c r="AA864" s="306"/>
      <c r="AB864" s="306"/>
      <c r="AC864" s="306"/>
      <c r="AD864" s="306"/>
      <c r="AE864" s="306"/>
    </row>
    <row r="865">
      <c r="A865" s="304"/>
      <c r="B865" s="306"/>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c r="AA865" s="306"/>
      <c r="AB865" s="306"/>
      <c r="AC865" s="306"/>
      <c r="AD865" s="306"/>
      <c r="AE865" s="306"/>
    </row>
    <row r="866">
      <c r="A866" s="304"/>
      <c r="B866" s="306"/>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c r="AA866" s="306"/>
      <c r="AB866" s="306"/>
      <c r="AC866" s="306"/>
      <c r="AD866" s="306"/>
      <c r="AE866" s="306"/>
    </row>
    <row r="867">
      <c r="A867" s="304"/>
      <c r="B867" s="306"/>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c r="AA867" s="306"/>
      <c r="AB867" s="306"/>
      <c r="AC867" s="306"/>
      <c r="AD867" s="306"/>
      <c r="AE867" s="306"/>
    </row>
    <row r="868">
      <c r="A868" s="304"/>
      <c r="B868" s="306"/>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c r="AA868" s="306"/>
      <c r="AB868" s="306"/>
      <c r="AC868" s="306"/>
      <c r="AD868" s="306"/>
      <c r="AE868" s="306"/>
    </row>
    <row r="869">
      <c r="A869" s="304"/>
      <c r="B869" s="306"/>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c r="AA869" s="306"/>
      <c r="AB869" s="306"/>
      <c r="AC869" s="306"/>
      <c r="AD869" s="306"/>
      <c r="AE869" s="306"/>
    </row>
    <row r="870">
      <c r="A870" s="304"/>
      <c r="B870" s="306"/>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c r="AA870" s="306"/>
      <c r="AB870" s="306"/>
      <c r="AC870" s="306"/>
      <c r="AD870" s="306"/>
      <c r="AE870" s="306"/>
    </row>
    <row r="871">
      <c r="A871" s="304"/>
      <c r="B871" s="306"/>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c r="AA871" s="306"/>
      <c r="AB871" s="306"/>
      <c r="AC871" s="306"/>
      <c r="AD871" s="306"/>
      <c r="AE871" s="306"/>
    </row>
    <row r="872">
      <c r="A872" s="304"/>
      <c r="B872" s="306"/>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c r="AA872" s="306"/>
      <c r="AB872" s="306"/>
      <c r="AC872" s="306"/>
      <c r="AD872" s="306"/>
      <c r="AE872" s="306"/>
    </row>
    <row r="873">
      <c r="A873" s="304"/>
      <c r="B873" s="306"/>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c r="AA873" s="306"/>
      <c r="AB873" s="306"/>
      <c r="AC873" s="306"/>
      <c r="AD873" s="306"/>
      <c r="AE873" s="306"/>
    </row>
    <row r="874">
      <c r="A874" s="304"/>
      <c r="B874" s="306"/>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c r="AA874" s="306"/>
      <c r="AB874" s="306"/>
      <c r="AC874" s="306"/>
      <c r="AD874" s="306"/>
      <c r="AE874" s="306"/>
    </row>
    <row r="875">
      <c r="A875" s="304"/>
      <c r="B875" s="306"/>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c r="AA875" s="306"/>
      <c r="AB875" s="306"/>
      <c r="AC875" s="306"/>
      <c r="AD875" s="306"/>
      <c r="AE875" s="306"/>
    </row>
    <row r="876">
      <c r="A876" s="304"/>
      <c r="B876" s="306"/>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c r="AA876" s="306"/>
      <c r="AB876" s="306"/>
      <c r="AC876" s="306"/>
      <c r="AD876" s="306"/>
      <c r="AE876" s="306"/>
    </row>
    <row r="877">
      <c r="A877" s="304"/>
      <c r="B877" s="306"/>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c r="AA877" s="306"/>
      <c r="AB877" s="306"/>
      <c r="AC877" s="306"/>
      <c r="AD877" s="306"/>
      <c r="AE877" s="306"/>
    </row>
    <row r="878">
      <c r="A878" s="304"/>
      <c r="B878" s="306"/>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c r="AA878" s="306"/>
      <c r="AB878" s="306"/>
      <c r="AC878" s="306"/>
      <c r="AD878" s="306"/>
      <c r="AE878" s="306"/>
    </row>
    <row r="879">
      <c r="A879" s="304"/>
      <c r="B879" s="306"/>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c r="AA879" s="306"/>
      <c r="AB879" s="306"/>
      <c r="AC879" s="306"/>
      <c r="AD879" s="306"/>
      <c r="AE879" s="306"/>
    </row>
    <row r="880">
      <c r="A880" s="304"/>
      <c r="B880" s="306"/>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c r="AA880" s="306"/>
      <c r="AB880" s="306"/>
      <c r="AC880" s="306"/>
      <c r="AD880" s="306"/>
      <c r="AE880" s="306"/>
    </row>
    <row r="881">
      <c r="A881" s="304"/>
      <c r="B881" s="306"/>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c r="AA881" s="306"/>
      <c r="AB881" s="306"/>
      <c r="AC881" s="306"/>
      <c r="AD881" s="306"/>
      <c r="AE881" s="306"/>
    </row>
    <row r="882">
      <c r="A882" s="304"/>
      <c r="B882" s="306"/>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c r="AA882" s="306"/>
      <c r="AB882" s="306"/>
      <c r="AC882" s="306"/>
      <c r="AD882" s="306"/>
      <c r="AE882" s="306"/>
    </row>
    <row r="883">
      <c r="A883" s="304"/>
      <c r="B883" s="306"/>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c r="AA883" s="306"/>
      <c r="AB883" s="306"/>
      <c r="AC883" s="306"/>
      <c r="AD883" s="306"/>
      <c r="AE883" s="306"/>
    </row>
    <row r="884">
      <c r="A884" s="304"/>
      <c r="B884" s="306"/>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c r="AA884" s="306"/>
      <c r="AB884" s="306"/>
      <c r="AC884" s="306"/>
      <c r="AD884" s="306"/>
      <c r="AE884" s="306"/>
    </row>
    <row r="885">
      <c r="A885" s="304"/>
      <c r="B885" s="306"/>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c r="AA885" s="306"/>
      <c r="AB885" s="306"/>
      <c r="AC885" s="306"/>
      <c r="AD885" s="306"/>
      <c r="AE885" s="306"/>
    </row>
    <row r="886">
      <c r="A886" s="304"/>
      <c r="B886" s="306"/>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c r="AA886" s="306"/>
      <c r="AB886" s="306"/>
      <c r="AC886" s="306"/>
      <c r="AD886" s="306"/>
      <c r="AE886" s="306"/>
    </row>
    <row r="887">
      <c r="A887" s="304"/>
      <c r="B887" s="306"/>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c r="AA887" s="306"/>
      <c r="AB887" s="306"/>
      <c r="AC887" s="306"/>
      <c r="AD887" s="306"/>
      <c r="AE887" s="306"/>
    </row>
    <row r="888">
      <c r="A888" s="304"/>
      <c r="B888" s="306"/>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c r="AA888" s="306"/>
      <c r="AB888" s="306"/>
      <c r="AC888" s="306"/>
      <c r="AD888" s="306"/>
      <c r="AE888" s="306"/>
    </row>
    <row r="889">
      <c r="A889" s="304"/>
      <c r="B889" s="306"/>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c r="AA889" s="306"/>
      <c r="AB889" s="306"/>
      <c r="AC889" s="306"/>
      <c r="AD889" s="306"/>
      <c r="AE889" s="306"/>
    </row>
    <row r="890">
      <c r="A890" s="304"/>
      <c r="B890" s="306"/>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c r="AA890" s="306"/>
      <c r="AB890" s="306"/>
      <c r="AC890" s="306"/>
      <c r="AD890" s="306"/>
      <c r="AE890" s="306"/>
    </row>
    <row r="891">
      <c r="A891" s="304"/>
      <c r="B891" s="306"/>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c r="AA891" s="306"/>
      <c r="AB891" s="306"/>
      <c r="AC891" s="306"/>
      <c r="AD891" s="306"/>
      <c r="AE891" s="306"/>
    </row>
    <row r="892">
      <c r="A892" s="304"/>
      <c r="B892" s="306"/>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c r="AA892" s="306"/>
      <c r="AB892" s="306"/>
      <c r="AC892" s="306"/>
      <c r="AD892" s="306"/>
      <c r="AE892" s="306"/>
    </row>
    <row r="893">
      <c r="A893" s="304"/>
      <c r="B893" s="306"/>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c r="AA893" s="306"/>
      <c r="AB893" s="306"/>
      <c r="AC893" s="306"/>
      <c r="AD893" s="306"/>
      <c r="AE893" s="306"/>
    </row>
    <row r="894">
      <c r="A894" s="304"/>
      <c r="B894" s="306"/>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c r="AA894" s="306"/>
      <c r="AB894" s="306"/>
      <c r="AC894" s="306"/>
      <c r="AD894" s="306"/>
      <c r="AE894" s="306"/>
    </row>
    <row r="895">
      <c r="A895" s="304"/>
      <c r="B895" s="306"/>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c r="AA895" s="306"/>
      <c r="AB895" s="306"/>
      <c r="AC895" s="306"/>
      <c r="AD895" s="306"/>
      <c r="AE895" s="306"/>
    </row>
    <row r="896">
      <c r="A896" s="304"/>
      <c r="B896" s="306"/>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c r="AA896" s="306"/>
      <c r="AB896" s="306"/>
      <c r="AC896" s="306"/>
      <c r="AD896" s="306"/>
      <c r="AE896" s="306"/>
    </row>
    <row r="897">
      <c r="A897" s="304"/>
      <c r="B897" s="306"/>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c r="AA897" s="306"/>
      <c r="AB897" s="306"/>
      <c r="AC897" s="306"/>
      <c r="AD897" s="306"/>
      <c r="AE897" s="306"/>
    </row>
    <row r="898">
      <c r="A898" s="304"/>
      <c r="B898" s="306"/>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c r="AA898" s="306"/>
      <c r="AB898" s="306"/>
      <c r="AC898" s="306"/>
      <c r="AD898" s="306"/>
      <c r="AE898" s="306"/>
    </row>
    <row r="899">
      <c r="A899" s="304"/>
      <c r="B899" s="306"/>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c r="AA899" s="306"/>
      <c r="AB899" s="306"/>
      <c r="AC899" s="306"/>
      <c r="AD899" s="306"/>
      <c r="AE899" s="306"/>
    </row>
    <row r="900">
      <c r="A900" s="304"/>
      <c r="B900" s="306"/>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c r="AA900" s="306"/>
      <c r="AB900" s="306"/>
      <c r="AC900" s="306"/>
      <c r="AD900" s="306"/>
      <c r="AE900" s="306"/>
    </row>
    <row r="901">
      <c r="A901" s="304"/>
      <c r="B901" s="306"/>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c r="AA901" s="306"/>
      <c r="AB901" s="306"/>
      <c r="AC901" s="306"/>
      <c r="AD901" s="306"/>
      <c r="AE901" s="306"/>
    </row>
    <row r="902">
      <c r="A902" s="304"/>
      <c r="B902" s="306"/>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c r="AA902" s="306"/>
      <c r="AB902" s="306"/>
      <c r="AC902" s="306"/>
      <c r="AD902" s="306"/>
      <c r="AE902" s="306"/>
    </row>
    <row r="903">
      <c r="A903" s="304"/>
      <c r="B903" s="306"/>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c r="AA903" s="306"/>
      <c r="AB903" s="306"/>
      <c r="AC903" s="306"/>
      <c r="AD903" s="306"/>
      <c r="AE903" s="306"/>
    </row>
    <row r="904">
      <c r="A904" s="304"/>
      <c r="B904" s="306"/>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c r="AA904" s="306"/>
      <c r="AB904" s="306"/>
      <c r="AC904" s="306"/>
      <c r="AD904" s="306"/>
      <c r="AE904" s="306"/>
    </row>
    <row r="905">
      <c r="A905" s="304"/>
      <c r="B905" s="306"/>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c r="AA905" s="306"/>
      <c r="AB905" s="306"/>
      <c r="AC905" s="306"/>
      <c r="AD905" s="306"/>
      <c r="AE905" s="306"/>
    </row>
    <row r="906">
      <c r="A906" s="304"/>
      <c r="B906" s="306"/>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c r="AA906" s="306"/>
      <c r="AB906" s="306"/>
      <c r="AC906" s="306"/>
      <c r="AD906" s="306"/>
      <c r="AE906" s="306"/>
    </row>
    <row r="907">
      <c r="A907" s="304"/>
      <c r="B907" s="306"/>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c r="AA907" s="306"/>
      <c r="AB907" s="306"/>
      <c r="AC907" s="306"/>
      <c r="AD907" s="306"/>
      <c r="AE907" s="306"/>
    </row>
    <row r="908">
      <c r="A908" s="304"/>
      <c r="B908" s="306"/>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c r="AA908" s="306"/>
      <c r="AB908" s="306"/>
      <c r="AC908" s="306"/>
      <c r="AD908" s="306"/>
      <c r="AE908" s="306"/>
    </row>
    <row r="909">
      <c r="A909" s="304"/>
      <c r="B909" s="306"/>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c r="AA909" s="306"/>
      <c r="AB909" s="306"/>
      <c r="AC909" s="306"/>
      <c r="AD909" s="306"/>
      <c r="AE909" s="306"/>
    </row>
    <row r="910">
      <c r="A910" s="304"/>
      <c r="B910" s="306"/>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c r="AA910" s="306"/>
      <c r="AB910" s="306"/>
      <c r="AC910" s="306"/>
      <c r="AD910" s="306"/>
      <c r="AE910" s="306"/>
    </row>
    <row r="911">
      <c r="A911" s="304"/>
      <c r="B911" s="306"/>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c r="AA911" s="306"/>
      <c r="AB911" s="306"/>
      <c r="AC911" s="306"/>
      <c r="AD911" s="306"/>
      <c r="AE911" s="306"/>
    </row>
    <row r="912">
      <c r="A912" s="304"/>
      <c r="B912" s="306"/>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c r="AA912" s="306"/>
      <c r="AB912" s="306"/>
      <c r="AC912" s="306"/>
      <c r="AD912" s="306"/>
      <c r="AE912" s="306"/>
    </row>
    <row r="913">
      <c r="A913" s="304"/>
      <c r="B913" s="306"/>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c r="AA913" s="306"/>
      <c r="AB913" s="306"/>
      <c r="AC913" s="306"/>
      <c r="AD913" s="306"/>
      <c r="AE913" s="306"/>
    </row>
    <row r="914">
      <c r="A914" s="304"/>
      <c r="B914" s="306"/>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c r="AA914" s="306"/>
      <c r="AB914" s="306"/>
      <c r="AC914" s="306"/>
      <c r="AD914" s="306"/>
      <c r="AE914" s="306"/>
    </row>
    <row r="915">
      <c r="A915" s="304"/>
      <c r="B915" s="306"/>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c r="AA915" s="306"/>
      <c r="AB915" s="306"/>
      <c r="AC915" s="306"/>
      <c r="AD915" s="306"/>
      <c r="AE915" s="306"/>
    </row>
    <row r="916">
      <c r="A916" s="304"/>
      <c r="B916" s="306"/>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c r="AA916" s="306"/>
      <c r="AB916" s="306"/>
      <c r="AC916" s="306"/>
      <c r="AD916" s="306"/>
      <c r="AE916" s="306"/>
    </row>
    <row r="917">
      <c r="A917" s="304"/>
      <c r="B917" s="306"/>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c r="AA917" s="306"/>
      <c r="AB917" s="306"/>
      <c r="AC917" s="306"/>
      <c r="AD917" s="306"/>
      <c r="AE917" s="306"/>
    </row>
    <row r="918">
      <c r="A918" s="304"/>
      <c r="B918" s="306"/>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c r="AA918" s="306"/>
      <c r="AB918" s="306"/>
      <c r="AC918" s="306"/>
      <c r="AD918" s="306"/>
      <c r="AE918" s="306"/>
    </row>
    <row r="919">
      <c r="A919" s="304"/>
      <c r="B919" s="306"/>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c r="AA919" s="306"/>
      <c r="AB919" s="306"/>
      <c r="AC919" s="306"/>
      <c r="AD919" s="306"/>
      <c r="AE919" s="306"/>
    </row>
    <row r="920">
      <c r="A920" s="304"/>
      <c r="B920" s="306"/>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c r="AA920" s="306"/>
      <c r="AB920" s="306"/>
      <c r="AC920" s="306"/>
      <c r="AD920" s="306"/>
      <c r="AE920" s="306"/>
    </row>
    <row r="921">
      <c r="A921" s="304"/>
      <c r="B921" s="306"/>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c r="AA921" s="306"/>
      <c r="AB921" s="306"/>
      <c r="AC921" s="306"/>
      <c r="AD921" s="306"/>
      <c r="AE921" s="306"/>
    </row>
    <row r="922">
      <c r="A922" s="304"/>
      <c r="B922" s="306"/>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c r="AA922" s="306"/>
      <c r="AB922" s="306"/>
      <c r="AC922" s="306"/>
      <c r="AD922" s="306"/>
      <c r="AE922" s="306"/>
    </row>
    <row r="923">
      <c r="A923" s="304"/>
      <c r="B923" s="306"/>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c r="AA923" s="306"/>
      <c r="AB923" s="306"/>
      <c r="AC923" s="306"/>
      <c r="AD923" s="306"/>
      <c r="AE923" s="306"/>
    </row>
    <row r="924">
      <c r="A924" s="304"/>
      <c r="B924" s="306"/>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c r="AA924" s="306"/>
      <c r="AB924" s="306"/>
      <c r="AC924" s="306"/>
      <c r="AD924" s="306"/>
      <c r="AE924" s="306"/>
    </row>
    <row r="925">
      <c r="A925" s="304"/>
      <c r="B925" s="306"/>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c r="AA925" s="306"/>
      <c r="AB925" s="306"/>
      <c r="AC925" s="306"/>
      <c r="AD925" s="306"/>
      <c r="AE925" s="306"/>
    </row>
    <row r="926">
      <c r="A926" s="304"/>
      <c r="B926" s="306"/>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c r="AA926" s="306"/>
      <c r="AB926" s="306"/>
      <c r="AC926" s="306"/>
      <c r="AD926" s="306"/>
      <c r="AE926" s="306"/>
    </row>
    <row r="927">
      <c r="A927" s="304"/>
      <c r="B927" s="306"/>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c r="AA927" s="306"/>
      <c r="AB927" s="306"/>
      <c r="AC927" s="306"/>
      <c r="AD927" s="306"/>
      <c r="AE927" s="306"/>
    </row>
    <row r="928">
      <c r="A928" s="304"/>
      <c r="B928" s="306"/>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c r="AA928" s="306"/>
      <c r="AB928" s="306"/>
      <c r="AC928" s="306"/>
      <c r="AD928" s="306"/>
      <c r="AE928" s="306"/>
    </row>
    <row r="929">
      <c r="A929" s="304"/>
      <c r="B929" s="306"/>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c r="AA929" s="306"/>
      <c r="AB929" s="306"/>
      <c r="AC929" s="306"/>
      <c r="AD929" s="306"/>
      <c r="AE929" s="306"/>
    </row>
    <row r="930">
      <c r="A930" s="304"/>
      <c r="B930" s="306"/>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c r="AA930" s="306"/>
      <c r="AB930" s="306"/>
      <c r="AC930" s="306"/>
      <c r="AD930" s="306"/>
      <c r="AE930" s="306"/>
    </row>
    <row r="931">
      <c r="A931" s="304"/>
      <c r="B931" s="306"/>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c r="AA931" s="306"/>
      <c r="AB931" s="306"/>
      <c r="AC931" s="306"/>
      <c r="AD931" s="306"/>
      <c r="AE931" s="306"/>
    </row>
    <row r="932">
      <c r="A932" s="304"/>
      <c r="B932" s="306"/>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c r="AA932" s="306"/>
      <c r="AB932" s="306"/>
      <c r="AC932" s="306"/>
      <c r="AD932" s="306"/>
      <c r="AE932" s="306"/>
    </row>
    <row r="933">
      <c r="A933" s="304"/>
      <c r="B933" s="306"/>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c r="AA933" s="306"/>
      <c r="AB933" s="306"/>
      <c r="AC933" s="306"/>
      <c r="AD933" s="306"/>
      <c r="AE933" s="306"/>
    </row>
    <row r="934">
      <c r="A934" s="304"/>
      <c r="B934" s="306"/>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c r="AA934" s="306"/>
      <c r="AB934" s="306"/>
      <c r="AC934" s="306"/>
      <c r="AD934" s="306"/>
      <c r="AE934" s="306"/>
    </row>
    <row r="935">
      <c r="A935" s="304"/>
      <c r="B935" s="306"/>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c r="AA935" s="306"/>
      <c r="AB935" s="306"/>
      <c r="AC935" s="306"/>
      <c r="AD935" s="306"/>
      <c r="AE935" s="306"/>
    </row>
    <row r="936">
      <c r="A936" s="304"/>
      <c r="B936" s="306"/>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c r="AA936" s="306"/>
      <c r="AB936" s="306"/>
      <c r="AC936" s="306"/>
      <c r="AD936" s="306"/>
      <c r="AE936" s="306"/>
    </row>
    <row r="937">
      <c r="A937" s="304"/>
      <c r="B937" s="306"/>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c r="AA937" s="306"/>
      <c r="AB937" s="306"/>
      <c r="AC937" s="306"/>
      <c r="AD937" s="306"/>
      <c r="AE937" s="306"/>
    </row>
    <row r="938">
      <c r="A938" s="304"/>
      <c r="B938" s="306"/>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c r="AA938" s="306"/>
      <c r="AB938" s="306"/>
      <c r="AC938" s="306"/>
      <c r="AD938" s="306"/>
      <c r="AE938" s="306"/>
    </row>
    <row r="939">
      <c r="A939" s="304"/>
      <c r="B939" s="306"/>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c r="AA939" s="306"/>
      <c r="AB939" s="306"/>
      <c r="AC939" s="306"/>
      <c r="AD939" s="306"/>
      <c r="AE939" s="306"/>
    </row>
    <row r="940">
      <c r="A940" s="304"/>
      <c r="B940" s="306"/>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c r="AA940" s="306"/>
      <c r="AB940" s="306"/>
      <c r="AC940" s="306"/>
      <c r="AD940" s="306"/>
      <c r="AE940" s="306"/>
    </row>
    <row r="941">
      <c r="A941" s="304"/>
      <c r="B941" s="306"/>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c r="AA941" s="306"/>
      <c r="AB941" s="306"/>
      <c r="AC941" s="306"/>
      <c r="AD941" s="306"/>
      <c r="AE941" s="306"/>
    </row>
    <row r="942">
      <c r="A942" s="304"/>
      <c r="B942" s="306"/>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c r="AA942" s="306"/>
      <c r="AB942" s="306"/>
      <c r="AC942" s="306"/>
      <c r="AD942" s="306"/>
      <c r="AE942" s="306"/>
    </row>
    <row r="943">
      <c r="A943" s="304"/>
      <c r="B943" s="306"/>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c r="AA943" s="306"/>
      <c r="AB943" s="306"/>
      <c r="AC943" s="306"/>
      <c r="AD943" s="306"/>
      <c r="AE943" s="306"/>
    </row>
    <row r="944">
      <c r="A944" s="304"/>
      <c r="B944" s="306"/>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c r="AA944" s="306"/>
      <c r="AB944" s="306"/>
      <c r="AC944" s="306"/>
      <c r="AD944" s="306"/>
      <c r="AE944" s="306"/>
    </row>
    <row r="945">
      <c r="A945" s="304"/>
      <c r="B945" s="306"/>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c r="AA945" s="306"/>
      <c r="AB945" s="306"/>
      <c r="AC945" s="306"/>
      <c r="AD945" s="306"/>
      <c r="AE945" s="306"/>
    </row>
    <row r="946">
      <c r="A946" s="304"/>
      <c r="B946" s="306"/>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c r="AA946" s="306"/>
      <c r="AB946" s="306"/>
      <c r="AC946" s="306"/>
      <c r="AD946" s="306"/>
      <c r="AE946" s="306"/>
    </row>
    <row r="947">
      <c r="A947" s="304"/>
      <c r="B947" s="306"/>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c r="AA947" s="306"/>
      <c r="AB947" s="306"/>
      <c r="AC947" s="306"/>
      <c r="AD947" s="306"/>
      <c r="AE947" s="306"/>
    </row>
    <row r="948">
      <c r="A948" s="304"/>
      <c r="B948" s="306"/>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c r="AA948" s="306"/>
      <c r="AB948" s="306"/>
      <c r="AC948" s="306"/>
      <c r="AD948" s="306"/>
      <c r="AE948" s="306"/>
    </row>
    <row r="949">
      <c r="A949" s="304"/>
      <c r="B949" s="306"/>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c r="AA949" s="306"/>
      <c r="AB949" s="306"/>
      <c r="AC949" s="306"/>
      <c r="AD949" s="306"/>
      <c r="AE949" s="306"/>
    </row>
    <row r="950">
      <c r="A950" s="304"/>
      <c r="B950" s="306"/>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c r="AA950" s="306"/>
      <c r="AB950" s="306"/>
      <c r="AC950" s="306"/>
      <c r="AD950" s="306"/>
      <c r="AE950" s="306"/>
    </row>
    <row r="951">
      <c r="A951" s="304"/>
      <c r="B951" s="306"/>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c r="AA951" s="306"/>
      <c r="AB951" s="306"/>
      <c r="AC951" s="306"/>
      <c r="AD951" s="306"/>
      <c r="AE951" s="306"/>
    </row>
    <row r="952">
      <c r="A952" s="304"/>
      <c r="B952" s="306"/>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c r="AA952" s="306"/>
      <c r="AB952" s="306"/>
      <c r="AC952" s="306"/>
      <c r="AD952" s="306"/>
      <c r="AE952" s="306"/>
    </row>
    <row r="953">
      <c r="A953" s="304"/>
      <c r="B953" s="306"/>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c r="AA953" s="306"/>
      <c r="AB953" s="306"/>
      <c r="AC953" s="306"/>
      <c r="AD953" s="306"/>
      <c r="AE953" s="306"/>
    </row>
    <row r="954">
      <c r="A954" s="304"/>
      <c r="B954" s="306"/>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c r="AA954" s="306"/>
      <c r="AB954" s="306"/>
      <c r="AC954" s="306"/>
      <c r="AD954" s="306"/>
      <c r="AE954" s="306"/>
    </row>
    <row r="955">
      <c r="A955" s="304"/>
      <c r="B955" s="306"/>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c r="AA955" s="306"/>
      <c r="AB955" s="306"/>
      <c r="AC955" s="306"/>
      <c r="AD955" s="306"/>
      <c r="AE955" s="306"/>
    </row>
    <row r="956">
      <c r="A956" s="304"/>
      <c r="B956" s="306"/>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c r="AA956" s="306"/>
      <c r="AB956" s="306"/>
      <c r="AC956" s="306"/>
      <c r="AD956" s="306"/>
      <c r="AE956" s="306"/>
    </row>
    <row r="957">
      <c r="A957" s="304"/>
      <c r="B957" s="306"/>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c r="AA957" s="306"/>
      <c r="AB957" s="306"/>
      <c r="AC957" s="306"/>
      <c r="AD957" s="306"/>
      <c r="AE957" s="306"/>
    </row>
    <row r="958">
      <c r="A958" s="304"/>
      <c r="B958" s="306"/>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c r="AA958" s="306"/>
      <c r="AB958" s="306"/>
      <c r="AC958" s="306"/>
      <c r="AD958" s="306"/>
      <c r="AE958" s="306"/>
    </row>
    <row r="959">
      <c r="A959" s="304"/>
      <c r="B959" s="306"/>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c r="AA959" s="306"/>
      <c r="AB959" s="306"/>
      <c r="AC959" s="306"/>
      <c r="AD959" s="306"/>
      <c r="AE959" s="306"/>
    </row>
    <row r="960">
      <c r="A960" s="304"/>
      <c r="B960" s="306"/>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c r="AA960" s="306"/>
      <c r="AB960" s="306"/>
      <c r="AC960" s="306"/>
      <c r="AD960" s="306"/>
      <c r="AE960" s="306"/>
    </row>
    <row r="961">
      <c r="A961" s="304"/>
      <c r="B961" s="306"/>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c r="AA961" s="306"/>
      <c r="AB961" s="306"/>
      <c r="AC961" s="306"/>
      <c r="AD961" s="306"/>
      <c r="AE961" s="306"/>
    </row>
    <row r="962">
      <c r="A962" s="304"/>
      <c r="B962" s="306"/>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c r="AA962" s="306"/>
      <c r="AB962" s="306"/>
      <c r="AC962" s="306"/>
      <c r="AD962" s="306"/>
      <c r="AE962" s="306"/>
    </row>
    <row r="963">
      <c r="A963" s="304"/>
      <c r="B963" s="306"/>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c r="AA963" s="306"/>
      <c r="AB963" s="306"/>
      <c r="AC963" s="306"/>
      <c r="AD963" s="306"/>
      <c r="AE963" s="306"/>
    </row>
    <row r="964">
      <c r="A964" s="304"/>
      <c r="B964" s="306"/>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c r="AA964" s="306"/>
      <c r="AB964" s="306"/>
      <c r="AC964" s="306"/>
      <c r="AD964" s="306"/>
      <c r="AE964" s="306"/>
    </row>
    <row r="965">
      <c r="A965" s="304"/>
      <c r="B965" s="306"/>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c r="AA965" s="306"/>
      <c r="AB965" s="306"/>
      <c r="AC965" s="306"/>
      <c r="AD965" s="306"/>
      <c r="AE965" s="306"/>
    </row>
    <row r="966">
      <c r="A966" s="304"/>
      <c r="B966" s="306"/>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c r="AA966" s="306"/>
      <c r="AB966" s="306"/>
      <c r="AC966" s="306"/>
      <c r="AD966" s="306"/>
      <c r="AE966" s="306"/>
    </row>
    <row r="967">
      <c r="A967" s="304"/>
      <c r="B967" s="306"/>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c r="AA967" s="306"/>
      <c r="AB967" s="306"/>
      <c r="AC967" s="306"/>
      <c r="AD967" s="306"/>
      <c r="AE967" s="306"/>
    </row>
    <row r="968">
      <c r="A968" s="304"/>
      <c r="B968" s="306"/>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c r="AA968" s="306"/>
      <c r="AB968" s="306"/>
      <c r="AC968" s="306"/>
      <c r="AD968" s="306"/>
      <c r="AE968" s="306"/>
    </row>
    <row r="969">
      <c r="A969" s="304"/>
      <c r="B969" s="306"/>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c r="AA969" s="306"/>
      <c r="AB969" s="306"/>
      <c r="AC969" s="306"/>
      <c r="AD969" s="306"/>
      <c r="AE969" s="306"/>
    </row>
    <row r="970">
      <c r="A970" s="304"/>
      <c r="B970" s="306"/>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c r="AA970" s="306"/>
      <c r="AB970" s="306"/>
      <c r="AC970" s="306"/>
      <c r="AD970" s="306"/>
      <c r="AE970" s="306"/>
    </row>
    <row r="971">
      <c r="A971" s="304"/>
      <c r="B971" s="306"/>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c r="AA971" s="306"/>
      <c r="AB971" s="306"/>
      <c r="AC971" s="306"/>
      <c r="AD971" s="306"/>
      <c r="AE971" s="306"/>
    </row>
    <row r="972">
      <c r="A972" s="304"/>
      <c r="B972" s="306"/>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c r="AA972" s="306"/>
      <c r="AB972" s="306"/>
      <c r="AC972" s="306"/>
      <c r="AD972" s="306"/>
      <c r="AE972" s="306"/>
    </row>
    <row r="973">
      <c r="A973" s="304"/>
      <c r="B973" s="306"/>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c r="AA973" s="306"/>
      <c r="AB973" s="306"/>
      <c r="AC973" s="306"/>
      <c r="AD973" s="306"/>
      <c r="AE973" s="306"/>
    </row>
    <row r="974">
      <c r="A974" s="304"/>
      <c r="B974" s="306"/>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c r="AA974" s="306"/>
      <c r="AB974" s="306"/>
      <c r="AC974" s="306"/>
      <c r="AD974" s="306"/>
      <c r="AE974" s="306"/>
    </row>
    <row r="975">
      <c r="A975" s="304"/>
      <c r="B975" s="306"/>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c r="AA975" s="306"/>
      <c r="AB975" s="306"/>
      <c r="AC975" s="306"/>
      <c r="AD975" s="306"/>
      <c r="AE975" s="306"/>
    </row>
    <row r="976">
      <c r="A976" s="304"/>
      <c r="B976" s="306"/>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c r="AA976" s="306"/>
      <c r="AB976" s="306"/>
      <c r="AC976" s="306"/>
      <c r="AD976" s="306"/>
      <c r="AE976" s="306"/>
    </row>
    <row r="977">
      <c r="A977" s="304"/>
      <c r="B977" s="306"/>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c r="AA977" s="306"/>
      <c r="AB977" s="306"/>
      <c r="AC977" s="306"/>
      <c r="AD977" s="306"/>
      <c r="AE977" s="306"/>
    </row>
    <row r="978">
      <c r="A978" s="304"/>
      <c r="B978" s="306"/>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c r="AA978" s="306"/>
      <c r="AB978" s="306"/>
      <c r="AC978" s="306"/>
      <c r="AD978" s="306"/>
      <c r="AE978" s="306"/>
    </row>
    <row r="979">
      <c r="A979" s="304"/>
      <c r="B979" s="306"/>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c r="AA979" s="306"/>
      <c r="AB979" s="306"/>
      <c r="AC979" s="306"/>
      <c r="AD979" s="306"/>
      <c r="AE979" s="306"/>
    </row>
    <row r="980">
      <c r="A980" s="304"/>
      <c r="B980" s="306"/>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c r="AA980" s="306"/>
      <c r="AB980" s="306"/>
      <c r="AC980" s="306"/>
      <c r="AD980" s="306"/>
      <c r="AE980" s="306"/>
    </row>
    <row r="981">
      <c r="A981" s="304"/>
      <c r="B981" s="306"/>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c r="AA981" s="306"/>
      <c r="AB981" s="306"/>
      <c r="AC981" s="306"/>
      <c r="AD981" s="306"/>
      <c r="AE981" s="306"/>
    </row>
    <row r="982">
      <c r="A982" s="304"/>
      <c r="B982" s="306"/>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c r="AA982" s="306"/>
      <c r="AB982" s="306"/>
      <c r="AC982" s="306"/>
      <c r="AD982" s="306"/>
      <c r="AE982" s="306"/>
    </row>
    <row r="983">
      <c r="A983" s="304"/>
      <c r="B983" s="306"/>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c r="AA983" s="306"/>
      <c r="AB983" s="306"/>
      <c r="AC983" s="306"/>
      <c r="AD983" s="306"/>
      <c r="AE983" s="306"/>
    </row>
    <row r="984">
      <c r="A984" s="304"/>
      <c r="B984" s="306"/>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c r="AA984" s="306"/>
      <c r="AB984" s="306"/>
      <c r="AC984" s="306"/>
      <c r="AD984" s="306"/>
      <c r="AE984" s="306"/>
    </row>
    <row r="985">
      <c r="A985" s="304"/>
      <c r="B985" s="306"/>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c r="AA985" s="306"/>
      <c r="AB985" s="306"/>
      <c r="AC985" s="306"/>
      <c r="AD985" s="306"/>
      <c r="AE985" s="306"/>
    </row>
    <row r="986">
      <c r="A986" s="304"/>
      <c r="B986" s="306"/>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c r="AA986" s="306"/>
      <c r="AB986" s="306"/>
      <c r="AC986" s="306"/>
      <c r="AD986" s="306"/>
      <c r="AE986" s="306"/>
    </row>
    <row r="987">
      <c r="A987" s="304"/>
      <c r="B987" s="306"/>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c r="AA987" s="306"/>
      <c r="AB987" s="306"/>
      <c r="AC987" s="306"/>
      <c r="AD987" s="306"/>
      <c r="AE987" s="306"/>
    </row>
    <row r="988">
      <c r="A988" s="436"/>
      <c r="B988" s="437"/>
      <c r="C988" s="437"/>
      <c r="D988" s="437"/>
      <c r="E988" s="437"/>
      <c r="F988" s="437"/>
      <c r="G988" s="437"/>
      <c r="H988" s="437"/>
      <c r="I988" s="437"/>
      <c r="J988" s="437"/>
      <c r="K988" s="437"/>
      <c r="L988" s="437"/>
      <c r="M988" s="437"/>
      <c r="N988" s="437"/>
      <c r="O988" s="437"/>
      <c r="P988" s="437"/>
      <c r="Q988" s="437"/>
      <c r="R988" s="437"/>
      <c r="S988" s="437"/>
      <c r="T988" s="437"/>
      <c r="U988" s="437"/>
      <c r="V988" s="437"/>
      <c r="W988" s="437"/>
      <c r="X988" s="437"/>
      <c r="Y988" s="437"/>
      <c r="Z988" s="437"/>
      <c r="AA988" s="437"/>
      <c r="AB988" s="437"/>
      <c r="AC988" s="437"/>
      <c r="AD988" s="437"/>
      <c r="AE988" s="437"/>
    </row>
    <row r="989">
      <c r="A989" s="436"/>
      <c r="B989" s="437"/>
      <c r="C989" s="437"/>
      <c r="D989" s="437"/>
      <c r="E989" s="437"/>
      <c r="F989" s="437"/>
      <c r="G989" s="437"/>
      <c r="H989" s="437"/>
      <c r="I989" s="437"/>
      <c r="J989" s="437"/>
      <c r="K989" s="437"/>
      <c r="L989" s="437"/>
      <c r="M989" s="437"/>
      <c r="N989" s="437"/>
      <c r="O989" s="437"/>
      <c r="P989" s="437"/>
      <c r="Q989" s="437"/>
      <c r="R989" s="437"/>
      <c r="S989" s="437"/>
      <c r="T989" s="437"/>
      <c r="U989" s="437"/>
      <c r="V989" s="437"/>
      <c r="W989" s="437"/>
      <c r="X989" s="437"/>
      <c r="Y989" s="437"/>
      <c r="Z989" s="437"/>
      <c r="AA989" s="437"/>
      <c r="AB989" s="437"/>
      <c r="AC989" s="437"/>
      <c r="AD989" s="437"/>
      <c r="AE989" s="437"/>
    </row>
    <row r="990">
      <c r="A990" s="436"/>
      <c r="B990" s="437"/>
      <c r="C990" s="437"/>
      <c r="D990" s="437"/>
      <c r="E990" s="437"/>
      <c r="F990" s="437"/>
      <c r="G990" s="437"/>
      <c r="H990" s="437"/>
      <c r="I990" s="437"/>
      <c r="J990" s="437"/>
      <c r="K990" s="437"/>
      <c r="L990" s="437"/>
      <c r="M990" s="437"/>
      <c r="N990" s="437"/>
      <c r="O990" s="437"/>
      <c r="P990" s="437"/>
      <c r="Q990" s="437"/>
      <c r="R990" s="437"/>
      <c r="S990" s="437"/>
      <c r="T990" s="437"/>
      <c r="U990" s="437"/>
      <c r="V990" s="437"/>
      <c r="W990" s="437"/>
      <c r="X990" s="437"/>
      <c r="Y990" s="437"/>
      <c r="Z990" s="437"/>
      <c r="AA990" s="437"/>
      <c r="AB990" s="437"/>
      <c r="AC990" s="437"/>
      <c r="AD990" s="437"/>
      <c r="AE990" s="437"/>
    </row>
    <row r="991">
      <c r="A991" s="436"/>
      <c r="B991" s="437"/>
      <c r="C991" s="437"/>
      <c r="D991" s="437"/>
      <c r="E991" s="437"/>
      <c r="F991" s="437"/>
      <c r="G991" s="437"/>
      <c r="H991" s="437"/>
      <c r="I991" s="437"/>
      <c r="J991" s="437"/>
      <c r="K991" s="437"/>
      <c r="L991" s="437"/>
      <c r="M991" s="437"/>
      <c r="N991" s="437"/>
      <c r="O991" s="437"/>
      <c r="P991" s="437"/>
      <c r="Q991" s="437"/>
      <c r="R991" s="437"/>
      <c r="S991" s="437"/>
      <c r="T991" s="437"/>
      <c r="U991" s="437"/>
      <c r="V991" s="437"/>
      <c r="W991" s="437"/>
      <c r="X991" s="437"/>
      <c r="Y991" s="437"/>
      <c r="Z991" s="437"/>
      <c r="AA991" s="437"/>
      <c r="AB991" s="437"/>
      <c r="AC991" s="437"/>
      <c r="AD991" s="437"/>
      <c r="AE991" s="437"/>
    </row>
    <row r="992">
      <c r="A992" s="436"/>
      <c r="B992" s="437"/>
      <c r="C992" s="437"/>
      <c r="D992" s="437"/>
      <c r="E992" s="437"/>
      <c r="F992" s="437"/>
      <c r="G992" s="437"/>
      <c r="H992" s="437"/>
      <c r="I992" s="437"/>
      <c r="J992" s="437"/>
      <c r="K992" s="437"/>
      <c r="L992" s="437"/>
      <c r="M992" s="437"/>
      <c r="N992" s="437"/>
      <c r="O992" s="437"/>
      <c r="P992" s="437"/>
      <c r="Q992" s="437"/>
      <c r="R992" s="437"/>
      <c r="S992" s="437"/>
      <c r="T992" s="437"/>
      <c r="U992" s="437"/>
      <c r="V992" s="437"/>
      <c r="W992" s="437"/>
      <c r="X992" s="437"/>
      <c r="Y992" s="437"/>
      <c r="Z992" s="437"/>
      <c r="AA992" s="437"/>
      <c r="AB992" s="437"/>
      <c r="AC992" s="437"/>
      <c r="AD992" s="437"/>
      <c r="AE992" s="437"/>
    </row>
    <row r="993">
      <c r="A993" s="436"/>
      <c r="B993" s="437"/>
      <c r="C993" s="437"/>
      <c r="D993" s="437"/>
      <c r="E993" s="437"/>
      <c r="F993" s="437"/>
      <c r="G993" s="437"/>
      <c r="H993" s="437"/>
      <c r="I993" s="437"/>
      <c r="J993" s="437"/>
      <c r="K993" s="437"/>
      <c r="L993" s="437"/>
      <c r="M993" s="437"/>
      <c r="N993" s="437"/>
      <c r="O993" s="437"/>
      <c r="P993" s="437"/>
      <c r="Q993" s="437"/>
      <c r="R993" s="437"/>
      <c r="S993" s="437"/>
      <c r="T993" s="437"/>
      <c r="U993" s="437"/>
      <c r="V993" s="437"/>
      <c r="W993" s="437"/>
      <c r="X993" s="437"/>
      <c r="Y993" s="437"/>
      <c r="Z993" s="437"/>
      <c r="AA993" s="437"/>
      <c r="AB993" s="437"/>
      <c r="AC993" s="437"/>
      <c r="AD993" s="437"/>
      <c r="AE993" s="437"/>
    </row>
    <row r="994">
      <c r="A994" s="436"/>
      <c r="B994" s="437"/>
      <c r="C994" s="437"/>
      <c r="D994" s="437"/>
      <c r="E994" s="437"/>
      <c r="F994" s="437"/>
      <c r="G994" s="437"/>
      <c r="H994" s="437"/>
      <c r="I994" s="437"/>
      <c r="J994" s="437"/>
      <c r="K994" s="437"/>
      <c r="L994" s="437"/>
      <c r="M994" s="437"/>
      <c r="N994" s="437"/>
      <c r="O994" s="437"/>
      <c r="P994" s="437"/>
      <c r="Q994" s="437"/>
      <c r="R994" s="437"/>
      <c r="S994" s="437"/>
      <c r="T994" s="437"/>
      <c r="U994" s="437"/>
      <c r="V994" s="437"/>
      <c r="W994" s="437"/>
      <c r="X994" s="437"/>
      <c r="Y994" s="437"/>
      <c r="Z994" s="437"/>
      <c r="AA994" s="437"/>
      <c r="AB994" s="437"/>
      <c r="AC994" s="437"/>
      <c r="AD994" s="437"/>
      <c r="AE994" s="437"/>
    </row>
    <row r="995">
      <c r="A995" s="436"/>
      <c r="B995" s="437"/>
      <c r="C995" s="437"/>
      <c r="D995" s="437"/>
      <c r="E995" s="437"/>
      <c r="F995" s="437"/>
      <c r="G995" s="437"/>
      <c r="H995" s="437"/>
      <c r="I995" s="437"/>
      <c r="J995" s="437"/>
      <c r="K995" s="437"/>
      <c r="L995" s="437"/>
      <c r="M995" s="437"/>
      <c r="N995" s="437"/>
      <c r="O995" s="437"/>
      <c r="P995" s="437"/>
      <c r="Q995" s="437"/>
      <c r="R995" s="437"/>
      <c r="S995" s="437"/>
      <c r="T995" s="437"/>
      <c r="U995" s="437"/>
      <c r="V995" s="437"/>
      <c r="W995" s="437"/>
      <c r="X995" s="437"/>
      <c r="Y995" s="437"/>
      <c r="Z995" s="437"/>
      <c r="AA995" s="437"/>
      <c r="AB995" s="437"/>
      <c r="AC995" s="437"/>
      <c r="AD995" s="437"/>
      <c r="AE995" s="437"/>
    </row>
    <row r="996">
      <c r="A996" s="436"/>
      <c r="B996" s="437"/>
      <c r="C996" s="437"/>
      <c r="D996" s="437"/>
      <c r="E996" s="437"/>
      <c r="F996" s="437"/>
      <c r="G996" s="437"/>
      <c r="H996" s="437"/>
      <c r="I996" s="437"/>
      <c r="J996" s="437"/>
      <c r="K996" s="437"/>
      <c r="L996" s="437"/>
      <c r="M996" s="437"/>
      <c r="N996" s="437"/>
      <c r="O996" s="437"/>
      <c r="P996" s="437"/>
      <c r="Q996" s="437"/>
      <c r="R996" s="437"/>
      <c r="S996" s="437"/>
      <c r="T996" s="437"/>
      <c r="U996" s="437"/>
      <c r="V996" s="437"/>
      <c r="W996" s="437"/>
      <c r="X996" s="437"/>
      <c r="Y996" s="437"/>
      <c r="Z996" s="437"/>
      <c r="AA996" s="437"/>
      <c r="AB996" s="437"/>
      <c r="AC996" s="437"/>
      <c r="AD996" s="437"/>
      <c r="AE996" s="437"/>
    </row>
    <row r="997">
      <c r="A997" s="436"/>
      <c r="B997" s="437"/>
      <c r="C997" s="437"/>
      <c r="D997" s="437"/>
      <c r="E997" s="437"/>
      <c r="F997" s="437"/>
      <c r="G997" s="437"/>
      <c r="H997" s="437"/>
      <c r="I997" s="437"/>
      <c r="J997" s="437"/>
      <c r="K997" s="437"/>
      <c r="L997" s="437"/>
      <c r="M997" s="437"/>
      <c r="N997" s="437"/>
      <c r="O997" s="437"/>
      <c r="P997" s="437"/>
      <c r="Q997" s="437"/>
      <c r="R997" s="437"/>
      <c r="S997" s="437"/>
      <c r="T997" s="437"/>
      <c r="U997" s="437"/>
      <c r="V997" s="437"/>
      <c r="W997" s="437"/>
      <c r="X997" s="437"/>
      <c r="Y997" s="437"/>
      <c r="Z997" s="437"/>
      <c r="AA997" s="437"/>
      <c r="AB997" s="437"/>
      <c r="AC997" s="437"/>
      <c r="AD997" s="437"/>
      <c r="AE997" s="437"/>
    </row>
    <row r="998">
      <c r="A998" s="436"/>
      <c r="B998" s="437"/>
      <c r="C998" s="437"/>
      <c r="D998" s="437"/>
      <c r="E998" s="437"/>
      <c r="F998" s="437"/>
      <c r="G998" s="437"/>
      <c r="H998" s="437"/>
      <c r="I998" s="437"/>
      <c r="J998" s="437"/>
      <c r="K998" s="437"/>
      <c r="L998" s="437"/>
      <c r="M998" s="437"/>
      <c r="N998" s="437"/>
      <c r="O998" s="437"/>
      <c r="P998" s="437"/>
      <c r="Q998" s="437"/>
      <c r="R998" s="437"/>
      <c r="S998" s="437"/>
      <c r="T998" s="437"/>
      <c r="U998" s="437"/>
      <c r="V998" s="437"/>
      <c r="W998" s="437"/>
      <c r="X998" s="437"/>
      <c r="Y998" s="437"/>
      <c r="Z998" s="437"/>
      <c r="AA998" s="437"/>
      <c r="AB998" s="437"/>
      <c r="AC998" s="437"/>
      <c r="AD998" s="437"/>
      <c r="AE998" s="437"/>
    </row>
    <row r="999">
      <c r="A999" s="436"/>
      <c r="B999" s="437"/>
      <c r="C999" s="437"/>
      <c r="D999" s="437"/>
      <c r="E999" s="437"/>
      <c r="F999" s="437"/>
      <c r="G999" s="437"/>
      <c r="H999" s="437"/>
      <c r="I999" s="437"/>
      <c r="J999" s="437"/>
      <c r="K999" s="437"/>
      <c r="L999" s="437"/>
      <c r="M999" s="437"/>
      <c r="N999" s="437"/>
      <c r="O999" s="437"/>
      <c r="P999" s="437"/>
      <c r="Q999" s="437"/>
      <c r="R999" s="437"/>
      <c r="S999" s="437"/>
      <c r="T999" s="437"/>
      <c r="U999" s="437"/>
      <c r="V999" s="437"/>
      <c r="W999" s="437"/>
      <c r="X999" s="437"/>
      <c r="Y999" s="437"/>
      <c r="Z999" s="437"/>
      <c r="AA999" s="437"/>
      <c r="AB999" s="437"/>
      <c r="AC999" s="437"/>
      <c r="AD999" s="437"/>
      <c r="AE999" s="437"/>
    </row>
    <row r="1000">
      <c r="A1000" s="436"/>
      <c r="B1000" s="437"/>
      <c r="C1000" s="437"/>
      <c r="D1000" s="437"/>
      <c r="E1000" s="437"/>
      <c r="F1000" s="437"/>
      <c r="G1000" s="437"/>
      <c r="H1000" s="437"/>
      <c r="I1000" s="437"/>
      <c r="J1000" s="437"/>
      <c r="K1000" s="437"/>
      <c r="L1000" s="437"/>
      <c r="M1000" s="437"/>
      <c r="N1000" s="437"/>
      <c r="O1000" s="437"/>
      <c r="P1000" s="437"/>
      <c r="Q1000" s="437"/>
      <c r="R1000" s="437"/>
      <c r="S1000" s="437"/>
      <c r="T1000" s="437"/>
      <c r="U1000" s="437"/>
      <c r="V1000" s="437"/>
      <c r="W1000" s="437"/>
      <c r="X1000" s="437"/>
      <c r="Y1000" s="437"/>
      <c r="Z1000" s="437"/>
      <c r="AA1000" s="437"/>
      <c r="AB1000" s="437"/>
      <c r="AC1000" s="437"/>
      <c r="AD1000" s="437"/>
      <c r="AE1000" s="437"/>
    </row>
    <row r="1001">
      <c r="A1001" s="436"/>
      <c r="B1001" s="437"/>
      <c r="C1001" s="437"/>
      <c r="D1001" s="437"/>
      <c r="E1001" s="437"/>
      <c r="F1001" s="437"/>
      <c r="G1001" s="437"/>
      <c r="H1001" s="437"/>
      <c r="I1001" s="437"/>
      <c r="J1001" s="437"/>
      <c r="K1001" s="437"/>
      <c r="L1001" s="437"/>
      <c r="M1001" s="437"/>
      <c r="N1001" s="437"/>
      <c r="O1001" s="437"/>
      <c r="P1001" s="437"/>
      <c r="Q1001" s="437"/>
      <c r="R1001" s="437"/>
      <c r="S1001" s="437"/>
      <c r="T1001" s="437"/>
      <c r="U1001" s="437"/>
      <c r="V1001" s="437"/>
      <c r="W1001" s="437"/>
      <c r="X1001" s="437"/>
      <c r="Y1001" s="437"/>
      <c r="Z1001" s="437"/>
      <c r="AA1001" s="437"/>
      <c r="AB1001" s="437"/>
      <c r="AC1001" s="437"/>
      <c r="AD1001" s="437"/>
      <c r="AE1001" s="437"/>
    </row>
    <row r="1002">
      <c r="A1002" s="436"/>
      <c r="B1002" s="437"/>
      <c r="C1002" s="437"/>
      <c r="D1002" s="437"/>
      <c r="E1002" s="437"/>
      <c r="F1002" s="437"/>
      <c r="G1002" s="437"/>
      <c r="H1002" s="437"/>
      <c r="I1002" s="437"/>
      <c r="J1002" s="437"/>
      <c r="K1002" s="437"/>
      <c r="L1002" s="437"/>
      <c r="M1002" s="437"/>
      <c r="N1002" s="437"/>
      <c r="O1002" s="437"/>
      <c r="P1002" s="437"/>
      <c r="Q1002" s="437"/>
      <c r="R1002" s="437"/>
      <c r="S1002" s="437"/>
      <c r="T1002" s="437"/>
      <c r="U1002" s="437"/>
      <c r="V1002" s="437"/>
      <c r="W1002" s="437"/>
      <c r="X1002" s="437"/>
      <c r="Y1002" s="437"/>
      <c r="Z1002" s="437"/>
      <c r="AA1002" s="437"/>
      <c r="AB1002" s="437"/>
      <c r="AC1002" s="437"/>
      <c r="AD1002" s="437"/>
      <c r="AE1002" s="437"/>
    </row>
    <row r="1003">
      <c r="A1003" s="436"/>
      <c r="B1003" s="437"/>
      <c r="C1003" s="437"/>
      <c r="D1003" s="437"/>
      <c r="E1003" s="437"/>
      <c r="F1003" s="437"/>
      <c r="G1003" s="437"/>
      <c r="H1003" s="437"/>
      <c r="I1003" s="437"/>
      <c r="J1003" s="437"/>
      <c r="K1003" s="437"/>
      <c r="L1003" s="437"/>
      <c r="M1003" s="437"/>
      <c r="N1003" s="437"/>
      <c r="O1003" s="437"/>
      <c r="P1003" s="437"/>
      <c r="Q1003" s="437"/>
      <c r="R1003" s="437"/>
      <c r="S1003" s="437"/>
      <c r="T1003" s="437"/>
      <c r="U1003" s="437"/>
      <c r="V1003" s="437"/>
      <c r="W1003" s="437"/>
      <c r="X1003" s="437"/>
      <c r="Y1003" s="437"/>
      <c r="Z1003" s="437"/>
      <c r="AA1003" s="437"/>
      <c r="AB1003" s="437"/>
      <c r="AC1003" s="437"/>
      <c r="AD1003" s="437"/>
      <c r="AE1003" s="437"/>
    </row>
    <row r="1004">
      <c r="A1004" s="436"/>
      <c r="B1004" s="437"/>
      <c r="C1004" s="437"/>
      <c r="D1004" s="437"/>
      <c r="E1004" s="437"/>
      <c r="F1004" s="437"/>
      <c r="G1004" s="437"/>
      <c r="H1004" s="437"/>
      <c r="I1004" s="437"/>
      <c r="J1004" s="437"/>
      <c r="K1004" s="437"/>
      <c r="L1004" s="437"/>
      <c r="M1004" s="437"/>
      <c r="N1004" s="437"/>
      <c r="O1004" s="437"/>
      <c r="P1004" s="437"/>
      <c r="Q1004" s="437"/>
      <c r="R1004" s="437"/>
      <c r="S1004" s="437"/>
      <c r="T1004" s="437"/>
      <c r="U1004" s="437"/>
      <c r="V1004" s="437"/>
      <c r="W1004" s="437"/>
      <c r="X1004" s="437"/>
      <c r="Y1004" s="437"/>
      <c r="Z1004" s="437"/>
      <c r="AA1004" s="437"/>
      <c r="AB1004" s="437"/>
      <c r="AC1004" s="437"/>
      <c r="AD1004" s="437"/>
      <c r="AE1004" s="437"/>
    </row>
    <row r="1005">
      <c r="A1005" s="436"/>
      <c r="B1005" s="437"/>
      <c r="C1005" s="437"/>
      <c r="D1005" s="437"/>
      <c r="E1005" s="437"/>
      <c r="F1005" s="437"/>
      <c r="G1005" s="437"/>
      <c r="H1005" s="437"/>
      <c r="I1005" s="437"/>
      <c r="J1005" s="437"/>
      <c r="K1005" s="437"/>
      <c r="L1005" s="437"/>
      <c r="M1005" s="437"/>
      <c r="N1005" s="437"/>
      <c r="O1005" s="437"/>
      <c r="P1005" s="437"/>
      <c r="Q1005" s="437"/>
      <c r="R1005" s="437"/>
      <c r="S1005" s="437"/>
      <c r="T1005" s="437"/>
      <c r="U1005" s="437"/>
      <c r="V1005" s="437"/>
      <c r="W1005" s="437"/>
      <c r="X1005" s="437"/>
      <c r="Y1005" s="437"/>
      <c r="Z1005" s="437"/>
      <c r="AA1005" s="437"/>
      <c r="AB1005" s="437"/>
      <c r="AC1005" s="437"/>
      <c r="AD1005" s="437"/>
      <c r="AE1005" s="437"/>
    </row>
    <row r="1006">
      <c r="A1006" s="436"/>
      <c r="B1006" s="437"/>
      <c r="C1006" s="437"/>
      <c r="D1006" s="437"/>
      <c r="E1006" s="437"/>
      <c r="F1006" s="437"/>
      <c r="G1006" s="437"/>
      <c r="H1006" s="437"/>
      <c r="I1006" s="437"/>
      <c r="J1006" s="437"/>
      <c r="K1006" s="437"/>
      <c r="L1006" s="437"/>
      <c r="M1006" s="437"/>
      <c r="N1006" s="437"/>
      <c r="O1006" s="437"/>
      <c r="P1006" s="437"/>
      <c r="Q1006" s="437"/>
      <c r="R1006" s="437"/>
      <c r="S1006" s="437"/>
      <c r="T1006" s="437"/>
      <c r="U1006" s="437"/>
      <c r="V1006" s="437"/>
      <c r="W1006" s="437"/>
      <c r="X1006" s="437"/>
      <c r="Y1006" s="437"/>
      <c r="Z1006" s="437"/>
      <c r="AA1006" s="437"/>
      <c r="AB1006" s="437"/>
      <c r="AC1006" s="437"/>
      <c r="AD1006" s="437"/>
      <c r="AE1006" s="437"/>
    </row>
    <row r="1007">
      <c r="A1007" s="436"/>
      <c r="B1007" s="437"/>
      <c r="C1007" s="437"/>
      <c r="D1007" s="437"/>
      <c r="E1007" s="437"/>
      <c r="F1007" s="437"/>
      <c r="G1007" s="437"/>
      <c r="H1007" s="437"/>
      <c r="I1007" s="437"/>
      <c r="J1007" s="437"/>
      <c r="K1007" s="437"/>
      <c r="L1007" s="437"/>
      <c r="M1007" s="437"/>
      <c r="N1007" s="437"/>
      <c r="O1007" s="437"/>
      <c r="P1007" s="437"/>
      <c r="Q1007" s="437"/>
      <c r="R1007" s="437"/>
      <c r="S1007" s="437"/>
      <c r="T1007" s="437"/>
      <c r="U1007" s="437"/>
      <c r="V1007" s="437"/>
      <c r="W1007" s="437"/>
      <c r="X1007" s="437"/>
      <c r="Y1007" s="437"/>
      <c r="Z1007" s="437"/>
      <c r="AA1007" s="437"/>
      <c r="AB1007" s="437"/>
      <c r="AC1007" s="437"/>
      <c r="AD1007" s="437"/>
      <c r="AE1007" s="437"/>
    </row>
    <row r="1008">
      <c r="A1008" s="436"/>
      <c r="B1008" s="437"/>
      <c r="C1008" s="437"/>
      <c r="D1008" s="437"/>
      <c r="E1008" s="437"/>
      <c r="F1008" s="437"/>
      <c r="G1008" s="437"/>
      <c r="H1008" s="437"/>
      <c r="I1008" s="437"/>
      <c r="J1008" s="437"/>
      <c r="K1008" s="437"/>
      <c r="L1008" s="437"/>
      <c r="M1008" s="437"/>
      <c r="N1008" s="437"/>
      <c r="O1008" s="437"/>
      <c r="P1008" s="437"/>
      <c r="Q1008" s="437"/>
      <c r="R1008" s="437"/>
      <c r="S1008" s="437"/>
      <c r="T1008" s="437"/>
      <c r="U1008" s="437"/>
      <c r="V1008" s="437"/>
      <c r="W1008" s="437"/>
      <c r="X1008" s="437"/>
      <c r="Y1008" s="437"/>
      <c r="Z1008" s="437"/>
      <c r="AA1008" s="437"/>
      <c r="AB1008" s="437"/>
      <c r="AC1008" s="437"/>
      <c r="AD1008" s="437"/>
      <c r="AE1008" s="437"/>
    </row>
    <row r="1009">
      <c r="A1009" s="436"/>
      <c r="B1009" s="437"/>
      <c r="C1009" s="437"/>
      <c r="D1009" s="437"/>
      <c r="E1009" s="437"/>
      <c r="F1009" s="437"/>
      <c r="G1009" s="437"/>
      <c r="H1009" s="437"/>
      <c r="I1009" s="437"/>
      <c r="J1009" s="437"/>
      <c r="K1009" s="437"/>
      <c r="L1009" s="437"/>
      <c r="M1009" s="437"/>
      <c r="N1009" s="437"/>
      <c r="O1009" s="437"/>
      <c r="P1009" s="437"/>
      <c r="Q1009" s="437"/>
      <c r="R1009" s="437"/>
      <c r="S1009" s="437"/>
      <c r="T1009" s="437"/>
      <c r="U1009" s="437"/>
      <c r="V1009" s="437"/>
      <c r="W1009" s="437"/>
      <c r="X1009" s="437"/>
      <c r="Y1009" s="437"/>
      <c r="Z1009" s="437"/>
      <c r="AA1009" s="437"/>
      <c r="AB1009" s="437"/>
      <c r="AC1009" s="437"/>
      <c r="AD1009" s="437"/>
      <c r="AE1009" s="437"/>
    </row>
    <row r="1010">
      <c r="A1010" s="436"/>
      <c r="B1010" s="437"/>
      <c r="C1010" s="437"/>
      <c r="D1010" s="437"/>
      <c r="E1010" s="437"/>
      <c r="F1010" s="437"/>
      <c r="G1010" s="437"/>
      <c r="H1010" s="437"/>
      <c r="I1010" s="437"/>
      <c r="J1010" s="437"/>
      <c r="K1010" s="437"/>
      <c r="L1010" s="437"/>
      <c r="M1010" s="437"/>
      <c r="N1010" s="437"/>
      <c r="O1010" s="437"/>
      <c r="P1010" s="437"/>
      <c r="Q1010" s="437"/>
      <c r="R1010" s="437"/>
      <c r="S1010" s="437"/>
      <c r="T1010" s="437"/>
      <c r="U1010" s="437"/>
      <c r="V1010" s="437"/>
      <c r="W1010" s="437"/>
      <c r="X1010" s="437"/>
      <c r="Y1010" s="437"/>
      <c r="Z1010" s="437"/>
      <c r="AA1010" s="437"/>
      <c r="AB1010" s="437"/>
      <c r="AC1010" s="437"/>
      <c r="AD1010" s="437"/>
      <c r="AE1010" s="437"/>
    </row>
    <row r="1011">
      <c r="A1011" s="436"/>
      <c r="B1011" s="437"/>
      <c r="C1011" s="437"/>
      <c r="D1011" s="437"/>
      <c r="E1011" s="437"/>
      <c r="F1011" s="437"/>
      <c r="G1011" s="437"/>
      <c r="H1011" s="437"/>
      <c r="I1011" s="437"/>
      <c r="J1011" s="437"/>
      <c r="K1011" s="437"/>
      <c r="L1011" s="437"/>
      <c r="M1011" s="437"/>
      <c r="N1011" s="437"/>
      <c r="O1011" s="437"/>
      <c r="P1011" s="437"/>
      <c r="Q1011" s="437"/>
      <c r="R1011" s="437"/>
      <c r="S1011" s="437"/>
      <c r="T1011" s="437"/>
      <c r="U1011" s="437"/>
      <c r="V1011" s="437"/>
      <c r="W1011" s="437"/>
      <c r="X1011" s="437"/>
      <c r="Y1011" s="437"/>
      <c r="Z1011" s="437"/>
      <c r="AA1011" s="437"/>
      <c r="AB1011" s="437"/>
      <c r="AC1011" s="437"/>
      <c r="AD1011" s="437"/>
      <c r="AE1011" s="437"/>
    </row>
    <row r="1012">
      <c r="A1012" s="436"/>
      <c r="B1012" s="437"/>
      <c r="C1012" s="437"/>
      <c r="D1012" s="437"/>
      <c r="E1012" s="437"/>
      <c r="F1012" s="437"/>
      <c r="G1012" s="437"/>
      <c r="H1012" s="437"/>
      <c r="I1012" s="437"/>
      <c r="J1012" s="437"/>
      <c r="K1012" s="437"/>
      <c r="L1012" s="437"/>
      <c r="M1012" s="437"/>
      <c r="N1012" s="437"/>
      <c r="O1012" s="437"/>
      <c r="P1012" s="437"/>
      <c r="Q1012" s="437"/>
      <c r="R1012" s="437"/>
      <c r="S1012" s="437"/>
      <c r="T1012" s="437"/>
      <c r="U1012" s="437"/>
      <c r="V1012" s="437"/>
      <c r="W1012" s="437"/>
      <c r="X1012" s="437"/>
      <c r="Y1012" s="437"/>
      <c r="Z1012" s="437"/>
      <c r="AA1012" s="437"/>
      <c r="AB1012" s="437"/>
      <c r="AC1012" s="437"/>
      <c r="AD1012" s="437"/>
      <c r="AE1012" s="437"/>
    </row>
    <row r="1013">
      <c r="A1013" s="436"/>
      <c r="B1013" s="437"/>
      <c r="C1013" s="437"/>
      <c r="D1013" s="437"/>
      <c r="E1013" s="437"/>
      <c r="F1013" s="437"/>
      <c r="G1013" s="437"/>
      <c r="H1013" s="437"/>
      <c r="I1013" s="437"/>
      <c r="J1013" s="437"/>
      <c r="K1013" s="437"/>
      <c r="L1013" s="437"/>
      <c r="M1013" s="437"/>
      <c r="N1013" s="437"/>
      <c r="O1013" s="437"/>
      <c r="P1013" s="437"/>
      <c r="Q1013" s="437"/>
      <c r="R1013" s="437"/>
      <c r="S1013" s="437"/>
      <c r="T1013" s="437"/>
      <c r="U1013" s="437"/>
      <c r="V1013" s="437"/>
      <c r="W1013" s="437"/>
      <c r="X1013" s="437"/>
      <c r="Y1013" s="437"/>
      <c r="Z1013" s="437"/>
      <c r="AA1013" s="437"/>
      <c r="AB1013" s="437"/>
      <c r="AC1013" s="437"/>
      <c r="AD1013" s="437"/>
      <c r="AE1013" s="437"/>
    </row>
    <row r="1014">
      <c r="A1014" s="436"/>
      <c r="B1014" s="437"/>
      <c r="C1014" s="437"/>
      <c r="D1014" s="437"/>
      <c r="E1014" s="437"/>
      <c r="F1014" s="437"/>
      <c r="G1014" s="437"/>
      <c r="H1014" s="437"/>
      <c r="I1014" s="437"/>
      <c r="J1014" s="437"/>
      <c r="K1014" s="437"/>
      <c r="L1014" s="437"/>
      <c r="M1014" s="437"/>
      <c r="N1014" s="437"/>
      <c r="O1014" s="437"/>
      <c r="P1014" s="437"/>
      <c r="Q1014" s="437"/>
      <c r="R1014" s="437"/>
      <c r="S1014" s="437"/>
      <c r="T1014" s="437"/>
      <c r="U1014" s="437"/>
      <c r="V1014" s="437"/>
      <c r="W1014" s="437"/>
      <c r="X1014" s="437"/>
      <c r="Y1014" s="437"/>
      <c r="Z1014" s="437"/>
      <c r="AA1014" s="437"/>
      <c r="AB1014" s="437"/>
      <c r="AC1014" s="437"/>
      <c r="AD1014" s="437"/>
      <c r="AE1014" s="437"/>
    </row>
    <row r="1015">
      <c r="A1015" s="436"/>
      <c r="B1015" s="437"/>
      <c r="C1015" s="437"/>
      <c r="D1015" s="437"/>
      <c r="E1015" s="437"/>
      <c r="F1015" s="437"/>
      <c r="G1015" s="437"/>
      <c r="H1015" s="437"/>
      <c r="I1015" s="437"/>
      <c r="J1015" s="437"/>
      <c r="K1015" s="437"/>
      <c r="L1015" s="437"/>
      <c r="M1015" s="437"/>
      <c r="N1015" s="437"/>
      <c r="O1015" s="437"/>
      <c r="P1015" s="437"/>
      <c r="Q1015" s="437"/>
      <c r="R1015" s="437"/>
      <c r="S1015" s="437"/>
      <c r="T1015" s="437"/>
      <c r="U1015" s="437"/>
      <c r="V1015" s="437"/>
      <c r="W1015" s="437"/>
      <c r="X1015" s="437"/>
      <c r="Y1015" s="437"/>
      <c r="Z1015" s="437"/>
      <c r="AA1015" s="437"/>
      <c r="AB1015" s="437"/>
      <c r="AC1015" s="437"/>
      <c r="AD1015" s="437"/>
      <c r="AE1015" s="437"/>
    </row>
    <row r="1016">
      <c r="A1016" s="436"/>
      <c r="B1016" s="437"/>
      <c r="C1016" s="437"/>
      <c r="D1016" s="437"/>
      <c r="E1016" s="437"/>
      <c r="F1016" s="437"/>
      <c r="G1016" s="437"/>
      <c r="H1016" s="437"/>
      <c r="I1016" s="437"/>
      <c r="J1016" s="437"/>
      <c r="K1016" s="437"/>
      <c r="L1016" s="437"/>
      <c r="M1016" s="437"/>
      <c r="N1016" s="437"/>
      <c r="O1016" s="437"/>
      <c r="P1016" s="437"/>
      <c r="Q1016" s="437"/>
      <c r="R1016" s="437"/>
      <c r="S1016" s="437"/>
      <c r="T1016" s="437"/>
      <c r="U1016" s="437"/>
      <c r="V1016" s="437"/>
      <c r="W1016" s="437"/>
      <c r="X1016" s="437"/>
      <c r="Y1016" s="437"/>
      <c r="Z1016" s="437"/>
      <c r="AA1016" s="437"/>
      <c r="AB1016" s="437"/>
      <c r="AC1016" s="437"/>
      <c r="AD1016" s="437"/>
      <c r="AE1016" s="437"/>
    </row>
    <row r="1017">
      <c r="A1017" s="436"/>
      <c r="B1017" s="437"/>
      <c r="C1017" s="437"/>
      <c r="D1017" s="437"/>
      <c r="E1017" s="437"/>
      <c r="F1017" s="437"/>
      <c r="G1017" s="437"/>
      <c r="H1017" s="437"/>
      <c r="I1017" s="437"/>
      <c r="J1017" s="437"/>
      <c r="K1017" s="437"/>
      <c r="L1017" s="437"/>
      <c r="M1017" s="437"/>
      <c r="N1017" s="437"/>
      <c r="O1017" s="437"/>
      <c r="P1017" s="437"/>
      <c r="Q1017" s="437"/>
      <c r="R1017" s="437"/>
      <c r="S1017" s="437"/>
      <c r="T1017" s="437"/>
      <c r="U1017" s="437"/>
      <c r="V1017" s="437"/>
      <c r="W1017" s="437"/>
      <c r="X1017" s="437"/>
      <c r="Y1017" s="437"/>
      <c r="Z1017" s="437"/>
      <c r="AA1017" s="437"/>
      <c r="AB1017" s="437"/>
      <c r="AC1017" s="437"/>
      <c r="AD1017" s="437"/>
      <c r="AE1017" s="437"/>
    </row>
    <row r="1018">
      <c r="A1018" s="436"/>
      <c r="B1018" s="437"/>
      <c r="C1018" s="437"/>
      <c r="D1018" s="437"/>
      <c r="E1018" s="437"/>
      <c r="F1018" s="437"/>
      <c r="G1018" s="437"/>
      <c r="H1018" s="437"/>
      <c r="I1018" s="437"/>
      <c r="J1018" s="437"/>
      <c r="K1018" s="437"/>
      <c r="L1018" s="437"/>
      <c r="M1018" s="437"/>
      <c r="N1018" s="437"/>
      <c r="O1018" s="437"/>
      <c r="P1018" s="437"/>
      <c r="Q1018" s="437"/>
      <c r="R1018" s="437"/>
      <c r="S1018" s="437"/>
      <c r="T1018" s="437"/>
      <c r="U1018" s="437"/>
      <c r="V1018" s="437"/>
      <c r="W1018" s="437"/>
      <c r="X1018" s="437"/>
      <c r="Y1018" s="437"/>
      <c r="Z1018" s="437"/>
      <c r="AA1018" s="437"/>
      <c r="AB1018" s="437"/>
      <c r="AC1018" s="437"/>
      <c r="AD1018" s="437"/>
      <c r="AE1018" s="437"/>
    </row>
    <row r="1019">
      <c r="A1019" s="436"/>
      <c r="B1019" s="437"/>
      <c r="C1019" s="437"/>
      <c r="D1019" s="437"/>
      <c r="E1019" s="437"/>
      <c r="F1019" s="437"/>
      <c r="G1019" s="437"/>
      <c r="H1019" s="437"/>
      <c r="I1019" s="437"/>
      <c r="J1019" s="437"/>
      <c r="K1019" s="437"/>
      <c r="L1019" s="437"/>
      <c r="M1019" s="437"/>
      <c r="N1019" s="437"/>
      <c r="O1019" s="437"/>
      <c r="P1019" s="437"/>
      <c r="Q1019" s="437"/>
      <c r="R1019" s="437"/>
      <c r="S1019" s="437"/>
      <c r="T1019" s="437"/>
      <c r="U1019" s="437"/>
      <c r="V1019" s="437"/>
      <c r="W1019" s="437"/>
      <c r="X1019" s="437"/>
      <c r="Y1019" s="437"/>
      <c r="Z1019" s="437"/>
      <c r="AA1019" s="437"/>
      <c r="AB1019" s="437"/>
      <c r="AC1019" s="437"/>
      <c r="AD1019" s="437"/>
      <c r="AE1019" s="437"/>
    </row>
    <row r="1020">
      <c r="A1020" s="436"/>
      <c r="B1020" s="437"/>
      <c r="C1020" s="437"/>
      <c r="D1020" s="437"/>
      <c r="E1020" s="437"/>
      <c r="F1020" s="437"/>
      <c r="G1020" s="437"/>
      <c r="H1020" s="437"/>
      <c r="I1020" s="437"/>
      <c r="J1020" s="437"/>
      <c r="K1020" s="437"/>
      <c r="L1020" s="437"/>
      <c r="M1020" s="437"/>
      <c r="N1020" s="437"/>
      <c r="O1020" s="437"/>
      <c r="P1020" s="437"/>
      <c r="Q1020" s="437"/>
      <c r="R1020" s="437"/>
      <c r="S1020" s="437"/>
      <c r="T1020" s="437"/>
      <c r="U1020" s="437"/>
      <c r="V1020" s="437"/>
      <c r="W1020" s="437"/>
      <c r="X1020" s="437"/>
      <c r="Y1020" s="437"/>
      <c r="Z1020" s="437"/>
      <c r="AA1020" s="437"/>
      <c r="AB1020" s="437"/>
      <c r="AC1020" s="437"/>
      <c r="AD1020" s="437"/>
      <c r="AE1020" s="437"/>
    </row>
    <row r="1021">
      <c r="A1021" s="436"/>
      <c r="B1021" s="437"/>
      <c r="C1021" s="437"/>
      <c r="D1021" s="437"/>
      <c r="E1021" s="437"/>
      <c r="F1021" s="437"/>
      <c r="G1021" s="437"/>
      <c r="H1021" s="437"/>
      <c r="I1021" s="437"/>
      <c r="J1021" s="437"/>
      <c r="K1021" s="437"/>
      <c r="L1021" s="437"/>
      <c r="M1021" s="437"/>
      <c r="N1021" s="437"/>
      <c r="O1021" s="437"/>
      <c r="P1021" s="437"/>
      <c r="Q1021" s="437"/>
      <c r="R1021" s="437"/>
      <c r="S1021" s="437"/>
      <c r="T1021" s="437"/>
      <c r="U1021" s="437"/>
      <c r="V1021" s="437"/>
      <c r="W1021" s="437"/>
      <c r="X1021" s="437"/>
      <c r="Y1021" s="437"/>
      <c r="Z1021" s="437"/>
      <c r="AA1021" s="437"/>
      <c r="AB1021" s="437"/>
      <c r="AC1021" s="437"/>
      <c r="AD1021" s="437"/>
      <c r="AE1021" s="437"/>
    </row>
    <row r="1022">
      <c r="A1022" s="436"/>
      <c r="B1022" s="437"/>
      <c r="C1022" s="437"/>
      <c r="D1022" s="437"/>
      <c r="E1022" s="437"/>
      <c r="F1022" s="437"/>
      <c r="G1022" s="437"/>
      <c r="H1022" s="437"/>
      <c r="I1022" s="437"/>
      <c r="J1022" s="437"/>
      <c r="K1022" s="437"/>
      <c r="L1022" s="437"/>
      <c r="M1022" s="437"/>
      <c r="N1022" s="437"/>
      <c r="O1022" s="437"/>
      <c r="P1022" s="437"/>
      <c r="Q1022" s="437"/>
      <c r="R1022" s="437"/>
      <c r="S1022" s="437"/>
      <c r="T1022" s="437"/>
      <c r="U1022" s="437"/>
      <c r="V1022" s="437"/>
      <c r="W1022" s="437"/>
      <c r="X1022" s="437"/>
      <c r="Y1022" s="437"/>
      <c r="Z1022" s="437"/>
      <c r="AA1022" s="437"/>
      <c r="AB1022" s="437"/>
      <c r="AC1022" s="437"/>
      <c r="AD1022" s="437"/>
      <c r="AE1022" s="437"/>
    </row>
    <row r="1023">
      <c r="A1023" s="436"/>
      <c r="B1023" s="437"/>
      <c r="C1023" s="437"/>
      <c r="D1023" s="437"/>
      <c r="E1023" s="437"/>
      <c r="F1023" s="437"/>
      <c r="G1023" s="437"/>
      <c r="H1023" s="437"/>
      <c r="I1023" s="437"/>
      <c r="J1023" s="437"/>
      <c r="K1023" s="437"/>
      <c r="L1023" s="437"/>
      <c r="M1023" s="437"/>
      <c r="N1023" s="437"/>
      <c r="O1023" s="437"/>
      <c r="P1023" s="437"/>
      <c r="Q1023" s="437"/>
      <c r="R1023" s="437"/>
      <c r="S1023" s="437"/>
      <c r="T1023" s="437"/>
      <c r="U1023" s="437"/>
      <c r="V1023" s="437"/>
      <c r="W1023" s="437"/>
      <c r="X1023" s="437"/>
      <c r="Y1023" s="437"/>
      <c r="Z1023" s="437"/>
      <c r="AA1023" s="437"/>
      <c r="AB1023" s="437"/>
      <c r="AC1023" s="437"/>
      <c r="AD1023" s="437"/>
      <c r="AE1023" s="437"/>
    </row>
    <row r="1024">
      <c r="A1024" s="436"/>
      <c r="B1024" s="437"/>
      <c r="C1024" s="437"/>
      <c r="D1024" s="437"/>
      <c r="E1024" s="437"/>
      <c r="F1024" s="437"/>
      <c r="G1024" s="437"/>
      <c r="H1024" s="437"/>
      <c r="I1024" s="437"/>
      <c r="J1024" s="437"/>
      <c r="K1024" s="437"/>
      <c r="L1024" s="437"/>
      <c r="M1024" s="437"/>
      <c r="N1024" s="437"/>
      <c r="O1024" s="437"/>
      <c r="P1024" s="437"/>
      <c r="Q1024" s="437"/>
      <c r="R1024" s="437"/>
      <c r="S1024" s="437"/>
      <c r="T1024" s="437"/>
      <c r="U1024" s="437"/>
      <c r="V1024" s="437"/>
      <c r="W1024" s="437"/>
      <c r="X1024" s="437"/>
      <c r="Y1024" s="437"/>
      <c r="Z1024" s="437"/>
      <c r="AA1024" s="437"/>
      <c r="AB1024" s="437"/>
      <c r="AC1024" s="437"/>
      <c r="AD1024" s="437"/>
      <c r="AE1024" s="437"/>
    </row>
    <row r="1025">
      <c r="A1025" s="436"/>
      <c r="B1025" s="437"/>
      <c r="C1025" s="437"/>
      <c r="D1025" s="437"/>
      <c r="E1025" s="437"/>
      <c r="F1025" s="437"/>
      <c r="G1025" s="437"/>
      <c r="H1025" s="437"/>
      <c r="I1025" s="437"/>
      <c r="J1025" s="437"/>
      <c r="K1025" s="437"/>
      <c r="L1025" s="437"/>
      <c r="M1025" s="437"/>
      <c r="N1025" s="437"/>
      <c r="O1025" s="437"/>
      <c r="P1025" s="437"/>
      <c r="Q1025" s="437"/>
      <c r="R1025" s="437"/>
      <c r="S1025" s="437"/>
      <c r="T1025" s="437"/>
      <c r="U1025" s="437"/>
      <c r="V1025" s="437"/>
      <c r="W1025" s="437"/>
      <c r="X1025" s="437"/>
      <c r="Y1025" s="437"/>
      <c r="Z1025" s="437"/>
      <c r="AA1025" s="437"/>
      <c r="AB1025" s="437"/>
      <c r="AC1025" s="437"/>
      <c r="AD1025" s="437"/>
      <c r="AE1025" s="437"/>
    </row>
    <row r="1026">
      <c r="A1026" s="436"/>
      <c r="B1026" s="437"/>
      <c r="C1026" s="437"/>
      <c r="D1026" s="437"/>
      <c r="E1026" s="437"/>
      <c r="F1026" s="437"/>
      <c r="G1026" s="437"/>
      <c r="H1026" s="437"/>
      <c r="I1026" s="437"/>
      <c r="J1026" s="437"/>
      <c r="K1026" s="437"/>
      <c r="L1026" s="437"/>
      <c r="M1026" s="437"/>
      <c r="N1026" s="437"/>
      <c r="O1026" s="437"/>
      <c r="P1026" s="437"/>
      <c r="Q1026" s="437"/>
      <c r="R1026" s="437"/>
      <c r="S1026" s="437"/>
      <c r="T1026" s="437"/>
      <c r="U1026" s="437"/>
      <c r="V1026" s="437"/>
      <c r="W1026" s="437"/>
      <c r="X1026" s="437"/>
      <c r="Y1026" s="437"/>
      <c r="Z1026" s="437"/>
      <c r="AA1026" s="437"/>
      <c r="AB1026" s="437"/>
      <c r="AC1026" s="437"/>
      <c r="AD1026" s="437"/>
      <c r="AE1026" s="437"/>
    </row>
    <row r="1027">
      <c r="A1027" s="436"/>
      <c r="B1027" s="437"/>
      <c r="C1027" s="437"/>
      <c r="D1027" s="437"/>
      <c r="E1027" s="437"/>
      <c r="F1027" s="437"/>
      <c r="G1027" s="437"/>
      <c r="H1027" s="437"/>
      <c r="I1027" s="437"/>
      <c r="J1027" s="437"/>
      <c r="K1027" s="437"/>
      <c r="L1027" s="437"/>
      <c r="M1027" s="437"/>
      <c r="N1027" s="437"/>
      <c r="O1027" s="437"/>
      <c r="P1027" s="437"/>
      <c r="Q1027" s="437"/>
      <c r="R1027" s="437"/>
      <c r="S1027" s="437"/>
      <c r="T1027" s="437"/>
      <c r="U1027" s="437"/>
      <c r="V1027" s="437"/>
      <c r="W1027" s="437"/>
      <c r="X1027" s="437"/>
      <c r="Y1027" s="437"/>
      <c r="Z1027" s="437"/>
      <c r="AA1027" s="437"/>
      <c r="AB1027" s="437"/>
      <c r="AC1027" s="437"/>
      <c r="AD1027" s="437"/>
      <c r="AE1027" s="437"/>
    </row>
    <row r="1028">
      <c r="A1028" s="436"/>
      <c r="B1028" s="437"/>
      <c r="C1028" s="437"/>
      <c r="D1028" s="437"/>
      <c r="E1028" s="437"/>
      <c r="F1028" s="437"/>
      <c r="G1028" s="437"/>
      <c r="H1028" s="437"/>
      <c r="I1028" s="437"/>
      <c r="J1028" s="437"/>
      <c r="K1028" s="437"/>
      <c r="L1028" s="437"/>
      <c r="M1028" s="437"/>
      <c r="N1028" s="437"/>
      <c r="O1028" s="437"/>
      <c r="P1028" s="437"/>
      <c r="Q1028" s="437"/>
      <c r="R1028" s="437"/>
      <c r="S1028" s="437"/>
      <c r="T1028" s="437"/>
      <c r="U1028" s="437"/>
      <c r="V1028" s="437"/>
      <c r="W1028" s="437"/>
      <c r="X1028" s="437"/>
      <c r="Y1028" s="437"/>
      <c r="Z1028" s="437"/>
      <c r="AA1028" s="437"/>
      <c r="AB1028" s="437"/>
      <c r="AC1028" s="437"/>
      <c r="AD1028" s="437"/>
      <c r="AE1028" s="437"/>
    </row>
    <row r="1029">
      <c r="A1029" s="436"/>
      <c r="B1029" s="437"/>
      <c r="C1029" s="437"/>
      <c r="D1029" s="437"/>
      <c r="E1029" s="437"/>
      <c r="F1029" s="437"/>
      <c r="G1029" s="437"/>
      <c r="H1029" s="437"/>
      <c r="I1029" s="437"/>
      <c r="J1029" s="437"/>
      <c r="K1029" s="437"/>
      <c r="L1029" s="437"/>
      <c r="M1029" s="437"/>
      <c r="N1029" s="437"/>
      <c r="O1029" s="437"/>
      <c r="P1029" s="437"/>
      <c r="Q1029" s="437"/>
      <c r="R1029" s="437"/>
      <c r="S1029" s="437"/>
      <c r="T1029" s="437"/>
      <c r="U1029" s="437"/>
      <c r="V1029" s="437"/>
      <c r="W1029" s="437"/>
      <c r="X1029" s="437"/>
      <c r="Y1029" s="437"/>
      <c r="Z1029" s="437"/>
      <c r="AA1029" s="437"/>
      <c r="AB1029" s="437"/>
      <c r="AC1029" s="437"/>
      <c r="AD1029" s="437"/>
      <c r="AE1029" s="437"/>
    </row>
    <row r="1030">
      <c r="A1030" s="436"/>
      <c r="B1030" s="437"/>
      <c r="C1030" s="437"/>
      <c r="D1030" s="437"/>
      <c r="E1030" s="437"/>
      <c r="F1030" s="437"/>
      <c r="G1030" s="437"/>
      <c r="H1030" s="437"/>
      <c r="I1030" s="437"/>
      <c r="J1030" s="437"/>
      <c r="K1030" s="437"/>
      <c r="L1030" s="437"/>
      <c r="M1030" s="437"/>
      <c r="N1030" s="437"/>
      <c r="O1030" s="437"/>
      <c r="P1030" s="437"/>
      <c r="Q1030" s="437"/>
      <c r="R1030" s="437"/>
      <c r="S1030" s="437"/>
      <c r="T1030" s="437"/>
      <c r="U1030" s="437"/>
      <c r="V1030" s="437"/>
      <c r="W1030" s="437"/>
      <c r="X1030" s="437"/>
      <c r="Y1030" s="437"/>
      <c r="Z1030" s="437"/>
      <c r="AA1030" s="437"/>
      <c r="AB1030" s="437"/>
      <c r="AC1030" s="437"/>
      <c r="AD1030" s="437"/>
      <c r="AE1030" s="437"/>
    </row>
    <row r="1031">
      <c r="A1031" s="436"/>
      <c r="B1031" s="437"/>
      <c r="C1031" s="437"/>
      <c r="D1031" s="437"/>
      <c r="E1031" s="437"/>
      <c r="F1031" s="437"/>
      <c r="G1031" s="437"/>
      <c r="H1031" s="437"/>
      <c r="I1031" s="437"/>
      <c r="J1031" s="437"/>
      <c r="K1031" s="437"/>
      <c r="L1031" s="437"/>
      <c r="M1031" s="437"/>
      <c r="N1031" s="437"/>
      <c r="O1031" s="437"/>
      <c r="P1031" s="437"/>
      <c r="Q1031" s="437"/>
      <c r="R1031" s="437"/>
      <c r="S1031" s="437"/>
      <c r="T1031" s="437"/>
      <c r="U1031" s="437"/>
      <c r="V1031" s="437"/>
      <c r="W1031" s="437"/>
      <c r="X1031" s="437"/>
      <c r="Y1031" s="437"/>
      <c r="Z1031" s="437"/>
      <c r="AA1031" s="437"/>
      <c r="AB1031" s="437"/>
      <c r="AC1031" s="437"/>
      <c r="AD1031" s="437"/>
      <c r="AE1031" s="437"/>
    </row>
    <row r="1032">
      <c r="A1032" s="436"/>
      <c r="B1032" s="437"/>
      <c r="C1032" s="437"/>
      <c r="D1032" s="437"/>
      <c r="E1032" s="437"/>
      <c r="F1032" s="437"/>
      <c r="G1032" s="437"/>
      <c r="H1032" s="437"/>
      <c r="I1032" s="437"/>
      <c r="J1032" s="437"/>
      <c r="K1032" s="437"/>
      <c r="L1032" s="437"/>
      <c r="M1032" s="437"/>
      <c r="N1032" s="437"/>
      <c r="O1032" s="437"/>
      <c r="P1032" s="437"/>
      <c r="Q1032" s="437"/>
      <c r="R1032" s="437"/>
      <c r="S1032" s="437"/>
      <c r="T1032" s="437"/>
      <c r="U1032" s="437"/>
      <c r="V1032" s="437"/>
      <c r="W1032" s="437"/>
      <c r="X1032" s="437"/>
      <c r="Y1032" s="437"/>
      <c r="Z1032" s="437"/>
      <c r="AA1032" s="437"/>
      <c r="AB1032" s="437"/>
      <c r="AC1032" s="437"/>
      <c r="AD1032" s="437"/>
      <c r="AE1032" s="437"/>
    </row>
    <row r="1033">
      <c r="A1033" s="436"/>
      <c r="B1033" s="437"/>
      <c r="C1033" s="437"/>
      <c r="D1033" s="437"/>
      <c r="E1033" s="437"/>
      <c r="F1033" s="437"/>
      <c r="G1033" s="437"/>
      <c r="H1033" s="437"/>
      <c r="I1033" s="437"/>
      <c r="J1033" s="437"/>
      <c r="K1033" s="437"/>
      <c r="L1033" s="437"/>
      <c r="M1033" s="437"/>
      <c r="N1033" s="437"/>
      <c r="O1033" s="437"/>
      <c r="P1033" s="437"/>
      <c r="Q1033" s="437"/>
      <c r="R1033" s="437"/>
      <c r="S1033" s="437"/>
      <c r="T1033" s="437"/>
      <c r="U1033" s="437"/>
      <c r="V1033" s="437"/>
      <c r="W1033" s="437"/>
      <c r="X1033" s="437"/>
      <c r="Y1033" s="437"/>
      <c r="Z1033" s="437"/>
      <c r="AA1033" s="437"/>
      <c r="AB1033" s="437"/>
      <c r="AC1033" s="437"/>
      <c r="AD1033" s="437"/>
      <c r="AE1033" s="437"/>
    </row>
    <row r="1034">
      <c r="A1034" s="436"/>
      <c r="B1034" s="437"/>
      <c r="C1034" s="437"/>
      <c r="D1034" s="437"/>
      <c r="E1034" s="437"/>
      <c r="F1034" s="437"/>
      <c r="G1034" s="437"/>
      <c r="H1034" s="437"/>
      <c r="I1034" s="437"/>
      <c r="J1034" s="437"/>
      <c r="K1034" s="437"/>
      <c r="L1034" s="437"/>
      <c r="M1034" s="437"/>
      <c r="N1034" s="437"/>
      <c r="O1034" s="437"/>
      <c r="P1034" s="437"/>
      <c r="Q1034" s="437"/>
      <c r="R1034" s="437"/>
      <c r="S1034" s="437"/>
      <c r="T1034" s="437"/>
      <c r="U1034" s="437"/>
      <c r="V1034" s="437"/>
      <c r="W1034" s="437"/>
      <c r="X1034" s="437"/>
      <c r="Y1034" s="437"/>
      <c r="Z1034" s="437"/>
      <c r="AA1034" s="437"/>
      <c r="AB1034" s="437"/>
      <c r="AC1034" s="437"/>
      <c r="AD1034" s="437"/>
      <c r="AE1034" s="437"/>
    </row>
    <row r="1035">
      <c r="A1035" s="436"/>
      <c r="B1035" s="437"/>
      <c r="C1035" s="437"/>
      <c r="D1035" s="437"/>
      <c r="E1035" s="437"/>
      <c r="F1035" s="437"/>
      <c r="G1035" s="437"/>
      <c r="H1035" s="437"/>
      <c r="I1035" s="437"/>
      <c r="J1035" s="437"/>
      <c r="K1035" s="437"/>
      <c r="L1035" s="437"/>
      <c r="M1035" s="437"/>
      <c r="N1035" s="437"/>
      <c r="O1035" s="437"/>
      <c r="P1035" s="437"/>
      <c r="Q1035" s="437"/>
      <c r="R1035" s="437"/>
      <c r="S1035" s="437"/>
      <c r="T1035" s="437"/>
      <c r="U1035" s="437"/>
      <c r="V1035" s="437"/>
      <c r="W1035" s="437"/>
      <c r="X1035" s="437"/>
      <c r="Y1035" s="437"/>
      <c r="Z1035" s="437"/>
      <c r="AA1035" s="437"/>
      <c r="AB1035" s="437"/>
      <c r="AC1035" s="437"/>
      <c r="AD1035" s="437"/>
      <c r="AE1035" s="437"/>
    </row>
    <row r="1036">
      <c r="A1036" s="436"/>
      <c r="B1036" s="437"/>
      <c r="C1036" s="437"/>
      <c r="D1036" s="437"/>
      <c r="E1036" s="437"/>
      <c r="F1036" s="437"/>
      <c r="G1036" s="437"/>
      <c r="H1036" s="437"/>
      <c r="I1036" s="437"/>
      <c r="J1036" s="437"/>
      <c r="K1036" s="437"/>
      <c r="L1036" s="437"/>
      <c r="M1036" s="437"/>
      <c r="N1036" s="437"/>
      <c r="O1036" s="437"/>
      <c r="P1036" s="437"/>
      <c r="Q1036" s="437"/>
      <c r="R1036" s="437"/>
      <c r="S1036" s="437"/>
      <c r="T1036" s="437"/>
      <c r="U1036" s="437"/>
      <c r="V1036" s="437"/>
      <c r="W1036" s="437"/>
      <c r="X1036" s="437"/>
      <c r="Y1036" s="437"/>
      <c r="Z1036" s="437"/>
      <c r="AA1036" s="437"/>
      <c r="AB1036" s="437"/>
      <c r="AC1036" s="437"/>
      <c r="AD1036" s="437"/>
      <c r="AE1036" s="437"/>
    </row>
    <row r="1037">
      <c r="A1037" s="436"/>
      <c r="B1037" s="437"/>
      <c r="C1037" s="437"/>
      <c r="D1037" s="437"/>
      <c r="E1037" s="437"/>
      <c r="F1037" s="437"/>
      <c r="G1037" s="437"/>
      <c r="H1037" s="437"/>
      <c r="I1037" s="437"/>
      <c r="J1037" s="437"/>
      <c r="K1037" s="437"/>
      <c r="L1037" s="437"/>
      <c r="M1037" s="437"/>
      <c r="N1037" s="437"/>
      <c r="O1037" s="437"/>
      <c r="P1037" s="437"/>
      <c r="Q1037" s="437"/>
      <c r="R1037" s="437"/>
      <c r="S1037" s="437"/>
      <c r="T1037" s="437"/>
      <c r="U1037" s="437"/>
      <c r="V1037" s="437"/>
      <c r="W1037" s="437"/>
      <c r="X1037" s="437"/>
      <c r="Y1037" s="437"/>
      <c r="Z1037" s="437"/>
      <c r="AA1037" s="437"/>
      <c r="AB1037" s="437"/>
      <c r="AC1037" s="437"/>
      <c r="AD1037" s="437"/>
      <c r="AE1037" s="437"/>
    </row>
    <row r="1038">
      <c r="A1038" s="436"/>
      <c r="B1038" s="437"/>
      <c r="C1038" s="437"/>
      <c r="D1038" s="437"/>
      <c r="E1038" s="437"/>
      <c r="F1038" s="437"/>
      <c r="G1038" s="437"/>
      <c r="H1038" s="437"/>
      <c r="I1038" s="437"/>
      <c r="J1038" s="437"/>
      <c r="K1038" s="437"/>
      <c r="L1038" s="437"/>
      <c r="M1038" s="437"/>
      <c r="N1038" s="437"/>
      <c r="O1038" s="437"/>
      <c r="P1038" s="437"/>
      <c r="Q1038" s="437"/>
      <c r="R1038" s="437"/>
      <c r="S1038" s="437"/>
      <c r="T1038" s="437"/>
      <c r="U1038" s="437"/>
      <c r="V1038" s="437"/>
      <c r="W1038" s="437"/>
      <c r="X1038" s="437"/>
      <c r="Y1038" s="437"/>
      <c r="Z1038" s="437"/>
      <c r="AA1038" s="437"/>
      <c r="AB1038" s="437"/>
      <c r="AC1038" s="437"/>
      <c r="AD1038" s="437"/>
      <c r="AE1038" s="437"/>
    </row>
    <row r="1039">
      <c r="A1039" s="436"/>
      <c r="B1039" s="437"/>
      <c r="C1039" s="437"/>
      <c r="D1039" s="437"/>
      <c r="E1039" s="437"/>
      <c r="F1039" s="437"/>
      <c r="G1039" s="437"/>
      <c r="H1039" s="437"/>
      <c r="I1039" s="437"/>
      <c r="J1039" s="437"/>
      <c r="K1039" s="437"/>
      <c r="L1039" s="437"/>
      <c r="M1039" s="437"/>
      <c r="N1039" s="437"/>
      <c r="O1039" s="437"/>
      <c r="P1039" s="437"/>
      <c r="Q1039" s="437"/>
      <c r="R1039" s="437"/>
      <c r="S1039" s="437"/>
      <c r="T1039" s="437"/>
      <c r="U1039" s="437"/>
      <c r="V1039" s="437"/>
      <c r="W1039" s="437"/>
      <c r="X1039" s="437"/>
      <c r="Y1039" s="437"/>
      <c r="Z1039" s="437"/>
      <c r="AA1039" s="437"/>
      <c r="AB1039" s="437"/>
      <c r="AC1039" s="437"/>
      <c r="AD1039" s="437"/>
      <c r="AE1039" s="437"/>
    </row>
    <row r="1040">
      <c r="A1040" s="436"/>
      <c r="B1040" s="437"/>
      <c r="C1040" s="437"/>
      <c r="D1040" s="437"/>
      <c r="E1040" s="437"/>
      <c r="F1040" s="437"/>
      <c r="G1040" s="437"/>
      <c r="H1040" s="437"/>
      <c r="I1040" s="437"/>
      <c r="J1040" s="437"/>
      <c r="K1040" s="437"/>
      <c r="L1040" s="437"/>
      <c r="M1040" s="437"/>
      <c r="N1040" s="437"/>
      <c r="O1040" s="437"/>
      <c r="P1040" s="437"/>
      <c r="Q1040" s="437"/>
      <c r="R1040" s="437"/>
      <c r="S1040" s="437"/>
      <c r="T1040" s="437"/>
      <c r="U1040" s="437"/>
      <c r="V1040" s="437"/>
      <c r="W1040" s="437"/>
      <c r="X1040" s="437"/>
      <c r="Y1040" s="437"/>
      <c r="Z1040" s="437"/>
      <c r="AA1040" s="437"/>
      <c r="AB1040" s="437"/>
      <c r="AC1040" s="437"/>
      <c r="AD1040" s="437"/>
      <c r="AE1040" s="437"/>
    </row>
    <row r="1041">
      <c r="A1041" s="436"/>
      <c r="B1041" s="437"/>
      <c r="C1041" s="437"/>
      <c r="D1041" s="437"/>
      <c r="E1041" s="437"/>
      <c r="F1041" s="437"/>
      <c r="G1041" s="437"/>
      <c r="H1041" s="437"/>
      <c r="I1041" s="437"/>
      <c r="J1041" s="437"/>
      <c r="K1041" s="437"/>
      <c r="L1041" s="437"/>
      <c r="M1041" s="437"/>
      <c r="N1041" s="437"/>
      <c r="O1041" s="437"/>
      <c r="P1041" s="437"/>
      <c r="Q1041" s="437"/>
      <c r="R1041" s="437"/>
      <c r="S1041" s="437"/>
      <c r="T1041" s="437"/>
      <c r="U1041" s="437"/>
      <c r="V1041" s="437"/>
      <c r="W1041" s="437"/>
      <c r="X1041" s="437"/>
      <c r="Y1041" s="437"/>
      <c r="Z1041" s="437"/>
      <c r="AA1041" s="437"/>
      <c r="AB1041" s="437"/>
      <c r="AC1041" s="437"/>
      <c r="AD1041" s="437"/>
      <c r="AE1041" s="437"/>
    </row>
    <row r="1042">
      <c r="A1042" s="436"/>
      <c r="B1042" s="437"/>
      <c r="C1042" s="437"/>
      <c r="D1042" s="437"/>
      <c r="E1042" s="437"/>
      <c r="F1042" s="437"/>
      <c r="G1042" s="437"/>
      <c r="H1042" s="437"/>
      <c r="I1042" s="437"/>
      <c r="J1042" s="437"/>
      <c r="K1042" s="437"/>
      <c r="L1042" s="437"/>
      <c r="M1042" s="437"/>
      <c r="N1042" s="437"/>
      <c r="O1042" s="437"/>
      <c r="P1042" s="437"/>
      <c r="Q1042" s="437"/>
      <c r="R1042" s="437"/>
      <c r="S1042" s="437"/>
      <c r="T1042" s="437"/>
      <c r="U1042" s="437"/>
      <c r="V1042" s="437"/>
      <c r="W1042" s="437"/>
      <c r="X1042" s="437"/>
      <c r="Y1042" s="437"/>
      <c r="Z1042" s="437"/>
      <c r="AA1042" s="437"/>
      <c r="AB1042" s="437"/>
      <c r="AC1042" s="437"/>
      <c r="AD1042" s="437"/>
      <c r="AE1042" s="437"/>
    </row>
    <row r="1043">
      <c r="A1043" s="436"/>
      <c r="B1043" s="437"/>
      <c r="C1043" s="437"/>
      <c r="D1043" s="437"/>
      <c r="E1043" s="437"/>
      <c r="F1043" s="437"/>
      <c r="G1043" s="437"/>
      <c r="H1043" s="437"/>
      <c r="I1043" s="437"/>
      <c r="J1043" s="437"/>
      <c r="K1043" s="437"/>
      <c r="L1043" s="437"/>
      <c r="M1043" s="437"/>
      <c r="N1043" s="437"/>
      <c r="O1043" s="437"/>
      <c r="P1043" s="437"/>
      <c r="Q1043" s="437"/>
      <c r="R1043" s="437"/>
      <c r="S1043" s="437"/>
      <c r="T1043" s="437"/>
      <c r="U1043" s="437"/>
      <c r="V1043" s="437"/>
      <c r="W1043" s="437"/>
      <c r="X1043" s="437"/>
      <c r="Y1043" s="437"/>
      <c r="Z1043" s="437"/>
      <c r="AA1043" s="437"/>
      <c r="AB1043" s="437"/>
      <c r="AC1043" s="437"/>
      <c r="AD1043" s="437"/>
      <c r="AE1043" s="437"/>
    </row>
    <row r="1044">
      <c r="A1044" s="436"/>
      <c r="B1044" s="437"/>
      <c r="C1044" s="437"/>
      <c r="D1044" s="437"/>
      <c r="E1044" s="437"/>
      <c r="F1044" s="437"/>
      <c r="G1044" s="437"/>
      <c r="H1044" s="437"/>
      <c r="I1044" s="437"/>
      <c r="J1044" s="437"/>
      <c r="K1044" s="437"/>
      <c r="L1044" s="437"/>
      <c r="M1044" s="437"/>
      <c r="N1044" s="437"/>
      <c r="O1044" s="437"/>
      <c r="P1044" s="437"/>
      <c r="Q1044" s="437"/>
      <c r="R1044" s="437"/>
      <c r="S1044" s="437"/>
      <c r="T1044" s="437"/>
      <c r="U1044" s="437"/>
      <c r="V1044" s="437"/>
      <c r="W1044" s="437"/>
      <c r="X1044" s="437"/>
      <c r="Y1044" s="437"/>
      <c r="Z1044" s="437"/>
      <c r="AA1044" s="437"/>
      <c r="AB1044" s="437"/>
      <c r="AC1044" s="437"/>
      <c r="AD1044" s="437"/>
      <c r="AE1044" s="437"/>
    </row>
    <row r="1045">
      <c r="A1045" s="436"/>
      <c r="B1045" s="437"/>
      <c r="C1045" s="437"/>
      <c r="D1045" s="437"/>
      <c r="E1045" s="437"/>
      <c r="F1045" s="437"/>
      <c r="G1045" s="437"/>
      <c r="H1045" s="437"/>
      <c r="I1045" s="437"/>
      <c r="J1045" s="437"/>
      <c r="K1045" s="437"/>
      <c r="L1045" s="437"/>
      <c r="M1045" s="437"/>
      <c r="N1045" s="437"/>
      <c r="O1045" s="437"/>
      <c r="P1045" s="437"/>
      <c r="Q1045" s="437"/>
      <c r="R1045" s="437"/>
      <c r="S1045" s="437"/>
      <c r="T1045" s="437"/>
      <c r="U1045" s="437"/>
      <c r="V1045" s="437"/>
      <c r="W1045" s="437"/>
      <c r="X1045" s="437"/>
      <c r="Y1045" s="437"/>
      <c r="Z1045" s="437"/>
      <c r="AA1045" s="437"/>
      <c r="AB1045" s="437"/>
      <c r="AC1045" s="437"/>
      <c r="AD1045" s="437"/>
      <c r="AE1045" s="437"/>
    </row>
    <row r="1046">
      <c r="A1046" s="436"/>
      <c r="B1046" s="437"/>
      <c r="C1046" s="437"/>
      <c r="D1046" s="437"/>
      <c r="E1046" s="437"/>
      <c r="F1046" s="437"/>
      <c r="G1046" s="437"/>
      <c r="H1046" s="437"/>
      <c r="I1046" s="437"/>
      <c r="J1046" s="437"/>
      <c r="K1046" s="437"/>
      <c r="L1046" s="437"/>
      <c r="M1046" s="437"/>
      <c r="N1046" s="437"/>
      <c r="O1046" s="437"/>
      <c r="P1046" s="437"/>
      <c r="Q1046" s="437"/>
      <c r="R1046" s="437"/>
      <c r="S1046" s="437"/>
      <c r="T1046" s="437"/>
      <c r="U1046" s="437"/>
      <c r="V1046" s="437"/>
      <c r="W1046" s="437"/>
      <c r="X1046" s="437"/>
      <c r="Y1046" s="437"/>
      <c r="Z1046" s="437"/>
      <c r="AA1046" s="437"/>
      <c r="AB1046" s="437"/>
      <c r="AC1046" s="437"/>
      <c r="AD1046" s="437"/>
      <c r="AE1046" s="437"/>
    </row>
    <row r="1047">
      <c r="A1047" s="436"/>
      <c r="B1047" s="437"/>
      <c r="C1047" s="437"/>
      <c r="D1047" s="437"/>
      <c r="E1047" s="437"/>
      <c r="F1047" s="437"/>
      <c r="G1047" s="437"/>
      <c r="H1047" s="437"/>
      <c r="I1047" s="437"/>
      <c r="J1047" s="437"/>
      <c r="K1047" s="437"/>
      <c r="L1047" s="437"/>
      <c r="M1047" s="437"/>
      <c r="N1047" s="437"/>
      <c r="O1047" s="437"/>
      <c r="P1047" s="437"/>
      <c r="Q1047" s="437"/>
      <c r="R1047" s="437"/>
      <c r="S1047" s="437"/>
      <c r="T1047" s="437"/>
      <c r="U1047" s="437"/>
      <c r="V1047" s="437"/>
      <c r="W1047" s="437"/>
      <c r="X1047" s="437"/>
      <c r="Y1047" s="437"/>
      <c r="Z1047" s="437"/>
      <c r="AA1047" s="437"/>
      <c r="AB1047" s="437"/>
      <c r="AC1047" s="437"/>
      <c r="AD1047" s="437"/>
      <c r="AE1047" s="437"/>
    </row>
    <row r="1048">
      <c r="A1048" s="436"/>
      <c r="B1048" s="437"/>
      <c r="C1048" s="437"/>
      <c r="D1048" s="437"/>
      <c r="E1048" s="437"/>
      <c r="F1048" s="437"/>
      <c r="G1048" s="437"/>
      <c r="H1048" s="437"/>
      <c r="I1048" s="437"/>
      <c r="J1048" s="437"/>
      <c r="K1048" s="437"/>
      <c r="L1048" s="437"/>
      <c r="M1048" s="437"/>
      <c r="N1048" s="437"/>
      <c r="O1048" s="437"/>
      <c r="P1048" s="437"/>
      <c r="Q1048" s="437"/>
      <c r="R1048" s="437"/>
      <c r="S1048" s="437"/>
      <c r="T1048" s="437"/>
      <c r="U1048" s="437"/>
      <c r="V1048" s="437"/>
      <c r="W1048" s="437"/>
      <c r="X1048" s="437"/>
      <c r="Y1048" s="437"/>
      <c r="Z1048" s="437"/>
      <c r="AA1048" s="437"/>
      <c r="AB1048" s="437"/>
      <c r="AC1048" s="437"/>
      <c r="AD1048" s="437"/>
      <c r="AE1048" s="437"/>
    </row>
    <row r="1049">
      <c r="A1049" s="436"/>
      <c r="B1049" s="437"/>
      <c r="C1049" s="437"/>
      <c r="D1049" s="437"/>
      <c r="E1049" s="437"/>
      <c r="F1049" s="437"/>
      <c r="G1049" s="437"/>
      <c r="H1049" s="437"/>
      <c r="I1049" s="437"/>
      <c r="J1049" s="437"/>
      <c r="K1049" s="437"/>
      <c r="L1049" s="437"/>
      <c r="M1049" s="437"/>
      <c r="N1049" s="437"/>
      <c r="O1049" s="437"/>
      <c r="P1049" s="437"/>
      <c r="Q1049" s="437"/>
      <c r="R1049" s="437"/>
      <c r="S1049" s="437"/>
      <c r="T1049" s="437"/>
      <c r="U1049" s="437"/>
      <c r="V1049" s="437"/>
      <c r="W1049" s="437"/>
      <c r="X1049" s="437"/>
      <c r="Y1049" s="437"/>
      <c r="Z1049" s="437"/>
      <c r="AA1049" s="437"/>
      <c r="AB1049" s="437"/>
      <c r="AC1049" s="437"/>
      <c r="AD1049" s="437"/>
      <c r="AE1049" s="437"/>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8.88"/>
    <col customWidth="1" min="2" max="2" width="28.38"/>
    <col customWidth="1" min="3" max="3" width="17.5"/>
    <col customWidth="1" min="4" max="4" width="19.75"/>
    <col customWidth="1" min="5" max="5" width="32.38"/>
    <col customWidth="1" min="6" max="6" width="20.13"/>
    <col customWidth="1" min="7" max="7" width="24.0"/>
    <col customWidth="1" min="8" max="8" width="28.0"/>
    <col customWidth="1" min="9" max="9" width="24.25"/>
    <col customWidth="1" min="10" max="10" width="17.88"/>
    <col customWidth="1" min="11" max="11" width="19.88"/>
    <col customWidth="1" min="12" max="12" width="28.0"/>
    <col customWidth="1" min="13" max="13" width="24.0"/>
    <col customWidth="1" min="14" max="14" width="18.0"/>
    <col customWidth="1" min="15" max="15" width="21.63"/>
    <col customWidth="1" min="16" max="16" width="23.25"/>
    <col customWidth="1" min="17" max="17" width="16.88"/>
    <col customWidth="1" min="18" max="18" width="22.75"/>
    <col customWidth="1" min="19" max="19" width="26.88"/>
    <col customWidth="1" min="20" max="20" width="24.13"/>
    <col customWidth="1" min="21" max="21" width="23.13"/>
    <col customWidth="1" min="22" max="22" width="20.88"/>
    <col customWidth="1" min="24" max="24" width="30.63"/>
    <col customWidth="1" min="25" max="25" width="21.13"/>
    <col customWidth="1" min="26" max="26" width="18.75"/>
    <col customWidth="1" min="29" max="29" width="23.75"/>
  </cols>
  <sheetData>
    <row r="1">
      <c r="A1" s="376" t="s">
        <v>993</v>
      </c>
      <c r="B1" s="438">
        <f>DATE(2025,10,31)</f>
        <v>45961</v>
      </c>
      <c r="C1" s="348"/>
      <c r="D1" s="307" t="s">
        <v>447</v>
      </c>
      <c r="E1" s="439">
        <v>46037.665972222225</v>
      </c>
      <c r="F1" s="377"/>
      <c r="G1" s="377"/>
      <c r="H1" s="377"/>
      <c r="I1" s="377"/>
      <c r="J1" s="377"/>
      <c r="K1" s="348"/>
      <c r="L1" s="348"/>
      <c r="M1" s="348"/>
      <c r="N1" s="348"/>
      <c r="O1" s="348"/>
      <c r="P1" s="348"/>
      <c r="Q1" s="348"/>
      <c r="R1" s="348"/>
      <c r="S1" s="348"/>
      <c r="T1" s="348"/>
      <c r="U1" s="348"/>
      <c r="V1" s="348"/>
      <c r="W1" s="348"/>
      <c r="X1" s="348"/>
      <c r="Y1" s="348"/>
      <c r="Z1" s="348"/>
      <c r="AA1" s="348"/>
      <c r="AB1" s="348"/>
      <c r="AC1" s="348"/>
      <c r="AD1" s="348"/>
      <c r="AE1" s="348"/>
    </row>
    <row r="2">
      <c r="A2" s="376"/>
      <c r="B2" s="348"/>
      <c r="C2" s="348"/>
      <c r="D2" s="348"/>
      <c r="E2" s="377"/>
      <c r="F2" s="378"/>
      <c r="G2" s="384"/>
      <c r="H2" s="377"/>
      <c r="I2" s="378"/>
      <c r="J2" s="377"/>
      <c r="K2" s="348"/>
      <c r="L2" s="348"/>
      <c r="M2" s="348"/>
      <c r="N2" s="348"/>
      <c r="O2" s="348"/>
      <c r="P2" s="348"/>
      <c r="Q2" s="348"/>
      <c r="R2" s="348"/>
      <c r="S2" s="348"/>
      <c r="T2" s="348"/>
      <c r="U2" s="348"/>
      <c r="V2" s="348"/>
      <c r="W2" s="348"/>
      <c r="X2" s="348"/>
      <c r="Y2" s="348"/>
      <c r="Z2" s="348"/>
      <c r="AA2" s="348"/>
      <c r="AB2" s="348"/>
      <c r="AC2" s="348"/>
      <c r="AD2" s="348"/>
      <c r="AE2" s="348"/>
    </row>
    <row r="3">
      <c r="A3" s="440" t="str">
        <f>'V4_Result_30 Sep 2025'!A3</f>
        <v>counterparty_master</v>
      </c>
      <c r="B3" s="348"/>
      <c r="C3" s="348"/>
      <c r="D3" s="348"/>
      <c r="E3" s="377"/>
      <c r="F3" s="378"/>
      <c r="G3" s="377"/>
      <c r="H3" s="377"/>
      <c r="I3" s="378"/>
      <c r="J3" s="377"/>
      <c r="K3" s="348"/>
      <c r="L3" s="348"/>
      <c r="M3" s="348"/>
      <c r="N3" s="348"/>
      <c r="O3" s="348"/>
      <c r="P3" s="348"/>
      <c r="Q3" s="348"/>
      <c r="R3" s="348"/>
      <c r="S3" s="348"/>
      <c r="T3" s="348"/>
      <c r="U3" s="348"/>
      <c r="V3" s="348"/>
      <c r="W3" s="348"/>
      <c r="X3" s="348"/>
      <c r="Y3" s="348"/>
      <c r="Z3" s="348"/>
      <c r="AA3" s="348"/>
      <c r="AB3" s="348"/>
      <c r="AC3" s="348"/>
      <c r="AD3" s="348"/>
      <c r="AE3" s="348"/>
    </row>
    <row r="4">
      <c r="A4" s="343" t="str">
        <f t="array" ref="A4:O4">TRANSPOSE('All Table_V4_Clean'!A25:A39)</f>
        <v>entity_id</v>
      </c>
      <c r="B4" s="344" t="s">
        <v>7</v>
      </c>
      <c r="C4" s="344" t="s">
        <v>490</v>
      </c>
      <c r="D4" s="344" t="s">
        <v>491</v>
      </c>
      <c r="E4" s="344" t="s">
        <v>492</v>
      </c>
      <c r="F4" s="344" t="s">
        <v>493</v>
      </c>
      <c r="G4" s="344" t="s">
        <v>498</v>
      </c>
      <c r="H4" s="344" t="s">
        <v>500</v>
      </c>
      <c r="I4" s="344" t="s">
        <v>501</v>
      </c>
      <c r="J4" s="344" t="s">
        <v>502</v>
      </c>
      <c r="K4" s="344" t="s">
        <v>482</v>
      </c>
      <c r="L4" s="344" t="s">
        <v>484</v>
      </c>
      <c r="M4" s="380" t="s">
        <v>503</v>
      </c>
      <c r="N4" s="380" t="s">
        <v>506</v>
      </c>
      <c r="O4" s="380" t="s">
        <v>510</v>
      </c>
      <c r="P4" s="348"/>
      <c r="Q4" s="348"/>
      <c r="R4" s="348"/>
      <c r="S4" s="348"/>
      <c r="T4" s="348"/>
      <c r="U4" s="348"/>
      <c r="V4" s="348"/>
      <c r="W4" s="348"/>
      <c r="X4" s="348"/>
      <c r="Y4" s="348"/>
      <c r="Z4" s="348"/>
      <c r="AA4" s="348"/>
      <c r="AB4" s="348"/>
      <c r="AC4" s="348"/>
      <c r="AD4" s="348"/>
      <c r="AE4" s="348"/>
    </row>
    <row r="5">
      <c r="A5" s="315" t="str">
        <f>RRP_1_V4_Sep25!B13</f>
        <v>BBL0107536000374</v>
      </c>
      <c r="B5" s="315">
        <f>RRP_1_V4_Sep25!C13</f>
        <v>101</v>
      </c>
      <c r="C5" s="315" t="str">
        <f>RRP_1_V4_Sep25!D13</f>
        <v>BANGKOK BANK PCL</v>
      </c>
      <c r="D5" s="315" t="str">
        <f>RRP_1_V4_Sep25!E13</f>
        <v>BBL</v>
      </c>
      <c r="E5" s="315" t="str">
        <f>RRP_1_V4_Sep25!F13</f>
        <v>Commercial Bank</v>
      </c>
      <c r="F5" s="315" t="str">
        <f>RRP_1_V4_Sep25!G13</f>
        <v>002</v>
      </c>
      <c r="G5" s="315" t="str">
        <f>RRP_1_V4_Sep25!H13</f>
        <v>BKKBTHBK</v>
      </c>
      <c r="H5" s="315" t="str">
        <f>RRP_1_V4_Sep25!I13</f>
        <v>AA-</v>
      </c>
      <c r="I5" s="315" t="str">
        <f>RRP_1_V4_Sep25!J13</f>
        <v>TRIS Rating</v>
      </c>
      <c r="J5" s="316">
        <f>RRP_1_V4_Sep25!K13</f>
        <v>45839</v>
      </c>
      <c r="K5" s="316">
        <f>RRP_1_V4_Sep25!L13</f>
        <v>45839</v>
      </c>
      <c r="L5" s="316">
        <f>RRP_1_V4_Sep25!M13</f>
        <v>45839</v>
      </c>
      <c r="M5" s="315" t="str">
        <f>RRP_1_V4_Sep25!N13</f>
        <v>176039</v>
      </c>
      <c r="N5" s="315" t="s">
        <v>508</v>
      </c>
      <c r="O5" s="315" t="s">
        <v>512</v>
      </c>
      <c r="P5" s="348"/>
      <c r="Q5" s="348"/>
      <c r="R5" s="348"/>
      <c r="S5" s="348"/>
      <c r="T5" s="348"/>
      <c r="U5" s="348"/>
      <c r="V5" s="348"/>
      <c r="W5" s="348"/>
      <c r="X5" s="348"/>
      <c r="Y5" s="348"/>
      <c r="Z5" s="348"/>
      <c r="AA5" s="348"/>
      <c r="AB5" s="348"/>
      <c r="AC5" s="348"/>
      <c r="AD5" s="348"/>
      <c r="AE5" s="348"/>
    </row>
    <row r="6">
      <c r="A6" s="315" t="str">
        <f>RRP_2_V4_Sep25!B13</f>
        <v>KBANK0107536000315</v>
      </c>
      <c r="B6" s="315">
        <f>RRP_2_V4_Sep25!C13</f>
        <v>102</v>
      </c>
      <c r="C6" s="315" t="str">
        <f>RRP_2_V4_Sep25!D13</f>
        <v>KASIKORNBANK PCL</v>
      </c>
      <c r="D6" s="315" t="str">
        <f>RRP_2_V4_Sep25!E13</f>
        <v>KBANK</v>
      </c>
      <c r="E6" s="315" t="str">
        <f>RRP_2_V4_Sep25!F13</f>
        <v>Commercial Bank</v>
      </c>
      <c r="F6" s="315" t="str">
        <f>RRP_2_V4_Sep25!G13</f>
        <v>004</v>
      </c>
      <c r="G6" s="315" t="str">
        <f>RRP_2_V4_Sep25!H13</f>
        <v>KASITHBK</v>
      </c>
      <c r="H6" s="315" t="str">
        <f>RRP_2_V4_Sep25!I13</f>
        <v>AA</v>
      </c>
      <c r="I6" s="315" t="str">
        <f>RRP_2_V4_Sep25!J13</f>
        <v>TRIS Rating</v>
      </c>
      <c r="J6" s="316">
        <f>RRP_2_V4_Sep25!K13</f>
        <v>45839</v>
      </c>
      <c r="K6" s="316">
        <f>RRP_2_V4_Sep25!L13</f>
        <v>45839</v>
      </c>
      <c r="L6" s="316">
        <f>RRP_2_V4_Sep25!M13</f>
        <v>45839</v>
      </c>
      <c r="M6" s="315" t="str">
        <f>RRP_2_V4_Sep25!N13</f>
        <v>176039</v>
      </c>
      <c r="N6" s="315" t="s">
        <v>508</v>
      </c>
      <c r="O6" s="315" t="s">
        <v>512</v>
      </c>
      <c r="P6" s="348"/>
      <c r="Q6" s="348"/>
      <c r="R6" s="348"/>
      <c r="S6" s="348"/>
      <c r="T6" s="348"/>
      <c r="U6" s="348"/>
      <c r="V6" s="348"/>
      <c r="W6" s="348"/>
      <c r="X6" s="348"/>
      <c r="Y6" s="348"/>
      <c r="Z6" s="348"/>
      <c r="AA6" s="348"/>
      <c r="AB6" s="348"/>
      <c r="AC6" s="348"/>
      <c r="AD6" s="348"/>
      <c r="AE6" s="348"/>
    </row>
    <row r="7">
      <c r="A7" s="315" t="str">
        <f>Repo_1_V4_Sep25!B13</f>
        <v>KTB107537000882</v>
      </c>
      <c r="B7" s="315">
        <f>Repo_1_V4_Sep25!C13</f>
        <v>103</v>
      </c>
      <c r="C7" s="315" t="str">
        <f>Repo_1_V4_Sep25!D13</f>
        <v>KRUNGTHAI BANK PCL</v>
      </c>
      <c r="D7" s="315" t="str">
        <f>Repo_1_V4_Sep25!E13</f>
        <v>KTB</v>
      </c>
      <c r="E7" s="315" t="str">
        <f>Repo_1_V4_Sep25!F13</f>
        <v>Commercial Bank</v>
      </c>
      <c r="F7" s="315" t="str">
        <f>Repo_1_V4_Sep25!G13</f>
        <v>006</v>
      </c>
      <c r="G7" s="315" t="str">
        <f>Repo_1_V4_Sep25!H13</f>
        <v>KRTHTHBK</v>
      </c>
      <c r="H7" s="315" t="str">
        <f>Repo_1_V4_Sep25!I13</f>
        <v>AA+</v>
      </c>
      <c r="I7" s="315" t="str">
        <f>Repo_1_V4_Sep25!J13</f>
        <v>TRIS Rating</v>
      </c>
      <c r="J7" s="316">
        <f>Repo_1_V4_Sep25!K13</f>
        <v>45839</v>
      </c>
      <c r="K7" s="316">
        <f>Repo_1_V4_Sep25!L13</f>
        <v>45839</v>
      </c>
      <c r="L7" s="316">
        <f>Repo_1_V4_Sep25!M13</f>
        <v>45839</v>
      </c>
      <c r="M7" s="315" t="str">
        <f>Repo_1_V4_Sep25!N13</f>
        <v>176039</v>
      </c>
      <c r="N7" s="315" t="s">
        <v>508</v>
      </c>
      <c r="O7" s="315" t="s">
        <v>512</v>
      </c>
      <c r="P7" s="348"/>
      <c r="Q7" s="348"/>
      <c r="R7" s="348"/>
      <c r="S7" s="348"/>
      <c r="T7" s="348"/>
      <c r="U7" s="348"/>
      <c r="V7" s="348"/>
      <c r="W7" s="348"/>
      <c r="X7" s="348"/>
      <c r="Y7" s="348"/>
      <c r="Z7" s="348"/>
      <c r="AA7" s="348"/>
      <c r="AB7" s="348"/>
      <c r="AC7" s="348"/>
      <c r="AD7" s="348"/>
      <c r="AE7" s="348"/>
    </row>
    <row r="8">
      <c r="A8" s="315" t="str">
        <f>'IB Lend_V4_Oct25'!A12</f>
        <v>CIMB0107537002338</v>
      </c>
      <c r="B8" s="315">
        <f>'IB Lend_V4_Oct25'!B12</f>
        <v>104</v>
      </c>
      <c r="C8" s="315" t="str">
        <f>'IB Lend_V4_Oct25'!C12</f>
        <v>CIMB THAI BANK PCL</v>
      </c>
      <c r="D8" s="315" t="str">
        <f>'IB Lend_V4_Oct25'!D12</f>
        <v>CIMB</v>
      </c>
      <c r="E8" s="315" t="str">
        <f>'IB Lend_V4_Oct25'!E12</f>
        <v>Commercial Bank</v>
      </c>
      <c r="F8" s="315" t="str">
        <f>'IB Lend_V4_Oct25'!F12</f>
        <v>022</v>
      </c>
      <c r="G8" s="315" t="str">
        <f>'IB Lend_V4_Oct25'!G12</f>
        <v>UBOBTHBK</v>
      </c>
      <c r="H8" s="315" t="str">
        <f>'IB Lend_V4_Oct25'!H12</f>
        <v>AA(THA)</v>
      </c>
      <c r="I8" s="315" t="str">
        <f>'IB Lend_V4_Oct25'!I12</f>
        <v>Fitch Rating</v>
      </c>
      <c r="J8" s="318">
        <f>'IB Lend_V4_Oct25'!J12</f>
        <v>45900</v>
      </c>
      <c r="K8" s="318">
        <f>'IB Lend_V4_Oct25'!K12</f>
        <v>45828</v>
      </c>
      <c r="L8" s="318">
        <f>'IB Lend_V4_Oct25'!L12</f>
        <v>45900</v>
      </c>
      <c r="M8" s="315">
        <f>'IB Lend_V4_Oct25'!M12</f>
        <v>176039</v>
      </c>
      <c r="N8" s="315" t="s">
        <v>508</v>
      </c>
      <c r="O8" s="315" t="s">
        <v>512</v>
      </c>
      <c r="P8" s="348"/>
      <c r="Q8" s="348"/>
      <c r="R8" s="348"/>
      <c r="S8" s="348"/>
      <c r="T8" s="348"/>
      <c r="U8" s="348"/>
      <c r="V8" s="348"/>
      <c r="W8" s="348"/>
      <c r="X8" s="348"/>
      <c r="Y8" s="348"/>
      <c r="Z8" s="348"/>
      <c r="AA8" s="348"/>
      <c r="AB8" s="348"/>
      <c r="AC8" s="348"/>
      <c r="AD8" s="348"/>
      <c r="AE8" s="348"/>
    </row>
    <row r="9">
      <c r="A9" s="315" t="str">
        <f>'IB Lend_V4_Oct25'!A11</f>
        <v>SCB0107536000102</v>
      </c>
      <c r="B9" s="315">
        <f>'IB Lend_V4_Oct25'!B11</f>
        <v>113</v>
      </c>
      <c r="C9" s="315" t="str">
        <f>'IB Lend_V4_Oct25'!C11</f>
        <v>SIAM COMMERCIAL BANK PCL</v>
      </c>
      <c r="D9" s="315" t="str">
        <f>'IB Lend_V4_Oct25'!D11</f>
        <v>SCB</v>
      </c>
      <c r="E9" s="315" t="str">
        <f>'IB Lend_V4_Oct25'!E11</f>
        <v>Commercial Bank</v>
      </c>
      <c r="F9" s="315" t="str">
        <f>'IB Lend_V4_Oct25'!F11</f>
        <v>084</v>
      </c>
      <c r="G9" s="315" t="str">
        <f>'IB Lend_V4_Oct25'!G11</f>
        <v>SICOTHBK</v>
      </c>
      <c r="H9" s="315" t="str">
        <f>'IB Lend_V4_Oct25'!H11</f>
        <v>AA+(THA)</v>
      </c>
      <c r="I9" s="315" t="str">
        <f>'IB Lend_V4_Oct25'!I11</f>
        <v>Fitch Rating</v>
      </c>
      <c r="J9" s="318">
        <f>'IB Lend_V4_Oct25'!J11</f>
        <v>45858</v>
      </c>
      <c r="K9" s="318">
        <f>'IB Lend_V4_Oct25'!K11</f>
        <v>45027</v>
      </c>
      <c r="L9" s="318">
        <f>'IB Lend_V4_Oct25'!L11</f>
        <v>45858</v>
      </c>
      <c r="M9" s="315">
        <f>'IB Lend_V4_Oct25'!M11</f>
        <v>176039</v>
      </c>
      <c r="N9" s="315" t="s">
        <v>508</v>
      </c>
      <c r="O9" s="315" t="s">
        <v>512</v>
      </c>
      <c r="P9" s="348"/>
      <c r="Q9" s="348"/>
      <c r="R9" s="348"/>
      <c r="S9" s="348"/>
      <c r="T9" s="348"/>
      <c r="U9" s="348"/>
      <c r="V9" s="348"/>
      <c r="W9" s="348"/>
      <c r="X9" s="348"/>
      <c r="Y9" s="348"/>
      <c r="Z9" s="348"/>
      <c r="AA9" s="348"/>
      <c r="AB9" s="348"/>
      <c r="AC9" s="348"/>
      <c r="AD9" s="348"/>
      <c r="AE9" s="348"/>
    </row>
    <row r="10">
      <c r="A10" s="440"/>
      <c r="B10" s="348"/>
      <c r="C10" s="348"/>
      <c r="D10" s="348"/>
      <c r="E10" s="348"/>
      <c r="F10" s="397"/>
      <c r="G10" s="348"/>
      <c r="H10" s="348"/>
      <c r="I10" s="397"/>
      <c r="J10" s="348"/>
      <c r="K10" s="348"/>
      <c r="L10" s="348"/>
      <c r="M10" s="348"/>
      <c r="N10" s="348"/>
      <c r="O10" s="348"/>
      <c r="P10" s="348"/>
      <c r="Q10" s="348"/>
      <c r="R10" s="348"/>
      <c r="S10" s="348"/>
      <c r="T10" s="348"/>
      <c r="U10" s="348"/>
      <c r="V10" s="348"/>
      <c r="W10" s="348"/>
      <c r="X10" s="348"/>
      <c r="Y10" s="348"/>
      <c r="Z10" s="348"/>
      <c r="AA10" s="348"/>
      <c r="AB10" s="348"/>
      <c r="AC10" s="348"/>
      <c r="AD10" s="348"/>
      <c r="AE10" s="348"/>
    </row>
    <row r="11">
      <c r="A11" s="440" t="str">
        <f>'V4_Result_30 Sep 2025'!A10</f>
        <v>security_master</v>
      </c>
      <c r="B11" s="348"/>
      <c r="C11" s="348"/>
      <c r="D11" s="348"/>
      <c r="E11" s="377"/>
      <c r="F11" s="378"/>
      <c r="G11" s="377"/>
      <c r="H11" s="377"/>
      <c r="I11" s="378"/>
      <c r="J11" s="377"/>
      <c r="K11" s="348"/>
      <c r="L11" s="348"/>
      <c r="M11" s="348"/>
      <c r="N11" s="348"/>
      <c r="O11" s="348"/>
      <c r="P11" s="348"/>
      <c r="Q11" s="348"/>
      <c r="R11" s="348"/>
      <c r="S11" s="348"/>
      <c r="T11" s="348"/>
      <c r="U11" s="348"/>
      <c r="V11" s="348"/>
      <c r="W11" s="348"/>
      <c r="X11" s="348"/>
      <c r="Y11" s="348"/>
      <c r="Z11" s="348"/>
      <c r="AA11" s="348"/>
      <c r="AB11" s="348"/>
      <c r="AC11" s="348"/>
      <c r="AD11" s="348"/>
      <c r="AE11" s="348"/>
    </row>
    <row r="12">
      <c r="A12" s="343" t="str">
        <f t="array" ref="A12:W12">TRANSPOSE('All Table_V4_Clean'!A46:A68)</f>
        <v>security_id</v>
      </c>
      <c r="B12" s="344" t="s">
        <v>516</v>
      </c>
      <c r="C12" s="344" t="s">
        <v>517</v>
      </c>
      <c r="D12" s="344" t="s">
        <v>519</v>
      </c>
      <c r="E12" s="344" t="s">
        <v>522</v>
      </c>
      <c r="F12" s="344" t="s">
        <v>524</v>
      </c>
      <c r="G12" s="344" t="s">
        <v>525</v>
      </c>
      <c r="H12" s="344" t="s">
        <v>526</v>
      </c>
      <c r="I12" s="344" t="s">
        <v>528</v>
      </c>
      <c r="J12" s="344" t="s">
        <v>530</v>
      </c>
      <c r="K12" s="344" t="s">
        <v>532</v>
      </c>
      <c r="L12" s="344" t="s">
        <v>533</v>
      </c>
      <c r="M12" s="380" t="s">
        <v>534</v>
      </c>
      <c r="N12" s="380" t="s">
        <v>535</v>
      </c>
      <c r="O12" s="380" t="s">
        <v>536</v>
      </c>
      <c r="P12" s="380" t="s">
        <v>538</v>
      </c>
      <c r="Q12" s="380" t="s">
        <v>542</v>
      </c>
      <c r="R12" s="380" t="s">
        <v>545</v>
      </c>
      <c r="S12" s="380" t="s">
        <v>546</v>
      </c>
      <c r="T12" s="380" t="s">
        <v>548</v>
      </c>
      <c r="U12" s="380" t="s">
        <v>549</v>
      </c>
      <c r="V12" s="380" t="s">
        <v>551</v>
      </c>
      <c r="W12" s="441" t="s">
        <v>553</v>
      </c>
      <c r="X12" s="348"/>
      <c r="Y12" s="348"/>
      <c r="Z12" s="348"/>
      <c r="AA12" s="348"/>
      <c r="AB12" s="348"/>
      <c r="AC12" s="348"/>
      <c r="AD12" s="348"/>
      <c r="AE12" s="348"/>
    </row>
    <row r="13">
      <c r="A13" s="315" t="str">
        <f>'Bond buy_1_V4_Sep25'!B21</f>
        <v>GSB26OA</v>
      </c>
      <c r="B13" s="315" t="str">
        <f>'Bond buy_1_V4_Sep25'!C21</f>
        <v>TH1029036A07</v>
      </c>
      <c r="C13" s="315">
        <f>'Bond buy_1_V4_Sep25'!D21</f>
        <v>3</v>
      </c>
      <c r="D13" s="315">
        <f>'Bond buy_1_V4_Sep25'!E21</f>
        <v>176017</v>
      </c>
      <c r="E13" s="315" t="str">
        <f>'Bond buy_1_V4_Sep25'!F21</f>
        <v>SOE Bond</v>
      </c>
      <c r="F13" s="320">
        <f>'Bond buy_1_V4_Sep25'!G21</f>
        <v>43754</v>
      </c>
      <c r="G13" s="320">
        <f>'Bond buy_1_V4_Sep25'!H21</f>
        <v>46311</v>
      </c>
      <c r="H13" s="321">
        <f>'Bond buy_1_V4_Sep25'!I21</f>
        <v>1.69</v>
      </c>
      <c r="I13" s="321" t="str">
        <f>'Bond buy_1_V4_Sep25'!J21</f>
        <v> </v>
      </c>
      <c r="J13" s="315" t="str">
        <f>'Bond buy_1_V4_Sep25'!K21</f>
        <v> </v>
      </c>
      <c r="K13" s="315" t="str">
        <f>'Bond buy_1_V4_Sep25'!L21</f>
        <v>Semi-Annual</v>
      </c>
      <c r="L13" s="315" t="str">
        <f>'Bond buy_1_V4_Sep25'!M21</f>
        <v>Actual/365</v>
      </c>
      <c r="M13" s="315" t="str">
        <f>'Bond buy_1_V4_Sep25'!N21</f>
        <v>THB</v>
      </c>
      <c r="N13" s="315" t="str">
        <f>'Bond buy_1_V4_Sep25'!O21</f>
        <v>TH</v>
      </c>
      <c r="O13" s="315" t="str">
        <f>'Bond buy_1_V4_Sep25'!P21</f>
        <v>Bullet</v>
      </c>
      <c r="P13" s="315" t="str">
        <f>'Bond buy_1_V4_Sep25'!Q21</f>
        <v>AAA</v>
      </c>
      <c r="Q13" s="315" t="str">
        <f>'Bond buy_1_V4_Sep25'!R21</f>
        <v>AAA(tha)</v>
      </c>
      <c r="R13" s="315" t="b">
        <f>'Bond buy_1_V4_Sep25'!S21</f>
        <v>1</v>
      </c>
      <c r="S13" s="315" t="b">
        <f>'Bond buy_1_V4_Sep25'!T21</f>
        <v>1</v>
      </c>
      <c r="T13" s="315" t="str">
        <f>'Bond buy_1_V4_Sep25'!U21</f>
        <v>Active</v>
      </c>
      <c r="U13" s="323">
        <f>'Bond buy_1_V4_Sep25'!V21</f>
        <v>45854.45833</v>
      </c>
      <c r="V13" s="315" t="str">
        <f>'Bond buy_1_V4_Sep25'!W21</f>
        <v>Fixed</v>
      </c>
      <c r="W13" s="442" t="b">
        <v>0</v>
      </c>
      <c r="X13" s="348"/>
      <c r="Y13" s="348"/>
      <c r="Z13" s="348"/>
      <c r="AA13" s="348"/>
      <c r="AB13" s="348"/>
      <c r="AC13" s="348"/>
      <c r="AD13" s="348"/>
      <c r="AE13" s="348"/>
    </row>
    <row r="14">
      <c r="A14" s="315" t="str">
        <f>'Bond buy_1_V4_Sep25'!B22</f>
        <v>LB616A</v>
      </c>
      <c r="B14" s="315" t="str">
        <f>'Bond buy_1_V4_Sep25'!C22</f>
        <v>TH0623B3B607</v>
      </c>
      <c r="C14" s="315">
        <f>'Bond buy_1_V4_Sep25'!D22</f>
        <v>1</v>
      </c>
      <c r="D14" s="315">
        <f>'Bond buy_1_V4_Sep25'!E22</f>
        <v>176015</v>
      </c>
      <c r="E14" s="315" t="str">
        <f>'Bond buy_1_V4_Sep25'!F22</f>
        <v>Gov Bond</v>
      </c>
      <c r="F14" s="320">
        <f>'Bond buy_1_V4_Sep25'!G22</f>
        <v>40606</v>
      </c>
      <c r="G14" s="320">
        <f>'Bond buy_1_V4_Sep25'!H22</f>
        <v>58974</v>
      </c>
      <c r="H14" s="321">
        <f>'Bond buy_1_V4_Sep25'!I22</f>
        <v>4.85</v>
      </c>
      <c r="I14" s="321" t="str">
        <f>'Bond buy_1_V4_Sep25'!J22</f>
        <v> </v>
      </c>
      <c r="J14" s="315" t="str">
        <f>'Bond buy_1_V4_Sep25'!K22</f>
        <v> </v>
      </c>
      <c r="K14" s="315" t="str">
        <f>'Bond buy_1_V4_Sep25'!L22</f>
        <v>Semi-Annual</v>
      </c>
      <c r="L14" s="315" t="str">
        <f>'Bond buy_1_V4_Sep25'!M22</f>
        <v>Actual/365</v>
      </c>
      <c r="M14" s="315" t="str">
        <f>'Bond buy_1_V4_Sep25'!N22</f>
        <v>THB</v>
      </c>
      <c r="N14" s="315" t="str">
        <f>'Bond buy_1_V4_Sep25'!O22</f>
        <v>TH</v>
      </c>
      <c r="O14" s="315" t="str">
        <f>'Bond buy_1_V4_Sep25'!P22</f>
        <v>Bullet</v>
      </c>
      <c r="P14" s="315" t="str">
        <f>'Bond buy_1_V4_Sep25'!Q22</f>
        <v>AAA</v>
      </c>
      <c r="Q14" s="315" t="str">
        <f>'Bond buy_1_V4_Sep25'!R22</f>
        <v>AAA(tha)</v>
      </c>
      <c r="R14" s="315" t="b">
        <f>'Bond buy_1_V4_Sep25'!S22</f>
        <v>1</v>
      </c>
      <c r="S14" s="315" t="b">
        <f>'Bond buy_1_V4_Sep25'!T22</f>
        <v>1</v>
      </c>
      <c r="T14" s="315" t="str">
        <f>'Bond buy_1_V4_Sep25'!U22</f>
        <v>Active</v>
      </c>
      <c r="U14" s="323">
        <f>'Bond buy_1_V4_Sep25'!V22</f>
        <v>45917.45833</v>
      </c>
      <c r="V14" s="315" t="str">
        <f>'Bond buy_1_V4_Sep25'!W22</f>
        <v>Fixed</v>
      </c>
      <c r="W14" s="442" t="b">
        <v>0</v>
      </c>
      <c r="X14" s="348"/>
      <c r="Y14" s="348"/>
      <c r="Z14" s="348"/>
      <c r="AA14" s="348"/>
      <c r="AB14" s="348"/>
      <c r="AC14" s="348"/>
      <c r="AD14" s="348"/>
      <c r="AE14" s="348"/>
    </row>
    <row r="15">
      <c r="A15" s="315" t="str">
        <f>'Bond buy_1_V4_Sep25'!B23</f>
        <v>TB26128A</v>
      </c>
      <c r="B15" s="315" t="str">
        <f>'Bond buy_1_V4_Sep25'!C23</f>
        <v>TH0623A76183</v>
      </c>
      <c r="C15" s="315">
        <f>'Bond buy_1_V4_Sep25'!D23</f>
        <v>1</v>
      </c>
      <c r="D15" s="315">
        <f>'Bond buy_1_V4_Sep25'!E23</f>
        <v>176015</v>
      </c>
      <c r="E15" s="315" t="str">
        <f>'Bond buy_1_V4_Sep25'!F23</f>
        <v>T-Bill</v>
      </c>
      <c r="F15" s="320">
        <f>'Bond buy_1_V4_Sep25'!G23</f>
        <v>45868</v>
      </c>
      <c r="G15" s="320">
        <f>'Bond buy_1_V4_Sep25'!H23</f>
        <v>46050</v>
      </c>
      <c r="H15" s="321">
        <f>'Bond buy_1_V4_Sep25'!I23</f>
        <v>0</v>
      </c>
      <c r="I15" s="321" t="str">
        <f>'Bond buy_1_V4_Sep25'!J23</f>
        <v> </v>
      </c>
      <c r="J15" s="315" t="str">
        <f>'Bond buy_1_V4_Sep25'!K23</f>
        <v> </v>
      </c>
      <c r="K15" s="315" t="str">
        <f>'Bond buy_1_V4_Sep25'!L23</f>
        <v>At Maturity
</v>
      </c>
      <c r="L15" s="315" t="str">
        <f>'Bond buy_1_V4_Sep25'!M23</f>
        <v>Actual/365</v>
      </c>
      <c r="M15" s="315" t="str">
        <f>'Bond buy_1_V4_Sep25'!N23</f>
        <v>THB</v>
      </c>
      <c r="N15" s="315" t="str">
        <f>'Bond buy_1_V4_Sep25'!O23</f>
        <v>TH</v>
      </c>
      <c r="O15" s="315" t="str">
        <f>'Bond buy_1_V4_Sep25'!P23</f>
        <v>ZERO</v>
      </c>
      <c r="P15" s="315" t="str">
        <f>'Bond buy_1_V4_Sep25'!Q23</f>
        <v>AAA</v>
      </c>
      <c r="Q15" s="315" t="str">
        <f>'Bond buy_1_V4_Sep25'!R23</f>
        <v>AAA(tha)</v>
      </c>
      <c r="R15" s="315" t="b">
        <f>'Bond buy_1_V4_Sep25'!S23</f>
        <v>1</v>
      </c>
      <c r="S15" s="315" t="b">
        <f>'Bond buy_1_V4_Sep25'!T23</f>
        <v>1</v>
      </c>
      <c r="T15" s="315" t="str">
        <f>'Bond buy_1_V4_Sep25'!U23</f>
        <v>Active</v>
      </c>
      <c r="U15" s="323">
        <f>'Bond buy_1_V4_Sep25'!V23</f>
        <v>45917.45833</v>
      </c>
      <c r="V15" s="315" t="str">
        <f>'Bond buy_1_V4_Sep25'!W23</f>
        <v>Fixed</v>
      </c>
      <c r="W15" s="442" t="b">
        <v>0</v>
      </c>
      <c r="X15" s="348"/>
      <c r="Y15" s="348"/>
      <c r="Z15" s="348"/>
      <c r="AA15" s="348"/>
      <c r="AB15" s="348"/>
      <c r="AC15" s="348"/>
      <c r="AD15" s="348"/>
      <c r="AE15" s="348"/>
    </row>
    <row r="16">
      <c r="A16" s="315" t="str">
        <f>'Bond buy_1_V4_Sep25'!B24</f>
        <v>BOT25NA</v>
      </c>
      <c r="B16" s="315" t="str">
        <f>'Bond buy_1_V4_Sep25'!C24</f>
        <v>TH0655035B00</v>
      </c>
      <c r="C16" s="315">
        <f>'Bond buy_1_V4_Sep25'!D24</f>
        <v>2</v>
      </c>
      <c r="D16" s="315" t="str">
        <f>'Bond buy_1_V4_Sep25'!E24</f>
        <v>001</v>
      </c>
      <c r="E16" s="315" t="str">
        <f>'Bond buy_1_V4_Sep25'!F24</f>
        <v>BOT Bond</v>
      </c>
      <c r="F16" s="320">
        <f>'Bond buy_1_V4_Sep25'!G24</f>
        <v>45236</v>
      </c>
      <c r="G16" s="320">
        <f>'Bond buy_1_V4_Sep25'!H24</f>
        <v>45967</v>
      </c>
      <c r="H16" s="321">
        <f>'Bond buy_1_V4_Sep25'!I24</f>
        <v>2.58</v>
      </c>
      <c r="I16" s="321" t="str">
        <f>'Bond buy_1_V4_Sep25'!J24</f>
        <v> </v>
      </c>
      <c r="J16" s="315" t="str">
        <f>'Bond buy_1_V4_Sep25'!K24</f>
        <v> </v>
      </c>
      <c r="K16" s="315" t="str">
        <f>'Bond buy_1_V4_Sep25'!L24</f>
        <v>Semi-Annual</v>
      </c>
      <c r="L16" s="315" t="str">
        <f>'Bond buy_1_V4_Sep25'!M24</f>
        <v>Actual/365</v>
      </c>
      <c r="M16" s="315" t="str">
        <f>'Bond buy_1_V4_Sep25'!N24</f>
        <v>THB</v>
      </c>
      <c r="N16" s="315" t="str">
        <f>'Bond buy_1_V4_Sep25'!O24</f>
        <v>TH</v>
      </c>
      <c r="O16" s="315" t="str">
        <f>'Bond buy_1_V4_Sep25'!P24</f>
        <v>Bullet</v>
      </c>
      <c r="P16" s="315" t="str">
        <f>'Bond buy_1_V4_Sep25'!Q24</f>
        <v>AAA</v>
      </c>
      <c r="Q16" s="315" t="str">
        <f>'Bond buy_1_V4_Sep25'!R24</f>
        <v>AAA(tha)</v>
      </c>
      <c r="R16" s="315" t="b">
        <f>'Bond buy_1_V4_Sep25'!S24</f>
        <v>1</v>
      </c>
      <c r="S16" s="315" t="b">
        <f>'Bond buy_1_V4_Sep25'!T24</f>
        <v>1</v>
      </c>
      <c r="T16" s="315" t="str">
        <f>'Bond buy_1_V4_Sep25'!U24</f>
        <v>Active</v>
      </c>
      <c r="U16" s="323">
        <f>'Bond buy_1_V4_Sep25'!V24</f>
        <v>45917.45833</v>
      </c>
      <c r="V16" s="315" t="str">
        <f>'Bond buy_1_V4_Sep25'!W24</f>
        <v>Fixed</v>
      </c>
      <c r="W16" s="442" t="b">
        <v>0</v>
      </c>
      <c r="X16" s="348"/>
      <c r="Y16" s="348"/>
      <c r="Z16" s="348"/>
      <c r="AA16" s="348"/>
      <c r="AB16" s="348"/>
      <c r="AC16" s="348"/>
      <c r="AD16" s="348"/>
      <c r="AE16" s="348"/>
    </row>
    <row r="17">
      <c r="A17" s="315" t="str">
        <f>'Bond buy_1_V4_Sep25'!B25</f>
        <v>TB26211A</v>
      </c>
      <c r="B17" s="315" t="str">
        <f>'Bond buy_1_V4_Sep25'!C25</f>
        <v>TH0623076286</v>
      </c>
      <c r="C17" s="315">
        <f>'Bond buy_1_V4_Sep25'!D25</f>
        <v>1</v>
      </c>
      <c r="D17" s="315">
        <f>'Bond buy_1_V4_Sep25'!E25</f>
        <v>176015</v>
      </c>
      <c r="E17" s="315" t="str">
        <f>'Bond buy_1_V4_Sep25'!F25</f>
        <v>T-Bill</v>
      </c>
      <c r="F17" s="320">
        <f>'Bond buy_1_V4_Sep25'!G25</f>
        <v>45882</v>
      </c>
      <c r="G17" s="320">
        <f>'Bond buy_1_V4_Sep25'!H25</f>
        <v>46064</v>
      </c>
      <c r="H17" s="321">
        <f>'Bond buy_1_V4_Sep25'!I25</f>
        <v>0</v>
      </c>
      <c r="I17" s="321" t="str">
        <f>'Bond buy_1_V4_Sep25'!J25</f>
        <v> </v>
      </c>
      <c r="J17" s="315" t="str">
        <f>'Bond buy_1_V4_Sep25'!K25</f>
        <v> </v>
      </c>
      <c r="K17" s="315" t="str">
        <f>'Bond buy_1_V4_Sep25'!L25</f>
        <v>At Maturity</v>
      </c>
      <c r="L17" s="315" t="str">
        <f>'Bond buy_1_V4_Sep25'!M25</f>
        <v>Actual/365</v>
      </c>
      <c r="M17" s="315" t="str">
        <f>'Bond buy_1_V4_Sep25'!N25</f>
        <v>THB</v>
      </c>
      <c r="N17" s="315" t="str">
        <f>'Bond buy_1_V4_Sep25'!O25</f>
        <v>TH</v>
      </c>
      <c r="O17" s="315" t="str">
        <f>'Bond buy_1_V4_Sep25'!P25</f>
        <v>ZERO</v>
      </c>
      <c r="P17" s="315" t="str">
        <f>'Bond buy_1_V4_Sep25'!Q25</f>
        <v>AAA</v>
      </c>
      <c r="Q17" s="315" t="str">
        <f>'Bond buy_1_V4_Sep25'!R25</f>
        <v>AAA(tha)</v>
      </c>
      <c r="R17" s="315" t="b">
        <f>'Bond buy_1_V4_Sep25'!S25</f>
        <v>1</v>
      </c>
      <c r="S17" s="315" t="b">
        <f>'Bond buy_1_V4_Sep25'!T25</f>
        <v>1</v>
      </c>
      <c r="T17" s="315" t="str">
        <f>'Bond buy_1_V4_Sep25'!U25</f>
        <v>Active</v>
      </c>
      <c r="U17" s="323">
        <f>'Bond buy_1_V4_Sep25'!V25</f>
        <v>45917.45833</v>
      </c>
      <c r="V17" s="315" t="str">
        <f>'Bond buy_1_V4_Sep25'!W25</f>
        <v>Fixed</v>
      </c>
      <c r="W17" s="442" t="b">
        <v>0</v>
      </c>
      <c r="X17" s="348"/>
      <c r="Y17" s="348"/>
      <c r="Z17" s="348"/>
      <c r="AA17" s="348"/>
      <c r="AB17" s="348"/>
      <c r="AC17" s="348"/>
      <c r="AD17" s="348"/>
      <c r="AE17" s="348"/>
    </row>
    <row r="18">
      <c r="A18" s="315" t="str">
        <f>'Bond buy_1_V4_Sep25'!B26</f>
        <v>BOTF267A</v>
      </c>
      <c r="B18" s="315" t="str">
        <f>'Bond buy_1_V4_Sep25'!C26</f>
        <v>TH0655036711</v>
      </c>
      <c r="C18" s="315">
        <f>'Bond buy_1_V4_Sep25'!D26</f>
        <v>2</v>
      </c>
      <c r="D18" s="315" t="str">
        <f>'Bond buy_1_V4_Sep25'!E26</f>
        <v>001</v>
      </c>
      <c r="E18" s="315" t="str">
        <f>'Bond buy_1_V4_Sep25'!F26</f>
        <v>BOT Bond</v>
      </c>
      <c r="F18" s="320">
        <f>'Bond buy_1_V4_Sep25'!G26</f>
        <v>45474</v>
      </c>
      <c r="G18" s="320">
        <f>'Bond buy_1_V4_Sep25'!H26</f>
        <v>46204</v>
      </c>
      <c r="H18" s="321">
        <f>'Bond buy_1_V4_Sep25'!I26</f>
        <v>1.68404</v>
      </c>
      <c r="I18" s="321">
        <f>'Bond buy_1_V4_Sep25'!J26</f>
        <v>0.05</v>
      </c>
      <c r="J18" s="315" t="str">
        <f>'Bond buy_1_V4_Sep25'!K26</f>
        <v>Compounded THOR</v>
      </c>
      <c r="K18" s="315" t="str">
        <f>'Bond buy_1_V4_Sep25'!L26</f>
        <v>Quarterly</v>
      </c>
      <c r="L18" s="315" t="str">
        <f>'Bond buy_1_V4_Sep25'!M26</f>
        <v>Actual/365</v>
      </c>
      <c r="M18" s="315" t="str">
        <f>'Bond buy_1_V4_Sep25'!N26</f>
        <v>THB</v>
      </c>
      <c r="N18" s="315" t="str">
        <f>'Bond buy_1_V4_Sep25'!O26</f>
        <v>TH</v>
      </c>
      <c r="O18" s="315" t="str">
        <f>'Bond buy_1_V4_Sep25'!P26</f>
        <v>Bullet</v>
      </c>
      <c r="P18" s="315" t="str">
        <f>'Bond buy_1_V4_Sep25'!Q26</f>
        <v>AAA</v>
      </c>
      <c r="Q18" s="315" t="str">
        <f>'Bond buy_1_V4_Sep25'!R26</f>
        <v>AAA(tha)</v>
      </c>
      <c r="R18" s="315" t="b">
        <f>'Bond buy_1_V4_Sep25'!S26</f>
        <v>1</v>
      </c>
      <c r="S18" s="315" t="b">
        <f>'Bond buy_1_V4_Sep25'!T26</f>
        <v>1</v>
      </c>
      <c r="T18" s="315" t="str">
        <f>'Bond buy_1_V4_Sep25'!U26</f>
        <v>Active</v>
      </c>
      <c r="U18" s="323">
        <f>'Bond buy_1_V4_Sep25'!V26</f>
        <v>45917.45833</v>
      </c>
      <c r="V18" s="315" t="str">
        <f>'Bond buy_1_V4_Sep25'!W26</f>
        <v>Floating</v>
      </c>
      <c r="W18" s="442" t="b">
        <v>0</v>
      </c>
      <c r="X18" s="348"/>
      <c r="Y18" s="348"/>
      <c r="Z18" s="348"/>
      <c r="AA18" s="348"/>
      <c r="AB18" s="348"/>
      <c r="AC18" s="348"/>
      <c r="AD18" s="348"/>
      <c r="AE18" s="348"/>
    </row>
    <row r="19">
      <c r="A19" s="315" t="str">
        <f>RRP_1_V4_Sep25!B19</f>
        <v>LB29DA</v>
      </c>
      <c r="B19" s="315" t="str">
        <f>RRP_1_V4_Sep25!C19</f>
        <v>TH0623039C07</v>
      </c>
      <c r="C19" s="315">
        <f>RRP_1_V4_Sep25!D19</f>
        <v>1</v>
      </c>
      <c r="D19" s="315">
        <f>RRP_1_V4_Sep25!E19</f>
        <v>176015</v>
      </c>
      <c r="E19" s="315" t="str">
        <f>RRP_1_V4_Sep25!F19</f>
        <v>Gov Bond</v>
      </c>
      <c r="F19" s="320">
        <f>RRP_1_V4_Sep25!G19</f>
        <v>43784</v>
      </c>
      <c r="G19" s="320">
        <f>RRP_1_V4_Sep25!H19</f>
        <v>47469</v>
      </c>
      <c r="H19" s="321">
        <f>RRP_1_V4_Sep25!I19</f>
        <v>1.6</v>
      </c>
      <c r="I19" s="321" t="str">
        <f>RRP_1_V4_Sep25!J19</f>
        <v> </v>
      </c>
      <c r="J19" s="315" t="str">
        <f>RRP_1_V4_Sep25!K19</f>
        <v> </v>
      </c>
      <c r="K19" s="315" t="str">
        <f>RRP_1_V4_Sep25!L19</f>
        <v>Semi-Annual</v>
      </c>
      <c r="L19" s="315" t="str">
        <f>RRP_1_V4_Sep25!M19</f>
        <v>Actual/365</v>
      </c>
      <c r="M19" s="315" t="str">
        <f>RRP_1_V4_Sep25!N19</f>
        <v>THB</v>
      </c>
      <c r="N19" s="315" t="str">
        <f>RRP_1_V4_Sep25!O19</f>
        <v>TH</v>
      </c>
      <c r="O19" s="315" t="str">
        <f>RRP_1_V4_Sep25!P19</f>
        <v>Bullet</v>
      </c>
      <c r="P19" s="315" t="str">
        <f>RRP_1_V4_Sep25!Q19</f>
        <v>AAA</v>
      </c>
      <c r="Q19" s="315" t="str">
        <f>RRP_1_V4_Sep25!R19</f>
        <v>AAA(tha)</v>
      </c>
      <c r="R19" s="315" t="b">
        <f>RRP_1_V4_Sep25!S19</f>
        <v>1</v>
      </c>
      <c r="S19" s="315" t="b">
        <f>RRP_1_V4_Sep25!T19</f>
        <v>1</v>
      </c>
      <c r="T19" s="315" t="str">
        <f>RRP_1_V4_Sep25!U19</f>
        <v>Active</v>
      </c>
      <c r="U19" s="323">
        <f>RRP_1_V4_Sep25!V19</f>
        <v>45905</v>
      </c>
      <c r="V19" s="315" t="str">
        <f>RRP_1_V4_Sep25!W19</f>
        <v>Fixed</v>
      </c>
      <c r="W19" s="442" t="b">
        <v>0</v>
      </c>
      <c r="X19" s="348"/>
      <c r="Y19" s="348"/>
      <c r="Z19" s="348"/>
      <c r="AA19" s="348"/>
      <c r="AB19" s="348"/>
      <c r="AC19" s="348"/>
      <c r="AD19" s="348"/>
      <c r="AE19" s="348"/>
    </row>
    <row r="20">
      <c r="A20" s="315" t="str">
        <f>RRP_2_V4_Sep25!B19</f>
        <v>LB28DA</v>
      </c>
      <c r="B20" s="315" t="str">
        <f>RRP_2_V4_Sep25!C19</f>
        <v>TH0623038C09</v>
      </c>
      <c r="C20" s="315">
        <f>RRP_2_V4_Sep25!D19</f>
        <v>1</v>
      </c>
      <c r="D20" s="315">
        <f>RRP_2_V4_Sep25!E19</f>
        <v>176015</v>
      </c>
      <c r="E20" s="315" t="str">
        <f>RRP_2_V4_Sep25!F19</f>
        <v>Gov Bond</v>
      </c>
      <c r="F20" s="320">
        <f>RRP_2_V4_Sep25!G19</f>
        <v>43294</v>
      </c>
      <c r="G20" s="320">
        <f>RRP_2_V4_Sep25!H19</f>
        <v>47104</v>
      </c>
      <c r="H20" s="321">
        <f>RRP_2_V4_Sep25!I19</f>
        <v>2.875</v>
      </c>
      <c r="I20" s="321" t="str">
        <f>RRP_2_V4_Sep25!J19</f>
        <v> </v>
      </c>
      <c r="J20" s="315" t="str">
        <f>RRP_2_V4_Sep25!K19</f>
        <v> </v>
      </c>
      <c r="K20" s="315" t="str">
        <f>RRP_2_V4_Sep25!L19</f>
        <v>Semi-Annual</v>
      </c>
      <c r="L20" s="315" t="str">
        <f>RRP_2_V4_Sep25!M19</f>
        <v>Actual/365</v>
      </c>
      <c r="M20" s="315" t="str">
        <f>RRP_2_V4_Sep25!N19</f>
        <v>THB</v>
      </c>
      <c r="N20" s="315" t="str">
        <f>RRP_2_V4_Sep25!O19</f>
        <v>TH</v>
      </c>
      <c r="O20" s="315" t="str">
        <f>RRP_2_V4_Sep25!P19</f>
        <v>Bullet</v>
      </c>
      <c r="P20" s="315" t="str">
        <f>RRP_2_V4_Sep25!Q19</f>
        <v>AAA</v>
      </c>
      <c r="Q20" s="315" t="str">
        <f>RRP_2_V4_Sep25!R19</f>
        <v>AAA(tha)</v>
      </c>
      <c r="R20" s="315" t="b">
        <f>RRP_2_V4_Sep25!S19</f>
        <v>1</v>
      </c>
      <c r="S20" s="315" t="b">
        <f>RRP_2_V4_Sep25!T19</f>
        <v>1</v>
      </c>
      <c r="T20" s="315" t="str">
        <f>RRP_2_V4_Sep25!U19</f>
        <v>Active</v>
      </c>
      <c r="U20" s="323">
        <f>RRP_2_V4_Sep25!V19</f>
        <v>45926.45833</v>
      </c>
      <c r="V20" s="315" t="str">
        <f>RRP_2_V4_Sep25!W19</f>
        <v>Fixed</v>
      </c>
      <c r="W20" s="442" t="b">
        <v>0</v>
      </c>
      <c r="X20" s="348"/>
      <c r="Y20" s="348"/>
      <c r="Z20" s="348"/>
      <c r="AA20" s="348"/>
      <c r="AB20" s="348"/>
      <c r="AC20" s="348"/>
      <c r="AD20" s="348"/>
      <c r="AE20" s="348"/>
    </row>
    <row r="21">
      <c r="A21" s="315" t="str">
        <f>'Bond Buy-Sell_V4_Sep25 + Oct25'!A24</f>
        <v>EXIM266A</v>
      </c>
      <c r="B21" s="315" t="str">
        <f>'Bond Buy-Sell_V4_Sep25 + Oct25'!B24</f>
        <v>TH0624036602</v>
      </c>
      <c r="C21" s="315" t="str">
        <f>'Bond Buy-Sell_V4_Sep25 + Oct25'!C24</f>
        <v>3</v>
      </c>
      <c r="D21" s="315" t="str">
        <f>'Bond Buy-Sell_V4_Sep25 + Oct25'!D24</f>
        <v>035</v>
      </c>
      <c r="E21" s="315" t="str">
        <f>'Bond Buy-Sell_V4_Sep25 + Oct25'!E24</f>
        <v>SOE Bond</v>
      </c>
      <c r="F21" s="320">
        <f>'Bond Buy-Sell_V4_Sep25 + Oct25'!F24</f>
        <v>45083</v>
      </c>
      <c r="G21" s="320">
        <f>'Bond Buy-Sell_V4_Sep25 + Oct25'!G24</f>
        <v>46179</v>
      </c>
      <c r="H21" s="321">
        <f>'Bond Buy-Sell_V4_Sep25 + Oct25'!H24</f>
        <v>2.71</v>
      </c>
      <c r="I21" s="321">
        <f>'Bond Buy-Sell_V4_Sep25 + Oct25'!I24</f>
        <v>0</v>
      </c>
      <c r="J21" s="315" t="str">
        <f>'Bond Buy-Sell_V4_Sep25 + Oct25'!J24</f>
        <v> </v>
      </c>
      <c r="K21" s="315" t="str">
        <f>'Bond Buy-Sell_V4_Sep25 + Oct25'!K24</f>
        <v>Semi-annual</v>
      </c>
      <c r="L21" s="315" t="str">
        <f>'Bond Buy-Sell_V4_Sep25 + Oct25'!L24</f>
        <v>30/360</v>
      </c>
      <c r="M21" s="315" t="str">
        <f>'Bond Buy-Sell_V4_Sep25 + Oct25'!M24</f>
        <v>THB</v>
      </c>
      <c r="N21" s="315" t="str">
        <f>'Bond Buy-Sell_V4_Sep25 + Oct25'!N24</f>
        <v>TH</v>
      </c>
      <c r="O21" s="315" t="str">
        <f>'Bond Buy-Sell_V4_Sep25 + Oct25'!O24</f>
        <v>Bullet</v>
      </c>
      <c r="P21" s="315" t="str">
        <f>'Bond Buy-Sell_V4_Sep25 + Oct25'!P24</f>
        <v>AAA</v>
      </c>
      <c r="Q21" s="315" t="str">
        <f>'Bond Buy-Sell_V4_Sep25 + Oct25'!Q24</f>
        <v>AAA(tha)</v>
      </c>
      <c r="R21" s="315" t="b">
        <f>'Bond Buy-Sell_V4_Sep25 + Oct25'!R24</f>
        <v>1</v>
      </c>
      <c r="S21" s="315" t="b">
        <f>'Bond Buy-Sell_V4_Sep25 + Oct25'!S24</f>
        <v>1</v>
      </c>
      <c r="T21" s="315" t="str">
        <f>'Bond Buy-Sell_V4_Sep25 + Oct25'!T24</f>
        <v>Active</v>
      </c>
      <c r="U21" s="323">
        <f>'Bond Buy-Sell_V4_Sep25 + Oct25'!U24</f>
        <v>45659.625</v>
      </c>
      <c r="V21" s="315" t="str">
        <f>'Bond Buy-Sell_V4_Sep25 + Oct25'!V24</f>
        <v>Fixed</v>
      </c>
      <c r="W21" s="442" t="b">
        <v>0</v>
      </c>
      <c r="X21" s="348"/>
      <c r="Y21" s="348"/>
      <c r="Z21" s="348"/>
      <c r="AA21" s="348"/>
      <c r="AB21" s="348"/>
      <c r="AC21" s="348"/>
      <c r="AD21" s="348"/>
      <c r="AE21" s="348"/>
    </row>
    <row r="22">
      <c r="A22" s="376"/>
      <c r="B22" s="348"/>
      <c r="C22" s="348"/>
      <c r="D22" s="348"/>
      <c r="E22" s="377"/>
      <c r="F22" s="378"/>
      <c r="G22" s="377"/>
      <c r="H22" s="377"/>
      <c r="I22" s="378"/>
      <c r="J22" s="377"/>
      <c r="K22" s="348"/>
      <c r="L22" s="348"/>
      <c r="M22" s="348"/>
      <c r="N22" s="348"/>
      <c r="O22" s="348"/>
      <c r="P22" s="348"/>
      <c r="Q22" s="348"/>
      <c r="R22" s="348"/>
      <c r="S22" s="348"/>
      <c r="T22" s="348"/>
      <c r="U22" s="348"/>
      <c r="V22" s="348"/>
      <c r="W22" s="348"/>
      <c r="X22" s="348"/>
      <c r="Y22" s="348"/>
      <c r="Z22" s="348"/>
      <c r="AA22" s="348"/>
      <c r="AB22" s="348"/>
      <c r="AC22" s="348"/>
      <c r="AD22" s="348"/>
      <c r="AE22" s="348"/>
    </row>
    <row r="23">
      <c r="A23" s="440" t="str">
        <f>'V4_Result_30 Sep 2025'!A22</f>
        <v>portfolio_master</v>
      </c>
      <c r="B23" s="348"/>
      <c r="C23" s="348"/>
      <c r="D23" s="348"/>
      <c r="E23" s="443"/>
      <c r="F23" s="378"/>
      <c r="G23" s="377"/>
      <c r="H23" s="377"/>
      <c r="I23" s="378"/>
      <c r="J23" s="377"/>
      <c r="K23" s="348"/>
      <c r="L23" s="348"/>
      <c r="M23" s="348"/>
      <c r="N23" s="348"/>
      <c r="O23" s="348"/>
      <c r="P23" s="348"/>
      <c r="Q23" s="348"/>
      <c r="R23" s="348"/>
      <c r="S23" s="348"/>
      <c r="T23" s="348"/>
      <c r="U23" s="348"/>
      <c r="V23" s="348"/>
      <c r="W23" s="348"/>
      <c r="X23" s="348"/>
      <c r="Y23" s="348"/>
      <c r="Z23" s="348"/>
      <c r="AA23" s="348"/>
      <c r="AB23" s="348"/>
      <c r="AC23" s="348"/>
      <c r="AD23" s="348"/>
      <c r="AE23" s="348"/>
    </row>
    <row r="24">
      <c r="A24" s="343" t="str">
        <f t="array" ref="A24:E24">TRANSPOSE('All Table_V4_Clean'!A74:A78)</f>
        <v>portfolio_id</v>
      </c>
      <c r="B24" s="344" t="s">
        <v>557</v>
      </c>
      <c r="C24" s="344" t="s">
        <v>559</v>
      </c>
      <c r="D24" s="344" t="s">
        <v>560</v>
      </c>
      <c r="E24" s="344" t="s">
        <v>561</v>
      </c>
      <c r="F24" s="444"/>
      <c r="G24" s="377"/>
      <c r="H24" s="377"/>
      <c r="I24" s="378"/>
      <c r="J24" s="377"/>
      <c r="K24" s="348"/>
      <c r="L24" s="348"/>
      <c r="M24" s="348"/>
      <c r="N24" s="348"/>
      <c r="O24" s="348"/>
      <c r="P24" s="348"/>
      <c r="Q24" s="348"/>
      <c r="R24" s="348"/>
      <c r="S24" s="348"/>
      <c r="T24" s="348"/>
      <c r="U24" s="348"/>
      <c r="V24" s="348"/>
      <c r="W24" s="348"/>
      <c r="X24" s="348"/>
      <c r="Y24" s="348"/>
      <c r="Z24" s="348"/>
      <c r="AA24" s="348"/>
      <c r="AB24" s="348"/>
      <c r="AC24" s="348"/>
      <c r="AD24" s="348"/>
      <c r="AE24" s="348"/>
    </row>
    <row r="25">
      <c r="A25" s="315">
        <f>'Bond buy_1_V4_Sep25'!B34</f>
        <v>301</v>
      </c>
      <c r="B25" s="315" t="str">
        <f>'Bond buy_1_V4_Sep25'!C34</f>
        <v>AMC - Govt</v>
      </c>
      <c r="C25" s="315" t="str">
        <f>'Bond buy_1_V4_Sep25'!D34</f>
        <v>Treasury Desk</v>
      </c>
      <c r="D25" s="315" t="str">
        <f>'Bond buy_1_V4_Sep25'!E34</f>
        <v>AMC</v>
      </c>
      <c r="E25" s="323">
        <f>'Bond buy_1_V4_Sep25'!F34</f>
        <v>45839</v>
      </c>
      <c r="F25" s="378"/>
      <c r="G25" s="377"/>
      <c r="H25" s="377"/>
      <c r="I25" s="378"/>
      <c r="J25" s="377"/>
      <c r="K25" s="348"/>
      <c r="L25" s="348"/>
      <c r="M25" s="348"/>
      <c r="N25" s="348"/>
      <c r="O25" s="348"/>
      <c r="P25" s="348"/>
      <c r="Q25" s="348"/>
      <c r="R25" s="348"/>
      <c r="S25" s="348"/>
      <c r="T25" s="348"/>
      <c r="U25" s="348"/>
      <c r="V25" s="348"/>
      <c r="W25" s="348"/>
      <c r="X25" s="348"/>
      <c r="Y25" s="348"/>
      <c r="Z25" s="348"/>
      <c r="AA25" s="348"/>
      <c r="AB25" s="348"/>
      <c r="AC25" s="348"/>
      <c r="AD25" s="348"/>
      <c r="AE25" s="348"/>
    </row>
    <row r="26">
      <c r="A26" s="315">
        <f>'Bond buy_1_V4_Sep25'!B35</f>
        <v>302</v>
      </c>
      <c r="B26" s="315" t="str">
        <f>'Bond buy_1_V4_Sep25'!C35</f>
        <v>AMC - T-Bill</v>
      </c>
      <c r="C26" s="315" t="str">
        <f>'Bond buy_1_V4_Sep25'!D35</f>
        <v>Treasury Desk</v>
      </c>
      <c r="D26" s="315" t="str">
        <f>'Bond buy_1_V4_Sep25'!E35</f>
        <v>AMC</v>
      </c>
      <c r="E26" s="323">
        <f>'Bond buy_1_V4_Sep25'!F35</f>
        <v>45839</v>
      </c>
      <c r="F26" s="378"/>
      <c r="G26" s="377"/>
      <c r="H26" s="377"/>
      <c r="I26" s="378"/>
      <c r="J26" s="377"/>
      <c r="K26" s="348"/>
      <c r="L26" s="348"/>
      <c r="M26" s="348"/>
      <c r="N26" s="348"/>
      <c r="O26" s="348"/>
      <c r="P26" s="348"/>
      <c r="Q26" s="348"/>
      <c r="R26" s="348"/>
      <c r="S26" s="348"/>
      <c r="T26" s="348"/>
      <c r="U26" s="348"/>
      <c r="V26" s="348"/>
      <c r="W26" s="348"/>
      <c r="X26" s="348"/>
      <c r="Y26" s="348"/>
      <c r="Z26" s="348"/>
      <c r="AA26" s="348"/>
      <c r="AB26" s="348"/>
      <c r="AC26" s="348"/>
      <c r="AD26" s="348"/>
      <c r="AE26" s="348"/>
    </row>
    <row r="27">
      <c r="A27" s="315">
        <f>'Bond buy_1_V4_Sep25'!B36</f>
        <v>303</v>
      </c>
      <c r="B27" s="315" t="str">
        <f>'Bond buy_1_V4_Sep25'!C36</f>
        <v>AMC - BOT bond</v>
      </c>
      <c r="C27" s="315" t="str">
        <f>'Bond buy_1_V4_Sep25'!D36</f>
        <v>Treasury Desk</v>
      </c>
      <c r="D27" s="315" t="str">
        <f>'Bond buy_1_V4_Sep25'!E36</f>
        <v>AMC</v>
      </c>
      <c r="E27" s="323">
        <f>'Bond buy_1_V4_Sep25'!F36</f>
        <v>45839</v>
      </c>
      <c r="F27" s="378"/>
      <c r="G27" s="377"/>
      <c r="H27" s="377"/>
      <c r="I27" s="378"/>
      <c r="J27" s="377"/>
      <c r="K27" s="348"/>
      <c r="L27" s="348"/>
      <c r="M27" s="348"/>
      <c r="N27" s="348"/>
      <c r="O27" s="348"/>
      <c r="P27" s="348"/>
      <c r="Q27" s="348"/>
      <c r="R27" s="348"/>
      <c r="S27" s="348"/>
      <c r="T27" s="348"/>
      <c r="U27" s="348"/>
      <c r="V27" s="348"/>
      <c r="W27" s="348"/>
      <c r="X27" s="348"/>
      <c r="Y27" s="348"/>
      <c r="Z27" s="348"/>
      <c r="AA27" s="348"/>
      <c r="AB27" s="348"/>
      <c r="AC27" s="348"/>
      <c r="AD27" s="348"/>
      <c r="AE27" s="348"/>
    </row>
    <row r="28">
      <c r="A28" s="315">
        <f>'Bond buy_1_V4_Sep25'!B37</f>
        <v>401</v>
      </c>
      <c r="B28" s="315" t="str">
        <f>'Bond buy_1_V4_Sep25'!C37</f>
        <v>FVOCI - T-Bill</v>
      </c>
      <c r="C28" s="315" t="str">
        <f>'Bond buy_1_V4_Sep25'!D37</f>
        <v>Treasury Desk</v>
      </c>
      <c r="D28" s="315" t="str">
        <f>'Bond buy_1_V4_Sep25'!E37</f>
        <v>FVOCI</v>
      </c>
      <c r="E28" s="323">
        <f>'Bond buy_1_V4_Sep25'!F37</f>
        <v>45839</v>
      </c>
      <c r="F28" s="378"/>
      <c r="G28" s="377"/>
      <c r="H28" s="377"/>
      <c r="I28" s="378"/>
      <c r="J28" s="377"/>
      <c r="K28" s="348"/>
      <c r="L28" s="348"/>
      <c r="M28" s="348"/>
      <c r="N28" s="348"/>
      <c r="O28" s="348"/>
      <c r="P28" s="348"/>
      <c r="Q28" s="348"/>
      <c r="R28" s="348"/>
      <c r="S28" s="348"/>
      <c r="T28" s="348"/>
      <c r="U28" s="348"/>
      <c r="V28" s="348"/>
      <c r="W28" s="348"/>
      <c r="X28" s="348"/>
      <c r="Y28" s="348"/>
      <c r="Z28" s="348"/>
      <c r="AA28" s="348"/>
      <c r="AB28" s="348"/>
      <c r="AC28" s="348"/>
      <c r="AD28" s="348"/>
      <c r="AE28" s="348"/>
    </row>
    <row r="29">
      <c r="A29" s="315">
        <f>'Bond buy_1_V4_Sep25'!B38</f>
        <v>402</v>
      </c>
      <c r="B29" s="315" t="str">
        <f>'Bond buy_1_V4_Sep25'!C38</f>
        <v>FVOCI - BOT bond</v>
      </c>
      <c r="C29" s="315" t="str">
        <f>'Bond buy_1_V4_Sep25'!D38</f>
        <v>Treasury Desk</v>
      </c>
      <c r="D29" s="315" t="str">
        <f>'Bond buy_1_V4_Sep25'!E38</f>
        <v>FVOCI</v>
      </c>
      <c r="E29" s="323">
        <f>'Bond buy_1_V4_Sep25'!F38</f>
        <v>45839</v>
      </c>
      <c r="F29" s="378"/>
      <c r="G29" s="377"/>
      <c r="H29" s="377"/>
      <c r="I29" s="378"/>
      <c r="J29" s="377"/>
      <c r="K29" s="348"/>
      <c r="L29" s="348"/>
      <c r="M29" s="348"/>
      <c r="N29" s="348"/>
      <c r="O29" s="348"/>
      <c r="P29" s="348"/>
      <c r="Q29" s="348"/>
      <c r="R29" s="348"/>
      <c r="S29" s="348"/>
      <c r="T29" s="348"/>
      <c r="U29" s="348"/>
      <c r="V29" s="348"/>
      <c r="W29" s="348"/>
      <c r="X29" s="348"/>
      <c r="Y29" s="348"/>
      <c r="Z29" s="348"/>
      <c r="AA29" s="348"/>
      <c r="AB29" s="348"/>
      <c r="AC29" s="348"/>
      <c r="AD29" s="348"/>
      <c r="AE29" s="348"/>
    </row>
    <row r="30">
      <c r="A30" s="315">
        <f>'Bond buy_1_V4_Sep25'!B39</f>
        <v>403</v>
      </c>
      <c r="B30" s="315" t="str">
        <f>'Bond buy_1_V4_Sep25'!C39</f>
        <v>FVOCI - SOE</v>
      </c>
      <c r="C30" s="315" t="str">
        <f>'Bond buy_1_V4_Sep25'!D39</f>
        <v>Treasury Desk</v>
      </c>
      <c r="D30" s="315" t="str">
        <f>'Bond buy_1_V4_Sep25'!E39</f>
        <v>FVOCI</v>
      </c>
      <c r="E30" s="323">
        <f>'Bond buy_1_V4_Sep25'!F39</f>
        <v>45839</v>
      </c>
      <c r="F30" s="378"/>
      <c r="G30" s="377"/>
      <c r="H30" s="377"/>
      <c r="I30" s="378"/>
      <c r="J30" s="377"/>
      <c r="K30" s="348"/>
      <c r="L30" s="348"/>
      <c r="M30" s="348"/>
      <c r="N30" s="348"/>
      <c r="O30" s="348"/>
      <c r="P30" s="348"/>
      <c r="Q30" s="348"/>
      <c r="R30" s="348"/>
      <c r="S30" s="348"/>
      <c r="T30" s="348"/>
      <c r="U30" s="348"/>
      <c r="V30" s="348"/>
      <c r="W30" s="348"/>
      <c r="X30" s="348"/>
      <c r="Y30" s="348"/>
      <c r="Z30" s="348"/>
      <c r="AA30" s="348"/>
      <c r="AB30" s="348"/>
      <c r="AC30" s="348"/>
      <c r="AD30" s="348"/>
      <c r="AE30" s="348"/>
    </row>
    <row r="31">
      <c r="A31" s="376"/>
      <c r="B31" s="348"/>
      <c r="C31" s="348"/>
      <c r="D31" s="348"/>
      <c r="E31" s="377"/>
      <c r="F31" s="378"/>
      <c r="G31" s="377"/>
      <c r="H31" s="377"/>
      <c r="I31" s="378"/>
      <c r="J31" s="377"/>
      <c r="K31" s="348"/>
      <c r="L31" s="348"/>
      <c r="M31" s="348"/>
      <c r="N31" s="348"/>
      <c r="O31" s="348"/>
      <c r="P31" s="348"/>
      <c r="Q31" s="348"/>
      <c r="R31" s="348"/>
      <c r="S31" s="348"/>
      <c r="T31" s="348"/>
      <c r="U31" s="348"/>
      <c r="V31" s="348"/>
      <c r="W31" s="348"/>
      <c r="X31" s="348"/>
      <c r="Y31" s="348"/>
      <c r="Z31" s="348"/>
      <c r="AA31" s="348"/>
      <c r="AB31" s="348"/>
      <c r="AC31" s="348"/>
      <c r="AD31" s="348"/>
      <c r="AE31" s="348"/>
    </row>
    <row r="32">
      <c r="A32" s="376"/>
      <c r="B32" s="348"/>
      <c r="C32" s="348"/>
      <c r="D32" s="348"/>
      <c r="E32" s="377"/>
      <c r="F32" s="378"/>
      <c r="G32" s="377"/>
      <c r="H32" s="377"/>
      <c r="I32" s="378"/>
      <c r="J32" s="377"/>
      <c r="K32" s="348"/>
      <c r="L32" s="348"/>
      <c r="M32" s="348"/>
      <c r="N32" s="348"/>
      <c r="O32" s="348"/>
      <c r="P32" s="348"/>
      <c r="Q32" s="348"/>
      <c r="R32" s="348"/>
      <c r="S32" s="348"/>
      <c r="T32" s="348"/>
      <c r="U32" s="348"/>
      <c r="V32" s="348"/>
      <c r="W32" s="348"/>
      <c r="X32" s="348"/>
      <c r="Y32" s="348"/>
      <c r="Z32" s="348"/>
      <c r="AA32" s="348"/>
      <c r="AB32" s="348"/>
      <c r="AC32" s="348"/>
      <c r="AD32" s="348"/>
      <c r="AE32" s="348"/>
    </row>
    <row r="33">
      <c r="A33" s="440" t="str">
        <f>'V4_Result_30 Sep 2025'!A32</f>
        <v>netting_agreement</v>
      </c>
      <c r="B33" s="348"/>
      <c r="C33" s="348"/>
      <c r="D33" s="348"/>
      <c r="E33" s="377"/>
      <c r="F33" s="378"/>
      <c r="G33" s="377"/>
      <c r="H33" s="377"/>
      <c r="I33" s="378"/>
      <c r="J33" s="377"/>
      <c r="K33" s="348"/>
      <c r="L33" s="348"/>
      <c r="M33" s="348"/>
      <c r="N33" s="348"/>
      <c r="O33" s="348"/>
      <c r="P33" s="348"/>
      <c r="Q33" s="348"/>
      <c r="R33" s="348"/>
      <c r="S33" s="348"/>
      <c r="T33" s="348"/>
      <c r="U33" s="348"/>
      <c r="V33" s="348"/>
      <c r="W33" s="348"/>
      <c r="X33" s="348"/>
      <c r="Y33" s="348"/>
      <c r="Z33" s="348"/>
      <c r="AA33" s="348"/>
      <c r="AB33" s="348"/>
      <c r="AC33" s="348"/>
      <c r="AD33" s="348"/>
      <c r="AE33" s="348"/>
    </row>
    <row r="34">
      <c r="A34" s="333" t="str">
        <f t="array" ref="A34:O34">TRANSPOSE('All Table_V4_Clean'!A84:A98)</f>
        <v>netting_agreement_id</v>
      </c>
      <c r="B34" s="334" t="s">
        <v>7</v>
      </c>
      <c r="C34" s="334" t="s">
        <v>570</v>
      </c>
      <c r="D34" s="334" t="s">
        <v>572</v>
      </c>
      <c r="E34" s="334" t="s">
        <v>575</v>
      </c>
      <c r="F34" s="334" t="s">
        <v>579</v>
      </c>
      <c r="G34" s="334" t="s">
        <v>583</v>
      </c>
      <c r="H34" s="335" t="s">
        <v>585</v>
      </c>
      <c r="I34" s="334" t="s">
        <v>525</v>
      </c>
      <c r="J34" s="334" t="s">
        <v>589</v>
      </c>
      <c r="K34" s="334" t="s">
        <v>592</v>
      </c>
      <c r="L34" s="334" t="s">
        <v>595</v>
      </c>
      <c r="M34" s="334" t="s">
        <v>597</v>
      </c>
      <c r="N34" s="334" t="s">
        <v>598</v>
      </c>
      <c r="O34" s="334" t="s">
        <v>600</v>
      </c>
      <c r="P34" s="348"/>
      <c r="Q34" s="348"/>
      <c r="R34" s="348"/>
      <c r="S34" s="348"/>
      <c r="T34" s="348"/>
      <c r="U34" s="348"/>
      <c r="V34" s="348"/>
      <c r="W34" s="348"/>
      <c r="X34" s="348"/>
      <c r="Y34" s="348"/>
      <c r="Z34" s="348"/>
      <c r="AA34" s="348"/>
      <c r="AB34" s="348"/>
      <c r="AC34" s="348"/>
      <c r="AD34" s="348"/>
      <c r="AE34" s="348"/>
    </row>
    <row r="35">
      <c r="A35" s="336" t="str">
        <f>RRP_1_V4_Sep25!B31</f>
        <v>GMRA_2023_BB</v>
      </c>
      <c r="B35" s="336">
        <f>RRP_1_V4_Sep25!C31</f>
        <v>101</v>
      </c>
      <c r="C35" s="336">
        <f>RRP_1_V4_Sep25!D31</f>
        <v>20001</v>
      </c>
      <c r="D35" s="336" t="str">
        <f>RRP_1_V4_Sep25!E31</f>
        <v>GMRA</v>
      </c>
      <c r="E35" s="336" t="str">
        <f>RRP_1_V4_Sep25!F31</f>
        <v>COLLATERAL</v>
      </c>
      <c r="F35" s="336" t="str">
        <f>RRP_1_V4_Sep25!G31</f>
        <v>REP</v>
      </c>
      <c r="G35" s="337">
        <f>RRP_1_V4_Sep25!H31</f>
        <v>45823</v>
      </c>
      <c r="H35" s="337">
        <f>RRP_1_V4_Sep25!I31</f>
        <v>45839</v>
      </c>
      <c r="I35" s="337">
        <f>RRP_1_V4_Sep25!J31</f>
        <v>46203</v>
      </c>
      <c r="J35" s="445">
        <f>RRP_1_V4_Sep25!K31</f>
        <v>0</v>
      </c>
      <c r="K35" s="339" t="str">
        <f>RRP_1_V4_Sep25!L31</f>
        <v> </v>
      </c>
      <c r="L35" s="339" t="str">
        <f>RRP_1_V4_Sep25!M31</f>
        <v>THB</v>
      </c>
      <c r="M35" s="340">
        <f>RRP_1_V4_Sep25!N31</f>
        <v>45717.4375</v>
      </c>
      <c r="N35" s="340">
        <f>RRP_1_V4_Sep25!O31</f>
        <v>45741.78125</v>
      </c>
      <c r="O35" s="339" t="str">
        <f>RRP_1_V4_Sep25!P31</f>
        <v>Active</v>
      </c>
      <c r="P35" s="348"/>
      <c r="Q35" s="348"/>
      <c r="R35" s="348"/>
      <c r="S35" s="348"/>
      <c r="T35" s="348"/>
      <c r="U35" s="348"/>
      <c r="V35" s="348"/>
      <c r="W35" s="348"/>
      <c r="X35" s="348"/>
      <c r="Y35" s="348"/>
      <c r="Z35" s="348"/>
      <c r="AA35" s="348"/>
      <c r="AB35" s="348"/>
      <c r="AC35" s="348"/>
      <c r="AD35" s="348"/>
      <c r="AE35" s="348"/>
    </row>
    <row r="36">
      <c r="A36" s="336" t="str">
        <f>RRP_2_V4_Sep25!B31</f>
        <v>GMRA_2023_KB</v>
      </c>
      <c r="B36" s="336">
        <f>RRP_2_V4_Sep25!C31</f>
        <v>102</v>
      </c>
      <c r="C36" s="336">
        <f>RRP_2_V4_Sep25!D31</f>
        <v>20002</v>
      </c>
      <c r="D36" s="336" t="str">
        <f>RRP_2_V4_Sep25!E31</f>
        <v>GMRA</v>
      </c>
      <c r="E36" s="336" t="str">
        <f>RRP_2_V4_Sep25!F31</f>
        <v>COLLATERAL</v>
      </c>
      <c r="F36" s="336" t="str">
        <f>RRP_2_V4_Sep25!G31</f>
        <v>REP</v>
      </c>
      <c r="G36" s="337">
        <f>RRP_2_V4_Sep25!H31</f>
        <v>45823</v>
      </c>
      <c r="H36" s="337">
        <f>RRP_2_V4_Sep25!I31</f>
        <v>45839</v>
      </c>
      <c r="I36" s="337">
        <f>RRP_2_V4_Sep25!J31</f>
        <v>46203</v>
      </c>
      <c r="J36" s="445">
        <f>RRP_2_V4_Sep25!K31</f>
        <v>0</v>
      </c>
      <c r="K36" s="339" t="str">
        <f>RRP_2_V4_Sep25!L31</f>
        <v> </v>
      </c>
      <c r="L36" s="339" t="str">
        <f>RRP_2_V4_Sep25!M31</f>
        <v>THB</v>
      </c>
      <c r="M36" s="340">
        <f>RRP_2_V4_Sep25!N31</f>
        <v>45717.4375</v>
      </c>
      <c r="N36" s="340">
        <f>RRP_2_V4_Sep25!O31</f>
        <v>45741.78125</v>
      </c>
      <c r="O36" s="339" t="str">
        <f>RRP_2_V4_Sep25!P31</f>
        <v>Active</v>
      </c>
      <c r="P36" s="348"/>
      <c r="Q36" s="348"/>
      <c r="R36" s="348"/>
      <c r="S36" s="348"/>
      <c r="T36" s="348"/>
      <c r="U36" s="348"/>
      <c r="V36" s="348"/>
      <c r="W36" s="348"/>
      <c r="X36" s="348"/>
      <c r="Y36" s="348"/>
      <c r="Z36" s="348"/>
      <c r="AA36" s="348"/>
      <c r="AB36" s="348"/>
      <c r="AC36" s="348"/>
      <c r="AD36" s="348"/>
      <c r="AE36" s="348"/>
    </row>
    <row r="37">
      <c r="A37" s="336" t="str">
        <f>Repo_1_V4_Sep25!B25</f>
        <v>GMRA_2023_KT</v>
      </c>
      <c r="B37" s="336">
        <f>Repo_1_V4_Sep25!C25</f>
        <v>103</v>
      </c>
      <c r="C37" s="336">
        <f>Repo_1_V4_Sep25!D25</f>
        <v>20003</v>
      </c>
      <c r="D37" s="336" t="str">
        <f>Repo_1_V4_Sep25!E25</f>
        <v>GMRA</v>
      </c>
      <c r="E37" s="336" t="str">
        <f>Repo_1_V4_Sep25!F25</f>
        <v>COLLATERAL</v>
      </c>
      <c r="F37" s="336" t="str">
        <f>Repo_1_V4_Sep25!G25</f>
        <v>REP</v>
      </c>
      <c r="G37" s="337">
        <f>Repo_1_V4_Sep25!H25</f>
        <v>45823</v>
      </c>
      <c r="H37" s="337">
        <f>Repo_1_V4_Sep25!I25</f>
        <v>45839</v>
      </c>
      <c r="I37" s="337">
        <f>Repo_1_V4_Sep25!J25</f>
        <v>46203</v>
      </c>
      <c r="J37" s="445">
        <f>Repo_1_V4_Sep25!K25</f>
        <v>0</v>
      </c>
      <c r="K37" s="339" t="str">
        <f>Repo_1_V4_Sep25!L25</f>
        <v> </v>
      </c>
      <c r="L37" s="339" t="str">
        <f>Repo_1_V4_Sep25!M25</f>
        <v>THB</v>
      </c>
      <c r="M37" s="340">
        <f>Repo_1_V4_Sep25!N25</f>
        <v>45717.4375</v>
      </c>
      <c r="N37" s="340">
        <f>Repo_1_V4_Sep25!O25</f>
        <v>45741.78125</v>
      </c>
      <c r="O37" s="339" t="str">
        <f>Repo_1_V4_Sep25!P25</f>
        <v>Active</v>
      </c>
      <c r="P37" s="348"/>
      <c r="Q37" s="348"/>
      <c r="R37" s="348"/>
      <c r="S37" s="348"/>
      <c r="T37" s="348"/>
      <c r="U37" s="348"/>
      <c r="V37" s="348"/>
      <c r="W37" s="348"/>
      <c r="X37" s="348"/>
      <c r="Y37" s="348"/>
      <c r="Z37" s="348"/>
      <c r="AA37" s="348"/>
      <c r="AB37" s="348"/>
      <c r="AC37" s="348"/>
      <c r="AD37" s="348"/>
      <c r="AE37" s="348"/>
    </row>
    <row r="38">
      <c r="A38" s="336" t="str">
        <f>Repo_2_V4_Sep25!B25</f>
        <v>GMRA_2024_KB</v>
      </c>
      <c r="B38" s="336">
        <f>Repo_2_V4_Sep25!C25</f>
        <v>102</v>
      </c>
      <c r="C38" s="336">
        <f>Repo_2_V4_Sep25!D25</f>
        <v>20004</v>
      </c>
      <c r="D38" s="336" t="str">
        <f>Repo_2_V4_Sep25!E25</f>
        <v>GMRA</v>
      </c>
      <c r="E38" s="336" t="str">
        <f>Repo_2_V4_Sep25!F25</f>
        <v>COLLATERAL</v>
      </c>
      <c r="F38" s="336" t="str">
        <f>Repo_2_V4_Sep25!G25</f>
        <v>REP</v>
      </c>
      <c r="G38" s="337">
        <f>Repo_2_V4_Sep25!H25</f>
        <v>45823</v>
      </c>
      <c r="H38" s="337">
        <f>Repo_2_V4_Sep25!I25</f>
        <v>45839</v>
      </c>
      <c r="I38" s="337">
        <f>Repo_2_V4_Sep25!J25</f>
        <v>46203</v>
      </c>
      <c r="J38" s="445">
        <f>Repo_2_V4_Sep25!K25</f>
        <v>0</v>
      </c>
      <c r="K38" s="339" t="str">
        <f>Repo_2_V4_Sep25!L25</f>
        <v> </v>
      </c>
      <c r="L38" s="339" t="str">
        <f>Repo_2_V4_Sep25!M25</f>
        <v>THB</v>
      </c>
      <c r="M38" s="340">
        <f>Repo_2_V4_Sep25!N25</f>
        <v>45717.4375</v>
      </c>
      <c r="N38" s="340">
        <f>Repo_2_V4_Sep25!O25</f>
        <v>45741.78125</v>
      </c>
      <c r="O38" s="339" t="str">
        <f>Repo_2_V4_Sep25!P25</f>
        <v>Active</v>
      </c>
      <c r="P38" s="348"/>
      <c r="Q38" s="348"/>
      <c r="R38" s="348"/>
      <c r="S38" s="348"/>
      <c r="T38" s="348"/>
      <c r="U38" s="348"/>
      <c r="V38" s="348"/>
      <c r="W38" s="348"/>
      <c r="X38" s="348"/>
      <c r="Y38" s="348"/>
      <c r="Z38" s="348"/>
      <c r="AA38" s="348"/>
      <c r="AB38" s="348"/>
      <c r="AC38" s="348"/>
      <c r="AD38" s="348"/>
      <c r="AE38" s="348"/>
    </row>
    <row r="39">
      <c r="A39" s="376"/>
      <c r="B39" s="348"/>
      <c r="C39" s="348"/>
      <c r="D39" s="348"/>
      <c r="E39" s="377"/>
      <c r="F39" s="378"/>
      <c r="G39" s="377"/>
      <c r="H39" s="377"/>
      <c r="I39" s="378"/>
      <c r="J39" s="377"/>
      <c r="K39" s="348"/>
      <c r="L39" s="348"/>
      <c r="M39" s="348"/>
      <c r="N39" s="348"/>
      <c r="O39" s="348"/>
      <c r="P39" s="348"/>
      <c r="Q39" s="348"/>
      <c r="R39" s="348"/>
      <c r="S39" s="348"/>
      <c r="T39" s="348"/>
      <c r="U39" s="348"/>
      <c r="V39" s="348"/>
      <c r="W39" s="348"/>
      <c r="X39" s="348"/>
      <c r="Y39" s="348"/>
      <c r="Z39" s="348"/>
      <c r="AA39" s="348"/>
      <c r="AB39" s="348"/>
      <c r="AC39" s="348"/>
      <c r="AD39" s="348"/>
      <c r="AE39" s="348"/>
    </row>
    <row r="40">
      <c r="A40" s="376"/>
      <c r="B40" s="348"/>
      <c r="C40" s="348"/>
      <c r="D40" s="348"/>
      <c r="E40" s="377"/>
      <c r="F40" s="378"/>
      <c r="G40" s="377"/>
      <c r="H40" s="377"/>
      <c r="I40" s="378"/>
      <c r="J40" s="377"/>
      <c r="K40" s="348"/>
      <c r="L40" s="348"/>
      <c r="M40" s="348"/>
      <c r="N40" s="348"/>
      <c r="O40" s="348"/>
      <c r="P40" s="348"/>
      <c r="Q40" s="348"/>
      <c r="R40" s="348"/>
      <c r="S40" s="348"/>
      <c r="T40" s="348"/>
      <c r="U40" s="348"/>
      <c r="V40" s="348"/>
      <c r="W40" s="348"/>
      <c r="X40" s="348"/>
      <c r="Y40" s="348"/>
      <c r="Z40" s="348"/>
      <c r="AA40" s="348"/>
      <c r="AB40" s="348"/>
      <c r="AC40" s="348"/>
      <c r="AD40" s="348"/>
      <c r="AE40" s="348"/>
    </row>
    <row r="41">
      <c r="A41" s="440" t="str">
        <f>'V4_Result_30 Sep 2025'!A40</f>
        <v>limit_utilization</v>
      </c>
      <c r="B41" s="348"/>
      <c r="C41" s="348"/>
      <c r="D41" s="376"/>
      <c r="E41" s="377"/>
      <c r="F41" s="378"/>
      <c r="G41" s="377"/>
      <c r="H41" s="377"/>
      <c r="I41" s="378"/>
      <c r="J41" s="377"/>
      <c r="K41" s="348"/>
      <c r="L41" s="348"/>
      <c r="M41" s="348"/>
      <c r="N41" s="348"/>
      <c r="O41" s="348"/>
      <c r="P41" s="348"/>
      <c r="Q41" s="348"/>
      <c r="R41" s="348"/>
      <c r="S41" s="348"/>
      <c r="T41" s="348"/>
      <c r="U41" s="348"/>
      <c r="V41" s="348"/>
      <c r="W41" s="348"/>
      <c r="X41" s="348"/>
      <c r="Y41" s="348"/>
      <c r="Z41" s="348"/>
      <c r="AA41" s="348"/>
      <c r="AB41" s="348"/>
      <c r="AC41" s="348"/>
      <c r="AD41" s="348"/>
      <c r="AE41" s="348"/>
    </row>
    <row r="42">
      <c r="A42" s="343" t="str">
        <f t="array" ref="A42:K42">TRANSPOSE('All Table_V4_Clean'!A340:A350)</f>
        <v>limit_id</v>
      </c>
      <c r="B42" s="344" t="s">
        <v>7</v>
      </c>
      <c r="C42" s="344" t="s">
        <v>905</v>
      </c>
      <c r="D42" s="344" t="s">
        <v>534</v>
      </c>
      <c r="E42" s="344" t="s">
        <v>906</v>
      </c>
      <c r="F42" s="344" t="s">
        <v>908</v>
      </c>
      <c r="G42" s="344" t="s">
        <v>910</v>
      </c>
      <c r="H42" s="344" t="s">
        <v>912</v>
      </c>
      <c r="I42" s="344" t="s">
        <v>915</v>
      </c>
      <c r="J42" s="344" t="s">
        <v>482</v>
      </c>
      <c r="K42" s="345" t="s">
        <v>452</v>
      </c>
      <c r="L42" s="348"/>
      <c r="M42" s="348"/>
      <c r="N42" s="348"/>
      <c r="O42" s="348"/>
      <c r="P42" s="348"/>
      <c r="Q42" s="348"/>
      <c r="R42" s="348"/>
      <c r="S42" s="348"/>
      <c r="T42" s="348"/>
      <c r="U42" s="348"/>
      <c r="V42" s="348"/>
      <c r="W42" s="348"/>
      <c r="X42" s="348"/>
      <c r="Y42" s="348"/>
      <c r="Z42" s="348"/>
      <c r="AA42" s="348"/>
      <c r="AB42" s="348"/>
      <c r="AC42" s="348"/>
      <c r="AD42" s="348"/>
      <c r="AE42" s="348"/>
    </row>
    <row r="43">
      <c r="A43" s="336">
        <f>RRP_1_V4_Sep25!B25</f>
        <v>1001</v>
      </c>
      <c r="B43" s="336">
        <f>RRP_1_V4_Sep25!C25</f>
        <v>101</v>
      </c>
      <c r="C43" s="336" t="str">
        <f>RRP_1_V4_Sep25!D25</f>
        <v>REPO_LIMIT</v>
      </c>
      <c r="D43" s="336" t="str">
        <f>RRP_1_V4_Sep25!E25</f>
        <v>THB</v>
      </c>
      <c r="E43" s="346">
        <f>RRP_1_V4_Sep25!F25</f>
        <v>800000000</v>
      </c>
      <c r="F43" s="346">
        <f>RRP_1_V4_Sep25!G25</f>
        <v>1000000000</v>
      </c>
      <c r="G43" s="346">
        <f>RRP_1_V4_Sep25!H25</f>
        <v>200000000</v>
      </c>
      <c r="H43" s="347">
        <f>RRP_1_V4_Sep25!I25</f>
        <v>45782</v>
      </c>
      <c r="I43" s="340">
        <f>RRP_1_V4_Sep25!J25</f>
        <v>45905.43751</v>
      </c>
      <c r="J43" s="347">
        <f>RRP_1_V4_Sep25!K25</f>
        <v>45782</v>
      </c>
      <c r="K43" s="336" t="str">
        <f>RRP_1_V4_Sep25!L25</f>
        <v>BBL0107536000374</v>
      </c>
      <c r="L43" s="348"/>
      <c r="M43" s="348"/>
      <c r="N43" s="348"/>
      <c r="O43" s="348"/>
      <c r="P43" s="348"/>
      <c r="Q43" s="348"/>
      <c r="R43" s="348"/>
      <c r="S43" s="348"/>
      <c r="T43" s="348"/>
      <c r="U43" s="348"/>
      <c r="V43" s="348"/>
      <c r="W43" s="348"/>
      <c r="X43" s="348"/>
      <c r="Y43" s="348"/>
      <c r="Z43" s="348"/>
      <c r="AA43" s="348"/>
      <c r="AB43" s="348"/>
      <c r="AC43" s="348"/>
      <c r="AD43" s="348"/>
      <c r="AE43" s="348"/>
    </row>
    <row r="44">
      <c r="A44" s="336">
        <f>RRP_2_V4_Sep25!B25</f>
        <v>1002</v>
      </c>
      <c r="B44" s="336">
        <f>RRP_2_V4_Sep25!C25</f>
        <v>102</v>
      </c>
      <c r="C44" s="336" t="str">
        <f>RRP_2_V4_Sep25!D25</f>
        <v>REPO_LIMIT</v>
      </c>
      <c r="D44" s="336" t="str">
        <f>RRP_2_V4_Sep25!E25</f>
        <v>THB</v>
      </c>
      <c r="E44" s="346">
        <f>RRP_2_V4_Sep25!F25</f>
        <v>900000000</v>
      </c>
      <c r="F44" s="346">
        <f>RRP_2_V4_Sep25!G25</f>
        <v>1000000000</v>
      </c>
      <c r="G44" s="346">
        <f>RRP_2_V4_Sep25!H25</f>
        <v>300000000</v>
      </c>
      <c r="H44" s="347">
        <f>RRP_2_V4_Sep25!I25</f>
        <v>45782</v>
      </c>
      <c r="I44" s="340">
        <f>RRP_2_V4_Sep25!J25</f>
        <v>45926.39583</v>
      </c>
      <c r="J44" s="347">
        <f>RRP_2_V4_Sep25!K25</f>
        <v>45782</v>
      </c>
      <c r="K44" s="336" t="str">
        <f>RRP_2_V4_Sep25!L25</f>
        <v>KBANK0107536000315</v>
      </c>
      <c r="L44" s="348"/>
      <c r="M44" s="348"/>
      <c r="N44" s="348"/>
      <c r="O44" s="348"/>
      <c r="P44" s="348"/>
      <c r="Q44" s="348"/>
      <c r="R44" s="348"/>
      <c r="S44" s="348"/>
      <c r="T44" s="348"/>
      <c r="U44" s="348"/>
      <c r="V44" s="348"/>
      <c r="W44" s="348"/>
      <c r="X44" s="348"/>
      <c r="Y44" s="348"/>
      <c r="Z44" s="348"/>
      <c r="AA44" s="348"/>
      <c r="AB44" s="348"/>
      <c r="AC44" s="348"/>
      <c r="AD44" s="348"/>
      <c r="AE44" s="348"/>
    </row>
    <row r="45">
      <c r="A45" s="446">
        <f>'IB Lend_V4_Sep25'!A135</f>
        <v>2001</v>
      </c>
      <c r="B45" s="446">
        <f>'IB Lend_V4_Sep25'!B135</f>
        <v>101</v>
      </c>
      <c r="C45" s="446" t="str">
        <f>'IB Lend_V4_Sep25'!C135</f>
        <v>PLACEMENT_LIMIT</v>
      </c>
      <c r="D45" s="446" t="str">
        <f>'IB Lend_V4_Sep25'!D135</f>
        <v>THB</v>
      </c>
      <c r="E45" s="346">
        <f>'IB Lend_V4_Sep25'!E135</f>
        <v>500000000</v>
      </c>
      <c r="F45" s="346">
        <f>'IB Lend_V4_Sep25'!F135</f>
        <v>1000000000</v>
      </c>
      <c r="G45" s="346">
        <f>'IB Lend_V4_Sep25'!G135</f>
        <v>500000000</v>
      </c>
      <c r="H45" s="347">
        <f>'IB Lend_V4_Sep25'!H135</f>
        <v>45901</v>
      </c>
      <c r="I45" s="340">
        <f>'IB Lend_V4_Sep25'!I135</f>
        <v>45930.375</v>
      </c>
      <c r="J45" s="347">
        <f>'IB Lend_V4_Sep25'!J135</f>
        <v>45901</v>
      </c>
      <c r="K45" s="446" t="str">
        <f>'IB Lend_V4_Sep25'!K135</f>
        <v>BBL0107536000374</v>
      </c>
      <c r="L45" s="447"/>
      <c r="M45" s="447"/>
      <c r="N45" s="447"/>
      <c r="O45" s="447"/>
      <c r="P45" s="447"/>
      <c r="Q45" s="447"/>
      <c r="R45" s="447"/>
      <c r="S45" s="447"/>
      <c r="T45" s="447"/>
      <c r="U45" s="447"/>
      <c r="V45" s="447"/>
      <c r="W45" s="447"/>
      <c r="X45" s="447"/>
      <c r="Y45" s="447"/>
      <c r="Z45" s="447"/>
      <c r="AA45" s="447"/>
      <c r="AB45" s="447"/>
      <c r="AC45" s="447"/>
      <c r="AD45" s="447"/>
      <c r="AE45" s="447"/>
    </row>
    <row r="46">
      <c r="A46" s="446">
        <f>'IB Lend_V4_Oct25'!A114</f>
        <v>2002</v>
      </c>
      <c r="B46" s="446">
        <f>'IB Lend_V4_Oct25'!B114</f>
        <v>104</v>
      </c>
      <c r="C46" s="446" t="str">
        <f>'IB Lend_V4_Oct25'!C114</f>
        <v>PLACEMENT_LIMIT</v>
      </c>
      <c r="D46" s="446" t="str">
        <f>'IB Lend_V4_Oct25'!D114</f>
        <v>THB</v>
      </c>
      <c r="E46" s="448">
        <f>'IB Lend_V4_Oct25'!E114</f>
        <v>400000000</v>
      </c>
      <c r="F46" s="448">
        <f>'IB Lend_V4_Oct25'!F114</f>
        <v>500000000</v>
      </c>
      <c r="G46" s="448">
        <f>'IB Lend_V4_Oct25'!G114</f>
        <v>100000000</v>
      </c>
      <c r="H46" s="347">
        <f>'IB Lend_V4_Oct25'!H114</f>
        <v>45828</v>
      </c>
      <c r="I46" s="340">
        <f>'IB Lend_V4_Oct25'!I114</f>
        <v>45931.375</v>
      </c>
      <c r="J46" s="347">
        <f>'IB Lend_V4_Oct25'!J114</f>
        <v>45828</v>
      </c>
      <c r="K46" s="336" t="str">
        <f>'IB Lend_V4_Oct25'!K114</f>
        <v>CIMB0107537002338</v>
      </c>
      <c r="L46" s="447"/>
      <c r="M46" s="447"/>
      <c r="N46" s="447"/>
      <c r="O46" s="447"/>
      <c r="P46" s="447"/>
      <c r="Q46" s="447"/>
      <c r="R46" s="447"/>
      <c r="S46" s="447"/>
      <c r="T46" s="447"/>
      <c r="U46" s="447"/>
      <c r="V46" s="447"/>
      <c r="W46" s="447"/>
      <c r="X46" s="447"/>
      <c r="Y46" s="447"/>
      <c r="Z46" s="447"/>
      <c r="AA46" s="447"/>
      <c r="AB46" s="447"/>
      <c r="AC46" s="447"/>
      <c r="AD46" s="447"/>
      <c r="AE46" s="447"/>
    </row>
    <row r="47">
      <c r="A47" s="446">
        <f>'IB Lend_V4_Oct25'!A113</f>
        <v>2003</v>
      </c>
      <c r="B47" s="446">
        <f>'IB Lend_V4_Oct25'!B113</f>
        <v>113</v>
      </c>
      <c r="C47" s="446" t="str">
        <f>'IB Lend_V4_Oct25'!C113</f>
        <v>PLACEMENT_LIMIT</v>
      </c>
      <c r="D47" s="446" t="str">
        <f>'IB Lend_V4_Oct25'!D113</f>
        <v>THB</v>
      </c>
      <c r="E47" s="448">
        <f>'IB Lend_V4_Oct25'!E113</f>
        <v>1000000000</v>
      </c>
      <c r="F47" s="448">
        <f>'IB Lend_V4_Oct25'!F113</f>
        <v>500000000</v>
      </c>
      <c r="G47" s="448">
        <f>'IB Lend_V4_Oct25'!G113</f>
        <v>0</v>
      </c>
      <c r="H47" s="347">
        <f>'IB Lend_V4_Oct25'!H113</f>
        <v>45931</v>
      </c>
      <c r="I47" s="340">
        <f>'IB Lend_V4_Oct25'!I113</f>
        <v>45945.375</v>
      </c>
      <c r="J47" s="347">
        <f>'IB Lend_V4_Oct25'!J113</f>
        <v>45828</v>
      </c>
      <c r="K47" s="336" t="str">
        <f>'IB Lend_V4_Oct25'!K113</f>
        <v>SCB0107536000102</v>
      </c>
      <c r="L47" s="447"/>
      <c r="M47" s="447"/>
      <c r="N47" s="447"/>
      <c r="O47" s="447"/>
      <c r="P47" s="447"/>
      <c r="Q47" s="447"/>
      <c r="R47" s="447"/>
      <c r="S47" s="447"/>
      <c r="T47" s="447"/>
      <c r="U47" s="447"/>
      <c r="V47" s="447"/>
      <c r="W47" s="447"/>
      <c r="X47" s="447"/>
      <c r="Y47" s="447"/>
      <c r="Z47" s="447"/>
      <c r="AA47" s="447"/>
      <c r="AB47" s="447"/>
      <c r="AC47" s="447"/>
      <c r="AD47" s="447"/>
      <c r="AE47" s="447"/>
    </row>
    <row r="48">
      <c r="A48" s="449"/>
      <c r="B48" s="362"/>
      <c r="C48" s="362"/>
      <c r="D48" s="362"/>
      <c r="E48" s="362"/>
      <c r="F48" s="362"/>
      <c r="G48" s="362"/>
      <c r="H48" s="362"/>
      <c r="I48" s="362"/>
      <c r="J48" s="362"/>
      <c r="K48" s="362"/>
      <c r="L48" s="362"/>
      <c r="M48" s="362"/>
      <c r="N48" s="362"/>
      <c r="O48" s="362"/>
      <c r="P48" s="362"/>
      <c r="Q48" s="362"/>
      <c r="R48" s="362"/>
      <c r="S48" s="362"/>
      <c r="T48" s="362"/>
      <c r="U48" s="362"/>
      <c r="V48" s="362"/>
      <c r="W48" s="362"/>
      <c r="X48" s="362"/>
      <c r="Y48" s="362"/>
      <c r="Z48" s="362"/>
      <c r="AA48" s="362"/>
      <c r="AB48" s="362"/>
      <c r="AC48" s="362"/>
      <c r="AD48" s="362"/>
      <c r="AE48" s="362"/>
    </row>
    <row r="49">
      <c r="A49" s="376"/>
      <c r="B49" s="348"/>
      <c r="C49" s="348"/>
      <c r="D49" s="381"/>
      <c r="E49" s="377"/>
      <c r="F49" s="378"/>
      <c r="G49" s="377"/>
      <c r="H49" s="377"/>
      <c r="I49" s="378"/>
      <c r="J49" s="377"/>
      <c r="K49" s="348"/>
      <c r="L49" s="348"/>
      <c r="M49" s="348"/>
      <c r="N49" s="348"/>
      <c r="O49" s="348"/>
      <c r="P49" s="348"/>
      <c r="Q49" s="348"/>
      <c r="R49" s="348"/>
      <c r="S49" s="348"/>
      <c r="T49" s="348"/>
      <c r="U49" s="348"/>
      <c r="V49" s="348"/>
      <c r="W49" s="348"/>
      <c r="X49" s="348"/>
      <c r="Y49" s="348"/>
      <c r="Z49" s="348"/>
      <c r="AA49" s="348"/>
      <c r="AB49" s="348"/>
      <c r="AC49" s="348"/>
      <c r="AD49" s="348"/>
      <c r="AE49" s="348"/>
    </row>
    <row r="50">
      <c r="A50" s="440" t="str">
        <f>'V4_Result_30 Sep 2025'!A48</f>
        <v>repo_trades</v>
      </c>
      <c r="B50" s="348"/>
      <c r="C50" s="348"/>
      <c r="D50" s="450"/>
      <c r="E50" s="408"/>
      <c r="F50" s="378"/>
      <c r="G50" s="377"/>
      <c r="H50" s="377"/>
      <c r="I50" s="378"/>
      <c r="J50" s="377"/>
      <c r="K50" s="348"/>
      <c r="L50" s="348"/>
      <c r="M50" s="348"/>
      <c r="N50" s="348"/>
      <c r="O50" s="348"/>
      <c r="P50" s="348"/>
      <c r="Q50" s="348"/>
      <c r="R50" s="348"/>
      <c r="S50" s="348"/>
      <c r="T50" s="348"/>
      <c r="U50" s="348"/>
      <c r="V50" s="348"/>
      <c r="W50" s="348"/>
      <c r="X50" s="348"/>
      <c r="Y50" s="348"/>
      <c r="Z50" s="348"/>
      <c r="AA50" s="348"/>
      <c r="AB50" s="348"/>
      <c r="AC50" s="348"/>
      <c r="AD50" s="348"/>
      <c r="AE50" s="348"/>
    </row>
    <row r="51">
      <c r="A51" s="349" t="str">
        <f t="array" ref="A51:Z51">TRANSPOSE('All Table_V4_Clean'!A146:A171)</f>
        <v>repo_trade_id</v>
      </c>
      <c r="B51" s="350" t="s">
        <v>583</v>
      </c>
      <c r="C51" s="350" t="s">
        <v>668</v>
      </c>
      <c r="D51" s="350" t="s">
        <v>7</v>
      </c>
      <c r="E51" s="350" t="s">
        <v>564</v>
      </c>
      <c r="F51" s="351" t="s">
        <v>570</v>
      </c>
      <c r="G51" s="351" t="s">
        <v>675</v>
      </c>
      <c r="H51" s="350" t="s">
        <v>678</v>
      </c>
      <c r="I51" s="350" t="s">
        <v>680</v>
      </c>
      <c r="J51" s="350" t="s">
        <v>442</v>
      </c>
      <c r="K51" s="350" t="s">
        <v>684</v>
      </c>
      <c r="L51" s="350" t="s">
        <v>534</v>
      </c>
      <c r="M51" s="350" t="s">
        <v>609</v>
      </c>
      <c r="N51" s="350" t="s">
        <v>613</v>
      </c>
      <c r="O51" s="350" t="s">
        <v>614</v>
      </c>
      <c r="P51" s="350" t="s">
        <v>620</v>
      </c>
      <c r="Q51" s="350" t="s">
        <v>624</v>
      </c>
      <c r="R51" s="350" t="s">
        <v>636</v>
      </c>
      <c r="S51" s="350" t="s">
        <v>697</v>
      </c>
      <c r="T51" s="350" t="s">
        <v>644</v>
      </c>
      <c r="U51" s="351" t="s">
        <v>700</v>
      </c>
      <c r="V51" s="351" t="s">
        <v>703</v>
      </c>
      <c r="W51" s="350" t="s">
        <v>548</v>
      </c>
      <c r="X51" s="345" t="s">
        <v>640</v>
      </c>
      <c r="Y51" s="345" t="s">
        <v>426</v>
      </c>
      <c r="Z51" s="372" t="s">
        <v>452</v>
      </c>
      <c r="AA51" s="348"/>
      <c r="AB51" s="348"/>
      <c r="AC51" s="348"/>
      <c r="AD51" s="348"/>
      <c r="AE51" s="348"/>
    </row>
    <row r="52">
      <c r="A52" s="336">
        <f>RRP_1_V4_Sep25!B123</f>
        <v>70001</v>
      </c>
      <c r="B52" s="340">
        <f>RRP_1_V4_Sep25!C123</f>
        <v>45905.58333</v>
      </c>
      <c r="C52" s="336" t="str">
        <f>RRP_1_V4_Sep25!D123</f>
        <v>Reverse REPO</v>
      </c>
      <c r="D52" s="336">
        <f>RRP_1_V4_Sep25!E123</f>
        <v>101</v>
      </c>
      <c r="E52" s="336" t="str">
        <f>RRP_1_V4_Sep25!F123</f>
        <v>GMRA_2023_BB</v>
      </c>
      <c r="F52" s="336">
        <f>RRP_1_V4_Sep25!G123</f>
        <v>20001</v>
      </c>
      <c r="G52" s="451">
        <f>RRP_1_V4_Sep25!H123</f>
        <v>200000000</v>
      </c>
      <c r="H52" s="355">
        <f>RRP_1_V4_Sep25!I123</f>
        <v>45908</v>
      </c>
      <c r="I52" s="355">
        <f>RRP_1_V4_Sep25!J123</f>
        <v>45915</v>
      </c>
      <c r="J52" s="451">
        <f>RRP_1_V4_Sep25!K123</f>
        <v>200000000</v>
      </c>
      <c r="K52" s="346">
        <f>RRP_1_V4_Sep25!L123</f>
        <v>200078630.1</v>
      </c>
      <c r="L52" s="401" t="str">
        <f>RRP_1_V4_Sep25!M123</f>
        <v>THB</v>
      </c>
      <c r="M52" s="336" t="str">
        <f>RRP_1_V4_Sep25!N123</f>
        <v>FIX70001</v>
      </c>
      <c r="N52" s="353" t="str">
        <f>RRP_1_V4_Sep25!O123</f>
        <v>Fixed</v>
      </c>
      <c r="O52" s="358">
        <f>RRP_1_V4_Sep25!P123</f>
        <v>2.05</v>
      </c>
      <c r="P52" s="358" t="str">
        <f>RRP_1_V4_Sep25!Q123</f>
        <v>FIX</v>
      </c>
      <c r="Q52" s="358" t="str">
        <f>RRP_1_V4_Sep25!R123</f>
        <v> </v>
      </c>
      <c r="R52" s="353" t="str">
        <f>RRP_1_V4_Sep25!S123</f>
        <v>Actual/365</v>
      </c>
      <c r="S52" s="358">
        <f>RRP_1_V4_Sep25!T123</f>
        <v>2.05</v>
      </c>
      <c r="T52" s="346">
        <f>RRP_1_V4_Sep25!U123</f>
        <v>7</v>
      </c>
      <c r="U52" s="401" t="b">
        <f>RRP_1_V4_Sep25!V123</f>
        <v>0</v>
      </c>
      <c r="V52" s="353" t="b">
        <f>RRP_1_V4_Sep25!W123</f>
        <v>1</v>
      </c>
      <c r="W52" s="353" t="str">
        <f>RRP_1_V4_Sep25!X123</f>
        <v>Matured</v>
      </c>
      <c r="X52" s="353">
        <f>RRP_1_V4_Sep25!Y123</f>
        <v>1001</v>
      </c>
      <c r="Y52" s="346">
        <f>RRP_1_V4_Sep25!Z123</f>
        <v>0</v>
      </c>
      <c r="Z52" s="353" t="str">
        <f>RRP_1_V4_Sep25!AA123</f>
        <v>BBL0107536000374</v>
      </c>
      <c r="AA52" s="348"/>
      <c r="AB52" s="348"/>
      <c r="AC52" s="348"/>
      <c r="AD52" s="348"/>
      <c r="AE52" s="348"/>
    </row>
    <row r="53">
      <c r="A53" s="336">
        <f>RRP_2_V4_Oct25!B25</f>
        <v>70002</v>
      </c>
      <c r="B53" s="340">
        <f>RRP_2_V4_Oct25!C25</f>
        <v>45926.58333</v>
      </c>
      <c r="C53" s="336" t="str">
        <f>RRP_2_V4_Oct25!D25</f>
        <v>Reverse REPO</v>
      </c>
      <c r="D53" s="336">
        <f>RRP_2_V4_Oct25!E25</f>
        <v>102</v>
      </c>
      <c r="E53" s="336" t="str">
        <f>RRP_2_V4_Oct25!F25</f>
        <v>GMRA_2023_KB</v>
      </c>
      <c r="F53" s="336">
        <f>RRP_2_V4_Oct25!G25</f>
        <v>20002</v>
      </c>
      <c r="G53" s="451">
        <f>RRP_2_V4_Oct25!H25</f>
        <v>300000000</v>
      </c>
      <c r="H53" s="355">
        <f>RRP_2_V4_Oct25!I25</f>
        <v>45929</v>
      </c>
      <c r="I53" s="355">
        <f>RRP_2_V4_Oct25!J25</f>
        <v>45936</v>
      </c>
      <c r="J53" s="451">
        <f>RRP_2_V4_Oct25!K25</f>
        <v>300000000</v>
      </c>
      <c r="K53" s="346">
        <f>RRP_2_V4_Oct25!L25</f>
        <v>300116219.2</v>
      </c>
      <c r="L53" s="401" t="str">
        <f>RRP_2_V4_Oct25!M25</f>
        <v>THB</v>
      </c>
      <c r="M53" s="336" t="str">
        <f>RRP_2_V4_Oct25!N25</f>
        <v>FIX70002</v>
      </c>
      <c r="N53" s="353" t="str">
        <f>RRP_2_V4_Oct25!O25</f>
        <v>Fixed</v>
      </c>
      <c r="O53" s="358">
        <f>RRP_2_V4_Oct25!P25</f>
        <v>2.02</v>
      </c>
      <c r="P53" s="358" t="str">
        <f>RRP_2_V4_Oct25!Q25</f>
        <v>FIX</v>
      </c>
      <c r="Q53" s="358" t="str">
        <f>RRP_2_V4_Oct25!R25</f>
        <v/>
      </c>
      <c r="R53" s="353" t="str">
        <f>RRP_2_V4_Oct25!S25</f>
        <v>Actual/365</v>
      </c>
      <c r="S53" s="358">
        <f>RRP_2_V4_Oct25!T25</f>
        <v>2.02</v>
      </c>
      <c r="T53" s="346">
        <f>RRP_2_V4_Oct25!U25</f>
        <v>7</v>
      </c>
      <c r="U53" s="401" t="b">
        <f>RRP_2_V4_Oct25!V25</f>
        <v>0</v>
      </c>
      <c r="V53" s="353" t="b">
        <f>RRP_2_V4_Oct25!W25</f>
        <v>1</v>
      </c>
      <c r="W53" s="353" t="str">
        <f>RRP_2_V4_Oct25!X25</f>
        <v>Matured</v>
      </c>
      <c r="X53" s="353">
        <f>RRP_2_V4_Oct25!Y25</f>
        <v>1002</v>
      </c>
      <c r="Y53" s="346">
        <f>RRP_2_V4_Oct25!Z25</f>
        <v>0</v>
      </c>
      <c r="Z53" s="353" t="str">
        <f>RRP_2_V4_Sep25!B13</f>
        <v>KBANK0107536000315</v>
      </c>
      <c r="AA53" s="348"/>
      <c r="AB53" s="348"/>
      <c r="AC53" s="348"/>
      <c r="AD53" s="348"/>
      <c r="AE53" s="348"/>
    </row>
    <row r="54">
      <c r="A54" s="336">
        <f>Repo_1_V4_Sep25!B107</f>
        <v>70003</v>
      </c>
      <c r="B54" s="340">
        <f>Repo_1_V4_Sep25!C107</f>
        <v>45922.41667</v>
      </c>
      <c r="C54" s="336" t="str">
        <f>Repo_1_V4_Sep25!D107</f>
        <v>REPO</v>
      </c>
      <c r="D54" s="336">
        <f>Repo_1_V4_Sep25!E107</f>
        <v>103</v>
      </c>
      <c r="E54" s="336" t="str">
        <f>Repo_1_V4_Sep25!F107</f>
        <v>GMRA_2023_KT</v>
      </c>
      <c r="F54" s="336">
        <f>Repo_1_V4_Sep25!G107</f>
        <v>20003</v>
      </c>
      <c r="G54" s="451">
        <f>Repo_1_V4_Sep25!H107</f>
        <v>50000000</v>
      </c>
      <c r="H54" s="355">
        <f>Repo_1_V4_Sep25!I107</f>
        <v>45924</v>
      </c>
      <c r="I54" s="355">
        <f>Repo_1_V4_Sep25!J107</f>
        <v>45926</v>
      </c>
      <c r="J54" s="451">
        <f>Repo_1_V4_Sep25!K107</f>
        <v>50000000</v>
      </c>
      <c r="K54" s="346">
        <f>Repo_1_V4_Sep25!L107</f>
        <v>50004794.52</v>
      </c>
      <c r="L54" s="401" t="str">
        <f>Repo_1_V4_Sep25!M107</f>
        <v>THB</v>
      </c>
      <c r="M54" s="336" t="str">
        <f>Repo_1_V4_Sep25!N107</f>
        <v>FIX70003</v>
      </c>
      <c r="N54" s="363" t="str">
        <f>Repo_1_V4_Sep25!O107</f>
        <v>Fixed</v>
      </c>
      <c r="O54" s="358">
        <f>Repo_1_V4_Sep25!P107</f>
        <v>1.75</v>
      </c>
      <c r="P54" s="358" t="str">
        <f>Repo_1_V4_Sep25!Q107</f>
        <v>FIX</v>
      </c>
      <c r="Q54" s="358" t="str">
        <f>Repo_1_V4_Sep25!R107</f>
        <v> </v>
      </c>
      <c r="R54" s="363" t="str">
        <f>Repo_1_V4_Sep25!S107</f>
        <v>Actual/365</v>
      </c>
      <c r="S54" s="358">
        <f>Repo_1_V4_Sep25!T107</f>
        <v>1.75</v>
      </c>
      <c r="T54" s="346">
        <f>Repo_1_V4_Sep25!U107</f>
        <v>2</v>
      </c>
      <c r="U54" s="401" t="b">
        <f>Repo_1_V4_Sep25!V107</f>
        <v>1</v>
      </c>
      <c r="V54" s="363" t="b">
        <f>Repo_1_V4_Sep25!W107</f>
        <v>0</v>
      </c>
      <c r="W54" s="363" t="str">
        <f>Repo_1_V4_Sep25!X107</f>
        <v>Matured</v>
      </c>
      <c r="X54" s="363" t="str">
        <f>Repo_1_V4_Sep25!Y107</f>
        <v/>
      </c>
      <c r="Y54" s="346">
        <f>Repo_1_V4_Sep25!Z107</f>
        <v>0</v>
      </c>
      <c r="Z54" s="363" t="str">
        <f>Repo_1_V4_Sep25!AA107</f>
        <v>KTB107537000882</v>
      </c>
      <c r="AA54" s="348"/>
      <c r="AB54" s="348"/>
      <c r="AC54" s="348"/>
      <c r="AD54" s="348"/>
      <c r="AE54" s="348"/>
    </row>
    <row r="55">
      <c r="A55" s="336">
        <f>Repo_2_V4_Oct25!B25</f>
        <v>70004</v>
      </c>
      <c r="B55" s="340">
        <f>Repo_2_V4_Oct25!C25</f>
        <v>45924.41667</v>
      </c>
      <c r="C55" s="336" t="str">
        <f>Repo_2_V4_Oct25!D25</f>
        <v>REPO</v>
      </c>
      <c r="D55" s="336">
        <f>Repo_2_V4_Oct25!E25</f>
        <v>102</v>
      </c>
      <c r="E55" s="336" t="str">
        <f>Repo_2_V4_Oct25!F25</f>
        <v>GMRA_2024_KB</v>
      </c>
      <c r="F55" s="336">
        <f>Repo_2_V4_Oct25!G25</f>
        <v>20004</v>
      </c>
      <c r="G55" s="451">
        <f>Repo_2_V4_Oct25!H25</f>
        <v>30000000</v>
      </c>
      <c r="H55" s="355">
        <f>Repo_2_V4_Oct25!I25</f>
        <v>45926</v>
      </c>
      <c r="I55" s="355">
        <f>Repo_2_V4_Oct25!J25</f>
        <v>45933</v>
      </c>
      <c r="J55" s="451">
        <f>Repo_2_V4_Oct25!K25</f>
        <v>30000000</v>
      </c>
      <c r="K55" s="346">
        <f>Repo_2_V4_Oct25!L25</f>
        <v>30011506.85</v>
      </c>
      <c r="L55" s="401" t="str">
        <f>Repo_2_V4_Oct25!M25</f>
        <v>THB</v>
      </c>
      <c r="M55" s="336" t="str">
        <f>Repo_2_V4_Oct25!N25</f>
        <v>FIX70004</v>
      </c>
      <c r="N55" s="363" t="str">
        <f>Repo_2_V4_Oct25!O25</f>
        <v>Fixed</v>
      </c>
      <c r="O55" s="358">
        <f>Repo_2_V4_Oct25!P25</f>
        <v>2</v>
      </c>
      <c r="P55" s="358" t="str">
        <f>Repo_2_V4_Oct25!Q25</f>
        <v>FIX</v>
      </c>
      <c r="Q55" s="358" t="str">
        <f>Repo_2_V4_Oct25!R25</f>
        <v/>
      </c>
      <c r="R55" s="363" t="str">
        <f>Repo_2_V4_Oct25!S25</f>
        <v>Actual/365</v>
      </c>
      <c r="S55" s="358">
        <f>Repo_2_V4_Oct25!T25</f>
        <v>2</v>
      </c>
      <c r="T55" s="346">
        <f>Repo_2_V4_Oct25!U25</f>
        <v>7</v>
      </c>
      <c r="U55" s="401" t="b">
        <f>Repo_2_V4_Oct25!V25</f>
        <v>1</v>
      </c>
      <c r="V55" s="363" t="b">
        <f>Repo_2_V4_Oct25!W25</f>
        <v>0</v>
      </c>
      <c r="W55" s="363" t="str">
        <f>Repo_2_V4_Oct25!X25</f>
        <v>Matured</v>
      </c>
      <c r="X55" s="363" t="str">
        <f>Repo_2_V4_Oct25!Y25</f>
        <v/>
      </c>
      <c r="Y55" s="346">
        <f>Repo_2_V4_Oct25!Z25</f>
        <v>0</v>
      </c>
      <c r="Z55" s="363" t="str">
        <f>Z53</f>
        <v>KBANK0107536000315</v>
      </c>
      <c r="AA55" s="348"/>
      <c r="AB55" s="348"/>
      <c r="AC55" s="348"/>
      <c r="AD55" s="348"/>
      <c r="AE55" s="348"/>
    </row>
    <row r="56">
      <c r="A56" s="376"/>
      <c r="B56" s="348"/>
      <c r="C56" s="348"/>
      <c r="D56" s="348"/>
      <c r="E56" s="377"/>
      <c r="F56" s="378"/>
      <c r="G56" s="377"/>
      <c r="H56" s="377"/>
      <c r="I56" s="378"/>
      <c r="J56" s="377"/>
      <c r="K56" s="348"/>
      <c r="L56" s="348"/>
      <c r="M56" s="348"/>
      <c r="N56" s="348"/>
      <c r="O56" s="348"/>
      <c r="P56" s="348"/>
      <c r="Q56" s="348"/>
      <c r="R56" s="348"/>
      <c r="S56" s="348"/>
      <c r="T56" s="348"/>
      <c r="U56" s="348"/>
      <c r="V56" s="348"/>
      <c r="W56" s="348"/>
      <c r="X56" s="348"/>
      <c r="Y56" s="348"/>
      <c r="Z56" s="348"/>
      <c r="AA56" s="348"/>
      <c r="AB56" s="348"/>
      <c r="AC56" s="348"/>
      <c r="AD56" s="348"/>
      <c r="AE56" s="348"/>
    </row>
    <row r="57">
      <c r="A57" s="376"/>
      <c r="B57" s="348"/>
      <c r="C57" s="348"/>
      <c r="D57" s="348"/>
      <c r="E57" s="377"/>
      <c r="F57" s="378"/>
      <c r="G57" s="377"/>
      <c r="H57" s="377"/>
      <c r="I57" s="378"/>
      <c r="J57" s="377"/>
      <c r="K57" s="348"/>
      <c r="L57" s="348"/>
      <c r="M57" s="348"/>
      <c r="N57" s="348"/>
      <c r="O57" s="348"/>
      <c r="P57" s="348"/>
      <c r="Q57" s="348"/>
      <c r="R57" s="348"/>
      <c r="S57" s="348"/>
      <c r="T57" s="348"/>
      <c r="U57" s="348"/>
      <c r="V57" s="348"/>
      <c r="W57" s="348"/>
      <c r="X57" s="348"/>
      <c r="Y57" s="348"/>
      <c r="Z57" s="348"/>
      <c r="AA57" s="348"/>
      <c r="AB57" s="348"/>
      <c r="AC57" s="348"/>
      <c r="AD57" s="348"/>
      <c r="AE57" s="348"/>
    </row>
    <row r="58">
      <c r="A58" s="440" t="str">
        <f>'V4_Result_30 Sep 2025'!A56</f>
        <v>collateral_positions</v>
      </c>
      <c r="B58" s="348"/>
      <c r="C58" s="348"/>
      <c r="D58" s="348"/>
      <c r="E58" s="377"/>
      <c r="F58" s="378"/>
      <c r="G58" s="377"/>
      <c r="H58" s="377"/>
      <c r="I58" s="378"/>
      <c r="J58" s="377"/>
      <c r="K58" s="348"/>
      <c r="L58" s="348"/>
      <c r="M58" s="348"/>
      <c r="N58" s="348"/>
      <c r="O58" s="348"/>
      <c r="P58" s="348"/>
      <c r="Q58" s="348"/>
      <c r="R58" s="348"/>
      <c r="S58" s="348"/>
      <c r="T58" s="348"/>
      <c r="U58" s="348"/>
      <c r="V58" s="348"/>
      <c r="W58" s="348"/>
      <c r="X58" s="348"/>
      <c r="Y58" s="348"/>
      <c r="Z58" s="348"/>
      <c r="AA58" s="348"/>
      <c r="AB58" s="348"/>
      <c r="AC58" s="348"/>
      <c r="AD58" s="348"/>
      <c r="AE58" s="348"/>
    </row>
    <row r="59">
      <c r="A59" s="360" t="str">
        <f t="array" ref="A59:K59">TRANSPOSE('All Table_V4_Clean'!A177:A187)</f>
        <v>collateral_id</v>
      </c>
      <c r="B59" s="344" t="s">
        <v>663</v>
      </c>
      <c r="C59" s="344" t="s">
        <v>514</v>
      </c>
      <c r="D59" s="344" t="s">
        <v>675</v>
      </c>
      <c r="E59" s="344" t="s">
        <v>715</v>
      </c>
      <c r="F59" s="344" t="s">
        <v>716</v>
      </c>
      <c r="G59" s="344" t="s">
        <v>432</v>
      </c>
      <c r="H59" s="344" t="s">
        <v>717</v>
      </c>
      <c r="I59" s="344" t="s">
        <v>719</v>
      </c>
      <c r="J59" s="344" t="s">
        <v>720</v>
      </c>
      <c r="K59" s="361" t="s">
        <v>534</v>
      </c>
      <c r="L59" s="348"/>
      <c r="M59" s="348"/>
      <c r="N59" s="348"/>
      <c r="O59" s="348"/>
      <c r="P59" s="348"/>
      <c r="Q59" s="348"/>
      <c r="R59" s="348"/>
      <c r="S59" s="348"/>
      <c r="T59" s="348"/>
      <c r="U59" s="348"/>
      <c r="V59" s="348"/>
      <c r="W59" s="348"/>
      <c r="X59" s="348"/>
      <c r="Y59" s="348"/>
      <c r="Z59" s="348"/>
      <c r="AA59" s="348"/>
      <c r="AB59" s="348"/>
      <c r="AC59" s="348"/>
      <c r="AD59" s="348"/>
      <c r="AE59" s="452"/>
    </row>
    <row r="60">
      <c r="A60" s="336" t="str">
        <f>RRP_1_V4_Sep25!B66</f>
        <v>70001_LB29DA_1</v>
      </c>
      <c r="B60" s="336">
        <f>RRP_1_V4_Sep25!C66</f>
        <v>70001</v>
      </c>
      <c r="C60" s="336" t="str">
        <f>RRP_1_V4_Sep25!D66</f>
        <v>LB29DA</v>
      </c>
      <c r="D60" s="346">
        <f>RRP_1_V4_Sep25!E66</f>
        <v>205000000</v>
      </c>
      <c r="E60" s="355">
        <f>RRP_1_V4_Sep25!F66</f>
        <v>45908</v>
      </c>
      <c r="F60" s="358">
        <f>RRP_1_V4_Sep25!G66</f>
        <v>99.85</v>
      </c>
      <c r="G60" s="346">
        <f>RRP_1_V4_Sep25!H66</f>
        <v>204692500</v>
      </c>
      <c r="H60" s="346">
        <f>RRP_1_V4_Sep25!I66</f>
        <v>2</v>
      </c>
      <c r="I60" s="346">
        <f>RRP_1_V4_Sep25!J66</f>
        <v>200598650</v>
      </c>
      <c r="J60" s="336">
        <f>RRP_1_V4_Sep25!K66</f>
        <v>3001</v>
      </c>
      <c r="K60" s="336" t="str">
        <f>RRP_1_V4_Sep25!L66</f>
        <v>THB</v>
      </c>
      <c r="L60" s="348"/>
      <c r="M60" s="348"/>
      <c r="N60" s="348"/>
      <c r="O60" s="348"/>
      <c r="P60" s="348"/>
      <c r="Q60" s="348"/>
      <c r="R60" s="348"/>
      <c r="S60" s="348"/>
      <c r="T60" s="348"/>
      <c r="U60" s="348"/>
      <c r="V60" s="348"/>
      <c r="W60" s="348"/>
      <c r="X60" s="348"/>
      <c r="Y60" s="348"/>
      <c r="Z60" s="348"/>
      <c r="AA60" s="348"/>
      <c r="AB60" s="348"/>
      <c r="AC60" s="348"/>
      <c r="AD60" s="348"/>
      <c r="AE60" s="452"/>
    </row>
    <row r="61">
      <c r="A61" s="336" t="str">
        <f>RRP_2_V4_Sep25!B66</f>
        <v>70002_LB28DA_1</v>
      </c>
      <c r="B61" s="336">
        <f>RRP_2_V4_Sep25!C66</f>
        <v>70002</v>
      </c>
      <c r="C61" s="336" t="str">
        <f>RRP_2_V4_Sep25!D66</f>
        <v>LB28DA</v>
      </c>
      <c r="D61" s="346">
        <f>RRP_2_V4_Sep25!E66</f>
        <v>305000000</v>
      </c>
      <c r="E61" s="355">
        <f>RRP_2_V4_Sep25!F66</f>
        <v>45929</v>
      </c>
      <c r="F61" s="358">
        <f>RRP_2_V4_Sep25!G66</f>
        <v>100.1</v>
      </c>
      <c r="G61" s="346">
        <f>RRP_2_V4_Sep25!H66</f>
        <v>305305000</v>
      </c>
      <c r="H61" s="346">
        <f>RRP_2_V4_Sep25!I66</f>
        <v>2</v>
      </c>
      <c r="I61" s="346">
        <f>RRP_2_V4_Sep25!J66</f>
        <v>299198900</v>
      </c>
      <c r="J61" s="336">
        <f>RRP_2_V4_Sep25!K66</f>
        <v>3002</v>
      </c>
      <c r="K61" s="336" t="str">
        <f>RRP_2_V4_Sep25!L66</f>
        <v>THB</v>
      </c>
      <c r="L61" s="348"/>
      <c r="M61" s="348"/>
      <c r="N61" s="348"/>
      <c r="O61" s="348"/>
      <c r="P61" s="348"/>
      <c r="Q61" s="348"/>
      <c r="R61" s="348"/>
      <c r="S61" s="348"/>
      <c r="T61" s="348"/>
      <c r="U61" s="348"/>
      <c r="V61" s="348"/>
      <c r="W61" s="348"/>
      <c r="X61" s="348"/>
      <c r="Y61" s="348"/>
      <c r="Z61" s="348"/>
      <c r="AA61" s="348"/>
      <c r="AB61" s="348"/>
      <c r="AC61" s="348"/>
      <c r="AD61" s="348"/>
      <c r="AE61" s="452"/>
    </row>
    <row r="62">
      <c r="A62" s="336" t="str">
        <f>Repo_1_V4_Sep25!B60</f>
        <v>70003_LB616A_1</v>
      </c>
      <c r="B62" s="336">
        <f>Repo_1_V4_Sep25!C60</f>
        <v>70003</v>
      </c>
      <c r="C62" s="336" t="str">
        <f>Repo_1_V4_Sep25!D60</f>
        <v>LB616A</v>
      </c>
      <c r="D62" s="346">
        <f>Repo_1_V4_Sep25!E60</f>
        <v>50000000</v>
      </c>
      <c r="E62" s="355">
        <f>Repo_1_V4_Sep25!F60</f>
        <v>45924</v>
      </c>
      <c r="F62" s="358">
        <f>Repo_1_V4_Sep25!G60</f>
        <v>170.81</v>
      </c>
      <c r="G62" s="346">
        <f>Repo_1_V4_Sep25!H60</f>
        <v>85405000</v>
      </c>
      <c r="H62" s="346">
        <f>Repo_1_V4_Sep25!I60</f>
        <v>2</v>
      </c>
      <c r="I62" s="346">
        <f>Repo_1_V4_Sep25!J60</f>
        <v>83696900</v>
      </c>
      <c r="J62" s="336" t="str">
        <f>Repo_1_V4_Sep25!K60</f>
        <v> </v>
      </c>
      <c r="K62" s="336" t="str">
        <f>Repo_1_V4_Sep25!L60</f>
        <v>THB</v>
      </c>
      <c r="L62" s="348"/>
      <c r="M62" s="348"/>
      <c r="N62" s="348"/>
      <c r="O62" s="348"/>
      <c r="P62" s="348"/>
      <c r="Q62" s="348"/>
      <c r="R62" s="348"/>
      <c r="S62" s="348"/>
      <c r="T62" s="348"/>
      <c r="U62" s="348"/>
      <c r="V62" s="348"/>
      <c r="W62" s="348"/>
      <c r="X62" s="348"/>
      <c r="Y62" s="348"/>
      <c r="Z62" s="348"/>
      <c r="AA62" s="348"/>
      <c r="AB62" s="348"/>
      <c r="AC62" s="348"/>
      <c r="AD62" s="348"/>
      <c r="AE62" s="452"/>
    </row>
    <row r="63">
      <c r="A63" s="336" t="str">
        <f>Repo_2_V4_Sep25!B60</f>
        <v>70004_BOT25NA_1</v>
      </c>
      <c r="B63" s="336">
        <f>Repo_2_V4_Sep25!C60</f>
        <v>70004</v>
      </c>
      <c r="C63" s="336" t="str">
        <f>Repo_2_V4_Sep25!D60</f>
        <v>BOT25NA</v>
      </c>
      <c r="D63" s="346">
        <f>Repo_2_V4_Sep25!E60</f>
        <v>30000000</v>
      </c>
      <c r="E63" s="355">
        <f>Repo_2_V4_Sep25!F60</f>
        <v>45926</v>
      </c>
      <c r="F63" s="358">
        <f>Repo_2_V4_Sep25!G60</f>
        <v>100.257613</v>
      </c>
      <c r="G63" s="346">
        <f>Repo_2_V4_Sep25!H60</f>
        <v>30078000</v>
      </c>
      <c r="H63" s="346">
        <f>Repo_2_V4_Sep25!I60</f>
        <v>2</v>
      </c>
      <c r="I63" s="346">
        <f>Repo_2_V4_Sep25!J60</f>
        <v>29476440</v>
      </c>
      <c r="J63" s="336">
        <f>Repo_2_V4_Sep25!K60</f>
        <v>3003</v>
      </c>
      <c r="K63" s="336" t="str">
        <f>Repo_2_V4_Sep25!L60</f>
        <v>THB</v>
      </c>
      <c r="L63" s="348"/>
      <c r="M63" s="348"/>
      <c r="N63" s="348"/>
      <c r="O63" s="348"/>
      <c r="P63" s="348"/>
      <c r="Q63" s="348"/>
      <c r="R63" s="348"/>
      <c r="S63" s="348"/>
      <c r="T63" s="348"/>
      <c r="U63" s="348"/>
      <c r="V63" s="348"/>
      <c r="W63" s="348"/>
      <c r="X63" s="348"/>
      <c r="Y63" s="348"/>
      <c r="Z63" s="348"/>
      <c r="AA63" s="348"/>
      <c r="AB63" s="348"/>
      <c r="AC63" s="348"/>
      <c r="AD63" s="348"/>
      <c r="AE63" s="452"/>
    </row>
    <row r="64">
      <c r="A64" s="376"/>
      <c r="B64" s="348"/>
      <c r="C64" s="348"/>
      <c r="D64" s="348"/>
      <c r="E64" s="377"/>
      <c r="F64" s="378"/>
      <c r="G64" s="377"/>
      <c r="H64" s="377"/>
      <c r="I64" s="378"/>
      <c r="J64" s="377"/>
      <c r="K64" s="348"/>
      <c r="L64" s="348"/>
      <c r="M64" s="348"/>
      <c r="N64" s="348"/>
      <c r="O64" s="348"/>
      <c r="P64" s="348"/>
      <c r="Q64" s="348"/>
      <c r="R64" s="348"/>
      <c r="S64" s="348"/>
      <c r="T64" s="348"/>
      <c r="U64" s="348"/>
      <c r="V64" s="348"/>
      <c r="W64" s="348"/>
      <c r="X64" s="348"/>
      <c r="Y64" s="348"/>
      <c r="Z64" s="348"/>
      <c r="AA64" s="348"/>
      <c r="AB64" s="348"/>
      <c r="AC64" s="348"/>
      <c r="AD64" s="348"/>
      <c r="AE64" s="348"/>
    </row>
    <row r="65">
      <c r="A65" s="376"/>
      <c r="B65" s="348"/>
      <c r="C65" s="348"/>
      <c r="D65" s="348"/>
      <c r="E65" s="377"/>
      <c r="F65" s="378"/>
      <c r="G65" s="377"/>
      <c r="H65" s="377"/>
      <c r="I65" s="378"/>
      <c r="J65" s="377"/>
      <c r="K65" s="348"/>
      <c r="L65" s="348"/>
      <c r="M65" s="348"/>
      <c r="N65" s="348"/>
      <c r="O65" s="348"/>
      <c r="P65" s="348"/>
      <c r="Q65" s="348"/>
      <c r="R65" s="348"/>
      <c r="S65" s="348"/>
      <c r="T65" s="348"/>
      <c r="U65" s="348"/>
      <c r="V65" s="348"/>
      <c r="W65" s="348"/>
      <c r="X65" s="348"/>
      <c r="Y65" s="348"/>
      <c r="Z65" s="348"/>
      <c r="AA65" s="348"/>
      <c r="AB65" s="348"/>
      <c r="AC65" s="348"/>
      <c r="AD65" s="348"/>
      <c r="AE65" s="348"/>
    </row>
    <row r="66">
      <c r="A66" s="440" t="str">
        <f>'V4_Result_30 Sep 2025'!A64</f>
        <v>bond_trades</v>
      </c>
      <c r="B66" s="348"/>
      <c r="C66" s="348"/>
      <c r="D66" s="348"/>
      <c r="E66" s="377"/>
      <c r="F66" s="378"/>
      <c r="G66" s="377"/>
      <c r="H66" s="377"/>
      <c r="I66" s="378"/>
      <c r="J66" s="377"/>
      <c r="K66" s="348"/>
      <c r="L66" s="348"/>
      <c r="M66" s="348"/>
      <c r="N66" s="348"/>
      <c r="O66" s="348"/>
      <c r="P66" s="348"/>
      <c r="Q66" s="348"/>
      <c r="R66" s="348"/>
      <c r="S66" s="348"/>
      <c r="T66" s="348"/>
      <c r="U66" s="348"/>
      <c r="V66" s="348"/>
      <c r="W66" s="348"/>
      <c r="X66" s="348"/>
      <c r="Y66" s="348"/>
      <c r="Z66" s="348"/>
      <c r="AA66" s="348"/>
      <c r="AB66" s="348"/>
      <c r="AC66" s="348"/>
      <c r="AD66" s="348"/>
      <c r="AE66" s="348"/>
    </row>
    <row r="67">
      <c r="A67" s="343" t="str">
        <f t="array" ref="A67:K67">TRANSPOSE('All Table_V4_Clean'!A193:A203)</f>
        <v>bond_trade_id</v>
      </c>
      <c r="B67" s="364" t="s">
        <v>556</v>
      </c>
      <c r="C67" s="364" t="s">
        <v>583</v>
      </c>
      <c r="D67" s="364" t="s">
        <v>728</v>
      </c>
      <c r="E67" s="364" t="s">
        <v>514</v>
      </c>
      <c r="F67" s="345" t="s">
        <v>7</v>
      </c>
      <c r="G67" s="364" t="s">
        <v>668</v>
      </c>
      <c r="H67" s="364" t="s">
        <v>675</v>
      </c>
      <c r="I67" s="345" t="s">
        <v>423</v>
      </c>
      <c r="J67" s="364" t="s">
        <v>730</v>
      </c>
      <c r="K67" s="364" t="s">
        <v>731</v>
      </c>
      <c r="L67" s="348"/>
      <c r="M67" s="348"/>
      <c r="N67" s="348"/>
      <c r="O67" s="348"/>
      <c r="P67" s="348"/>
      <c r="Q67" s="348"/>
      <c r="R67" s="348"/>
      <c r="S67" s="348"/>
      <c r="T67" s="348"/>
      <c r="U67" s="348"/>
      <c r="V67" s="348"/>
      <c r="W67" s="348"/>
      <c r="X67" s="348"/>
      <c r="Y67" s="348"/>
      <c r="Z67" s="348"/>
      <c r="AA67" s="348"/>
      <c r="AB67" s="348"/>
      <c r="AC67" s="348"/>
      <c r="AD67" s="348"/>
      <c r="AE67" s="348"/>
    </row>
    <row r="68">
      <c r="A68" s="336">
        <f>'Bond Buy-Sell_V4_Sep25 + Oct25'!A96</f>
        <v>90001</v>
      </c>
      <c r="B68" s="315">
        <f>'Bond Buy-Sell_V4_Sep25 + Oct25'!B96</f>
        <v>403</v>
      </c>
      <c r="C68" s="318">
        <f>'Bond Buy-Sell_V4_Sep25 + Oct25'!C96</f>
        <v>45659</v>
      </c>
      <c r="D68" s="318">
        <f>'Bond Buy-Sell_V4_Sep25 + Oct25'!D96</f>
        <v>45663</v>
      </c>
      <c r="E68" s="336" t="str">
        <f>'Bond Buy-Sell_V4_Sep25 + Oct25'!E96</f>
        <v>EXIM266A</v>
      </c>
      <c r="F68" s="336">
        <f>'Bond Buy-Sell_V4_Sep25 + Oct25'!F96</f>
        <v>101</v>
      </c>
      <c r="G68" s="336" t="str">
        <f>'Bond Buy-Sell_V4_Sep25 + Oct25'!G96</f>
        <v>Buy</v>
      </c>
      <c r="H68" s="346">
        <f>'Bond Buy-Sell_V4_Sep25 + Oct25'!H96</f>
        <v>100000000</v>
      </c>
      <c r="I68" s="358">
        <f>'Bond Buy-Sell_V4_Sep25 + Oct25'!I96</f>
        <v>100.832761</v>
      </c>
      <c r="J68" s="346">
        <f>'Bond Buy-Sell_V4_Sep25 + Oct25'!J96</f>
        <v>2.8</v>
      </c>
      <c r="K68" s="336" t="str">
        <f>'Bond Buy-Sell_V4_Sep25 + Oct25'!K96</f>
        <v>Settled</v>
      </c>
      <c r="L68" s="348"/>
      <c r="M68" s="348"/>
      <c r="N68" s="348"/>
      <c r="O68" s="348"/>
      <c r="P68" s="348"/>
      <c r="Q68" s="348"/>
      <c r="R68" s="348"/>
      <c r="S68" s="348"/>
      <c r="T68" s="348"/>
      <c r="U68" s="348"/>
      <c r="V68" s="348"/>
      <c r="W68" s="348"/>
      <c r="X68" s="348"/>
      <c r="Y68" s="348"/>
      <c r="Z68" s="348"/>
      <c r="AA68" s="348"/>
      <c r="AB68" s="348"/>
      <c r="AC68" s="348"/>
      <c r="AD68" s="348"/>
      <c r="AE68" s="348"/>
    </row>
    <row r="69">
      <c r="A69" s="336">
        <f>'Bond Buy-Sell_V4_Sep25 + Oct25'!A97</f>
        <v>90002</v>
      </c>
      <c r="B69" s="315">
        <f>'Bond Buy-Sell_V4_Sep25 + Oct25'!B97</f>
        <v>403</v>
      </c>
      <c r="C69" s="318">
        <f>'Bond Buy-Sell_V4_Sep25 + Oct25'!C97</f>
        <v>45726</v>
      </c>
      <c r="D69" s="318">
        <f>'Bond Buy-Sell_V4_Sep25 + Oct25'!D97</f>
        <v>45728</v>
      </c>
      <c r="E69" s="336" t="str">
        <f>'Bond Buy-Sell_V4_Sep25 + Oct25'!E97</f>
        <v>EXIM266A</v>
      </c>
      <c r="F69" s="336">
        <f>'Bond Buy-Sell_V4_Sep25 + Oct25'!F97</f>
        <v>101</v>
      </c>
      <c r="G69" s="336" t="str">
        <f>'Bond Buy-Sell_V4_Sep25 + Oct25'!G97</f>
        <v>Buy</v>
      </c>
      <c r="H69" s="346">
        <f>'Bond Buy-Sell_V4_Sep25 + Oct25'!H97</f>
        <v>50000000</v>
      </c>
      <c r="I69" s="358">
        <f>'Bond Buy-Sell_V4_Sep25 + Oct25'!I97</f>
        <v>102.2</v>
      </c>
      <c r="J69" s="346">
        <f>'Bond Buy-Sell_V4_Sep25 + Oct25'!J97</f>
        <v>2.6</v>
      </c>
      <c r="K69" s="336" t="str">
        <f>'Bond Buy-Sell_V4_Sep25 + Oct25'!K97</f>
        <v>Settled</v>
      </c>
      <c r="L69" s="348"/>
      <c r="M69" s="348"/>
      <c r="N69" s="348"/>
      <c r="O69" s="348"/>
      <c r="P69" s="348"/>
      <c r="Q69" s="348"/>
      <c r="R69" s="348"/>
      <c r="S69" s="348"/>
      <c r="T69" s="348"/>
      <c r="U69" s="348"/>
      <c r="V69" s="348"/>
      <c r="W69" s="348"/>
      <c r="X69" s="348"/>
      <c r="Y69" s="348"/>
      <c r="Z69" s="348"/>
      <c r="AA69" s="348"/>
      <c r="AB69" s="348"/>
      <c r="AC69" s="348"/>
      <c r="AD69" s="348"/>
      <c r="AE69" s="348"/>
    </row>
    <row r="70">
      <c r="A70" s="336">
        <f>'Bond Buy-Sell_V4_Sep25 + Oct25'!A98</f>
        <v>90003</v>
      </c>
      <c r="B70" s="315">
        <f>'Bond Buy-Sell_V4_Sep25 + Oct25'!B98</f>
        <v>403</v>
      </c>
      <c r="C70" s="318">
        <f>'Bond Buy-Sell_V4_Sep25 + Oct25'!C98</f>
        <v>45915</v>
      </c>
      <c r="D70" s="318">
        <f>'Bond Buy-Sell_V4_Sep25 + Oct25'!D98</f>
        <v>45917</v>
      </c>
      <c r="E70" s="336" t="str">
        <f>'Bond Buy-Sell_V4_Sep25 + Oct25'!E98</f>
        <v>EXIM266A</v>
      </c>
      <c r="F70" s="336">
        <f>'Bond Buy-Sell_V4_Sep25 + Oct25'!F98</f>
        <v>101</v>
      </c>
      <c r="G70" s="336" t="str">
        <f>'Bond Buy-Sell_V4_Sep25 + Oct25'!G98</f>
        <v>Sell</v>
      </c>
      <c r="H70" s="346">
        <f>'Bond Buy-Sell_V4_Sep25 + Oct25'!H98</f>
        <v>100000000</v>
      </c>
      <c r="I70" s="358">
        <f>'Bond Buy-Sell_V4_Sep25 + Oct25'!I98</f>
        <v>100.775945</v>
      </c>
      <c r="J70" s="346">
        <f>'Bond Buy-Sell_V4_Sep25 + Oct25'!J98</f>
        <v>2.4</v>
      </c>
      <c r="K70" s="336" t="str">
        <f>'Bond Buy-Sell_V4_Sep25 + Oct25'!K98</f>
        <v>Settled</v>
      </c>
      <c r="L70" s="348"/>
      <c r="M70" s="348"/>
      <c r="N70" s="348"/>
      <c r="O70" s="348"/>
      <c r="P70" s="348"/>
      <c r="Q70" s="348"/>
      <c r="R70" s="348"/>
      <c r="S70" s="348"/>
      <c r="T70" s="348"/>
      <c r="U70" s="348"/>
      <c r="V70" s="348"/>
      <c r="W70" s="348"/>
      <c r="X70" s="348"/>
      <c r="Y70" s="348"/>
      <c r="Z70" s="348"/>
      <c r="AA70" s="348"/>
      <c r="AB70" s="348"/>
      <c r="AC70" s="348"/>
      <c r="AD70" s="348"/>
      <c r="AE70" s="348"/>
    </row>
    <row r="71">
      <c r="A71" s="336">
        <f>'Bond buy_1_V4_Sep25'!B65</f>
        <v>90004</v>
      </c>
      <c r="B71" s="315">
        <f>'Bond buy_1_V4_Sep25'!C65</f>
        <v>403</v>
      </c>
      <c r="C71" s="318">
        <f>'Bond buy_1_V4_Sep25'!D65</f>
        <v>45854.45833</v>
      </c>
      <c r="D71" s="318">
        <f>'Bond buy_1_V4_Sep25'!E65</f>
        <v>45856.45833</v>
      </c>
      <c r="E71" s="336" t="str">
        <f>'Bond buy_1_V4_Sep25'!F65</f>
        <v>GSB26OA</v>
      </c>
      <c r="F71" s="336">
        <f>'Bond buy_1_V4_Sep25'!G65</f>
        <v>102</v>
      </c>
      <c r="G71" s="336" t="str">
        <f>'Bond buy_1_V4_Sep25'!H65</f>
        <v>Buy</v>
      </c>
      <c r="H71" s="346">
        <f>'Bond buy_1_V4_Sep25'!I65</f>
        <v>100000000</v>
      </c>
      <c r="I71" s="358">
        <f>'Bond buy_1_V4_Sep25'!J65</f>
        <v>100.264871</v>
      </c>
      <c r="J71" s="346">
        <f>'Bond buy_1_V4_Sep25'!K65</f>
        <v>1.45608</v>
      </c>
      <c r="K71" s="336" t="str">
        <f>'Bond buy_1_V4_Sep25'!L65</f>
        <v>Settled</v>
      </c>
      <c r="L71" s="348"/>
      <c r="M71" s="348"/>
      <c r="N71" s="348"/>
      <c r="O71" s="348"/>
      <c r="P71" s="348"/>
      <c r="Q71" s="348"/>
      <c r="R71" s="348"/>
      <c r="S71" s="348"/>
      <c r="T71" s="348"/>
      <c r="U71" s="348"/>
      <c r="V71" s="348"/>
      <c r="W71" s="348"/>
      <c r="X71" s="348"/>
      <c r="Y71" s="348"/>
      <c r="Z71" s="348"/>
      <c r="AA71" s="348"/>
      <c r="AB71" s="348"/>
      <c r="AC71" s="348"/>
      <c r="AD71" s="348"/>
      <c r="AE71" s="348"/>
    </row>
    <row r="72">
      <c r="A72" s="336">
        <f>'Bond buy_1_V4_Sep25'!B66</f>
        <v>90005</v>
      </c>
      <c r="B72" s="315">
        <f>'Bond buy_1_V4_Sep25'!C66</f>
        <v>301</v>
      </c>
      <c r="C72" s="318">
        <f>'Bond buy_1_V4_Sep25'!D66</f>
        <v>45917.45833</v>
      </c>
      <c r="D72" s="318">
        <f>'Bond buy_1_V4_Sep25'!E66</f>
        <v>45919.45833</v>
      </c>
      <c r="E72" s="336" t="str">
        <f>'Bond buy_1_V4_Sep25'!F66</f>
        <v>LB616A</v>
      </c>
      <c r="F72" s="336">
        <f>'Bond buy_1_V4_Sep25'!G66</f>
        <v>101</v>
      </c>
      <c r="G72" s="336" t="str">
        <f>'Bond buy_1_V4_Sep25'!H66</f>
        <v>Buy</v>
      </c>
      <c r="H72" s="346">
        <f>'Bond buy_1_V4_Sep25'!I66</f>
        <v>100000000</v>
      </c>
      <c r="I72" s="358">
        <f>'Bond buy_1_V4_Sep25'!J66</f>
        <v>170.803637</v>
      </c>
      <c r="J72" s="346">
        <f>'Bond buy_1_V4_Sep25'!K66</f>
        <v>2.05</v>
      </c>
      <c r="K72" s="336" t="str">
        <f>'Bond buy_1_V4_Sep25'!L66</f>
        <v>Settled</v>
      </c>
      <c r="L72" s="348"/>
      <c r="M72" s="348"/>
      <c r="N72" s="348"/>
      <c r="O72" s="348"/>
      <c r="P72" s="348"/>
      <c r="Q72" s="348"/>
      <c r="R72" s="348"/>
      <c r="S72" s="348"/>
      <c r="T72" s="348"/>
      <c r="U72" s="348"/>
      <c r="V72" s="348"/>
      <c r="W72" s="348"/>
      <c r="X72" s="348"/>
      <c r="Y72" s="348"/>
      <c r="Z72" s="348"/>
      <c r="AA72" s="348"/>
      <c r="AB72" s="348"/>
      <c r="AC72" s="348"/>
      <c r="AD72" s="348"/>
      <c r="AE72" s="348"/>
    </row>
    <row r="73">
      <c r="A73" s="336">
        <f>'Bond buy_1_V4_Sep25'!B67</f>
        <v>90006</v>
      </c>
      <c r="B73" s="315">
        <f>'Bond buy_1_V4_Sep25'!C67</f>
        <v>302</v>
      </c>
      <c r="C73" s="318">
        <f>'Bond buy_1_V4_Sep25'!D67</f>
        <v>45917.45833</v>
      </c>
      <c r="D73" s="318">
        <f>'Bond buy_1_V4_Sep25'!E67</f>
        <v>45919.45833</v>
      </c>
      <c r="E73" s="336" t="str">
        <f>'Bond buy_1_V4_Sep25'!F67</f>
        <v>TB26128A</v>
      </c>
      <c r="F73" s="336">
        <f>'Bond buy_1_V4_Sep25'!G67</f>
        <v>101</v>
      </c>
      <c r="G73" s="336" t="str">
        <f>'Bond buy_1_V4_Sep25'!H67</f>
        <v>Buy</v>
      </c>
      <c r="H73" s="346">
        <f>'Bond buy_1_V4_Sep25'!I67</f>
        <v>100000000</v>
      </c>
      <c r="I73" s="358">
        <f>'Bond buy_1_V4_Sep25'!J67</f>
        <v>99.443877</v>
      </c>
      <c r="J73" s="346">
        <f>'Bond buy_1_V4_Sep25'!K67</f>
        <v>1.26</v>
      </c>
      <c r="K73" s="336" t="str">
        <f>'Bond buy_1_V4_Sep25'!L67</f>
        <v>Settled</v>
      </c>
      <c r="L73" s="348"/>
      <c r="M73" s="348"/>
      <c r="N73" s="348"/>
      <c r="O73" s="348"/>
      <c r="P73" s="348"/>
      <c r="Q73" s="348"/>
      <c r="R73" s="348"/>
      <c r="S73" s="348"/>
      <c r="T73" s="348"/>
      <c r="U73" s="348"/>
      <c r="V73" s="348"/>
      <c r="W73" s="348"/>
      <c r="X73" s="348"/>
      <c r="Y73" s="348"/>
      <c r="Z73" s="348"/>
      <c r="AA73" s="348"/>
      <c r="AB73" s="348"/>
      <c r="AC73" s="348"/>
      <c r="AD73" s="348"/>
      <c r="AE73" s="348"/>
    </row>
    <row r="74">
      <c r="A74" s="336">
        <f>'Bond buy_1_V4_Sep25'!B68</f>
        <v>90007</v>
      </c>
      <c r="B74" s="315">
        <f>'Bond buy_1_V4_Sep25'!C68</f>
        <v>303</v>
      </c>
      <c r="C74" s="318">
        <f>'Bond buy_1_V4_Sep25'!D68</f>
        <v>45917.45833</v>
      </c>
      <c r="D74" s="318">
        <f>'Bond buy_1_V4_Sep25'!E68</f>
        <v>45919.45833</v>
      </c>
      <c r="E74" s="336" t="str">
        <f>'Bond buy_1_V4_Sep25'!F68</f>
        <v>BOT25NA</v>
      </c>
      <c r="F74" s="336">
        <f>'Bond buy_1_V4_Sep25'!G68</f>
        <v>101</v>
      </c>
      <c r="G74" s="336" t="str">
        <f>'Bond buy_1_V4_Sep25'!H68</f>
        <v>Buy</v>
      </c>
      <c r="H74" s="346">
        <f>'Bond buy_1_V4_Sep25'!I68</f>
        <v>100000000</v>
      </c>
      <c r="I74" s="358">
        <f>'Bond buy_1_V4_Sep25'!J68</f>
        <v>100.257613</v>
      </c>
      <c r="J74" s="346">
        <f>'Bond buy_1_V4_Sep25'!K68</f>
        <v>1.33</v>
      </c>
      <c r="K74" s="336" t="str">
        <f>'Bond buy_1_V4_Sep25'!L68</f>
        <v>Settled</v>
      </c>
      <c r="L74" s="348"/>
      <c r="M74" s="348"/>
      <c r="N74" s="348"/>
      <c r="O74" s="348"/>
      <c r="P74" s="348"/>
      <c r="Q74" s="348"/>
      <c r="R74" s="348"/>
      <c r="S74" s="348"/>
      <c r="T74" s="348"/>
      <c r="U74" s="348"/>
      <c r="V74" s="348"/>
      <c r="W74" s="348"/>
      <c r="X74" s="348"/>
      <c r="Y74" s="348"/>
      <c r="Z74" s="348"/>
      <c r="AA74" s="348"/>
      <c r="AB74" s="348"/>
      <c r="AC74" s="348"/>
      <c r="AD74" s="348"/>
      <c r="AE74" s="348"/>
    </row>
    <row r="75">
      <c r="A75" s="336">
        <f>'Bond buy_1_V4_Sep25'!B69</f>
        <v>90008</v>
      </c>
      <c r="B75" s="315">
        <f>'Bond buy_1_V4_Sep25'!C69</f>
        <v>401</v>
      </c>
      <c r="C75" s="318">
        <f>'Bond buy_1_V4_Sep25'!D69</f>
        <v>45917.45833</v>
      </c>
      <c r="D75" s="318">
        <f>'Bond buy_1_V4_Sep25'!E69</f>
        <v>45919.45833</v>
      </c>
      <c r="E75" s="336" t="str">
        <f>'Bond buy_1_V4_Sep25'!F69</f>
        <v>TB26211A</v>
      </c>
      <c r="F75" s="336">
        <f>'Bond buy_1_V4_Sep25'!G69</f>
        <v>102</v>
      </c>
      <c r="G75" s="336" t="str">
        <f>'Bond buy_1_V4_Sep25'!H69</f>
        <v>Buy</v>
      </c>
      <c r="H75" s="346">
        <f>'Bond buy_1_V4_Sep25'!I69</f>
        <v>100000000</v>
      </c>
      <c r="I75" s="358">
        <f>'Bond buy_1_V4_Sep25'!J69</f>
        <v>99.396107</v>
      </c>
      <c r="J75" s="346">
        <f>'Bond buy_1_V4_Sep25'!K69</f>
        <v>1.26</v>
      </c>
      <c r="K75" s="336" t="str">
        <f>'Bond buy_1_V4_Sep25'!L69</f>
        <v>Settled</v>
      </c>
      <c r="L75" s="348"/>
      <c r="M75" s="348"/>
      <c r="N75" s="348"/>
      <c r="O75" s="348"/>
      <c r="P75" s="348"/>
      <c r="Q75" s="348"/>
      <c r="R75" s="348"/>
      <c r="S75" s="348"/>
      <c r="T75" s="348"/>
      <c r="U75" s="348"/>
      <c r="V75" s="348"/>
      <c r="W75" s="348"/>
      <c r="X75" s="348"/>
      <c r="Y75" s="348"/>
      <c r="Z75" s="348"/>
      <c r="AA75" s="348"/>
      <c r="AB75" s="348"/>
      <c r="AC75" s="348"/>
      <c r="AD75" s="348"/>
      <c r="AE75" s="348"/>
    </row>
    <row r="76">
      <c r="A76" s="336">
        <f>'Bond buy_1_V4_Sep25'!B70</f>
        <v>90009</v>
      </c>
      <c r="B76" s="315">
        <f>'Bond buy_1_V4_Sep25'!C70</f>
        <v>402</v>
      </c>
      <c r="C76" s="318">
        <f>'Bond buy_1_V4_Sep25'!D70</f>
        <v>45917.45833</v>
      </c>
      <c r="D76" s="318">
        <f>'Bond buy_1_V4_Sep25'!E70</f>
        <v>45919.45833</v>
      </c>
      <c r="E76" s="336" t="str">
        <f>'Bond buy_1_V4_Sep25'!F70</f>
        <v>BOTF267A</v>
      </c>
      <c r="F76" s="336">
        <f>'Bond buy_1_V4_Sep25'!G70</f>
        <v>102</v>
      </c>
      <c r="G76" s="336" t="str">
        <f>'Bond buy_1_V4_Sep25'!H70</f>
        <v>Buy</v>
      </c>
      <c r="H76" s="346">
        <f>'Bond buy_1_V4_Sep25'!I70</f>
        <v>100000000</v>
      </c>
      <c r="I76" s="358">
        <f>'Bond buy_1_V4_Sep25'!J70</f>
        <v>100.028491</v>
      </c>
      <c r="J76" s="346">
        <f>'Bond buy_1_V4_Sep25'!K70</f>
        <v>1.522077</v>
      </c>
      <c r="K76" s="336" t="str">
        <f>'Bond buy_1_V4_Sep25'!L70</f>
        <v>Settled</v>
      </c>
      <c r="L76" s="348"/>
      <c r="M76" s="348"/>
      <c r="N76" s="348"/>
      <c r="O76" s="348"/>
      <c r="P76" s="348"/>
      <c r="Q76" s="348"/>
      <c r="R76" s="348"/>
      <c r="S76" s="348"/>
      <c r="T76" s="348"/>
      <c r="U76" s="348"/>
      <c r="V76" s="348"/>
      <c r="W76" s="348"/>
      <c r="X76" s="348"/>
      <c r="Y76" s="348"/>
      <c r="Z76" s="348"/>
      <c r="AA76" s="348"/>
      <c r="AB76" s="348"/>
      <c r="AC76" s="348"/>
      <c r="AD76" s="348"/>
      <c r="AE76" s="348"/>
    </row>
    <row r="77">
      <c r="A77" s="336">
        <f>'Bond Buy-Sell_V4_Sep25 + Oct25'!A151</f>
        <v>90010</v>
      </c>
      <c r="B77" s="315">
        <f>'Bond Buy-Sell_V4_Sep25 + Oct25'!B151</f>
        <v>403</v>
      </c>
      <c r="C77" s="318">
        <f>'Bond Buy-Sell_V4_Sep25 + Oct25'!C151</f>
        <v>45955</v>
      </c>
      <c r="D77" s="318">
        <f>'Bond Buy-Sell_V4_Sep25 + Oct25'!D151</f>
        <v>45959</v>
      </c>
      <c r="E77" s="336" t="str">
        <f>'Bond Buy-Sell_V4_Sep25 + Oct25'!E151</f>
        <v>EXIM266A</v>
      </c>
      <c r="F77" s="336">
        <f>'Bond Buy-Sell_V4_Sep25 + Oct25'!F151</f>
        <v>101</v>
      </c>
      <c r="G77" s="336" t="str">
        <f>'Bond Buy-Sell_V4_Sep25 + Oct25'!G151</f>
        <v>Buy</v>
      </c>
      <c r="H77" s="346">
        <f>'Bond Buy-Sell_V4_Sep25 + Oct25'!H151</f>
        <v>100000000</v>
      </c>
      <c r="I77" s="358">
        <f>'Bond Buy-Sell_V4_Sep25 + Oct25'!I151</f>
        <v>101.95</v>
      </c>
      <c r="J77" s="346">
        <f>'Bond Buy-Sell_V4_Sep25 + Oct25'!J151</f>
        <v>2.5</v>
      </c>
      <c r="K77" s="336" t="str">
        <f>'Bond Buy-Sell_V4_Sep25 + Oct25'!K151</f>
        <v>Settled</v>
      </c>
      <c r="L77" s="397"/>
      <c r="M77" s="348"/>
      <c r="N77" s="348"/>
      <c r="O77" s="348"/>
      <c r="P77" s="348"/>
      <c r="Q77" s="348"/>
      <c r="R77" s="348"/>
      <c r="S77" s="348"/>
      <c r="T77" s="348"/>
      <c r="U77" s="348"/>
      <c r="V77" s="348"/>
      <c r="W77" s="348"/>
      <c r="X77" s="348"/>
      <c r="Y77" s="348"/>
      <c r="Z77" s="348"/>
      <c r="AA77" s="348"/>
      <c r="AB77" s="348"/>
      <c r="AC77" s="348"/>
      <c r="AD77" s="348"/>
      <c r="AE77" s="348"/>
    </row>
    <row r="78">
      <c r="A78" s="336">
        <f>'Bond sell_1_V4_Oct25'!B31</f>
        <v>90011</v>
      </c>
      <c r="B78" s="315">
        <f>'Bond sell_1_V4_Oct25'!C31</f>
        <v>403</v>
      </c>
      <c r="C78" s="318">
        <f>'Bond sell_1_V4_Oct25'!D31</f>
        <v>45950.45833</v>
      </c>
      <c r="D78" s="318">
        <f>'Bond sell_1_V4_Oct25'!E31</f>
        <v>45952.45833</v>
      </c>
      <c r="E78" s="336" t="str">
        <f>'Bond sell_1_V4_Oct25'!F31</f>
        <v>GSB26OA</v>
      </c>
      <c r="F78" s="336">
        <f>'Bond sell_1_V4_Oct25'!G31</f>
        <v>102</v>
      </c>
      <c r="G78" s="336" t="str">
        <f>'Bond sell_1_V4_Oct25'!H31</f>
        <v>Sell</v>
      </c>
      <c r="H78" s="346">
        <f>'Bond sell_1_V4_Oct25'!I31</f>
        <v>50000000</v>
      </c>
      <c r="I78" s="358">
        <f>'Bond sell_1_V4_Oct25'!J31</f>
        <v>100.2</v>
      </c>
      <c r="J78" s="346">
        <f>'Bond sell_1_V4_Oct25'!K31</f>
        <v>1.45608</v>
      </c>
      <c r="K78" s="336" t="str">
        <f>'Bond sell_1_V4_Oct25'!L31</f>
        <v>Settled</v>
      </c>
      <c r="L78" s="397"/>
      <c r="M78" s="348"/>
      <c r="N78" s="348"/>
      <c r="O78" s="348"/>
      <c r="P78" s="348"/>
      <c r="Q78" s="348"/>
      <c r="R78" s="348"/>
      <c r="S78" s="348"/>
      <c r="T78" s="348"/>
      <c r="U78" s="348"/>
      <c r="V78" s="348"/>
      <c r="W78" s="348"/>
      <c r="X78" s="348"/>
      <c r="Y78" s="348"/>
      <c r="Z78" s="348"/>
      <c r="AA78" s="348"/>
      <c r="AB78" s="348"/>
      <c r="AC78" s="348"/>
      <c r="AD78" s="348"/>
      <c r="AE78" s="348"/>
    </row>
    <row r="79">
      <c r="A79" s="376"/>
      <c r="B79" s="348"/>
      <c r="C79" s="348"/>
      <c r="D79" s="348"/>
      <c r="E79" s="348"/>
      <c r="F79" s="348"/>
      <c r="G79" s="348"/>
      <c r="H79" s="348"/>
      <c r="I79" s="348"/>
      <c r="J79" s="348"/>
      <c r="K79" s="348"/>
      <c r="L79" s="348"/>
      <c r="M79" s="348"/>
      <c r="N79" s="348"/>
      <c r="O79" s="348"/>
      <c r="P79" s="348"/>
      <c r="Q79" s="348"/>
      <c r="R79" s="348"/>
      <c r="S79" s="348"/>
      <c r="T79" s="348"/>
      <c r="U79" s="348"/>
      <c r="V79" s="348"/>
      <c r="W79" s="348"/>
      <c r="X79" s="348"/>
      <c r="Y79" s="348"/>
      <c r="Z79" s="348"/>
      <c r="AA79" s="348"/>
      <c r="AB79" s="348"/>
      <c r="AC79" s="348"/>
      <c r="AD79" s="348"/>
      <c r="AE79" s="348"/>
    </row>
    <row r="80">
      <c r="A80" s="440" t="str">
        <f>'V4_Result_30 Sep 2025'!A77</f>
        <v>bond_transactions</v>
      </c>
      <c r="B80" s="348"/>
      <c r="C80" s="348"/>
      <c r="D80" s="381"/>
      <c r="E80" s="450"/>
      <c r="F80" s="376"/>
      <c r="G80" s="348"/>
      <c r="H80" s="348"/>
      <c r="I80" s="348"/>
      <c r="J80" s="348"/>
      <c r="K80" s="348"/>
      <c r="L80" s="348"/>
      <c r="M80" s="348"/>
      <c r="N80" s="348"/>
      <c r="O80" s="348"/>
      <c r="P80" s="348"/>
      <c r="Q80" s="348"/>
      <c r="R80" s="348"/>
      <c r="S80" s="348"/>
      <c r="T80" s="348"/>
      <c r="U80" s="348"/>
      <c r="V80" s="348"/>
      <c r="W80" s="348"/>
      <c r="X80" s="348"/>
      <c r="Y80" s="348"/>
      <c r="Z80" s="348"/>
      <c r="AA80" s="348"/>
      <c r="AB80" s="348"/>
      <c r="AC80" s="348"/>
      <c r="AD80" s="348"/>
      <c r="AE80" s="348"/>
    </row>
    <row r="81">
      <c r="A81" s="360" t="str">
        <f t="array" ref="A81:AD81">TRANSPOSE('All Table_V4_Clean'!A209:A238)</f>
        <v>trade_id</v>
      </c>
      <c r="B81" s="344" t="s">
        <v>514</v>
      </c>
      <c r="C81" s="344" t="s">
        <v>556</v>
      </c>
      <c r="D81" s="344" t="s">
        <v>7</v>
      </c>
      <c r="E81" s="344" t="s">
        <v>668</v>
      </c>
      <c r="F81" s="344" t="s">
        <v>583</v>
      </c>
      <c r="G81" s="344" t="s">
        <v>728</v>
      </c>
      <c r="H81" s="344" t="s">
        <v>525</v>
      </c>
      <c r="I81" s="344" t="s">
        <v>534</v>
      </c>
      <c r="J81" s="344" t="s">
        <v>675</v>
      </c>
      <c r="K81" s="344" t="s">
        <v>425</v>
      </c>
      <c r="L81" s="344" t="s">
        <v>423</v>
      </c>
      <c r="M81" s="344" t="s">
        <v>426</v>
      </c>
      <c r="N81" s="344" t="s">
        <v>427</v>
      </c>
      <c r="O81" s="344" t="s">
        <v>749</v>
      </c>
      <c r="P81" s="344" t="s">
        <v>751</v>
      </c>
      <c r="Q81" s="344" t="s">
        <v>753</v>
      </c>
      <c r="R81" s="344" t="s">
        <v>432</v>
      </c>
      <c r="S81" s="344" t="s">
        <v>755</v>
      </c>
      <c r="T81" s="344" t="s">
        <v>551</v>
      </c>
      <c r="U81" s="344" t="s">
        <v>530</v>
      </c>
      <c r="V81" s="344" t="s">
        <v>528</v>
      </c>
      <c r="W81" s="344" t="s">
        <v>532</v>
      </c>
      <c r="X81" s="344" t="s">
        <v>526</v>
      </c>
      <c r="Y81" s="344" t="s">
        <v>533</v>
      </c>
      <c r="Z81" s="344" t="s">
        <v>538</v>
      </c>
      <c r="AA81" s="344" t="s">
        <v>542</v>
      </c>
      <c r="AB81" s="344" t="s">
        <v>548</v>
      </c>
      <c r="AC81" s="344" t="s">
        <v>761</v>
      </c>
      <c r="AD81" s="344" t="s">
        <v>763</v>
      </c>
      <c r="AE81" s="453"/>
    </row>
    <row r="82">
      <c r="A82" s="336">
        <f>'Bond Buy-Sell_V4_Sep25 + Oct25'!A209</f>
        <v>90001</v>
      </c>
      <c r="B82" s="336" t="str">
        <f>'Bond Buy-Sell_V4_Sep25 + Oct25'!B209</f>
        <v>EXIM266A</v>
      </c>
      <c r="C82" s="315">
        <f>'Bond Buy-Sell_V4_Sep25 + Oct25'!C209</f>
        <v>403</v>
      </c>
      <c r="D82" s="336">
        <f>'Bond Buy-Sell_V4_Sep25 + Oct25'!D209</f>
        <v>101</v>
      </c>
      <c r="E82" s="336" t="str">
        <f>'Bond Buy-Sell_V4_Sep25 + Oct25'!E209</f>
        <v>Buy</v>
      </c>
      <c r="F82" s="337">
        <f>'Bond Buy-Sell_V4_Sep25 + Oct25'!F209</f>
        <v>45659</v>
      </c>
      <c r="G82" s="337">
        <f>'Bond Buy-Sell_V4_Sep25 + Oct25'!G209</f>
        <v>45663</v>
      </c>
      <c r="H82" s="337">
        <f>'Bond Buy-Sell_V4_Sep25 + Oct25'!H209</f>
        <v>46179</v>
      </c>
      <c r="I82" s="336" t="str">
        <f>'Bond Buy-Sell_V4_Sep25 + Oct25'!I209</f>
        <v>THB</v>
      </c>
      <c r="J82" s="346">
        <f>'Bond Buy-Sell_V4_Sep25 + Oct25'!J209</f>
        <v>100000000</v>
      </c>
      <c r="K82" s="358">
        <f>'Bond Buy-Sell_V4_Sep25 + Oct25'!K209</f>
        <v>102.15</v>
      </c>
      <c r="L82" s="358">
        <f>'Bond Buy-Sell_V4_Sep25 + Oct25'!L209</f>
        <v>100.832761</v>
      </c>
      <c r="M82" s="346">
        <f>'Bond Buy-Sell_V4_Sep25 + Oct25'!M209</f>
        <v>445479</v>
      </c>
      <c r="N82" s="358">
        <f>'Bond Buy-Sell_V4_Sep25 + Oct25'!N209</f>
        <v>102.92</v>
      </c>
      <c r="O82" s="370" t="str">
        <f>'Bond Buy-Sell_V4_Sep25 + Oct25'!O209</f>
        <v>FVOCI</v>
      </c>
      <c r="P82" s="346">
        <f>'Bond Buy-Sell_V4_Sep25 + Oct25'!P209</f>
        <v>100832761</v>
      </c>
      <c r="Q82" s="346">
        <f>'Bond Buy-Sell_V4_Sep25 + Oct25'!Q209</f>
        <v>102150000</v>
      </c>
      <c r="R82" s="346">
        <f>'Bond Buy-Sell_V4_Sep25 + Oct25'!R209</f>
        <v>102920000</v>
      </c>
      <c r="S82" s="347">
        <f>'Bond Buy-Sell_V4_Sep25 + Oct25'!S209</f>
        <v>45632</v>
      </c>
      <c r="T82" s="336" t="str">
        <f>'Bond Buy-Sell_V4_Sep25 + Oct25'!T209</f>
        <v>Fixed</v>
      </c>
      <c r="U82" s="336" t="str">
        <f>'Bond Buy-Sell_V4_Sep25 + Oct25'!U209</f>
        <v> </v>
      </c>
      <c r="V82" s="356">
        <f>'Bond Buy-Sell_V4_Sep25 + Oct25'!V209</f>
        <v>0</v>
      </c>
      <c r="W82" s="336" t="str">
        <f>'Bond Buy-Sell_V4_Sep25 + Oct25'!W209</f>
        <v>Semi-annual</v>
      </c>
      <c r="X82" s="358">
        <f>'Bond Buy-Sell_V4_Sep25 + Oct25'!X209</f>
        <v>2.71</v>
      </c>
      <c r="Y82" s="353" t="str">
        <f>'Bond Buy-Sell_V4_Sep25 + Oct25'!Y209</f>
        <v>30/360</v>
      </c>
      <c r="Z82" s="353" t="str">
        <f>'Bond Buy-Sell_V4_Sep25 + Oct25'!Z209</f>
        <v>AAA</v>
      </c>
      <c r="AA82" s="353" t="str">
        <f>'Bond Buy-Sell_V4_Sep25 + Oct25'!AA209</f>
        <v>AAA(tha)</v>
      </c>
      <c r="AB82" s="353" t="str">
        <f>'Bond Buy-Sell_V4_Sep25 + Oct25'!AB209</f>
        <v>Active</v>
      </c>
      <c r="AC82" s="340">
        <f>'Bond Buy-Sell_V4_Sep25 + Oct25'!AC209</f>
        <v>45961</v>
      </c>
      <c r="AD82" s="337">
        <f>'Bond Buy-Sell_V4_Sep25 + Oct25'!AD209</f>
        <v>45961</v>
      </c>
      <c r="AE82" s="454"/>
    </row>
    <row r="83">
      <c r="A83" s="336">
        <f>'Bond Buy-Sell_V4_Sep25 + Oct25'!A210</f>
        <v>90002</v>
      </c>
      <c r="B83" s="336" t="str">
        <f>'Bond Buy-Sell_V4_Sep25 + Oct25'!B210</f>
        <v>EXIM266A</v>
      </c>
      <c r="C83" s="315">
        <f>'Bond Buy-Sell_V4_Sep25 + Oct25'!C210</f>
        <v>403</v>
      </c>
      <c r="D83" s="336">
        <f>'Bond Buy-Sell_V4_Sep25 + Oct25'!D210</f>
        <v>101</v>
      </c>
      <c r="E83" s="336" t="str">
        <f>'Bond Buy-Sell_V4_Sep25 + Oct25'!E210</f>
        <v>Buy</v>
      </c>
      <c r="F83" s="337">
        <f>'Bond Buy-Sell_V4_Sep25 + Oct25'!F210</f>
        <v>45726</v>
      </c>
      <c r="G83" s="337">
        <f>'Bond Buy-Sell_V4_Sep25 + Oct25'!G210</f>
        <v>45728</v>
      </c>
      <c r="H83" s="337">
        <f>'Bond Buy-Sell_V4_Sep25 + Oct25'!H210</f>
        <v>46179</v>
      </c>
      <c r="I83" s="336" t="str">
        <f>'Bond Buy-Sell_V4_Sep25 + Oct25'!I210</f>
        <v>THB</v>
      </c>
      <c r="J83" s="346">
        <f>'Bond Buy-Sell_V4_Sep25 + Oct25'!J210</f>
        <v>50000000</v>
      </c>
      <c r="K83" s="358">
        <f>'Bond Buy-Sell_V4_Sep25 + Oct25'!K210</f>
        <v>102.15</v>
      </c>
      <c r="L83" s="358">
        <f>'Bond Buy-Sell_V4_Sep25 + Oct25'!L210</f>
        <v>102.2</v>
      </c>
      <c r="M83" s="346">
        <f>'Bond Buy-Sell_V4_Sep25 + Oct25'!M210</f>
        <v>370000</v>
      </c>
      <c r="N83" s="358">
        <f>'Bond Buy-Sell_V4_Sep25 + Oct25'!N210</f>
        <v>102.92</v>
      </c>
      <c r="O83" s="370" t="str">
        <f>'Bond Buy-Sell_V4_Sep25 + Oct25'!O210</f>
        <v>FVOCI</v>
      </c>
      <c r="P83" s="346">
        <f>'Bond Buy-Sell_V4_Sep25 + Oct25'!P210</f>
        <v>51100000</v>
      </c>
      <c r="Q83" s="346">
        <f>'Bond Buy-Sell_V4_Sep25 + Oct25'!Q210</f>
        <v>51075000</v>
      </c>
      <c r="R83" s="346">
        <f>'Bond Buy-Sell_V4_Sep25 + Oct25'!R210</f>
        <v>51460000</v>
      </c>
      <c r="S83" s="347">
        <f>'Bond Buy-Sell_V4_Sep25 + Oct25'!S210</f>
        <v>45632</v>
      </c>
      <c r="T83" s="336" t="str">
        <f>'Bond Buy-Sell_V4_Sep25 + Oct25'!T210</f>
        <v>Fixed</v>
      </c>
      <c r="U83" s="336" t="str">
        <f>'Bond Buy-Sell_V4_Sep25 + Oct25'!U210</f>
        <v> </v>
      </c>
      <c r="V83" s="356">
        <f>'Bond Buy-Sell_V4_Sep25 + Oct25'!V210</f>
        <v>0</v>
      </c>
      <c r="W83" s="336" t="str">
        <f>'Bond Buy-Sell_V4_Sep25 + Oct25'!W210</f>
        <v>Semi-annual</v>
      </c>
      <c r="X83" s="358">
        <f>'Bond Buy-Sell_V4_Sep25 + Oct25'!X210</f>
        <v>2.71</v>
      </c>
      <c r="Y83" s="353" t="str">
        <f>'Bond Buy-Sell_V4_Sep25 + Oct25'!Y210</f>
        <v>30/360</v>
      </c>
      <c r="Z83" s="353" t="str">
        <f>'Bond Buy-Sell_V4_Sep25 + Oct25'!Z210</f>
        <v>AAA</v>
      </c>
      <c r="AA83" s="353" t="str">
        <f>'Bond Buy-Sell_V4_Sep25 + Oct25'!AA210</f>
        <v>AAA(tha)</v>
      </c>
      <c r="AB83" s="353" t="str">
        <f>'Bond Buy-Sell_V4_Sep25 + Oct25'!AB210</f>
        <v>Active</v>
      </c>
      <c r="AC83" s="340">
        <f>'Bond Buy-Sell_V4_Sep25 + Oct25'!AC210</f>
        <v>45961</v>
      </c>
      <c r="AD83" s="337">
        <f>'Bond Buy-Sell_V4_Sep25 + Oct25'!AD210</f>
        <v>45961</v>
      </c>
      <c r="AE83" s="454"/>
    </row>
    <row r="84">
      <c r="A84" s="336">
        <f>'Bond Buy-Sell_V4_Sep25 + Oct25'!A211</f>
        <v>90003</v>
      </c>
      <c r="B84" s="336" t="str">
        <f>'Bond Buy-Sell_V4_Sep25 + Oct25'!B211</f>
        <v>EXIM266A</v>
      </c>
      <c r="C84" s="315">
        <f>'Bond Buy-Sell_V4_Sep25 + Oct25'!C211</f>
        <v>403</v>
      </c>
      <c r="D84" s="336">
        <f>'Bond Buy-Sell_V4_Sep25 + Oct25'!D211</f>
        <v>101</v>
      </c>
      <c r="E84" s="336" t="str">
        <f>'Bond Buy-Sell_V4_Sep25 + Oct25'!E211</f>
        <v>Sell</v>
      </c>
      <c r="F84" s="337">
        <f>'Bond Buy-Sell_V4_Sep25 + Oct25'!F211</f>
        <v>45915</v>
      </c>
      <c r="G84" s="337">
        <f>'Bond Buy-Sell_V4_Sep25 + Oct25'!G211</f>
        <v>45917</v>
      </c>
      <c r="H84" s="337">
        <f>'Bond Buy-Sell_V4_Sep25 + Oct25'!H211</f>
        <v>46179</v>
      </c>
      <c r="I84" s="336" t="str">
        <f>'Bond Buy-Sell_V4_Sep25 + Oct25'!I211</f>
        <v>THB</v>
      </c>
      <c r="J84" s="346">
        <f>'Bond Buy-Sell_V4_Sep25 + Oct25'!J211</f>
        <v>100000000</v>
      </c>
      <c r="K84" s="358">
        <f>'Bond Buy-Sell_V4_Sep25 + Oct25'!K211</f>
        <v>100.775945</v>
      </c>
      <c r="L84" s="358">
        <f>'Bond Buy-Sell_V4_Sep25 + Oct25'!L211</f>
        <v>100.775945</v>
      </c>
      <c r="M84" s="346">
        <f>'Bond Buy-Sell_V4_Sep25 + Oct25'!M211</f>
        <v>757315</v>
      </c>
      <c r="N84" s="358">
        <f>'Bond Buy-Sell_V4_Sep25 + Oct25'!N211</f>
        <v>101.53326</v>
      </c>
      <c r="O84" s="370" t="str">
        <f>'Bond Buy-Sell_V4_Sep25 + Oct25'!O211</f>
        <v>FVOCI</v>
      </c>
      <c r="P84" s="346">
        <f>'Bond Buy-Sell_V4_Sep25 + Oct25'!P211</f>
        <v>101288507.3</v>
      </c>
      <c r="Q84" s="346">
        <f>'Bond Buy-Sell_V4_Sep25 + Oct25'!Q211</f>
        <v>100775945</v>
      </c>
      <c r="R84" s="346">
        <f>'Bond Buy-Sell_V4_Sep25 + Oct25'!R211</f>
        <v>101533260</v>
      </c>
      <c r="S84" s="347">
        <f>'Bond Buy-Sell_V4_Sep25 + Oct25'!S211</f>
        <v>45814</v>
      </c>
      <c r="T84" s="336" t="str">
        <f>'Bond Buy-Sell_V4_Sep25 + Oct25'!T211</f>
        <v>Fixed</v>
      </c>
      <c r="U84" s="336" t="str">
        <f>'Bond Buy-Sell_V4_Sep25 + Oct25'!U211</f>
        <v> </v>
      </c>
      <c r="V84" s="356">
        <f>'Bond Buy-Sell_V4_Sep25 + Oct25'!V211</f>
        <v>0</v>
      </c>
      <c r="W84" s="336" t="str">
        <f>'Bond Buy-Sell_V4_Sep25 + Oct25'!W211</f>
        <v>Semi-annual</v>
      </c>
      <c r="X84" s="358">
        <f>'Bond Buy-Sell_V4_Sep25 + Oct25'!X211</f>
        <v>2.71</v>
      </c>
      <c r="Y84" s="353" t="str">
        <f>'Bond Buy-Sell_V4_Sep25 + Oct25'!Y211</f>
        <v>30/360</v>
      </c>
      <c r="Z84" s="353" t="str">
        <f>'Bond Buy-Sell_V4_Sep25 + Oct25'!Z211</f>
        <v/>
      </c>
      <c r="AA84" s="353" t="str">
        <f>'Bond Buy-Sell_V4_Sep25 + Oct25'!AA211</f>
        <v>AAA(tha)</v>
      </c>
      <c r="AB84" s="353" t="str">
        <f>'Bond Buy-Sell_V4_Sep25 + Oct25'!AB211</f>
        <v>Active</v>
      </c>
      <c r="AC84" s="340">
        <f>'Bond Buy-Sell_V4_Sep25 + Oct25'!AC211</f>
        <v>45961</v>
      </c>
      <c r="AD84" s="337">
        <f>'Bond Buy-Sell_V4_Sep25 + Oct25'!AD211</f>
        <v>45961</v>
      </c>
      <c r="AE84" s="454"/>
    </row>
    <row r="85">
      <c r="A85" s="336">
        <f>'Bond buy_1_V4_Oct25'!B78</f>
        <v>90004</v>
      </c>
      <c r="B85" s="336" t="str">
        <f>'Bond buy_1_V4_Oct25'!C78</f>
        <v>GSB26OA</v>
      </c>
      <c r="C85" s="315">
        <f>'Bond buy_1_V4_Oct25'!D78</f>
        <v>403</v>
      </c>
      <c r="D85" s="336">
        <f>'Bond buy_1_V4_Oct25'!E78</f>
        <v>102</v>
      </c>
      <c r="E85" s="336" t="str">
        <f>'Bond buy_1_V4_Oct25'!F78</f>
        <v>Buy</v>
      </c>
      <c r="F85" s="337">
        <f>'Bond buy_1_V4_Oct25'!G78</f>
        <v>45854</v>
      </c>
      <c r="G85" s="337">
        <f>'Bond buy_1_V4_Oct25'!H78</f>
        <v>45856</v>
      </c>
      <c r="H85" s="337">
        <f>'Bond buy_1_V4_Oct25'!I78</f>
        <v>46311</v>
      </c>
      <c r="I85" s="336" t="str">
        <f>'Bond buy_1_V4_Oct25'!J78</f>
        <v>THB</v>
      </c>
      <c r="J85" s="346">
        <f>'Bond buy_1_V4_Oct25'!K78</f>
        <v>100000000</v>
      </c>
      <c r="K85" s="358">
        <f>'Bond buy_1_V4_Oct25'!L78</f>
        <v>100.04</v>
      </c>
      <c r="L85" s="358">
        <f>'Bond buy_1_V4_Oct25'!M78</f>
        <v>100.264871</v>
      </c>
      <c r="M85" s="346">
        <f>'Bond buy_1_V4_Oct25'!N78</f>
        <v>0</v>
      </c>
      <c r="N85" s="358">
        <f>'Bond buy_1_V4_Oct25'!O78</f>
        <v>100.04</v>
      </c>
      <c r="O85" s="370" t="str">
        <f>'Bond buy_1_V4_Oct25'!P78</f>
        <v>FVOCI</v>
      </c>
      <c r="P85" s="346">
        <f>'Bond buy_1_V4_Oct25'!Q78</f>
        <v>100264871</v>
      </c>
      <c r="Q85" s="346">
        <f>'Bond buy_1_V4_Oct25'!R78</f>
        <v>100040000</v>
      </c>
      <c r="R85" s="346">
        <f>'Bond buy_1_V4_Oct25'!S78</f>
        <v>100040000</v>
      </c>
      <c r="S85" s="347">
        <f>'Bond buy_1_V4_Oct25'!T78</f>
        <v>45946</v>
      </c>
      <c r="T85" s="336" t="str">
        <f>'Bond buy_1_V4_Oct25'!U78</f>
        <v>Fixed</v>
      </c>
      <c r="U85" s="455"/>
      <c r="V85" s="356">
        <f>'Bond buy_1_V4_Oct25'!W78</f>
        <v>0</v>
      </c>
      <c r="W85" s="336" t="str">
        <f>'Bond buy_1_V4_Oct25'!X78</f>
        <v>Semi-Annual</v>
      </c>
      <c r="X85" s="358">
        <f>'Bond buy_1_V4_Oct25'!Y78</f>
        <v>1.69</v>
      </c>
      <c r="Y85" s="322" t="str">
        <f>'Bond buy_1_V4_Oct25'!Z78</f>
        <v>Actual/365</v>
      </c>
      <c r="Z85" s="363" t="str">
        <f>'Bond buy_1_V4_Oct25'!AA78</f>
        <v>AAA</v>
      </c>
      <c r="AA85" s="363" t="str">
        <f>'Bond buy_1_V4_Oct25'!AB78</f>
        <v>AAA(tha)</v>
      </c>
      <c r="AB85" s="336" t="str">
        <f>'Bond buy_1_V4_Oct25'!AC78</f>
        <v>Active</v>
      </c>
      <c r="AC85" s="340">
        <f>'Bond buy_1_V4_Oct25'!AD78</f>
        <v>45946.45833</v>
      </c>
      <c r="AD85" s="337">
        <f>'Bond buy_1_V4_Oct25'!AE78</f>
        <v>45946</v>
      </c>
      <c r="AE85" s="454"/>
    </row>
    <row r="86">
      <c r="A86" s="336">
        <f>'Bond buy_1_V4_Oct25'!B79</f>
        <v>90005</v>
      </c>
      <c r="B86" s="336" t="str">
        <f>'Bond buy_1_V4_Oct25'!C79</f>
        <v>LB616A</v>
      </c>
      <c r="C86" s="315">
        <f>'Bond buy_1_V4_Oct25'!D79</f>
        <v>301</v>
      </c>
      <c r="D86" s="336">
        <f>'Bond buy_1_V4_Oct25'!E79</f>
        <v>101</v>
      </c>
      <c r="E86" s="336" t="str">
        <f>'Bond buy_1_V4_Oct25'!F79</f>
        <v>Buy</v>
      </c>
      <c r="F86" s="337">
        <f>'Bond buy_1_V4_Oct25'!G79</f>
        <v>45917</v>
      </c>
      <c r="G86" s="337">
        <f>'Bond buy_1_V4_Oct25'!H79</f>
        <v>45919</v>
      </c>
      <c r="H86" s="337">
        <f>'Bond buy_1_V4_Oct25'!I79</f>
        <v>58974</v>
      </c>
      <c r="I86" s="336" t="str">
        <f>'Bond buy_1_V4_Oct25'!J79</f>
        <v>THB</v>
      </c>
      <c r="J86" s="346">
        <f>'Bond buy_1_V4_Oct25'!K79</f>
        <v>100000000</v>
      </c>
      <c r="K86" s="358">
        <f>'Bond buy_1_V4_Oct25'!L79</f>
        <v>169.5</v>
      </c>
      <c r="L86" s="358">
        <f>'Bond buy_1_V4_Oct25'!M79</f>
        <v>170.803637</v>
      </c>
      <c r="M86" s="346">
        <f>'Bond buy_1_V4_Oct25'!N79</f>
        <v>1807123.288</v>
      </c>
      <c r="N86" s="358">
        <f>'Bond buy_1_V4_Oct25'!O79</f>
        <v>169.5</v>
      </c>
      <c r="O86" s="370" t="str">
        <f>'Bond buy_1_V4_Oct25'!P79</f>
        <v>AMC</v>
      </c>
      <c r="P86" s="346">
        <f>'Bond buy_1_V4_Oct25'!Q79</f>
        <v>170803637</v>
      </c>
      <c r="Q86" s="346">
        <f>'Bond buy_1_V4_Oct25'!R79</f>
        <v>169500000</v>
      </c>
      <c r="R86" s="346" t="str">
        <f>'Bond buy_1_V4_Oct25'!S79</f>
        <v/>
      </c>
      <c r="S86" s="347">
        <f>'Bond buy_1_V4_Oct25'!T79</f>
        <v>45825</v>
      </c>
      <c r="T86" s="336" t="str">
        <f>'Bond buy_1_V4_Oct25'!U79</f>
        <v>Fixed</v>
      </c>
      <c r="U86" s="455"/>
      <c r="V86" s="356">
        <f>'Bond buy_1_V4_Oct25'!W79</f>
        <v>0</v>
      </c>
      <c r="W86" s="336" t="str">
        <f>'Bond buy_1_V4_Oct25'!X79</f>
        <v>Semi-Annual</v>
      </c>
      <c r="X86" s="358">
        <f>'Bond buy_1_V4_Oct25'!Y79</f>
        <v>4.85</v>
      </c>
      <c r="Y86" s="322" t="str">
        <f>'Bond buy_1_V4_Oct25'!Z79</f>
        <v>Actual/365</v>
      </c>
      <c r="Z86" s="363" t="str">
        <f>'Bond buy_1_V4_Oct25'!AA79</f>
        <v>AAA</v>
      </c>
      <c r="AA86" s="363" t="str">
        <f>'Bond buy_1_V4_Oct25'!AB79</f>
        <v>AAA(tha)</v>
      </c>
      <c r="AB86" s="336" t="str">
        <f>'Bond buy_1_V4_Oct25'!AC79</f>
        <v>Active</v>
      </c>
      <c r="AC86" s="340">
        <f>'Bond buy_1_V4_Oct25'!AD79</f>
        <v>45961.45833</v>
      </c>
      <c r="AD86" s="337">
        <f>'Bond buy_1_V4_Oct25'!AE79</f>
        <v>45961</v>
      </c>
      <c r="AE86" s="454"/>
    </row>
    <row r="87" ht="18.0" customHeight="1">
      <c r="A87" s="336">
        <f>'Bond buy_1_V4_Oct25'!B80</f>
        <v>90006</v>
      </c>
      <c r="B87" s="336" t="str">
        <f>'Bond buy_1_V4_Oct25'!C80</f>
        <v>TB26128A</v>
      </c>
      <c r="C87" s="315">
        <f>'Bond buy_1_V4_Oct25'!D80</f>
        <v>302</v>
      </c>
      <c r="D87" s="336">
        <f>'Bond buy_1_V4_Oct25'!E80</f>
        <v>101</v>
      </c>
      <c r="E87" s="336" t="str">
        <f>'Bond buy_1_V4_Oct25'!F80</f>
        <v>Buy</v>
      </c>
      <c r="F87" s="337">
        <f>'Bond buy_1_V4_Oct25'!G80</f>
        <v>45917</v>
      </c>
      <c r="G87" s="337">
        <f>'Bond buy_1_V4_Oct25'!H80</f>
        <v>45919</v>
      </c>
      <c r="H87" s="337">
        <f>'Bond buy_1_V4_Oct25'!I80</f>
        <v>46050</v>
      </c>
      <c r="I87" s="336" t="str">
        <f>'Bond buy_1_V4_Oct25'!J80</f>
        <v>THB</v>
      </c>
      <c r="J87" s="346">
        <f>'Bond buy_1_V4_Oct25'!K80</f>
        <v>100000000</v>
      </c>
      <c r="K87" s="358">
        <f>'Bond buy_1_V4_Oct25'!L80</f>
        <v>99.49</v>
      </c>
      <c r="L87" s="358">
        <f>'Bond buy_1_V4_Oct25'!M80</f>
        <v>99.443877</v>
      </c>
      <c r="M87" s="346">
        <f>'Bond buy_1_V4_Oct25'!N80</f>
        <v>0</v>
      </c>
      <c r="N87" s="358">
        <f>'Bond buy_1_V4_Oct25'!O80</f>
        <v>99.49</v>
      </c>
      <c r="O87" s="370" t="str">
        <f>'Bond buy_1_V4_Oct25'!P80</f>
        <v>AMC</v>
      </c>
      <c r="P87" s="346">
        <f>'Bond buy_1_V4_Oct25'!Q80</f>
        <v>99443877</v>
      </c>
      <c r="Q87" s="346">
        <f>'Bond buy_1_V4_Oct25'!R80</f>
        <v>99490000</v>
      </c>
      <c r="R87" s="346" t="str">
        <f>'Bond buy_1_V4_Oct25'!S80</f>
        <v/>
      </c>
      <c r="S87" s="347" t="str">
        <f>'Bond buy_1_V4_Oct25'!T80</f>
        <v/>
      </c>
      <c r="T87" s="336" t="str">
        <f>'Bond buy_1_V4_Oct25'!U80</f>
        <v>Fixed</v>
      </c>
      <c r="U87" s="455"/>
      <c r="V87" s="356">
        <f>'Bond buy_1_V4_Oct25'!W80</f>
        <v>0</v>
      </c>
      <c r="W87" s="336" t="str">
        <f>'Bond buy_1_V4_Oct25'!X80</f>
        <v>At Maturity
</v>
      </c>
      <c r="X87" s="358">
        <f>'Bond buy_1_V4_Oct25'!Y80</f>
        <v>0</v>
      </c>
      <c r="Y87" s="322" t="str">
        <f>'Bond buy_1_V4_Oct25'!Z80</f>
        <v>Actual/365</v>
      </c>
      <c r="Z87" s="363" t="str">
        <f>'Bond buy_1_V4_Oct25'!AA80</f>
        <v>AAA</v>
      </c>
      <c r="AA87" s="363" t="str">
        <f>'Bond buy_1_V4_Oct25'!AB80</f>
        <v>AAA(tha)</v>
      </c>
      <c r="AB87" s="336" t="str">
        <f>'Bond buy_1_V4_Oct25'!AC80</f>
        <v>Active</v>
      </c>
      <c r="AC87" s="340">
        <f>'Bond buy_1_V4_Oct25'!AD80</f>
        <v>45961.45833</v>
      </c>
      <c r="AD87" s="337">
        <f>'Bond buy_1_V4_Oct25'!AE80</f>
        <v>45961</v>
      </c>
      <c r="AE87" s="454"/>
    </row>
    <row r="88">
      <c r="A88" s="336">
        <f>'Bond buy_1_V4_Oct25'!B81</f>
        <v>90007</v>
      </c>
      <c r="B88" s="336" t="str">
        <f>'Bond buy_1_V4_Oct25'!C81</f>
        <v>BOT25NA</v>
      </c>
      <c r="C88" s="315">
        <f>'Bond buy_1_V4_Oct25'!D81</f>
        <v>303</v>
      </c>
      <c r="D88" s="336">
        <f>'Bond buy_1_V4_Oct25'!E81</f>
        <v>101</v>
      </c>
      <c r="E88" s="336" t="str">
        <f>'Bond buy_1_V4_Oct25'!F81</f>
        <v>Buy</v>
      </c>
      <c r="F88" s="337">
        <f>'Bond buy_1_V4_Oct25'!G81</f>
        <v>45917</v>
      </c>
      <c r="G88" s="337">
        <f>'Bond buy_1_V4_Oct25'!H81</f>
        <v>45919</v>
      </c>
      <c r="H88" s="337">
        <f>'Bond buy_1_V4_Oct25'!I81</f>
        <v>45967</v>
      </c>
      <c r="I88" s="336" t="str">
        <f>'Bond buy_1_V4_Oct25'!J81</f>
        <v>THB</v>
      </c>
      <c r="J88" s="346">
        <f>'Bond buy_1_V4_Oct25'!K81</f>
        <v>100000000</v>
      </c>
      <c r="K88" s="358">
        <f>'Bond buy_1_V4_Oct25'!L81</f>
        <v>100.22</v>
      </c>
      <c r="L88" s="358">
        <f>'Bond buy_1_V4_Oct25'!M81</f>
        <v>100.257613</v>
      </c>
      <c r="M88" s="346">
        <f>'Bond buy_1_V4_Oct25'!N81</f>
        <v>1258191.781</v>
      </c>
      <c r="N88" s="358">
        <f>'Bond buy_1_V4_Oct25'!O81</f>
        <v>100.22</v>
      </c>
      <c r="O88" s="370" t="str">
        <f>'Bond buy_1_V4_Oct25'!P81</f>
        <v>AMC</v>
      </c>
      <c r="P88" s="346">
        <f>'Bond buy_1_V4_Oct25'!Q81</f>
        <v>100257613</v>
      </c>
      <c r="Q88" s="346">
        <f>'Bond buy_1_V4_Oct25'!R81</f>
        <v>100220000</v>
      </c>
      <c r="R88" s="346" t="str">
        <f>'Bond buy_1_V4_Oct25'!S81</f>
        <v/>
      </c>
      <c r="S88" s="347">
        <f>'Bond buy_1_V4_Oct25'!T81</f>
        <v>45783</v>
      </c>
      <c r="T88" s="336" t="str">
        <f>'Bond buy_1_V4_Oct25'!U81</f>
        <v>Fixed</v>
      </c>
      <c r="U88" s="455"/>
      <c r="V88" s="356">
        <f>'Bond buy_1_V4_Oct25'!W81</f>
        <v>0</v>
      </c>
      <c r="W88" s="336" t="str">
        <f>'Bond buy_1_V4_Oct25'!X81</f>
        <v>Semi-Annual</v>
      </c>
      <c r="X88" s="358">
        <f>'Bond buy_1_V4_Oct25'!Y81</f>
        <v>2.58</v>
      </c>
      <c r="Y88" s="322" t="str">
        <f>'Bond buy_1_V4_Oct25'!Z81</f>
        <v>Actual/365</v>
      </c>
      <c r="Z88" s="363" t="str">
        <f>'Bond buy_1_V4_Oct25'!AA81</f>
        <v>AAA</v>
      </c>
      <c r="AA88" s="363" t="str">
        <f>'Bond buy_1_V4_Oct25'!AB81</f>
        <v>AAA(tha)</v>
      </c>
      <c r="AB88" s="336" t="str">
        <f>'Bond buy_1_V4_Oct25'!AC81</f>
        <v>Active</v>
      </c>
      <c r="AC88" s="340">
        <f>'Bond buy_1_V4_Oct25'!AD81</f>
        <v>45961.45833</v>
      </c>
      <c r="AD88" s="337">
        <f>'Bond buy_1_V4_Oct25'!AE81</f>
        <v>45961</v>
      </c>
      <c r="AE88" s="454"/>
    </row>
    <row r="89">
      <c r="A89" s="336">
        <f>'Bond buy_1_V4_Oct25'!B82</f>
        <v>90008</v>
      </c>
      <c r="B89" s="336" t="str">
        <f>'Bond buy_1_V4_Oct25'!C82</f>
        <v>TB26211A</v>
      </c>
      <c r="C89" s="315">
        <f>'Bond buy_1_V4_Oct25'!D82</f>
        <v>401</v>
      </c>
      <c r="D89" s="336">
        <f>'Bond buy_1_V4_Oct25'!E82</f>
        <v>102</v>
      </c>
      <c r="E89" s="336" t="str">
        <f>'Bond buy_1_V4_Oct25'!F82</f>
        <v>Buy</v>
      </c>
      <c r="F89" s="337">
        <f>'Bond buy_1_V4_Oct25'!G82</f>
        <v>45917</v>
      </c>
      <c r="G89" s="337">
        <f>'Bond buy_1_V4_Oct25'!H82</f>
        <v>45919</v>
      </c>
      <c r="H89" s="337">
        <f>'Bond buy_1_V4_Oct25'!I82</f>
        <v>46064</v>
      </c>
      <c r="I89" s="336" t="str">
        <f>'Bond buy_1_V4_Oct25'!J82</f>
        <v>THB</v>
      </c>
      <c r="J89" s="346">
        <f>'Bond buy_1_V4_Oct25'!K82</f>
        <v>100000000</v>
      </c>
      <c r="K89" s="358">
        <f>'Bond buy_1_V4_Oct25'!L82</f>
        <v>99.45</v>
      </c>
      <c r="L89" s="358">
        <f>'Bond buy_1_V4_Oct25'!M82</f>
        <v>99.396107</v>
      </c>
      <c r="M89" s="346">
        <f>'Bond buy_1_V4_Oct25'!N82</f>
        <v>0</v>
      </c>
      <c r="N89" s="358">
        <f>'Bond buy_1_V4_Oct25'!O82</f>
        <v>99.45</v>
      </c>
      <c r="O89" s="370" t="str">
        <f>'Bond buy_1_V4_Oct25'!P82</f>
        <v>FVOCI</v>
      </c>
      <c r="P89" s="346">
        <f>'Bond buy_1_V4_Oct25'!Q82</f>
        <v>99396107</v>
      </c>
      <c r="Q89" s="346">
        <f>'Bond buy_1_V4_Oct25'!R82</f>
        <v>99450000</v>
      </c>
      <c r="R89" s="346">
        <f>'Bond buy_1_V4_Oct25'!S82</f>
        <v>99450000</v>
      </c>
      <c r="S89" s="347" t="str">
        <f>'Bond buy_1_V4_Oct25'!T82</f>
        <v/>
      </c>
      <c r="T89" s="336" t="str">
        <f>'Bond buy_1_V4_Oct25'!U82</f>
        <v>Fixed</v>
      </c>
      <c r="U89" s="455"/>
      <c r="V89" s="356">
        <f>'Bond buy_1_V4_Oct25'!W82</f>
        <v>0</v>
      </c>
      <c r="W89" s="336" t="str">
        <f>'Bond buy_1_V4_Oct25'!X82</f>
        <v>At Maturity</v>
      </c>
      <c r="X89" s="358">
        <f>'Bond buy_1_V4_Oct25'!Y82</f>
        <v>0</v>
      </c>
      <c r="Y89" s="322" t="str">
        <f>'Bond buy_1_V4_Oct25'!Z82</f>
        <v>Actual/365</v>
      </c>
      <c r="Z89" s="363" t="str">
        <f>'Bond buy_1_V4_Oct25'!AA82</f>
        <v>AAA</v>
      </c>
      <c r="AA89" s="363" t="str">
        <f>'Bond buy_1_V4_Oct25'!AB82</f>
        <v>AAA(tha)</v>
      </c>
      <c r="AB89" s="336" t="str">
        <f>'Bond buy_1_V4_Oct25'!AC82</f>
        <v>Active</v>
      </c>
      <c r="AC89" s="340">
        <f>'Bond buy_1_V4_Oct25'!AD82</f>
        <v>45961.45833</v>
      </c>
      <c r="AD89" s="337">
        <f>'Bond buy_1_V4_Oct25'!AE82</f>
        <v>45961</v>
      </c>
      <c r="AE89" s="454"/>
    </row>
    <row r="90">
      <c r="A90" s="336">
        <f>'Bond buy_1_V4_Oct25'!B83</f>
        <v>90009</v>
      </c>
      <c r="B90" s="336" t="str">
        <f>'Bond buy_1_V4_Oct25'!C83</f>
        <v>BOTF267A</v>
      </c>
      <c r="C90" s="315">
        <f>'Bond buy_1_V4_Oct25'!D83</f>
        <v>402</v>
      </c>
      <c r="D90" s="336">
        <f>'Bond buy_1_V4_Oct25'!E83</f>
        <v>102</v>
      </c>
      <c r="E90" s="336" t="str">
        <f>'Bond buy_1_V4_Oct25'!F83</f>
        <v>Buy</v>
      </c>
      <c r="F90" s="337">
        <f>'Bond buy_1_V4_Oct25'!G83</f>
        <v>45917</v>
      </c>
      <c r="G90" s="337">
        <f>'Bond buy_1_V4_Oct25'!H83</f>
        <v>45919</v>
      </c>
      <c r="H90" s="337">
        <f>'Bond buy_1_V4_Oct25'!I83</f>
        <v>46204</v>
      </c>
      <c r="I90" s="336" t="str">
        <f>'Bond buy_1_V4_Oct25'!J83</f>
        <v>THB</v>
      </c>
      <c r="J90" s="346">
        <f>'Bond buy_1_V4_Oct25'!K83</f>
        <v>100000000</v>
      </c>
      <c r="K90" s="358">
        <f>'Bond buy_1_V4_Oct25'!L83</f>
        <v>100.11</v>
      </c>
      <c r="L90" s="358">
        <f>'Bond buy_1_V4_Oct25'!M83</f>
        <v>100.028491</v>
      </c>
      <c r="M90" s="346">
        <f>'Bond buy_1_V4_Oct25'!N83</f>
        <v>138414.2466</v>
      </c>
      <c r="N90" s="358">
        <f>'Bond buy_1_V4_Oct25'!O83</f>
        <v>100.11</v>
      </c>
      <c r="O90" s="370" t="str">
        <f>'Bond buy_1_V4_Oct25'!P83</f>
        <v>FVOCI</v>
      </c>
      <c r="P90" s="346">
        <f>'Bond buy_1_V4_Oct25'!Q83</f>
        <v>100028491</v>
      </c>
      <c r="Q90" s="346">
        <f>'Bond buy_1_V4_Oct25'!R83</f>
        <v>100110000</v>
      </c>
      <c r="R90" s="346">
        <f>'Bond buy_1_V4_Oct25'!S83</f>
        <v>100110000</v>
      </c>
      <c r="S90" s="347">
        <f>'Bond buy_1_V4_Oct25'!T83</f>
        <v>45931</v>
      </c>
      <c r="T90" s="336" t="str">
        <f>'Bond buy_1_V4_Oct25'!U83</f>
        <v>Floating</v>
      </c>
      <c r="U90" s="455"/>
      <c r="V90" s="356">
        <f>'Bond buy_1_V4_Oct25'!W83</f>
        <v>0.05</v>
      </c>
      <c r="W90" s="336" t="str">
        <f>'Bond buy_1_V4_Oct25'!X83</f>
        <v>Quarterly</v>
      </c>
      <c r="X90" s="358">
        <f>'Bond buy_1_V4_Oct25'!Y83</f>
        <v>1.68404</v>
      </c>
      <c r="Y90" s="322" t="str">
        <f>'Bond buy_1_V4_Oct25'!Z83</f>
        <v>Actual/365</v>
      </c>
      <c r="Z90" s="363" t="str">
        <f>'Bond buy_1_V4_Oct25'!AA83</f>
        <v>AAA</v>
      </c>
      <c r="AA90" s="363" t="str">
        <f>'Bond buy_1_V4_Oct25'!AB83</f>
        <v>AAA(tha)</v>
      </c>
      <c r="AB90" s="336" t="str">
        <f>'Bond buy_1_V4_Oct25'!AC83</f>
        <v>Active</v>
      </c>
      <c r="AC90" s="340">
        <f>'Bond buy_1_V4_Oct25'!AD83</f>
        <v>45961.45833</v>
      </c>
      <c r="AD90" s="337">
        <f>'Bond buy_1_V4_Oct25'!AE83</f>
        <v>45961</v>
      </c>
      <c r="AE90" s="454"/>
    </row>
    <row r="91">
      <c r="A91" s="336">
        <f>RRP_1_V4_Sep25!B129</f>
        <v>70001</v>
      </c>
      <c r="B91" s="336" t="str">
        <f>RRP_1_V4_Sep25!C129</f>
        <v>LB29DA</v>
      </c>
      <c r="C91" s="315">
        <f>RRP_1_V4_Sep25!D129</f>
        <v>301</v>
      </c>
      <c r="D91" s="336">
        <f>RRP_1_V4_Sep25!E129</f>
        <v>101</v>
      </c>
      <c r="E91" s="336" t="str">
        <f>RRP_1_V4_Sep25!F129</f>
        <v>ReverseRepo</v>
      </c>
      <c r="F91" s="337">
        <f>RRP_1_V4_Sep25!G129</f>
        <v>45905</v>
      </c>
      <c r="G91" s="337">
        <f>RRP_1_V4_Sep25!H129</f>
        <v>45908</v>
      </c>
      <c r="H91" s="337">
        <f>RRP_1_V4_Sep25!I129</f>
        <v>45915</v>
      </c>
      <c r="I91" s="336" t="str">
        <f>RRP_1_V4_Sep25!J129</f>
        <v>THB</v>
      </c>
      <c r="J91" s="346">
        <f>RRP_1_V4_Sep25!K129</f>
        <v>205000000</v>
      </c>
      <c r="K91" s="358">
        <f>RRP_1_V4_Sep25!L129</f>
        <v>99.88</v>
      </c>
      <c r="L91" s="358">
        <f>RRP_1_V4_Sep25!M129</f>
        <v>99.85</v>
      </c>
      <c r="M91" s="346">
        <f>RRP_1_V4_Sep25!N129</f>
        <v>0</v>
      </c>
      <c r="N91" s="358">
        <f>RRP_1_V4_Sep25!O129</f>
        <v>99.88</v>
      </c>
      <c r="O91" s="370" t="str">
        <f>RRP_1_V4_Sep25!P129</f>
        <v>FVOCI</v>
      </c>
      <c r="P91" s="346">
        <f>RRP_1_V4_Sep25!Q129</f>
        <v>204692500</v>
      </c>
      <c r="Q91" s="346">
        <f>RRP_1_V4_Sep25!R129</f>
        <v>204754000</v>
      </c>
      <c r="R91" s="346">
        <f>RRP_1_V4_Sep25!S129</f>
        <v>204754000</v>
      </c>
      <c r="S91" s="347">
        <f>RRP_1_V4_Sep25!T129</f>
        <v>45825</v>
      </c>
      <c r="T91" s="336" t="str">
        <f>RRP_1_V4_Sep25!U129</f>
        <v>Fixed</v>
      </c>
      <c r="U91" s="455" t="str">
        <f>RRP_1_V4_Sep25!V129</f>
        <v> </v>
      </c>
      <c r="V91" s="356">
        <f>RRP_1_V4_Sep25!W129</f>
        <v>0</v>
      </c>
      <c r="W91" s="336" t="str">
        <f>RRP_1_V4_Sep25!X129</f>
        <v>Semi-Annual</v>
      </c>
      <c r="X91" s="358">
        <f>RRP_1_V4_Sep25!Y129</f>
        <v>1.6</v>
      </c>
      <c r="Y91" s="322" t="str">
        <f>RRP_1_V4_Sep25!Z129</f>
        <v>Actual/365</v>
      </c>
      <c r="Z91" s="363" t="str">
        <f>RRP_1_V4_Sep25!AA129</f>
        <v>AAA</v>
      </c>
      <c r="AA91" s="363" t="str">
        <f>RRP_1_V4_Sep25!AB129</f>
        <v>AAA(tha)</v>
      </c>
      <c r="AB91" s="353" t="str">
        <f>RRP_1_V4_Sep25!AC129</f>
        <v>Matured</v>
      </c>
      <c r="AC91" s="340">
        <f>RRP_1_V4_Sep25!AD129</f>
        <v>45930</v>
      </c>
      <c r="AD91" s="337">
        <f>RRP_1_V4_Sep25!AE129</f>
        <v>45930</v>
      </c>
      <c r="AE91" s="454"/>
    </row>
    <row r="92">
      <c r="A92" s="336">
        <f>RRP_2_V4_Oct25!B31</f>
        <v>70002</v>
      </c>
      <c r="B92" s="336" t="str">
        <f>RRP_2_V4_Oct25!C31</f>
        <v>LB28DA</v>
      </c>
      <c r="C92" s="315">
        <f>RRP_2_V4_Oct25!D31</f>
        <v>302</v>
      </c>
      <c r="D92" s="336">
        <f>RRP_2_V4_Oct25!E31</f>
        <v>102</v>
      </c>
      <c r="E92" s="336" t="str">
        <f>RRP_2_V4_Oct25!F31</f>
        <v>ReverseRepo</v>
      </c>
      <c r="F92" s="337">
        <f>RRP_2_V4_Oct25!G31</f>
        <v>45926</v>
      </c>
      <c r="G92" s="337">
        <f>RRP_2_V4_Oct25!H31</f>
        <v>45929</v>
      </c>
      <c r="H92" s="337">
        <f>RRP_2_V4_Oct25!I31</f>
        <v>47104</v>
      </c>
      <c r="I92" s="336" t="str">
        <f>RRP_2_V4_Oct25!J31</f>
        <v>THB</v>
      </c>
      <c r="J92" s="346">
        <f>RRP_2_V4_Oct25!K31</f>
        <v>305000000</v>
      </c>
      <c r="K92" s="358">
        <f>RRP_2_V4_Oct25!L31</f>
        <v>104.59</v>
      </c>
      <c r="L92" s="358">
        <f>RRP_2_V4_Oct25!M31</f>
        <v>99.86</v>
      </c>
      <c r="M92" s="346">
        <f>RRP_2_V4_Oct25!N31</f>
        <v>0</v>
      </c>
      <c r="N92" s="358">
        <f>RRP_2_V4_Oct25!O31</f>
        <v>104.59</v>
      </c>
      <c r="O92" s="370" t="str">
        <f>RRP_2_V4_Oct25!P31</f>
        <v>AMC</v>
      </c>
      <c r="P92" s="346">
        <f>RRP_2_V4_Oct25!Q31</f>
        <v>304573000</v>
      </c>
      <c r="Q92" s="346">
        <f>RRP_2_V4_Oct25!R31</f>
        <v>318999500</v>
      </c>
      <c r="R92" s="346" t="str">
        <f>RRP_2_V4_Oct25!S31</f>
        <v/>
      </c>
      <c r="S92" s="347">
        <f>RRP_2_V4_Oct25!T31</f>
        <v>45825</v>
      </c>
      <c r="T92" s="336" t="str">
        <f>RRP_2_V4_Oct25!U31</f>
        <v>Fixed</v>
      </c>
      <c r="U92" s="455"/>
      <c r="V92" s="356">
        <f>RRP_2_V4_Oct25!W31</f>
        <v>0</v>
      </c>
      <c r="W92" s="336" t="str">
        <f>RRP_2_V4_Oct25!X31</f>
        <v>Semi-Annual</v>
      </c>
      <c r="X92" s="358">
        <f>RRP_2_V4_Oct25!Y31</f>
        <v>2.875</v>
      </c>
      <c r="Y92" s="322" t="str">
        <f>RRP_2_V4_Oct25!Z31</f>
        <v>Actual/365</v>
      </c>
      <c r="Z92" s="363" t="str">
        <f>RRP_2_V4_Oct25!AA31</f>
        <v>AAA</v>
      </c>
      <c r="AA92" s="363" t="str">
        <f>RRP_2_V4_Oct25!AB31</f>
        <v>AAA(tha)</v>
      </c>
      <c r="AB92" s="353" t="str">
        <f>RRP_2_V4_Oct25!AC31</f>
        <v>Matured</v>
      </c>
      <c r="AC92" s="340">
        <f>RRP_2_V4_Oct25!AD31</f>
        <v>45961</v>
      </c>
      <c r="AD92" s="337">
        <f>RRP_2_V4_Oct25!AE31</f>
        <v>45961</v>
      </c>
      <c r="AE92" s="454"/>
    </row>
    <row r="93">
      <c r="A93" s="336">
        <f>Repo_1_V4_Sep25!B113</f>
        <v>70003</v>
      </c>
      <c r="B93" s="336" t="str">
        <f>Repo_1_V4_Sep25!C113</f>
        <v>LB616A</v>
      </c>
      <c r="C93" s="315">
        <f>Repo_1_V4_Sep25!D113</f>
        <v>301</v>
      </c>
      <c r="D93" s="336">
        <f>Repo_1_V4_Sep25!E113</f>
        <v>103</v>
      </c>
      <c r="E93" s="336" t="str">
        <f>Repo_1_V4_Sep25!F113</f>
        <v>Repo</v>
      </c>
      <c r="F93" s="337">
        <f>Repo_1_V4_Sep25!G113</f>
        <v>45922</v>
      </c>
      <c r="G93" s="337">
        <f>Repo_1_V4_Sep25!H113</f>
        <v>45924</v>
      </c>
      <c r="H93" s="337">
        <f>Repo_1_V4_Sep25!I113</f>
        <v>58983</v>
      </c>
      <c r="I93" s="336" t="str">
        <f>Repo_1_V4_Sep25!J113</f>
        <v>THB</v>
      </c>
      <c r="J93" s="346">
        <f>Repo_1_V4_Sep25!K113</f>
        <v>50000000</v>
      </c>
      <c r="K93" s="358">
        <f>Repo_1_V4_Sep25!L113</f>
        <v>170.81</v>
      </c>
      <c r="L93" s="358">
        <f>Repo_1_V4_Sep25!M113</f>
        <v>170.803637</v>
      </c>
      <c r="M93" s="346">
        <f>Repo_1_V4_Sep25!N113</f>
        <v>697602.7397</v>
      </c>
      <c r="N93" s="358">
        <f>Repo_1_V4_Sep25!O113</f>
        <v>170.803637</v>
      </c>
      <c r="O93" s="370" t="str">
        <f>Repo_1_V4_Sep25!P113</f>
        <v>AMC</v>
      </c>
      <c r="P93" s="346">
        <f>Repo_1_V4_Sep25!Q113</f>
        <v>85401818.5</v>
      </c>
      <c r="Q93" s="346">
        <f>Repo_1_V4_Sep25!R113</f>
        <v>85405000</v>
      </c>
      <c r="R93" s="346" t="str">
        <f>Repo_1_V4_Sep25!S113</f>
        <v/>
      </c>
      <c r="S93" s="347">
        <f>Repo_1_V4_Sep25!T113</f>
        <v>45825</v>
      </c>
      <c r="T93" s="336" t="str">
        <f>Repo_1_V4_Sep25!U113</f>
        <v>Fixed</v>
      </c>
      <c r="U93" s="455" t="str">
        <f>Repo_1_V4_Sep25!V113</f>
        <v> </v>
      </c>
      <c r="V93" s="356">
        <f>Repo_1_V4_Sep25!W113</f>
        <v>0</v>
      </c>
      <c r="W93" s="336" t="str">
        <f>Repo_1_V4_Sep25!X113</f>
        <v>Semi-Annual</v>
      </c>
      <c r="X93" s="358">
        <f>Repo_1_V4_Sep25!Y113</f>
        <v>4.85</v>
      </c>
      <c r="Y93" s="322" t="str">
        <f>Repo_1_V4_Sep25!Z113</f>
        <v>Actual/365</v>
      </c>
      <c r="Z93" s="363" t="str">
        <f>Repo_1_V4_Sep25!AA113</f>
        <v>AAA</v>
      </c>
      <c r="AA93" s="363" t="str">
        <f>Repo_1_V4_Sep25!AB113</f>
        <v>AAA(tha)</v>
      </c>
      <c r="AB93" s="353" t="str">
        <f>Repo_1_V4_Sep25!AC113</f>
        <v>Matured</v>
      </c>
      <c r="AC93" s="340">
        <f>Repo_1_V4_Sep25!AD113</f>
        <v>45922.45833</v>
      </c>
      <c r="AD93" s="337">
        <f>Repo_1_V4_Sep25!AE113</f>
        <v>45930</v>
      </c>
      <c r="AE93" s="454"/>
    </row>
    <row r="94">
      <c r="A94" s="336">
        <f>Repo_2_V4_Oct25!B31</f>
        <v>70004</v>
      </c>
      <c r="B94" s="336" t="str">
        <f>Repo_2_V4_Oct25!C31</f>
        <v>BOT25NA</v>
      </c>
      <c r="C94" s="315">
        <f>Repo_2_V4_Oct25!D31</f>
        <v>402</v>
      </c>
      <c r="D94" s="336">
        <f>Repo_2_V4_Oct25!E31</f>
        <v>102</v>
      </c>
      <c r="E94" s="336" t="str">
        <f>Repo_2_V4_Oct25!F31</f>
        <v>Repo</v>
      </c>
      <c r="F94" s="337">
        <f>Repo_2_V4_Oct25!G31</f>
        <v>45924</v>
      </c>
      <c r="G94" s="337">
        <f>Repo_2_V4_Oct25!H31</f>
        <v>45926</v>
      </c>
      <c r="H94" s="337">
        <f>Repo_2_V4_Oct25!I31</f>
        <v>45933</v>
      </c>
      <c r="I94" s="336" t="str">
        <f>Repo_2_V4_Oct25!J31</f>
        <v>THB</v>
      </c>
      <c r="J94" s="346">
        <f>Repo_2_V4_Oct25!K31</f>
        <v>30000000</v>
      </c>
      <c r="K94" s="358">
        <f>Repo_2_V4_Oct25!L31</f>
        <v>100.1</v>
      </c>
      <c r="L94" s="358">
        <f>Repo_2_V4_Oct25!M31</f>
        <v>100.257613</v>
      </c>
      <c r="M94" s="346">
        <f>Repo_2_V4_Oct25!N31</f>
        <v>377457.5342</v>
      </c>
      <c r="N94" s="358">
        <f>Repo_2_V4_Oct25!O31</f>
        <v>100.1</v>
      </c>
      <c r="O94" s="370" t="str">
        <f>Repo_2_V4_Oct25!P31</f>
        <v>FVOCI</v>
      </c>
      <c r="P94" s="346">
        <f>Repo_2_V4_Oct25!Q31</f>
        <v>30077283.9</v>
      </c>
      <c r="Q94" s="346">
        <f>Repo_2_V4_Oct25!R31</f>
        <v>30030000</v>
      </c>
      <c r="R94" s="346">
        <f>Repo_2_V4_Oct25!S31</f>
        <v>30030000</v>
      </c>
      <c r="S94" s="347">
        <f>Repo_2_V4_Oct25!T31</f>
        <v>45783</v>
      </c>
      <c r="T94" s="336" t="str">
        <f>Repo_2_V4_Oct25!U31</f>
        <v>Fixed</v>
      </c>
      <c r="U94" s="455"/>
      <c r="V94" s="356">
        <f>Repo_2_V4_Oct25!W31</f>
        <v>0</v>
      </c>
      <c r="W94" s="336" t="str">
        <f>Repo_2_V4_Oct25!X31</f>
        <v>Semi-Annual</v>
      </c>
      <c r="X94" s="358">
        <f>Repo_2_V4_Oct25!Y31</f>
        <v>2.58</v>
      </c>
      <c r="Y94" s="322" t="str">
        <f>Repo_2_V4_Oct25!Z31</f>
        <v>Actual/365</v>
      </c>
      <c r="Z94" s="363" t="str">
        <f>Repo_2_V4_Oct25!AA31</f>
        <v>AAA</v>
      </c>
      <c r="AA94" s="363" t="str">
        <f>Repo_2_V4_Oct25!AB31</f>
        <v>AAA(tha)</v>
      </c>
      <c r="AB94" s="353" t="str">
        <f>Repo_2_V4_Oct25!AC31</f>
        <v>Matured</v>
      </c>
      <c r="AC94" s="340">
        <f>Repo_2_V4_Oct25!AD31</f>
        <v>45961.70833</v>
      </c>
      <c r="AD94" s="337">
        <f>Repo_2_V4_Oct25!AE31</f>
        <v>45961</v>
      </c>
      <c r="AE94" s="454"/>
    </row>
    <row r="95">
      <c r="A95" s="336">
        <f>'Bond Buy-Sell_V4_Sep25 + Oct25'!A212</f>
        <v>90010</v>
      </c>
      <c r="B95" s="336" t="str">
        <f>'Bond Buy-Sell_V4_Sep25 + Oct25'!B212</f>
        <v>EXIM266A</v>
      </c>
      <c r="C95" s="315">
        <f>'Bond Buy-Sell_V4_Sep25 + Oct25'!C212</f>
        <v>403</v>
      </c>
      <c r="D95" s="336">
        <f>'Bond Buy-Sell_V4_Sep25 + Oct25'!D212</f>
        <v>101</v>
      </c>
      <c r="E95" s="336" t="str">
        <f>'Bond Buy-Sell_V4_Sep25 + Oct25'!E212</f>
        <v>Buy</v>
      </c>
      <c r="F95" s="337">
        <f>'Bond Buy-Sell_V4_Sep25 + Oct25'!F212</f>
        <v>45955</v>
      </c>
      <c r="G95" s="337">
        <f>'Bond Buy-Sell_V4_Sep25 + Oct25'!G212</f>
        <v>45959</v>
      </c>
      <c r="H95" s="337">
        <f>'Bond Buy-Sell_V4_Sep25 + Oct25'!H212</f>
        <v>46179</v>
      </c>
      <c r="I95" s="336" t="str">
        <f>'Bond Buy-Sell_V4_Sep25 + Oct25'!I212</f>
        <v>THB</v>
      </c>
      <c r="J95" s="346">
        <f>'Bond Buy-Sell_V4_Sep25 + Oct25'!J212</f>
        <v>100000000</v>
      </c>
      <c r="K95" s="358">
        <f>'Bond Buy-Sell_V4_Sep25 + Oct25'!K212</f>
        <v>101.9</v>
      </c>
      <c r="L95" s="358">
        <f>'Bond Buy-Sell_V4_Sep25 + Oct25'!L212</f>
        <v>101.95</v>
      </c>
      <c r="M95" s="346">
        <f>'Bond Buy-Sell_V4_Sep25 + Oct25'!M212</f>
        <v>336000</v>
      </c>
      <c r="N95" s="358">
        <f>'Bond Buy-Sell_V4_Sep25 + Oct25'!N212</f>
        <v>102.236</v>
      </c>
      <c r="O95" s="370" t="str">
        <f>'Bond Buy-Sell_V4_Sep25 + Oct25'!O212</f>
        <v>FVOCI</v>
      </c>
      <c r="P95" s="346">
        <f>'Bond Buy-Sell_V4_Sep25 + Oct25'!P212</f>
        <v>101950000</v>
      </c>
      <c r="Q95" s="346">
        <f>'Bond Buy-Sell_V4_Sep25 + Oct25'!Q212</f>
        <v>101900000</v>
      </c>
      <c r="R95" s="346">
        <f>'Bond Buy-Sell_V4_Sep25 + Oct25'!R212</f>
        <v>102236000</v>
      </c>
      <c r="S95" s="347">
        <f>'Bond Buy-Sell_V4_Sep25 + Oct25'!S212</f>
        <v>45814</v>
      </c>
      <c r="T95" s="336" t="str">
        <f>'Bond Buy-Sell_V4_Sep25 + Oct25'!T212</f>
        <v>Fixed</v>
      </c>
      <c r="U95" s="455" t="str">
        <f>'Bond Buy-Sell_V4_Sep25 + Oct25'!U212</f>
        <v> </v>
      </c>
      <c r="V95" s="356">
        <f>'Bond Buy-Sell_V4_Sep25 + Oct25'!V212</f>
        <v>0</v>
      </c>
      <c r="W95" s="336" t="str">
        <f>'Bond Buy-Sell_V4_Sep25 + Oct25'!W212</f>
        <v>Semi-annual</v>
      </c>
      <c r="X95" s="358">
        <f>'Bond Buy-Sell_V4_Sep25 + Oct25'!X212</f>
        <v>2.71</v>
      </c>
      <c r="Y95" s="322" t="str">
        <f>'Bond Buy-Sell_V4_Sep25 + Oct25'!Y212</f>
        <v>30/360</v>
      </c>
      <c r="Z95" s="363" t="str">
        <f>'Bond Buy-Sell_V4_Sep25 + Oct25'!Z212</f>
        <v/>
      </c>
      <c r="AA95" s="363" t="str">
        <f>'Bond Buy-Sell_V4_Sep25 + Oct25'!AA212</f>
        <v>AAA(tha)</v>
      </c>
      <c r="AB95" s="353" t="str">
        <f>'Bond Buy-Sell_V4_Sep25 + Oct25'!AB212</f>
        <v>Active</v>
      </c>
      <c r="AC95" s="340">
        <f>'Bond Buy-Sell_V4_Sep25 + Oct25'!AC212</f>
        <v>45961</v>
      </c>
      <c r="AD95" s="337">
        <f>'Bond Buy-Sell_V4_Sep25 + Oct25'!AD212</f>
        <v>45961</v>
      </c>
      <c r="AE95" s="454"/>
    </row>
    <row r="96">
      <c r="A96" s="336">
        <f>'Bond sell_1_V4_Oct25'!B49</f>
        <v>90011</v>
      </c>
      <c r="B96" s="336" t="str">
        <f>'Bond sell_1_V4_Oct25'!C49</f>
        <v>GSB26OA</v>
      </c>
      <c r="C96" s="315">
        <f>'Bond sell_1_V4_Oct25'!D49</f>
        <v>403</v>
      </c>
      <c r="D96" s="336">
        <f>'Bond sell_1_V4_Oct25'!E49</f>
        <v>102</v>
      </c>
      <c r="E96" s="336" t="str">
        <f>'Bond sell_1_V4_Oct25'!F49</f>
        <v>Sell</v>
      </c>
      <c r="F96" s="337">
        <f>'Bond sell_1_V4_Oct25'!G49</f>
        <v>45950</v>
      </c>
      <c r="G96" s="337">
        <f>'Bond sell_1_V4_Oct25'!H49</f>
        <v>45952</v>
      </c>
      <c r="H96" s="337">
        <f>'Bond sell_1_V4_Oct25'!I49</f>
        <v>46311</v>
      </c>
      <c r="I96" s="336" t="str">
        <f>'Bond sell_1_V4_Oct25'!J49</f>
        <v>THB</v>
      </c>
      <c r="J96" s="346">
        <f>'Bond sell_1_V4_Oct25'!K49</f>
        <v>50000000</v>
      </c>
      <c r="K96" s="358">
        <f>'Bond sell_1_V4_Oct25'!L49</f>
        <v>100.22</v>
      </c>
      <c r="L96" s="358">
        <f>'Bond sell_1_V4_Oct25'!M49</f>
        <v>100.2</v>
      </c>
      <c r="M96" s="346">
        <f>'Bond sell_1_V4_Oct25'!N49</f>
        <v>34726.0274</v>
      </c>
      <c r="N96" s="358">
        <f>'Bond sell_1_V4_Oct25'!O49</f>
        <v>100.2894521</v>
      </c>
      <c r="O96" s="370" t="str">
        <f>'Bond sell_1_V4_Oct25'!P49</f>
        <v>FVOCI</v>
      </c>
      <c r="P96" s="346">
        <f>'Bond sell_1_V4_Oct25'!Q49</f>
        <v>50100000</v>
      </c>
      <c r="Q96" s="346">
        <f>'Bond sell_1_V4_Oct25'!R49</f>
        <v>50110000</v>
      </c>
      <c r="R96" s="346">
        <f>'Bond sell_1_V4_Oct25'!S49</f>
        <v>50144726.03</v>
      </c>
      <c r="S96" s="347">
        <f>'Bond sell_1_V4_Oct25'!T49</f>
        <v>45946</v>
      </c>
      <c r="T96" s="336" t="str">
        <f>'Bond sell_1_V4_Oct25'!U49</f>
        <v>Fixed</v>
      </c>
      <c r="U96" s="455"/>
      <c r="V96" s="356">
        <f>'Bond sell_1_V4_Oct25'!W49</f>
        <v>0</v>
      </c>
      <c r="W96" s="336" t="str">
        <f>'Bond sell_1_V4_Oct25'!X49</f>
        <v>Semi-Annual</v>
      </c>
      <c r="X96" s="358">
        <f>'Bond sell_1_V4_Oct25'!Y49</f>
        <v>1.69</v>
      </c>
      <c r="Y96" s="322" t="str">
        <f>'Bond sell_1_V4_Oct25'!Z49</f>
        <v>Actual/365</v>
      </c>
      <c r="Z96" s="363" t="str">
        <f>'Bond sell_1_V4_Oct25'!AA49</f>
        <v>AAA</v>
      </c>
      <c r="AA96" s="363" t="str">
        <f>'Bond sell_1_V4_Oct25'!AB49</f>
        <v>AAA(tha)</v>
      </c>
      <c r="AB96" s="353" t="str">
        <f>'Bond sell_1_V4_Oct25'!AC49</f>
        <v>Active</v>
      </c>
      <c r="AC96" s="340">
        <f>'Bond sell_1_V4_Oct25'!AD49</f>
        <v>45952.45833</v>
      </c>
      <c r="AD96" s="337">
        <f>'Bond sell_1_V4_Oct25'!AE49</f>
        <v>45961</v>
      </c>
      <c r="AE96" s="454"/>
    </row>
    <row r="97">
      <c r="A97" s="376"/>
      <c r="B97" s="348"/>
      <c r="C97" s="348"/>
      <c r="D97" s="348"/>
      <c r="E97" s="377"/>
      <c r="F97" s="378"/>
      <c r="G97" s="377"/>
      <c r="H97" s="377"/>
      <c r="I97" s="378"/>
      <c r="J97" s="377"/>
      <c r="K97" s="348"/>
      <c r="L97" s="348"/>
      <c r="M97" s="348"/>
      <c r="N97" s="348"/>
      <c r="O97" s="348"/>
      <c r="P97" s="348"/>
      <c r="Q97" s="348"/>
      <c r="R97" s="348"/>
      <c r="S97" s="348"/>
      <c r="T97" s="348"/>
      <c r="U97" s="348"/>
      <c r="V97" s="348"/>
      <c r="W97" s="348"/>
      <c r="X97" s="348"/>
      <c r="Y97" s="348"/>
      <c r="Z97" s="348"/>
      <c r="AA97" s="348"/>
      <c r="AB97" s="348"/>
      <c r="AC97" s="348"/>
      <c r="AD97" s="348"/>
      <c r="AE97" s="348"/>
    </row>
    <row r="98">
      <c r="A98" s="440" t="str">
        <f>'V4_Result_30 Sep 2025'!A94</f>
        <v>margin_calls</v>
      </c>
      <c r="B98" s="348"/>
      <c r="C98" s="348"/>
      <c r="D98" s="348"/>
      <c r="E98" s="377"/>
      <c r="F98" s="378"/>
      <c r="G98" s="377"/>
      <c r="H98" s="377"/>
      <c r="I98" s="378"/>
      <c r="J98" s="377"/>
      <c r="K98" s="348"/>
      <c r="L98" s="348"/>
      <c r="M98" s="348"/>
      <c r="N98" s="348"/>
      <c r="O98" s="348"/>
      <c r="P98" s="348"/>
      <c r="Q98" s="348"/>
      <c r="R98" s="348"/>
      <c r="S98" s="348"/>
      <c r="T98" s="348"/>
      <c r="U98" s="348"/>
      <c r="V98" s="348"/>
      <c r="W98" s="348"/>
      <c r="X98" s="348"/>
      <c r="Y98" s="348"/>
      <c r="Z98" s="348"/>
      <c r="AA98" s="348"/>
      <c r="AB98" s="348"/>
      <c r="AC98" s="348"/>
      <c r="AD98" s="348"/>
      <c r="AE98" s="348"/>
    </row>
    <row r="99">
      <c r="A99" s="360" t="str">
        <f t="array" ref="A99:J99">TRANSPOSE('All Table_V4_Clean'!A302:A311)</f>
        <v>margin_call_id</v>
      </c>
      <c r="B99" s="364" t="s">
        <v>7</v>
      </c>
      <c r="C99" s="364" t="s">
        <v>663</v>
      </c>
      <c r="D99" s="380" t="s">
        <v>763</v>
      </c>
      <c r="E99" s="380" t="s">
        <v>843</v>
      </c>
      <c r="F99" s="344" t="s">
        <v>440</v>
      </c>
      <c r="G99" s="380" t="s">
        <v>441</v>
      </c>
      <c r="H99" s="380" t="s">
        <v>848</v>
      </c>
      <c r="I99" s="344" t="s">
        <v>548</v>
      </c>
      <c r="J99" s="380" t="s">
        <v>561</v>
      </c>
      <c r="K99" s="348"/>
      <c r="L99" s="348"/>
      <c r="M99" s="348"/>
      <c r="N99" s="348"/>
      <c r="O99" s="348"/>
      <c r="P99" s="348"/>
      <c r="Q99" s="348"/>
      <c r="R99" s="348"/>
      <c r="S99" s="348"/>
      <c r="T99" s="348"/>
      <c r="U99" s="348"/>
      <c r="V99" s="348"/>
      <c r="W99" s="348"/>
      <c r="X99" s="348"/>
      <c r="Y99" s="348"/>
      <c r="Z99" s="348"/>
      <c r="AA99" s="348"/>
      <c r="AB99" s="348"/>
      <c r="AC99" s="348"/>
      <c r="AD99" s="348"/>
      <c r="AE99" s="348"/>
    </row>
    <row r="100">
      <c r="A100" s="336">
        <f>RRP_1_V4_Sep25!B92</f>
        <v>1</v>
      </c>
      <c r="B100" s="353">
        <f>RRP_1_V4_Sep25!C92</f>
        <v>101</v>
      </c>
      <c r="C100" s="353">
        <f>RRP_1_V4_Sep25!D92</f>
        <v>70001</v>
      </c>
      <c r="D100" s="355">
        <f>RRP_1_V4_Sep25!E92</f>
        <v>45909</v>
      </c>
      <c r="E100" s="353" t="str">
        <f>RRP_1_V4_Sep25!F92</f>
        <v>THB</v>
      </c>
      <c r="F100" s="353" t="str">
        <f>RRP_1_V4_Sep25!G92</f>
        <v>CALL</v>
      </c>
      <c r="G100" s="346">
        <f>RRP_1_V4_Sep25!H92</f>
        <v>2100000</v>
      </c>
      <c r="H100" s="340">
        <f>RRP_1_V4_Sep25!I92</f>
        <v>45909.625</v>
      </c>
      <c r="I100" s="353" t="str">
        <f>RRP_1_V4_Sep25!J92</f>
        <v>Settled</v>
      </c>
      <c r="J100" s="340">
        <f>RRP_1_V4_Sep25!K92</f>
        <v>45909.625</v>
      </c>
      <c r="K100" s="397"/>
      <c r="L100" s="348"/>
      <c r="M100" s="348"/>
      <c r="N100" s="348"/>
      <c r="O100" s="348"/>
      <c r="P100" s="348"/>
      <c r="Q100" s="348"/>
      <c r="R100" s="348"/>
      <c r="S100" s="348"/>
      <c r="T100" s="348"/>
      <c r="U100" s="348"/>
      <c r="V100" s="348"/>
      <c r="W100" s="348"/>
      <c r="X100" s="348"/>
      <c r="Y100" s="348"/>
      <c r="Z100" s="348"/>
      <c r="AA100" s="348"/>
      <c r="AB100" s="348"/>
      <c r="AC100" s="348"/>
      <c r="AD100" s="348"/>
      <c r="AE100" s="348"/>
    </row>
    <row r="101">
      <c r="A101" s="336">
        <f>RRP_2_V4_Sep25!B92</f>
        <v>2</v>
      </c>
      <c r="B101" s="353">
        <f>RRP_2_V4_Sep25!C92</f>
        <v>102</v>
      </c>
      <c r="C101" s="353">
        <f>RRP_2_V4_Sep25!D92</f>
        <v>70002</v>
      </c>
      <c r="D101" s="355">
        <f>RRP_2_V4_Sep25!E92</f>
        <v>45930</v>
      </c>
      <c r="E101" s="353" t="str">
        <f>RRP_2_V4_Sep25!F92</f>
        <v>THB</v>
      </c>
      <c r="F101" s="353" t="str">
        <f>RRP_2_V4_Sep25!G92</f>
        <v>CALL</v>
      </c>
      <c r="G101" s="346">
        <f>RRP_2_V4_Sep25!H92</f>
        <v>5500000</v>
      </c>
      <c r="H101" s="340">
        <f>RRP_2_V4_Sep25!I92</f>
        <v>45930.625</v>
      </c>
      <c r="I101" s="353" t="str">
        <f>RRP_2_V4_Sep25!J92</f>
        <v>Settled</v>
      </c>
      <c r="J101" s="340">
        <f>RRP_2_V4_Sep25!K92</f>
        <v>45930.625</v>
      </c>
      <c r="K101" s="397"/>
      <c r="L101" s="348"/>
      <c r="M101" s="348"/>
      <c r="N101" s="348"/>
      <c r="O101" s="348"/>
      <c r="P101" s="348"/>
      <c r="Q101" s="348"/>
      <c r="R101" s="348"/>
      <c r="S101" s="348"/>
      <c r="T101" s="348"/>
      <c r="U101" s="348"/>
      <c r="V101" s="348"/>
      <c r="W101" s="348"/>
      <c r="X101" s="348"/>
      <c r="Y101" s="348"/>
      <c r="Z101" s="348"/>
      <c r="AA101" s="348"/>
      <c r="AB101" s="348"/>
      <c r="AC101" s="348"/>
      <c r="AD101" s="348"/>
      <c r="AE101" s="348"/>
    </row>
    <row r="102">
      <c r="A102" s="336">
        <f>Repo_2_V4_Sep25!B86</f>
        <v>3</v>
      </c>
      <c r="B102" s="353">
        <f>Repo_2_V4_Sep25!C86</f>
        <v>102</v>
      </c>
      <c r="C102" s="353">
        <f>Repo_2_V4_Sep25!D86</f>
        <v>70004</v>
      </c>
      <c r="D102" s="355">
        <f>Repo_2_V4_Sep25!E86</f>
        <v>45929</v>
      </c>
      <c r="E102" s="353" t="str">
        <f>Repo_2_V4_Sep25!F86</f>
        <v>THB</v>
      </c>
      <c r="F102" s="353" t="str">
        <f>Repo_2_V4_Sep25!G86</f>
        <v>RETURN</v>
      </c>
      <c r="G102" s="346">
        <f>Repo_2_V4_Sep25!H86</f>
        <v>600000</v>
      </c>
      <c r="H102" s="340">
        <f>Repo_2_V4_Sep25!I86</f>
        <v>45929.625</v>
      </c>
      <c r="I102" s="353" t="str">
        <f>Repo_2_V4_Sep25!J86</f>
        <v>Settled</v>
      </c>
      <c r="J102" s="340">
        <f>Repo_2_V4_Sep25!K86</f>
        <v>45929.625</v>
      </c>
      <c r="K102" s="397"/>
      <c r="L102" s="348"/>
      <c r="M102" s="348"/>
      <c r="N102" s="348"/>
      <c r="O102" s="348"/>
      <c r="P102" s="348"/>
      <c r="Q102" s="348"/>
      <c r="R102" s="348"/>
      <c r="S102" s="348"/>
      <c r="T102" s="348"/>
      <c r="U102" s="348"/>
      <c r="V102" s="348"/>
      <c r="W102" s="348"/>
      <c r="X102" s="348"/>
      <c r="Y102" s="348"/>
      <c r="Z102" s="348"/>
      <c r="AA102" s="348"/>
      <c r="AB102" s="348"/>
      <c r="AC102" s="348"/>
      <c r="AD102" s="348"/>
      <c r="AE102" s="348"/>
    </row>
    <row r="103">
      <c r="A103" s="376"/>
      <c r="B103" s="348"/>
      <c r="C103" s="348"/>
      <c r="D103" s="348"/>
      <c r="E103" s="377"/>
      <c r="F103" s="378"/>
      <c r="G103" s="377"/>
      <c r="H103" s="377"/>
      <c r="I103" s="378"/>
      <c r="J103" s="377"/>
      <c r="K103" s="348"/>
      <c r="L103" s="348"/>
      <c r="M103" s="348"/>
      <c r="N103" s="348"/>
      <c r="O103" s="348"/>
      <c r="P103" s="348"/>
      <c r="Q103" s="348"/>
      <c r="R103" s="348"/>
      <c r="S103" s="348"/>
      <c r="T103" s="348"/>
      <c r="U103" s="348"/>
      <c r="V103" s="348"/>
      <c r="W103" s="348"/>
      <c r="X103" s="348"/>
      <c r="Y103" s="348"/>
      <c r="Z103" s="348"/>
      <c r="AA103" s="348"/>
      <c r="AB103" s="348"/>
      <c r="AC103" s="348"/>
      <c r="AD103" s="348"/>
      <c r="AE103" s="348"/>
    </row>
    <row r="104">
      <c r="A104" s="376"/>
      <c r="B104" s="348"/>
      <c r="C104" s="348"/>
      <c r="D104" s="348"/>
      <c r="E104" s="377"/>
      <c r="F104" s="378"/>
      <c r="G104" s="377"/>
      <c r="H104" s="377"/>
      <c r="I104" s="378"/>
      <c r="J104" s="377"/>
      <c r="K104" s="348"/>
      <c r="L104" s="348"/>
      <c r="M104" s="348"/>
      <c r="N104" s="348"/>
      <c r="O104" s="348"/>
      <c r="P104" s="348"/>
      <c r="Q104" s="348"/>
      <c r="R104" s="348"/>
      <c r="S104" s="348"/>
      <c r="T104" s="348"/>
      <c r="U104" s="348"/>
      <c r="V104" s="348"/>
      <c r="W104" s="348"/>
      <c r="X104" s="348"/>
      <c r="Y104" s="348"/>
      <c r="Z104" s="348"/>
      <c r="AA104" s="348"/>
      <c r="AB104" s="348"/>
      <c r="AC104" s="348"/>
      <c r="AD104" s="348"/>
      <c r="AE104" s="348"/>
    </row>
    <row r="105">
      <c r="A105" s="440" t="str">
        <f>'V4_Result_30 Sep 2025'!A101</f>
        <v>cash_margin_movements</v>
      </c>
      <c r="B105" s="348"/>
      <c r="C105" s="348"/>
      <c r="D105" s="348"/>
      <c r="E105" s="377"/>
      <c r="F105" s="378"/>
      <c r="G105" s="377"/>
      <c r="H105" s="377"/>
      <c r="I105" s="378"/>
      <c r="J105" s="377"/>
      <c r="K105" s="348"/>
      <c r="L105" s="348"/>
      <c r="M105" s="348"/>
      <c r="N105" s="348"/>
      <c r="O105" s="348"/>
      <c r="P105" s="348"/>
      <c r="Q105" s="348"/>
      <c r="R105" s="348"/>
      <c r="S105" s="348"/>
      <c r="T105" s="348"/>
      <c r="U105" s="348"/>
      <c r="V105" s="348"/>
      <c r="W105" s="348"/>
      <c r="X105" s="348"/>
      <c r="Y105" s="348"/>
      <c r="Z105" s="348"/>
      <c r="AA105" s="348"/>
      <c r="AB105" s="348"/>
      <c r="AC105" s="348"/>
      <c r="AD105" s="348"/>
      <c r="AE105" s="348"/>
    </row>
    <row r="106">
      <c r="A106" s="385" t="str">
        <f t="array" ref="A106:R106">TRANSPOSE('All Table_V4_Clean'!A317:A334)</f>
        <v>cash_margin_movement_id</v>
      </c>
      <c r="B106" s="386" t="s">
        <v>720</v>
      </c>
      <c r="C106" s="386" t="s">
        <v>7</v>
      </c>
      <c r="D106" s="386" t="s">
        <v>663</v>
      </c>
      <c r="E106" s="386" t="s">
        <v>843</v>
      </c>
      <c r="F106" s="387" t="s">
        <v>863</v>
      </c>
      <c r="G106" s="386" t="s">
        <v>444</v>
      </c>
      <c r="H106" s="386" t="s">
        <v>869</v>
      </c>
      <c r="I106" s="387" t="s">
        <v>585</v>
      </c>
      <c r="J106" s="386" t="s">
        <v>561</v>
      </c>
      <c r="K106" s="386" t="s">
        <v>875</v>
      </c>
      <c r="L106" s="386" t="s">
        <v>879</v>
      </c>
      <c r="M106" s="386" t="s">
        <v>882</v>
      </c>
      <c r="N106" s="386" t="s">
        <v>885</v>
      </c>
      <c r="O106" s="386" t="s">
        <v>890</v>
      </c>
      <c r="P106" s="386" t="s">
        <v>894</v>
      </c>
      <c r="Q106" s="386" t="s">
        <v>897</v>
      </c>
      <c r="R106" s="386" t="s">
        <v>900</v>
      </c>
      <c r="S106" s="348"/>
      <c r="T106" s="348"/>
      <c r="U106" s="348"/>
      <c r="V106" s="348"/>
      <c r="W106" s="348"/>
      <c r="X106" s="348"/>
      <c r="Y106" s="348"/>
      <c r="Z106" s="348"/>
      <c r="AA106" s="348"/>
      <c r="AB106" s="348"/>
      <c r="AC106" s="348"/>
      <c r="AD106" s="348"/>
      <c r="AE106" s="348"/>
    </row>
    <row r="107">
      <c r="A107" s="388">
        <f>RRP_1_V4_Sep25!B137</f>
        <v>1</v>
      </c>
      <c r="B107" s="388">
        <f>RRP_1_V4_Sep25!C137</f>
        <v>1</v>
      </c>
      <c r="C107" s="388">
        <f>RRP_1_V4_Sep25!D137</f>
        <v>101</v>
      </c>
      <c r="D107" s="388">
        <f>RRP_1_V4_Sep25!E137</f>
        <v>70001</v>
      </c>
      <c r="E107" s="388" t="str">
        <f>RRP_1_V4_Sep25!F137</f>
        <v>THB</v>
      </c>
      <c r="F107" s="388" t="str">
        <f>RRP_1_V4_Sep25!G137</f>
        <v>RECEIVE</v>
      </c>
      <c r="G107" s="389">
        <f>RRP_1_V4_Sep25!H137</f>
        <v>2100000</v>
      </c>
      <c r="H107" s="389">
        <f>RRP_1_V4_Sep25!I137</f>
        <v>2100000</v>
      </c>
      <c r="I107" s="390">
        <f>RRP_1_V4_Sep25!J137</f>
        <v>45909</v>
      </c>
      <c r="J107" s="391">
        <f>RRP_1_V4_Sep25!K137</f>
        <v>45909.625</v>
      </c>
      <c r="K107" s="388" t="str">
        <f>RRP_1_V4_Sep25!L137</f>
        <v>IB-MARGIN-BBL-001</v>
      </c>
      <c r="L107" s="389" t="str">
        <f>RRP_1_V4_Sep25!M137</f>
        <v/>
      </c>
      <c r="M107" s="389" t="str">
        <f>RRP_1_V4_Sep25!N137</f>
        <v/>
      </c>
      <c r="N107" s="388" t="str">
        <f>RRP_1_V4_Sep25!O137</f>
        <v/>
      </c>
      <c r="O107" s="393" t="str">
        <f>RRP_1_V4_Sep25!P137</f>
        <v/>
      </c>
      <c r="P107" s="388" t="str">
        <f>RRP_1_V4_Sep25!Q137</f>
        <v/>
      </c>
      <c r="Q107" s="394" t="str">
        <f>RRP_1_V4_Sep25!R137</f>
        <v/>
      </c>
      <c r="R107" s="388" t="str">
        <f>RRP_1_V4_Sep25!S137</f>
        <v>NONE</v>
      </c>
      <c r="S107" s="348"/>
      <c r="T107" s="348"/>
      <c r="U107" s="348"/>
      <c r="V107" s="348"/>
      <c r="W107" s="348"/>
      <c r="X107" s="348"/>
      <c r="Y107" s="348"/>
      <c r="Z107" s="348"/>
      <c r="AA107" s="348"/>
      <c r="AB107" s="348"/>
      <c r="AC107" s="348"/>
      <c r="AD107" s="348"/>
      <c r="AE107" s="348"/>
    </row>
    <row r="108">
      <c r="A108" s="388">
        <f>RRP_1_V4_Sep25!B138</f>
        <v>2</v>
      </c>
      <c r="B108" s="388">
        <f>RRP_1_V4_Sep25!C138</f>
        <v>1</v>
      </c>
      <c r="C108" s="388">
        <f>RRP_1_V4_Sep25!D138</f>
        <v>101</v>
      </c>
      <c r="D108" s="388">
        <f>RRP_1_V4_Sep25!E138</f>
        <v>70001</v>
      </c>
      <c r="E108" s="388" t="str">
        <f>RRP_1_V4_Sep25!F138</f>
        <v>THB</v>
      </c>
      <c r="F108" s="388" t="str">
        <f>RRP_1_V4_Sep25!G138</f>
        <v>PAY</v>
      </c>
      <c r="G108" s="389">
        <f>RRP_1_V4_Sep25!H138</f>
        <v>-2100000</v>
      </c>
      <c r="H108" s="389">
        <f>RRP_1_V4_Sep25!I138</f>
        <v>0</v>
      </c>
      <c r="I108" s="390">
        <f>RRP_1_V4_Sep25!J138</f>
        <v>45915</v>
      </c>
      <c r="J108" s="391">
        <f>RRP_1_V4_Sep25!K138</f>
        <v>45915.41667</v>
      </c>
      <c r="K108" s="388" t="str">
        <f>RRP_1_V4_Sep25!L138</f>
        <v>IB-MARGIN-BBL-001</v>
      </c>
      <c r="L108" s="389" t="str">
        <f>RRP_1_V4_Sep25!M138</f>
        <v/>
      </c>
      <c r="M108" s="389" t="str">
        <f>RRP_1_V4_Sep25!N138</f>
        <v/>
      </c>
      <c r="N108" s="389" t="str">
        <f>RRP_1_V4_Sep25!O138</f>
        <v/>
      </c>
      <c r="O108" s="389" t="str">
        <f>RRP_1_V4_Sep25!P138</f>
        <v/>
      </c>
      <c r="P108" s="389" t="str">
        <f>RRP_1_V4_Sep25!Q138</f>
        <v/>
      </c>
      <c r="Q108" s="389" t="str">
        <f>RRP_1_V4_Sep25!R138</f>
        <v/>
      </c>
      <c r="R108" s="392" t="str">
        <f>RRP_1_V4_Sep25!S138</f>
        <v>NONE</v>
      </c>
      <c r="S108" s="348"/>
      <c r="T108" s="348"/>
      <c r="U108" s="348"/>
      <c r="V108" s="348"/>
      <c r="W108" s="348"/>
      <c r="X108" s="348"/>
      <c r="Y108" s="348"/>
      <c r="Z108" s="348"/>
      <c r="AA108" s="348"/>
      <c r="AB108" s="348"/>
      <c r="AC108" s="348"/>
      <c r="AD108" s="348"/>
      <c r="AE108" s="348"/>
    </row>
    <row r="109">
      <c r="A109" s="388">
        <f>RRP_2_V4_Sep25!B143</f>
        <v>3</v>
      </c>
      <c r="B109" s="388">
        <f>RRP_2_V4_Sep25!C143</f>
        <v>2</v>
      </c>
      <c r="C109" s="388">
        <f>RRP_2_V4_Sep25!D143</f>
        <v>102</v>
      </c>
      <c r="D109" s="388">
        <f>RRP_2_V4_Sep25!E143</f>
        <v>70002</v>
      </c>
      <c r="E109" s="388" t="str">
        <f>RRP_2_V4_Sep25!F143</f>
        <v>THB</v>
      </c>
      <c r="F109" s="388" t="str">
        <f>RRP_2_V4_Sep25!G143</f>
        <v>RECEIVE</v>
      </c>
      <c r="G109" s="389">
        <f>RRP_2_V4_Sep25!H143</f>
        <v>5500000</v>
      </c>
      <c r="H109" s="389">
        <f>RRP_2_V4_Sep25!I143</f>
        <v>5500000</v>
      </c>
      <c r="I109" s="390">
        <f>RRP_2_V4_Sep25!J143</f>
        <v>45930</v>
      </c>
      <c r="J109" s="391">
        <f>RRP_2_V4_Sep25!K143</f>
        <v>45930.625</v>
      </c>
      <c r="K109" s="388" t="str">
        <f>RRP_2_V4_Sep25!L143</f>
        <v>IB-MARGIN-KBANK-001</v>
      </c>
      <c r="L109" s="389" t="str">
        <f>RRP_2_V4_Sep25!M143</f>
        <v/>
      </c>
      <c r="M109" s="389" t="str">
        <f>RRP_2_V4_Sep25!N143</f>
        <v/>
      </c>
      <c r="N109" s="388" t="str">
        <f>RRP_2_V4_Sep25!O143</f>
        <v/>
      </c>
      <c r="O109" s="393" t="str">
        <f>RRP_2_V4_Sep25!P143</f>
        <v/>
      </c>
      <c r="P109" s="388" t="str">
        <f>RRP_2_V4_Sep25!Q143</f>
        <v/>
      </c>
      <c r="Q109" s="394" t="str">
        <f>RRP_2_V4_Sep25!R143</f>
        <v/>
      </c>
      <c r="R109" s="388" t="str">
        <f>RRP_2_V4_Sep25!S143</f>
        <v>NONE</v>
      </c>
      <c r="S109" s="348"/>
      <c r="T109" s="348"/>
      <c r="U109" s="348"/>
      <c r="V109" s="348"/>
      <c r="W109" s="348"/>
      <c r="X109" s="348"/>
      <c r="Y109" s="348"/>
      <c r="Z109" s="348"/>
      <c r="AA109" s="348"/>
      <c r="AB109" s="348"/>
      <c r="AC109" s="348"/>
      <c r="AD109" s="348"/>
      <c r="AE109" s="348"/>
    </row>
    <row r="110">
      <c r="A110" s="388">
        <f>Repo_2_V4_Sep25!B126</f>
        <v>4</v>
      </c>
      <c r="B110" s="388">
        <f>Repo_2_V4_Sep25!C126</f>
        <v>3</v>
      </c>
      <c r="C110" s="388">
        <f>Repo_2_V4_Sep25!D126</f>
        <v>102</v>
      </c>
      <c r="D110" s="388">
        <f>Repo_2_V4_Sep25!E126</f>
        <v>70004</v>
      </c>
      <c r="E110" s="388" t="str">
        <f>Repo_2_V4_Sep25!F126</f>
        <v>THB</v>
      </c>
      <c r="F110" s="388" t="str">
        <f>Repo_2_V4_Sep25!G126</f>
        <v>PAY</v>
      </c>
      <c r="G110" s="389">
        <f>Repo_2_V4_Sep25!H126</f>
        <v>-600000</v>
      </c>
      <c r="H110" s="389">
        <f>Repo_2_V4_Sep25!I126</f>
        <v>-600000</v>
      </c>
      <c r="I110" s="390">
        <f>Repo_2_V4_Sep25!J126</f>
        <v>45929</v>
      </c>
      <c r="J110" s="391">
        <f>Repo_2_V4_Sep25!K126</f>
        <v>45929.84375</v>
      </c>
      <c r="K110" s="388" t="str">
        <f>Repo_2_V4_Sep25!L126</f>
        <v>MRGN_THSCCB03</v>
      </c>
      <c r="L110" s="389" t="str">
        <f>Repo_2_V4_Sep25!M126</f>
        <v/>
      </c>
      <c r="M110" s="389" t="str">
        <f>Repo_2_V4_Sep25!N126</f>
        <v/>
      </c>
      <c r="N110" s="388" t="str">
        <f>Repo_2_V4_Sep25!O126</f>
        <v/>
      </c>
      <c r="O110" s="393" t="str">
        <f>Repo_2_V4_Sep25!P126</f>
        <v/>
      </c>
      <c r="P110" s="388" t="str">
        <f>Repo_2_V4_Sep25!Q126</f>
        <v/>
      </c>
      <c r="Q110" s="394" t="str">
        <f>Repo_2_V4_Sep25!R126</f>
        <v/>
      </c>
      <c r="R110" s="388" t="str">
        <f>Repo_2_V4_Sep25!S126</f>
        <v>NONE</v>
      </c>
      <c r="S110" s="348"/>
      <c r="T110" s="348"/>
      <c r="U110" s="348"/>
      <c r="V110" s="348"/>
      <c r="W110" s="348"/>
      <c r="X110" s="348"/>
      <c r="Y110" s="348"/>
      <c r="Z110" s="348"/>
      <c r="AA110" s="348"/>
      <c r="AB110" s="348"/>
      <c r="AC110" s="348"/>
      <c r="AD110" s="348"/>
      <c r="AE110" s="348"/>
    </row>
    <row r="111">
      <c r="A111" s="388">
        <f>Repo_2_V4_Sep25!B134</f>
        <v>5</v>
      </c>
      <c r="B111" s="388">
        <f>Repo_2_V4_Sep25!C134</f>
        <v>3</v>
      </c>
      <c r="C111" s="388">
        <f>Repo_2_V4_Sep25!D134</f>
        <v>102</v>
      </c>
      <c r="D111" s="388">
        <f>Repo_2_V4_Sep25!E134</f>
        <v>70004</v>
      </c>
      <c r="E111" s="388" t="str">
        <f>Repo_2_V4_Sep25!F134</f>
        <v>THB</v>
      </c>
      <c r="F111" s="388" t="str">
        <f>Repo_2_V4_Sep25!G134</f>
        <v>RECEIVE</v>
      </c>
      <c r="G111" s="389">
        <f>Repo_2_V4_Sep25!H134</f>
        <v>600000</v>
      </c>
      <c r="H111" s="389">
        <f>Repo_2_V4_Sep25!I134</f>
        <v>0</v>
      </c>
      <c r="I111" s="390">
        <f>Repo_2_V4_Sep25!J134</f>
        <v>45933</v>
      </c>
      <c r="J111" s="391">
        <f>Repo_2_V4_Sep25!K134</f>
        <v>45933.41667</v>
      </c>
      <c r="K111" s="388" t="str">
        <f>Repo_2_V4_Sep25!L134</f>
        <v>MRGN_THSCCB03</v>
      </c>
      <c r="L111" s="389">
        <f>Repo_2_V4_Sep25!M134</f>
        <v>24.65753425</v>
      </c>
      <c r="M111" s="389">
        <f>Repo_2_V4_Sep25!N134</f>
        <v>98.63013699</v>
      </c>
      <c r="N111" s="388" t="str">
        <f>Repo_2_V4_Sep25!O134</f>
        <v>TH_MPC</v>
      </c>
      <c r="O111" s="393">
        <f>Repo_2_V4_Sep25!P134</f>
        <v>1.5</v>
      </c>
      <c r="P111" s="388" t="str">
        <f>Repo_2_V4_Sep25!Q134</f>
        <v>ACT/365</v>
      </c>
      <c r="Q111" s="394">
        <f>Repo_2_V4_Sep25!R134</f>
        <v>4</v>
      </c>
      <c r="R111" s="388" t="str">
        <f>Repo_2_V4_Sep25!S134</f>
        <v>RECEIVABLE</v>
      </c>
      <c r="S111" s="348"/>
      <c r="T111" s="348"/>
      <c r="U111" s="348"/>
      <c r="V111" s="348"/>
      <c r="W111" s="348"/>
      <c r="X111" s="348"/>
      <c r="Y111" s="348"/>
      <c r="Z111" s="348"/>
      <c r="AA111" s="348"/>
      <c r="AB111" s="348"/>
      <c r="AC111" s="348"/>
      <c r="AD111" s="348"/>
      <c r="AE111" s="348"/>
    </row>
    <row r="112">
      <c r="A112" s="376"/>
      <c r="B112" s="348"/>
      <c r="C112" s="348"/>
      <c r="D112" s="348"/>
      <c r="E112" s="377"/>
      <c r="F112" s="378"/>
      <c r="G112" s="377"/>
      <c r="H112" s="377"/>
      <c r="I112" s="378"/>
      <c r="J112" s="377"/>
      <c r="K112" s="348"/>
      <c r="L112" s="348"/>
      <c r="M112" s="348"/>
      <c r="N112" s="348"/>
      <c r="O112" s="348"/>
      <c r="P112" s="348"/>
      <c r="Q112" s="348"/>
      <c r="R112" s="348"/>
      <c r="S112" s="348"/>
      <c r="T112" s="348"/>
      <c r="U112" s="348"/>
      <c r="V112" s="348"/>
      <c r="W112" s="348"/>
      <c r="X112" s="348"/>
      <c r="Y112" s="348"/>
      <c r="Z112" s="348"/>
      <c r="AA112" s="348"/>
      <c r="AB112" s="348"/>
      <c r="AC112" s="348"/>
      <c r="AD112" s="348"/>
      <c r="AE112" s="348"/>
    </row>
    <row r="113">
      <c r="A113" s="440" t="str">
        <f>'V4_Result_30 Sep 2025'!A109</f>
        <v>position_costing</v>
      </c>
      <c r="B113" s="348"/>
      <c r="C113" s="348"/>
      <c r="D113" s="348"/>
      <c r="E113" s="377"/>
      <c r="F113" s="378"/>
      <c r="G113" s="377"/>
      <c r="H113" s="377"/>
      <c r="I113" s="378"/>
      <c r="J113" s="377"/>
      <c r="K113" s="348"/>
      <c r="L113" s="348"/>
      <c r="M113" s="348"/>
      <c r="N113" s="348"/>
      <c r="O113" s="348"/>
      <c r="P113" s="348"/>
      <c r="Q113" s="348"/>
      <c r="R113" s="348"/>
      <c r="S113" s="348"/>
      <c r="T113" s="348"/>
      <c r="U113" s="348"/>
      <c r="V113" s="348"/>
      <c r="W113" s="348"/>
      <c r="X113" s="348"/>
      <c r="Y113" s="348"/>
      <c r="Z113" s="348"/>
      <c r="AA113" s="348"/>
      <c r="AB113" s="348"/>
      <c r="AC113" s="348"/>
      <c r="AD113" s="348"/>
      <c r="AE113" s="348"/>
    </row>
    <row r="114">
      <c r="A114" s="333" t="str">
        <f t="array" ref="A114:I114">TRANSPOSE('All Table_V4_Clean'!A272:A280)</f>
        <v>costing_id</v>
      </c>
      <c r="B114" s="334" t="s">
        <v>765</v>
      </c>
      <c r="C114" s="334" t="s">
        <v>802</v>
      </c>
      <c r="D114" s="334" t="s">
        <v>805</v>
      </c>
      <c r="E114" s="334" t="s">
        <v>808</v>
      </c>
      <c r="F114" s="334" t="s">
        <v>810</v>
      </c>
      <c r="G114" s="334" t="s">
        <v>812</v>
      </c>
      <c r="H114" s="334" t="s">
        <v>814</v>
      </c>
      <c r="I114" s="334" t="s">
        <v>816</v>
      </c>
      <c r="J114" s="348"/>
      <c r="K114" s="348"/>
      <c r="L114" s="348"/>
      <c r="M114" s="348"/>
      <c r="N114" s="348"/>
      <c r="O114" s="348"/>
      <c r="P114" s="348"/>
      <c r="Q114" s="348"/>
      <c r="R114" s="348"/>
      <c r="S114" s="348"/>
      <c r="T114" s="348"/>
      <c r="U114" s="348"/>
      <c r="V114" s="348"/>
      <c r="W114" s="348"/>
      <c r="X114" s="348"/>
      <c r="Y114" s="348"/>
      <c r="Z114" s="348"/>
      <c r="AA114" s="348"/>
      <c r="AB114" s="348"/>
      <c r="AC114" s="348"/>
      <c r="AD114" s="348"/>
      <c r="AE114" s="348"/>
    </row>
    <row r="115">
      <c r="A115" s="336">
        <f>'Bond Buy-Sell_V4_Sep25 + Oct25'!A176</f>
        <v>1</v>
      </c>
      <c r="B115" s="363">
        <f>'Bond Buy-Sell_V4_Sep25 + Oct25'!B176</f>
        <v>1</v>
      </c>
      <c r="C115" s="363" t="str">
        <f>'Bond Buy-Sell_V4_Sep25 + Oct25'!C176</f>
        <v>WAC</v>
      </c>
      <c r="D115" s="358">
        <f>'Bond Buy-Sell_V4_Sep25 + Oct25'!D176</f>
        <v>101.7295024</v>
      </c>
      <c r="E115" s="346">
        <f>'Bond Buy-Sell_V4_Sep25 + Oct25'!E176</f>
        <v>152594253.7</v>
      </c>
      <c r="F115" s="346">
        <f>'Bond Buy-Sell_V4_Sep25 + Oct25'!F176</f>
        <v>150000000</v>
      </c>
      <c r="G115" s="346">
        <f>'Bond Buy-Sell_V4_Sep25 + Oct25'!G176</f>
        <v>100000000</v>
      </c>
      <c r="H115" s="346">
        <f>'Bond Buy-Sell_V4_Sep25 + Oct25'!H176</f>
        <v>-512562.3333</v>
      </c>
      <c r="I115" s="337">
        <f>'Bond Buy-Sell_V4_Sep25 + Oct25'!I176</f>
        <v>45917</v>
      </c>
      <c r="J115" s="397"/>
      <c r="K115" s="348"/>
      <c r="L115" s="348"/>
      <c r="M115" s="348"/>
      <c r="N115" s="348"/>
      <c r="O115" s="348"/>
      <c r="P115" s="348"/>
      <c r="Q115" s="348"/>
      <c r="R115" s="348"/>
      <c r="S115" s="348"/>
      <c r="T115" s="348"/>
      <c r="U115" s="348"/>
      <c r="V115" s="348"/>
      <c r="W115" s="348"/>
      <c r="X115" s="348"/>
      <c r="Y115" s="348"/>
      <c r="Z115" s="348"/>
      <c r="AA115" s="348"/>
      <c r="AB115" s="348"/>
      <c r="AC115" s="348"/>
      <c r="AD115" s="348"/>
      <c r="AE115" s="348"/>
    </row>
    <row r="116">
      <c r="A116" s="336">
        <f>'Bond sell_1_V4_Oct25'!B60</f>
        <v>2</v>
      </c>
      <c r="B116" s="363">
        <f>'Bond sell_1_V4_Oct25'!C60</f>
        <v>2</v>
      </c>
      <c r="C116" s="363" t="str">
        <f>'Bond sell_1_V4_Oct25'!D60</f>
        <v>WAC</v>
      </c>
      <c r="D116" s="358">
        <f>'Bond sell_1_V4_Oct25'!E60</f>
        <v>100.264871</v>
      </c>
      <c r="E116" s="346">
        <f>'Bond sell_1_V4_Oct25'!F60</f>
        <v>10026487100</v>
      </c>
      <c r="F116" s="346">
        <f>'Bond sell_1_V4_Oct25'!G60</f>
        <v>100000000</v>
      </c>
      <c r="G116" s="346">
        <f>'Bond sell_1_V4_Oct25'!H60</f>
        <v>50000000</v>
      </c>
      <c r="H116" s="346">
        <f>'Bond sell_1_V4_Oct25'!I60</f>
        <v>-32435.5</v>
      </c>
      <c r="I116" s="337">
        <f>'Bond sell_1_V4_Oct25'!J60</f>
        <v>45952</v>
      </c>
      <c r="J116" s="397"/>
      <c r="K116" s="348"/>
      <c r="L116" s="348"/>
      <c r="M116" s="348"/>
      <c r="N116" s="348"/>
      <c r="O116" s="348"/>
      <c r="P116" s="348"/>
      <c r="Q116" s="348"/>
      <c r="R116" s="348"/>
      <c r="S116" s="348"/>
      <c r="T116" s="348"/>
      <c r="U116" s="348"/>
      <c r="V116" s="348"/>
      <c r="W116" s="348"/>
      <c r="X116" s="348"/>
      <c r="Y116" s="348"/>
      <c r="Z116" s="348"/>
      <c r="AA116" s="348"/>
      <c r="AB116" s="348"/>
      <c r="AC116" s="348"/>
      <c r="AD116" s="348"/>
      <c r="AE116" s="348"/>
    </row>
    <row r="117">
      <c r="A117" s="376"/>
      <c r="B117" s="348"/>
      <c r="C117" s="348"/>
      <c r="D117" s="348"/>
      <c r="E117" s="397"/>
      <c r="F117" s="348"/>
      <c r="G117" s="348"/>
      <c r="H117" s="397"/>
      <c r="I117" s="348"/>
      <c r="J117" s="348"/>
      <c r="K117" s="348"/>
      <c r="L117" s="348"/>
      <c r="M117" s="348"/>
      <c r="N117" s="348"/>
      <c r="O117" s="348"/>
      <c r="P117" s="348"/>
      <c r="Q117" s="348"/>
      <c r="R117" s="348"/>
      <c r="S117" s="348"/>
      <c r="T117" s="348"/>
      <c r="U117" s="348"/>
      <c r="V117" s="348"/>
      <c r="W117" s="348"/>
      <c r="X117" s="348"/>
      <c r="Y117" s="348"/>
      <c r="Z117" s="348"/>
      <c r="AA117" s="348"/>
      <c r="AB117" s="348"/>
      <c r="AC117" s="348"/>
      <c r="AD117" s="348"/>
      <c r="AE117" s="348"/>
    </row>
    <row r="118">
      <c r="A118" s="440" t="str">
        <f>'V4_Result_30 Sep 2025'!A113</f>
        <v>position_realization_events</v>
      </c>
      <c r="B118" s="348"/>
      <c r="C118" s="348"/>
      <c r="D118" s="348"/>
      <c r="E118" s="348"/>
      <c r="F118" s="397"/>
      <c r="G118" s="348"/>
      <c r="H118" s="348"/>
      <c r="I118" s="397"/>
      <c r="J118" s="348"/>
      <c r="K118" s="348"/>
      <c r="L118" s="348"/>
      <c r="M118" s="348"/>
      <c r="N118" s="348"/>
      <c r="O118" s="348"/>
      <c r="P118" s="348"/>
      <c r="Q118" s="348"/>
      <c r="R118" s="348"/>
      <c r="S118" s="348"/>
      <c r="T118" s="348"/>
      <c r="U118" s="348"/>
      <c r="V118" s="348"/>
      <c r="W118" s="348"/>
      <c r="X118" s="348"/>
      <c r="Y118" s="348"/>
      <c r="Z118" s="348"/>
      <c r="AA118" s="348"/>
      <c r="AB118" s="348"/>
      <c r="AC118" s="348"/>
      <c r="AD118" s="348"/>
      <c r="AE118" s="348"/>
    </row>
    <row r="119">
      <c r="A119" s="360" t="str">
        <f t="array" ref="A119:K119">TRANSPOSE('All Table_V4_Clean'!A286:A296)</f>
        <v>realization_id</v>
      </c>
      <c r="B119" s="380" t="s">
        <v>765</v>
      </c>
      <c r="C119" s="380" t="s">
        <v>732</v>
      </c>
      <c r="D119" s="380" t="s">
        <v>824</v>
      </c>
      <c r="E119" s="380" t="s">
        <v>826</v>
      </c>
      <c r="F119" s="380" t="s">
        <v>429</v>
      </c>
      <c r="G119" s="380" t="s">
        <v>805</v>
      </c>
      <c r="H119" s="380" t="s">
        <v>831</v>
      </c>
      <c r="I119" s="380" t="s">
        <v>446</v>
      </c>
      <c r="J119" s="380" t="s">
        <v>835</v>
      </c>
      <c r="K119" s="456" t="s">
        <v>597</v>
      </c>
      <c r="L119" s="348"/>
      <c r="M119" s="348"/>
      <c r="N119" s="348"/>
      <c r="O119" s="348"/>
      <c r="P119" s="348"/>
      <c r="Q119" s="348"/>
      <c r="R119" s="348"/>
      <c r="S119" s="348"/>
      <c r="T119" s="348"/>
      <c r="U119" s="348"/>
      <c r="V119" s="348"/>
      <c r="W119" s="348"/>
      <c r="X119" s="348"/>
      <c r="Y119" s="348"/>
      <c r="Z119" s="348"/>
      <c r="AA119" s="348"/>
      <c r="AB119" s="348"/>
      <c r="AC119" s="348"/>
      <c r="AD119" s="348"/>
      <c r="AE119" s="348"/>
    </row>
    <row r="120">
      <c r="A120" s="336">
        <f>'Bond Buy-Sell_V4_Sep25 + Oct25'!A137</f>
        <v>1</v>
      </c>
      <c r="B120" s="363">
        <f>'Bond Buy-Sell_V4_Sep25 + Oct25'!B137</f>
        <v>1</v>
      </c>
      <c r="C120" s="363">
        <f>'Bond Buy-Sell_V4_Sep25 + Oct25'!C137</f>
        <v>90003</v>
      </c>
      <c r="D120" s="337">
        <f>'Bond Buy-Sell_V4_Sep25 + Oct25'!D137</f>
        <v>45915</v>
      </c>
      <c r="E120" s="346">
        <f>'Bond Buy-Sell_V4_Sep25 + Oct25'!E137</f>
        <v>100000000</v>
      </c>
      <c r="F120" s="358">
        <f>'Bond Buy-Sell_V4_Sep25 + Oct25'!F137</f>
        <v>100.775945</v>
      </c>
      <c r="G120" s="358">
        <f>'Bond Buy-Sell_V4_Sep25 + Oct25'!G137</f>
        <v>101.2885073</v>
      </c>
      <c r="H120" s="346">
        <f>'Bond Buy-Sell_V4_Sep25 + Oct25'!H137</f>
        <v>-512562.3333</v>
      </c>
      <c r="I120" s="346">
        <f>'Bond Buy-Sell_V4_Sep25 + Oct25'!I137</f>
        <v>757315</v>
      </c>
      <c r="J120" s="363" t="str">
        <f>'Bond Buy-Sell_V4_Sep25 + Oct25'!J137</f>
        <v>WAC</v>
      </c>
      <c r="K120" s="340">
        <f>'Bond Buy-Sell_V4_Sep25 + Oct25'!K137</f>
        <v>45915.70833</v>
      </c>
      <c r="L120" s="397"/>
      <c r="M120" s="348"/>
      <c r="N120" s="348"/>
      <c r="O120" s="348"/>
      <c r="P120" s="348"/>
      <c r="Q120" s="348"/>
      <c r="R120" s="348"/>
      <c r="S120" s="348"/>
      <c r="T120" s="348"/>
      <c r="U120" s="348"/>
      <c r="V120" s="348"/>
      <c r="W120" s="348"/>
      <c r="X120" s="348"/>
      <c r="Y120" s="348"/>
      <c r="Z120" s="348"/>
      <c r="AA120" s="348"/>
      <c r="AB120" s="348"/>
      <c r="AC120" s="348"/>
      <c r="AD120" s="348"/>
      <c r="AE120" s="348"/>
    </row>
    <row r="121">
      <c r="A121" s="336">
        <f>'Bond sell_1_V4_Oct25'!B66</f>
        <v>2</v>
      </c>
      <c r="B121" s="353">
        <f>'Bond sell_1_V4_Oct25'!C66</f>
        <v>2</v>
      </c>
      <c r="C121" s="353">
        <f>'Bond sell_1_V4_Oct25'!D66</f>
        <v>90011</v>
      </c>
      <c r="D121" s="337">
        <f>'Bond sell_1_V4_Oct25'!E66</f>
        <v>45950</v>
      </c>
      <c r="E121" s="346">
        <f>'Bond sell_1_V4_Oct25'!F66</f>
        <v>50000000</v>
      </c>
      <c r="F121" s="358">
        <f>'Bond sell_1_V4_Oct25'!G66</f>
        <v>100.2</v>
      </c>
      <c r="G121" s="358">
        <f>'Bond sell_1_V4_Oct25'!H66</f>
        <v>100.264871</v>
      </c>
      <c r="H121" s="346">
        <f>'Bond sell_1_V4_Oct25'!I66</f>
        <v>-32435.5</v>
      </c>
      <c r="I121" s="346">
        <f>'Bond sell_1_V4_Oct25'!J66</f>
        <v>13890.41096</v>
      </c>
      <c r="J121" s="353" t="str">
        <f>'Bond sell_1_V4_Oct25'!K66</f>
        <v>WAC</v>
      </c>
      <c r="K121" s="340">
        <f>'Bond sell_1_V4_Oct25'!L66</f>
        <v>45950.70833</v>
      </c>
      <c r="L121" s="397"/>
      <c r="M121" s="348"/>
      <c r="N121" s="348"/>
      <c r="O121" s="348"/>
      <c r="P121" s="348"/>
      <c r="Q121" s="348"/>
      <c r="R121" s="348"/>
      <c r="S121" s="348"/>
      <c r="T121" s="348"/>
      <c r="U121" s="348"/>
      <c r="V121" s="348"/>
      <c r="W121" s="348"/>
      <c r="X121" s="348"/>
      <c r="Y121" s="348"/>
      <c r="Z121" s="348"/>
      <c r="AA121" s="348"/>
      <c r="AB121" s="348"/>
      <c r="AC121" s="348"/>
      <c r="AD121" s="348"/>
      <c r="AE121" s="348"/>
    </row>
    <row r="122">
      <c r="A122" s="376"/>
      <c r="B122" s="348"/>
      <c r="C122" s="348"/>
      <c r="D122" s="348"/>
      <c r="E122" s="348"/>
      <c r="F122" s="397"/>
      <c r="G122" s="348"/>
      <c r="H122" s="348"/>
      <c r="I122" s="397"/>
      <c r="J122" s="348"/>
      <c r="K122" s="348"/>
      <c r="L122" s="397"/>
      <c r="N122" s="348"/>
      <c r="O122" s="348"/>
      <c r="P122" s="348"/>
      <c r="Q122" s="348"/>
      <c r="R122" s="457"/>
      <c r="S122" s="348"/>
      <c r="T122" s="348"/>
      <c r="U122" s="348"/>
      <c r="V122" s="348"/>
      <c r="W122" s="348"/>
      <c r="X122" s="348"/>
      <c r="Y122" s="348"/>
      <c r="Z122" s="348"/>
      <c r="AA122" s="348"/>
      <c r="AB122" s="348"/>
      <c r="AC122" s="348"/>
      <c r="AD122" s="348"/>
      <c r="AE122" s="348"/>
    </row>
    <row r="123">
      <c r="A123" s="440" t="str">
        <f>'V4_Result_30 Sep 2025'!A117</f>
        <v>bond_positions</v>
      </c>
      <c r="B123" s="348"/>
      <c r="C123" s="348"/>
      <c r="D123" s="348"/>
      <c r="E123" s="348"/>
      <c r="F123" s="397"/>
      <c r="G123" s="348"/>
      <c r="H123" s="348"/>
      <c r="I123" s="397"/>
      <c r="J123" s="348"/>
      <c r="K123" s="348"/>
      <c r="L123" s="348"/>
      <c r="M123" s="348"/>
      <c r="N123" s="348"/>
      <c r="O123" s="348"/>
      <c r="P123" s="348"/>
      <c r="Q123" s="348"/>
      <c r="R123" s="348"/>
      <c r="S123" s="348"/>
      <c r="T123" s="348"/>
      <c r="U123" s="348"/>
      <c r="V123" s="348"/>
      <c r="W123" s="348"/>
      <c r="X123" s="348"/>
      <c r="Y123" s="348"/>
      <c r="Z123" s="348"/>
      <c r="AA123" s="348"/>
      <c r="AB123" s="348"/>
      <c r="AC123" s="348"/>
      <c r="AD123" s="348"/>
      <c r="AE123" s="348"/>
    </row>
    <row r="124">
      <c r="A124" s="360" t="str">
        <f t="array" ref="A124:W124">TRANSPOSE('All Table_V4_Clean'!A244:A266)</f>
        <v>position_id</v>
      </c>
      <c r="B124" s="380" t="s">
        <v>514</v>
      </c>
      <c r="C124" s="380" t="s">
        <v>556</v>
      </c>
      <c r="D124" s="380" t="s">
        <v>769</v>
      </c>
      <c r="E124" s="380" t="s">
        <v>525</v>
      </c>
      <c r="F124" s="364" t="s">
        <v>534</v>
      </c>
      <c r="G124" s="380" t="s">
        <v>675</v>
      </c>
      <c r="H124" s="380" t="s">
        <v>773</v>
      </c>
      <c r="I124" s="380" t="s">
        <v>775</v>
      </c>
      <c r="J124" s="380" t="s">
        <v>777</v>
      </c>
      <c r="K124" s="380" t="s">
        <v>779</v>
      </c>
      <c r="L124" s="364" t="s">
        <v>431</v>
      </c>
      <c r="M124" s="380" t="s">
        <v>751</v>
      </c>
      <c r="N124" s="380" t="s">
        <v>763</v>
      </c>
      <c r="O124" s="380" t="s">
        <v>425</v>
      </c>
      <c r="P124" s="380" t="s">
        <v>426</v>
      </c>
      <c r="Q124" s="380" t="s">
        <v>427</v>
      </c>
      <c r="R124" s="380" t="s">
        <v>432</v>
      </c>
      <c r="S124" s="380" t="s">
        <v>787</v>
      </c>
      <c r="T124" s="380" t="s">
        <v>789</v>
      </c>
      <c r="U124" s="380" t="s">
        <v>548</v>
      </c>
      <c r="V124" s="380" t="s">
        <v>761</v>
      </c>
      <c r="W124" s="380" t="s">
        <v>793</v>
      </c>
      <c r="X124" s="348"/>
      <c r="Y124" s="348"/>
      <c r="Z124" s="348"/>
      <c r="AA124" s="348"/>
      <c r="AB124" s="348"/>
      <c r="AC124" s="348"/>
      <c r="AD124" s="348"/>
      <c r="AE124" s="348"/>
    </row>
    <row r="125">
      <c r="A125" s="336">
        <f>'Bond Buy-Sell_V4_Sep25 + Oct25'!A222</f>
        <v>1</v>
      </c>
      <c r="B125" s="353" t="str">
        <f>'Bond Buy-Sell_V4_Sep25 + Oct25'!B222</f>
        <v>EXIM266A</v>
      </c>
      <c r="C125" s="353">
        <f>'Bond Buy-Sell_V4_Sep25 + Oct25'!C222</f>
        <v>403</v>
      </c>
      <c r="D125" s="337">
        <f>'Bond Buy-Sell_V4_Sep25 + Oct25'!D222</f>
        <v>45663</v>
      </c>
      <c r="E125" s="337">
        <f>'Bond Buy-Sell_V4_Sep25 + Oct25'!E222</f>
        <v>46179</v>
      </c>
      <c r="F125" s="363" t="str">
        <f>'Bond Buy-Sell_V4_Sep25 + Oct25'!F222</f>
        <v>THB</v>
      </c>
      <c r="G125" s="346">
        <f>'Bond Buy-Sell_V4_Sep25 + Oct25'!G222</f>
        <v>150000000</v>
      </c>
      <c r="H125" s="346">
        <f>'Bond Buy-Sell_V4_Sep25 + Oct25'!H222</f>
        <v>150000000</v>
      </c>
      <c r="I125" s="346">
        <f>'Bond Buy-Sell_V4_Sep25 + Oct25'!I222</f>
        <v>0</v>
      </c>
      <c r="J125" s="346">
        <f>'Bond Buy-Sell_V4_Sep25 + Oct25'!J222</f>
        <v>0</v>
      </c>
      <c r="K125" s="346">
        <f>'Bond Buy-Sell_V4_Sep25 + Oct25'!K222</f>
        <v>0</v>
      </c>
      <c r="L125" s="358">
        <f>'Bond Buy-Sell_V4_Sep25 + Oct25'!L222</f>
        <v>101.2885073</v>
      </c>
      <c r="M125" s="346">
        <f>'Bond Buy-Sell_V4_Sep25 + Oct25'!M222</f>
        <v>151932761</v>
      </c>
      <c r="N125" s="337">
        <f>'Bond Buy-Sell_V4_Sep25 + Oct25'!N222</f>
        <v>45961</v>
      </c>
      <c r="O125" s="358">
        <f>'Bond Buy-Sell_V4_Sep25 + Oct25'!O222</f>
        <v>101.3</v>
      </c>
      <c r="P125" s="458">
        <f>'Bond Buy-Sell_V4_Sep25 + Oct25'!P222</f>
        <v>1648273.5</v>
      </c>
      <c r="Q125" s="358">
        <f>'Bond Buy-Sell_V4_Sep25 + Oct25'!Q222</f>
        <v>101.85</v>
      </c>
      <c r="R125" s="346">
        <f>'Bond Buy-Sell_V4_Sep25 + Oct25'!R222</f>
        <v>152775000</v>
      </c>
      <c r="S125" s="346">
        <f>'Bond Buy-Sell_V4_Sep25 + Oct25'!S222</f>
        <v>0</v>
      </c>
      <c r="T125" s="346">
        <f>'Bond Buy-Sell_V4_Sep25 + Oct25'!T222</f>
        <v>-842239</v>
      </c>
      <c r="U125" s="353" t="str">
        <f>'Bond Buy-Sell_V4_Sep25 + Oct25'!U222</f>
        <v>Active</v>
      </c>
      <c r="V125" s="415">
        <f>'Bond Buy-Sell_V4_Sep25 + Oct25'!V222</f>
        <v>45961</v>
      </c>
      <c r="W125" s="358">
        <f>'Bond Buy-Sell_V4_Sep25 + Oct25'!W222</f>
        <v>1.569135</v>
      </c>
      <c r="X125" s="348"/>
      <c r="Y125" s="348"/>
      <c r="Z125" s="348"/>
      <c r="AA125" s="348"/>
      <c r="AB125" s="348"/>
      <c r="AC125" s="348"/>
      <c r="AD125" s="348"/>
      <c r="AE125" s="348"/>
    </row>
    <row r="126">
      <c r="A126" s="336">
        <f>'Bond sell_1_V4_Oct25'!B54</f>
        <v>2</v>
      </c>
      <c r="B126" s="353" t="str">
        <f>'Bond sell_1_V4_Oct25'!C54</f>
        <v>GSB26OA</v>
      </c>
      <c r="C126" s="353">
        <f>'Bond sell_1_V4_Oct25'!D54</f>
        <v>403</v>
      </c>
      <c r="D126" s="337">
        <f>'Bond sell_1_V4_Oct25'!E54</f>
        <v>43754</v>
      </c>
      <c r="E126" s="337">
        <f>'Bond sell_1_V4_Oct25'!F54</f>
        <v>46311</v>
      </c>
      <c r="F126" s="363" t="str">
        <f>'Bond sell_1_V4_Oct25'!G54</f>
        <v>THB</v>
      </c>
      <c r="G126" s="346">
        <f>'Bond sell_1_V4_Oct25'!H54</f>
        <v>50000000</v>
      </c>
      <c r="H126" s="346">
        <f>'Bond sell_1_V4_Oct25'!I54</f>
        <v>50000000</v>
      </c>
      <c r="I126" s="346">
        <f>'Bond sell_1_V4_Oct25'!J54</f>
        <v>0</v>
      </c>
      <c r="J126" s="346">
        <f>'Bond sell_1_V4_Oct25'!K54</f>
        <v>0</v>
      </c>
      <c r="K126" s="346">
        <f>'Bond sell_1_V4_Oct25'!L54</f>
        <v>0</v>
      </c>
      <c r="L126" s="358">
        <f>'Bond sell_1_V4_Oct25'!M54</f>
        <v>100.264871</v>
      </c>
      <c r="M126" s="346">
        <f>'Bond sell_1_V4_Oct25'!N54</f>
        <v>50132435.5</v>
      </c>
      <c r="N126" s="337">
        <f>'Bond sell_1_V4_Oct25'!O54</f>
        <v>45961</v>
      </c>
      <c r="O126" s="358">
        <f>'Bond sell_1_V4_Oct25'!P54</f>
        <v>100.2</v>
      </c>
      <c r="P126" s="346">
        <f>'Bond sell_1_V4_Oct25'!Q54</f>
        <v>34726.0274</v>
      </c>
      <c r="Q126" s="358">
        <f>'Bond sell_1_V4_Oct25'!R54</f>
        <v>100.2894521</v>
      </c>
      <c r="R126" s="346">
        <f>'Bond sell_1_V4_Oct25'!S54</f>
        <v>50100000</v>
      </c>
      <c r="S126" s="346">
        <f>'Bond sell_1_V4_Oct25'!T54</f>
        <v>-32435.5</v>
      </c>
      <c r="T126" s="346">
        <f>'Bond sell_1_V4_Oct25'!U54</f>
        <v>-32435.5</v>
      </c>
      <c r="U126" s="353" t="str">
        <f>'Bond sell_1_V4_Oct25'!V54</f>
        <v>Active</v>
      </c>
      <c r="V126" s="415">
        <f>'Bond sell_1_V4_Oct25'!W54</f>
        <v>45961</v>
      </c>
      <c r="W126" s="358">
        <f>'Bond sell_1_V4_Oct25'!X54</f>
        <v>1.459105</v>
      </c>
      <c r="X126" s="348"/>
      <c r="Y126" s="348"/>
      <c r="Z126" s="348"/>
      <c r="AA126" s="348"/>
      <c r="AB126" s="348"/>
      <c r="AC126" s="348"/>
      <c r="AD126" s="348"/>
      <c r="AE126" s="348"/>
    </row>
    <row r="127">
      <c r="A127" s="336" t="str">
        <f>'Bond buy_1_V4_Oct25'!B91</f>
        <v>3</v>
      </c>
      <c r="B127" s="336" t="str">
        <f>'Bond buy_1_V4_Oct25'!C91</f>
        <v>LB616A</v>
      </c>
      <c r="C127" s="336" t="str">
        <f>'Bond buy_1_V4_Oct25'!D91</f>
        <v>301</v>
      </c>
      <c r="D127" s="337">
        <f>'Bond buy_1_V4_Oct25'!E91</f>
        <v>40606</v>
      </c>
      <c r="E127" s="337">
        <f>'Bond buy_1_V4_Oct25'!F91</f>
        <v>58974</v>
      </c>
      <c r="F127" s="363" t="str">
        <f>'Bond buy_1_V4_Oct25'!G91</f>
        <v>THB</v>
      </c>
      <c r="G127" s="346">
        <f>'Bond buy_1_V4_Oct25'!H91</f>
        <v>100000000</v>
      </c>
      <c r="H127" s="346">
        <f>'Bond buy_1_V4_Oct25'!I91</f>
        <v>100000000</v>
      </c>
      <c r="I127" s="346">
        <f>'Bond buy_1_V4_Oct25'!J91</f>
        <v>0</v>
      </c>
      <c r="J127" s="346">
        <f>'Bond buy_1_V4_Oct25'!K91</f>
        <v>0</v>
      </c>
      <c r="K127" s="346">
        <f>'Bond buy_1_V4_Oct25'!L91</f>
        <v>0</v>
      </c>
      <c r="L127" s="358">
        <f>'Bond buy_1_V4_Oct25'!M91</f>
        <v>170.803637</v>
      </c>
      <c r="M127" s="346">
        <f>'Bond buy_1_V4_Oct25'!N91</f>
        <v>170803637</v>
      </c>
      <c r="N127" s="337">
        <f>'Bond buy_1_V4_Oct25'!O91</f>
        <v>45961</v>
      </c>
      <c r="O127" s="358">
        <f>'Bond buy_1_V4_Oct25'!P91</f>
        <v>169.5</v>
      </c>
      <c r="P127" s="346">
        <f>'Bond buy_1_V4_Oct25'!Q91</f>
        <v>1807123.288</v>
      </c>
      <c r="Q127" s="358">
        <f>'Bond buy_1_V4_Oct25'!R91</f>
        <v>169.5</v>
      </c>
      <c r="R127" s="346">
        <f>'Bond buy_1_V4_Oct25'!S91</f>
        <v>169500000</v>
      </c>
      <c r="S127" s="346">
        <f>'Bond buy_1_V4_Oct25'!T91</f>
        <v>0</v>
      </c>
      <c r="T127" s="346">
        <f>'Bond buy_1_V4_Oct25'!U91</f>
        <v>0</v>
      </c>
      <c r="U127" s="353" t="str">
        <f>'Bond buy_1_V4_Oct25'!V91</f>
        <v>Active</v>
      </c>
      <c r="V127" s="415">
        <f>'Bond buy_1_V4_Oct25'!W91</f>
        <v>45961.45833</v>
      </c>
      <c r="W127" s="358">
        <f>'Bond buy_1_V4_Oct25'!X91</f>
        <v>2.444689</v>
      </c>
      <c r="X127" s="348"/>
      <c r="Y127" s="348"/>
      <c r="Z127" s="348"/>
      <c r="AA127" s="348"/>
      <c r="AB127" s="348"/>
      <c r="AC127" s="348"/>
      <c r="AD127" s="348"/>
      <c r="AE127" s="348"/>
    </row>
    <row r="128">
      <c r="A128" s="336" t="str">
        <f>'Bond buy_1_V4_Oct25'!B92</f>
        <v>4</v>
      </c>
      <c r="B128" s="336" t="str">
        <f>'Bond buy_1_V4_Oct25'!C92</f>
        <v>TB26128A</v>
      </c>
      <c r="C128" s="336" t="str">
        <f>'Bond buy_1_V4_Oct25'!D92</f>
        <v>302</v>
      </c>
      <c r="D128" s="337">
        <f>'Bond buy_1_V4_Oct25'!E92</f>
        <v>45868</v>
      </c>
      <c r="E128" s="337">
        <f>'Bond buy_1_V4_Oct25'!F92</f>
        <v>46050</v>
      </c>
      <c r="F128" s="363" t="str">
        <f>'Bond buy_1_V4_Oct25'!G92</f>
        <v>THB</v>
      </c>
      <c r="G128" s="346">
        <f>'Bond buy_1_V4_Oct25'!H92</f>
        <v>100000000</v>
      </c>
      <c r="H128" s="346">
        <f>'Bond buy_1_V4_Oct25'!I92</f>
        <v>100000000</v>
      </c>
      <c r="I128" s="346">
        <f>'Bond buy_1_V4_Oct25'!J92</f>
        <v>0</v>
      </c>
      <c r="J128" s="346">
        <f>'Bond buy_1_V4_Oct25'!K92</f>
        <v>0</v>
      </c>
      <c r="K128" s="346">
        <f>'Bond buy_1_V4_Oct25'!L92</f>
        <v>0</v>
      </c>
      <c r="L128" s="358">
        <f>'Bond buy_1_V4_Oct25'!M92</f>
        <v>99.443877</v>
      </c>
      <c r="M128" s="346">
        <f>'Bond buy_1_V4_Oct25'!N92</f>
        <v>99443877</v>
      </c>
      <c r="N128" s="337">
        <f>'Bond buy_1_V4_Oct25'!O92</f>
        <v>45961</v>
      </c>
      <c r="O128" s="358">
        <f>'Bond buy_1_V4_Oct25'!P92</f>
        <v>99.49</v>
      </c>
      <c r="P128" s="346">
        <f>'Bond buy_1_V4_Oct25'!Q92</f>
        <v>0</v>
      </c>
      <c r="Q128" s="358">
        <f>'Bond buy_1_V4_Oct25'!R92</f>
        <v>99.49</v>
      </c>
      <c r="R128" s="346">
        <f>'Bond buy_1_V4_Oct25'!S92</f>
        <v>99490000</v>
      </c>
      <c r="S128" s="346">
        <f>'Bond buy_1_V4_Oct25'!T92</f>
        <v>0</v>
      </c>
      <c r="T128" s="346">
        <f>'Bond buy_1_V4_Oct25'!U92</f>
        <v>0</v>
      </c>
      <c r="U128" s="353" t="str">
        <f>'Bond buy_1_V4_Oct25'!V92</f>
        <v>Active</v>
      </c>
      <c r="V128" s="415">
        <f>'Bond buy_1_V4_Oct25'!W92</f>
        <v>45961.45833</v>
      </c>
      <c r="W128" s="358">
        <f>'Bond buy_1_V4_Oct25'!X92</f>
        <v>1.22</v>
      </c>
      <c r="X128" s="348"/>
      <c r="Y128" s="348"/>
      <c r="Z128" s="348"/>
      <c r="AA128" s="348"/>
      <c r="AB128" s="348"/>
      <c r="AC128" s="348"/>
      <c r="AD128" s="348"/>
      <c r="AE128" s="348"/>
    </row>
    <row r="129">
      <c r="A129" s="336" t="str">
        <f>'Bond buy_1_V4_Oct25'!B93</f>
        <v>5</v>
      </c>
      <c r="B129" s="336" t="str">
        <f>'Bond buy_1_V4_Oct25'!C93</f>
        <v>BOT25NA</v>
      </c>
      <c r="C129" s="336" t="str">
        <f>'Bond buy_1_V4_Oct25'!D93</f>
        <v>303</v>
      </c>
      <c r="D129" s="337">
        <f>'Bond buy_1_V4_Oct25'!E93</f>
        <v>45236</v>
      </c>
      <c r="E129" s="337">
        <f>'Bond buy_1_V4_Oct25'!F93</f>
        <v>45967</v>
      </c>
      <c r="F129" s="363" t="str">
        <f>'Bond buy_1_V4_Oct25'!G93</f>
        <v>THB</v>
      </c>
      <c r="G129" s="346">
        <f>'Bond buy_1_V4_Oct25'!H93</f>
        <v>100000000</v>
      </c>
      <c r="H129" s="346">
        <f>'Bond buy_1_V4_Oct25'!I93</f>
        <v>100000000</v>
      </c>
      <c r="I129" s="346">
        <f>'Bond buy_1_V4_Oct25'!J93</f>
        <v>0</v>
      </c>
      <c r="J129" s="346">
        <f>'Bond buy_1_V4_Oct25'!K93</f>
        <v>0</v>
      </c>
      <c r="K129" s="346">
        <f>'Bond buy_1_V4_Oct25'!L93</f>
        <v>0</v>
      </c>
      <c r="L129" s="358">
        <f>'Bond buy_1_V4_Oct25'!M93</f>
        <v>100.257613</v>
      </c>
      <c r="M129" s="346">
        <f>'Bond buy_1_V4_Oct25'!N93</f>
        <v>100257613</v>
      </c>
      <c r="N129" s="337">
        <f>'Bond buy_1_V4_Oct25'!O93</f>
        <v>45961</v>
      </c>
      <c r="O129" s="358">
        <f>'Bond buy_1_V4_Oct25'!P93</f>
        <v>100.22</v>
      </c>
      <c r="P129" s="346">
        <f>'Bond buy_1_V4_Oct25'!Q93</f>
        <v>1258191.781</v>
      </c>
      <c r="Q129" s="358">
        <f>'Bond buy_1_V4_Oct25'!R93</f>
        <v>100.22</v>
      </c>
      <c r="R129" s="346">
        <f>'Bond buy_1_V4_Oct25'!S93</f>
        <v>100220000</v>
      </c>
      <c r="S129" s="346">
        <f>'Bond buy_1_V4_Oct25'!T93</f>
        <v>0</v>
      </c>
      <c r="T129" s="346">
        <f>'Bond buy_1_V4_Oct25'!U93</f>
        <v>0</v>
      </c>
      <c r="U129" s="353" t="str">
        <f>'Bond buy_1_V4_Oct25'!V93</f>
        <v>Active</v>
      </c>
      <c r="V129" s="415">
        <f>'Bond buy_1_V4_Oct25'!W93</f>
        <v>45961.45833</v>
      </c>
      <c r="W129" s="358">
        <f>'Bond buy_1_V4_Oct25'!X93</f>
        <v>1.352781</v>
      </c>
      <c r="X129" s="348"/>
      <c r="Y129" s="348"/>
      <c r="Z129" s="348"/>
      <c r="AA129" s="348"/>
      <c r="AB129" s="348"/>
      <c r="AC129" s="348"/>
      <c r="AD129" s="348"/>
      <c r="AE129" s="348"/>
    </row>
    <row r="130">
      <c r="A130" s="336" t="str">
        <f>'Bond buy_1_V4_Oct25'!B94</f>
        <v>6</v>
      </c>
      <c r="B130" s="336" t="str">
        <f>'Bond buy_1_V4_Oct25'!C94</f>
        <v>TB26211A</v>
      </c>
      <c r="C130" s="336" t="str">
        <f>'Bond buy_1_V4_Oct25'!D94</f>
        <v>401</v>
      </c>
      <c r="D130" s="337">
        <f>'Bond buy_1_V4_Oct25'!E94</f>
        <v>45882</v>
      </c>
      <c r="E130" s="337">
        <f>'Bond buy_1_V4_Oct25'!F94</f>
        <v>46064</v>
      </c>
      <c r="F130" s="363" t="str">
        <f>'Bond buy_1_V4_Oct25'!G94</f>
        <v>THB</v>
      </c>
      <c r="G130" s="346">
        <f>'Bond buy_1_V4_Oct25'!H94</f>
        <v>100000000</v>
      </c>
      <c r="H130" s="346">
        <f>'Bond buy_1_V4_Oct25'!I94</f>
        <v>100000000</v>
      </c>
      <c r="I130" s="346">
        <f>'Bond buy_1_V4_Oct25'!J94</f>
        <v>0</v>
      </c>
      <c r="J130" s="346">
        <f>'Bond buy_1_V4_Oct25'!K94</f>
        <v>0</v>
      </c>
      <c r="K130" s="346">
        <f>'Bond buy_1_V4_Oct25'!L94</f>
        <v>0</v>
      </c>
      <c r="L130" s="358">
        <f>'Bond buy_1_V4_Oct25'!M94</f>
        <v>99.396107</v>
      </c>
      <c r="M130" s="346">
        <f>'Bond buy_1_V4_Oct25'!N94</f>
        <v>99396107</v>
      </c>
      <c r="N130" s="337">
        <f>'Bond buy_1_V4_Oct25'!O94</f>
        <v>45961</v>
      </c>
      <c r="O130" s="358">
        <f>'Bond buy_1_V4_Oct25'!P94</f>
        <v>99.45</v>
      </c>
      <c r="P130" s="346">
        <f>'Bond buy_1_V4_Oct25'!Q94</f>
        <v>0</v>
      </c>
      <c r="Q130" s="358">
        <f>'Bond buy_1_V4_Oct25'!R94</f>
        <v>99.45</v>
      </c>
      <c r="R130" s="346">
        <f>'Bond buy_1_V4_Oct25'!S94</f>
        <v>99450000</v>
      </c>
      <c r="S130" s="346">
        <f>'Bond buy_1_V4_Oct25'!T94</f>
        <v>0</v>
      </c>
      <c r="T130" s="346">
        <f>'Bond buy_1_V4_Oct25'!U94</f>
        <v>53893</v>
      </c>
      <c r="U130" s="353" t="str">
        <f>'Bond buy_1_V4_Oct25'!V94</f>
        <v>Active</v>
      </c>
      <c r="V130" s="415">
        <f>'Bond buy_1_V4_Oct25'!W94</f>
        <v>45961.45833</v>
      </c>
      <c r="W130" s="358">
        <f>'Bond buy_1_V4_Oct25'!X94</f>
        <v>1.25</v>
      </c>
      <c r="X130" s="348"/>
      <c r="Y130" s="348"/>
      <c r="Z130" s="348"/>
      <c r="AA130" s="348"/>
      <c r="AB130" s="348"/>
      <c r="AC130" s="348"/>
      <c r="AD130" s="348"/>
      <c r="AE130" s="348"/>
    </row>
    <row r="131">
      <c r="A131" s="336" t="str">
        <f>'Bond buy_1_V4_Oct25'!B95</f>
        <v>7</v>
      </c>
      <c r="B131" s="336" t="str">
        <f>'Bond buy_1_V4_Oct25'!C95</f>
        <v>BOTF267A</v>
      </c>
      <c r="C131" s="336" t="str">
        <f>'Bond buy_1_V4_Oct25'!D95</f>
        <v>402</v>
      </c>
      <c r="D131" s="337">
        <f>'Bond buy_1_V4_Oct25'!E95</f>
        <v>45474</v>
      </c>
      <c r="E131" s="337">
        <f>'Bond buy_1_V4_Oct25'!F95</f>
        <v>46204</v>
      </c>
      <c r="F131" s="363" t="str">
        <f>'Bond buy_1_V4_Oct25'!G95</f>
        <v>THB</v>
      </c>
      <c r="G131" s="346">
        <f>'Bond buy_1_V4_Oct25'!H95</f>
        <v>100000000</v>
      </c>
      <c r="H131" s="346">
        <f>'Bond buy_1_V4_Oct25'!I95</f>
        <v>100000000</v>
      </c>
      <c r="I131" s="346">
        <f>'Bond buy_1_V4_Oct25'!J95</f>
        <v>0</v>
      </c>
      <c r="J131" s="346">
        <f>'Bond buy_1_V4_Oct25'!K95</f>
        <v>0</v>
      </c>
      <c r="K131" s="346">
        <f>'Bond buy_1_V4_Oct25'!L95</f>
        <v>0</v>
      </c>
      <c r="L131" s="358">
        <f>'Bond buy_1_V4_Oct25'!M95</f>
        <v>100.028491</v>
      </c>
      <c r="M131" s="346">
        <f>'Bond buy_1_V4_Oct25'!N95</f>
        <v>100028491</v>
      </c>
      <c r="N131" s="337">
        <f>'Bond buy_1_V4_Oct25'!O95</f>
        <v>45961</v>
      </c>
      <c r="O131" s="358">
        <f>'Bond buy_1_V4_Oct25'!P95</f>
        <v>100.11</v>
      </c>
      <c r="P131" s="346">
        <f>'Bond buy_1_V4_Oct25'!Q95</f>
        <v>138414.2466</v>
      </c>
      <c r="Q131" s="358">
        <f>'Bond buy_1_V4_Oct25'!R95</f>
        <v>100.11</v>
      </c>
      <c r="R131" s="346">
        <f>'Bond buy_1_V4_Oct25'!S95</f>
        <v>100110000</v>
      </c>
      <c r="S131" s="346">
        <f>'Bond buy_1_V4_Oct25'!T95</f>
        <v>0</v>
      </c>
      <c r="T131" s="346">
        <f>'Bond buy_1_V4_Oct25'!U95</f>
        <v>81509</v>
      </c>
      <c r="U131" s="353" t="str">
        <f>'Bond buy_1_V4_Oct25'!V95</f>
        <v>Active</v>
      </c>
      <c r="V131" s="415">
        <f>'Bond buy_1_V4_Oct25'!W95</f>
        <v>45961.45833</v>
      </c>
      <c r="W131" s="358">
        <f>'Bond buy_1_V4_Oct25'!X95</f>
        <v>1.54183</v>
      </c>
      <c r="X131" s="348"/>
      <c r="Y131" s="348"/>
      <c r="Z131" s="348"/>
      <c r="AA131" s="348"/>
      <c r="AB131" s="348"/>
      <c r="AC131" s="348"/>
      <c r="AD131" s="348"/>
      <c r="AE131" s="348"/>
    </row>
    <row r="132">
      <c r="A132" s="336">
        <f>RRP_2_V4_Oct25!B37</f>
        <v>8</v>
      </c>
      <c r="B132" s="353" t="str">
        <f>RRP_2_V4_Oct25!C37</f>
        <v>LB28DA</v>
      </c>
      <c r="C132" s="353">
        <f>RRP_2_V4_Oct25!D37</f>
        <v>302</v>
      </c>
      <c r="D132" s="337">
        <f>RRP_2_V4_Oct25!E37</f>
        <v>43294</v>
      </c>
      <c r="E132" s="337">
        <f>RRP_2_V4_Oct25!F37</f>
        <v>47104</v>
      </c>
      <c r="F132" s="363" t="str">
        <f>RRP_2_V4_Oct25!G37</f>
        <v>THB</v>
      </c>
      <c r="G132" s="346">
        <f>RRP_2_V4_Oct25!H37</f>
        <v>305000000</v>
      </c>
      <c r="H132" s="346">
        <f>RRP_2_V4_Oct25!I37</f>
        <v>0</v>
      </c>
      <c r="I132" s="346">
        <f>RRP_2_V4_Oct25!J37</f>
        <v>0</v>
      </c>
      <c r="J132" s="346">
        <f>RRP_2_V4_Oct25!K37</f>
        <v>305000000</v>
      </c>
      <c r="K132" s="346">
        <f>RRP_2_V4_Oct25!L37</f>
        <v>0</v>
      </c>
      <c r="L132" s="358">
        <f>RRP_2_V4_Oct25!M37</f>
        <v>99.86</v>
      </c>
      <c r="M132" s="346">
        <f>RRP_2_V4_Oct25!N37</f>
        <v>304573000</v>
      </c>
      <c r="N132" s="337">
        <f>RRP_2_V4_Oct25!O37</f>
        <v>45930</v>
      </c>
      <c r="O132" s="358">
        <f>RRP_2_V4_Oct25!P37</f>
        <v>104.59</v>
      </c>
      <c r="P132" s="346">
        <f>RRP_2_V4_Oct25!Q37</f>
        <v>0</v>
      </c>
      <c r="Q132" s="358">
        <f>RRP_2_V4_Oct25!R37</f>
        <v>104.59</v>
      </c>
      <c r="R132" s="346">
        <f>RRP_2_V4_Oct25!S37</f>
        <v>0</v>
      </c>
      <c r="S132" s="346">
        <f>RRP_2_V4_Oct25!T37</f>
        <v>0</v>
      </c>
      <c r="T132" s="346">
        <f>RRP_2_V4_Oct25!U37</f>
        <v>0</v>
      </c>
      <c r="U132" s="353" t="str">
        <f>RRP_2_V4_Oct25!V37</f>
        <v>Active</v>
      </c>
      <c r="V132" s="415">
        <f>RRP_2_V4_Oct25!W37</f>
        <v>45961.45833</v>
      </c>
      <c r="W132" s="358">
        <f>RRP_2_V4_Oct25!X37</f>
        <v>1.368</v>
      </c>
      <c r="X132" s="348"/>
      <c r="Y132" s="348"/>
      <c r="Z132" s="348"/>
      <c r="AA132" s="348"/>
      <c r="AB132" s="348"/>
      <c r="AC132" s="348"/>
      <c r="AD132" s="348"/>
      <c r="AE132" s="348"/>
    </row>
    <row r="133">
      <c r="A133" s="376"/>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c r="AA133" s="348"/>
      <c r="AB133" s="348"/>
      <c r="AC133" s="348"/>
      <c r="AD133" s="348"/>
      <c r="AE133" s="348"/>
    </row>
    <row r="134">
      <c r="A134" s="376"/>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c r="AA134" s="348"/>
      <c r="AB134" s="348"/>
      <c r="AC134" s="348"/>
      <c r="AD134" s="348"/>
      <c r="AE134" s="348"/>
    </row>
    <row r="135">
      <c r="A135" s="440" t="str">
        <f>'V4_Result_30 Sep 2025'!A129</f>
        <v>interbank_deals</v>
      </c>
      <c r="B135" s="397"/>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c r="AA135" s="348"/>
      <c r="AB135" s="348"/>
      <c r="AC135" s="348"/>
      <c r="AD135" s="348"/>
      <c r="AE135" s="348"/>
    </row>
    <row r="136">
      <c r="A136" s="360" t="str">
        <f t="array" ref="A136:X136">TRANSPOSE('All Table_V4_Clean'!A104:A127)</f>
        <v>deal_id</v>
      </c>
      <c r="B136" s="380" t="s">
        <v>583</v>
      </c>
      <c r="C136" s="380" t="s">
        <v>585</v>
      </c>
      <c r="D136" s="380" t="s">
        <v>525</v>
      </c>
      <c r="E136" s="380" t="s">
        <v>604</v>
      </c>
      <c r="F136" s="344" t="s">
        <v>7</v>
      </c>
      <c r="G136" s="380" t="s">
        <v>606</v>
      </c>
      <c r="H136" s="380" t="s">
        <v>534</v>
      </c>
      <c r="I136" s="344" t="s">
        <v>609</v>
      </c>
      <c r="J136" s="380" t="s">
        <v>613</v>
      </c>
      <c r="K136" s="380" t="s">
        <v>614</v>
      </c>
      <c r="L136" s="380" t="s">
        <v>616</v>
      </c>
      <c r="M136" s="380" t="s">
        <v>620</v>
      </c>
      <c r="N136" s="380" t="s">
        <v>624</v>
      </c>
      <c r="O136" s="380" t="s">
        <v>627</v>
      </c>
      <c r="P136" s="380" t="s">
        <v>630</v>
      </c>
      <c r="Q136" s="380" t="s">
        <v>633</v>
      </c>
      <c r="R136" s="380" t="s">
        <v>636</v>
      </c>
      <c r="S136" s="380" t="s">
        <v>426</v>
      </c>
      <c r="T136" s="380" t="s">
        <v>548</v>
      </c>
      <c r="U136" s="380" t="s">
        <v>639</v>
      </c>
      <c r="V136" s="380" t="s">
        <v>640</v>
      </c>
      <c r="W136" s="410" t="s">
        <v>644</v>
      </c>
      <c r="X136" s="380" t="s">
        <v>452</v>
      </c>
      <c r="Y136" s="348"/>
      <c r="Z136" s="348"/>
      <c r="AA136" s="348"/>
      <c r="AB136" s="348"/>
      <c r="AC136" s="348"/>
      <c r="AD136" s="348"/>
      <c r="AE136" s="348"/>
    </row>
    <row r="137">
      <c r="A137" s="446">
        <f>'IB Borrow_V4_Sep25'!A88</f>
        <v>40001</v>
      </c>
      <c r="B137" s="404">
        <f>'IB Borrow_V4_Sep25'!B88</f>
        <v>45930.41667</v>
      </c>
      <c r="C137" s="459">
        <f>'IB Borrow_V4_Sep25'!C88</f>
        <v>45930</v>
      </c>
      <c r="D137" s="459">
        <f>'IB Borrow_V4_Sep25'!D88</f>
        <v>45933</v>
      </c>
      <c r="E137" s="460" t="str">
        <f>'IB Borrow_V4_Sep25'!E88</f>
        <v>Borrow</v>
      </c>
      <c r="F137" s="461">
        <f>'IB Borrow_V4_Sep25'!F88</f>
        <v>102</v>
      </c>
      <c r="G137" s="462">
        <f>'IB Borrow_V4_Sep25'!G88</f>
        <v>300000000</v>
      </c>
      <c r="H137" s="460" t="str">
        <f>'IB Borrow_V4_Sep25'!H88</f>
        <v>THB</v>
      </c>
      <c r="I137" s="461" t="str">
        <f>'IB Borrow_V4_Sep25'!I88</f>
        <v>FIX40001</v>
      </c>
      <c r="J137" s="460" t="str">
        <f>'IB Borrow_V4_Sep25'!J88</f>
        <v>Fixed</v>
      </c>
      <c r="K137" s="463">
        <f>'IB Borrow_V4_Sep25'!K88</f>
        <v>1.5</v>
      </c>
      <c r="L137" s="460" t="str">
        <f>'IB Borrow_V4_Sep25'!L88</f>
        <v/>
      </c>
      <c r="M137" s="460" t="str">
        <f>'IB Borrow_V4_Sep25'!M88</f>
        <v>FIX</v>
      </c>
      <c r="N137" s="463" t="str">
        <f>'IB Borrow_V4_Sep25'!N88</f>
        <v> </v>
      </c>
      <c r="O137" s="463" t="str">
        <f>'IB Borrow_V4_Sep25'!O88</f>
        <v> </v>
      </c>
      <c r="P137" s="464" t="str">
        <f>'IB Borrow_V4_Sep25'!P88</f>
        <v> </v>
      </c>
      <c r="Q137" s="464" t="str">
        <f>'IB Borrow_V4_Sep25'!Q88</f>
        <v> </v>
      </c>
      <c r="R137" s="460" t="str">
        <f>'IB Borrow_V4_Sep25'!R88</f>
        <v>Actual/365</v>
      </c>
      <c r="S137" s="448">
        <f>'IB Borrow_V4_Sep25'!S88</f>
        <v>36986.30137</v>
      </c>
      <c r="T137" s="460" t="str">
        <f>'IB Borrow_V4_Sep25'!T88</f>
        <v>Matured</v>
      </c>
      <c r="U137" s="460" t="str">
        <f>'IB Borrow_V4_Sep25'!U88</f>
        <v>CONF-ISO-45002-20250905</v>
      </c>
      <c r="V137" s="460" t="str">
        <f>'IB Borrow_V4_Sep25'!V88</f>
        <v> </v>
      </c>
      <c r="W137" s="448">
        <f>'IB Borrow_V4_Sep25'!W88</f>
        <v>3</v>
      </c>
      <c r="X137" s="465" t="str">
        <f>'IB Borrow_V4_Sep25'!X88</f>
        <v>KBANK0107536000315</v>
      </c>
      <c r="Y137" s="447"/>
      <c r="Z137" s="447"/>
      <c r="AA137" s="447"/>
      <c r="AB137" s="447"/>
      <c r="AC137" s="447"/>
      <c r="AD137" s="447"/>
      <c r="AE137" s="447"/>
    </row>
    <row r="138">
      <c r="A138" s="446">
        <f>'IB Lend_V4_Sep25'!A168</f>
        <v>40002</v>
      </c>
      <c r="B138" s="404">
        <f>'IB Lend_V4_Sep25'!B168</f>
        <v>45930.41667</v>
      </c>
      <c r="C138" s="459">
        <f>'IB Lend_V4_Sep25'!C168</f>
        <v>45930</v>
      </c>
      <c r="D138" s="459">
        <f>'IB Lend_V4_Sep25'!D168</f>
        <v>45937</v>
      </c>
      <c r="E138" s="460" t="str">
        <f>'IB Lend_V4_Sep25'!E168</f>
        <v>Lend</v>
      </c>
      <c r="F138" s="461">
        <f>'IB Lend_V4_Sep25'!F168</f>
        <v>101</v>
      </c>
      <c r="G138" s="462">
        <f>'IB Lend_V4_Sep25'!G168</f>
        <v>500000000</v>
      </c>
      <c r="H138" s="460" t="str">
        <f>'IB Lend_V4_Sep25'!H168</f>
        <v>THB</v>
      </c>
      <c r="I138" s="461" t="str">
        <f>'IB Lend_V4_Sep25'!I168</f>
        <v>FIX40002</v>
      </c>
      <c r="J138" s="460" t="str">
        <f>'IB Lend_V4_Sep25'!J168</f>
        <v>Fixed</v>
      </c>
      <c r="K138" s="463">
        <f>'IB Lend_V4_Sep25'!K168</f>
        <v>1.5</v>
      </c>
      <c r="L138" s="460" t="str">
        <f>'IB Lend_V4_Sep25'!L168</f>
        <v/>
      </c>
      <c r="M138" s="460" t="str">
        <f>'IB Lend_V4_Sep25'!M168</f>
        <v>FIX</v>
      </c>
      <c r="N138" s="463" t="str">
        <f>'IB Lend_V4_Sep25'!N168</f>
        <v/>
      </c>
      <c r="O138" s="463" t="str">
        <f>'IB Lend_V4_Sep25'!O168</f>
        <v/>
      </c>
      <c r="P138" s="464" t="str">
        <f>'IB Lend_V4_Sep25'!P168</f>
        <v/>
      </c>
      <c r="Q138" s="464" t="str">
        <f>'IB Lend_V4_Sep25'!Q168</f>
        <v/>
      </c>
      <c r="R138" s="460" t="str">
        <f>'IB Lend_V4_Sep25'!R168</f>
        <v>Actual/365</v>
      </c>
      <c r="S138" s="448">
        <f>'IB Lend_V4_Sep25'!S168</f>
        <v>143835.6164</v>
      </c>
      <c r="T138" s="460" t="str">
        <f>'IB Lend_V4_Sep25'!T168</f>
        <v>Matured</v>
      </c>
      <c r="U138" s="460" t="str">
        <f>'IB Lend_V4_Sep25'!U168</f>
        <v>CONF-ISO-45003-20250930</v>
      </c>
      <c r="V138" s="460">
        <f>'IB Lend_V4_Sep25'!V168</f>
        <v>2001</v>
      </c>
      <c r="W138" s="448">
        <f>'IB Lend_V4_Sep25'!W168</f>
        <v>7</v>
      </c>
      <c r="X138" s="465" t="str">
        <f>'IB Lend_V4_Sep25'!X168</f>
        <v>BBL0107536000374</v>
      </c>
      <c r="Y138" s="447"/>
      <c r="Z138" s="447"/>
      <c r="AA138" s="447"/>
      <c r="AB138" s="447"/>
      <c r="AC138" s="447"/>
      <c r="AD138" s="447"/>
      <c r="AE138" s="447"/>
    </row>
    <row r="139">
      <c r="A139" s="446">
        <f>'IB Borrow_V4_Oct25'!A97</f>
        <v>40003</v>
      </c>
      <c r="B139" s="404">
        <f>'IB Borrow_V4_Oct25'!B97</f>
        <v>45930.41667</v>
      </c>
      <c r="C139" s="459">
        <f>'IB Borrow_V4_Oct25'!C97</f>
        <v>45930</v>
      </c>
      <c r="D139" s="459">
        <f>'IB Borrow_V4_Oct25'!D97</f>
        <v>46021</v>
      </c>
      <c r="E139" s="460" t="str">
        <f>'IB Borrow_V4_Oct25'!E97</f>
        <v>Borrow</v>
      </c>
      <c r="F139" s="461">
        <f>'IB Borrow_V4_Oct25'!F97</f>
        <v>102</v>
      </c>
      <c r="G139" s="462">
        <f>'IB Borrow_V4_Oct25'!G97</f>
        <v>100000000</v>
      </c>
      <c r="H139" s="460" t="str">
        <f>'IB Borrow_V4_Oct25'!H97</f>
        <v>THB</v>
      </c>
      <c r="I139" s="461" t="str">
        <f>'IB Borrow_V4_Oct25'!I97</f>
        <v>THOR1M40003</v>
      </c>
      <c r="J139" s="460" t="str">
        <f>'IB Borrow_V4_Oct25'!J97</f>
        <v>Floating</v>
      </c>
      <c r="K139" s="463">
        <f>'IB Borrow_V4_Oct25'!K97</f>
        <v>2.15</v>
      </c>
      <c r="L139" s="460" t="str">
        <f>'IB Borrow_V4_Oct25'!L97</f>
        <v>1M</v>
      </c>
      <c r="M139" s="460" t="str">
        <f>'IB Borrow_V4_Oct25'!M97</f>
        <v>THOR</v>
      </c>
      <c r="N139" s="463">
        <f>'IB Borrow_V4_Oct25'!N97</f>
        <v>0.1</v>
      </c>
      <c r="O139" s="463">
        <f>'IB Borrow_V4_Oct25'!O97</f>
        <v>2.05</v>
      </c>
      <c r="P139" s="464">
        <f>'IB Borrow_V4_Oct25'!P97</f>
        <v>45991</v>
      </c>
      <c r="Q139" s="464">
        <f>'IB Borrow_V4_Oct25'!Q97</f>
        <v>46021</v>
      </c>
      <c r="R139" s="460" t="str">
        <f>'IB Borrow_V4_Oct25'!R97</f>
        <v>Actual/365</v>
      </c>
      <c r="S139" s="448">
        <f>'IB Borrow_V4_Oct25'!S97</f>
        <v>6027.4</v>
      </c>
      <c r="T139" s="460" t="str">
        <f>'IB Borrow_V4_Oct25'!T97</f>
        <v>Active</v>
      </c>
      <c r="U139" s="460" t="str">
        <f>'IB Borrow_V4_Oct25'!U97</f>
        <v>CONF-ISO-45010-20250930</v>
      </c>
      <c r="V139" s="460" t="str">
        <f>'IB Borrow_V4_Oct25'!V97</f>
        <v> </v>
      </c>
      <c r="W139" s="448">
        <f>'IB Borrow_V4_Oct25'!W97</f>
        <v>91</v>
      </c>
      <c r="X139" s="465" t="str">
        <f>'IB Borrow_V4_Oct25'!X97</f>
        <v>KBANK0107536000315</v>
      </c>
      <c r="Y139" s="447"/>
      <c r="Z139" s="447"/>
      <c r="AA139" s="447"/>
      <c r="AB139" s="447"/>
      <c r="AC139" s="447"/>
      <c r="AD139" s="447"/>
      <c r="AE139" s="447"/>
    </row>
    <row r="140">
      <c r="A140" s="446">
        <f>'IB Lend_V4_Oct25'!A108</f>
        <v>40004</v>
      </c>
      <c r="B140" s="404">
        <f>'IB Lend_V4_Oct25'!B108</f>
        <v>45930.41667</v>
      </c>
      <c r="C140" s="459">
        <f>'IB Lend_V4_Oct25'!C108</f>
        <v>45930</v>
      </c>
      <c r="D140" s="459">
        <f>'IB Lend_V4_Oct25'!D108</f>
        <v>46021</v>
      </c>
      <c r="E140" s="460" t="str">
        <f>'IB Lend_V4_Oct25'!E108</f>
        <v>Lend</v>
      </c>
      <c r="F140" s="461">
        <f>'IB Lend_V4_Oct25'!F108</f>
        <v>104</v>
      </c>
      <c r="G140" s="462">
        <f>'IB Lend_V4_Oct25'!G108</f>
        <v>100000000</v>
      </c>
      <c r="H140" s="460" t="str">
        <f>'IB Lend_V4_Oct25'!H108</f>
        <v>THB</v>
      </c>
      <c r="I140" s="461" t="str">
        <f>'IB Lend_V4_Oct25'!I108</f>
        <v>THOR1M40004</v>
      </c>
      <c r="J140" s="460" t="str">
        <f>'IB Lend_V4_Oct25'!J108</f>
        <v>Floating</v>
      </c>
      <c r="K140" s="463">
        <f>'IB Lend_V4_Oct25'!K108</f>
        <v>2.2</v>
      </c>
      <c r="L140" s="460" t="str">
        <f>'IB Lend_V4_Oct25'!L108</f>
        <v>1M</v>
      </c>
      <c r="M140" s="460" t="str">
        <f>'IB Lend_V4_Oct25'!M108</f>
        <v>THOR</v>
      </c>
      <c r="N140" s="463">
        <f>'IB Lend_V4_Oct25'!N108</f>
        <v>0.1</v>
      </c>
      <c r="O140" s="463">
        <f>'IB Lend_V4_Oct25'!O108</f>
        <v>2.1</v>
      </c>
      <c r="P140" s="464">
        <f>'IB Lend_V4_Oct25'!P108</f>
        <v>45960</v>
      </c>
      <c r="Q140" s="464">
        <f>'IB Lend_V4_Oct25'!Q108</f>
        <v>45991</v>
      </c>
      <c r="R140" s="460" t="str">
        <f>'IB Lend_V4_Oct25'!R108</f>
        <v>Actual/365</v>
      </c>
      <c r="S140" s="448">
        <f>'IB Lend_V4_Oct25'!S108</f>
        <v>182739.726</v>
      </c>
      <c r="T140" s="460" t="str">
        <f>'IB Lend_V4_Oct25'!T108</f>
        <v>Active</v>
      </c>
      <c r="U140" s="460" t="str">
        <f>'IB Lend_V4_Oct25'!U108</f>
        <v>CONF-ISO-45012-20250930</v>
      </c>
      <c r="V140" s="460">
        <f>'IB Lend_V4_Oct25'!V108</f>
        <v>2002</v>
      </c>
      <c r="W140" s="448">
        <f>'IB Lend_V4_Oct25'!W108</f>
        <v>91</v>
      </c>
      <c r="X140" s="465" t="str">
        <f>'IB Lend_V4_Oct25'!X108</f>
        <v>CIMB0107537002338</v>
      </c>
      <c r="Y140" s="447"/>
      <c r="Z140" s="447"/>
      <c r="AA140" s="447"/>
      <c r="AB140" s="447"/>
      <c r="AC140" s="447"/>
      <c r="AD140" s="447"/>
      <c r="AE140" s="447"/>
    </row>
    <row r="141">
      <c r="A141" s="446">
        <f>'IB Borrow_V4_Oct25'!A96</f>
        <v>40005</v>
      </c>
      <c r="B141" s="404">
        <f>'IB Borrow_V4_Oct25'!B96</f>
        <v>45931.58333</v>
      </c>
      <c r="C141" s="459">
        <f>'IB Borrow_V4_Oct25'!C96</f>
        <v>45931</v>
      </c>
      <c r="D141" s="459">
        <f>'IB Borrow_V4_Oct25'!D96</f>
        <v>45945</v>
      </c>
      <c r="E141" s="460" t="str">
        <f>'IB Borrow_V4_Oct25'!E96</f>
        <v>Borrow</v>
      </c>
      <c r="F141" s="461">
        <f>'IB Borrow_V4_Oct25'!F96</f>
        <v>102</v>
      </c>
      <c r="G141" s="462">
        <f>'IB Borrow_V4_Oct25'!G96</f>
        <v>300000000</v>
      </c>
      <c r="H141" s="460" t="str">
        <f>'IB Borrow_V4_Oct25'!H96</f>
        <v>THB</v>
      </c>
      <c r="I141" s="461" t="str">
        <f>'IB Borrow_V4_Oct25'!I96</f>
        <v>FIX40005</v>
      </c>
      <c r="J141" s="460" t="str">
        <f>'IB Borrow_V4_Oct25'!J96</f>
        <v>Fixed</v>
      </c>
      <c r="K141" s="463">
        <f>'IB Borrow_V4_Oct25'!K96</f>
        <v>1.5</v>
      </c>
      <c r="L141" s="460" t="str">
        <f>'IB Borrow_V4_Oct25'!L96</f>
        <v/>
      </c>
      <c r="M141" s="460" t="str">
        <f>'IB Borrow_V4_Oct25'!M96</f>
        <v>FIX</v>
      </c>
      <c r="N141" s="463" t="str">
        <f>'IB Borrow_V4_Oct25'!N96</f>
        <v> </v>
      </c>
      <c r="O141" s="463" t="str">
        <f>'IB Borrow_V4_Oct25'!O96</f>
        <v> </v>
      </c>
      <c r="P141" s="464" t="str">
        <f>'IB Borrow_V4_Oct25'!P96</f>
        <v> </v>
      </c>
      <c r="Q141" s="464" t="str">
        <f>'IB Borrow_V4_Oct25'!Q96</f>
        <v> </v>
      </c>
      <c r="R141" s="460" t="str">
        <f>'IB Borrow_V4_Oct25'!R96</f>
        <v>Actual/365</v>
      </c>
      <c r="S141" s="448">
        <f>'IB Borrow_V4_Oct25'!S96</f>
        <v>172602.74</v>
      </c>
      <c r="T141" s="460" t="str">
        <f>'IB Borrow_V4_Oct25'!T96</f>
        <v>Matured</v>
      </c>
      <c r="U141" s="460" t="str">
        <f>'IB Borrow_V4_Oct25'!U96</f>
        <v>CONF-ISO-45006-20251001</v>
      </c>
      <c r="V141" s="460" t="str">
        <f>'IB Borrow_V4_Oct25'!V96</f>
        <v> </v>
      </c>
      <c r="W141" s="448">
        <f>'IB Borrow_V4_Oct25'!W96</f>
        <v>14</v>
      </c>
      <c r="X141" s="465" t="str">
        <f>'IB Borrow_V4_Oct25'!X96</f>
        <v>KBANK0107536000315</v>
      </c>
      <c r="Y141" s="348"/>
      <c r="Z141" s="348"/>
      <c r="AA141" s="348"/>
      <c r="AB141" s="348"/>
      <c r="AC141" s="348"/>
      <c r="AD141" s="348"/>
      <c r="AE141" s="348"/>
    </row>
    <row r="142">
      <c r="A142" s="446">
        <f>'IB Lend_V4_Oct25'!A107</f>
        <v>40006</v>
      </c>
      <c r="B142" s="404">
        <f>'IB Lend_V4_Oct25'!B107</f>
        <v>45931.44097</v>
      </c>
      <c r="C142" s="459">
        <f>'IB Lend_V4_Oct25'!C107</f>
        <v>45931</v>
      </c>
      <c r="D142" s="459">
        <f>'IB Lend_V4_Oct25'!D107</f>
        <v>45945</v>
      </c>
      <c r="E142" s="460" t="str">
        <f>'IB Lend_V4_Oct25'!E107</f>
        <v>Lend</v>
      </c>
      <c r="F142" s="461">
        <f>'IB Lend_V4_Oct25'!F107</f>
        <v>113</v>
      </c>
      <c r="G142" s="462">
        <f>'IB Lend_V4_Oct25'!G107</f>
        <v>500000000</v>
      </c>
      <c r="H142" s="460" t="str">
        <f>'IB Lend_V4_Oct25'!H107</f>
        <v>THB</v>
      </c>
      <c r="I142" s="461" t="str">
        <f>'IB Lend_V4_Oct25'!I107</f>
        <v>FIX40006</v>
      </c>
      <c r="J142" s="460" t="str">
        <f>'IB Lend_V4_Oct25'!J107</f>
        <v>Fixed</v>
      </c>
      <c r="K142" s="463">
        <f>'IB Lend_V4_Oct25'!K107</f>
        <v>1.5</v>
      </c>
      <c r="L142" s="460" t="str">
        <f>'IB Lend_V4_Oct25'!L107</f>
        <v/>
      </c>
      <c r="M142" s="460" t="str">
        <f>'IB Lend_V4_Oct25'!M107</f>
        <v>FIX</v>
      </c>
      <c r="N142" s="463" t="str">
        <f>'IB Lend_V4_Oct25'!N107</f>
        <v/>
      </c>
      <c r="O142" s="463" t="str">
        <f>'IB Lend_V4_Oct25'!O107</f>
        <v/>
      </c>
      <c r="P142" s="464" t="str">
        <f>'IB Lend_V4_Oct25'!P107</f>
        <v/>
      </c>
      <c r="Q142" s="464" t="str">
        <f>'IB Lend_V4_Oct25'!Q107</f>
        <v/>
      </c>
      <c r="R142" s="460" t="str">
        <f>'IB Lend_V4_Oct25'!R107</f>
        <v>Actual/365</v>
      </c>
      <c r="S142" s="448">
        <f>'IB Lend_V4_Oct25'!S107</f>
        <v>287671</v>
      </c>
      <c r="T142" s="460" t="str">
        <f>'IB Lend_V4_Oct25'!T107</f>
        <v>Matured</v>
      </c>
      <c r="U142" s="460" t="str">
        <f>'IB Lend_V4_Oct25'!U107</f>
        <v>CONF-ISO-45007-20251001</v>
      </c>
      <c r="V142" s="460">
        <f>'IB Lend_V4_Oct25'!V107</f>
        <v>2003</v>
      </c>
      <c r="W142" s="448">
        <f>'IB Lend_V4_Oct25'!W107</f>
        <v>14</v>
      </c>
      <c r="X142" s="465" t="str">
        <f>'IB Lend_V4_Oct25'!X107</f>
        <v>SCB0107536000102</v>
      </c>
      <c r="Y142" s="348"/>
      <c r="Z142" s="348"/>
      <c r="AA142" s="348"/>
      <c r="AB142" s="348"/>
      <c r="AC142" s="348"/>
      <c r="AD142" s="348"/>
      <c r="AE142" s="348"/>
    </row>
    <row r="143">
      <c r="A143" s="446" t="str">
        <f>'IB Borrow_V4_Sep25_2'!A70</f>
        <v>40011</v>
      </c>
      <c r="B143" s="404">
        <f>'IB Borrow_V4_Sep25_2'!B70</f>
        <v>45930.41667</v>
      </c>
      <c r="C143" s="459">
        <f>'IB Borrow_V4_Sep25_2'!C70</f>
        <v>45930</v>
      </c>
      <c r="D143" s="459">
        <f>'IB Borrow_V4_Sep25_2'!D70</f>
        <v>46112</v>
      </c>
      <c r="E143" s="466" t="str">
        <f>'IB Borrow_V4_Sep25_2'!E70</f>
        <v>Borrow</v>
      </c>
      <c r="F143" s="461">
        <f>'IB Borrow_V4_Sep25_2'!F70</f>
        <v>102</v>
      </c>
      <c r="G143" s="462">
        <f>'IB Borrow_V4_Sep25_2'!G70</f>
        <v>1000000000</v>
      </c>
      <c r="H143" s="466" t="str">
        <f>'IB Borrow_V4_Sep25_2'!H70</f>
        <v>THB</v>
      </c>
      <c r="I143" s="466" t="str">
        <f>'IB Borrow_V4_Sep25_2'!I70</f>
        <v>FIX40011</v>
      </c>
      <c r="J143" s="466" t="str">
        <f>'IB Borrow_V4_Sep25_2'!J70</f>
        <v>Fixed</v>
      </c>
      <c r="K143" s="463">
        <f>'IB Borrow_V4_Sep25_2'!K70</f>
        <v>4</v>
      </c>
      <c r="L143" s="466" t="str">
        <f>'IB Borrow_V4_Sep25_2'!L70</f>
        <v/>
      </c>
      <c r="M143" s="466" t="str">
        <f>'IB Borrow_V4_Sep25_2'!M70</f>
        <v>FIX</v>
      </c>
      <c r="N143" s="463" t="str">
        <f>'IB Borrow_V4_Sep25_2'!N70</f>
        <v> </v>
      </c>
      <c r="O143" s="463" t="str">
        <f>'IB Borrow_V4_Sep25_2'!O70</f>
        <v> </v>
      </c>
      <c r="P143" s="464" t="str">
        <f>'IB Borrow_V4_Sep25_2'!P70</f>
        <v> </v>
      </c>
      <c r="Q143" s="464" t="str">
        <f>'IB Borrow_V4_Sep25_2'!Q70</f>
        <v> </v>
      </c>
      <c r="R143" s="466" t="str">
        <f>'IB Borrow_V4_Sep25_2'!R70</f>
        <v>Actual/365</v>
      </c>
      <c r="S143" s="448">
        <f>'IB Borrow_V4_Sep25_2'!S70</f>
        <v>3397260.274</v>
      </c>
      <c r="T143" s="466" t="str">
        <f>'IB Borrow_V4_Sep25_2'!T70</f>
        <v>Active</v>
      </c>
      <c r="U143" s="466" t="str">
        <f>'IB Borrow_V4_Sep25_2'!U70</f>
        <v>CONF-ISO-45004-20250930</v>
      </c>
      <c r="V143" s="466" t="str">
        <f>'IB Borrow_V4_Sep25_2'!V70</f>
        <v> </v>
      </c>
      <c r="W143" s="448">
        <f>'IB Borrow_V4_Sep25_2'!W70</f>
        <v>182</v>
      </c>
      <c r="X143" s="465" t="str">
        <f>'IB Borrow_V4_Sep25_2'!X70</f>
        <v>KBANK0107536000315</v>
      </c>
      <c r="Y143" s="348"/>
      <c r="Z143" s="348"/>
      <c r="AA143" s="348"/>
      <c r="AB143" s="348"/>
      <c r="AC143" s="348"/>
      <c r="AD143" s="348"/>
      <c r="AE143" s="348"/>
    </row>
    <row r="144">
      <c r="A144" s="440" t="str">
        <f>'V4_Result_30 Sep 2025'!A137</f>
        <v>interbank_interest_schedule</v>
      </c>
      <c r="B144" s="348"/>
      <c r="C144" s="348"/>
      <c r="D144" s="348"/>
      <c r="E144" s="348"/>
      <c r="F144" s="348"/>
      <c r="G144" s="348"/>
      <c r="H144" s="348"/>
      <c r="I144" s="378"/>
      <c r="J144" s="377"/>
      <c r="K144" s="348"/>
      <c r="L144" s="348"/>
      <c r="M144" s="348"/>
      <c r="N144" s="348"/>
      <c r="O144" s="348"/>
      <c r="P144" s="348"/>
      <c r="Q144" s="348"/>
      <c r="R144" s="348"/>
      <c r="S144" s="348"/>
      <c r="T144" s="348"/>
      <c r="U144" s="348"/>
      <c r="V144" s="348"/>
      <c r="W144" s="348"/>
      <c r="X144" s="348"/>
      <c r="Y144" s="348"/>
      <c r="Z144" s="348"/>
      <c r="AA144" s="348"/>
      <c r="AB144" s="348"/>
      <c r="AC144" s="348"/>
      <c r="AD144" s="348"/>
      <c r="AE144" s="348"/>
    </row>
    <row r="145">
      <c r="A145" s="343" t="str">
        <f t="array" ref="A145:H145">TRANSPOSE('All Table_V4_Clean'!A133:A140)</f>
        <v>schedule_id</v>
      </c>
      <c r="B145" s="364" t="s">
        <v>651</v>
      </c>
      <c r="C145" s="364" t="s">
        <v>602</v>
      </c>
      <c r="D145" s="364" t="s">
        <v>630</v>
      </c>
      <c r="E145" s="421" t="s">
        <v>633</v>
      </c>
      <c r="F145" s="421" t="s">
        <v>627</v>
      </c>
      <c r="G145" s="364" t="s">
        <v>614</v>
      </c>
      <c r="H145" s="364" t="s">
        <v>548</v>
      </c>
      <c r="I145" s="378"/>
      <c r="J145" s="377"/>
      <c r="K145" s="348"/>
      <c r="L145" s="348"/>
      <c r="M145" s="348"/>
      <c r="N145" s="348"/>
      <c r="O145" s="348"/>
      <c r="P145" s="348"/>
      <c r="Q145" s="348"/>
      <c r="R145" s="348"/>
      <c r="S145" s="348"/>
      <c r="T145" s="348"/>
      <c r="U145" s="348"/>
      <c r="V145" s="348"/>
      <c r="W145" s="348"/>
      <c r="X145" s="348"/>
      <c r="Y145" s="348"/>
      <c r="Z145" s="348"/>
      <c r="AA145" s="348"/>
      <c r="AB145" s="348"/>
      <c r="AC145" s="348"/>
      <c r="AD145" s="348"/>
      <c r="AE145" s="348"/>
    </row>
    <row r="146">
      <c r="A146" s="467">
        <f>'IB Borrow_V4_Oct25'!A103</f>
        <v>1</v>
      </c>
      <c r="B146" s="468" t="str">
        <f>'IB Borrow_V4_Oct25'!B103</f>
        <v>THOR1M40003</v>
      </c>
      <c r="C146" s="469">
        <f>'IB Borrow_V4_Oct25'!C103</f>
        <v>40003</v>
      </c>
      <c r="D146" s="459">
        <f>'IB Borrow_V4_Oct25'!D103</f>
        <v>45930</v>
      </c>
      <c r="E146" s="459">
        <f>'IB Borrow_V4_Oct25'!E103</f>
        <v>45960</v>
      </c>
      <c r="F146" s="470">
        <f>'IB Borrow_V4_Oct25'!F103</f>
        <v>2.05</v>
      </c>
      <c r="G146" s="470">
        <f>'IB Borrow_V4_Oct25'!G103</f>
        <v>2.15</v>
      </c>
      <c r="H146" s="469" t="str">
        <f>'IB Borrow_V4_Oct25'!H103</f>
        <v>Closed</v>
      </c>
      <c r="I146" s="471"/>
      <c r="J146" s="472"/>
      <c r="K146" s="447"/>
      <c r="L146" s="447"/>
      <c r="M146" s="447"/>
      <c r="N146" s="447"/>
      <c r="O146" s="447"/>
      <c r="P146" s="447"/>
      <c r="Q146" s="447"/>
      <c r="R146" s="447"/>
      <c r="S146" s="447"/>
      <c r="T146" s="447"/>
      <c r="U146" s="447"/>
      <c r="V146" s="447"/>
      <c r="W146" s="447"/>
      <c r="X146" s="447"/>
      <c r="Y146" s="447"/>
      <c r="Z146" s="447"/>
      <c r="AA146" s="447"/>
      <c r="AB146" s="447"/>
      <c r="AC146" s="447"/>
      <c r="AD146" s="447"/>
      <c r="AE146" s="447"/>
    </row>
    <row r="147">
      <c r="A147" s="467">
        <f>'IB Borrow_V4_Oct25'!A104</f>
        <v>2</v>
      </c>
      <c r="B147" s="468" t="str">
        <f>'IB Borrow_V4_Oct25'!B104</f>
        <v>THOR1M40003</v>
      </c>
      <c r="C147" s="469">
        <f>'IB Borrow_V4_Oct25'!C104</f>
        <v>40003</v>
      </c>
      <c r="D147" s="459">
        <f>'IB Borrow_V4_Oct25'!D104</f>
        <v>45960</v>
      </c>
      <c r="E147" s="459">
        <f>'IB Borrow_V4_Oct25'!E104</f>
        <v>45991</v>
      </c>
      <c r="F147" s="470">
        <f>'IB Borrow_V4_Oct25'!F104</f>
        <v>2.1</v>
      </c>
      <c r="G147" s="470">
        <f>'IB Borrow_V4_Oct25'!G104</f>
        <v>2.2</v>
      </c>
      <c r="H147" s="469" t="str">
        <f>'IB Borrow_V4_Oct25'!H104</f>
        <v>Active</v>
      </c>
      <c r="I147" s="471"/>
      <c r="J147" s="472"/>
      <c r="K147" s="447"/>
      <c r="L147" s="447"/>
      <c r="M147" s="447"/>
      <c r="N147" s="447"/>
      <c r="O147" s="447"/>
      <c r="P147" s="447"/>
      <c r="Q147" s="447"/>
      <c r="R147" s="447"/>
      <c r="S147" s="447"/>
      <c r="T147" s="447"/>
      <c r="U147" s="447"/>
      <c r="V147" s="447"/>
      <c r="W147" s="447"/>
      <c r="X147" s="447"/>
      <c r="Y147" s="447"/>
      <c r="Z147" s="447"/>
      <c r="AA147" s="447"/>
      <c r="AB147" s="447"/>
      <c r="AC147" s="447"/>
      <c r="AD147" s="447"/>
      <c r="AE147" s="447"/>
    </row>
    <row r="148">
      <c r="A148" s="467">
        <f>'IB Borrow_V4_Oct25'!A105</f>
        <v>3</v>
      </c>
      <c r="B148" s="468" t="str">
        <f>'IB Borrow_V4_Oct25'!B105</f>
        <v>THOR1M40003</v>
      </c>
      <c r="C148" s="469">
        <f>'IB Borrow_V4_Oct25'!C105</f>
        <v>40003</v>
      </c>
      <c r="D148" s="459">
        <f>'IB Borrow_V4_Oct25'!D105</f>
        <v>45991</v>
      </c>
      <c r="E148" s="459">
        <f>'IB Borrow_V4_Oct25'!E105</f>
        <v>46021</v>
      </c>
      <c r="F148" s="470" t="str">
        <f>'IB Borrow_V4_Oct25'!F105</f>
        <v> </v>
      </c>
      <c r="G148" s="470" t="str">
        <f>'IB Borrow_V4_Oct25'!G105</f>
        <v> </v>
      </c>
      <c r="H148" s="469" t="str">
        <f>'IB Borrow_V4_Oct25'!H105</f>
        <v>Planned</v>
      </c>
      <c r="I148" s="471"/>
      <c r="J148" s="472"/>
      <c r="K148" s="447"/>
      <c r="L148" s="447"/>
      <c r="M148" s="447"/>
      <c r="N148" s="447"/>
      <c r="O148" s="447"/>
      <c r="P148" s="447"/>
      <c r="Q148" s="447"/>
      <c r="R148" s="447"/>
      <c r="S148" s="447"/>
      <c r="T148" s="447"/>
      <c r="U148" s="447"/>
      <c r="V148" s="447"/>
      <c r="W148" s="447"/>
      <c r="X148" s="447"/>
      <c r="Y148" s="447"/>
      <c r="Z148" s="447"/>
      <c r="AA148" s="447"/>
      <c r="AB148" s="447"/>
      <c r="AC148" s="447"/>
      <c r="AD148" s="447"/>
      <c r="AE148" s="447"/>
    </row>
    <row r="149">
      <c r="A149" s="467">
        <f>'IB Lend_V4_Oct25'!A119</f>
        <v>4</v>
      </c>
      <c r="B149" s="469" t="str">
        <f>'IB Lend_V4_Oct25'!B119</f>
        <v>THOR1M40004</v>
      </c>
      <c r="C149" s="469">
        <f>'IB Lend_V4_Oct25'!C119</f>
        <v>40004</v>
      </c>
      <c r="D149" s="459">
        <f>'IB Lend_V4_Oct25'!D119</f>
        <v>45930</v>
      </c>
      <c r="E149" s="459">
        <f>'IB Lend_V4_Oct25'!E119</f>
        <v>45960</v>
      </c>
      <c r="F149" s="470">
        <f>'IB Lend_V4_Oct25'!F119</f>
        <v>2.05</v>
      </c>
      <c r="G149" s="470">
        <f>'IB Lend_V4_Oct25'!G119</f>
        <v>2.15</v>
      </c>
      <c r="H149" s="469" t="str">
        <f>'IB Lend_V4_Oct25'!H119</f>
        <v>Closed</v>
      </c>
      <c r="I149" s="471"/>
      <c r="J149" s="472"/>
      <c r="K149" s="447"/>
      <c r="L149" s="447"/>
      <c r="M149" s="447"/>
      <c r="N149" s="447"/>
      <c r="O149" s="447"/>
      <c r="P149" s="447"/>
      <c r="Q149" s="447"/>
      <c r="R149" s="447"/>
      <c r="S149" s="447"/>
      <c r="T149" s="447"/>
      <c r="U149" s="447"/>
      <c r="V149" s="447"/>
      <c r="W149" s="447"/>
      <c r="X149" s="447"/>
      <c r="Y149" s="447"/>
      <c r="Z149" s="447"/>
      <c r="AA149" s="447"/>
      <c r="AB149" s="447"/>
      <c r="AC149" s="447"/>
      <c r="AD149" s="447"/>
      <c r="AE149" s="447"/>
    </row>
    <row r="150">
      <c r="A150" s="467">
        <f>'IB Lend_V4_Oct25'!A120</f>
        <v>5</v>
      </c>
      <c r="B150" s="469" t="str">
        <f>'IB Lend_V4_Oct25'!B120</f>
        <v>THOR1M40004</v>
      </c>
      <c r="C150" s="469">
        <f>'IB Lend_V4_Oct25'!C120</f>
        <v>40004</v>
      </c>
      <c r="D150" s="459">
        <f>'IB Lend_V4_Oct25'!D120</f>
        <v>45960</v>
      </c>
      <c r="E150" s="459">
        <f>'IB Lend_V4_Oct25'!E120</f>
        <v>45991</v>
      </c>
      <c r="F150" s="470">
        <f>'IB Lend_V4_Oct25'!F120</f>
        <v>2.1</v>
      </c>
      <c r="G150" s="470">
        <f>'IB Lend_V4_Oct25'!G120</f>
        <v>2.2</v>
      </c>
      <c r="H150" s="469" t="str">
        <f>'IB Lend_V4_Oct25'!H120</f>
        <v>Active</v>
      </c>
      <c r="I150" s="471"/>
      <c r="J150" s="472"/>
      <c r="K150" s="447"/>
      <c r="L150" s="447"/>
      <c r="M150" s="447"/>
      <c r="N150" s="447"/>
      <c r="O150" s="447"/>
      <c r="P150" s="447"/>
      <c r="Q150" s="447"/>
      <c r="R150" s="447"/>
      <c r="S150" s="447"/>
      <c r="T150" s="447"/>
      <c r="U150" s="447"/>
      <c r="V150" s="447"/>
      <c r="W150" s="447"/>
      <c r="X150" s="447"/>
      <c r="Y150" s="447"/>
      <c r="Z150" s="447"/>
      <c r="AA150" s="447"/>
      <c r="AB150" s="447"/>
      <c r="AC150" s="447"/>
      <c r="AD150" s="447"/>
      <c r="AE150" s="447"/>
    </row>
    <row r="151">
      <c r="A151" s="467">
        <f>'IB Lend_V4_Oct25'!A121</f>
        <v>6</v>
      </c>
      <c r="B151" s="469" t="str">
        <f>'IB Lend_V4_Oct25'!B121</f>
        <v>THOR1M40004</v>
      </c>
      <c r="C151" s="469">
        <f>'IB Lend_V4_Oct25'!C121</f>
        <v>40004</v>
      </c>
      <c r="D151" s="459">
        <f>'IB Lend_V4_Oct25'!D121</f>
        <v>45991</v>
      </c>
      <c r="E151" s="459">
        <f>'IB Lend_V4_Oct25'!E121</f>
        <v>46021</v>
      </c>
      <c r="F151" s="470" t="str">
        <f>'IB Lend_V4_Oct25'!F121</f>
        <v> </v>
      </c>
      <c r="G151" s="470" t="str">
        <f>'IB Lend_V4_Oct25'!G121</f>
        <v> </v>
      </c>
      <c r="H151" s="469" t="str">
        <f>'IB Lend_V4_Oct25'!H121</f>
        <v>Planned</v>
      </c>
      <c r="I151" s="378"/>
      <c r="J151" s="377"/>
      <c r="K151" s="348"/>
      <c r="L151" s="348"/>
      <c r="M151" s="348"/>
      <c r="N151" s="348"/>
      <c r="O151" s="348"/>
      <c r="P151" s="348"/>
      <c r="Q151" s="348"/>
      <c r="R151" s="348"/>
      <c r="S151" s="348"/>
      <c r="T151" s="348"/>
      <c r="U151" s="348"/>
      <c r="V151" s="348"/>
      <c r="W151" s="348"/>
      <c r="X151" s="348"/>
      <c r="Y151" s="348"/>
      <c r="Z151" s="348"/>
      <c r="AA151" s="348"/>
      <c r="AB151" s="348"/>
      <c r="AC151" s="348"/>
      <c r="AD151" s="348"/>
      <c r="AE151" s="348"/>
    </row>
    <row r="152">
      <c r="A152" s="376"/>
      <c r="B152" s="348"/>
      <c r="C152" s="348"/>
      <c r="D152" s="348"/>
      <c r="E152" s="348"/>
      <c r="F152" s="378"/>
      <c r="G152" s="377"/>
      <c r="H152" s="377"/>
      <c r="I152" s="378"/>
      <c r="J152" s="377"/>
      <c r="K152" s="348"/>
      <c r="L152" s="348"/>
      <c r="M152" s="348"/>
      <c r="N152" s="348"/>
      <c r="O152" s="348"/>
      <c r="P152" s="348"/>
      <c r="Q152" s="348"/>
      <c r="R152" s="348"/>
      <c r="S152" s="348"/>
      <c r="T152" s="348"/>
      <c r="U152" s="348"/>
      <c r="V152" s="348"/>
      <c r="W152" s="348"/>
      <c r="X152" s="348"/>
      <c r="Y152" s="348"/>
      <c r="Z152" s="348"/>
      <c r="AA152" s="348"/>
      <c r="AB152" s="348"/>
      <c r="AC152" s="348"/>
      <c r="AD152" s="348"/>
      <c r="AE152" s="348"/>
    </row>
    <row r="153">
      <c r="A153" s="376"/>
      <c r="B153" s="348"/>
      <c r="C153" s="348"/>
      <c r="D153" s="348"/>
      <c r="E153" s="348"/>
      <c r="F153" s="378"/>
      <c r="G153" s="377"/>
      <c r="H153" s="377"/>
      <c r="I153" s="378"/>
      <c r="J153" s="377"/>
      <c r="K153" s="348"/>
      <c r="L153" s="348"/>
      <c r="M153" s="348"/>
      <c r="N153" s="348"/>
      <c r="O153" s="348"/>
      <c r="P153" s="348"/>
      <c r="Q153" s="348"/>
      <c r="R153" s="348"/>
      <c r="S153" s="348"/>
      <c r="T153" s="348"/>
      <c r="U153" s="348"/>
      <c r="V153" s="348"/>
      <c r="W153" s="348"/>
      <c r="X153" s="348"/>
      <c r="Y153" s="348"/>
      <c r="Z153" s="348"/>
      <c r="AA153" s="348"/>
      <c r="AB153" s="348"/>
      <c r="AC153" s="348"/>
      <c r="AD153" s="348"/>
      <c r="AE153" s="348"/>
    </row>
    <row r="154">
      <c r="A154" s="409" t="str">
        <f>'All Table_V4_Clean'!A3</f>
        <v>entity_master</v>
      </c>
      <c r="B154" s="306"/>
      <c r="C154" s="306"/>
      <c r="D154" s="306"/>
      <c r="E154" s="306"/>
      <c r="F154" s="309"/>
      <c r="G154" s="309"/>
      <c r="H154" s="309"/>
      <c r="I154" s="311"/>
      <c r="J154" s="309"/>
      <c r="K154" s="306"/>
      <c r="L154" s="306"/>
      <c r="M154" s="348"/>
      <c r="N154" s="348"/>
      <c r="O154" s="348"/>
      <c r="P154" s="348"/>
      <c r="Q154" s="348"/>
      <c r="R154" s="348"/>
      <c r="S154" s="348"/>
      <c r="T154" s="348"/>
      <c r="U154" s="348"/>
      <c r="V154" s="348"/>
      <c r="W154" s="348"/>
      <c r="X154" s="348"/>
      <c r="Y154" s="348"/>
      <c r="Z154" s="348"/>
      <c r="AA154" s="348"/>
      <c r="AB154" s="348"/>
      <c r="AC154" s="348"/>
      <c r="AD154" s="348"/>
      <c r="AE154" s="348"/>
    </row>
    <row r="155">
      <c r="A155" s="343" t="str">
        <f t="array" ref="A155:L155">TRANSPOSE('All Table_V4_Clean'!A7:A18)</f>
        <v>entity_id</v>
      </c>
      <c r="B155" s="364" t="s">
        <v>457</v>
      </c>
      <c r="C155" s="364" t="s">
        <v>460</v>
      </c>
      <c r="D155" s="364" t="s">
        <v>462</v>
      </c>
      <c r="E155" s="421" t="s">
        <v>465</v>
      </c>
      <c r="F155" s="421" t="s">
        <v>468</v>
      </c>
      <c r="G155" s="364" t="s">
        <v>471</v>
      </c>
      <c r="H155" s="364" t="s">
        <v>474</v>
      </c>
      <c r="I155" s="364" t="s">
        <v>476</v>
      </c>
      <c r="J155" s="364" t="s">
        <v>478</v>
      </c>
      <c r="K155" s="319" t="s">
        <v>482</v>
      </c>
      <c r="L155" s="319" t="s">
        <v>484</v>
      </c>
      <c r="M155" s="348"/>
      <c r="N155" s="348"/>
      <c r="O155" s="348"/>
      <c r="P155" s="348"/>
      <c r="Q155" s="348"/>
      <c r="R155" s="348"/>
      <c r="S155" s="348"/>
      <c r="T155" s="348"/>
      <c r="U155" s="348"/>
      <c r="V155" s="348"/>
      <c r="W155" s="348"/>
      <c r="X155" s="348"/>
      <c r="Y155" s="348"/>
      <c r="Z155" s="348"/>
      <c r="AA155" s="348"/>
      <c r="AB155" s="348"/>
      <c r="AC155" s="348"/>
      <c r="AD155" s="348"/>
      <c r="AE155" s="348"/>
    </row>
    <row r="156">
      <c r="A156" s="315" t="str">
        <f t="shared" ref="A156:A160" si="3">A5</f>
        <v>BBL0107536000374</v>
      </c>
      <c r="B156" s="315" t="str">
        <f t="shared" ref="B156:C156" si="1">C5</f>
        <v>BANGKOK BANK PCL</v>
      </c>
      <c r="C156" s="315" t="str">
        <f t="shared" si="1"/>
        <v>BBL</v>
      </c>
      <c r="D156" s="324" t="s">
        <v>464</v>
      </c>
      <c r="E156" s="324" t="s">
        <v>994</v>
      </c>
      <c r="F156" s="473" t="s">
        <v>86</v>
      </c>
      <c r="G156" s="430" t="s">
        <v>473</v>
      </c>
      <c r="H156" s="474">
        <v>4.0E10</v>
      </c>
      <c r="I156" s="324" t="s">
        <v>83</v>
      </c>
      <c r="J156" s="324" t="s">
        <v>1001</v>
      </c>
      <c r="K156" s="431">
        <f t="shared" ref="K156:L156" si="2">K5</f>
        <v>45839</v>
      </c>
      <c r="L156" s="431">
        <f t="shared" si="2"/>
        <v>45839</v>
      </c>
      <c r="M156" s="348"/>
      <c r="N156" s="348"/>
      <c r="O156" s="348"/>
      <c r="P156" s="348"/>
      <c r="Q156" s="348"/>
      <c r="R156" s="348"/>
      <c r="S156" s="348"/>
      <c r="T156" s="348"/>
      <c r="U156" s="348"/>
      <c r="V156" s="348"/>
      <c r="W156" s="348"/>
      <c r="X156" s="348"/>
      <c r="Y156" s="348"/>
      <c r="Z156" s="348"/>
      <c r="AA156" s="348"/>
      <c r="AB156" s="348"/>
      <c r="AC156" s="348"/>
      <c r="AD156" s="348"/>
      <c r="AE156" s="348"/>
    </row>
    <row r="157">
      <c r="A157" s="315" t="str">
        <f t="shared" si="3"/>
        <v>KBANK0107536000315</v>
      </c>
      <c r="B157" s="315" t="str">
        <f t="shared" ref="B157:C157" si="4">C6</f>
        <v>KASIKORNBANK PCL</v>
      </c>
      <c r="C157" s="315" t="str">
        <f t="shared" si="4"/>
        <v>KBANK</v>
      </c>
      <c r="D157" s="324" t="s">
        <v>464</v>
      </c>
      <c r="E157" s="324" t="s">
        <v>994</v>
      </c>
      <c r="F157" s="473" t="s">
        <v>86</v>
      </c>
      <c r="G157" s="430" t="s">
        <v>995</v>
      </c>
      <c r="H157" s="474">
        <v>3.024682097E10</v>
      </c>
      <c r="I157" s="324" t="s">
        <v>83</v>
      </c>
      <c r="J157" s="324" t="s">
        <v>1001</v>
      </c>
      <c r="K157" s="431">
        <f t="shared" ref="K157:L157" si="5">K6</f>
        <v>45839</v>
      </c>
      <c r="L157" s="431">
        <f t="shared" si="5"/>
        <v>45839</v>
      </c>
      <c r="M157" s="348"/>
      <c r="N157" s="348"/>
      <c r="O157" s="348"/>
      <c r="P157" s="348"/>
      <c r="Q157" s="348"/>
      <c r="R157" s="348"/>
      <c r="S157" s="348"/>
      <c r="T157" s="348"/>
      <c r="U157" s="348"/>
      <c r="V157" s="348"/>
      <c r="W157" s="348"/>
      <c r="X157" s="348"/>
      <c r="Y157" s="348"/>
      <c r="Z157" s="348"/>
      <c r="AA157" s="348"/>
      <c r="AB157" s="348"/>
      <c r="AC157" s="348"/>
      <c r="AD157" s="348"/>
      <c r="AE157" s="348"/>
    </row>
    <row r="158">
      <c r="A158" s="315" t="str">
        <f t="shared" si="3"/>
        <v>KTB107537000882</v>
      </c>
      <c r="B158" s="315" t="str">
        <f t="shared" ref="B158:C158" si="6">C7</f>
        <v>KRUNGTHAI BANK PCL</v>
      </c>
      <c r="C158" s="315" t="str">
        <f t="shared" si="6"/>
        <v>KTB</v>
      </c>
      <c r="D158" s="324" t="s">
        <v>464</v>
      </c>
      <c r="E158" s="324" t="s">
        <v>994</v>
      </c>
      <c r="F158" s="473" t="s">
        <v>86</v>
      </c>
      <c r="G158" s="430" t="s">
        <v>996</v>
      </c>
      <c r="H158" s="474">
        <v>7.2005040438E10</v>
      </c>
      <c r="I158" s="324" t="s">
        <v>83</v>
      </c>
      <c r="J158" s="324" t="s">
        <v>1001</v>
      </c>
      <c r="K158" s="431">
        <f t="shared" ref="K158:L158" si="7">K7</f>
        <v>45839</v>
      </c>
      <c r="L158" s="431">
        <f t="shared" si="7"/>
        <v>45839</v>
      </c>
      <c r="M158" s="348"/>
      <c r="N158" s="348"/>
      <c r="O158" s="348"/>
      <c r="P158" s="348"/>
      <c r="Q158" s="348"/>
      <c r="R158" s="348"/>
      <c r="S158" s="348"/>
      <c r="T158" s="348"/>
      <c r="U158" s="348"/>
      <c r="V158" s="348"/>
      <c r="W158" s="348"/>
      <c r="X158" s="348"/>
      <c r="Y158" s="348"/>
      <c r="Z158" s="348"/>
      <c r="AA158" s="348"/>
      <c r="AB158" s="348"/>
      <c r="AC158" s="348"/>
      <c r="AD158" s="348"/>
      <c r="AE158" s="348"/>
    </row>
    <row r="159">
      <c r="A159" s="315" t="str">
        <f t="shared" si="3"/>
        <v>CIMB0107537002338</v>
      </c>
      <c r="B159" s="315" t="str">
        <f t="shared" ref="B159:C159" si="8">C8</f>
        <v>CIMB THAI BANK PCL</v>
      </c>
      <c r="C159" s="315" t="str">
        <f t="shared" si="8"/>
        <v>CIMB</v>
      </c>
      <c r="D159" s="324" t="s">
        <v>464</v>
      </c>
      <c r="E159" s="324" t="s">
        <v>994</v>
      </c>
      <c r="F159" s="473" t="s">
        <v>86</v>
      </c>
      <c r="G159" s="430" t="s">
        <v>997</v>
      </c>
      <c r="H159" s="474">
        <v>1.7411130874E10</v>
      </c>
      <c r="I159" s="324" t="s">
        <v>83</v>
      </c>
      <c r="J159" s="324" t="str">
        <f>""</f>
        <v/>
      </c>
      <c r="K159" s="432">
        <f t="shared" ref="K159:L159" si="9">K8</f>
        <v>45828</v>
      </c>
      <c r="L159" s="432">
        <f t="shared" si="9"/>
        <v>45900</v>
      </c>
      <c r="M159" s="348"/>
      <c r="N159" s="348"/>
      <c r="O159" s="348"/>
      <c r="P159" s="348"/>
      <c r="Q159" s="348"/>
      <c r="R159" s="348"/>
      <c r="S159" s="348"/>
      <c r="T159" s="348"/>
      <c r="U159" s="348"/>
      <c r="V159" s="348"/>
      <c r="W159" s="348"/>
      <c r="X159" s="348"/>
      <c r="Y159" s="348"/>
      <c r="Z159" s="348"/>
      <c r="AA159" s="348"/>
      <c r="AB159" s="348"/>
      <c r="AC159" s="348"/>
      <c r="AD159" s="348"/>
      <c r="AE159" s="348"/>
    </row>
    <row r="160">
      <c r="A160" s="315" t="str">
        <f t="shared" si="3"/>
        <v>SCB0107536000102</v>
      </c>
      <c r="B160" s="315" t="str">
        <f t="shared" ref="B160:C160" si="10">C9</f>
        <v>SIAM COMMERCIAL BANK PCL</v>
      </c>
      <c r="C160" s="315" t="str">
        <f t="shared" si="10"/>
        <v>SCB</v>
      </c>
      <c r="D160" s="324" t="s">
        <v>464</v>
      </c>
      <c r="E160" s="324" t="s">
        <v>994</v>
      </c>
      <c r="F160" s="473" t="s">
        <v>86</v>
      </c>
      <c r="G160" s="430" t="s">
        <v>1002</v>
      </c>
      <c r="H160" s="474">
        <v>7.0E10</v>
      </c>
      <c r="I160" s="324" t="s">
        <v>83</v>
      </c>
      <c r="J160" s="324" t="s">
        <v>1001</v>
      </c>
      <c r="K160" s="432">
        <f t="shared" ref="K160:L160" si="11">K9</f>
        <v>45027</v>
      </c>
      <c r="L160" s="432">
        <f t="shared" si="11"/>
        <v>45858</v>
      </c>
      <c r="M160" s="348"/>
      <c r="N160" s="348"/>
      <c r="O160" s="348"/>
      <c r="P160" s="348"/>
      <c r="Q160" s="348"/>
      <c r="R160" s="348"/>
      <c r="S160" s="348"/>
      <c r="T160" s="348"/>
      <c r="U160" s="348"/>
      <c r="V160" s="348"/>
      <c r="W160" s="348"/>
      <c r="X160" s="348"/>
      <c r="Y160" s="348"/>
      <c r="Z160" s="348"/>
      <c r="AA160" s="348"/>
      <c r="AB160" s="348"/>
      <c r="AC160" s="348"/>
      <c r="AD160" s="348"/>
      <c r="AE160" s="348"/>
    </row>
    <row r="161">
      <c r="A161" s="376"/>
      <c r="B161" s="348"/>
      <c r="C161" s="348"/>
      <c r="D161" s="348"/>
      <c r="E161" s="395"/>
      <c r="F161" s="419"/>
      <c r="G161" s="395"/>
      <c r="H161" s="395"/>
      <c r="I161" s="419"/>
      <c r="J161" s="395"/>
      <c r="K161" s="348"/>
      <c r="L161" s="348"/>
      <c r="M161" s="348"/>
      <c r="N161" s="348"/>
      <c r="O161" s="348"/>
      <c r="P161" s="348"/>
      <c r="Q161" s="348"/>
      <c r="R161" s="348"/>
      <c r="S161" s="348"/>
      <c r="T161" s="348"/>
      <c r="U161" s="348"/>
      <c r="V161" s="348"/>
      <c r="W161" s="348"/>
      <c r="X161" s="348"/>
      <c r="Y161" s="348"/>
      <c r="Z161" s="348"/>
      <c r="AA161" s="348"/>
      <c r="AB161" s="348"/>
      <c r="AC161" s="348"/>
      <c r="AD161" s="348"/>
      <c r="AE161" s="348"/>
    </row>
    <row r="162">
      <c r="A162" s="304"/>
      <c r="B162" s="306"/>
      <c r="C162" s="306"/>
      <c r="D162" s="306"/>
      <c r="E162" s="309"/>
      <c r="F162" s="311"/>
      <c r="G162" s="309"/>
      <c r="H162" s="309"/>
      <c r="I162" s="311"/>
      <c r="J162" s="309"/>
      <c r="K162" s="348"/>
      <c r="L162" s="348"/>
      <c r="M162" s="348"/>
      <c r="N162" s="348"/>
      <c r="O162" s="348"/>
      <c r="P162" s="348"/>
      <c r="Q162" s="348"/>
      <c r="R162" s="348"/>
      <c r="S162" s="348"/>
      <c r="T162" s="348"/>
      <c r="U162" s="348"/>
      <c r="V162" s="348"/>
      <c r="W162" s="348"/>
      <c r="X162" s="348"/>
      <c r="Y162" s="348"/>
      <c r="Z162" s="348"/>
      <c r="AA162" s="348"/>
      <c r="AB162" s="348"/>
      <c r="AC162" s="348"/>
      <c r="AD162" s="348"/>
      <c r="AE162" s="348"/>
    </row>
    <row r="163">
      <c r="A163" s="409" t="str">
        <f>'All Table_V4_Clean'!A352</f>
        <v>entity_counterparty</v>
      </c>
      <c r="B163" s="306"/>
      <c r="C163" s="435"/>
      <c r="D163" s="306"/>
      <c r="E163" s="306"/>
      <c r="F163" s="309"/>
      <c r="G163" s="309"/>
      <c r="H163" s="309"/>
      <c r="I163" s="311"/>
      <c r="J163" s="309"/>
      <c r="K163" s="348"/>
      <c r="L163" s="348"/>
      <c r="M163" s="348"/>
      <c r="N163" s="348"/>
      <c r="O163" s="348"/>
      <c r="P163" s="348"/>
      <c r="Q163" s="348"/>
      <c r="R163" s="348"/>
      <c r="S163" s="348"/>
      <c r="T163" s="348"/>
      <c r="U163" s="348"/>
      <c r="V163" s="348"/>
      <c r="W163" s="348"/>
      <c r="X163" s="348"/>
      <c r="Y163" s="348"/>
      <c r="Z163" s="348"/>
      <c r="AA163" s="348"/>
      <c r="AB163" s="348"/>
      <c r="AC163" s="348"/>
      <c r="AD163" s="348"/>
      <c r="AE163" s="348"/>
    </row>
    <row r="164">
      <c r="A164" s="343" t="str">
        <f t="array" ref="A164:J164">TRANSPOSE('All Table_V4_Clean'!A356:A365)</f>
        <v>entity_counterparty_id</v>
      </c>
      <c r="B164" s="364" t="s">
        <v>452</v>
      </c>
      <c r="C164" s="364" t="s">
        <v>7</v>
      </c>
      <c r="D164" s="364" t="s">
        <v>926</v>
      </c>
      <c r="E164" s="421" t="s">
        <v>930</v>
      </c>
      <c r="F164" s="421" t="s">
        <v>933</v>
      </c>
      <c r="G164" s="364" t="s">
        <v>548</v>
      </c>
      <c r="H164" s="364" t="s">
        <v>937</v>
      </c>
      <c r="I164" s="364" t="s">
        <v>482</v>
      </c>
      <c r="J164" s="364" t="s">
        <v>484</v>
      </c>
      <c r="K164" s="348"/>
      <c r="L164" s="348"/>
      <c r="M164" s="348"/>
      <c r="N164" s="348"/>
      <c r="O164" s="348"/>
      <c r="P164" s="348"/>
      <c r="Q164" s="348"/>
      <c r="R164" s="348"/>
      <c r="S164" s="348"/>
      <c r="T164" s="348"/>
      <c r="U164" s="348"/>
      <c r="V164" s="348"/>
      <c r="W164" s="348"/>
      <c r="X164" s="348"/>
      <c r="Y164" s="348"/>
      <c r="Z164" s="348"/>
      <c r="AA164" s="348"/>
      <c r="AB164" s="348"/>
      <c r="AC164" s="348"/>
      <c r="AD164" s="348"/>
      <c r="AE164" s="348"/>
    </row>
    <row r="165">
      <c r="A165" s="317" t="s">
        <v>998</v>
      </c>
      <c r="B165" s="315" t="str">
        <f t="shared" ref="B165:B166" si="12">K43</f>
        <v>BBL0107536000374</v>
      </c>
      <c r="C165" s="315">
        <f t="shared" ref="C165:C166" si="13">B43</f>
        <v>101</v>
      </c>
      <c r="D165" s="317">
        <f t="shared" ref="D165:D166" si="14">A43</f>
        <v>1001</v>
      </c>
      <c r="E165" s="433">
        <f t="shared" ref="E165:E166" si="15">J43</f>
        <v>45782</v>
      </c>
      <c r="F165" s="401" t="str">
        <f t="shared" ref="F165:F168" si="16">""</f>
        <v/>
      </c>
      <c r="G165" s="475" t="s">
        <v>936</v>
      </c>
      <c r="H165" s="434"/>
      <c r="I165" s="320">
        <f t="shared" ref="I165:I168" si="17">E165</f>
        <v>45782</v>
      </c>
      <c r="J165" s="323">
        <f t="shared" ref="J165:J166" si="18">I43</f>
        <v>45905.43751</v>
      </c>
      <c r="K165" s="348"/>
      <c r="L165" s="348"/>
      <c r="M165" s="348"/>
      <c r="N165" s="348"/>
      <c r="O165" s="348"/>
      <c r="P165" s="348"/>
      <c r="Q165" s="348"/>
      <c r="R165" s="348"/>
      <c r="S165" s="348"/>
      <c r="T165" s="348"/>
      <c r="U165" s="348"/>
      <c r="V165" s="348"/>
      <c r="W165" s="348"/>
      <c r="X165" s="348"/>
      <c r="Y165" s="348"/>
      <c r="Z165" s="348"/>
      <c r="AA165" s="348"/>
      <c r="AB165" s="348"/>
      <c r="AC165" s="348"/>
      <c r="AD165" s="348"/>
      <c r="AE165" s="348"/>
    </row>
    <row r="166">
      <c r="A166" s="317" t="s">
        <v>999</v>
      </c>
      <c r="B166" s="315" t="str">
        <f t="shared" si="12"/>
        <v>KBANK0107536000315</v>
      </c>
      <c r="C166" s="315">
        <f t="shared" si="13"/>
        <v>102</v>
      </c>
      <c r="D166" s="317">
        <f t="shared" si="14"/>
        <v>1002</v>
      </c>
      <c r="E166" s="433">
        <f t="shared" si="15"/>
        <v>45782</v>
      </c>
      <c r="F166" s="401" t="str">
        <f t="shared" si="16"/>
        <v/>
      </c>
      <c r="G166" s="475" t="s">
        <v>936</v>
      </c>
      <c r="H166" s="434"/>
      <c r="I166" s="320">
        <f t="shared" si="17"/>
        <v>45782</v>
      </c>
      <c r="J166" s="323">
        <f t="shared" si="18"/>
        <v>45926.39583</v>
      </c>
      <c r="K166" s="348"/>
      <c r="L166" s="348"/>
      <c r="M166" s="348"/>
      <c r="N166" s="348"/>
      <c r="O166" s="348"/>
      <c r="P166" s="348"/>
      <c r="Q166" s="348"/>
      <c r="R166" s="348"/>
      <c r="S166" s="348"/>
      <c r="T166" s="348"/>
      <c r="U166" s="348"/>
      <c r="V166" s="348"/>
      <c r="W166" s="348"/>
      <c r="X166" s="348"/>
      <c r="Y166" s="348"/>
      <c r="Z166" s="348"/>
      <c r="AA166" s="348"/>
      <c r="AB166" s="348"/>
      <c r="AC166" s="348"/>
      <c r="AD166" s="348"/>
      <c r="AE166" s="348"/>
    </row>
    <row r="167">
      <c r="A167" s="317" t="s">
        <v>1000</v>
      </c>
      <c r="B167" s="315" t="str">
        <f t="shared" ref="B167:B168" si="19">K46</f>
        <v>CIMB0107537002338</v>
      </c>
      <c r="C167" s="315">
        <f t="shared" ref="C167:C168" si="20">B46</f>
        <v>104</v>
      </c>
      <c r="D167" s="317">
        <f t="shared" ref="D167:D168" si="21">A46</f>
        <v>2002</v>
      </c>
      <c r="E167" s="433">
        <f t="shared" ref="E167:E168" si="22">J46</f>
        <v>45828</v>
      </c>
      <c r="F167" s="401" t="str">
        <f t="shared" si="16"/>
        <v/>
      </c>
      <c r="G167" s="475" t="s">
        <v>936</v>
      </c>
      <c r="H167" s="434"/>
      <c r="I167" s="320">
        <f t="shared" si="17"/>
        <v>45828</v>
      </c>
      <c r="J167" s="323">
        <f t="shared" ref="J167:J168" si="23">I46</f>
        <v>45931.375</v>
      </c>
      <c r="K167" s="348"/>
      <c r="L167" s="348"/>
      <c r="M167" s="348"/>
      <c r="N167" s="348"/>
      <c r="O167" s="348"/>
      <c r="P167" s="348"/>
      <c r="Q167" s="348"/>
      <c r="R167" s="348"/>
      <c r="S167" s="348"/>
      <c r="T167" s="348"/>
      <c r="U167" s="348"/>
      <c r="V167" s="348"/>
      <c r="W167" s="348"/>
      <c r="X167" s="348"/>
      <c r="Y167" s="348"/>
      <c r="Z167" s="348"/>
      <c r="AA167" s="348"/>
      <c r="AB167" s="348"/>
      <c r="AC167" s="348"/>
      <c r="AD167" s="348"/>
      <c r="AE167" s="348"/>
    </row>
    <row r="168">
      <c r="A168" s="317" t="s">
        <v>984</v>
      </c>
      <c r="B168" s="315" t="str">
        <f t="shared" si="19"/>
        <v>SCB0107536000102</v>
      </c>
      <c r="C168" s="315">
        <f t="shared" si="20"/>
        <v>113</v>
      </c>
      <c r="D168" s="317">
        <f t="shared" si="21"/>
        <v>2003</v>
      </c>
      <c r="E168" s="433">
        <f t="shared" si="22"/>
        <v>45828</v>
      </c>
      <c r="F168" s="401" t="str">
        <f t="shared" si="16"/>
        <v/>
      </c>
      <c r="G168" s="475" t="s">
        <v>936</v>
      </c>
      <c r="H168" s="434"/>
      <c r="I168" s="320">
        <f t="shared" si="17"/>
        <v>45828</v>
      </c>
      <c r="J168" s="323">
        <f t="shared" si="23"/>
        <v>45945.375</v>
      </c>
      <c r="K168" s="348"/>
      <c r="L168" s="348"/>
      <c r="M168" s="348"/>
      <c r="N168" s="348"/>
      <c r="O168" s="348"/>
      <c r="P168" s="348"/>
      <c r="Q168" s="348"/>
      <c r="R168" s="348"/>
      <c r="S168" s="348"/>
      <c r="T168" s="348"/>
      <c r="U168" s="348"/>
      <c r="V168" s="348"/>
      <c r="W168" s="348"/>
      <c r="X168" s="348"/>
      <c r="Y168" s="348"/>
      <c r="Z168" s="348"/>
      <c r="AA168" s="348"/>
      <c r="AB168" s="348"/>
      <c r="AC168" s="348"/>
      <c r="AD168" s="348"/>
      <c r="AE168" s="348"/>
    </row>
    <row r="169">
      <c r="A169" s="376"/>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c r="AA169" s="348"/>
      <c r="AB169" s="348"/>
      <c r="AC169" s="348"/>
      <c r="AD169" s="348"/>
      <c r="AE169" s="348"/>
    </row>
    <row r="170">
      <c r="A170" s="376"/>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c r="AA170" s="348"/>
      <c r="AB170" s="348"/>
      <c r="AC170" s="348"/>
      <c r="AD170" s="348"/>
      <c r="AE170" s="348"/>
    </row>
    <row r="171">
      <c r="A171" s="376"/>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c r="AA171" s="348"/>
      <c r="AB171" s="348"/>
      <c r="AC171" s="348"/>
      <c r="AD171" s="348"/>
      <c r="AE171" s="348"/>
    </row>
    <row r="172">
      <c r="A172" s="450"/>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c r="AA172" s="348"/>
      <c r="AB172" s="348"/>
      <c r="AC172" s="348"/>
      <c r="AD172" s="348"/>
      <c r="AE172" s="348"/>
    </row>
    <row r="173">
      <c r="A173" s="376"/>
      <c r="B173" s="381"/>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c r="AA173" s="348"/>
      <c r="AB173" s="348"/>
      <c r="AC173" s="348"/>
      <c r="AD173" s="348"/>
      <c r="AE173" s="348"/>
    </row>
    <row r="174">
      <c r="A174" s="376"/>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c r="AA174" s="348"/>
      <c r="AB174" s="348"/>
      <c r="AC174" s="348"/>
      <c r="AD174" s="348"/>
      <c r="AE174" s="348"/>
    </row>
    <row r="175">
      <c r="A175" s="376"/>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c r="AA175" s="348"/>
      <c r="AB175" s="348"/>
      <c r="AC175" s="348"/>
      <c r="AD175" s="348"/>
      <c r="AE175" s="348"/>
    </row>
    <row r="176">
      <c r="A176" s="376"/>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c r="AA176" s="348"/>
      <c r="AB176" s="348"/>
      <c r="AC176" s="348"/>
      <c r="AD176" s="348"/>
      <c r="AE176" s="348"/>
    </row>
    <row r="177">
      <c r="A177" s="376"/>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c r="AA177" s="348"/>
      <c r="AB177" s="348"/>
      <c r="AC177" s="348"/>
      <c r="AD177" s="348"/>
      <c r="AE177" s="348"/>
    </row>
    <row r="178">
      <c r="A178" s="376"/>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c r="AA178" s="348"/>
      <c r="AB178" s="348"/>
      <c r="AC178" s="348"/>
      <c r="AD178" s="348"/>
      <c r="AE178" s="348"/>
    </row>
    <row r="179">
      <c r="A179" s="376"/>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c r="AA179" s="348"/>
      <c r="AB179" s="348"/>
      <c r="AC179" s="348"/>
      <c r="AD179" s="348"/>
      <c r="AE179" s="348"/>
    </row>
    <row r="180">
      <c r="A180" s="376"/>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c r="AA180" s="348"/>
      <c r="AB180" s="348"/>
      <c r="AC180" s="348"/>
      <c r="AD180" s="348"/>
      <c r="AE180" s="348"/>
    </row>
    <row r="181">
      <c r="A181" s="376"/>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c r="AA181" s="348"/>
      <c r="AB181" s="348"/>
      <c r="AC181" s="348"/>
      <c r="AD181" s="348"/>
      <c r="AE181" s="348"/>
    </row>
    <row r="182">
      <c r="A182" s="376"/>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c r="AA182" s="348"/>
      <c r="AB182" s="348"/>
      <c r="AC182" s="348"/>
      <c r="AD182" s="348"/>
      <c r="AE182" s="348"/>
    </row>
    <row r="183">
      <c r="A183" s="376"/>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c r="AA183" s="348"/>
      <c r="AB183" s="348"/>
      <c r="AC183" s="348"/>
      <c r="AD183" s="348"/>
      <c r="AE183" s="348"/>
    </row>
    <row r="184">
      <c r="A184" s="376"/>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c r="AA184" s="348"/>
      <c r="AB184" s="348"/>
      <c r="AC184" s="348"/>
      <c r="AD184" s="348"/>
      <c r="AE184" s="348"/>
    </row>
    <row r="185">
      <c r="A185" s="376"/>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c r="AA185" s="348"/>
      <c r="AB185" s="348"/>
      <c r="AC185" s="348"/>
      <c r="AD185" s="348"/>
      <c r="AE185" s="348"/>
    </row>
    <row r="186">
      <c r="A186" s="376"/>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c r="AA186" s="348"/>
      <c r="AB186" s="348"/>
      <c r="AC186" s="348"/>
      <c r="AD186" s="348"/>
      <c r="AE186" s="348"/>
    </row>
    <row r="187">
      <c r="A187" s="376"/>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c r="AA187" s="348"/>
      <c r="AB187" s="348"/>
      <c r="AC187" s="348"/>
      <c r="AD187" s="348"/>
      <c r="AE187" s="348"/>
    </row>
    <row r="188">
      <c r="A188" s="376"/>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c r="AA188" s="348"/>
      <c r="AB188" s="348"/>
      <c r="AC188" s="348"/>
      <c r="AD188" s="348"/>
      <c r="AE188" s="348"/>
    </row>
    <row r="189">
      <c r="A189" s="376"/>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c r="AA189" s="348"/>
      <c r="AB189" s="348"/>
      <c r="AC189" s="348"/>
      <c r="AD189" s="348"/>
      <c r="AE189" s="348"/>
    </row>
    <row r="190">
      <c r="A190" s="376"/>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c r="AA190" s="348"/>
      <c r="AB190" s="348"/>
      <c r="AC190" s="348"/>
      <c r="AD190" s="348"/>
      <c r="AE190" s="348"/>
    </row>
    <row r="191">
      <c r="A191" s="376"/>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c r="AA191" s="348"/>
      <c r="AB191" s="348"/>
      <c r="AC191" s="348"/>
      <c r="AD191" s="348"/>
      <c r="AE191" s="348"/>
    </row>
    <row r="192">
      <c r="A192" s="376"/>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c r="AA192" s="348"/>
      <c r="AB192" s="348"/>
      <c r="AC192" s="348"/>
      <c r="AD192" s="348"/>
      <c r="AE192" s="348"/>
    </row>
    <row r="193">
      <c r="A193" s="376"/>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c r="AA193" s="348"/>
      <c r="AB193" s="348"/>
      <c r="AC193" s="348"/>
      <c r="AD193" s="348"/>
      <c r="AE193" s="348"/>
    </row>
    <row r="194">
      <c r="A194" s="376"/>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c r="AA194" s="348"/>
      <c r="AB194" s="348"/>
      <c r="AC194" s="348"/>
      <c r="AD194" s="348"/>
      <c r="AE194" s="348"/>
    </row>
    <row r="195">
      <c r="A195" s="376"/>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c r="AA195" s="348"/>
      <c r="AB195" s="348"/>
      <c r="AC195" s="348"/>
      <c r="AD195" s="348"/>
      <c r="AE195" s="348"/>
    </row>
    <row r="196">
      <c r="A196" s="376"/>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c r="AA196" s="348"/>
      <c r="AB196" s="348"/>
      <c r="AC196" s="348"/>
      <c r="AD196" s="348"/>
      <c r="AE196" s="348"/>
    </row>
    <row r="197">
      <c r="A197" s="376"/>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row>
    <row r="198">
      <c r="A198" s="376"/>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c r="AA198" s="348"/>
      <c r="AB198" s="348"/>
      <c r="AC198" s="348"/>
      <c r="AD198" s="348"/>
      <c r="AE198" s="348"/>
    </row>
    <row r="199">
      <c r="A199" s="376"/>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c r="AA199" s="348"/>
      <c r="AB199" s="348"/>
      <c r="AC199" s="348"/>
      <c r="AD199" s="348"/>
      <c r="AE199" s="348"/>
    </row>
    <row r="200">
      <c r="A200" s="376"/>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c r="AA200" s="348"/>
      <c r="AB200" s="348"/>
      <c r="AC200" s="348"/>
      <c r="AD200" s="348"/>
      <c r="AE200" s="348"/>
    </row>
    <row r="201">
      <c r="A201" s="376"/>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c r="AA201" s="348"/>
      <c r="AB201" s="348"/>
      <c r="AC201" s="348"/>
      <c r="AD201" s="348"/>
      <c r="AE201" s="348"/>
    </row>
    <row r="202">
      <c r="A202" s="376"/>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c r="AA202" s="348"/>
      <c r="AB202" s="348"/>
      <c r="AC202" s="348"/>
      <c r="AD202" s="348"/>
      <c r="AE202" s="348"/>
    </row>
    <row r="203">
      <c r="A203" s="376"/>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c r="AA203" s="348"/>
      <c r="AB203" s="348"/>
      <c r="AC203" s="348"/>
      <c r="AD203" s="348"/>
      <c r="AE203" s="348"/>
    </row>
    <row r="204">
      <c r="A204" s="376"/>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c r="AA204" s="348"/>
      <c r="AB204" s="348"/>
      <c r="AC204" s="348"/>
      <c r="AD204" s="348"/>
      <c r="AE204" s="348"/>
    </row>
    <row r="205">
      <c r="A205" s="376"/>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row>
    <row r="206">
      <c r="A206" s="376"/>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c r="AA206" s="348"/>
      <c r="AB206" s="348"/>
      <c r="AC206" s="348"/>
      <c r="AD206" s="348"/>
      <c r="AE206" s="348"/>
    </row>
    <row r="207">
      <c r="A207" s="376"/>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c r="AA207" s="348"/>
      <c r="AB207" s="348"/>
      <c r="AC207" s="348"/>
      <c r="AD207" s="348"/>
      <c r="AE207" s="348"/>
    </row>
    <row r="208">
      <c r="A208" s="376"/>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c r="AA208" s="348"/>
      <c r="AB208" s="348"/>
      <c r="AC208" s="348"/>
      <c r="AD208" s="348"/>
      <c r="AE208" s="348"/>
    </row>
    <row r="209">
      <c r="A209" s="376"/>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c r="AA209" s="348"/>
      <c r="AB209" s="348"/>
      <c r="AC209" s="348"/>
      <c r="AD209" s="348"/>
      <c r="AE209" s="348"/>
    </row>
    <row r="210">
      <c r="A210" s="376"/>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c r="AA210" s="348"/>
      <c r="AB210" s="348"/>
      <c r="AC210" s="348"/>
      <c r="AD210" s="348"/>
      <c r="AE210" s="348"/>
    </row>
    <row r="211">
      <c r="A211" s="376"/>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c r="AA211" s="348"/>
      <c r="AB211" s="348"/>
      <c r="AC211" s="348"/>
      <c r="AD211" s="348"/>
      <c r="AE211" s="348"/>
    </row>
    <row r="212">
      <c r="A212" s="376"/>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c r="AA212" s="348"/>
      <c r="AB212" s="348"/>
      <c r="AC212" s="348"/>
      <c r="AD212" s="348"/>
      <c r="AE212" s="348"/>
    </row>
    <row r="213">
      <c r="A213" s="376"/>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c r="AA213" s="348"/>
      <c r="AB213" s="348"/>
      <c r="AC213" s="348"/>
      <c r="AD213" s="348"/>
      <c r="AE213" s="348"/>
    </row>
    <row r="214">
      <c r="A214" s="376"/>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c r="AA214" s="348"/>
      <c r="AB214" s="348"/>
      <c r="AC214" s="348"/>
      <c r="AD214" s="348"/>
      <c r="AE214" s="348"/>
    </row>
    <row r="215">
      <c r="A215" s="376"/>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c r="AA215" s="348"/>
      <c r="AB215" s="348"/>
      <c r="AC215" s="348"/>
      <c r="AD215" s="348"/>
      <c r="AE215" s="348"/>
    </row>
    <row r="216">
      <c r="A216" s="376"/>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c r="AA216" s="348"/>
      <c r="AB216" s="348"/>
      <c r="AC216" s="348"/>
      <c r="AD216" s="348"/>
      <c r="AE216" s="348"/>
    </row>
    <row r="217">
      <c r="A217" s="376"/>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c r="AA217" s="348"/>
      <c r="AB217" s="348"/>
      <c r="AC217" s="348"/>
      <c r="AD217" s="348"/>
      <c r="AE217" s="348"/>
    </row>
    <row r="218">
      <c r="A218" s="376"/>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c r="AA218" s="348"/>
      <c r="AB218" s="348"/>
      <c r="AC218" s="348"/>
      <c r="AD218" s="348"/>
      <c r="AE218" s="348"/>
    </row>
    <row r="219">
      <c r="A219" s="376"/>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c r="AA219" s="348"/>
      <c r="AB219" s="348"/>
      <c r="AC219" s="348"/>
      <c r="AD219" s="348"/>
      <c r="AE219" s="348"/>
    </row>
    <row r="220">
      <c r="A220" s="376"/>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c r="AA220" s="348"/>
      <c r="AB220" s="348"/>
      <c r="AC220" s="348"/>
      <c r="AD220" s="348"/>
      <c r="AE220" s="348"/>
    </row>
    <row r="221">
      <c r="A221" s="376"/>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c r="AA221" s="348"/>
      <c r="AB221" s="348"/>
      <c r="AC221" s="348"/>
      <c r="AD221" s="348"/>
      <c r="AE221" s="348"/>
    </row>
    <row r="222">
      <c r="A222" s="376"/>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c r="AA222" s="348"/>
      <c r="AB222" s="348"/>
      <c r="AC222" s="348"/>
      <c r="AD222" s="348"/>
      <c r="AE222" s="348"/>
    </row>
    <row r="223">
      <c r="A223" s="376"/>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c r="AA223" s="348"/>
      <c r="AB223" s="348"/>
      <c r="AC223" s="348"/>
      <c r="AD223" s="348"/>
      <c r="AE223" s="348"/>
    </row>
    <row r="224">
      <c r="A224" s="376"/>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c r="AA224" s="348"/>
      <c r="AB224" s="348"/>
      <c r="AC224" s="348"/>
      <c r="AD224" s="348"/>
      <c r="AE224" s="348"/>
    </row>
    <row r="225">
      <c r="A225" s="376"/>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c r="AA225" s="348"/>
      <c r="AB225" s="348"/>
      <c r="AC225" s="348"/>
      <c r="AD225" s="348"/>
      <c r="AE225" s="348"/>
    </row>
    <row r="226">
      <c r="A226" s="376"/>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c r="AA226" s="348"/>
      <c r="AB226" s="348"/>
      <c r="AC226" s="348"/>
      <c r="AD226" s="348"/>
      <c r="AE226" s="348"/>
    </row>
    <row r="227">
      <c r="A227" s="376"/>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c r="AA227" s="348"/>
      <c r="AB227" s="348"/>
      <c r="AC227" s="348"/>
      <c r="AD227" s="348"/>
      <c r="AE227" s="348"/>
    </row>
    <row r="228">
      <c r="A228" s="376"/>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c r="AA228" s="348"/>
      <c r="AB228" s="348"/>
      <c r="AC228" s="348"/>
      <c r="AD228" s="348"/>
      <c r="AE228" s="348"/>
    </row>
    <row r="229">
      <c r="A229" s="376"/>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c r="AA229" s="348"/>
      <c r="AB229" s="348"/>
      <c r="AC229" s="348"/>
      <c r="AD229" s="348"/>
      <c r="AE229" s="348"/>
    </row>
    <row r="230">
      <c r="A230" s="376"/>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c r="AA230" s="348"/>
      <c r="AB230" s="348"/>
      <c r="AC230" s="348"/>
      <c r="AD230" s="348"/>
      <c r="AE230" s="348"/>
    </row>
    <row r="231">
      <c r="A231" s="376"/>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c r="AA231" s="348"/>
      <c r="AB231" s="348"/>
      <c r="AC231" s="348"/>
      <c r="AD231" s="348"/>
      <c r="AE231" s="348"/>
    </row>
    <row r="232">
      <c r="A232" s="376"/>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c r="AA232" s="348"/>
      <c r="AB232" s="348"/>
      <c r="AC232" s="348"/>
      <c r="AD232" s="348"/>
      <c r="AE232" s="348"/>
    </row>
    <row r="233">
      <c r="A233" s="376"/>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c r="AA233" s="348"/>
      <c r="AB233" s="348"/>
      <c r="AC233" s="348"/>
      <c r="AD233" s="348"/>
      <c r="AE233" s="348"/>
    </row>
    <row r="234">
      <c r="A234" s="376"/>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c r="AA234" s="348"/>
      <c r="AB234" s="348"/>
      <c r="AC234" s="348"/>
      <c r="AD234" s="348"/>
      <c r="AE234" s="348"/>
    </row>
    <row r="235">
      <c r="A235" s="376"/>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c r="AA235" s="348"/>
      <c r="AB235" s="348"/>
      <c r="AC235" s="348"/>
      <c r="AD235" s="348"/>
      <c r="AE235" s="348"/>
    </row>
    <row r="236">
      <c r="A236" s="376"/>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c r="AA236" s="348"/>
      <c r="AB236" s="348"/>
      <c r="AC236" s="348"/>
      <c r="AD236" s="348"/>
      <c r="AE236" s="348"/>
    </row>
    <row r="237">
      <c r="A237" s="376"/>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c r="AA237" s="348"/>
      <c r="AB237" s="348"/>
      <c r="AC237" s="348"/>
      <c r="AD237" s="348"/>
      <c r="AE237" s="348"/>
    </row>
    <row r="238">
      <c r="A238" s="376"/>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c r="AA238" s="348"/>
      <c r="AB238" s="348"/>
      <c r="AC238" s="348"/>
      <c r="AD238" s="348"/>
      <c r="AE238" s="348"/>
    </row>
    <row r="239">
      <c r="A239" s="376"/>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c r="AA239" s="348"/>
      <c r="AB239" s="348"/>
      <c r="AC239" s="348"/>
      <c r="AD239" s="348"/>
      <c r="AE239" s="348"/>
    </row>
    <row r="240">
      <c r="A240" s="376"/>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c r="AA240" s="348"/>
      <c r="AB240" s="348"/>
      <c r="AC240" s="348"/>
      <c r="AD240" s="348"/>
      <c r="AE240" s="348"/>
    </row>
    <row r="241">
      <c r="A241" s="376"/>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c r="AA241" s="348"/>
      <c r="AB241" s="348"/>
      <c r="AC241" s="348"/>
      <c r="AD241" s="348"/>
      <c r="AE241" s="348"/>
    </row>
    <row r="242">
      <c r="A242" s="376"/>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c r="AA242" s="348"/>
      <c r="AB242" s="348"/>
      <c r="AC242" s="348"/>
      <c r="AD242" s="348"/>
      <c r="AE242" s="348"/>
    </row>
    <row r="243">
      <c r="A243" s="376"/>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c r="AA243" s="348"/>
      <c r="AB243" s="348"/>
      <c r="AC243" s="348"/>
      <c r="AD243" s="348"/>
      <c r="AE243" s="348"/>
    </row>
    <row r="244">
      <c r="A244" s="376"/>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c r="AA244" s="348"/>
      <c r="AB244" s="348"/>
      <c r="AC244" s="348"/>
      <c r="AD244" s="348"/>
      <c r="AE244" s="348"/>
    </row>
    <row r="245">
      <c r="A245" s="376"/>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c r="AA245" s="348"/>
      <c r="AB245" s="348"/>
      <c r="AC245" s="348"/>
      <c r="AD245" s="348"/>
      <c r="AE245" s="348"/>
    </row>
    <row r="246">
      <c r="A246" s="376"/>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c r="AA246" s="348"/>
      <c r="AB246" s="348"/>
      <c r="AC246" s="348"/>
      <c r="AD246" s="348"/>
      <c r="AE246" s="348"/>
    </row>
    <row r="247">
      <c r="A247" s="376"/>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c r="AA247" s="348"/>
      <c r="AB247" s="348"/>
      <c r="AC247" s="348"/>
      <c r="AD247" s="348"/>
      <c r="AE247" s="348"/>
    </row>
    <row r="248">
      <c r="A248" s="376"/>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c r="AA248" s="348"/>
      <c r="AB248" s="348"/>
      <c r="AC248" s="348"/>
      <c r="AD248" s="348"/>
      <c r="AE248" s="348"/>
    </row>
    <row r="249">
      <c r="A249" s="376"/>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c r="AA249" s="348"/>
      <c r="AB249" s="348"/>
      <c r="AC249" s="348"/>
      <c r="AD249" s="348"/>
      <c r="AE249" s="348"/>
    </row>
    <row r="250">
      <c r="A250" s="376"/>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c r="AA250" s="348"/>
      <c r="AB250" s="348"/>
      <c r="AC250" s="348"/>
      <c r="AD250" s="348"/>
      <c r="AE250" s="348"/>
    </row>
    <row r="251">
      <c r="A251" s="376"/>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c r="AA251" s="348"/>
      <c r="AB251" s="348"/>
      <c r="AC251" s="348"/>
      <c r="AD251" s="348"/>
      <c r="AE251" s="348"/>
    </row>
    <row r="252">
      <c r="A252" s="376"/>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c r="AA252" s="348"/>
      <c r="AB252" s="348"/>
      <c r="AC252" s="348"/>
      <c r="AD252" s="348"/>
      <c r="AE252" s="348"/>
    </row>
    <row r="253">
      <c r="A253" s="376"/>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c r="AA253" s="348"/>
      <c r="AB253" s="348"/>
      <c r="AC253" s="348"/>
      <c r="AD253" s="348"/>
      <c r="AE253" s="348"/>
    </row>
    <row r="254">
      <c r="A254" s="376"/>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c r="AA254" s="348"/>
      <c r="AB254" s="348"/>
      <c r="AC254" s="348"/>
      <c r="AD254" s="348"/>
      <c r="AE254" s="348"/>
    </row>
    <row r="255">
      <c r="A255" s="376"/>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c r="AA255" s="348"/>
      <c r="AB255" s="348"/>
      <c r="AC255" s="348"/>
      <c r="AD255" s="348"/>
      <c r="AE255" s="348"/>
    </row>
    <row r="256">
      <c r="A256" s="376"/>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c r="AA256" s="348"/>
      <c r="AB256" s="348"/>
      <c r="AC256" s="348"/>
      <c r="AD256" s="348"/>
      <c r="AE256" s="348"/>
    </row>
    <row r="257">
      <c r="A257" s="376"/>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c r="AA257" s="348"/>
      <c r="AB257" s="348"/>
      <c r="AC257" s="348"/>
      <c r="AD257" s="348"/>
      <c r="AE257" s="348"/>
    </row>
    <row r="258">
      <c r="A258" s="376"/>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c r="AA258" s="348"/>
      <c r="AB258" s="348"/>
      <c r="AC258" s="348"/>
      <c r="AD258" s="348"/>
      <c r="AE258" s="348"/>
    </row>
    <row r="259">
      <c r="A259" s="376"/>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c r="AA259" s="348"/>
      <c r="AB259" s="348"/>
      <c r="AC259" s="348"/>
      <c r="AD259" s="348"/>
      <c r="AE259" s="348"/>
    </row>
    <row r="260">
      <c r="A260" s="376"/>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c r="AA260" s="348"/>
      <c r="AB260" s="348"/>
      <c r="AC260" s="348"/>
      <c r="AD260" s="348"/>
      <c r="AE260" s="348"/>
    </row>
    <row r="261">
      <c r="A261" s="376"/>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c r="AA261" s="348"/>
      <c r="AB261" s="348"/>
      <c r="AC261" s="348"/>
      <c r="AD261" s="348"/>
      <c r="AE261" s="348"/>
    </row>
    <row r="262">
      <c r="A262" s="376"/>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c r="AA262" s="348"/>
      <c r="AB262" s="348"/>
      <c r="AC262" s="348"/>
      <c r="AD262" s="348"/>
      <c r="AE262" s="348"/>
    </row>
    <row r="263">
      <c r="A263" s="376"/>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c r="AA263" s="348"/>
      <c r="AB263" s="348"/>
      <c r="AC263" s="348"/>
      <c r="AD263" s="348"/>
      <c r="AE263" s="348"/>
    </row>
    <row r="264">
      <c r="A264" s="376"/>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c r="AA264" s="348"/>
      <c r="AB264" s="348"/>
      <c r="AC264" s="348"/>
      <c r="AD264" s="348"/>
      <c r="AE264" s="348"/>
    </row>
    <row r="265">
      <c r="A265" s="376"/>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c r="AA265" s="348"/>
      <c r="AB265" s="348"/>
      <c r="AC265" s="348"/>
      <c r="AD265" s="348"/>
      <c r="AE265" s="348"/>
    </row>
    <row r="266">
      <c r="A266" s="376"/>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c r="AA266" s="348"/>
      <c r="AB266" s="348"/>
      <c r="AC266" s="348"/>
      <c r="AD266" s="348"/>
      <c r="AE266" s="348"/>
    </row>
    <row r="267">
      <c r="A267" s="376"/>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c r="AA267" s="348"/>
      <c r="AB267" s="348"/>
      <c r="AC267" s="348"/>
      <c r="AD267" s="348"/>
      <c r="AE267" s="348"/>
    </row>
    <row r="268">
      <c r="A268" s="376"/>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c r="AA268" s="348"/>
      <c r="AB268" s="348"/>
      <c r="AC268" s="348"/>
      <c r="AD268" s="348"/>
      <c r="AE268" s="348"/>
    </row>
    <row r="269">
      <c r="A269" s="376"/>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c r="AA269" s="348"/>
      <c r="AB269" s="348"/>
      <c r="AC269" s="348"/>
      <c r="AD269" s="348"/>
      <c r="AE269" s="348"/>
    </row>
    <row r="270">
      <c r="A270" s="376"/>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c r="AA270" s="348"/>
      <c r="AB270" s="348"/>
      <c r="AC270" s="348"/>
      <c r="AD270" s="348"/>
      <c r="AE270" s="348"/>
    </row>
    <row r="271">
      <c r="A271" s="376"/>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c r="AA271" s="348"/>
      <c r="AB271" s="348"/>
      <c r="AC271" s="348"/>
      <c r="AD271" s="348"/>
      <c r="AE271" s="348"/>
    </row>
    <row r="272">
      <c r="A272" s="376"/>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c r="AA272" s="348"/>
      <c r="AB272" s="348"/>
      <c r="AC272" s="348"/>
      <c r="AD272" s="348"/>
      <c r="AE272" s="348"/>
    </row>
    <row r="273">
      <c r="A273" s="376"/>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c r="AA273" s="348"/>
      <c r="AB273" s="348"/>
      <c r="AC273" s="348"/>
      <c r="AD273" s="348"/>
      <c r="AE273" s="348"/>
    </row>
    <row r="274">
      <c r="A274" s="376"/>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c r="AA274" s="348"/>
      <c r="AB274" s="348"/>
      <c r="AC274" s="348"/>
      <c r="AD274" s="348"/>
      <c r="AE274" s="348"/>
    </row>
    <row r="275">
      <c r="A275" s="376"/>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c r="AA275" s="348"/>
      <c r="AB275" s="348"/>
      <c r="AC275" s="348"/>
      <c r="AD275" s="348"/>
      <c r="AE275" s="348"/>
    </row>
    <row r="276">
      <c r="A276" s="376"/>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c r="AA276" s="348"/>
      <c r="AB276" s="348"/>
      <c r="AC276" s="348"/>
      <c r="AD276" s="348"/>
      <c r="AE276" s="348"/>
    </row>
    <row r="277">
      <c r="A277" s="376"/>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c r="AA277" s="348"/>
      <c r="AB277" s="348"/>
      <c r="AC277" s="348"/>
      <c r="AD277" s="348"/>
      <c r="AE277" s="348"/>
    </row>
    <row r="278">
      <c r="A278" s="376"/>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c r="AA278" s="348"/>
      <c r="AB278" s="348"/>
      <c r="AC278" s="348"/>
      <c r="AD278" s="348"/>
      <c r="AE278" s="348"/>
    </row>
    <row r="279">
      <c r="A279" s="376"/>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c r="AA279" s="348"/>
      <c r="AB279" s="348"/>
      <c r="AC279" s="348"/>
      <c r="AD279" s="348"/>
      <c r="AE279" s="348"/>
    </row>
    <row r="280">
      <c r="A280" s="376"/>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c r="AA280" s="348"/>
      <c r="AB280" s="348"/>
      <c r="AC280" s="348"/>
      <c r="AD280" s="348"/>
      <c r="AE280" s="348"/>
    </row>
    <row r="281">
      <c r="A281" s="376"/>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c r="AA281" s="348"/>
      <c r="AB281" s="348"/>
      <c r="AC281" s="348"/>
      <c r="AD281" s="348"/>
      <c r="AE281" s="348"/>
    </row>
    <row r="282">
      <c r="A282" s="376"/>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c r="AA282" s="348"/>
      <c r="AB282" s="348"/>
      <c r="AC282" s="348"/>
      <c r="AD282" s="348"/>
      <c r="AE282" s="348"/>
    </row>
    <row r="283">
      <c r="A283" s="376"/>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c r="AA283" s="348"/>
      <c r="AB283" s="348"/>
      <c r="AC283" s="348"/>
      <c r="AD283" s="348"/>
      <c r="AE283" s="348"/>
    </row>
    <row r="284">
      <c r="A284" s="376"/>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c r="AA284" s="348"/>
      <c r="AB284" s="348"/>
      <c r="AC284" s="348"/>
      <c r="AD284" s="348"/>
      <c r="AE284" s="348"/>
    </row>
    <row r="285">
      <c r="A285" s="376"/>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c r="AA285" s="348"/>
      <c r="AB285" s="348"/>
      <c r="AC285" s="348"/>
      <c r="AD285" s="348"/>
      <c r="AE285" s="348"/>
    </row>
    <row r="286">
      <c r="A286" s="376"/>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c r="AA286" s="348"/>
      <c r="AB286" s="348"/>
      <c r="AC286" s="348"/>
      <c r="AD286" s="348"/>
      <c r="AE286" s="348"/>
    </row>
    <row r="287">
      <c r="A287" s="376"/>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c r="AA287" s="348"/>
      <c r="AB287" s="348"/>
      <c r="AC287" s="348"/>
      <c r="AD287" s="348"/>
      <c r="AE287" s="348"/>
    </row>
    <row r="288">
      <c r="A288" s="376"/>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c r="AA288" s="348"/>
      <c r="AB288" s="348"/>
      <c r="AC288" s="348"/>
      <c r="AD288" s="348"/>
      <c r="AE288" s="348"/>
    </row>
    <row r="289">
      <c r="A289" s="376"/>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c r="AA289" s="348"/>
      <c r="AB289" s="348"/>
      <c r="AC289" s="348"/>
      <c r="AD289" s="348"/>
      <c r="AE289" s="348"/>
    </row>
    <row r="290">
      <c r="A290" s="376"/>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c r="AA290" s="348"/>
      <c r="AB290" s="348"/>
      <c r="AC290" s="348"/>
      <c r="AD290" s="348"/>
      <c r="AE290" s="348"/>
    </row>
    <row r="291">
      <c r="A291" s="376"/>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c r="AA291" s="348"/>
      <c r="AB291" s="348"/>
      <c r="AC291" s="348"/>
      <c r="AD291" s="348"/>
      <c r="AE291" s="348"/>
    </row>
    <row r="292">
      <c r="A292" s="376"/>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c r="AA292" s="348"/>
      <c r="AB292" s="348"/>
      <c r="AC292" s="348"/>
      <c r="AD292" s="348"/>
      <c r="AE292" s="348"/>
    </row>
    <row r="293">
      <c r="A293" s="376"/>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c r="AA293" s="348"/>
      <c r="AB293" s="348"/>
      <c r="AC293" s="348"/>
      <c r="AD293" s="348"/>
      <c r="AE293" s="348"/>
    </row>
    <row r="294">
      <c r="A294" s="376"/>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c r="AA294" s="348"/>
      <c r="AB294" s="348"/>
      <c r="AC294" s="348"/>
      <c r="AD294" s="348"/>
      <c r="AE294" s="348"/>
    </row>
    <row r="295">
      <c r="A295" s="376"/>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c r="AA295" s="348"/>
      <c r="AB295" s="348"/>
      <c r="AC295" s="348"/>
      <c r="AD295" s="348"/>
      <c r="AE295" s="348"/>
    </row>
    <row r="296">
      <c r="A296" s="376"/>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c r="AA296" s="348"/>
      <c r="AB296" s="348"/>
      <c r="AC296" s="348"/>
      <c r="AD296" s="348"/>
      <c r="AE296" s="348"/>
    </row>
    <row r="297">
      <c r="A297" s="376"/>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c r="AA297" s="348"/>
      <c r="AB297" s="348"/>
      <c r="AC297" s="348"/>
      <c r="AD297" s="348"/>
      <c r="AE297" s="348"/>
    </row>
    <row r="298">
      <c r="A298" s="376"/>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c r="AA298" s="348"/>
      <c r="AB298" s="348"/>
      <c r="AC298" s="348"/>
      <c r="AD298" s="348"/>
      <c r="AE298" s="348"/>
    </row>
    <row r="299">
      <c r="A299" s="376"/>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c r="AA299" s="348"/>
      <c r="AB299" s="348"/>
      <c r="AC299" s="348"/>
      <c r="AD299" s="348"/>
      <c r="AE299" s="348"/>
    </row>
    <row r="300">
      <c r="A300" s="376"/>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c r="AA300" s="348"/>
      <c r="AB300" s="348"/>
      <c r="AC300" s="348"/>
      <c r="AD300" s="348"/>
      <c r="AE300" s="348"/>
    </row>
    <row r="301">
      <c r="A301" s="376"/>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c r="AA301" s="348"/>
      <c r="AB301" s="348"/>
      <c r="AC301" s="348"/>
      <c r="AD301" s="348"/>
      <c r="AE301" s="348"/>
    </row>
    <row r="302">
      <c r="A302" s="376"/>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c r="AA302" s="348"/>
      <c r="AB302" s="348"/>
      <c r="AC302" s="348"/>
      <c r="AD302" s="348"/>
      <c r="AE302" s="348"/>
    </row>
    <row r="303">
      <c r="A303" s="376"/>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c r="AA303" s="348"/>
      <c r="AB303" s="348"/>
      <c r="AC303" s="348"/>
      <c r="AD303" s="348"/>
      <c r="AE303" s="348"/>
    </row>
    <row r="304">
      <c r="A304" s="376"/>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c r="AA304" s="348"/>
      <c r="AB304" s="348"/>
      <c r="AC304" s="348"/>
      <c r="AD304" s="348"/>
      <c r="AE304" s="348"/>
    </row>
    <row r="305">
      <c r="A305" s="376"/>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c r="AA305" s="348"/>
      <c r="AB305" s="348"/>
      <c r="AC305" s="348"/>
      <c r="AD305" s="348"/>
      <c r="AE305" s="348"/>
    </row>
    <row r="306">
      <c r="A306" s="376"/>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c r="AA306" s="348"/>
      <c r="AB306" s="348"/>
      <c r="AC306" s="348"/>
      <c r="AD306" s="348"/>
      <c r="AE306" s="348"/>
    </row>
    <row r="307">
      <c r="A307" s="376"/>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c r="AA307" s="348"/>
      <c r="AB307" s="348"/>
      <c r="AC307" s="348"/>
      <c r="AD307" s="348"/>
      <c r="AE307" s="348"/>
    </row>
    <row r="308">
      <c r="A308" s="376"/>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c r="AA308" s="348"/>
      <c r="AB308" s="348"/>
      <c r="AC308" s="348"/>
      <c r="AD308" s="348"/>
      <c r="AE308" s="348"/>
    </row>
    <row r="309">
      <c r="A309" s="376"/>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c r="AA309" s="348"/>
      <c r="AB309" s="348"/>
      <c r="AC309" s="348"/>
      <c r="AD309" s="348"/>
      <c r="AE309" s="348"/>
    </row>
    <row r="310">
      <c r="A310" s="376"/>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c r="AA310" s="348"/>
      <c r="AB310" s="348"/>
      <c r="AC310" s="348"/>
      <c r="AD310" s="348"/>
      <c r="AE310" s="348"/>
    </row>
    <row r="311">
      <c r="A311" s="376"/>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c r="AA311" s="348"/>
      <c r="AB311" s="348"/>
      <c r="AC311" s="348"/>
      <c r="AD311" s="348"/>
      <c r="AE311" s="348"/>
    </row>
    <row r="312">
      <c r="A312" s="376"/>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c r="AA312" s="348"/>
      <c r="AB312" s="348"/>
      <c r="AC312" s="348"/>
      <c r="AD312" s="348"/>
      <c r="AE312" s="348"/>
    </row>
    <row r="313">
      <c r="A313" s="376"/>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c r="AA313" s="348"/>
      <c r="AB313" s="348"/>
      <c r="AC313" s="348"/>
      <c r="AD313" s="348"/>
      <c r="AE313" s="348"/>
    </row>
    <row r="314">
      <c r="A314" s="376"/>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c r="AA314" s="348"/>
      <c r="AB314" s="348"/>
      <c r="AC314" s="348"/>
      <c r="AD314" s="348"/>
      <c r="AE314" s="348"/>
    </row>
    <row r="315">
      <c r="A315" s="376"/>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c r="AA315" s="348"/>
      <c r="AB315" s="348"/>
      <c r="AC315" s="348"/>
      <c r="AD315" s="348"/>
      <c r="AE315" s="348"/>
    </row>
    <row r="316">
      <c r="A316" s="376"/>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c r="AA316" s="348"/>
      <c r="AB316" s="348"/>
      <c r="AC316" s="348"/>
      <c r="AD316" s="348"/>
      <c r="AE316" s="348"/>
    </row>
    <row r="317">
      <c r="A317" s="376"/>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c r="AB317" s="348"/>
      <c r="AC317" s="348"/>
      <c r="AD317" s="348"/>
      <c r="AE317" s="348"/>
    </row>
    <row r="318">
      <c r="A318" s="376"/>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c r="AA318" s="348"/>
      <c r="AB318" s="348"/>
      <c r="AC318" s="348"/>
      <c r="AD318" s="348"/>
      <c r="AE318" s="348"/>
    </row>
    <row r="319">
      <c r="A319" s="376"/>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c r="AA319" s="348"/>
      <c r="AB319" s="348"/>
      <c r="AC319" s="348"/>
      <c r="AD319" s="348"/>
      <c r="AE319" s="348"/>
    </row>
    <row r="320">
      <c r="A320" s="376"/>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c r="AA320" s="348"/>
      <c r="AB320" s="348"/>
      <c r="AC320" s="348"/>
      <c r="AD320" s="348"/>
      <c r="AE320" s="348"/>
    </row>
    <row r="321">
      <c r="A321" s="376"/>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c r="AA321" s="348"/>
      <c r="AB321" s="348"/>
      <c r="AC321" s="348"/>
      <c r="AD321" s="348"/>
      <c r="AE321" s="348"/>
    </row>
    <row r="322">
      <c r="A322" s="376"/>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c r="AA322" s="348"/>
      <c r="AB322" s="348"/>
      <c r="AC322" s="348"/>
      <c r="AD322" s="348"/>
      <c r="AE322" s="348"/>
    </row>
    <row r="323">
      <c r="A323" s="376"/>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c r="AA323" s="348"/>
      <c r="AB323" s="348"/>
      <c r="AC323" s="348"/>
      <c r="AD323" s="348"/>
      <c r="AE323" s="348"/>
    </row>
    <row r="324">
      <c r="A324" s="376"/>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c r="AA324" s="348"/>
      <c r="AB324" s="348"/>
      <c r="AC324" s="348"/>
      <c r="AD324" s="348"/>
      <c r="AE324" s="348"/>
    </row>
    <row r="325">
      <c r="A325" s="376"/>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c r="AA325" s="348"/>
      <c r="AB325" s="348"/>
      <c r="AC325" s="348"/>
      <c r="AD325" s="348"/>
      <c r="AE325" s="348"/>
    </row>
    <row r="326">
      <c r="A326" s="376"/>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c r="AA326" s="348"/>
      <c r="AB326" s="348"/>
      <c r="AC326" s="348"/>
      <c r="AD326" s="348"/>
      <c r="AE326" s="348"/>
    </row>
    <row r="327">
      <c r="A327" s="376"/>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c r="AA327" s="348"/>
      <c r="AB327" s="348"/>
      <c r="AC327" s="348"/>
      <c r="AD327" s="348"/>
      <c r="AE327" s="348"/>
    </row>
    <row r="328">
      <c r="A328" s="376"/>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c r="AA328" s="348"/>
      <c r="AB328" s="348"/>
      <c r="AC328" s="348"/>
      <c r="AD328" s="348"/>
      <c r="AE328" s="348"/>
    </row>
    <row r="329">
      <c r="A329" s="376"/>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c r="AA329" s="348"/>
      <c r="AB329" s="348"/>
      <c r="AC329" s="348"/>
      <c r="AD329" s="348"/>
      <c r="AE329" s="348"/>
    </row>
    <row r="330">
      <c r="A330" s="376"/>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c r="AA330" s="348"/>
      <c r="AB330" s="348"/>
      <c r="AC330" s="348"/>
      <c r="AD330" s="348"/>
      <c r="AE330" s="348"/>
    </row>
    <row r="331">
      <c r="A331" s="376"/>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c r="AA331" s="348"/>
      <c r="AB331" s="348"/>
      <c r="AC331" s="348"/>
      <c r="AD331" s="348"/>
      <c r="AE331" s="348"/>
    </row>
    <row r="332">
      <c r="A332" s="376"/>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c r="AA332" s="348"/>
      <c r="AB332" s="348"/>
      <c r="AC332" s="348"/>
      <c r="AD332" s="348"/>
      <c r="AE332" s="348"/>
    </row>
    <row r="333">
      <c r="A333" s="376"/>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c r="AA333" s="348"/>
      <c r="AB333" s="348"/>
      <c r="AC333" s="348"/>
      <c r="AD333" s="348"/>
      <c r="AE333" s="348"/>
    </row>
    <row r="334">
      <c r="A334" s="376"/>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c r="AA334" s="348"/>
      <c r="AB334" s="348"/>
      <c r="AC334" s="348"/>
      <c r="AD334" s="348"/>
      <c r="AE334" s="348"/>
    </row>
    <row r="335">
      <c r="A335" s="376"/>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c r="AA335" s="348"/>
      <c r="AB335" s="348"/>
      <c r="AC335" s="348"/>
      <c r="AD335" s="348"/>
      <c r="AE335" s="348"/>
    </row>
    <row r="336">
      <c r="A336" s="376"/>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c r="AA336" s="348"/>
      <c r="AB336" s="348"/>
      <c r="AC336" s="348"/>
      <c r="AD336" s="348"/>
      <c r="AE336" s="348"/>
    </row>
    <row r="337">
      <c r="A337" s="376"/>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c r="AA337" s="348"/>
      <c r="AB337" s="348"/>
      <c r="AC337" s="348"/>
      <c r="AD337" s="348"/>
      <c r="AE337" s="348"/>
    </row>
    <row r="338">
      <c r="A338" s="376"/>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c r="AA338" s="348"/>
      <c r="AB338" s="348"/>
      <c r="AC338" s="348"/>
      <c r="AD338" s="348"/>
      <c r="AE338" s="348"/>
    </row>
    <row r="339">
      <c r="A339" s="376"/>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c r="AA339" s="348"/>
      <c r="AB339" s="348"/>
      <c r="AC339" s="348"/>
      <c r="AD339" s="348"/>
      <c r="AE339" s="348"/>
    </row>
    <row r="340">
      <c r="A340" s="376"/>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c r="AA340" s="348"/>
      <c r="AB340" s="348"/>
      <c r="AC340" s="348"/>
      <c r="AD340" s="348"/>
      <c r="AE340" s="348"/>
    </row>
    <row r="341">
      <c r="A341" s="376"/>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c r="AA341" s="348"/>
      <c r="AB341" s="348"/>
      <c r="AC341" s="348"/>
      <c r="AD341" s="348"/>
      <c r="AE341" s="348"/>
    </row>
    <row r="342">
      <c r="A342" s="376"/>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c r="AA342" s="348"/>
      <c r="AB342" s="348"/>
      <c r="AC342" s="348"/>
      <c r="AD342" s="348"/>
      <c r="AE342" s="348"/>
    </row>
    <row r="343">
      <c r="A343" s="376"/>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c r="AA343" s="348"/>
      <c r="AB343" s="348"/>
      <c r="AC343" s="348"/>
      <c r="AD343" s="348"/>
      <c r="AE343" s="348"/>
    </row>
    <row r="344">
      <c r="A344" s="376"/>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c r="AA344" s="348"/>
      <c r="AB344" s="348"/>
      <c r="AC344" s="348"/>
      <c r="AD344" s="348"/>
      <c r="AE344" s="348"/>
    </row>
    <row r="345">
      <c r="A345" s="376"/>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c r="AA345" s="348"/>
      <c r="AB345" s="348"/>
      <c r="AC345" s="348"/>
      <c r="AD345" s="348"/>
      <c r="AE345" s="348"/>
    </row>
    <row r="346">
      <c r="A346" s="376"/>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c r="AA346" s="348"/>
      <c r="AB346" s="348"/>
      <c r="AC346" s="348"/>
      <c r="AD346" s="348"/>
      <c r="AE346" s="348"/>
    </row>
    <row r="347">
      <c r="A347" s="376"/>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c r="AA347" s="348"/>
      <c r="AB347" s="348"/>
      <c r="AC347" s="348"/>
      <c r="AD347" s="348"/>
      <c r="AE347" s="348"/>
    </row>
    <row r="348">
      <c r="A348" s="376"/>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c r="AA348" s="348"/>
      <c r="AB348" s="348"/>
      <c r="AC348" s="348"/>
      <c r="AD348" s="348"/>
      <c r="AE348" s="348"/>
    </row>
    <row r="349">
      <c r="A349" s="376"/>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c r="AA349" s="348"/>
      <c r="AB349" s="348"/>
      <c r="AC349" s="348"/>
      <c r="AD349" s="348"/>
      <c r="AE349" s="348"/>
    </row>
    <row r="350">
      <c r="A350" s="376"/>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c r="AA350" s="348"/>
      <c r="AB350" s="348"/>
      <c r="AC350" s="348"/>
      <c r="AD350" s="348"/>
      <c r="AE350" s="348"/>
    </row>
    <row r="351">
      <c r="A351" s="376"/>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c r="AA351" s="348"/>
      <c r="AB351" s="348"/>
      <c r="AC351" s="348"/>
      <c r="AD351" s="348"/>
      <c r="AE351" s="348"/>
    </row>
    <row r="352">
      <c r="A352" s="376"/>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row>
    <row r="353">
      <c r="A353" s="376"/>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c r="AA353" s="348"/>
      <c r="AB353" s="348"/>
      <c r="AC353" s="348"/>
      <c r="AD353" s="348"/>
      <c r="AE353" s="348"/>
    </row>
    <row r="354">
      <c r="A354" s="376"/>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c r="AA354" s="348"/>
      <c r="AB354" s="348"/>
      <c r="AC354" s="348"/>
      <c r="AD354" s="348"/>
      <c r="AE354" s="348"/>
    </row>
    <row r="355">
      <c r="A355" s="376"/>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c r="AA355" s="348"/>
      <c r="AB355" s="348"/>
      <c r="AC355" s="348"/>
      <c r="AD355" s="348"/>
      <c r="AE355" s="348"/>
    </row>
    <row r="356">
      <c r="A356" s="376"/>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c r="AA356" s="348"/>
      <c r="AB356" s="348"/>
      <c r="AC356" s="348"/>
      <c r="AD356" s="348"/>
      <c r="AE356" s="348"/>
    </row>
    <row r="357">
      <c r="A357" s="376"/>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c r="AA357" s="348"/>
      <c r="AB357" s="348"/>
      <c r="AC357" s="348"/>
      <c r="AD357" s="348"/>
      <c r="AE357" s="348"/>
    </row>
    <row r="358">
      <c r="A358" s="376"/>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c r="AA358" s="348"/>
      <c r="AB358" s="348"/>
      <c r="AC358" s="348"/>
      <c r="AD358" s="348"/>
      <c r="AE358" s="348"/>
    </row>
    <row r="359">
      <c r="A359" s="376"/>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c r="AA359" s="348"/>
      <c r="AB359" s="348"/>
      <c r="AC359" s="348"/>
      <c r="AD359" s="348"/>
      <c r="AE359" s="348"/>
    </row>
    <row r="360">
      <c r="A360" s="376"/>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c r="AA360" s="348"/>
      <c r="AB360" s="348"/>
      <c r="AC360" s="348"/>
      <c r="AD360" s="348"/>
      <c r="AE360" s="348"/>
    </row>
    <row r="361">
      <c r="A361" s="376"/>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c r="AA361" s="348"/>
      <c r="AB361" s="348"/>
      <c r="AC361" s="348"/>
      <c r="AD361" s="348"/>
      <c r="AE361" s="348"/>
    </row>
    <row r="362">
      <c r="A362" s="376"/>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c r="AA362" s="348"/>
      <c r="AB362" s="348"/>
      <c r="AC362" s="348"/>
      <c r="AD362" s="348"/>
      <c r="AE362" s="348"/>
    </row>
    <row r="363">
      <c r="A363" s="376"/>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c r="AA363" s="348"/>
      <c r="AB363" s="348"/>
      <c r="AC363" s="348"/>
      <c r="AD363" s="348"/>
      <c r="AE363" s="348"/>
    </row>
    <row r="364">
      <c r="A364" s="376"/>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c r="AA364" s="348"/>
      <c r="AB364" s="348"/>
      <c r="AC364" s="348"/>
      <c r="AD364" s="348"/>
      <c r="AE364" s="348"/>
    </row>
    <row r="365">
      <c r="A365" s="376"/>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c r="AA365" s="348"/>
      <c r="AB365" s="348"/>
      <c r="AC365" s="348"/>
      <c r="AD365" s="348"/>
      <c r="AE365" s="348"/>
    </row>
    <row r="366">
      <c r="A366" s="376"/>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c r="AA366" s="348"/>
      <c r="AB366" s="348"/>
      <c r="AC366" s="348"/>
      <c r="AD366" s="348"/>
      <c r="AE366" s="348"/>
    </row>
    <row r="367">
      <c r="A367" s="376"/>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c r="AA367" s="348"/>
      <c r="AB367" s="348"/>
      <c r="AC367" s="348"/>
      <c r="AD367" s="348"/>
      <c r="AE367" s="348"/>
    </row>
    <row r="368">
      <c r="A368" s="376"/>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c r="AA368" s="348"/>
      <c r="AB368" s="348"/>
      <c r="AC368" s="348"/>
      <c r="AD368" s="348"/>
      <c r="AE368" s="348"/>
    </row>
    <row r="369">
      <c r="A369" s="376"/>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c r="AA369" s="348"/>
      <c r="AB369" s="348"/>
      <c r="AC369" s="348"/>
      <c r="AD369" s="348"/>
      <c r="AE369" s="348"/>
    </row>
    <row r="370">
      <c r="A370" s="376"/>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c r="AA370" s="348"/>
      <c r="AB370" s="348"/>
      <c r="AC370" s="348"/>
      <c r="AD370" s="348"/>
      <c r="AE370" s="348"/>
    </row>
    <row r="371">
      <c r="A371" s="376"/>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c r="AA371" s="348"/>
      <c r="AB371" s="348"/>
      <c r="AC371" s="348"/>
      <c r="AD371" s="348"/>
      <c r="AE371" s="348"/>
    </row>
    <row r="372">
      <c r="A372" s="376"/>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c r="AA372" s="348"/>
      <c r="AB372" s="348"/>
      <c r="AC372" s="348"/>
      <c r="AD372" s="348"/>
      <c r="AE372" s="348"/>
    </row>
    <row r="373">
      <c r="A373" s="376"/>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c r="AA373" s="348"/>
      <c r="AB373" s="348"/>
      <c r="AC373" s="348"/>
      <c r="AD373" s="348"/>
      <c r="AE373" s="348"/>
    </row>
    <row r="374">
      <c r="A374" s="376"/>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c r="AA374" s="348"/>
      <c r="AB374" s="348"/>
      <c r="AC374" s="348"/>
      <c r="AD374" s="348"/>
      <c r="AE374" s="348"/>
    </row>
    <row r="375">
      <c r="A375" s="376"/>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c r="AA375" s="348"/>
      <c r="AB375" s="348"/>
      <c r="AC375" s="348"/>
      <c r="AD375" s="348"/>
      <c r="AE375" s="348"/>
    </row>
    <row r="376">
      <c r="A376" s="376"/>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c r="AA376" s="348"/>
      <c r="AB376" s="348"/>
      <c r="AC376" s="348"/>
      <c r="AD376" s="348"/>
      <c r="AE376" s="348"/>
    </row>
    <row r="377">
      <c r="A377" s="376"/>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c r="AA377" s="348"/>
      <c r="AB377" s="348"/>
      <c r="AC377" s="348"/>
      <c r="AD377" s="348"/>
      <c r="AE377" s="348"/>
    </row>
    <row r="378">
      <c r="A378" s="376"/>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c r="AA378" s="348"/>
      <c r="AB378" s="348"/>
      <c r="AC378" s="348"/>
      <c r="AD378" s="348"/>
      <c r="AE378" s="348"/>
    </row>
    <row r="379">
      <c r="A379" s="376"/>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c r="AA379" s="348"/>
      <c r="AB379" s="348"/>
      <c r="AC379" s="348"/>
      <c r="AD379" s="348"/>
      <c r="AE379" s="348"/>
    </row>
    <row r="380">
      <c r="A380" s="376"/>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c r="AA380" s="348"/>
      <c r="AB380" s="348"/>
      <c r="AC380" s="348"/>
      <c r="AD380" s="348"/>
      <c r="AE380" s="348"/>
    </row>
    <row r="381">
      <c r="A381" s="376"/>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c r="AA381" s="348"/>
      <c r="AB381" s="348"/>
      <c r="AC381" s="348"/>
      <c r="AD381" s="348"/>
      <c r="AE381" s="348"/>
    </row>
    <row r="382">
      <c r="A382" s="376"/>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c r="AA382" s="348"/>
      <c r="AB382" s="348"/>
      <c r="AC382" s="348"/>
      <c r="AD382" s="348"/>
      <c r="AE382" s="348"/>
    </row>
    <row r="383">
      <c r="A383" s="376"/>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c r="AA383" s="348"/>
      <c r="AB383" s="348"/>
      <c r="AC383" s="348"/>
      <c r="AD383" s="348"/>
      <c r="AE383" s="348"/>
    </row>
    <row r="384">
      <c r="A384" s="376"/>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c r="AA384" s="348"/>
      <c r="AB384" s="348"/>
      <c r="AC384" s="348"/>
      <c r="AD384" s="348"/>
      <c r="AE384" s="348"/>
    </row>
    <row r="385">
      <c r="A385" s="376"/>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c r="AA385" s="348"/>
      <c r="AB385" s="348"/>
      <c r="AC385" s="348"/>
      <c r="AD385" s="348"/>
      <c r="AE385" s="348"/>
    </row>
    <row r="386">
      <c r="A386" s="376"/>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c r="AA386" s="348"/>
      <c r="AB386" s="348"/>
      <c r="AC386" s="348"/>
      <c r="AD386" s="348"/>
      <c r="AE386" s="348"/>
    </row>
    <row r="387">
      <c r="A387" s="376"/>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c r="AA387" s="348"/>
      <c r="AB387" s="348"/>
      <c r="AC387" s="348"/>
      <c r="AD387" s="348"/>
      <c r="AE387" s="348"/>
    </row>
    <row r="388">
      <c r="A388" s="376"/>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c r="AA388" s="348"/>
      <c r="AB388" s="348"/>
      <c r="AC388" s="348"/>
      <c r="AD388" s="348"/>
      <c r="AE388" s="348"/>
    </row>
    <row r="389">
      <c r="A389" s="376"/>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c r="AA389" s="348"/>
      <c r="AB389" s="348"/>
      <c r="AC389" s="348"/>
      <c r="AD389" s="348"/>
      <c r="AE389" s="348"/>
    </row>
    <row r="390">
      <c r="A390" s="376"/>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c r="AA390" s="348"/>
      <c r="AB390" s="348"/>
      <c r="AC390" s="348"/>
      <c r="AD390" s="348"/>
      <c r="AE390" s="348"/>
    </row>
    <row r="391">
      <c r="A391" s="376"/>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c r="AA391" s="348"/>
      <c r="AB391" s="348"/>
      <c r="AC391" s="348"/>
      <c r="AD391" s="348"/>
      <c r="AE391" s="348"/>
    </row>
    <row r="392">
      <c r="A392" s="376"/>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c r="AA392" s="348"/>
      <c r="AB392" s="348"/>
      <c r="AC392" s="348"/>
      <c r="AD392" s="348"/>
      <c r="AE392" s="348"/>
    </row>
    <row r="393">
      <c r="A393" s="376"/>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c r="AA393" s="348"/>
      <c r="AB393" s="348"/>
      <c r="AC393" s="348"/>
      <c r="AD393" s="348"/>
      <c r="AE393" s="348"/>
    </row>
    <row r="394">
      <c r="A394" s="376"/>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c r="AA394" s="348"/>
      <c r="AB394" s="348"/>
      <c r="AC394" s="348"/>
      <c r="AD394" s="348"/>
      <c r="AE394" s="348"/>
    </row>
    <row r="395">
      <c r="A395" s="376"/>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c r="AA395" s="348"/>
      <c r="AB395" s="348"/>
      <c r="AC395" s="348"/>
      <c r="AD395" s="348"/>
      <c r="AE395" s="348"/>
    </row>
    <row r="396">
      <c r="A396" s="376"/>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c r="AA396" s="348"/>
      <c r="AB396" s="348"/>
      <c r="AC396" s="348"/>
      <c r="AD396" s="348"/>
      <c r="AE396" s="348"/>
    </row>
    <row r="397">
      <c r="A397" s="376"/>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c r="AA397" s="348"/>
      <c r="AB397" s="348"/>
      <c r="AC397" s="348"/>
      <c r="AD397" s="348"/>
      <c r="AE397" s="348"/>
    </row>
    <row r="398">
      <c r="A398" s="376"/>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c r="AA398" s="348"/>
      <c r="AB398" s="348"/>
      <c r="AC398" s="348"/>
      <c r="AD398" s="348"/>
      <c r="AE398" s="348"/>
    </row>
    <row r="399">
      <c r="A399" s="376"/>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c r="AA399" s="348"/>
      <c r="AB399" s="348"/>
      <c r="AC399" s="348"/>
      <c r="AD399" s="348"/>
      <c r="AE399" s="348"/>
    </row>
    <row r="400">
      <c r="A400" s="376"/>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c r="AA400" s="348"/>
      <c r="AB400" s="348"/>
      <c r="AC400" s="348"/>
      <c r="AD400" s="348"/>
      <c r="AE400" s="348"/>
    </row>
    <row r="401">
      <c r="A401" s="376"/>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c r="AA401" s="348"/>
      <c r="AB401" s="348"/>
      <c r="AC401" s="348"/>
      <c r="AD401" s="348"/>
      <c r="AE401" s="348"/>
    </row>
    <row r="402">
      <c r="A402" s="376"/>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c r="AA402" s="348"/>
      <c r="AB402" s="348"/>
      <c r="AC402" s="348"/>
      <c r="AD402" s="348"/>
      <c r="AE402" s="348"/>
    </row>
    <row r="403">
      <c r="A403" s="376"/>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c r="AA403" s="348"/>
      <c r="AB403" s="348"/>
      <c r="AC403" s="348"/>
      <c r="AD403" s="348"/>
      <c r="AE403" s="348"/>
    </row>
    <row r="404">
      <c r="A404" s="376"/>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c r="AA404" s="348"/>
      <c r="AB404" s="348"/>
      <c r="AC404" s="348"/>
      <c r="AD404" s="348"/>
      <c r="AE404" s="348"/>
    </row>
    <row r="405">
      <c r="A405" s="376"/>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c r="AA405" s="348"/>
      <c r="AB405" s="348"/>
      <c r="AC405" s="348"/>
      <c r="AD405" s="348"/>
      <c r="AE405" s="348"/>
    </row>
    <row r="406">
      <c r="A406" s="376"/>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c r="AA406" s="348"/>
      <c r="AB406" s="348"/>
      <c r="AC406" s="348"/>
      <c r="AD406" s="348"/>
      <c r="AE406" s="348"/>
    </row>
    <row r="407">
      <c r="A407" s="376"/>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c r="AA407" s="348"/>
      <c r="AB407" s="348"/>
      <c r="AC407" s="348"/>
      <c r="AD407" s="348"/>
      <c r="AE407" s="348"/>
    </row>
    <row r="408">
      <c r="A408" s="376"/>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c r="AA408" s="348"/>
      <c r="AB408" s="348"/>
      <c r="AC408" s="348"/>
      <c r="AD408" s="348"/>
      <c r="AE408" s="348"/>
    </row>
    <row r="409">
      <c r="A409" s="376"/>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c r="AA409" s="348"/>
      <c r="AB409" s="348"/>
      <c r="AC409" s="348"/>
      <c r="AD409" s="348"/>
      <c r="AE409" s="348"/>
    </row>
    <row r="410">
      <c r="A410" s="376"/>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c r="AA410" s="348"/>
      <c r="AB410" s="348"/>
      <c r="AC410" s="348"/>
      <c r="AD410" s="348"/>
      <c r="AE410" s="348"/>
    </row>
    <row r="411">
      <c r="A411" s="376"/>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c r="AA411" s="348"/>
      <c r="AB411" s="348"/>
      <c r="AC411" s="348"/>
      <c r="AD411" s="348"/>
      <c r="AE411" s="348"/>
    </row>
    <row r="412">
      <c r="A412" s="376"/>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c r="AA412" s="348"/>
      <c r="AB412" s="348"/>
      <c r="AC412" s="348"/>
      <c r="AD412" s="348"/>
      <c r="AE412" s="348"/>
    </row>
    <row r="413">
      <c r="A413" s="376"/>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c r="AA413" s="348"/>
      <c r="AB413" s="348"/>
      <c r="AC413" s="348"/>
      <c r="AD413" s="348"/>
      <c r="AE413" s="348"/>
    </row>
    <row r="414">
      <c r="A414" s="376"/>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c r="AA414" s="348"/>
      <c r="AB414" s="348"/>
      <c r="AC414" s="348"/>
      <c r="AD414" s="348"/>
      <c r="AE414" s="348"/>
    </row>
    <row r="415">
      <c r="A415" s="376"/>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c r="AA415" s="348"/>
      <c r="AB415" s="348"/>
      <c r="AC415" s="348"/>
      <c r="AD415" s="348"/>
      <c r="AE415" s="348"/>
    </row>
    <row r="416">
      <c r="A416" s="376"/>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c r="AA416" s="348"/>
      <c r="AB416" s="348"/>
      <c r="AC416" s="348"/>
      <c r="AD416" s="348"/>
      <c r="AE416" s="348"/>
    </row>
    <row r="417">
      <c r="A417" s="376"/>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c r="AA417" s="348"/>
      <c r="AB417" s="348"/>
      <c r="AC417" s="348"/>
      <c r="AD417" s="348"/>
      <c r="AE417" s="348"/>
    </row>
    <row r="418">
      <c r="A418" s="376"/>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c r="AA418" s="348"/>
      <c r="AB418" s="348"/>
      <c r="AC418" s="348"/>
      <c r="AD418" s="348"/>
      <c r="AE418" s="348"/>
    </row>
    <row r="419">
      <c r="A419" s="376"/>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c r="AA419" s="348"/>
      <c r="AB419" s="348"/>
      <c r="AC419" s="348"/>
      <c r="AD419" s="348"/>
      <c r="AE419" s="348"/>
    </row>
    <row r="420">
      <c r="A420" s="376"/>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c r="AA420" s="348"/>
      <c r="AB420" s="348"/>
      <c r="AC420" s="348"/>
      <c r="AD420" s="348"/>
      <c r="AE420" s="348"/>
    </row>
    <row r="421">
      <c r="A421" s="376"/>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c r="AA421" s="348"/>
      <c r="AB421" s="348"/>
      <c r="AC421" s="348"/>
      <c r="AD421" s="348"/>
      <c r="AE421" s="348"/>
    </row>
    <row r="422">
      <c r="A422" s="376"/>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c r="AA422" s="348"/>
      <c r="AB422" s="348"/>
      <c r="AC422" s="348"/>
      <c r="AD422" s="348"/>
      <c r="AE422" s="348"/>
    </row>
    <row r="423">
      <c r="A423" s="376"/>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c r="AA423" s="348"/>
      <c r="AB423" s="348"/>
      <c r="AC423" s="348"/>
      <c r="AD423" s="348"/>
      <c r="AE423" s="348"/>
    </row>
    <row r="424">
      <c r="A424" s="376"/>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c r="AA424" s="348"/>
      <c r="AB424" s="348"/>
      <c r="AC424" s="348"/>
      <c r="AD424" s="348"/>
      <c r="AE424" s="348"/>
    </row>
    <row r="425">
      <c r="A425" s="376"/>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c r="AA425" s="348"/>
      <c r="AB425" s="348"/>
      <c r="AC425" s="348"/>
      <c r="AD425" s="348"/>
      <c r="AE425" s="348"/>
    </row>
    <row r="426">
      <c r="A426" s="376"/>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c r="AA426" s="348"/>
      <c r="AB426" s="348"/>
      <c r="AC426" s="348"/>
      <c r="AD426" s="348"/>
      <c r="AE426" s="348"/>
    </row>
    <row r="427">
      <c r="A427" s="376"/>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c r="AA427" s="348"/>
      <c r="AB427" s="348"/>
      <c r="AC427" s="348"/>
      <c r="AD427" s="348"/>
      <c r="AE427" s="348"/>
    </row>
    <row r="428">
      <c r="A428" s="376"/>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c r="AA428" s="348"/>
      <c r="AB428" s="348"/>
      <c r="AC428" s="348"/>
      <c r="AD428" s="348"/>
      <c r="AE428" s="348"/>
    </row>
    <row r="429">
      <c r="A429" s="376"/>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c r="AA429" s="348"/>
      <c r="AB429" s="348"/>
      <c r="AC429" s="348"/>
      <c r="AD429" s="348"/>
      <c r="AE429" s="348"/>
    </row>
    <row r="430">
      <c r="A430" s="376"/>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c r="AA430" s="348"/>
      <c r="AB430" s="348"/>
      <c r="AC430" s="348"/>
      <c r="AD430" s="348"/>
      <c r="AE430" s="348"/>
    </row>
    <row r="431">
      <c r="A431" s="376"/>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c r="AA431" s="348"/>
      <c r="AB431" s="348"/>
      <c r="AC431" s="348"/>
      <c r="AD431" s="348"/>
      <c r="AE431" s="348"/>
    </row>
    <row r="432">
      <c r="A432" s="376"/>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c r="AA432" s="348"/>
      <c r="AB432" s="348"/>
      <c r="AC432" s="348"/>
      <c r="AD432" s="348"/>
      <c r="AE432" s="348"/>
    </row>
    <row r="433">
      <c r="A433" s="376"/>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c r="AA433" s="348"/>
      <c r="AB433" s="348"/>
      <c r="AC433" s="348"/>
      <c r="AD433" s="348"/>
      <c r="AE433" s="348"/>
    </row>
    <row r="434">
      <c r="A434" s="376"/>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c r="AA434" s="348"/>
      <c r="AB434" s="348"/>
      <c r="AC434" s="348"/>
      <c r="AD434" s="348"/>
      <c r="AE434" s="348"/>
    </row>
    <row r="435">
      <c r="A435" s="376"/>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c r="AA435" s="348"/>
      <c r="AB435" s="348"/>
      <c r="AC435" s="348"/>
      <c r="AD435" s="348"/>
      <c r="AE435" s="348"/>
    </row>
    <row r="436">
      <c r="A436" s="376"/>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c r="AA436" s="348"/>
      <c r="AB436" s="348"/>
      <c r="AC436" s="348"/>
      <c r="AD436" s="348"/>
      <c r="AE436" s="348"/>
    </row>
    <row r="437">
      <c r="A437" s="376"/>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c r="AA437" s="348"/>
      <c r="AB437" s="348"/>
      <c r="AC437" s="348"/>
      <c r="AD437" s="348"/>
      <c r="AE437" s="348"/>
    </row>
    <row r="438">
      <c r="A438" s="376"/>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c r="AA438" s="348"/>
      <c r="AB438" s="348"/>
      <c r="AC438" s="348"/>
      <c r="AD438" s="348"/>
      <c r="AE438" s="348"/>
    </row>
    <row r="439">
      <c r="A439" s="376"/>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c r="AA439" s="348"/>
      <c r="AB439" s="348"/>
      <c r="AC439" s="348"/>
      <c r="AD439" s="348"/>
      <c r="AE439" s="348"/>
    </row>
    <row r="440">
      <c r="A440" s="376"/>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c r="AA440" s="348"/>
      <c r="AB440" s="348"/>
      <c r="AC440" s="348"/>
      <c r="AD440" s="348"/>
      <c r="AE440" s="348"/>
    </row>
    <row r="441">
      <c r="A441" s="376"/>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c r="AA441" s="348"/>
      <c r="AB441" s="348"/>
      <c r="AC441" s="348"/>
      <c r="AD441" s="348"/>
      <c r="AE441" s="348"/>
    </row>
    <row r="442">
      <c r="A442" s="376"/>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c r="AA442" s="348"/>
      <c r="AB442" s="348"/>
      <c r="AC442" s="348"/>
      <c r="AD442" s="348"/>
      <c r="AE442" s="348"/>
    </row>
    <row r="443">
      <c r="A443" s="376"/>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c r="AA443" s="348"/>
      <c r="AB443" s="348"/>
      <c r="AC443" s="348"/>
      <c r="AD443" s="348"/>
      <c r="AE443" s="348"/>
    </row>
    <row r="444">
      <c r="A444" s="376"/>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c r="AA444" s="348"/>
      <c r="AB444" s="348"/>
      <c r="AC444" s="348"/>
      <c r="AD444" s="348"/>
      <c r="AE444" s="348"/>
    </row>
    <row r="445">
      <c r="A445" s="376"/>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c r="AA445" s="348"/>
      <c r="AB445" s="348"/>
      <c r="AC445" s="348"/>
      <c r="AD445" s="348"/>
      <c r="AE445" s="348"/>
    </row>
    <row r="446">
      <c r="A446" s="376"/>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c r="AA446" s="348"/>
      <c r="AB446" s="348"/>
      <c r="AC446" s="348"/>
      <c r="AD446" s="348"/>
      <c r="AE446" s="348"/>
    </row>
    <row r="447">
      <c r="A447" s="376"/>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c r="AA447" s="348"/>
      <c r="AB447" s="348"/>
      <c r="AC447" s="348"/>
      <c r="AD447" s="348"/>
      <c r="AE447" s="348"/>
    </row>
    <row r="448">
      <c r="A448" s="376"/>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c r="AA448" s="348"/>
      <c r="AB448" s="348"/>
      <c r="AC448" s="348"/>
      <c r="AD448" s="348"/>
      <c r="AE448" s="348"/>
    </row>
    <row r="449">
      <c r="A449" s="376"/>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c r="AA449" s="348"/>
      <c r="AB449" s="348"/>
      <c r="AC449" s="348"/>
      <c r="AD449" s="348"/>
      <c r="AE449" s="348"/>
    </row>
    <row r="450">
      <c r="A450" s="376"/>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c r="AA450" s="348"/>
      <c r="AB450" s="348"/>
      <c r="AC450" s="348"/>
      <c r="AD450" s="348"/>
      <c r="AE450" s="348"/>
    </row>
    <row r="451">
      <c r="A451" s="376"/>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c r="AA451" s="348"/>
      <c r="AB451" s="348"/>
      <c r="AC451" s="348"/>
      <c r="AD451" s="348"/>
      <c r="AE451" s="348"/>
    </row>
    <row r="452">
      <c r="A452" s="376"/>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c r="AA452" s="348"/>
      <c r="AB452" s="348"/>
      <c r="AC452" s="348"/>
      <c r="AD452" s="348"/>
      <c r="AE452" s="348"/>
    </row>
    <row r="453">
      <c r="A453" s="376"/>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c r="AA453" s="348"/>
      <c r="AB453" s="348"/>
      <c r="AC453" s="348"/>
      <c r="AD453" s="348"/>
      <c r="AE453" s="348"/>
    </row>
    <row r="454">
      <c r="A454" s="376"/>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c r="AA454" s="348"/>
      <c r="AB454" s="348"/>
      <c r="AC454" s="348"/>
      <c r="AD454" s="348"/>
      <c r="AE454" s="348"/>
    </row>
    <row r="455">
      <c r="A455" s="376"/>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c r="AA455" s="348"/>
      <c r="AB455" s="348"/>
      <c r="AC455" s="348"/>
      <c r="AD455" s="348"/>
      <c r="AE455" s="348"/>
    </row>
    <row r="456">
      <c r="A456" s="376"/>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c r="AA456" s="348"/>
      <c r="AB456" s="348"/>
      <c r="AC456" s="348"/>
      <c r="AD456" s="348"/>
      <c r="AE456" s="348"/>
    </row>
    <row r="457">
      <c r="A457" s="376"/>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c r="AA457" s="348"/>
      <c r="AB457" s="348"/>
      <c r="AC457" s="348"/>
      <c r="AD457" s="348"/>
      <c r="AE457" s="348"/>
    </row>
    <row r="458">
      <c r="A458" s="376"/>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c r="AA458" s="348"/>
      <c r="AB458" s="348"/>
      <c r="AC458" s="348"/>
      <c r="AD458" s="348"/>
      <c r="AE458" s="348"/>
    </row>
    <row r="459">
      <c r="A459" s="376"/>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c r="AA459" s="348"/>
      <c r="AB459" s="348"/>
      <c r="AC459" s="348"/>
      <c r="AD459" s="348"/>
      <c r="AE459" s="348"/>
    </row>
    <row r="460">
      <c r="A460" s="376"/>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c r="AA460" s="348"/>
      <c r="AB460" s="348"/>
      <c r="AC460" s="348"/>
      <c r="AD460" s="348"/>
      <c r="AE460" s="348"/>
    </row>
    <row r="461">
      <c r="A461" s="376"/>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c r="AA461" s="348"/>
      <c r="AB461" s="348"/>
      <c r="AC461" s="348"/>
      <c r="AD461" s="348"/>
      <c r="AE461" s="348"/>
    </row>
    <row r="462">
      <c r="A462" s="376"/>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c r="AA462" s="348"/>
      <c r="AB462" s="348"/>
      <c r="AC462" s="348"/>
      <c r="AD462" s="348"/>
      <c r="AE462" s="348"/>
    </row>
    <row r="463">
      <c r="A463" s="376"/>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c r="AA463" s="348"/>
      <c r="AB463" s="348"/>
      <c r="AC463" s="348"/>
      <c r="AD463" s="348"/>
      <c r="AE463" s="348"/>
    </row>
    <row r="464">
      <c r="A464" s="376"/>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c r="AA464" s="348"/>
      <c r="AB464" s="348"/>
      <c r="AC464" s="348"/>
      <c r="AD464" s="348"/>
      <c r="AE464" s="348"/>
    </row>
    <row r="465">
      <c r="A465" s="376"/>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c r="AA465" s="348"/>
      <c r="AB465" s="348"/>
      <c r="AC465" s="348"/>
      <c r="AD465" s="348"/>
      <c r="AE465" s="348"/>
    </row>
    <row r="466">
      <c r="A466" s="376"/>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c r="AA466" s="348"/>
      <c r="AB466" s="348"/>
      <c r="AC466" s="348"/>
      <c r="AD466" s="348"/>
      <c r="AE466" s="348"/>
    </row>
    <row r="467">
      <c r="A467" s="376"/>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c r="AA467" s="348"/>
      <c r="AB467" s="348"/>
      <c r="AC467" s="348"/>
      <c r="AD467" s="348"/>
      <c r="AE467" s="348"/>
    </row>
    <row r="468">
      <c r="A468" s="376"/>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c r="AA468" s="348"/>
      <c r="AB468" s="348"/>
      <c r="AC468" s="348"/>
      <c r="AD468" s="348"/>
      <c r="AE468" s="348"/>
    </row>
    <row r="469">
      <c r="A469" s="376"/>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c r="AA469" s="348"/>
      <c r="AB469" s="348"/>
      <c r="AC469" s="348"/>
      <c r="AD469" s="348"/>
      <c r="AE469" s="348"/>
    </row>
    <row r="470">
      <c r="A470" s="376"/>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c r="AA470" s="348"/>
      <c r="AB470" s="348"/>
      <c r="AC470" s="348"/>
      <c r="AD470" s="348"/>
      <c r="AE470" s="348"/>
    </row>
    <row r="471">
      <c r="A471" s="376"/>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c r="AA471" s="348"/>
      <c r="AB471" s="348"/>
      <c r="AC471" s="348"/>
      <c r="AD471" s="348"/>
      <c r="AE471" s="348"/>
    </row>
    <row r="472">
      <c r="A472" s="376"/>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c r="AA472" s="348"/>
      <c r="AB472" s="348"/>
      <c r="AC472" s="348"/>
      <c r="AD472" s="348"/>
      <c r="AE472" s="348"/>
    </row>
    <row r="473">
      <c r="A473" s="376"/>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c r="AA473" s="348"/>
      <c r="AB473" s="348"/>
      <c r="AC473" s="348"/>
      <c r="AD473" s="348"/>
      <c r="AE473" s="348"/>
    </row>
    <row r="474">
      <c r="A474" s="376"/>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c r="AA474" s="348"/>
      <c r="AB474" s="348"/>
      <c r="AC474" s="348"/>
      <c r="AD474" s="348"/>
      <c r="AE474" s="348"/>
    </row>
    <row r="475">
      <c r="A475" s="376"/>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c r="AA475" s="348"/>
      <c r="AB475" s="348"/>
      <c r="AC475" s="348"/>
      <c r="AD475" s="348"/>
      <c r="AE475" s="348"/>
    </row>
    <row r="476">
      <c r="A476" s="376"/>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c r="AA476" s="348"/>
      <c r="AB476" s="348"/>
      <c r="AC476" s="348"/>
      <c r="AD476" s="348"/>
      <c r="AE476" s="348"/>
    </row>
    <row r="477">
      <c r="A477" s="376"/>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c r="AA477" s="348"/>
      <c r="AB477" s="348"/>
      <c r="AC477" s="348"/>
      <c r="AD477" s="348"/>
      <c r="AE477" s="348"/>
    </row>
    <row r="478">
      <c r="A478" s="376"/>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c r="AA478" s="348"/>
      <c r="AB478" s="348"/>
      <c r="AC478" s="348"/>
      <c r="AD478" s="348"/>
      <c r="AE478" s="348"/>
    </row>
    <row r="479">
      <c r="A479" s="376"/>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c r="AA479" s="348"/>
      <c r="AB479" s="348"/>
      <c r="AC479" s="348"/>
      <c r="AD479" s="348"/>
      <c r="AE479" s="348"/>
    </row>
    <row r="480">
      <c r="A480" s="376"/>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c r="AA480" s="348"/>
      <c r="AB480" s="348"/>
      <c r="AC480" s="348"/>
      <c r="AD480" s="348"/>
      <c r="AE480" s="348"/>
    </row>
    <row r="481">
      <c r="A481" s="376"/>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c r="AA481" s="348"/>
      <c r="AB481" s="348"/>
      <c r="AC481" s="348"/>
      <c r="AD481" s="348"/>
      <c r="AE481" s="348"/>
    </row>
    <row r="482">
      <c r="A482" s="376"/>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c r="AA482" s="348"/>
      <c r="AB482" s="348"/>
      <c r="AC482" s="348"/>
      <c r="AD482" s="348"/>
      <c r="AE482" s="348"/>
    </row>
    <row r="483">
      <c r="A483" s="376"/>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c r="AA483" s="348"/>
      <c r="AB483" s="348"/>
      <c r="AC483" s="348"/>
      <c r="AD483" s="348"/>
      <c r="AE483" s="348"/>
    </row>
    <row r="484">
      <c r="A484" s="376"/>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c r="AA484" s="348"/>
      <c r="AB484" s="348"/>
      <c r="AC484" s="348"/>
      <c r="AD484" s="348"/>
      <c r="AE484" s="348"/>
    </row>
    <row r="485">
      <c r="A485" s="376"/>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c r="AA485" s="348"/>
      <c r="AB485" s="348"/>
      <c r="AC485" s="348"/>
      <c r="AD485" s="348"/>
      <c r="AE485" s="348"/>
    </row>
    <row r="486">
      <c r="A486" s="376"/>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c r="AA486" s="348"/>
      <c r="AB486" s="348"/>
      <c r="AC486" s="348"/>
      <c r="AD486" s="348"/>
      <c r="AE486" s="348"/>
    </row>
    <row r="487">
      <c r="A487" s="376"/>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c r="AA487" s="348"/>
      <c r="AB487" s="348"/>
      <c r="AC487" s="348"/>
      <c r="AD487" s="348"/>
      <c r="AE487" s="348"/>
    </row>
    <row r="488">
      <c r="A488" s="376"/>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c r="AA488" s="348"/>
      <c r="AB488" s="348"/>
      <c r="AC488" s="348"/>
      <c r="AD488" s="348"/>
      <c r="AE488" s="348"/>
    </row>
    <row r="489">
      <c r="A489" s="376"/>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c r="AA489" s="348"/>
      <c r="AB489" s="348"/>
      <c r="AC489" s="348"/>
      <c r="AD489" s="348"/>
      <c r="AE489" s="348"/>
    </row>
    <row r="490">
      <c r="A490" s="376"/>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c r="AA490" s="348"/>
      <c r="AB490" s="348"/>
      <c r="AC490" s="348"/>
      <c r="AD490" s="348"/>
      <c r="AE490" s="348"/>
    </row>
    <row r="491">
      <c r="A491" s="376"/>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c r="AA491" s="348"/>
      <c r="AB491" s="348"/>
      <c r="AC491" s="348"/>
      <c r="AD491" s="348"/>
      <c r="AE491" s="348"/>
    </row>
    <row r="492">
      <c r="A492" s="376"/>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c r="AA492" s="348"/>
      <c r="AB492" s="348"/>
      <c r="AC492" s="348"/>
      <c r="AD492" s="348"/>
      <c r="AE492" s="348"/>
    </row>
    <row r="493">
      <c r="A493" s="376"/>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c r="AA493" s="348"/>
      <c r="AB493" s="348"/>
      <c r="AC493" s="348"/>
      <c r="AD493" s="348"/>
      <c r="AE493" s="348"/>
    </row>
    <row r="494">
      <c r="A494" s="376"/>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c r="AA494" s="348"/>
      <c r="AB494" s="348"/>
      <c r="AC494" s="348"/>
      <c r="AD494" s="348"/>
      <c r="AE494" s="348"/>
    </row>
    <row r="495">
      <c r="A495" s="376"/>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c r="AA495" s="348"/>
      <c r="AB495" s="348"/>
      <c r="AC495" s="348"/>
      <c r="AD495" s="348"/>
      <c r="AE495" s="348"/>
    </row>
    <row r="496">
      <c r="A496" s="376"/>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c r="AA496" s="348"/>
      <c r="AB496" s="348"/>
      <c r="AC496" s="348"/>
      <c r="AD496" s="348"/>
      <c r="AE496" s="348"/>
    </row>
    <row r="497">
      <c r="A497" s="376"/>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c r="AA497" s="348"/>
      <c r="AB497" s="348"/>
      <c r="AC497" s="348"/>
      <c r="AD497" s="348"/>
      <c r="AE497" s="348"/>
    </row>
    <row r="498">
      <c r="A498" s="376"/>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c r="AA498" s="348"/>
      <c r="AB498" s="348"/>
      <c r="AC498" s="348"/>
      <c r="AD498" s="348"/>
      <c r="AE498" s="348"/>
    </row>
    <row r="499">
      <c r="A499" s="376"/>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c r="AA499" s="348"/>
      <c r="AB499" s="348"/>
      <c r="AC499" s="348"/>
      <c r="AD499" s="348"/>
      <c r="AE499" s="348"/>
    </row>
    <row r="500">
      <c r="A500" s="376"/>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c r="AA500" s="348"/>
      <c r="AB500" s="348"/>
      <c r="AC500" s="348"/>
      <c r="AD500" s="348"/>
      <c r="AE500" s="348"/>
    </row>
    <row r="501">
      <c r="A501" s="376"/>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c r="AA501" s="348"/>
      <c r="AB501" s="348"/>
      <c r="AC501" s="348"/>
      <c r="AD501" s="348"/>
      <c r="AE501" s="348"/>
    </row>
    <row r="502">
      <c r="A502" s="376"/>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c r="AA502" s="348"/>
      <c r="AB502" s="348"/>
      <c r="AC502" s="348"/>
      <c r="AD502" s="348"/>
      <c r="AE502" s="348"/>
    </row>
    <row r="503">
      <c r="A503" s="376"/>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c r="AA503" s="348"/>
      <c r="AB503" s="348"/>
      <c r="AC503" s="348"/>
      <c r="AD503" s="348"/>
      <c r="AE503" s="348"/>
    </row>
    <row r="504">
      <c r="A504" s="376"/>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c r="AA504" s="348"/>
      <c r="AB504" s="348"/>
      <c r="AC504" s="348"/>
      <c r="AD504" s="348"/>
      <c r="AE504" s="348"/>
    </row>
    <row r="505">
      <c r="A505" s="376"/>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c r="AA505" s="348"/>
      <c r="AB505" s="348"/>
      <c r="AC505" s="348"/>
      <c r="AD505" s="348"/>
      <c r="AE505" s="348"/>
    </row>
    <row r="506">
      <c r="A506" s="376"/>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c r="AA506" s="348"/>
      <c r="AB506" s="348"/>
      <c r="AC506" s="348"/>
      <c r="AD506" s="348"/>
      <c r="AE506" s="348"/>
    </row>
    <row r="507">
      <c r="A507" s="376"/>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c r="AA507" s="348"/>
      <c r="AB507" s="348"/>
      <c r="AC507" s="348"/>
      <c r="AD507" s="348"/>
      <c r="AE507" s="348"/>
    </row>
    <row r="508">
      <c r="A508" s="376"/>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c r="AA508" s="348"/>
      <c r="AB508" s="348"/>
      <c r="AC508" s="348"/>
      <c r="AD508" s="348"/>
      <c r="AE508" s="348"/>
    </row>
    <row r="509">
      <c r="A509" s="376"/>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c r="AA509" s="348"/>
      <c r="AB509" s="348"/>
      <c r="AC509" s="348"/>
      <c r="AD509" s="348"/>
      <c r="AE509" s="348"/>
    </row>
    <row r="510">
      <c r="A510" s="376"/>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c r="AA510" s="348"/>
      <c r="AB510" s="348"/>
      <c r="AC510" s="348"/>
      <c r="AD510" s="348"/>
      <c r="AE510" s="348"/>
    </row>
    <row r="511">
      <c r="A511" s="376"/>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c r="AA511" s="348"/>
      <c r="AB511" s="348"/>
      <c r="AC511" s="348"/>
      <c r="AD511" s="348"/>
      <c r="AE511" s="348"/>
    </row>
    <row r="512">
      <c r="A512" s="376"/>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c r="AA512" s="348"/>
      <c r="AB512" s="348"/>
      <c r="AC512" s="348"/>
      <c r="AD512" s="348"/>
      <c r="AE512" s="348"/>
    </row>
    <row r="513">
      <c r="A513" s="376"/>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c r="AA513" s="348"/>
      <c r="AB513" s="348"/>
      <c r="AC513" s="348"/>
      <c r="AD513" s="348"/>
      <c r="AE513" s="348"/>
    </row>
    <row r="514">
      <c r="A514" s="376"/>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c r="AA514" s="348"/>
      <c r="AB514" s="348"/>
      <c r="AC514" s="348"/>
      <c r="AD514" s="348"/>
      <c r="AE514" s="348"/>
    </row>
    <row r="515">
      <c r="A515" s="376"/>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c r="AA515" s="348"/>
      <c r="AB515" s="348"/>
      <c r="AC515" s="348"/>
      <c r="AD515" s="348"/>
      <c r="AE515" s="348"/>
    </row>
    <row r="516">
      <c r="A516" s="376"/>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c r="AA516" s="348"/>
      <c r="AB516" s="348"/>
      <c r="AC516" s="348"/>
      <c r="AD516" s="348"/>
      <c r="AE516" s="348"/>
    </row>
    <row r="517">
      <c r="A517" s="376"/>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c r="AA517" s="348"/>
      <c r="AB517" s="348"/>
      <c r="AC517" s="348"/>
      <c r="AD517" s="348"/>
      <c r="AE517" s="348"/>
    </row>
    <row r="518">
      <c r="A518" s="376"/>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c r="AA518" s="348"/>
      <c r="AB518" s="348"/>
      <c r="AC518" s="348"/>
      <c r="AD518" s="348"/>
      <c r="AE518" s="348"/>
    </row>
    <row r="519">
      <c r="A519" s="376"/>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c r="AA519" s="348"/>
      <c r="AB519" s="348"/>
      <c r="AC519" s="348"/>
      <c r="AD519" s="348"/>
      <c r="AE519" s="348"/>
    </row>
    <row r="520">
      <c r="A520" s="376"/>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c r="AA520" s="348"/>
      <c r="AB520" s="348"/>
      <c r="AC520" s="348"/>
      <c r="AD520" s="348"/>
      <c r="AE520" s="348"/>
    </row>
    <row r="521">
      <c r="A521" s="376"/>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c r="AA521" s="348"/>
      <c r="AB521" s="348"/>
      <c r="AC521" s="348"/>
      <c r="AD521" s="348"/>
      <c r="AE521" s="348"/>
    </row>
    <row r="522">
      <c r="A522" s="376"/>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c r="AA522" s="348"/>
      <c r="AB522" s="348"/>
      <c r="AC522" s="348"/>
      <c r="AD522" s="348"/>
      <c r="AE522" s="348"/>
    </row>
    <row r="523">
      <c r="A523" s="376"/>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c r="AA523" s="348"/>
      <c r="AB523" s="348"/>
      <c r="AC523" s="348"/>
      <c r="AD523" s="348"/>
      <c r="AE523" s="348"/>
    </row>
    <row r="524">
      <c r="A524" s="376"/>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c r="AA524" s="348"/>
      <c r="AB524" s="348"/>
      <c r="AC524" s="348"/>
      <c r="AD524" s="348"/>
      <c r="AE524" s="348"/>
    </row>
    <row r="525">
      <c r="A525" s="376"/>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c r="AA525" s="348"/>
      <c r="AB525" s="348"/>
      <c r="AC525" s="348"/>
      <c r="AD525" s="348"/>
      <c r="AE525" s="348"/>
    </row>
    <row r="526">
      <c r="A526" s="376"/>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c r="AA526" s="348"/>
      <c r="AB526" s="348"/>
      <c r="AC526" s="348"/>
      <c r="AD526" s="348"/>
      <c r="AE526" s="348"/>
    </row>
    <row r="527">
      <c r="A527" s="376"/>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c r="AA527" s="348"/>
      <c r="AB527" s="348"/>
      <c r="AC527" s="348"/>
      <c r="AD527" s="348"/>
      <c r="AE527" s="348"/>
    </row>
    <row r="528">
      <c r="A528" s="376"/>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c r="AA528" s="348"/>
      <c r="AB528" s="348"/>
      <c r="AC528" s="348"/>
      <c r="AD528" s="348"/>
      <c r="AE528" s="348"/>
    </row>
    <row r="529">
      <c r="A529" s="376"/>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c r="AA529" s="348"/>
      <c r="AB529" s="348"/>
      <c r="AC529" s="348"/>
      <c r="AD529" s="348"/>
      <c r="AE529" s="348"/>
    </row>
    <row r="530">
      <c r="A530" s="376"/>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c r="AA530" s="348"/>
      <c r="AB530" s="348"/>
      <c r="AC530" s="348"/>
      <c r="AD530" s="348"/>
      <c r="AE530" s="348"/>
    </row>
    <row r="531">
      <c r="A531" s="376"/>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c r="AA531" s="348"/>
      <c r="AB531" s="348"/>
      <c r="AC531" s="348"/>
      <c r="AD531" s="348"/>
      <c r="AE531" s="348"/>
    </row>
    <row r="532">
      <c r="A532" s="376"/>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c r="AA532" s="348"/>
      <c r="AB532" s="348"/>
      <c r="AC532" s="348"/>
      <c r="AD532" s="348"/>
      <c r="AE532" s="348"/>
    </row>
    <row r="533">
      <c r="A533" s="376"/>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c r="AA533" s="348"/>
      <c r="AB533" s="348"/>
      <c r="AC533" s="348"/>
      <c r="AD533" s="348"/>
      <c r="AE533" s="348"/>
    </row>
    <row r="534">
      <c r="A534" s="376"/>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c r="AA534" s="348"/>
      <c r="AB534" s="348"/>
      <c r="AC534" s="348"/>
      <c r="AD534" s="348"/>
      <c r="AE534" s="348"/>
    </row>
    <row r="535">
      <c r="A535" s="376"/>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c r="AA535" s="348"/>
      <c r="AB535" s="348"/>
      <c r="AC535" s="348"/>
      <c r="AD535" s="348"/>
      <c r="AE535" s="348"/>
    </row>
    <row r="536">
      <c r="A536" s="376"/>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c r="AA536" s="348"/>
      <c r="AB536" s="348"/>
      <c r="AC536" s="348"/>
      <c r="AD536" s="348"/>
      <c r="AE536" s="348"/>
    </row>
    <row r="537">
      <c r="A537" s="376"/>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c r="AA537" s="348"/>
      <c r="AB537" s="348"/>
      <c r="AC537" s="348"/>
      <c r="AD537" s="348"/>
      <c r="AE537" s="348"/>
    </row>
    <row r="538">
      <c r="A538" s="376"/>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c r="AA538" s="348"/>
      <c r="AB538" s="348"/>
      <c r="AC538" s="348"/>
      <c r="AD538" s="348"/>
      <c r="AE538" s="348"/>
    </row>
    <row r="539">
      <c r="A539" s="376"/>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c r="AA539" s="348"/>
      <c r="AB539" s="348"/>
      <c r="AC539" s="348"/>
      <c r="AD539" s="348"/>
      <c r="AE539" s="348"/>
    </row>
    <row r="540">
      <c r="A540" s="376"/>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c r="AA540" s="348"/>
      <c r="AB540" s="348"/>
      <c r="AC540" s="348"/>
      <c r="AD540" s="348"/>
      <c r="AE540" s="348"/>
    </row>
    <row r="541">
      <c r="A541" s="376"/>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c r="AA541" s="348"/>
      <c r="AB541" s="348"/>
      <c r="AC541" s="348"/>
      <c r="AD541" s="348"/>
      <c r="AE541" s="348"/>
    </row>
    <row r="542">
      <c r="A542" s="376"/>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c r="AA542" s="348"/>
      <c r="AB542" s="348"/>
      <c r="AC542" s="348"/>
      <c r="AD542" s="348"/>
      <c r="AE542" s="348"/>
    </row>
    <row r="543">
      <c r="A543" s="376"/>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c r="AA543" s="348"/>
      <c r="AB543" s="348"/>
      <c r="AC543" s="348"/>
      <c r="AD543" s="348"/>
      <c r="AE543" s="348"/>
    </row>
    <row r="544">
      <c r="A544" s="376"/>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c r="AA544" s="348"/>
      <c r="AB544" s="348"/>
      <c r="AC544" s="348"/>
      <c r="AD544" s="348"/>
      <c r="AE544" s="348"/>
    </row>
    <row r="545">
      <c r="A545" s="376"/>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c r="AA545" s="348"/>
      <c r="AB545" s="348"/>
      <c r="AC545" s="348"/>
      <c r="AD545" s="348"/>
      <c r="AE545" s="348"/>
    </row>
    <row r="546">
      <c r="A546" s="376"/>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c r="AA546" s="348"/>
      <c r="AB546" s="348"/>
      <c r="AC546" s="348"/>
      <c r="AD546" s="348"/>
      <c r="AE546" s="348"/>
    </row>
    <row r="547">
      <c r="A547" s="376"/>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c r="AA547" s="348"/>
      <c r="AB547" s="348"/>
      <c r="AC547" s="348"/>
      <c r="AD547" s="348"/>
      <c r="AE547" s="348"/>
    </row>
    <row r="548">
      <c r="A548" s="376"/>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c r="AA548" s="348"/>
      <c r="AB548" s="348"/>
      <c r="AC548" s="348"/>
      <c r="AD548" s="348"/>
      <c r="AE548" s="348"/>
    </row>
    <row r="549">
      <c r="A549" s="376"/>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c r="AA549" s="348"/>
      <c r="AB549" s="348"/>
      <c r="AC549" s="348"/>
      <c r="AD549" s="348"/>
      <c r="AE549" s="348"/>
    </row>
    <row r="550">
      <c r="A550" s="376"/>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c r="AA550" s="348"/>
      <c r="AB550" s="348"/>
      <c r="AC550" s="348"/>
      <c r="AD550" s="348"/>
      <c r="AE550" s="348"/>
    </row>
    <row r="551">
      <c r="A551" s="376"/>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c r="AA551" s="348"/>
      <c r="AB551" s="348"/>
      <c r="AC551" s="348"/>
      <c r="AD551" s="348"/>
      <c r="AE551" s="348"/>
    </row>
    <row r="552">
      <c r="A552" s="376"/>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c r="AA552" s="348"/>
      <c r="AB552" s="348"/>
      <c r="AC552" s="348"/>
      <c r="AD552" s="348"/>
      <c r="AE552" s="348"/>
    </row>
    <row r="553">
      <c r="A553" s="376"/>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c r="AA553" s="348"/>
      <c r="AB553" s="348"/>
      <c r="AC553" s="348"/>
      <c r="AD553" s="348"/>
      <c r="AE553" s="348"/>
    </row>
    <row r="554">
      <c r="A554" s="376"/>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c r="AA554" s="348"/>
      <c r="AB554" s="348"/>
      <c r="AC554" s="348"/>
      <c r="AD554" s="348"/>
      <c r="AE554" s="348"/>
    </row>
    <row r="555">
      <c r="A555" s="376"/>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c r="AA555" s="348"/>
      <c r="AB555" s="348"/>
      <c r="AC555" s="348"/>
      <c r="AD555" s="348"/>
      <c r="AE555" s="348"/>
    </row>
    <row r="556">
      <c r="A556" s="376"/>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c r="AA556" s="348"/>
      <c r="AB556" s="348"/>
      <c r="AC556" s="348"/>
      <c r="AD556" s="348"/>
      <c r="AE556" s="348"/>
    </row>
    <row r="557">
      <c r="A557" s="376"/>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c r="AA557" s="348"/>
      <c r="AB557" s="348"/>
      <c r="AC557" s="348"/>
      <c r="AD557" s="348"/>
      <c r="AE557" s="348"/>
    </row>
    <row r="558">
      <c r="A558" s="376"/>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c r="AA558" s="348"/>
      <c r="AB558" s="348"/>
      <c r="AC558" s="348"/>
      <c r="AD558" s="348"/>
      <c r="AE558" s="348"/>
    </row>
    <row r="559">
      <c r="A559" s="376"/>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c r="AA559" s="348"/>
      <c r="AB559" s="348"/>
      <c r="AC559" s="348"/>
      <c r="AD559" s="348"/>
      <c r="AE559" s="348"/>
    </row>
    <row r="560">
      <c r="A560" s="376"/>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c r="AA560" s="348"/>
      <c r="AB560" s="348"/>
      <c r="AC560" s="348"/>
      <c r="AD560" s="348"/>
      <c r="AE560" s="348"/>
    </row>
    <row r="561">
      <c r="A561" s="376"/>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c r="AA561" s="348"/>
      <c r="AB561" s="348"/>
      <c r="AC561" s="348"/>
      <c r="AD561" s="348"/>
      <c r="AE561" s="348"/>
    </row>
    <row r="562">
      <c r="A562" s="376"/>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c r="AA562" s="348"/>
      <c r="AB562" s="348"/>
      <c r="AC562" s="348"/>
      <c r="AD562" s="348"/>
      <c r="AE562" s="348"/>
    </row>
    <row r="563">
      <c r="A563" s="376"/>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c r="AA563" s="348"/>
      <c r="AB563" s="348"/>
      <c r="AC563" s="348"/>
      <c r="AD563" s="348"/>
      <c r="AE563" s="348"/>
    </row>
    <row r="564">
      <c r="A564" s="376"/>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c r="AA564" s="348"/>
      <c r="AB564" s="348"/>
      <c r="AC564" s="348"/>
      <c r="AD564" s="348"/>
      <c r="AE564" s="348"/>
    </row>
    <row r="565">
      <c r="A565" s="376"/>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c r="AA565" s="348"/>
      <c r="AB565" s="348"/>
      <c r="AC565" s="348"/>
      <c r="AD565" s="348"/>
      <c r="AE565" s="348"/>
    </row>
    <row r="566">
      <c r="A566" s="376"/>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c r="AA566" s="348"/>
      <c r="AB566" s="348"/>
      <c r="AC566" s="348"/>
      <c r="AD566" s="348"/>
      <c r="AE566" s="348"/>
    </row>
    <row r="567">
      <c r="A567" s="376"/>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c r="AA567" s="348"/>
      <c r="AB567" s="348"/>
      <c r="AC567" s="348"/>
      <c r="AD567" s="348"/>
      <c r="AE567" s="348"/>
    </row>
    <row r="568">
      <c r="A568" s="376"/>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c r="AA568" s="348"/>
      <c r="AB568" s="348"/>
      <c r="AC568" s="348"/>
      <c r="AD568" s="348"/>
      <c r="AE568" s="348"/>
    </row>
    <row r="569">
      <c r="A569" s="376"/>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c r="AA569" s="348"/>
      <c r="AB569" s="348"/>
      <c r="AC569" s="348"/>
      <c r="AD569" s="348"/>
      <c r="AE569" s="348"/>
    </row>
    <row r="570">
      <c r="A570" s="376"/>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c r="AA570" s="348"/>
      <c r="AB570" s="348"/>
      <c r="AC570" s="348"/>
      <c r="AD570" s="348"/>
      <c r="AE570" s="348"/>
    </row>
    <row r="571">
      <c r="A571" s="376"/>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c r="AA571" s="348"/>
      <c r="AB571" s="348"/>
      <c r="AC571" s="348"/>
      <c r="AD571" s="348"/>
      <c r="AE571" s="348"/>
    </row>
    <row r="572">
      <c r="A572" s="376"/>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c r="AA572" s="348"/>
      <c r="AB572" s="348"/>
      <c r="AC572" s="348"/>
      <c r="AD572" s="348"/>
      <c r="AE572" s="348"/>
    </row>
    <row r="573">
      <c r="A573" s="376"/>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c r="AA573" s="348"/>
      <c r="AB573" s="348"/>
      <c r="AC573" s="348"/>
      <c r="AD573" s="348"/>
      <c r="AE573" s="348"/>
    </row>
    <row r="574">
      <c r="A574" s="376"/>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c r="AA574" s="348"/>
      <c r="AB574" s="348"/>
      <c r="AC574" s="348"/>
      <c r="AD574" s="348"/>
      <c r="AE574" s="348"/>
    </row>
    <row r="575">
      <c r="A575" s="376"/>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c r="AA575" s="348"/>
      <c r="AB575" s="348"/>
      <c r="AC575" s="348"/>
      <c r="AD575" s="348"/>
      <c r="AE575" s="348"/>
    </row>
    <row r="576">
      <c r="A576" s="376"/>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c r="AA576" s="348"/>
      <c r="AB576" s="348"/>
      <c r="AC576" s="348"/>
      <c r="AD576" s="348"/>
      <c r="AE576" s="348"/>
    </row>
    <row r="577">
      <c r="A577" s="376"/>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c r="AA577" s="348"/>
      <c r="AB577" s="348"/>
      <c r="AC577" s="348"/>
      <c r="AD577" s="348"/>
      <c r="AE577" s="348"/>
    </row>
    <row r="578">
      <c r="A578" s="376"/>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c r="AA578" s="348"/>
      <c r="AB578" s="348"/>
      <c r="AC578" s="348"/>
      <c r="AD578" s="348"/>
      <c r="AE578" s="348"/>
    </row>
    <row r="579">
      <c r="A579" s="376"/>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c r="AA579" s="348"/>
      <c r="AB579" s="348"/>
      <c r="AC579" s="348"/>
      <c r="AD579" s="348"/>
      <c r="AE579" s="348"/>
    </row>
    <row r="580">
      <c r="A580" s="376"/>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c r="AA580" s="348"/>
      <c r="AB580" s="348"/>
      <c r="AC580" s="348"/>
      <c r="AD580" s="348"/>
      <c r="AE580" s="348"/>
    </row>
    <row r="581">
      <c r="A581" s="376"/>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c r="AA581" s="348"/>
      <c r="AB581" s="348"/>
      <c r="AC581" s="348"/>
      <c r="AD581" s="348"/>
      <c r="AE581" s="348"/>
    </row>
    <row r="582">
      <c r="A582" s="376"/>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c r="AA582" s="348"/>
      <c r="AB582" s="348"/>
      <c r="AC582" s="348"/>
      <c r="AD582" s="348"/>
      <c r="AE582" s="348"/>
    </row>
    <row r="583">
      <c r="A583" s="376"/>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c r="AA583" s="348"/>
      <c r="AB583" s="348"/>
      <c r="AC583" s="348"/>
      <c r="AD583" s="348"/>
      <c r="AE583" s="348"/>
    </row>
    <row r="584">
      <c r="A584" s="376"/>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c r="AA584" s="348"/>
      <c r="AB584" s="348"/>
      <c r="AC584" s="348"/>
      <c r="AD584" s="348"/>
      <c r="AE584" s="348"/>
    </row>
    <row r="585">
      <c r="A585" s="376"/>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c r="AA585" s="348"/>
      <c r="AB585" s="348"/>
      <c r="AC585" s="348"/>
      <c r="AD585" s="348"/>
      <c r="AE585" s="348"/>
    </row>
    <row r="586">
      <c r="A586" s="376"/>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c r="AA586" s="348"/>
      <c r="AB586" s="348"/>
      <c r="AC586" s="348"/>
      <c r="AD586" s="348"/>
      <c r="AE586" s="348"/>
    </row>
    <row r="587">
      <c r="A587" s="376"/>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c r="AA587" s="348"/>
      <c r="AB587" s="348"/>
      <c r="AC587" s="348"/>
      <c r="AD587" s="348"/>
      <c r="AE587" s="348"/>
    </row>
    <row r="588">
      <c r="A588" s="376"/>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c r="AA588" s="348"/>
      <c r="AB588" s="348"/>
      <c r="AC588" s="348"/>
      <c r="AD588" s="348"/>
      <c r="AE588" s="348"/>
    </row>
    <row r="589">
      <c r="A589" s="376"/>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c r="AA589" s="348"/>
      <c r="AB589" s="348"/>
      <c r="AC589" s="348"/>
      <c r="AD589" s="348"/>
      <c r="AE589" s="348"/>
    </row>
    <row r="590">
      <c r="A590" s="376"/>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c r="AA590" s="348"/>
      <c r="AB590" s="348"/>
      <c r="AC590" s="348"/>
      <c r="AD590" s="348"/>
      <c r="AE590" s="348"/>
    </row>
    <row r="591">
      <c r="A591" s="376"/>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c r="AA591" s="348"/>
      <c r="AB591" s="348"/>
      <c r="AC591" s="348"/>
      <c r="AD591" s="348"/>
      <c r="AE591" s="348"/>
    </row>
    <row r="592">
      <c r="A592" s="376"/>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c r="AA592" s="348"/>
      <c r="AB592" s="348"/>
      <c r="AC592" s="348"/>
      <c r="AD592" s="348"/>
      <c r="AE592" s="348"/>
    </row>
    <row r="593">
      <c r="A593" s="376"/>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c r="AA593" s="348"/>
      <c r="AB593" s="348"/>
      <c r="AC593" s="348"/>
      <c r="AD593" s="348"/>
      <c r="AE593" s="348"/>
    </row>
    <row r="594">
      <c r="A594" s="376"/>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c r="AA594" s="348"/>
      <c r="AB594" s="348"/>
      <c r="AC594" s="348"/>
      <c r="AD594" s="348"/>
      <c r="AE594" s="348"/>
    </row>
    <row r="595">
      <c r="A595" s="376"/>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c r="AA595" s="348"/>
      <c r="AB595" s="348"/>
      <c r="AC595" s="348"/>
      <c r="AD595" s="348"/>
      <c r="AE595" s="348"/>
    </row>
    <row r="596">
      <c r="A596" s="376"/>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c r="AA596" s="348"/>
      <c r="AB596" s="348"/>
      <c r="AC596" s="348"/>
      <c r="AD596" s="348"/>
      <c r="AE596" s="348"/>
    </row>
    <row r="597">
      <c r="A597" s="376"/>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c r="AA597" s="348"/>
      <c r="AB597" s="348"/>
      <c r="AC597" s="348"/>
      <c r="AD597" s="348"/>
      <c r="AE597" s="348"/>
    </row>
    <row r="598">
      <c r="A598" s="376"/>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c r="AA598" s="348"/>
      <c r="AB598" s="348"/>
      <c r="AC598" s="348"/>
      <c r="AD598" s="348"/>
      <c r="AE598" s="348"/>
    </row>
    <row r="599">
      <c r="A599" s="376"/>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c r="AA599" s="348"/>
      <c r="AB599" s="348"/>
      <c r="AC599" s="348"/>
      <c r="AD599" s="348"/>
      <c r="AE599" s="348"/>
    </row>
    <row r="600">
      <c r="A600" s="376"/>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c r="AA600" s="348"/>
      <c r="AB600" s="348"/>
      <c r="AC600" s="348"/>
      <c r="AD600" s="348"/>
      <c r="AE600" s="348"/>
    </row>
    <row r="601">
      <c r="A601" s="376"/>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c r="AA601" s="348"/>
      <c r="AB601" s="348"/>
      <c r="AC601" s="348"/>
      <c r="AD601" s="348"/>
      <c r="AE601" s="348"/>
    </row>
    <row r="602">
      <c r="A602" s="376"/>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c r="AA602" s="348"/>
      <c r="AB602" s="348"/>
      <c r="AC602" s="348"/>
      <c r="AD602" s="348"/>
      <c r="AE602" s="348"/>
    </row>
    <row r="603">
      <c r="A603" s="376"/>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c r="AA603" s="348"/>
      <c r="AB603" s="348"/>
      <c r="AC603" s="348"/>
      <c r="AD603" s="348"/>
      <c r="AE603" s="348"/>
    </row>
    <row r="604">
      <c r="A604" s="376"/>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c r="AA604" s="348"/>
      <c r="AB604" s="348"/>
      <c r="AC604" s="348"/>
      <c r="AD604" s="348"/>
      <c r="AE604" s="348"/>
    </row>
    <row r="605">
      <c r="A605" s="376"/>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c r="AA605" s="348"/>
      <c r="AB605" s="348"/>
      <c r="AC605" s="348"/>
      <c r="AD605" s="348"/>
      <c r="AE605" s="348"/>
    </row>
    <row r="606">
      <c r="A606" s="376"/>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c r="AA606" s="348"/>
      <c r="AB606" s="348"/>
      <c r="AC606" s="348"/>
      <c r="AD606" s="348"/>
      <c r="AE606" s="348"/>
    </row>
    <row r="607">
      <c r="A607" s="376"/>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c r="AA607" s="348"/>
      <c r="AB607" s="348"/>
      <c r="AC607" s="348"/>
      <c r="AD607" s="348"/>
      <c r="AE607" s="348"/>
    </row>
    <row r="608">
      <c r="A608" s="376"/>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c r="AA608" s="348"/>
      <c r="AB608" s="348"/>
      <c r="AC608" s="348"/>
      <c r="AD608" s="348"/>
      <c r="AE608" s="348"/>
    </row>
    <row r="609">
      <c r="A609" s="376"/>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c r="AA609" s="348"/>
      <c r="AB609" s="348"/>
      <c r="AC609" s="348"/>
      <c r="AD609" s="348"/>
      <c r="AE609" s="348"/>
    </row>
    <row r="610">
      <c r="A610" s="376"/>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c r="AA610" s="348"/>
      <c r="AB610" s="348"/>
      <c r="AC610" s="348"/>
      <c r="AD610" s="348"/>
      <c r="AE610" s="348"/>
    </row>
    <row r="611">
      <c r="A611" s="376"/>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c r="AA611" s="348"/>
      <c r="AB611" s="348"/>
      <c r="AC611" s="348"/>
      <c r="AD611" s="348"/>
      <c r="AE611" s="348"/>
    </row>
    <row r="612">
      <c r="A612" s="376"/>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c r="AA612" s="348"/>
      <c r="AB612" s="348"/>
      <c r="AC612" s="348"/>
      <c r="AD612" s="348"/>
      <c r="AE612" s="348"/>
    </row>
    <row r="613">
      <c r="A613" s="376"/>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c r="AA613" s="348"/>
      <c r="AB613" s="348"/>
      <c r="AC613" s="348"/>
      <c r="AD613" s="348"/>
      <c r="AE613" s="348"/>
    </row>
    <row r="614">
      <c r="A614" s="376"/>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c r="AA614" s="348"/>
      <c r="AB614" s="348"/>
      <c r="AC614" s="348"/>
      <c r="AD614" s="348"/>
      <c r="AE614" s="348"/>
    </row>
    <row r="615">
      <c r="A615" s="376"/>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c r="AA615" s="348"/>
      <c r="AB615" s="348"/>
      <c r="AC615" s="348"/>
      <c r="AD615" s="348"/>
      <c r="AE615" s="348"/>
    </row>
    <row r="616">
      <c r="A616" s="376"/>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c r="AA616" s="348"/>
      <c r="AB616" s="348"/>
      <c r="AC616" s="348"/>
      <c r="AD616" s="348"/>
      <c r="AE616" s="348"/>
    </row>
    <row r="617">
      <c r="A617" s="376"/>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c r="AA617" s="348"/>
      <c r="AB617" s="348"/>
      <c r="AC617" s="348"/>
      <c r="AD617" s="348"/>
      <c r="AE617" s="348"/>
    </row>
    <row r="618">
      <c r="A618" s="376"/>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c r="AA618" s="348"/>
      <c r="AB618" s="348"/>
      <c r="AC618" s="348"/>
      <c r="AD618" s="348"/>
      <c r="AE618" s="348"/>
    </row>
    <row r="619">
      <c r="A619" s="376"/>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c r="AA619" s="348"/>
      <c r="AB619" s="348"/>
      <c r="AC619" s="348"/>
      <c r="AD619" s="348"/>
      <c r="AE619" s="348"/>
    </row>
    <row r="620">
      <c r="A620" s="376"/>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c r="AA620" s="348"/>
      <c r="AB620" s="348"/>
      <c r="AC620" s="348"/>
      <c r="AD620" s="348"/>
      <c r="AE620" s="348"/>
    </row>
    <row r="621">
      <c r="A621" s="376"/>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c r="AA621" s="348"/>
      <c r="AB621" s="348"/>
      <c r="AC621" s="348"/>
      <c r="AD621" s="348"/>
      <c r="AE621" s="348"/>
    </row>
    <row r="622">
      <c r="A622" s="376"/>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c r="AA622" s="348"/>
      <c r="AB622" s="348"/>
      <c r="AC622" s="348"/>
      <c r="AD622" s="348"/>
      <c r="AE622" s="348"/>
    </row>
    <row r="623">
      <c r="A623" s="376"/>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c r="AA623" s="348"/>
      <c r="AB623" s="348"/>
      <c r="AC623" s="348"/>
      <c r="AD623" s="348"/>
      <c r="AE623" s="348"/>
    </row>
    <row r="624">
      <c r="A624" s="376"/>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c r="AA624" s="348"/>
      <c r="AB624" s="348"/>
      <c r="AC624" s="348"/>
      <c r="AD624" s="348"/>
      <c r="AE624" s="348"/>
    </row>
    <row r="625">
      <c r="A625" s="376"/>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c r="AA625" s="348"/>
      <c r="AB625" s="348"/>
      <c r="AC625" s="348"/>
      <c r="AD625" s="348"/>
      <c r="AE625" s="348"/>
    </row>
    <row r="626">
      <c r="A626" s="376"/>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c r="AA626" s="348"/>
      <c r="AB626" s="348"/>
      <c r="AC626" s="348"/>
      <c r="AD626" s="348"/>
      <c r="AE626" s="348"/>
    </row>
    <row r="627">
      <c r="A627" s="376"/>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c r="AA627" s="348"/>
      <c r="AB627" s="348"/>
      <c r="AC627" s="348"/>
      <c r="AD627" s="348"/>
      <c r="AE627" s="348"/>
    </row>
    <row r="628">
      <c r="A628" s="376"/>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c r="AA628" s="348"/>
      <c r="AB628" s="348"/>
      <c r="AC628" s="348"/>
      <c r="AD628" s="348"/>
      <c r="AE628" s="348"/>
    </row>
    <row r="629">
      <c r="A629" s="376"/>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c r="AA629" s="348"/>
      <c r="AB629" s="348"/>
      <c r="AC629" s="348"/>
      <c r="AD629" s="348"/>
      <c r="AE629" s="348"/>
    </row>
    <row r="630">
      <c r="A630" s="376"/>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c r="AA630" s="348"/>
      <c r="AB630" s="348"/>
      <c r="AC630" s="348"/>
      <c r="AD630" s="348"/>
      <c r="AE630" s="348"/>
    </row>
    <row r="631">
      <c r="A631" s="376"/>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c r="AA631" s="348"/>
      <c r="AB631" s="348"/>
      <c r="AC631" s="348"/>
      <c r="AD631" s="348"/>
      <c r="AE631" s="348"/>
    </row>
    <row r="632">
      <c r="A632" s="376"/>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c r="AA632" s="348"/>
      <c r="AB632" s="348"/>
      <c r="AC632" s="348"/>
      <c r="AD632" s="348"/>
      <c r="AE632" s="348"/>
    </row>
    <row r="633">
      <c r="A633" s="376"/>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c r="AA633" s="348"/>
      <c r="AB633" s="348"/>
      <c r="AC633" s="348"/>
      <c r="AD633" s="348"/>
      <c r="AE633" s="348"/>
    </row>
    <row r="634">
      <c r="A634" s="376"/>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c r="AA634" s="348"/>
      <c r="AB634" s="348"/>
      <c r="AC634" s="348"/>
      <c r="AD634" s="348"/>
      <c r="AE634" s="348"/>
    </row>
    <row r="635">
      <c r="A635" s="376"/>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c r="AA635" s="348"/>
      <c r="AB635" s="348"/>
      <c r="AC635" s="348"/>
      <c r="AD635" s="348"/>
      <c r="AE635" s="348"/>
    </row>
    <row r="636">
      <c r="A636" s="376"/>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c r="AA636" s="348"/>
      <c r="AB636" s="348"/>
      <c r="AC636" s="348"/>
      <c r="AD636" s="348"/>
      <c r="AE636" s="348"/>
    </row>
    <row r="637">
      <c r="A637" s="376"/>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c r="AA637" s="348"/>
      <c r="AB637" s="348"/>
      <c r="AC637" s="348"/>
      <c r="AD637" s="348"/>
      <c r="AE637" s="348"/>
    </row>
    <row r="638">
      <c r="A638" s="376"/>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c r="AA638" s="348"/>
      <c r="AB638" s="348"/>
      <c r="AC638" s="348"/>
      <c r="AD638" s="348"/>
      <c r="AE638" s="348"/>
    </row>
    <row r="639">
      <c r="A639" s="376"/>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c r="AA639" s="348"/>
      <c r="AB639" s="348"/>
      <c r="AC639" s="348"/>
      <c r="AD639" s="348"/>
      <c r="AE639" s="348"/>
    </row>
    <row r="640">
      <c r="A640" s="376"/>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c r="AA640" s="348"/>
      <c r="AB640" s="348"/>
      <c r="AC640" s="348"/>
      <c r="AD640" s="348"/>
      <c r="AE640" s="348"/>
    </row>
    <row r="641">
      <c r="A641" s="376"/>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c r="AA641" s="348"/>
      <c r="AB641" s="348"/>
      <c r="AC641" s="348"/>
      <c r="AD641" s="348"/>
      <c r="AE641" s="348"/>
    </row>
    <row r="642">
      <c r="A642" s="376"/>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c r="AA642" s="348"/>
      <c r="AB642" s="348"/>
      <c r="AC642" s="348"/>
      <c r="AD642" s="348"/>
      <c r="AE642" s="348"/>
    </row>
    <row r="643">
      <c r="A643" s="376"/>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c r="AA643" s="348"/>
      <c r="AB643" s="348"/>
      <c r="AC643" s="348"/>
      <c r="AD643" s="348"/>
      <c r="AE643" s="348"/>
    </row>
    <row r="644">
      <c r="A644" s="376"/>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c r="AA644" s="348"/>
      <c r="AB644" s="348"/>
      <c r="AC644" s="348"/>
      <c r="AD644" s="348"/>
      <c r="AE644" s="348"/>
    </row>
    <row r="645">
      <c r="A645" s="376"/>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c r="AA645" s="348"/>
      <c r="AB645" s="348"/>
      <c r="AC645" s="348"/>
      <c r="AD645" s="348"/>
      <c r="AE645" s="348"/>
    </row>
    <row r="646">
      <c r="A646" s="376"/>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c r="AA646" s="348"/>
      <c r="AB646" s="348"/>
      <c r="AC646" s="348"/>
      <c r="AD646" s="348"/>
      <c r="AE646" s="348"/>
    </row>
    <row r="647">
      <c r="A647" s="376"/>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c r="AA647" s="348"/>
      <c r="AB647" s="348"/>
      <c r="AC647" s="348"/>
      <c r="AD647" s="348"/>
      <c r="AE647" s="348"/>
    </row>
    <row r="648">
      <c r="A648" s="376"/>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c r="AA648" s="348"/>
      <c r="AB648" s="348"/>
      <c r="AC648" s="348"/>
      <c r="AD648" s="348"/>
      <c r="AE648" s="348"/>
    </row>
    <row r="649">
      <c r="A649" s="376"/>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c r="AA649" s="348"/>
      <c r="AB649" s="348"/>
      <c r="AC649" s="348"/>
      <c r="AD649" s="348"/>
      <c r="AE649" s="348"/>
    </row>
    <row r="650">
      <c r="A650" s="376"/>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c r="AA650" s="348"/>
      <c r="AB650" s="348"/>
      <c r="AC650" s="348"/>
      <c r="AD650" s="348"/>
      <c r="AE650" s="348"/>
    </row>
    <row r="651">
      <c r="A651" s="376"/>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c r="AA651" s="348"/>
      <c r="AB651" s="348"/>
      <c r="AC651" s="348"/>
      <c r="AD651" s="348"/>
      <c r="AE651" s="348"/>
    </row>
    <row r="652">
      <c r="A652" s="376"/>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c r="AA652" s="348"/>
      <c r="AB652" s="348"/>
      <c r="AC652" s="348"/>
      <c r="AD652" s="348"/>
      <c r="AE652" s="348"/>
    </row>
    <row r="653">
      <c r="A653" s="376"/>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c r="AA653" s="348"/>
      <c r="AB653" s="348"/>
      <c r="AC653" s="348"/>
      <c r="AD653" s="348"/>
      <c r="AE653" s="348"/>
    </row>
    <row r="654">
      <c r="A654" s="376"/>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c r="AA654" s="348"/>
      <c r="AB654" s="348"/>
      <c r="AC654" s="348"/>
      <c r="AD654" s="348"/>
      <c r="AE654" s="348"/>
    </row>
    <row r="655">
      <c r="A655" s="376"/>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c r="AA655" s="348"/>
      <c r="AB655" s="348"/>
      <c r="AC655" s="348"/>
      <c r="AD655" s="348"/>
      <c r="AE655" s="348"/>
    </row>
    <row r="656">
      <c r="A656" s="376"/>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c r="AA656" s="348"/>
      <c r="AB656" s="348"/>
      <c r="AC656" s="348"/>
      <c r="AD656" s="348"/>
      <c r="AE656" s="348"/>
    </row>
    <row r="657">
      <c r="A657" s="376"/>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c r="AA657" s="348"/>
      <c r="AB657" s="348"/>
      <c r="AC657" s="348"/>
      <c r="AD657" s="348"/>
      <c r="AE657" s="348"/>
    </row>
    <row r="658">
      <c r="A658" s="376"/>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c r="AA658" s="348"/>
      <c r="AB658" s="348"/>
      <c r="AC658" s="348"/>
      <c r="AD658" s="348"/>
      <c r="AE658" s="348"/>
    </row>
    <row r="659">
      <c r="A659" s="376"/>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c r="AA659" s="348"/>
      <c r="AB659" s="348"/>
      <c r="AC659" s="348"/>
      <c r="AD659" s="348"/>
      <c r="AE659" s="348"/>
    </row>
    <row r="660">
      <c r="A660" s="376"/>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c r="AA660" s="348"/>
      <c r="AB660" s="348"/>
      <c r="AC660" s="348"/>
      <c r="AD660" s="348"/>
      <c r="AE660" s="348"/>
    </row>
    <row r="661">
      <c r="A661" s="376"/>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c r="AA661" s="348"/>
      <c r="AB661" s="348"/>
      <c r="AC661" s="348"/>
      <c r="AD661" s="348"/>
      <c r="AE661" s="348"/>
    </row>
    <row r="662">
      <c r="A662" s="376"/>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c r="AA662" s="348"/>
      <c r="AB662" s="348"/>
      <c r="AC662" s="348"/>
      <c r="AD662" s="348"/>
      <c r="AE662" s="348"/>
    </row>
    <row r="663">
      <c r="A663" s="376"/>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c r="AA663" s="348"/>
      <c r="AB663" s="348"/>
      <c r="AC663" s="348"/>
      <c r="AD663" s="348"/>
      <c r="AE663" s="348"/>
    </row>
    <row r="664">
      <c r="A664" s="376"/>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c r="AA664" s="348"/>
      <c r="AB664" s="348"/>
      <c r="AC664" s="348"/>
      <c r="AD664" s="348"/>
      <c r="AE664" s="348"/>
    </row>
    <row r="665">
      <c r="A665" s="376"/>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c r="AA665" s="348"/>
      <c r="AB665" s="348"/>
      <c r="AC665" s="348"/>
      <c r="AD665" s="348"/>
      <c r="AE665" s="348"/>
    </row>
    <row r="666">
      <c r="A666" s="376"/>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c r="AA666" s="348"/>
      <c r="AB666" s="348"/>
      <c r="AC666" s="348"/>
      <c r="AD666" s="348"/>
      <c r="AE666" s="348"/>
    </row>
    <row r="667">
      <c r="A667" s="376"/>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c r="AA667" s="348"/>
      <c r="AB667" s="348"/>
      <c r="AC667" s="348"/>
      <c r="AD667" s="348"/>
      <c r="AE667" s="348"/>
    </row>
    <row r="668">
      <c r="A668" s="376"/>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c r="AA668" s="348"/>
      <c r="AB668" s="348"/>
      <c r="AC668" s="348"/>
      <c r="AD668" s="348"/>
      <c r="AE668" s="348"/>
    </row>
    <row r="669">
      <c r="A669" s="376"/>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c r="AA669" s="348"/>
      <c r="AB669" s="348"/>
      <c r="AC669" s="348"/>
      <c r="AD669" s="348"/>
      <c r="AE669" s="348"/>
    </row>
    <row r="670">
      <c r="A670" s="376"/>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c r="AA670" s="348"/>
      <c r="AB670" s="348"/>
      <c r="AC670" s="348"/>
      <c r="AD670" s="348"/>
      <c r="AE670" s="348"/>
    </row>
    <row r="671">
      <c r="A671" s="376"/>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c r="AA671" s="348"/>
      <c r="AB671" s="348"/>
      <c r="AC671" s="348"/>
      <c r="AD671" s="348"/>
      <c r="AE671" s="348"/>
    </row>
    <row r="672">
      <c r="A672" s="376"/>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c r="AA672" s="348"/>
      <c r="AB672" s="348"/>
      <c r="AC672" s="348"/>
      <c r="AD672" s="348"/>
      <c r="AE672" s="348"/>
    </row>
    <row r="673">
      <c r="A673" s="376"/>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c r="AA673" s="348"/>
      <c r="AB673" s="348"/>
      <c r="AC673" s="348"/>
      <c r="AD673" s="348"/>
      <c r="AE673" s="348"/>
    </row>
    <row r="674">
      <c r="A674" s="376"/>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c r="AA674" s="348"/>
      <c r="AB674" s="348"/>
      <c r="AC674" s="348"/>
      <c r="AD674" s="348"/>
      <c r="AE674" s="348"/>
    </row>
    <row r="675">
      <c r="A675" s="376"/>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c r="AA675" s="348"/>
      <c r="AB675" s="348"/>
      <c r="AC675" s="348"/>
      <c r="AD675" s="348"/>
      <c r="AE675" s="348"/>
    </row>
    <row r="676">
      <c r="A676" s="376"/>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c r="AA676" s="348"/>
      <c r="AB676" s="348"/>
      <c r="AC676" s="348"/>
      <c r="AD676" s="348"/>
      <c r="AE676" s="348"/>
    </row>
    <row r="677">
      <c r="A677" s="376"/>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c r="AA677" s="348"/>
      <c r="AB677" s="348"/>
      <c r="AC677" s="348"/>
      <c r="AD677" s="348"/>
      <c r="AE677" s="348"/>
    </row>
    <row r="678">
      <c r="A678" s="376"/>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c r="AA678" s="348"/>
      <c r="AB678" s="348"/>
      <c r="AC678" s="348"/>
      <c r="AD678" s="348"/>
      <c r="AE678" s="348"/>
    </row>
    <row r="679">
      <c r="A679" s="376"/>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c r="AA679" s="348"/>
      <c r="AB679" s="348"/>
      <c r="AC679" s="348"/>
      <c r="AD679" s="348"/>
      <c r="AE679" s="348"/>
    </row>
    <row r="680">
      <c r="A680" s="376"/>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c r="AA680" s="348"/>
      <c r="AB680" s="348"/>
      <c r="AC680" s="348"/>
      <c r="AD680" s="348"/>
      <c r="AE680" s="348"/>
    </row>
    <row r="681">
      <c r="A681" s="376"/>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c r="AA681" s="348"/>
      <c r="AB681" s="348"/>
      <c r="AC681" s="348"/>
      <c r="AD681" s="348"/>
      <c r="AE681" s="348"/>
    </row>
    <row r="682">
      <c r="A682" s="376"/>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c r="AA682" s="348"/>
      <c r="AB682" s="348"/>
      <c r="AC682" s="348"/>
      <c r="AD682" s="348"/>
      <c r="AE682" s="348"/>
    </row>
    <row r="683">
      <c r="A683" s="376"/>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c r="AA683" s="348"/>
      <c r="AB683" s="348"/>
      <c r="AC683" s="348"/>
      <c r="AD683" s="348"/>
      <c r="AE683" s="348"/>
    </row>
    <row r="684">
      <c r="A684" s="376"/>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c r="AA684" s="348"/>
      <c r="AB684" s="348"/>
      <c r="AC684" s="348"/>
      <c r="AD684" s="348"/>
      <c r="AE684" s="348"/>
    </row>
    <row r="685">
      <c r="A685" s="376"/>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c r="AA685" s="348"/>
      <c r="AB685" s="348"/>
      <c r="AC685" s="348"/>
      <c r="AD685" s="348"/>
      <c r="AE685" s="348"/>
    </row>
    <row r="686">
      <c r="A686" s="376"/>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c r="AA686" s="348"/>
      <c r="AB686" s="348"/>
      <c r="AC686" s="348"/>
      <c r="AD686" s="348"/>
      <c r="AE686" s="348"/>
    </row>
    <row r="687">
      <c r="A687" s="376"/>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c r="AA687" s="348"/>
      <c r="AB687" s="348"/>
      <c r="AC687" s="348"/>
      <c r="AD687" s="348"/>
      <c r="AE687" s="348"/>
    </row>
    <row r="688">
      <c r="A688" s="376"/>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c r="AA688" s="348"/>
      <c r="AB688" s="348"/>
      <c r="AC688" s="348"/>
      <c r="AD688" s="348"/>
      <c r="AE688" s="348"/>
    </row>
    <row r="689">
      <c r="A689" s="376"/>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c r="AA689" s="348"/>
      <c r="AB689" s="348"/>
      <c r="AC689" s="348"/>
      <c r="AD689" s="348"/>
      <c r="AE689" s="348"/>
    </row>
    <row r="690">
      <c r="A690" s="376"/>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c r="AA690" s="348"/>
      <c r="AB690" s="348"/>
      <c r="AC690" s="348"/>
      <c r="AD690" s="348"/>
      <c r="AE690" s="348"/>
    </row>
    <row r="691">
      <c r="A691" s="376"/>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c r="AA691" s="348"/>
      <c r="AB691" s="348"/>
      <c r="AC691" s="348"/>
      <c r="AD691" s="348"/>
      <c r="AE691" s="348"/>
    </row>
    <row r="692">
      <c r="A692" s="376"/>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c r="AA692" s="348"/>
      <c r="AB692" s="348"/>
      <c r="AC692" s="348"/>
      <c r="AD692" s="348"/>
      <c r="AE692" s="348"/>
    </row>
    <row r="693">
      <c r="A693" s="376"/>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c r="AA693" s="348"/>
      <c r="AB693" s="348"/>
      <c r="AC693" s="348"/>
      <c r="AD693" s="348"/>
      <c r="AE693" s="348"/>
    </row>
    <row r="694">
      <c r="A694" s="376"/>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c r="AA694" s="348"/>
      <c r="AB694" s="348"/>
      <c r="AC694" s="348"/>
      <c r="AD694" s="348"/>
      <c r="AE694" s="348"/>
    </row>
    <row r="695">
      <c r="A695" s="376"/>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c r="AA695" s="348"/>
      <c r="AB695" s="348"/>
      <c r="AC695" s="348"/>
      <c r="AD695" s="348"/>
      <c r="AE695" s="348"/>
    </row>
    <row r="696">
      <c r="A696" s="376"/>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c r="AA696" s="348"/>
      <c r="AB696" s="348"/>
      <c r="AC696" s="348"/>
      <c r="AD696" s="348"/>
      <c r="AE696" s="348"/>
    </row>
    <row r="697">
      <c r="A697" s="376"/>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c r="AA697" s="348"/>
      <c r="AB697" s="348"/>
      <c r="AC697" s="348"/>
      <c r="AD697" s="348"/>
      <c r="AE697" s="348"/>
    </row>
    <row r="698">
      <c r="A698" s="376"/>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c r="AA698" s="348"/>
      <c r="AB698" s="348"/>
      <c r="AC698" s="348"/>
      <c r="AD698" s="348"/>
      <c r="AE698" s="348"/>
    </row>
    <row r="699">
      <c r="A699" s="376"/>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c r="AA699" s="348"/>
      <c r="AB699" s="348"/>
      <c r="AC699" s="348"/>
      <c r="AD699" s="348"/>
      <c r="AE699" s="348"/>
    </row>
    <row r="700">
      <c r="A700" s="376"/>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c r="AA700" s="348"/>
      <c r="AB700" s="348"/>
      <c r="AC700" s="348"/>
      <c r="AD700" s="348"/>
      <c r="AE700" s="348"/>
    </row>
    <row r="701">
      <c r="A701" s="376"/>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c r="AA701" s="348"/>
      <c r="AB701" s="348"/>
      <c r="AC701" s="348"/>
      <c r="AD701" s="348"/>
      <c r="AE701" s="348"/>
    </row>
    <row r="702">
      <c r="A702" s="376"/>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c r="AA702" s="348"/>
      <c r="AB702" s="348"/>
      <c r="AC702" s="348"/>
      <c r="AD702" s="348"/>
      <c r="AE702" s="348"/>
    </row>
    <row r="703">
      <c r="A703" s="376"/>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c r="AA703" s="348"/>
      <c r="AB703" s="348"/>
      <c r="AC703" s="348"/>
      <c r="AD703" s="348"/>
      <c r="AE703" s="348"/>
    </row>
    <row r="704">
      <c r="A704" s="376"/>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c r="AA704" s="348"/>
      <c r="AB704" s="348"/>
      <c r="AC704" s="348"/>
      <c r="AD704" s="348"/>
      <c r="AE704" s="348"/>
    </row>
    <row r="705">
      <c r="A705" s="376"/>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c r="AA705" s="348"/>
      <c r="AB705" s="348"/>
      <c r="AC705" s="348"/>
      <c r="AD705" s="348"/>
      <c r="AE705" s="348"/>
    </row>
    <row r="706">
      <c r="A706" s="376"/>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c r="AA706" s="348"/>
      <c r="AB706" s="348"/>
      <c r="AC706" s="348"/>
      <c r="AD706" s="348"/>
      <c r="AE706" s="348"/>
    </row>
    <row r="707">
      <c r="A707" s="376"/>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c r="AA707" s="348"/>
      <c r="AB707" s="348"/>
      <c r="AC707" s="348"/>
      <c r="AD707" s="348"/>
      <c r="AE707" s="348"/>
    </row>
    <row r="708">
      <c r="A708" s="376"/>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c r="AA708" s="348"/>
      <c r="AB708" s="348"/>
      <c r="AC708" s="348"/>
      <c r="AD708" s="348"/>
      <c r="AE708" s="348"/>
    </row>
    <row r="709">
      <c r="A709" s="376"/>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c r="AA709" s="348"/>
      <c r="AB709" s="348"/>
      <c r="AC709" s="348"/>
      <c r="AD709" s="348"/>
      <c r="AE709" s="348"/>
    </row>
    <row r="710">
      <c r="A710" s="376"/>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c r="AA710" s="348"/>
      <c r="AB710" s="348"/>
      <c r="AC710" s="348"/>
      <c r="AD710" s="348"/>
      <c r="AE710" s="348"/>
    </row>
    <row r="711">
      <c r="A711" s="376"/>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c r="AA711" s="348"/>
      <c r="AB711" s="348"/>
      <c r="AC711" s="348"/>
      <c r="AD711" s="348"/>
      <c r="AE711" s="348"/>
    </row>
    <row r="712">
      <c r="A712" s="376"/>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c r="AA712" s="348"/>
      <c r="AB712" s="348"/>
      <c r="AC712" s="348"/>
      <c r="AD712" s="348"/>
      <c r="AE712" s="348"/>
    </row>
    <row r="713">
      <c r="A713" s="376"/>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c r="AA713" s="348"/>
      <c r="AB713" s="348"/>
      <c r="AC713" s="348"/>
      <c r="AD713" s="348"/>
      <c r="AE713" s="348"/>
    </row>
    <row r="714">
      <c r="A714" s="376"/>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c r="AA714" s="348"/>
      <c r="AB714" s="348"/>
      <c r="AC714" s="348"/>
      <c r="AD714" s="348"/>
      <c r="AE714" s="348"/>
    </row>
    <row r="715">
      <c r="A715" s="376"/>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c r="AA715" s="348"/>
      <c r="AB715" s="348"/>
      <c r="AC715" s="348"/>
      <c r="AD715" s="348"/>
      <c r="AE715" s="348"/>
    </row>
    <row r="716">
      <c r="A716" s="376"/>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c r="AA716" s="348"/>
      <c r="AB716" s="348"/>
      <c r="AC716" s="348"/>
      <c r="AD716" s="348"/>
      <c r="AE716" s="348"/>
    </row>
    <row r="717">
      <c r="A717" s="376"/>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c r="AA717" s="348"/>
      <c r="AB717" s="348"/>
      <c r="AC717" s="348"/>
      <c r="AD717" s="348"/>
      <c r="AE717" s="348"/>
    </row>
    <row r="718">
      <c r="A718" s="376"/>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c r="AA718" s="348"/>
      <c r="AB718" s="348"/>
      <c r="AC718" s="348"/>
      <c r="AD718" s="348"/>
      <c r="AE718" s="348"/>
    </row>
    <row r="719">
      <c r="A719" s="376"/>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c r="AA719" s="348"/>
      <c r="AB719" s="348"/>
      <c r="AC719" s="348"/>
      <c r="AD719" s="348"/>
      <c r="AE719" s="348"/>
    </row>
    <row r="720">
      <c r="A720" s="376"/>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c r="AA720" s="348"/>
      <c r="AB720" s="348"/>
      <c r="AC720" s="348"/>
      <c r="AD720" s="348"/>
      <c r="AE720" s="348"/>
    </row>
    <row r="721">
      <c r="A721" s="376"/>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c r="AA721" s="348"/>
      <c r="AB721" s="348"/>
      <c r="AC721" s="348"/>
      <c r="AD721" s="348"/>
      <c r="AE721" s="348"/>
    </row>
    <row r="722">
      <c r="A722" s="376"/>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c r="AA722" s="348"/>
      <c r="AB722" s="348"/>
      <c r="AC722" s="348"/>
      <c r="AD722" s="348"/>
      <c r="AE722" s="348"/>
    </row>
    <row r="723">
      <c r="A723" s="376"/>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c r="AA723" s="348"/>
      <c r="AB723" s="348"/>
      <c r="AC723" s="348"/>
      <c r="AD723" s="348"/>
      <c r="AE723" s="348"/>
    </row>
    <row r="724">
      <c r="A724" s="376"/>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c r="AA724" s="348"/>
      <c r="AB724" s="348"/>
      <c r="AC724" s="348"/>
      <c r="AD724" s="348"/>
      <c r="AE724" s="348"/>
    </row>
    <row r="725">
      <c r="A725" s="376"/>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c r="AA725" s="348"/>
      <c r="AB725" s="348"/>
      <c r="AC725" s="348"/>
      <c r="AD725" s="348"/>
      <c r="AE725" s="348"/>
    </row>
    <row r="726">
      <c r="A726" s="376"/>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c r="AA726" s="348"/>
      <c r="AB726" s="348"/>
      <c r="AC726" s="348"/>
      <c r="AD726" s="348"/>
      <c r="AE726" s="348"/>
    </row>
    <row r="727">
      <c r="A727" s="376"/>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c r="AA727" s="348"/>
      <c r="AB727" s="348"/>
      <c r="AC727" s="348"/>
      <c r="AD727" s="348"/>
      <c r="AE727" s="348"/>
    </row>
    <row r="728">
      <c r="A728" s="376"/>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c r="AA728" s="348"/>
      <c r="AB728" s="348"/>
      <c r="AC728" s="348"/>
      <c r="AD728" s="348"/>
      <c r="AE728" s="348"/>
    </row>
    <row r="729">
      <c r="A729" s="376"/>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c r="AA729" s="348"/>
      <c r="AB729" s="348"/>
      <c r="AC729" s="348"/>
      <c r="AD729" s="348"/>
      <c r="AE729" s="348"/>
    </row>
    <row r="730">
      <c r="A730" s="376"/>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c r="AA730" s="348"/>
      <c r="AB730" s="348"/>
      <c r="AC730" s="348"/>
      <c r="AD730" s="348"/>
      <c r="AE730" s="348"/>
    </row>
    <row r="731">
      <c r="A731" s="376"/>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c r="AA731" s="348"/>
      <c r="AB731" s="348"/>
      <c r="AC731" s="348"/>
      <c r="AD731" s="348"/>
      <c r="AE731" s="348"/>
    </row>
    <row r="732">
      <c r="A732" s="376"/>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c r="AA732" s="348"/>
      <c r="AB732" s="348"/>
      <c r="AC732" s="348"/>
      <c r="AD732" s="348"/>
      <c r="AE732" s="348"/>
    </row>
    <row r="733">
      <c r="A733" s="376"/>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c r="AA733" s="348"/>
      <c r="AB733" s="348"/>
      <c r="AC733" s="348"/>
      <c r="AD733" s="348"/>
      <c r="AE733" s="348"/>
    </row>
    <row r="734">
      <c r="A734" s="376"/>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c r="AA734" s="348"/>
      <c r="AB734" s="348"/>
      <c r="AC734" s="348"/>
      <c r="AD734" s="348"/>
      <c r="AE734" s="348"/>
    </row>
    <row r="735">
      <c r="A735" s="376"/>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c r="AA735" s="348"/>
      <c r="AB735" s="348"/>
      <c r="AC735" s="348"/>
      <c r="AD735" s="348"/>
      <c r="AE735" s="348"/>
    </row>
    <row r="736">
      <c r="A736" s="376"/>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c r="AA736" s="348"/>
      <c r="AB736" s="348"/>
      <c r="AC736" s="348"/>
      <c r="AD736" s="348"/>
      <c r="AE736" s="348"/>
    </row>
    <row r="737">
      <c r="A737" s="376"/>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c r="AA737" s="348"/>
      <c r="AB737" s="348"/>
      <c r="AC737" s="348"/>
      <c r="AD737" s="348"/>
      <c r="AE737" s="348"/>
    </row>
    <row r="738">
      <c r="A738" s="376"/>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c r="AA738" s="348"/>
      <c r="AB738" s="348"/>
      <c r="AC738" s="348"/>
      <c r="AD738" s="348"/>
      <c r="AE738" s="348"/>
    </row>
    <row r="739">
      <c r="A739" s="376"/>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c r="AA739" s="348"/>
      <c r="AB739" s="348"/>
      <c r="AC739" s="348"/>
      <c r="AD739" s="348"/>
      <c r="AE739" s="348"/>
    </row>
    <row r="740">
      <c r="A740" s="376"/>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c r="AA740" s="348"/>
      <c r="AB740" s="348"/>
      <c r="AC740" s="348"/>
      <c r="AD740" s="348"/>
      <c r="AE740" s="348"/>
    </row>
    <row r="741">
      <c r="A741" s="376"/>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c r="AA741" s="348"/>
      <c r="AB741" s="348"/>
      <c r="AC741" s="348"/>
      <c r="AD741" s="348"/>
      <c r="AE741" s="348"/>
    </row>
    <row r="742">
      <c r="A742" s="376"/>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c r="AA742" s="348"/>
      <c r="AB742" s="348"/>
      <c r="AC742" s="348"/>
      <c r="AD742" s="348"/>
      <c r="AE742" s="348"/>
    </row>
    <row r="743">
      <c r="A743" s="376"/>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c r="AA743" s="348"/>
      <c r="AB743" s="348"/>
      <c r="AC743" s="348"/>
      <c r="AD743" s="348"/>
      <c r="AE743" s="348"/>
    </row>
    <row r="744">
      <c r="A744" s="376"/>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c r="AA744" s="348"/>
      <c r="AB744" s="348"/>
      <c r="AC744" s="348"/>
      <c r="AD744" s="348"/>
      <c r="AE744" s="348"/>
    </row>
    <row r="745">
      <c r="A745" s="376"/>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c r="AA745" s="348"/>
      <c r="AB745" s="348"/>
      <c r="AC745" s="348"/>
      <c r="AD745" s="348"/>
      <c r="AE745" s="348"/>
    </row>
    <row r="746">
      <c r="A746" s="376"/>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c r="AA746" s="348"/>
      <c r="AB746" s="348"/>
      <c r="AC746" s="348"/>
      <c r="AD746" s="348"/>
      <c r="AE746" s="348"/>
    </row>
    <row r="747">
      <c r="A747" s="376"/>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c r="AA747" s="348"/>
      <c r="AB747" s="348"/>
      <c r="AC747" s="348"/>
      <c r="AD747" s="348"/>
      <c r="AE747" s="348"/>
    </row>
    <row r="748">
      <c r="A748" s="376"/>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c r="AA748" s="348"/>
      <c r="AB748" s="348"/>
      <c r="AC748" s="348"/>
      <c r="AD748" s="348"/>
      <c r="AE748" s="348"/>
    </row>
    <row r="749">
      <c r="A749" s="376"/>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c r="AA749" s="348"/>
      <c r="AB749" s="348"/>
      <c r="AC749" s="348"/>
      <c r="AD749" s="348"/>
      <c r="AE749" s="348"/>
    </row>
    <row r="750">
      <c r="A750" s="376"/>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c r="AA750" s="348"/>
      <c r="AB750" s="348"/>
      <c r="AC750" s="348"/>
      <c r="AD750" s="348"/>
      <c r="AE750" s="348"/>
    </row>
    <row r="751">
      <c r="A751" s="376"/>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c r="AA751" s="348"/>
      <c r="AB751" s="348"/>
      <c r="AC751" s="348"/>
      <c r="AD751" s="348"/>
      <c r="AE751" s="348"/>
    </row>
    <row r="752">
      <c r="A752" s="376"/>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c r="AA752" s="348"/>
      <c r="AB752" s="348"/>
      <c r="AC752" s="348"/>
      <c r="AD752" s="348"/>
      <c r="AE752" s="348"/>
    </row>
    <row r="753">
      <c r="A753" s="376"/>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c r="AA753" s="348"/>
      <c r="AB753" s="348"/>
      <c r="AC753" s="348"/>
      <c r="AD753" s="348"/>
      <c r="AE753" s="348"/>
    </row>
    <row r="754">
      <c r="A754" s="376"/>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c r="AA754" s="348"/>
      <c r="AB754" s="348"/>
      <c r="AC754" s="348"/>
      <c r="AD754" s="348"/>
      <c r="AE754" s="348"/>
    </row>
    <row r="755">
      <c r="A755" s="376"/>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c r="AA755" s="348"/>
      <c r="AB755" s="348"/>
      <c r="AC755" s="348"/>
      <c r="AD755" s="348"/>
      <c r="AE755" s="348"/>
    </row>
    <row r="756">
      <c r="A756" s="376"/>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c r="AA756" s="348"/>
      <c r="AB756" s="348"/>
      <c r="AC756" s="348"/>
      <c r="AD756" s="348"/>
      <c r="AE756" s="348"/>
    </row>
    <row r="757">
      <c r="A757" s="376"/>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c r="AA757" s="348"/>
      <c r="AB757" s="348"/>
      <c r="AC757" s="348"/>
      <c r="AD757" s="348"/>
      <c r="AE757" s="348"/>
    </row>
    <row r="758">
      <c r="A758" s="376"/>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c r="AA758" s="348"/>
      <c r="AB758" s="348"/>
      <c r="AC758" s="348"/>
      <c r="AD758" s="348"/>
      <c r="AE758" s="348"/>
    </row>
    <row r="759">
      <c r="A759" s="376"/>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c r="AA759" s="348"/>
      <c r="AB759" s="348"/>
      <c r="AC759" s="348"/>
      <c r="AD759" s="348"/>
      <c r="AE759" s="348"/>
    </row>
    <row r="760">
      <c r="A760" s="376"/>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c r="AA760" s="348"/>
      <c r="AB760" s="348"/>
      <c r="AC760" s="348"/>
      <c r="AD760" s="348"/>
      <c r="AE760" s="348"/>
    </row>
    <row r="761">
      <c r="A761" s="376"/>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c r="AA761" s="348"/>
      <c r="AB761" s="348"/>
      <c r="AC761" s="348"/>
      <c r="AD761" s="348"/>
      <c r="AE761" s="348"/>
    </row>
    <row r="762">
      <c r="A762" s="376"/>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c r="AA762" s="348"/>
      <c r="AB762" s="348"/>
      <c r="AC762" s="348"/>
      <c r="AD762" s="348"/>
      <c r="AE762" s="348"/>
    </row>
    <row r="763">
      <c r="A763" s="376"/>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c r="AA763" s="348"/>
      <c r="AB763" s="348"/>
      <c r="AC763" s="348"/>
      <c r="AD763" s="348"/>
      <c r="AE763" s="348"/>
    </row>
    <row r="764">
      <c r="A764" s="376"/>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c r="AA764" s="348"/>
      <c r="AB764" s="348"/>
      <c r="AC764" s="348"/>
      <c r="AD764" s="348"/>
      <c r="AE764" s="348"/>
    </row>
    <row r="765">
      <c r="A765" s="376"/>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c r="AA765" s="348"/>
      <c r="AB765" s="348"/>
      <c r="AC765" s="348"/>
      <c r="AD765" s="348"/>
      <c r="AE765" s="348"/>
    </row>
    <row r="766">
      <c r="A766" s="376"/>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c r="AA766" s="348"/>
      <c r="AB766" s="348"/>
      <c r="AC766" s="348"/>
      <c r="AD766" s="348"/>
      <c r="AE766" s="348"/>
    </row>
    <row r="767">
      <c r="A767" s="376"/>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c r="AA767" s="348"/>
      <c r="AB767" s="348"/>
      <c r="AC767" s="348"/>
      <c r="AD767" s="348"/>
      <c r="AE767" s="348"/>
    </row>
    <row r="768">
      <c r="A768" s="376"/>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c r="AA768" s="348"/>
      <c r="AB768" s="348"/>
      <c r="AC768" s="348"/>
      <c r="AD768" s="348"/>
      <c r="AE768" s="348"/>
    </row>
    <row r="769">
      <c r="A769" s="376"/>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c r="AA769" s="348"/>
      <c r="AB769" s="348"/>
      <c r="AC769" s="348"/>
      <c r="AD769" s="348"/>
      <c r="AE769" s="348"/>
    </row>
    <row r="770">
      <c r="A770" s="376"/>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c r="AA770" s="348"/>
      <c r="AB770" s="348"/>
      <c r="AC770" s="348"/>
      <c r="AD770" s="348"/>
      <c r="AE770" s="348"/>
    </row>
    <row r="771">
      <c r="A771" s="376"/>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c r="AA771" s="348"/>
      <c r="AB771" s="348"/>
      <c r="AC771" s="348"/>
      <c r="AD771" s="348"/>
      <c r="AE771" s="348"/>
    </row>
    <row r="772">
      <c r="A772" s="376"/>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c r="AA772" s="348"/>
      <c r="AB772" s="348"/>
      <c r="AC772" s="348"/>
      <c r="AD772" s="348"/>
      <c r="AE772" s="348"/>
    </row>
    <row r="773">
      <c r="A773" s="376"/>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c r="AA773" s="348"/>
      <c r="AB773" s="348"/>
      <c r="AC773" s="348"/>
      <c r="AD773" s="348"/>
      <c r="AE773" s="348"/>
    </row>
    <row r="774">
      <c r="A774" s="376"/>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c r="AA774" s="348"/>
      <c r="AB774" s="348"/>
      <c r="AC774" s="348"/>
      <c r="AD774" s="348"/>
      <c r="AE774" s="348"/>
    </row>
    <row r="775">
      <c r="A775" s="376"/>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c r="AA775" s="348"/>
      <c r="AB775" s="348"/>
      <c r="AC775" s="348"/>
      <c r="AD775" s="348"/>
      <c r="AE775" s="348"/>
    </row>
    <row r="776">
      <c r="A776" s="376"/>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c r="AA776" s="348"/>
      <c r="AB776" s="348"/>
      <c r="AC776" s="348"/>
      <c r="AD776" s="348"/>
      <c r="AE776" s="348"/>
    </row>
    <row r="777">
      <c r="A777" s="376"/>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c r="AA777" s="348"/>
      <c r="AB777" s="348"/>
      <c r="AC777" s="348"/>
      <c r="AD777" s="348"/>
      <c r="AE777" s="348"/>
    </row>
    <row r="778">
      <c r="A778" s="376"/>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c r="AA778" s="348"/>
      <c r="AB778" s="348"/>
      <c r="AC778" s="348"/>
      <c r="AD778" s="348"/>
      <c r="AE778" s="348"/>
    </row>
    <row r="779">
      <c r="A779" s="376"/>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c r="AA779" s="348"/>
      <c r="AB779" s="348"/>
      <c r="AC779" s="348"/>
      <c r="AD779" s="348"/>
      <c r="AE779" s="348"/>
    </row>
    <row r="780">
      <c r="A780" s="376"/>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c r="AA780" s="348"/>
      <c r="AB780" s="348"/>
      <c r="AC780" s="348"/>
      <c r="AD780" s="348"/>
      <c r="AE780" s="348"/>
    </row>
    <row r="781">
      <c r="A781" s="376"/>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c r="AA781" s="348"/>
      <c r="AB781" s="348"/>
      <c r="AC781" s="348"/>
      <c r="AD781" s="348"/>
      <c r="AE781" s="348"/>
    </row>
    <row r="782">
      <c r="A782" s="376"/>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c r="AA782" s="348"/>
      <c r="AB782" s="348"/>
      <c r="AC782" s="348"/>
      <c r="AD782" s="348"/>
      <c r="AE782" s="348"/>
    </row>
    <row r="783">
      <c r="A783" s="376"/>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c r="AA783" s="348"/>
      <c r="AB783" s="348"/>
      <c r="AC783" s="348"/>
      <c r="AD783" s="348"/>
      <c r="AE783" s="348"/>
    </row>
    <row r="784">
      <c r="A784" s="376"/>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c r="AA784" s="348"/>
      <c r="AB784" s="348"/>
      <c r="AC784" s="348"/>
      <c r="AD784" s="348"/>
      <c r="AE784" s="348"/>
    </row>
    <row r="785">
      <c r="A785" s="376"/>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c r="AA785" s="348"/>
      <c r="AB785" s="348"/>
      <c r="AC785" s="348"/>
      <c r="AD785" s="348"/>
      <c r="AE785" s="348"/>
    </row>
    <row r="786">
      <c r="A786" s="376"/>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c r="AA786" s="348"/>
      <c r="AB786" s="348"/>
      <c r="AC786" s="348"/>
      <c r="AD786" s="348"/>
      <c r="AE786" s="348"/>
    </row>
    <row r="787">
      <c r="A787" s="376"/>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c r="AA787" s="348"/>
      <c r="AB787" s="348"/>
      <c r="AC787" s="348"/>
      <c r="AD787" s="348"/>
      <c r="AE787" s="348"/>
    </row>
    <row r="788">
      <c r="A788" s="376"/>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c r="AA788" s="348"/>
      <c r="AB788" s="348"/>
      <c r="AC788" s="348"/>
      <c r="AD788" s="348"/>
      <c r="AE788" s="348"/>
    </row>
    <row r="789">
      <c r="A789" s="376"/>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c r="AA789" s="348"/>
      <c r="AB789" s="348"/>
      <c r="AC789" s="348"/>
      <c r="AD789" s="348"/>
      <c r="AE789" s="348"/>
    </row>
    <row r="790">
      <c r="A790" s="376"/>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c r="AA790" s="348"/>
      <c r="AB790" s="348"/>
      <c r="AC790" s="348"/>
      <c r="AD790" s="348"/>
      <c r="AE790" s="348"/>
    </row>
    <row r="791">
      <c r="A791" s="376"/>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c r="AA791" s="348"/>
      <c r="AB791" s="348"/>
      <c r="AC791" s="348"/>
      <c r="AD791" s="348"/>
      <c r="AE791" s="348"/>
    </row>
    <row r="792">
      <c r="A792" s="376"/>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c r="AA792" s="348"/>
      <c r="AB792" s="348"/>
      <c r="AC792" s="348"/>
      <c r="AD792" s="348"/>
      <c r="AE792" s="348"/>
    </row>
    <row r="793">
      <c r="A793" s="376"/>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c r="AA793" s="348"/>
      <c r="AB793" s="348"/>
      <c r="AC793" s="348"/>
      <c r="AD793" s="348"/>
      <c r="AE793" s="348"/>
    </row>
    <row r="794">
      <c r="A794" s="376"/>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c r="AA794" s="348"/>
      <c r="AB794" s="348"/>
      <c r="AC794" s="348"/>
      <c r="AD794" s="348"/>
      <c r="AE794" s="348"/>
    </row>
    <row r="795">
      <c r="A795" s="376"/>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c r="AA795" s="348"/>
      <c r="AB795" s="348"/>
      <c r="AC795" s="348"/>
      <c r="AD795" s="348"/>
      <c r="AE795" s="348"/>
    </row>
    <row r="796">
      <c r="A796" s="376"/>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c r="AA796" s="348"/>
      <c r="AB796" s="348"/>
      <c r="AC796" s="348"/>
      <c r="AD796" s="348"/>
      <c r="AE796" s="348"/>
    </row>
    <row r="797">
      <c r="A797" s="376"/>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c r="AA797" s="348"/>
      <c r="AB797" s="348"/>
      <c r="AC797" s="348"/>
      <c r="AD797" s="348"/>
      <c r="AE797" s="348"/>
    </row>
    <row r="798">
      <c r="A798" s="376"/>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c r="AA798" s="348"/>
      <c r="AB798" s="348"/>
      <c r="AC798" s="348"/>
      <c r="AD798" s="348"/>
      <c r="AE798" s="348"/>
    </row>
    <row r="799">
      <c r="A799" s="376"/>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c r="AA799" s="348"/>
      <c r="AB799" s="348"/>
      <c r="AC799" s="348"/>
      <c r="AD799" s="348"/>
      <c r="AE799" s="348"/>
    </row>
    <row r="800">
      <c r="A800" s="376"/>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c r="AA800" s="348"/>
      <c r="AB800" s="348"/>
      <c r="AC800" s="348"/>
      <c r="AD800" s="348"/>
      <c r="AE800" s="348"/>
    </row>
    <row r="801">
      <c r="A801" s="376"/>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c r="AA801" s="348"/>
      <c r="AB801" s="348"/>
      <c r="AC801" s="348"/>
      <c r="AD801" s="348"/>
      <c r="AE801" s="348"/>
    </row>
    <row r="802">
      <c r="A802" s="376"/>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c r="AA802" s="348"/>
      <c r="AB802" s="348"/>
      <c r="AC802" s="348"/>
      <c r="AD802" s="348"/>
      <c r="AE802" s="348"/>
    </row>
    <row r="803">
      <c r="A803" s="376"/>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c r="AA803" s="348"/>
      <c r="AB803" s="348"/>
      <c r="AC803" s="348"/>
      <c r="AD803" s="348"/>
      <c r="AE803" s="348"/>
    </row>
    <row r="804">
      <c r="A804" s="376"/>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c r="AA804" s="348"/>
      <c r="AB804" s="348"/>
      <c r="AC804" s="348"/>
      <c r="AD804" s="348"/>
      <c r="AE804" s="348"/>
    </row>
    <row r="805">
      <c r="A805" s="376"/>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c r="AA805" s="348"/>
      <c r="AB805" s="348"/>
      <c r="AC805" s="348"/>
      <c r="AD805" s="348"/>
      <c r="AE805" s="348"/>
    </row>
    <row r="806">
      <c r="A806" s="376"/>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c r="AA806" s="348"/>
      <c r="AB806" s="348"/>
      <c r="AC806" s="348"/>
      <c r="AD806" s="348"/>
      <c r="AE806" s="348"/>
    </row>
    <row r="807">
      <c r="A807" s="376"/>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c r="AA807" s="348"/>
      <c r="AB807" s="348"/>
      <c r="AC807" s="348"/>
      <c r="AD807" s="348"/>
      <c r="AE807" s="348"/>
    </row>
    <row r="808">
      <c r="A808" s="376"/>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c r="AA808" s="348"/>
      <c r="AB808" s="348"/>
      <c r="AC808" s="348"/>
      <c r="AD808" s="348"/>
      <c r="AE808" s="348"/>
    </row>
    <row r="809">
      <c r="A809" s="376"/>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c r="AA809" s="348"/>
      <c r="AB809" s="348"/>
      <c r="AC809" s="348"/>
      <c r="AD809" s="348"/>
      <c r="AE809" s="348"/>
    </row>
    <row r="810">
      <c r="A810" s="376"/>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c r="AA810" s="348"/>
      <c r="AB810" s="348"/>
      <c r="AC810" s="348"/>
      <c r="AD810" s="348"/>
      <c r="AE810" s="348"/>
    </row>
    <row r="811">
      <c r="A811" s="376"/>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c r="AA811" s="348"/>
      <c r="AB811" s="348"/>
      <c r="AC811" s="348"/>
      <c r="AD811" s="348"/>
      <c r="AE811" s="348"/>
    </row>
    <row r="812">
      <c r="A812" s="376"/>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c r="AA812" s="348"/>
      <c r="AB812" s="348"/>
      <c r="AC812" s="348"/>
      <c r="AD812" s="348"/>
      <c r="AE812" s="348"/>
    </row>
    <row r="813">
      <c r="A813" s="376"/>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c r="AA813" s="348"/>
      <c r="AB813" s="348"/>
      <c r="AC813" s="348"/>
      <c r="AD813" s="348"/>
      <c r="AE813" s="348"/>
    </row>
    <row r="814">
      <c r="A814" s="376"/>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c r="AA814" s="348"/>
      <c r="AB814" s="348"/>
      <c r="AC814" s="348"/>
      <c r="AD814" s="348"/>
      <c r="AE814" s="348"/>
    </row>
    <row r="815">
      <c r="A815" s="376"/>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c r="AA815" s="348"/>
      <c r="AB815" s="348"/>
      <c r="AC815" s="348"/>
      <c r="AD815" s="348"/>
      <c r="AE815" s="348"/>
    </row>
    <row r="816">
      <c r="A816" s="376"/>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c r="AA816" s="348"/>
      <c r="AB816" s="348"/>
      <c r="AC816" s="348"/>
      <c r="AD816" s="348"/>
      <c r="AE816" s="348"/>
    </row>
    <row r="817">
      <c r="A817" s="376"/>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c r="AA817" s="348"/>
      <c r="AB817" s="348"/>
      <c r="AC817" s="348"/>
      <c r="AD817" s="348"/>
      <c r="AE817" s="348"/>
    </row>
    <row r="818">
      <c r="A818" s="376"/>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c r="AA818" s="348"/>
      <c r="AB818" s="348"/>
      <c r="AC818" s="348"/>
      <c r="AD818" s="348"/>
      <c r="AE818" s="348"/>
    </row>
    <row r="819">
      <c r="A819" s="376"/>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c r="AA819" s="348"/>
      <c r="AB819" s="348"/>
      <c r="AC819" s="348"/>
      <c r="AD819" s="348"/>
      <c r="AE819" s="348"/>
    </row>
    <row r="820">
      <c r="A820" s="376"/>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c r="AA820" s="348"/>
      <c r="AB820" s="348"/>
      <c r="AC820" s="348"/>
      <c r="AD820" s="348"/>
      <c r="AE820" s="348"/>
    </row>
    <row r="821">
      <c r="A821" s="376"/>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c r="AA821" s="348"/>
      <c r="AB821" s="348"/>
      <c r="AC821" s="348"/>
      <c r="AD821" s="348"/>
      <c r="AE821" s="348"/>
    </row>
    <row r="822">
      <c r="A822" s="376"/>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c r="AA822" s="348"/>
      <c r="AB822" s="348"/>
      <c r="AC822" s="348"/>
      <c r="AD822" s="348"/>
      <c r="AE822" s="348"/>
    </row>
    <row r="823">
      <c r="A823" s="376"/>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c r="AA823" s="348"/>
      <c r="AB823" s="348"/>
      <c r="AC823" s="348"/>
      <c r="AD823" s="348"/>
      <c r="AE823" s="348"/>
    </row>
    <row r="824">
      <c r="A824" s="376"/>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c r="AA824" s="348"/>
      <c r="AB824" s="348"/>
      <c r="AC824" s="348"/>
      <c r="AD824" s="348"/>
      <c r="AE824" s="348"/>
    </row>
    <row r="825">
      <c r="A825" s="376"/>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c r="AA825" s="348"/>
      <c r="AB825" s="348"/>
      <c r="AC825" s="348"/>
      <c r="AD825" s="348"/>
      <c r="AE825" s="348"/>
    </row>
    <row r="826">
      <c r="A826" s="376"/>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c r="AA826" s="348"/>
      <c r="AB826" s="348"/>
      <c r="AC826" s="348"/>
      <c r="AD826" s="348"/>
      <c r="AE826" s="348"/>
    </row>
    <row r="827">
      <c r="A827" s="376"/>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c r="AA827" s="348"/>
      <c r="AB827" s="348"/>
      <c r="AC827" s="348"/>
      <c r="AD827" s="348"/>
      <c r="AE827" s="348"/>
    </row>
    <row r="828">
      <c r="A828" s="376"/>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c r="AA828" s="348"/>
      <c r="AB828" s="348"/>
      <c r="AC828" s="348"/>
      <c r="AD828" s="348"/>
      <c r="AE828" s="348"/>
    </row>
    <row r="829">
      <c r="A829" s="376"/>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c r="AA829" s="348"/>
      <c r="AB829" s="348"/>
      <c r="AC829" s="348"/>
      <c r="AD829" s="348"/>
      <c r="AE829" s="348"/>
    </row>
    <row r="830">
      <c r="A830" s="376"/>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c r="AA830" s="348"/>
      <c r="AB830" s="348"/>
      <c r="AC830" s="348"/>
      <c r="AD830" s="348"/>
      <c r="AE830" s="348"/>
    </row>
    <row r="831">
      <c r="A831" s="376"/>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c r="AA831" s="348"/>
      <c r="AB831" s="348"/>
      <c r="AC831" s="348"/>
      <c r="AD831" s="348"/>
      <c r="AE831" s="348"/>
    </row>
    <row r="832">
      <c r="A832" s="376"/>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c r="AA832" s="348"/>
      <c r="AB832" s="348"/>
      <c r="AC832" s="348"/>
      <c r="AD832" s="348"/>
      <c r="AE832" s="348"/>
    </row>
    <row r="833">
      <c r="A833" s="376"/>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c r="AA833" s="348"/>
      <c r="AB833" s="348"/>
      <c r="AC833" s="348"/>
      <c r="AD833" s="348"/>
      <c r="AE833" s="348"/>
    </row>
    <row r="834">
      <c r="A834" s="376"/>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c r="AA834" s="348"/>
      <c r="AB834" s="348"/>
      <c r="AC834" s="348"/>
      <c r="AD834" s="348"/>
      <c r="AE834" s="348"/>
    </row>
    <row r="835">
      <c r="A835" s="376"/>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c r="AA835" s="348"/>
      <c r="AB835" s="348"/>
      <c r="AC835" s="348"/>
      <c r="AD835" s="348"/>
      <c r="AE835" s="348"/>
    </row>
    <row r="836">
      <c r="A836" s="376"/>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c r="AA836" s="348"/>
      <c r="AB836" s="348"/>
      <c r="AC836" s="348"/>
      <c r="AD836" s="348"/>
      <c r="AE836" s="348"/>
    </row>
    <row r="837">
      <c r="A837" s="376"/>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c r="AA837" s="348"/>
      <c r="AB837" s="348"/>
      <c r="AC837" s="348"/>
      <c r="AD837" s="348"/>
      <c r="AE837" s="348"/>
    </row>
    <row r="838">
      <c r="A838" s="376"/>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c r="AA838" s="348"/>
      <c r="AB838" s="348"/>
      <c r="AC838" s="348"/>
      <c r="AD838" s="348"/>
      <c r="AE838" s="348"/>
    </row>
    <row r="839">
      <c r="A839" s="376"/>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c r="AA839" s="348"/>
      <c r="AB839" s="348"/>
      <c r="AC839" s="348"/>
      <c r="AD839" s="348"/>
      <c r="AE839" s="348"/>
    </row>
    <row r="840">
      <c r="A840" s="376"/>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c r="AA840" s="348"/>
      <c r="AB840" s="348"/>
      <c r="AC840" s="348"/>
      <c r="AD840" s="348"/>
      <c r="AE840" s="348"/>
    </row>
    <row r="841">
      <c r="A841" s="376"/>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c r="AA841" s="348"/>
      <c r="AB841" s="348"/>
      <c r="AC841" s="348"/>
      <c r="AD841" s="348"/>
      <c r="AE841" s="348"/>
    </row>
    <row r="842">
      <c r="A842" s="376"/>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c r="AA842" s="348"/>
      <c r="AB842" s="348"/>
      <c r="AC842" s="348"/>
      <c r="AD842" s="348"/>
      <c r="AE842" s="348"/>
    </row>
    <row r="843">
      <c r="A843" s="376"/>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c r="AA843" s="348"/>
      <c r="AB843" s="348"/>
      <c r="AC843" s="348"/>
      <c r="AD843" s="348"/>
      <c r="AE843" s="348"/>
    </row>
    <row r="844">
      <c r="A844" s="376"/>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c r="AA844" s="348"/>
      <c r="AB844" s="348"/>
      <c r="AC844" s="348"/>
      <c r="AD844" s="348"/>
      <c r="AE844" s="348"/>
    </row>
    <row r="845">
      <c r="A845" s="376"/>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c r="AA845" s="348"/>
      <c r="AB845" s="348"/>
      <c r="AC845" s="348"/>
      <c r="AD845" s="348"/>
      <c r="AE845" s="348"/>
    </row>
    <row r="846">
      <c r="A846" s="376"/>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c r="AA846" s="348"/>
      <c r="AB846" s="348"/>
      <c r="AC846" s="348"/>
      <c r="AD846" s="348"/>
      <c r="AE846" s="348"/>
    </row>
    <row r="847">
      <c r="A847" s="376"/>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c r="AA847" s="348"/>
      <c r="AB847" s="348"/>
      <c r="AC847" s="348"/>
      <c r="AD847" s="348"/>
      <c r="AE847" s="348"/>
    </row>
    <row r="848">
      <c r="A848" s="376"/>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c r="AA848" s="348"/>
      <c r="AB848" s="348"/>
      <c r="AC848" s="348"/>
      <c r="AD848" s="348"/>
      <c r="AE848" s="348"/>
    </row>
    <row r="849">
      <c r="A849" s="376"/>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c r="AA849" s="348"/>
      <c r="AB849" s="348"/>
      <c r="AC849" s="348"/>
      <c r="AD849" s="348"/>
      <c r="AE849" s="348"/>
    </row>
    <row r="850">
      <c r="A850" s="376"/>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c r="AA850" s="348"/>
      <c r="AB850" s="348"/>
      <c r="AC850" s="348"/>
      <c r="AD850" s="348"/>
      <c r="AE850" s="348"/>
    </row>
    <row r="851">
      <c r="A851" s="376"/>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c r="AA851" s="348"/>
      <c r="AB851" s="348"/>
      <c r="AC851" s="348"/>
      <c r="AD851" s="348"/>
      <c r="AE851" s="348"/>
    </row>
    <row r="852">
      <c r="A852" s="376"/>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c r="AA852" s="348"/>
      <c r="AB852" s="348"/>
      <c r="AC852" s="348"/>
      <c r="AD852" s="348"/>
      <c r="AE852" s="348"/>
    </row>
    <row r="853">
      <c r="A853" s="376"/>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c r="AA853" s="348"/>
      <c r="AB853" s="348"/>
      <c r="AC853" s="348"/>
      <c r="AD853" s="348"/>
      <c r="AE853" s="348"/>
    </row>
    <row r="854">
      <c r="A854" s="376"/>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c r="AA854" s="348"/>
      <c r="AB854" s="348"/>
      <c r="AC854" s="348"/>
      <c r="AD854" s="348"/>
      <c r="AE854" s="348"/>
    </row>
    <row r="855">
      <c r="A855" s="376"/>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c r="AA855" s="348"/>
      <c r="AB855" s="348"/>
      <c r="AC855" s="348"/>
      <c r="AD855" s="348"/>
      <c r="AE855" s="348"/>
    </row>
    <row r="856">
      <c r="A856" s="376"/>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c r="AA856" s="348"/>
      <c r="AB856" s="348"/>
      <c r="AC856" s="348"/>
      <c r="AD856" s="348"/>
      <c r="AE856" s="348"/>
    </row>
    <row r="857">
      <c r="A857" s="376"/>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c r="AA857" s="348"/>
      <c r="AB857" s="348"/>
      <c r="AC857" s="348"/>
      <c r="AD857" s="348"/>
      <c r="AE857" s="348"/>
    </row>
    <row r="858">
      <c r="A858" s="376"/>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c r="AA858" s="348"/>
      <c r="AB858" s="348"/>
      <c r="AC858" s="348"/>
      <c r="AD858" s="348"/>
      <c r="AE858" s="348"/>
    </row>
    <row r="859">
      <c r="A859" s="376"/>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c r="AA859" s="348"/>
      <c r="AB859" s="348"/>
      <c r="AC859" s="348"/>
      <c r="AD859" s="348"/>
      <c r="AE859" s="348"/>
    </row>
    <row r="860">
      <c r="A860" s="376"/>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c r="AA860" s="348"/>
      <c r="AB860" s="348"/>
      <c r="AC860" s="348"/>
      <c r="AD860" s="348"/>
      <c r="AE860" s="348"/>
    </row>
    <row r="861">
      <c r="A861" s="376"/>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c r="AA861" s="348"/>
      <c r="AB861" s="348"/>
      <c r="AC861" s="348"/>
      <c r="AD861" s="348"/>
      <c r="AE861" s="348"/>
    </row>
    <row r="862">
      <c r="A862" s="376"/>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c r="AA862" s="348"/>
      <c r="AB862" s="348"/>
      <c r="AC862" s="348"/>
      <c r="AD862" s="348"/>
      <c r="AE862" s="348"/>
    </row>
    <row r="863">
      <c r="A863" s="376"/>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c r="AA863" s="348"/>
      <c r="AB863" s="348"/>
      <c r="AC863" s="348"/>
      <c r="AD863" s="348"/>
      <c r="AE863" s="348"/>
    </row>
    <row r="864">
      <c r="A864" s="376"/>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c r="AA864" s="348"/>
      <c r="AB864" s="348"/>
      <c r="AC864" s="348"/>
      <c r="AD864" s="348"/>
      <c r="AE864" s="348"/>
    </row>
    <row r="865">
      <c r="A865" s="376"/>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c r="AA865" s="348"/>
      <c r="AB865" s="348"/>
      <c r="AC865" s="348"/>
      <c r="AD865" s="348"/>
      <c r="AE865" s="348"/>
    </row>
    <row r="866">
      <c r="A866" s="376"/>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c r="AA866" s="348"/>
      <c r="AB866" s="348"/>
      <c r="AC866" s="348"/>
      <c r="AD866" s="348"/>
      <c r="AE866" s="348"/>
    </row>
    <row r="867">
      <c r="A867" s="376"/>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c r="AA867" s="348"/>
      <c r="AB867" s="348"/>
      <c r="AC867" s="348"/>
      <c r="AD867" s="348"/>
      <c r="AE867" s="348"/>
    </row>
    <row r="868">
      <c r="A868" s="376"/>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c r="AA868" s="348"/>
      <c r="AB868" s="348"/>
      <c r="AC868" s="348"/>
      <c r="AD868" s="348"/>
      <c r="AE868" s="348"/>
    </row>
    <row r="869">
      <c r="A869" s="376"/>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c r="AA869" s="348"/>
      <c r="AB869" s="348"/>
      <c r="AC869" s="348"/>
      <c r="AD869" s="348"/>
      <c r="AE869" s="348"/>
    </row>
    <row r="870">
      <c r="A870" s="376"/>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c r="AA870" s="348"/>
      <c r="AB870" s="348"/>
      <c r="AC870" s="348"/>
      <c r="AD870" s="348"/>
      <c r="AE870" s="348"/>
    </row>
    <row r="871">
      <c r="A871" s="376"/>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c r="AA871" s="348"/>
      <c r="AB871" s="348"/>
      <c r="AC871" s="348"/>
      <c r="AD871" s="348"/>
      <c r="AE871" s="348"/>
    </row>
    <row r="872">
      <c r="A872" s="376"/>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c r="AA872" s="348"/>
      <c r="AB872" s="348"/>
      <c r="AC872" s="348"/>
      <c r="AD872" s="348"/>
      <c r="AE872" s="348"/>
    </row>
    <row r="873">
      <c r="A873" s="376"/>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c r="AA873" s="348"/>
      <c r="AB873" s="348"/>
      <c r="AC873" s="348"/>
      <c r="AD873" s="348"/>
      <c r="AE873" s="348"/>
    </row>
    <row r="874">
      <c r="A874" s="376"/>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c r="AA874" s="348"/>
      <c r="AB874" s="348"/>
      <c r="AC874" s="348"/>
      <c r="AD874" s="348"/>
      <c r="AE874" s="348"/>
    </row>
    <row r="875">
      <c r="A875" s="376"/>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c r="AA875" s="348"/>
      <c r="AB875" s="348"/>
      <c r="AC875" s="348"/>
      <c r="AD875" s="348"/>
      <c r="AE875" s="348"/>
    </row>
    <row r="876">
      <c r="A876" s="376"/>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c r="AA876" s="348"/>
      <c r="AB876" s="348"/>
      <c r="AC876" s="348"/>
      <c r="AD876" s="348"/>
      <c r="AE876" s="348"/>
    </row>
    <row r="877">
      <c r="A877" s="376"/>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c r="AA877" s="348"/>
      <c r="AB877" s="348"/>
      <c r="AC877" s="348"/>
      <c r="AD877" s="348"/>
      <c r="AE877" s="348"/>
    </row>
    <row r="878">
      <c r="A878" s="376"/>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c r="AA878" s="348"/>
      <c r="AB878" s="348"/>
      <c r="AC878" s="348"/>
      <c r="AD878" s="348"/>
      <c r="AE878" s="348"/>
    </row>
    <row r="879">
      <c r="A879" s="376"/>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c r="AA879" s="348"/>
      <c r="AB879" s="348"/>
      <c r="AC879" s="348"/>
      <c r="AD879" s="348"/>
      <c r="AE879" s="348"/>
    </row>
    <row r="880">
      <c r="A880" s="376"/>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c r="AA880" s="348"/>
      <c r="AB880" s="348"/>
      <c r="AC880" s="348"/>
      <c r="AD880" s="348"/>
      <c r="AE880" s="348"/>
    </row>
    <row r="881">
      <c r="A881" s="376"/>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c r="AA881" s="348"/>
      <c r="AB881" s="348"/>
      <c r="AC881" s="348"/>
      <c r="AD881" s="348"/>
      <c r="AE881" s="348"/>
    </row>
    <row r="882">
      <c r="A882" s="376"/>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c r="AA882" s="348"/>
      <c r="AB882" s="348"/>
      <c r="AC882" s="348"/>
      <c r="AD882" s="348"/>
      <c r="AE882" s="348"/>
    </row>
    <row r="883">
      <c r="A883" s="376"/>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c r="AA883" s="348"/>
      <c r="AB883" s="348"/>
      <c r="AC883" s="348"/>
      <c r="AD883" s="348"/>
      <c r="AE883" s="348"/>
    </row>
    <row r="884">
      <c r="A884" s="376"/>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c r="AA884" s="348"/>
      <c r="AB884" s="348"/>
      <c r="AC884" s="348"/>
      <c r="AD884" s="348"/>
      <c r="AE884" s="348"/>
    </row>
    <row r="885">
      <c r="A885" s="376"/>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c r="AA885" s="348"/>
      <c r="AB885" s="348"/>
      <c r="AC885" s="348"/>
      <c r="AD885" s="348"/>
      <c r="AE885" s="348"/>
    </row>
    <row r="886">
      <c r="A886" s="376"/>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c r="AA886" s="348"/>
      <c r="AB886" s="348"/>
      <c r="AC886" s="348"/>
      <c r="AD886" s="348"/>
      <c r="AE886" s="348"/>
    </row>
    <row r="887">
      <c r="A887" s="376"/>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c r="AA887" s="348"/>
      <c r="AB887" s="348"/>
      <c r="AC887" s="348"/>
      <c r="AD887" s="348"/>
      <c r="AE887" s="348"/>
    </row>
    <row r="888">
      <c r="A888" s="376"/>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c r="AA888" s="348"/>
      <c r="AB888" s="348"/>
      <c r="AC888" s="348"/>
      <c r="AD888" s="348"/>
      <c r="AE888" s="348"/>
    </row>
    <row r="889">
      <c r="A889" s="376"/>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c r="AA889" s="348"/>
      <c r="AB889" s="348"/>
      <c r="AC889" s="348"/>
      <c r="AD889" s="348"/>
      <c r="AE889" s="348"/>
    </row>
    <row r="890">
      <c r="A890" s="376"/>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c r="AA890" s="348"/>
      <c r="AB890" s="348"/>
      <c r="AC890" s="348"/>
      <c r="AD890" s="348"/>
      <c r="AE890" s="348"/>
    </row>
    <row r="891">
      <c r="A891" s="376"/>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c r="AA891" s="348"/>
      <c r="AB891" s="348"/>
      <c r="AC891" s="348"/>
      <c r="AD891" s="348"/>
      <c r="AE891" s="348"/>
    </row>
    <row r="892">
      <c r="A892" s="376"/>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c r="AA892" s="348"/>
      <c r="AB892" s="348"/>
      <c r="AC892" s="348"/>
      <c r="AD892" s="348"/>
      <c r="AE892" s="348"/>
    </row>
    <row r="893">
      <c r="A893" s="376"/>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c r="AA893" s="348"/>
      <c r="AB893" s="348"/>
      <c r="AC893" s="348"/>
      <c r="AD893" s="348"/>
      <c r="AE893" s="348"/>
    </row>
    <row r="894">
      <c r="A894" s="376"/>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c r="AA894" s="348"/>
      <c r="AB894" s="348"/>
      <c r="AC894" s="348"/>
      <c r="AD894" s="348"/>
      <c r="AE894" s="348"/>
    </row>
    <row r="895">
      <c r="A895" s="376"/>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c r="AA895" s="348"/>
      <c r="AB895" s="348"/>
      <c r="AC895" s="348"/>
      <c r="AD895" s="348"/>
      <c r="AE895" s="348"/>
    </row>
    <row r="896">
      <c r="A896" s="376"/>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c r="AA896" s="348"/>
      <c r="AB896" s="348"/>
      <c r="AC896" s="348"/>
      <c r="AD896" s="348"/>
      <c r="AE896" s="348"/>
    </row>
    <row r="897">
      <c r="A897" s="376"/>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c r="AA897" s="348"/>
      <c r="AB897" s="348"/>
      <c r="AC897" s="348"/>
      <c r="AD897" s="348"/>
      <c r="AE897" s="348"/>
    </row>
    <row r="898">
      <c r="A898" s="376"/>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c r="AA898" s="348"/>
      <c r="AB898" s="348"/>
      <c r="AC898" s="348"/>
      <c r="AD898" s="348"/>
      <c r="AE898" s="348"/>
    </row>
    <row r="899">
      <c r="A899" s="376"/>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c r="AA899" s="348"/>
      <c r="AB899" s="348"/>
      <c r="AC899" s="348"/>
      <c r="AD899" s="348"/>
      <c r="AE899" s="348"/>
    </row>
    <row r="900">
      <c r="A900" s="376"/>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c r="AA900" s="348"/>
      <c r="AB900" s="348"/>
      <c r="AC900" s="348"/>
      <c r="AD900" s="348"/>
      <c r="AE900" s="348"/>
    </row>
    <row r="901">
      <c r="A901" s="376"/>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c r="AA901" s="348"/>
      <c r="AB901" s="348"/>
      <c r="AC901" s="348"/>
      <c r="AD901" s="348"/>
      <c r="AE901" s="348"/>
    </row>
    <row r="902">
      <c r="A902" s="376"/>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c r="AA902" s="348"/>
      <c r="AB902" s="348"/>
      <c r="AC902" s="348"/>
      <c r="AD902" s="348"/>
      <c r="AE902" s="348"/>
    </row>
    <row r="903">
      <c r="A903" s="376"/>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c r="AA903" s="348"/>
      <c r="AB903" s="348"/>
      <c r="AC903" s="348"/>
      <c r="AD903" s="348"/>
      <c r="AE903" s="348"/>
    </row>
    <row r="904">
      <c r="A904" s="376"/>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c r="AA904" s="348"/>
      <c r="AB904" s="348"/>
      <c r="AC904" s="348"/>
      <c r="AD904" s="348"/>
      <c r="AE904" s="348"/>
    </row>
    <row r="905">
      <c r="A905" s="376"/>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c r="AA905" s="348"/>
      <c r="AB905" s="348"/>
      <c r="AC905" s="348"/>
      <c r="AD905" s="348"/>
      <c r="AE905" s="348"/>
    </row>
    <row r="906">
      <c r="A906" s="376"/>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c r="AA906" s="348"/>
      <c r="AB906" s="348"/>
      <c r="AC906" s="348"/>
      <c r="AD906" s="348"/>
      <c r="AE906" s="348"/>
    </row>
    <row r="907">
      <c r="A907" s="376"/>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c r="AA907" s="348"/>
      <c r="AB907" s="348"/>
      <c r="AC907" s="348"/>
      <c r="AD907" s="348"/>
      <c r="AE907" s="348"/>
    </row>
    <row r="908">
      <c r="A908" s="376"/>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c r="AA908" s="348"/>
      <c r="AB908" s="348"/>
      <c r="AC908" s="348"/>
      <c r="AD908" s="348"/>
      <c r="AE908" s="348"/>
    </row>
    <row r="909">
      <c r="A909" s="376"/>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c r="AA909" s="348"/>
      <c r="AB909" s="348"/>
      <c r="AC909" s="348"/>
      <c r="AD909" s="348"/>
      <c r="AE909" s="348"/>
    </row>
    <row r="910">
      <c r="A910" s="376"/>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c r="AA910" s="348"/>
      <c r="AB910" s="348"/>
      <c r="AC910" s="348"/>
      <c r="AD910" s="348"/>
      <c r="AE910" s="348"/>
    </row>
    <row r="911">
      <c r="A911" s="376"/>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c r="AA911" s="348"/>
      <c r="AB911" s="348"/>
      <c r="AC911" s="348"/>
      <c r="AD911" s="348"/>
      <c r="AE911" s="348"/>
    </row>
    <row r="912">
      <c r="A912" s="376"/>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c r="AA912" s="348"/>
      <c r="AB912" s="348"/>
      <c r="AC912" s="348"/>
      <c r="AD912" s="348"/>
      <c r="AE912" s="348"/>
    </row>
    <row r="913">
      <c r="A913" s="376"/>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c r="AA913" s="348"/>
      <c r="AB913" s="348"/>
      <c r="AC913" s="348"/>
      <c r="AD913" s="348"/>
      <c r="AE913" s="348"/>
    </row>
    <row r="914">
      <c r="A914" s="376"/>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c r="AA914" s="348"/>
      <c r="AB914" s="348"/>
      <c r="AC914" s="348"/>
      <c r="AD914" s="348"/>
      <c r="AE914" s="348"/>
    </row>
    <row r="915">
      <c r="A915" s="376"/>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c r="AA915" s="348"/>
      <c r="AB915" s="348"/>
      <c r="AC915" s="348"/>
      <c r="AD915" s="348"/>
      <c r="AE915" s="348"/>
    </row>
    <row r="916">
      <c r="A916" s="376"/>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c r="AA916" s="348"/>
      <c r="AB916" s="348"/>
      <c r="AC916" s="348"/>
      <c r="AD916" s="348"/>
      <c r="AE916" s="348"/>
    </row>
    <row r="917">
      <c r="A917" s="376"/>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c r="AA917" s="348"/>
      <c r="AB917" s="348"/>
      <c r="AC917" s="348"/>
      <c r="AD917" s="348"/>
      <c r="AE917" s="348"/>
    </row>
    <row r="918">
      <c r="A918" s="376"/>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c r="AA918" s="348"/>
      <c r="AB918" s="348"/>
      <c r="AC918" s="348"/>
      <c r="AD918" s="348"/>
      <c r="AE918" s="348"/>
    </row>
    <row r="919">
      <c r="A919" s="376"/>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c r="AA919" s="348"/>
      <c r="AB919" s="348"/>
      <c r="AC919" s="348"/>
      <c r="AD919" s="348"/>
      <c r="AE919" s="348"/>
    </row>
    <row r="920">
      <c r="A920" s="376"/>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c r="AA920" s="348"/>
      <c r="AB920" s="348"/>
      <c r="AC920" s="348"/>
      <c r="AD920" s="348"/>
      <c r="AE920" s="348"/>
    </row>
    <row r="921">
      <c r="A921" s="376"/>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c r="AA921" s="348"/>
      <c r="AB921" s="348"/>
      <c r="AC921" s="348"/>
      <c r="AD921" s="348"/>
      <c r="AE921" s="348"/>
    </row>
    <row r="922">
      <c r="A922" s="376"/>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c r="AA922" s="348"/>
      <c r="AB922" s="348"/>
      <c r="AC922" s="348"/>
      <c r="AD922" s="348"/>
      <c r="AE922" s="348"/>
    </row>
    <row r="923">
      <c r="A923" s="376"/>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c r="AA923" s="348"/>
      <c r="AB923" s="348"/>
      <c r="AC923" s="348"/>
      <c r="AD923" s="348"/>
      <c r="AE923" s="348"/>
    </row>
    <row r="924">
      <c r="A924" s="376"/>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c r="AA924" s="348"/>
      <c r="AB924" s="348"/>
      <c r="AC924" s="348"/>
      <c r="AD924" s="348"/>
      <c r="AE924" s="348"/>
    </row>
    <row r="925">
      <c r="A925" s="376"/>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c r="AA925" s="348"/>
      <c r="AB925" s="348"/>
      <c r="AC925" s="348"/>
      <c r="AD925" s="348"/>
      <c r="AE925" s="348"/>
    </row>
    <row r="926">
      <c r="A926" s="376"/>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c r="AA926" s="348"/>
      <c r="AB926" s="348"/>
      <c r="AC926" s="348"/>
      <c r="AD926" s="348"/>
      <c r="AE926" s="348"/>
    </row>
    <row r="927">
      <c r="A927" s="376"/>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c r="AA927" s="348"/>
      <c r="AB927" s="348"/>
      <c r="AC927" s="348"/>
      <c r="AD927" s="348"/>
      <c r="AE927" s="348"/>
    </row>
    <row r="928">
      <c r="A928" s="376"/>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c r="AA928" s="348"/>
      <c r="AB928" s="348"/>
      <c r="AC928" s="348"/>
      <c r="AD928" s="348"/>
      <c r="AE928" s="348"/>
    </row>
    <row r="929">
      <c r="A929" s="376"/>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c r="AA929" s="348"/>
      <c r="AB929" s="348"/>
      <c r="AC929" s="348"/>
      <c r="AD929" s="348"/>
      <c r="AE929" s="348"/>
    </row>
    <row r="930">
      <c r="A930" s="376"/>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c r="AA930" s="348"/>
      <c r="AB930" s="348"/>
      <c r="AC930" s="348"/>
      <c r="AD930" s="348"/>
      <c r="AE930" s="348"/>
    </row>
    <row r="931">
      <c r="A931" s="376"/>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c r="AA931" s="348"/>
      <c r="AB931" s="348"/>
      <c r="AC931" s="348"/>
      <c r="AD931" s="348"/>
      <c r="AE931" s="348"/>
    </row>
    <row r="932">
      <c r="A932" s="376"/>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c r="AA932" s="348"/>
      <c r="AB932" s="348"/>
      <c r="AC932" s="348"/>
      <c r="AD932" s="348"/>
      <c r="AE932" s="348"/>
    </row>
    <row r="933">
      <c r="A933" s="376"/>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c r="AA933" s="348"/>
      <c r="AB933" s="348"/>
      <c r="AC933" s="348"/>
      <c r="AD933" s="348"/>
      <c r="AE933" s="348"/>
    </row>
    <row r="934">
      <c r="A934" s="376"/>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c r="AA934" s="348"/>
      <c r="AB934" s="348"/>
      <c r="AC934" s="348"/>
      <c r="AD934" s="348"/>
      <c r="AE934" s="348"/>
    </row>
    <row r="935">
      <c r="A935" s="376"/>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c r="AA935" s="348"/>
      <c r="AB935" s="348"/>
      <c r="AC935" s="348"/>
      <c r="AD935" s="348"/>
      <c r="AE935" s="348"/>
    </row>
    <row r="936">
      <c r="A936" s="376"/>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c r="AA936" s="348"/>
      <c r="AB936" s="348"/>
      <c r="AC936" s="348"/>
      <c r="AD936" s="348"/>
      <c r="AE936" s="348"/>
    </row>
    <row r="937">
      <c r="A937" s="376"/>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c r="AA937" s="348"/>
      <c r="AB937" s="348"/>
      <c r="AC937" s="348"/>
      <c r="AD937" s="348"/>
      <c r="AE937" s="348"/>
    </row>
    <row r="938">
      <c r="A938" s="376"/>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c r="AA938" s="348"/>
      <c r="AB938" s="348"/>
      <c r="AC938" s="348"/>
      <c r="AD938" s="348"/>
      <c r="AE938" s="348"/>
    </row>
    <row r="939">
      <c r="A939" s="376"/>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c r="AA939" s="348"/>
      <c r="AB939" s="348"/>
      <c r="AC939" s="348"/>
      <c r="AD939" s="348"/>
      <c r="AE939" s="348"/>
    </row>
    <row r="940">
      <c r="A940" s="376"/>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c r="AA940" s="348"/>
      <c r="AB940" s="348"/>
      <c r="AC940" s="348"/>
      <c r="AD940" s="348"/>
      <c r="AE940" s="348"/>
    </row>
    <row r="941">
      <c r="A941" s="376"/>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c r="AA941" s="348"/>
      <c r="AB941" s="348"/>
      <c r="AC941" s="348"/>
      <c r="AD941" s="348"/>
      <c r="AE941" s="348"/>
    </row>
    <row r="942">
      <c r="A942" s="376"/>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c r="AA942" s="348"/>
      <c r="AB942" s="348"/>
      <c r="AC942" s="348"/>
      <c r="AD942" s="348"/>
      <c r="AE942" s="348"/>
    </row>
    <row r="943">
      <c r="A943" s="376"/>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c r="AA943" s="348"/>
      <c r="AB943" s="348"/>
      <c r="AC943" s="348"/>
      <c r="AD943" s="348"/>
      <c r="AE943" s="348"/>
    </row>
    <row r="944">
      <c r="A944" s="376"/>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c r="AA944" s="348"/>
      <c r="AB944" s="348"/>
      <c r="AC944" s="348"/>
      <c r="AD944" s="348"/>
      <c r="AE944" s="348"/>
    </row>
    <row r="945">
      <c r="A945" s="376"/>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c r="AA945" s="348"/>
      <c r="AB945" s="348"/>
      <c r="AC945" s="348"/>
      <c r="AD945" s="348"/>
      <c r="AE945" s="348"/>
    </row>
    <row r="946">
      <c r="A946" s="376"/>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c r="AA946" s="348"/>
      <c r="AB946" s="348"/>
      <c r="AC946" s="348"/>
      <c r="AD946" s="348"/>
      <c r="AE946" s="348"/>
    </row>
    <row r="947">
      <c r="A947" s="376"/>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c r="AA947" s="348"/>
      <c r="AB947" s="348"/>
      <c r="AC947" s="348"/>
      <c r="AD947" s="348"/>
      <c r="AE947" s="348"/>
    </row>
    <row r="948">
      <c r="A948" s="376"/>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c r="AA948" s="348"/>
      <c r="AB948" s="348"/>
      <c r="AC948" s="348"/>
      <c r="AD948" s="348"/>
      <c r="AE948" s="348"/>
    </row>
    <row r="949">
      <c r="A949" s="376"/>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c r="AA949" s="348"/>
      <c r="AB949" s="348"/>
      <c r="AC949" s="348"/>
      <c r="AD949" s="348"/>
      <c r="AE949" s="348"/>
    </row>
    <row r="950">
      <c r="A950" s="376"/>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c r="AA950" s="348"/>
      <c r="AB950" s="348"/>
      <c r="AC950" s="348"/>
      <c r="AD950" s="348"/>
      <c r="AE950" s="348"/>
    </row>
    <row r="951">
      <c r="A951" s="376"/>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c r="AA951" s="348"/>
      <c r="AB951" s="348"/>
      <c r="AC951" s="348"/>
      <c r="AD951" s="348"/>
      <c r="AE951" s="348"/>
    </row>
    <row r="952">
      <c r="A952" s="376"/>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c r="AA952" s="348"/>
      <c r="AB952" s="348"/>
      <c r="AC952" s="348"/>
      <c r="AD952" s="348"/>
      <c r="AE952" s="348"/>
    </row>
    <row r="953">
      <c r="A953" s="376"/>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c r="AA953" s="348"/>
      <c r="AB953" s="348"/>
      <c r="AC953" s="348"/>
      <c r="AD953" s="348"/>
      <c r="AE953" s="348"/>
    </row>
    <row r="954">
      <c r="A954" s="376"/>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c r="AA954" s="348"/>
      <c r="AB954" s="348"/>
      <c r="AC954" s="348"/>
      <c r="AD954" s="348"/>
      <c r="AE954" s="348"/>
    </row>
    <row r="955">
      <c r="A955" s="376"/>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c r="AA955" s="348"/>
      <c r="AB955" s="348"/>
      <c r="AC955" s="348"/>
      <c r="AD955" s="348"/>
      <c r="AE955" s="348"/>
    </row>
    <row r="956">
      <c r="A956" s="376"/>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c r="AA956" s="348"/>
      <c r="AB956" s="348"/>
      <c r="AC956" s="348"/>
      <c r="AD956" s="348"/>
      <c r="AE956" s="348"/>
    </row>
    <row r="957">
      <c r="A957" s="376"/>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c r="AA957" s="348"/>
      <c r="AB957" s="348"/>
      <c r="AC957" s="348"/>
      <c r="AD957" s="348"/>
      <c r="AE957" s="348"/>
    </row>
    <row r="958">
      <c r="A958" s="376"/>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c r="AA958" s="348"/>
      <c r="AB958" s="348"/>
      <c r="AC958" s="348"/>
      <c r="AD958" s="348"/>
      <c r="AE958" s="348"/>
    </row>
    <row r="959">
      <c r="A959" s="376"/>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c r="AA959" s="348"/>
      <c r="AB959" s="348"/>
      <c r="AC959" s="348"/>
      <c r="AD959" s="348"/>
      <c r="AE959" s="348"/>
    </row>
    <row r="960">
      <c r="A960" s="376"/>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c r="AA960" s="348"/>
      <c r="AB960" s="348"/>
      <c r="AC960" s="348"/>
      <c r="AD960" s="348"/>
      <c r="AE960" s="348"/>
    </row>
    <row r="961">
      <c r="A961" s="376"/>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c r="AA961" s="348"/>
      <c r="AB961" s="348"/>
      <c r="AC961" s="348"/>
      <c r="AD961" s="348"/>
      <c r="AE961" s="348"/>
    </row>
    <row r="962">
      <c r="A962" s="376"/>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c r="AA962" s="348"/>
      <c r="AB962" s="348"/>
      <c r="AC962" s="348"/>
      <c r="AD962" s="348"/>
      <c r="AE962" s="348"/>
    </row>
    <row r="963">
      <c r="A963" s="376"/>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c r="AA963" s="348"/>
      <c r="AB963" s="348"/>
      <c r="AC963" s="348"/>
      <c r="AD963" s="348"/>
      <c r="AE963" s="348"/>
    </row>
    <row r="964">
      <c r="A964" s="376"/>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c r="AA964" s="348"/>
      <c r="AB964" s="348"/>
      <c r="AC964" s="348"/>
      <c r="AD964" s="348"/>
      <c r="AE964" s="348"/>
    </row>
    <row r="965">
      <c r="A965" s="376"/>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c r="AA965" s="348"/>
      <c r="AB965" s="348"/>
      <c r="AC965" s="348"/>
      <c r="AD965" s="348"/>
      <c r="AE965" s="348"/>
    </row>
    <row r="966">
      <c r="A966" s="376"/>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c r="AA966" s="348"/>
      <c r="AB966" s="348"/>
      <c r="AC966" s="348"/>
      <c r="AD966" s="348"/>
      <c r="AE966" s="348"/>
    </row>
    <row r="967">
      <c r="A967" s="376"/>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c r="AA967" s="348"/>
      <c r="AB967" s="348"/>
      <c r="AC967" s="348"/>
      <c r="AD967" s="348"/>
      <c r="AE967" s="348"/>
    </row>
    <row r="968">
      <c r="A968" s="376"/>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c r="AA968" s="348"/>
      <c r="AB968" s="348"/>
      <c r="AC968" s="348"/>
      <c r="AD968" s="348"/>
      <c r="AE968" s="348"/>
    </row>
    <row r="969">
      <c r="A969" s="376"/>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c r="AA969" s="348"/>
      <c r="AB969" s="348"/>
      <c r="AC969" s="348"/>
      <c r="AD969" s="348"/>
      <c r="AE969" s="348"/>
    </row>
    <row r="970">
      <c r="A970" s="376"/>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c r="AA970" s="348"/>
      <c r="AB970" s="348"/>
      <c r="AC970" s="348"/>
      <c r="AD970" s="348"/>
      <c r="AE970" s="348"/>
    </row>
    <row r="971">
      <c r="A971" s="376"/>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c r="AA971" s="348"/>
      <c r="AB971" s="348"/>
      <c r="AC971" s="348"/>
      <c r="AD971" s="348"/>
      <c r="AE971" s="348"/>
    </row>
    <row r="972">
      <c r="A972" s="376"/>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c r="AA972" s="348"/>
      <c r="AB972" s="348"/>
      <c r="AC972" s="348"/>
      <c r="AD972" s="348"/>
      <c r="AE972" s="348"/>
    </row>
    <row r="973">
      <c r="A973" s="376"/>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c r="AA973" s="348"/>
      <c r="AB973" s="348"/>
      <c r="AC973" s="348"/>
      <c r="AD973" s="348"/>
      <c r="AE973" s="348"/>
    </row>
    <row r="974">
      <c r="A974" s="376"/>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c r="AA974" s="348"/>
      <c r="AB974" s="348"/>
      <c r="AC974" s="348"/>
      <c r="AD974" s="348"/>
      <c r="AE974" s="348"/>
    </row>
    <row r="975">
      <c r="A975" s="376"/>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c r="AA975" s="348"/>
      <c r="AB975" s="348"/>
      <c r="AC975" s="348"/>
      <c r="AD975" s="348"/>
      <c r="AE975" s="348"/>
    </row>
    <row r="976">
      <c r="A976" s="376"/>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c r="AA976" s="348"/>
      <c r="AB976" s="348"/>
      <c r="AC976" s="348"/>
      <c r="AD976" s="348"/>
      <c r="AE976" s="348"/>
    </row>
    <row r="977">
      <c r="A977" s="376"/>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c r="AA977" s="348"/>
      <c r="AB977" s="348"/>
      <c r="AC977" s="348"/>
      <c r="AD977" s="348"/>
      <c r="AE977" s="348"/>
    </row>
    <row r="978">
      <c r="A978" s="376"/>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c r="AA978" s="348"/>
      <c r="AB978" s="348"/>
      <c r="AC978" s="348"/>
      <c r="AD978" s="348"/>
      <c r="AE978" s="348"/>
    </row>
    <row r="979">
      <c r="A979" s="376"/>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c r="AA979" s="348"/>
      <c r="AB979" s="348"/>
      <c r="AC979" s="348"/>
      <c r="AD979" s="348"/>
      <c r="AE979" s="348"/>
    </row>
    <row r="980">
      <c r="A980" s="376"/>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c r="AA980" s="348"/>
      <c r="AB980" s="348"/>
      <c r="AC980" s="348"/>
      <c r="AD980" s="348"/>
      <c r="AE980" s="348"/>
    </row>
    <row r="981">
      <c r="A981" s="376"/>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c r="AA981" s="348"/>
      <c r="AB981" s="348"/>
      <c r="AC981" s="348"/>
      <c r="AD981" s="348"/>
      <c r="AE981" s="348"/>
    </row>
    <row r="982">
      <c r="A982" s="376"/>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c r="AA982" s="348"/>
      <c r="AB982" s="348"/>
      <c r="AC982" s="348"/>
      <c r="AD982" s="348"/>
      <c r="AE982" s="348"/>
    </row>
    <row r="983">
      <c r="A983" s="376"/>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c r="AA983" s="348"/>
      <c r="AB983" s="348"/>
      <c r="AC983" s="348"/>
      <c r="AD983" s="348"/>
      <c r="AE983" s="348"/>
    </row>
    <row r="984">
      <c r="A984" s="376"/>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c r="AA984" s="348"/>
      <c r="AB984" s="348"/>
      <c r="AC984" s="348"/>
      <c r="AD984" s="348"/>
      <c r="AE984" s="348"/>
    </row>
    <row r="985">
      <c r="A985" s="376"/>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c r="AA985" s="348"/>
      <c r="AB985" s="348"/>
      <c r="AC985" s="348"/>
      <c r="AD985" s="348"/>
      <c r="AE985" s="348"/>
    </row>
    <row r="986">
      <c r="A986" s="376"/>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c r="AA986" s="348"/>
      <c r="AB986" s="348"/>
      <c r="AC986" s="348"/>
      <c r="AD986" s="348"/>
      <c r="AE986" s="348"/>
    </row>
    <row r="987">
      <c r="A987" s="376"/>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c r="AA987" s="348"/>
      <c r="AB987" s="348"/>
      <c r="AC987" s="348"/>
      <c r="AD987" s="348"/>
      <c r="AE987" s="348"/>
    </row>
    <row r="988">
      <c r="A988" s="376"/>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c r="AA988" s="348"/>
      <c r="AB988" s="348"/>
      <c r="AC988" s="348"/>
      <c r="AD988" s="348"/>
      <c r="AE988" s="348"/>
    </row>
    <row r="989">
      <c r="A989" s="376"/>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c r="AA989" s="348"/>
      <c r="AB989" s="348"/>
      <c r="AC989" s="348"/>
      <c r="AD989" s="348"/>
      <c r="AE989" s="348"/>
    </row>
    <row r="990">
      <c r="A990" s="376"/>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c r="AA990" s="348"/>
      <c r="AB990" s="348"/>
      <c r="AC990" s="348"/>
      <c r="AD990" s="348"/>
      <c r="AE990" s="348"/>
    </row>
    <row r="991">
      <c r="A991" s="376"/>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c r="AA991" s="348"/>
      <c r="AB991" s="348"/>
      <c r="AC991" s="348"/>
      <c r="AD991" s="348"/>
      <c r="AE991" s="348"/>
    </row>
    <row r="992">
      <c r="A992" s="376"/>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c r="AA992" s="348"/>
      <c r="AB992" s="348"/>
      <c r="AC992" s="348"/>
      <c r="AD992" s="348"/>
      <c r="AE992" s="348"/>
    </row>
    <row r="993">
      <c r="A993" s="376"/>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c r="AA993" s="348"/>
      <c r="AB993" s="348"/>
      <c r="AC993" s="348"/>
      <c r="AD993" s="348"/>
      <c r="AE993" s="348"/>
    </row>
    <row r="994">
      <c r="A994" s="376"/>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c r="AA994" s="348"/>
      <c r="AB994" s="348"/>
      <c r="AC994" s="348"/>
      <c r="AD994" s="348"/>
      <c r="AE994" s="348"/>
    </row>
    <row r="995">
      <c r="A995" s="376"/>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c r="AA995" s="348"/>
      <c r="AB995" s="348"/>
      <c r="AC995" s="348"/>
      <c r="AD995" s="348"/>
      <c r="AE995" s="348"/>
    </row>
    <row r="996">
      <c r="A996" s="376"/>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c r="AA996" s="348"/>
      <c r="AB996" s="348"/>
      <c r="AC996" s="348"/>
      <c r="AD996" s="348"/>
      <c r="AE996" s="348"/>
    </row>
    <row r="997">
      <c r="A997" s="376"/>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c r="AA997" s="348"/>
      <c r="AB997" s="348"/>
      <c r="AC997" s="348"/>
      <c r="AD997" s="348"/>
      <c r="AE997" s="348"/>
    </row>
    <row r="998">
      <c r="A998" s="376"/>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c r="AA998" s="348"/>
      <c r="AB998" s="348"/>
      <c r="AC998" s="348"/>
      <c r="AD998" s="348"/>
      <c r="AE998" s="348"/>
    </row>
    <row r="999">
      <c r="A999" s="376"/>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c r="AA999" s="348"/>
      <c r="AB999" s="348"/>
      <c r="AC999" s="348"/>
      <c r="AD999" s="348"/>
      <c r="AE999" s="348"/>
    </row>
    <row r="1000">
      <c r="A1000" s="376"/>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c r="AA1000" s="348"/>
      <c r="AB1000" s="348"/>
      <c r="AC1000" s="348"/>
      <c r="AD1000" s="348"/>
      <c r="AE1000" s="348"/>
    </row>
    <row r="1001">
      <c r="A1001" s="376"/>
      <c r="B1001" s="348"/>
      <c r="C1001" s="348"/>
      <c r="D1001" s="348"/>
      <c r="E1001" s="348"/>
      <c r="F1001" s="348"/>
      <c r="G1001" s="348"/>
      <c r="H1001" s="348"/>
      <c r="I1001" s="348"/>
      <c r="J1001" s="348"/>
      <c r="K1001" s="348"/>
      <c r="L1001" s="348"/>
      <c r="M1001" s="348"/>
      <c r="N1001" s="348"/>
      <c r="O1001" s="348"/>
      <c r="P1001" s="348"/>
      <c r="Q1001" s="348"/>
      <c r="R1001" s="348"/>
      <c r="S1001" s="348"/>
      <c r="T1001" s="348"/>
      <c r="U1001" s="348"/>
      <c r="V1001" s="348"/>
      <c r="W1001" s="348"/>
      <c r="X1001" s="348"/>
      <c r="Y1001" s="348"/>
      <c r="Z1001" s="348"/>
      <c r="AA1001" s="348"/>
      <c r="AB1001" s="348"/>
      <c r="AC1001" s="348"/>
      <c r="AD1001" s="348"/>
      <c r="AE1001" s="348"/>
    </row>
    <row r="1002">
      <c r="A1002" s="376"/>
      <c r="B1002" s="348"/>
      <c r="C1002" s="348"/>
      <c r="D1002" s="348"/>
      <c r="E1002" s="348"/>
      <c r="F1002" s="348"/>
      <c r="G1002" s="348"/>
      <c r="H1002" s="348"/>
      <c r="I1002" s="348"/>
      <c r="J1002" s="348"/>
      <c r="K1002" s="348"/>
      <c r="L1002" s="348"/>
      <c r="M1002" s="348"/>
      <c r="N1002" s="348"/>
      <c r="O1002" s="348"/>
      <c r="P1002" s="348"/>
      <c r="Q1002" s="348"/>
      <c r="R1002" s="348"/>
      <c r="S1002" s="348"/>
      <c r="T1002" s="348"/>
      <c r="U1002" s="348"/>
      <c r="V1002" s="348"/>
      <c r="W1002" s="348"/>
      <c r="X1002" s="348"/>
      <c r="Y1002" s="348"/>
      <c r="Z1002" s="348"/>
      <c r="AA1002" s="348"/>
      <c r="AB1002" s="348"/>
      <c r="AC1002" s="348"/>
      <c r="AD1002" s="348"/>
      <c r="AE1002" s="348"/>
    </row>
    <row r="1003">
      <c r="A1003" s="376"/>
      <c r="B1003" s="348"/>
      <c r="C1003" s="348"/>
      <c r="D1003" s="348"/>
      <c r="E1003" s="348"/>
      <c r="F1003" s="348"/>
      <c r="G1003" s="348"/>
      <c r="H1003" s="348"/>
      <c r="I1003" s="348"/>
      <c r="J1003" s="348"/>
      <c r="K1003" s="348"/>
      <c r="L1003" s="348"/>
      <c r="M1003" s="348"/>
      <c r="N1003" s="348"/>
      <c r="O1003" s="348"/>
      <c r="P1003" s="348"/>
      <c r="Q1003" s="348"/>
      <c r="R1003" s="348"/>
      <c r="S1003" s="348"/>
      <c r="T1003" s="348"/>
      <c r="U1003" s="348"/>
      <c r="V1003" s="348"/>
      <c r="W1003" s="348"/>
      <c r="X1003" s="348"/>
      <c r="Y1003" s="348"/>
      <c r="Z1003" s="348"/>
      <c r="AA1003" s="348"/>
      <c r="AB1003" s="348"/>
      <c r="AC1003" s="348"/>
      <c r="AD1003" s="348"/>
      <c r="AE1003" s="348"/>
    </row>
    <row r="1004">
      <c r="A1004" s="376"/>
      <c r="B1004" s="348"/>
      <c r="C1004" s="348"/>
      <c r="D1004" s="348"/>
      <c r="E1004" s="348"/>
      <c r="F1004" s="348"/>
      <c r="G1004" s="348"/>
      <c r="H1004" s="348"/>
      <c r="I1004" s="348"/>
      <c r="J1004" s="348"/>
      <c r="K1004" s="348"/>
      <c r="L1004" s="348"/>
      <c r="M1004" s="348"/>
      <c r="N1004" s="348"/>
      <c r="O1004" s="348"/>
      <c r="P1004" s="348"/>
      <c r="Q1004" s="348"/>
      <c r="R1004" s="348"/>
      <c r="S1004" s="348"/>
      <c r="T1004" s="348"/>
      <c r="U1004" s="348"/>
      <c r="V1004" s="348"/>
      <c r="W1004" s="348"/>
      <c r="X1004" s="348"/>
      <c r="Y1004" s="348"/>
      <c r="Z1004" s="348"/>
      <c r="AA1004" s="348"/>
      <c r="AB1004" s="348"/>
      <c r="AC1004" s="348"/>
      <c r="AD1004" s="348"/>
      <c r="AE1004" s="348"/>
    </row>
    <row r="1005">
      <c r="A1005" s="376"/>
      <c r="B1005" s="348"/>
      <c r="C1005" s="348"/>
      <c r="D1005" s="348"/>
      <c r="E1005" s="348"/>
      <c r="F1005" s="348"/>
      <c r="G1005" s="348"/>
      <c r="H1005" s="348"/>
      <c r="I1005" s="348"/>
      <c r="J1005" s="348"/>
      <c r="K1005" s="348"/>
      <c r="L1005" s="348"/>
      <c r="M1005" s="348"/>
      <c r="N1005" s="348"/>
      <c r="O1005" s="348"/>
      <c r="P1005" s="348"/>
      <c r="Q1005" s="348"/>
      <c r="R1005" s="348"/>
      <c r="S1005" s="348"/>
      <c r="T1005" s="348"/>
      <c r="U1005" s="348"/>
      <c r="V1005" s="348"/>
      <c r="W1005" s="348"/>
      <c r="X1005" s="348"/>
      <c r="Y1005" s="348"/>
      <c r="Z1005" s="348"/>
      <c r="AA1005" s="348"/>
      <c r="AB1005" s="348"/>
      <c r="AC1005" s="348"/>
      <c r="AD1005" s="348"/>
      <c r="AE1005" s="348"/>
    </row>
    <row r="1006">
      <c r="A1006" s="376"/>
      <c r="B1006" s="348"/>
      <c r="C1006" s="348"/>
      <c r="D1006" s="348"/>
      <c r="E1006" s="348"/>
      <c r="F1006" s="348"/>
      <c r="G1006" s="348"/>
      <c r="H1006" s="348"/>
      <c r="I1006" s="348"/>
      <c r="J1006" s="348"/>
      <c r="K1006" s="348"/>
      <c r="L1006" s="348"/>
      <c r="M1006" s="348"/>
      <c r="N1006" s="348"/>
      <c r="O1006" s="348"/>
      <c r="P1006" s="348"/>
      <c r="Q1006" s="348"/>
      <c r="R1006" s="348"/>
      <c r="S1006" s="348"/>
      <c r="T1006" s="348"/>
      <c r="U1006" s="348"/>
      <c r="V1006" s="348"/>
      <c r="W1006" s="348"/>
      <c r="X1006" s="348"/>
      <c r="Y1006" s="348"/>
      <c r="Z1006" s="348"/>
      <c r="AA1006" s="348"/>
      <c r="AB1006" s="348"/>
      <c r="AC1006" s="348"/>
      <c r="AD1006" s="348"/>
      <c r="AE1006" s="348"/>
    </row>
    <row r="1007">
      <c r="A1007" s="376"/>
      <c r="B1007" s="348"/>
      <c r="C1007" s="348"/>
      <c r="D1007" s="348"/>
      <c r="E1007" s="348"/>
      <c r="F1007" s="348"/>
      <c r="G1007" s="348"/>
      <c r="H1007" s="348"/>
      <c r="I1007" s="348"/>
      <c r="J1007" s="348"/>
      <c r="K1007" s="348"/>
      <c r="L1007" s="348"/>
      <c r="M1007" s="348"/>
      <c r="N1007" s="348"/>
      <c r="O1007" s="348"/>
      <c r="P1007" s="348"/>
      <c r="Q1007" s="348"/>
      <c r="R1007" s="348"/>
      <c r="S1007" s="348"/>
      <c r="T1007" s="348"/>
      <c r="U1007" s="348"/>
      <c r="V1007" s="348"/>
      <c r="W1007" s="348"/>
      <c r="X1007" s="348"/>
      <c r="Y1007" s="348"/>
      <c r="Z1007" s="348"/>
      <c r="AA1007" s="348"/>
      <c r="AB1007" s="348"/>
      <c r="AC1007" s="348"/>
      <c r="AD1007" s="348"/>
      <c r="AE1007" s="348"/>
    </row>
    <row r="1008">
      <c r="A1008" s="376"/>
      <c r="B1008" s="348"/>
      <c r="C1008" s="348"/>
      <c r="D1008" s="348"/>
      <c r="E1008" s="348"/>
      <c r="F1008" s="348"/>
      <c r="G1008" s="348"/>
      <c r="H1008" s="348"/>
      <c r="I1008" s="348"/>
      <c r="J1008" s="348"/>
      <c r="K1008" s="348"/>
      <c r="L1008" s="348"/>
      <c r="M1008" s="348"/>
      <c r="N1008" s="348"/>
      <c r="O1008" s="348"/>
      <c r="P1008" s="348"/>
      <c r="Q1008" s="348"/>
      <c r="R1008" s="348"/>
      <c r="S1008" s="348"/>
      <c r="T1008" s="348"/>
      <c r="U1008" s="348"/>
      <c r="V1008" s="348"/>
      <c r="W1008" s="348"/>
      <c r="X1008" s="348"/>
      <c r="Y1008" s="348"/>
      <c r="Z1008" s="348"/>
      <c r="AA1008" s="348"/>
      <c r="AB1008" s="348"/>
      <c r="AC1008" s="348"/>
      <c r="AD1008" s="348"/>
      <c r="AE1008" s="348"/>
    </row>
    <row r="1009">
      <c r="A1009" s="376"/>
      <c r="B1009" s="348"/>
      <c r="C1009" s="348"/>
      <c r="D1009" s="348"/>
      <c r="E1009" s="348"/>
      <c r="F1009" s="348"/>
      <c r="G1009" s="348"/>
      <c r="H1009" s="348"/>
      <c r="I1009" s="348"/>
      <c r="J1009" s="348"/>
      <c r="K1009" s="348"/>
      <c r="L1009" s="348"/>
      <c r="M1009" s="348"/>
      <c r="N1009" s="348"/>
      <c r="O1009" s="348"/>
      <c r="P1009" s="348"/>
      <c r="Q1009" s="348"/>
      <c r="R1009" s="348"/>
      <c r="S1009" s="348"/>
      <c r="T1009" s="348"/>
      <c r="U1009" s="348"/>
      <c r="V1009" s="348"/>
      <c r="W1009" s="348"/>
      <c r="X1009" s="348"/>
      <c r="Y1009" s="348"/>
      <c r="Z1009" s="348"/>
      <c r="AA1009" s="348"/>
      <c r="AB1009" s="348"/>
      <c r="AC1009" s="348"/>
      <c r="AD1009" s="348"/>
      <c r="AE1009" s="348"/>
    </row>
    <row r="1010">
      <c r="A1010" s="376"/>
      <c r="B1010" s="348"/>
      <c r="C1010" s="348"/>
      <c r="D1010" s="348"/>
      <c r="E1010" s="348"/>
      <c r="F1010" s="348"/>
      <c r="G1010" s="348"/>
      <c r="H1010" s="348"/>
      <c r="I1010" s="348"/>
      <c r="J1010" s="348"/>
      <c r="K1010" s="348"/>
      <c r="L1010" s="348"/>
      <c r="M1010" s="348"/>
      <c r="N1010" s="348"/>
      <c r="O1010" s="348"/>
      <c r="P1010" s="348"/>
      <c r="Q1010" s="348"/>
      <c r="R1010" s="348"/>
      <c r="S1010" s="348"/>
      <c r="T1010" s="348"/>
      <c r="U1010" s="348"/>
      <c r="V1010" s="348"/>
      <c r="W1010" s="348"/>
      <c r="X1010" s="348"/>
      <c r="Y1010" s="348"/>
      <c r="Z1010" s="348"/>
      <c r="AA1010" s="348"/>
      <c r="AB1010" s="348"/>
      <c r="AC1010" s="348"/>
      <c r="AD1010" s="348"/>
      <c r="AE1010" s="348"/>
    </row>
    <row r="1011">
      <c r="A1011" s="376"/>
      <c r="B1011" s="348"/>
      <c r="C1011" s="348"/>
      <c r="D1011" s="348"/>
      <c r="E1011" s="348"/>
      <c r="F1011" s="348"/>
      <c r="G1011" s="348"/>
      <c r="H1011" s="348"/>
      <c r="I1011" s="348"/>
      <c r="J1011" s="348"/>
      <c r="K1011" s="348"/>
      <c r="L1011" s="348"/>
      <c r="M1011" s="348"/>
      <c r="N1011" s="348"/>
      <c r="O1011" s="348"/>
      <c r="P1011" s="348"/>
      <c r="Q1011" s="348"/>
      <c r="R1011" s="348"/>
      <c r="S1011" s="348"/>
      <c r="T1011" s="348"/>
      <c r="U1011" s="348"/>
      <c r="V1011" s="348"/>
      <c r="W1011" s="348"/>
      <c r="X1011" s="348"/>
      <c r="Y1011" s="348"/>
      <c r="Z1011" s="348"/>
      <c r="AA1011" s="348"/>
      <c r="AB1011" s="348"/>
      <c r="AC1011" s="348"/>
      <c r="AD1011" s="348"/>
      <c r="AE1011" s="348"/>
    </row>
    <row r="1012">
      <c r="A1012" s="376"/>
      <c r="B1012" s="348"/>
      <c r="C1012" s="348"/>
      <c r="D1012" s="348"/>
      <c r="E1012" s="348"/>
      <c r="F1012" s="348"/>
      <c r="G1012" s="348"/>
      <c r="H1012" s="348"/>
      <c r="I1012" s="348"/>
      <c r="J1012" s="348"/>
      <c r="K1012" s="348"/>
      <c r="L1012" s="348"/>
      <c r="M1012" s="348"/>
      <c r="N1012" s="348"/>
      <c r="O1012" s="348"/>
      <c r="P1012" s="348"/>
      <c r="Q1012" s="348"/>
      <c r="R1012" s="348"/>
      <c r="S1012" s="348"/>
      <c r="T1012" s="348"/>
      <c r="U1012" s="348"/>
      <c r="V1012" s="348"/>
      <c r="W1012" s="348"/>
      <c r="X1012" s="348"/>
      <c r="Y1012" s="348"/>
      <c r="Z1012" s="348"/>
      <c r="AA1012" s="348"/>
      <c r="AB1012" s="348"/>
      <c r="AC1012" s="348"/>
      <c r="AD1012" s="348"/>
      <c r="AE1012" s="348"/>
    </row>
    <row r="1013">
      <c r="A1013" s="376"/>
      <c r="B1013" s="348"/>
      <c r="C1013" s="348"/>
      <c r="D1013" s="348"/>
      <c r="E1013" s="348"/>
      <c r="F1013" s="348"/>
      <c r="G1013" s="348"/>
      <c r="H1013" s="348"/>
      <c r="I1013" s="348"/>
      <c r="J1013" s="348"/>
      <c r="K1013" s="348"/>
      <c r="L1013" s="348"/>
      <c r="M1013" s="348"/>
      <c r="N1013" s="348"/>
      <c r="O1013" s="348"/>
      <c r="P1013" s="348"/>
      <c r="Q1013" s="348"/>
      <c r="R1013" s="348"/>
      <c r="S1013" s="348"/>
      <c r="T1013" s="348"/>
      <c r="U1013" s="348"/>
      <c r="V1013" s="348"/>
      <c r="W1013" s="348"/>
      <c r="X1013" s="348"/>
      <c r="Y1013" s="348"/>
      <c r="Z1013" s="348"/>
      <c r="AA1013" s="348"/>
      <c r="AB1013" s="348"/>
      <c r="AC1013" s="348"/>
      <c r="AD1013" s="348"/>
      <c r="AE1013" s="348"/>
    </row>
    <row r="1014">
      <c r="A1014" s="376"/>
      <c r="B1014" s="348"/>
      <c r="C1014" s="348"/>
      <c r="D1014" s="348"/>
      <c r="E1014" s="348"/>
      <c r="F1014" s="348"/>
      <c r="G1014" s="348"/>
      <c r="H1014" s="348"/>
      <c r="I1014" s="348"/>
      <c r="J1014" s="348"/>
      <c r="K1014" s="348"/>
      <c r="L1014" s="348"/>
      <c r="M1014" s="348"/>
      <c r="N1014" s="348"/>
      <c r="O1014" s="348"/>
      <c r="P1014" s="348"/>
      <c r="Q1014" s="348"/>
      <c r="R1014" s="348"/>
      <c r="S1014" s="348"/>
      <c r="T1014" s="348"/>
      <c r="U1014" s="348"/>
      <c r="V1014" s="348"/>
      <c r="W1014" s="348"/>
      <c r="X1014" s="348"/>
      <c r="Y1014" s="348"/>
      <c r="Z1014" s="348"/>
      <c r="AA1014" s="348"/>
      <c r="AB1014" s="348"/>
      <c r="AC1014" s="348"/>
      <c r="AD1014" s="348"/>
      <c r="AE1014" s="348"/>
    </row>
    <row r="1015">
      <c r="A1015" s="376"/>
      <c r="B1015" s="348"/>
      <c r="C1015" s="348"/>
      <c r="D1015" s="348"/>
      <c r="E1015" s="348"/>
      <c r="F1015" s="348"/>
      <c r="G1015" s="348"/>
      <c r="H1015" s="348"/>
      <c r="I1015" s="348"/>
      <c r="J1015" s="348"/>
      <c r="K1015" s="348"/>
      <c r="L1015" s="348"/>
      <c r="M1015" s="348"/>
      <c r="N1015" s="348"/>
      <c r="O1015" s="348"/>
      <c r="P1015" s="348"/>
      <c r="Q1015" s="348"/>
      <c r="R1015" s="348"/>
      <c r="S1015" s="348"/>
      <c r="T1015" s="348"/>
      <c r="U1015" s="348"/>
      <c r="V1015" s="348"/>
      <c r="W1015" s="348"/>
      <c r="X1015" s="348"/>
      <c r="Y1015" s="348"/>
      <c r="Z1015" s="348"/>
      <c r="AA1015" s="348"/>
      <c r="AB1015" s="348"/>
      <c r="AC1015" s="348"/>
      <c r="AD1015" s="348"/>
      <c r="AE1015" s="348"/>
    </row>
    <row r="1016">
      <c r="A1016" s="376"/>
      <c r="B1016" s="348"/>
      <c r="C1016" s="348"/>
      <c r="D1016" s="348"/>
      <c r="E1016" s="348"/>
      <c r="F1016" s="348"/>
      <c r="G1016" s="348"/>
      <c r="H1016" s="348"/>
      <c r="I1016" s="348"/>
      <c r="J1016" s="348"/>
      <c r="K1016" s="348"/>
      <c r="L1016" s="348"/>
      <c r="M1016" s="348"/>
      <c r="N1016" s="348"/>
      <c r="O1016" s="348"/>
      <c r="P1016" s="348"/>
      <c r="Q1016" s="348"/>
      <c r="R1016" s="348"/>
      <c r="S1016" s="348"/>
      <c r="T1016" s="348"/>
      <c r="U1016" s="348"/>
      <c r="V1016" s="348"/>
      <c r="W1016" s="348"/>
      <c r="X1016" s="348"/>
      <c r="Y1016" s="348"/>
      <c r="Z1016" s="348"/>
      <c r="AA1016" s="348"/>
      <c r="AB1016" s="348"/>
      <c r="AC1016" s="348"/>
      <c r="AD1016" s="348"/>
      <c r="AE1016" s="348"/>
    </row>
    <row r="1017">
      <c r="A1017" s="376"/>
      <c r="B1017" s="348"/>
      <c r="C1017" s="348"/>
      <c r="D1017" s="348"/>
      <c r="E1017" s="348"/>
      <c r="F1017" s="348"/>
      <c r="G1017" s="348"/>
      <c r="H1017" s="348"/>
      <c r="I1017" s="348"/>
      <c r="J1017" s="348"/>
      <c r="K1017" s="348"/>
      <c r="L1017" s="348"/>
      <c r="M1017" s="348"/>
      <c r="N1017" s="348"/>
      <c r="O1017" s="348"/>
      <c r="P1017" s="348"/>
      <c r="Q1017" s="348"/>
      <c r="R1017" s="348"/>
      <c r="S1017" s="348"/>
      <c r="T1017" s="348"/>
      <c r="U1017" s="348"/>
      <c r="V1017" s="348"/>
      <c r="W1017" s="348"/>
      <c r="X1017" s="348"/>
      <c r="Y1017" s="348"/>
      <c r="Z1017" s="348"/>
      <c r="AA1017" s="348"/>
      <c r="AB1017" s="348"/>
      <c r="AC1017" s="348"/>
      <c r="AD1017" s="348"/>
      <c r="AE1017" s="348"/>
    </row>
    <row r="1018">
      <c r="A1018" s="376"/>
      <c r="B1018" s="348"/>
      <c r="C1018" s="348"/>
      <c r="D1018" s="348"/>
      <c r="E1018" s="348"/>
      <c r="F1018" s="348"/>
      <c r="G1018" s="348"/>
      <c r="H1018" s="348"/>
      <c r="I1018" s="348"/>
      <c r="J1018" s="348"/>
      <c r="K1018" s="348"/>
      <c r="L1018" s="348"/>
      <c r="M1018" s="348"/>
      <c r="N1018" s="348"/>
      <c r="O1018" s="348"/>
      <c r="P1018" s="348"/>
      <c r="Q1018" s="348"/>
      <c r="R1018" s="348"/>
      <c r="S1018" s="348"/>
      <c r="T1018" s="348"/>
      <c r="U1018" s="348"/>
      <c r="V1018" s="348"/>
      <c r="W1018" s="348"/>
      <c r="X1018" s="348"/>
      <c r="Y1018" s="348"/>
      <c r="Z1018" s="348"/>
      <c r="AA1018" s="348"/>
      <c r="AB1018" s="348"/>
      <c r="AC1018" s="348"/>
      <c r="AD1018" s="348"/>
      <c r="AE1018" s="348"/>
    </row>
    <row r="1019">
      <c r="A1019" s="376"/>
      <c r="B1019" s="348"/>
      <c r="C1019" s="348"/>
      <c r="D1019" s="348"/>
      <c r="E1019" s="348"/>
      <c r="F1019" s="348"/>
      <c r="G1019" s="348"/>
      <c r="H1019" s="348"/>
      <c r="I1019" s="348"/>
      <c r="J1019" s="348"/>
      <c r="K1019" s="348"/>
      <c r="L1019" s="348"/>
      <c r="M1019" s="348"/>
      <c r="N1019" s="348"/>
      <c r="O1019" s="348"/>
      <c r="P1019" s="348"/>
      <c r="Q1019" s="348"/>
      <c r="R1019" s="348"/>
      <c r="S1019" s="348"/>
      <c r="T1019" s="348"/>
      <c r="U1019" s="348"/>
      <c r="V1019" s="348"/>
      <c r="W1019" s="348"/>
      <c r="X1019" s="348"/>
      <c r="Y1019" s="348"/>
      <c r="Z1019" s="348"/>
      <c r="AA1019" s="348"/>
      <c r="AB1019" s="348"/>
      <c r="AC1019" s="348"/>
      <c r="AD1019" s="348"/>
      <c r="AE1019" s="348"/>
    </row>
    <row r="1020">
      <c r="A1020" s="376"/>
      <c r="B1020" s="348"/>
      <c r="C1020" s="348"/>
      <c r="D1020" s="348"/>
      <c r="E1020" s="348"/>
      <c r="F1020" s="348"/>
      <c r="G1020" s="348"/>
      <c r="H1020" s="348"/>
      <c r="I1020" s="348"/>
      <c r="J1020" s="348"/>
      <c r="K1020" s="348"/>
      <c r="L1020" s="348"/>
      <c r="M1020" s="348"/>
      <c r="N1020" s="348"/>
      <c r="O1020" s="348"/>
      <c r="P1020" s="348"/>
      <c r="Q1020" s="348"/>
      <c r="R1020" s="348"/>
      <c r="S1020" s="348"/>
      <c r="T1020" s="348"/>
      <c r="U1020" s="348"/>
      <c r="V1020" s="348"/>
      <c r="W1020" s="348"/>
      <c r="X1020" s="348"/>
      <c r="Y1020" s="348"/>
      <c r="Z1020" s="348"/>
      <c r="AA1020" s="348"/>
      <c r="AB1020" s="348"/>
      <c r="AC1020" s="348"/>
      <c r="AD1020" s="348"/>
      <c r="AE1020" s="348"/>
    </row>
    <row r="1021">
      <c r="A1021" s="376"/>
      <c r="B1021" s="348"/>
      <c r="C1021" s="348"/>
      <c r="D1021" s="348"/>
      <c r="E1021" s="348"/>
      <c r="F1021" s="348"/>
      <c r="G1021" s="348"/>
      <c r="H1021" s="348"/>
      <c r="I1021" s="348"/>
      <c r="J1021" s="348"/>
      <c r="K1021" s="348"/>
      <c r="L1021" s="348"/>
      <c r="M1021" s="348"/>
      <c r="N1021" s="348"/>
      <c r="O1021" s="348"/>
      <c r="P1021" s="348"/>
      <c r="Q1021" s="348"/>
      <c r="R1021" s="348"/>
      <c r="S1021" s="348"/>
      <c r="T1021" s="348"/>
      <c r="U1021" s="348"/>
      <c r="V1021" s="348"/>
      <c r="W1021" s="348"/>
      <c r="X1021" s="348"/>
      <c r="Y1021" s="348"/>
      <c r="Z1021" s="348"/>
      <c r="AA1021" s="348"/>
      <c r="AB1021" s="348"/>
      <c r="AC1021" s="348"/>
      <c r="AD1021" s="348"/>
      <c r="AE1021" s="348"/>
    </row>
    <row r="1022">
      <c r="A1022" s="376"/>
      <c r="B1022" s="348"/>
      <c r="C1022" s="348"/>
      <c r="D1022" s="348"/>
      <c r="E1022" s="348"/>
      <c r="F1022" s="348"/>
      <c r="G1022" s="348"/>
      <c r="H1022" s="348"/>
      <c r="I1022" s="348"/>
      <c r="J1022" s="348"/>
      <c r="K1022" s="348"/>
      <c r="L1022" s="348"/>
      <c r="M1022" s="348"/>
      <c r="N1022" s="348"/>
      <c r="O1022" s="348"/>
      <c r="P1022" s="348"/>
      <c r="Q1022" s="348"/>
      <c r="R1022" s="348"/>
      <c r="S1022" s="348"/>
      <c r="T1022" s="348"/>
      <c r="U1022" s="348"/>
      <c r="V1022" s="348"/>
      <c r="W1022" s="348"/>
      <c r="X1022" s="348"/>
      <c r="Y1022" s="348"/>
      <c r="Z1022" s="348"/>
      <c r="AA1022" s="348"/>
      <c r="AB1022" s="348"/>
      <c r="AC1022" s="348"/>
      <c r="AD1022" s="348"/>
      <c r="AE1022" s="348"/>
    </row>
    <row r="1023">
      <c r="A1023" s="376"/>
      <c r="B1023" s="348"/>
      <c r="C1023" s="348"/>
      <c r="D1023" s="348"/>
      <c r="E1023" s="348"/>
      <c r="F1023" s="348"/>
      <c r="G1023" s="348"/>
      <c r="H1023" s="348"/>
      <c r="I1023" s="348"/>
      <c r="J1023" s="348"/>
      <c r="K1023" s="348"/>
      <c r="L1023" s="348"/>
      <c r="M1023" s="348"/>
      <c r="N1023" s="348"/>
      <c r="O1023" s="348"/>
      <c r="P1023" s="348"/>
      <c r="Q1023" s="348"/>
      <c r="R1023" s="348"/>
      <c r="S1023" s="348"/>
      <c r="T1023" s="348"/>
      <c r="U1023" s="348"/>
      <c r="V1023" s="348"/>
      <c r="W1023" s="348"/>
      <c r="X1023" s="348"/>
      <c r="Y1023" s="348"/>
      <c r="Z1023" s="348"/>
      <c r="AA1023" s="348"/>
      <c r="AB1023" s="348"/>
      <c r="AC1023" s="348"/>
      <c r="AD1023" s="348"/>
      <c r="AE1023" s="348"/>
    </row>
    <row r="1024">
      <c r="A1024" s="376"/>
      <c r="B1024" s="348"/>
      <c r="C1024" s="348"/>
      <c r="D1024" s="348"/>
      <c r="E1024" s="348"/>
      <c r="F1024" s="348"/>
      <c r="G1024" s="348"/>
      <c r="H1024" s="348"/>
      <c r="I1024" s="348"/>
      <c r="J1024" s="348"/>
      <c r="K1024" s="348"/>
      <c r="L1024" s="348"/>
      <c r="M1024" s="348"/>
      <c r="N1024" s="348"/>
      <c r="O1024" s="348"/>
      <c r="P1024" s="348"/>
      <c r="Q1024" s="348"/>
      <c r="R1024" s="348"/>
      <c r="S1024" s="348"/>
      <c r="T1024" s="348"/>
      <c r="U1024" s="348"/>
      <c r="V1024" s="348"/>
      <c r="W1024" s="348"/>
      <c r="X1024" s="348"/>
      <c r="Y1024" s="348"/>
      <c r="Z1024" s="348"/>
      <c r="AA1024" s="348"/>
      <c r="AB1024" s="348"/>
      <c r="AC1024" s="348"/>
      <c r="AD1024" s="348"/>
      <c r="AE1024" s="348"/>
    </row>
    <row r="1025">
      <c r="A1025" s="376"/>
      <c r="B1025" s="348"/>
      <c r="C1025" s="348"/>
      <c r="D1025" s="348"/>
      <c r="E1025" s="348"/>
      <c r="F1025" s="348"/>
      <c r="G1025" s="348"/>
      <c r="H1025" s="348"/>
      <c r="I1025" s="348"/>
      <c r="J1025" s="348"/>
      <c r="K1025" s="348"/>
      <c r="L1025" s="348"/>
      <c r="M1025" s="348"/>
      <c r="N1025" s="348"/>
      <c r="O1025" s="348"/>
      <c r="P1025" s="348"/>
      <c r="Q1025" s="348"/>
      <c r="R1025" s="348"/>
      <c r="S1025" s="348"/>
      <c r="T1025" s="348"/>
      <c r="U1025" s="348"/>
      <c r="V1025" s="348"/>
      <c r="W1025" s="348"/>
      <c r="X1025" s="348"/>
      <c r="Y1025" s="348"/>
      <c r="Z1025" s="348"/>
      <c r="AA1025" s="348"/>
      <c r="AB1025" s="348"/>
      <c r="AC1025" s="348"/>
      <c r="AD1025" s="348"/>
      <c r="AE1025" s="348"/>
    </row>
    <row r="1026">
      <c r="A1026" s="376"/>
      <c r="B1026" s="348"/>
      <c r="C1026" s="348"/>
      <c r="D1026" s="348"/>
      <c r="E1026" s="348"/>
      <c r="F1026" s="348"/>
      <c r="G1026" s="348"/>
      <c r="H1026" s="348"/>
      <c r="I1026" s="348"/>
      <c r="J1026" s="348"/>
      <c r="K1026" s="348"/>
      <c r="L1026" s="348"/>
      <c r="M1026" s="348"/>
      <c r="N1026" s="348"/>
      <c r="O1026" s="348"/>
      <c r="P1026" s="348"/>
      <c r="Q1026" s="348"/>
      <c r="R1026" s="348"/>
      <c r="S1026" s="348"/>
      <c r="T1026" s="348"/>
      <c r="U1026" s="348"/>
      <c r="V1026" s="348"/>
      <c r="W1026" s="348"/>
      <c r="X1026" s="348"/>
      <c r="Y1026" s="348"/>
      <c r="Z1026" s="348"/>
      <c r="AA1026" s="348"/>
      <c r="AB1026" s="348"/>
      <c r="AC1026" s="348"/>
      <c r="AD1026" s="348"/>
      <c r="AE1026" s="348"/>
    </row>
    <row r="1027">
      <c r="A1027" s="376"/>
      <c r="B1027" s="348"/>
      <c r="C1027" s="348"/>
      <c r="D1027" s="348"/>
      <c r="E1027" s="348"/>
      <c r="F1027" s="348"/>
      <c r="G1027" s="348"/>
      <c r="H1027" s="348"/>
      <c r="I1027" s="348"/>
      <c r="J1027" s="348"/>
      <c r="K1027" s="348"/>
      <c r="L1027" s="348"/>
      <c r="M1027" s="348"/>
      <c r="N1027" s="348"/>
      <c r="O1027" s="348"/>
      <c r="P1027" s="348"/>
      <c r="Q1027" s="348"/>
      <c r="R1027" s="348"/>
      <c r="S1027" s="348"/>
      <c r="T1027" s="348"/>
      <c r="U1027" s="348"/>
      <c r="V1027" s="348"/>
      <c r="W1027" s="348"/>
      <c r="X1027" s="348"/>
      <c r="Y1027" s="348"/>
      <c r="Z1027" s="348"/>
      <c r="AA1027" s="348"/>
      <c r="AB1027" s="348"/>
      <c r="AC1027" s="348"/>
      <c r="AD1027" s="348"/>
      <c r="AE1027" s="348"/>
    </row>
    <row r="1028">
      <c r="A1028" s="376"/>
      <c r="B1028" s="348"/>
      <c r="C1028" s="348"/>
      <c r="D1028" s="348"/>
      <c r="E1028" s="348"/>
      <c r="F1028" s="348"/>
      <c r="G1028" s="348"/>
      <c r="H1028" s="348"/>
      <c r="I1028" s="348"/>
      <c r="J1028" s="348"/>
      <c r="K1028" s="348"/>
      <c r="L1028" s="348"/>
      <c r="M1028" s="348"/>
      <c r="N1028" s="348"/>
      <c r="O1028" s="348"/>
      <c r="P1028" s="348"/>
      <c r="Q1028" s="348"/>
      <c r="R1028" s="348"/>
      <c r="S1028" s="348"/>
      <c r="T1028" s="348"/>
      <c r="U1028" s="348"/>
      <c r="V1028" s="348"/>
      <c r="W1028" s="348"/>
      <c r="X1028" s="348"/>
      <c r="Y1028" s="348"/>
      <c r="Z1028" s="348"/>
      <c r="AA1028" s="348"/>
      <c r="AB1028" s="348"/>
      <c r="AC1028" s="348"/>
      <c r="AD1028" s="348"/>
      <c r="AE1028" s="348"/>
    </row>
    <row r="1029">
      <c r="A1029" s="376"/>
      <c r="B1029" s="348"/>
      <c r="C1029" s="348"/>
      <c r="D1029" s="348"/>
      <c r="E1029" s="348"/>
      <c r="F1029" s="348"/>
      <c r="G1029" s="348"/>
      <c r="H1029" s="348"/>
      <c r="I1029" s="348"/>
      <c r="J1029" s="348"/>
      <c r="K1029" s="348"/>
      <c r="L1029" s="348"/>
      <c r="M1029" s="348"/>
      <c r="N1029" s="348"/>
      <c r="O1029" s="348"/>
      <c r="P1029" s="348"/>
      <c r="Q1029" s="348"/>
      <c r="R1029" s="348"/>
      <c r="S1029" s="348"/>
      <c r="T1029" s="348"/>
      <c r="U1029" s="348"/>
      <c r="V1029" s="348"/>
      <c r="W1029" s="348"/>
      <c r="X1029" s="348"/>
      <c r="Y1029" s="348"/>
      <c r="Z1029" s="348"/>
      <c r="AA1029" s="348"/>
      <c r="AB1029" s="348"/>
      <c r="AC1029" s="348"/>
      <c r="AD1029" s="348"/>
      <c r="AE1029" s="348"/>
    </row>
    <row r="1030">
      <c r="A1030" s="376"/>
      <c r="B1030" s="348"/>
      <c r="C1030" s="348"/>
      <c r="D1030" s="348"/>
      <c r="E1030" s="348"/>
      <c r="F1030" s="348"/>
      <c r="G1030" s="348"/>
      <c r="H1030" s="348"/>
      <c r="I1030" s="348"/>
      <c r="J1030" s="348"/>
      <c r="K1030" s="348"/>
      <c r="L1030" s="348"/>
      <c r="M1030" s="348"/>
      <c r="N1030" s="348"/>
      <c r="O1030" s="348"/>
      <c r="P1030" s="348"/>
      <c r="Q1030" s="348"/>
      <c r="R1030" s="348"/>
      <c r="S1030" s="348"/>
      <c r="T1030" s="348"/>
      <c r="U1030" s="348"/>
      <c r="V1030" s="348"/>
      <c r="W1030" s="348"/>
      <c r="X1030" s="348"/>
      <c r="Y1030" s="348"/>
      <c r="Z1030" s="348"/>
      <c r="AA1030" s="348"/>
      <c r="AB1030" s="348"/>
      <c r="AC1030" s="348"/>
      <c r="AD1030" s="348"/>
      <c r="AE1030" s="348"/>
    </row>
    <row r="1031">
      <c r="A1031" s="376"/>
      <c r="B1031" s="348"/>
      <c r="C1031" s="348"/>
      <c r="D1031" s="348"/>
      <c r="E1031" s="348"/>
      <c r="F1031" s="348"/>
      <c r="G1031" s="348"/>
      <c r="H1031" s="348"/>
      <c r="I1031" s="348"/>
      <c r="J1031" s="348"/>
      <c r="K1031" s="348"/>
      <c r="L1031" s="348"/>
      <c r="M1031" s="348"/>
      <c r="N1031" s="348"/>
      <c r="O1031" s="348"/>
      <c r="P1031" s="348"/>
      <c r="Q1031" s="348"/>
      <c r="R1031" s="348"/>
      <c r="S1031" s="348"/>
      <c r="T1031" s="348"/>
      <c r="U1031" s="348"/>
      <c r="V1031" s="348"/>
      <c r="W1031" s="348"/>
      <c r="X1031" s="348"/>
      <c r="Y1031" s="348"/>
      <c r="Z1031" s="348"/>
      <c r="AA1031" s="348"/>
      <c r="AB1031" s="348"/>
      <c r="AC1031" s="348"/>
      <c r="AD1031" s="348"/>
      <c r="AE1031" s="348"/>
    </row>
    <row r="1032">
      <c r="A1032" s="376"/>
      <c r="B1032" s="348"/>
      <c r="C1032" s="348"/>
      <c r="D1032" s="348"/>
      <c r="E1032" s="348"/>
      <c r="F1032" s="348"/>
      <c r="G1032" s="348"/>
      <c r="H1032" s="348"/>
      <c r="I1032" s="348"/>
      <c r="J1032" s="348"/>
      <c r="K1032" s="348"/>
      <c r="L1032" s="348"/>
      <c r="M1032" s="348"/>
      <c r="N1032" s="348"/>
      <c r="O1032" s="348"/>
      <c r="P1032" s="348"/>
      <c r="Q1032" s="348"/>
      <c r="R1032" s="348"/>
      <c r="S1032" s="348"/>
      <c r="T1032" s="348"/>
      <c r="U1032" s="348"/>
      <c r="V1032" s="348"/>
      <c r="W1032" s="348"/>
      <c r="X1032" s="348"/>
      <c r="Y1032" s="348"/>
      <c r="Z1032" s="348"/>
      <c r="AA1032" s="348"/>
      <c r="AB1032" s="348"/>
      <c r="AC1032" s="348"/>
      <c r="AD1032" s="348"/>
      <c r="AE1032" s="348"/>
    </row>
    <row r="1033">
      <c r="A1033" s="376"/>
      <c r="B1033" s="348"/>
      <c r="C1033" s="348"/>
      <c r="D1033" s="348"/>
      <c r="E1033" s="348"/>
      <c r="F1033" s="348"/>
      <c r="G1033" s="348"/>
      <c r="H1033" s="348"/>
      <c r="I1033" s="348"/>
      <c r="J1033" s="348"/>
      <c r="K1033" s="348"/>
      <c r="L1033" s="348"/>
      <c r="M1033" s="348"/>
      <c r="N1033" s="348"/>
      <c r="O1033" s="348"/>
      <c r="P1033" s="348"/>
      <c r="Q1033" s="348"/>
      <c r="R1033" s="348"/>
      <c r="S1033" s="348"/>
      <c r="T1033" s="348"/>
      <c r="U1033" s="348"/>
      <c r="V1033" s="348"/>
      <c r="W1033" s="348"/>
      <c r="X1033" s="348"/>
      <c r="Y1033" s="348"/>
      <c r="Z1033" s="348"/>
      <c r="AA1033" s="348"/>
      <c r="AB1033" s="348"/>
      <c r="AC1033" s="348"/>
      <c r="AD1033" s="348"/>
      <c r="AE1033" s="348"/>
    </row>
    <row r="1034">
      <c r="A1034" s="376"/>
      <c r="B1034" s="348"/>
      <c r="C1034" s="348"/>
      <c r="D1034" s="348"/>
      <c r="E1034" s="348"/>
      <c r="F1034" s="348"/>
      <c r="G1034" s="348"/>
      <c r="H1034" s="348"/>
      <c r="I1034" s="348"/>
      <c r="J1034" s="348"/>
      <c r="K1034" s="348"/>
      <c r="L1034" s="348"/>
      <c r="M1034" s="348"/>
      <c r="N1034" s="348"/>
      <c r="O1034" s="348"/>
      <c r="P1034" s="348"/>
      <c r="Q1034" s="348"/>
      <c r="R1034" s="348"/>
      <c r="S1034" s="348"/>
      <c r="T1034" s="348"/>
      <c r="U1034" s="348"/>
      <c r="V1034" s="348"/>
      <c r="W1034" s="348"/>
      <c r="X1034" s="348"/>
      <c r="Y1034" s="348"/>
      <c r="Z1034" s="348"/>
      <c r="AA1034" s="348"/>
      <c r="AB1034" s="348"/>
      <c r="AC1034" s="348"/>
      <c r="AD1034" s="348"/>
      <c r="AE1034" s="348"/>
    </row>
    <row r="1035">
      <c r="A1035" s="376"/>
      <c r="B1035" s="348"/>
      <c r="C1035" s="348"/>
      <c r="D1035" s="348"/>
      <c r="E1035" s="348"/>
      <c r="F1035" s="348"/>
      <c r="G1035" s="348"/>
      <c r="H1035" s="348"/>
      <c r="I1035" s="348"/>
      <c r="J1035" s="348"/>
      <c r="K1035" s="348"/>
      <c r="L1035" s="348"/>
      <c r="M1035" s="348"/>
      <c r="N1035" s="348"/>
      <c r="O1035" s="348"/>
      <c r="P1035" s="348"/>
      <c r="Q1035" s="348"/>
      <c r="R1035" s="348"/>
      <c r="S1035" s="348"/>
      <c r="T1035" s="348"/>
      <c r="U1035" s="348"/>
      <c r="V1035" s="348"/>
      <c r="W1035" s="348"/>
      <c r="X1035" s="348"/>
      <c r="Y1035" s="348"/>
      <c r="Z1035" s="348"/>
      <c r="AA1035" s="348"/>
      <c r="AB1035" s="348"/>
      <c r="AC1035" s="348"/>
      <c r="AD1035" s="348"/>
      <c r="AE1035" s="348"/>
    </row>
    <row r="1036">
      <c r="A1036" s="376"/>
      <c r="B1036" s="348"/>
      <c r="C1036" s="348"/>
      <c r="D1036" s="348"/>
      <c r="E1036" s="348"/>
      <c r="F1036" s="348"/>
      <c r="G1036" s="348"/>
      <c r="H1036" s="348"/>
      <c r="I1036" s="348"/>
      <c r="J1036" s="348"/>
      <c r="K1036" s="348"/>
      <c r="L1036" s="348"/>
      <c r="M1036" s="348"/>
      <c r="N1036" s="348"/>
      <c r="O1036" s="348"/>
      <c r="P1036" s="348"/>
      <c r="Q1036" s="348"/>
      <c r="R1036" s="348"/>
      <c r="S1036" s="348"/>
      <c r="T1036" s="348"/>
      <c r="U1036" s="348"/>
      <c r="V1036" s="348"/>
      <c r="W1036" s="348"/>
      <c r="X1036" s="348"/>
      <c r="Y1036" s="348"/>
      <c r="Z1036" s="348"/>
      <c r="AA1036" s="348"/>
      <c r="AB1036" s="348"/>
      <c r="AC1036" s="348"/>
      <c r="AD1036" s="348"/>
      <c r="AE1036" s="348"/>
    </row>
    <row r="1037">
      <c r="A1037" s="376"/>
      <c r="B1037" s="348"/>
      <c r="C1037" s="348"/>
      <c r="D1037" s="348"/>
      <c r="E1037" s="348"/>
      <c r="F1037" s="348"/>
      <c r="G1037" s="348"/>
      <c r="H1037" s="348"/>
      <c r="I1037" s="348"/>
      <c r="J1037" s="348"/>
      <c r="K1037" s="348"/>
      <c r="L1037" s="348"/>
      <c r="M1037" s="348"/>
      <c r="N1037" s="348"/>
      <c r="O1037" s="348"/>
      <c r="P1037" s="348"/>
      <c r="Q1037" s="348"/>
      <c r="R1037" s="348"/>
      <c r="S1037" s="348"/>
      <c r="T1037" s="348"/>
      <c r="U1037" s="348"/>
      <c r="V1037" s="348"/>
      <c r="W1037" s="348"/>
      <c r="X1037" s="348"/>
      <c r="Y1037" s="348"/>
      <c r="Z1037" s="348"/>
      <c r="AA1037" s="348"/>
      <c r="AB1037" s="348"/>
      <c r="AC1037" s="348"/>
      <c r="AD1037" s="348"/>
      <c r="AE1037" s="348"/>
    </row>
    <row r="1038">
      <c r="A1038" s="376"/>
      <c r="B1038" s="348"/>
      <c r="C1038" s="348"/>
      <c r="D1038" s="348"/>
      <c r="E1038" s="348"/>
      <c r="F1038" s="348"/>
      <c r="G1038" s="348"/>
      <c r="H1038" s="348"/>
      <c r="I1038" s="348"/>
      <c r="J1038" s="348"/>
      <c r="K1038" s="348"/>
      <c r="L1038" s="348"/>
      <c r="M1038" s="348"/>
      <c r="N1038" s="348"/>
      <c r="O1038" s="348"/>
      <c r="P1038" s="348"/>
      <c r="Q1038" s="348"/>
      <c r="R1038" s="348"/>
      <c r="S1038" s="348"/>
      <c r="T1038" s="348"/>
      <c r="U1038" s="348"/>
      <c r="V1038" s="348"/>
      <c r="W1038" s="348"/>
      <c r="X1038" s="348"/>
      <c r="Y1038" s="348"/>
      <c r="Z1038" s="348"/>
      <c r="AA1038" s="348"/>
      <c r="AB1038" s="348"/>
      <c r="AC1038" s="348"/>
      <c r="AD1038" s="348"/>
      <c r="AE1038" s="348"/>
    </row>
    <row r="1039">
      <c r="A1039" s="376"/>
      <c r="B1039" s="348"/>
      <c r="C1039" s="348"/>
      <c r="D1039" s="348"/>
      <c r="E1039" s="348"/>
      <c r="F1039" s="348"/>
      <c r="G1039" s="348"/>
      <c r="H1039" s="348"/>
      <c r="I1039" s="348"/>
      <c r="J1039" s="348"/>
      <c r="K1039" s="348"/>
      <c r="L1039" s="348"/>
      <c r="M1039" s="348"/>
      <c r="N1039" s="348"/>
      <c r="O1039" s="348"/>
      <c r="P1039" s="348"/>
      <c r="Q1039" s="348"/>
      <c r="R1039" s="348"/>
      <c r="S1039" s="348"/>
      <c r="T1039" s="348"/>
      <c r="U1039" s="348"/>
      <c r="V1039" s="348"/>
      <c r="W1039" s="348"/>
      <c r="X1039" s="348"/>
      <c r="Y1039" s="348"/>
      <c r="Z1039" s="348"/>
      <c r="AA1039" s="348"/>
      <c r="AB1039" s="348"/>
      <c r="AC1039" s="348"/>
      <c r="AD1039" s="348"/>
      <c r="AE1039" s="348"/>
    </row>
    <row r="1040">
      <c r="A1040" s="376"/>
      <c r="B1040" s="348"/>
      <c r="C1040" s="348"/>
      <c r="D1040" s="348"/>
      <c r="E1040" s="348"/>
      <c r="F1040" s="348"/>
      <c r="G1040" s="348"/>
      <c r="H1040" s="348"/>
      <c r="I1040" s="348"/>
      <c r="J1040" s="348"/>
      <c r="K1040" s="348"/>
      <c r="L1040" s="348"/>
      <c r="M1040" s="348"/>
      <c r="N1040" s="348"/>
      <c r="O1040" s="348"/>
      <c r="P1040" s="348"/>
      <c r="Q1040" s="348"/>
      <c r="R1040" s="348"/>
      <c r="S1040" s="348"/>
      <c r="T1040" s="348"/>
      <c r="U1040" s="348"/>
      <c r="V1040" s="348"/>
      <c r="W1040" s="348"/>
      <c r="X1040" s="348"/>
      <c r="Y1040" s="348"/>
      <c r="Z1040" s="348"/>
      <c r="AA1040" s="348"/>
      <c r="AB1040" s="348"/>
      <c r="AC1040" s="348"/>
      <c r="AD1040" s="348"/>
      <c r="AE1040" s="348"/>
    </row>
    <row r="1041">
      <c r="A1041" s="376"/>
      <c r="B1041" s="348"/>
      <c r="C1041" s="348"/>
      <c r="D1041" s="348"/>
      <c r="E1041" s="348"/>
      <c r="F1041" s="348"/>
      <c r="G1041" s="348"/>
      <c r="H1041" s="348"/>
      <c r="I1041" s="348"/>
      <c r="J1041" s="348"/>
      <c r="K1041" s="348"/>
      <c r="L1041" s="348"/>
      <c r="M1041" s="348"/>
      <c r="N1041" s="348"/>
      <c r="O1041" s="348"/>
      <c r="P1041" s="348"/>
      <c r="Q1041" s="348"/>
      <c r="R1041" s="348"/>
      <c r="S1041" s="348"/>
      <c r="T1041" s="348"/>
      <c r="U1041" s="348"/>
      <c r="V1041" s="348"/>
      <c r="W1041" s="348"/>
      <c r="X1041" s="348"/>
      <c r="Y1041" s="348"/>
      <c r="Z1041" s="348"/>
      <c r="AA1041" s="348"/>
      <c r="AB1041" s="348"/>
      <c r="AC1041" s="348"/>
      <c r="AD1041" s="348"/>
      <c r="AE1041" s="348"/>
    </row>
    <row r="1042">
      <c r="A1042" s="376"/>
      <c r="B1042" s="348"/>
      <c r="C1042" s="348"/>
      <c r="D1042" s="348"/>
      <c r="E1042" s="348"/>
      <c r="F1042" s="348"/>
      <c r="G1042" s="348"/>
      <c r="H1042" s="348"/>
      <c r="I1042" s="348"/>
      <c r="J1042" s="348"/>
      <c r="K1042" s="348"/>
      <c r="L1042" s="348"/>
      <c r="M1042" s="348"/>
      <c r="N1042" s="348"/>
      <c r="O1042" s="348"/>
      <c r="P1042" s="348"/>
      <c r="Q1042" s="348"/>
      <c r="R1042" s="348"/>
      <c r="S1042" s="348"/>
      <c r="T1042" s="348"/>
      <c r="U1042" s="348"/>
      <c r="V1042" s="348"/>
      <c r="W1042" s="348"/>
      <c r="X1042" s="348"/>
      <c r="Y1042" s="348"/>
      <c r="Z1042" s="348"/>
      <c r="AA1042" s="348"/>
      <c r="AB1042" s="348"/>
      <c r="AC1042" s="348"/>
      <c r="AD1042" s="348"/>
      <c r="AE1042" s="348"/>
    </row>
    <row r="1043">
      <c r="A1043" s="376"/>
      <c r="B1043" s="348"/>
      <c r="C1043" s="348"/>
      <c r="D1043" s="348"/>
      <c r="E1043" s="348"/>
      <c r="F1043" s="348"/>
      <c r="G1043" s="348"/>
      <c r="H1043" s="348"/>
      <c r="I1043" s="348"/>
      <c r="J1043" s="348"/>
      <c r="K1043" s="348"/>
      <c r="L1043" s="348"/>
      <c r="M1043" s="348"/>
      <c r="N1043" s="348"/>
      <c r="O1043" s="348"/>
      <c r="P1043" s="348"/>
      <c r="Q1043" s="348"/>
      <c r="R1043" s="348"/>
      <c r="S1043" s="348"/>
      <c r="T1043" s="348"/>
      <c r="U1043" s="348"/>
      <c r="V1043" s="348"/>
      <c r="W1043" s="348"/>
      <c r="X1043" s="348"/>
      <c r="Y1043" s="348"/>
      <c r="Z1043" s="348"/>
      <c r="AA1043" s="348"/>
      <c r="AB1043" s="348"/>
      <c r="AC1043" s="348"/>
      <c r="AD1043" s="348"/>
      <c r="AE1043" s="348"/>
    </row>
    <row r="1044">
      <c r="A1044" s="376"/>
      <c r="B1044" s="348"/>
      <c r="C1044" s="348"/>
      <c r="D1044" s="348"/>
      <c r="E1044" s="348"/>
      <c r="F1044" s="348"/>
      <c r="G1044" s="348"/>
      <c r="H1044" s="348"/>
      <c r="I1044" s="348"/>
      <c r="J1044" s="348"/>
      <c r="K1044" s="348"/>
      <c r="L1044" s="348"/>
      <c r="M1044" s="348"/>
      <c r="N1044" s="348"/>
      <c r="O1044" s="348"/>
      <c r="P1044" s="348"/>
      <c r="Q1044" s="348"/>
      <c r="R1044" s="348"/>
      <c r="S1044" s="348"/>
      <c r="T1044" s="348"/>
      <c r="U1044" s="348"/>
      <c r="V1044" s="348"/>
      <c r="W1044" s="348"/>
      <c r="X1044" s="348"/>
      <c r="Y1044" s="348"/>
      <c r="Z1044" s="348"/>
      <c r="AA1044" s="348"/>
      <c r="AB1044" s="348"/>
      <c r="AC1044" s="348"/>
      <c r="AD1044" s="348"/>
      <c r="AE1044" s="348"/>
    </row>
    <row r="1045">
      <c r="A1045" s="376"/>
      <c r="B1045" s="348"/>
      <c r="C1045" s="348"/>
      <c r="D1045" s="348"/>
      <c r="E1045" s="348"/>
      <c r="F1045" s="348"/>
      <c r="G1045" s="348"/>
      <c r="H1045" s="348"/>
      <c r="I1045" s="348"/>
      <c r="J1045" s="348"/>
      <c r="K1045" s="348"/>
      <c r="L1045" s="348"/>
      <c r="M1045" s="348"/>
      <c r="N1045" s="348"/>
      <c r="O1045" s="348"/>
      <c r="P1045" s="348"/>
      <c r="Q1045" s="348"/>
      <c r="R1045" s="348"/>
      <c r="S1045" s="348"/>
      <c r="T1045" s="348"/>
      <c r="U1045" s="348"/>
      <c r="V1045" s="348"/>
      <c r="W1045" s="348"/>
      <c r="X1045" s="348"/>
      <c r="Y1045" s="348"/>
      <c r="Z1045" s="348"/>
      <c r="AA1045" s="348"/>
      <c r="AB1045" s="348"/>
      <c r="AC1045" s="348"/>
      <c r="AD1045" s="348"/>
      <c r="AE1045" s="348"/>
    </row>
    <row r="1046">
      <c r="A1046" s="376"/>
      <c r="B1046" s="348"/>
      <c r="C1046" s="348"/>
      <c r="D1046" s="348"/>
      <c r="E1046" s="348"/>
      <c r="F1046" s="348"/>
      <c r="G1046" s="348"/>
      <c r="H1046" s="348"/>
      <c r="I1046" s="348"/>
      <c r="J1046" s="348"/>
      <c r="K1046" s="348"/>
      <c r="L1046" s="348"/>
      <c r="M1046" s="348"/>
      <c r="N1046" s="348"/>
      <c r="O1046" s="348"/>
      <c r="P1046" s="348"/>
      <c r="Q1046" s="348"/>
      <c r="R1046" s="348"/>
      <c r="S1046" s="348"/>
      <c r="T1046" s="348"/>
      <c r="U1046" s="348"/>
      <c r="V1046" s="348"/>
      <c r="W1046" s="348"/>
      <c r="X1046" s="348"/>
      <c r="Y1046" s="348"/>
      <c r="Z1046" s="348"/>
      <c r="AA1046" s="348"/>
      <c r="AB1046" s="348"/>
      <c r="AC1046" s="348"/>
      <c r="AD1046" s="348"/>
      <c r="AE1046" s="348"/>
    </row>
    <row r="1047">
      <c r="A1047" s="376"/>
      <c r="B1047" s="348"/>
      <c r="C1047" s="348"/>
      <c r="D1047" s="348"/>
      <c r="E1047" s="348"/>
      <c r="F1047" s="348"/>
      <c r="G1047" s="348"/>
      <c r="H1047" s="348"/>
      <c r="I1047" s="348"/>
      <c r="J1047" s="348"/>
      <c r="K1047" s="348"/>
      <c r="L1047" s="348"/>
      <c r="M1047" s="348"/>
      <c r="N1047" s="348"/>
      <c r="O1047" s="348"/>
      <c r="P1047" s="348"/>
      <c r="Q1047" s="348"/>
      <c r="R1047" s="348"/>
      <c r="S1047" s="348"/>
      <c r="T1047" s="348"/>
      <c r="U1047" s="348"/>
      <c r="V1047" s="348"/>
      <c r="W1047" s="348"/>
      <c r="X1047" s="348"/>
      <c r="Y1047" s="348"/>
      <c r="Z1047" s="348"/>
      <c r="AA1047" s="348"/>
      <c r="AB1047" s="348"/>
      <c r="AC1047" s="348"/>
      <c r="AD1047" s="348"/>
      <c r="AE1047" s="348"/>
    </row>
    <row r="1048">
      <c r="A1048" s="376"/>
      <c r="B1048" s="348"/>
      <c r="C1048" s="348"/>
      <c r="D1048" s="348"/>
      <c r="E1048" s="348"/>
      <c r="F1048" s="348"/>
      <c r="G1048" s="348"/>
      <c r="H1048" s="348"/>
      <c r="I1048" s="348"/>
      <c r="J1048" s="348"/>
      <c r="K1048" s="348"/>
      <c r="L1048" s="348"/>
      <c r="M1048" s="348"/>
      <c r="N1048" s="348"/>
      <c r="O1048" s="348"/>
      <c r="P1048" s="348"/>
      <c r="Q1048" s="348"/>
      <c r="R1048" s="348"/>
      <c r="S1048" s="348"/>
      <c r="T1048" s="348"/>
      <c r="U1048" s="348"/>
      <c r="V1048" s="348"/>
      <c r="W1048" s="348"/>
      <c r="X1048" s="348"/>
      <c r="Y1048" s="348"/>
      <c r="Z1048" s="348"/>
      <c r="AA1048" s="348"/>
      <c r="AB1048" s="348"/>
      <c r="AC1048" s="348"/>
      <c r="AD1048" s="348"/>
      <c r="AE1048" s="348"/>
    </row>
    <row r="1049">
      <c r="A1049" s="376"/>
      <c r="B1049" s="348"/>
      <c r="C1049" s="348"/>
      <c r="D1049" s="348"/>
      <c r="E1049" s="348"/>
      <c r="F1049" s="348"/>
      <c r="G1049" s="348"/>
      <c r="H1049" s="348"/>
      <c r="I1049" s="348"/>
      <c r="J1049" s="348"/>
      <c r="K1049" s="348"/>
      <c r="L1049" s="348"/>
      <c r="M1049" s="348"/>
      <c r="N1049" s="348"/>
      <c r="O1049" s="348"/>
      <c r="P1049" s="348"/>
      <c r="Q1049" s="348"/>
      <c r="R1049" s="348"/>
      <c r="S1049" s="348"/>
      <c r="T1049" s="348"/>
      <c r="U1049" s="348"/>
      <c r="V1049" s="348"/>
      <c r="W1049" s="348"/>
      <c r="X1049" s="348"/>
      <c r="Y1049" s="348"/>
      <c r="Z1049" s="348"/>
      <c r="AA1049" s="348"/>
      <c r="AB1049" s="348"/>
      <c r="AC1049" s="348"/>
      <c r="AD1049" s="348"/>
      <c r="AE1049" s="348"/>
    </row>
    <row r="1050">
      <c r="A1050" s="376"/>
      <c r="B1050" s="348"/>
      <c r="C1050" s="348"/>
      <c r="D1050" s="348"/>
      <c r="E1050" s="348"/>
      <c r="F1050" s="348"/>
      <c r="G1050" s="348"/>
      <c r="H1050" s="348"/>
      <c r="I1050" s="348"/>
      <c r="J1050" s="348"/>
      <c r="K1050" s="348"/>
      <c r="L1050" s="348"/>
      <c r="M1050" s="348"/>
      <c r="N1050" s="348"/>
      <c r="O1050" s="348"/>
      <c r="P1050" s="348"/>
      <c r="Q1050" s="348"/>
      <c r="R1050" s="348"/>
      <c r="S1050" s="348"/>
      <c r="T1050" s="348"/>
      <c r="U1050" s="348"/>
      <c r="V1050" s="348"/>
      <c r="W1050" s="348"/>
      <c r="X1050" s="348"/>
      <c r="Y1050" s="348"/>
      <c r="Z1050" s="348"/>
      <c r="AA1050" s="348"/>
      <c r="AB1050" s="348"/>
      <c r="AC1050" s="348"/>
      <c r="AD1050" s="348"/>
      <c r="AE1050" s="348"/>
    </row>
    <row r="1051">
      <c r="A1051" s="376"/>
      <c r="B1051" s="348"/>
      <c r="C1051" s="348"/>
      <c r="D1051" s="348"/>
      <c r="E1051" s="348"/>
      <c r="F1051" s="348"/>
      <c r="G1051" s="348"/>
      <c r="H1051" s="348"/>
      <c r="I1051" s="348"/>
      <c r="J1051" s="348"/>
      <c r="K1051" s="348"/>
      <c r="L1051" s="348"/>
      <c r="M1051" s="348"/>
      <c r="N1051" s="348"/>
      <c r="O1051" s="348"/>
      <c r="P1051" s="348"/>
      <c r="Q1051" s="348"/>
      <c r="R1051" s="348"/>
      <c r="S1051" s="348"/>
      <c r="T1051" s="348"/>
      <c r="U1051" s="348"/>
      <c r="V1051" s="348"/>
      <c r="W1051" s="348"/>
      <c r="X1051" s="348"/>
      <c r="Y1051" s="348"/>
      <c r="Z1051" s="348"/>
      <c r="AA1051" s="348"/>
      <c r="AB1051" s="348"/>
      <c r="AC1051" s="348"/>
      <c r="AD1051" s="348"/>
      <c r="AE1051" s="348"/>
    </row>
    <row r="1052">
      <c r="A1052" s="376"/>
      <c r="B1052" s="348"/>
      <c r="C1052" s="348"/>
      <c r="D1052" s="348"/>
      <c r="E1052" s="348"/>
      <c r="F1052" s="348"/>
      <c r="G1052" s="348"/>
      <c r="H1052" s="348"/>
      <c r="I1052" s="348"/>
      <c r="J1052" s="348"/>
      <c r="K1052" s="348"/>
      <c r="L1052" s="348"/>
      <c r="M1052" s="348"/>
      <c r="N1052" s="348"/>
      <c r="O1052" s="348"/>
      <c r="P1052" s="348"/>
      <c r="Q1052" s="348"/>
      <c r="R1052" s="348"/>
      <c r="S1052" s="348"/>
      <c r="T1052" s="348"/>
      <c r="U1052" s="348"/>
      <c r="V1052" s="348"/>
      <c r="W1052" s="348"/>
      <c r="X1052" s="348"/>
      <c r="Y1052" s="348"/>
      <c r="Z1052" s="348"/>
      <c r="AA1052" s="348"/>
      <c r="AB1052" s="348"/>
      <c r="AC1052" s="348"/>
      <c r="AD1052" s="348"/>
      <c r="AE1052" s="348"/>
    </row>
    <row r="1053">
      <c r="A1053" s="376"/>
      <c r="B1053" s="348"/>
      <c r="C1053" s="348"/>
      <c r="D1053" s="348"/>
      <c r="E1053" s="348"/>
      <c r="F1053" s="348"/>
      <c r="G1053" s="348"/>
      <c r="H1053" s="348"/>
      <c r="I1053" s="348"/>
      <c r="J1053" s="348"/>
      <c r="K1053" s="348"/>
      <c r="L1053" s="348"/>
      <c r="M1053" s="348"/>
      <c r="N1053" s="348"/>
      <c r="O1053" s="348"/>
      <c r="P1053" s="348"/>
      <c r="Q1053" s="348"/>
      <c r="R1053" s="348"/>
      <c r="S1053" s="348"/>
      <c r="T1053" s="348"/>
      <c r="U1053" s="348"/>
      <c r="V1053" s="348"/>
      <c r="W1053" s="348"/>
      <c r="X1053" s="348"/>
      <c r="Y1053" s="348"/>
      <c r="Z1053" s="348"/>
      <c r="AA1053" s="348"/>
      <c r="AB1053" s="348"/>
      <c r="AC1053" s="348"/>
      <c r="AD1053" s="348"/>
      <c r="AE1053" s="348"/>
    </row>
    <row r="1054">
      <c r="A1054" s="376"/>
      <c r="B1054" s="348"/>
      <c r="C1054" s="348"/>
      <c r="D1054" s="348"/>
      <c r="E1054" s="348"/>
      <c r="F1054" s="348"/>
      <c r="G1054" s="348"/>
      <c r="H1054" s="348"/>
      <c r="I1054" s="348"/>
      <c r="J1054" s="348"/>
      <c r="K1054" s="348"/>
      <c r="L1054" s="348"/>
      <c r="M1054" s="348"/>
      <c r="N1054" s="348"/>
      <c r="O1054" s="348"/>
      <c r="P1054" s="348"/>
      <c r="Q1054" s="348"/>
      <c r="R1054" s="348"/>
      <c r="S1054" s="348"/>
      <c r="T1054" s="348"/>
      <c r="U1054" s="348"/>
      <c r="V1054" s="348"/>
      <c r="W1054" s="348"/>
      <c r="X1054" s="348"/>
      <c r="Y1054" s="348"/>
      <c r="Z1054" s="348"/>
      <c r="AA1054" s="348"/>
      <c r="AB1054" s="348"/>
      <c r="AC1054" s="348"/>
      <c r="AD1054" s="348"/>
      <c r="AE1054" s="348"/>
    </row>
    <row r="1055">
      <c r="A1055" s="376"/>
      <c r="B1055" s="348"/>
      <c r="C1055" s="348"/>
      <c r="D1055" s="348"/>
      <c r="E1055" s="348"/>
      <c r="F1055" s="348"/>
      <c r="G1055" s="348"/>
      <c r="H1055" s="348"/>
      <c r="I1055" s="348"/>
      <c r="J1055" s="348"/>
      <c r="K1055" s="348"/>
      <c r="L1055" s="348"/>
      <c r="M1055" s="348"/>
      <c r="N1055" s="348"/>
      <c r="O1055" s="348"/>
      <c r="P1055" s="348"/>
      <c r="Q1055" s="348"/>
      <c r="R1055" s="348"/>
      <c r="S1055" s="348"/>
      <c r="T1055" s="348"/>
      <c r="U1055" s="348"/>
      <c r="V1055" s="348"/>
      <c r="W1055" s="348"/>
      <c r="X1055" s="348"/>
      <c r="Y1055" s="348"/>
      <c r="Z1055" s="348"/>
      <c r="AA1055" s="348"/>
      <c r="AB1055" s="348"/>
      <c r="AC1055" s="348"/>
      <c r="AD1055" s="348"/>
      <c r="AE1055" s="348"/>
    </row>
  </sheetData>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25"/>
    <col customWidth="1" min="2" max="2" width="16.0"/>
    <col customWidth="1" min="3" max="3" width="17.5"/>
    <col customWidth="1" min="4" max="4" width="19.75"/>
    <col customWidth="1" min="5" max="5" width="16.38"/>
    <col customWidth="1" min="6" max="6" width="5.63"/>
    <col customWidth="1" min="7" max="7" width="24.0"/>
    <col customWidth="1" min="8" max="8" width="28.0"/>
    <col customWidth="1" min="9" max="9" width="24.25"/>
    <col customWidth="1" min="10" max="10" width="17.88"/>
    <col customWidth="1" min="11" max="11" width="19.88"/>
    <col customWidth="1" min="12" max="12" width="28.0"/>
    <col customWidth="1" min="13" max="13" width="24.0"/>
    <col customWidth="1" min="14" max="14" width="18.0"/>
    <col customWidth="1" min="15" max="15" width="21.63"/>
    <col customWidth="1" min="16" max="16" width="23.25"/>
    <col customWidth="1" min="17" max="17" width="16.88"/>
    <col customWidth="1" min="18" max="18" width="22.75"/>
    <col customWidth="1" min="19" max="19" width="26.88"/>
    <col customWidth="1" min="20" max="20" width="24.13"/>
    <col customWidth="1" min="21" max="21" width="23.13"/>
    <col customWidth="1" min="22" max="22" width="20.88"/>
    <col customWidth="1" min="24" max="24" width="45.0"/>
    <col customWidth="1" min="25" max="25" width="21.13"/>
    <col customWidth="1" min="26" max="26" width="18.75"/>
    <col customWidth="1" min="29" max="29" width="23.75"/>
  </cols>
  <sheetData>
    <row r="1">
      <c r="A1" s="376" t="s">
        <v>993</v>
      </c>
      <c r="B1" s="438">
        <f>DATE(2025,11,30)</f>
        <v>45991</v>
      </c>
      <c r="C1" s="348"/>
      <c r="D1" s="307" t="s">
        <v>447</v>
      </c>
      <c r="E1" s="439">
        <v>46037.665972222225</v>
      </c>
      <c r="F1" s="377"/>
      <c r="G1" s="377"/>
      <c r="H1" s="377"/>
      <c r="I1" s="377"/>
      <c r="J1" s="377"/>
      <c r="K1" s="348"/>
      <c r="L1" s="348"/>
      <c r="M1" s="348"/>
      <c r="N1" s="348"/>
      <c r="O1" s="348"/>
      <c r="P1" s="348"/>
      <c r="Q1" s="348"/>
      <c r="R1" s="348"/>
      <c r="S1" s="348"/>
      <c r="T1" s="348"/>
      <c r="U1" s="348"/>
      <c r="V1" s="348"/>
      <c r="W1" s="348"/>
      <c r="X1" s="348"/>
      <c r="Y1" s="348"/>
      <c r="Z1" s="348"/>
      <c r="AA1" s="348"/>
      <c r="AB1" s="348"/>
      <c r="AC1" s="348"/>
      <c r="AD1" s="348"/>
      <c r="AE1" s="348"/>
    </row>
    <row r="2">
      <c r="A2" s="376"/>
      <c r="B2" s="348"/>
      <c r="C2" s="348"/>
      <c r="D2" s="348"/>
      <c r="E2" s="384"/>
      <c r="F2" s="378"/>
      <c r="G2" s="384"/>
      <c r="H2" s="377"/>
      <c r="I2" s="378"/>
      <c r="J2" s="377"/>
      <c r="K2" s="348"/>
      <c r="L2" s="348"/>
      <c r="M2" s="348"/>
      <c r="N2" s="348"/>
      <c r="O2" s="348"/>
      <c r="P2" s="348"/>
      <c r="Q2" s="348"/>
      <c r="R2" s="348"/>
      <c r="S2" s="348"/>
      <c r="T2" s="348"/>
      <c r="U2" s="348"/>
      <c r="V2" s="348"/>
      <c r="W2" s="348"/>
      <c r="X2" s="348"/>
      <c r="Y2" s="348"/>
      <c r="Z2" s="348"/>
      <c r="AA2" s="348"/>
      <c r="AB2" s="348"/>
      <c r="AC2" s="348"/>
      <c r="AD2" s="348"/>
      <c r="AE2" s="348"/>
    </row>
    <row r="3">
      <c r="A3" s="440" t="str">
        <f>'V4_Result_30 Sep 2025'!A3</f>
        <v>counterparty_master</v>
      </c>
      <c r="B3" s="348"/>
      <c r="C3" s="348"/>
      <c r="D3" s="348"/>
      <c r="E3" s="377"/>
      <c r="F3" s="378"/>
      <c r="G3" s="377"/>
      <c r="H3" s="377"/>
      <c r="I3" s="378"/>
      <c r="J3" s="377"/>
      <c r="K3" s="348"/>
      <c r="L3" s="348"/>
      <c r="M3" s="348"/>
      <c r="N3" s="348"/>
      <c r="O3" s="348"/>
      <c r="P3" s="348"/>
      <c r="Q3" s="348"/>
      <c r="R3" s="348"/>
      <c r="S3" s="348"/>
      <c r="T3" s="348"/>
      <c r="U3" s="348"/>
      <c r="V3" s="348"/>
      <c r="W3" s="348"/>
      <c r="X3" s="348"/>
      <c r="Y3" s="348"/>
      <c r="Z3" s="348"/>
      <c r="AA3" s="348"/>
      <c r="AB3" s="348"/>
      <c r="AC3" s="348"/>
      <c r="AD3" s="348"/>
      <c r="AE3" s="348"/>
    </row>
    <row r="4">
      <c r="A4" s="343" t="str">
        <f t="array" ref="A4:O4">TRANSPOSE('All Table_V4_Clean'!A25:A39)</f>
        <v>entity_id</v>
      </c>
      <c r="B4" s="344" t="s">
        <v>7</v>
      </c>
      <c r="C4" s="344" t="s">
        <v>490</v>
      </c>
      <c r="D4" s="344" t="s">
        <v>491</v>
      </c>
      <c r="E4" s="344" t="s">
        <v>492</v>
      </c>
      <c r="F4" s="344" t="s">
        <v>493</v>
      </c>
      <c r="G4" s="344" t="s">
        <v>498</v>
      </c>
      <c r="H4" s="344" t="s">
        <v>500</v>
      </c>
      <c r="I4" s="344" t="s">
        <v>501</v>
      </c>
      <c r="J4" s="344" t="s">
        <v>502</v>
      </c>
      <c r="K4" s="344" t="s">
        <v>482</v>
      </c>
      <c r="L4" s="344" t="s">
        <v>484</v>
      </c>
      <c r="M4" s="380" t="s">
        <v>503</v>
      </c>
      <c r="N4" s="380" t="s">
        <v>506</v>
      </c>
      <c r="O4" s="380" t="s">
        <v>510</v>
      </c>
      <c r="P4" s="348"/>
      <c r="Q4" s="348"/>
      <c r="R4" s="348"/>
      <c r="S4" s="348"/>
      <c r="T4" s="348"/>
      <c r="U4" s="348"/>
      <c r="V4" s="348"/>
      <c r="W4" s="348"/>
      <c r="X4" s="348"/>
      <c r="Y4" s="348"/>
      <c r="Z4" s="348"/>
      <c r="AA4" s="348"/>
      <c r="AB4" s="348"/>
      <c r="AC4" s="348"/>
      <c r="AD4" s="348"/>
      <c r="AE4" s="348"/>
    </row>
    <row r="5">
      <c r="A5" s="315" t="str">
        <f>RRP_1_V4_Sep25!B13</f>
        <v>BBL0107536000374</v>
      </c>
      <c r="B5" s="315">
        <f>RRP_1_V4_Sep25!C13</f>
        <v>101</v>
      </c>
      <c r="C5" s="315" t="str">
        <f>RRP_1_V4_Sep25!D13</f>
        <v>BANGKOK BANK PCL</v>
      </c>
      <c r="D5" s="315" t="str">
        <f>RRP_1_V4_Sep25!E13</f>
        <v>BBL</v>
      </c>
      <c r="E5" s="315" t="str">
        <f>RRP_1_V4_Sep25!F13</f>
        <v>Commercial Bank</v>
      </c>
      <c r="F5" s="315" t="str">
        <f>RRP_1_V4_Sep25!G13</f>
        <v>002</v>
      </c>
      <c r="G5" s="315" t="str">
        <f>RRP_1_V4_Sep25!H13</f>
        <v>BKKBTHBK</v>
      </c>
      <c r="H5" s="315" t="str">
        <f>RRP_1_V4_Sep25!I13</f>
        <v>AA-</v>
      </c>
      <c r="I5" s="315" t="str">
        <f>RRP_1_V4_Sep25!J13</f>
        <v>TRIS Rating</v>
      </c>
      <c r="J5" s="316">
        <f>RRP_1_V4_Sep25!K13</f>
        <v>45839</v>
      </c>
      <c r="K5" s="316">
        <f>RRP_1_V4_Sep25!L13</f>
        <v>45839</v>
      </c>
      <c r="L5" s="316">
        <f>RRP_1_V4_Sep25!M13</f>
        <v>45839</v>
      </c>
      <c r="M5" s="315" t="str">
        <f>RRP_1_V4_Sep25!N13</f>
        <v>176039</v>
      </c>
      <c r="N5" s="315" t="s">
        <v>508</v>
      </c>
      <c r="O5" s="315" t="s">
        <v>512</v>
      </c>
      <c r="P5" s="348"/>
      <c r="Q5" s="348"/>
      <c r="R5" s="348"/>
      <c r="S5" s="348"/>
      <c r="T5" s="348"/>
      <c r="U5" s="348"/>
      <c r="V5" s="348"/>
      <c r="W5" s="348"/>
      <c r="X5" s="348"/>
      <c r="Y5" s="348"/>
      <c r="Z5" s="348"/>
      <c r="AA5" s="348"/>
      <c r="AB5" s="348"/>
      <c r="AC5" s="348"/>
      <c r="AD5" s="348"/>
      <c r="AE5" s="348"/>
    </row>
    <row r="6">
      <c r="A6" s="315" t="str">
        <f>RRP_2_V4_Sep25!B13</f>
        <v>KBANK0107536000315</v>
      </c>
      <c r="B6" s="315">
        <f>RRP_2_V4_Sep25!C13</f>
        <v>102</v>
      </c>
      <c r="C6" s="315" t="str">
        <f>RRP_2_V4_Sep25!D13</f>
        <v>KASIKORNBANK PCL</v>
      </c>
      <c r="D6" s="315" t="str">
        <f>RRP_2_V4_Sep25!E13</f>
        <v>KBANK</v>
      </c>
      <c r="E6" s="315" t="str">
        <f>RRP_2_V4_Sep25!F13</f>
        <v>Commercial Bank</v>
      </c>
      <c r="F6" s="315" t="str">
        <f>RRP_2_V4_Sep25!G13</f>
        <v>004</v>
      </c>
      <c r="G6" s="315" t="str">
        <f>RRP_2_V4_Sep25!H13</f>
        <v>KASITHBK</v>
      </c>
      <c r="H6" s="315" t="str">
        <f>RRP_2_V4_Sep25!I13</f>
        <v>AA</v>
      </c>
      <c r="I6" s="315" t="str">
        <f>RRP_2_V4_Sep25!J13</f>
        <v>TRIS Rating</v>
      </c>
      <c r="J6" s="316">
        <f>RRP_2_V4_Sep25!K13</f>
        <v>45839</v>
      </c>
      <c r="K6" s="316">
        <f>RRP_2_V4_Sep25!L13</f>
        <v>45839</v>
      </c>
      <c r="L6" s="316">
        <f>RRP_2_V4_Sep25!M13</f>
        <v>45839</v>
      </c>
      <c r="M6" s="315" t="str">
        <f>RRP_2_V4_Sep25!N13</f>
        <v>176039</v>
      </c>
      <c r="N6" s="315" t="s">
        <v>508</v>
      </c>
      <c r="O6" s="315" t="s">
        <v>512</v>
      </c>
      <c r="P6" s="348"/>
      <c r="Q6" s="348"/>
      <c r="R6" s="348"/>
      <c r="S6" s="348"/>
      <c r="T6" s="348"/>
      <c r="U6" s="348"/>
      <c r="V6" s="348"/>
      <c r="W6" s="348"/>
      <c r="X6" s="348"/>
      <c r="Y6" s="348"/>
      <c r="Z6" s="348"/>
      <c r="AA6" s="348"/>
      <c r="AB6" s="348"/>
      <c r="AC6" s="348"/>
      <c r="AD6" s="348"/>
      <c r="AE6" s="348"/>
    </row>
    <row r="7">
      <c r="A7" s="315" t="str">
        <f>Repo_1_V4_Sep25!B13</f>
        <v>KTB107537000882</v>
      </c>
      <c r="B7" s="315">
        <f>Repo_1_V4_Sep25!C13</f>
        <v>103</v>
      </c>
      <c r="C7" s="315" t="str">
        <f>Repo_1_V4_Sep25!D13</f>
        <v>KRUNGTHAI BANK PCL</v>
      </c>
      <c r="D7" s="315" t="str">
        <f>Repo_1_V4_Sep25!E13</f>
        <v>KTB</v>
      </c>
      <c r="E7" s="315" t="str">
        <f>Repo_1_V4_Sep25!F13</f>
        <v>Commercial Bank</v>
      </c>
      <c r="F7" s="315" t="str">
        <f>Repo_1_V4_Sep25!G13</f>
        <v>006</v>
      </c>
      <c r="G7" s="315" t="str">
        <f>Repo_1_V4_Sep25!H13</f>
        <v>KRTHTHBK</v>
      </c>
      <c r="H7" s="315" t="str">
        <f>Repo_1_V4_Sep25!I13</f>
        <v>AA+</v>
      </c>
      <c r="I7" s="315" t="str">
        <f>Repo_1_V4_Sep25!J13</f>
        <v>TRIS Rating</v>
      </c>
      <c r="J7" s="316">
        <f>Repo_1_V4_Sep25!K13</f>
        <v>45839</v>
      </c>
      <c r="K7" s="316">
        <f>Repo_1_V4_Sep25!L13</f>
        <v>45839</v>
      </c>
      <c r="L7" s="316">
        <f>Repo_1_V4_Sep25!M13</f>
        <v>45839</v>
      </c>
      <c r="M7" s="315" t="str">
        <f>Repo_1_V4_Sep25!N13</f>
        <v>176039</v>
      </c>
      <c r="N7" s="315" t="s">
        <v>508</v>
      </c>
      <c r="O7" s="315" t="s">
        <v>512</v>
      </c>
      <c r="P7" s="348"/>
      <c r="Q7" s="348"/>
      <c r="R7" s="348"/>
      <c r="S7" s="348"/>
      <c r="T7" s="348"/>
      <c r="U7" s="348"/>
      <c r="V7" s="348"/>
      <c r="W7" s="348"/>
      <c r="X7" s="348"/>
      <c r="Y7" s="348"/>
      <c r="Z7" s="348"/>
      <c r="AA7" s="348"/>
      <c r="AB7" s="348"/>
      <c r="AC7" s="348"/>
      <c r="AD7" s="348"/>
      <c r="AE7" s="348"/>
    </row>
    <row r="8">
      <c r="A8" s="315" t="str">
        <f>'IB Lend_V4_Oct25'!A12</f>
        <v>CIMB0107537002338</v>
      </c>
      <c r="B8" s="315">
        <f>'IB Lend_V4_Oct25'!B12</f>
        <v>104</v>
      </c>
      <c r="C8" s="315" t="str">
        <f>'IB Lend_V4_Oct25'!C12</f>
        <v>CIMB THAI BANK PCL</v>
      </c>
      <c r="D8" s="315" t="str">
        <f>'IB Lend_V4_Oct25'!D12</f>
        <v>CIMB</v>
      </c>
      <c r="E8" s="315" t="str">
        <f>'IB Lend_V4_Oct25'!E12</f>
        <v>Commercial Bank</v>
      </c>
      <c r="F8" s="315" t="str">
        <f>'IB Lend_V4_Oct25'!F12</f>
        <v>022</v>
      </c>
      <c r="G8" s="315" t="str">
        <f>'IB Lend_V4_Oct25'!G12</f>
        <v>UBOBTHBK</v>
      </c>
      <c r="H8" s="315" t="str">
        <f>'IB Lend_V4_Oct25'!H12</f>
        <v>AA(THA)</v>
      </c>
      <c r="I8" s="315" t="str">
        <f>'IB Lend_V4_Oct25'!I12</f>
        <v>Fitch Rating</v>
      </c>
      <c r="J8" s="318">
        <f>'IB Lend_V4_Oct25'!J12</f>
        <v>45900</v>
      </c>
      <c r="K8" s="318">
        <f>'IB Lend_V4_Oct25'!K12</f>
        <v>45828</v>
      </c>
      <c r="L8" s="318">
        <f>'IB Lend_V4_Oct25'!L12</f>
        <v>45900</v>
      </c>
      <c r="M8" s="315">
        <f>'IB Lend_V4_Oct25'!M12</f>
        <v>176039</v>
      </c>
      <c r="N8" s="315" t="s">
        <v>508</v>
      </c>
      <c r="O8" s="315" t="s">
        <v>512</v>
      </c>
      <c r="P8" s="348"/>
      <c r="Q8" s="348"/>
      <c r="R8" s="348"/>
      <c r="S8" s="348"/>
      <c r="T8" s="348"/>
      <c r="U8" s="348"/>
      <c r="V8" s="348"/>
      <c r="W8" s="348"/>
      <c r="X8" s="348"/>
      <c r="Y8" s="348"/>
      <c r="Z8" s="348"/>
      <c r="AA8" s="348"/>
      <c r="AB8" s="348"/>
      <c r="AC8" s="348"/>
      <c r="AD8" s="348"/>
      <c r="AE8" s="348"/>
    </row>
    <row r="9">
      <c r="A9" s="315" t="str">
        <f>'IB Lend_V4_Oct25'!A11</f>
        <v>SCB0107536000102</v>
      </c>
      <c r="B9" s="315">
        <f>'IB Lend_V4_Oct25'!B11</f>
        <v>113</v>
      </c>
      <c r="C9" s="315" t="str">
        <f>'IB Lend_V4_Oct25'!C11</f>
        <v>SIAM COMMERCIAL BANK PCL</v>
      </c>
      <c r="D9" s="315" t="str">
        <f>'IB Lend_V4_Oct25'!D11</f>
        <v>SCB</v>
      </c>
      <c r="E9" s="315" t="str">
        <f>'IB Lend_V4_Oct25'!E11</f>
        <v>Commercial Bank</v>
      </c>
      <c r="F9" s="315" t="str">
        <f>'IB Lend_V4_Oct25'!F11</f>
        <v>084</v>
      </c>
      <c r="G9" s="315" t="str">
        <f>'IB Lend_V4_Oct25'!G11</f>
        <v>SICOTHBK</v>
      </c>
      <c r="H9" s="315" t="str">
        <f>'IB Lend_V4_Oct25'!H11</f>
        <v>AA+(THA)</v>
      </c>
      <c r="I9" s="315" t="str">
        <f>'IB Lend_V4_Oct25'!I11</f>
        <v>Fitch Rating</v>
      </c>
      <c r="J9" s="318">
        <f>'IB Lend_V4_Oct25'!J11</f>
        <v>45858</v>
      </c>
      <c r="K9" s="318">
        <f>'IB Lend_V4_Oct25'!K11</f>
        <v>45027</v>
      </c>
      <c r="L9" s="318">
        <f>'IB Lend_V4_Oct25'!L11</f>
        <v>45858</v>
      </c>
      <c r="M9" s="315">
        <f>'IB Lend_V4_Oct25'!M11</f>
        <v>176039</v>
      </c>
      <c r="N9" s="315" t="s">
        <v>508</v>
      </c>
      <c r="O9" s="315" t="s">
        <v>512</v>
      </c>
      <c r="P9" s="348"/>
      <c r="Q9" s="348"/>
      <c r="R9" s="348"/>
      <c r="S9" s="348"/>
      <c r="T9" s="348"/>
      <c r="U9" s="348"/>
      <c r="V9" s="348"/>
      <c r="W9" s="348"/>
      <c r="X9" s="348"/>
      <c r="Y9" s="348"/>
      <c r="Z9" s="348"/>
      <c r="AA9" s="348"/>
      <c r="AB9" s="348"/>
      <c r="AC9" s="348"/>
      <c r="AD9" s="348"/>
      <c r="AE9" s="348"/>
    </row>
    <row r="10">
      <c r="A10" s="440"/>
      <c r="B10" s="348"/>
      <c r="C10" s="348"/>
      <c r="D10" s="348"/>
      <c r="E10" s="348"/>
      <c r="F10" s="397"/>
      <c r="G10" s="348"/>
      <c r="H10" s="348"/>
      <c r="I10" s="397"/>
      <c r="J10" s="348"/>
      <c r="K10" s="348"/>
      <c r="L10" s="348"/>
      <c r="M10" s="348"/>
      <c r="N10" s="348"/>
      <c r="O10" s="348"/>
      <c r="P10" s="348"/>
      <c r="Q10" s="348"/>
      <c r="R10" s="348"/>
      <c r="S10" s="348"/>
      <c r="T10" s="348"/>
      <c r="U10" s="348"/>
      <c r="V10" s="348"/>
      <c r="W10" s="348"/>
      <c r="X10" s="348"/>
      <c r="Y10" s="348"/>
      <c r="Z10" s="348"/>
      <c r="AA10" s="348"/>
      <c r="AB10" s="348"/>
      <c r="AC10" s="348"/>
      <c r="AD10" s="348"/>
      <c r="AE10" s="348"/>
    </row>
    <row r="11">
      <c r="A11" s="440" t="str">
        <f>'V4_Result_30 Sep 2025'!A10</f>
        <v>security_master</v>
      </c>
      <c r="B11" s="348"/>
      <c r="C11" s="348"/>
      <c r="D11" s="348"/>
      <c r="E11" s="377"/>
      <c r="F11" s="378"/>
      <c r="G11" s="377"/>
      <c r="H11" s="377"/>
      <c r="I11" s="378"/>
      <c r="J11" s="377"/>
      <c r="K11" s="348"/>
      <c r="L11" s="348"/>
      <c r="M11" s="348"/>
      <c r="N11" s="348"/>
      <c r="O11" s="348"/>
      <c r="P11" s="348"/>
      <c r="Q11" s="348"/>
      <c r="R11" s="348"/>
      <c r="S11" s="348"/>
      <c r="T11" s="348"/>
      <c r="U11" s="348"/>
      <c r="V11" s="348"/>
      <c r="W11" s="348"/>
      <c r="X11" s="348"/>
      <c r="Y11" s="348"/>
      <c r="Z11" s="348"/>
      <c r="AA11" s="348"/>
      <c r="AB11" s="348"/>
      <c r="AC11" s="348"/>
      <c r="AD11" s="348"/>
      <c r="AE11" s="348"/>
    </row>
    <row r="12">
      <c r="A12" s="343" t="str">
        <f t="array" ref="A12:W12">TRANSPOSE('All Table_V4_Clean'!A46:A68)</f>
        <v>security_id</v>
      </c>
      <c r="B12" s="344" t="s">
        <v>516</v>
      </c>
      <c r="C12" s="344" t="s">
        <v>517</v>
      </c>
      <c r="D12" s="344" t="s">
        <v>519</v>
      </c>
      <c r="E12" s="344" t="s">
        <v>522</v>
      </c>
      <c r="F12" s="344" t="s">
        <v>524</v>
      </c>
      <c r="G12" s="344" t="s">
        <v>525</v>
      </c>
      <c r="H12" s="344" t="s">
        <v>526</v>
      </c>
      <c r="I12" s="344" t="s">
        <v>528</v>
      </c>
      <c r="J12" s="344" t="s">
        <v>530</v>
      </c>
      <c r="K12" s="344" t="s">
        <v>532</v>
      </c>
      <c r="L12" s="344" t="s">
        <v>533</v>
      </c>
      <c r="M12" s="380" t="s">
        <v>534</v>
      </c>
      <c r="N12" s="380" t="s">
        <v>535</v>
      </c>
      <c r="O12" s="380" t="s">
        <v>536</v>
      </c>
      <c r="P12" s="380" t="s">
        <v>538</v>
      </c>
      <c r="Q12" s="380" t="s">
        <v>542</v>
      </c>
      <c r="R12" s="380" t="s">
        <v>545</v>
      </c>
      <c r="S12" s="380" t="s">
        <v>546</v>
      </c>
      <c r="T12" s="380" t="s">
        <v>548</v>
      </c>
      <c r="U12" s="380" t="s">
        <v>549</v>
      </c>
      <c r="V12" s="380" t="s">
        <v>551</v>
      </c>
      <c r="W12" s="441" t="s">
        <v>553</v>
      </c>
      <c r="X12" s="348"/>
      <c r="Y12" s="348"/>
      <c r="Z12" s="348"/>
      <c r="AA12" s="348"/>
      <c r="AB12" s="348"/>
      <c r="AC12" s="348"/>
      <c r="AD12" s="348"/>
      <c r="AE12" s="348"/>
    </row>
    <row r="13">
      <c r="A13" s="315" t="str">
        <f>'Bond buy_1_V4_Sep25'!B21</f>
        <v>GSB26OA</v>
      </c>
      <c r="B13" s="315" t="str">
        <f>'Bond buy_1_V4_Sep25'!C21</f>
        <v>TH1029036A07</v>
      </c>
      <c r="C13" s="315">
        <f>'Bond buy_1_V4_Sep25'!D21</f>
        <v>3</v>
      </c>
      <c r="D13" s="315">
        <f>'Bond buy_1_V4_Sep25'!E21</f>
        <v>176017</v>
      </c>
      <c r="E13" s="315" t="str">
        <f>'Bond buy_1_V4_Sep25'!F21</f>
        <v>SOE Bond</v>
      </c>
      <c r="F13" s="320">
        <f>'Bond buy_1_V4_Sep25'!G21</f>
        <v>43754</v>
      </c>
      <c r="G13" s="320">
        <f>'Bond buy_1_V4_Sep25'!H21</f>
        <v>46311</v>
      </c>
      <c r="H13" s="321">
        <f>'Bond buy_1_V4_Sep25'!I21</f>
        <v>1.69</v>
      </c>
      <c r="I13" s="321" t="str">
        <f>'Bond buy_1_V4_Sep25'!J21</f>
        <v> </v>
      </c>
      <c r="J13" s="315" t="str">
        <f>'Bond buy_1_V4_Sep25'!K21</f>
        <v> </v>
      </c>
      <c r="K13" s="315" t="str">
        <f>'Bond buy_1_V4_Sep25'!L21</f>
        <v>Semi-Annual</v>
      </c>
      <c r="L13" s="315" t="str">
        <f>'Bond buy_1_V4_Sep25'!M21</f>
        <v>Actual/365</v>
      </c>
      <c r="M13" s="315" t="str">
        <f>'Bond buy_1_V4_Sep25'!N21</f>
        <v>THB</v>
      </c>
      <c r="N13" s="315" t="str">
        <f>'Bond buy_1_V4_Sep25'!O21</f>
        <v>TH</v>
      </c>
      <c r="O13" s="315" t="str">
        <f>'Bond buy_1_V4_Sep25'!P21</f>
        <v>Bullet</v>
      </c>
      <c r="P13" s="315" t="str">
        <f>'Bond buy_1_V4_Sep25'!Q21</f>
        <v>AAA</v>
      </c>
      <c r="Q13" s="315" t="str">
        <f>'Bond buy_1_V4_Sep25'!R21</f>
        <v>AAA(tha)</v>
      </c>
      <c r="R13" s="315" t="b">
        <f>'Bond buy_1_V4_Sep25'!S21</f>
        <v>1</v>
      </c>
      <c r="S13" s="315" t="b">
        <f>'Bond buy_1_V4_Sep25'!T21</f>
        <v>1</v>
      </c>
      <c r="T13" s="315" t="str">
        <f>'Bond buy_1_V4_Sep25'!U21</f>
        <v>Active</v>
      </c>
      <c r="U13" s="323">
        <f>'Bond buy_1_V4_Sep25'!V21</f>
        <v>45854.45833</v>
      </c>
      <c r="V13" s="315" t="str">
        <f>'Bond buy_1_V4_Sep25'!W21</f>
        <v>Fixed</v>
      </c>
      <c r="W13" s="442" t="b">
        <v>0</v>
      </c>
      <c r="X13" s="348"/>
      <c r="Y13" s="348"/>
      <c r="Z13" s="348"/>
      <c r="AA13" s="348"/>
      <c r="AB13" s="348"/>
      <c r="AC13" s="348"/>
      <c r="AD13" s="348"/>
      <c r="AE13" s="348"/>
    </row>
    <row r="14">
      <c r="A14" s="315" t="str">
        <f>'Bond buy_1_V4_Sep25'!B22</f>
        <v>LB616A</v>
      </c>
      <c r="B14" s="315" t="str">
        <f>'Bond buy_1_V4_Sep25'!C22</f>
        <v>TH0623B3B607</v>
      </c>
      <c r="C14" s="315">
        <f>'Bond buy_1_V4_Sep25'!D22</f>
        <v>1</v>
      </c>
      <c r="D14" s="315">
        <f>'Bond buy_1_V4_Sep25'!E22</f>
        <v>176015</v>
      </c>
      <c r="E14" s="315" t="str">
        <f>'Bond buy_1_V4_Sep25'!F22</f>
        <v>Gov Bond</v>
      </c>
      <c r="F14" s="320">
        <f>'Bond buy_1_V4_Sep25'!G22</f>
        <v>40606</v>
      </c>
      <c r="G14" s="320">
        <f>'Bond buy_1_V4_Sep25'!H22</f>
        <v>58974</v>
      </c>
      <c r="H14" s="321">
        <f>'Bond buy_1_V4_Sep25'!I22</f>
        <v>4.85</v>
      </c>
      <c r="I14" s="321" t="str">
        <f>'Bond buy_1_V4_Sep25'!J22</f>
        <v> </v>
      </c>
      <c r="J14" s="315" t="str">
        <f>'Bond buy_1_V4_Sep25'!K22</f>
        <v> </v>
      </c>
      <c r="K14" s="315" t="str">
        <f>'Bond buy_1_V4_Sep25'!L22</f>
        <v>Semi-Annual</v>
      </c>
      <c r="L14" s="315" t="str">
        <f>'Bond buy_1_V4_Sep25'!M22</f>
        <v>Actual/365</v>
      </c>
      <c r="M14" s="315" t="str">
        <f>'Bond buy_1_V4_Sep25'!N22</f>
        <v>THB</v>
      </c>
      <c r="N14" s="315" t="str">
        <f>'Bond buy_1_V4_Sep25'!O22</f>
        <v>TH</v>
      </c>
      <c r="O14" s="315" t="str">
        <f>'Bond buy_1_V4_Sep25'!P22</f>
        <v>Bullet</v>
      </c>
      <c r="P14" s="315" t="str">
        <f>'Bond buy_1_V4_Sep25'!Q22</f>
        <v>AAA</v>
      </c>
      <c r="Q14" s="315" t="str">
        <f>'Bond buy_1_V4_Sep25'!R22</f>
        <v>AAA(tha)</v>
      </c>
      <c r="R14" s="315" t="b">
        <f>'Bond buy_1_V4_Sep25'!S22</f>
        <v>1</v>
      </c>
      <c r="S14" s="315" t="b">
        <f>'Bond buy_1_V4_Sep25'!T22</f>
        <v>1</v>
      </c>
      <c r="T14" s="315" t="str">
        <f>'Bond buy_1_V4_Sep25'!U22</f>
        <v>Active</v>
      </c>
      <c r="U14" s="323">
        <f>'Bond buy_1_V4_Sep25'!V22</f>
        <v>45917.45833</v>
      </c>
      <c r="V14" s="315" t="str">
        <f>'Bond buy_1_V4_Sep25'!W22</f>
        <v>Fixed</v>
      </c>
      <c r="W14" s="442" t="b">
        <v>0</v>
      </c>
      <c r="X14" s="348"/>
      <c r="Y14" s="348"/>
      <c r="Z14" s="348"/>
      <c r="AA14" s="348"/>
      <c r="AB14" s="348"/>
      <c r="AC14" s="348"/>
      <c r="AD14" s="348"/>
      <c r="AE14" s="348"/>
    </row>
    <row r="15">
      <c r="A15" s="315" t="str">
        <f>'Bond buy_1_V4_Sep25'!B23</f>
        <v>TB26128A</v>
      </c>
      <c r="B15" s="315" t="str">
        <f>'Bond buy_1_V4_Sep25'!C23</f>
        <v>TH0623A76183</v>
      </c>
      <c r="C15" s="315">
        <f>'Bond buy_1_V4_Sep25'!D23</f>
        <v>1</v>
      </c>
      <c r="D15" s="315">
        <f>'Bond buy_1_V4_Sep25'!E23</f>
        <v>176015</v>
      </c>
      <c r="E15" s="315" t="str">
        <f>'Bond buy_1_V4_Sep25'!F23</f>
        <v>T-Bill</v>
      </c>
      <c r="F15" s="320">
        <f>'Bond buy_1_V4_Sep25'!G23</f>
        <v>45868</v>
      </c>
      <c r="G15" s="320">
        <f>'Bond buy_1_V4_Sep25'!H23</f>
        <v>46050</v>
      </c>
      <c r="H15" s="321">
        <f>'Bond buy_1_V4_Sep25'!I23</f>
        <v>0</v>
      </c>
      <c r="I15" s="321" t="str">
        <f>'Bond buy_1_V4_Sep25'!J23</f>
        <v> </v>
      </c>
      <c r="J15" s="315" t="str">
        <f>'Bond buy_1_V4_Sep25'!K23</f>
        <v> </v>
      </c>
      <c r="K15" s="315" t="str">
        <f>'Bond buy_1_V4_Sep25'!L23</f>
        <v>At Maturity
</v>
      </c>
      <c r="L15" s="315" t="str">
        <f>'Bond buy_1_V4_Sep25'!M23</f>
        <v>Actual/365</v>
      </c>
      <c r="M15" s="315" t="str">
        <f>'Bond buy_1_V4_Sep25'!N23</f>
        <v>THB</v>
      </c>
      <c r="N15" s="315" t="str">
        <f>'Bond buy_1_V4_Sep25'!O23</f>
        <v>TH</v>
      </c>
      <c r="O15" s="315" t="str">
        <f>'Bond buy_1_V4_Sep25'!P23</f>
        <v>ZERO</v>
      </c>
      <c r="P15" s="315" t="str">
        <f>'Bond buy_1_V4_Sep25'!Q23</f>
        <v>AAA</v>
      </c>
      <c r="Q15" s="315" t="str">
        <f>'Bond buy_1_V4_Sep25'!R23</f>
        <v>AAA(tha)</v>
      </c>
      <c r="R15" s="315" t="b">
        <f>'Bond buy_1_V4_Sep25'!S23</f>
        <v>1</v>
      </c>
      <c r="S15" s="315" t="b">
        <f>'Bond buy_1_V4_Sep25'!T23</f>
        <v>1</v>
      </c>
      <c r="T15" s="315" t="str">
        <f>'Bond buy_1_V4_Sep25'!U23</f>
        <v>Active</v>
      </c>
      <c r="U15" s="323">
        <f>'Bond buy_1_V4_Sep25'!V23</f>
        <v>45917.45833</v>
      </c>
      <c r="V15" s="315" t="str">
        <f>'Bond buy_1_V4_Sep25'!W23</f>
        <v>Fixed</v>
      </c>
      <c r="W15" s="442" t="b">
        <v>0</v>
      </c>
      <c r="X15" s="348"/>
      <c r="Y15" s="348"/>
      <c r="Z15" s="348"/>
      <c r="AA15" s="348"/>
      <c r="AB15" s="348"/>
      <c r="AC15" s="348"/>
      <c r="AD15" s="348"/>
      <c r="AE15" s="348"/>
    </row>
    <row r="16">
      <c r="A16" s="315" t="str">
        <f>'Bond buy_1_V4_Sep25'!B24</f>
        <v>BOT25NA</v>
      </c>
      <c r="B16" s="315" t="str">
        <f>'Bond buy_1_V4_Sep25'!C24</f>
        <v>TH0655035B00</v>
      </c>
      <c r="C16" s="315">
        <f>'Bond buy_1_V4_Sep25'!D24</f>
        <v>2</v>
      </c>
      <c r="D16" s="315" t="str">
        <f>'Bond buy_1_V4_Sep25'!E24</f>
        <v>001</v>
      </c>
      <c r="E16" s="315" t="str">
        <f>'Bond buy_1_V4_Sep25'!F24</f>
        <v>BOT Bond</v>
      </c>
      <c r="F16" s="320">
        <f>'Bond buy_1_V4_Sep25'!G24</f>
        <v>45236</v>
      </c>
      <c r="G16" s="320">
        <f>'Bond buy_1_V4_Sep25'!H24</f>
        <v>45967</v>
      </c>
      <c r="H16" s="321">
        <f>'Bond buy_1_V4_Sep25'!I24</f>
        <v>2.58</v>
      </c>
      <c r="I16" s="321" t="str">
        <f>'Bond buy_1_V4_Sep25'!J24</f>
        <v> </v>
      </c>
      <c r="J16" s="315" t="str">
        <f>'Bond buy_1_V4_Sep25'!K24</f>
        <v> </v>
      </c>
      <c r="K16" s="315" t="str">
        <f>'Bond buy_1_V4_Sep25'!L24</f>
        <v>Semi-Annual</v>
      </c>
      <c r="L16" s="315" t="str">
        <f>'Bond buy_1_V4_Sep25'!M24</f>
        <v>Actual/365</v>
      </c>
      <c r="M16" s="315" t="str">
        <f>'Bond buy_1_V4_Sep25'!N24</f>
        <v>THB</v>
      </c>
      <c r="N16" s="315" t="str">
        <f>'Bond buy_1_V4_Sep25'!O24</f>
        <v>TH</v>
      </c>
      <c r="O16" s="315" t="str">
        <f>'Bond buy_1_V4_Sep25'!P24</f>
        <v>Bullet</v>
      </c>
      <c r="P16" s="315" t="str">
        <f>'Bond buy_1_V4_Sep25'!Q24</f>
        <v>AAA</v>
      </c>
      <c r="Q16" s="315" t="str">
        <f>'Bond buy_1_V4_Sep25'!R24</f>
        <v>AAA(tha)</v>
      </c>
      <c r="R16" s="315" t="b">
        <f>'Bond buy_1_V4_Sep25'!S24</f>
        <v>1</v>
      </c>
      <c r="S16" s="315" t="b">
        <f>'Bond buy_1_V4_Sep25'!T24</f>
        <v>1</v>
      </c>
      <c r="T16" s="315" t="str">
        <f>'Bond buy_1_V4_Sep25'!U24</f>
        <v>Active</v>
      </c>
      <c r="U16" s="323">
        <f>'Bond buy_1_V4_Sep25'!V24</f>
        <v>45917.45833</v>
      </c>
      <c r="V16" s="315" t="str">
        <f>'Bond buy_1_V4_Sep25'!W24</f>
        <v>Fixed</v>
      </c>
      <c r="W16" s="442" t="b">
        <v>0</v>
      </c>
      <c r="X16" s="348"/>
      <c r="Y16" s="348"/>
      <c r="Z16" s="348"/>
      <c r="AA16" s="348"/>
      <c r="AB16" s="348"/>
      <c r="AC16" s="348"/>
      <c r="AD16" s="348"/>
      <c r="AE16" s="348"/>
    </row>
    <row r="17">
      <c r="A17" s="315" t="str">
        <f>'Bond buy_1_V4_Sep25'!B25</f>
        <v>TB26211A</v>
      </c>
      <c r="B17" s="315" t="str">
        <f>'Bond buy_1_V4_Sep25'!C25</f>
        <v>TH0623076286</v>
      </c>
      <c r="C17" s="315">
        <f>'Bond buy_1_V4_Sep25'!D25</f>
        <v>1</v>
      </c>
      <c r="D17" s="315">
        <f>'Bond buy_1_V4_Sep25'!E25</f>
        <v>176015</v>
      </c>
      <c r="E17" s="315" t="str">
        <f>'Bond buy_1_V4_Sep25'!F25</f>
        <v>T-Bill</v>
      </c>
      <c r="F17" s="320">
        <f>'Bond buy_1_V4_Sep25'!G25</f>
        <v>45882</v>
      </c>
      <c r="G17" s="320">
        <f>'Bond buy_1_V4_Sep25'!H25</f>
        <v>46064</v>
      </c>
      <c r="H17" s="321">
        <f>'Bond buy_1_V4_Sep25'!I25</f>
        <v>0</v>
      </c>
      <c r="I17" s="321" t="str">
        <f>'Bond buy_1_V4_Sep25'!J25</f>
        <v> </v>
      </c>
      <c r="J17" s="315" t="str">
        <f>'Bond buy_1_V4_Sep25'!K25</f>
        <v> </v>
      </c>
      <c r="K17" s="315" t="str">
        <f>'Bond buy_1_V4_Sep25'!L25</f>
        <v>At Maturity</v>
      </c>
      <c r="L17" s="315" t="str">
        <f>'Bond buy_1_V4_Sep25'!M25</f>
        <v>Actual/365</v>
      </c>
      <c r="M17" s="315" t="str">
        <f>'Bond buy_1_V4_Sep25'!N25</f>
        <v>THB</v>
      </c>
      <c r="N17" s="315" t="str">
        <f>'Bond buy_1_V4_Sep25'!O25</f>
        <v>TH</v>
      </c>
      <c r="O17" s="315" t="str">
        <f>'Bond buy_1_V4_Sep25'!P25</f>
        <v>ZERO</v>
      </c>
      <c r="P17" s="315" t="str">
        <f>'Bond buy_1_V4_Sep25'!Q25</f>
        <v>AAA</v>
      </c>
      <c r="Q17" s="315" t="str">
        <f>'Bond buy_1_V4_Sep25'!R25</f>
        <v>AAA(tha)</v>
      </c>
      <c r="R17" s="315" t="b">
        <f>'Bond buy_1_V4_Sep25'!S25</f>
        <v>1</v>
      </c>
      <c r="S17" s="315" t="b">
        <f>'Bond buy_1_V4_Sep25'!T25</f>
        <v>1</v>
      </c>
      <c r="T17" s="315" t="str">
        <f>'Bond buy_1_V4_Sep25'!U25</f>
        <v>Active</v>
      </c>
      <c r="U17" s="323">
        <f>'Bond buy_1_V4_Sep25'!V25</f>
        <v>45917.45833</v>
      </c>
      <c r="V17" s="315" t="str">
        <f>'Bond buy_1_V4_Sep25'!W25</f>
        <v>Fixed</v>
      </c>
      <c r="W17" s="442" t="b">
        <v>0</v>
      </c>
      <c r="X17" s="348"/>
      <c r="Y17" s="348"/>
      <c r="Z17" s="348"/>
      <c r="AA17" s="348"/>
      <c r="AB17" s="348"/>
      <c r="AC17" s="348"/>
      <c r="AD17" s="348"/>
      <c r="AE17" s="348"/>
    </row>
    <row r="18">
      <c r="A18" s="315" t="str">
        <f>'Bond buy_1_V4_Sep25'!B26</f>
        <v>BOTF267A</v>
      </c>
      <c r="B18" s="315" t="str">
        <f>'Bond buy_1_V4_Sep25'!C26</f>
        <v>TH0655036711</v>
      </c>
      <c r="C18" s="315">
        <f>'Bond buy_1_V4_Sep25'!D26</f>
        <v>2</v>
      </c>
      <c r="D18" s="315" t="str">
        <f>'Bond buy_1_V4_Sep25'!E26</f>
        <v>001</v>
      </c>
      <c r="E18" s="315" t="str">
        <f>'Bond buy_1_V4_Sep25'!F26</f>
        <v>BOT Bond</v>
      </c>
      <c r="F18" s="320">
        <f>'Bond buy_1_V4_Sep25'!G26</f>
        <v>45474</v>
      </c>
      <c r="G18" s="320">
        <f>'Bond buy_1_V4_Sep25'!H26</f>
        <v>46204</v>
      </c>
      <c r="H18" s="321">
        <f>'Bond buy_1_V4_Sep25'!I26</f>
        <v>1.68404</v>
      </c>
      <c r="I18" s="321">
        <f>'Bond buy_1_V4_Sep25'!J26</f>
        <v>0.05</v>
      </c>
      <c r="J18" s="315" t="str">
        <f>'Bond buy_1_V4_Sep25'!K26</f>
        <v>Compounded THOR</v>
      </c>
      <c r="K18" s="315" t="str">
        <f>'Bond buy_1_V4_Sep25'!L26</f>
        <v>Quarterly</v>
      </c>
      <c r="L18" s="315" t="str">
        <f>'Bond buy_1_V4_Sep25'!M26</f>
        <v>Actual/365</v>
      </c>
      <c r="M18" s="315" t="str">
        <f>'Bond buy_1_V4_Sep25'!N26</f>
        <v>THB</v>
      </c>
      <c r="N18" s="315" t="str">
        <f>'Bond buy_1_V4_Sep25'!O26</f>
        <v>TH</v>
      </c>
      <c r="O18" s="315" t="str">
        <f>'Bond buy_1_V4_Sep25'!P26</f>
        <v>Bullet</v>
      </c>
      <c r="P18" s="315" t="str">
        <f>'Bond buy_1_V4_Sep25'!Q26</f>
        <v>AAA</v>
      </c>
      <c r="Q18" s="315" t="str">
        <f>'Bond buy_1_V4_Sep25'!R26</f>
        <v>AAA(tha)</v>
      </c>
      <c r="R18" s="315" t="b">
        <f>'Bond buy_1_V4_Sep25'!S26</f>
        <v>1</v>
      </c>
      <c r="S18" s="315" t="b">
        <f>'Bond buy_1_V4_Sep25'!T26</f>
        <v>1</v>
      </c>
      <c r="T18" s="315" t="str">
        <f>'Bond buy_1_V4_Sep25'!U26</f>
        <v>Active</v>
      </c>
      <c r="U18" s="323">
        <f>'Bond buy_1_V4_Sep25'!V26</f>
        <v>45917.45833</v>
      </c>
      <c r="V18" s="315" t="str">
        <f>'Bond buy_1_V4_Sep25'!W26</f>
        <v>Floating</v>
      </c>
      <c r="W18" s="442" t="b">
        <v>0</v>
      </c>
      <c r="X18" s="348"/>
      <c r="Y18" s="348"/>
      <c r="Z18" s="348"/>
      <c r="AA18" s="348"/>
      <c r="AB18" s="348"/>
      <c r="AC18" s="348"/>
      <c r="AD18" s="348"/>
      <c r="AE18" s="348"/>
    </row>
    <row r="19">
      <c r="A19" s="315" t="str">
        <f>RRP_1_V4_Sep25!B19</f>
        <v>LB29DA</v>
      </c>
      <c r="B19" s="315" t="str">
        <f>RRP_1_V4_Sep25!C19</f>
        <v>TH0623039C07</v>
      </c>
      <c r="C19" s="315">
        <f>RRP_1_V4_Sep25!D19</f>
        <v>1</v>
      </c>
      <c r="D19" s="315">
        <f>RRP_1_V4_Sep25!E19</f>
        <v>176015</v>
      </c>
      <c r="E19" s="315" t="str">
        <f>RRP_1_V4_Sep25!F19</f>
        <v>Gov Bond</v>
      </c>
      <c r="F19" s="320">
        <f>RRP_1_V4_Sep25!G19</f>
        <v>43784</v>
      </c>
      <c r="G19" s="320">
        <f>RRP_1_V4_Sep25!H19</f>
        <v>47469</v>
      </c>
      <c r="H19" s="321">
        <f>RRP_1_V4_Sep25!I19</f>
        <v>1.6</v>
      </c>
      <c r="I19" s="321" t="str">
        <f>RRP_1_V4_Sep25!J19</f>
        <v> </v>
      </c>
      <c r="J19" s="315" t="str">
        <f>RRP_1_V4_Sep25!K19</f>
        <v> </v>
      </c>
      <c r="K19" s="315" t="str">
        <f>RRP_1_V4_Sep25!L19</f>
        <v>Semi-Annual</v>
      </c>
      <c r="L19" s="315" t="str">
        <f>RRP_1_V4_Sep25!M19</f>
        <v>Actual/365</v>
      </c>
      <c r="M19" s="315" t="str">
        <f>RRP_1_V4_Sep25!N19</f>
        <v>THB</v>
      </c>
      <c r="N19" s="315" t="str">
        <f>RRP_1_V4_Sep25!O19</f>
        <v>TH</v>
      </c>
      <c r="O19" s="315" t="str">
        <f>RRP_1_V4_Sep25!P19</f>
        <v>Bullet</v>
      </c>
      <c r="P19" s="315" t="str">
        <f>RRP_1_V4_Sep25!Q19</f>
        <v>AAA</v>
      </c>
      <c r="Q19" s="315" t="str">
        <f>RRP_1_V4_Sep25!R19</f>
        <v>AAA(tha)</v>
      </c>
      <c r="R19" s="315" t="b">
        <f>RRP_1_V4_Sep25!S19</f>
        <v>1</v>
      </c>
      <c r="S19" s="315" t="b">
        <f>RRP_1_V4_Sep25!T19</f>
        <v>1</v>
      </c>
      <c r="T19" s="315" t="str">
        <f>RRP_1_V4_Sep25!U19</f>
        <v>Active</v>
      </c>
      <c r="U19" s="323">
        <f>RRP_1_V4_Sep25!V19</f>
        <v>45905</v>
      </c>
      <c r="V19" s="315" t="str">
        <f>RRP_1_V4_Sep25!W19</f>
        <v>Fixed</v>
      </c>
      <c r="W19" s="442" t="b">
        <v>0</v>
      </c>
      <c r="X19" s="348"/>
      <c r="Y19" s="348"/>
      <c r="Z19" s="348"/>
      <c r="AA19" s="348"/>
      <c r="AB19" s="348"/>
      <c r="AC19" s="348"/>
      <c r="AD19" s="348"/>
      <c r="AE19" s="348"/>
    </row>
    <row r="20">
      <c r="A20" s="315" t="str">
        <f>RRP_2_V4_Sep25!B19</f>
        <v>LB28DA</v>
      </c>
      <c r="B20" s="315" t="str">
        <f>RRP_2_V4_Sep25!C19</f>
        <v>TH0623038C09</v>
      </c>
      <c r="C20" s="315">
        <f>RRP_2_V4_Sep25!D19</f>
        <v>1</v>
      </c>
      <c r="D20" s="315">
        <f>RRP_2_V4_Sep25!E19</f>
        <v>176015</v>
      </c>
      <c r="E20" s="315" t="str">
        <f>RRP_2_V4_Sep25!F19</f>
        <v>Gov Bond</v>
      </c>
      <c r="F20" s="320">
        <f>RRP_2_V4_Sep25!G19</f>
        <v>43294</v>
      </c>
      <c r="G20" s="320">
        <f>RRP_2_V4_Sep25!H19</f>
        <v>47104</v>
      </c>
      <c r="H20" s="321">
        <f>RRP_2_V4_Sep25!I19</f>
        <v>2.875</v>
      </c>
      <c r="I20" s="321" t="str">
        <f>RRP_2_V4_Sep25!J19</f>
        <v> </v>
      </c>
      <c r="J20" s="315" t="str">
        <f>RRP_2_V4_Sep25!K19</f>
        <v> </v>
      </c>
      <c r="K20" s="315" t="str">
        <f>RRP_2_V4_Sep25!L19</f>
        <v>Semi-Annual</v>
      </c>
      <c r="L20" s="315" t="str">
        <f>RRP_2_V4_Sep25!M19</f>
        <v>Actual/365</v>
      </c>
      <c r="M20" s="315" t="str">
        <f>RRP_2_V4_Sep25!N19</f>
        <v>THB</v>
      </c>
      <c r="N20" s="315" t="str">
        <f>RRP_2_V4_Sep25!O19</f>
        <v>TH</v>
      </c>
      <c r="O20" s="315" t="str">
        <f>RRP_2_V4_Sep25!P19</f>
        <v>Bullet</v>
      </c>
      <c r="P20" s="315" t="str">
        <f>RRP_2_V4_Sep25!Q19</f>
        <v>AAA</v>
      </c>
      <c r="Q20" s="315" t="str">
        <f>RRP_2_V4_Sep25!R19</f>
        <v>AAA(tha)</v>
      </c>
      <c r="R20" s="315" t="b">
        <f>RRP_2_V4_Sep25!S19</f>
        <v>1</v>
      </c>
      <c r="S20" s="315" t="b">
        <f>RRP_2_V4_Sep25!T19</f>
        <v>1</v>
      </c>
      <c r="T20" s="315" t="str">
        <f>RRP_2_V4_Sep25!U19</f>
        <v>Active</v>
      </c>
      <c r="U20" s="323">
        <f>RRP_2_V4_Sep25!V19</f>
        <v>45926.45833</v>
      </c>
      <c r="V20" s="315" t="str">
        <f>RRP_2_V4_Sep25!W19</f>
        <v>Fixed</v>
      </c>
      <c r="W20" s="442" t="b">
        <v>0</v>
      </c>
      <c r="X20" s="348"/>
      <c r="Y20" s="348"/>
      <c r="Z20" s="348"/>
      <c r="AA20" s="348"/>
      <c r="AB20" s="348"/>
      <c r="AC20" s="348"/>
      <c r="AD20" s="348"/>
      <c r="AE20" s="348"/>
    </row>
    <row r="21">
      <c r="A21" s="315" t="str">
        <f>'Bond Buy-Sell_V4_Sep25 + Oct25'!A24</f>
        <v>EXIM266A</v>
      </c>
      <c r="B21" s="315" t="str">
        <f>'Bond Buy-Sell_V4_Sep25 + Oct25'!B24</f>
        <v>TH0624036602</v>
      </c>
      <c r="C21" s="315" t="str">
        <f>'Bond Buy-Sell_V4_Sep25 + Oct25'!C24</f>
        <v>3</v>
      </c>
      <c r="D21" s="315" t="str">
        <f>'Bond Buy-Sell_V4_Sep25 + Oct25'!D24</f>
        <v>035</v>
      </c>
      <c r="E21" s="315" t="str">
        <f>'Bond Buy-Sell_V4_Sep25 + Oct25'!E24</f>
        <v>SOE Bond</v>
      </c>
      <c r="F21" s="320">
        <f>'Bond Buy-Sell_V4_Sep25 + Oct25'!F24</f>
        <v>45083</v>
      </c>
      <c r="G21" s="320">
        <f>'Bond Buy-Sell_V4_Sep25 + Oct25'!G24</f>
        <v>46179</v>
      </c>
      <c r="H21" s="321">
        <f>'Bond Buy-Sell_V4_Sep25 + Oct25'!H24</f>
        <v>2.71</v>
      </c>
      <c r="I21" s="321">
        <f>'Bond Buy-Sell_V4_Sep25 + Oct25'!I24</f>
        <v>0</v>
      </c>
      <c r="J21" s="315" t="str">
        <f>'Bond Buy-Sell_V4_Sep25 + Oct25'!J24</f>
        <v> </v>
      </c>
      <c r="K21" s="315" t="str">
        <f>'Bond Buy-Sell_V4_Sep25 + Oct25'!K24</f>
        <v>Semi-annual</v>
      </c>
      <c r="L21" s="315" t="str">
        <f>'Bond Buy-Sell_V4_Sep25 + Oct25'!L24</f>
        <v>30/360</v>
      </c>
      <c r="M21" s="315" t="str">
        <f>'Bond Buy-Sell_V4_Sep25 + Oct25'!M24</f>
        <v>THB</v>
      </c>
      <c r="N21" s="315" t="str">
        <f>'Bond Buy-Sell_V4_Sep25 + Oct25'!N24</f>
        <v>TH</v>
      </c>
      <c r="O21" s="315" t="str">
        <f>'Bond Buy-Sell_V4_Sep25 + Oct25'!O24</f>
        <v>Bullet</v>
      </c>
      <c r="P21" s="315" t="str">
        <f>'Bond Buy-Sell_V4_Sep25 + Oct25'!P24</f>
        <v>AAA</v>
      </c>
      <c r="Q21" s="315" t="str">
        <f>'Bond Buy-Sell_V4_Sep25 + Oct25'!Q24</f>
        <v>AAA(tha)</v>
      </c>
      <c r="R21" s="315" t="b">
        <f>'Bond Buy-Sell_V4_Sep25 + Oct25'!R24</f>
        <v>1</v>
      </c>
      <c r="S21" s="315" t="b">
        <f>'Bond Buy-Sell_V4_Sep25 + Oct25'!S24</f>
        <v>1</v>
      </c>
      <c r="T21" s="315" t="str">
        <f>'Bond Buy-Sell_V4_Sep25 + Oct25'!T24</f>
        <v>Active</v>
      </c>
      <c r="U21" s="323">
        <f>'Bond Buy-Sell_V4_Sep25 + Oct25'!U24</f>
        <v>45659.625</v>
      </c>
      <c r="V21" s="315" t="str">
        <f>'Bond Buy-Sell_V4_Sep25 + Oct25'!V24</f>
        <v>Fixed</v>
      </c>
      <c r="W21" s="442" t="b">
        <v>0</v>
      </c>
      <c r="X21" s="348"/>
      <c r="Y21" s="348"/>
      <c r="Z21" s="348"/>
      <c r="AA21" s="348"/>
      <c r="AB21" s="348"/>
      <c r="AC21" s="348"/>
      <c r="AD21" s="348"/>
      <c r="AE21" s="348"/>
    </row>
    <row r="22">
      <c r="A22" s="315" t="str">
        <f>RRP_3_V4_Nov25!B19</f>
        <v>LB27DA</v>
      </c>
      <c r="B22" s="315" t="str">
        <f>RRP_3_V4_Nov25!C19</f>
        <v>TH0623037C05</v>
      </c>
      <c r="C22" s="315">
        <f>RRP_3_V4_Nov25!D19</f>
        <v>1</v>
      </c>
      <c r="D22" s="315">
        <f>RRP_3_V4_Nov25!E19</f>
        <v>176015</v>
      </c>
      <c r="E22" s="315" t="str">
        <f>RRP_3_V4_Nov25!F19</f>
        <v>Gov Bond</v>
      </c>
      <c r="F22" s="320">
        <f>RRP_3_V4_Nov25!G19</f>
        <v>40970</v>
      </c>
      <c r="G22" s="320">
        <f>RRP_3_V4_Nov25!H19</f>
        <v>46738</v>
      </c>
      <c r="H22" s="321">
        <f>RRP_3_V4_Nov25!I19</f>
        <v>3.58</v>
      </c>
      <c r="I22" s="321" t="str">
        <f>RRP_3_V4_Nov25!J19</f>
        <v> </v>
      </c>
      <c r="J22" s="315" t="str">
        <f>RRP_3_V4_Nov25!K19</f>
        <v> </v>
      </c>
      <c r="K22" s="315" t="str">
        <f>RRP_3_V4_Nov25!L19</f>
        <v>Semi-Annual</v>
      </c>
      <c r="L22" s="315" t="str">
        <f>RRP_3_V4_Nov25!M19</f>
        <v>Actual/365</v>
      </c>
      <c r="M22" s="315" t="str">
        <f>RRP_3_V4_Nov25!N19</f>
        <v>THB</v>
      </c>
      <c r="N22" s="315" t="str">
        <f>RRP_3_V4_Nov25!O19</f>
        <v>TH</v>
      </c>
      <c r="O22" s="315" t="str">
        <f>RRP_3_V4_Nov25!P19</f>
        <v>Bullet</v>
      </c>
      <c r="P22" s="315" t="str">
        <f>RRP_3_V4_Nov25!Q19</f>
        <v>AAA</v>
      </c>
      <c r="Q22" s="315" t="str">
        <f>RRP_3_V4_Nov25!R19</f>
        <v>AAA(tha)</v>
      </c>
      <c r="R22" s="315" t="b">
        <f>RRP_3_V4_Nov25!S19</f>
        <v>1</v>
      </c>
      <c r="S22" s="315" t="b">
        <f>RRP_3_V4_Nov25!T19</f>
        <v>1</v>
      </c>
      <c r="T22" s="315" t="str">
        <f>RRP_3_V4_Nov25!U19</f>
        <v>Active</v>
      </c>
      <c r="U22" s="323">
        <f>RRP_3_V4_Nov25!V19</f>
        <v>45987.45833</v>
      </c>
      <c r="V22" s="315" t="str">
        <f>RRP_3_V4_Nov25!W19</f>
        <v>Fixed</v>
      </c>
      <c r="W22" s="442" t="b">
        <v>0</v>
      </c>
      <c r="X22" s="348"/>
      <c r="Y22" s="348"/>
      <c r="Z22" s="348"/>
      <c r="AA22" s="348"/>
      <c r="AB22" s="348"/>
      <c r="AC22" s="348"/>
      <c r="AD22" s="348"/>
      <c r="AE22" s="348"/>
    </row>
    <row r="23">
      <c r="A23" s="376"/>
      <c r="B23" s="376"/>
      <c r="C23" s="376"/>
      <c r="D23" s="376"/>
      <c r="E23" s="376"/>
      <c r="F23" s="476"/>
      <c r="G23" s="476"/>
      <c r="H23" s="477"/>
      <c r="I23" s="477"/>
      <c r="J23" s="376"/>
      <c r="K23" s="376"/>
      <c r="L23" s="376"/>
      <c r="M23" s="376"/>
      <c r="N23" s="376"/>
      <c r="O23" s="376"/>
      <c r="P23" s="376"/>
      <c r="Q23" s="376"/>
      <c r="R23" s="376"/>
      <c r="S23" s="376"/>
      <c r="T23" s="376"/>
      <c r="U23" s="478"/>
      <c r="V23" s="376"/>
      <c r="W23" s="381"/>
      <c r="X23" s="348"/>
      <c r="Y23" s="348"/>
      <c r="Z23" s="348"/>
      <c r="AA23" s="348"/>
      <c r="AB23" s="348"/>
      <c r="AC23" s="348"/>
      <c r="AD23" s="348"/>
      <c r="AE23" s="348"/>
    </row>
    <row r="24">
      <c r="A24" s="376"/>
      <c r="B24" s="348"/>
      <c r="C24" s="348"/>
      <c r="D24" s="348"/>
      <c r="E24" s="377"/>
      <c r="F24" s="378"/>
      <c r="G24" s="377"/>
      <c r="H24" s="377"/>
      <c r="I24" s="378"/>
      <c r="J24" s="377"/>
      <c r="K24" s="348"/>
      <c r="L24" s="348"/>
      <c r="M24" s="348"/>
      <c r="N24" s="348"/>
      <c r="O24" s="348"/>
      <c r="P24" s="348"/>
      <c r="Q24" s="348"/>
      <c r="R24" s="348"/>
      <c r="S24" s="348"/>
      <c r="T24" s="376" t="str">
        <f>RRP_3_V4_Nov25!U21</f>
        <v/>
      </c>
      <c r="U24" s="348"/>
      <c r="V24" s="348"/>
      <c r="W24" s="348"/>
      <c r="X24" s="348"/>
      <c r="Y24" s="348"/>
      <c r="Z24" s="348"/>
      <c r="AA24" s="348"/>
      <c r="AB24" s="348"/>
      <c r="AC24" s="348"/>
      <c r="AD24" s="348"/>
      <c r="AE24" s="348"/>
    </row>
    <row r="25">
      <c r="A25" s="440" t="str">
        <f>'V4_Result_30 Sep 2025'!A22</f>
        <v>portfolio_master</v>
      </c>
      <c r="B25" s="348"/>
      <c r="C25" s="348"/>
      <c r="D25" s="348"/>
      <c r="E25" s="443"/>
      <c r="F25" s="378"/>
      <c r="G25" s="377"/>
      <c r="H25" s="377"/>
      <c r="I25" s="378"/>
      <c r="J25" s="377"/>
      <c r="K25" s="348"/>
      <c r="L25" s="348"/>
      <c r="M25" s="348"/>
      <c r="N25" s="348"/>
      <c r="O25" s="348"/>
      <c r="P25" s="348"/>
      <c r="Q25" s="348"/>
      <c r="R25" s="348"/>
      <c r="S25" s="348"/>
      <c r="T25" s="376" t="str">
        <f>RRP_3_V4_Nov25!U22</f>
        <v/>
      </c>
      <c r="U25" s="348"/>
      <c r="V25" s="348"/>
      <c r="W25" s="348"/>
      <c r="X25" s="348"/>
      <c r="Y25" s="348"/>
      <c r="Z25" s="348"/>
      <c r="AA25" s="348"/>
      <c r="AB25" s="348"/>
      <c r="AC25" s="348"/>
      <c r="AD25" s="348"/>
      <c r="AE25" s="348"/>
    </row>
    <row r="26">
      <c r="A26" s="343" t="str">
        <f t="array" ref="A26:E26">TRANSPOSE('All Table_V4_Clean'!A74:A78)</f>
        <v>portfolio_id</v>
      </c>
      <c r="B26" s="344" t="s">
        <v>557</v>
      </c>
      <c r="C26" s="344" t="s">
        <v>559</v>
      </c>
      <c r="D26" s="344" t="s">
        <v>560</v>
      </c>
      <c r="E26" s="344" t="s">
        <v>561</v>
      </c>
      <c r="F26" s="444"/>
      <c r="G26" s="377"/>
      <c r="H26" s="377"/>
      <c r="I26" s="378"/>
      <c r="J26" s="377"/>
      <c r="K26" s="348"/>
      <c r="L26" s="348"/>
      <c r="M26" s="348"/>
      <c r="N26" s="348"/>
      <c r="O26" s="348"/>
      <c r="P26" s="348"/>
      <c r="Q26" s="348"/>
      <c r="R26" s="348"/>
      <c r="S26" s="348"/>
      <c r="T26" s="348"/>
      <c r="U26" s="348"/>
      <c r="V26" s="348"/>
      <c r="W26" s="348"/>
      <c r="X26" s="348"/>
      <c r="Y26" s="348"/>
      <c r="Z26" s="348"/>
      <c r="AA26" s="348"/>
      <c r="AB26" s="348"/>
      <c r="AC26" s="348"/>
      <c r="AD26" s="348"/>
      <c r="AE26" s="348"/>
    </row>
    <row r="27">
      <c r="A27" s="315">
        <f>'Bond buy_1_V4_Sep25'!B34</f>
        <v>301</v>
      </c>
      <c r="B27" s="315" t="str">
        <f>'Bond buy_1_V4_Sep25'!C34</f>
        <v>AMC - Govt</v>
      </c>
      <c r="C27" s="315" t="str">
        <f>'Bond buy_1_V4_Sep25'!D34</f>
        <v>Treasury Desk</v>
      </c>
      <c r="D27" s="315" t="str">
        <f>'Bond buy_1_V4_Sep25'!E34</f>
        <v>AMC</v>
      </c>
      <c r="E27" s="323">
        <f>'Bond buy_1_V4_Sep25'!F34</f>
        <v>45839</v>
      </c>
      <c r="F27" s="378"/>
      <c r="G27" s="377"/>
      <c r="H27" s="377"/>
      <c r="I27" s="378"/>
      <c r="J27" s="377"/>
      <c r="K27" s="348"/>
      <c r="L27" s="348"/>
      <c r="M27" s="348"/>
      <c r="N27" s="348"/>
      <c r="O27" s="348"/>
      <c r="P27" s="348"/>
      <c r="Q27" s="348"/>
      <c r="R27" s="348"/>
      <c r="S27" s="348"/>
      <c r="T27" s="348"/>
      <c r="U27" s="348"/>
      <c r="V27" s="348"/>
      <c r="W27" s="348"/>
      <c r="X27" s="348"/>
      <c r="Y27" s="348"/>
      <c r="Z27" s="348"/>
      <c r="AA27" s="348"/>
      <c r="AB27" s="348"/>
      <c r="AC27" s="348"/>
      <c r="AD27" s="348"/>
      <c r="AE27" s="348"/>
    </row>
    <row r="28">
      <c r="A28" s="315">
        <f>'Bond buy_1_V4_Sep25'!B35</f>
        <v>302</v>
      </c>
      <c r="B28" s="315" t="str">
        <f>'Bond buy_1_V4_Sep25'!C35</f>
        <v>AMC - T-Bill</v>
      </c>
      <c r="C28" s="315" t="str">
        <f>'Bond buy_1_V4_Sep25'!D35</f>
        <v>Treasury Desk</v>
      </c>
      <c r="D28" s="315" t="str">
        <f>'Bond buy_1_V4_Sep25'!E35</f>
        <v>AMC</v>
      </c>
      <c r="E28" s="323">
        <f>'Bond buy_1_V4_Sep25'!F35</f>
        <v>45839</v>
      </c>
      <c r="F28" s="378"/>
      <c r="G28" s="377"/>
      <c r="H28" s="377"/>
      <c r="I28" s="378"/>
      <c r="J28" s="377"/>
      <c r="K28" s="348"/>
      <c r="L28" s="348"/>
      <c r="M28" s="348"/>
      <c r="N28" s="348"/>
      <c r="O28" s="348"/>
      <c r="P28" s="348"/>
      <c r="Q28" s="348"/>
      <c r="R28" s="348"/>
      <c r="S28" s="348"/>
      <c r="T28" s="348"/>
      <c r="U28" s="348"/>
      <c r="V28" s="348"/>
      <c r="W28" s="348"/>
      <c r="X28" s="348"/>
      <c r="Y28" s="348"/>
      <c r="Z28" s="348"/>
      <c r="AA28" s="348"/>
      <c r="AB28" s="348"/>
      <c r="AC28" s="348"/>
      <c r="AD28" s="348"/>
      <c r="AE28" s="348"/>
    </row>
    <row r="29">
      <c r="A29" s="315">
        <f>'Bond buy_1_V4_Sep25'!B36</f>
        <v>303</v>
      </c>
      <c r="B29" s="315" t="str">
        <f>'Bond buy_1_V4_Sep25'!C36</f>
        <v>AMC - BOT bond</v>
      </c>
      <c r="C29" s="315" t="str">
        <f>'Bond buy_1_V4_Sep25'!D36</f>
        <v>Treasury Desk</v>
      </c>
      <c r="D29" s="315" t="str">
        <f>'Bond buy_1_V4_Sep25'!E36</f>
        <v>AMC</v>
      </c>
      <c r="E29" s="323">
        <f>'Bond buy_1_V4_Sep25'!F36</f>
        <v>45839</v>
      </c>
      <c r="F29" s="378"/>
      <c r="G29" s="377"/>
      <c r="H29" s="377"/>
      <c r="I29" s="378"/>
      <c r="J29" s="377"/>
      <c r="K29" s="348"/>
      <c r="L29" s="348"/>
      <c r="M29" s="348"/>
      <c r="N29" s="348"/>
      <c r="O29" s="348"/>
      <c r="P29" s="348"/>
      <c r="Q29" s="348"/>
      <c r="R29" s="348"/>
      <c r="S29" s="348"/>
      <c r="T29" s="348"/>
      <c r="U29" s="348"/>
      <c r="V29" s="348"/>
      <c r="W29" s="348"/>
      <c r="X29" s="348"/>
      <c r="Y29" s="348"/>
      <c r="Z29" s="348"/>
      <c r="AA29" s="348"/>
      <c r="AB29" s="348"/>
      <c r="AC29" s="348"/>
      <c r="AD29" s="348"/>
      <c r="AE29" s="348"/>
    </row>
    <row r="30">
      <c r="A30" s="315">
        <f>'Bond buy_1_V4_Sep25'!B37</f>
        <v>401</v>
      </c>
      <c r="B30" s="315" t="str">
        <f>'Bond buy_1_V4_Sep25'!C37</f>
        <v>FVOCI - T-Bill</v>
      </c>
      <c r="C30" s="315" t="str">
        <f>'Bond buy_1_V4_Sep25'!D37</f>
        <v>Treasury Desk</v>
      </c>
      <c r="D30" s="315" t="str">
        <f>'Bond buy_1_V4_Sep25'!E37</f>
        <v>FVOCI</v>
      </c>
      <c r="E30" s="323">
        <f>'Bond buy_1_V4_Sep25'!F37</f>
        <v>45839</v>
      </c>
      <c r="F30" s="378"/>
      <c r="G30" s="377"/>
      <c r="H30" s="377"/>
      <c r="I30" s="378"/>
      <c r="J30" s="377"/>
      <c r="K30" s="348"/>
      <c r="L30" s="348"/>
      <c r="M30" s="348"/>
      <c r="N30" s="348"/>
      <c r="O30" s="348"/>
      <c r="P30" s="348"/>
      <c r="Q30" s="348"/>
      <c r="R30" s="348"/>
      <c r="S30" s="348"/>
      <c r="T30" s="348"/>
      <c r="U30" s="348"/>
      <c r="V30" s="348"/>
      <c r="W30" s="348"/>
      <c r="X30" s="348"/>
      <c r="Y30" s="348"/>
      <c r="Z30" s="348"/>
      <c r="AA30" s="348"/>
      <c r="AB30" s="348"/>
      <c r="AC30" s="348"/>
      <c r="AD30" s="348"/>
      <c r="AE30" s="348"/>
    </row>
    <row r="31">
      <c r="A31" s="315">
        <f>'Bond buy_1_V4_Sep25'!B38</f>
        <v>402</v>
      </c>
      <c r="B31" s="315" t="str">
        <f>'Bond buy_1_V4_Sep25'!C38</f>
        <v>FVOCI - BOT bond</v>
      </c>
      <c r="C31" s="315" t="str">
        <f>'Bond buy_1_V4_Sep25'!D38</f>
        <v>Treasury Desk</v>
      </c>
      <c r="D31" s="315" t="str">
        <f>'Bond buy_1_V4_Sep25'!E38</f>
        <v>FVOCI</v>
      </c>
      <c r="E31" s="323">
        <f>'Bond buy_1_V4_Sep25'!F38</f>
        <v>45839</v>
      </c>
      <c r="F31" s="378"/>
      <c r="G31" s="377"/>
      <c r="H31" s="377"/>
      <c r="I31" s="378"/>
      <c r="J31" s="377"/>
      <c r="K31" s="348"/>
      <c r="L31" s="348"/>
      <c r="M31" s="348"/>
      <c r="N31" s="348"/>
      <c r="O31" s="348"/>
      <c r="P31" s="348"/>
      <c r="Q31" s="348"/>
      <c r="R31" s="348"/>
      <c r="S31" s="348"/>
      <c r="T31" s="348"/>
      <c r="U31" s="348"/>
      <c r="V31" s="348"/>
      <c r="W31" s="348"/>
      <c r="X31" s="348"/>
      <c r="Y31" s="348"/>
      <c r="Z31" s="348"/>
      <c r="AA31" s="348"/>
      <c r="AB31" s="348"/>
      <c r="AC31" s="348"/>
      <c r="AD31" s="348"/>
      <c r="AE31" s="348"/>
    </row>
    <row r="32">
      <c r="A32" s="315">
        <f>'Bond buy_1_V4_Sep25'!B39</f>
        <v>403</v>
      </c>
      <c r="B32" s="315" t="str">
        <f>'Bond buy_1_V4_Sep25'!C39</f>
        <v>FVOCI - SOE</v>
      </c>
      <c r="C32" s="315" t="str">
        <f>'Bond buy_1_V4_Sep25'!D39</f>
        <v>Treasury Desk</v>
      </c>
      <c r="D32" s="315" t="str">
        <f>'Bond buy_1_V4_Sep25'!E39</f>
        <v>FVOCI</v>
      </c>
      <c r="E32" s="323">
        <f>'Bond buy_1_V4_Sep25'!F39</f>
        <v>45839</v>
      </c>
      <c r="F32" s="378"/>
      <c r="G32" s="377"/>
      <c r="H32" s="377"/>
      <c r="I32" s="378"/>
      <c r="J32" s="377"/>
      <c r="K32" s="348"/>
      <c r="L32" s="348"/>
      <c r="M32" s="348"/>
      <c r="N32" s="348"/>
      <c r="O32" s="348"/>
      <c r="P32" s="348"/>
      <c r="Q32" s="348"/>
      <c r="R32" s="348"/>
      <c r="S32" s="348"/>
      <c r="T32" s="348"/>
      <c r="U32" s="348"/>
      <c r="V32" s="348"/>
      <c r="W32" s="348"/>
      <c r="X32" s="348"/>
      <c r="Y32" s="348"/>
      <c r="Z32" s="348"/>
      <c r="AA32" s="348"/>
      <c r="AB32" s="348"/>
      <c r="AC32" s="348"/>
      <c r="AD32" s="348"/>
      <c r="AE32" s="348"/>
    </row>
    <row r="33">
      <c r="A33" s="376"/>
      <c r="B33" s="348"/>
      <c r="C33" s="348"/>
      <c r="D33" s="348"/>
      <c r="E33" s="377"/>
      <c r="F33" s="378"/>
      <c r="G33" s="377"/>
      <c r="H33" s="377"/>
      <c r="I33" s="378"/>
      <c r="J33" s="377"/>
      <c r="K33" s="348"/>
      <c r="L33" s="348"/>
      <c r="M33" s="348"/>
      <c r="N33" s="348"/>
      <c r="O33" s="348"/>
      <c r="P33" s="348"/>
      <c r="Q33" s="348"/>
      <c r="R33" s="348"/>
      <c r="S33" s="348"/>
      <c r="T33" s="348"/>
      <c r="U33" s="348"/>
      <c r="V33" s="348"/>
      <c r="W33" s="348"/>
      <c r="X33" s="348"/>
      <c r="Y33" s="348"/>
      <c r="Z33" s="348"/>
      <c r="AA33" s="348"/>
      <c r="AB33" s="348"/>
      <c r="AC33" s="348"/>
      <c r="AD33" s="348"/>
      <c r="AE33" s="348"/>
    </row>
    <row r="34">
      <c r="A34" s="376"/>
      <c r="B34" s="348"/>
      <c r="C34" s="348"/>
      <c r="D34" s="348"/>
      <c r="E34" s="377"/>
      <c r="F34" s="378"/>
      <c r="G34" s="377"/>
      <c r="H34" s="377"/>
      <c r="I34" s="378"/>
      <c r="J34" s="377"/>
      <c r="K34" s="348"/>
      <c r="L34" s="348"/>
      <c r="M34" s="348"/>
      <c r="N34" s="348"/>
      <c r="O34" s="348"/>
      <c r="P34" s="348"/>
      <c r="Q34" s="348"/>
      <c r="R34" s="348"/>
      <c r="S34" s="348"/>
      <c r="T34" s="348"/>
      <c r="U34" s="348"/>
      <c r="V34" s="348"/>
      <c r="W34" s="348"/>
      <c r="X34" s="348"/>
      <c r="Y34" s="348"/>
      <c r="Z34" s="348"/>
      <c r="AA34" s="348"/>
      <c r="AB34" s="348"/>
      <c r="AC34" s="348"/>
      <c r="AD34" s="348"/>
      <c r="AE34" s="348"/>
    </row>
    <row r="35">
      <c r="A35" s="440" t="str">
        <f>'V4_Result_30 Sep 2025'!A32</f>
        <v>netting_agreement</v>
      </c>
      <c r="B35" s="348"/>
      <c r="C35" s="348"/>
      <c r="D35" s="348"/>
      <c r="E35" s="377"/>
      <c r="F35" s="378"/>
      <c r="G35" s="377"/>
      <c r="H35" s="377"/>
      <c r="I35" s="378"/>
      <c r="J35" s="377"/>
      <c r="K35" s="348"/>
      <c r="L35" s="348"/>
      <c r="M35" s="348"/>
      <c r="N35" s="348"/>
      <c r="O35" s="348"/>
      <c r="P35" s="348"/>
      <c r="Q35" s="348"/>
      <c r="R35" s="348"/>
      <c r="S35" s="348"/>
      <c r="T35" s="348"/>
      <c r="U35" s="348"/>
      <c r="V35" s="348"/>
      <c r="W35" s="348"/>
      <c r="X35" s="348"/>
      <c r="Y35" s="348"/>
      <c r="Z35" s="348"/>
      <c r="AA35" s="348"/>
      <c r="AB35" s="348"/>
      <c r="AC35" s="348"/>
      <c r="AD35" s="348"/>
      <c r="AE35" s="348"/>
    </row>
    <row r="36">
      <c r="A36" s="333" t="str">
        <f t="array" ref="A36:O36">TRANSPOSE('All Table_V4_Clean'!A84:A98)</f>
        <v>netting_agreement_id</v>
      </c>
      <c r="B36" s="334" t="s">
        <v>7</v>
      </c>
      <c r="C36" s="334" t="s">
        <v>570</v>
      </c>
      <c r="D36" s="334" t="s">
        <v>572</v>
      </c>
      <c r="E36" s="334" t="s">
        <v>575</v>
      </c>
      <c r="F36" s="334" t="s">
        <v>579</v>
      </c>
      <c r="G36" s="334" t="s">
        <v>583</v>
      </c>
      <c r="H36" s="335" t="s">
        <v>585</v>
      </c>
      <c r="I36" s="334" t="s">
        <v>525</v>
      </c>
      <c r="J36" s="334" t="s">
        <v>589</v>
      </c>
      <c r="K36" s="334" t="s">
        <v>592</v>
      </c>
      <c r="L36" s="334" t="s">
        <v>595</v>
      </c>
      <c r="M36" s="334" t="s">
        <v>597</v>
      </c>
      <c r="N36" s="334" t="s">
        <v>598</v>
      </c>
      <c r="O36" s="334" t="s">
        <v>600</v>
      </c>
      <c r="P36" s="348"/>
      <c r="Q36" s="348"/>
      <c r="R36" s="348"/>
      <c r="S36" s="348"/>
      <c r="T36" s="348"/>
      <c r="U36" s="348"/>
      <c r="V36" s="348"/>
      <c r="W36" s="348"/>
      <c r="X36" s="348"/>
      <c r="Y36" s="348"/>
      <c r="Z36" s="348"/>
      <c r="AA36" s="348"/>
      <c r="AB36" s="348"/>
      <c r="AC36" s="348"/>
      <c r="AD36" s="348"/>
      <c r="AE36" s="348"/>
    </row>
    <row r="37">
      <c r="A37" s="336" t="str">
        <f>RRP_1_V4_Sep25!B31</f>
        <v>GMRA_2023_BB</v>
      </c>
      <c r="B37" s="336">
        <f>RRP_1_V4_Sep25!C31</f>
        <v>101</v>
      </c>
      <c r="C37" s="336">
        <f>RRP_1_V4_Sep25!D31</f>
        <v>20001</v>
      </c>
      <c r="D37" s="336" t="str">
        <f>RRP_1_V4_Sep25!E31</f>
        <v>GMRA</v>
      </c>
      <c r="E37" s="336" t="str">
        <f>RRP_1_V4_Sep25!F31</f>
        <v>COLLATERAL</v>
      </c>
      <c r="F37" s="336" t="str">
        <f>RRP_1_V4_Sep25!G31</f>
        <v>REP</v>
      </c>
      <c r="G37" s="337">
        <f>RRP_1_V4_Sep25!H31</f>
        <v>45823</v>
      </c>
      <c r="H37" s="337">
        <f>RRP_1_V4_Sep25!I31</f>
        <v>45839</v>
      </c>
      <c r="I37" s="337">
        <f>RRP_1_V4_Sep25!J31</f>
        <v>46203</v>
      </c>
      <c r="J37" s="445">
        <f>RRP_1_V4_Sep25!K31</f>
        <v>0</v>
      </c>
      <c r="K37" s="339" t="str">
        <f>RRP_1_V4_Sep25!L31</f>
        <v> </v>
      </c>
      <c r="L37" s="339" t="str">
        <f>RRP_1_V4_Sep25!M31</f>
        <v>THB</v>
      </c>
      <c r="M37" s="340">
        <f>RRP_1_V4_Sep25!N31</f>
        <v>45717.4375</v>
      </c>
      <c r="N37" s="340">
        <f>RRP_1_V4_Sep25!O31</f>
        <v>45741.78125</v>
      </c>
      <c r="O37" s="339" t="str">
        <f>RRP_1_V4_Sep25!P31</f>
        <v>Active</v>
      </c>
      <c r="P37" s="348"/>
      <c r="Q37" s="348"/>
      <c r="R37" s="348"/>
      <c r="S37" s="348"/>
      <c r="T37" s="348"/>
      <c r="U37" s="348"/>
      <c r="V37" s="348"/>
      <c r="W37" s="348"/>
      <c r="X37" s="348"/>
      <c r="Y37" s="348"/>
      <c r="Z37" s="348"/>
      <c r="AA37" s="348"/>
      <c r="AB37" s="348"/>
      <c r="AC37" s="348"/>
      <c r="AD37" s="348"/>
      <c r="AE37" s="348"/>
    </row>
    <row r="38">
      <c r="A38" s="336" t="str">
        <f>RRP_2_V4_Sep25!B31</f>
        <v>GMRA_2023_KB</v>
      </c>
      <c r="B38" s="336">
        <f>RRP_2_V4_Sep25!C31</f>
        <v>102</v>
      </c>
      <c r="C38" s="336">
        <f>RRP_2_V4_Sep25!D31</f>
        <v>20002</v>
      </c>
      <c r="D38" s="336" t="str">
        <f>RRP_2_V4_Sep25!E31</f>
        <v>GMRA</v>
      </c>
      <c r="E38" s="336" t="str">
        <f>RRP_2_V4_Sep25!F31</f>
        <v>COLLATERAL</v>
      </c>
      <c r="F38" s="336" t="str">
        <f>RRP_2_V4_Sep25!G31</f>
        <v>REP</v>
      </c>
      <c r="G38" s="337">
        <f>RRP_2_V4_Sep25!H31</f>
        <v>45823</v>
      </c>
      <c r="H38" s="337">
        <f>RRP_2_V4_Sep25!I31</f>
        <v>45839</v>
      </c>
      <c r="I38" s="337">
        <f>RRP_2_V4_Sep25!J31</f>
        <v>46203</v>
      </c>
      <c r="J38" s="445">
        <f>RRP_2_V4_Sep25!K31</f>
        <v>0</v>
      </c>
      <c r="K38" s="339" t="str">
        <f>RRP_2_V4_Sep25!L31</f>
        <v> </v>
      </c>
      <c r="L38" s="339" t="str">
        <f>RRP_2_V4_Sep25!M31</f>
        <v>THB</v>
      </c>
      <c r="M38" s="340">
        <f>RRP_2_V4_Sep25!N31</f>
        <v>45717.4375</v>
      </c>
      <c r="N38" s="340">
        <f>RRP_2_V4_Sep25!O31</f>
        <v>45741.78125</v>
      </c>
      <c r="O38" s="339" t="str">
        <f>RRP_2_V4_Sep25!P31</f>
        <v>Active</v>
      </c>
      <c r="P38" s="348"/>
      <c r="Q38" s="348"/>
      <c r="R38" s="348"/>
      <c r="S38" s="348"/>
      <c r="T38" s="348"/>
      <c r="U38" s="348"/>
      <c r="V38" s="348"/>
      <c r="W38" s="348"/>
      <c r="X38" s="348"/>
      <c r="Y38" s="348"/>
      <c r="Z38" s="348"/>
      <c r="AA38" s="348"/>
      <c r="AB38" s="348"/>
      <c r="AC38" s="348"/>
      <c r="AD38" s="348"/>
      <c r="AE38" s="348"/>
    </row>
    <row r="39">
      <c r="A39" s="336" t="str">
        <f>Repo_1_V4_Sep25!B25</f>
        <v>GMRA_2023_KT</v>
      </c>
      <c r="B39" s="336">
        <f>Repo_1_V4_Sep25!C25</f>
        <v>103</v>
      </c>
      <c r="C39" s="336">
        <f>Repo_1_V4_Sep25!D25</f>
        <v>20003</v>
      </c>
      <c r="D39" s="336" t="str">
        <f>Repo_1_V4_Sep25!E25</f>
        <v>GMRA</v>
      </c>
      <c r="E39" s="336" t="str">
        <f>Repo_1_V4_Sep25!F25</f>
        <v>COLLATERAL</v>
      </c>
      <c r="F39" s="336" t="str">
        <f>Repo_1_V4_Sep25!G25</f>
        <v>REP</v>
      </c>
      <c r="G39" s="337">
        <f>Repo_1_V4_Sep25!H25</f>
        <v>45823</v>
      </c>
      <c r="H39" s="337">
        <f>Repo_1_V4_Sep25!I25</f>
        <v>45839</v>
      </c>
      <c r="I39" s="337">
        <f>Repo_1_V4_Sep25!J25</f>
        <v>46203</v>
      </c>
      <c r="J39" s="445">
        <f>Repo_1_V4_Sep25!K25</f>
        <v>0</v>
      </c>
      <c r="K39" s="339" t="str">
        <f>Repo_1_V4_Sep25!L25</f>
        <v> </v>
      </c>
      <c r="L39" s="339" t="str">
        <f>Repo_1_V4_Sep25!M25</f>
        <v>THB</v>
      </c>
      <c r="M39" s="340">
        <f>Repo_1_V4_Sep25!N25</f>
        <v>45717.4375</v>
      </c>
      <c r="N39" s="340">
        <f>Repo_1_V4_Sep25!O25</f>
        <v>45741.78125</v>
      </c>
      <c r="O39" s="339" t="str">
        <f>Repo_1_V4_Sep25!P25</f>
        <v>Active</v>
      </c>
      <c r="P39" s="348"/>
      <c r="Q39" s="348"/>
      <c r="R39" s="348"/>
      <c r="S39" s="348"/>
      <c r="T39" s="348"/>
      <c r="U39" s="348"/>
      <c r="V39" s="348"/>
      <c r="W39" s="348"/>
      <c r="X39" s="348"/>
      <c r="Y39" s="348"/>
      <c r="Z39" s="348"/>
      <c r="AA39" s="348"/>
      <c r="AB39" s="348"/>
      <c r="AC39" s="348"/>
      <c r="AD39" s="348"/>
      <c r="AE39" s="348"/>
    </row>
    <row r="40">
      <c r="A40" s="336" t="str">
        <f>Repo_2_V4_Sep25!B25</f>
        <v>GMRA_2024_KB</v>
      </c>
      <c r="B40" s="336">
        <f>Repo_2_V4_Sep25!C25</f>
        <v>102</v>
      </c>
      <c r="C40" s="336">
        <f>Repo_2_V4_Sep25!D25</f>
        <v>20004</v>
      </c>
      <c r="D40" s="336" t="str">
        <f>Repo_2_V4_Sep25!E25</f>
        <v>GMRA</v>
      </c>
      <c r="E40" s="336" t="str">
        <f>Repo_2_V4_Sep25!F25</f>
        <v>COLLATERAL</v>
      </c>
      <c r="F40" s="336" t="str">
        <f>Repo_2_V4_Sep25!G25</f>
        <v>REP</v>
      </c>
      <c r="G40" s="337">
        <f>Repo_2_V4_Sep25!H25</f>
        <v>45823</v>
      </c>
      <c r="H40" s="337">
        <f>Repo_2_V4_Sep25!I25</f>
        <v>45839</v>
      </c>
      <c r="I40" s="337">
        <f>Repo_2_V4_Sep25!J25</f>
        <v>46203</v>
      </c>
      <c r="J40" s="445">
        <f>Repo_2_V4_Sep25!K25</f>
        <v>0</v>
      </c>
      <c r="K40" s="339" t="str">
        <f>Repo_2_V4_Sep25!L25</f>
        <v> </v>
      </c>
      <c r="L40" s="339" t="str">
        <f>Repo_2_V4_Sep25!M25</f>
        <v>THB</v>
      </c>
      <c r="M40" s="340">
        <f>Repo_2_V4_Sep25!N25</f>
        <v>45717.4375</v>
      </c>
      <c r="N40" s="340">
        <f>Repo_2_V4_Sep25!O25</f>
        <v>45741.78125</v>
      </c>
      <c r="O40" s="339" t="str">
        <f>Repo_2_V4_Sep25!P25</f>
        <v>Active</v>
      </c>
      <c r="P40" s="348"/>
      <c r="Q40" s="348"/>
      <c r="R40" s="348"/>
      <c r="S40" s="348"/>
      <c r="T40" s="348"/>
      <c r="U40" s="348"/>
      <c r="V40" s="348"/>
      <c r="W40" s="348"/>
      <c r="X40" s="348"/>
      <c r="Y40" s="348"/>
      <c r="Z40" s="348"/>
      <c r="AA40" s="348"/>
      <c r="AB40" s="348"/>
      <c r="AC40" s="348"/>
      <c r="AD40" s="348"/>
      <c r="AE40" s="348"/>
    </row>
    <row r="41">
      <c r="A41" s="376"/>
      <c r="B41" s="348"/>
      <c r="C41" s="348"/>
      <c r="D41" s="348"/>
      <c r="E41" s="377"/>
      <c r="F41" s="378"/>
      <c r="G41" s="377"/>
      <c r="H41" s="377"/>
      <c r="I41" s="378"/>
      <c r="J41" s="377"/>
      <c r="K41" s="348"/>
      <c r="L41" s="348"/>
      <c r="M41" s="348"/>
      <c r="N41" s="348"/>
      <c r="O41" s="348"/>
      <c r="P41" s="348"/>
      <c r="Q41" s="348"/>
      <c r="R41" s="348"/>
      <c r="S41" s="348"/>
      <c r="T41" s="348"/>
      <c r="U41" s="348"/>
      <c r="V41" s="348"/>
      <c r="W41" s="348"/>
      <c r="X41" s="348"/>
      <c r="Y41" s="348"/>
      <c r="Z41" s="348"/>
      <c r="AA41" s="348"/>
      <c r="AB41" s="348"/>
      <c r="AC41" s="348"/>
      <c r="AD41" s="348"/>
      <c r="AE41" s="348"/>
    </row>
    <row r="42">
      <c r="A42" s="376"/>
      <c r="B42" s="348"/>
      <c r="C42" s="348"/>
      <c r="D42" s="348"/>
      <c r="E42" s="377"/>
      <c r="F42" s="378"/>
      <c r="G42" s="377"/>
      <c r="H42" s="377"/>
      <c r="I42" s="378"/>
      <c r="J42" s="377"/>
      <c r="K42" s="348"/>
      <c r="L42" s="348"/>
      <c r="M42" s="348"/>
      <c r="N42" s="348"/>
      <c r="O42" s="348"/>
      <c r="P42" s="348"/>
      <c r="Q42" s="348"/>
      <c r="R42" s="348"/>
      <c r="S42" s="348"/>
      <c r="T42" s="348"/>
      <c r="U42" s="348"/>
      <c r="V42" s="348"/>
      <c r="W42" s="348"/>
      <c r="X42" s="348"/>
      <c r="Y42" s="348"/>
      <c r="Z42" s="348"/>
      <c r="AA42" s="348"/>
      <c r="AB42" s="348"/>
      <c r="AC42" s="348"/>
      <c r="AD42" s="348"/>
      <c r="AE42" s="348"/>
    </row>
    <row r="43">
      <c r="A43" s="440" t="str">
        <f>'V4_Result_30 Sep 2025'!A40</f>
        <v>limit_utilization</v>
      </c>
      <c r="B43" s="348"/>
      <c r="C43" s="348"/>
      <c r="D43" s="376"/>
      <c r="E43" s="377"/>
      <c r="F43" s="378"/>
      <c r="G43" s="377"/>
      <c r="H43" s="377"/>
      <c r="I43" s="378"/>
      <c r="J43" s="377"/>
      <c r="K43" s="348"/>
      <c r="L43" s="348"/>
      <c r="M43" s="348"/>
      <c r="N43" s="348"/>
      <c r="O43" s="348"/>
      <c r="P43" s="348"/>
      <c r="Q43" s="348"/>
      <c r="R43" s="348"/>
      <c r="S43" s="348"/>
      <c r="T43" s="348"/>
      <c r="U43" s="348"/>
      <c r="V43" s="348"/>
      <c r="W43" s="348"/>
      <c r="X43" s="348"/>
      <c r="Y43" s="348"/>
      <c r="Z43" s="348"/>
      <c r="AA43" s="348"/>
      <c r="AB43" s="348"/>
      <c r="AC43" s="348"/>
      <c r="AD43" s="348"/>
      <c r="AE43" s="348"/>
    </row>
    <row r="44">
      <c r="A44" s="343" t="str">
        <f t="array" ref="A44:K44">TRANSPOSE('All Table_V4_Clean'!A340:A350)</f>
        <v>limit_id</v>
      </c>
      <c r="B44" s="344" t="s">
        <v>7</v>
      </c>
      <c r="C44" s="344" t="s">
        <v>905</v>
      </c>
      <c r="D44" s="344" t="s">
        <v>534</v>
      </c>
      <c r="E44" s="344" t="s">
        <v>906</v>
      </c>
      <c r="F44" s="344" t="s">
        <v>908</v>
      </c>
      <c r="G44" s="344" t="s">
        <v>910</v>
      </c>
      <c r="H44" s="344" t="s">
        <v>912</v>
      </c>
      <c r="I44" s="344" t="s">
        <v>915</v>
      </c>
      <c r="J44" s="344" t="s">
        <v>482</v>
      </c>
      <c r="K44" s="345" t="s">
        <v>452</v>
      </c>
      <c r="L44" s="348"/>
      <c r="M44" s="348"/>
      <c r="N44" s="348"/>
      <c r="O44" s="348"/>
      <c r="P44" s="348"/>
      <c r="Q44" s="348"/>
      <c r="R44" s="348"/>
      <c r="S44" s="348"/>
      <c r="T44" s="348"/>
      <c r="U44" s="348"/>
      <c r="V44" s="348"/>
      <c r="W44" s="348"/>
      <c r="X44" s="348"/>
      <c r="Y44" s="348"/>
      <c r="Z44" s="348"/>
      <c r="AA44" s="348"/>
      <c r="AB44" s="348"/>
      <c r="AC44" s="348"/>
      <c r="AD44" s="348"/>
      <c r="AE44" s="348"/>
    </row>
    <row r="45">
      <c r="A45" s="336">
        <f>RRP_1_V4_Sep25!B25</f>
        <v>1001</v>
      </c>
      <c r="B45" s="336">
        <f>RRP_1_V4_Sep25!C25</f>
        <v>101</v>
      </c>
      <c r="C45" s="336" t="str">
        <f>RRP_1_V4_Sep25!D25</f>
        <v>REPO_LIMIT</v>
      </c>
      <c r="D45" s="336" t="str">
        <f>RRP_1_V4_Sep25!E25</f>
        <v>THB</v>
      </c>
      <c r="E45" s="346">
        <f>RRP_1_V4_Sep25!F25</f>
        <v>800000000</v>
      </c>
      <c r="F45" s="346">
        <f>RRP_1_V4_Sep25!G25</f>
        <v>1000000000</v>
      </c>
      <c r="G45" s="346">
        <f>RRP_1_V4_Sep25!H25</f>
        <v>200000000</v>
      </c>
      <c r="H45" s="347">
        <f>RRP_1_V4_Sep25!I25</f>
        <v>45782</v>
      </c>
      <c r="I45" s="340">
        <f>RRP_1_V4_Sep25!J25</f>
        <v>45905.43751</v>
      </c>
      <c r="J45" s="347">
        <f>RRP_1_V4_Sep25!K25</f>
        <v>45782</v>
      </c>
      <c r="K45" s="336" t="str">
        <f>RRP_1_V4_Sep25!L25</f>
        <v>BBL0107536000374</v>
      </c>
      <c r="L45" s="348"/>
      <c r="M45" s="348"/>
      <c r="N45" s="348"/>
      <c r="O45" s="348"/>
      <c r="P45" s="348"/>
      <c r="Q45" s="348"/>
      <c r="R45" s="348"/>
      <c r="S45" s="348"/>
      <c r="T45" s="348"/>
      <c r="U45" s="348"/>
      <c r="V45" s="348"/>
      <c r="W45" s="348"/>
      <c r="X45" s="348"/>
      <c r="Y45" s="348"/>
      <c r="Z45" s="348"/>
      <c r="AA45" s="348"/>
      <c r="AB45" s="348"/>
      <c r="AC45" s="348"/>
      <c r="AD45" s="348"/>
      <c r="AE45" s="348"/>
    </row>
    <row r="46">
      <c r="A46" s="336">
        <f>RRP_3_V4_Nov25!B25</f>
        <v>1002</v>
      </c>
      <c r="B46" s="336">
        <f>RRP_3_V4_Nov25!C25</f>
        <v>102</v>
      </c>
      <c r="C46" s="336" t="str">
        <f>RRP_3_V4_Nov25!D25</f>
        <v>REPO_LIMIT</v>
      </c>
      <c r="D46" s="336" t="str">
        <f>RRP_3_V4_Nov25!E25</f>
        <v>THB</v>
      </c>
      <c r="E46" s="346">
        <f>RRP_3_V4_Nov25!F25</f>
        <v>1000000000</v>
      </c>
      <c r="F46" s="346">
        <f>RRP_3_V4_Nov25!G25</f>
        <v>1000000000</v>
      </c>
      <c r="G46" s="346">
        <f>RRP_3_V4_Nov25!H25</f>
        <v>300000000</v>
      </c>
      <c r="H46" s="347">
        <f>RRP_3_V4_Nov25!I25</f>
        <v>45782</v>
      </c>
      <c r="I46" s="340">
        <f>RRP_3_V4_Nov25!J25</f>
        <v>45985.39583</v>
      </c>
      <c r="J46" s="347">
        <f>RRP_3_V4_Nov25!K25</f>
        <v>45782</v>
      </c>
      <c r="K46" s="336" t="str">
        <f>RRP_3_V4_Nov25!L25</f>
        <v>KBANK0107536000315</v>
      </c>
      <c r="L46" s="348"/>
      <c r="M46" s="348"/>
      <c r="N46" s="348"/>
      <c r="O46" s="348"/>
      <c r="P46" s="348"/>
      <c r="Q46" s="348"/>
      <c r="R46" s="348"/>
      <c r="S46" s="348"/>
      <c r="T46" s="348"/>
      <c r="U46" s="348"/>
      <c r="V46" s="348"/>
      <c r="W46" s="348"/>
      <c r="X46" s="348"/>
      <c r="Y46" s="348"/>
      <c r="Z46" s="348"/>
      <c r="AA46" s="348"/>
      <c r="AB46" s="348"/>
      <c r="AC46" s="348"/>
      <c r="AD46" s="348"/>
      <c r="AE46" s="348"/>
    </row>
    <row r="47">
      <c r="A47" s="446">
        <f>'IB Lend_V4_Sep25'!A135</f>
        <v>2001</v>
      </c>
      <c r="B47" s="446">
        <f>'IB Lend_V4_Sep25'!B135</f>
        <v>101</v>
      </c>
      <c r="C47" s="446" t="str">
        <f>'IB Lend_V4_Sep25'!C135</f>
        <v>PLACEMENT_LIMIT</v>
      </c>
      <c r="D47" s="446" t="str">
        <f>'IB Lend_V4_Sep25'!D135</f>
        <v>THB</v>
      </c>
      <c r="E47" s="346">
        <f>'IB Lend_V4_Sep25'!E135</f>
        <v>500000000</v>
      </c>
      <c r="F47" s="346">
        <f>'IB Lend_V4_Sep25'!F135</f>
        <v>1000000000</v>
      </c>
      <c r="G47" s="346">
        <f>'IB Lend_V4_Sep25'!G135</f>
        <v>500000000</v>
      </c>
      <c r="H47" s="347">
        <f>'IB Lend_V4_Sep25'!H135</f>
        <v>45901</v>
      </c>
      <c r="I47" s="340">
        <f>'IB Lend_V4_Sep25'!I135</f>
        <v>45930.375</v>
      </c>
      <c r="J47" s="347">
        <f>'IB Lend_V4_Sep25'!J135</f>
        <v>45901</v>
      </c>
      <c r="K47" s="446" t="str">
        <f>'IB Lend_V4_Sep25'!K135</f>
        <v>BBL0107536000374</v>
      </c>
      <c r="L47" s="447"/>
      <c r="M47" s="447"/>
      <c r="N47" s="447"/>
      <c r="O47" s="447"/>
      <c r="P47" s="447"/>
      <c r="Q47" s="447"/>
      <c r="R47" s="447"/>
      <c r="S47" s="447"/>
      <c r="T47" s="447"/>
      <c r="U47" s="447"/>
      <c r="V47" s="447"/>
      <c r="W47" s="447"/>
      <c r="X47" s="447"/>
      <c r="Y47" s="447"/>
      <c r="Z47" s="447"/>
      <c r="AA47" s="447"/>
      <c r="AB47" s="447"/>
      <c r="AC47" s="447"/>
      <c r="AD47" s="447"/>
      <c r="AE47" s="447"/>
    </row>
    <row r="48">
      <c r="A48" s="446">
        <f>'IB Lend_V4_Sep25'!A226</f>
        <v>2002</v>
      </c>
      <c r="B48" s="446">
        <f>'IB Lend_V4_Sep25'!B226</f>
        <v>104</v>
      </c>
      <c r="C48" s="446" t="str">
        <f>'IB Lend_V4_Sep25'!C226</f>
        <v>PLACEMENT_LIMIT</v>
      </c>
      <c r="D48" s="446" t="str">
        <f>'IB Lend_V4_Sep25'!D226</f>
        <v>THB</v>
      </c>
      <c r="E48" s="346">
        <f>'IB Lend_V4_Sep25'!E226</f>
        <v>400000000</v>
      </c>
      <c r="F48" s="346">
        <f>'IB Lend_V4_Sep25'!F226</f>
        <v>500000000</v>
      </c>
      <c r="G48" s="346">
        <f>'IB Lend_V4_Sep25'!G226</f>
        <v>100000000</v>
      </c>
      <c r="H48" s="347">
        <f>'IB Lend_V4_Sep25'!H226</f>
        <v>45828</v>
      </c>
      <c r="I48" s="340">
        <f>'IB Lend_V4_Sep25'!I226</f>
        <v>45930.375</v>
      </c>
      <c r="J48" s="347">
        <f>'IB Lend_V4_Sep25'!J226</f>
        <v>45828</v>
      </c>
      <c r="K48" s="446" t="str">
        <f>'IB Lend_V4_Sep25'!K226</f>
        <v>CIMB0107537002338</v>
      </c>
      <c r="L48" s="447"/>
      <c r="M48" s="447"/>
      <c r="N48" s="447"/>
      <c r="O48" s="447"/>
      <c r="P48" s="447"/>
      <c r="Q48" s="447"/>
      <c r="R48" s="447"/>
      <c r="S48" s="447"/>
      <c r="T48" s="447"/>
      <c r="U48" s="447"/>
      <c r="V48" s="447"/>
      <c r="W48" s="447"/>
      <c r="X48" s="447"/>
      <c r="Y48" s="447"/>
      <c r="Z48" s="447"/>
      <c r="AA48" s="447"/>
      <c r="AB48" s="447"/>
      <c r="AC48" s="447"/>
      <c r="AD48" s="447"/>
      <c r="AE48" s="447"/>
    </row>
    <row r="49">
      <c r="A49" s="446">
        <f>'IB Lend_V4_Nov 25'!A113</f>
        <v>2003</v>
      </c>
      <c r="B49" s="446">
        <f>'IB Lend_V4_Nov 25'!B113</f>
        <v>113</v>
      </c>
      <c r="C49" s="446" t="str">
        <f>'IB Lend_V4_Nov 25'!C113</f>
        <v>PLACEMENT_LIMIT</v>
      </c>
      <c r="D49" s="446" t="str">
        <f>'IB Lend_V4_Nov 25'!D113</f>
        <v>THB</v>
      </c>
      <c r="E49" s="448">
        <f>'IB Lend_V4_Nov 25'!E113</f>
        <v>500000000</v>
      </c>
      <c r="F49" s="448">
        <f>'IB Lend_V4_Nov 25'!F113</f>
        <v>1000000000</v>
      </c>
      <c r="G49" s="448">
        <f>'IB Lend_V4_Nov 25'!G113</f>
        <v>500000000</v>
      </c>
      <c r="H49" s="347">
        <f>'IB Lend_V4_Nov 25'!H113</f>
        <v>45931</v>
      </c>
      <c r="I49" s="340">
        <f>'IB Lend_V4_Nov 25'!I113</f>
        <v>45976.41667</v>
      </c>
      <c r="J49" s="347">
        <f>'IB Lend_V4_Nov 25'!J113</f>
        <v>45828</v>
      </c>
      <c r="K49" s="336" t="str">
        <f>'IB Lend_V4_Nov 25'!K113</f>
        <v>SCB0107536000102</v>
      </c>
      <c r="L49" s="447"/>
      <c r="M49" s="447"/>
      <c r="N49" s="447"/>
      <c r="O49" s="447"/>
      <c r="P49" s="447"/>
      <c r="Q49" s="447"/>
      <c r="R49" s="447"/>
      <c r="S49" s="447"/>
      <c r="T49" s="447"/>
      <c r="U49" s="447"/>
      <c r="V49" s="447"/>
      <c r="W49" s="447"/>
      <c r="X49" s="447"/>
      <c r="Y49" s="447"/>
      <c r="Z49" s="447"/>
      <c r="AA49" s="447"/>
      <c r="AB49" s="447"/>
      <c r="AC49" s="447"/>
      <c r="AD49" s="447"/>
      <c r="AE49" s="447"/>
    </row>
    <row r="50">
      <c r="A50" s="449"/>
      <c r="B50" s="362"/>
      <c r="C50" s="362"/>
      <c r="D50" s="362"/>
      <c r="E50" s="362"/>
      <c r="F50" s="362"/>
      <c r="G50" s="362"/>
      <c r="H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row>
    <row r="51">
      <c r="A51" s="376"/>
      <c r="B51" s="348"/>
      <c r="C51" s="348"/>
      <c r="D51" s="381"/>
      <c r="E51" s="377"/>
      <c r="F51" s="378"/>
      <c r="G51" s="377"/>
      <c r="H51" s="377"/>
      <c r="I51" s="378"/>
      <c r="J51" s="377"/>
      <c r="K51" s="348"/>
      <c r="L51" s="348"/>
      <c r="M51" s="348"/>
      <c r="N51" s="348"/>
      <c r="O51" s="348"/>
      <c r="P51" s="348"/>
      <c r="Q51" s="348"/>
      <c r="R51" s="348"/>
      <c r="S51" s="348"/>
      <c r="T51" s="348"/>
      <c r="U51" s="348"/>
      <c r="V51" s="348"/>
      <c r="W51" s="348"/>
      <c r="X51" s="348"/>
      <c r="Y51" s="348"/>
      <c r="Z51" s="348"/>
      <c r="AA51" s="348"/>
      <c r="AB51" s="348"/>
      <c r="AC51" s="348"/>
      <c r="AD51" s="348"/>
      <c r="AE51" s="348"/>
    </row>
    <row r="52">
      <c r="A52" s="440" t="str">
        <f>'V4_Result_30 Sep 2025'!A48</f>
        <v>repo_trades</v>
      </c>
      <c r="B52" s="348"/>
      <c r="C52" s="348"/>
      <c r="D52" s="450"/>
      <c r="E52" s="408"/>
      <c r="F52" s="378"/>
      <c r="G52" s="377"/>
      <c r="H52" s="377"/>
      <c r="I52" s="378"/>
      <c r="J52" s="377"/>
      <c r="K52" s="348"/>
      <c r="L52" s="348"/>
      <c r="M52" s="348"/>
      <c r="N52" s="348"/>
      <c r="O52" s="348"/>
      <c r="P52" s="348"/>
      <c r="Q52" s="348"/>
      <c r="R52" s="348"/>
      <c r="S52" s="348"/>
      <c r="T52" s="348"/>
      <c r="U52" s="348"/>
      <c r="V52" s="348"/>
      <c r="W52" s="348"/>
      <c r="X52" s="348"/>
      <c r="Y52" s="348"/>
      <c r="Z52" s="348"/>
      <c r="AA52" s="348"/>
      <c r="AB52" s="348"/>
      <c r="AC52" s="348"/>
      <c r="AD52" s="348"/>
      <c r="AE52" s="348"/>
    </row>
    <row r="53">
      <c r="A53" s="349" t="str">
        <f t="array" ref="A53:Z53">TRANSPOSE('All Table_V4_Clean'!A146:A171)</f>
        <v>repo_trade_id</v>
      </c>
      <c r="B53" s="350" t="s">
        <v>583</v>
      </c>
      <c r="C53" s="350" t="s">
        <v>668</v>
      </c>
      <c r="D53" s="350" t="s">
        <v>7</v>
      </c>
      <c r="E53" s="350" t="s">
        <v>564</v>
      </c>
      <c r="F53" s="351" t="s">
        <v>570</v>
      </c>
      <c r="G53" s="351" t="s">
        <v>675</v>
      </c>
      <c r="H53" s="350" t="s">
        <v>678</v>
      </c>
      <c r="I53" s="350" t="s">
        <v>680</v>
      </c>
      <c r="J53" s="350" t="s">
        <v>442</v>
      </c>
      <c r="K53" s="350" t="s">
        <v>684</v>
      </c>
      <c r="L53" s="350" t="s">
        <v>534</v>
      </c>
      <c r="M53" s="350" t="s">
        <v>609</v>
      </c>
      <c r="N53" s="350" t="s">
        <v>613</v>
      </c>
      <c r="O53" s="350" t="s">
        <v>614</v>
      </c>
      <c r="P53" s="350" t="s">
        <v>620</v>
      </c>
      <c r="Q53" s="350" t="s">
        <v>624</v>
      </c>
      <c r="R53" s="350" t="s">
        <v>636</v>
      </c>
      <c r="S53" s="350" t="s">
        <v>697</v>
      </c>
      <c r="T53" s="350" t="s">
        <v>644</v>
      </c>
      <c r="U53" s="351" t="s">
        <v>700</v>
      </c>
      <c r="V53" s="351" t="s">
        <v>703</v>
      </c>
      <c r="W53" s="350" t="s">
        <v>548</v>
      </c>
      <c r="X53" s="345" t="s">
        <v>640</v>
      </c>
      <c r="Y53" s="345" t="s">
        <v>426</v>
      </c>
      <c r="Z53" s="372" t="s">
        <v>452</v>
      </c>
      <c r="AA53" s="348"/>
      <c r="AB53" s="348"/>
      <c r="AC53" s="348"/>
      <c r="AD53" s="348"/>
      <c r="AE53" s="348"/>
    </row>
    <row r="54">
      <c r="A54" s="336">
        <f>RRP_1_V4_Sep25!B123</f>
        <v>70001</v>
      </c>
      <c r="B54" s="340">
        <f>RRP_1_V4_Sep25!C123</f>
        <v>45905.58333</v>
      </c>
      <c r="C54" s="336" t="str">
        <f>RRP_1_V4_Sep25!D123</f>
        <v>Reverse REPO</v>
      </c>
      <c r="D54" s="336">
        <f>RRP_1_V4_Sep25!E123</f>
        <v>101</v>
      </c>
      <c r="E54" s="336" t="str">
        <f>RRP_1_V4_Sep25!F123</f>
        <v>GMRA_2023_BB</v>
      </c>
      <c r="F54" s="336">
        <f>RRP_1_V4_Sep25!G123</f>
        <v>20001</v>
      </c>
      <c r="G54" s="451">
        <f>RRP_1_V4_Sep25!H123</f>
        <v>200000000</v>
      </c>
      <c r="H54" s="355">
        <f>RRP_1_V4_Sep25!I123</f>
        <v>45908</v>
      </c>
      <c r="I54" s="355">
        <f>RRP_1_V4_Sep25!J123</f>
        <v>45915</v>
      </c>
      <c r="J54" s="451">
        <f>RRP_1_V4_Sep25!K123</f>
        <v>200000000</v>
      </c>
      <c r="K54" s="346">
        <f>RRP_1_V4_Sep25!L123</f>
        <v>200078630.1</v>
      </c>
      <c r="L54" s="401" t="str">
        <f>RRP_1_V4_Sep25!M123</f>
        <v>THB</v>
      </c>
      <c r="M54" s="336" t="str">
        <f>RRP_1_V4_Sep25!N123</f>
        <v>FIX70001</v>
      </c>
      <c r="N54" s="353" t="str">
        <f>RRP_1_V4_Sep25!O123</f>
        <v>Fixed</v>
      </c>
      <c r="O54" s="358">
        <f>RRP_1_V4_Sep25!P123</f>
        <v>2.05</v>
      </c>
      <c r="P54" s="358" t="str">
        <f>RRP_1_V4_Sep25!Q123</f>
        <v>FIX</v>
      </c>
      <c r="Q54" s="358" t="str">
        <f>RRP_1_V4_Sep25!R123</f>
        <v> </v>
      </c>
      <c r="R54" s="353" t="str">
        <f>RRP_1_V4_Sep25!S123</f>
        <v>Actual/365</v>
      </c>
      <c r="S54" s="358">
        <f>RRP_1_V4_Sep25!T123</f>
        <v>2.05</v>
      </c>
      <c r="T54" s="346">
        <f>RRP_1_V4_Sep25!U123</f>
        <v>7</v>
      </c>
      <c r="U54" s="401" t="b">
        <f>RRP_1_V4_Sep25!V123</f>
        <v>0</v>
      </c>
      <c r="V54" s="353" t="b">
        <f>RRP_1_V4_Sep25!W123</f>
        <v>1</v>
      </c>
      <c r="W54" s="353" t="str">
        <f>RRP_1_V4_Sep25!X123</f>
        <v>Matured</v>
      </c>
      <c r="X54" s="353">
        <f>RRP_1_V4_Sep25!Y123</f>
        <v>1001</v>
      </c>
      <c r="Y54" s="346">
        <f>RRP_1_V4_Sep25!Z123</f>
        <v>0</v>
      </c>
      <c r="Z54" s="353" t="str">
        <f>RRP_1_V4_Sep25!AA123</f>
        <v>BBL0107536000374</v>
      </c>
      <c r="AA54" s="348"/>
      <c r="AB54" s="348"/>
      <c r="AC54" s="348"/>
      <c r="AD54" s="348"/>
      <c r="AE54" s="348"/>
    </row>
    <row r="55">
      <c r="A55" s="336">
        <f>RRP_2_V4_Oct25!B25</f>
        <v>70002</v>
      </c>
      <c r="B55" s="340">
        <f>RRP_2_V4_Oct25!C25</f>
        <v>45926.58333</v>
      </c>
      <c r="C55" s="336" t="str">
        <f>RRP_2_V4_Oct25!D25</f>
        <v>Reverse REPO</v>
      </c>
      <c r="D55" s="336">
        <f>RRP_2_V4_Oct25!E25</f>
        <v>102</v>
      </c>
      <c r="E55" s="336" t="str">
        <f>RRP_2_V4_Oct25!F25</f>
        <v>GMRA_2023_KB</v>
      </c>
      <c r="F55" s="336">
        <f>RRP_2_V4_Oct25!G25</f>
        <v>20002</v>
      </c>
      <c r="G55" s="451">
        <f>RRP_2_V4_Oct25!H25</f>
        <v>300000000</v>
      </c>
      <c r="H55" s="355">
        <f>RRP_2_V4_Oct25!I25</f>
        <v>45929</v>
      </c>
      <c r="I55" s="355">
        <f>RRP_2_V4_Oct25!J25</f>
        <v>45936</v>
      </c>
      <c r="J55" s="451">
        <f>RRP_2_V4_Oct25!K25</f>
        <v>300000000</v>
      </c>
      <c r="K55" s="346">
        <f>RRP_2_V4_Oct25!L25</f>
        <v>300116219.2</v>
      </c>
      <c r="L55" s="401" t="str">
        <f>RRP_2_V4_Oct25!M25</f>
        <v>THB</v>
      </c>
      <c r="M55" s="336" t="str">
        <f>RRP_2_V4_Oct25!N25</f>
        <v>FIX70002</v>
      </c>
      <c r="N55" s="353" t="str">
        <f>RRP_2_V4_Oct25!O25</f>
        <v>Fixed</v>
      </c>
      <c r="O55" s="358">
        <f>RRP_2_V4_Oct25!P25</f>
        <v>2.02</v>
      </c>
      <c r="P55" s="358" t="str">
        <f>RRP_2_V4_Oct25!Q25</f>
        <v>FIX</v>
      </c>
      <c r="Q55" s="358" t="str">
        <f>RRP_2_V4_Oct25!R25</f>
        <v/>
      </c>
      <c r="R55" s="353" t="str">
        <f>RRP_2_V4_Oct25!S25</f>
        <v>Actual/365</v>
      </c>
      <c r="S55" s="358">
        <f>RRP_2_V4_Oct25!T25</f>
        <v>2.02</v>
      </c>
      <c r="T55" s="346">
        <f>RRP_2_V4_Oct25!U25</f>
        <v>7</v>
      </c>
      <c r="U55" s="401" t="b">
        <f>RRP_2_V4_Oct25!V25</f>
        <v>0</v>
      </c>
      <c r="V55" s="353" t="b">
        <f>RRP_2_V4_Oct25!W25</f>
        <v>1</v>
      </c>
      <c r="W55" s="353" t="str">
        <f>RRP_2_V4_Oct25!X25</f>
        <v>Matured</v>
      </c>
      <c r="X55" s="353">
        <f>RRP_2_V4_Oct25!Y25</f>
        <v>1002</v>
      </c>
      <c r="Y55" s="346">
        <f>RRP_2_V4_Oct25!Z25</f>
        <v>0</v>
      </c>
      <c r="Z55" s="353" t="str">
        <f>RRP_2_V4_Sep25!B13</f>
        <v>KBANK0107536000315</v>
      </c>
      <c r="AA55" s="348"/>
      <c r="AB55" s="348"/>
      <c r="AC55" s="348"/>
      <c r="AD55" s="348"/>
      <c r="AE55" s="348"/>
    </row>
    <row r="56">
      <c r="A56" s="336">
        <f>Repo_1_V4_Sep25!B107</f>
        <v>70003</v>
      </c>
      <c r="B56" s="340">
        <f>Repo_1_V4_Sep25!C107</f>
        <v>45922.41667</v>
      </c>
      <c r="C56" s="336" t="str">
        <f>Repo_1_V4_Sep25!D107</f>
        <v>REPO</v>
      </c>
      <c r="D56" s="336">
        <f>Repo_1_V4_Sep25!E107</f>
        <v>103</v>
      </c>
      <c r="E56" s="336" t="str">
        <f>Repo_1_V4_Sep25!F107</f>
        <v>GMRA_2023_KT</v>
      </c>
      <c r="F56" s="336">
        <f>Repo_1_V4_Sep25!G107</f>
        <v>20003</v>
      </c>
      <c r="G56" s="451">
        <f>Repo_1_V4_Sep25!H107</f>
        <v>50000000</v>
      </c>
      <c r="H56" s="355">
        <f>Repo_1_V4_Sep25!I107</f>
        <v>45924</v>
      </c>
      <c r="I56" s="355">
        <f>Repo_1_V4_Sep25!J107</f>
        <v>45926</v>
      </c>
      <c r="J56" s="451">
        <f>Repo_1_V4_Sep25!K107</f>
        <v>50000000</v>
      </c>
      <c r="K56" s="346">
        <f>Repo_1_V4_Sep25!L107</f>
        <v>50004794.52</v>
      </c>
      <c r="L56" s="401" t="str">
        <f>Repo_1_V4_Sep25!M107</f>
        <v>THB</v>
      </c>
      <c r="M56" s="336" t="str">
        <f>Repo_1_V4_Sep25!N107</f>
        <v>FIX70003</v>
      </c>
      <c r="N56" s="363" t="str">
        <f>Repo_1_V4_Sep25!O107</f>
        <v>Fixed</v>
      </c>
      <c r="O56" s="358">
        <f>Repo_1_V4_Sep25!P107</f>
        <v>1.75</v>
      </c>
      <c r="P56" s="358" t="str">
        <f>Repo_1_V4_Sep25!Q107</f>
        <v>FIX</v>
      </c>
      <c r="Q56" s="358" t="str">
        <f>Repo_1_V4_Sep25!R107</f>
        <v> </v>
      </c>
      <c r="R56" s="363" t="str">
        <f>Repo_1_V4_Sep25!S107</f>
        <v>Actual/365</v>
      </c>
      <c r="S56" s="358">
        <f>Repo_1_V4_Sep25!T107</f>
        <v>1.75</v>
      </c>
      <c r="T56" s="346">
        <f>Repo_1_V4_Sep25!U107</f>
        <v>2</v>
      </c>
      <c r="U56" s="401" t="b">
        <f>Repo_1_V4_Sep25!V107</f>
        <v>1</v>
      </c>
      <c r="V56" s="363" t="b">
        <f>Repo_1_V4_Sep25!W107</f>
        <v>0</v>
      </c>
      <c r="W56" s="363" t="str">
        <f>Repo_1_V4_Sep25!X107</f>
        <v>Matured</v>
      </c>
      <c r="X56" s="363" t="str">
        <f>Repo_1_V4_Sep25!Y107</f>
        <v/>
      </c>
      <c r="Y56" s="346">
        <f>Repo_1_V4_Sep25!Z107</f>
        <v>0</v>
      </c>
      <c r="Z56" s="363" t="str">
        <f>Repo_1_V4_Sep25!AA107</f>
        <v>KTB107537000882</v>
      </c>
      <c r="AA56" s="348"/>
      <c r="AB56" s="348"/>
      <c r="AC56" s="348"/>
      <c r="AD56" s="348"/>
      <c r="AE56" s="348"/>
    </row>
    <row r="57">
      <c r="A57" s="336">
        <f>Repo_2_V4_Oct25!B25</f>
        <v>70004</v>
      </c>
      <c r="B57" s="340">
        <f>Repo_2_V4_Oct25!C25</f>
        <v>45924.41667</v>
      </c>
      <c r="C57" s="336" t="str">
        <f>Repo_2_V4_Oct25!D25</f>
        <v>REPO</v>
      </c>
      <c r="D57" s="336">
        <f>Repo_2_V4_Oct25!E25</f>
        <v>102</v>
      </c>
      <c r="E57" s="336" t="str">
        <f>Repo_2_V4_Oct25!F25</f>
        <v>GMRA_2024_KB</v>
      </c>
      <c r="F57" s="336">
        <f>Repo_2_V4_Oct25!G25</f>
        <v>20004</v>
      </c>
      <c r="G57" s="451">
        <f>Repo_2_V4_Oct25!H25</f>
        <v>30000000</v>
      </c>
      <c r="H57" s="355">
        <f>Repo_2_V4_Oct25!I25</f>
        <v>45926</v>
      </c>
      <c r="I57" s="355">
        <f>Repo_2_V4_Oct25!J25</f>
        <v>45933</v>
      </c>
      <c r="J57" s="451">
        <f>Repo_2_V4_Oct25!K25</f>
        <v>30000000</v>
      </c>
      <c r="K57" s="346">
        <f>Repo_2_V4_Oct25!L25</f>
        <v>30011506.85</v>
      </c>
      <c r="L57" s="401" t="str">
        <f>Repo_2_V4_Oct25!M25</f>
        <v>THB</v>
      </c>
      <c r="M57" s="336" t="str">
        <f>Repo_2_V4_Oct25!N25</f>
        <v>FIX70004</v>
      </c>
      <c r="N57" s="363" t="str">
        <f>Repo_2_V4_Oct25!O25</f>
        <v>Fixed</v>
      </c>
      <c r="O57" s="358">
        <f>Repo_2_V4_Oct25!P25</f>
        <v>2</v>
      </c>
      <c r="P57" s="358" t="str">
        <f>Repo_2_V4_Oct25!Q25</f>
        <v>FIX</v>
      </c>
      <c r="Q57" s="358" t="str">
        <f>Repo_2_V4_Oct25!R25</f>
        <v/>
      </c>
      <c r="R57" s="363" t="str">
        <f>Repo_2_V4_Oct25!S25</f>
        <v>Actual/365</v>
      </c>
      <c r="S57" s="358">
        <f>Repo_2_V4_Oct25!T25</f>
        <v>2</v>
      </c>
      <c r="T57" s="346">
        <f>Repo_2_V4_Oct25!U25</f>
        <v>7</v>
      </c>
      <c r="U57" s="401" t="b">
        <f>Repo_2_V4_Oct25!V25</f>
        <v>1</v>
      </c>
      <c r="V57" s="363" t="b">
        <f>Repo_2_V4_Oct25!W25</f>
        <v>0</v>
      </c>
      <c r="W57" s="363" t="str">
        <f>Repo_2_V4_Oct25!X25</f>
        <v>Matured</v>
      </c>
      <c r="X57" s="363" t="str">
        <f>Repo_2_V4_Oct25!Y25</f>
        <v/>
      </c>
      <c r="Y57" s="346">
        <f>Repo_2_V4_Oct25!Z25</f>
        <v>0</v>
      </c>
      <c r="Z57" s="363" t="str">
        <f>Z55</f>
        <v>KBANK0107536000315</v>
      </c>
      <c r="AA57" s="348"/>
      <c r="AB57" s="348"/>
      <c r="AC57" s="348"/>
      <c r="AD57" s="348"/>
      <c r="AE57" s="348"/>
    </row>
    <row r="58">
      <c r="A58" s="336">
        <f>RRP_3_V4_Nov25!B118</f>
        <v>70005</v>
      </c>
      <c r="B58" s="340">
        <f>RRP_3_V4_Nov25!C118</f>
        <v>45985.58333</v>
      </c>
      <c r="C58" s="336" t="str">
        <f>RRP_3_V4_Nov25!D118</f>
        <v>Reverse REPO</v>
      </c>
      <c r="D58" s="336">
        <f>RRP_3_V4_Nov25!E118</f>
        <v>102</v>
      </c>
      <c r="E58" s="336" t="str">
        <f>RRP_3_V4_Nov25!F118</f>
        <v>GMRA_2023_KB</v>
      </c>
      <c r="F58" s="336">
        <f>RRP_3_V4_Nov25!G118</f>
        <v>20002</v>
      </c>
      <c r="G58" s="451">
        <f>RRP_3_V4_Nov25!H118</f>
        <v>300000000</v>
      </c>
      <c r="H58" s="355">
        <f>RRP_3_V4_Nov25!I118</f>
        <v>45987</v>
      </c>
      <c r="I58" s="355">
        <f>RRP_3_V4_Nov25!J118</f>
        <v>45994</v>
      </c>
      <c r="J58" s="451">
        <f>RRP_3_V4_Nov25!K118</f>
        <v>300000000</v>
      </c>
      <c r="K58" s="346">
        <f>RRP_3_V4_Nov25!L118</f>
        <v>300117369.9</v>
      </c>
      <c r="L58" s="401" t="str">
        <f>RRP_3_V4_Nov25!M118</f>
        <v>THB</v>
      </c>
      <c r="M58" s="336" t="str">
        <f>RRP_3_V4_Nov25!N118</f>
        <v>FIX70005</v>
      </c>
      <c r="N58" s="363" t="str">
        <f>RRP_3_V4_Nov25!O118</f>
        <v>Fixed</v>
      </c>
      <c r="O58" s="358">
        <f>RRP_3_V4_Nov25!P118</f>
        <v>2.04</v>
      </c>
      <c r="P58" s="358" t="str">
        <f>RRP_3_V4_Nov25!Q118</f>
        <v>FIX</v>
      </c>
      <c r="Q58" s="358" t="str">
        <f>RRP_3_V4_Nov25!R118</f>
        <v> </v>
      </c>
      <c r="R58" s="363" t="str">
        <f>RRP_3_V4_Nov25!S118</f>
        <v>Actual/365</v>
      </c>
      <c r="S58" s="358">
        <f>RRP_3_V4_Nov25!T118</f>
        <v>2.04</v>
      </c>
      <c r="T58" s="346">
        <f>RRP_3_V4_Nov25!U118</f>
        <v>7</v>
      </c>
      <c r="U58" s="401" t="b">
        <f>RRP_3_V4_Nov25!V118</f>
        <v>0</v>
      </c>
      <c r="V58" s="363" t="b">
        <f>RRP_3_V4_Nov25!W118</f>
        <v>1</v>
      </c>
      <c r="W58" s="363" t="str">
        <f>RRP_3_V4_Nov25!X118</f>
        <v>Active</v>
      </c>
      <c r="X58" s="363">
        <f>RRP_3_V4_Nov25!Y118</f>
        <v>1002</v>
      </c>
      <c r="Y58" s="346">
        <f>RRP_3_V4_Nov25!Z118</f>
        <v>117369.863</v>
      </c>
      <c r="Z58" s="363" t="str">
        <f>RRP_3_V4_Nov25!AA118</f>
        <v>KBANK0107536000315</v>
      </c>
      <c r="AA58" s="348"/>
      <c r="AB58" s="348"/>
      <c r="AC58" s="348"/>
      <c r="AD58" s="348"/>
      <c r="AE58" s="348"/>
    </row>
    <row r="59">
      <c r="A59" s="336">
        <f>Repo_3_V4_Nov25!B113</f>
        <v>70006</v>
      </c>
      <c r="B59" s="340">
        <f>Repo_3_V4_Nov25!C113</f>
        <v>45985.41667</v>
      </c>
      <c r="C59" s="336" t="str">
        <f>Repo_3_V4_Nov25!D113</f>
        <v>REPO</v>
      </c>
      <c r="D59" s="336">
        <f>Repo_3_V4_Nov25!E113</f>
        <v>102</v>
      </c>
      <c r="E59" s="336" t="str">
        <f>Repo_3_V4_Nov25!F113</f>
        <v>GMRA_2024_KB</v>
      </c>
      <c r="F59" s="336">
        <f>Repo_3_V4_Nov25!G113</f>
        <v>20004</v>
      </c>
      <c r="G59" s="451">
        <f>Repo_3_V4_Nov25!H113</f>
        <v>20000000</v>
      </c>
      <c r="H59" s="355">
        <f>Repo_3_V4_Nov25!I113</f>
        <v>45987</v>
      </c>
      <c r="I59" s="355">
        <f>Repo_3_V4_Nov25!J113</f>
        <v>45994</v>
      </c>
      <c r="J59" s="451">
        <f>Repo_3_V4_Nov25!K113</f>
        <v>20000000</v>
      </c>
      <c r="K59" s="346">
        <f>Repo_3_V4_Nov25!L113</f>
        <v>20007479.45</v>
      </c>
      <c r="L59" s="401" t="str">
        <f>Repo_3_V4_Nov25!M113</f>
        <v>THB</v>
      </c>
      <c r="M59" s="336" t="str">
        <f>Repo_3_V4_Nov25!N113</f>
        <v>FIX70006</v>
      </c>
      <c r="N59" s="363" t="str">
        <f>Repo_3_V4_Nov25!O113</f>
        <v>Fixed</v>
      </c>
      <c r="O59" s="358">
        <f>Repo_3_V4_Nov25!P113</f>
        <v>1.95</v>
      </c>
      <c r="P59" s="358" t="str">
        <f>Repo_3_V4_Nov25!Q113</f>
        <v>FIX</v>
      </c>
      <c r="Q59" s="358" t="str">
        <f>Repo_3_V4_Nov25!R113</f>
        <v> </v>
      </c>
      <c r="R59" s="363" t="str">
        <f>Repo_3_V4_Nov25!S113</f>
        <v>Actual/365</v>
      </c>
      <c r="S59" s="358">
        <f>Repo_3_V4_Nov25!T113</f>
        <v>1.95</v>
      </c>
      <c r="T59" s="346">
        <f>Repo_3_V4_Nov25!U113</f>
        <v>7</v>
      </c>
      <c r="U59" s="401" t="b">
        <f>Repo_3_V4_Nov25!V113</f>
        <v>1</v>
      </c>
      <c r="V59" s="363" t="b">
        <f>Repo_3_V4_Nov25!W113</f>
        <v>0</v>
      </c>
      <c r="W59" s="363" t="str">
        <f>Repo_3_V4_Nov25!X113</f>
        <v>Active</v>
      </c>
      <c r="X59" s="363" t="str">
        <f>Repo_3_V4_Nov25!Y113</f>
        <v/>
      </c>
      <c r="Y59" s="363">
        <f>Repo_3_V4_Nov25!Z113</f>
        <v>7479.452055</v>
      </c>
      <c r="Z59" s="363" t="str">
        <f>Repo_3_V4_Nov25!AA113</f>
        <v>KBANK0107536000315</v>
      </c>
      <c r="AA59" s="348"/>
      <c r="AB59" s="348"/>
      <c r="AC59" s="348"/>
      <c r="AD59" s="348"/>
      <c r="AE59" s="348"/>
    </row>
    <row r="60">
      <c r="A60" s="376"/>
      <c r="B60" s="348"/>
      <c r="C60" s="348"/>
      <c r="D60" s="348"/>
      <c r="E60" s="377"/>
      <c r="F60" s="378"/>
      <c r="G60" s="377"/>
      <c r="H60" s="377"/>
      <c r="I60" s="378"/>
      <c r="J60" s="377"/>
      <c r="K60" s="348"/>
      <c r="L60" s="348"/>
      <c r="M60" s="348"/>
      <c r="N60" s="348"/>
      <c r="O60" s="348"/>
      <c r="P60" s="348"/>
      <c r="Q60" s="348"/>
      <c r="R60" s="348"/>
      <c r="S60" s="348"/>
      <c r="T60" s="348"/>
      <c r="U60" s="348"/>
      <c r="V60" s="348"/>
      <c r="W60" s="348"/>
      <c r="X60" s="348"/>
      <c r="Y60" s="348"/>
      <c r="Z60" s="348"/>
      <c r="AA60" s="348"/>
      <c r="AB60" s="348"/>
      <c r="AC60" s="348"/>
      <c r="AD60" s="348"/>
      <c r="AE60" s="348"/>
    </row>
    <row r="61">
      <c r="A61" s="376"/>
      <c r="B61" s="348"/>
      <c r="C61" s="348"/>
      <c r="D61" s="348"/>
      <c r="E61" s="377"/>
      <c r="F61" s="378"/>
      <c r="G61" s="377"/>
      <c r="H61" s="377"/>
      <c r="I61" s="378"/>
      <c r="J61" s="377"/>
      <c r="K61" s="348"/>
      <c r="L61" s="348"/>
      <c r="M61" s="348"/>
      <c r="N61" s="348"/>
      <c r="O61" s="348"/>
      <c r="P61" s="348"/>
      <c r="Q61" s="348"/>
      <c r="R61" s="348"/>
      <c r="S61" s="348"/>
      <c r="T61" s="348"/>
      <c r="U61" s="348"/>
      <c r="V61" s="348"/>
      <c r="W61" s="348"/>
      <c r="X61" s="348"/>
      <c r="Y61" s="348"/>
      <c r="Z61" s="348"/>
      <c r="AA61" s="348"/>
      <c r="AB61" s="348"/>
      <c r="AC61" s="348"/>
      <c r="AD61" s="348"/>
      <c r="AE61" s="348"/>
    </row>
    <row r="62">
      <c r="A62" s="440" t="str">
        <f>'V4_Result_30 Sep 2025'!A56</f>
        <v>collateral_positions</v>
      </c>
      <c r="B62" s="348"/>
      <c r="C62" s="348"/>
      <c r="D62" s="348"/>
      <c r="E62" s="377"/>
      <c r="F62" s="378"/>
      <c r="G62" s="377"/>
      <c r="H62" s="377"/>
      <c r="I62" s="378"/>
      <c r="J62" s="377"/>
      <c r="K62" s="348"/>
      <c r="L62" s="348"/>
      <c r="M62" s="348"/>
      <c r="N62" s="348"/>
      <c r="O62" s="348"/>
      <c r="P62" s="348"/>
      <c r="Q62" s="348"/>
      <c r="R62" s="348"/>
      <c r="S62" s="348"/>
      <c r="T62" s="348"/>
      <c r="U62" s="348"/>
      <c r="V62" s="348"/>
      <c r="W62" s="348"/>
      <c r="X62" s="348"/>
      <c r="Y62" s="348"/>
      <c r="Z62" s="348"/>
      <c r="AA62" s="348"/>
      <c r="AB62" s="348"/>
      <c r="AC62" s="348"/>
      <c r="AD62" s="348"/>
      <c r="AE62" s="348"/>
    </row>
    <row r="63">
      <c r="A63" s="360" t="str">
        <f t="array" ref="A63:K63">TRANSPOSE('All Table_V4_Clean'!A177:A187)</f>
        <v>collateral_id</v>
      </c>
      <c r="B63" s="344" t="s">
        <v>663</v>
      </c>
      <c r="C63" s="344" t="s">
        <v>514</v>
      </c>
      <c r="D63" s="344" t="s">
        <v>675</v>
      </c>
      <c r="E63" s="344" t="s">
        <v>715</v>
      </c>
      <c r="F63" s="344" t="s">
        <v>716</v>
      </c>
      <c r="G63" s="344" t="s">
        <v>432</v>
      </c>
      <c r="H63" s="344" t="s">
        <v>717</v>
      </c>
      <c r="I63" s="344" t="s">
        <v>719</v>
      </c>
      <c r="J63" s="344" t="s">
        <v>720</v>
      </c>
      <c r="K63" s="361" t="s">
        <v>534</v>
      </c>
      <c r="L63" s="348"/>
      <c r="M63" s="348"/>
      <c r="N63" s="348"/>
      <c r="O63" s="348"/>
      <c r="P63" s="348"/>
      <c r="Q63" s="348"/>
      <c r="R63" s="348"/>
      <c r="S63" s="348"/>
      <c r="T63" s="348"/>
      <c r="U63" s="348"/>
      <c r="V63" s="348"/>
      <c r="W63" s="348"/>
      <c r="X63" s="348"/>
      <c r="Y63" s="348"/>
      <c r="Z63" s="348"/>
      <c r="AA63" s="348"/>
      <c r="AB63" s="348"/>
      <c r="AC63" s="348"/>
      <c r="AD63" s="348"/>
      <c r="AE63" s="452"/>
    </row>
    <row r="64">
      <c r="A64" s="336" t="str">
        <f>RRP_1_V4_Sep25!B66</f>
        <v>70001_LB29DA_1</v>
      </c>
      <c r="B64" s="336">
        <f>RRP_1_V4_Sep25!C66</f>
        <v>70001</v>
      </c>
      <c r="C64" s="336" t="str">
        <f>RRP_1_V4_Sep25!D66</f>
        <v>LB29DA</v>
      </c>
      <c r="D64" s="346">
        <f>RRP_1_V4_Sep25!E66</f>
        <v>205000000</v>
      </c>
      <c r="E64" s="355">
        <f>RRP_1_V4_Sep25!F66</f>
        <v>45908</v>
      </c>
      <c r="F64" s="358">
        <f>RRP_1_V4_Sep25!G66</f>
        <v>99.85</v>
      </c>
      <c r="G64" s="346">
        <f>RRP_1_V4_Sep25!H66</f>
        <v>204692500</v>
      </c>
      <c r="H64" s="346">
        <f>RRP_1_V4_Sep25!I66</f>
        <v>2</v>
      </c>
      <c r="I64" s="346">
        <f>RRP_1_V4_Sep25!J66</f>
        <v>200598650</v>
      </c>
      <c r="J64" s="336">
        <f>RRP_1_V4_Sep25!K66</f>
        <v>3001</v>
      </c>
      <c r="K64" s="336" t="str">
        <f>RRP_1_V4_Sep25!L66</f>
        <v>THB</v>
      </c>
      <c r="L64" s="348"/>
      <c r="M64" s="348"/>
      <c r="N64" s="348"/>
      <c r="O64" s="348"/>
      <c r="P64" s="348"/>
      <c r="Q64" s="348"/>
      <c r="R64" s="348"/>
      <c r="S64" s="348"/>
      <c r="T64" s="348"/>
      <c r="U64" s="348"/>
      <c r="V64" s="348"/>
      <c r="W64" s="348"/>
      <c r="X64" s="348"/>
      <c r="Y64" s="348"/>
      <c r="Z64" s="348"/>
      <c r="AA64" s="348"/>
      <c r="AB64" s="348"/>
      <c r="AC64" s="348"/>
      <c r="AD64" s="348"/>
      <c r="AE64" s="452"/>
    </row>
    <row r="65">
      <c r="A65" s="336" t="str">
        <f>RRP_2_V4_Sep25!B66</f>
        <v>70002_LB28DA_1</v>
      </c>
      <c r="B65" s="336">
        <f>RRP_2_V4_Sep25!C66</f>
        <v>70002</v>
      </c>
      <c r="C65" s="336" t="str">
        <f>RRP_2_V4_Sep25!D66</f>
        <v>LB28DA</v>
      </c>
      <c r="D65" s="346">
        <f>RRP_2_V4_Sep25!E66</f>
        <v>305000000</v>
      </c>
      <c r="E65" s="355">
        <f>RRP_2_V4_Sep25!F66</f>
        <v>45929</v>
      </c>
      <c r="F65" s="358">
        <f>RRP_2_V4_Sep25!G66</f>
        <v>100.1</v>
      </c>
      <c r="G65" s="346">
        <f>RRP_2_V4_Sep25!H66</f>
        <v>305305000</v>
      </c>
      <c r="H65" s="346">
        <f>RRP_2_V4_Sep25!I66</f>
        <v>2</v>
      </c>
      <c r="I65" s="346">
        <f>RRP_2_V4_Sep25!J66</f>
        <v>299198900</v>
      </c>
      <c r="J65" s="336">
        <f>RRP_2_V4_Sep25!K66</f>
        <v>3002</v>
      </c>
      <c r="K65" s="336" t="str">
        <f>RRP_2_V4_Sep25!L66</f>
        <v>THB</v>
      </c>
      <c r="L65" s="348"/>
      <c r="M65" s="348"/>
      <c r="N65" s="348"/>
      <c r="O65" s="348"/>
      <c r="P65" s="348"/>
      <c r="Q65" s="348"/>
      <c r="R65" s="348"/>
      <c r="S65" s="348"/>
      <c r="T65" s="348"/>
      <c r="U65" s="348"/>
      <c r="V65" s="348"/>
      <c r="W65" s="348"/>
      <c r="X65" s="348"/>
      <c r="Y65" s="348"/>
      <c r="Z65" s="348"/>
      <c r="AA65" s="348"/>
      <c r="AB65" s="348"/>
      <c r="AC65" s="348"/>
      <c r="AD65" s="348"/>
      <c r="AE65" s="452"/>
    </row>
    <row r="66">
      <c r="A66" s="336" t="str">
        <f>Repo_1_V4_Sep25!B60</f>
        <v>70003_LB616A_1</v>
      </c>
      <c r="B66" s="336">
        <f>Repo_1_V4_Sep25!C60</f>
        <v>70003</v>
      </c>
      <c r="C66" s="336" t="str">
        <f>Repo_1_V4_Sep25!D60</f>
        <v>LB616A</v>
      </c>
      <c r="D66" s="346">
        <f>Repo_1_V4_Sep25!E60</f>
        <v>50000000</v>
      </c>
      <c r="E66" s="355">
        <f>Repo_1_V4_Sep25!F60</f>
        <v>45924</v>
      </c>
      <c r="F66" s="358">
        <f>Repo_1_V4_Sep25!G60</f>
        <v>170.81</v>
      </c>
      <c r="G66" s="346">
        <f>Repo_1_V4_Sep25!H60</f>
        <v>85405000</v>
      </c>
      <c r="H66" s="346">
        <f>Repo_1_V4_Sep25!I60</f>
        <v>2</v>
      </c>
      <c r="I66" s="346">
        <f>Repo_1_V4_Sep25!J60</f>
        <v>83696900</v>
      </c>
      <c r="J66" s="336" t="str">
        <f>Repo_1_V4_Sep25!K60</f>
        <v> </v>
      </c>
      <c r="K66" s="336" t="str">
        <f>Repo_1_V4_Sep25!L60</f>
        <v>THB</v>
      </c>
      <c r="L66" s="348"/>
      <c r="M66" s="348"/>
      <c r="N66" s="348"/>
      <c r="O66" s="348"/>
      <c r="P66" s="348"/>
      <c r="Q66" s="348"/>
      <c r="R66" s="348"/>
      <c r="S66" s="348"/>
      <c r="T66" s="348"/>
      <c r="U66" s="348"/>
      <c r="V66" s="348"/>
      <c r="W66" s="348"/>
      <c r="X66" s="348"/>
      <c r="Y66" s="348"/>
      <c r="Z66" s="348"/>
      <c r="AA66" s="348"/>
      <c r="AB66" s="348"/>
      <c r="AC66" s="348"/>
      <c r="AD66" s="348"/>
      <c r="AE66" s="452"/>
    </row>
    <row r="67">
      <c r="A67" s="336" t="str">
        <f>Repo_2_V4_Sep25!B60</f>
        <v>70004_BOT25NA_1</v>
      </c>
      <c r="B67" s="336">
        <f>Repo_2_V4_Sep25!C60</f>
        <v>70004</v>
      </c>
      <c r="C67" s="336" t="str">
        <f>Repo_2_V4_Sep25!D60</f>
        <v>BOT25NA</v>
      </c>
      <c r="D67" s="346">
        <f>Repo_2_V4_Sep25!E60</f>
        <v>30000000</v>
      </c>
      <c r="E67" s="355">
        <f>Repo_2_V4_Sep25!F60</f>
        <v>45926</v>
      </c>
      <c r="F67" s="358">
        <f>Repo_2_V4_Sep25!G60</f>
        <v>100.257613</v>
      </c>
      <c r="G67" s="346">
        <f>Repo_2_V4_Sep25!H60</f>
        <v>30078000</v>
      </c>
      <c r="H67" s="346">
        <f>Repo_2_V4_Sep25!I60</f>
        <v>2</v>
      </c>
      <c r="I67" s="346">
        <f>Repo_2_V4_Sep25!J60</f>
        <v>29476440</v>
      </c>
      <c r="J67" s="336">
        <f>Repo_2_V4_Sep25!K60</f>
        <v>3003</v>
      </c>
      <c r="K67" s="336" t="str">
        <f>Repo_2_V4_Sep25!L60</f>
        <v>THB</v>
      </c>
      <c r="L67" s="348"/>
      <c r="M67" s="348"/>
      <c r="N67" s="348"/>
      <c r="O67" s="348"/>
      <c r="P67" s="348"/>
      <c r="Q67" s="348"/>
      <c r="R67" s="348"/>
      <c r="S67" s="348"/>
      <c r="T67" s="348"/>
      <c r="U67" s="348"/>
      <c r="V67" s="348"/>
      <c r="W67" s="348"/>
      <c r="X67" s="348"/>
      <c r="Y67" s="348"/>
      <c r="Z67" s="348"/>
      <c r="AA67" s="348"/>
      <c r="AB67" s="348"/>
      <c r="AC67" s="348"/>
      <c r="AD67" s="348"/>
      <c r="AE67" s="452"/>
    </row>
    <row r="68" ht="18.75" customHeight="1">
      <c r="A68" s="336" t="str">
        <f>RRP_3_V4_Nov25!B66</f>
        <v>70005_LB27DA_1</v>
      </c>
      <c r="B68" s="336">
        <f>RRP_3_V4_Nov25!C66</f>
        <v>70005</v>
      </c>
      <c r="C68" s="336" t="str">
        <f>RRP_3_V4_Nov25!D66</f>
        <v>LB27DA</v>
      </c>
      <c r="D68" s="346">
        <f>RRP_3_V4_Nov25!E66</f>
        <v>305000000</v>
      </c>
      <c r="E68" s="355">
        <f>RRP_3_V4_Nov25!F66</f>
        <v>45987</v>
      </c>
      <c r="F68" s="358">
        <f>RRP_3_V4_Nov25!G66</f>
        <v>116.5</v>
      </c>
      <c r="G68" s="346">
        <f>RRP_3_V4_Nov25!H66</f>
        <v>355325000</v>
      </c>
      <c r="H68" s="346">
        <f>RRP_3_V4_Nov25!I66</f>
        <v>2</v>
      </c>
      <c r="I68" s="346">
        <f>RRP_3_V4_Nov25!J66</f>
        <v>348218500</v>
      </c>
      <c r="J68" s="336" t="str">
        <f>RRP_3_V4_Nov25!K66</f>
        <v/>
      </c>
      <c r="K68" s="336" t="str">
        <f>RRP_3_V4_Nov25!L66</f>
        <v>THB</v>
      </c>
      <c r="L68" s="348"/>
      <c r="M68" s="348"/>
      <c r="N68" s="348"/>
      <c r="O68" s="348"/>
      <c r="P68" s="348"/>
      <c r="Q68" s="348"/>
      <c r="R68" s="348"/>
      <c r="S68" s="348"/>
      <c r="T68" s="348"/>
      <c r="U68" s="348"/>
      <c r="V68" s="348"/>
      <c r="W68" s="348"/>
      <c r="X68" s="348"/>
      <c r="Y68" s="348"/>
      <c r="Z68" s="348"/>
      <c r="AA68" s="348"/>
      <c r="AB68" s="348"/>
      <c r="AC68" s="348"/>
      <c r="AD68" s="348"/>
      <c r="AE68" s="452"/>
    </row>
    <row r="69">
      <c r="A69" s="336" t="str">
        <f>Repo_3_V4_Nov25!B60</f>
        <v>70006_LB616A_1</v>
      </c>
      <c r="B69" s="336">
        <f>Repo_3_V4_Nov25!C60</f>
        <v>70006</v>
      </c>
      <c r="C69" s="336" t="str">
        <f>Repo_3_V4_Nov25!D60</f>
        <v>LB616A</v>
      </c>
      <c r="D69" s="346">
        <f>Repo_3_V4_Nov25!E60</f>
        <v>20000000</v>
      </c>
      <c r="E69" s="355">
        <f>Repo_3_V4_Nov25!F60</f>
        <v>45987</v>
      </c>
      <c r="F69" s="358">
        <f>Repo_3_V4_Nov25!G60</f>
        <v>156.78</v>
      </c>
      <c r="G69" s="346">
        <f>Repo_3_V4_Nov25!H60</f>
        <v>31356000</v>
      </c>
      <c r="H69" s="346">
        <f>Repo_3_V4_Nov25!I60</f>
        <v>2</v>
      </c>
      <c r="I69" s="346">
        <f>Repo_3_V4_Nov25!J60</f>
        <v>30728880</v>
      </c>
      <c r="J69" s="336" t="str">
        <f>Repo_3_V4_Nov25!K60</f>
        <v/>
      </c>
      <c r="K69" s="336" t="str">
        <f>Repo_3_V4_Nov25!L60</f>
        <v>THB</v>
      </c>
      <c r="L69" s="348"/>
      <c r="M69" s="348"/>
      <c r="N69" s="348"/>
      <c r="O69" s="348"/>
      <c r="P69" s="348"/>
      <c r="Q69" s="348"/>
      <c r="R69" s="348"/>
      <c r="S69" s="348"/>
      <c r="T69" s="348"/>
      <c r="U69" s="348"/>
      <c r="V69" s="348"/>
      <c r="W69" s="348"/>
      <c r="X69" s="348"/>
      <c r="Y69" s="348"/>
      <c r="Z69" s="348"/>
      <c r="AA69" s="348"/>
      <c r="AB69" s="348"/>
      <c r="AC69" s="348"/>
      <c r="AD69" s="348"/>
      <c r="AE69" s="452"/>
    </row>
    <row r="70">
      <c r="A70" s="376"/>
      <c r="B70" s="348"/>
      <c r="C70" s="348"/>
      <c r="D70" s="348"/>
      <c r="E70" s="377"/>
      <c r="F70" s="378"/>
      <c r="G70" s="377"/>
      <c r="H70" s="377"/>
      <c r="I70" s="378"/>
      <c r="J70" s="377"/>
      <c r="K70" s="348"/>
      <c r="L70" s="348"/>
      <c r="M70" s="348"/>
      <c r="N70" s="348"/>
      <c r="O70" s="348"/>
      <c r="P70" s="348"/>
      <c r="Q70" s="348"/>
      <c r="R70" s="348"/>
      <c r="S70" s="348"/>
      <c r="T70" s="348"/>
      <c r="U70" s="348"/>
      <c r="V70" s="348"/>
      <c r="W70" s="348"/>
      <c r="X70" s="348"/>
      <c r="Y70" s="348"/>
      <c r="Z70" s="348"/>
      <c r="AA70" s="348"/>
      <c r="AB70" s="348"/>
      <c r="AC70" s="348"/>
      <c r="AD70" s="348"/>
      <c r="AE70" s="348"/>
    </row>
    <row r="71">
      <c r="A71" s="376"/>
      <c r="B71" s="348"/>
      <c r="C71" s="348"/>
      <c r="D71" s="348"/>
      <c r="E71" s="377"/>
      <c r="F71" s="378"/>
      <c r="G71" s="377"/>
      <c r="H71" s="377"/>
      <c r="I71" s="378"/>
      <c r="J71" s="377"/>
      <c r="K71" s="348"/>
      <c r="L71" s="348"/>
      <c r="M71" s="348"/>
      <c r="N71" s="348"/>
      <c r="O71" s="348"/>
      <c r="P71" s="348"/>
      <c r="Q71" s="348"/>
      <c r="R71" s="348"/>
      <c r="S71" s="348"/>
      <c r="T71" s="348"/>
      <c r="U71" s="348"/>
      <c r="V71" s="348"/>
      <c r="W71" s="348"/>
      <c r="X71" s="348"/>
      <c r="Y71" s="348"/>
      <c r="Z71" s="348"/>
      <c r="AA71" s="348"/>
      <c r="AB71" s="348"/>
      <c r="AC71" s="348"/>
      <c r="AD71" s="348"/>
      <c r="AE71" s="348"/>
    </row>
    <row r="72">
      <c r="A72" s="440" t="str">
        <f>'V4_Result_30 Sep 2025'!A64</f>
        <v>bond_trades</v>
      </c>
      <c r="B72" s="348"/>
      <c r="C72" s="348"/>
      <c r="D72" s="348"/>
      <c r="E72" s="377"/>
      <c r="F72" s="378"/>
      <c r="G72" s="377"/>
      <c r="H72" s="377"/>
      <c r="I72" s="378"/>
      <c r="J72" s="377"/>
      <c r="K72" s="348"/>
      <c r="L72" s="348"/>
      <c r="M72" s="348"/>
      <c r="N72" s="348"/>
      <c r="O72" s="348"/>
      <c r="P72" s="348"/>
      <c r="Q72" s="348"/>
      <c r="R72" s="348"/>
      <c r="S72" s="348"/>
      <c r="T72" s="348"/>
      <c r="U72" s="348"/>
      <c r="V72" s="348"/>
      <c r="W72" s="348"/>
      <c r="X72" s="348"/>
      <c r="Y72" s="348"/>
      <c r="Z72" s="348"/>
      <c r="AA72" s="348"/>
      <c r="AB72" s="348"/>
      <c r="AC72" s="348"/>
      <c r="AD72" s="348"/>
      <c r="AE72" s="348"/>
    </row>
    <row r="73">
      <c r="A73" s="343" t="str">
        <f t="array" ref="A73:K73">TRANSPOSE('All Table_V4_Clean'!A193:A203)</f>
        <v>bond_trade_id</v>
      </c>
      <c r="B73" s="364" t="s">
        <v>556</v>
      </c>
      <c r="C73" s="364" t="s">
        <v>583</v>
      </c>
      <c r="D73" s="364" t="s">
        <v>728</v>
      </c>
      <c r="E73" s="364" t="s">
        <v>514</v>
      </c>
      <c r="F73" s="345" t="s">
        <v>7</v>
      </c>
      <c r="G73" s="364" t="s">
        <v>668</v>
      </c>
      <c r="H73" s="364" t="s">
        <v>675</v>
      </c>
      <c r="I73" s="345" t="s">
        <v>423</v>
      </c>
      <c r="J73" s="364" t="s">
        <v>730</v>
      </c>
      <c r="K73" s="364" t="s">
        <v>731</v>
      </c>
      <c r="L73" s="348"/>
      <c r="M73" s="348"/>
      <c r="N73" s="348"/>
      <c r="O73" s="348"/>
      <c r="P73" s="348"/>
      <c r="Q73" s="348"/>
      <c r="R73" s="348"/>
      <c r="S73" s="348"/>
      <c r="T73" s="348"/>
      <c r="U73" s="348"/>
      <c r="V73" s="348"/>
      <c r="W73" s="348"/>
      <c r="X73" s="348"/>
      <c r="Y73" s="348"/>
      <c r="Z73" s="348"/>
      <c r="AA73" s="348"/>
      <c r="AB73" s="348"/>
      <c r="AC73" s="348"/>
      <c r="AD73" s="348"/>
      <c r="AE73" s="348"/>
    </row>
    <row r="74">
      <c r="A74" s="336">
        <f>'Bond Buy-Sell_V4_Sep25 + Oct25'!A96</f>
        <v>90001</v>
      </c>
      <c r="B74" s="315">
        <f>'Bond Buy-Sell_V4_Sep25 + Oct25'!B96</f>
        <v>403</v>
      </c>
      <c r="C74" s="318">
        <f>'Bond Buy-Sell_V4_Sep25 + Oct25'!C96</f>
        <v>45659</v>
      </c>
      <c r="D74" s="318">
        <f>'Bond Buy-Sell_V4_Sep25 + Oct25'!D96</f>
        <v>45663</v>
      </c>
      <c r="E74" s="336" t="str">
        <f>'Bond Buy-Sell_V4_Sep25 + Oct25'!E96</f>
        <v>EXIM266A</v>
      </c>
      <c r="F74" s="336">
        <f>'Bond Buy-Sell_V4_Sep25 + Oct25'!F96</f>
        <v>101</v>
      </c>
      <c r="G74" s="336" t="str">
        <f>'Bond Buy-Sell_V4_Sep25 + Oct25'!G96</f>
        <v>Buy</v>
      </c>
      <c r="H74" s="346">
        <f>'Bond Buy-Sell_V4_Sep25 + Oct25'!H96</f>
        <v>100000000</v>
      </c>
      <c r="I74" s="358">
        <f>'Bond Buy-Sell_V4_Sep25 + Oct25'!I96</f>
        <v>100.832761</v>
      </c>
      <c r="J74" s="346">
        <f>'Bond Buy-Sell_V4_Sep25 + Oct25'!J96</f>
        <v>2.8</v>
      </c>
      <c r="K74" s="336" t="str">
        <f>'Bond Buy-Sell_V4_Sep25 + Oct25'!K96</f>
        <v>Settled</v>
      </c>
      <c r="L74" s="348"/>
      <c r="M74" s="348"/>
      <c r="N74" s="348"/>
      <c r="O74" s="348"/>
      <c r="P74" s="348"/>
      <c r="Q74" s="348"/>
      <c r="R74" s="348"/>
      <c r="S74" s="348"/>
      <c r="T74" s="348"/>
      <c r="U74" s="348"/>
      <c r="V74" s="348"/>
      <c r="W74" s="348"/>
      <c r="X74" s="348"/>
      <c r="Y74" s="348"/>
      <c r="Z74" s="348"/>
      <c r="AA74" s="348"/>
      <c r="AB74" s="348"/>
      <c r="AC74" s="348"/>
      <c r="AD74" s="348"/>
      <c r="AE74" s="348"/>
    </row>
    <row r="75">
      <c r="A75" s="336">
        <f>'Bond Buy-Sell_V4_Sep25 + Oct25'!A97</f>
        <v>90002</v>
      </c>
      <c r="B75" s="315">
        <f>'Bond Buy-Sell_V4_Sep25 + Oct25'!B97</f>
        <v>403</v>
      </c>
      <c r="C75" s="318">
        <f>'Bond Buy-Sell_V4_Sep25 + Oct25'!C97</f>
        <v>45726</v>
      </c>
      <c r="D75" s="318">
        <f>'Bond Buy-Sell_V4_Sep25 + Oct25'!D97</f>
        <v>45728</v>
      </c>
      <c r="E75" s="336" t="str">
        <f>'Bond Buy-Sell_V4_Sep25 + Oct25'!E97</f>
        <v>EXIM266A</v>
      </c>
      <c r="F75" s="336">
        <f>'Bond Buy-Sell_V4_Sep25 + Oct25'!F97</f>
        <v>101</v>
      </c>
      <c r="G75" s="336" t="str">
        <f>'Bond Buy-Sell_V4_Sep25 + Oct25'!G97</f>
        <v>Buy</v>
      </c>
      <c r="H75" s="346">
        <f>'Bond Buy-Sell_V4_Sep25 + Oct25'!H97</f>
        <v>50000000</v>
      </c>
      <c r="I75" s="358">
        <f>'Bond Buy-Sell_V4_Sep25 + Oct25'!I97</f>
        <v>102.2</v>
      </c>
      <c r="J75" s="346">
        <f>'Bond Buy-Sell_V4_Sep25 + Oct25'!J97</f>
        <v>2.6</v>
      </c>
      <c r="K75" s="336" t="str">
        <f>'Bond Buy-Sell_V4_Sep25 + Oct25'!K97</f>
        <v>Settled</v>
      </c>
      <c r="L75" s="348"/>
      <c r="M75" s="348"/>
      <c r="N75" s="348"/>
      <c r="O75" s="348"/>
      <c r="P75" s="348"/>
      <c r="Q75" s="348"/>
      <c r="R75" s="348"/>
      <c r="S75" s="348"/>
      <c r="T75" s="348"/>
      <c r="U75" s="348"/>
      <c r="V75" s="348"/>
      <c r="W75" s="348"/>
      <c r="X75" s="348"/>
      <c r="Y75" s="348"/>
      <c r="Z75" s="348"/>
      <c r="AA75" s="348"/>
      <c r="AB75" s="348"/>
      <c r="AC75" s="348"/>
      <c r="AD75" s="348"/>
      <c r="AE75" s="348"/>
    </row>
    <row r="76">
      <c r="A76" s="336">
        <f>'Bond Buy-Sell_V4_Sep25 + Oct25'!A98</f>
        <v>90003</v>
      </c>
      <c r="B76" s="315">
        <f>'Bond Buy-Sell_V4_Sep25 + Oct25'!B98</f>
        <v>403</v>
      </c>
      <c r="C76" s="318">
        <f>'Bond Buy-Sell_V4_Sep25 + Oct25'!C98</f>
        <v>45915</v>
      </c>
      <c r="D76" s="318">
        <f>'Bond Buy-Sell_V4_Sep25 + Oct25'!D98</f>
        <v>45917</v>
      </c>
      <c r="E76" s="336" t="str">
        <f>'Bond Buy-Sell_V4_Sep25 + Oct25'!E98</f>
        <v>EXIM266A</v>
      </c>
      <c r="F76" s="336">
        <f>'Bond Buy-Sell_V4_Sep25 + Oct25'!F98</f>
        <v>101</v>
      </c>
      <c r="G76" s="336" t="str">
        <f>'Bond Buy-Sell_V4_Sep25 + Oct25'!G98</f>
        <v>Sell</v>
      </c>
      <c r="H76" s="346">
        <f>'Bond Buy-Sell_V4_Sep25 + Oct25'!H98</f>
        <v>100000000</v>
      </c>
      <c r="I76" s="358">
        <f>'Bond Buy-Sell_V4_Sep25 + Oct25'!I98</f>
        <v>100.775945</v>
      </c>
      <c r="J76" s="346">
        <f>'Bond Buy-Sell_V4_Sep25 + Oct25'!J98</f>
        <v>2.4</v>
      </c>
      <c r="K76" s="336" t="str">
        <f>'Bond Buy-Sell_V4_Sep25 + Oct25'!K98</f>
        <v>Settled</v>
      </c>
      <c r="L76" s="348"/>
      <c r="M76" s="348"/>
      <c r="N76" s="348"/>
      <c r="O76" s="348"/>
      <c r="P76" s="348"/>
      <c r="Q76" s="348"/>
      <c r="R76" s="348"/>
      <c r="S76" s="348"/>
      <c r="T76" s="348"/>
      <c r="U76" s="348"/>
      <c r="V76" s="348"/>
      <c r="W76" s="348"/>
      <c r="X76" s="348"/>
      <c r="Y76" s="348"/>
      <c r="Z76" s="348"/>
      <c r="AA76" s="348"/>
      <c r="AB76" s="348"/>
      <c r="AC76" s="348"/>
      <c r="AD76" s="348"/>
      <c r="AE76" s="348"/>
    </row>
    <row r="77">
      <c r="A77" s="336">
        <f>'Bond buy_1_V4_Sep25'!B65</f>
        <v>90004</v>
      </c>
      <c r="B77" s="315">
        <f>'Bond buy_1_V4_Sep25'!C65</f>
        <v>403</v>
      </c>
      <c r="C77" s="318">
        <f>'Bond buy_1_V4_Sep25'!D65</f>
        <v>45854.45833</v>
      </c>
      <c r="D77" s="318">
        <f>'Bond buy_1_V4_Sep25'!E65</f>
        <v>45856.45833</v>
      </c>
      <c r="E77" s="336" t="str">
        <f>'Bond buy_1_V4_Sep25'!F65</f>
        <v>GSB26OA</v>
      </c>
      <c r="F77" s="336">
        <f>'Bond buy_1_V4_Sep25'!G65</f>
        <v>102</v>
      </c>
      <c r="G77" s="336" t="str">
        <f>'Bond buy_1_V4_Sep25'!H65</f>
        <v>Buy</v>
      </c>
      <c r="H77" s="346">
        <f>'Bond buy_1_V4_Sep25'!I65</f>
        <v>100000000</v>
      </c>
      <c r="I77" s="358">
        <f>'Bond buy_1_V4_Sep25'!J65</f>
        <v>100.264871</v>
      </c>
      <c r="J77" s="346">
        <f>'Bond buy_1_V4_Sep25'!K65</f>
        <v>1.45608</v>
      </c>
      <c r="K77" s="336" t="str">
        <f>'Bond buy_1_V4_Sep25'!L65</f>
        <v>Settled</v>
      </c>
      <c r="L77" s="348"/>
      <c r="M77" s="348"/>
      <c r="N77" s="348"/>
      <c r="O77" s="348"/>
      <c r="P77" s="348"/>
      <c r="Q77" s="348"/>
      <c r="R77" s="348"/>
      <c r="S77" s="348"/>
      <c r="T77" s="348"/>
      <c r="U77" s="348"/>
      <c r="V77" s="348"/>
      <c r="W77" s="348"/>
      <c r="X77" s="348"/>
      <c r="Y77" s="348"/>
      <c r="Z77" s="348"/>
      <c r="AA77" s="348"/>
      <c r="AB77" s="348"/>
      <c r="AC77" s="348"/>
      <c r="AD77" s="348"/>
      <c r="AE77" s="348"/>
    </row>
    <row r="78">
      <c r="A78" s="336">
        <f>'Bond buy_1_V4_Sep25'!B66</f>
        <v>90005</v>
      </c>
      <c r="B78" s="315">
        <f>'Bond buy_1_V4_Sep25'!C66</f>
        <v>301</v>
      </c>
      <c r="C78" s="318">
        <f>'Bond buy_1_V4_Sep25'!D66</f>
        <v>45917.45833</v>
      </c>
      <c r="D78" s="318">
        <f>'Bond buy_1_V4_Sep25'!E66</f>
        <v>45919.45833</v>
      </c>
      <c r="E78" s="336" t="str">
        <f>'Bond buy_1_V4_Sep25'!F66</f>
        <v>LB616A</v>
      </c>
      <c r="F78" s="336">
        <f>'Bond buy_1_V4_Sep25'!G66</f>
        <v>101</v>
      </c>
      <c r="G78" s="336" t="str">
        <f>'Bond buy_1_V4_Sep25'!H66</f>
        <v>Buy</v>
      </c>
      <c r="H78" s="346">
        <f>'Bond buy_1_V4_Sep25'!I66</f>
        <v>100000000</v>
      </c>
      <c r="I78" s="358">
        <f>'Bond buy_1_V4_Sep25'!J66</f>
        <v>170.803637</v>
      </c>
      <c r="J78" s="346">
        <f>'Bond buy_1_V4_Sep25'!K66</f>
        <v>2.05</v>
      </c>
      <c r="K78" s="336" t="str">
        <f>'Bond buy_1_V4_Sep25'!L66</f>
        <v>Settled</v>
      </c>
      <c r="L78" s="348"/>
      <c r="M78" s="348"/>
      <c r="N78" s="348"/>
      <c r="O78" s="348"/>
      <c r="P78" s="348"/>
      <c r="Q78" s="348"/>
      <c r="R78" s="348"/>
      <c r="S78" s="348"/>
      <c r="T78" s="348"/>
      <c r="U78" s="348"/>
      <c r="V78" s="348"/>
      <c r="W78" s="348"/>
      <c r="X78" s="348"/>
      <c r="Y78" s="348"/>
      <c r="Z78" s="348"/>
      <c r="AA78" s="348"/>
      <c r="AB78" s="348"/>
      <c r="AC78" s="348"/>
      <c r="AD78" s="348"/>
      <c r="AE78" s="348"/>
    </row>
    <row r="79">
      <c r="A79" s="336">
        <f>'Bond buy_1_V4_Sep25'!B67</f>
        <v>90006</v>
      </c>
      <c r="B79" s="315">
        <f>'Bond buy_1_V4_Sep25'!C67</f>
        <v>302</v>
      </c>
      <c r="C79" s="318">
        <f>'Bond buy_1_V4_Sep25'!D67</f>
        <v>45917.45833</v>
      </c>
      <c r="D79" s="318">
        <f>'Bond buy_1_V4_Sep25'!E67</f>
        <v>45919.45833</v>
      </c>
      <c r="E79" s="336" t="str">
        <f>'Bond buy_1_V4_Sep25'!F67</f>
        <v>TB26128A</v>
      </c>
      <c r="F79" s="336">
        <f>'Bond buy_1_V4_Sep25'!G67</f>
        <v>101</v>
      </c>
      <c r="G79" s="336" t="str">
        <f>'Bond buy_1_V4_Sep25'!H67</f>
        <v>Buy</v>
      </c>
      <c r="H79" s="346">
        <f>'Bond buy_1_V4_Sep25'!I67</f>
        <v>100000000</v>
      </c>
      <c r="I79" s="358">
        <f>'Bond buy_1_V4_Sep25'!J67</f>
        <v>99.443877</v>
      </c>
      <c r="J79" s="346">
        <f>'Bond buy_1_V4_Sep25'!K67</f>
        <v>1.26</v>
      </c>
      <c r="K79" s="336" t="str">
        <f>'Bond buy_1_V4_Sep25'!L67</f>
        <v>Settled</v>
      </c>
      <c r="L79" s="348"/>
      <c r="M79" s="348"/>
      <c r="N79" s="348"/>
      <c r="O79" s="348"/>
      <c r="P79" s="348"/>
      <c r="Q79" s="348"/>
      <c r="R79" s="348"/>
      <c r="S79" s="348"/>
      <c r="T79" s="348"/>
      <c r="U79" s="348"/>
      <c r="V79" s="348"/>
      <c r="W79" s="348"/>
      <c r="X79" s="348"/>
      <c r="Y79" s="348"/>
      <c r="Z79" s="348"/>
      <c r="AA79" s="348"/>
      <c r="AB79" s="348"/>
      <c r="AC79" s="348"/>
      <c r="AD79" s="348"/>
      <c r="AE79" s="348"/>
    </row>
    <row r="80">
      <c r="A80" s="336">
        <f>'Bond buy_1_V4_Sep25'!B68</f>
        <v>90007</v>
      </c>
      <c r="B80" s="315">
        <f>'Bond buy_1_V4_Sep25'!C68</f>
        <v>303</v>
      </c>
      <c r="C80" s="318">
        <f>'Bond buy_1_V4_Sep25'!D68</f>
        <v>45917.45833</v>
      </c>
      <c r="D80" s="318">
        <f>'Bond buy_1_V4_Sep25'!E68</f>
        <v>45919.45833</v>
      </c>
      <c r="E80" s="336" t="str">
        <f>'Bond buy_1_V4_Sep25'!F68</f>
        <v>BOT25NA</v>
      </c>
      <c r="F80" s="336">
        <f>'Bond buy_1_V4_Sep25'!G68</f>
        <v>101</v>
      </c>
      <c r="G80" s="336" t="str">
        <f>'Bond buy_1_V4_Sep25'!H68</f>
        <v>Buy</v>
      </c>
      <c r="H80" s="346">
        <f>'Bond buy_1_V4_Sep25'!I68</f>
        <v>100000000</v>
      </c>
      <c r="I80" s="358">
        <f>'Bond buy_1_V4_Sep25'!J68</f>
        <v>100.257613</v>
      </c>
      <c r="J80" s="346">
        <f>'Bond buy_1_V4_Sep25'!K68</f>
        <v>1.33</v>
      </c>
      <c r="K80" s="336" t="str">
        <f>'Bond buy_1_V4_Sep25'!L68</f>
        <v>Settled</v>
      </c>
      <c r="L80" s="348"/>
      <c r="M80" s="348"/>
      <c r="N80" s="348"/>
      <c r="O80" s="348"/>
      <c r="P80" s="348"/>
      <c r="Q80" s="348"/>
      <c r="R80" s="348"/>
      <c r="S80" s="348"/>
      <c r="T80" s="348"/>
      <c r="U80" s="348"/>
      <c r="V80" s="348"/>
      <c r="W80" s="348"/>
      <c r="X80" s="348"/>
      <c r="Y80" s="348"/>
      <c r="Z80" s="348"/>
      <c r="AA80" s="348"/>
      <c r="AB80" s="348"/>
      <c r="AC80" s="348"/>
      <c r="AD80" s="348"/>
      <c r="AE80" s="348"/>
    </row>
    <row r="81">
      <c r="A81" s="336">
        <f>'Bond buy_1_V4_Sep25'!B69</f>
        <v>90008</v>
      </c>
      <c r="B81" s="315">
        <f>'Bond buy_1_V4_Sep25'!C69</f>
        <v>401</v>
      </c>
      <c r="C81" s="318">
        <f>'Bond buy_1_V4_Sep25'!D69</f>
        <v>45917.45833</v>
      </c>
      <c r="D81" s="318">
        <f>'Bond buy_1_V4_Sep25'!E69</f>
        <v>45919.45833</v>
      </c>
      <c r="E81" s="336" t="str">
        <f>'Bond buy_1_V4_Sep25'!F69</f>
        <v>TB26211A</v>
      </c>
      <c r="F81" s="336">
        <f>'Bond buy_1_V4_Sep25'!G69</f>
        <v>102</v>
      </c>
      <c r="G81" s="336" t="str">
        <f>'Bond buy_1_V4_Sep25'!H69</f>
        <v>Buy</v>
      </c>
      <c r="H81" s="346">
        <f>'Bond buy_1_V4_Sep25'!I69</f>
        <v>100000000</v>
      </c>
      <c r="I81" s="358">
        <f>'Bond buy_1_V4_Sep25'!J69</f>
        <v>99.396107</v>
      </c>
      <c r="J81" s="346">
        <f>'Bond buy_1_V4_Sep25'!K69</f>
        <v>1.26</v>
      </c>
      <c r="K81" s="336" t="str">
        <f>'Bond buy_1_V4_Sep25'!L69</f>
        <v>Settled</v>
      </c>
      <c r="L81" s="348"/>
      <c r="M81" s="348"/>
      <c r="N81" s="348"/>
      <c r="O81" s="348"/>
      <c r="P81" s="348"/>
      <c r="Q81" s="348"/>
      <c r="R81" s="348"/>
      <c r="S81" s="348"/>
      <c r="T81" s="348"/>
      <c r="U81" s="348"/>
      <c r="V81" s="348"/>
      <c r="W81" s="348"/>
      <c r="X81" s="348"/>
      <c r="Y81" s="348"/>
      <c r="Z81" s="348"/>
      <c r="AA81" s="348"/>
      <c r="AB81" s="348"/>
      <c r="AC81" s="348"/>
      <c r="AD81" s="348"/>
      <c r="AE81" s="348"/>
    </row>
    <row r="82">
      <c r="A82" s="336">
        <f>'Bond buy_1_V4_Sep25'!B70</f>
        <v>90009</v>
      </c>
      <c r="B82" s="315">
        <f>'Bond buy_1_V4_Sep25'!C70</f>
        <v>402</v>
      </c>
      <c r="C82" s="318">
        <f>'Bond buy_1_V4_Sep25'!D70</f>
        <v>45917.45833</v>
      </c>
      <c r="D82" s="318">
        <f>'Bond buy_1_V4_Sep25'!E70</f>
        <v>45919.45833</v>
      </c>
      <c r="E82" s="336" t="str">
        <f>'Bond buy_1_V4_Sep25'!F70</f>
        <v>BOTF267A</v>
      </c>
      <c r="F82" s="336">
        <f>'Bond buy_1_V4_Sep25'!G70</f>
        <v>102</v>
      </c>
      <c r="G82" s="336" t="str">
        <f>'Bond buy_1_V4_Sep25'!H70</f>
        <v>Buy</v>
      </c>
      <c r="H82" s="346">
        <f>'Bond buy_1_V4_Sep25'!I70</f>
        <v>100000000</v>
      </c>
      <c r="I82" s="358">
        <f>'Bond buy_1_V4_Sep25'!J70</f>
        <v>100.028491</v>
      </c>
      <c r="J82" s="346">
        <f>'Bond buy_1_V4_Sep25'!K70</f>
        <v>1.522077</v>
      </c>
      <c r="K82" s="336" t="str">
        <f>'Bond buy_1_V4_Sep25'!L70</f>
        <v>Settled</v>
      </c>
      <c r="L82" s="348"/>
      <c r="M82" s="348"/>
      <c r="N82" s="348"/>
      <c r="O82" s="348"/>
      <c r="P82" s="348"/>
      <c r="Q82" s="348"/>
      <c r="R82" s="348"/>
      <c r="S82" s="348"/>
      <c r="T82" s="348"/>
      <c r="U82" s="348"/>
      <c r="V82" s="348"/>
      <c r="W82" s="348"/>
      <c r="X82" s="348"/>
      <c r="Y82" s="348"/>
      <c r="Z82" s="348"/>
      <c r="AA82" s="348"/>
      <c r="AB82" s="348"/>
      <c r="AC82" s="348"/>
      <c r="AD82" s="348"/>
      <c r="AE82" s="348"/>
    </row>
    <row r="83">
      <c r="A83" s="336">
        <f>'Bond Buy-Sell_V4_Sep25 + Oct25'!A151</f>
        <v>90010</v>
      </c>
      <c r="B83" s="315">
        <f>'Bond Buy-Sell_V4_Sep25 + Oct25'!B151</f>
        <v>403</v>
      </c>
      <c r="C83" s="318">
        <f>'Bond Buy-Sell_V4_Sep25 + Oct25'!C151</f>
        <v>45955</v>
      </c>
      <c r="D83" s="318">
        <f>'Bond Buy-Sell_V4_Sep25 + Oct25'!D151</f>
        <v>45959</v>
      </c>
      <c r="E83" s="336" t="str">
        <f>'Bond Buy-Sell_V4_Sep25 + Oct25'!E151</f>
        <v>EXIM266A</v>
      </c>
      <c r="F83" s="336">
        <f>'Bond Buy-Sell_V4_Sep25 + Oct25'!F151</f>
        <v>101</v>
      </c>
      <c r="G83" s="336" t="str">
        <f>'Bond Buy-Sell_V4_Sep25 + Oct25'!G151</f>
        <v>Buy</v>
      </c>
      <c r="H83" s="346">
        <f>'Bond Buy-Sell_V4_Sep25 + Oct25'!H151</f>
        <v>100000000</v>
      </c>
      <c r="I83" s="358">
        <f>'Bond Buy-Sell_V4_Sep25 + Oct25'!I151</f>
        <v>101.95</v>
      </c>
      <c r="J83" s="346">
        <f>'Bond Buy-Sell_V4_Sep25 + Oct25'!J151</f>
        <v>2.5</v>
      </c>
      <c r="K83" s="336" t="str">
        <f>'Bond Buy-Sell_V4_Sep25 + Oct25'!K151</f>
        <v>Settled</v>
      </c>
      <c r="L83" s="397"/>
      <c r="M83" s="348"/>
      <c r="N83" s="348"/>
      <c r="O83" s="348"/>
      <c r="P83" s="348"/>
      <c r="Q83" s="348"/>
      <c r="R83" s="348"/>
      <c r="S83" s="348"/>
      <c r="T83" s="348"/>
      <c r="U83" s="348"/>
      <c r="V83" s="348"/>
      <c r="W83" s="348"/>
      <c r="X83" s="348"/>
      <c r="Y83" s="348"/>
      <c r="Z83" s="348"/>
      <c r="AA83" s="348"/>
      <c r="AB83" s="348"/>
      <c r="AC83" s="348"/>
      <c r="AD83" s="348"/>
      <c r="AE83" s="348"/>
    </row>
    <row r="84">
      <c r="A84" s="336">
        <f>'Bond sell_1_V4_Oct25'!B31</f>
        <v>90011</v>
      </c>
      <c r="B84" s="315">
        <f>'Bond sell_1_V4_Oct25'!C31</f>
        <v>403</v>
      </c>
      <c r="C84" s="318">
        <f>'Bond sell_1_V4_Oct25'!D31</f>
        <v>45950.45833</v>
      </c>
      <c r="D84" s="318">
        <f>'Bond sell_1_V4_Oct25'!E31</f>
        <v>45952.45833</v>
      </c>
      <c r="E84" s="336" t="str">
        <f>'Bond sell_1_V4_Oct25'!F31</f>
        <v>GSB26OA</v>
      </c>
      <c r="F84" s="336">
        <f>'Bond sell_1_V4_Oct25'!G31</f>
        <v>102</v>
      </c>
      <c r="G84" s="336" t="str">
        <f>'Bond sell_1_V4_Oct25'!H31</f>
        <v>Sell</v>
      </c>
      <c r="H84" s="346">
        <f>'Bond sell_1_V4_Oct25'!I31</f>
        <v>50000000</v>
      </c>
      <c r="I84" s="358">
        <f>'Bond sell_1_V4_Oct25'!J31</f>
        <v>100.2</v>
      </c>
      <c r="J84" s="346">
        <f>'Bond sell_1_V4_Oct25'!K31</f>
        <v>1.45608</v>
      </c>
      <c r="K84" s="336" t="str">
        <f>'Bond sell_1_V4_Oct25'!L31</f>
        <v>Settled</v>
      </c>
      <c r="L84" s="397"/>
      <c r="M84" s="348"/>
      <c r="N84" s="348"/>
      <c r="O84" s="348"/>
      <c r="P84" s="348"/>
      <c r="Q84" s="348"/>
      <c r="R84" s="348"/>
      <c r="S84" s="348"/>
      <c r="T84" s="348"/>
      <c r="U84" s="348"/>
      <c r="V84" s="348"/>
      <c r="W84" s="348"/>
      <c r="X84" s="348"/>
      <c r="Y84" s="348"/>
      <c r="Z84" s="348"/>
      <c r="AA84" s="348"/>
      <c r="AB84" s="348"/>
      <c r="AC84" s="348"/>
      <c r="AD84" s="348"/>
      <c r="AE84" s="348"/>
    </row>
    <row r="85">
      <c r="A85" s="376"/>
      <c r="B85" s="348"/>
      <c r="C85" s="348"/>
      <c r="D85" s="348"/>
      <c r="E85" s="348"/>
      <c r="F85" s="348"/>
      <c r="G85" s="348"/>
      <c r="H85" s="348"/>
      <c r="I85" s="348"/>
      <c r="J85" s="348"/>
      <c r="K85" s="348"/>
      <c r="L85" s="348"/>
      <c r="M85" s="348"/>
      <c r="N85" s="348"/>
      <c r="O85" s="348"/>
      <c r="P85" s="348"/>
      <c r="Q85" s="348"/>
      <c r="R85" s="348"/>
      <c r="S85" s="348"/>
      <c r="T85" s="348"/>
      <c r="U85" s="348"/>
      <c r="V85" s="348"/>
      <c r="W85" s="348"/>
      <c r="X85" s="348"/>
      <c r="Y85" s="348"/>
      <c r="Z85" s="348"/>
      <c r="AA85" s="348"/>
      <c r="AB85" s="348"/>
      <c r="AC85" s="348"/>
      <c r="AD85" s="348"/>
      <c r="AE85" s="348"/>
    </row>
    <row r="86">
      <c r="A86" s="376"/>
      <c r="B86" s="348"/>
      <c r="C86" s="348"/>
      <c r="D86" s="348"/>
      <c r="E86" s="348"/>
      <c r="F86" s="348"/>
      <c r="G86" s="348"/>
      <c r="H86" s="348"/>
      <c r="I86" s="348"/>
      <c r="J86" s="348"/>
      <c r="K86" s="348"/>
      <c r="L86" s="348"/>
      <c r="M86" s="348"/>
      <c r="N86" s="348"/>
      <c r="O86" s="348"/>
      <c r="P86" s="348"/>
      <c r="Q86" s="348"/>
      <c r="R86" s="348"/>
      <c r="S86" s="348"/>
      <c r="T86" s="348"/>
      <c r="U86" s="348"/>
      <c r="V86" s="348"/>
      <c r="W86" s="348"/>
      <c r="X86" s="348"/>
      <c r="Y86" s="348"/>
      <c r="Z86" s="348"/>
      <c r="AA86" s="348"/>
      <c r="AB86" s="348"/>
      <c r="AC86" s="348"/>
      <c r="AD86" s="348"/>
      <c r="AE86" s="348"/>
    </row>
    <row r="87">
      <c r="A87" s="376"/>
      <c r="B87" s="348"/>
      <c r="C87" s="348"/>
      <c r="D87" s="348"/>
      <c r="E87" s="348"/>
      <c r="F87" s="348"/>
      <c r="G87" s="348"/>
      <c r="H87" s="348"/>
      <c r="I87" s="348"/>
      <c r="J87" s="348"/>
      <c r="K87" s="348"/>
      <c r="L87" s="348"/>
      <c r="M87" s="348"/>
      <c r="N87" s="348"/>
      <c r="O87" s="348"/>
      <c r="P87" s="348"/>
      <c r="Q87" s="348"/>
      <c r="R87" s="348"/>
      <c r="S87" s="348"/>
      <c r="T87" s="348"/>
      <c r="U87" s="348"/>
      <c r="V87" s="348"/>
      <c r="W87" s="348"/>
      <c r="X87" s="348"/>
      <c r="Y87" s="348"/>
      <c r="Z87" s="348"/>
      <c r="AA87" s="348"/>
      <c r="AB87" s="348"/>
      <c r="AC87" s="348"/>
      <c r="AD87" s="348"/>
      <c r="AE87" s="348"/>
    </row>
    <row r="88">
      <c r="A88" s="440" t="str">
        <f>'V4_Result_30 Sep 2025'!A77</f>
        <v>bond_transactions</v>
      </c>
      <c r="B88" s="348"/>
      <c r="C88" s="348"/>
      <c r="D88" s="381"/>
      <c r="E88" s="450"/>
      <c r="F88" s="376"/>
      <c r="G88" s="348"/>
      <c r="H88" s="348"/>
      <c r="I88" s="348"/>
      <c r="J88" s="348"/>
      <c r="K88" s="348"/>
      <c r="L88" s="348"/>
      <c r="M88" s="348"/>
      <c r="N88" s="348"/>
      <c r="O88" s="348"/>
      <c r="P88" s="348"/>
      <c r="Q88" s="348"/>
      <c r="R88" s="348"/>
      <c r="S88" s="348"/>
      <c r="T88" s="348"/>
      <c r="U88" s="348"/>
      <c r="V88" s="348"/>
      <c r="W88" s="348"/>
      <c r="X88" s="348"/>
      <c r="Y88" s="348"/>
      <c r="Z88" s="348"/>
      <c r="AA88" s="348"/>
      <c r="AB88" s="348"/>
      <c r="AC88" s="348"/>
      <c r="AD88" s="348"/>
      <c r="AE88" s="348"/>
    </row>
    <row r="89">
      <c r="A89" s="360" t="str">
        <f t="array" ref="A89:AD89">TRANSPOSE('All Table_V4_Clean'!A209:A238)</f>
        <v>trade_id</v>
      </c>
      <c r="B89" s="344" t="s">
        <v>514</v>
      </c>
      <c r="C89" s="344" t="s">
        <v>556</v>
      </c>
      <c r="D89" s="344" t="s">
        <v>7</v>
      </c>
      <c r="E89" s="344" t="s">
        <v>668</v>
      </c>
      <c r="F89" s="344" t="s">
        <v>583</v>
      </c>
      <c r="G89" s="344" t="s">
        <v>728</v>
      </c>
      <c r="H89" s="344" t="s">
        <v>525</v>
      </c>
      <c r="I89" s="344" t="s">
        <v>534</v>
      </c>
      <c r="J89" s="344" t="s">
        <v>675</v>
      </c>
      <c r="K89" s="344" t="s">
        <v>425</v>
      </c>
      <c r="L89" s="344" t="s">
        <v>423</v>
      </c>
      <c r="M89" s="344" t="s">
        <v>426</v>
      </c>
      <c r="N89" s="344" t="s">
        <v>427</v>
      </c>
      <c r="O89" s="344" t="s">
        <v>749</v>
      </c>
      <c r="P89" s="344" t="s">
        <v>751</v>
      </c>
      <c r="Q89" s="344" t="s">
        <v>753</v>
      </c>
      <c r="R89" s="344" t="s">
        <v>432</v>
      </c>
      <c r="S89" s="344" t="s">
        <v>755</v>
      </c>
      <c r="T89" s="344" t="s">
        <v>551</v>
      </c>
      <c r="U89" s="344" t="s">
        <v>530</v>
      </c>
      <c r="V89" s="344" t="s">
        <v>528</v>
      </c>
      <c r="W89" s="344" t="s">
        <v>532</v>
      </c>
      <c r="X89" s="344" t="s">
        <v>526</v>
      </c>
      <c r="Y89" s="344" t="s">
        <v>533</v>
      </c>
      <c r="Z89" s="344" t="s">
        <v>538</v>
      </c>
      <c r="AA89" s="344" t="s">
        <v>542</v>
      </c>
      <c r="AB89" s="344" t="s">
        <v>548</v>
      </c>
      <c r="AC89" s="344" t="s">
        <v>761</v>
      </c>
      <c r="AD89" s="344" t="s">
        <v>763</v>
      </c>
      <c r="AE89" s="453"/>
    </row>
    <row r="90">
      <c r="A90" s="336">
        <f>'Bond Buy-Sell_V4_Sep25 + Oct25'!A209</f>
        <v>90001</v>
      </c>
      <c r="B90" s="336" t="str">
        <f>'Bond Buy-Sell_V4_Sep25 + Oct25'!B209</f>
        <v>EXIM266A</v>
      </c>
      <c r="C90" s="315">
        <f>'Bond Buy-Sell_V4_Sep25 + Oct25'!C209</f>
        <v>403</v>
      </c>
      <c r="D90" s="336">
        <f>'Bond Buy-Sell_V4_Sep25 + Oct25'!D209</f>
        <v>101</v>
      </c>
      <c r="E90" s="336" t="str">
        <f>'Bond Buy-Sell_V4_Sep25 + Oct25'!E209</f>
        <v>Buy</v>
      </c>
      <c r="F90" s="337">
        <f>'Bond Buy-Sell_V4_Sep25 + Oct25'!F209</f>
        <v>45659</v>
      </c>
      <c r="G90" s="337">
        <f>'Bond Buy-Sell_V4_Sep25 + Oct25'!G209</f>
        <v>45663</v>
      </c>
      <c r="H90" s="337">
        <f>'Bond Buy-Sell_V4_Sep25 + Oct25'!H209</f>
        <v>46179</v>
      </c>
      <c r="I90" s="336" t="str">
        <f>'Bond Buy-Sell_V4_Sep25 + Oct25'!I209</f>
        <v>THB</v>
      </c>
      <c r="J90" s="346">
        <f>'Bond Buy-Sell_V4_Sep25 + Oct25'!J209</f>
        <v>100000000</v>
      </c>
      <c r="K90" s="358">
        <f>'Bond Buy-Sell_V4_Sep25 + Oct25'!K209</f>
        <v>102.15</v>
      </c>
      <c r="L90" s="358">
        <f>'Bond Buy-Sell_V4_Sep25 + Oct25'!L209</f>
        <v>100.832761</v>
      </c>
      <c r="M90" s="346">
        <f>'Bond Buy-Sell_V4_Sep25 + Oct25'!M209</f>
        <v>445479</v>
      </c>
      <c r="N90" s="358">
        <f>'Bond Buy-Sell_V4_Sep25 + Oct25'!N209</f>
        <v>102.92</v>
      </c>
      <c r="O90" s="370" t="str">
        <f>'Bond Buy-Sell_V4_Sep25 + Oct25'!O209</f>
        <v>FVOCI</v>
      </c>
      <c r="P90" s="346">
        <f>'Bond Buy-Sell_V4_Sep25 + Oct25'!P209</f>
        <v>100832761</v>
      </c>
      <c r="Q90" s="346">
        <f>'Bond Buy-Sell_V4_Sep25 + Oct25'!Q209</f>
        <v>102150000</v>
      </c>
      <c r="R90" s="346">
        <f>'Bond Buy-Sell_V4_Sep25 + Oct25'!R209</f>
        <v>102920000</v>
      </c>
      <c r="S90" s="347">
        <f>'Bond Buy-Sell_V4_Sep25 + Oct25'!S209</f>
        <v>45632</v>
      </c>
      <c r="T90" s="336" t="str">
        <f>'Bond Buy-Sell_V4_Sep25 + Oct25'!T209</f>
        <v>Fixed</v>
      </c>
      <c r="U90" s="336" t="str">
        <f>'Bond Buy-Sell_V4_Sep25 + Oct25'!U209</f>
        <v> </v>
      </c>
      <c r="V90" s="356">
        <f>'Bond Buy-Sell_V4_Sep25 + Oct25'!V209</f>
        <v>0</v>
      </c>
      <c r="W90" s="336" t="str">
        <f>'Bond Buy-Sell_V4_Sep25 + Oct25'!W209</f>
        <v>Semi-annual</v>
      </c>
      <c r="X90" s="358">
        <f>'Bond Buy-Sell_V4_Sep25 + Oct25'!X209</f>
        <v>2.71</v>
      </c>
      <c r="Y90" s="353" t="str">
        <f>'Bond Buy-Sell_V4_Sep25 + Oct25'!Y209</f>
        <v>30/360</v>
      </c>
      <c r="Z90" s="353" t="str">
        <f>'Bond Buy-Sell_V4_Sep25 + Oct25'!Z209</f>
        <v>AAA</v>
      </c>
      <c r="AA90" s="353" t="str">
        <f>'Bond Buy-Sell_V4_Sep25 + Oct25'!AA209</f>
        <v>AAA(tha)</v>
      </c>
      <c r="AB90" s="353" t="str">
        <f>'Bond Buy-Sell_V4_Sep25 + Oct25'!AB209</f>
        <v>Active</v>
      </c>
      <c r="AC90" s="340">
        <f>'Bond Buy-Sell_V4_Sep25 + Oct25'!AC209</f>
        <v>45961</v>
      </c>
      <c r="AD90" s="337">
        <f>'Bond Buy-Sell_V4_Sep25 + Oct25'!AD209</f>
        <v>45961</v>
      </c>
      <c r="AE90" s="454"/>
    </row>
    <row r="91">
      <c r="A91" s="336">
        <f>'Bond Buy-Sell_V4_Sep25 + Oct25'!A210</f>
        <v>90002</v>
      </c>
      <c r="B91" s="336" t="str">
        <f>'Bond Buy-Sell_V4_Sep25 + Oct25'!B210</f>
        <v>EXIM266A</v>
      </c>
      <c r="C91" s="315">
        <f>'Bond Buy-Sell_V4_Sep25 + Oct25'!C210</f>
        <v>403</v>
      </c>
      <c r="D91" s="336">
        <f>'Bond Buy-Sell_V4_Sep25 + Oct25'!D210</f>
        <v>101</v>
      </c>
      <c r="E91" s="336" t="str">
        <f>'Bond Buy-Sell_V4_Sep25 + Oct25'!E210</f>
        <v>Buy</v>
      </c>
      <c r="F91" s="337">
        <f>'Bond Buy-Sell_V4_Sep25 + Oct25'!F210</f>
        <v>45726</v>
      </c>
      <c r="G91" s="337">
        <f>'Bond Buy-Sell_V4_Sep25 + Oct25'!G210</f>
        <v>45728</v>
      </c>
      <c r="H91" s="337">
        <f>'Bond Buy-Sell_V4_Sep25 + Oct25'!H210</f>
        <v>46179</v>
      </c>
      <c r="I91" s="336" t="str">
        <f>'Bond Buy-Sell_V4_Sep25 + Oct25'!I210</f>
        <v>THB</v>
      </c>
      <c r="J91" s="346">
        <f>'Bond Buy-Sell_V4_Sep25 + Oct25'!J210</f>
        <v>50000000</v>
      </c>
      <c r="K91" s="358">
        <f>'Bond Buy-Sell_V4_Sep25 + Oct25'!K210</f>
        <v>102.15</v>
      </c>
      <c r="L91" s="358">
        <f>'Bond Buy-Sell_V4_Sep25 + Oct25'!L210</f>
        <v>102.2</v>
      </c>
      <c r="M91" s="346">
        <f>'Bond Buy-Sell_V4_Sep25 + Oct25'!M210</f>
        <v>370000</v>
      </c>
      <c r="N91" s="358">
        <f>'Bond Buy-Sell_V4_Sep25 + Oct25'!N210</f>
        <v>102.92</v>
      </c>
      <c r="O91" s="370" t="str">
        <f>'Bond Buy-Sell_V4_Sep25 + Oct25'!O210</f>
        <v>FVOCI</v>
      </c>
      <c r="P91" s="346">
        <f>'Bond Buy-Sell_V4_Sep25 + Oct25'!P210</f>
        <v>51100000</v>
      </c>
      <c r="Q91" s="346">
        <f>'Bond Buy-Sell_V4_Sep25 + Oct25'!Q210</f>
        <v>51075000</v>
      </c>
      <c r="R91" s="346">
        <f>'Bond Buy-Sell_V4_Sep25 + Oct25'!R210</f>
        <v>51460000</v>
      </c>
      <c r="S91" s="347">
        <f>'Bond Buy-Sell_V4_Sep25 + Oct25'!S210</f>
        <v>45632</v>
      </c>
      <c r="T91" s="336" t="str">
        <f>'Bond Buy-Sell_V4_Sep25 + Oct25'!T210</f>
        <v>Fixed</v>
      </c>
      <c r="U91" s="336" t="str">
        <f>'Bond Buy-Sell_V4_Sep25 + Oct25'!U210</f>
        <v> </v>
      </c>
      <c r="V91" s="356">
        <f>'Bond Buy-Sell_V4_Sep25 + Oct25'!V210</f>
        <v>0</v>
      </c>
      <c r="W91" s="336" t="str">
        <f>'Bond Buy-Sell_V4_Sep25 + Oct25'!W210</f>
        <v>Semi-annual</v>
      </c>
      <c r="X91" s="358">
        <f>'Bond Buy-Sell_V4_Sep25 + Oct25'!X210</f>
        <v>2.71</v>
      </c>
      <c r="Y91" s="353" t="str">
        <f>'Bond Buy-Sell_V4_Sep25 + Oct25'!Y210</f>
        <v>30/360</v>
      </c>
      <c r="Z91" s="353" t="str">
        <f>'Bond Buy-Sell_V4_Sep25 + Oct25'!Z210</f>
        <v>AAA</v>
      </c>
      <c r="AA91" s="353" t="str">
        <f>'Bond Buy-Sell_V4_Sep25 + Oct25'!AA210</f>
        <v>AAA(tha)</v>
      </c>
      <c r="AB91" s="353" t="str">
        <f>'Bond Buy-Sell_V4_Sep25 + Oct25'!AB210</f>
        <v>Active</v>
      </c>
      <c r="AC91" s="340">
        <f>'Bond Buy-Sell_V4_Sep25 + Oct25'!AC210</f>
        <v>45961</v>
      </c>
      <c r="AD91" s="337">
        <f>'Bond Buy-Sell_V4_Sep25 + Oct25'!AD210</f>
        <v>45961</v>
      </c>
      <c r="AE91" s="454"/>
    </row>
    <row r="92">
      <c r="A92" s="336">
        <f>'Bond Buy-Sell_V4_Sep25 + Oct25'!A211</f>
        <v>90003</v>
      </c>
      <c r="B92" s="336" t="str">
        <f>'Bond Buy-Sell_V4_Sep25 + Oct25'!B211</f>
        <v>EXIM266A</v>
      </c>
      <c r="C92" s="315">
        <f>'Bond Buy-Sell_V4_Sep25 + Oct25'!C211</f>
        <v>403</v>
      </c>
      <c r="D92" s="336">
        <f>'Bond Buy-Sell_V4_Sep25 + Oct25'!D211</f>
        <v>101</v>
      </c>
      <c r="E92" s="336" t="str">
        <f>'Bond Buy-Sell_V4_Sep25 + Oct25'!E211</f>
        <v>Sell</v>
      </c>
      <c r="F92" s="337">
        <f>'Bond Buy-Sell_V4_Sep25 + Oct25'!F211</f>
        <v>45915</v>
      </c>
      <c r="G92" s="337">
        <f>'Bond Buy-Sell_V4_Sep25 + Oct25'!G211</f>
        <v>45917</v>
      </c>
      <c r="H92" s="337">
        <f>'Bond Buy-Sell_V4_Sep25 + Oct25'!H211</f>
        <v>46179</v>
      </c>
      <c r="I92" s="336" t="str">
        <f>'Bond Buy-Sell_V4_Sep25 + Oct25'!I211</f>
        <v>THB</v>
      </c>
      <c r="J92" s="346">
        <f>'Bond Buy-Sell_V4_Sep25 + Oct25'!J211</f>
        <v>100000000</v>
      </c>
      <c r="K92" s="358">
        <f>'Bond Buy-Sell_V4_Sep25 + Oct25'!K211</f>
        <v>100.775945</v>
      </c>
      <c r="L92" s="358">
        <f>'Bond Buy-Sell_V4_Sep25 + Oct25'!L211</f>
        <v>100.775945</v>
      </c>
      <c r="M92" s="346">
        <f>'Bond Buy-Sell_V4_Sep25 + Oct25'!M211</f>
        <v>757315</v>
      </c>
      <c r="N92" s="358">
        <f>'Bond Buy-Sell_V4_Sep25 + Oct25'!N211</f>
        <v>101.53326</v>
      </c>
      <c r="O92" s="370" t="str">
        <f>'Bond Buy-Sell_V4_Sep25 + Oct25'!O211</f>
        <v>FVOCI</v>
      </c>
      <c r="P92" s="346">
        <f>'Bond Buy-Sell_V4_Sep25 + Oct25'!P211</f>
        <v>101288507.3</v>
      </c>
      <c r="Q92" s="346">
        <f>'Bond Buy-Sell_V4_Sep25 + Oct25'!Q211</f>
        <v>100775945</v>
      </c>
      <c r="R92" s="346">
        <f>'Bond Buy-Sell_V4_Sep25 + Oct25'!R211</f>
        <v>101533260</v>
      </c>
      <c r="S92" s="347">
        <f>'Bond Buy-Sell_V4_Sep25 + Oct25'!S211</f>
        <v>45814</v>
      </c>
      <c r="T92" s="336" t="str">
        <f>'Bond Buy-Sell_V4_Sep25 + Oct25'!T211</f>
        <v>Fixed</v>
      </c>
      <c r="U92" s="336" t="str">
        <f>'Bond Buy-Sell_V4_Sep25 + Oct25'!U211</f>
        <v> </v>
      </c>
      <c r="V92" s="356">
        <f>'Bond Buy-Sell_V4_Sep25 + Oct25'!V211</f>
        <v>0</v>
      </c>
      <c r="W92" s="336" t="str">
        <f>'Bond Buy-Sell_V4_Sep25 + Oct25'!W211</f>
        <v>Semi-annual</v>
      </c>
      <c r="X92" s="358">
        <f>'Bond Buy-Sell_V4_Sep25 + Oct25'!X211</f>
        <v>2.71</v>
      </c>
      <c r="Y92" s="353" t="str">
        <f>'Bond Buy-Sell_V4_Sep25 + Oct25'!Y211</f>
        <v>30/360</v>
      </c>
      <c r="Z92" s="353" t="str">
        <f>'Bond Buy-Sell_V4_Sep25 + Oct25'!Z211</f>
        <v/>
      </c>
      <c r="AA92" s="353" t="str">
        <f>'Bond Buy-Sell_V4_Sep25 + Oct25'!AA211</f>
        <v>AAA(tha)</v>
      </c>
      <c r="AB92" s="353" t="str">
        <f>'Bond Buy-Sell_V4_Sep25 + Oct25'!AB211</f>
        <v>Active</v>
      </c>
      <c r="AC92" s="340">
        <f>'Bond Buy-Sell_V4_Sep25 + Oct25'!AC211</f>
        <v>45961</v>
      </c>
      <c r="AD92" s="337">
        <f>'Bond Buy-Sell_V4_Sep25 + Oct25'!AD211</f>
        <v>45961</v>
      </c>
      <c r="AE92" s="454"/>
    </row>
    <row r="93">
      <c r="A93" s="336">
        <f>'Bond buy_1_V4_Oct25'!B78</f>
        <v>90004</v>
      </c>
      <c r="B93" s="336" t="str">
        <f>'Bond buy_1_V4_Oct25'!C78</f>
        <v>GSB26OA</v>
      </c>
      <c r="C93" s="315">
        <f>'Bond buy_1_V4_Oct25'!D78</f>
        <v>403</v>
      </c>
      <c r="D93" s="336">
        <f>'Bond buy_1_V4_Oct25'!E78</f>
        <v>102</v>
      </c>
      <c r="E93" s="336" t="str">
        <f>'Bond buy_1_V4_Oct25'!F78</f>
        <v>Buy</v>
      </c>
      <c r="F93" s="337">
        <f>'Bond buy_1_V4_Oct25'!G78</f>
        <v>45854</v>
      </c>
      <c r="G93" s="337">
        <f>'Bond buy_1_V4_Oct25'!H78</f>
        <v>45856</v>
      </c>
      <c r="H93" s="337">
        <f>'Bond buy_1_V4_Oct25'!I78</f>
        <v>46311</v>
      </c>
      <c r="I93" s="336" t="str">
        <f>'Bond buy_1_V4_Oct25'!J78</f>
        <v>THB</v>
      </c>
      <c r="J93" s="346">
        <f>'Bond buy_1_V4_Oct25'!K78</f>
        <v>100000000</v>
      </c>
      <c r="K93" s="358">
        <f>'Bond buy_1_V4_Oct25'!L78</f>
        <v>100.04</v>
      </c>
      <c r="L93" s="358">
        <f>'Bond buy_1_V4_Oct25'!M78</f>
        <v>100.264871</v>
      </c>
      <c r="M93" s="346">
        <f>'Bond buy_1_V4_Oct25'!N78</f>
        <v>0</v>
      </c>
      <c r="N93" s="358">
        <f>'Bond buy_1_V4_Oct25'!O78</f>
        <v>100.04</v>
      </c>
      <c r="O93" s="370" t="str">
        <f>'Bond buy_1_V4_Oct25'!P78</f>
        <v>FVOCI</v>
      </c>
      <c r="P93" s="346">
        <f>'Bond buy_1_V4_Oct25'!Q78</f>
        <v>100264871</v>
      </c>
      <c r="Q93" s="346">
        <f>'Bond buy_1_V4_Oct25'!R78</f>
        <v>100040000</v>
      </c>
      <c r="R93" s="346">
        <f>'Bond buy_1_V4_Oct25'!S78</f>
        <v>100040000</v>
      </c>
      <c r="S93" s="347">
        <f>'Bond buy_1_V4_Oct25'!T78</f>
        <v>45946</v>
      </c>
      <c r="T93" s="336" t="str">
        <f>'Bond buy_1_V4_Oct25'!U78</f>
        <v>Fixed</v>
      </c>
      <c r="U93" s="455"/>
      <c r="V93" s="479">
        <f>'Bond buy_1_V4_Oct25'!W78</f>
        <v>0</v>
      </c>
      <c r="W93" s="336" t="str">
        <f>'Bond buy_1_V4_Oct25'!X78</f>
        <v>Semi-Annual</v>
      </c>
      <c r="X93" s="358">
        <f>'Bond buy_1_V4_Oct25'!Y78</f>
        <v>1.69</v>
      </c>
      <c r="Y93" s="322" t="str">
        <f>'Bond buy_1_V4_Oct25'!Z78</f>
        <v>Actual/365</v>
      </c>
      <c r="Z93" s="363" t="str">
        <f>'Bond buy_1_V4_Oct25'!AA78</f>
        <v>AAA</v>
      </c>
      <c r="AA93" s="363" t="str">
        <f>'Bond buy_1_V4_Oct25'!AB78</f>
        <v>AAA(tha)</v>
      </c>
      <c r="AB93" s="336" t="str">
        <f>'Bond buy_1_V4_Oct25'!AC78</f>
        <v>Active</v>
      </c>
      <c r="AC93" s="340">
        <f>'Bond buy_1_V4_Oct25'!AD78</f>
        <v>45946.45833</v>
      </c>
      <c r="AD93" s="337">
        <f>'Bond buy_1_V4_Oct25'!AE78</f>
        <v>45946</v>
      </c>
      <c r="AE93" s="454"/>
    </row>
    <row r="94">
      <c r="A94" s="336">
        <f>'Bond buy_1_V4_Oct25'!B79</f>
        <v>90005</v>
      </c>
      <c r="B94" s="336" t="str">
        <f>'Bond buy_1_V4_Oct25'!C79</f>
        <v>LB616A</v>
      </c>
      <c r="C94" s="315">
        <f>'Bond buy_1_V4_Oct25'!D79</f>
        <v>301</v>
      </c>
      <c r="D94" s="336">
        <f>'Bond buy_1_V4_Oct25'!E79</f>
        <v>101</v>
      </c>
      <c r="E94" s="336" t="str">
        <f>'Bond buy_1_V4_Oct25'!F79</f>
        <v>Buy</v>
      </c>
      <c r="F94" s="337">
        <f>'Bond buy_1_V4_Oct25'!G79</f>
        <v>45917</v>
      </c>
      <c r="G94" s="337">
        <f>'Bond buy_1_V4_Oct25'!H79</f>
        <v>45919</v>
      </c>
      <c r="H94" s="337">
        <f>'Bond buy_1_V4_Oct25'!I79</f>
        <v>58974</v>
      </c>
      <c r="I94" s="336" t="str">
        <f>'Bond buy_1_V4_Oct25'!J79</f>
        <v>THB</v>
      </c>
      <c r="J94" s="346">
        <f>'Bond buy_1_V4_Oct25'!K79</f>
        <v>100000000</v>
      </c>
      <c r="K94" s="358">
        <f>'Bond buy_1_V4_Oct25'!L79</f>
        <v>169.5</v>
      </c>
      <c r="L94" s="358">
        <f>'Bond buy_1_V4_Oct25'!M79</f>
        <v>170.803637</v>
      </c>
      <c r="M94" s="346">
        <f>'Bond buy_1_V4_Oct25'!N79</f>
        <v>1807123.288</v>
      </c>
      <c r="N94" s="358">
        <f>'Bond buy_1_V4_Oct25'!O79</f>
        <v>169.5</v>
      </c>
      <c r="O94" s="370" t="str">
        <f>'Bond buy_1_V4_Oct25'!P79</f>
        <v>AMC</v>
      </c>
      <c r="P94" s="346">
        <f>'Bond buy_1_V4_Oct25'!Q79</f>
        <v>170803637</v>
      </c>
      <c r="Q94" s="346">
        <f>'Bond buy_1_V4_Oct25'!R79</f>
        <v>169500000</v>
      </c>
      <c r="R94" s="346" t="str">
        <f>'Bond buy_1_V4_Oct25'!S79</f>
        <v/>
      </c>
      <c r="S94" s="347">
        <f>'Bond buy_1_V4_Oct25'!T79</f>
        <v>45825</v>
      </c>
      <c r="T94" s="336" t="str">
        <f>'Bond buy_1_V4_Oct25'!U79</f>
        <v>Fixed</v>
      </c>
      <c r="U94" s="455"/>
      <c r="V94" s="479">
        <f>'Bond buy_1_V4_Oct25'!W79</f>
        <v>0</v>
      </c>
      <c r="W94" s="336" t="str">
        <f>'Bond buy_1_V4_Oct25'!X79</f>
        <v>Semi-Annual</v>
      </c>
      <c r="X94" s="358">
        <f>'Bond buy_1_V4_Oct25'!Y79</f>
        <v>4.85</v>
      </c>
      <c r="Y94" s="322" t="str">
        <f>'Bond buy_1_V4_Oct25'!Z79</f>
        <v>Actual/365</v>
      </c>
      <c r="Z94" s="363" t="str">
        <f>'Bond buy_1_V4_Oct25'!AA79</f>
        <v>AAA</v>
      </c>
      <c r="AA94" s="363" t="str">
        <f>'Bond buy_1_V4_Oct25'!AB79</f>
        <v>AAA(tha)</v>
      </c>
      <c r="AB94" s="336" t="str">
        <f>'Bond buy_1_V4_Oct25'!AC79</f>
        <v>Active</v>
      </c>
      <c r="AC94" s="340">
        <f>'Bond buy_1_V4_Oct25'!AD79</f>
        <v>45961.45833</v>
      </c>
      <c r="AD94" s="337">
        <f>'Bond buy_1_V4_Oct25'!AE79</f>
        <v>45961</v>
      </c>
      <c r="AE94" s="454"/>
    </row>
    <row r="95" ht="18.0" customHeight="1">
      <c r="A95" s="336">
        <f>'Bond buy_1_V4_Oct25'!B80</f>
        <v>90006</v>
      </c>
      <c r="B95" s="336" t="str">
        <f>'Bond buy_1_V4_Oct25'!C80</f>
        <v>TB26128A</v>
      </c>
      <c r="C95" s="315">
        <f>'Bond buy_1_V4_Oct25'!D80</f>
        <v>302</v>
      </c>
      <c r="D95" s="336">
        <f>'Bond buy_1_V4_Oct25'!E80</f>
        <v>101</v>
      </c>
      <c r="E95" s="336" t="str">
        <f>'Bond buy_1_V4_Oct25'!F80</f>
        <v>Buy</v>
      </c>
      <c r="F95" s="337">
        <f>'Bond buy_1_V4_Oct25'!G80</f>
        <v>45917</v>
      </c>
      <c r="G95" s="337">
        <f>'Bond buy_1_V4_Oct25'!H80</f>
        <v>45919</v>
      </c>
      <c r="H95" s="337">
        <f>'Bond buy_1_V4_Oct25'!I80</f>
        <v>46050</v>
      </c>
      <c r="I95" s="336" t="str">
        <f>'Bond buy_1_V4_Oct25'!J80</f>
        <v>THB</v>
      </c>
      <c r="J95" s="346">
        <f>'Bond buy_1_V4_Oct25'!K80</f>
        <v>100000000</v>
      </c>
      <c r="K95" s="358">
        <f>'Bond buy_1_V4_Oct25'!L80</f>
        <v>99.49</v>
      </c>
      <c r="L95" s="358">
        <f>'Bond buy_1_V4_Oct25'!M80</f>
        <v>99.443877</v>
      </c>
      <c r="M95" s="346">
        <f>'Bond buy_1_V4_Oct25'!N80</f>
        <v>0</v>
      </c>
      <c r="N95" s="358">
        <f>'Bond buy_1_V4_Oct25'!O80</f>
        <v>99.49</v>
      </c>
      <c r="O95" s="370" t="str">
        <f>'Bond buy_1_V4_Oct25'!P80</f>
        <v>AMC</v>
      </c>
      <c r="P95" s="346">
        <f>'Bond buy_1_V4_Oct25'!Q80</f>
        <v>99443877</v>
      </c>
      <c r="Q95" s="346">
        <f>'Bond buy_1_V4_Oct25'!R80</f>
        <v>99490000</v>
      </c>
      <c r="R95" s="346" t="str">
        <f>'Bond buy_1_V4_Oct25'!S80</f>
        <v/>
      </c>
      <c r="S95" s="347" t="str">
        <f>'Bond buy_1_V4_Oct25'!T80</f>
        <v/>
      </c>
      <c r="T95" s="336" t="str">
        <f>'Bond buy_1_V4_Oct25'!U80</f>
        <v>Fixed</v>
      </c>
      <c r="U95" s="455"/>
      <c r="V95" s="479">
        <f>'Bond buy_1_V4_Oct25'!W80</f>
        <v>0</v>
      </c>
      <c r="W95" s="336" t="str">
        <f>'Bond buy_1_V4_Oct25'!X80</f>
        <v>At Maturity
</v>
      </c>
      <c r="X95" s="358">
        <f>'Bond buy_1_V4_Oct25'!Y80</f>
        <v>0</v>
      </c>
      <c r="Y95" s="322" t="str">
        <f>'Bond buy_1_V4_Oct25'!Z80</f>
        <v>Actual/365</v>
      </c>
      <c r="Z95" s="363" t="str">
        <f>'Bond buy_1_V4_Oct25'!AA80</f>
        <v>AAA</v>
      </c>
      <c r="AA95" s="363" t="str">
        <f>'Bond buy_1_V4_Oct25'!AB80</f>
        <v>AAA(tha)</v>
      </c>
      <c r="AB95" s="336" t="str">
        <f>'Bond buy_1_V4_Oct25'!AC80</f>
        <v>Active</v>
      </c>
      <c r="AC95" s="340">
        <f>'Bond buy_1_V4_Oct25'!AD80</f>
        <v>45961.45833</v>
      </c>
      <c r="AD95" s="337">
        <f>'Bond buy_1_V4_Oct25'!AE80</f>
        <v>45961</v>
      </c>
      <c r="AE95" s="454"/>
    </row>
    <row r="96">
      <c r="A96" s="336">
        <f>'Bond buy_1_V4_Oct25'!B81</f>
        <v>90007</v>
      </c>
      <c r="B96" s="336" t="str">
        <f>'Bond buy_1_V4_Oct25'!C81</f>
        <v>BOT25NA</v>
      </c>
      <c r="C96" s="315">
        <f>'Bond buy_1_V4_Oct25'!D81</f>
        <v>303</v>
      </c>
      <c r="D96" s="336">
        <f>'Bond buy_1_V4_Oct25'!E81</f>
        <v>101</v>
      </c>
      <c r="E96" s="336" t="str">
        <f>'Bond buy_1_V4_Oct25'!F81</f>
        <v>Buy</v>
      </c>
      <c r="F96" s="337">
        <f>'Bond buy_1_V4_Oct25'!G81</f>
        <v>45917</v>
      </c>
      <c r="G96" s="337">
        <f>'Bond buy_1_V4_Oct25'!H81</f>
        <v>45919</v>
      </c>
      <c r="H96" s="337">
        <f>'Bond buy_1_V4_Oct25'!I81</f>
        <v>45967</v>
      </c>
      <c r="I96" s="336" t="str">
        <f>'Bond buy_1_V4_Oct25'!J81</f>
        <v>THB</v>
      </c>
      <c r="J96" s="346">
        <f>'Bond buy_1_V4_Oct25'!K81</f>
        <v>100000000</v>
      </c>
      <c r="K96" s="358">
        <f>'Bond buy_1_V4_Oct25'!L81</f>
        <v>100.22</v>
      </c>
      <c r="L96" s="358">
        <f>'Bond buy_1_V4_Oct25'!M81</f>
        <v>100.257613</v>
      </c>
      <c r="M96" s="346">
        <f>'Bond buy_1_V4_Oct25'!N81</f>
        <v>1258191.781</v>
      </c>
      <c r="N96" s="358">
        <f>'Bond buy_1_V4_Oct25'!O81</f>
        <v>100.22</v>
      </c>
      <c r="O96" s="370" t="str">
        <f>'Bond buy_1_V4_Oct25'!P81</f>
        <v>AMC</v>
      </c>
      <c r="P96" s="346">
        <f>'Bond buy_1_V4_Oct25'!Q81</f>
        <v>100257613</v>
      </c>
      <c r="Q96" s="346">
        <f>'Bond buy_1_V4_Oct25'!R81</f>
        <v>100220000</v>
      </c>
      <c r="R96" s="346" t="str">
        <f>'Bond buy_1_V4_Oct25'!S81</f>
        <v/>
      </c>
      <c r="S96" s="347">
        <f>'Bond buy_1_V4_Oct25'!T81</f>
        <v>45783</v>
      </c>
      <c r="T96" s="336" t="str">
        <f>'Bond buy_1_V4_Oct25'!U81</f>
        <v>Fixed</v>
      </c>
      <c r="U96" s="455"/>
      <c r="V96" s="479">
        <f>'Bond buy_1_V4_Oct25'!W81</f>
        <v>0</v>
      </c>
      <c r="W96" s="336" t="str">
        <f>'Bond buy_1_V4_Oct25'!X81</f>
        <v>Semi-Annual</v>
      </c>
      <c r="X96" s="358">
        <f>'Bond buy_1_V4_Oct25'!Y81</f>
        <v>2.58</v>
      </c>
      <c r="Y96" s="322" t="str">
        <f>'Bond buy_1_V4_Oct25'!Z81</f>
        <v>Actual/365</v>
      </c>
      <c r="Z96" s="363" t="str">
        <f>'Bond buy_1_V4_Oct25'!AA81</f>
        <v>AAA</v>
      </c>
      <c r="AA96" s="363" t="str">
        <f>'Bond buy_1_V4_Oct25'!AB81</f>
        <v>AAA(tha)</v>
      </c>
      <c r="AB96" s="336" t="str">
        <f>'Bond buy_1_V4_Oct25'!AC81</f>
        <v>Active</v>
      </c>
      <c r="AC96" s="340">
        <f>'Bond buy_1_V4_Oct25'!AD81</f>
        <v>45961.45833</v>
      </c>
      <c r="AD96" s="337">
        <f>'Bond buy_1_V4_Oct25'!AE81</f>
        <v>45961</v>
      </c>
      <c r="AE96" s="454"/>
    </row>
    <row r="97">
      <c r="A97" s="336">
        <f>'Bond buy_1_V4_Oct25'!B82</f>
        <v>90008</v>
      </c>
      <c r="B97" s="336" t="str">
        <f>'Bond buy_1_V4_Oct25'!C82</f>
        <v>TB26211A</v>
      </c>
      <c r="C97" s="315">
        <f>'Bond buy_1_V4_Oct25'!D82</f>
        <v>401</v>
      </c>
      <c r="D97" s="336">
        <f>'Bond buy_1_V4_Oct25'!E82</f>
        <v>102</v>
      </c>
      <c r="E97" s="336" t="str">
        <f>'Bond buy_1_V4_Oct25'!F82</f>
        <v>Buy</v>
      </c>
      <c r="F97" s="337">
        <f>'Bond buy_1_V4_Oct25'!G82</f>
        <v>45917</v>
      </c>
      <c r="G97" s="337">
        <f>'Bond buy_1_V4_Oct25'!H82</f>
        <v>45919</v>
      </c>
      <c r="H97" s="337">
        <f>'Bond buy_1_V4_Oct25'!I82</f>
        <v>46064</v>
      </c>
      <c r="I97" s="336" t="str">
        <f>'Bond buy_1_V4_Oct25'!J82</f>
        <v>THB</v>
      </c>
      <c r="J97" s="346">
        <f>'Bond buy_1_V4_Oct25'!K82</f>
        <v>100000000</v>
      </c>
      <c r="K97" s="358">
        <f>'Bond buy_1_V4_Oct25'!L82</f>
        <v>99.45</v>
      </c>
      <c r="L97" s="358">
        <f>'Bond buy_1_V4_Oct25'!M82</f>
        <v>99.396107</v>
      </c>
      <c r="M97" s="346">
        <f>'Bond buy_1_V4_Oct25'!N82</f>
        <v>0</v>
      </c>
      <c r="N97" s="358">
        <f>'Bond buy_1_V4_Oct25'!O82</f>
        <v>99.45</v>
      </c>
      <c r="O97" s="370" t="str">
        <f>'Bond buy_1_V4_Oct25'!P82</f>
        <v>FVOCI</v>
      </c>
      <c r="P97" s="346">
        <f>'Bond buy_1_V4_Oct25'!Q82</f>
        <v>99396107</v>
      </c>
      <c r="Q97" s="346">
        <f>'Bond buy_1_V4_Oct25'!R82</f>
        <v>99450000</v>
      </c>
      <c r="R97" s="346">
        <f>'Bond buy_1_V4_Oct25'!S82</f>
        <v>99450000</v>
      </c>
      <c r="S97" s="347" t="str">
        <f>'Bond buy_1_V4_Oct25'!T82</f>
        <v/>
      </c>
      <c r="T97" s="336" t="str">
        <f>'Bond buy_1_V4_Oct25'!U82</f>
        <v>Fixed</v>
      </c>
      <c r="U97" s="455"/>
      <c r="V97" s="479">
        <f>'Bond buy_1_V4_Oct25'!W82</f>
        <v>0</v>
      </c>
      <c r="W97" s="336" t="str">
        <f>'Bond buy_1_V4_Oct25'!X82</f>
        <v>At Maturity</v>
      </c>
      <c r="X97" s="358">
        <f>'Bond buy_1_V4_Oct25'!Y82</f>
        <v>0</v>
      </c>
      <c r="Y97" s="322" t="str">
        <f>'Bond buy_1_V4_Oct25'!Z82</f>
        <v>Actual/365</v>
      </c>
      <c r="Z97" s="363" t="str">
        <f>'Bond buy_1_V4_Oct25'!AA82</f>
        <v>AAA</v>
      </c>
      <c r="AA97" s="363" t="str">
        <f>'Bond buy_1_V4_Oct25'!AB82</f>
        <v>AAA(tha)</v>
      </c>
      <c r="AB97" s="336" t="str">
        <f>'Bond buy_1_V4_Oct25'!AC82</f>
        <v>Active</v>
      </c>
      <c r="AC97" s="340">
        <f>'Bond buy_1_V4_Oct25'!AD82</f>
        <v>45961.45833</v>
      </c>
      <c r="AD97" s="337">
        <f>'Bond buy_1_V4_Oct25'!AE82</f>
        <v>45961</v>
      </c>
      <c r="AE97" s="454"/>
    </row>
    <row r="98">
      <c r="A98" s="336">
        <f>'Bond buy_1_V4_Oct25'!B83</f>
        <v>90009</v>
      </c>
      <c r="B98" s="336" t="str">
        <f>'Bond buy_1_V4_Oct25'!C83</f>
        <v>BOTF267A</v>
      </c>
      <c r="C98" s="315">
        <f>'Bond buy_1_V4_Oct25'!D83</f>
        <v>402</v>
      </c>
      <c r="D98" s="336">
        <f>'Bond buy_1_V4_Oct25'!E83</f>
        <v>102</v>
      </c>
      <c r="E98" s="336" t="str">
        <f>'Bond buy_1_V4_Oct25'!F83</f>
        <v>Buy</v>
      </c>
      <c r="F98" s="337">
        <f>'Bond buy_1_V4_Oct25'!G83</f>
        <v>45917</v>
      </c>
      <c r="G98" s="337">
        <f>'Bond buy_1_V4_Oct25'!H83</f>
        <v>45919</v>
      </c>
      <c r="H98" s="337">
        <f>'Bond buy_1_V4_Oct25'!I83</f>
        <v>46204</v>
      </c>
      <c r="I98" s="336" t="str">
        <f>'Bond buy_1_V4_Oct25'!J83</f>
        <v>THB</v>
      </c>
      <c r="J98" s="346">
        <f>'Bond buy_1_V4_Oct25'!K83</f>
        <v>100000000</v>
      </c>
      <c r="K98" s="358">
        <f>'Bond buy_1_V4_Oct25'!L83</f>
        <v>100.11</v>
      </c>
      <c r="L98" s="358">
        <f>'Bond buy_1_V4_Oct25'!M83</f>
        <v>100.028491</v>
      </c>
      <c r="M98" s="346">
        <f>'Bond buy_1_V4_Oct25'!N83</f>
        <v>138414.2466</v>
      </c>
      <c r="N98" s="358">
        <f>'Bond buy_1_V4_Oct25'!O83</f>
        <v>100.11</v>
      </c>
      <c r="O98" s="370" t="str">
        <f>'Bond buy_1_V4_Oct25'!P83</f>
        <v>FVOCI</v>
      </c>
      <c r="P98" s="346">
        <f>'Bond buy_1_V4_Oct25'!Q83</f>
        <v>100028491</v>
      </c>
      <c r="Q98" s="346">
        <f>'Bond buy_1_V4_Oct25'!R83</f>
        <v>100110000</v>
      </c>
      <c r="R98" s="346">
        <f>'Bond buy_1_V4_Oct25'!S83</f>
        <v>100110000</v>
      </c>
      <c r="S98" s="347">
        <f>'Bond buy_1_V4_Oct25'!T83</f>
        <v>45931</v>
      </c>
      <c r="T98" s="336" t="str">
        <f>'Bond buy_1_V4_Oct25'!U83</f>
        <v>Floating</v>
      </c>
      <c r="U98" s="455"/>
      <c r="V98" s="479">
        <f>'Bond buy_1_V4_Oct25'!W83</f>
        <v>0.05</v>
      </c>
      <c r="W98" s="336" t="str">
        <f>'Bond buy_1_V4_Oct25'!X83</f>
        <v>Quarterly</v>
      </c>
      <c r="X98" s="358">
        <f>'Bond buy_1_V4_Oct25'!Y83</f>
        <v>1.68404</v>
      </c>
      <c r="Y98" s="322" t="str">
        <f>'Bond buy_1_V4_Oct25'!Z83</f>
        <v>Actual/365</v>
      </c>
      <c r="Z98" s="363" t="str">
        <f>'Bond buy_1_V4_Oct25'!AA83</f>
        <v>AAA</v>
      </c>
      <c r="AA98" s="363" t="str">
        <f>'Bond buy_1_V4_Oct25'!AB83</f>
        <v>AAA(tha)</v>
      </c>
      <c r="AB98" s="336" t="str">
        <f>'Bond buy_1_V4_Oct25'!AC83</f>
        <v>Active</v>
      </c>
      <c r="AC98" s="340">
        <f>'Bond buy_1_V4_Oct25'!AD83</f>
        <v>45961.45833</v>
      </c>
      <c r="AD98" s="337">
        <f>'Bond buy_1_V4_Oct25'!AE83</f>
        <v>45961</v>
      </c>
      <c r="AE98" s="454"/>
    </row>
    <row r="99">
      <c r="A99" s="336">
        <f>RRP_1_V4_Sep25!B129</f>
        <v>70001</v>
      </c>
      <c r="B99" s="336" t="str">
        <f>RRP_1_V4_Sep25!C129</f>
        <v>LB29DA</v>
      </c>
      <c r="C99" s="315">
        <f>RRP_1_V4_Sep25!D129</f>
        <v>301</v>
      </c>
      <c r="D99" s="336">
        <f>RRP_1_V4_Sep25!E129</f>
        <v>101</v>
      </c>
      <c r="E99" s="336" t="str">
        <f>RRP_1_V4_Sep25!F129</f>
        <v>ReverseRepo</v>
      </c>
      <c r="F99" s="337">
        <f>RRP_1_V4_Sep25!G129</f>
        <v>45905</v>
      </c>
      <c r="G99" s="337">
        <f>RRP_1_V4_Sep25!H129</f>
        <v>45908</v>
      </c>
      <c r="H99" s="337">
        <f>RRP_1_V4_Sep25!I129</f>
        <v>45915</v>
      </c>
      <c r="I99" s="336" t="str">
        <f>RRP_1_V4_Sep25!J129</f>
        <v>THB</v>
      </c>
      <c r="J99" s="346">
        <f>RRP_1_V4_Sep25!K129</f>
        <v>205000000</v>
      </c>
      <c r="K99" s="358">
        <f>RRP_1_V4_Sep25!L129</f>
        <v>99.88</v>
      </c>
      <c r="L99" s="358">
        <f>RRP_1_V4_Sep25!M129</f>
        <v>99.85</v>
      </c>
      <c r="M99" s="346">
        <f>RRP_1_V4_Sep25!N129</f>
        <v>0</v>
      </c>
      <c r="N99" s="358">
        <f>RRP_1_V4_Sep25!O129</f>
        <v>99.88</v>
      </c>
      <c r="O99" s="370" t="str">
        <f>RRP_1_V4_Sep25!P129</f>
        <v>FVOCI</v>
      </c>
      <c r="P99" s="346">
        <f>RRP_1_V4_Sep25!Q129</f>
        <v>204692500</v>
      </c>
      <c r="Q99" s="346">
        <f>RRP_1_V4_Sep25!R129</f>
        <v>204754000</v>
      </c>
      <c r="R99" s="346">
        <f>RRP_1_V4_Sep25!S129</f>
        <v>204754000</v>
      </c>
      <c r="S99" s="347">
        <f>RRP_1_V4_Sep25!T129</f>
        <v>45825</v>
      </c>
      <c r="T99" s="336" t="str">
        <f>RRP_1_V4_Sep25!U129</f>
        <v>Fixed</v>
      </c>
      <c r="U99" s="455" t="str">
        <f>RRP_1_V4_Sep25!V129</f>
        <v> </v>
      </c>
      <c r="V99" s="479">
        <f>RRP_1_V4_Sep25!W129</f>
        <v>0</v>
      </c>
      <c r="W99" s="336" t="str">
        <f>RRP_1_V4_Sep25!X129</f>
        <v>Semi-Annual</v>
      </c>
      <c r="X99" s="358">
        <f>RRP_1_V4_Sep25!Y129</f>
        <v>1.6</v>
      </c>
      <c r="Y99" s="322" t="str">
        <f>RRP_1_V4_Sep25!Z129</f>
        <v>Actual/365</v>
      </c>
      <c r="Z99" s="363" t="str">
        <f>RRP_1_V4_Sep25!AA129</f>
        <v>AAA</v>
      </c>
      <c r="AA99" s="363" t="str">
        <f>RRP_1_V4_Sep25!AB129</f>
        <v>AAA(tha)</v>
      </c>
      <c r="AB99" s="353" t="str">
        <f>RRP_1_V4_Sep25!AC129</f>
        <v>Matured</v>
      </c>
      <c r="AC99" s="340">
        <f>RRP_1_V4_Sep25!AD129</f>
        <v>45930</v>
      </c>
      <c r="AD99" s="337">
        <f>RRP_1_V4_Sep25!AE129</f>
        <v>45930</v>
      </c>
      <c r="AE99" s="454"/>
    </row>
    <row r="100">
      <c r="A100" s="336">
        <f>RRP_2_V4_Oct25!B31</f>
        <v>70002</v>
      </c>
      <c r="B100" s="336" t="str">
        <f>RRP_2_V4_Oct25!C31</f>
        <v>LB28DA</v>
      </c>
      <c r="C100" s="315">
        <f>RRP_2_V4_Oct25!D31</f>
        <v>302</v>
      </c>
      <c r="D100" s="336">
        <f>RRP_2_V4_Oct25!E31</f>
        <v>102</v>
      </c>
      <c r="E100" s="336" t="str">
        <f>RRP_2_V4_Oct25!F31</f>
        <v>ReverseRepo</v>
      </c>
      <c r="F100" s="337">
        <f>RRP_2_V4_Oct25!G31</f>
        <v>45926</v>
      </c>
      <c r="G100" s="337">
        <f>RRP_2_V4_Oct25!H31</f>
        <v>45929</v>
      </c>
      <c r="H100" s="337">
        <f>RRP_2_V4_Oct25!I31</f>
        <v>47104</v>
      </c>
      <c r="I100" s="336" t="str">
        <f>RRP_2_V4_Oct25!J31</f>
        <v>THB</v>
      </c>
      <c r="J100" s="346">
        <f>RRP_2_V4_Oct25!K31</f>
        <v>305000000</v>
      </c>
      <c r="K100" s="358">
        <f>RRP_2_V4_Oct25!L31</f>
        <v>104.59</v>
      </c>
      <c r="L100" s="358">
        <f>RRP_2_V4_Oct25!M31</f>
        <v>99.86</v>
      </c>
      <c r="M100" s="346">
        <f>RRP_2_V4_Oct25!N31</f>
        <v>0</v>
      </c>
      <c r="N100" s="358">
        <f>RRP_2_V4_Oct25!O31</f>
        <v>104.59</v>
      </c>
      <c r="O100" s="370" t="str">
        <f>RRP_2_V4_Oct25!P31</f>
        <v>AMC</v>
      </c>
      <c r="P100" s="346">
        <f>RRP_2_V4_Oct25!Q31</f>
        <v>304573000</v>
      </c>
      <c r="Q100" s="346">
        <f>RRP_2_V4_Oct25!R31</f>
        <v>318999500</v>
      </c>
      <c r="R100" s="346" t="str">
        <f>RRP_2_V4_Oct25!S31</f>
        <v/>
      </c>
      <c r="S100" s="347">
        <f>RRP_2_V4_Oct25!T31</f>
        <v>45825</v>
      </c>
      <c r="T100" s="336" t="str">
        <f>RRP_2_V4_Oct25!U31</f>
        <v>Fixed</v>
      </c>
      <c r="U100" s="455"/>
      <c r="V100" s="479">
        <f>RRP_2_V4_Oct25!W31</f>
        <v>0</v>
      </c>
      <c r="W100" s="336" t="str">
        <f>RRP_2_V4_Oct25!X31</f>
        <v>Semi-Annual</v>
      </c>
      <c r="X100" s="358">
        <f>RRP_2_V4_Oct25!Y31</f>
        <v>2.875</v>
      </c>
      <c r="Y100" s="322" t="str">
        <f>RRP_2_V4_Oct25!Z31</f>
        <v>Actual/365</v>
      </c>
      <c r="Z100" s="363" t="str">
        <f>RRP_2_V4_Oct25!AA31</f>
        <v>AAA</v>
      </c>
      <c r="AA100" s="363" t="str">
        <f>RRP_2_V4_Oct25!AB31</f>
        <v>AAA(tha)</v>
      </c>
      <c r="AB100" s="353" t="str">
        <f>RRP_2_V4_Oct25!AC31</f>
        <v>Matured</v>
      </c>
      <c r="AC100" s="340">
        <f>RRP_2_V4_Oct25!AD31</f>
        <v>45961</v>
      </c>
      <c r="AD100" s="337">
        <f>RRP_2_V4_Oct25!AE31</f>
        <v>45961</v>
      </c>
      <c r="AE100" s="454"/>
    </row>
    <row r="101">
      <c r="A101" s="336">
        <f>Repo_1_V4_Sep25!B113</f>
        <v>70003</v>
      </c>
      <c r="B101" s="336" t="str">
        <f>Repo_1_V4_Sep25!C113</f>
        <v>LB616A</v>
      </c>
      <c r="C101" s="315">
        <f>Repo_1_V4_Sep25!D113</f>
        <v>301</v>
      </c>
      <c r="D101" s="336">
        <f>Repo_1_V4_Sep25!E113</f>
        <v>103</v>
      </c>
      <c r="E101" s="336" t="str">
        <f>Repo_1_V4_Sep25!F113</f>
        <v>Repo</v>
      </c>
      <c r="F101" s="337">
        <f>Repo_1_V4_Sep25!G113</f>
        <v>45922</v>
      </c>
      <c r="G101" s="337">
        <f>Repo_1_V4_Sep25!H113</f>
        <v>45924</v>
      </c>
      <c r="H101" s="337">
        <f>Repo_1_V4_Sep25!I113</f>
        <v>58983</v>
      </c>
      <c r="I101" s="336" t="str">
        <f>Repo_1_V4_Sep25!J113</f>
        <v>THB</v>
      </c>
      <c r="J101" s="346">
        <f>Repo_1_V4_Sep25!K113</f>
        <v>50000000</v>
      </c>
      <c r="K101" s="358">
        <f>Repo_1_V4_Sep25!L113</f>
        <v>170.81</v>
      </c>
      <c r="L101" s="358">
        <f>Repo_1_V4_Sep25!M113</f>
        <v>170.803637</v>
      </c>
      <c r="M101" s="346">
        <f>Repo_1_V4_Sep25!N113</f>
        <v>697602.7397</v>
      </c>
      <c r="N101" s="358">
        <f>Repo_1_V4_Sep25!O113</f>
        <v>170.803637</v>
      </c>
      <c r="O101" s="370" t="str">
        <f>Repo_1_V4_Sep25!P113</f>
        <v>AMC</v>
      </c>
      <c r="P101" s="346">
        <f>Repo_1_V4_Sep25!Q113</f>
        <v>85401818.5</v>
      </c>
      <c r="Q101" s="346">
        <f>Repo_1_V4_Sep25!R113</f>
        <v>85405000</v>
      </c>
      <c r="R101" s="346" t="str">
        <f>Repo_1_V4_Sep25!S113</f>
        <v/>
      </c>
      <c r="S101" s="347">
        <f>Repo_1_V4_Sep25!T113</f>
        <v>45825</v>
      </c>
      <c r="T101" s="336" t="str">
        <f>Repo_1_V4_Sep25!U113</f>
        <v>Fixed</v>
      </c>
      <c r="U101" s="455" t="str">
        <f>Repo_1_V4_Sep25!V113</f>
        <v> </v>
      </c>
      <c r="V101" s="479">
        <f>Repo_1_V4_Sep25!W113</f>
        <v>0</v>
      </c>
      <c r="W101" s="336" t="str">
        <f>Repo_1_V4_Sep25!X113</f>
        <v>Semi-Annual</v>
      </c>
      <c r="X101" s="358">
        <f>Repo_1_V4_Sep25!Y113</f>
        <v>4.85</v>
      </c>
      <c r="Y101" s="322" t="str">
        <f>Repo_1_V4_Sep25!Z113</f>
        <v>Actual/365</v>
      </c>
      <c r="Z101" s="363" t="str">
        <f>Repo_1_V4_Sep25!AA113</f>
        <v>AAA</v>
      </c>
      <c r="AA101" s="363" t="str">
        <f>Repo_1_V4_Sep25!AB113</f>
        <v>AAA(tha)</v>
      </c>
      <c r="AB101" s="353" t="str">
        <f>Repo_1_V4_Sep25!AC113</f>
        <v>Matured</v>
      </c>
      <c r="AC101" s="340">
        <f>Repo_1_V4_Sep25!AD113</f>
        <v>45922.45833</v>
      </c>
      <c r="AD101" s="337">
        <f>Repo_1_V4_Sep25!AE113</f>
        <v>45930</v>
      </c>
      <c r="AE101" s="454"/>
    </row>
    <row r="102">
      <c r="A102" s="336">
        <f>Repo_2_V4_Oct25!B31</f>
        <v>70004</v>
      </c>
      <c r="B102" s="336" t="str">
        <f>Repo_2_V4_Oct25!C31</f>
        <v>BOT25NA</v>
      </c>
      <c r="C102" s="315">
        <f>Repo_2_V4_Oct25!D31</f>
        <v>402</v>
      </c>
      <c r="D102" s="336">
        <f>Repo_2_V4_Oct25!E31</f>
        <v>102</v>
      </c>
      <c r="E102" s="336" t="str">
        <f>Repo_2_V4_Oct25!F31</f>
        <v>Repo</v>
      </c>
      <c r="F102" s="337">
        <f>Repo_2_V4_Oct25!G31</f>
        <v>45924</v>
      </c>
      <c r="G102" s="337">
        <f>Repo_2_V4_Oct25!H31</f>
        <v>45926</v>
      </c>
      <c r="H102" s="337">
        <f>Repo_2_V4_Oct25!I31</f>
        <v>45933</v>
      </c>
      <c r="I102" s="336" t="str">
        <f>Repo_2_V4_Oct25!J31</f>
        <v>THB</v>
      </c>
      <c r="J102" s="346">
        <f>Repo_2_V4_Oct25!K31</f>
        <v>30000000</v>
      </c>
      <c r="K102" s="358">
        <f>Repo_2_V4_Oct25!L31</f>
        <v>100.1</v>
      </c>
      <c r="L102" s="358">
        <f>Repo_2_V4_Oct25!M31</f>
        <v>100.257613</v>
      </c>
      <c r="M102" s="346">
        <f>Repo_2_V4_Oct25!N31</f>
        <v>377457.5342</v>
      </c>
      <c r="N102" s="358">
        <f>Repo_2_V4_Oct25!O31</f>
        <v>100.1</v>
      </c>
      <c r="O102" s="370" t="str">
        <f>Repo_2_V4_Oct25!P31</f>
        <v>FVOCI</v>
      </c>
      <c r="P102" s="346">
        <f>Repo_2_V4_Oct25!Q31</f>
        <v>30077283.9</v>
      </c>
      <c r="Q102" s="346">
        <f>Repo_2_V4_Oct25!R31</f>
        <v>30030000</v>
      </c>
      <c r="R102" s="346">
        <f>Repo_2_V4_Oct25!S31</f>
        <v>30030000</v>
      </c>
      <c r="S102" s="347">
        <f>Repo_2_V4_Oct25!T31</f>
        <v>45783</v>
      </c>
      <c r="T102" s="336" t="str">
        <f>Repo_2_V4_Oct25!U31</f>
        <v>Fixed</v>
      </c>
      <c r="U102" s="455"/>
      <c r="V102" s="479">
        <f>Repo_2_V4_Oct25!W31</f>
        <v>0</v>
      </c>
      <c r="W102" s="336" t="str">
        <f>Repo_2_V4_Oct25!X31</f>
        <v>Semi-Annual</v>
      </c>
      <c r="X102" s="358">
        <f>Repo_2_V4_Oct25!Y31</f>
        <v>2.58</v>
      </c>
      <c r="Y102" s="322" t="str">
        <f>Repo_2_V4_Oct25!Z31</f>
        <v>Actual/365</v>
      </c>
      <c r="Z102" s="363" t="str">
        <f>Repo_2_V4_Oct25!AA31</f>
        <v>AAA</v>
      </c>
      <c r="AA102" s="363" t="str">
        <f>Repo_2_V4_Oct25!AB31</f>
        <v>AAA(tha)</v>
      </c>
      <c r="AB102" s="353" t="str">
        <f>Repo_2_V4_Oct25!AC31</f>
        <v>Matured</v>
      </c>
      <c r="AC102" s="340">
        <f>Repo_2_V4_Oct25!AD31</f>
        <v>45961.70833</v>
      </c>
      <c r="AD102" s="337">
        <f>Repo_2_V4_Oct25!AE31</f>
        <v>45961</v>
      </c>
      <c r="AE102" s="454"/>
    </row>
    <row r="103">
      <c r="A103" s="336">
        <f>'Bond Buy-Sell_V4_Sep25 + Oct25'!A212</f>
        <v>90010</v>
      </c>
      <c r="B103" s="336" t="str">
        <f>'Bond Buy-Sell_V4_Sep25 + Oct25'!B212</f>
        <v>EXIM266A</v>
      </c>
      <c r="C103" s="315">
        <f>'Bond Buy-Sell_V4_Sep25 + Oct25'!C212</f>
        <v>403</v>
      </c>
      <c r="D103" s="336">
        <f>'Bond Buy-Sell_V4_Sep25 + Oct25'!D212</f>
        <v>101</v>
      </c>
      <c r="E103" s="336" t="str">
        <f>'Bond Buy-Sell_V4_Sep25 + Oct25'!E212</f>
        <v>Buy</v>
      </c>
      <c r="F103" s="337">
        <f>'Bond Buy-Sell_V4_Sep25 + Oct25'!F212</f>
        <v>45955</v>
      </c>
      <c r="G103" s="337">
        <f>'Bond Buy-Sell_V4_Sep25 + Oct25'!G212</f>
        <v>45959</v>
      </c>
      <c r="H103" s="337">
        <f>'Bond Buy-Sell_V4_Sep25 + Oct25'!H212</f>
        <v>46179</v>
      </c>
      <c r="I103" s="336" t="str">
        <f>'Bond Buy-Sell_V4_Sep25 + Oct25'!I212</f>
        <v>THB</v>
      </c>
      <c r="J103" s="346">
        <f>'Bond Buy-Sell_V4_Sep25 + Oct25'!J212</f>
        <v>100000000</v>
      </c>
      <c r="K103" s="358">
        <f>'Bond Buy-Sell_V4_Sep25 + Oct25'!K212</f>
        <v>101.9</v>
      </c>
      <c r="L103" s="358">
        <f>'Bond Buy-Sell_V4_Sep25 + Oct25'!L212</f>
        <v>101.95</v>
      </c>
      <c r="M103" s="346">
        <f>'Bond Buy-Sell_V4_Sep25 + Oct25'!M212</f>
        <v>336000</v>
      </c>
      <c r="N103" s="358">
        <f>'Bond Buy-Sell_V4_Sep25 + Oct25'!N212</f>
        <v>102.236</v>
      </c>
      <c r="O103" s="370" t="str">
        <f>'Bond Buy-Sell_V4_Sep25 + Oct25'!O212</f>
        <v>FVOCI</v>
      </c>
      <c r="P103" s="346">
        <f>'Bond Buy-Sell_V4_Sep25 + Oct25'!P212</f>
        <v>101950000</v>
      </c>
      <c r="Q103" s="346">
        <f>'Bond Buy-Sell_V4_Sep25 + Oct25'!Q212</f>
        <v>101900000</v>
      </c>
      <c r="R103" s="346">
        <f>'Bond Buy-Sell_V4_Sep25 + Oct25'!R212</f>
        <v>102236000</v>
      </c>
      <c r="S103" s="347">
        <f>'Bond Buy-Sell_V4_Sep25 + Oct25'!S212</f>
        <v>45814</v>
      </c>
      <c r="T103" s="336" t="str">
        <f>'Bond Buy-Sell_V4_Sep25 + Oct25'!T212</f>
        <v>Fixed</v>
      </c>
      <c r="U103" s="455" t="str">
        <f>'Bond Buy-Sell_V4_Sep25 + Oct25'!U212</f>
        <v> </v>
      </c>
      <c r="V103" s="479">
        <f>'Bond Buy-Sell_V4_Sep25 + Oct25'!V212</f>
        <v>0</v>
      </c>
      <c r="W103" s="336" t="str">
        <f>'Bond Buy-Sell_V4_Sep25 + Oct25'!W212</f>
        <v>Semi-annual</v>
      </c>
      <c r="X103" s="358">
        <f>'Bond Buy-Sell_V4_Sep25 + Oct25'!X212</f>
        <v>2.71</v>
      </c>
      <c r="Y103" s="322" t="str">
        <f>'Bond Buy-Sell_V4_Sep25 + Oct25'!Y212</f>
        <v>30/360</v>
      </c>
      <c r="Z103" s="363" t="str">
        <f>'Bond Buy-Sell_V4_Sep25 + Oct25'!Z212</f>
        <v/>
      </c>
      <c r="AA103" s="363" t="str">
        <f>'Bond Buy-Sell_V4_Sep25 + Oct25'!AA212</f>
        <v>AAA(tha)</v>
      </c>
      <c r="AB103" s="353" t="str">
        <f>'Bond Buy-Sell_V4_Sep25 + Oct25'!AB212</f>
        <v>Active</v>
      </c>
      <c r="AC103" s="340">
        <f>'Bond Buy-Sell_V4_Sep25 + Oct25'!AC212</f>
        <v>45961</v>
      </c>
      <c r="AD103" s="337">
        <f>'Bond Buy-Sell_V4_Sep25 + Oct25'!AD212</f>
        <v>45961</v>
      </c>
      <c r="AE103" s="454"/>
    </row>
    <row r="104">
      <c r="A104" s="336">
        <f>'Bond sell_1_V4_Oct25'!B49</f>
        <v>90011</v>
      </c>
      <c r="B104" s="336" t="str">
        <f>'Bond sell_1_V4_Oct25'!C49</f>
        <v>GSB26OA</v>
      </c>
      <c r="C104" s="315">
        <f>'Bond sell_1_V4_Oct25'!D49</f>
        <v>403</v>
      </c>
      <c r="D104" s="336">
        <f>'Bond sell_1_V4_Oct25'!E49</f>
        <v>102</v>
      </c>
      <c r="E104" s="336" t="str">
        <f>'Bond sell_1_V4_Oct25'!F49</f>
        <v>Sell</v>
      </c>
      <c r="F104" s="337">
        <f>'Bond sell_1_V4_Oct25'!G49</f>
        <v>45950</v>
      </c>
      <c r="G104" s="337">
        <f>'Bond sell_1_V4_Oct25'!H49</f>
        <v>45952</v>
      </c>
      <c r="H104" s="337">
        <f>'Bond sell_1_V4_Oct25'!I49</f>
        <v>46311</v>
      </c>
      <c r="I104" s="336" t="str">
        <f>'Bond sell_1_V4_Oct25'!J49</f>
        <v>THB</v>
      </c>
      <c r="J104" s="346">
        <f>'Bond sell_1_V4_Oct25'!K49</f>
        <v>50000000</v>
      </c>
      <c r="K104" s="358">
        <f>'Bond sell_1_V4_Oct25'!L49</f>
        <v>100.22</v>
      </c>
      <c r="L104" s="358">
        <f>'Bond sell_1_V4_Oct25'!M49</f>
        <v>100.2</v>
      </c>
      <c r="M104" s="346">
        <f>'Bond sell_1_V4_Oct25'!N49</f>
        <v>34726.0274</v>
      </c>
      <c r="N104" s="358">
        <f>'Bond sell_1_V4_Oct25'!O49</f>
        <v>100.2894521</v>
      </c>
      <c r="O104" s="370" t="str">
        <f>'Bond sell_1_V4_Oct25'!P49</f>
        <v>FVOCI</v>
      </c>
      <c r="P104" s="346">
        <f>'Bond sell_1_V4_Oct25'!Q49</f>
        <v>50100000</v>
      </c>
      <c r="Q104" s="346">
        <f>'Bond sell_1_V4_Oct25'!R49</f>
        <v>50110000</v>
      </c>
      <c r="R104" s="346">
        <f>'Bond sell_1_V4_Oct25'!S49</f>
        <v>50144726.03</v>
      </c>
      <c r="S104" s="347">
        <f>'Bond sell_1_V4_Oct25'!T49</f>
        <v>45946</v>
      </c>
      <c r="T104" s="336" t="str">
        <f>'Bond sell_1_V4_Oct25'!U49</f>
        <v>Fixed</v>
      </c>
      <c r="U104" s="455"/>
      <c r="V104" s="479">
        <f>'Bond sell_1_V4_Oct25'!W49</f>
        <v>0</v>
      </c>
      <c r="W104" s="336" t="str">
        <f>'Bond sell_1_V4_Oct25'!X49</f>
        <v>Semi-Annual</v>
      </c>
      <c r="X104" s="358">
        <f>'Bond sell_1_V4_Oct25'!Y49</f>
        <v>1.69</v>
      </c>
      <c r="Y104" s="322" t="str">
        <f>'Bond sell_1_V4_Oct25'!Z49</f>
        <v>Actual/365</v>
      </c>
      <c r="Z104" s="363" t="str">
        <f>'Bond sell_1_V4_Oct25'!AA49</f>
        <v>AAA</v>
      </c>
      <c r="AA104" s="363" t="str">
        <f>'Bond sell_1_V4_Oct25'!AB49</f>
        <v>AAA(tha)</v>
      </c>
      <c r="AB104" s="353" t="str">
        <f>'Bond sell_1_V4_Oct25'!AC49</f>
        <v>Active</v>
      </c>
      <c r="AC104" s="340">
        <f>'Bond sell_1_V4_Oct25'!AD49</f>
        <v>45952.45833</v>
      </c>
      <c r="AD104" s="337">
        <f>'Bond sell_1_V4_Oct25'!AE49</f>
        <v>45961</v>
      </c>
      <c r="AE104" s="454"/>
    </row>
    <row r="105">
      <c r="A105" s="336">
        <f>RRP_3_V4_Nov25!B124</f>
        <v>70005</v>
      </c>
      <c r="B105" s="336" t="str">
        <f>RRP_3_V4_Nov25!C124</f>
        <v>LB27DA</v>
      </c>
      <c r="C105" s="315">
        <f>RRP_3_V4_Nov25!D124</f>
        <v>301</v>
      </c>
      <c r="D105" s="336">
        <f>RRP_3_V4_Nov25!E124</f>
        <v>102</v>
      </c>
      <c r="E105" s="336" t="str">
        <f>RRP_3_V4_Nov25!F124</f>
        <v>ReverseRepo</v>
      </c>
      <c r="F105" s="337">
        <f>RRP_3_V4_Nov25!G124</f>
        <v>45985.58333</v>
      </c>
      <c r="G105" s="337">
        <f>RRP_3_V4_Nov25!H124</f>
        <v>45987</v>
      </c>
      <c r="H105" s="337">
        <f>RRP_3_V4_Nov25!I124</f>
        <v>45994</v>
      </c>
      <c r="I105" s="336" t="str">
        <f>RRP_3_V4_Nov25!J124</f>
        <v>THB</v>
      </c>
      <c r="J105" s="346">
        <f>RRP_3_V4_Nov25!K124</f>
        <v>305000000</v>
      </c>
      <c r="K105" s="358">
        <f>RRP_3_V4_Nov25!L124</f>
        <v>116.3</v>
      </c>
      <c r="L105" s="358">
        <f>RRP_3_V4_Nov25!M124</f>
        <v>116.5</v>
      </c>
      <c r="M105" s="346">
        <f>RRP_3_V4_Nov25!N124</f>
        <v>0</v>
      </c>
      <c r="N105" s="358">
        <f>RRP_3_V4_Nov25!O124</f>
        <v>116.3</v>
      </c>
      <c r="O105" s="370" t="str">
        <f>RRP_3_V4_Nov25!P124</f>
        <v>AMC</v>
      </c>
      <c r="P105" s="346">
        <f>RRP_3_V4_Nov25!Q124</f>
        <v>355325000</v>
      </c>
      <c r="Q105" s="346">
        <f>RRP_3_V4_Nov25!R124</f>
        <v>354715000</v>
      </c>
      <c r="R105" s="346" t="str">
        <f>RRP_3_V4_Nov25!S124</f>
        <v/>
      </c>
      <c r="S105" s="347">
        <f>RRP_3_V4_Nov25!T124</f>
        <v>45825</v>
      </c>
      <c r="T105" s="336" t="str">
        <f>RRP_3_V4_Nov25!U124</f>
        <v>Fixed</v>
      </c>
      <c r="U105" s="455" t="str">
        <f>RRP_3_V4_Nov25!V124</f>
        <v> </v>
      </c>
      <c r="V105" s="479">
        <f>RRP_3_V4_Nov25!W124</f>
        <v>0</v>
      </c>
      <c r="W105" s="336" t="str">
        <f>RRP_3_V4_Nov25!X124</f>
        <v>Semi-Annual</v>
      </c>
      <c r="X105" s="358">
        <f>RRP_3_V4_Nov25!Y124</f>
        <v>3.58</v>
      </c>
      <c r="Y105" s="322" t="str">
        <f>RRP_3_V4_Nov25!Z124</f>
        <v>Actual/365</v>
      </c>
      <c r="Z105" s="363" t="str">
        <f>RRP_3_V4_Nov25!AA124</f>
        <v>AAA</v>
      </c>
      <c r="AA105" s="363" t="str">
        <f>RRP_3_V4_Nov25!AB124</f>
        <v>AAA(tha)</v>
      </c>
      <c r="AB105" s="353" t="str">
        <f>RRP_3_V4_Nov25!AC124</f>
        <v>Active</v>
      </c>
      <c r="AC105" s="340">
        <f>RRP_3_V4_Nov25!AD124</f>
        <v>45991</v>
      </c>
      <c r="AD105" s="337">
        <f>RRP_3_V4_Nov25!AE124</f>
        <v>45991</v>
      </c>
      <c r="AE105" s="454"/>
    </row>
    <row r="106">
      <c r="A106" s="336">
        <f>Repo_3_V4_Nov25!B119</f>
        <v>70006</v>
      </c>
      <c r="B106" s="336" t="str">
        <f>Repo_3_V4_Nov25!C119</f>
        <v>LB616A</v>
      </c>
      <c r="C106" s="315">
        <f>Repo_3_V4_Nov25!D119</f>
        <v>301</v>
      </c>
      <c r="D106" s="336">
        <f>Repo_3_V4_Nov25!E119</f>
        <v>102</v>
      </c>
      <c r="E106" s="336" t="str">
        <f>Repo_3_V4_Nov25!F119</f>
        <v>Repo</v>
      </c>
      <c r="F106" s="337">
        <f>Repo_3_V4_Nov25!G119</f>
        <v>45985.41667</v>
      </c>
      <c r="G106" s="337">
        <f>Repo_3_V4_Nov25!H119</f>
        <v>45987</v>
      </c>
      <c r="H106" s="337">
        <f>Repo_3_V4_Nov25!I119</f>
        <v>45994</v>
      </c>
      <c r="I106" s="336" t="str">
        <f>Repo_3_V4_Nov25!J119</f>
        <v>THB</v>
      </c>
      <c r="J106" s="346">
        <f>Repo_3_V4_Nov25!K119</f>
        <v>20000000</v>
      </c>
      <c r="K106" s="358">
        <f>Repo_3_V4_Nov25!L119</f>
        <v>156.3</v>
      </c>
      <c r="L106" s="358">
        <f>Repo_3_V4_Nov25!M119</f>
        <v>170.803637</v>
      </c>
      <c r="M106" s="346">
        <f>Repo_3_V4_Nov25!N119</f>
        <v>441150.6849</v>
      </c>
      <c r="N106" s="358">
        <f>Repo_3_V4_Nov25!O119</f>
        <v>156.3</v>
      </c>
      <c r="O106" s="370" t="str">
        <f>Repo_3_V4_Nov25!P119</f>
        <v>AMC</v>
      </c>
      <c r="P106" s="346">
        <f>Repo_3_V4_Nov25!Q119</f>
        <v>34160727.4</v>
      </c>
      <c r="Q106" s="346">
        <f>Repo_3_V4_Nov25!R119</f>
        <v>31260000</v>
      </c>
      <c r="R106" s="346" t="str">
        <f>Repo_3_V4_Nov25!S119</f>
        <v/>
      </c>
      <c r="S106" s="347">
        <f>Repo_3_V4_Nov25!T119</f>
        <v>45825</v>
      </c>
      <c r="T106" s="336" t="str">
        <f>Repo_3_V4_Nov25!U119</f>
        <v>Fixed</v>
      </c>
      <c r="U106" s="455" t="str">
        <f>Repo_3_V4_Nov25!V119</f>
        <v> </v>
      </c>
      <c r="V106" s="479">
        <f>Repo_3_V4_Nov25!W119</f>
        <v>0</v>
      </c>
      <c r="W106" s="336" t="str">
        <f>Repo_3_V4_Nov25!X119</f>
        <v>Semi-Annual</v>
      </c>
      <c r="X106" s="358">
        <f>Repo_3_V4_Nov25!Y119</f>
        <v>4.85</v>
      </c>
      <c r="Y106" s="322" t="str">
        <f>Repo_3_V4_Nov25!Z119</f>
        <v>Actual/365</v>
      </c>
      <c r="Z106" s="363" t="str">
        <f>Repo_3_V4_Nov25!AA119</f>
        <v>AAA</v>
      </c>
      <c r="AA106" s="363" t="str">
        <f>Repo_3_V4_Nov25!AB119</f>
        <v>AAA(tha)</v>
      </c>
      <c r="AB106" s="353" t="str">
        <f>Repo_3_V4_Nov25!AC119</f>
        <v>Active</v>
      </c>
      <c r="AC106" s="340">
        <f>Repo_3_V4_Nov25!AD119</f>
        <v>45991.70833</v>
      </c>
      <c r="AD106" s="337">
        <f>Repo_3_V4_Nov25!AE119</f>
        <v>45991</v>
      </c>
      <c r="AE106" s="454"/>
    </row>
    <row r="107">
      <c r="A107" s="376"/>
      <c r="B107" s="348"/>
      <c r="C107" s="348"/>
      <c r="D107" s="348"/>
      <c r="E107" s="348"/>
      <c r="F107" s="397"/>
      <c r="G107" s="348"/>
      <c r="H107" s="348"/>
      <c r="I107" s="397"/>
      <c r="J107" s="348"/>
      <c r="K107" s="348"/>
      <c r="L107" s="348"/>
      <c r="M107" s="348"/>
      <c r="N107" s="348"/>
      <c r="O107" s="348"/>
      <c r="P107" s="348"/>
      <c r="Q107" s="348"/>
      <c r="R107" s="348"/>
      <c r="S107" s="348"/>
      <c r="T107" s="348"/>
      <c r="U107" s="348"/>
      <c r="V107" s="348"/>
      <c r="W107" s="348"/>
      <c r="X107" s="348"/>
      <c r="Y107" s="348"/>
      <c r="Z107" s="348"/>
      <c r="AA107" s="348"/>
      <c r="AB107" s="348"/>
      <c r="AC107" s="348"/>
      <c r="AD107" s="348"/>
      <c r="AE107" s="348"/>
    </row>
    <row r="108">
      <c r="A108" s="376"/>
      <c r="B108" s="348"/>
      <c r="C108" s="348"/>
      <c r="D108" s="348"/>
      <c r="E108" s="377"/>
      <c r="F108" s="378"/>
      <c r="G108" s="377"/>
      <c r="H108" s="377"/>
      <c r="I108" s="378"/>
      <c r="J108" s="377"/>
      <c r="K108" s="348"/>
      <c r="L108" s="348"/>
      <c r="M108" s="348"/>
      <c r="N108" s="348"/>
      <c r="O108" s="348"/>
      <c r="P108" s="348"/>
      <c r="Q108" s="348"/>
      <c r="R108" s="348"/>
      <c r="S108" s="348"/>
      <c r="T108" s="348"/>
      <c r="U108" s="348"/>
      <c r="V108" s="348"/>
      <c r="W108" s="348"/>
      <c r="X108" s="348"/>
      <c r="Y108" s="348"/>
      <c r="Z108" s="348"/>
      <c r="AA108" s="348"/>
      <c r="AB108" s="348"/>
      <c r="AC108" s="348"/>
      <c r="AD108" s="348"/>
      <c r="AE108" s="348"/>
    </row>
    <row r="109">
      <c r="A109" s="440" t="str">
        <f>'V4_Result_30 Sep 2025'!A94</f>
        <v>margin_calls</v>
      </c>
      <c r="B109" s="348"/>
      <c r="C109" s="348"/>
      <c r="D109" s="348"/>
      <c r="E109" s="377"/>
      <c r="F109" s="378"/>
      <c r="G109" s="377"/>
      <c r="H109" s="377"/>
      <c r="I109" s="378"/>
      <c r="J109" s="377"/>
      <c r="K109" s="348"/>
      <c r="L109" s="348"/>
      <c r="M109" s="348"/>
      <c r="N109" s="348"/>
      <c r="O109" s="348"/>
      <c r="P109" s="348"/>
      <c r="Q109" s="348"/>
      <c r="R109" s="348"/>
      <c r="S109" s="348"/>
      <c r="T109" s="348"/>
      <c r="U109" s="348"/>
      <c r="V109" s="348"/>
      <c r="W109" s="348"/>
      <c r="X109" s="348"/>
      <c r="Y109" s="348"/>
      <c r="Z109" s="348"/>
      <c r="AA109" s="348"/>
      <c r="AB109" s="348"/>
      <c r="AC109" s="348"/>
      <c r="AD109" s="348"/>
      <c r="AE109" s="348"/>
    </row>
    <row r="110">
      <c r="A110" s="360" t="str">
        <f t="array" ref="A110:J110">TRANSPOSE('All Table_V4_Clean'!A302:A311)</f>
        <v>margin_call_id</v>
      </c>
      <c r="B110" s="364" t="s">
        <v>7</v>
      </c>
      <c r="C110" s="364" t="s">
        <v>663</v>
      </c>
      <c r="D110" s="380" t="s">
        <v>763</v>
      </c>
      <c r="E110" s="380" t="s">
        <v>843</v>
      </c>
      <c r="F110" s="344" t="s">
        <v>440</v>
      </c>
      <c r="G110" s="380" t="s">
        <v>441</v>
      </c>
      <c r="H110" s="380" t="s">
        <v>848</v>
      </c>
      <c r="I110" s="344" t="s">
        <v>548</v>
      </c>
      <c r="J110" s="380" t="s">
        <v>561</v>
      </c>
      <c r="K110" s="348"/>
      <c r="L110" s="348"/>
      <c r="M110" s="348"/>
      <c r="N110" s="348"/>
      <c r="O110" s="348"/>
      <c r="P110" s="348"/>
      <c r="Q110" s="348"/>
      <c r="R110" s="348"/>
      <c r="S110" s="348"/>
      <c r="T110" s="348"/>
      <c r="U110" s="348"/>
      <c r="V110" s="348"/>
      <c r="W110" s="348"/>
      <c r="X110" s="348"/>
      <c r="Y110" s="348"/>
      <c r="Z110" s="348"/>
      <c r="AA110" s="348"/>
      <c r="AB110" s="348"/>
      <c r="AC110" s="348"/>
      <c r="AD110" s="348"/>
      <c r="AE110" s="348"/>
    </row>
    <row r="111">
      <c r="A111" s="336">
        <f>RRP_1_V4_Sep25!B92</f>
        <v>1</v>
      </c>
      <c r="B111" s="353">
        <f>RRP_1_V4_Sep25!C92</f>
        <v>101</v>
      </c>
      <c r="C111" s="353">
        <f>RRP_1_V4_Sep25!D92</f>
        <v>70001</v>
      </c>
      <c r="D111" s="355">
        <f>RRP_1_V4_Sep25!E92</f>
        <v>45909</v>
      </c>
      <c r="E111" s="353" t="str">
        <f>RRP_1_V4_Sep25!F92</f>
        <v>THB</v>
      </c>
      <c r="F111" s="353" t="str">
        <f>RRP_1_V4_Sep25!G92</f>
        <v>CALL</v>
      </c>
      <c r="G111" s="346">
        <f>RRP_1_V4_Sep25!H92</f>
        <v>2100000</v>
      </c>
      <c r="H111" s="340">
        <f>RRP_1_V4_Sep25!I92</f>
        <v>45909.625</v>
      </c>
      <c r="I111" s="353" t="str">
        <f>RRP_1_V4_Sep25!J92</f>
        <v>Settled</v>
      </c>
      <c r="J111" s="340">
        <f>RRP_1_V4_Sep25!K92</f>
        <v>45909.625</v>
      </c>
      <c r="K111" s="397"/>
      <c r="L111" s="348"/>
      <c r="M111" s="348"/>
      <c r="N111" s="348"/>
      <c r="O111" s="348"/>
      <c r="P111" s="348"/>
      <c r="Q111" s="348"/>
      <c r="R111" s="348"/>
      <c r="S111" s="348"/>
      <c r="T111" s="348"/>
      <c r="U111" s="348"/>
      <c r="V111" s="348"/>
      <c r="W111" s="348"/>
      <c r="X111" s="348"/>
      <c r="Y111" s="348"/>
      <c r="Z111" s="348"/>
      <c r="AA111" s="348"/>
      <c r="AB111" s="348"/>
      <c r="AC111" s="348"/>
      <c r="AD111" s="348"/>
      <c r="AE111" s="348"/>
    </row>
    <row r="112">
      <c r="A112" s="336">
        <f>RRP_2_V4_Sep25!B92</f>
        <v>2</v>
      </c>
      <c r="B112" s="353">
        <f>RRP_2_V4_Sep25!C92</f>
        <v>102</v>
      </c>
      <c r="C112" s="353">
        <f>RRP_2_V4_Sep25!D92</f>
        <v>70002</v>
      </c>
      <c r="D112" s="355">
        <f>RRP_2_V4_Sep25!E92</f>
        <v>45930</v>
      </c>
      <c r="E112" s="353" t="str">
        <f>RRP_2_V4_Sep25!F92</f>
        <v>THB</v>
      </c>
      <c r="F112" s="353" t="str">
        <f>RRP_2_V4_Sep25!G92</f>
        <v>CALL</v>
      </c>
      <c r="G112" s="346">
        <f>RRP_2_V4_Sep25!H92</f>
        <v>5500000</v>
      </c>
      <c r="H112" s="340">
        <f>RRP_2_V4_Sep25!I92</f>
        <v>45930.625</v>
      </c>
      <c r="I112" s="353" t="str">
        <f>RRP_2_V4_Sep25!J92</f>
        <v>Settled</v>
      </c>
      <c r="J112" s="340">
        <f>RRP_2_V4_Sep25!K92</f>
        <v>45930.625</v>
      </c>
      <c r="K112" s="397"/>
      <c r="L112" s="348"/>
      <c r="M112" s="348"/>
      <c r="N112" s="348"/>
      <c r="O112" s="348"/>
      <c r="P112" s="348"/>
      <c r="Q112" s="348"/>
      <c r="R112" s="348"/>
      <c r="S112" s="348"/>
      <c r="T112" s="348"/>
      <c r="U112" s="348"/>
      <c r="V112" s="348"/>
      <c r="W112" s="348"/>
      <c r="X112" s="348"/>
      <c r="Y112" s="348"/>
      <c r="Z112" s="348"/>
      <c r="AA112" s="348"/>
      <c r="AB112" s="348"/>
      <c r="AC112" s="348"/>
      <c r="AD112" s="348"/>
      <c r="AE112" s="348"/>
    </row>
    <row r="113">
      <c r="A113" s="336">
        <f>Repo_2_V4_Sep25!B86</f>
        <v>3</v>
      </c>
      <c r="B113" s="353">
        <f>Repo_2_V4_Sep25!C86</f>
        <v>102</v>
      </c>
      <c r="C113" s="353">
        <f>Repo_2_V4_Sep25!D86</f>
        <v>70004</v>
      </c>
      <c r="D113" s="355">
        <f>Repo_2_V4_Sep25!E86</f>
        <v>45929</v>
      </c>
      <c r="E113" s="353" t="str">
        <f>Repo_2_V4_Sep25!F86</f>
        <v>THB</v>
      </c>
      <c r="F113" s="353" t="str">
        <f>Repo_2_V4_Sep25!G86</f>
        <v>RETURN</v>
      </c>
      <c r="G113" s="346">
        <f>Repo_2_V4_Sep25!H86</f>
        <v>600000</v>
      </c>
      <c r="H113" s="340">
        <f>Repo_2_V4_Sep25!I86</f>
        <v>45929.625</v>
      </c>
      <c r="I113" s="353" t="str">
        <f>Repo_2_V4_Sep25!J86</f>
        <v>Settled</v>
      </c>
      <c r="J113" s="340">
        <f>Repo_2_V4_Sep25!K86</f>
        <v>45929.625</v>
      </c>
      <c r="K113" s="397"/>
      <c r="L113" s="348"/>
      <c r="M113" s="348"/>
      <c r="N113" s="348"/>
      <c r="O113" s="348"/>
      <c r="P113" s="348"/>
      <c r="Q113" s="348"/>
      <c r="R113" s="348"/>
      <c r="S113" s="348"/>
      <c r="T113" s="348"/>
      <c r="U113" s="348"/>
      <c r="V113" s="348"/>
      <c r="W113" s="348"/>
      <c r="X113" s="348"/>
      <c r="Y113" s="348"/>
      <c r="Z113" s="348"/>
      <c r="AA113" s="348"/>
      <c r="AB113" s="348"/>
      <c r="AC113" s="348"/>
      <c r="AD113" s="348"/>
      <c r="AE113" s="348"/>
    </row>
    <row r="114">
      <c r="A114" s="376"/>
      <c r="B114" s="348"/>
      <c r="C114" s="348"/>
      <c r="D114" s="348"/>
      <c r="E114" s="377"/>
      <c r="F114" s="378"/>
      <c r="G114" s="377"/>
      <c r="H114" s="377"/>
      <c r="I114" s="378"/>
      <c r="J114" s="377"/>
      <c r="K114" s="348"/>
      <c r="L114" s="348"/>
      <c r="M114" s="348"/>
      <c r="N114" s="348"/>
      <c r="O114" s="348"/>
      <c r="P114" s="348"/>
      <c r="Q114" s="348"/>
      <c r="R114" s="348"/>
      <c r="S114" s="348"/>
      <c r="T114" s="348"/>
      <c r="U114" s="348"/>
      <c r="V114" s="348"/>
      <c r="W114" s="348"/>
      <c r="X114" s="348"/>
      <c r="Y114" s="348"/>
      <c r="Z114" s="348"/>
      <c r="AA114" s="348"/>
      <c r="AB114" s="348"/>
      <c r="AC114" s="348"/>
      <c r="AD114" s="348"/>
      <c r="AE114" s="348"/>
    </row>
    <row r="115">
      <c r="A115" s="376"/>
      <c r="B115" s="348"/>
      <c r="C115" s="348"/>
      <c r="D115" s="348"/>
      <c r="E115" s="377"/>
      <c r="F115" s="378"/>
      <c r="G115" s="377"/>
      <c r="H115" s="377"/>
      <c r="I115" s="378"/>
      <c r="J115" s="377"/>
      <c r="K115" s="348"/>
      <c r="L115" s="348"/>
      <c r="M115" s="348"/>
      <c r="N115" s="348"/>
      <c r="O115" s="348"/>
      <c r="P115" s="348"/>
      <c r="Q115" s="348"/>
      <c r="R115" s="348"/>
      <c r="S115" s="348"/>
      <c r="T115" s="348"/>
      <c r="U115" s="348"/>
      <c r="V115" s="348"/>
      <c r="W115" s="348"/>
      <c r="X115" s="348"/>
      <c r="Y115" s="348"/>
      <c r="Z115" s="348"/>
      <c r="AA115" s="348"/>
      <c r="AB115" s="348"/>
      <c r="AC115" s="348"/>
      <c r="AD115" s="348"/>
      <c r="AE115" s="348"/>
    </row>
    <row r="116">
      <c r="A116" s="440" t="str">
        <f>'V4_Result_30 Sep 2025'!A101</f>
        <v>cash_margin_movements</v>
      </c>
      <c r="B116" s="348"/>
      <c r="C116" s="348"/>
      <c r="D116" s="348"/>
      <c r="E116" s="377"/>
      <c r="F116" s="378"/>
      <c r="G116" s="377"/>
      <c r="H116" s="377"/>
      <c r="I116" s="378"/>
      <c r="J116" s="377"/>
      <c r="K116" s="348"/>
      <c r="L116" s="348"/>
      <c r="M116" s="348"/>
      <c r="N116" s="348"/>
      <c r="O116" s="348"/>
      <c r="P116" s="348"/>
      <c r="Q116" s="348"/>
      <c r="R116" s="348"/>
      <c r="S116" s="348"/>
      <c r="T116" s="348"/>
      <c r="U116" s="348"/>
      <c r="V116" s="348"/>
      <c r="W116" s="348"/>
      <c r="X116" s="348"/>
      <c r="Y116" s="348"/>
      <c r="Z116" s="348"/>
      <c r="AA116" s="348"/>
      <c r="AB116" s="348"/>
      <c r="AC116" s="348"/>
      <c r="AD116" s="348"/>
      <c r="AE116" s="348"/>
    </row>
    <row r="117">
      <c r="A117" s="385" t="str">
        <f t="array" ref="A117:R117">TRANSPOSE('All Table_V4_Clean'!A317:A334)</f>
        <v>cash_margin_movement_id</v>
      </c>
      <c r="B117" s="386" t="s">
        <v>720</v>
      </c>
      <c r="C117" s="386" t="s">
        <v>7</v>
      </c>
      <c r="D117" s="386" t="s">
        <v>663</v>
      </c>
      <c r="E117" s="386" t="s">
        <v>843</v>
      </c>
      <c r="F117" s="387" t="s">
        <v>863</v>
      </c>
      <c r="G117" s="386" t="s">
        <v>444</v>
      </c>
      <c r="H117" s="386" t="s">
        <v>869</v>
      </c>
      <c r="I117" s="387" t="s">
        <v>585</v>
      </c>
      <c r="J117" s="386" t="s">
        <v>561</v>
      </c>
      <c r="K117" s="386" t="s">
        <v>875</v>
      </c>
      <c r="L117" s="386" t="s">
        <v>879</v>
      </c>
      <c r="M117" s="386" t="s">
        <v>882</v>
      </c>
      <c r="N117" s="386" t="s">
        <v>885</v>
      </c>
      <c r="O117" s="386" t="s">
        <v>890</v>
      </c>
      <c r="P117" s="386" t="s">
        <v>894</v>
      </c>
      <c r="Q117" s="386" t="s">
        <v>897</v>
      </c>
      <c r="R117" s="386" t="s">
        <v>900</v>
      </c>
      <c r="S117" s="348"/>
      <c r="T117" s="348"/>
      <c r="U117" s="348"/>
      <c r="V117" s="348"/>
      <c r="W117" s="348"/>
      <c r="X117" s="348"/>
      <c r="Y117" s="348"/>
      <c r="Z117" s="348"/>
      <c r="AA117" s="348"/>
      <c r="AB117" s="348"/>
      <c r="AC117" s="348"/>
      <c r="AD117" s="348"/>
      <c r="AE117" s="348"/>
    </row>
    <row r="118">
      <c r="A118" s="388">
        <f>RRP_1_V4_Sep25!B137</f>
        <v>1</v>
      </c>
      <c r="B118" s="388">
        <f>RRP_1_V4_Sep25!C137</f>
        <v>1</v>
      </c>
      <c r="C118" s="388">
        <f>RRP_1_V4_Sep25!D137</f>
        <v>101</v>
      </c>
      <c r="D118" s="388">
        <f>RRP_1_V4_Sep25!E137</f>
        <v>70001</v>
      </c>
      <c r="E118" s="388" t="str">
        <f>RRP_1_V4_Sep25!F137</f>
        <v>THB</v>
      </c>
      <c r="F118" s="388" t="str">
        <f>RRP_1_V4_Sep25!G137</f>
        <v>RECEIVE</v>
      </c>
      <c r="G118" s="389">
        <f>RRP_1_V4_Sep25!H137</f>
        <v>2100000</v>
      </c>
      <c r="H118" s="389">
        <f>RRP_1_V4_Sep25!I137</f>
        <v>2100000</v>
      </c>
      <c r="I118" s="390">
        <f>RRP_1_V4_Sep25!J137</f>
        <v>45909</v>
      </c>
      <c r="J118" s="391">
        <f>RRP_1_V4_Sep25!K137</f>
        <v>45909.625</v>
      </c>
      <c r="K118" s="388" t="str">
        <f>RRP_1_V4_Sep25!L137</f>
        <v>IB-MARGIN-BBL-001</v>
      </c>
      <c r="L118" s="389" t="str">
        <f>RRP_1_V4_Sep25!M137</f>
        <v/>
      </c>
      <c r="M118" s="389" t="str">
        <f>RRP_1_V4_Sep25!N137</f>
        <v/>
      </c>
      <c r="N118" s="388" t="str">
        <f>RRP_1_V4_Sep25!O137</f>
        <v/>
      </c>
      <c r="O118" s="393" t="str">
        <f>RRP_1_V4_Sep25!P137</f>
        <v/>
      </c>
      <c r="P118" s="388" t="str">
        <f>RRP_1_V4_Sep25!Q137</f>
        <v/>
      </c>
      <c r="Q118" s="394" t="str">
        <f>RRP_1_V4_Sep25!R137</f>
        <v/>
      </c>
      <c r="R118" s="388" t="str">
        <f>RRP_1_V4_Sep25!S137</f>
        <v>NONE</v>
      </c>
      <c r="S118" s="348"/>
      <c r="T118" s="348"/>
      <c r="U118" s="348"/>
      <c r="V118" s="348"/>
      <c r="W118" s="348"/>
      <c r="X118" s="348"/>
      <c r="Y118" s="348"/>
      <c r="Z118" s="348"/>
      <c r="AA118" s="348"/>
      <c r="AB118" s="348"/>
      <c r="AC118" s="348"/>
      <c r="AD118" s="348"/>
      <c r="AE118" s="348"/>
    </row>
    <row r="119">
      <c r="A119" s="388">
        <f>RRP_1_V4_Sep25!B138</f>
        <v>2</v>
      </c>
      <c r="B119" s="388">
        <f>RRP_1_V4_Sep25!C138</f>
        <v>1</v>
      </c>
      <c r="C119" s="388">
        <f>RRP_1_V4_Sep25!D138</f>
        <v>101</v>
      </c>
      <c r="D119" s="388">
        <f>RRP_1_V4_Sep25!E138</f>
        <v>70001</v>
      </c>
      <c r="E119" s="388" t="str">
        <f>RRP_1_V4_Sep25!F138</f>
        <v>THB</v>
      </c>
      <c r="F119" s="388" t="str">
        <f>RRP_1_V4_Sep25!G138</f>
        <v>PAY</v>
      </c>
      <c r="G119" s="389">
        <f>RRP_1_V4_Sep25!H138</f>
        <v>-2100000</v>
      </c>
      <c r="H119" s="389">
        <f>RRP_1_V4_Sep25!I138</f>
        <v>0</v>
      </c>
      <c r="I119" s="390">
        <f>RRP_1_V4_Sep25!J138</f>
        <v>45915</v>
      </c>
      <c r="J119" s="391">
        <f>RRP_1_V4_Sep25!K138</f>
        <v>45915.41667</v>
      </c>
      <c r="K119" s="388" t="str">
        <f>RRP_1_V4_Sep25!L138</f>
        <v>IB-MARGIN-BBL-001</v>
      </c>
      <c r="L119" s="389" t="str">
        <f>RRP_1_V4_Sep25!M138</f>
        <v/>
      </c>
      <c r="M119" s="389" t="str">
        <f>RRP_1_V4_Sep25!N138</f>
        <v/>
      </c>
      <c r="N119" s="389" t="str">
        <f>RRP_1_V4_Sep25!O138</f>
        <v/>
      </c>
      <c r="O119" s="389" t="str">
        <f>RRP_1_V4_Sep25!P138</f>
        <v/>
      </c>
      <c r="P119" s="389" t="str">
        <f>RRP_1_V4_Sep25!Q138</f>
        <v/>
      </c>
      <c r="Q119" s="389" t="str">
        <f>RRP_1_V4_Sep25!R138</f>
        <v/>
      </c>
      <c r="R119" s="392" t="str">
        <f>RRP_1_V4_Sep25!S138</f>
        <v>NONE</v>
      </c>
      <c r="S119" s="348"/>
      <c r="T119" s="348"/>
      <c r="U119" s="348"/>
      <c r="V119" s="348"/>
      <c r="W119" s="348"/>
      <c r="X119" s="348"/>
      <c r="Y119" s="348"/>
      <c r="Z119" s="348"/>
      <c r="AA119" s="348"/>
      <c r="AB119" s="348"/>
      <c r="AC119" s="348"/>
      <c r="AD119" s="348"/>
      <c r="AE119" s="348"/>
    </row>
    <row r="120">
      <c r="A120" s="388">
        <f>RRP_2_V4_Sep25!B143</f>
        <v>3</v>
      </c>
      <c r="B120" s="388">
        <f>RRP_2_V4_Sep25!C143</f>
        <v>2</v>
      </c>
      <c r="C120" s="388">
        <f>RRP_2_V4_Sep25!D143</f>
        <v>102</v>
      </c>
      <c r="D120" s="388">
        <f>RRP_2_V4_Sep25!E143</f>
        <v>70002</v>
      </c>
      <c r="E120" s="388" t="str">
        <f>RRP_2_V4_Sep25!F143</f>
        <v>THB</v>
      </c>
      <c r="F120" s="388" t="str">
        <f>RRP_2_V4_Sep25!G143</f>
        <v>RECEIVE</v>
      </c>
      <c r="G120" s="389">
        <f>RRP_2_V4_Sep25!H143</f>
        <v>5500000</v>
      </c>
      <c r="H120" s="389">
        <f>RRP_2_V4_Sep25!I143</f>
        <v>5500000</v>
      </c>
      <c r="I120" s="390">
        <f>RRP_2_V4_Sep25!J143</f>
        <v>45930</v>
      </c>
      <c r="J120" s="391">
        <f>RRP_2_V4_Sep25!K143</f>
        <v>45930.625</v>
      </c>
      <c r="K120" s="388" t="str">
        <f>RRP_2_V4_Sep25!L143</f>
        <v>IB-MARGIN-KBANK-001</v>
      </c>
      <c r="L120" s="389" t="str">
        <f>RRP_2_V4_Sep25!M143</f>
        <v/>
      </c>
      <c r="M120" s="389" t="str">
        <f>RRP_2_V4_Sep25!N143</f>
        <v/>
      </c>
      <c r="N120" s="388" t="str">
        <f>RRP_2_V4_Sep25!O143</f>
        <v/>
      </c>
      <c r="O120" s="393" t="str">
        <f>RRP_2_V4_Sep25!P143</f>
        <v/>
      </c>
      <c r="P120" s="388" t="str">
        <f>RRP_2_V4_Sep25!Q143</f>
        <v/>
      </c>
      <c r="Q120" s="394" t="str">
        <f>RRP_2_V4_Sep25!R143</f>
        <v/>
      </c>
      <c r="R120" s="388" t="str">
        <f>RRP_2_V4_Sep25!S143</f>
        <v>NONE</v>
      </c>
      <c r="S120" s="348"/>
      <c r="T120" s="348"/>
      <c r="U120" s="348"/>
      <c r="V120" s="348"/>
      <c r="W120" s="348"/>
      <c r="X120" s="348"/>
      <c r="Y120" s="348"/>
      <c r="Z120" s="348"/>
      <c r="AA120" s="348"/>
      <c r="AB120" s="348"/>
      <c r="AC120" s="348"/>
      <c r="AD120" s="348"/>
      <c r="AE120" s="348"/>
    </row>
    <row r="121">
      <c r="A121" s="388">
        <f>Repo_2_V4_Sep25!B126</f>
        <v>4</v>
      </c>
      <c r="B121" s="388">
        <f>Repo_2_V4_Sep25!C126</f>
        <v>3</v>
      </c>
      <c r="C121" s="388">
        <f>Repo_2_V4_Sep25!D126</f>
        <v>102</v>
      </c>
      <c r="D121" s="388">
        <f>Repo_2_V4_Sep25!E126</f>
        <v>70004</v>
      </c>
      <c r="E121" s="388" t="str">
        <f>Repo_2_V4_Sep25!F126</f>
        <v>THB</v>
      </c>
      <c r="F121" s="388" t="str">
        <f>Repo_2_V4_Sep25!G126</f>
        <v>PAY</v>
      </c>
      <c r="G121" s="389">
        <f>Repo_2_V4_Sep25!H126</f>
        <v>-600000</v>
      </c>
      <c r="H121" s="389">
        <f>Repo_2_V4_Sep25!I126</f>
        <v>-600000</v>
      </c>
      <c r="I121" s="390">
        <f>Repo_2_V4_Sep25!J126</f>
        <v>45929</v>
      </c>
      <c r="J121" s="391">
        <f>Repo_2_V4_Sep25!K126</f>
        <v>45929.84375</v>
      </c>
      <c r="K121" s="388" t="str">
        <f>Repo_2_V4_Sep25!L126</f>
        <v>MRGN_THSCCB03</v>
      </c>
      <c r="L121" s="389" t="str">
        <f>Repo_2_V4_Sep25!M126</f>
        <v/>
      </c>
      <c r="M121" s="389" t="str">
        <f>Repo_2_V4_Sep25!N126</f>
        <v/>
      </c>
      <c r="N121" s="388" t="str">
        <f>Repo_2_V4_Sep25!O126</f>
        <v/>
      </c>
      <c r="O121" s="393" t="str">
        <f>Repo_2_V4_Sep25!P126</f>
        <v/>
      </c>
      <c r="P121" s="388" t="str">
        <f>Repo_2_V4_Sep25!Q126</f>
        <v/>
      </c>
      <c r="Q121" s="394" t="str">
        <f>Repo_2_V4_Sep25!R126</f>
        <v/>
      </c>
      <c r="R121" s="388" t="str">
        <f>Repo_2_V4_Sep25!S126</f>
        <v>NONE</v>
      </c>
      <c r="S121" s="348"/>
      <c r="T121" s="348"/>
      <c r="U121" s="348"/>
      <c r="V121" s="348"/>
      <c r="W121" s="348"/>
      <c r="X121" s="348"/>
      <c r="Y121" s="348"/>
      <c r="Z121" s="348"/>
      <c r="AA121" s="348"/>
      <c r="AB121" s="348"/>
      <c r="AC121" s="348"/>
      <c r="AD121" s="348"/>
      <c r="AE121" s="348"/>
    </row>
    <row r="122">
      <c r="A122" s="388">
        <f>Repo_2_V4_Sep25!B134</f>
        <v>5</v>
      </c>
      <c r="B122" s="388">
        <f>Repo_2_V4_Sep25!C134</f>
        <v>3</v>
      </c>
      <c r="C122" s="388">
        <f>Repo_2_V4_Sep25!D134</f>
        <v>102</v>
      </c>
      <c r="D122" s="388">
        <f>Repo_2_V4_Sep25!E134</f>
        <v>70004</v>
      </c>
      <c r="E122" s="388" t="str">
        <f>Repo_2_V4_Sep25!F134</f>
        <v>THB</v>
      </c>
      <c r="F122" s="388" t="str">
        <f>Repo_2_V4_Sep25!G134</f>
        <v>RECEIVE</v>
      </c>
      <c r="G122" s="389">
        <f>Repo_2_V4_Sep25!H134</f>
        <v>600000</v>
      </c>
      <c r="H122" s="389">
        <f>Repo_2_V4_Sep25!I134</f>
        <v>0</v>
      </c>
      <c r="I122" s="390">
        <f>Repo_2_V4_Sep25!J134</f>
        <v>45933</v>
      </c>
      <c r="J122" s="391">
        <f>Repo_2_V4_Sep25!K134</f>
        <v>45933.41667</v>
      </c>
      <c r="K122" s="388" t="str">
        <f>Repo_2_V4_Sep25!L134</f>
        <v>MRGN_THSCCB03</v>
      </c>
      <c r="L122" s="389">
        <f>Repo_2_V4_Sep25!M134</f>
        <v>24.65753425</v>
      </c>
      <c r="M122" s="389">
        <f>Repo_2_V4_Sep25!N134</f>
        <v>98.63013699</v>
      </c>
      <c r="N122" s="388" t="str">
        <f>Repo_2_V4_Sep25!O134</f>
        <v>TH_MPC</v>
      </c>
      <c r="O122" s="393">
        <f>Repo_2_V4_Sep25!P134</f>
        <v>1.5</v>
      </c>
      <c r="P122" s="388" t="str">
        <f>Repo_2_V4_Sep25!Q134</f>
        <v>ACT/365</v>
      </c>
      <c r="Q122" s="394">
        <f>Repo_2_V4_Sep25!R134</f>
        <v>4</v>
      </c>
      <c r="R122" s="388" t="str">
        <f>Repo_2_V4_Sep25!S134</f>
        <v>RECEIVABLE</v>
      </c>
      <c r="S122" s="348"/>
      <c r="T122" s="348"/>
      <c r="U122" s="348"/>
      <c r="V122" s="348"/>
      <c r="W122" s="348"/>
      <c r="X122" s="348"/>
      <c r="Y122" s="348"/>
      <c r="Z122" s="348"/>
      <c r="AA122" s="348"/>
      <c r="AB122" s="348"/>
      <c r="AC122" s="348"/>
      <c r="AD122" s="348"/>
      <c r="AE122" s="348"/>
    </row>
    <row r="123">
      <c r="A123" s="376"/>
      <c r="B123" s="348"/>
      <c r="C123" s="348"/>
      <c r="D123" s="348"/>
      <c r="E123" s="377"/>
      <c r="F123" s="378"/>
      <c r="G123" s="377"/>
      <c r="H123" s="377"/>
      <c r="I123" s="378"/>
      <c r="J123" s="377"/>
      <c r="K123" s="348"/>
      <c r="L123" s="348"/>
      <c r="M123" s="348"/>
      <c r="N123" s="348"/>
      <c r="O123" s="348"/>
      <c r="P123" s="348"/>
      <c r="Q123" s="348"/>
      <c r="R123" s="348"/>
      <c r="S123" s="348"/>
      <c r="T123" s="348"/>
      <c r="U123" s="348"/>
      <c r="V123" s="348"/>
      <c r="W123" s="348"/>
      <c r="X123" s="348"/>
      <c r="Y123" s="348"/>
      <c r="Z123" s="348"/>
      <c r="AA123" s="348"/>
      <c r="AB123" s="348"/>
      <c r="AC123" s="348"/>
      <c r="AD123" s="348"/>
      <c r="AE123" s="348"/>
    </row>
    <row r="124">
      <c r="A124" s="440" t="str">
        <f>'V4_Result_30 Sep 2025'!A109</f>
        <v>position_costing</v>
      </c>
      <c r="B124" s="348"/>
      <c r="C124" s="348"/>
      <c r="D124" s="348"/>
      <c r="E124" s="377"/>
      <c r="F124" s="378"/>
      <c r="G124" s="377"/>
      <c r="H124" s="377"/>
      <c r="I124" s="378"/>
      <c r="J124" s="377"/>
      <c r="K124" s="348"/>
      <c r="L124" s="348"/>
      <c r="M124" s="348"/>
      <c r="N124" s="348"/>
      <c r="O124" s="348"/>
      <c r="P124" s="348"/>
      <c r="Q124" s="348"/>
      <c r="R124" s="348"/>
      <c r="S124" s="348"/>
      <c r="T124" s="348"/>
      <c r="U124" s="348"/>
      <c r="V124" s="348"/>
      <c r="W124" s="348"/>
      <c r="X124" s="348"/>
      <c r="Y124" s="348"/>
      <c r="Z124" s="348"/>
      <c r="AA124" s="348"/>
      <c r="AB124" s="348"/>
      <c r="AC124" s="348"/>
      <c r="AD124" s="348"/>
      <c r="AE124" s="348"/>
    </row>
    <row r="125">
      <c r="A125" s="333" t="str">
        <f t="array" ref="A125:I125">TRANSPOSE('All Table_V4_Clean'!A272:A280)</f>
        <v>costing_id</v>
      </c>
      <c r="B125" s="334" t="s">
        <v>765</v>
      </c>
      <c r="C125" s="334" t="s">
        <v>802</v>
      </c>
      <c r="D125" s="334" t="s">
        <v>805</v>
      </c>
      <c r="E125" s="334" t="s">
        <v>808</v>
      </c>
      <c r="F125" s="334" t="s">
        <v>810</v>
      </c>
      <c r="G125" s="334" t="s">
        <v>812</v>
      </c>
      <c r="H125" s="334" t="s">
        <v>814</v>
      </c>
      <c r="I125" s="334" t="s">
        <v>816</v>
      </c>
      <c r="J125" s="348"/>
      <c r="K125" s="348"/>
      <c r="L125" s="348"/>
      <c r="M125" s="348"/>
      <c r="N125" s="348"/>
      <c r="O125" s="348"/>
      <c r="P125" s="348"/>
      <c r="Q125" s="348"/>
      <c r="R125" s="348"/>
      <c r="S125" s="348"/>
      <c r="T125" s="348"/>
      <c r="U125" s="348"/>
      <c r="V125" s="348"/>
      <c r="W125" s="348"/>
      <c r="X125" s="348"/>
      <c r="Y125" s="348"/>
      <c r="Z125" s="348"/>
      <c r="AA125" s="348"/>
      <c r="AB125" s="348"/>
      <c r="AC125" s="348"/>
      <c r="AD125" s="348"/>
      <c r="AE125" s="348"/>
    </row>
    <row r="126">
      <c r="A126" s="336">
        <f>'Bond Buy-Sell_V4_Sep25 + Oct25'!A176</f>
        <v>1</v>
      </c>
      <c r="B126" s="363">
        <f>'Bond Buy-Sell_V4_Sep25 + Oct25'!B176</f>
        <v>1</v>
      </c>
      <c r="C126" s="363" t="str">
        <f>'Bond Buy-Sell_V4_Sep25 + Oct25'!C176</f>
        <v>WAC</v>
      </c>
      <c r="D126" s="358">
        <f>'Bond Buy-Sell_V4_Sep25 + Oct25'!D176</f>
        <v>101.7295024</v>
      </c>
      <c r="E126" s="346">
        <f>'Bond Buy-Sell_V4_Sep25 + Oct25'!E176</f>
        <v>152594253.7</v>
      </c>
      <c r="F126" s="346">
        <f>'Bond Buy-Sell_V4_Sep25 + Oct25'!F176</f>
        <v>150000000</v>
      </c>
      <c r="G126" s="346">
        <f>'Bond Buy-Sell_V4_Sep25 + Oct25'!G176</f>
        <v>100000000</v>
      </c>
      <c r="H126" s="346">
        <f>'Bond Buy-Sell_V4_Sep25 + Oct25'!H176</f>
        <v>-512562.3333</v>
      </c>
      <c r="I126" s="337">
        <f>'Bond Buy-Sell_V4_Sep25 + Oct25'!I176</f>
        <v>45917</v>
      </c>
      <c r="J126" s="397"/>
      <c r="K126" s="348"/>
      <c r="L126" s="348"/>
      <c r="M126" s="348"/>
      <c r="N126" s="348"/>
      <c r="O126" s="348"/>
      <c r="P126" s="348"/>
      <c r="Q126" s="348"/>
      <c r="R126" s="348"/>
      <c r="S126" s="348"/>
      <c r="T126" s="348"/>
      <c r="U126" s="348"/>
      <c r="V126" s="348"/>
      <c r="W126" s="348"/>
      <c r="X126" s="348"/>
      <c r="Y126" s="348"/>
      <c r="Z126" s="348"/>
      <c r="AA126" s="348"/>
      <c r="AB126" s="348"/>
      <c r="AC126" s="348"/>
      <c r="AD126" s="348"/>
      <c r="AE126" s="348"/>
    </row>
    <row r="127">
      <c r="A127" s="336">
        <f>'Bond sell_1_V4_Oct25'!B60</f>
        <v>2</v>
      </c>
      <c r="B127" s="363">
        <f>'Bond sell_1_V4_Oct25'!C60</f>
        <v>2</v>
      </c>
      <c r="C127" s="363" t="str">
        <f>'Bond sell_1_V4_Oct25'!D60</f>
        <v>WAC</v>
      </c>
      <c r="D127" s="358">
        <f>'Bond sell_1_V4_Oct25'!E60</f>
        <v>100.264871</v>
      </c>
      <c r="E127" s="346">
        <f>'Bond sell_1_V4_Oct25'!F60</f>
        <v>10026487100</v>
      </c>
      <c r="F127" s="346">
        <f>'Bond sell_1_V4_Oct25'!G60</f>
        <v>100000000</v>
      </c>
      <c r="G127" s="346">
        <f>'Bond sell_1_V4_Oct25'!H60</f>
        <v>50000000</v>
      </c>
      <c r="H127" s="346">
        <f>'Bond sell_1_V4_Oct25'!I60</f>
        <v>-32435.5</v>
      </c>
      <c r="I127" s="337">
        <f>'Bond sell_1_V4_Oct25'!J60</f>
        <v>45952</v>
      </c>
      <c r="J127" s="397"/>
      <c r="K127" s="348"/>
      <c r="L127" s="348"/>
      <c r="M127" s="348"/>
      <c r="N127" s="348"/>
      <c r="O127" s="348"/>
      <c r="P127" s="348"/>
      <c r="Q127" s="348"/>
      <c r="R127" s="348"/>
      <c r="S127" s="348"/>
      <c r="T127" s="348"/>
      <c r="U127" s="348"/>
      <c r="V127" s="348"/>
      <c r="W127" s="348"/>
      <c r="X127" s="348"/>
      <c r="Y127" s="348"/>
      <c r="Z127" s="348"/>
      <c r="AA127" s="348"/>
      <c r="AB127" s="348"/>
      <c r="AC127" s="348"/>
      <c r="AD127" s="348"/>
      <c r="AE127" s="348"/>
    </row>
    <row r="128">
      <c r="A128" s="376"/>
      <c r="B128" s="348"/>
      <c r="C128" s="348"/>
      <c r="D128" s="348"/>
      <c r="E128" s="397"/>
      <c r="F128" s="348"/>
      <c r="G128" s="348"/>
      <c r="H128" s="397"/>
      <c r="I128" s="348"/>
      <c r="J128" s="348"/>
      <c r="K128" s="348"/>
      <c r="L128" s="348"/>
      <c r="M128" s="348"/>
      <c r="N128" s="348"/>
      <c r="O128" s="348"/>
      <c r="P128" s="348"/>
      <c r="Q128" s="348"/>
      <c r="R128" s="348"/>
      <c r="S128" s="348"/>
      <c r="T128" s="348"/>
      <c r="U128" s="348"/>
      <c r="V128" s="348"/>
      <c r="W128" s="348"/>
      <c r="X128" s="348"/>
      <c r="Y128" s="348"/>
      <c r="Z128" s="348"/>
      <c r="AA128" s="348"/>
      <c r="AB128" s="348"/>
      <c r="AC128" s="348"/>
      <c r="AD128" s="348"/>
      <c r="AE128" s="348"/>
    </row>
    <row r="129">
      <c r="A129" s="440" t="str">
        <f>'V4_Result_30 Sep 2025'!A113</f>
        <v>position_realization_events</v>
      </c>
      <c r="B129" s="348"/>
      <c r="C129" s="348"/>
      <c r="D129" s="348"/>
      <c r="E129" s="348"/>
      <c r="F129" s="397"/>
      <c r="G129" s="348"/>
      <c r="H129" s="348"/>
      <c r="I129" s="397"/>
      <c r="J129" s="348"/>
      <c r="K129" s="348"/>
      <c r="L129" s="348"/>
      <c r="M129" s="348"/>
      <c r="N129" s="348"/>
      <c r="O129" s="348"/>
      <c r="P129" s="348"/>
      <c r="Q129" s="348"/>
      <c r="R129" s="348"/>
      <c r="S129" s="348"/>
      <c r="T129" s="348"/>
      <c r="U129" s="348"/>
      <c r="V129" s="348"/>
      <c r="W129" s="348"/>
      <c r="X129" s="348"/>
      <c r="Y129" s="348"/>
      <c r="Z129" s="348"/>
      <c r="AA129" s="348"/>
      <c r="AB129" s="348"/>
      <c r="AC129" s="348"/>
      <c r="AD129" s="348"/>
      <c r="AE129" s="348"/>
    </row>
    <row r="130">
      <c r="A130" s="360" t="str">
        <f t="array" ref="A130:K130">TRANSPOSE('All Table_V4_Clean'!A286:A296)</f>
        <v>realization_id</v>
      </c>
      <c r="B130" s="380" t="s">
        <v>765</v>
      </c>
      <c r="C130" s="380" t="s">
        <v>732</v>
      </c>
      <c r="D130" s="380" t="s">
        <v>824</v>
      </c>
      <c r="E130" s="380" t="s">
        <v>826</v>
      </c>
      <c r="F130" s="380" t="s">
        <v>429</v>
      </c>
      <c r="G130" s="380" t="s">
        <v>805</v>
      </c>
      <c r="H130" s="380" t="s">
        <v>831</v>
      </c>
      <c r="I130" s="380" t="s">
        <v>446</v>
      </c>
      <c r="J130" s="380" t="s">
        <v>835</v>
      </c>
      <c r="K130" s="456" t="s">
        <v>597</v>
      </c>
      <c r="L130" s="348"/>
      <c r="M130" s="348"/>
      <c r="N130" s="348"/>
      <c r="O130" s="348"/>
      <c r="P130" s="348"/>
      <c r="Q130" s="348"/>
      <c r="R130" s="348"/>
      <c r="S130" s="348"/>
      <c r="T130" s="348"/>
      <c r="U130" s="348"/>
      <c r="V130" s="348"/>
      <c r="W130" s="348"/>
      <c r="X130" s="348"/>
      <c r="Y130" s="348"/>
      <c r="Z130" s="348"/>
      <c r="AA130" s="348"/>
      <c r="AB130" s="348"/>
      <c r="AC130" s="348"/>
      <c r="AD130" s="348"/>
      <c r="AE130" s="348"/>
    </row>
    <row r="131">
      <c r="A131" s="336">
        <f>'Bond Buy-Sell_V4_Sep25 + Oct25'!A137</f>
        <v>1</v>
      </c>
      <c r="B131" s="363">
        <f>'Bond Buy-Sell_V4_Sep25 + Oct25'!B137</f>
        <v>1</v>
      </c>
      <c r="C131" s="363">
        <f>'Bond Buy-Sell_V4_Sep25 + Oct25'!C137</f>
        <v>90003</v>
      </c>
      <c r="D131" s="337">
        <f>'Bond Buy-Sell_V4_Sep25 + Oct25'!D137</f>
        <v>45915</v>
      </c>
      <c r="E131" s="346">
        <f>'Bond Buy-Sell_V4_Sep25 + Oct25'!E137</f>
        <v>100000000</v>
      </c>
      <c r="F131" s="358">
        <f>'Bond Buy-Sell_V4_Sep25 + Oct25'!F137</f>
        <v>100.775945</v>
      </c>
      <c r="G131" s="358">
        <f>'Bond Buy-Sell_V4_Sep25 + Oct25'!G137</f>
        <v>101.2885073</v>
      </c>
      <c r="H131" s="346">
        <f>'Bond Buy-Sell_V4_Sep25 + Oct25'!H137</f>
        <v>-512562.3333</v>
      </c>
      <c r="I131" s="346">
        <f>'Bond Buy-Sell_V4_Sep25 + Oct25'!I137</f>
        <v>757315</v>
      </c>
      <c r="J131" s="363" t="str">
        <f>'Bond Buy-Sell_V4_Sep25 + Oct25'!J137</f>
        <v>WAC</v>
      </c>
      <c r="K131" s="340">
        <f>'Bond Buy-Sell_V4_Sep25 + Oct25'!K137</f>
        <v>45915.70833</v>
      </c>
      <c r="L131" s="397"/>
      <c r="M131" s="348"/>
      <c r="N131" s="348"/>
      <c r="O131" s="348"/>
      <c r="P131" s="348"/>
      <c r="Q131" s="348"/>
      <c r="R131" s="348"/>
      <c r="S131" s="348"/>
      <c r="T131" s="348"/>
      <c r="U131" s="348"/>
      <c r="V131" s="348"/>
      <c r="W131" s="348"/>
      <c r="X131" s="348"/>
      <c r="Y131" s="348"/>
      <c r="Z131" s="348"/>
      <c r="AA131" s="348"/>
      <c r="AB131" s="348"/>
      <c r="AC131" s="348"/>
      <c r="AD131" s="348"/>
      <c r="AE131" s="348"/>
    </row>
    <row r="132">
      <c r="A132" s="336">
        <f>'Bond sell_1_V4_Oct25'!B66</f>
        <v>2</v>
      </c>
      <c r="B132" s="353">
        <f>'Bond sell_1_V4_Oct25'!C66</f>
        <v>2</v>
      </c>
      <c r="C132" s="353">
        <f>'Bond sell_1_V4_Oct25'!D66</f>
        <v>90011</v>
      </c>
      <c r="D132" s="337">
        <f>'Bond sell_1_V4_Oct25'!E66</f>
        <v>45950</v>
      </c>
      <c r="E132" s="346">
        <f>'Bond sell_1_V4_Oct25'!F66</f>
        <v>50000000</v>
      </c>
      <c r="F132" s="358">
        <f>'Bond sell_1_V4_Oct25'!G66</f>
        <v>100.2</v>
      </c>
      <c r="G132" s="358">
        <f>'Bond sell_1_V4_Oct25'!H66</f>
        <v>100.264871</v>
      </c>
      <c r="H132" s="346">
        <f>'Bond sell_1_V4_Oct25'!I66</f>
        <v>-32435.5</v>
      </c>
      <c r="I132" s="346">
        <f>'Bond sell_1_V4_Oct25'!J66</f>
        <v>13890.41096</v>
      </c>
      <c r="J132" s="353" t="str">
        <f>'Bond sell_1_V4_Oct25'!K66</f>
        <v>WAC</v>
      </c>
      <c r="K132" s="340">
        <f>'Bond sell_1_V4_Oct25'!L66</f>
        <v>45950.70833</v>
      </c>
      <c r="L132" s="397"/>
      <c r="M132" s="348"/>
      <c r="N132" s="348"/>
      <c r="O132" s="348"/>
      <c r="P132" s="348"/>
      <c r="Q132" s="348"/>
      <c r="R132" s="348"/>
      <c r="S132" s="348"/>
      <c r="T132" s="348"/>
      <c r="U132" s="348"/>
      <c r="V132" s="348"/>
      <c r="W132" s="348"/>
      <c r="X132" s="348"/>
      <c r="Y132" s="348"/>
      <c r="Z132" s="348"/>
      <c r="AA132" s="348"/>
      <c r="AB132" s="348"/>
      <c r="AC132" s="348"/>
      <c r="AD132" s="348"/>
      <c r="AE132" s="348"/>
    </row>
    <row r="133">
      <c r="A133" s="376"/>
      <c r="B133" s="348"/>
      <c r="C133" s="348"/>
      <c r="D133" s="348"/>
      <c r="E133" s="348"/>
      <c r="F133" s="397"/>
      <c r="G133" s="348"/>
      <c r="H133" s="348"/>
      <c r="I133" s="397"/>
      <c r="J133" s="348"/>
      <c r="K133" s="348"/>
      <c r="L133" s="397"/>
      <c r="M133" s="348"/>
      <c r="N133" s="348"/>
      <c r="O133" s="348"/>
      <c r="P133" s="348"/>
      <c r="Q133" s="348"/>
      <c r="R133" s="348"/>
      <c r="S133" s="348"/>
      <c r="T133" s="348"/>
      <c r="U133" s="348"/>
      <c r="V133" s="348"/>
      <c r="W133" s="348"/>
      <c r="X133" s="348"/>
      <c r="Y133" s="348"/>
      <c r="Z133" s="348"/>
      <c r="AA133" s="348"/>
      <c r="AB133" s="348"/>
      <c r="AC133" s="348"/>
      <c r="AD133" s="348"/>
      <c r="AE133" s="348"/>
    </row>
    <row r="134">
      <c r="A134" s="440" t="str">
        <f>'V4_Result_30 Sep 2025'!A117</f>
        <v>bond_positions</v>
      </c>
      <c r="B134" s="348"/>
      <c r="C134" s="348"/>
      <c r="D134" s="348"/>
      <c r="E134" s="348"/>
      <c r="F134" s="397"/>
      <c r="G134" s="348"/>
      <c r="H134" s="348"/>
      <c r="I134" s="397"/>
      <c r="J134" s="348"/>
      <c r="K134" s="348"/>
      <c r="L134" s="348"/>
      <c r="M134" s="348"/>
      <c r="N134" s="348"/>
      <c r="O134" s="348"/>
      <c r="P134" s="348"/>
      <c r="Q134" s="348"/>
      <c r="R134" s="348"/>
      <c r="S134" s="348"/>
      <c r="T134" s="348"/>
      <c r="U134" s="348"/>
      <c r="V134" s="348"/>
      <c r="W134" s="348"/>
      <c r="X134" s="348"/>
      <c r="Y134" s="348"/>
      <c r="Z134" s="348"/>
      <c r="AA134" s="348"/>
      <c r="AB134" s="348"/>
      <c r="AC134" s="348"/>
      <c r="AD134" s="348"/>
      <c r="AE134" s="348"/>
    </row>
    <row r="135">
      <c r="A135" s="360" t="str">
        <f t="array" ref="A135:W135">TRANSPOSE('All Table_V4_Clean'!A244:A266)</f>
        <v>position_id</v>
      </c>
      <c r="B135" s="380" t="s">
        <v>514</v>
      </c>
      <c r="C135" s="380" t="s">
        <v>556</v>
      </c>
      <c r="D135" s="380" t="s">
        <v>769</v>
      </c>
      <c r="E135" s="380" t="s">
        <v>525</v>
      </c>
      <c r="F135" s="364" t="s">
        <v>534</v>
      </c>
      <c r="G135" s="380" t="s">
        <v>675</v>
      </c>
      <c r="H135" s="380" t="s">
        <v>773</v>
      </c>
      <c r="I135" s="380" t="s">
        <v>775</v>
      </c>
      <c r="J135" s="380" t="s">
        <v>777</v>
      </c>
      <c r="K135" s="380" t="s">
        <v>779</v>
      </c>
      <c r="L135" s="364" t="s">
        <v>431</v>
      </c>
      <c r="M135" s="380" t="s">
        <v>751</v>
      </c>
      <c r="N135" s="380" t="s">
        <v>763</v>
      </c>
      <c r="O135" s="380" t="s">
        <v>425</v>
      </c>
      <c r="P135" s="380" t="s">
        <v>426</v>
      </c>
      <c r="Q135" s="380" t="s">
        <v>427</v>
      </c>
      <c r="R135" s="380" t="s">
        <v>432</v>
      </c>
      <c r="S135" s="380" t="s">
        <v>787</v>
      </c>
      <c r="T135" s="380" t="s">
        <v>789</v>
      </c>
      <c r="U135" s="380" t="s">
        <v>548</v>
      </c>
      <c r="V135" s="380" t="s">
        <v>761</v>
      </c>
      <c r="W135" s="380" t="s">
        <v>793</v>
      </c>
      <c r="X135" s="348"/>
      <c r="Y135" s="348"/>
      <c r="Z135" s="348"/>
      <c r="AA135" s="348"/>
      <c r="AB135" s="348"/>
      <c r="AC135" s="348"/>
      <c r="AD135" s="348"/>
      <c r="AE135" s="348"/>
    </row>
    <row r="136" ht="19.5" customHeight="1">
      <c r="A136" s="336">
        <f>'Bond position_1_V4_Nov 25'!B17</f>
        <v>1</v>
      </c>
      <c r="B136" s="336" t="str">
        <f>'Bond position_1_V4_Nov 25'!C17</f>
        <v>EXIM266A</v>
      </c>
      <c r="C136" s="336">
        <f>'Bond position_1_V4_Nov 25'!D17</f>
        <v>403</v>
      </c>
      <c r="D136" s="337">
        <f>'Bond position_1_V4_Nov 25'!E17</f>
        <v>45663</v>
      </c>
      <c r="E136" s="337">
        <f>'Bond position_1_V4_Nov 25'!F17</f>
        <v>46179</v>
      </c>
      <c r="F136" s="336" t="str">
        <f>'Bond position_1_V4_Nov 25'!G17</f>
        <v>THB</v>
      </c>
      <c r="G136" s="346">
        <f>'Bond position_1_V4_Nov 25'!H17</f>
        <v>150000000</v>
      </c>
      <c r="H136" s="346">
        <f>'Bond position_1_V4_Nov 25'!I17</f>
        <v>150000000</v>
      </c>
      <c r="I136" s="346">
        <f>'Bond position_1_V4_Nov 25'!J17</f>
        <v>0</v>
      </c>
      <c r="J136" s="346">
        <f>'Bond position_1_V4_Nov 25'!K17</f>
        <v>0</v>
      </c>
      <c r="K136" s="346">
        <f>'Bond position_1_V4_Nov 25'!L17</f>
        <v>0</v>
      </c>
      <c r="L136" s="358">
        <f>'Bond position_1_V4_Nov 25'!M17</f>
        <v>100.832761</v>
      </c>
      <c r="M136" s="346">
        <f>'Bond position_1_V4_Nov 25'!N17</f>
        <v>151249141.5</v>
      </c>
      <c r="N136" s="337">
        <f>'Bond position_1_V4_Nov 25'!O17</f>
        <v>45991</v>
      </c>
      <c r="O136" s="358">
        <f>'Bond position_1_V4_Nov 25'!P17</f>
        <v>100.82</v>
      </c>
      <c r="P136" s="346">
        <f>'Bond position_1_V4_Nov 25'!Q17</f>
        <v>1971246.575</v>
      </c>
      <c r="Q136" s="358">
        <f>'Bond position_1_V4_Nov 25'!R17</f>
        <v>100.82</v>
      </c>
      <c r="R136" s="346">
        <f>'Bond position_1_V4_Nov 25'!S17</f>
        <v>151230000</v>
      </c>
      <c r="S136" s="346">
        <f>'Bond position_1_V4_Nov 25'!T17</f>
        <v>0</v>
      </c>
      <c r="T136" s="346">
        <f>'Bond position_1_V4_Nov 25'!U17</f>
        <v>-19141.5</v>
      </c>
      <c r="U136" s="353" t="str">
        <f>'Bond position_1_V4_Nov 25'!V17</f>
        <v>Active</v>
      </c>
      <c r="V136" s="415">
        <f>'Bond position_1_V4_Nov 25'!W17</f>
        <v>45991.45833</v>
      </c>
      <c r="W136" s="358">
        <f>'Bond position_1_V4_Nov 25'!X17</f>
        <v>1.587838</v>
      </c>
      <c r="X136" s="348"/>
      <c r="Y136" s="348"/>
      <c r="Z136" s="348"/>
      <c r="AA136" s="348"/>
      <c r="AB136" s="348"/>
      <c r="AC136" s="348"/>
      <c r="AD136" s="348"/>
      <c r="AE136" s="348"/>
    </row>
    <row r="137">
      <c r="A137" s="336">
        <f>'Bond position_1_V4_Nov 25'!B18</f>
        <v>2</v>
      </c>
      <c r="B137" s="336" t="str">
        <f>'Bond position_1_V4_Nov 25'!C18</f>
        <v>GSB26OA</v>
      </c>
      <c r="C137" s="336">
        <f>'Bond position_1_V4_Nov 25'!D18</f>
        <v>403</v>
      </c>
      <c r="D137" s="337">
        <f>'Bond position_1_V4_Nov 25'!E18</f>
        <v>45856</v>
      </c>
      <c r="E137" s="337">
        <f>'Bond position_1_V4_Nov 25'!F18</f>
        <v>46311</v>
      </c>
      <c r="F137" s="336" t="str">
        <f>'Bond position_1_V4_Nov 25'!G18</f>
        <v>THB</v>
      </c>
      <c r="G137" s="346">
        <f>'Bond position_1_V4_Nov 25'!H18</f>
        <v>100000000</v>
      </c>
      <c r="H137" s="346">
        <f>'Bond position_1_V4_Nov 25'!I18</f>
        <v>100000000</v>
      </c>
      <c r="I137" s="346">
        <f>'Bond position_1_V4_Nov 25'!J18</f>
        <v>0</v>
      </c>
      <c r="J137" s="346">
        <f>'Bond position_1_V4_Nov 25'!K18</f>
        <v>0</v>
      </c>
      <c r="K137" s="346">
        <f>'Bond position_1_V4_Nov 25'!L18</f>
        <v>0</v>
      </c>
      <c r="L137" s="358">
        <f>'Bond position_1_V4_Nov 25'!M18</f>
        <v>100.264871</v>
      </c>
      <c r="M137" s="346">
        <f>'Bond position_1_V4_Nov 25'!N18</f>
        <v>100264871</v>
      </c>
      <c r="N137" s="337">
        <f>'Bond position_1_V4_Nov 25'!O18</f>
        <v>45991</v>
      </c>
      <c r="O137" s="358">
        <f>'Bond position_1_V4_Nov 25'!P18</f>
        <v>100.27</v>
      </c>
      <c r="P137" s="346">
        <f>'Bond position_1_V4_Nov 25'!Q18</f>
        <v>208356.1644</v>
      </c>
      <c r="Q137" s="358">
        <f>'Bond position_1_V4_Nov 25'!R18</f>
        <v>100.27</v>
      </c>
      <c r="R137" s="346">
        <f>'Bond position_1_V4_Nov 25'!S18</f>
        <v>100270000</v>
      </c>
      <c r="S137" s="346">
        <f>'Bond position_1_V4_Nov 25'!T18</f>
        <v>0</v>
      </c>
      <c r="T137" s="346">
        <f>'Bond position_1_V4_Nov 25'!U18</f>
        <v>5129</v>
      </c>
      <c r="U137" s="353" t="str">
        <f>'Bond position_1_V4_Nov 25'!V18</f>
        <v>Active</v>
      </c>
      <c r="V137" s="415">
        <f>'Bond position_1_V4_Nov 25'!W18</f>
        <v>45991.45833</v>
      </c>
      <c r="W137" s="358">
        <f>'Bond position_1_V4_Nov 25'!X18</f>
        <v>1.457689</v>
      </c>
      <c r="X137" s="348"/>
      <c r="Y137" s="348"/>
      <c r="Z137" s="348"/>
      <c r="AA137" s="348"/>
      <c r="AB137" s="348"/>
      <c r="AC137" s="348"/>
      <c r="AD137" s="348"/>
      <c r="AE137" s="348"/>
    </row>
    <row r="138">
      <c r="A138" s="336" t="str">
        <f>'Bond position_1_V4_Nov 25'!B19</f>
        <v>3</v>
      </c>
      <c r="B138" s="336" t="str">
        <f>'Bond position_1_V4_Nov 25'!C19</f>
        <v>LB616A</v>
      </c>
      <c r="C138" s="336">
        <f>'Bond position_1_V4_Nov 25'!D19</f>
        <v>301</v>
      </c>
      <c r="D138" s="337">
        <f>'Bond position_1_V4_Nov 25'!E19</f>
        <v>45919</v>
      </c>
      <c r="E138" s="337">
        <f>'Bond position_1_V4_Nov 25'!F19</f>
        <v>58974</v>
      </c>
      <c r="F138" s="336" t="str">
        <f>'Bond position_1_V4_Nov 25'!G19</f>
        <v>THB</v>
      </c>
      <c r="G138" s="346">
        <f>'Bond position_1_V4_Nov 25'!H19</f>
        <v>100000000</v>
      </c>
      <c r="H138" s="480">
        <f>'Bond position_1_V4_Nov 25'!I19</f>
        <v>80000000</v>
      </c>
      <c r="I138" s="480">
        <f>'Bond position_1_V4_Nov 25'!J19</f>
        <v>20000000</v>
      </c>
      <c r="J138" s="346">
        <f>'Bond position_1_V4_Nov 25'!K19</f>
        <v>0</v>
      </c>
      <c r="K138" s="346">
        <f>'Bond position_1_V4_Nov 25'!L19</f>
        <v>0</v>
      </c>
      <c r="L138" s="358">
        <f>'Bond position_1_V4_Nov 25'!M19</f>
        <v>170.803637</v>
      </c>
      <c r="M138" s="346">
        <f>'Bond position_1_V4_Nov 25'!N19</f>
        <v>170803637</v>
      </c>
      <c r="N138" s="337">
        <f>'Bond position_1_V4_Nov 25'!O19</f>
        <v>45991</v>
      </c>
      <c r="O138" s="358">
        <f>'Bond position_1_V4_Nov 25'!P19</f>
        <v>170</v>
      </c>
      <c r="P138" s="346">
        <f>'Bond position_1_V4_Nov 25'!Q19</f>
        <v>2205753.425</v>
      </c>
      <c r="Q138" s="358">
        <f>'Bond position_1_V4_Nov 25'!R19</f>
        <v>170</v>
      </c>
      <c r="R138" s="346">
        <f>'Bond position_1_V4_Nov 25'!S19</f>
        <v>170000000</v>
      </c>
      <c r="S138" s="346">
        <f>'Bond position_1_V4_Nov 25'!T19</f>
        <v>0</v>
      </c>
      <c r="T138" s="346">
        <f>'Bond position_1_V4_Nov 25'!U19</f>
        <v>0</v>
      </c>
      <c r="U138" s="353" t="str">
        <f>'Bond position_1_V4_Nov 25'!V19</f>
        <v>Active</v>
      </c>
      <c r="V138" s="415">
        <f>'Bond position_1_V4_Nov 25'!W19</f>
        <v>45991.45833</v>
      </c>
      <c r="W138" s="358">
        <f>'Bond position_1_V4_Nov 25'!X19</f>
        <v>2.45908</v>
      </c>
      <c r="X138" s="348"/>
      <c r="Y138" s="348"/>
      <c r="Z138" s="348"/>
      <c r="AA138" s="348"/>
      <c r="AB138" s="348"/>
      <c r="AC138" s="348"/>
      <c r="AD138" s="348"/>
      <c r="AE138" s="348"/>
    </row>
    <row r="139">
      <c r="A139" s="336" t="str">
        <f>'Bond position_1_V4_Nov 25'!B20</f>
        <v>4</v>
      </c>
      <c r="B139" s="336" t="str">
        <f>'Bond position_1_V4_Nov 25'!C20</f>
        <v>TB26128A</v>
      </c>
      <c r="C139" s="336">
        <f>'Bond position_1_V4_Nov 25'!D20</f>
        <v>302</v>
      </c>
      <c r="D139" s="337">
        <f>'Bond position_1_V4_Nov 25'!E20</f>
        <v>45919</v>
      </c>
      <c r="E139" s="337">
        <f>'Bond position_1_V4_Nov 25'!F20</f>
        <v>46050</v>
      </c>
      <c r="F139" s="336" t="str">
        <f>'Bond position_1_V4_Nov 25'!G20</f>
        <v>THB</v>
      </c>
      <c r="G139" s="346">
        <f>'Bond position_1_V4_Nov 25'!H20</f>
        <v>100000000</v>
      </c>
      <c r="H139" s="346">
        <f>'Bond position_1_V4_Nov 25'!I20</f>
        <v>100000000</v>
      </c>
      <c r="I139" s="346">
        <f>'Bond position_1_V4_Nov 25'!J20</f>
        <v>0</v>
      </c>
      <c r="J139" s="346">
        <f>'Bond position_1_V4_Nov 25'!K20</f>
        <v>0</v>
      </c>
      <c r="K139" s="346">
        <f>'Bond position_1_V4_Nov 25'!L20</f>
        <v>0</v>
      </c>
      <c r="L139" s="358">
        <f>'Bond position_1_V4_Nov 25'!M20</f>
        <v>99.443877</v>
      </c>
      <c r="M139" s="346">
        <f>'Bond position_1_V4_Nov 25'!N20</f>
        <v>99443877</v>
      </c>
      <c r="N139" s="337">
        <f>'Bond position_1_V4_Nov 25'!O20</f>
        <v>45991</v>
      </c>
      <c r="O139" s="358">
        <f>'Bond position_1_V4_Nov 25'!P20</f>
        <v>100.1</v>
      </c>
      <c r="P139" s="346">
        <f>'Bond position_1_V4_Nov 25'!Q20</f>
        <v>0</v>
      </c>
      <c r="Q139" s="358">
        <f>'Bond position_1_V4_Nov 25'!R20</f>
        <v>100.1</v>
      </c>
      <c r="R139" s="346">
        <f>'Bond position_1_V4_Nov 25'!S20</f>
        <v>100100000</v>
      </c>
      <c r="S139" s="346">
        <f>'Bond position_1_V4_Nov 25'!T20</f>
        <v>0</v>
      </c>
      <c r="T139" s="346">
        <f>'Bond position_1_V4_Nov 25'!U20</f>
        <v>0</v>
      </c>
      <c r="U139" s="353" t="str">
        <f>'Bond position_1_V4_Nov 25'!V20</f>
        <v>Active</v>
      </c>
      <c r="V139" s="415">
        <f>'Bond position_1_V4_Nov 25'!W20</f>
        <v>45991.45833</v>
      </c>
      <c r="W139" s="358">
        <f>'Bond position_1_V4_Nov 25'!X20</f>
        <v>1.202244</v>
      </c>
      <c r="X139" s="348"/>
      <c r="Y139" s="348"/>
      <c r="Z139" s="348"/>
      <c r="AA139" s="348"/>
      <c r="AB139" s="348"/>
      <c r="AC139" s="348"/>
      <c r="AD139" s="348"/>
      <c r="AE139" s="348"/>
    </row>
    <row r="140">
      <c r="A140" s="336" t="str">
        <f>'Bond position_1_V4_Nov 25'!B21</f>
        <v>6</v>
      </c>
      <c r="B140" s="336" t="str">
        <f>'Bond position_1_V4_Nov 25'!C21</f>
        <v>TB26211A</v>
      </c>
      <c r="C140" s="336">
        <f>'Bond position_1_V4_Nov 25'!D21</f>
        <v>401</v>
      </c>
      <c r="D140" s="337">
        <f>'Bond position_1_V4_Nov 25'!E21</f>
        <v>45919</v>
      </c>
      <c r="E140" s="337">
        <f>'Bond position_1_V4_Nov 25'!F21</f>
        <v>46064</v>
      </c>
      <c r="F140" s="336" t="str">
        <f>'Bond position_1_V4_Nov 25'!G21</f>
        <v>THB</v>
      </c>
      <c r="G140" s="346">
        <f>'Bond position_1_V4_Nov 25'!H21</f>
        <v>100000000</v>
      </c>
      <c r="H140" s="346">
        <f>'Bond position_1_V4_Nov 25'!I21</f>
        <v>100000000</v>
      </c>
      <c r="I140" s="346">
        <f>'Bond position_1_V4_Nov 25'!J21</f>
        <v>0</v>
      </c>
      <c r="J140" s="346">
        <f>'Bond position_1_V4_Nov 25'!K21</f>
        <v>0</v>
      </c>
      <c r="K140" s="346">
        <f>'Bond position_1_V4_Nov 25'!L21</f>
        <v>0</v>
      </c>
      <c r="L140" s="358">
        <f>'Bond position_1_V4_Nov 25'!M21</f>
        <v>99.396107</v>
      </c>
      <c r="M140" s="346">
        <f>'Bond position_1_V4_Nov 25'!N21</f>
        <v>99396107</v>
      </c>
      <c r="N140" s="337">
        <f>'Bond position_1_V4_Nov 25'!O21</f>
        <v>45992</v>
      </c>
      <c r="O140" s="358">
        <f>'Bond position_1_V4_Nov 25'!P21</f>
        <v>100.03</v>
      </c>
      <c r="P140" s="346">
        <f>'Bond position_1_V4_Nov 25'!Q21</f>
        <v>0</v>
      </c>
      <c r="Q140" s="358">
        <f>'Bond position_1_V4_Nov 25'!R21</f>
        <v>100.03</v>
      </c>
      <c r="R140" s="346">
        <f>'Bond position_1_V4_Nov 25'!S21</f>
        <v>100030000</v>
      </c>
      <c r="S140" s="346">
        <f>'Bond position_1_V4_Nov 25'!T21</f>
        <v>0</v>
      </c>
      <c r="T140" s="346">
        <f>'Bond position_1_V4_Nov 25'!U21</f>
        <v>633893</v>
      </c>
      <c r="U140" s="353" t="str">
        <f>'Bond position_1_V4_Nov 25'!V21</f>
        <v>Active</v>
      </c>
      <c r="V140" s="415">
        <f>'Bond position_1_V4_Nov 25'!W21</f>
        <v>45992.45833</v>
      </c>
      <c r="W140" s="358">
        <f>'Bond position_1_V4_Nov 25'!X21</f>
        <v>1.24</v>
      </c>
      <c r="X140" s="348"/>
      <c r="Y140" s="348"/>
      <c r="Z140" s="348"/>
      <c r="AA140" s="348"/>
      <c r="AB140" s="348"/>
      <c r="AC140" s="348"/>
      <c r="AD140" s="348"/>
      <c r="AE140" s="348"/>
    </row>
    <row r="141">
      <c r="A141" s="336" t="str">
        <f>'Bond position_1_V4_Nov 25'!B22</f>
        <v>7</v>
      </c>
      <c r="B141" s="336" t="str">
        <f>'Bond position_1_V4_Nov 25'!C22</f>
        <v>BOTF267A</v>
      </c>
      <c r="C141" s="336">
        <f>'Bond position_1_V4_Nov 25'!D22</f>
        <v>402</v>
      </c>
      <c r="D141" s="337">
        <f>'Bond position_1_V4_Nov 25'!E22</f>
        <v>45919</v>
      </c>
      <c r="E141" s="337">
        <f>'Bond position_1_V4_Nov 25'!F22</f>
        <v>46204</v>
      </c>
      <c r="F141" s="336" t="str">
        <f>'Bond position_1_V4_Nov 25'!G22</f>
        <v>THB</v>
      </c>
      <c r="G141" s="346">
        <f>'Bond position_1_V4_Nov 25'!H22</f>
        <v>100000000</v>
      </c>
      <c r="H141" s="346">
        <f>'Bond position_1_V4_Nov 25'!I22</f>
        <v>100000000</v>
      </c>
      <c r="I141" s="346">
        <f>'Bond position_1_V4_Nov 25'!J22</f>
        <v>0</v>
      </c>
      <c r="J141" s="346">
        <f>'Bond position_1_V4_Nov 25'!K22</f>
        <v>0</v>
      </c>
      <c r="K141" s="346">
        <f>'Bond position_1_V4_Nov 25'!L22</f>
        <v>0</v>
      </c>
      <c r="L141" s="358">
        <f>'Bond position_1_V4_Nov 25'!M22</f>
        <v>100.028491</v>
      </c>
      <c r="M141" s="346">
        <f>'Bond position_1_V4_Nov 25'!N22</f>
        <v>100028491</v>
      </c>
      <c r="N141" s="337">
        <f>'Bond position_1_V4_Nov 25'!O22</f>
        <v>45993</v>
      </c>
      <c r="O141" s="358">
        <f>'Bond position_1_V4_Nov 25'!P22</f>
        <v>100.04</v>
      </c>
      <c r="P141" s="346">
        <f>'Bond position_1_V4_Nov 25'!Q22</f>
        <v>276828.4932</v>
      </c>
      <c r="Q141" s="358">
        <f>'Bond position_1_V4_Nov 25'!R22</f>
        <v>100.04</v>
      </c>
      <c r="R141" s="346">
        <f>'Bond position_1_V4_Nov 25'!S22</f>
        <v>100040000</v>
      </c>
      <c r="S141" s="346">
        <f>'Bond position_1_V4_Nov 25'!T22</f>
        <v>0</v>
      </c>
      <c r="T141" s="346">
        <f>'Bond position_1_V4_Nov 25'!U22</f>
        <v>11509</v>
      </c>
      <c r="U141" s="353" t="str">
        <f>'Bond position_1_V4_Nov 25'!V22</f>
        <v>Active</v>
      </c>
      <c r="V141" s="415">
        <f>'Bond position_1_V4_Nov 25'!W22</f>
        <v>45993.45833</v>
      </c>
      <c r="W141" s="358">
        <f>'Bond position_1_V4_Nov 25'!X22</f>
        <v>1.54378</v>
      </c>
      <c r="X141" s="348"/>
      <c r="Y141" s="348"/>
      <c r="Z141" s="348"/>
      <c r="AA141" s="348"/>
      <c r="AB141" s="348"/>
      <c r="AC141" s="348"/>
      <c r="AD141" s="348"/>
      <c r="AE141" s="348"/>
    </row>
    <row r="142">
      <c r="A142" s="336">
        <f>'Bond position_1_V4_Nov 25'!B23</f>
        <v>9</v>
      </c>
      <c r="B142" s="336" t="str">
        <f>'Bond position_1_V4_Nov 25'!C23</f>
        <v>LB27DA</v>
      </c>
      <c r="C142" s="336">
        <f>'Bond position_1_V4_Nov 25'!D23</f>
        <v>301</v>
      </c>
      <c r="D142" s="337">
        <f>'Bond position_1_V4_Nov 25'!E23</f>
        <v>45987</v>
      </c>
      <c r="E142" s="337">
        <f>'Bond position_1_V4_Nov 25'!F23</f>
        <v>45994</v>
      </c>
      <c r="F142" s="336" t="str">
        <f>'Bond position_1_V4_Nov 25'!G23</f>
        <v>THB</v>
      </c>
      <c r="G142" s="346">
        <f>'Bond position_1_V4_Nov 25'!H23</f>
        <v>305000000</v>
      </c>
      <c r="H142" s="480">
        <f>'Bond position_1_V4_Nov 25'!I23</f>
        <v>0</v>
      </c>
      <c r="I142" s="346">
        <f>'Bond position_1_V4_Nov 25'!J23</f>
        <v>0</v>
      </c>
      <c r="J142" s="480">
        <f>'Bond position_1_V4_Nov 25'!K23</f>
        <v>305000000</v>
      </c>
      <c r="K142" s="346">
        <f>'Bond position_1_V4_Nov 25'!L23</f>
        <v>0</v>
      </c>
      <c r="L142" s="358">
        <f>'Bond position_1_V4_Nov 25'!M23</f>
        <v>116.5</v>
      </c>
      <c r="M142" s="346">
        <f>'Bond position_1_V4_Nov 25'!N23</f>
        <v>355325000</v>
      </c>
      <c r="N142" s="337">
        <f>'Bond position_1_V4_Nov 25'!O23</f>
        <v>45994</v>
      </c>
      <c r="O142" s="358">
        <f>'Bond position_1_V4_Nov 25'!P23</f>
        <v>116.3</v>
      </c>
      <c r="P142" s="346">
        <f>'Bond position_1_V4_Nov 25'!Q23</f>
        <v>0</v>
      </c>
      <c r="Q142" s="358">
        <f>'Bond position_1_V4_Nov 25'!R23</f>
        <v>116.3</v>
      </c>
      <c r="R142" s="346">
        <f>'Bond position_1_V4_Nov 25'!S23</f>
        <v>354715000</v>
      </c>
      <c r="S142" s="346">
        <f>'Bond position_1_V4_Nov 25'!T23</f>
        <v>0</v>
      </c>
      <c r="T142" s="346">
        <f>'Bond position_1_V4_Nov 25'!U23</f>
        <v>0</v>
      </c>
      <c r="U142" s="353" t="str">
        <f>'Bond position_1_V4_Nov 25'!V23</f>
        <v>Active</v>
      </c>
      <c r="V142" s="415">
        <f>'Bond position_1_V4_Nov 25'!W23</f>
        <v>45994.45833</v>
      </c>
      <c r="W142" s="358">
        <f>'Bond position_1_V4_Nov 25'!X23</f>
        <v>1.282</v>
      </c>
      <c r="X142" s="348"/>
      <c r="Y142" s="348"/>
      <c r="Z142" s="348"/>
      <c r="AA142" s="348"/>
      <c r="AB142" s="348"/>
      <c r="AC142" s="348"/>
      <c r="AD142" s="348"/>
      <c r="AE142" s="348"/>
    </row>
    <row r="143">
      <c r="A143" s="376"/>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c r="AA143" s="348"/>
      <c r="AB143" s="348"/>
      <c r="AC143" s="348"/>
      <c r="AD143" s="348"/>
      <c r="AE143" s="348"/>
    </row>
    <row r="144">
      <c r="A144" s="376"/>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c r="AA144" s="348"/>
      <c r="AB144" s="348"/>
      <c r="AC144" s="348"/>
      <c r="AD144" s="348"/>
      <c r="AE144" s="348"/>
    </row>
    <row r="145">
      <c r="A145" s="440" t="str">
        <f>'V4_Result_30 Sep 2025'!A129</f>
        <v>interbank_deals</v>
      </c>
      <c r="B145" s="397"/>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c r="AA145" s="348"/>
      <c r="AB145" s="348"/>
      <c r="AC145" s="348"/>
      <c r="AD145" s="348"/>
      <c r="AE145" s="348"/>
    </row>
    <row r="146">
      <c r="A146" s="360" t="str">
        <f t="array" ref="A146:X146">TRANSPOSE('All Table_V4_Clean'!A104:A127)</f>
        <v>deal_id</v>
      </c>
      <c r="B146" s="380" t="s">
        <v>583</v>
      </c>
      <c r="C146" s="380" t="s">
        <v>585</v>
      </c>
      <c r="D146" s="380" t="s">
        <v>525</v>
      </c>
      <c r="E146" s="380" t="s">
        <v>604</v>
      </c>
      <c r="F146" s="344" t="s">
        <v>7</v>
      </c>
      <c r="G146" s="380" t="s">
        <v>606</v>
      </c>
      <c r="H146" s="380" t="s">
        <v>534</v>
      </c>
      <c r="I146" s="344" t="s">
        <v>609</v>
      </c>
      <c r="J146" s="380" t="s">
        <v>613</v>
      </c>
      <c r="K146" s="380" t="s">
        <v>614</v>
      </c>
      <c r="L146" s="380" t="s">
        <v>616</v>
      </c>
      <c r="M146" s="380" t="s">
        <v>620</v>
      </c>
      <c r="N146" s="380" t="s">
        <v>624</v>
      </c>
      <c r="O146" s="380" t="s">
        <v>627</v>
      </c>
      <c r="P146" s="380" t="s">
        <v>630</v>
      </c>
      <c r="Q146" s="380" t="s">
        <v>633</v>
      </c>
      <c r="R146" s="380" t="s">
        <v>636</v>
      </c>
      <c r="S146" s="380" t="s">
        <v>426</v>
      </c>
      <c r="T146" s="380" t="s">
        <v>548</v>
      </c>
      <c r="U146" s="380" t="s">
        <v>639</v>
      </c>
      <c r="V146" s="380" t="s">
        <v>640</v>
      </c>
      <c r="W146" s="410" t="s">
        <v>644</v>
      </c>
      <c r="X146" s="380" t="s">
        <v>452</v>
      </c>
      <c r="Y146" s="348"/>
      <c r="Z146" s="348"/>
      <c r="AA146" s="348"/>
      <c r="AB146" s="348"/>
      <c r="AC146" s="348"/>
      <c r="AD146" s="348"/>
      <c r="AE146" s="348"/>
    </row>
    <row r="147">
      <c r="A147" s="446">
        <f>'IB Borrow_V4_Sep25'!A88</f>
        <v>40001</v>
      </c>
      <c r="B147" s="404">
        <f>'IB Borrow_V4_Sep25'!B88</f>
        <v>45930.41667</v>
      </c>
      <c r="C147" s="459">
        <f>'IB Borrow_V4_Sep25'!C88</f>
        <v>45930</v>
      </c>
      <c r="D147" s="459">
        <f>'IB Borrow_V4_Sep25'!D88</f>
        <v>45933</v>
      </c>
      <c r="E147" s="460" t="str">
        <f>'IB Borrow_V4_Sep25'!E88</f>
        <v>Borrow</v>
      </c>
      <c r="F147" s="461">
        <f>'IB Borrow_V4_Sep25'!F88</f>
        <v>102</v>
      </c>
      <c r="G147" s="462">
        <f>'IB Borrow_V4_Sep25'!G88</f>
        <v>300000000</v>
      </c>
      <c r="H147" s="460" t="str">
        <f>'IB Borrow_V4_Sep25'!H88</f>
        <v>THB</v>
      </c>
      <c r="I147" s="461" t="str">
        <f>'IB Borrow_V4_Sep25'!I88</f>
        <v>FIX40001</v>
      </c>
      <c r="J147" s="460" t="str">
        <f>'IB Borrow_V4_Sep25'!J88</f>
        <v>Fixed</v>
      </c>
      <c r="K147" s="463">
        <f>'IB Borrow_V4_Sep25'!K88</f>
        <v>1.5</v>
      </c>
      <c r="L147" s="460" t="str">
        <f>'IB Borrow_V4_Sep25'!L88</f>
        <v/>
      </c>
      <c r="M147" s="460" t="str">
        <f>'IB Borrow_V4_Sep25'!M88</f>
        <v>FIX</v>
      </c>
      <c r="N147" s="463" t="str">
        <f>'IB Borrow_V4_Sep25'!N88</f>
        <v> </v>
      </c>
      <c r="O147" s="463" t="str">
        <f>'IB Borrow_V4_Sep25'!O88</f>
        <v> </v>
      </c>
      <c r="P147" s="464" t="str">
        <f>'IB Borrow_V4_Sep25'!P88</f>
        <v> </v>
      </c>
      <c r="Q147" s="464" t="str">
        <f>'IB Borrow_V4_Sep25'!Q88</f>
        <v> </v>
      </c>
      <c r="R147" s="460" t="str">
        <f>'IB Borrow_V4_Sep25'!R88</f>
        <v>Actual/365</v>
      </c>
      <c r="S147" s="481">
        <v>0.0</v>
      </c>
      <c r="T147" s="460" t="str">
        <f>'IB Borrow_V4_Sep25'!T88</f>
        <v>Matured</v>
      </c>
      <c r="U147" s="460" t="str">
        <f>'IB Borrow_V4_Sep25'!U88</f>
        <v>CONF-ISO-45002-20250905</v>
      </c>
      <c r="V147" s="460" t="str">
        <f>'IB Borrow_V4_Sep25'!V88</f>
        <v> </v>
      </c>
      <c r="W147" s="482">
        <f>'IB Borrow_V4_Sep25'!W88</f>
        <v>3</v>
      </c>
      <c r="X147" s="465" t="str">
        <f>'IB Borrow_V4_Sep25'!X88</f>
        <v>KBANK0107536000315</v>
      </c>
      <c r="Y147" s="447"/>
      <c r="Z147" s="447"/>
      <c r="AA147" s="447"/>
      <c r="AB147" s="447"/>
      <c r="AC147" s="447"/>
      <c r="AD147" s="447"/>
      <c r="AE147" s="447"/>
    </row>
    <row r="148">
      <c r="A148" s="446">
        <f>'IB Lend_V4_Sep25'!A168</f>
        <v>40002</v>
      </c>
      <c r="B148" s="404">
        <f>'IB Lend_V4_Sep25'!B168</f>
        <v>45930.41667</v>
      </c>
      <c r="C148" s="459">
        <f>'IB Lend_V4_Sep25'!C168</f>
        <v>45930</v>
      </c>
      <c r="D148" s="459">
        <f>'IB Lend_V4_Sep25'!D168</f>
        <v>45937</v>
      </c>
      <c r="E148" s="460" t="str">
        <f>'IB Lend_V4_Sep25'!E168</f>
        <v>Lend</v>
      </c>
      <c r="F148" s="461">
        <f>'IB Lend_V4_Sep25'!F168</f>
        <v>101</v>
      </c>
      <c r="G148" s="462">
        <f>'IB Lend_V4_Sep25'!G168</f>
        <v>500000000</v>
      </c>
      <c r="H148" s="460" t="str">
        <f>'IB Lend_V4_Sep25'!H168</f>
        <v>THB</v>
      </c>
      <c r="I148" s="461" t="str">
        <f>'IB Lend_V4_Sep25'!I168</f>
        <v>FIX40002</v>
      </c>
      <c r="J148" s="460" t="str">
        <f>'IB Lend_V4_Sep25'!J168</f>
        <v>Fixed</v>
      </c>
      <c r="K148" s="463">
        <f>'IB Lend_V4_Sep25'!K168</f>
        <v>1.5</v>
      </c>
      <c r="L148" s="460" t="str">
        <f>'IB Lend_V4_Sep25'!L168</f>
        <v/>
      </c>
      <c r="M148" s="460" t="str">
        <f>'IB Lend_V4_Sep25'!M168</f>
        <v>FIX</v>
      </c>
      <c r="N148" s="463" t="str">
        <f>'IB Lend_V4_Sep25'!N168</f>
        <v/>
      </c>
      <c r="O148" s="463" t="str">
        <f>'IB Lend_V4_Sep25'!O168</f>
        <v/>
      </c>
      <c r="P148" s="464" t="str">
        <f>'IB Lend_V4_Sep25'!P168</f>
        <v/>
      </c>
      <c r="Q148" s="464" t="str">
        <f>'IB Lend_V4_Sep25'!Q168</f>
        <v/>
      </c>
      <c r="R148" s="460" t="str">
        <f>'IB Lend_V4_Sep25'!R168</f>
        <v>Actual/365</v>
      </c>
      <c r="S148" s="481">
        <v>0.0</v>
      </c>
      <c r="T148" s="460" t="str">
        <f>'IB Lend_V4_Sep25'!T168</f>
        <v>Matured</v>
      </c>
      <c r="U148" s="460" t="str">
        <f>'IB Lend_V4_Sep25'!U168</f>
        <v>CONF-ISO-45003-20250930</v>
      </c>
      <c r="V148" s="460">
        <f>'IB Lend_V4_Sep25'!V168</f>
        <v>2001</v>
      </c>
      <c r="W148" s="482">
        <f>'IB Lend_V4_Sep25'!W168</f>
        <v>7</v>
      </c>
      <c r="X148" s="465" t="str">
        <f>'IB Lend_V4_Sep25'!X168</f>
        <v>BBL0107536000374</v>
      </c>
      <c r="Y148" s="447"/>
      <c r="Z148" s="447"/>
      <c r="AA148" s="447"/>
      <c r="AB148" s="447"/>
      <c r="AC148" s="447"/>
      <c r="AD148" s="447"/>
      <c r="AE148" s="447"/>
    </row>
    <row r="149">
      <c r="A149" s="446">
        <f>'IB Borrow_V4_Oct25'!A140</f>
        <v>40003</v>
      </c>
      <c r="B149" s="404">
        <f>'IB Borrow_V4_Oct25'!B140</f>
        <v>45930.41667</v>
      </c>
      <c r="C149" s="459">
        <f>'IB Borrow_V4_Oct25'!C140</f>
        <v>45930</v>
      </c>
      <c r="D149" s="459">
        <f>'IB Borrow_V4_Oct25'!D140</f>
        <v>46021</v>
      </c>
      <c r="E149" s="460" t="str">
        <f>'IB Borrow_V4_Oct25'!E140</f>
        <v>Borrow</v>
      </c>
      <c r="F149" s="461">
        <f>'IB Borrow_V4_Oct25'!F140</f>
        <v>102</v>
      </c>
      <c r="G149" s="462">
        <f>'IB Borrow_V4_Oct25'!G140</f>
        <v>100000000</v>
      </c>
      <c r="H149" s="460" t="str">
        <f>'IB Borrow_V4_Oct25'!H140</f>
        <v>THB</v>
      </c>
      <c r="I149" s="461" t="str">
        <f>'IB Borrow_V4_Oct25'!I140</f>
        <v>THOR1M40003</v>
      </c>
      <c r="J149" s="460" t="str">
        <f>'IB Borrow_V4_Oct25'!J140</f>
        <v>Floating</v>
      </c>
      <c r="K149" s="463">
        <f>'IB Borrow_V4_Oct25'!K140</f>
        <v>2.15</v>
      </c>
      <c r="L149" s="460" t="str">
        <f>'IB Borrow_V4_Oct25'!L140</f>
        <v>1M</v>
      </c>
      <c r="M149" s="460" t="str">
        <f>'IB Borrow_V4_Oct25'!M140</f>
        <v>THOR</v>
      </c>
      <c r="N149" s="463">
        <f>'IB Borrow_V4_Oct25'!N140</f>
        <v>0.1</v>
      </c>
      <c r="O149" s="463">
        <f>'IB Borrow_V4_Oct25'!O140</f>
        <v>2.1</v>
      </c>
      <c r="P149" s="464">
        <f>'IB Borrow_V4_Oct25'!P140</f>
        <v>45991</v>
      </c>
      <c r="Q149" s="464">
        <f>'IB Borrow_V4_Oct25'!Q140</f>
        <v>46021</v>
      </c>
      <c r="R149" s="460" t="str">
        <f>'IB Borrow_V4_Oct25'!R140</f>
        <v>Actual/365</v>
      </c>
      <c r="S149" s="448">
        <f>'IB Borrow_V4_Oct25'!S140</f>
        <v>363561.6438</v>
      </c>
      <c r="T149" s="460" t="str">
        <f>'IB Borrow_V4_Oct25'!T140</f>
        <v>Active</v>
      </c>
      <c r="U149" s="460" t="str">
        <f>'IB Borrow_V4_Oct25'!U140</f>
        <v>CONF-ISO-45010-20250930</v>
      </c>
      <c r="V149" s="460" t="str">
        <f>'IB Borrow_V4_Oct25'!V140</f>
        <v> </v>
      </c>
      <c r="W149" s="482">
        <f>'IB Borrow_V4_Oct25'!W140</f>
        <v>91</v>
      </c>
      <c r="X149" s="465" t="str">
        <f>'IB Borrow_V4_Oct25'!X140</f>
        <v>KBANK0107536000315</v>
      </c>
      <c r="Y149" s="447"/>
      <c r="Z149" s="447"/>
      <c r="AA149" s="447"/>
      <c r="AB149" s="447"/>
      <c r="AC149" s="447"/>
      <c r="AD149" s="447"/>
      <c r="AE149" s="447"/>
    </row>
    <row r="150">
      <c r="A150" s="446">
        <f>'IB Lend_V4_Sep25'!A214</f>
        <v>40004</v>
      </c>
      <c r="B150" s="404">
        <f>'IB Lend_V4_Sep25'!B214</f>
        <v>45930.41667</v>
      </c>
      <c r="C150" s="459">
        <f>'IB Lend_V4_Sep25'!C214</f>
        <v>45930</v>
      </c>
      <c r="D150" s="459">
        <f>'IB Lend_V4_Sep25'!D214</f>
        <v>46021</v>
      </c>
      <c r="E150" s="460" t="str">
        <f>'IB Lend_V4_Sep25'!E214</f>
        <v>Lend</v>
      </c>
      <c r="F150" s="461">
        <f>'IB Lend_V4_Sep25'!F214</f>
        <v>104</v>
      </c>
      <c r="G150" s="462">
        <f>'IB Lend_V4_Sep25'!G214</f>
        <v>100000000</v>
      </c>
      <c r="H150" s="460" t="str">
        <f>'IB Lend_V4_Sep25'!H214</f>
        <v>THB</v>
      </c>
      <c r="I150" s="461" t="str">
        <f>'IB Lend_V4_Sep25'!I214</f>
        <v>THOR1M40004</v>
      </c>
      <c r="J150" s="460" t="str">
        <f>'IB Lend_V4_Sep25'!J214</f>
        <v>Floating</v>
      </c>
      <c r="K150" s="463">
        <f>'IB Lend_V4_Sep25'!K214</f>
        <v>2.2</v>
      </c>
      <c r="L150" s="460" t="str">
        <f>'IB Lend_V4_Sep25'!L214</f>
        <v>1M</v>
      </c>
      <c r="M150" s="460" t="str">
        <f>'IB Lend_V4_Sep25'!M214</f>
        <v>THOR</v>
      </c>
      <c r="N150" s="463">
        <f>'IB Lend_V4_Sep25'!N214</f>
        <v>0.1</v>
      </c>
      <c r="O150" s="463">
        <f>'IB Lend_V4_Sep25'!O214</f>
        <v>2.1</v>
      </c>
      <c r="P150" s="464">
        <f>'IB Lend_V4_Sep25'!P214</f>
        <v>45960</v>
      </c>
      <c r="Q150" s="464">
        <f>'IB Lend_V4_Sep25'!Q214</f>
        <v>45991</v>
      </c>
      <c r="R150" s="460" t="str">
        <f>'IB Lend_V4_Sep25'!R214</f>
        <v>Actual/365</v>
      </c>
      <c r="S150" s="448">
        <f>'IB Lend_V4_Sep25'!S214</f>
        <v>363561.6438</v>
      </c>
      <c r="T150" s="460" t="str">
        <f>'IB Lend_V4_Sep25'!T214</f>
        <v>Active</v>
      </c>
      <c r="U150" s="460" t="str">
        <f>'IB Lend_V4_Sep25'!U214</f>
        <v>CONF-ISO-45012-20250930</v>
      </c>
      <c r="V150" s="460">
        <f>'IB Lend_V4_Sep25'!V214</f>
        <v>2002</v>
      </c>
      <c r="W150" s="482">
        <f>'IB Lend_V4_Sep25'!W214</f>
        <v>91</v>
      </c>
      <c r="X150" s="465" t="str">
        <f>'IB Lend_V4_Sep25'!X214</f>
        <v>CIMB0107537002338</v>
      </c>
      <c r="Y150" s="447"/>
      <c r="Z150" s="447"/>
      <c r="AA150" s="447"/>
      <c r="AB150" s="447"/>
      <c r="AC150" s="447"/>
      <c r="AD150" s="447"/>
      <c r="AE150" s="447"/>
    </row>
    <row r="151">
      <c r="A151" s="446">
        <f>'IB Borrow_V4_Oct25'!A96</f>
        <v>40005</v>
      </c>
      <c r="B151" s="404">
        <f>'IB Borrow_V4_Oct25'!B96</f>
        <v>45931.58333</v>
      </c>
      <c r="C151" s="459">
        <f>'IB Borrow_V4_Oct25'!C96</f>
        <v>45931</v>
      </c>
      <c r="D151" s="459">
        <f>'IB Borrow_V4_Oct25'!D96</f>
        <v>45945</v>
      </c>
      <c r="E151" s="460" t="str">
        <f>'IB Borrow_V4_Oct25'!E96</f>
        <v>Borrow</v>
      </c>
      <c r="F151" s="461">
        <f>'IB Borrow_V4_Oct25'!F96</f>
        <v>102</v>
      </c>
      <c r="G151" s="462">
        <f>'IB Borrow_V4_Oct25'!G96</f>
        <v>300000000</v>
      </c>
      <c r="H151" s="460" t="str">
        <f>'IB Borrow_V4_Oct25'!H96</f>
        <v>THB</v>
      </c>
      <c r="I151" s="461" t="str">
        <f>'IB Borrow_V4_Oct25'!I96</f>
        <v>FIX40005</v>
      </c>
      <c r="J151" s="460" t="str">
        <f>'IB Borrow_V4_Oct25'!J96</f>
        <v>Fixed</v>
      </c>
      <c r="K151" s="463">
        <f>'IB Borrow_V4_Oct25'!K96</f>
        <v>1.5</v>
      </c>
      <c r="L151" s="460" t="str">
        <f>'IB Borrow_V4_Oct25'!L96</f>
        <v/>
      </c>
      <c r="M151" s="460" t="str">
        <f>'IB Borrow_V4_Oct25'!M96</f>
        <v>FIX</v>
      </c>
      <c r="N151" s="463" t="str">
        <f>'IB Borrow_V4_Oct25'!N96</f>
        <v> </v>
      </c>
      <c r="O151" s="463" t="str">
        <f>'IB Borrow_V4_Oct25'!O96</f>
        <v> </v>
      </c>
      <c r="P151" s="464" t="str">
        <f>'IB Borrow_V4_Oct25'!P96</f>
        <v> </v>
      </c>
      <c r="Q151" s="464" t="str">
        <f>'IB Borrow_V4_Oct25'!Q96</f>
        <v> </v>
      </c>
      <c r="R151" s="460" t="str">
        <f>'IB Borrow_V4_Oct25'!R96</f>
        <v>Actual/365</v>
      </c>
      <c r="S151" s="481">
        <v>0.0</v>
      </c>
      <c r="T151" s="460" t="str">
        <f>'IB Borrow_V4_Oct25'!T96</f>
        <v>Matured</v>
      </c>
      <c r="U151" s="460" t="str">
        <f>'IB Borrow_V4_Oct25'!U96</f>
        <v>CONF-ISO-45006-20251001</v>
      </c>
      <c r="V151" s="460" t="str">
        <f>'IB Borrow_V4_Oct25'!V96</f>
        <v> </v>
      </c>
      <c r="W151" s="482">
        <f>'IB Borrow_V4_Oct25'!W96</f>
        <v>14</v>
      </c>
      <c r="X151" s="465" t="str">
        <f>'IB Borrow_V4_Oct25'!X96</f>
        <v>KBANK0107536000315</v>
      </c>
      <c r="Y151" s="348"/>
      <c r="Z151" s="348"/>
      <c r="AA151" s="348"/>
      <c r="AB151" s="348"/>
      <c r="AC151" s="348"/>
      <c r="AD151" s="348"/>
      <c r="AE151" s="348"/>
    </row>
    <row r="152">
      <c r="A152" s="446">
        <f>'IB Lend_V4_Oct25'!A107</f>
        <v>40006</v>
      </c>
      <c r="B152" s="404">
        <f>'IB Lend_V4_Oct25'!B107</f>
        <v>45931.44097</v>
      </c>
      <c r="C152" s="459">
        <f>'IB Lend_V4_Oct25'!C107</f>
        <v>45931</v>
      </c>
      <c r="D152" s="459">
        <f>'IB Lend_V4_Oct25'!D107</f>
        <v>45945</v>
      </c>
      <c r="E152" s="460" t="str">
        <f>'IB Lend_V4_Oct25'!E107</f>
        <v>Lend</v>
      </c>
      <c r="F152" s="461">
        <f>'IB Lend_V4_Oct25'!F107</f>
        <v>113</v>
      </c>
      <c r="G152" s="462">
        <f>'IB Lend_V4_Oct25'!G107</f>
        <v>500000000</v>
      </c>
      <c r="H152" s="460" t="str">
        <f>'IB Lend_V4_Oct25'!H107</f>
        <v>THB</v>
      </c>
      <c r="I152" s="461" t="str">
        <f>'IB Lend_V4_Oct25'!I107</f>
        <v>FIX40006</v>
      </c>
      <c r="J152" s="460" t="str">
        <f>'IB Lend_V4_Oct25'!J107</f>
        <v>Fixed</v>
      </c>
      <c r="K152" s="463">
        <f>'IB Lend_V4_Oct25'!K107</f>
        <v>1.5</v>
      </c>
      <c r="L152" s="460" t="str">
        <f>'IB Lend_V4_Oct25'!L107</f>
        <v/>
      </c>
      <c r="M152" s="460" t="str">
        <f>'IB Lend_V4_Oct25'!M107</f>
        <v>FIX</v>
      </c>
      <c r="N152" s="463" t="str">
        <f>'IB Lend_V4_Oct25'!N107</f>
        <v/>
      </c>
      <c r="O152" s="463" t="str">
        <f>'IB Lend_V4_Oct25'!O107</f>
        <v/>
      </c>
      <c r="P152" s="464" t="str">
        <f>'IB Lend_V4_Oct25'!P107</f>
        <v/>
      </c>
      <c r="Q152" s="464" t="str">
        <f>'IB Lend_V4_Oct25'!Q107</f>
        <v/>
      </c>
      <c r="R152" s="460" t="str">
        <f>'IB Lend_V4_Oct25'!R107</f>
        <v>Actual/365</v>
      </c>
      <c r="S152" s="481">
        <v>0.0</v>
      </c>
      <c r="T152" s="460" t="str">
        <f>'IB Lend_V4_Oct25'!T107</f>
        <v>Matured</v>
      </c>
      <c r="U152" s="460" t="str">
        <f>'IB Lend_V4_Oct25'!U107</f>
        <v>CONF-ISO-45007-20251001</v>
      </c>
      <c r="V152" s="460">
        <f>'IB Lend_V4_Oct25'!V107</f>
        <v>2003</v>
      </c>
      <c r="W152" s="482">
        <f>'IB Lend_V4_Oct25'!W107</f>
        <v>14</v>
      </c>
      <c r="X152" s="465" t="str">
        <f>'IB Lend_V4_Oct25'!X107</f>
        <v>SCB0107536000102</v>
      </c>
      <c r="Y152" s="348"/>
      <c r="Z152" s="348"/>
      <c r="AA152" s="348"/>
      <c r="AB152" s="348"/>
      <c r="AC152" s="348"/>
      <c r="AD152" s="348"/>
      <c r="AE152" s="348"/>
    </row>
    <row r="153">
      <c r="A153" s="446">
        <f>'IB Lend_V4_Nov 25'!A109</f>
        <v>40007</v>
      </c>
      <c r="B153" s="404">
        <f>'IB Lend_V4_Nov 25'!B109</f>
        <v>45976.41667</v>
      </c>
      <c r="C153" s="459">
        <f>'IB Lend_V4_Nov 25'!C109</f>
        <v>45976</v>
      </c>
      <c r="D153" s="459">
        <f>'IB Lend_V4_Nov 25'!D109</f>
        <v>46011</v>
      </c>
      <c r="E153" s="460" t="str">
        <f>'IB Lend_V4_Nov 25'!E109</f>
        <v>Lend</v>
      </c>
      <c r="F153" s="461">
        <f>'IB Lend_V4_Nov 25'!F109</f>
        <v>113</v>
      </c>
      <c r="G153" s="462">
        <f>'IB Lend_V4_Nov 25'!G109</f>
        <v>500000000</v>
      </c>
      <c r="H153" s="460" t="str">
        <f>'IB Lend_V4_Nov 25'!H109</f>
        <v>THB</v>
      </c>
      <c r="I153" s="461" t="str">
        <f>'IB Lend_V4_Nov 25'!I109</f>
        <v>FIX40007</v>
      </c>
      <c r="J153" s="460" t="str">
        <f>'IB Lend_V4_Nov 25'!J109</f>
        <v>Fixed</v>
      </c>
      <c r="K153" s="463">
        <f>'IB Lend_V4_Nov 25'!K109</f>
        <v>2.5</v>
      </c>
      <c r="L153" s="460" t="str">
        <f>'IB Lend_V4_Nov 25'!L109</f>
        <v/>
      </c>
      <c r="M153" s="460" t="str">
        <f>'IB Lend_V4_Nov 25'!M109</f>
        <v>FIX</v>
      </c>
      <c r="N153" s="463" t="str">
        <f>'IB Lend_V4_Nov 25'!N109</f>
        <v> </v>
      </c>
      <c r="O153" s="463" t="str">
        <f>'IB Lend_V4_Nov 25'!O109</f>
        <v> </v>
      </c>
      <c r="P153" s="464" t="str">
        <f>'IB Lend_V4_Nov 25'!P109</f>
        <v> </v>
      </c>
      <c r="Q153" s="464" t="str">
        <f>'IB Lend_V4_Nov 25'!Q109</f>
        <v> </v>
      </c>
      <c r="R153" s="460" t="str">
        <f>'IB Lend_V4_Nov 25'!R109</f>
        <v>Actual/365</v>
      </c>
      <c r="S153" s="481">
        <f>'IB Lend_V4_Nov 25'!S109</f>
        <v>513698.6301</v>
      </c>
      <c r="T153" s="460" t="str">
        <f>'IB Lend_V4_Nov 25'!T109</f>
        <v>Active</v>
      </c>
      <c r="U153" s="460" t="str">
        <f>'IB Lend_V4_Nov 25'!U109</f>
        <v>CONF-ISO-40007-20251115</v>
      </c>
      <c r="V153" s="460">
        <f>'IB Lend_V4_Nov 25'!V109</f>
        <v>2003</v>
      </c>
      <c r="W153" s="482">
        <f>'IB Lend_V4_Nov 25'!W109</f>
        <v>35</v>
      </c>
      <c r="X153" s="465" t="str">
        <f>'IB Lend_V4_Nov 25'!X109</f>
        <v>SCB0107536000102</v>
      </c>
      <c r="Y153" s="348"/>
      <c r="Z153" s="348"/>
      <c r="AA153" s="348"/>
      <c r="AB153" s="348"/>
      <c r="AC153" s="348"/>
      <c r="AD153" s="348"/>
      <c r="AE153" s="348"/>
    </row>
    <row r="154">
      <c r="A154" s="446" t="str">
        <f>'IB Borrow_V4_Sep25_2'!A76</f>
        <v>40011</v>
      </c>
      <c r="B154" s="404">
        <f>'IB Borrow_V4_Sep25_2'!B76</f>
        <v>45930.41667</v>
      </c>
      <c r="C154" s="459">
        <f>'IB Borrow_V4_Sep25_2'!C76</f>
        <v>45930</v>
      </c>
      <c r="D154" s="459">
        <f>'IB Borrow_V4_Sep25_2'!D76</f>
        <v>46112</v>
      </c>
      <c r="E154" s="466" t="str">
        <f>'IB Borrow_V4_Sep25_2'!E76</f>
        <v>Borrow</v>
      </c>
      <c r="F154" s="461">
        <f>'IB Borrow_V4_Sep25_2'!F76</f>
        <v>102</v>
      </c>
      <c r="G154" s="462">
        <f>'IB Borrow_V4_Sep25_2'!G76</f>
        <v>1000000000</v>
      </c>
      <c r="H154" s="466" t="str">
        <f>'IB Borrow_V4_Sep25_2'!H76</f>
        <v>THB</v>
      </c>
      <c r="I154" s="466" t="str">
        <f>'IB Borrow_V4_Sep25_2'!I76</f>
        <v>FIX40011</v>
      </c>
      <c r="J154" s="466" t="str">
        <f>'IB Borrow_V4_Sep25_2'!J76</f>
        <v>Fixed</v>
      </c>
      <c r="K154" s="463">
        <f>'IB Borrow_V4_Sep25_2'!K76</f>
        <v>4</v>
      </c>
      <c r="L154" s="466" t="str">
        <f>'IB Borrow_V4_Sep25_2'!L76</f>
        <v/>
      </c>
      <c r="M154" s="466" t="str">
        <f>'IB Borrow_V4_Sep25_2'!M76</f>
        <v>FIX</v>
      </c>
      <c r="N154" s="463" t="str">
        <f>'IB Borrow_V4_Sep25_2'!N76</f>
        <v> </v>
      </c>
      <c r="O154" s="463" t="str">
        <f>'IB Borrow_V4_Sep25_2'!O76</f>
        <v> </v>
      </c>
      <c r="P154" s="464" t="str">
        <f>'IB Borrow_V4_Sep25_2'!P76</f>
        <v> </v>
      </c>
      <c r="Q154" s="464" t="str">
        <f>'IB Borrow_V4_Sep25_2'!Q76</f>
        <v> </v>
      </c>
      <c r="R154" s="466" t="str">
        <f>'IB Borrow_V4_Sep25_2'!R76</f>
        <v>Actual/365</v>
      </c>
      <c r="S154" s="481">
        <f>'IB Borrow_V4_Sep25_2'!S76</f>
        <v>6684931.507</v>
      </c>
      <c r="T154" s="466" t="str">
        <f>'IB Borrow_V4_Sep25_2'!T76</f>
        <v>Active</v>
      </c>
      <c r="U154" s="466" t="str">
        <f>'IB Borrow_V4_Sep25_2'!U76</f>
        <v>CONF-ISO-45004-20250930</v>
      </c>
      <c r="V154" s="466" t="str">
        <f>'IB Borrow_V4_Sep25_2'!V76</f>
        <v> </v>
      </c>
      <c r="W154" s="482">
        <f>'IB Borrow_V4_Sep25_2'!W76</f>
        <v>182</v>
      </c>
      <c r="X154" s="465" t="str">
        <f>'IB Borrow_V4_Sep25_2'!X76</f>
        <v>KBANK0107536000315</v>
      </c>
      <c r="Y154" s="348"/>
      <c r="Z154" s="348"/>
      <c r="AA154" s="348"/>
      <c r="AB154" s="348"/>
      <c r="AC154" s="348"/>
      <c r="AD154" s="348"/>
      <c r="AE154" s="348"/>
    </row>
    <row r="155">
      <c r="A155" s="440" t="str">
        <f>'V4_Result_30 Sep 2025'!A137</f>
        <v>interbank_interest_schedule</v>
      </c>
      <c r="B155" s="348"/>
      <c r="C155" s="348"/>
      <c r="D155" s="348"/>
      <c r="E155" s="348"/>
      <c r="F155" s="348"/>
      <c r="G155" s="348"/>
      <c r="H155" s="348"/>
      <c r="I155" s="378"/>
      <c r="J155" s="377"/>
      <c r="K155" s="348"/>
      <c r="L155" s="348"/>
      <c r="M155" s="348"/>
      <c r="N155" s="348"/>
      <c r="O155" s="348"/>
      <c r="P155" s="348"/>
      <c r="Q155" s="348"/>
      <c r="R155" s="348"/>
      <c r="S155" s="348"/>
      <c r="T155" s="348"/>
      <c r="U155" s="348"/>
      <c r="V155" s="348"/>
      <c r="W155" s="348"/>
      <c r="X155" s="348"/>
      <c r="Y155" s="348"/>
      <c r="Z155" s="348"/>
      <c r="AA155" s="348"/>
      <c r="AB155" s="348"/>
      <c r="AC155" s="348"/>
      <c r="AD155" s="348"/>
      <c r="AE155" s="348"/>
    </row>
    <row r="156">
      <c r="A156" s="343" t="str">
        <f t="array" ref="A156:H156">TRANSPOSE('All Table_V4_Clean'!A133:A140)</f>
        <v>schedule_id</v>
      </c>
      <c r="B156" s="364" t="s">
        <v>651</v>
      </c>
      <c r="C156" s="364" t="s">
        <v>602</v>
      </c>
      <c r="D156" s="364" t="s">
        <v>630</v>
      </c>
      <c r="E156" s="421" t="s">
        <v>633</v>
      </c>
      <c r="F156" s="421" t="s">
        <v>627</v>
      </c>
      <c r="G156" s="364" t="s">
        <v>614</v>
      </c>
      <c r="H156" s="364" t="s">
        <v>548</v>
      </c>
      <c r="I156" s="378"/>
      <c r="J156" s="377"/>
      <c r="K156" s="348"/>
      <c r="L156" s="348"/>
      <c r="M156" s="348"/>
      <c r="N156" s="348"/>
      <c r="O156" s="348"/>
      <c r="P156" s="348"/>
      <c r="Q156" s="348"/>
      <c r="R156" s="348"/>
      <c r="S156" s="348"/>
      <c r="T156" s="348"/>
      <c r="U156" s="348"/>
      <c r="V156" s="348"/>
      <c r="W156" s="348"/>
      <c r="X156" s="348"/>
      <c r="Y156" s="348"/>
      <c r="Z156" s="348"/>
      <c r="AA156" s="348"/>
      <c r="AB156" s="348"/>
      <c r="AC156" s="348"/>
      <c r="AD156" s="348"/>
      <c r="AE156" s="348"/>
    </row>
    <row r="157">
      <c r="A157" s="467">
        <f>'IB Borrow_V4_Oct25'!A103</f>
        <v>1</v>
      </c>
      <c r="B157" s="468" t="str">
        <f>'IB Borrow_V4_Oct25'!B103</f>
        <v>THOR1M40003</v>
      </c>
      <c r="C157" s="469">
        <f>'IB Borrow_V4_Oct25'!C103</f>
        <v>40003</v>
      </c>
      <c r="D157" s="459">
        <f>'IB Borrow_V4_Oct25'!D103</f>
        <v>45930</v>
      </c>
      <c r="E157" s="459">
        <f>'IB Borrow_V4_Oct25'!E103</f>
        <v>45960</v>
      </c>
      <c r="F157" s="470">
        <f>'IB Borrow_V4_Oct25'!F103</f>
        <v>2.05</v>
      </c>
      <c r="G157" s="470">
        <f>'IB Borrow_V4_Oct25'!G103</f>
        <v>2.15</v>
      </c>
      <c r="H157" s="469" t="str">
        <f>'IB Borrow_V4_Oct25'!H103</f>
        <v>Closed</v>
      </c>
      <c r="I157" s="471"/>
      <c r="J157" s="472"/>
      <c r="K157" s="447"/>
      <c r="L157" s="447"/>
      <c r="M157" s="447"/>
      <c r="N157" s="447"/>
      <c r="O157" s="447"/>
      <c r="P157" s="447"/>
      <c r="Q157" s="447"/>
      <c r="R157" s="447"/>
      <c r="S157" s="447"/>
      <c r="T157" s="447"/>
      <c r="U157" s="447"/>
      <c r="V157" s="447"/>
      <c r="W157" s="447"/>
      <c r="X157" s="447"/>
      <c r="Y157" s="447"/>
      <c r="Z157" s="447"/>
      <c r="AA157" s="447"/>
      <c r="AB157" s="447"/>
      <c r="AC157" s="447"/>
      <c r="AD157" s="447"/>
      <c r="AE157" s="447"/>
    </row>
    <row r="158">
      <c r="A158" s="467">
        <f>'IB Borrow_V4_Oct25'!A104</f>
        <v>2</v>
      </c>
      <c r="B158" s="468" t="str">
        <f>'IB Borrow_V4_Oct25'!B104</f>
        <v>THOR1M40003</v>
      </c>
      <c r="C158" s="469">
        <f>'IB Borrow_V4_Oct25'!C104</f>
        <v>40003</v>
      </c>
      <c r="D158" s="459">
        <f>'IB Borrow_V4_Oct25'!D104</f>
        <v>45960</v>
      </c>
      <c r="E158" s="459">
        <f>'IB Borrow_V4_Oct25'!E104</f>
        <v>45991</v>
      </c>
      <c r="F158" s="470">
        <f>'IB Borrow_V4_Oct25'!F104</f>
        <v>2.1</v>
      </c>
      <c r="G158" s="470">
        <f>'IB Borrow_V4_Oct25'!G104</f>
        <v>2.2</v>
      </c>
      <c r="H158" s="469" t="str">
        <f>'IB Borrow_V4_Oct25'!H104</f>
        <v>Active</v>
      </c>
      <c r="I158" s="471"/>
      <c r="J158" s="472"/>
      <c r="K158" s="447"/>
      <c r="L158" s="447"/>
      <c r="M158" s="447"/>
      <c r="N158" s="447"/>
      <c r="O158" s="447"/>
      <c r="P158" s="447"/>
      <c r="Q158" s="447"/>
      <c r="R158" s="447"/>
      <c r="S158" s="447"/>
      <c r="T158" s="447"/>
      <c r="U158" s="447"/>
      <c r="V158" s="447"/>
      <c r="W158" s="447"/>
      <c r="X158" s="447"/>
      <c r="Y158" s="447"/>
      <c r="Z158" s="447"/>
      <c r="AA158" s="447"/>
      <c r="AB158" s="447"/>
      <c r="AC158" s="447"/>
      <c r="AD158" s="447"/>
      <c r="AE158" s="447"/>
    </row>
    <row r="159">
      <c r="A159" s="467">
        <f>'IB Borrow_V4_Oct25'!A105</f>
        <v>3</v>
      </c>
      <c r="B159" s="468" t="str">
        <f>'IB Borrow_V4_Oct25'!B105</f>
        <v>THOR1M40003</v>
      </c>
      <c r="C159" s="469">
        <f>'IB Borrow_V4_Oct25'!C105</f>
        <v>40003</v>
      </c>
      <c r="D159" s="459">
        <f>'IB Borrow_V4_Oct25'!D105</f>
        <v>45991</v>
      </c>
      <c r="E159" s="459">
        <f>'IB Borrow_V4_Oct25'!E105</f>
        <v>46021</v>
      </c>
      <c r="F159" s="470" t="str">
        <f>'IB Borrow_V4_Oct25'!F105</f>
        <v> </v>
      </c>
      <c r="G159" s="470" t="str">
        <f>'IB Borrow_V4_Oct25'!G105</f>
        <v> </v>
      </c>
      <c r="H159" s="469" t="str">
        <f>'IB Borrow_V4_Oct25'!H105</f>
        <v>Planned</v>
      </c>
      <c r="I159" s="471"/>
      <c r="J159" s="472"/>
      <c r="K159" s="447"/>
      <c r="L159" s="447"/>
      <c r="M159" s="447"/>
      <c r="N159" s="447"/>
      <c r="O159" s="447"/>
      <c r="P159" s="447"/>
      <c r="Q159" s="447"/>
      <c r="R159" s="447"/>
      <c r="S159" s="447"/>
      <c r="T159" s="447"/>
      <c r="U159" s="447"/>
      <c r="V159" s="447"/>
      <c r="W159" s="447"/>
      <c r="X159" s="447"/>
      <c r="Y159" s="447"/>
      <c r="Z159" s="447"/>
      <c r="AA159" s="447"/>
      <c r="AB159" s="447"/>
      <c r="AC159" s="447"/>
      <c r="AD159" s="447"/>
      <c r="AE159" s="447"/>
    </row>
    <row r="160">
      <c r="A160" s="467">
        <f>'IB Lend_V4_Oct25'!A119</f>
        <v>4</v>
      </c>
      <c r="B160" s="469" t="str">
        <f>'IB Lend_V4_Oct25'!B119</f>
        <v>THOR1M40004</v>
      </c>
      <c r="C160" s="469">
        <f>'IB Lend_V4_Oct25'!C119</f>
        <v>40004</v>
      </c>
      <c r="D160" s="459">
        <f>'IB Lend_V4_Oct25'!D119</f>
        <v>45930</v>
      </c>
      <c r="E160" s="459">
        <f>'IB Lend_V4_Oct25'!E119</f>
        <v>45960</v>
      </c>
      <c r="F160" s="470">
        <f>'IB Lend_V4_Oct25'!F119</f>
        <v>2.05</v>
      </c>
      <c r="G160" s="470">
        <f>'IB Lend_V4_Oct25'!G119</f>
        <v>2.15</v>
      </c>
      <c r="H160" s="469" t="str">
        <f>'IB Lend_V4_Oct25'!H119</f>
        <v>Closed</v>
      </c>
      <c r="I160" s="471"/>
      <c r="J160" s="472"/>
      <c r="K160" s="447"/>
      <c r="L160" s="447"/>
      <c r="M160" s="447"/>
      <c r="N160" s="447"/>
      <c r="O160" s="447"/>
      <c r="P160" s="447"/>
      <c r="Q160" s="447"/>
      <c r="R160" s="447"/>
      <c r="S160" s="447"/>
      <c r="T160" s="447"/>
      <c r="U160" s="447"/>
      <c r="V160" s="447"/>
      <c r="W160" s="447"/>
      <c r="X160" s="447"/>
      <c r="Y160" s="447"/>
      <c r="Z160" s="447"/>
      <c r="AA160" s="447"/>
      <c r="AB160" s="447"/>
      <c r="AC160" s="447"/>
      <c r="AD160" s="447"/>
      <c r="AE160" s="447"/>
    </row>
    <row r="161">
      <c r="A161" s="467">
        <f>'IB Lend_V4_Oct25'!A120</f>
        <v>5</v>
      </c>
      <c r="B161" s="469" t="str">
        <f>'IB Lend_V4_Oct25'!B120</f>
        <v>THOR1M40004</v>
      </c>
      <c r="C161" s="469">
        <f>'IB Lend_V4_Oct25'!C120</f>
        <v>40004</v>
      </c>
      <c r="D161" s="459">
        <f>'IB Lend_V4_Oct25'!D120</f>
        <v>45960</v>
      </c>
      <c r="E161" s="459">
        <f>'IB Lend_V4_Oct25'!E120</f>
        <v>45991</v>
      </c>
      <c r="F161" s="470">
        <f>'IB Lend_V4_Oct25'!F120</f>
        <v>2.1</v>
      </c>
      <c r="G161" s="470">
        <f>'IB Lend_V4_Oct25'!G120</f>
        <v>2.2</v>
      </c>
      <c r="H161" s="469" t="str">
        <f>'IB Lend_V4_Oct25'!H120</f>
        <v>Active</v>
      </c>
      <c r="I161" s="471"/>
      <c r="J161" s="472"/>
      <c r="K161" s="447"/>
      <c r="L161" s="447"/>
      <c r="M161" s="447"/>
      <c r="N161" s="447"/>
      <c r="O161" s="447"/>
      <c r="P161" s="447"/>
      <c r="Q161" s="447"/>
      <c r="R161" s="447"/>
      <c r="S161" s="447"/>
      <c r="T161" s="447"/>
      <c r="U161" s="447"/>
      <c r="V161" s="447"/>
      <c r="W161" s="447"/>
      <c r="X161" s="447"/>
      <c r="Y161" s="447"/>
      <c r="Z161" s="447"/>
      <c r="AA161" s="447"/>
      <c r="AB161" s="447"/>
      <c r="AC161" s="447"/>
      <c r="AD161" s="447"/>
      <c r="AE161" s="447"/>
    </row>
    <row r="162">
      <c r="A162" s="467">
        <f>'IB Lend_V4_Oct25'!A121</f>
        <v>6</v>
      </c>
      <c r="B162" s="469" t="str">
        <f>'IB Lend_V4_Oct25'!B121</f>
        <v>THOR1M40004</v>
      </c>
      <c r="C162" s="469">
        <f>'IB Lend_V4_Oct25'!C121</f>
        <v>40004</v>
      </c>
      <c r="D162" s="459">
        <f>'IB Lend_V4_Oct25'!D121</f>
        <v>45991</v>
      </c>
      <c r="E162" s="459">
        <f>'IB Lend_V4_Oct25'!E121</f>
        <v>46021</v>
      </c>
      <c r="F162" s="470" t="str">
        <f>'IB Lend_V4_Oct25'!F121</f>
        <v> </v>
      </c>
      <c r="G162" s="470" t="str">
        <f>'IB Lend_V4_Oct25'!G121</f>
        <v> </v>
      </c>
      <c r="H162" s="469" t="str">
        <f>'IB Lend_V4_Oct25'!H121</f>
        <v>Planned</v>
      </c>
      <c r="I162" s="378"/>
      <c r="J162" s="377"/>
      <c r="K162" s="348"/>
      <c r="L162" s="348"/>
      <c r="M162" s="348"/>
      <c r="N162" s="348"/>
      <c r="O162" s="348"/>
      <c r="P162" s="348"/>
      <c r="Q162" s="348"/>
      <c r="R162" s="348"/>
      <c r="S162" s="348"/>
      <c r="T162" s="348"/>
      <c r="U162" s="348"/>
      <c r="V162" s="348"/>
      <c r="W162" s="348"/>
      <c r="X162" s="348"/>
      <c r="Y162" s="348"/>
      <c r="Z162" s="348"/>
      <c r="AA162" s="348"/>
      <c r="AB162" s="348"/>
      <c r="AC162" s="348"/>
      <c r="AD162" s="348"/>
      <c r="AE162" s="348"/>
    </row>
    <row r="163">
      <c r="A163" s="376"/>
      <c r="B163" s="348"/>
      <c r="C163" s="348"/>
      <c r="D163" s="348"/>
      <c r="E163" s="348"/>
      <c r="F163" s="378"/>
      <c r="G163" s="377"/>
      <c r="H163" s="377"/>
      <c r="I163" s="378"/>
      <c r="J163" s="377"/>
      <c r="K163" s="348"/>
      <c r="L163" s="348"/>
      <c r="M163" s="348"/>
      <c r="N163" s="348"/>
      <c r="O163" s="348"/>
      <c r="P163" s="348"/>
      <c r="Q163" s="348"/>
      <c r="R163" s="348"/>
      <c r="S163" s="348"/>
      <c r="T163" s="348"/>
      <c r="U163" s="348"/>
      <c r="V163" s="348"/>
      <c r="W163" s="348"/>
      <c r="X163" s="348"/>
      <c r="Y163" s="348"/>
      <c r="Z163" s="348"/>
      <c r="AA163" s="348"/>
      <c r="AB163" s="348"/>
      <c r="AC163" s="348"/>
      <c r="AD163" s="348"/>
      <c r="AE163" s="348"/>
    </row>
    <row r="164">
      <c r="A164" s="376"/>
      <c r="B164" s="348"/>
      <c r="C164" s="348"/>
      <c r="D164" s="348"/>
      <c r="E164" s="348"/>
      <c r="F164" s="378"/>
      <c r="G164" s="377"/>
      <c r="H164" s="377"/>
      <c r="I164" s="378"/>
      <c r="J164" s="377"/>
      <c r="K164" s="348"/>
      <c r="L164" s="348"/>
      <c r="M164" s="348"/>
      <c r="N164" s="348"/>
      <c r="O164" s="348"/>
      <c r="P164" s="348"/>
      <c r="Q164" s="348"/>
      <c r="R164" s="348"/>
      <c r="S164" s="348"/>
      <c r="T164" s="348"/>
      <c r="U164" s="348"/>
      <c r="V164" s="348"/>
      <c r="W164" s="348"/>
      <c r="X164" s="348"/>
      <c r="Y164" s="348"/>
      <c r="Z164" s="348"/>
      <c r="AA164" s="348"/>
      <c r="AB164" s="348"/>
      <c r="AC164" s="348"/>
      <c r="AD164" s="348"/>
      <c r="AE164" s="348"/>
    </row>
    <row r="165">
      <c r="A165" s="409" t="str">
        <f>'All Table_V4_Clean'!A3</f>
        <v>entity_master</v>
      </c>
      <c r="B165" s="306"/>
      <c r="C165" s="306"/>
      <c r="D165" s="306"/>
      <c r="E165" s="306"/>
      <c r="F165" s="309"/>
      <c r="G165" s="309"/>
      <c r="H165" s="309"/>
      <c r="I165" s="311"/>
      <c r="J165" s="309"/>
      <c r="K165" s="306"/>
      <c r="L165" s="306"/>
      <c r="M165" s="348"/>
      <c r="N165" s="348"/>
      <c r="O165" s="348"/>
      <c r="P165" s="348"/>
      <c r="Q165" s="348"/>
      <c r="R165" s="348"/>
      <c r="S165" s="348"/>
      <c r="T165" s="348"/>
      <c r="U165" s="348"/>
      <c r="V165" s="348"/>
      <c r="W165" s="348"/>
      <c r="X165" s="348"/>
      <c r="Y165" s="348"/>
      <c r="Z165" s="348"/>
      <c r="AA165" s="348"/>
      <c r="AB165" s="348"/>
      <c r="AC165" s="348"/>
      <c r="AD165" s="348"/>
      <c r="AE165" s="348"/>
    </row>
    <row r="166">
      <c r="A166" s="343" t="str">
        <f t="array" ref="A166:L166">TRANSPOSE('All Table_V4_Clean'!A7:A18)</f>
        <v>entity_id</v>
      </c>
      <c r="B166" s="364" t="s">
        <v>457</v>
      </c>
      <c r="C166" s="364" t="s">
        <v>460</v>
      </c>
      <c r="D166" s="364" t="s">
        <v>462</v>
      </c>
      <c r="E166" s="421" t="s">
        <v>465</v>
      </c>
      <c r="F166" s="421" t="s">
        <v>468</v>
      </c>
      <c r="G166" s="364" t="s">
        <v>471</v>
      </c>
      <c r="H166" s="364" t="s">
        <v>474</v>
      </c>
      <c r="I166" s="364" t="s">
        <v>476</v>
      </c>
      <c r="J166" s="364" t="s">
        <v>478</v>
      </c>
      <c r="K166" s="319" t="s">
        <v>482</v>
      </c>
      <c r="L166" s="319" t="s">
        <v>484</v>
      </c>
      <c r="M166" s="348"/>
      <c r="N166" s="348"/>
      <c r="O166" s="348"/>
      <c r="P166" s="348"/>
      <c r="Q166" s="348"/>
      <c r="R166" s="348"/>
      <c r="S166" s="348"/>
      <c r="T166" s="348"/>
      <c r="U166" s="348"/>
      <c r="V166" s="348"/>
      <c r="W166" s="348"/>
      <c r="X166" s="348"/>
      <c r="Y166" s="348"/>
      <c r="Z166" s="348"/>
      <c r="AA166" s="348"/>
      <c r="AB166" s="348"/>
      <c r="AC166" s="348"/>
      <c r="AD166" s="348"/>
      <c r="AE166" s="348"/>
    </row>
    <row r="167">
      <c r="A167" s="315" t="str">
        <f t="shared" ref="A167:A171" si="3">A5</f>
        <v>BBL0107536000374</v>
      </c>
      <c r="B167" s="315" t="str">
        <f t="shared" ref="B167:C167" si="1">C5</f>
        <v>BANGKOK BANK PCL</v>
      </c>
      <c r="C167" s="315" t="str">
        <f t="shared" si="1"/>
        <v>BBL</v>
      </c>
      <c r="D167" s="324" t="s">
        <v>464</v>
      </c>
      <c r="E167" s="324" t="s">
        <v>994</v>
      </c>
      <c r="F167" s="473" t="s">
        <v>86</v>
      </c>
      <c r="G167" s="430" t="s">
        <v>473</v>
      </c>
      <c r="H167" s="474">
        <v>4.0E10</v>
      </c>
      <c r="I167" s="324" t="s">
        <v>83</v>
      </c>
      <c r="J167" s="324" t="s">
        <v>1001</v>
      </c>
      <c r="K167" s="431">
        <f t="shared" ref="K167:L167" si="2">K5</f>
        <v>45839</v>
      </c>
      <c r="L167" s="431">
        <f t="shared" si="2"/>
        <v>45839</v>
      </c>
      <c r="M167" s="348"/>
      <c r="N167" s="348"/>
      <c r="O167" s="348"/>
      <c r="P167" s="348"/>
      <c r="Q167" s="348"/>
      <c r="R167" s="348"/>
      <c r="S167" s="348"/>
      <c r="T167" s="348"/>
      <c r="U167" s="348"/>
      <c r="V167" s="348"/>
      <c r="W167" s="348"/>
      <c r="X167" s="348"/>
      <c r="Y167" s="348"/>
      <c r="Z167" s="348"/>
      <c r="AA167" s="348"/>
      <c r="AB167" s="348"/>
      <c r="AC167" s="348"/>
      <c r="AD167" s="348"/>
      <c r="AE167" s="348"/>
    </row>
    <row r="168">
      <c r="A168" s="315" t="str">
        <f t="shared" si="3"/>
        <v>KBANK0107536000315</v>
      </c>
      <c r="B168" s="315" t="str">
        <f t="shared" ref="B168:C168" si="4">C6</f>
        <v>KASIKORNBANK PCL</v>
      </c>
      <c r="C168" s="315" t="str">
        <f t="shared" si="4"/>
        <v>KBANK</v>
      </c>
      <c r="D168" s="324" t="s">
        <v>464</v>
      </c>
      <c r="E168" s="324" t="s">
        <v>994</v>
      </c>
      <c r="F168" s="473" t="s">
        <v>86</v>
      </c>
      <c r="G168" s="430" t="s">
        <v>995</v>
      </c>
      <c r="H168" s="474">
        <v>3.024682097E10</v>
      </c>
      <c r="I168" s="324" t="s">
        <v>83</v>
      </c>
      <c r="J168" s="324" t="s">
        <v>1001</v>
      </c>
      <c r="K168" s="431">
        <f t="shared" ref="K168:L168" si="5">K6</f>
        <v>45839</v>
      </c>
      <c r="L168" s="431">
        <f t="shared" si="5"/>
        <v>45839</v>
      </c>
      <c r="M168" s="348"/>
      <c r="N168" s="348"/>
      <c r="O168" s="348"/>
      <c r="P168" s="348"/>
      <c r="Q168" s="348"/>
      <c r="R168" s="348"/>
      <c r="S168" s="348"/>
      <c r="T168" s="348"/>
      <c r="U168" s="348"/>
      <c r="V168" s="348"/>
      <c r="W168" s="348"/>
      <c r="X168" s="348"/>
      <c r="Y168" s="348"/>
      <c r="Z168" s="348"/>
      <c r="AA168" s="348"/>
      <c r="AB168" s="348"/>
      <c r="AC168" s="348"/>
      <c r="AD168" s="348"/>
      <c r="AE168" s="348"/>
    </row>
    <row r="169">
      <c r="A169" s="315" t="str">
        <f t="shared" si="3"/>
        <v>KTB107537000882</v>
      </c>
      <c r="B169" s="315" t="str">
        <f t="shared" ref="B169:C169" si="6">C7</f>
        <v>KRUNGTHAI BANK PCL</v>
      </c>
      <c r="C169" s="315" t="str">
        <f t="shared" si="6"/>
        <v>KTB</v>
      </c>
      <c r="D169" s="324" t="s">
        <v>464</v>
      </c>
      <c r="E169" s="324" t="s">
        <v>994</v>
      </c>
      <c r="F169" s="473" t="s">
        <v>86</v>
      </c>
      <c r="G169" s="430" t="s">
        <v>996</v>
      </c>
      <c r="H169" s="474">
        <v>7.2005040438E10</v>
      </c>
      <c r="I169" s="324" t="s">
        <v>83</v>
      </c>
      <c r="J169" s="324" t="s">
        <v>1001</v>
      </c>
      <c r="K169" s="431">
        <f t="shared" ref="K169:L169" si="7">K7</f>
        <v>45839</v>
      </c>
      <c r="L169" s="431">
        <f t="shared" si="7"/>
        <v>45839</v>
      </c>
      <c r="M169" s="348"/>
      <c r="N169" s="348"/>
      <c r="O169" s="348"/>
      <c r="P169" s="348"/>
      <c r="Q169" s="348"/>
      <c r="R169" s="348"/>
      <c r="S169" s="348"/>
      <c r="T169" s="348"/>
      <c r="U169" s="348"/>
      <c r="V169" s="348"/>
      <c r="W169" s="348"/>
      <c r="X169" s="348"/>
      <c r="Y169" s="348"/>
      <c r="Z169" s="348"/>
      <c r="AA169" s="348"/>
      <c r="AB169" s="348"/>
      <c r="AC169" s="348"/>
      <c r="AD169" s="348"/>
      <c r="AE169" s="348"/>
    </row>
    <row r="170">
      <c r="A170" s="315" t="str">
        <f t="shared" si="3"/>
        <v>CIMB0107537002338</v>
      </c>
      <c r="B170" s="315" t="str">
        <f t="shared" ref="B170:C170" si="8">C8</f>
        <v>CIMB THAI BANK PCL</v>
      </c>
      <c r="C170" s="315" t="str">
        <f t="shared" si="8"/>
        <v>CIMB</v>
      </c>
      <c r="D170" s="324" t="s">
        <v>464</v>
      </c>
      <c r="E170" s="324" t="s">
        <v>994</v>
      </c>
      <c r="F170" s="473" t="s">
        <v>86</v>
      </c>
      <c r="G170" s="430" t="s">
        <v>997</v>
      </c>
      <c r="H170" s="474">
        <v>1.7411130874E10</v>
      </c>
      <c r="I170" s="324" t="s">
        <v>83</v>
      </c>
      <c r="J170" s="324" t="str">
        <f>""</f>
        <v/>
      </c>
      <c r="K170" s="432">
        <f t="shared" ref="K170:L170" si="9">K8</f>
        <v>45828</v>
      </c>
      <c r="L170" s="432">
        <f t="shared" si="9"/>
        <v>45900</v>
      </c>
      <c r="M170" s="348"/>
      <c r="N170" s="348"/>
      <c r="O170" s="348"/>
      <c r="P170" s="348"/>
      <c r="Q170" s="348"/>
      <c r="R170" s="348"/>
      <c r="S170" s="348"/>
      <c r="T170" s="348"/>
      <c r="U170" s="348"/>
      <c r="V170" s="348"/>
      <c r="W170" s="348"/>
      <c r="X170" s="348"/>
      <c r="Y170" s="348"/>
      <c r="Z170" s="348"/>
      <c r="AA170" s="348"/>
      <c r="AB170" s="348"/>
      <c r="AC170" s="348"/>
      <c r="AD170" s="348"/>
      <c r="AE170" s="348"/>
    </row>
    <row r="171">
      <c r="A171" s="315" t="str">
        <f t="shared" si="3"/>
        <v>SCB0107536000102</v>
      </c>
      <c r="B171" s="315" t="str">
        <f t="shared" ref="B171:C171" si="10">C9</f>
        <v>SIAM COMMERCIAL BANK PCL</v>
      </c>
      <c r="C171" s="315" t="str">
        <f t="shared" si="10"/>
        <v>SCB</v>
      </c>
      <c r="D171" s="324" t="s">
        <v>464</v>
      </c>
      <c r="E171" s="324" t="s">
        <v>994</v>
      </c>
      <c r="F171" s="473" t="s">
        <v>86</v>
      </c>
      <c r="G171" s="430" t="s">
        <v>1002</v>
      </c>
      <c r="H171" s="474">
        <v>7.0E10</v>
      </c>
      <c r="I171" s="324" t="s">
        <v>83</v>
      </c>
      <c r="J171" s="324" t="s">
        <v>1001</v>
      </c>
      <c r="K171" s="432">
        <f t="shared" ref="K171:L171" si="11">K9</f>
        <v>45027</v>
      </c>
      <c r="L171" s="432">
        <f t="shared" si="11"/>
        <v>45858</v>
      </c>
      <c r="M171" s="348"/>
      <c r="N171" s="348"/>
      <c r="O171" s="348"/>
      <c r="P171" s="348"/>
      <c r="Q171" s="348"/>
      <c r="R171" s="348"/>
      <c r="S171" s="348"/>
      <c r="T171" s="348"/>
      <c r="U171" s="348"/>
      <c r="V171" s="348"/>
      <c r="W171" s="348"/>
      <c r="X171" s="348"/>
      <c r="Y171" s="348"/>
      <c r="Z171" s="348"/>
      <c r="AA171" s="348"/>
      <c r="AB171" s="348"/>
      <c r="AC171" s="348"/>
      <c r="AD171" s="348"/>
      <c r="AE171" s="348"/>
    </row>
    <row r="172">
      <c r="A172" s="376"/>
      <c r="B172" s="348"/>
      <c r="C172" s="348"/>
      <c r="D172" s="348"/>
      <c r="E172" s="395"/>
      <c r="F172" s="419"/>
      <c r="G172" s="395"/>
      <c r="H172" s="395"/>
      <c r="I172" s="419"/>
      <c r="J172" s="395"/>
      <c r="K172" s="348"/>
      <c r="L172" s="348"/>
      <c r="M172" s="348"/>
      <c r="N172" s="348"/>
      <c r="O172" s="348"/>
      <c r="P172" s="348"/>
      <c r="Q172" s="348"/>
      <c r="R172" s="348"/>
      <c r="S172" s="348"/>
      <c r="T172" s="348"/>
      <c r="U172" s="348"/>
      <c r="V172" s="348"/>
      <c r="W172" s="348"/>
      <c r="X172" s="348"/>
      <c r="Y172" s="348"/>
      <c r="Z172" s="348"/>
      <c r="AA172" s="348"/>
      <c r="AB172" s="348"/>
      <c r="AC172" s="348"/>
      <c r="AD172" s="348"/>
      <c r="AE172" s="348"/>
    </row>
    <row r="173">
      <c r="A173" s="304"/>
      <c r="B173" s="306"/>
      <c r="C173" s="306"/>
      <c r="D173" s="306"/>
      <c r="E173" s="309"/>
      <c r="F173" s="311"/>
      <c r="G173" s="309"/>
      <c r="H173" s="309"/>
      <c r="I173" s="311"/>
      <c r="J173" s="309"/>
      <c r="K173" s="348"/>
      <c r="L173" s="348"/>
      <c r="M173" s="348"/>
      <c r="N173" s="348"/>
      <c r="O173" s="348"/>
      <c r="P173" s="348"/>
      <c r="Q173" s="348"/>
      <c r="R173" s="348"/>
      <c r="S173" s="348"/>
      <c r="T173" s="348"/>
      <c r="U173" s="348"/>
      <c r="V173" s="348"/>
      <c r="W173" s="348"/>
      <c r="X173" s="348"/>
      <c r="Y173" s="348"/>
      <c r="Z173" s="348"/>
      <c r="AA173" s="348"/>
      <c r="AB173" s="348"/>
      <c r="AC173" s="348"/>
      <c r="AD173" s="348"/>
      <c r="AE173" s="348"/>
    </row>
    <row r="174">
      <c r="A174" s="409" t="str">
        <f>'All Table_V4_Clean'!A352</f>
        <v>entity_counterparty</v>
      </c>
      <c r="B174" s="306"/>
      <c r="C174" s="435"/>
      <c r="D174" s="306"/>
      <c r="E174" s="306"/>
      <c r="F174" s="309"/>
      <c r="G174" s="309"/>
      <c r="H174" s="309"/>
      <c r="I174" s="311"/>
      <c r="J174" s="309"/>
      <c r="K174" s="348"/>
      <c r="L174" s="348"/>
      <c r="M174" s="348"/>
      <c r="N174" s="348"/>
      <c r="O174" s="348"/>
      <c r="P174" s="348"/>
      <c r="Q174" s="348"/>
      <c r="R174" s="348"/>
      <c r="S174" s="348"/>
      <c r="T174" s="348"/>
      <c r="U174" s="348"/>
      <c r="V174" s="348"/>
      <c r="W174" s="348"/>
      <c r="X174" s="348"/>
      <c r="Y174" s="348"/>
      <c r="Z174" s="348"/>
      <c r="AA174" s="348"/>
      <c r="AB174" s="348"/>
      <c r="AC174" s="348"/>
      <c r="AD174" s="348"/>
      <c r="AE174" s="348"/>
    </row>
    <row r="175">
      <c r="A175" s="343" t="str">
        <f t="array" ref="A175:J175">TRANSPOSE('All Table_V4_Clean'!A356:A365)</f>
        <v>entity_counterparty_id</v>
      </c>
      <c r="B175" s="364" t="s">
        <v>452</v>
      </c>
      <c r="C175" s="364" t="s">
        <v>7</v>
      </c>
      <c r="D175" s="364" t="s">
        <v>926</v>
      </c>
      <c r="E175" s="421" t="s">
        <v>930</v>
      </c>
      <c r="F175" s="421" t="s">
        <v>933</v>
      </c>
      <c r="G175" s="364" t="s">
        <v>548</v>
      </c>
      <c r="H175" s="364" t="s">
        <v>937</v>
      </c>
      <c r="I175" s="364" t="s">
        <v>482</v>
      </c>
      <c r="J175" s="364" t="s">
        <v>484</v>
      </c>
      <c r="K175" s="348"/>
      <c r="L175" s="348"/>
      <c r="M175" s="348"/>
      <c r="N175" s="348"/>
      <c r="O175" s="348"/>
      <c r="P175" s="348"/>
      <c r="Q175" s="348"/>
      <c r="R175" s="348"/>
      <c r="S175" s="348"/>
      <c r="T175" s="348"/>
      <c r="U175" s="348"/>
      <c r="V175" s="348"/>
      <c r="W175" s="348"/>
      <c r="X175" s="348"/>
      <c r="Y175" s="348"/>
      <c r="Z175" s="348"/>
      <c r="AA175" s="348"/>
      <c r="AB175" s="348"/>
      <c r="AC175" s="348"/>
      <c r="AD175" s="348"/>
      <c r="AE175" s="348"/>
    </row>
    <row r="176">
      <c r="A176" s="317" t="s">
        <v>998</v>
      </c>
      <c r="B176" s="315" t="str">
        <f t="shared" ref="B176:B177" si="12">K45</f>
        <v>BBL0107536000374</v>
      </c>
      <c r="C176" s="315">
        <f t="shared" ref="C176:C177" si="13">B45</f>
        <v>101</v>
      </c>
      <c r="D176" s="317">
        <f t="shared" ref="D176:D177" si="14">A45</f>
        <v>1001</v>
      </c>
      <c r="E176" s="433">
        <f t="shared" ref="E176:E177" si="15">J45</f>
        <v>45782</v>
      </c>
      <c r="F176" s="401" t="str">
        <f t="shared" ref="F176:F179" si="16">""</f>
        <v/>
      </c>
      <c r="G176" s="475" t="s">
        <v>936</v>
      </c>
      <c r="H176" s="434"/>
      <c r="I176" s="320">
        <f t="shared" ref="I176:I179" si="17">E176</f>
        <v>45782</v>
      </c>
      <c r="J176" s="323">
        <f t="shared" ref="J176:J177" si="18">I45</f>
        <v>45905.43751</v>
      </c>
      <c r="K176" s="348"/>
      <c r="L176" s="348"/>
      <c r="M176" s="348"/>
      <c r="N176" s="348"/>
      <c r="O176" s="348"/>
      <c r="P176" s="348"/>
      <c r="Q176" s="348"/>
      <c r="R176" s="348"/>
      <c r="S176" s="348"/>
      <c r="T176" s="348"/>
      <c r="U176" s="348"/>
      <c r="V176" s="348"/>
      <c r="W176" s="348"/>
      <c r="X176" s="348"/>
      <c r="Y176" s="348"/>
      <c r="Z176" s="348"/>
      <c r="AA176" s="348"/>
      <c r="AB176" s="348"/>
      <c r="AC176" s="348"/>
      <c r="AD176" s="348"/>
      <c r="AE176" s="348"/>
    </row>
    <row r="177">
      <c r="A177" s="317" t="s">
        <v>999</v>
      </c>
      <c r="B177" s="315" t="str">
        <f t="shared" si="12"/>
        <v>KBANK0107536000315</v>
      </c>
      <c r="C177" s="315">
        <f t="shared" si="13"/>
        <v>102</v>
      </c>
      <c r="D177" s="317">
        <f t="shared" si="14"/>
        <v>1002</v>
      </c>
      <c r="E177" s="433">
        <f t="shared" si="15"/>
        <v>45782</v>
      </c>
      <c r="F177" s="401" t="str">
        <f t="shared" si="16"/>
        <v/>
      </c>
      <c r="G177" s="475" t="s">
        <v>936</v>
      </c>
      <c r="H177" s="434"/>
      <c r="I177" s="320">
        <f t="shared" si="17"/>
        <v>45782</v>
      </c>
      <c r="J177" s="323">
        <f t="shared" si="18"/>
        <v>45985.39583</v>
      </c>
      <c r="K177" s="348"/>
      <c r="L177" s="348"/>
      <c r="M177" s="348"/>
      <c r="N177" s="348"/>
      <c r="O177" s="348"/>
      <c r="P177" s="348"/>
      <c r="Q177" s="348"/>
      <c r="R177" s="348"/>
      <c r="S177" s="348"/>
      <c r="T177" s="348"/>
      <c r="U177" s="348"/>
      <c r="V177" s="348"/>
      <c r="W177" s="348"/>
      <c r="X177" s="348"/>
      <c r="Y177" s="348"/>
      <c r="Z177" s="348"/>
      <c r="AA177" s="348"/>
      <c r="AB177" s="348"/>
      <c r="AC177" s="348"/>
      <c r="AD177" s="348"/>
      <c r="AE177" s="348"/>
    </row>
    <row r="178">
      <c r="A178" s="317" t="s">
        <v>1000</v>
      </c>
      <c r="B178" s="315" t="str">
        <f t="shared" ref="B178:B179" si="19">K48</f>
        <v>CIMB0107537002338</v>
      </c>
      <c r="C178" s="315">
        <f t="shared" ref="C178:C179" si="20">B48</f>
        <v>104</v>
      </c>
      <c r="D178" s="317">
        <f t="shared" ref="D178:D179" si="21">A48</f>
        <v>2002</v>
      </c>
      <c r="E178" s="433">
        <f t="shared" ref="E178:E179" si="22">J48</f>
        <v>45828</v>
      </c>
      <c r="F178" s="401" t="str">
        <f t="shared" si="16"/>
        <v/>
      </c>
      <c r="G178" s="475" t="s">
        <v>936</v>
      </c>
      <c r="H178" s="434"/>
      <c r="I178" s="320">
        <f t="shared" si="17"/>
        <v>45828</v>
      </c>
      <c r="J178" s="323">
        <f t="shared" ref="J178:J179" si="23">I48</f>
        <v>45930.375</v>
      </c>
      <c r="K178" s="348"/>
      <c r="L178" s="348"/>
      <c r="M178" s="348"/>
      <c r="N178" s="348"/>
      <c r="O178" s="348"/>
      <c r="P178" s="348"/>
      <c r="Q178" s="348"/>
      <c r="R178" s="348"/>
      <c r="S178" s="348"/>
      <c r="T178" s="348"/>
      <c r="U178" s="348"/>
      <c r="V178" s="348"/>
      <c r="W178" s="348"/>
      <c r="X178" s="348"/>
      <c r="Y178" s="348"/>
      <c r="Z178" s="348"/>
      <c r="AA178" s="348"/>
      <c r="AB178" s="348"/>
      <c r="AC178" s="348"/>
      <c r="AD178" s="348"/>
      <c r="AE178" s="348"/>
    </row>
    <row r="179">
      <c r="A179" s="317" t="s">
        <v>984</v>
      </c>
      <c r="B179" s="315" t="str">
        <f t="shared" si="19"/>
        <v>SCB0107536000102</v>
      </c>
      <c r="C179" s="315">
        <f t="shared" si="20"/>
        <v>113</v>
      </c>
      <c r="D179" s="317">
        <f t="shared" si="21"/>
        <v>2003</v>
      </c>
      <c r="E179" s="433">
        <f t="shared" si="22"/>
        <v>45828</v>
      </c>
      <c r="F179" s="401" t="str">
        <f t="shared" si="16"/>
        <v/>
      </c>
      <c r="G179" s="475" t="s">
        <v>936</v>
      </c>
      <c r="H179" s="434"/>
      <c r="I179" s="320">
        <f t="shared" si="17"/>
        <v>45828</v>
      </c>
      <c r="J179" s="323">
        <f t="shared" si="23"/>
        <v>45976.41667</v>
      </c>
      <c r="K179" s="348"/>
      <c r="L179" s="348"/>
      <c r="M179" s="348"/>
      <c r="N179" s="348"/>
      <c r="O179" s="348"/>
      <c r="P179" s="348"/>
      <c r="Q179" s="348"/>
      <c r="R179" s="348"/>
      <c r="S179" s="348"/>
      <c r="T179" s="348"/>
      <c r="U179" s="348"/>
      <c r="V179" s="348"/>
      <c r="W179" s="348"/>
      <c r="X179" s="348"/>
      <c r="Y179" s="348"/>
      <c r="Z179" s="348"/>
      <c r="AA179" s="348"/>
      <c r="AB179" s="348"/>
      <c r="AC179" s="348"/>
      <c r="AD179" s="348"/>
      <c r="AE179" s="348"/>
    </row>
    <row r="180">
      <c r="A180" s="376"/>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c r="AA180" s="348"/>
      <c r="AB180" s="348"/>
      <c r="AC180" s="348"/>
      <c r="AD180" s="348"/>
      <c r="AE180" s="348"/>
    </row>
    <row r="181">
      <c r="A181" s="376"/>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c r="AA181" s="348"/>
      <c r="AB181" s="348"/>
      <c r="AC181" s="348"/>
      <c r="AD181" s="348"/>
      <c r="AE181" s="348"/>
    </row>
    <row r="182">
      <c r="A182" s="376"/>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c r="AA182" s="348"/>
      <c r="AB182" s="348"/>
      <c r="AC182" s="348"/>
      <c r="AD182" s="348"/>
      <c r="AE182" s="348"/>
    </row>
    <row r="183">
      <c r="A183" s="450"/>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c r="AA183" s="348"/>
      <c r="AB183" s="348"/>
      <c r="AC183" s="348"/>
      <c r="AD183" s="348"/>
      <c r="AE183" s="348"/>
    </row>
    <row r="184">
      <c r="A184" s="376"/>
      <c r="B184" s="381"/>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c r="AA184" s="348"/>
      <c r="AB184" s="348"/>
      <c r="AC184" s="348"/>
      <c r="AD184" s="348"/>
      <c r="AE184" s="348"/>
    </row>
    <row r="185">
      <c r="A185" s="376"/>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c r="AA185" s="348"/>
      <c r="AB185" s="348"/>
      <c r="AC185" s="348"/>
      <c r="AD185" s="348"/>
      <c r="AE185" s="348"/>
    </row>
    <row r="186">
      <c r="A186" s="376"/>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c r="AA186" s="348"/>
      <c r="AB186" s="348"/>
      <c r="AC186" s="348"/>
      <c r="AD186" s="348"/>
      <c r="AE186" s="348"/>
    </row>
    <row r="187">
      <c r="A187" s="376"/>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c r="AA187" s="348"/>
      <c r="AB187" s="348"/>
      <c r="AC187" s="348"/>
      <c r="AD187" s="348"/>
      <c r="AE187" s="348"/>
    </row>
    <row r="188">
      <c r="A188" s="376"/>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c r="AA188" s="348"/>
      <c r="AB188" s="348"/>
      <c r="AC188" s="348"/>
      <c r="AD188" s="348"/>
      <c r="AE188" s="348"/>
    </row>
    <row r="189">
      <c r="A189" s="376"/>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c r="AA189" s="348"/>
      <c r="AB189" s="348"/>
      <c r="AC189" s="348"/>
      <c r="AD189" s="348"/>
      <c r="AE189" s="348"/>
    </row>
    <row r="190">
      <c r="A190" s="376"/>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c r="AA190" s="348"/>
      <c r="AB190" s="348"/>
      <c r="AC190" s="348"/>
      <c r="AD190" s="348"/>
      <c r="AE190" s="348"/>
    </row>
    <row r="191">
      <c r="A191" s="376"/>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c r="AA191" s="348"/>
      <c r="AB191" s="348"/>
      <c r="AC191" s="348"/>
      <c r="AD191" s="348"/>
      <c r="AE191" s="348"/>
    </row>
    <row r="192">
      <c r="A192" s="376"/>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c r="AA192" s="348"/>
      <c r="AB192" s="348"/>
      <c r="AC192" s="348"/>
      <c r="AD192" s="348"/>
      <c r="AE192" s="348"/>
    </row>
    <row r="193">
      <c r="A193" s="376"/>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c r="AA193" s="348"/>
      <c r="AB193" s="348"/>
      <c r="AC193" s="348"/>
      <c r="AD193" s="348"/>
      <c r="AE193" s="348"/>
    </row>
    <row r="194">
      <c r="A194" s="376"/>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c r="AA194" s="348"/>
      <c r="AB194" s="348"/>
      <c r="AC194" s="348"/>
      <c r="AD194" s="348"/>
      <c r="AE194" s="348"/>
    </row>
    <row r="195">
      <c r="A195" s="376"/>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c r="AA195" s="348"/>
      <c r="AB195" s="348"/>
      <c r="AC195" s="348"/>
      <c r="AD195" s="348"/>
      <c r="AE195" s="348"/>
    </row>
    <row r="196">
      <c r="A196" s="376"/>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c r="AA196" s="348"/>
      <c r="AB196" s="348"/>
      <c r="AC196" s="348"/>
      <c r="AD196" s="348"/>
      <c r="AE196" s="348"/>
    </row>
    <row r="197">
      <c r="A197" s="376"/>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row>
    <row r="198">
      <c r="A198" s="376"/>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c r="AA198" s="348"/>
      <c r="AB198" s="348"/>
      <c r="AC198" s="348"/>
      <c r="AD198" s="348"/>
      <c r="AE198" s="348"/>
    </row>
    <row r="199">
      <c r="A199" s="376"/>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c r="AA199" s="348"/>
      <c r="AB199" s="348"/>
      <c r="AC199" s="348"/>
      <c r="AD199" s="348"/>
      <c r="AE199" s="348"/>
    </row>
    <row r="200">
      <c r="A200" s="376"/>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c r="AA200" s="348"/>
      <c r="AB200" s="348"/>
      <c r="AC200" s="348"/>
      <c r="AD200" s="348"/>
      <c r="AE200" s="348"/>
    </row>
    <row r="201">
      <c r="A201" s="376"/>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c r="AA201" s="348"/>
      <c r="AB201" s="348"/>
      <c r="AC201" s="348"/>
      <c r="AD201" s="348"/>
      <c r="AE201" s="348"/>
    </row>
    <row r="202">
      <c r="A202" s="376"/>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c r="AA202" s="348"/>
      <c r="AB202" s="348"/>
      <c r="AC202" s="348"/>
      <c r="AD202" s="348"/>
      <c r="AE202" s="348"/>
    </row>
    <row r="203">
      <c r="A203" s="376"/>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c r="AA203" s="348"/>
      <c r="AB203" s="348"/>
      <c r="AC203" s="348"/>
      <c r="AD203" s="348"/>
      <c r="AE203" s="348"/>
    </row>
    <row r="204">
      <c r="A204" s="376"/>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c r="AA204" s="348"/>
      <c r="AB204" s="348"/>
      <c r="AC204" s="348"/>
      <c r="AD204" s="348"/>
      <c r="AE204" s="348"/>
    </row>
    <row r="205">
      <c r="A205" s="376"/>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row>
    <row r="206">
      <c r="A206" s="376"/>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c r="AA206" s="348"/>
      <c r="AB206" s="348"/>
      <c r="AC206" s="348"/>
      <c r="AD206" s="348"/>
      <c r="AE206" s="348"/>
    </row>
    <row r="207">
      <c r="A207" s="376"/>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c r="AA207" s="348"/>
      <c r="AB207" s="348"/>
      <c r="AC207" s="348"/>
      <c r="AD207" s="348"/>
      <c r="AE207" s="348"/>
    </row>
    <row r="208">
      <c r="A208" s="376"/>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c r="AA208" s="348"/>
      <c r="AB208" s="348"/>
      <c r="AC208" s="348"/>
      <c r="AD208" s="348"/>
      <c r="AE208" s="348"/>
    </row>
    <row r="209">
      <c r="A209" s="376"/>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c r="AA209" s="348"/>
      <c r="AB209" s="348"/>
      <c r="AC209" s="348"/>
      <c r="AD209" s="348"/>
      <c r="AE209" s="348"/>
    </row>
    <row r="210">
      <c r="A210" s="376"/>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c r="AA210" s="348"/>
      <c r="AB210" s="348"/>
      <c r="AC210" s="348"/>
      <c r="AD210" s="348"/>
      <c r="AE210" s="348"/>
    </row>
    <row r="211">
      <c r="A211" s="376"/>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c r="AA211" s="348"/>
      <c r="AB211" s="348"/>
      <c r="AC211" s="348"/>
      <c r="AD211" s="348"/>
      <c r="AE211" s="348"/>
    </row>
    <row r="212">
      <c r="A212" s="376"/>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c r="AA212" s="348"/>
      <c r="AB212" s="348"/>
      <c r="AC212" s="348"/>
      <c r="AD212" s="348"/>
      <c r="AE212" s="348"/>
    </row>
    <row r="213">
      <c r="A213" s="376"/>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c r="AA213" s="348"/>
      <c r="AB213" s="348"/>
      <c r="AC213" s="348"/>
      <c r="AD213" s="348"/>
      <c r="AE213" s="348"/>
    </row>
    <row r="214">
      <c r="A214" s="376"/>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c r="AA214" s="348"/>
      <c r="AB214" s="348"/>
      <c r="AC214" s="348"/>
      <c r="AD214" s="348"/>
      <c r="AE214" s="348"/>
    </row>
    <row r="215">
      <c r="A215" s="376"/>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c r="AA215" s="348"/>
      <c r="AB215" s="348"/>
      <c r="AC215" s="348"/>
      <c r="AD215" s="348"/>
      <c r="AE215" s="348"/>
    </row>
    <row r="216">
      <c r="A216" s="376"/>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c r="AA216" s="348"/>
      <c r="AB216" s="348"/>
      <c r="AC216" s="348"/>
      <c r="AD216" s="348"/>
      <c r="AE216" s="348"/>
    </row>
    <row r="217">
      <c r="A217" s="376"/>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c r="AA217" s="348"/>
      <c r="AB217" s="348"/>
      <c r="AC217" s="348"/>
      <c r="AD217" s="348"/>
      <c r="AE217" s="348"/>
    </row>
    <row r="218">
      <c r="A218" s="376"/>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c r="AA218" s="348"/>
      <c r="AB218" s="348"/>
      <c r="AC218" s="348"/>
      <c r="AD218" s="348"/>
      <c r="AE218" s="348"/>
    </row>
    <row r="219">
      <c r="A219" s="376"/>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c r="AA219" s="348"/>
      <c r="AB219" s="348"/>
      <c r="AC219" s="348"/>
      <c r="AD219" s="348"/>
      <c r="AE219" s="348"/>
    </row>
    <row r="220">
      <c r="A220" s="376"/>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c r="AA220" s="348"/>
      <c r="AB220" s="348"/>
      <c r="AC220" s="348"/>
      <c r="AD220" s="348"/>
      <c r="AE220" s="348"/>
    </row>
    <row r="221">
      <c r="A221" s="376"/>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c r="AA221" s="348"/>
      <c r="AB221" s="348"/>
      <c r="AC221" s="348"/>
      <c r="AD221" s="348"/>
      <c r="AE221" s="348"/>
    </row>
    <row r="222">
      <c r="A222" s="376"/>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c r="AA222" s="348"/>
      <c r="AB222" s="348"/>
      <c r="AC222" s="348"/>
      <c r="AD222" s="348"/>
      <c r="AE222" s="348"/>
    </row>
    <row r="223">
      <c r="A223" s="376"/>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c r="AA223" s="348"/>
      <c r="AB223" s="348"/>
      <c r="AC223" s="348"/>
      <c r="AD223" s="348"/>
      <c r="AE223" s="348"/>
    </row>
    <row r="224">
      <c r="A224" s="376"/>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c r="AA224" s="348"/>
      <c r="AB224" s="348"/>
      <c r="AC224" s="348"/>
      <c r="AD224" s="348"/>
      <c r="AE224" s="348"/>
    </row>
    <row r="225">
      <c r="A225" s="376"/>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c r="AA225" s="348"/>
      <c r="AB225" s="348"/>
      <c r="AC225" s="348"/>
      <c r="AD225" s="348"/>
      <c r="AE225" s="348"/>
    </row>
    <row r="226">
      <c r="A226" s="376"/>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c r="AA226" s="348"/>
      <c r="AB226" s="348"/>
      <c r="AC226" s="348"/>
      <c r="AD226" s="348"/>
      <c r="AE226" s="348"/>
    </row>
    <row r="227">
      <c r="A227" s="376"/>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c r="AA227" s="348"/>
      <c r="AB227" s="348"/>
      <c r="AC227" s="348"/>
      <c r="AD227" s="348"/>
      <c r="AE227" s="348"/>
    </row>
    <row r="228">
      <c r="A228" s="376"/>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c r="AA228" s="348"/>
      <c r="AB228" s="348"/>
      <c r="AC228" s="348"/>
      <c r="AD228" s="348"/>
      <c r="AE228" s="348"/>
    </row>
    <row r="229">
      <c r="A229" s="376"/>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c r="AA229" s="348"/>
      <c r="AB229" s="348"/>
      <c r="AC229" s="348"/>
      <c r="AD229" s="348"/>
      <c r="AE229" s="348"/>
    </row>
    <row r="230">
      <c r="A230" s="376"/>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c r="AA230" s="348"/>
      <c r="AB230" s="348"/>
      <c r="AC230" s="348"/>
      <c r="AD230" s="348"/>
      <c r="AE230" s="348"/>
    </row>
    <row r="231">
      <c r="A231" s="376"/>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c r="AA231" s="348"/>
      <c r="AB231" s="348"/>
      <c r="AC231" s="348"/>
      <c r="AD231" s="348"/>
      <c r="AE231" s="348"/>
    </row>
    <row r="232">
      <c r="A232" s="376"/>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c r="AA232" s="348"/>
      <c r="AB232" s="348"/>
      <c r="AC232" s="348"/>
      <c r="AD232" s="348"/>
      <c r="AE232" s="348"/>
    </row>
    <row r="233">
      <c r="A233" s="376"/>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c r="AA233" s="348"/>
      <c r="AB233" s="348"/>
      <c r="AC233" s="348"/>
      <c r="AD233" s="348"/>
      <c r="AE233" s="348"/>
    </row>
    <row r="234">
      <c r="A234" s="376"/>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c r="AA234" s="348"/>
      <c r="AB234" s="348"/>
      <c r="AC234" s="348"/>
      <c r="AD234" s="348"/>
      <c r="AE234" s="348"/>
    </row>
    <row r="235">
      <c r="A235" s="376"/>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c r="AA235" s="348"/>
      <c r="AB235" s="348"/>
      <c r="AC235" s="348"/>
      <c r="AD235" s="348"/>
      <c r="AE235" s="348"/>
    </row>
    <row r="236">
      <c r="A236" s="376"/>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c r="AA236" s="348"/>
      <c r="AB236" s="348"/>
      <c r="AC236" s="348"/>
      <c r="AD236" s="348"/>
      <c r="AE236" s="348"/>
    </row>
    <row r="237">
      <c r="A237" s="376"/>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c r="AA237" s="348"/>
      <c r="AB237" s="348"/>
      <c r="AC237" s="348"/>
      <c r="AD237" s="348"/>
      <c r="AE237" s="348"/>
    </row>
    <row r="238">
      <c r="A238" s="376"/>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c r="AA238" s="348"/>
      <c r="AB238" s="348"/>
      <c r="AC238" s="348"/>
      <c r="AD238" s="348"/>
      <c r="AE238" s="348"/>
    </row>
    <row r="239">
      <c r="A239" s="376"/>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c r="AA239" s="348"/>
      <c r="AB239" s="348"/>
      <c r="AC239" s="348"/>
      <c r="AD239" s="348"/>
      <c r="AE239" s="348"/>
    </row>
    <row r="240">
      <c r="A240" s="376"/>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c r="AA240" s="348"/>
      <c r="AB240" s="348"/>
      <c r="AC240" s="348"/>
      <c r="AD240" s="348"/>
      <c r="AE240" s="348"/>
    </row>
    <row r="241">
      <c r="A241" s="376"/>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c r="AA241" s="348"/>
      <c r="AB241" s="348"/>
      <c r="AC241" s="348"/>
      <c r="AD241" s="348"/>
      <c r="AE241" s="348"/>
    </row>
    <row r="242">
      <c r="A242" s="376"/>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c r="AA242" s="348"/>
      <c r="AB242" s="348"/>
      <c r="AC242" s="348"/>
      <c r="AD242" s="348"/>
      <c r="AE242" s="348"/>
    </row>
    <row r="243">
      <c r="A243" s="376"/>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c r="AA243" s="348"/>
      <c r="AB243" s="348"/>
      <c r="AC243" s="348"/>
      <c r="AD243" s="348"/>
      <c r="AE243" s="348"/>
    </row>
    <row r="244">
      <c r="A244" s="376"/>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c r="AA244" s="348"/>
      <c r="AB244" s="348"/>
      <c r="AC244" s="348"/>
      <c r="AD244" s="348"/>
      <c r="AE244" s="348"/>
    </row>
    <row r="245">
      <c r="A245" s="376"/>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c r="AA245" s="348"/>
      <c r="AB245" s="348"/>
      <c r="AC245" s="348"/>
      <c r="AD245" s="348"/>
      <c r="AE245" s="348"/>
    </row>
    <row r="246">
      <c r="A246" s="376"/>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c r="AA246" s="348"/>
      <c r="AB246" s="348"/>
      <c r="AC246" s="348"/>
      <c r="AD246" s="348"/>
      <c r="AE246" s="348"/>
    </row>
    <row r="247">
      <c r="A247" s="376"/>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c r="AA247" s="348"/>
      <c r="AB247" s="348"/>
      <c r="AC247" s="348"/>
      <c r="AD247" s="348"/>
      <c r="AE247" s="348"/>
    </row>
    <row r="248">
      <c r="A248" s="376"/>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c r="AA248" s="348"/>
      <c r="AB248" s="348"/>
      <c r="AC248" s="348"/>
      <c r="AD248" s="348"/>
      <c r="AE248" s="348"/>
    </row>
    <row r="249">
      <c r="A249" s="376"/>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c r="AA249" s="348"/>
      <c r="AB249" s="348"/>
      <c r="AC249" s="348"/>
      <c r="AD249" s="348"/>
      <c r="AE249" s="348"/>
    </row>
    <row r="250">
      <c r="A250" s="376"/>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c r="AA250" s="348"/>
      <c r="AB250" s="348"/>
      <c r="AC250" s="348"/>
      <c r="AD250" s="348"/>
      <c r="AE250" s="348"/>
    </row>
    <row r="251">
      <c r="A251" s="376"/>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c r="AA251" s="348"/>
      <c r="AB251" s="348"/>
      <c r="AC251" s="348"/>
      <c r="AD251" s="348"/>
      <c r="AE251" s="348"/>
    </row>
    <row r="252">
      <c r="A252" s="376"/>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c r="AA252" s="348"/>
      <c r="AB252" s="348"/>
      <c r="AC252" s="348"/>
      <c r="AD252" s="348"/>
      <c r="AE252" s="348"/>
    </row>
    <row r="253">
      <c r="A253" s="376"/>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c r="AA253" s="348"/>
      <c r="AB253" s="348"/>
      <c r="AC253" s="348"/>
      <c r="AD253" s="348"/>
      <c r="AE253" s="348"/>
    </row>
    <row r="254">
      <c r="A254" s="376"/>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c r="AA254" s="348"/>
      <c r="AB254" s="348"/>
      <c r="AC254" s="348"/>
      <c r="AD254" s="348"/>
      <c r="AE254" s="348"/>
    </row>
    <row r="255">
      <c r="A255" s="376"/>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c r="AA255" s="348"/>
      <c r="AB255" s="348"/>
      <c r="AC255" s="348"/>
      <c r="AD255" s="348"/>
      <c r="AE255" s="348"/>
    </row>
    <row r="256">
      <c r="A256" s="376"/>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c r="AA256" s="348"/>
      <c r="AB256" s="348"/>
      <c r="AC256" s="348"/>
      <c r="AD256" s="348"/>
      <c r="AE256" s="348"/>
    </row>
    <row r="257">
      <c r="A257" s="376"/>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c r="AA257" s="348"/>
      <c r="AB257" s="348"/>
      <c r="AC257" s="348"/>
      <c r="AD257" s="348"/>
      <c r="AE257" s="348"/>
    </row>
    <row r="258">
      <c r="A258" s="376"/>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c r="AA258" s="348"/>
      <c r="AB258" s="348"/>
      <c r="AC258" s="348"/>
      <c r="AD258" s="348"/>
      <c r="AE258" s="348"/>
    </row>
    <row r="259">
      <c r="A259" s="376"/>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c r="AA259" s="348"/>
      <c r="AB259" s="348"/>
      <c r="AC259" s="348"/>
      <c r="AD259" s="348"/>
      <c r="AE259" s="348"/>
    </row>
    <row r="260">
      <c r="A260" s="376"/>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c r="AA260" s="348"/>
      <c r="AB260" s="348"/>
      <c r="AC260" s="348"/>
      <c r="AD260" s="348"/>
      <c r="AE260" s="348"/>
    </row>
    <row r="261">
      <c r="A261" s="376"/>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c r="AA261" s="348"/>
      <c r="AB261" s="348"/>
      <c r="AC261" s="348"/>
      <c r="AD261" s="348"/>
      <c r="AE261" s="348"/>
    </row>
    <row r="262">
      <c r="A262" s="376"/>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c r="AA262" s="348"/>
      <c r="AB262" s="348"/>
      <c r="AC262" s="348"/>
      <c r="AD262" s="348"/>
      <c r="AE262" s="348"/>
    </row>
    <row r="263">
      <c r="A263" s="376"/>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c r="AA263" s="348"/>
      <c r="AB263" s="348"/>
      <c r="AC263" s="348"/>
      <c r="AD263" s="348"/>
      <c r="AE263" s="348"/>
    </row>
    <row r="264">
      <c r="A264" s="376"/>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c r="AA264" s="348"/>
      <c r="AB264" s="348"/>
      <c r="AC264" s="348"/>
      <c r="AD264" s="348"/>
      <c r="AE264" s="348"/>
    </row>
    <row r="265">
      <c r="A265" s="376"/>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c r="AA265" s="348"/>
      <c r="AB265" s="348"/>
      <c r="AC265" s="348"/>
      <c r="AD265" s="348"/>
      <c r="AE265" s="348"/>
    </row>
    <row r="266">
      <c r="A266" s="376"/>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c r="AA266" s="348"/>
      <c r="AB266" s="348"/>
      <c r="AC266" s="348"/>
      <c r="AD266" s="348"/>
      <c r="AE266" s="348"/>
    </row>
    <row r="267">
      <c r="A267" s="376"/>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c r="AA267" s="348"/>
      <c r="AB267" s="348"/>
      <c r="AC267" s="348"/>
      <c r="AD267" s="348"/>
      <c r="AE267" s="348"/>
    </row>
    <row r="268">
      <c r="A268" s="376"/>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c r="AA268" s="348"/>
      <c r="AB268" s="348"/>
      <c r="AC268" s="348"/>
      <c r="AD268" s="348"/>
      <c r="AE268" s="348"/>
    </row>
    <row r="269">
      <c r="A269" s="376"/>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c r="AA269" s="348"/>
      <c r="AB269" s="348"/>
      <c r="AC269" s="348"/>
      <c r="AD269" s="348"/>
      <c r="AE269" s="348"/>
    </row>
    <row r="270">
      <c r="A270" s="376"/>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c r="AA270" s="348"/>
      <c r="AB270" s="348"/>
      <c r="AC270" s="348"/>
      <c r="AD270" s="348"/>
      <c r="AE270" s="348"/>
    </row>
    <row r="271">
      <c r="A271" s="376"/>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c r="AA271" s="348"/>
      <c r="AB271" s="348"/>
      <c r="AC271" s="348"/>
      <c r="AD271" s="348"/>
      <c r="AE271" s="348"/>
    </row>
    <row r="272">
      <c r="A272" s="376"/>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c r="AA272" s="348"/>
      <c r="AB272" s="348"/>
      <c r="AC272" s="348"/>
      <c r="AD272" s="348"/>
      <c r="AE272" s="348"/>
    </row>
    <row r="273">
      <c r="A273" s="376"/>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c r="AA273" s="348"/>
      <c r="AB273" s="348"/>
      <c r="AC273" s="348"/>
      <c r="AD273" s="348"/>
      <c r="AE273" s="348"/>
    </row>
    <row r="274">
      <c r="A274" s="376"/>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c r="AA274" s="348"/>
      <c r="AB274" s="348"/>
      <c r="AC274" s="348"/>
      <c r="AD274" s="348"/>
      <c r="AE274" s="348"/>
    </row>
    <row r="275">
      <c r="A275" s="376"/>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c r="AA275" s="348"/>
      <c r="AB275" s="348"/>
      <c r="AC275" s="348"/>
      <c r="AD275" s="348"/>
      <c r="AE275" s="348"/>
    </row>
    <row r="276">
      <c r="A276" s="376"/>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c r="AA276" s="348"/>
      <c r="AB276" s="348"/>
      <c r="AC276" s="348"/>
      <c r="AD276" s="348"/>
      <c r="AE276" s="348"/>
    </row>
    <row r="277">
      <c r="A277" s="376"/>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c r="AA277" s="348"/>
      <c r="AB277" s="348"/>
      <c r="AC277" s="348"/>
      <c r="AD277" s="348"/>
      <c r="AE277" s="348"/>
    </row>
    <row r="278">
      <c r="A278" s="376"/>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c r="AA278" s="348"/>
      <c r="AB278" s="348"/>
      <c r="AC278" s="348"/>
      <c r="AD278" s="348"/>
      <c r="AE278" s="348"/>
    </row>
    <row r="279">
      <c r="A279" s="376"/>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c r="AA279" s="348"/>
      <c r="AB279" s="348"/>
      <c r="AC279" s="348"/>
      <c r="AD279" s="348"/>
      <c r="AE279" s="348"/>
    </row>
    <row r="280">
      <c r="A280" s="376"/>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c r="AA280" s="348"/>
      <c r="AB280" s="348"/>
      <c r="AC280" s="348"/>
      <c r="AD280" s="348"/>
      <c r="AE280" s="348"/>
    </row>
    <row r="281">
      <c r="A281" s="376"/>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c r="AA281" s="348"/>
      <c r="AB281" s="348"/>
      <c r="AC281" s="348"/>
      <c r="AD281" s="348"/>
      <c r="AE281" s="348"/>
    </row>
    <row r="282">
      <c r="A282" s="376"/>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c r="AA282" s="348"/>
      <c r="AB282" s="348"/>
      <c r="AC282" s="348"/>
      <c r="AD282" s="348"/>
      <c r="AE282" s="348"/>
    </row>
    <row r="283">
      <c r="A283" s="376"/>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c r="AA283" s="348"/>
      <c r="AB283" s="348"/>
      <c r="AC283" s="348"/>
      <c r="AD283" s="348"/>
      <c r="AE283" s="348"/>
    </row>
    <row r="284">
      <c r="A284" s="376"/>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c r="AA284" s="348"/>
      <c r="AB284" s="348"/>
      <c r="AC284" s="348"/>
      <c r="AD284" s="348"/>
      <c r="AE284" s="348"/>
    </row>
    <row r="285">
      <c r="A285" s="376"/>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c r="AA285" s="348"/>
      <c r="AB285" s="348"/>
      <c r="AC285" s="348"/>
      <c r="AD285" s="348"/>
      <c r="AE285" s="348"/>
    </row>
    <row r="286">
      <c r="A286" s="376"/>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c r="AA286" s="348"/>
      <c r="AB286" s="348"/>
      <c r="AC286" s="348"/>
      <c r="AD286" s="348"/>
      <c r="AE286" s="348"/>
    </row>
    <row r="287">
      <c r="A287" s="376"/>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c r="AA287" s="348"/>
      <c r="AB287" s="348"/>
      <c r="AC287" s="348"/>
      <c r="AD287" s="348"/>
      <c r="AE287" s="348"/>
    </row>
    <row r="288">
      <c r="A288" s="376"/>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c r="AA288" s="348"/>
      <c r="AB288" s="348"/>
      <c r="AC288" s="348"/>
      <c r="AD288" s="348"/>
      <c r="AE288" s="348"/>
    </row>
    <row r="289">
      <c r="A289" s="376"/>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c r="AA289" s="348"/>
      <c r="AB289" s="348"/>
      <c r="AC289" s="348"/>
      <c r="AD289" s="348"/>
      <c r="AE289" s="348"/>
    </row>
    <row r="290">
      <c r="A290" s="376"/>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c r="AA290" s="348"/>
      <c r="AB290" s="348"/>
      <c r="AC290" s="348"/>
      <c r="AD290" s="348"/>
      <c r="AE290" s="348"/>
    </row>
    <row r="291">
      <c r="A291" s="376"/>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c r="AA291" s="348"/>
      <c r="AB291" s="348"/>
      <c r="AC291" s="348"/>
      <c r="AD291" s="348"/>
      <c r="AE291" s="348"/>
    </row>
    <row r="292">
      <c r="A292" s="376"/>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c r="AA292" s="348"/>
      <c r="AB292" s="348"/>
      <c r="AC292" s="348"/>
      <c r="AD292" s="348"/>
      <c r="AE292" s="348"/>
    </row>
    <row r="293">
      <c r="A293" s="376"/>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c r="AA293" s="348"/>
      <c r="AB293" s="348"/>
      <c r="AC293" s="348"/>
      <c r="AD293" s="348"/>
      <c r="AE293" s="348"/>
    </row>
    <row r="294">
      <c r="A294" s="376"/>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c r="AA294" s="348"/>
      <c r="AB294" s="348"/>
      <c r="AC294" s="348"/>
      <c r="AD294" s="348"/>
      <c r="AE294" s="348"/>
    </row>
    <row r="295">
      <c r="A295" s="376"/>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c r="AA295" s="348"/>
      <c r="AB295" s="348"/>
      <c r="AC295" s="348"/>
      <c r="AD295" s="348"/>
      <c r="AE295" s="348"/>
    </row>
    <row r="296">
      <c r="A296" s="376"/>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c r="AA296" s="348"/>
      <c r="AB296" s="348"/>
      <c r="AC296" s="348"/>
      <c r="AD296" s="348"/>
      <c r="AE296" s="348"/>
    </row>
    <row r="297">
      <c r="A297" s="376"/>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c r="AA297" s="348"/>
      <c r="AB297" s="348"/>
      <c r="AC297" s="348"/>
      <c r="AD297" s="348"/>
      <c r="AE297" s="348"/>
    </row>
    <row r="298">
      <c r="A298" s="376"/>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c r="AA298" s="348"/>
      <c r="AB298" s="348"/>
      <c r="AC298" s="348"/>
      <c r="AD298" s="348"/>
      <c r="AE298" s="348"/>
    </row>
    <row r="299">
      <c r="A299" s="376"/>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c r="AA299" s="348"/>
      <c r="AB299" s="348"/>
      <c r="AC299" s="348"/>
      <c r="AD299" s="348"/>
      <c r="AE299" s="348"/>
    </row>
    <row r="300">
      <c r="A300" s="376"/>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c r="AA300" s="348"/>
      <c r="AB300" s="348"/>
      <c r="AC300" s="348"/>
      <c r="AD300" s="348"/>
      <c r="AE300" s="348"/>
    </row>
    <row r="301">
      <c r="A301" s="376"/>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c r="AA301" s="348"/>
      <c r="AB301" s="348"/>
      <c r="AC301" s="348"/>
      <c r="AD301" s="348"/>
      <c r="AE301" s="348"/>
    </row>
    <row r="302">
      <c r="A302" s="376"/>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c r="AA302" s="348"/>
      <c r="AB302" s="348"/>
      <c r="AC302" s="348"/>
      <c r="AD302" s="348"/>
      <c r="AE302" s="348"/>
    </row>
    <row r="303">
      <c r="A303" s="376"/>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c r="AA303" s="348"/>
      <c r="AB303" s="348"/>
      <c r="AC303" s="348"/>
      <c r="AD303" s="348"/>
      <c r="AE303" s="348"/>
    </row>
    <row r="304">
      <c r="A304" s="376"/>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c r="AA304" s="348"/>
      <c r="AB304" s="348"/>
      <c r="AC304" s="348"/>
      <c r="AD304" s="348"/>
      <c r="AE304" s="348"/>
    </row>
    <row r="305">
      <c r="A305" s="376"/>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c r="AA305" s="348"/>
      <c r="AB305" s="348"/>
      <c r="AC305" s="348"/>
      <c r="AD305" s="348"/>
      <c r="AE305" s="348"/>
    </row>
    <row r="306">
      <c r="A306" s="376"/>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c r="AA306" s="348"/>
      <c r="AB306" s="348"/>
      <c r="AC306" s="348"/>
      <c r="AD306" s="348"/>
      <c r="AE306" s="348"/>
    </row>
    <row r="307">
      <c r="A307" s="376"/>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c r="AA307" s="348"/>
      <c r="AB307" s="348"/>
      <c r="AC307" s="348"/>
      <c r="AD307" s="348"/>
      <c r="AE307" s="348"/>
    </row>
    <row r="308">
      <c r="A308" s="376"/>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c r="AA308" s="348"/>
      <c r="AB308" s="348"/>
      <c r="AC308" s="348"/>
      <c r="AD308" s="348"/>
      <c r="AE308" s="348"/>
    </row>
    <row r="309">
      <c r="A309" s="376"/>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c r="AA309" s="348"/>
      <c r="AB309" s="348"/>
      <c r="AC309" s="348"/>
      <c r="AD309" s="348"/>
      <c r="AE309" s="348"/>
    </row>
    <row r="310">
      <c r="A310" s="376"/>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c r="AA310" s="348"/>
      <c r="AB310" s="348"/>
      <c r="AC310" s="348"/>
      <c r="AD310" s="348"/>
      <c r="AE310" s="348"/>
    </row>
    <row r="311">
      <c r="A311" s="376"/>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c r="AA311" s="348"/>
      <c r="AB311" s="348"/>
      <c r="AC311" s="348"/>
      <c r="AD311" s="348"/>
      <c r="AE311" s="348"/>
    </row>
    <row r="312">
      <c r="A312" s="376"/>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c r="AA312" s="348"/>
      <c r="AB312" s="348"/>
      <c r="AC312" s="348"/>
      <c r="AD312" s="348"/>
      <c r="AE312" s="348"/>
    </row>
    <row r="313">
      <c r="A313" s="376"/>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c r="AA313" s="348"/>
      <c r="AB313" s="348"/>
      <c r="AC313" s="348"/>
      <c r="AD313" s="348"/>
      <c r="AE313" s="348"/>
    </row>
    <row r="314">
      <c r="A314" s="376"/>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c r="AA314" s="348"/>
      <c r="AB314" s="348"/>
      <c r="AC314" s="348"/>
      <c r="AD314" s="348"/>
      <c r="AE314" s="348"/>
    </row>
    <row r="315">
      <c r="A315" s="376"/>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c r="AA315" s="348"/>
      <c r="AB315" s="348"/>
      <c r="AC315" s="348"/>
      <c r="AD315" s="348"/>
      <c r="AE315" s="348"/>
    </row>
    <row r="316">
      <c r="A316" s="376"/>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c r="AA316" s="348"/>
      <c r="AB316" s="348"/>
      <c r="AC316" s="348"/>
      <c r="AD316" s="348"/>
      <c r="AE316" s="348"/>
    </row>
    <row r="317">
      <c r="A317" s="376"/>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c r="AB317" s="348"/>
      <c r="AC317" s="348"/>
      <c r="AD317" s="348"/>
      <c r="AE317" s="348"/>
    </row>
    <row r="318">
      <c r="A318" s="376"/>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c r="AA318" s="348"/>
      <c r="AB318" s="348"/>
      <c r="AC318" s="348"/>
      <c r="AD318" s="348"/>
      <c r="AE318" s="348"/>
    </row>
    <row r="319">
      <c r="A319" s="376"/>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c r="AA319" s="348"/>
      <c r="AB319" s="348"/>
      <c r="AC319" s="348"/>
      <c r="AD319" s="348"/>
      <c r="AE319" s="348"/>
    </row>
    <row r="320">
      <c r="A320" s="376"/>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c r="AA320" s="348"/>
      <c r="AB320" s="348"/>
      <c r="AC320" s="348"/>
      <c r="AD320" s="348"/>
      <c r="AE320" s="348"/>
    </row>
    <row r="321">
      <c r="A321" s="376"/>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c r="AA321" s="348"/>
      <c r="AB321" s="348"/>
      <c r="AC321" s="348"/>
      <c r="AD321" s="348"/>
      <c r="AE321" s="348"/>
    </row>
    <row r="322">
      <c r="A322" s="376"/>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c r="AA322" s="348"/>
      <c r="AB322" s="348"/>
      <c r="AC322" s="348"/>
      <c r="AD322" s="348"/>
      <c r="AE322" s="348"/>
    </row>
    <row r="323">
      <c r="A323" s="376"/>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c r="AA323" s="348"/>
      <c r="AB323" s="348"/>
      <c r="AC323" s="348"/>
      <c r="AD323" s="348"/>
      <c r="AE323" s="348"/>
    </row>
    <row r="324">
      <c r="A324" s="376"/>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c r="AA324" s="348"/>
      <c r="AB324" s="348"/>
      <c r="AC324" s="348"/>
      <c r="AD324" s="348"/>
      <c r="AE324" s="348"/>
    </row>
    <row r="325">
      <c r="A325" s="376"/>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c r="AA325" s="348"/>
      <c r="AB325" s="348"/>
      <c r="AC325" s="348"/>
      <c r="AD325" s="348"/>
      <c r="AE325" s="348"/>
    </row>
    <row r="326">
      <c r="A326" s="376"/>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c r="AA326" s="348"/>
      <c r="AB326" s="348"/>
      <c r="AC326" s="348"/>
      <c r="AD326" s="348"/>
      <c r="AE326" s="348"/>
    </row>
    <row r="327">
      <c r="A327" s="376"/>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c r="AA327" s="348"/>
      <c r="AB327" s="348"/>
      <c r="AC327" s="348"/>
      <c r="AD327" s="348"/>
      <c r="AE327" s="348"/>
    </row>
    <row r="328">
      <c r="A328" s="376"/>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c r="AA328" s="348"/>
      <c r="AB328" s="348"/>
      <c r="AC328" s="348"/>
      <c r="AD328" s="348"/>
      <c r="AE328" s="348"/>
    </row>
    <row r="329">
      <c r="A329" s="376"/>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c r="AA329" s="348"/>
      <c r="AB329" s="348"/>
      <c r="AC329" s="348"/>
      <c r="AD329" s="348"/>
      <c r="AE329" s="348"/>
    </row>
    <row r="330">
      <c r="A330" s="376"/>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c r="AA330" s="348"/>
      <c r="AB330" s="348"/>
      <c r="AC330" s="348"/>
      <c r="AD330" s="348"/>
      <c r="AE330" s="348"/>
    </row>
    <row r="331">
      <c r="A331" s="376"/>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c r="AA331" s="348"/>
      <c r="AB331" s="348"/>
      <c r="AC331" s="348"/>
      <c r="AD331" s="348"/>
      <c r="AE331" s="348"/>
    </row>
    <row r="332">
      <c r="A332" s="376"/>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c r="AA332" s="348"/>
      <c r="AB332" s="348"/>
      <c r="AC332" s="348"/>
      <c r="AD332" s="348"/>
      <c r="AE332" s="348"/>
    </row>
    <row r="333">
      <c r="A333" s="376"/>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c r="AA333" s="348"/>
      <c r="AB333" s="348"/>
      <c r="AC333" s="348"/>
      <c r="AD333" s="348"/>
      <c r="AE333" s="348"/>
    </row>
    <row r="334">
      <c r="A334" s="376"/>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c r="AA334" s="348"/>
      <c r="AB334" s="348"/>
      <c r="AC334" s="348"/>
      <c r="AD334" s="348"/>
      <c r="AE334" s="348"/>
    </row>
    <row r="335">
      <c r="A335" s="376"/>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c r="AA335" s="348"/>
      <c r="AB335" s="348"/>
      <c r="AC335" s="348"/>
      <c r="AD335" s="348"/>
      <c r="AE335" s="348"/>
    </row>
    <row r="336">
      <c r="A336" s="376"/>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c r="AA336" s="348"/>
      <c r="AB336" s="348"/>
      <c r="AC336" s="348"/>
      <c r="AD336" s="348"/>
      <c r="AE336" s="348"/>
    </row>
    <row r="337">
      <c r="A337" s="376"/>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c r="AA337" s="348"/>
      <c r="AB337" s="348"/>
      <c r="AC337" s="348"/>
      <c r="AD337" s="348"/>
      <c r="AE337" s="348"/>
    </row>
    <row r="338">
      <c r="A338" s="376"/>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c r="AA338" s="348"/>
      <c r="AB338" s="348"/>
      <c r="AC338" s="348"/>
      <c r="AD338" s="348"/>
      <c r="AE338" s="348"/>
    </row>
    <row r="339">
      <c r="A339" s="376"/>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c r="AA339" s="348"/>
      <c r="AB339" s="348"/>
      <c r="AC339" s="348"/>
      <c r="AD339" s="348"/>
      <c r="AE339" s="348"/>
    </row>
    <row r="340">
      <c r="A340" s="376"/>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c r="AA340" s="348"/>
      <c r="AB340" s="348"/>
      <c r="AC340" s="348"/>
      <c r="AD340" s="348"/>
      <c r="AE340" s="348"/>
    </row>
    <row r="341">
      <c r="A341" s="376"/>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c r="AA341" s="348"/>
      <c r="AB341" s="348"/>
      <c r="AC341" s="348"/>
      <c r="AD341" s="348"/>
      <c r="AE341" s="348"/>
    </row>
    <row r="342">
      <c r="A342" s="376"/>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c r="AA342" s="348"/>
      <c r="AB342" s="348"/>
      <c r="AC342" s="348"/>
      <c r="AD342" s="348"/>
      <c r="AE342" s="348"/>
    </row>
    <row r="343">
      <c r="A343" s="376"/>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c r="AA343" s="348"/>
      <c r="AB343" s="348"/>
      <c r="AC343" s="348"/>
      <c r="AD343" s="348"/>
      <c r="AE343" s="348"/>
    </row>
    <row r="344">
      <c r="A344" s="376"/>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c r="AA344" s="348"/>
      <c r="AB344" s="348"/>
      <c r="AC344" s="348"/>
      <c r="AD344" s="348"/>
      <c r="AE344" s="348"/>
    </row>
    <row r="345">
      <c r="A345" s="376"/>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c r="AA345" s="348"/>
      <c r="AB345" s="348"/>
      <c r="AC345" s="348"/>
      <c r="AD345" s="348"/>
      <c r="AE345" s="348"/>
    </row>
    <row r="346">
      <c r="A346" s="376"/>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c r="AA346" s="348"/>
      <c r="AB346" s="348"/>
      <c r="AC346" s="348"/>
      <c r="AD346" s="348"/>
      <c r="AE346" s="348"/>
    </row>
    <row r="347">
      <c r="A347" s="376"/>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c r="AA347" s="348"/>
      <c r="AB347" s="348"/>
      <c r="AC347" s="348"/>
      <c r="AD347" s="348"/>
      <c r="AE347" s="348"/>
    </row>
    <row r="348">
      <c r="A348" s="376"/>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c r="AA348" s="348"/>
      <c r="AB348" s="348"/>
      <c r="AC348" s="348"/>
      <c r="AD348" s="348"/>
      <c r="AE348" s="348"/>
    </row>
    <row r="349">
      <c r="A349" s="376"/>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c r="AA349" s="348"/>
      <c r="AB349" s="348"/>
      <c r="AC349" s="348"/>
      <c r="AD349" s="348"/>
      <c r="AE349" s="348"/>
    </row>
    <row r="350">
      <c r="A350" s="376"/>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c r="AA350" s="348"/>
      <c r="AB350" s="348"/>
      <c r="AC350" s="348"/>
      <c r="AD350" s="348"/>
      <c r="AE350" s="348"/>
    </row>
    <row r="351">
      <c r="A351" s="376"/>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c r="AA351" s="348"/>
      <c r="AB351" s="348"/>
      <c r="AC351" s="348"/>
      <c r="AD351" s="348"/>
      <c r="AE351" s="348"/>
    </row>
    <row r="352">
      <c r="A352" s="376"/>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row>
    <row r="353">
      <c r="A353" s="376"/>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c r="AA353" s="348"/>
      <c r="AB353" s="348"/>
      <c r="AC353" s="348"/>
      <c r="AD353" s="348"/>
      <c r="AE353" s="348"/>
    </row>
    <row r="354">
      <c r="A354" s="376"/>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c r="AA354" s="348"/>
      <c r="AB354" s="348"/>
      <c r="AC354" s="348"/>
      <c r="AD354" s="348"/>
      <c r="AE354" s="348"/>
    </row>
    <row r="355">
      <c r="A355" s="376"/>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c r="AA355" s="348"/>
      <c r="AB355" s="348"/>
      <c r="AC355" s="348"/>
      <c r="AD355" s="348"/>
      <c r="AE355" s="348"/>
    </row>
    <row r="356">
      <c r="A356" s="376"/>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c r="AA356" s="348"/>
      <c r="AB356" s="348"/>
      <c r="AC356" s="348"/>
      <c r="AD356" s="348"/>
      <c r="AE356" s="348"/>
    </row>
    <row r="357">
      <c r="A357" s="376"/>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c r="AA357" s="348"/>
      <c r="AB357" s="348"/>
      <c r="AC357" s="348"/>
      <c r="AD357" s="348"/>
      <c r="AE357" s="348"/>
    </row>
    <row r="358">
      <c r="A358" s="376"/>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c r="AA358" s="348"/>
      <c r="AB358" s="348"/>
      <c r="AC358" s="348"/>
      <c r="AD358" s="348"/>
      <c r="AE358" s="348"/>
    </row>
    <row r="359">
      <c r="A359" s="376"/>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c r="AA359" s="348"/>
      <c r="AB359" s="348"/>
      <c r="AC359" s="348"/>
      <c r="AD359" s="348"/>
      <c r="AE359" s="348"/>
    </row>
    <row r="360">
      <c r="A360" s="376"/>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c r="AA360" s="348"/>
      <c r="AB360" s="348"/>
      <c r="AC360" s="348"/>
      <c r="AD360" s="348"/>
      <c r="AE360" s="348"/>
    </row>
    <row r="361">
      <c r="A361" s="376"/>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c r="AA361" s="348"/>
      <c r="AB361" s="348"/>
      <c r="AC361" s="348"/>
      <c r="AD361" s="348"/>
      <c r="AE361" s="348"/>
    </row>
    <row r="362">
      <c r="A362" s="376"/>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c r="AA362" s="348"/>
      <c r="AB362" s="348"/>
      <c r="AC362" s="348"/>
      <c r="AD362" s="348"/>
      <c r="AE362" s="348"/>
    </row>
    <row r="363">
      <c r="A363" s="376"/>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c r="AA363" s="348"/>
      <c r="AB363" s="348"/>
      <c r="AC363" s="348"/>
      <c r="AD363" s="348"/>
      <c r="AE363" s="348"/>
    </row>
    <row r="364">
      <c r="A364" s="376"/>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c r="AA364" s="348"/>
      <c r="AB364" s="348"/>
      <c r="AC364" s="348"/>
      <c r="AD364" s="348"/>
      <c r="AE364" s="348"/>
    </row>
    <row r="365">
      <c r="A365" s="376"/>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c r="AA365" s="348"/>
      <c r="AB365" s="348"/>
      <c r="AC365" s="348"/>
      <c r="AD365" s="348"/>
      <c r="AE365" s="348"/>
    </row>
    <row r="366">
      <c r="A366" s="376"/>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c r="AA366" s="348"/>
      <c r="AB366" s="348"/>
      <c r="AC366" s="348"/>
      <c r="AD366" s="348"/>
      <c r="AE366" s="348"/>
    </row>
    <row r="367">
      <c r="A367" s="376"/>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c r="AA367" s="348"/>
      <c r="AB367" s="348"/>
      <c r="AC367" s="348"/>
      <c r="AD367" s="348"/>
      <c r="AE367" s="348"/>
    </row>
    <row r="368">
      <c r="A368" s="376"/>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c r="AA368" s="348"/>
      <c r="AB368" s="348"/>
      <c r="AC368" s="348"/>
      <c r="AD368" s="348"/>
      <c r="AE368" s="348"/>
    </row>
    <row r="369">
      <c r="A369" s="376"/>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c r="AA369" s="348"/>
      <c r="AB369" s="348"/>
      <c r="AC369" s="348"/>
      <c r="AD369" s="348"/>
      <c r="AE369" s="348"/>
    </row>
    <row r="370">
      <c r="A370" s="376"/>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c r="AA370" s="348"/>
      <c r="AB370" s="348"/>
      <c r="AC370" s="348"/>
      <c r="AD370" s="348"/>
      <c r="AE370" s="348"/>
    </row>
    <row r="371">
      <c r="A371" s="376"/>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c r="AA371" s="348"/>
      <c r="AB371" s="348"/>
      <c r="AC371" s="348"/>
      <c r="AD371" s="348"/>
      <c r="AE371" s="348"/>
    </row>
    <row r="372">
      <c r="A372" s="376"/>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c r="AA372" s="348"/>
      <c r="AB372" s="348"/>
      <c r="AC372" s="348"/>
      <c r="AD372" s="348"/>
      <c r="AE372" s="348"/>
    </row>
    <row r="373">
      <c r="A373" s="376"/>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c r="AA373" s="348"/>
      <c r="AB373" s="348"/>
      <c r="AC373" s="348"/>
      <c r="AD373" s="348"/>
      <c r="AE373" s="348"/>
    </row>
    <row r="374">
      <c r="A374" s="376"/>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c r="AA374" s="348"/>
      <c r="AB374" s="348"/>
      <c r="AC374" s="348"/>
      <c r="AD374" s="348"/>
      <c r="AE374" s="348"/>
    </row>
    <row r="375">
      <c r="A375" s="376"/>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c r="AA375" s="348"/>
      <c r="AB375" s="348"/>
      <c r="AC375" s="348"/>
      <c r="AD375" s="348"/>
      <c r="AE375" s="348"/>
    </row>
    <row r="376">
      <c r="A376" s="376"/>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c r="AA376" s="348"/>
      <c r="AB376" s="348"/>
      <c r="AC376" s="348"/>
      <c r="AD376" s="348"/>
      <c r="AE376" s="348"/>
    </row>
    <row r="377">
      <c r="A377" s="376"/>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c r="AA377" s="348"/>
      <c r="AB377" s="348"/>
      <c r="AC377" s="348"/>
      <c r="AD377" s="348"/>
      <c r="AE377" s="348"/>
    </row>
    <row r="378">
      <c r="A378" s="376"/>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c r="AA378" s="348"/>
      <c r="AB378" s="348"/>
      <c r="AC378" s="348"/>
      <c r="AD378" s="348"/>
      <c r="AE378" s="348"/>
    </row>
    <row r="379">
      <c r="A379" s="376"/>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c r="AA379" s="348"/>
      <c r="AB379" s="348"/>
      <c r="AC379" s="348"/>
      <c r="AD379" s="348"/>
      <c r="AE379" s="348"/>
    </row>
    <row r="380">
      <c r="A380" s="376"/>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c r="AA380" s="348"/>
      <c r="AB380" s="348"/>
      <c r="AC380" s="348"/>
      <c r="AD380" s="348"/>
      <c r="AE380" s="348"/>
    </row>
    <row r="381">
      <c r="A381" s="376"/>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c r="AA381" s="348"/>
      <c r="AB381" s="348"/>
      <c r="AC381" s="348"/>
      <c r="AD381" s="348"/>
      <c r="AE381" s="348"/>
    </row>
    <row r="382">
      <c r="A382" s="376"/>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c r="AA382" s="348"/>
      <c r="AB382" s="348"/>
      <c r="AC382" s="348"/>
      <c r="AD382" s="348"/>
      <c r="AE382" s="348"/>
    </row>
    <row r="383">
      <c r="A383" s="376"/>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c r="AA383" s="348"/>
      <c r="AB383" s="348"/>
      <c r="AC383" s="348"/>
      <c r="AD383" s="348"/>
      <c r="AE383" s="348"/>
    </row>
    <row r="384">
      <c r="A384" s="376"/>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c r="AA384" s="348"/>
      <c r="AB384" s="348"/>
      <c r="AC384" s="348"/>
      <c r="AD384" s="348"/>
      <c r="AE384" s="348"/>
    </row>
    <row r="385">
      <c r="A385" s="376"/>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c r="AA385" s="348"/>
      <c r="AB385" s="348"/>
      <c r="AC385" s="348"/>
      <c r="AD385" s="348"/>
      <c r="AE385" s="348"/>
    </row>
    <row r="386">
      <c r="A386" s="376"/>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c r="AA386" s="348"/>
      <c r="AB386" s="348"/>
      <c r="AC386" s="348"/>
      <c r="AD386" s="348"/>
      <c r="AE386" s="348"/>
    </row>
    <row r="387">
      <c r="A387" s="376"/>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c r="AA387" s="348"/>
      <c r="AB387" s="348"/>
      <c r="AC387" s="348"/>
      <c r="AD387" s="348"/>
      <c r="AE387" s="348"/>
    </row>
    <row r="388">
      <c r="A388" s="376"/>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c r="AA388" s="348"/>
      <c r="AB388" s="348"/>
      <c r="AC388" s="348"/>
      <c r="AD388" s="348"/>
      <c r="AE388" s="348"/>
    </row>
    <row r="389">
      <c r="A389" s="376"/>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c r="AA389" s="348"/>
      <c r="AB389" s="348"/>
      <c r="AC389" s="348"/>
      <c r="AD389" s="348"/>
      <c r="AE389" s="348"/>
    </row>
    <row r="390">
      <c r="A390" s="376"/>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c r="AA390" s="348"/>
      <c r="AB390" s="348"/>
      <c r="AC390" s="348"/>
      <c r="AD390" s="348"/>
      <c r="AE390" s="348"/>
    </row>
    <row r="391">
      <c r="A391" s="376"/>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c r="AA391" s="348"/>
      <c r="AB391" s="348"/>
      <c r="AC391" s="348"/>
      <c r="AD391" s="348"/>
      <c r="AE391" s="348"/>
    </row>
    <row r="392">
      <c r="A392" s="376"/>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c r="AA392" s="348"/>
      <c r="AB392" s="348"/>
      <c r="AC392" s="348"/>
      <c r="AD392" s="348"/>
      <c r="AE392" s="348"/>
    </row>
    <row r="393">
      <c r="A393" s="376"/>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c r="AA393" s="348"/>
      <c r="AB393" s="348"/>
      <c r="AC393" s="348"/>
      <c r="AD393" s="348"/>
      <c r="AE393" s="348"/>
    </row>
    <row r="394">
      <c r="A394" s="376"/>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c r="AA394" s="348"/>
      <c r="AB394" s="348"/>
      <c r="AC394" s="348"/>
      <c r="AD394" s="348"/>
      <c r="AE394" s="348"/>
    </row>
    <row r="395">
      <c r="A395" s="376"/>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c r="AA395" s="348"/>
      <c r="AB395" s="348"/>
      <c r="AC395" s="348"/>
      <c r="AD395" s="348"/>
      <c r="AE395" s="348"/>
    </row>
    <row r="396">
      <c r="A396" s="376"/>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c r="AA396" s="348"/>
      <c r="AB396" s="348"/>
      <c r="AC396" s="348"/>
      <c r="AD396" s="348"/>
      <c r="AE396" s="348"/>
    </row>
    <row r="397">
      <c r="A397" s="376"/>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c r="AA397" s="348"/>
      <c r="AB397" s="348"/>
      <c r="AC397" s="348"/>
      <c r="AD397" s="348"/>
      <c r="AE397" s="348"/>
    </row>
    <row r="398">
      <c r="A398" s="376"/>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c r="AA398" s="348"/>
      <c r="AB398" s="348"/>
      <c r="AC398" s="348"/>
      <c r="AD398" s="348"/>
      <c r="AE398" s="348"/>
    </row>
    <row r="399">
      <c r="A399" s="376"/>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c r="AA399" s="348"/>
      <c r="AB399" s="348"/>
      <c r="AC399" s="348"/>
      <c r="AD399" s="348"/>
      <c r="AE399" s="348"/>
    </row>
    <row r="400">
      <c r="A400" s="376"/>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c r="AA400" s="348"/>
      <c r="AB400" s="348"/>
      <c r="AC400" s="348"/>
      <c r="AD400" s="348"/>
      <c r="AE400" s="348"/>
    </row>
    <row r="401">
      <c r="A401" s="376"/>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c r="AA401" s="348"/>
      <c r="AB401" s="348"/>
      <c r="AC401" s="348"/>
      <c r="AD401" s="348"/>
      <c r="AE401" s="348"/>
    </row>
    <row r="402">
      <c r="A402" s="376"/>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c r="AA402" s="348"/>
      <c r="AB402" s="348"/>
      <c r="AC402" s="348"/>
      <c r="AD402" s="348"/>
      <c r="AE402" s="348"/>
    </row>
    <row r="403">
      <c r="A403" s="376"/>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c r="AA403" s="348"/>
      <c r="AB403" s="348"/>
      <c r="AC403" s="348"/>
      <c r="AD403" s="348"/>
      <c r="AE403" s="348"/>
    </row>
    <row r="404">
      <c r="A404" s="376"/>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c r="AA404" s="348"/>
      <c r="AB404" s="348"/>
      <c r="AC404" s="348"/>
      <c r="AD404" s="348"/>
      <c r="AE404" s="348"/>
    </row>
    <row r="405">
      <c r="A405" s="376"/>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c r="AA405" s="348"/>
      <c r="AB405" s="348"/>
      <c r="AC405" s="348"/>
      <c r="AD405" s="348"/>
      <c r="AE405" s="348"/>
    </row>
    <row r="406">
      <c r="A406" s="376"/>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c r="AA406" s="348"/>
      <c r="AB406" s="348"/>
      <c r="AC406" s="348"/>
      <c r="AD406" s="348"/>
      <c r="AE406" s="348"/>
    </row>
    <row r="407">
      <c r="A407" s="376"/>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c r="AA407" s="348"/>
      <c r="AB407" s="348"/>
      <c r="AC407" s="348"/>
      <c r="AD407" s="348"/>
      <c r="AE407" s="348"/>
    </row>
    <row r="408">
      <c r="A408" s="376"/>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c r="AA408" s="348"/>
      <c r="AB408" s="348"/>
      <c r="AC408" s="348"/>
      <c r="AD408" s="348"/>
      <c r="AE408" s="348"/>
    </row>
    <row r="409">
      <c r="A409" s="376"/>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c r="AA409" s="348"/>
      <c r="AB409" s="348"/>
      <c r="AC409" s="348"/>
      <c r="AD409" s="348"/>
      <c r="AE409" s="348"/>
    </row>
    <row r="410">
      <c r="A410" s="376"/>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c r="AA410" s="348"/>
      <c r="AB410" s="348"/>
      <c r="AC410" s="348"/>
      <c r="AD410" s="348"/>
      <c r="AE410" s="348"/>
    </row>
    <row r="411">
      <c r="A411" s="376"/>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c r="AA411" s="348"/>
      <c r="AB411" s="348"/>
      <c r="AC411" s="348"/>
      <c r="AD411" s="348"/>
      <c r="AE411" s="348"/>
    </row>
    <row r="412">
      <c r="A412" s="376"/>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c r="AA412" s="348"/>
      <c r="AB412" s="348"/>
      <c r="AC412" s="348"/>
      <c r="AD412" s="348"/>
      <c r="AE412" s="348"/>
    </row>
    <row r="413">
      <c r="A413" s="376"/>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c r="AA413" s="348"/>
      <c r="AB413" s="348"/>
      <c r="AC413" s="348"/>
      <c r="AD413" s="348"/>
      <c r="AE413" s="348"/>
    </row>
    <row r="414">
      <c r="A414" s="376"/>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c r="AA414" s="348"/>
      <c r="AB414" s="348"/>
      <c r="AC414" s="348"/>
      <c r="AD414" s="348"/>
      <c r="AE414" s="348"/>
    </row>
    <row r="415">
      <c r="A415" s="376"/>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c r="AA415" s="348"/>
      <c r="AB415" s="348"/>
      <c r="AC415" s="348"/>
      <c r="AD415" s="348"/>
      <c r="AE415" s="348"/>
    </row>
    <row r="416">
      <c r="A416" s="376"/>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c r="AA416" s="348"/>
      <c r="AB416" s="348"/>
      <c r="AC416" s="348"/>
      <c r="AD416" s="348"/>
      <c r="AE416" s="348"/>
    </row>
    <row r="417">
      <c r="A417" s="376"/>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c r="AA417" s="348"/>
      <c r="AB417" s="348"/>
      <c r="AC417" s="348"/>
      <c r="AD417" s="348"/>
      <c r="AE417" s="348"/>
    </row>
    <row r="418">
      <c r="A418" s="376"/>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c r="AA418" s="348"/>
      <c r="AB418" s="348"/>
      <c r="AC418" s="348"/>
      <c r="AD418" s="348"/>
      <c r="AE418" s="348"/>
    </row>
    <row r="419">
      <c r="A419" s="376"/>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c r="AA419" s="348"/>
      <c r="AB419" s="348"/>
      <c r="AC419" s="348"/>
      <c r="AD419" s="348"/>
      <c r="AE419" s="348"/>
    </row>
    <row r="420">
      <c r="A420" s="376"/>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c r="AA420" s="348"/>
      <c r="AB420" s="348"/>
      <c r="AC420" s="348"/>
      <c r="AD420" s="348"/>
      <c r="AE420" s="348"/>
    </row>
    <row r="421">
      <c r="A421" s="376"/>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c r="AA421" s="348"/>
      <c r="AB421" s="348"/>
      <c r="AC421" s="348"/>
      <c r="AD421" s="348"/>
      <c r="AE421" s="348"/>
    </row>
    <row r="422">
      <c r="A422" s="376"/>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c r="AA422" s="348"/>
      <c r="AB422" s="348"/>
      <c r="AC422" s="348"/>
      <c r="AD422" s="348"/>
      <c r="AE422" s="348"/>
    </row>
    <row r="423">
      <c r="A423" s="376"/>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c r="AA423" s="348"/>
      <c r="AB423" s="348"/>
      <c r="AC423" s="348"/>
      <c r="AD423" s="348"/>
      <c r="AE423" s="348"/>
    </row>
    <row r="424">
      <c r="A424" s="376"/>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c r="AA424" s="348"/>
      <c r="AB424" s="348"/>
      <c r="AC424" s="348"/>
      <c r="AD424" s="348"/>
      <c r="AE424" s="348"/>
    </row>
    <row r="425">
      <c r="A425" s="376"/>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c r="AA425" s="348"/>
      <c r="AB425" s="348"/>
      <c r="AC425" s="348"/>
      <c r="AD425" s="348"/>
      <c r="AE425" s="348"/>
    </row>
    <row r="426">
      <c r="A426" s="376"/>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c r="AA426" s="348"/>
      <c r="AB426" s="348"/>
      <c r="AC426" s="348"/>
      <c r="AD426" s="348"/>
      <c r="AE426" s="348"/>
    </row>
    <row r="427">
      <c r="A427" s="376"/>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c r="AA427" s="348"/>
      <c r="AB427" s="348"/>
      <c r="AC427" s="348"/>
      <c r="AD427" s="348"/>
      <c r="AE427" s="348"/>
    </row>
    <row r="428">
      <c r="A428" s="376"/>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c r="AA428" s="348"/>
      <c r="AB428" s="348"/>
      <c r="AC428" s="348"/>
      <c r="AD428" s="348"/>
      <c r="AE428" s="348"/>
    </row>
    <row r="429">
      <c r="A429" s="376"/>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c r="AA429" s="348"/>
      <c r="AB429" s="348"/>
      <c r="AC429" s="348"/>
      <c r="AD429" s="348"/>
      <c r="AE429" s="348"/>
    </row>
    <row r="430">
      <c r="A430" s="376"/>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c r="AA430" s="348"/>
      <c r="AB430" s="348"/>
      <c r="AC430" s="348"/>
      <c r="AD430" s="348"/>
      <c r="AE430" s="348"/>
    </row>
    <row r="431">
      <c r="A431" s="376"/>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c r="AA431" s="348"/>
      <c r="AB431" s="348"/>
      <c r="AC431" s="348"/>
      <c r="AD431" s="348"/>
      <c r="AE431" s="348"/>
    </row>
    <row r="432">
      <c r="A432" s="376"/>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c r="AA432" s="348"/>
      <c r="AB432" s="348"/>
      <c r="AC432" s="348"/>
      <c r="AD432" s="348"/>
      <c r="AE432" s="348"/>
    </row>
    <row r="433">
      <c r="A433" s="376"/>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c r="AA433" s="348"/>
      <c r="AB433" s="348"/>
      <c r="AC433" s="348"/>
      <c r="AD433" s="348"/>
      <c r="AE433" s="348"/>
    </row>
    <row r="434">
      <c r="A434" s="376"/>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c r="AA434" s="348"/>
      <c r="AB434" s="348"/>
      <c r="AC434" s="348"/>
      <c r="AD434" s="348"/>
      <c r="AE434" s="348"/>
    </row>
    <row r="435">
      <c r="A435" s="376"/>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c r="AA435" s="348"/>
      <c r="AB435" s="348"/>
      <c r="AC435" s="348"/>
      <c r="AD435" s="348"/>
      <c r="AE435" s="348"/>
    </row>
    <row r="436">
      <c r="A436" s="376"/>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c r="AA436" s="348"/>
      <c r="AB436" s="348"/>
      <c r="AC436" s="348"/>
      <c r="AD436" s="348"/>
      <c r="AE436" s="348"/>
    </row>
    <row r="437">
      <c r="A437" s="376"/>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c r="AA437" s="348"/>
      <c r="AB437" s="348"/>
      <c r="AC437" s="348"/>
      <c r="AD437" s="348"/>
      <c r="AE437" s="348"/>
    </row>
    <row r="438">
      <c r="A438" s="376"/>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c r="AA438" s="348"/>
      <c r="AB438" s="348"/>
      <c r="AC438" s="348"/>
      <c r="AD438" s="348"/>
      <c r="AE438" s="348"/>
    </row>
    <row r="439">
      <c r="A439" s="376"/>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c r="AA439" s="348"/>
      <c r="AB439" s="348"/>
      <c r="AC439" s="348"/>
      <c r="AD439" s="348"/>
      <c r="AE439" s="348"/>
    </row>
    <row r="440">
      <c r="A440" s="376"/>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c r="AA440" s="348"/>
      <c r="AB440" s="348"/>
      <c r="AC440" s="348"/>
      <c r="AD440" s="348"/>
      <c r="AE440" s="348"/>
    </row>
    <row r="441">
      <c r="A441" s="376"/>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c r="AA441" s="348"/>
      <c r="AB441" s="348"/>
      <c r="AC441" s="348"/>
      <c r="AD441" s="348"/>
      <c r="AE441" s="348"/>
    </row>
    <row r="442">
      <c r="A442" s="376"/>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c r="AA442" s="348"/>
      <c r="AB442" s="348"/>
      <c r="AC442" s="348"/>
      <c r="AD442" s="348"/>
      <c r="AE442" s="348"/>
    </row>
    <row r="443">
      <c r="A443" s="376"/>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c r="AA443" s="348"/>
      <c r="AB443" s="348"/>
      <c r="AC443" s="348"/>
      <c r="AD443" s="348"/>
      <c r="AE443" s="348"/>
    </row>
    <row r="444">
      <c r="A444" s="376"/>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c r="AA444" s="348"/>
      <c r="AB444" s="348"/>
      <c r="AC444" s="348"/>
      <c r="AD444" s="348"/>
      <c r="AE444" s="348"/>
    </row>
    <row r="445">
      <c r="A445" s="376"/>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c r="AA445" s="348"/>
      <c r="AB445" s="348"/>
      <c r="AC445" s="348"/>
      <c r="AD445" s="348"/>
      <c r="AE445" s="348"/>
    </row>
    <row r="446">
      <c r="A446" s="376"/>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c r="AA446" s="348"/>
      <c r="AB446" s="348"/>
      <c r="AC446" s="348"/>
      <c r="AD446" s="348"/>
      <c r="AE446" s="348"/>
    </row>
    <row r="447">
      <c r="A447" s="376"/>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c r="AA447" s="348"/>
      <c r="AB447" s="348"/>
      <c r="AC447" s="348"/>
      <c r="AD447" s="348"/>
      <c r="AE447" s="348"/>
    </row>
    <row r="448">
      <c r="A448" s="376"/>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c r="AA448" s="348"/>
      <c r="AB448" s="348"/>
      <c r="AC448" s="348"/>
      <c r="AD448" s="348"/>
      <c r="AE448" s="348"/>
    </row>
    <row r="449">
      <c r="A449" s="376"/>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c r="AA449" s="348"/>
      <c r="AB449" s="348"/>
      <c r="AC449" s="348"/>
      <c r="AD449" s="348"/>
      <c r="AE449" s="348"/>
    </row>
    <row r="450">
      <c r="A450" s="376"/>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c r="AA450" s="348"/>
      <c r="AB450" s="348"/>
      <c r="AC450" s="348"/>
      <c r="AD450" s="348"/>
      <c r="AE450" s="348"/>
    </row>
    <row r="451">
      <c r="A451" s="376"/>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c r="AA451" s="348"/>
      <c r="AB451" s="348"/>
      <c r="AC451" s="348"/>
      <c r="AD451" s="348"/>
      <c r="AE451" s="348"/>
    </row>
    <row r="452">
      <c r="A452" s="376"/>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c r="AA452" s="348"/>
      <c r="AB452" s="348"/>
      <c r="AC452" s="348"/>
      <c r="AD452" s="348"/>
      <c r="AE452" s="348"/>
    </row>
    <row r="453">
      <c r="A453" s="376"/>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c r="AA453" s="348"/>
      <c r="AB453" s="348"/>
      <c r="AC453" s="348"/>
      <c r="AD453" s="348"/>
      <c r="AE453" s="348"/>
    </row>
    <row r="454">
      <c r="A454" s="376"/>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c r="AA454" s="348"/>
      <c r="AB454" s="348"/>
      <c r="AC454" s="348"/>
      <c r="AD454" s="348"/>
      <c r="AE454" s="348"/>
    </row>
    <row r="455">
      <c r="A455" s="376"/>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c r="AA455" s="348"/>
      <c r="AB455" s="348"/>
      <c r="AC455" s="348"/>
      <c r="AD455" s="348"/>
      <c r="AE455" s="348"/>
    </row>
    <row r="456">
      <c r="A456" s="376"/>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c r="AA456" s="348"/>
      <c r="AB456" s="348"/>
      <c r="AC456" s="348"/>
      <c r="AD456" s="348"/>
      <c r="AE456" s="348"/>
    </row>
    <row r="457">
      <c r="A457" s="376"/>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c r="AA457" s="348"/>
      <c r="AB457" s="348"/>
      <c r="AC457" s="348"/>
      <c r="AD457" s="348"/>
      <c r="AE457" s="348"/>
    </row>
    <row r="458">
      <c r="A458" s="376"/>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c r="AA458" s="348"/>
      <c r="AB458" s="348"/>
      <c r="AC458" s="348"/>
      <c r="AD458" s="348"/>
      <c r="AE458" s="348"/>
    </row>
    <row r="459">
      <c r="A459" s="376"/>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c r="AA459" s="348"/>
      <c r="AB459" s="348"/>
      <c r="AC459" s="348"/>
      <c r="AD459" s="348"/>
      <c r="AE459" s="348"/>
    </row>
    <row r="460">
      <c r="A460" s="376"/>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c r="AA460" s="348"/>
      <c r="AB460" s="348"/>
      <c r="AC460" s="348"/>
      <c r="AD460" s="348"/>
      <c r="AE460" s="348"/>
    </row>
    <row r="461">
      <c r="A461" s="376"/>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c r="AA461" s="348"/>
      <c r="AB461" s="348"/>
      <c r="AC461" s="348"/>
      <c r="AD461" s="348"/>
      <c r="AE461" s="348"/>
    </row>
    <row r="462">
      <c r="A462" s="376"/>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c r="AA462" s="348"/>
      <c r="AB462" s="348"/>
      <c r="AC462" s="348"/>
      <c r="AD462" s="348"/>
      <c r="AE462" s="348"/>
    </row>
    <row r="463">
      <c r="A463" s="376"/>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c r="AA463" s="348"/>
      <c r="AB463" s="348"/>
      <c r="AC463" s="348"/>
      <c r="AD463" s="348"/>
      <c r="AE463" s="348"/>
    </row>
    <row r="464">
      <c r="A464" s="376"/>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c r="AA464" s="348"/>
      <c r="AB464" s="348"/>
      <c r="AC464" s="348"/>
      <c r="AD464" s="348"/>
      <c r="AE464" s="348"/>
    </row>
    <row r="465">
      <c r="A465" s="376"/>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c r="AA465" s="348"/>
      <c r="AB465" s="348"/>
      <c r="AC465" s="348"/>
      <c r="AD465" s="348"/>
      <c r="AE465" s="348"/>
    </row>
    <row r="466">
      <c r="A466" s="376"/>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c r="AA466" s="348"/>
      <c r="AB466" s="348"/>
      <c r="AC466" s="348"/>
      <c r="AD466" s="348"/>
      <c r="AE466" s="348"/>
    </row>
    <row r="467">
      <c r="A467" s="376"/>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c r="AA467" s="348"/>
      <c r="AB467" s="348"/>
      <c r="AC467" s="348"/>
      <c r="AD467" s="348"/>
      <c r="AE467" s="348"/>
    </row>
    <row r="468">
      <c r="A468" s="376"/>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c r="AA468" s="348"/>
      <c r="AB468" s="348"/>
      <c r="AC468" s="348"/>
      <c r="AD468" s="348"/>
      <c r="AE468" s="348"/>
    </row>
    <row r="469">
      <c r="A469" s="376"/>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c r="AA469" s="348"/>
      <c r="AB469" s="348"/>
      <c r="AC469" s="348"/>
      <c r="AD469" s="348"/>
      <c r="AE469" s="348"/>
    </row>
    <row r="470">
      <c r="A470" s="376"/>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c r="AA470" s="348"/>
      <c r="AB470" s="348"/>
      <c r="AC470" s="348"/>
      <c r="AD470" s="348"/>
      <c r="AE470" s="348"/>
    </row>
    <row r="471">
      <c r="A471" s="376"/>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c r="AA471" s="348"/>
      <c r="AB471" s="348"/>
      <c r="AC471" s="348"/>
      <c r="AD471" s="348"/>
      <c r="AE471" s="348"/>
    </row>
    <row r="472">
      <c r="A472" s="376"/>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c r="AA472" s="348"/>
      <c r="AB472" s="348"/>
      <c r="AC472" s="348"/>
      <c r="AD472" s="348"/>
      <c r="AE472" s="348"/>
    </row>
    <row r="473">
      <c r="A473" s="376"/>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c r="AA473" s="348"/>
      <c r="AB473" s="348"/>
      <c r="AC473" s="348"/>
      <c r="AD473" s="348"/>
      <c r="AE473" s="348"/>
    </row>
    <row r="474">
      <c r="A474" s="376"/>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c r="AA474" s="348"/>
      <c r="AB474" s="348"/>
      <c r="AC474" s="348"/>
      <c r="AD474" s="348"/>
      <c r="AE474" s="348"/>
    </row>
    <row r="475">
      <c r="A475" s="376"/>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c r="AA475" s="348"/>
      <c r="AB475" s="348"/>
      <c r="AC475" s="348"/>
      <c r="AD475" s="348"/>
      <c r="AE475" s="348"/>
    </row>
    <row r="476">
      <c r="A476" s="376"/>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c r="AA476" s="348"/>
      <c r="AB476" s="348"/>
      <c r="AC476" s="348"/>
      <c r="AD476" s="348"/>
      <c r="AE476" s="348"/>
    </row>
    <row r="477">
      <c r="A477" s="376"/>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c r="AA477" s="348"/>
      <c r="AB477" s="348"/>
      <c r="AC477" s="348"/>
      <c r="AD477" s="348"/>
      <c r="AE477" s="348"/>
    </row>
    <row r="478">
      <c r="A478" s="376"/>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c r="AA478" s="348"/>
      <c r="AB478" s="348"/>
      <c r="AC478" s="348"/>
      <c r="AD478" s="348"/>
      <c r="AE478" s="348"/>
    </row>
    <row r="479">
      <c r="A479" s="376"/>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c r="AA479" s="348"/>
      <c r="AB479" s="348"/>
      <c r="AC479" s="348"/>
      <c r="AD479" s="348"/>
      <c r="AE479" s="348"/>
    </row>
    <row r="480">
      <c r="A480" s="376"/>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c r="AA480" s="348"/>
      <c r="AB480" s="348"/>
      <c r="AC480" s="348"/>
      <c r="AD480" s="348"/>
      <c r="AE480" s="348"/>
    </row>
    <row r="481">
      <c r="A481" s="376"/>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c r="AA481" s="348"/>
      <c r="AB481" s="348"/>
      <c r="AC481" s="348"/>
      <c r="AD481" s="348"/>
      <c r="AE481" s="348"/>
    </row>
    <row r="482">
      <c r="A482" s="376"/>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c r="AA482" s="348"/>
      <c r="AB482" s="348"/>
      <c r="AC482" s="348"/>
      <c r="AD482" s="348"/>
      <c r="AE482" s="348"/>
    </row>
    <row r="483">
      <c r="A483" s="376"/>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c r="AA483" s="348"/>
      <c r="AB483" s="348"/>
      <c r="AC483" s="348"/>
      <c r="AD483" s="348"/>
      <c r="AE483" s="348"/>
    </row>
    <row r="484">
      <c r="A484" s="376"/>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c r="AA484" s="348"/>
      <c r="AB484" s="348"/>
      <c r="AC484" s="348"/>
      <c r="AD484" s="348"/>
      <c r="AE484" s="348"/>
    </row>
    <row r="485">
      <c r="A485" s="376"/>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c r="AA485" s="348"/>
      <c r="AB485" s="348"/>
      <c r="AC485" s="348"/>
      <c r="AD485" s="348"/>
      <c r="AE485" s="348"/>
    </row>
    <row r="486">
      <c r="A486" s="376"/>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c r="AA486" s="348"/>
      <c r="AB486" s="348"/>
      <c r="AC486" s="348"/>
      <c r="AD486" s="348"/>
      <c r="AE486" s="348"/>
    </row>
    <row r="487">
      <c r="A487" s="376"/>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c r="AA487" s="348"/>
      <c r="AB487" s="348"/>
      <c r="AC487" s="348"/>
      <c r="AD487" s="348"/>
      <c r="AE487" s="348"/>
    </row>
    <row r="488">
      <c r="A488" s="376"/>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c r="AA488" s="348"/>
      <c r="AB488" s="348"/>
      <c r="AC488" s="348"/>
      <c r="AD488" s="348"/>
      <c r="AE488" s="348"/>
    </row>
    <row r="489">
      <c r="A489" s="376"/>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c r="AA489" s="348"/>
      <c r="AB489" s="348"/>
      <c r="AC489" s="348"/>
      <c r="AD489" s="348"/>
      <c r="AE489" s="348"/>
    </row>
    <row r="490">
      <c r="A490" s="376"/>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c r="AA490" s="348"/>
      <c r="AB490" s="348"/>
      <c r="AC490" s="348"/>
      <c r="AD490" s="348"/>
      <c r="AE490" s="348"/>
    </row>
    <row r="491">
      <c r="A491" s="376"/>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c r="AA491" s="348"/>
      <c r="AB491" s="348"/>
      <c r="AC491" s="348"/>
      <c r="AD491" s="348"/>
      <c r="AE491" s="348"/>
    </row>
    <row r="492">
      <c r="A492" s="376"/>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c r="AA492" s="348"/>
      <c r="AB492" s="348"/>
      <c r="AC492" s="348"/>
      <c r="AD492" s="348"/>
      <c r="AE492" s="348"/>
    </row>
    <row r="493">
      <c r="A493" s="376"/>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c r="AA493" s="348"/>
      <c r="AB493" s="348"/>
      <c r="AC493" s="348"/>
      <c r="AD493" s="348"/>
      <c r="AE493" s="348"/>
    </row>
    <row r="494">
      <c r="A494" s="376"/>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c r="AA494" s="348"/>
      <c r="AB494" s="348"/>
      <c r="AC494" s="348"/>
      <c r="AD494" s="348"/>
      <c r="AE494" s="348"/>
    </row>
    <row r="495">
      <c r="A495" s="376"/>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c r="AA495" s="348"/>
      <c r="AB495" s="348"/>
      <c r="AC495" s="348"/>
      <c r="AD495" s="348"/>
      <c r="AE495" s="348"/>
    </row>
    <row r="496">
      <c r="A496" s="376"/>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c r="AA496" s="348"/>
      <c r="AB496" s="348"/>
      <c r="AC496" s="348"/>
      <c r="AD496" s="348"/>
      <c r="AE496" s="348"/>
    </row>
    <row r="497">
      <c r="A497" s="376"/>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c r="AA497" s="348"/>
      <c r="AB497" s="348"/>
      <c r="AC497" s="348"/>
      <c r="AD497" s="348"/>
      <c r="AE497" s="348"/>
    </row>
    <row r="498">
      <c r="A498" s="376"/>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c r="AA498" s="348"/>
      <c r="AB498" s="348"/>
      <c r="AC498" s="348"/>
      <c r="AD498" s="348"/>
      <c r="AE498" s="348"/>
    </row>
    <row r="499">
      <c r="A499" s="376"/>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c r="AA499" s="348"/>
      <c r="AB499" s="348"/>
      <c r="AC499" s="348"/>
      <c r="AD499" s="348"/>
      <c r="AE499" s="348"/>
    </row>
    <row r="500">
      <c r="A500" s="376"/>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c r="AA500" s="348"/>
      <c r="AB500" s="348"/>
      <c r="AC500" s="348"/>
      <c r="AD500" s="348"/>
      <c r="AE500" s="348"/>
    </row>
    <row r="501">
      <c r="A501" s="376"/>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c r="AA501" s="348"/>
      <c r="AB501" s="348"/>
      <c r="AC501" s="348"/>
      <c r="AD501" s="348"/>
      <c r="AE501" s="348"/>
    </row>
    <row r="502">
      <c r="A502" s="376"/>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c r="AA502" s="348"/>
      <c r="AB502" s="348"/>
      <c r="AC502" s="348"/>
      <c r="AD502" s="348"/>
      <c r="AE502" s="348"/>
    </row>
    <row r="503">
      <c r="A503" s="376"/>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c r="AA503" s="348"/>
      <c r="AB503" s="348"/>
      <c r="AC503" s="348"/>
      <c r="AD503" s="348"/>
      <c r="AE503" s="348"/>
    </row>
    <row r="504">
      <c r="A504" s="376"/>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c r="AA504" s="348"/>
      <c r="AB504" s="348"/>
      <c r="AC504" s="348"/>
      <c r="AD504" s="348"/>
      <c r="AE504" s="348"/>
    </row>
    <row r="505">
      <c r="A505" s="376"/>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c r="AA505" s="348"/>
      <c r="AB505" s="348"/>
      <c r="AC505" s="348"/>
      <c r="AD505" s="348"/>
      <c r="AE505" s="348"/>
    </row>
    <row r="506">
      <c r="A506" s="376"/>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c r="AA506" s="348"/>
      <c r="AB506" s="348"/>
      <c r="AC506" s="348"/>
      <c r="AD506" s="348"/>
      <c r="AE506" s="348"/>
    </row>
    <row r="507">
      <c r="A507" s="376"/>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c r="AA507" s="348"/>
      <c r="AB507" s="348"/>
      <c r="AC507" s="348"/>
      <c r="AD507" s="348"/>
      <c r="AE507" s="348"/>
    </row>
    <row r="508">
      <c r="A508" s="376"/>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c r="AA508" s="348"/>
      <c r="AB508" s="348"/>
      <c r="AC508" s="348"/>
      <c r="AD508" s="348"/>
      <c r="AE508" s="348"/>
    </row>
    <row r="509">
      <c r="A509" s="376"/>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c r="AA509" s="348"/>
      <c r="AB509" s="348"/>
      <c r="AC509" s="348"/>
      <c r="AD509" s="348"/>
      <c r="AE509" s="348"/>
    </row>
    <row r="510">
      <c r="A510" s="376"/>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c r="AA510" s="348"/>
      <c r="AB510" s="348"/>
      <c r="AC510" s="348"/>
      <c r="AD510" s="348"/>
      <c r="AE510" s="348"/>
    </row>
    <row r="511">
      <c r="A511" s="376"/>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c r="AA511" s="348"/>
      <c r="AB511" s="348"/>
      <c r="AC511" s="348"/>
      <c r="AD511" s="348"/>
      <c r="AE511" s="348"/>
    </row>
    <row r="512">
      <c r="A512" s="376"/>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c r="AA512" s="348"/>
      <c r="AB512" s="348"/>
      <c r="AC512" s="348"/>
      <c r="AD512" s="348"/>
      <c r="AE512" s="348"/>
    </row>
    <row r="513">
      <c r="A513" s="376"/>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c r="AA513" s="348"/>
      <c r="AB513" s="348"/>
      <c r="AC513" s="348"/>
      <c r="AD513" s="348"/>
      <c r="AE513" s="348"/>
    </row>
    <row r="514">
      <c r="A514" s="376"/>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c r="AA514" s="348"/>
      <c r="AB514" s="348"/>
      <c r="AC514" s="348"/>
      <c r="AD514" s="348"/>
      <c r="AE514" s="348"/>
    </row>
    <row r="515">
      <c r="A515" s="376"/>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c r="AA515" s="348"/>
      <c r="AB515" s="348"/>
      <c r="AC515" s="348"/>
      <c r="AD515" s="348"/>
      <c r="AE515" s="348"/>
    </row>
    <row r="516">
      <c r="A516" s="376"/>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c r="AA516" s="348"/>
      <c r="AB516" s="348"/>
      <c r="AC516" s="348"/>
      <c r="AD516" s="348"/>
      <c r="AE516" s="348"/>
    </row>
    <row r="517">
      <c r="A517" s="376"/>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c r="AA517" s="348"/>
      <c r="AB517" s="348"/>
      <c r="AC517" s="348"/>
      <c r="AD517" s="348"/>
      <c r="AE517" s="348"/>
    </row>
    <row r="518">
      <c r="A518" s="376"/>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c r="AA518" s="348"/>
      <c r="AB518" s="348"/>
      <c r="AC518" s="348"/>
      <c r="AD518" s="348"/>
      <c r="AE518" s="348"/>
    </row>
    <row r="519">
      <c r="A519" s="376"/>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c r="AA519" s="348"/>
      <c r="AB519" s="348"/>
      <c r="AC519" s="348"/>
      <c r="AD519" s="348"/>
      <c r="AE519" s="348"/>
    </row>
    <row r="520">
      <c r="A520" s="376"/>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c r="AA520" s="348"/>
      <c r="AB520" s="348"/>
      <c r="AC520" s="348"/>
      <c r="AD520" s="348"/>
      <c r="AE520" s="348"/>
    </row>
    <row r="521">
      <c r="A521" s="376"/>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c r="AA521" s="348"/>
      <c r="AB521" s="348"/>
      <c r="AC521" s="348"/>
      <c r="AD521" s="348"/>
      <c r="AE521" s="348"/>
    </row>
    <row r="522">
      <c r="A522" s="376"/>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c r="AA522" s="348"/>
      <c r="AB522" s="348"/>
      <c r="AC522" s="348"/>
      <c r="AD522" s="348"/>
      <c r="AE522" s="348"/>
    </row>
    <row r="523">
      <c r="A523" s="376"/>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c r="AA523" s="348"/>
      <c r="AB523" s="348"/>
      <c r="AC523" s="348"/>
      <c r="AD523" s="348"/>
      <c r="AE523" s="348"/>
    </row>
    <row r="524">
      <c r="A524" s="376"/>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c r="AA524" s="348"/>
      <c r="AB524" s="348"/>
      <c r="AC524" s="348"/>
      <c r="AD524" s="348"/>
      <c r="AE524" s="348"/>
    </row>
    <row r="525">
      <c r="A525" s="376"/>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c r="AA525" s="348"/>
      <c r="AB525" s="348"/>
      <c r="AC525" s="348"/>
      <c r="AD525" s="348"/>
      <c r="AE525" s="348"/>
    </row>
    <row r="526">
      <c r="A526" s="376"/>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c r="AA526" s="348"/>
      <c r="AB526" s="348"/>
      <c r="AC526" s="348"/>
      <c r="AD526" s="348"/>
      <c r="AE526" s="348"/>
    </row>
    <row r="527">
      <c r="A527" s="376"/>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c r="AA527" s="348"/>
      <c r="AB527" s="348"/>
      <c r="AC527" s="348"/>
      <c r="AD527" s="348"/>
      <c r="AE527" s="348"/>
    </row>
    <row r="528">
      <c r="A528" s="376"/>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c r="AA528" s="348"/>
      <c r="AB528" s="348"/>
      <c r="AC528" s="348"/>
      <c r="AD528" s="348"/>
      <c r="AE528" s="348"/>
    </row>
    <row r="529">
      <c r="A529" s="376"/>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c r="AA529" s="348"/>
      <c r="AB529" s="348"/>
      <c r="AC529" s="348"/>
      <c r="AD529" s="348"/>
      <c r="AE529" s="348"/>
    </row>
    <row r="530">
      <c r="A530" s="376"/>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c r="AA530" s="348"/>
      <c r="AB530" s="348"/>
      <c r="AC530" s="348"/>
      <c r="AD530" s="348"/>
      <c r="AE530" s="348"/>
    </row>
    <row r="531">
      <c r="A531" s="376"/>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c r="AA531" s="348"/>
      <c r="AB531" s="348"/>
      <c r="AC531" s="348"/>
      <c r="AD531" s="348"/>
      <c r="AE531" s="348"/>
    </row>
    <row r="532">
      <c r="A532" s="376"/>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c r="AA532" s="348"/>
      <c r="AB532" s="348"/>
      <c r="AC532" s="348"/>
      <c r="AD532" s="348"/>
      <c r="AE532" s="348"/>
    </row>
    <row r="533">
      <c r="A533" s="376"/>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c r="AA533" s="348"/>
      <c r="AB533" s="348"/>
      <c r="AC533" s="348"/>
      <c r="AD533" s="348"/>
      <c r="AE533" s="348"/>
    </row>
    <row r="534">
      <c r="A534" s="376"/>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c r="AA534" s="348"/>
      <c r="AB534" s="348"/>
      <c r="AC534" s="348"/>
      <c r="AD534" s="348"/>
      <c r="AE534" s="348"/>
    </row>
    <row r="535">
      <c r="A535" s="376"/>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c r="AA535" s="348"/>
      <c r="AB535" s="348"/>
      <c r="AC535" s="348"/>
      <c r="AD535" s="348"/>
      <c r="AE535" s="348"/>
    </row>
    <row r="536">
      <c r="A536" s="376"/>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c r="AA536" s="348"/>
      <c r="AB536" s="348"/>
      <c r="AC536" s="348"/>
      <c r="AD536" s="348"/>
      <c r="AE536" s="348"/>
    </row>
    <row r="537">
      <c r="A537" s="376"/>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c r="AA537" s="348"/>
      <c r="AB537" s="348"/>
      <c r="AC537" s="348"/>
      <c r="AD537" s="348"/>
      <c r="AE537" s="348"/>
    </row>
    <row r="538">
      <c r="A538" s="376"/>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c r="AA538" s="348"/>
      <c r="AB538" s="348"/>
      <c r="AC538" s="348"/>
      <c r="AD538" s="348"/>
      <c r="AE538" s="348"/>
    </row>
    <row r="539">
      <c r="A539" s="376"/>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c r="AA539" s="348"/>
      <c r="AB539" s="348"/>
      <c r="AC539" s="348"/>
      <c r="AD539" s="348"/>
      <c r="AE539" s="348"/>
    </row>
    <row r="540">
      <c r="A540" s="376"/>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c r="AA540" s="348"/>
      <c r="AB540" s="348"/>
      <c r="AC540" s="348"/>
      <c r="AD540" s="348"/>
      <c r="AE540" s="348"/>
    </row>
    <row r="541">
      <c r="A541" s="376"/>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c r="AA541" s="348"/>
      <c r="AB541" s="348"/>
      <c r="AC541" s="348"/>
      <c r="AD541" s="348"/>
      <c r="AE541" s="348"/>
    </row>
    <row r="542">
      <c r="A542" s="376"/>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c r="AA542" s="348"/>
      <c r="AB542" s="348"/>
      <c r="AC542" s="348"/>
      <c r="AD542" s="348"/>
      <c r="AE542" s="348"/>
    </row>
    <row r="543">
      <c r="A543" s="376"/>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c r="AA543" s="348"/>
      <c r="AB543" s="348"/>
      <c r="AC543" s="348"/>
      <c r="AD543" s="348"/>
      <c r="AE543" s="348"/>
    </row>
    <row r="544">
      <c r="A544" s="376"/>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c r="AA544" s="348"/>
      <c r="AB544" s="348"/>
      <c r="AC544" s="348"/>
      <c r="AD544" s="348"/>
      <c r="AE544" s="348"/>
    </row>
    <row r="545">
      <c r="A545" s="376"/>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c r="AA545" s="348"/>
      <c r="AB545" s="348"/>
      <c r="AC545" s="348"/>
      <c r="AD545" s="348"/>
      <c r="AE545" s="348"/>
    </row>
    <row r="546">
      <c r="A546" s="376"/>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c r="AA546" s="348"/>
      <c r="AB546" s="348"/>
      <c r="AC546" s="348"/>
      <c r="AD546" s="348"/>
      <c r="AE546" s="348"/>
    </row>
    <row r="547">
      <c r="A547" s="376"/>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c r="AA547" s="348"/>
      <c r="AB547" s="348"/>
      <c r="AC547" s="348"/>
      <c r="AD547" s="348"/>
      <c r="AE547" s="348"/>
    </row>
    <row r="548">
      <c r="A548" s="376"/>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c r="AA548" s="348"/>
      <c r="AB548" s="348"/>
      <c r="AC548" s="348"/>
      <c r="AD548" s="348"/>
      <c r="AE548" s="348"/>
    </row>
    <row r="549">
      <c r="A549" s="376"/>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c r="AA549" s="348"/>
      <c r="AB549" s="348"/>
      <c r="AC549" s="348"/>
      <c r="AD549" s="348"/>
      <c r="AE549" s="348"/>
    </row>
    <row r="550">
      <c r="A550" s="376"/>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c r="AA550" s="348"/>
      <c r="AB550" s="348"/>
      <c r="AC550" s="348"/>
      <c r="AD550" s="348"/>
      <c r="AE550" s="348"/>
    </row>
    <row r="551">
      <c r="A551" s="376"/>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c r="AA551" s="348"/>
      <c r="AB551" s="348"/>
      <c r="AC551" s="348"/>
      <c r="AD551" s="348"/>
      <c r="AE551" s="348"/>
    </row>
    <row r="552">
      <c r="A552" s="376"/>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c r="AA552" s="348"/>
      <c r="AB552" s="348"/>
      <c r="AC552" s="348"/>
      <c r="AD552" s="348"/>
      <c r="AE552" s="348"/>
    </row>
    <row r="553">
      <c r="A553" s="376"/>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c r="AA553" s="348"/>
      <c r="AB553" s="348"/>
      <c r="AC553" s="348"/>
      <c r="AD553" s="348"/>
      <c r="AE553" s="348"/>
    </row>
    <row r="554">
      <c r="A554" s="376"/>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c r="AA554" s="348"/>
      <c r="AB554" s="348"/>
      <c r="AC554" s="348"/>
      <c r="AD554" s="348"/>
      <c r="AE554" s="348"/>
    </row>
    <row r="555">
      <c r="A555" s="376"/>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c r="AA555" s="348"/>
      <c r="AB555" s="348"/>
      <c r="AC555" s="348"/>
      <c r="AD555" s="348"/>
      <c r="AE555" s="348"/>
    </row>
    <row r="556">
      <c r="A556" s="376"/>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c r="AA556" s="348"/>
      <c r="AB556" s="348"/>
      <c r="AC556" s="348"/>
      <c r="AD556" s="348"/>
      <c r="AE556" s="348"/>
    </row>
    <row r="557">
      <c r="A557" s="376"/>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c r="AA557" s="348"/>
      <c r="AB557" s="348"/>
      <c r="AC557" s="348"/>
      <c r="AD557" s="348"/>
      <c r="AE557" s="348"/>
    </row>
    <row r="558">
      <c r="A558" s="376"/>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c r="AA558" s="348"/>
      <c r="AB558" s="348"/>
      <c r="AC558" s="348"/>
      <c r="AD558" s="348"/>
      <c r="AE558" s="348"/>
    </row>
    <row r="559">
      <c r="A559" s="376"/>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c r="AA559" s="348"/>
      <c r="AB559" s="348"/>
      <c r="AC559" s="348"/>
      <c r="AD559" s="348"/>
      <c r="AE559" s="348"/>
    </row>
    <row r="560">
      <c r="A560" s="376"/>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c r="AA560" s="348"/>
      <c r="AB560" s="348"/>
      <c r="AC560" s="348"/>
      <c r="AD560" s="348"/>
      <c r="AE560" s="348"/>
    </row>
    <row r="561">
      <c r="A561" s="376"/>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c r="AA561" s="348"/>
      <c r="AB561" s="348"/>
      <c r="AC561" s="348"/>
      <c r="AD561" s="348"/>
      <c r="AE561" s="348"/>
    </row>
    <row r="562">
      <c r="A562" s="376"/>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c r="AA562" s="348"/>
      <c r="AB562" s="348"/>
      <c r="AC562" s="348"/>
      <c r="AD562" s="348"/>
      <c r="AE562" s="348"/>
    </row>
    <row r="563">
      <c r="A563" s="376"/>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c r="AA563" s="348"/>
      <c r="AB563" s="348"/>
      <c r="AC563" s="348"/>
      <c r="AD563" s="348"/>
      <c r="AE563" s="348"/>
    </row>
    <row r="564">
      <c r="A564" s="376"/>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c r="AA564" s="348"/>
      <c r="AB564" s="348"/>
      <c r="AC564" s="348"/>
      <c r="AD564" s="348"/>
      <c r="AE564" s="348"/>
    </row>
    <row r="565">
      <c r="A565" s="376"/>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c r="AA565" s="348"/>
      <c r="AB565" s="348"/>
      <c r="AC565" s="348"/>
      <c r="AD565" s="348"/>
      <c r="AE565" s="348"/>
    </row>
    <row r="566">
      <c r="A566" s="376"/>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c r="AA566" s="348"/>
      <c r="AB566" s="348"/>
      <c r="AC566" s="348"/>
      <c r="AD566" s="348"/>
      <c r="AE566" s="348"/>
    </row>
    <row r="567">
      <c r="A567" s="376"/>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c r="AA567" s="348"/>
      <c r="AB567" s="348"/>
      <c r="AC567" s="348"/>
      <c r="AD567" s="348"/>
      <c r="AE567" s="348"/>
    </row>
    <row r="568">
      <c r="A568" s="376"/>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c r="AA568" s="348"/>
      <c r="AB568" s="348"/>
      <c r="AC568" s="348"/>
      <c r="AD568" s="348"/>
      <c r="AE568" s="348"/>
    </row>
    <row r="569">
      <c r="A569" s="376"/>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c r="AA569" s="348"/>
      <c r="AB569" s="348"/>
      <c r="AC569" s="348"/>
      <c r="AD569" s="348"/>
      <c r="AE569" s="348"/>
    </row>
    <row r="570">
      <c r="A570" s="376"/>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c r="AA570" s="348"/>
      <c r="AB570" s="348"/>
      <c r="AC570" s="348"/>
      <c r="AD570" s="348"/>
      <c r="AE570" s="348"/>
    </row>
    <row r="571">
      <c r="A571" s="376"/>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c r="AA571" s="348"/>
      <c r="AB571" s="348"/>
      <c r="AC571" s="348"/>
      <c r="AD571" s="348"/>
      <c r="AE571" s="348"/>
    </row>
    <row r="572">
      <c r="A572" s="376"/>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c r="AA572" s="348"/>
      <c r="AB572" s="348"/>
      <c r="AC572" s="348"/>
      <c r="AD572" s="348"/>
      <c r="AE572" s="348"/>
    </row>
    <row r="573">
      <c r="A573" s="376"/>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c r="AA573" s="348"/>
      <c r="AB573" s="348"/>
      <c r="AC573" s="348"/>
      <c r="AD573" s="348"/>
      <c r="AE573" s="348"/>
    </row>
    <row r="574">
      <c r="A574" s="376"/>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c r="AA574" s="348"/>
      <c r="AB574" s="348"/>
      <c r="AC574" s="348"/>
      <c r="AD574" s="348"/>
      <c r="AE574" s="348"/>
    </row>
    <row r="575">
      <c r="A575" s="376"/>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c r="AA575" s="348"/>
      <c r="AB575" s="348"/>
      <c r="AC575" s="348"/>
      <c r="AD575" s="348"/>
      <c r="AE575" s="348"/>
    </row>
    <row r="576">
      <c r="A576" s="376"/>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c r="AA576" s="348"/>
      <c r="AB576" s="348"/>
      <c r="AC576" s="348"/>
      <c r="AD576" s="348"/>
      <c r="AE576" s="348"/>
    </row>
    <row r="577">
      <c r="A577" s="376"/>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c r="AA577" s="348"/>
      <c r="AB577" s="348"/>
      <c r="AC577" s="348"/>
      <c r="AD577" s="348"/>
      <c r="AE577" s="348"/>
    </row>
    <row r="578">
      <c r="A578" s="376"/>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c r="AA578" s="348"/>
      <c r="AB578" s="348"/>
      <c r="AC578" s="348"/>
      <c r="AD578" s="348"/>
      <c r="AE578" s="348"/>
    </row>
    <row r="579">
      <c r="A579" s="376"/>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c r="AA579" s="348"/>
      <c r="AB579" s="348"/>
      <c r="AC579" s="348"/>
      <c r="AD579" s="348"/>
      <c r="AE579" s="348"/>
    </row>
    <row r="580">
      <c r="A580" s="376"/>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c r="AA580" s="348"/>
      <c r="AB580" s="348"/>
      <c r="AC580" s="348"/>
      <c r="AD580" s="348"/>
      <c r="AE580" s="348"/>
    </row>
    <row r="581">
      <c r="A581" s="376"/>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c r="AA581" s="348"/>
      <c r="AB581" s="348"/>
      <c r="AC581" s="348"/>
      <c r="AD581" s="348"/>
      <c r="AE581" s="348"/>
    </row>
    <row r="582">
      <c r="A582" s="376"/>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c r="AA582" s="348"/>
      <c r="AB582" s="348"/>
      <c r="AC582" s="348"/>
      <c r="AD582" s="348"/>
      <c r="AE582" s="348"/>
    </row>
    <row r="583">
      <c r="A583" s="376"/>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c r="AA583" s="348"/>
      <c r="AB583" s="348"/>
      <c r="AC583" s="348"/>
      <c r="AD583" s="348"/>
      <c r="AE583" s="348"/>
    </row>
    <row r="584">
      <c r="A584" s="376"/>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c r="AA584" s="348"/>
      <c r="AB584" s="348"/>
      <c r="AC584" s="348"/>
      <c r="AD584" s="348"/>
      <c r="AE584" s="348"/>
    </row>
    <row r="585">
      <c r="A585" s="376"/>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c r="AA585" s="348"/>
      <c r="AB585" s="348"/>
      <c r="AC585" s="348"/>
      <c r="AD585" s="348"/>
      <c r="AE585" s="348"/>
    </row>
    <row r="586">
      <c r="A586" s="376"/>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c r="AA586" s="348"/>
      <c r="AB586" s="348"/>
      <c r="AC586" s="348"/>
      <c r="AD586" s="348"/>
      <c r="AE586" s="348"/>
    </row>
    <row r="587">
      <c r="A587" s="376"/>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c r="AA587" s="348"/>
      <c r="AB587" s="348"/>
      <c r="AC587" s="348"/>
      <c r="AD587" s="348"/>
      <c r="AE587" s="348"/>
    </row>
    <row r="588">
      <c r="A588" s="376"/>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c r="AA588" s="348"/>
      <c r="AB588" s="348"/>
      <c r="AC588" s="348"/>
      <c r="AD588" s="348"/>
      <c r="AE588" s="348"/>
    </row>
    <row r="589">
      <c r="A589" s="376"/>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c r="AA589" s="348"/>
      <c r="AB589" s="348"/>
      <c r="AC589" s="348"/>
      <c r="AD589" s="348"/>
      <c r="AE589" s="348"/>
    </row>
    <row r="590">
      <c r="A590" s="376"/>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c r="AA590" s="348"/>
      <c r="AB590" s="348"/>
      <c r="AC590" s="348"/>
      <c r="AD590" s="348"/>
      <c r="AE590" s="348"/>
    </row>
    <row r="591">
      <c r="A591" s="376"/>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c r="AA591" s="348"/>
      <c r="AB591" s="348"/>
      <c r="AC591" s="348"/>
      <c r="AD591" s="348"/>
      <c r="AE591" s="348"/>
    </row>
    <row r="592">
      <c r="A592" s="376"/>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c r="AA592" s="348"/>
      <c r="AB592" s="348"/>
      <c r="AC592" s="348"/>
      <c r="AD592" s="348"/>
      <c r="AE592" s="348"/>
    </row>
    <row r="593">
      <c r="A593" s="376"/>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c r="AA593" s="348"/>
      <c r="AB593" s="348"/>
      <c r="AC593" s="348"/>
      <c r="AD593" s="348"/>
      <c r="AE593" s="348"/>
    </row>
    <row r="594">
      <c r="A594" s="376"/>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c r="AA594" s="348"/>
      <c r="AB594" s="348"/>
      <c r="AC594" s="348"/>
      <c r="AD594" s="348"/>
      <c r="AE594" s="348"/>
    </row>
    <row r="595">
      <c r="A595" s="376"/>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c r="AA595" s="348"/>
      <c r="AB595" s="348"/>
      <c r="AC595" s="348"/>
      <c r="AD595" s="348"/>
      <c r="AE595" s="348"/>
    </row>
    <row r="596">
      <c r="A596" s="376"/>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c r="AA596" s="348"/>
      <c r="AB596" s="348"/>
      <c r="AC596" s="348"/>
      <c r="AD596" s="348"/>
      <c r="AE596" s="348"/>
    </row>
    <row r="597">
      <c r="A597" s="376"/>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c r="AA597" s="348"/>
      <c r="AB597" s="348"/>
      <c r="AC597" s="348"/>
      <c r="AD597" s="348"/>
      <c r="AE597" s="348"/>
    </row>
    <row r="598">
      <c r="A598" s="376"/>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c r="AA598" s="348"/>
      <c r="AB598" s="348"/>
      <c r="AC598" s="348"/>
      <c r="AD598" s="348"/>
      <c r="AE598" s="348"/>
    </row>
    <row r="599">
      <c r="A599" s="376"/>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c r="AA599" s="348"/>
      <c r="AB599" s="348"/>
      <c r="AC599" s="348"/>
      <c r="AD599" s="348"/>
      <c r="AE599" s="348"/>
    </row>
    <row r="600">
      <c r="A600" s="376"/>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c r="AA600" s="348"/>
      <c r="AB600" s="348"/>
      <c r="AC600" s="348"/>
      <c r="AD600" s="348"/>
      <c r="AE600" s="348"/>
    </row>
    <row r="601">
      <c r="A601" s="376"/>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c r="AA601" s="348"/>
      <c r="AB601" s="348"/>
      <c r="AC601" s="348"/>
      <c r="AD601" s="348"/>
      <c r="AE601" s="348"/>
    </row>
    <row r="602">
      <c r="A602" s="376"/>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c r="AA602" s="348"/>
      <c r="AB602" s="348"/>
      <c r="AC602" s="348"/>
      <c r="AD602" s="348"/>
      <c r="AE602" s="348"/>
    </row>
    <row r="603">
      <c r="A603" s="376"/>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c r="AA603" s="348"/>
      <c r="AB603" s="348"/>
      <c r="AC603" s="348"/>
      <c r="AD603" s="348"/>
      <c r="AE603" s="348"/>
    </row>
    <row r="604">
      <c r="A604" s="376"/>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c r="AA604" s="348"/>
      <c r="AB604" s="348"/>
      <c r="AC604" s="348"/>
      <c r="AD604" s="348"/>
      <c r="AE604" s="348"/>
    </row>
    <row r="605">
      <c r="A605" s="376"/>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c r="AA605" s="348"/>
      <c r="AB605" s="348"/>
      <c r="AC605" s="348"/>
      <c r="AD605" s="348"/>
      <c r="AE605" s="348"/>
    </row>
    <row r="606">
      <c r="A606" s="376"/>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c r="AA606" s="348"/>
      <c r="AB606" s="348"/>
      <c r="AC606" s="348"/>
      <c r="AD606" s="348"/>
      <c r="AE606" s="348"/>
    </row>
    <row r="607">
      <c r="A607" s="376"/>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c r="AA607" s="348"/>
      <c r="AB607" s="348"/>
      <c r="AC607" s="348"/>
      <c r="AD607" s="348"/>
      <c r="AE607" s="348"/>
    </row>
    <row r="608">
      <c r="A608" s="376"/>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c r="AA608" s="348"/>
      <c r="AB608" s="348"/>
      <c r="AC608" s="348"/>
      <c r="AD608" s="348"/>
      <c r="AE608" s="348"/>
    </row>
    <row r="609">
      <c r="A609" s="376"/>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c r="AA609" s="348"/>
      <c r="AB609" s="348"/>
      <c r="AC609" s="348"/>
      <c r="AD609" s="348"/>
      <c r="AE609" s="348"/>
    </row>
    <row r="610">
      <c r="A610" s="376"/>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c r="AA610" s="348"/>
      <c r="AB610" s="348"/>
      <c r="AC610" s="348"/>
      <c r="AD610" s="348"/>
      <c r="AE610" s="348"/>
    </row>
    <row r="611">
      <c r="A611" s="376"/>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c r="AA611" s="348"/>
      <c r="AB611" s="348"/>
      <c r="AC611" s="348"/>
      <c r="AD611" s="348"/>
      <c r="AE611" s="348"/>
    </row>
    <row r="612">
      <c r="A612" s="376"/>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c r="AA612" s="348"/>
      <c r="AB612" s="348"/>
      <c r="AC612" s="348"/>
      <c r="AD612" s="348"/>
      <c r="AE612" s="348"/>
    </row>
    <row r="613">
      <c r="A613" s="376"/>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c r="AA613" s="348"/>
      <c r="AB613" s="348"/>
      <c r="AC613" s="348"/>
      <c r="AD613" s="348"/>
      <c r="AE613" s="348"/>
    </row>
    <row r="614">
      <c r="A614" s="376"/>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c r="AA614" s="348"/>
      <c r="AB614" s="348"/>
      <c r="AC614" s="348"/>
      <c r="AD614" s="348"/>
      <c r="AE614" s="348"/>
    </row>
    <row r="615">
      <c r="A615" s="376"/>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c r="AA615" s="348"/>
      <c r="AB615" s="348"/>
      <c r="AC615" s="348"/>
      <c r="AD615" s="348"/>
      <c r="AE615" s="348"/>
    </row>
    <row r="616">
      <c r="A616" s="376"/>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c r="AA616" s="348"/>
      <c r="AB616" s="348"/>
      <c r="AC616" s="348"/>
      <c r="AD616" s="348"/>
      <c r="AE616" s="348"/>
    </row>
    <row r="617">
      <c r="A617" s="376"/>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c r="AA617" s="348"/>
      <c r="AB617" s="348"/>
      <c r="AC617" s="348"/>
      <c r="AD617" s="348"/>
      <c r="AE617" s="348"/>
    </row>
    <row r="618">
      <c r="A618" s="376"/>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c r="AA618" s="348"/>
      <c r="AB618" s="348"/>
      <c r="AC618" s="348"/>
      <c r="AD618" s="348"/>
      <c r="AE618" s="348"/>
    </row>
    <row r="619">
      <c r="A619" s="376"/>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c r="AA619" s="348"/>
      <c r="AB619" s="348"/>
      <c r="AC619" s="348"/>
      <c r="AD619" s="348"/>
      <c r="AE619" s="348"/>
    </row>
    <row r="620">
      <c r="A620" s="376"/>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c r="AA620" s="348"/>
      <c r="AB620" s="348"/>
      <c r="AC620" s="348"/>
      <c r="AD620" s="348"/>
      <c r="AE620" s="348"/>
    </row>
    <row r="621">
      <c r="A621" s="376"/>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c r="AA621" s="348"/>
      <c r="AB621" s="348"/>
      <c r="AC621" s="348"/>
      <c r="AD621" s="348"/>
      <c r="AE621" s="348"/>
    </row>
    <row r="622">
      <c r="A622" s="376"/>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c r="AA622" s="348"/>
      <c r="AB622" s="348"/>
      <c r="AC622" s="348"/>
      <c r="AD622" s="348"/>
      <c r="AE622" s="348"/>
    </row>
    <row r="623">
      <c r="A623" s="376"/>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c r="AA623" s="348"/>
      <c r="AB623" s="348"/>
      <c r="AC623" s="348"/>
      <c r="AD623" s="348"/>
      <c r="AE623" s="348"/>
    </row>
    <row r="624">
      <c r="A624" s="376"/>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c r="AA624" s="348"/>
      <c r="AB624" s="348"/>
      <c r="AC624" s="348"/>
      <c r="AD624" s="348"/>
      <c r="AE624" s="348"/>
    </row>
    <row r="625">
      <c r="A625" s="376"/>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c r="AA625" s="348"/>
      <c r="AB625" s="348"/>
      <c r="AC625" s="348"/>
      <c r="AD625" s="348"/>
      <c r="AE625" s="348"/>
    </row>
    <row r="626">
      <c r="A626" s="376"/>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c r="AA626" s="348"/>
      <c r="AB626" s="348"/>
      <c r="AC626" s="348"/>
      <c r="AD626" s="348"/>
      <c r="AE626" s="348"/>
    </row>
    <row r="627">
      <c r="A627" s="376"/>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c r="AA627" s="348"/>
      <c r="AB627" s="348"/>
      <c r="AC627" s="348"/>
      <c r="AD627" s="348"/>
      <c r="AE627" s="348"/>
    </row>
    <row r="628">
      <c r="A628" s="376"/>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c r="AA628" s="348"/>
      <c r="AB628" s="348"/>
      <c r="AC628" s="348"/>
      <c r="AD628" s="348"/>
      <c r="AE628" s="348"/>
    </row>
    <row r="629">
      <c r="A629" s="376"/>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c r="AA629" s="348"/>
      <c r="AB629" s="348"/>
      <c r="AC629" s="348"/>
      <c r="AD629" s="348"/>
      <c r="AE629" s="348"/>
    </row>
    <row r="630">
      <c r="A630" s="376"/>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c r="AA630" s="348"/>
      <c r="AB630" s="348"/>
      <c r="AC630" s="348"/>
      <c r="AD630" s="348"/>
      <c r="AE630" s="348"/>
    </row>
    <row r="631">
      <c r="A631" s="376"/>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c r="AA631" s="348"/>
      <c r="AB631" s="348"/>
      <c r="AC631" s="348"/>
      <c r="AD631" s="348"/>
      <c r="AE631" s="348"/>
    </row>
    <row r="632">
      <c r="A632" s="376"/>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c r="AA632" s="348"/>
      <c r="AB632" s="348"/>
      <c r="AC632" s="348"/>
      <c r="AD632" s="348"/>
      <c r="AE632" s="348"/>
    </row>
    <row r="633">
      <c r="A633" s="376"/>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c r="AA633" s="348"/>
      <c r="AB633" s="348"/>
      <c r="AC633" s="348"/>
      <c r="AD633" s="348"/>
      <c r="AE633" s="348"/>
    </row>
    <row r="634">
      <c r="A634" s="376"/>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c r="AA634" s="348"/>
      <c r="AB634" s="348"/>
      <c r="AC634" s="348"/>
      <c r="AD634" s="348"/>
      <c r="AE634" s="348"/>
    </row>
    <row r="635">
      <c r="A635" s="376"/>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c r="AA635" s="348"/>
      <c r="AB635" s="348"/>
      <c r="AC635" s="348"/>
      <c r="AD635" s="348"/>
      <c r="AE635" s="348"/>
    </row>
    <row r="636">
      <c r="A636" s="376"/>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c r="AA636" s="348"/>
      <c r="AB636" s="348"/>
      <c r="AC636" s="348"/>
      <c r="AD636" s="348"/>
      <c r="AE636" s="348"/>
    </row>
    <row r="637">
      <c r="A637" s="376"/>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c r="AA637" s="348"/>
      <c r="AB637" s="348"/>
      <c r="AC637" s="348"/>
      <c r="AD637" s="348"/>
      <c r="AE637" s="348"/>
    </row>
    <row r="638">
      <c r="A638" s="376"/>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c r="AA638" s="348"/>
      <c r="AB638" s="348"/>
      <c r="AC638" s="348"/>
      <c r="AD638" s="348"/>
      <c r="AE638" s="348"/>
    </row>
    <row r="639">
      <c r="A639" s="376"/>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c r="AA639" s="348"/>
      <c r="AB639" s="348"/>
      <c r="AC639" s="348"/>
      <c r="AD639" s="348"/>
      <c r="AE639" s="348"/>
    </row>
    <row r="640">
      <c r="A640" s="376"/>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c r="AA640" s="348"/>
      <c r="AB640" s="348"/>
      <c r="AC640" s="348"/>
      <c r="AD640" s="348"/>
      <c r="AE640" s="348"/>
    </row>
    <row r="641">
      <c r="A641" s="376"/>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c r="AA641" s="348"/>
      <c r="AB641" s="348"/>
      <c r="AC641" s="348"/>
      <c r="AD641" s="348"/>
      <c r="AE641" s="348"/>
    </row>
    <row r="642">
      <c r="A642" s="376"/>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c r="AA642" s="348"/>
      <c r="AB642" s="348"/>
      <c r="AC642" s="348"/>
      <c r="AD642" s="348"/>
      <c r="AE642" s="348"/>
    </row>
    <row r="643">
      <c r="A643" s="376"/>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c r="AA643" s="348"/>
      <c r="AB643" s="348"/>
      <c r="AC643" s="348"/>
      <c r="AD643" s="348"/>
      <c r="AE643" s="348"/>
    </row>
    <row r="644">
      <c r="A644" s="376"/>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c r="AA644" s="348"/>
      <c r="AB644" s="348"/>
      <c r="AC644" s="348"/>
      <c r="AD644" s="348"/>
      <c r="AE644" s="348"/>
    </row>
    <row r="645">
      <c r="A645" s="376"/>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c r="AA645" s="348"/>
      <c r="AB645" s="348"/>
      <c r="AC645" s="348"/>
      <c r="AD645" s="348"/>
      <c r="AE645" s="348"/>
    </row>
    <row r="646">
      <c r="A646" s="376"/>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c r="AA646" s="348"/>
      <c r="AB646" s="348"/>
      <c r="AC646" s="348"/>
      <c r="AD646" s="348"/>
      <c r="AE646" s="348"/>
    </row>
    <row r="647">
      <c r="A647" s="376"/>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c r="AA647" s="348"/>
      <c r="AB647" s="348"/>
      <c r="AC647" s="348"/>
      <c r="AD647" s="348"/>
      <c r="AE647" s="348"/>
    </row>
    <row r="648">
      <c r="A648" s="376"/>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c r="AA648" s="348"/>
      <c r="AB648" s="348"/>
      <c r="AC648" s="348"/>
      <c r="AD648" s="348"/>
      <c r="AE648" s="348"/>
    </row>
    <row r="649">
      <c r="A649" s="376"/>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c r="AA649" s="348"/>
      <c r="AB649" s="348"/>
      <c r="AC649" s="348"/>
      <c r="AD649" s="348"/>
      <c r="AE649" s="348"/>
    </row>
    <row r="650">
      <c r="A650" s="376"/>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c r="AA650" s="348"/>
      <c r="AB650" s="348"/>
      <c r="AC650" s="348"/>
      <c r="AD650" s="348"/>
      <c r="AE650" s="348"/>
    </row>
    <row r="651">
      <c r="A651" s="376"/>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c r="AA651" s="348"/>
      <c r="AB651" s="348"/>
      <c r="AC651" s="348"/>
      <c r="AD651" s="348"/>
      <c r="AE651" s="348"/>
    </row>
    <row r="652">
      <c r="A652" s="376"/>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c r="AA652" s="348"/>
      <c r="AB652" s="348"/>
      <c r="AC652" s="348"/>
      <c r="AD652" s="348"/>
      <c r="AE652" s="348"/>
    </row>
    <row r="653">
      <c r="A653" s="376"/>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c r="AA653" s="348"/>
      <c r="AB653" s="348"/>
      <c r="AC653" s="348"/>
      <c r="AD653" s="348"/>
      <c r="AE653" s="348"/>
    </row>
    <row r="654">
      <c r="A654" s="376"/>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c r="AA654" s="348"/>
      <c r="AB654" s="348"/>
      <c r="AC654" s="348"/>
      <c r="AD654" s="348"/>
      <c r="AE654" s="348"/>
    </row>
    <row r="655">
      <c r="A655" s="376"/>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c r="AA655" s="348"/>
      <c r="AB655" s="348"/>
      <c r="AC655" s="348"/>
      <c r="AD655" s="348"/>
      <c r="AE655" s="348"/>
    </row>
    <row r="656">
      <c r="A656" s="376"/>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c r="AA656" s="348"/>
      <c r="AB656" s="348"/>
      <c r="AC656" s="348"/>
      <c r="AD656" s="348"/>
      <c r="AE656" s="348"/>
    </row>
    <row r="657">
      <c r="A657" s="376"/>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c r="AA657" s="348"/>
      <c r="AB657" s="348"/>
      <c r="AC657" s="348"/>
      <c r="AD657" s="348"/>
      <c r="AE657" s="348"/>
    </row>
    <row r="658">
      <c r="A658" s="376"/>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c r="AA658" s="348"/>
      <c r="AB658" s="348"/>
      <c r="AC658" s="348"/>
      <c r="AD658" s="348"/>
      <c r="AE658" s="348"/>
    </row>
    <row r="659">
      <c r="A659" s="376"/>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c r="AA659" s="348"/>
      <c r="AB659" s="348"/>
      <c r="AC659" s="348"/>
      <c r="AD659" s="348"/>
      <c r="AE659" s="348"/>
    </row>
    <row r="660">
      <c r="A660" s="376"/>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c r="AA660" s="348"/>
      <c r="AB660" s="348"/>
      <c r="AC660" s="348"/>
      <c r="AD660" s="348"/>
      <c r="AE660" s="348"/>
    </row>
    <row r="661">
      <c r="A661" s="376"/>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c r="AA661" s="348"/>
      <c r="AB661" s="348"/>
      <c r="AC661" s="348"/>
      <c r="AD661" s="348"/>
      <c r="AE661" s="348"/>
    </row>
    <row r="662">
      <c r="A662" s="376"/>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c r="AA662" s="348"/>
      <c r="AB662" s="348"/>
      <c r="AC662" s="348"/>
      <c r="AD662" s="348"/>
      <c r="AE662" s="348"/>
    </row>
    <row r="663">
      <c r="A663" s="376"/>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c r="AA663" s="348"/>
      <c r="AB663" s="348"/>
      <c r="AC663" s="348"/>
      <c r="AD663" s="348"/>
      <c r="AE663" s="348"/>
    </row>
    <row r="664">
      <c r="A664" s="376"/>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c r="AA664" s="348"/>
      <c r="AB664" s="348"/>
      <c r="AC664" s="348"/>
      <c r="AD664" s="348"/>
      <c r="AE664" s="348"/>
    </row>
    <row r="665">
      <c r="A665" s="376"/>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c r="AA665" s="348"/>
      <c r="AB665" s="348"/>
      <c r="AC665" s="348"/>
      <c r="AD665" s="348"/>
      <c r="AE665" s="348"/>
    </row>
    <row r="666">
      <c r="A666" s="376"/>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c r="AA666" s="348"/>
      <c r="AB666" s="348"/>
      <c r="AC666" s="348"/>
      <c r="AD666" s="348"/>
      <c r="AE666" s="348"/>
    </row>
    <row r="667">
      <c r="A667" s="376"/>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c r="AA667" s="348"/>
      <c r="AB667" s="348"/>
      <c r="AC667" s="348"/>
      <c r="AD667" s="348"/>
      <c r="AE667" s="348"/>
    </row>
    <row r="668">
      <c r="A668" s="376"/>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c r="AA668" s="348"/>
      <c r="AB668" s="348"/>
      <c r="AC668" s="348"/>
      <c r="AD668" s="348"/>
      <c r="AE668" s="348"/>
    </row>
    <row r="669">
      <c r="A669" s="376"/>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c r="AA669" s="348"/>
      <c r="AB669" s="348"/>
      <c r="AC669" s="348"/>
      <c r="AD669" s="348"/>
      <c r="AE669" s="348"/>
    </row>
    <row r="670">
      <c r="A670" s="376"/>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c r="AA670" s="348"/>
      <c r="AB670" s="348"/>
      <c r="AC670" s="348"/>
      <c r="AD670" s="348"/>
      <c r="AE670" s="348"/>
    </row>
    <row r="671">
      <c r="A671" s="376"/>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c r="AA671" s="348"/>
      <c r="AB671" s="348"/>
      <c r="AC671" s="348"/>
      <c r="AD671" s="348"/>
      <c r="AE671" s="348"/>
    </row>
    <row r="672">
      <c r="A672" s="376"/>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c r="AA672" s="348"/>
      <c r="AB672" s="348"/>
      <c r="AC672" s="348"/>
      <c r="AD672" s="348"/>
      <c r="AE672" s="348"/>
    </row>
    <row r="673">
      <c r="A673" s="376"/>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c r="AA673" s="348"/>
      <c r="AB673" s="348"/>
      <c r="AC673" s="348"/>
      <c r="AD673" s="348"/>
      <c r="AE673" s="348"/>
    </row>
    <row r="674">
      <c r="A674" s="376"/>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c r="AA674" s="348"/>
      <c r="AB674" s="348"/>
      <c r="AC674" s="348"/>
      <c r="AD674" s="348"/>
      <c r="AE674" s="348"/>
    </row>
    <row r="675">
      <c r="A675" s="376"/>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c r="AA675" s="348"/>
      <c r="AB675" s="348"/>
      <c r="AC675" s="348"/>
      <c r="AD675" s="348"/>
      <c r="AE675" s="348"/>
    </row>
    <row r="676">
      <c r="A676" s="376"/>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c r="AA676" s="348"/>
      <c r="AB676" s="348"/>
      <c r="AC676" s="348"/>
      <c r="AD676" s="348"/>
      <c r="AE676" s="348"/>
    </row>
    <row r="677">
      <c r="A677" s="376"/>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c r="AA677" s="348"/>
      <c r="AB677" s="348"/>
      <c r="AC677" s="348"/>
      <c r="AD677" s="348"/>
      <c r="AE677" s="348"/>
    </row>
    <row r="678">
      <c r="A678" s="376"/>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c r="AA678" s="348"/>
      <c r="AB678" s="348"/>
      <c r="AC678" s="348"/>
      <c r="AD678" s="348"/>
      <c r="AE678" s="348"/>
    </row>
    <row r="679">
      <c r="A679" s="376"/>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c r="AA679" s="348"/>
      <c r="AB679" s="348"/>
      <c r="AC679" s="348"/>
      <c r="AD679" s="348"/>
      <c r="AE679" s="348"/>
    </row>
    <row r="680">
      <c r="A680" s="376"/>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c r="AA680" s="348"/>
      <c r="AB680" s="348"/>
      <c r="AC680" s="348"/>
      <c r="AD680" s="348"/>
      <c r="AE680" s="348"/>
    </row>
    <row r="681">
      <c r="A681" s="376"/>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c r="AA681" s="348"/>
      <c r="AB681" s="348"/>
      <c r="AC681" s="348"/>
      <c r="AD681" s="348"/>
      <c r="AE681" s="348"/>
    </row>
    <row r="682">
      <c r="A682" s="376"/>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c r="AA682" s="348"/>
      <c r="AB682" s="348"/>
      <c r="AC682" s="348"/>
      <c r="AD682" s="348"/>
      <c r="AE682" s="348"/>
    </row>
    <row r="683">
      <c r="A683" s="376"/>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c r="AA683" s="348"/>
      <c r="AB683" s="348"/>
      <c r="AC683" s="348"/>
      <c r="AD683" s="348"/>
      <c r="AE683" s="348"/>
    </row>
    <row r="684">
      <c r="A684" s="376"/>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c r="AA684" s="348"/>
      <c r="AB684" s="348"/>
      <c r="AC684" s="348"/>
      <c r="AD684" s="348"/>
      <c r="AE684" s="348"/>
    </row>
    <row r="685">
      <c r="A685" s="376"/>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c r="AA685" s="348"/>
      <c r="AB685" s="348"/>
      <c r="AC685" s="348"/>
      <c r="AD685" s="348"/>
      <c r="AE685" s="348"/>
    </row>
    <row r="686">
      <c r="A686" s="376"/>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c r="AA686" s="348"/>
      <c r="AB686" s="348"/>
      <c r="AC686" s="348"/>
      <c r="AD686" s="348"/>
      <c r="AE686" s="348"/>
    </row>
    <row r="687">
      <c r="A687" s="376"/>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c r="AA687" s="348"/>
      <c r="AB687" s="348"/>
      <c r="AC687" s="348"/>
      <c r="AD687" s="348"/>
      <c r="AE687" s="348"/>
    </row>
    <row r="688">
      <c r="A688" s="376"/>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c r="AA688" s="348"/>
      <c r="AB688" s="348"/>
      <c r="AC688" s="348"/>
      <c r="AD688" s="348"/>
      <c r="AE688" s="348"/>
    </row>
    <row r="689">
      <c r="A689" s="376"/>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c r="AA689" s="348"/>
      <c r="AB689" s="348"/>
      <c r="AC689" s="348"/>
      <c r="AD689" s="348"/>
      <c r="AE689" s="348"/>
    </row>
    <row r="690">
      <c r="A690" s="376"/>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c r="AA690" s="348"/>
      <c r="AB690" s="348"/>
      <c r="AC690" s="348"/>
      <c r="AD690" s="348"/>
      <c r="AE690" s="348"/>
    </row>
    <row r="691">
      <c r="A691" s="376"/>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c r="AA691" s="348"/>
      <c r="AB691" s="348"/>
      <c r="AC691" s="348"/>
      <c r="AD691" s="348"/>
      <c r="AE691" s="348"/>
    </row>
    <row r="692">
      <c r="A692" s="376"/>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c r="AA692" s="348"/>
      <c r="AB692" s="348"/>
      <c r="AC692" s="348"/>
      <c r="AD692" s="348"/>
      <c r="AE692" s="348"/>
    </row>
    <row r="693">
      <c r="A693" s="376"/>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c r="AA693" s="348"/>
      <c r="AB693" s="348"/>
      <c r="AC693" s="348"/>
      <c r="AD693" s="348"/>
      <c r="AE693" s="348"/>
    </row>
    <row r="694">
      <c r="A694" s="376"/>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c r="AA694" s="348"/>
      <c r="AB694" s="348"/>
      <c r="AC694" s="348"/>
      <c r="AD694" s="348"/>
      <c r="AE694" s="348"/>
    </row>
    <row r="695">
      <c r="A695" s="376"/>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c r="AA695" s="348"/>
      <c r="AB695" s="348"/>
      <c r="AC695" s="348"/>
      <c r="AD695" s="348"/>
      <c r="AE695" s="348"/>
    </row>
    <row r="696">
      <c r="A696" s="376"/>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c r="AA696" s="348"/>
      <c r="AB696" s="348"/>
      <c r="AC696" s="348"/>
      <c r="AD696" s="348"/>
      <c r="AE696" s="348"/>
    </row>
    <row r="697">
      <c r="A697" s="376"/>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c r="AA697" s="348"/>
      <c r="AB697" s="348"/>
      <c r="AC697" s="348"/>
      <c r="AD697" s="348"/>
      <c r="AE697" s="348"/>
    </row>
    <row r="698">
      <c r="A698" s="376"/>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c r="AA698" s="348"/>
      <c r="AB698" s="348"/>
      <c r="AC698" s="348"/>
      <c r="AD698" s="348"/>
      <c r="AE698" s="348"/>
    </row>
    <row r="699">
      <c r="A699" s="376"/>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c r="AA699" s="348"/>
      <c r="AB699" s="348"/>
      <c r="AC699" s="348"/>
      <c r="AD699" s="348"/>
      <c r="AE699" s="348"/>
    </row>
    <row r="700">
      <c r="A700" s="376"/>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c r="AA700" s="348"/>
      <c r="AB700" s="348"/>
      <c r="AC700" s="348"/>
      <c r="AD700" s="348"/>
      <c r="AE700" s="348"/>
    </row>
    <row r="701">
      <c r="A701" s="376"/>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c r="AA701" s="348"/>
      <c r="AB701" s="348"/>
      <c r="AC701" s="348"/>
      <c r="AD701" s="348"/>
      <c r="AE701" s="348"/>
    </row>
    <row r="702">
      <c r="A702" s="376"/>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c r="AA702" s="348"/>
      <c r="AB702" s="348"/>
      <c r="AC702" s="348"/>
      <c r="AD702" s="348"/>
      <c r="AE702" s="348"/>
    </row>
    <row r="703">
      <c r="A703" s="376"/>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c r="AA703" s="348"/>
      <c r="AB703" s="348"/>
      <c r="AC703" s="348"/>
      <c r="AD703" s="348"/>
      <c r="AE703" s="348"/>
    </row>
    <row r="704">
      <c r="A704" s="376"/>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c r="AA704" s="348"/>
      <c r="AB704" s="348"/>
      <c r="AC704" s="348"/>
      <c r="AD704" s="348"/>
      <c r="AE704" s="348"/>
    </row>
    <row r="705">
      <c r="A705" s="376"/>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c r="AA705" s="348"/>
      <c r="AB705" s="348"/>
      <c r="AC705" s="348"/>
      <c r="AD705" s="348"/>
      <c r="AE705" s="348"/>
    </row>
    <row r="706">
      <c r="A706" s="376"/>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c r="AA706" s="348"/>
      <c r="AB706" s="348"/>
      <c r="AC706" s="348"/>
      <c r="AD706" s="348"/>
      <c r="AE706" s="348"/>
    </row>
    <row r="707">
      <c r="A707" s="376"/>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c r="AA707" s="348"/>
      <c r="AB707" s="348"/>
      <c r="AC707" s="348"/>
      <c r="AD707" s="348"/>
      <c r="AE707" s="348"/>
    </row>
    <row r="708">
      <c r="A708" s="376"/>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c r="AA708" s="348"/>
      <c r="AB708" s="348"/>
      <c r="AC708" s="348"/>
      <c r="AD708" s="348"/>
      <c r="AE708" s="348"/>
    </row>
    <row r="709">
      <c r="A709" s="376"/>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c r="AA709" s="348"/>
      <c r="AB709" s="348"/>
      <c r="AC709" s="348"/>
      <c r="AD709" s="348"/>
      <c r="AE709" s="348"/>
    </row>
    <row r="710">
      <c r="A710" s="376"/>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c r="AA710" s="348"/>
      <c r="AB710" s="348"/>
      <c r="AC710" s="348"/>
      <c r="AD710" s="348"/>
      <c r="AE710" s="348"/>
    </row>
    <row r="711">
      <c r="A711" s="376"/>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c r="AA711" s="348"/>
      <c r="AB711" s="348"/>
      <c r="AC711" s="348"/>
      <c r="AD711" s="348"/>
      <c r="AE711" s="348"/>
    </row>
    <row r="712">
      <c r="A712" s="376"/>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c r="AA712" s="348"/>
      <c r="AB712" s="348"/>
      <c r="AC712" s="348"/>
      <c r="AD712" s="348"/>
      <c r="AE712" s="348"/>
    </row>
    <row r="713">
      <c r="A713" s="376"/>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c r="AA713" s="348"/>
      <c r="AB713" s="348"/>
      <c r="AC713" s="348"/>
      <c r="AD713" s="348"/>
      <c r="AE713" s="348"/>
    </row>
    <row r="714">
      <c r="A714" s="376"/>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c r="AA714" s="348"/>
      <c r="AB714" s="348"/>
      <c r="AC714" s="348"/>
      <c r="AD714" s="348"/>
      <c r="AE714" s="348"/>
    </row>
    <row r="715">
      <c r="A715" s="376"/>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c r="AA715" s="348"/>
      <c r="AB715" s="348"/>
      <c r="AC715" s="348"/>
      <c r="AD715" s="348"/>
      <c r="AE715" s="348"/>
    </row>
    <row r="716">
      <c r="A716" s="376"/>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c r="AA716" s="348"/>
      <c r="AB716" s="348"/>
      <c r="AC716" s="348"/>
      <c r="AD716" s="348"/>
      <c r="AE716" s="348"/>
    </row>
    <row r="717">
      <c r="A717" s="376"/>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c r="AA717" s="348"/>
      <c r="AB717" s="348"/>
      <c r="AC717" s="348"/>
      <c r="AD717" s="348"/>
      <c r="AE717" s="348"/>
    </row>
    <row r="718">
      <c r="A718" s="376"/>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c r="AA718" s="348"/>
      <c r="AB718" s="348"/>
      <c r="AC718" s="348"/>
      <c r="AD718" s="348"/>
      <c r="AE718" s="348"/>
    </row>
    <row r="719">
      <c r="A719" s="376"/>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c r="AA719" s="348"/>
      <c r="AB719" s="348"/>
      <c r="AC719" s="348"/>
      <c r="AD719" s="348"/>
      <c r="AE719" s="348"/>
    </row>
    <row r="720">
      <c r="A720" s="376"/>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c r="AA720" s="348"/>
      <c r="AB720" s="348"/>
      <c r="AC720" s="348"/>
      <c r="AD720" s="348"/>
      <c r="AE720" s="348"/>
    </row>
    <row r="721">
      <c r="A721" s="376"/>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c r="AA721" s="348"/>
      <c r="AB721" s="348"/>
      <c r="AC721" s="348"/>
      <c r="AD721" s="348"/>
      <c r="AE721" s="348"/>
    </row>
    <row r="722">
      <c r="A722" s="376"/>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c r="AA722" s="348"/>
      <c r="AB722" s="348"/>
      <c r="AC722" s="348"/>
      <c r="AD722" s="348"/>
      <c r="AE722" s="348"/>
    </row>
    <row r="723">
      <c r="A723" s="376"/>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c r="AA723" s="348"/>
      <c r="AB723" s="348"/>
      <c r="AC723" s="348"/>
      <c r="AD723" s="348"/>
      <c r="AE723" s="348"/>
    </row>
    <row r="724">
      <c r="A724" s="376"/>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c r="AA724" s="348"/>
      <c r="AB724" s="348"/>
      <c r="AC724" s="348"/>
      <c r="AD724" s="348"/>
      <c r="AE724" s="348"/>
    </row>
    <row r="725">
      <c r="A725" s="376"/>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c r="AA725" s="348"/>
      <c r="AB725" s="348"/>
      <c r="AC725" s="348"/>
      <c r="AD725" s="348"/>
      <c r="AE725" s="348"/>
    </row>
    <row r="726">
      <c r="A726" s="376"/>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c r="AA726" s="348"/>
      <c r="AB726" s="348"/>
      <c r="AC726" s="348"/>
      <c r="AD726" s="348"/>
      <c r="AE726" s="348"/>
    </row>
    <row r="727">
      <c r="A727" s="376"/>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c r="AA727" s="348"/>
      <c r="AB727" s="348"/>
      <c r="AC727" s="348"/>
      <c r="AD727" s="348"/>
      <c r="AE727" s="348"/>
    </row>
    <row r="728">
      <c r="A728" s="376"/>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c r="AA728" s="348"/>
      <c r="AB728" s="348"/>
      <c r="AC728" s="348"/>
      <c r="AD728" s="348"/>
      <c r="AE728" s="348"/>
    </row>
    <row r="729">
      <c r="A729" s="376"/>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c r="AA729" s="348"/>
      <c r="AB729" s="348"/>
      <c r="AC729" s="348"/>
      <c r="AD729" s="348"/>
      <c r="AE729" s="348"/>
    </row>
    <row r="730">
      <c r="A730" s="376"/>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c r="AA730" s="348"/>
      <c r="AB730" s="348"/>
      <c r="AC730" s="348"/>
      <c r="AD730" s="348"/>
      <c r="AE730" s="348"/>
    </row>
    <row r="731">
      <c r="A731" s="376"/>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c r="AA731" s="348"/>
      <c r="AB731" s="348"/>
      <c r="AC731" s="348"/>
      <c r="AD731" s="348"/>
      <c r="AE731" s="348"/>
    </row>
    <row r="732">
      <c r="A732" s="376"/>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c r="AA732" s="348"/>
      <c r="AB732" s="348"/>
      <c r="AC732" s="348"/>
      <c r="AD732" s="348"/>
      <c r="AE732" s="348"/>
    </row>
    <row r="733">
      <c r="A733" s="376"/>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c r="AA733" s="348"/>
      <c r="AB733" s="348"/>
      <c r="AC733" s="348"/>
      <c r="AD733" s="348"/>
      <c r="AE733" s="348"/>
    </row>
    <row r="734">
      <c r="A734" s="376"/>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c r="AA734" s="348"/>
      <c r="AB734" s="348"/>
      <c r="AC734" s="348"/>
      <c r="AD734" s="348"/>
      <c r="AE734" s="348"/>
    </row>
    <row r="735">
      <c r="A735" s="376"/>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c r="AA735" s="348"/>
      <c r="AB735" s="348"/>
      <c r="AC735" s="348"/>
      <c r="AD735" s="348"/>
      <c r="AE735" s="348"/>
    </row>
    <row r="736">
      <c r="A736" s="376"/>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c r="AA736" s="348"/>
      <c r="AB736" s="348"/>
      <c r="AC736" s="348"/>
      <c r="AD736" s="348"/>
      <c r="AE736" s="348"/>
    </row>
    <row r="737">
      <c r="A737" s="376"/>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c r="AA737" s="348"/>
      <c r="AB737" s="348"/>
      <c r="AC737" s="348"/>
      <c r="AD737" s="348"/>
      <c r="AE737" s="348"/>
    </row>
    <row r="738">
      <c r="A738" s="376"/>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c r="AA738" s="348"/>
      <c r="AB738" s="348"/>
      <c r="AC738" s="348"/>
      <c r="AD738" s="348"/>
      <c r="AE738" s="348"/>
    </row>
    <row r="739">
      <c r="A739" s="376"/>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c r="AA739" s="348"/>
      <c r="AB739" s="348"/>
      <c r="AC739" s="348"/>
      <c r="AD739" s="348"/>
      <c r="AE739" s="348"/>
    </row>
    <row r="740">
      <c r="A740" s="376"/>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c r="AA740" s="348"/>
      <c r="AB740" s="348"/>
      <c r="AC740" s="348"/>
      <c r="AD740" s="348"/>
      <c r="AE740" s="348"/>
    </row>
    <row r="741">
      <c r="A741" s="376"/>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c r="AA741" s="348"/>
      <c r="AB741" s="348"/>
      <c r="AC741" s="348"/>
      <c r="AD741" s="348"/>
      <c r="AE741" s="348"/>
    </row>
    <row r="742">
      <c r="A742" s="376"/>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c r="AA742" s="348"/>
      <c r="AB742" s="348"/>
      <c r="AC742" s="348"/>
      <c r="AD742" s="348"/>
      <c r="AE742" s="348"/>
    </row>
    <row r="743">
      <c r="A743" s="376"/>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c r="AA743" s="348"/>
      <c r="AB743" s="348"/>
      <c r="AC743" s="348"/>
      <c r="AD743" s="348"/>
      <c r="AE743" s="348"/>
    </row>
    <row r="744">
      <c r="A744" s="376"/>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c r="AA744" s="348"/>
      <c r="AB744" s="348"/>
      <c r="AC744" s="348"/>
      <c r="AD744" s="348"/>
      <c r="AE744" s="348"/>
    </row>
    <row r="745">
      <c r="A745" s="376"/>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c r="AA745" s="348"/>
      <c r="AB745" s="348"/>
      <c r="AC745" s="348"/>
      <c r="AD745" s="348"/>
      <c r="AE745" s="348"/>
    </row>
    <row r="746">
      <c r="A746" s="376"/>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c r="AA746" s="348"/>
      <c r="AB746" s="348"/>
      <c r="AC746" s="348"/>
      <c r="AD746" s="348"/>
      <c r="AE746" s="348"/>
    </row>
    <row r="747">
      <c r="A747" s="376"/>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c r="AA747" s="348"/>
      <c r="AB747" s="348"/>
      <c r="AC747" s="348"/>
      <c r="AD747" s="348"/>
      <c r="AE747" s="348"/>
    </row>
    <row r="748">
      <c r="A748" s="376"/>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c r="AA748" s="348"/>
      <c r="AB748" s="348"/>
      <c r="AC748" s="348"/>
      <c r="AD748" s="348"/>
      <c r="AE748" s="348"/>
    </row>
    <row r="749">
      <c r="A749" s="376"/>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c r="AA749" s="348"/>
      <c r="AB749" s="348"/>
      <c r="AC749" s="348"/>
      <c r="AD749" s="348"/>
      <c r="AE749" s="348"/>
    </row>
    <row r="750">
      <c r="A750" s="376"/>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c r="AA750" s="348"/>
      <c r="AB750" s="348"/>
      <c r="AC750" s="348"/>
      <c r="AD750" s="348"/>
      <c r="AE750" s="348"/>
    </row>
    <row r="751">
      <c r="A751" s="376"/>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c r="AA751" s="348"/>
      <c r="AB751" s="348"/>
      <c r="AC751" s="348"/>
      <c r="AD751" s="348"/>
      <c r="AE751" s="348"/>
    </row>
    <row r="752">
      <c r="A752" s="376"/>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c r="AA752" s="348"/>
      <c r="AB752" s="348"/>
      <c r="AC752" s="348"/>
      <c r="AD752" s="348"/>
      <c r="AE752" s="348"/>
    </row>
    <row r="753">
      <c r="A753" s="376"/>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c r="AA753" s="348"/>
      <c r="AB753" s="348"/>
      <c r="AC753" s="348"/>
      <c r="AD753" s="348"/>
      <c r="AE753" s="348"/>
    </row>
    <row r="754">
      <c r="A754" s="376"/>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c r="AA754" s="348"/>
      <c r="AB754" s="348"/>
      <c r="AC754" s="348"/>
      <c r="AD754" s="348"/>
      <c r="AE754" s="348"/>
    </row>
    <row r="755">
      <c r="A755" s="376"/>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c r="AA755" s="348"/>
      <c r="AB755" s="348"/>
      <c r="AC755" s="348"/>
      <c r="AD755" s="348"/>
      <c r="AE755" s="348"/>
    </row>
    <row r="756">
      <c r="A756" s="376"/>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c r="AA756" s="348"/>
      <c r="AB756" s="348"/>
      <c r="AC756" s="348"/>
      <c r="AD756" s="348"/>
      <c r="AE756" s="348"/>
    </row>
    <row r="757">
      <c r="A757" s="376"/>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c r="AA757" s="348"/>
      <c r="AB757" s="348"/>
      <c r="AC757" s="348"/>
      <c r="AD757" s="348"/>
      <c r="AE757" s="348"/>
    </row>
    <row r="758">
      <c r="A758" s="376"/>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c r="AA758" s="348"/>
      <c r="AB758" s="348"/>
      <c r="AC758" s="348"/>
      <c r="AD758" s="348"/>
      <c r="AE758" s="348"/>
    </row>
    <row r="759">
      <c r="A759" s="376"/>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c r="AA759" s="348"/>
      <c r="AB759" s="348"/>
      <c r="AC759" s="348"/>
      <c r="AD759" s="348"/>
      <c r="AE759" s="348"/>
    </row>
    <row r="760">
      <c r="A760" s="376"/>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c r="AA760" s="348"/>
      <c r="AB760" s="348"/>
      <c r="AC760" s="348"/>
      <c r="AD760" s="348"/>
      <c r="AE760" s="348"/>
    </row>
    <row r="761">
      <c r="A761" s="376"/>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c r="AA761" s="348"/>
      <c r="AB761" s="348"/>
      <c r="AC761" s="348"/>
      <c r="AD761" s="348"/>
      <c r="AE761" s="348"/>
    </row>
    <row r="762">
      <c r="A762" s="376"/>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c r="AA762" s="348"/>
      <c r="AB762" s="348"/>
      <c r="AC762" s="348"/>
      <c r="AD762" s="348"/>
      <c r="AE762" s="348"/>
    </row>
    <row r="763">
      <c r="A763" s="376"/>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c r="AA763" s="348"/>
      <c r="AB763" s="348"/>
      <c r="AC763" s="348"/>
      <c r="AD763" s="348"/>
      <c r="AE763" s="348"/>
    </row>
    <row r="764">
      <c r="A764" s="376"/>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c r="AA764" s="348"/>
      <c r="AB764" s="348"/>
      <c r="AC764" s="348"/>
      <c r="AD764" s="348"/>
      <c r="AE764" s="348"/>
    </row>
    <row r="765">
      <c r="A765" s="376"/>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c r="AA765" s="348"/>
      <c r="AB765" s="348"/>
      <c r="AC765" s="348"/>
      <c r="AD765" s="348"/>
      <c r="AE765" s="348"/>
    </row>
    <row r="766">
      <c r="A766" s="376"/>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c r="AA766" s="348"/>
      <c r="AB766" s="348"/>
      <c r="AC766" s="348"/>
      <c r="AD766" s="348"/>
      <c r="AE766" s="348"/>
    </row>
    <row r="767">
      <c r="A767" s="376"/>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c r="AA767" s="348"/>
      <c r="AB767" s="348"/>
      <c r="AC767" s="348"/>
      <c r="AD767" s="348"/>
      <c r="AE767" s="348"/>
    </row>
    <row r="768">
      <c r="A768" s="376"/>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c r="AA768" s="348"/>
      <c r="AB768" s="348"/>
      <c r="AC768" s="348"/>
      <c r="AD768" s="348"/>
      <c r="AE768" s="348"/>
    </row>
    <row r="769">
      <c r="A769" s="376"/>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c r="AA769" s="348"/>
      <c r="AB769" s="348"/>
      <c r="AC769" s="348"/>
      <c r="AD769" s="348"/>
      <c r="AE769" s="348"/>
    </row>
    <row r="770">
      <c r="A770" s="376"/>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c r="AA770" s="348"/>
      <c r="AB770" s="348"/>
      <c r="AC770" s="348"/>
      <c r="AD770" s="348"/>
      <c r="AE770" s="348"/>
    </row>
    <row r="771">
      <c r="A771" s="376"/>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c r="AA771" s="348"/>
      <c r="AB771" s="348"/>
      <c r="AC771" s="348"/>
      <c r="AD771" s="348"/>
      <c r="AE771" s="348"/>
    </row>
    <row r="772">
      <c r="A772" s="376"/>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c r="AA772" s="348"/>
      <c r="AB772" s="348"/>
      <c r="AC772" s="348"/>
      <c r="AD772" s="348"/>
      <c r="AE772" s="348"/>
    </row>
    <row r="773">
      <c r="A773" s="376"/>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c r="AA773" s="348"/>
      <c r="AB773" s="348"/>
      <c r="AC773" s="348"/>
      <c r="AD773" s="348"/>
      <c r="AE773" s="348"/>
    </row>
    <row r="774">
      <c r="A774" s="376"/>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c r="AA774" s="348"/>
      <c r="AB774" s="348"/>
      <c r="AC774" s="348"/>
      <c r="AD774" s="348"/>
      <c r="AE774" s="348"/>
    </row>
    <row r="775">
      <c r="A775" s="376"/>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c r="AA775" s="348"/>
      <c r="AB775" s="348"/>
      <c r="AC775" s="348"/>
      <c r="AD775" s="348"/>
      <c r="AE775" s="348"/>
    </row>
    <row r="776">
      <c r="A776" s="376"/>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c r="AA776" s="348"/>
      <c r="AB776" s="348"/>
      <c r="AC776" s="348"/>
      <c r="AD776" s="348"/>
      <c r="AE776" s="348"/>
    </row>
    <row r="777">
      <c r="A777" s="376"/>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c r="AA777" s="348"/>
      <c r="AB777" s="348"/>
      <c r="AC777" s="348"/>
      <c r="AD777" s="348"/>
      <c r="AE777" s="348"/>
    </row>
    <row r="778">
      <c r="A778" s="376"/>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c r="AA778" s="348"/>
      <c r="AB778" s="348"/>
      <c r="AC778" s="348"/>
      <c r="AD778" s="348"/>
      <c r="AE778" s="348"/>
    </row>
    <row r="779">
      <c r="A779" s="376"/>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c r="AA779" s="348"/>
      <c r="AB779" s="348"/>
      <c r="AC779" s="348"/>
      <c r="AD779" s="348"/>
      <c r="AE779" s="348"/>
    </row>
    <row r="780">
      <c r="A780" s="376"/>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c r="AA780" s="348"/>
      <c r="AB780" s="348"/>
      <c r="AC780" s="348"/>
      <c r="AD780" s="348"/>
      <c r="AE780" s="348"/>
    </row>
    <row r="781">
      <c r="A781" s="376"/>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c r="AA781" s="348"/>
      <c r="AB781" s="348"/>
      <c r="AC781" s="348"/>
      <c r="AD781" s="348"/>
      <c r="AE781" s="348"/>
    </row>
    <row r="782">
      <c r="A782" s="376"/>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c r="AA782" s="348"/>
      <c r="AB782" s="348"/>
      <c r="AC782" s="348"/>
      <c r="AD782" s="348"/>
      <c r="AE782" s="348"/>
    </row>
    <row r="783">
      <c r="A783" s="376"/>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c r="AA783" s="348"/>
      <c r="AB783" s="348"/>
      <c r="AC783" s="348"/>
      <c r="AD783" s="348"/>
      <c r="AE783" s="348"/>
    </row>
    <row r="784">
      <c r="A784" s="376"/>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c r="AA784" s="348"/>
      <c r="AB784" s="348"/>
      <c r="AC784" s="348"/>
      <c r="AD784" s="348"/>
      <c r="AE784" s="348"/>
    </row>
    <row r="785">
      <c r="A785" s="376"/>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c r="AA785" s="348"/>
      <c r="AB785" s="348"/>
      <c r="AC785" s="348"/>
      <c r="AD785" s="348"/>
      <c r="AE785" s="348"/>
    </row>
    <row r="786">
      <c r="A786" s="376"/>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c r="AA786" s="348"/>
      <c r="AB786" s="348"/>
      <c r="AC786" s="348"/>
      <c r="AD786" s="348"/>
      <c r="AE786" s="348"/>
    </row>
    <row r="787">
      <c r="A787" s="376"/>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c r="AA787" s="348"/>
      <c r="AB787" s="348"/>
      <c r="AC787" s="348"/>
      <c r="AD787" s="348"/>
      <c r="AE787" s="348"/>
    </row>
    <row r="788">
      <c r="A788" s="376"/>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c r="AA788" s="348"/>
      <c r="AB788" s="348"/>
      <c r="AC788" s="348"/>
      <c r="AD788" s="348"/>
      <c r="AE788" s="348"/>
    </row>
    <row r="789">
      <c r="A789" s="376"/>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c r="AA789" s="348"/>
      <c r="AB789" s="348"/>
      <c r="AC789" s="348"/>
      <c r="AD789" s="348"/>
      <c r="AE789" s="348"/>
    </row>
    <row r="790">
      <c r="A790" s="376"/>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c r="AA790" s="348"/>
      <c r="AB790" s="348"/>
      <c r="AC790" s="348"/>
      <c r="AD790" s="348"/>
      <c r="AE790" s="348"/>
    </row>
    <row r="791">
      <c r="A791" s="376"/>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c r="AA791" s="348"/>
      <c r="AB791" s="348"/>
      <c r="AC791" s="348"/>
      <c r="AD791" s="348"/>
      <c r="AE791" s="348"/>
    </row>
    <row r="792">
      <c r="A792" s="376"/>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c r="AA792" s="348"/>
      <c r="AB792" s="348"/>
      <c r="AC792" s="348"/>
      <c r="AD792" s="348"/>
      <c r="AE792" s="348"/>
    </row>
    <row r="793">
      <c r="A793" s="376"/>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c r="AA793" s="348"/>
      <c r="AB793" s="348"/>
      <c r="AC793" s="348"/>
      <c r="AD793" s="348"/>
      <c r="AE793" s="348"/>
    </row>
    <row r="794">
      <c r="A794" s="376"/>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c r="AA794" s="348"/>
      <c r="AB794" s="348"/>
      <c r="AC794" s="348"/>
      <c r="AD794" s="348"/>
      <c r="AE794" s="348"/>
    </row>
    <row r="795">
      <c r="A795" s="376"/>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c r="AA795" s="348"/>
      <c r="AB795" s="348"/>
      <c r="AC795" s="348"/>
      <c r="AD795" s="348"/>
      <c r="AE795" s="348"/>
    </row>
    <row r="796">
      <c r="A796" s="376"/>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c r="AA796" s="348"/>
      <c r="AB796" s="348"/>
      <c r="AC796" s="348"/>
      <c r="AD796" s="348"/>
      <c r="AE796" s="348"/>
    </row>
    <row r="797">
      <c r="A797" s="376"/>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c r="AA797" s="348"/>
      <c r="AB797" s="348"/>
      <c r="AC797" s="348"/>
      <c r="AD797" s="348"/>
      <c r="AE797" s="348"/>
    </row>
    <row r="798">
      <c r="A798" s="376"/>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c r="AA798" s="348"/>
      <c r="AB798" s="348"/>
      <c r="AC798" s="348"/>
      <c r="AD798" s="348"/>
      <c r="AE798" s="348"/>
    </row>
    <row r="799">
      <c r="A799" s="376"/>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c r="AA799" s="348"/>
      <c r="AB799" s="348"/>
      <c r="AC799" s="348"/>
      <c r="AD799" s="348"/>
      <c r="AE799" s="348"/>
    </row>
    <row r="800">
      <c r="A800" s="376"/>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c r="AA800" s="348"/>
      <c r="AB800" s="348"/>
      <c r="AC800" s="348"/>
      <c r="AD800" s="348"/>
      <c r="AE800" s="348"/>
    </row>
    <row r="801">
      <c r="A801" s="376"/>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c r="AA801" s="348"/>
      <c r="AB801" s="348"/>
      <c r="AC801" s="348"/>
      <c r="AD801" s="348"/>
      <c r="AE801" s="348"/>
    </row>
    <row r="802">
      <c r="A802" s="376"/>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c r="AA802" s="348"/>
      <c r="AB802" s="348"/>
      <c r="AC802" s="348"/>
      <c r="AD802" s="348"/>
      <c r="AE802" s="348"/>
    </row>
    <row r="803">
      <c r="A803" s="376"/>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c r="AA803" s="348"/>
      <c r="AB803" s="348"/>
      <c r="AC803" s="348"/>
      <c r="AD803" s="348"/>
      <c r="AE803" s="348"/>
    </row>
    <row r="804">
      <c r="A804" s="376"/>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c r="AA804" s="348"/>
      <c r="AB804" s="348"/>
      <c r="AC804" s="348"/>
      <c r="AD804" s="348"/>
      <c r="AE804" s="348"/>
    </row>
    <row r="805">
      <c r="A805" s="376"/>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c r="AA805" s="348"/>
      <c r="AB805" s="348"/>
      <c r="AC805" s="348"/>
      <c r="AD805" s="348"/>
      <c r="AE805" s="348"/>
    </row>
    <row r="806">
      <c r="A806" s="376"/>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c r="AA806" s="348"/>
      <c r="AB806" s="348"/>
      <c r="AC806" s="348"/>
      <c r="AD806" s="348"/>
      <c r="AE806" s="348"/>
    </row>
    <row r="807">
      <c r="A807" s="376"/>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c r="AA807" s="348"/>
      <c r="AB807" s="348"/>
      <c r="AC807" s="348"/>
      <c r="AD807" s="348"/>
      <c r="AE807" s="348"/>
    </row>
    <row r="808">
      <c r="A808" s="376"/>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c r="AA808" s="348"/>
      <c r="AB808" s="348"/>
      <c r="AC808" s="348"/>
      <c r="AD808" s="348"/>
      <c r="AE808" s="348"/>
    </row>
    <row r="809">
      <c r="A809" s="376"/>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c r="AA809" s="348"/>
      <c r="AB809" s="348"/>
      <c r="AC809" s="348"/>
      <c r="AD809" s="348"/>
      <c r="AE809" s="348"/>
    </row>
    <row r="810">
      <c r="A810" s="376"/>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c r="AA810" s="348"/>
      <c r="AB810" s="348"/>
      <c r="AC810" s="348"/>
      <c r="AD810" s="348"/>
      <c r="AE810" s="348"/>
    </row>
    <row r="811">
      <c r="A811" s="376"/>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c r="AA811" s="348"/>
      <c r="AB811" s="348"/>
      <c r="AC811" s="348"/>
      <c r="AD811" s="348"/>
      <c r="AE811" s="348"/>
    </row>
    <row r="812">
      <c r="A812" s="376"/>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c r="AA812" s="348"/>
      <c r="AB812" s="348"/>
      <c r="AC812" s="348"/>
      <c r="AD812" s="348"/>
      <c r="AE812" s="348"/>
    </row>
    <row r="813">
      <c r="A813" s="376"/>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c r="AA813" s="348"/>
      <c r="AB813" s="348"/>
      <c r="AC813" s="348"/>
      <c r="AD813" s="348"/>
      <c r="AE813" s="348"/>
    </row>
    <row r="814">
      <c r="A814" s="376"/>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c r="AA814" s="348"/>
      <c r="AB814" s="348"/>
      <c r="AC814" s="348"/>
      <c r="AD814" s="348"/>
      <c r="AE814" s="348"/>
    </row>
    <row r="815">
      <c r="A815" s="376"/>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c r="AA815" s="348"/>
      <c r="AB815" s="348"/>
      <c r="AC815" s="348"/>
      <c r="AD815" s="348"/>
      <c r="AE815" s="348"/>
    </row>
    <row r="816">
      <c r="A816" s="376"/>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c r="AA816" s="348"/>
      <c r="AB816" s="348"/>
      <c r="AC816" s="348"/>
      <c r="AD816" s="348"/>
      <c r="AE816" s="348"/>
    </row>
    <row r="817">
      <c r="A817" s="376"/>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c r="AA817" s="348"/>
      <c r="AB817" s="348"/>
      <c r="AC817" s="348"/>
      <c r="AD817" s="348"/>
      <c r="AE817" s="348"/>
    </row>
    <row r="818">
      <c r="A818" s="376"/>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c r="AA818" s="348"/>
      <c r="AB818" s="348"/>
      <c r="AC818" s="348"/>
      <c r="AD818" s="348"/>
      <c r="AE818" s="348"/>
    </row>
    <row r="819">
      <c r="A819" s="376"/>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c r="AA819" s="348"/>
      <c r="AB819" s="348"/>
      <c r="AC819" s="348"/>
      <c r="AD819" s="348"/>
      <c r="AE819" s="348"/>
    </row>
    <row r="820">
      <c r="A820" s="376"/>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c r="AA820" s="348"/>
      <c r="AB820" s="348"/>
      <c r="AC820" s="348"/>
      <c r="AD820" s="348"/>
      <c r="AE820" s="348"/>
    </row>
    <row r="821">
      <c r="A821" s="376"/>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c r="AA821" s="348"/>
      <c r="AB821" s="348"/>
      <c r="AC821" s="348"/>
      <c r="AD821" s="348"/>
      <c r="AE821" s="348"/>
    </row>
    <row r="822">
      <c r="A822" s="376"/>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c r="AA822" s="348"/>
      <c r="AB822" s="348"/>
      <c r="AC822" s="348"/>
      <c r="AD822" s="348"/>
      <c r="AE822" s="348"/>
    </row>
    <row r="823">
      <c r="A823" s="376"/>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c r="AA823" s="348"/>
      <c r="AB823" s="348"/>
      <c r="AC823" s="348"/>
      <c r="AD823" s="348"/>
      <c r="AE823" s="348"/>
    </row>
    <row r="824">
      <c r="A824" s="376"/>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c r="AA824" s="348"/>
      <c r="AB824" s="348"/>
      <c r="AC824" s="348"/>
      <c r="AD824" s="348"/>
      <c r="AE824" s="348"/>
    </row>
    <row r="825">
      <c r="A825" s="376"/>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c r="AA825" s="348"/>
      <c r="AB825" s="348"/>
      <c r="AC825" s="348"/>
      <c r="AD825" s="348"/>
      <c r="AE825" s="348"/>
    </row>
    <row r="826">
      <c r="A826" s="376"/>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c r="AA826" s="348"/>
      <c r="AB826" s="348"/>
      <c r="AC826" s="348"/>
      <c r="AD826" s="348"/>
      <c r="AE826" s="348"/>
    </row>
    <row r="827">
      <c r="A827" s="376"/>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c r="AA827" s="348"/>
      <c r="AB827" s="348"/>
      <c r="AC827" s="348"/>
      <c r="AD827" s="348"/>
      <c r="AE827" s="348"/>
    </row>
    <row r="828">
      <c r="A828" s="376"/>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c r="AA828" s="348"/>
      <c r="AB828" s="348"/>
      <c r="AC828" s="348"/>
      <c r="AD828" s="348"/>
      <c r="AE828" s="348"/>
    </row>
    <row r="829">
      <c r="A829" s="376"/>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c r="AA829" s="348"/>
      <c r="AB829" s="348"/>
      <c r="AC829" s="348"/>
      <c r="AD829" s="348"/>
      <c r="AE829" s="348"/>
    </row>
    <row r="830">
      <c r="A830" s="376"/>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c r="AA830" s="348"/>
      <c r="AB830" s="348"/>
      <c r="AC830" s="348"/>
      <c r="AD830" s="348"/>
      <c r="AE830" s="348"/>
    </row>
    <row r="831">
      <c r="A831" s="376"/>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c r="AA831" s="348"/>
      <c r="AB831" s="348"/>
      <c r="AC831" s="348"/>
      <c r="AD831" s="348"/>
      <c r="AE831" s="348"/>
    </row>
    <row r="832">
      <c r="A832" s="376"/>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c r="AA832" s="348"/>
      <c r="AB832" s="348"/>
      <c r="AC832" s="348"/>
      <c r="AD832" s="348"/>
      <c r="AE832" s="348"/>
    </row>
    <row r="833">
      <c r="A833" s="376"/>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c r="AA833" s="348"/>
      <c r="AB833" s="348"/>
      <c r="AC833" s="348"/>
      <c r="AD833" s="348"/>
      <c r="AE833" s="348"/>
    </row>
    <row r="834">
      <c r="A834" s="376"/>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c r="AA834" s="348"/>
      <c r="AB834" s="348"/>
      <c r="AC834" s="348"/>
      <c r="AD834" s="348"/>
      <c r="AE834" s="348"/>
    </row>
    <row r="835">
      <c r="A835" s="376"/>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c r="AA835" s="348"/>
      <c r="AB835" s="348"/>
      <c r="AC835" s="348"/>
      <c r="AD835" s="348"/>
      <c r="AE835" s="348"/>
    </row>
    <row r="836">
      <c r="A836" s="376"/>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c r="AA836" s="348"/>
      <c r="AB836" s="348"/>
      <c r="AC836" s="348"/>
      <c r="AD836" s="348"/>
      <c r="AE836" s="348"/>
    </row>
    <row r="837">
      <c r="A837" s="376"/>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c r="AA837" s="348"/>
      <c r="AB837" s="348"/>
      <c r="AC837" s="348"/>
      <c r="AD837" s="348"/>
      <c r="AE837" s="348"/>
    </row>
    <row r="838">
      <c r="A838" s="376"/>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c r="AA838" s="348"/>
      <c r="AB838" s="348"/>
      <c r="AC838" s="348"/>
      <c r="AD838" s="348"/>
      <c r="AE838" s="348"/>
    </row>
    <row r="839">
      <c r="A839" s="376"/>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c r="AA839" s="348"/>
      <c r="AB839" s="348"/>
      <c r="AC839" s="348"/>
      <c r="AD839" s="348"/>
      <c r="AE839" s="348"/>
    </row>
    <row r="840">
      <c r="A840" s="376"/>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c r="AA840" s="348"/>
      <c r="AB840" s="348"/>
      <c r="AC840" s="348"/>
      <c r="AD840" s="348"/>
      <c r="AE840" s="348"/>
    </row>
    <row r="841">
      <c r="A841" s="376"/>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c r="AA841" s="348"/>
      <c r="AB841" s="348"/>
      <c r="AC841" s="348"/>
      <c r="AD841" s="348"/>
      <c r="AE841" s="348"/>
    </row>
    <row r="842">
      <c r="A842" s="376"/>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c r="AA842" s="348"/>
      <c r="AB842" s="348"/>
      <c r="AC842" s="348"/>
      <c r="AD842" s="348"/>
      <c r="AE842" s="348"/>
    </row>
    <row r="843">
      <c r="A843" s="376"/>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c r="AA843" s="348"/>
      <c r="AB843" s="348"/>
      <c r="AC843" s="348"/>
      <c r="AD843" s="348"/>
      <c r="AE843" s="348"/>
    </row>
    <row r="844">
      <c r="A844" s="376"/>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c r="AA844" s="348"/>
      <c r="AB844" s="348"/>
      <c r="AC844" s="348"/>
      <c r="AD844" s="348"/>
      <c r="AE844" s="348"/>
    </row>
    <row r="845">
      <c r="A845" s="376"/>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c r="AA845" s="348"/>
      <c r="AB845" s="348"/>
      <c r="AC845" s="348"/>
      <c r="AD845" s="348"/>
      <c r="AE845" s="348"/>
    </row>
    <row r="846">
      <c r="A846" s="376"/>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c r="AA846" s="348"/>
      <c r="AB846" s="348"/>
      <c r="AC846" s="348"/>
      <c r="AD846" s="348"/>
      <c r="AE846" s="348"/>
    </row>
    <row r="847">
      <c r="A847" s="376"/>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c r="AA847" s="348"/>
      <c r="AB847" s="348"/>
      <c r="AC847" s="348"/>
      <c r="AD847" s="348"/>
      <c r="AE847" s="348"/>
    </row>
    <row r="848">
      <c r="A848" s="376"/>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c r="AA848" s="348"/>
      <c r="AB848" s="348"/>
      <c r="AC848" s="348"/>
      <c r="AD848" s="348"/>
      <c r="AE848" s="348"/>
    </row>
    <row r="849">
      <c r="A849" s="376"/>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c r="AA849" s="348"/>
      <c r="AB849" s="348"/>
      <c r="AC849" s="348"/>
      <c r="AD849" s="348"/>
      <c r="AE849" s="348"/>
    </row>
    <row r="850">
      <c r="A850" s="376"/>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c r="AA850" s="348"/>
      <c r="AB850" s="348"/>
      <c r="AC850" s="348"/>
      <c r="AD850" s="348"/>
      <c r="AE850" s="348"/>
    </row>
    <row r="851">
      <c r="A851" s="376"/>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c r="AA851" s="348"/>
      <c r="AB851" s="348"/>
      <c r="AC851" s="348"/>
      <c r="AD851" s="348"/>
      <c r="AE851" s="348"/>
    </row>
    <row r="852">
      <c r="A852" s="376"/>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c r="AA852" s="348"/>
      <c r="AB852" s="348"/>
      <c r="AC852" s="348"/>
      <c r="AD852" s="348"/>
      <c r="AE852" s="348"/>
    </row>
    <row r="853">
      <c r="A853" s="376"/>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c r="AA853" s="348"/>
      <c r="AB853" s="348"/>
      <c r="AC853" s="348"/>
      <c r="AD853" s="348"/>
      <c r="AE853" s="348"/>
    </row>
    <row r="854">
      <c r="A854" s="376"/>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c r="AA854" s="348"/>
      <c r="AB854" s="348"/>
      <c r="AC854" s="348"/>
      <c r="AD854" s="348"/>
      <c r="AE854" s="348"/>
    </row>
    <row r="855">
      <c r="A855" s="376"/>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c r="AA855" s="348"/>
      <c r="AB855" s="348"/>
      <c r="AC855" s="348"/>
      <c r="AD855" s="348"/>
      <c r="AE855" s="348"/>
    </row>
    <row r="856">
      <c r="A856" s="376"/>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c r="AA856" s="348"/>
      <c r="AB856" s="348"/>
      <c r="AC856" s="348"/>
      <c r="AD856" s="348"/>
      <c r="AE856" s="348"/>
    </row>
    <row r="857">
      <c r="A857" s="376"/>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c r="AA857" s="348"/>
      <c r="AB857" s="348"/>
      <c r="AC857" s="348"/>
      <c r="AD857" s="348"/>
      <c r="AE857" s="348"/>
    </row>
    <row r="858">
      <c r="A858" s="376"/>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c r="AA858" s="348"/>
      <c r="AB858" s="348"/>
      <c r="AC858" s="348"/>
      <c r="AD858" s="348"/>
      <c r="AE858" s="348"/>
    </row>
    <row r="859">
      <c r="A859" s="376"/>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c r="AA859" s="348"/>
      <c r="AB859" s="348"/>
      <c r="AC859" s="348"/>
      <c r="AD859" s="348"/>
      <c r="AE859" s="348"/>
    </row>
    <row r="860">
      <c r="A860" s="376"/>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c r="AA860" s="348"/>
      <c r="AB860" s="348"/>
      <c r="AC860" s="348"/>
      <c r="AD860" s="348"/>
      <c r="AE860" s="348"/>
    </row>
    <row r="861">
      <c r="A861" s="376"/>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c r="AA861" s="348"/>
      <c r="AB861" s="348"/>
      <c r="AC861" s="348"/>
      <c r="AD861" s="348"/>
      <c r="AE861" s="348"/>
    </row>
    <row r="862">
      <c r="A862" s="376"/>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c r="AA862" s="348"/>
      <c r="AB862" s="348"/>
      <c r="AC862" s="348"/>
      <c r="AD862" s="348"/>
      <c r="AE862" s="348"/>
    </row>
    <row r="863">
      <c r="A863" s="376"/>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c r="AA863" s="348"/>
      <c r="AB863" s="348"/>
      <c r="AC863" s="348"/>
      <c r="AD863" s="348"/>
      <c r="AE863" s="348"/>
    </row>
    <row r="864">
      <c r="A864" s="376"/>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c r="AA864" s="348"/>
      <c r="AB864" s="348"/>
      <c r="AC864" s="348"/>
      <c r="AD864" s="348"/>
      <c r="AE864" s="348"/>
    </row>
    <row r="865">
      <c r="A865" s="376"/>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c r="AA865" s="348"/>
      <c r="AB865" s="348"/>
      <c r="AC865" s="348"/>
      <c r="AD865" s="348"/>
      <c r="AE865" s="348"/>
    </row>
    <row r="866">
      <c r="A866" s="376"/>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c r="AA866" s="348"/>
      <c r="AB866" s="348"/>
      <c r="AC866" s="348"/>
      <c r="AD866" s="348"/>
      <c r="AE866" s="348"/>
    </row>
    <row r="867">
      <c r="A867" s="376"/>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c r="AA867" s="348"/>
      <c r="AB867" s="348"/>
      <c r="AC867" s="348"/>
      <c r="AD867" s="348"/>
      <c r="AE867" s="348"/>
    </row>
    <row r="868">
      <c r="A868" s="376"/>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c r="AA868" s="348"/>
      <c r="AB868" s="348"/>
      <c r="AC868" s="348"/>
      <c r="AD868" s="348"/>
      <c r="AE868" s="348"/>
    </row>
    <row r="869">
      <c r="A869" s="376"/>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c r="AA869" s="348"/>
      <c r="AB869" s="348"/>
      <c r="AC869" s="348"/>
      <c r="AD869" s="348"/>
      <c r="AE869" s="348"/>
    </row>
    <row r="870">
      <c r="A870" s="376"/>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c r="AA870" s="348"/>
      <c r="AB870" s="348"/>
      <c r="AC870" s="348"/>
      <c r="AD870" s="348"/>
      <c r="AE870" s="348"/>
    </row>
    <row r="871">
      <c r="A871" s="376"/>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c r="AA871" s="348"/>
      <c r="AB871" s="348"/>
      <c r="AC871" s="348"/>
      <c r="AD871" s="348"/>
      <c r="AE871" s="348"/>
    </row>
    <row r="872">
      <c r="A872" s="376"/>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c r="AA872" s="348"/>
      <c r="AB872" s="348"/>
      <c r="AC872" s="348"/>
      <c r="AD872" s="348"/>
      <c r="AE872" s="348"/>
    </row>
    <row r="873">
      <c r="A873" s="376"/>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c r="AA873" s="348"/>
      <c r="AB873" s="348"/>
      <c r="AC873" s="348"/>
      <c r="AD873" s="348"/>
      <c r="AE873" s="348"/>
    </row>
    <row r="874">
      <c r="A874" s="376"/>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c r="AA874" s="348"/>
      <c r="AB874" s="348"/>
      <c r="AC874" s="348"/>
      <c r="AD874" s="348"/>
      <c r="AE874" s="348"/>
    </row>
    <row r="875">
      <c r="A875" s="376"/>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c r="AA875" s="348"/>
      <c r="AB875" s="348"/>
      <c r="AC875" s="348"/>
      <c r="AD875" s="348"/>
      <c r="AE875" s="348"/>
    </row>
    <row r="876">
      <c r="A876" s="376"/>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c r="AA876" s="348"/>
      <c r="AB876" s="348"/>
      <c r="AC876" s="348"/>
      <c r="AD876" s="348"/>
      <c r="AE876" s="348"/>
    </row>
    <row r="877">
      <c r="A877" s="376"/>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c r="AA877" s="348"/>
      <c r="AB877" s="348"/>
      <c r="AC877" s="348"/>
      <c r="AD877" s="348"/>
      <c r="AE877" s="348"/>
    </row>
    <row r="878">
      <c r="A878" s="376"/>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c r="AA878" s="348"/>
      <c r="AB878" s="348"/>
      <c r="AC878" s="348"/>
      <c r="AD878" s="348"/>
      <c r="AE878" s="348"/>
    </row>
    <row r="879">
      <c r="A879" s="376"/>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c r="AA879" s="348"/>
      <c r="AB879" s="348"/>
      <c r="AC879" s="348"/>
      <c r="AD879" s="348"/>
      <c r="AE879" s="348"/>
    </row>
    <row r="880">
      <c r="A880" s="376"/>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c r="AA880" s="348"/>
      <c r="AB880" s="348"/>
      <c r="AC880" s="348"/>
      <c r="AD880" s="348"/>
      <c r="AE880" s="348"/>
    </row>
    <row r="881">
      <c r="A881" s="376"/>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c r="AA881" s="348"/>
      <c r="AB881" s="348"/>
      <c r="AC881" s="348"/>
      <c r="AD881" s="348"/>
      <c r="AE881" s="348"/>
    </row>
    <row r="882">
      <c r="A882" s="376"/>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c r="AA882" s="348"/>
      <c r="AB882" s="348"/>
      <c r="AC882" s="348"/>
      <c r="AD882" s="348"/>
      <c r="AE882" s="348"/>
    </row>
    <row r="883">
      <c r="A883" s="376"/>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c r="AA883" s="348"/>
      <c r="AB883" s="348"/>
      <c r="AC883" s="348"/>
      <c r="AD883" s="348"/>
      <c r="AE883" s="348"/>
    </row>
    <row r="884">
      <c r="A884" s="376"/>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c r="AA884" s="348"/>
      <c r="AB884" s="348"/>
      <c r="AC884" s="348"/>
      <c r="AD884" s="348"/>
      <c r="AE884" s="348"/>
    </row>
    <row r="885">
      <c r="A885" s="376"/>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c r="AA885" s="348"/>
      <c r="AB885" s="348"/>
      <c r="AC885" s="348"/>
      <c r="AD885" s="348"/>
      <c r="AE885" s="348"/>
    </row>
    <row r="886">
      <c r="A886" s="376"/>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c r="AA886" s="348"/>
      <c r="AB886" s="348"/>
      <c r="AC886" s="348"/>
      <c r="AD886" s="348"/>
      <c r="AE886" s="348"/>
    </row>
    <row r="887">
      <c r="A887" s="376"/>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c r="AA887" s="348"/>
      <c r="AB887" s="348"/>
      <c r="AC887" s="348"/>
      <c r="AD887" s="348"/>
      <c r="AE887" s="348"/>
    </row>
    <row r="888">
      <c r="A888" s="376"/>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c r="AA888" s="348"/>
      <c r="AB888" s="348"/>
      <c r="AC888" s="348"/>
      <c r="AD888" s="348"/>
      <c r="AE888" s="348"/>
    </row>
    <row r="889">
      <c r="A889" s="376"/>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c r="AA889" s="348"/>
      <c r="AB889" s="348"/>
      <c r="AC889" s="348"/>
      <c r="AD889" s="348"/>
      <c r="AE889" s="348"/>
    </row>
    <row r="890">
      <c r="A890" s="376"/>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c r="AA890" s="348"/>
      <c r="AB890" s="348"/>
      <c r="AC890" s="348"/>
      <c r="AD890" s="348"/>
      <c r="AE890" s="348"/>
    </row>
    <row r="891">
      <c r="A891" s="376"/>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c r="AA891" s="348"/>
      <c r="AB891" s="348"/>
      <c r="AC891" s="348"/>
      <c r="AD891" s="348"/>
      <c r="AE891" s="348"/>
    </row>
    <row r="892">
      <c r="A892" s="376"/>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c r="AA892" s="348"/>
      <c r="AB892" s="348"/>
      <c r="AC892" s="348"/>
      <c r="AD892" s="348"/>
      <c r="AE892" s="348"/>
    </row>
    <row r="893">
      <c r="A893" s="376"/>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c r="AA893" s="348"/>
      <c r="AB893" s="348"/>
      <c r="AC893" s="348"/>
      <c r="AD893" s="348"/>
      <c r="AE893" s="348"/>
    </row>
    <row r="894">
      <c r="A894" s="376"/>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c r="AA894" s="348"/>
      <c r="AB894" s="348"/>
      <c r="AC894" s="348"/>
      <c r="AD894" s="348"/>
      <c r="AE894" s="348"/>
    </row>
    <row r="895">
      <c r="A895" s="376"/>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c r="AA895" s="348"/>
      <c r="AB895" s="348"/>
      <c r="AC895" s="348"/>
      <c r="AD895" s="348"/>
      <c r="AE895" s="348"/>
    </row>
    <row r="896">
      <c r="A896" s="376"/>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c r="AA896" s="348"/>
      <c r="AB896" s="348"/>
      <c r="AC896" s="348"/>
      <c r="AD896" s="348"/>
      <c r="AE896" s="348"/>
    </row>
    <row r="897">
      <c r="A897" s="376"/>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c r="AA897" s="348"/>
      <c r="AB897" s="348"/>
      <c r="AC897" s="348"/>
      <c r="AD897" s="348"/>
      <c r="AE897" s="348"/>
    </row>
    <row r="898">
      <c r="A898" s="376"/>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c r="AA898" s="348"/>
      <c r="AB898" s="348"/>
      <c r="AC898" s="348"/>
      <c r="AD898" s="348"/>
      <c r="AE898" s="348"/>
    </row>
    <row r="899">
      <c r="A899" s="376"/>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c r="AA899" s="348"/>
      <c r="AB899" s="348"/>
      <c r="AC899" s="348"/>
      <c r="AD899" s="348"/>
      <c r="AE899" s="348"/>
    </row>
    <row r="900">
      <c r="A900" s="376"/>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c r="AA900" s="348"/>
      <c r="AB900" s="348"/>
      <c r="AC900" s="348"/>
      <c r="AD900" s="348"/>
      <c r="AE900" s="348"/>
    </row>
    <row r="901">
      <c r="A901" s="376"/>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c r="AA901" s="348"/>
      <c r="AB901" s="348"/>
      <c r="AC901" s="348"/>
      <c r="AD901" s="348"/>
      <c r="AE901" s="348"/>
    </row>
    <row r="902">
      <c r="A902" s="376"/>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c r="AA902" s="348"/>
      <c r="AB902" s="348"/>
      <c r="AC902" s="348"/>
      <c r="AD902" s="348"/>
      <c r="AE902" s="348"/>
    </row>
    <row r="903">
      <c r="A903" s="376"/>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c r="AA903" s="348"/>
      <c r="AB903" s="348"/>
      <c r="AC903" s="348"/>
      <c r="AD903" s="348"/>
      <c r="AE903" s="348"/>
    </row>
    <row r="904">
      <c r="A904" s="376"/>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c r="AA904" s="348"/>
      <c r="AB904" s="348"/>
      <c r="AC904" s="348"/>
      <c r="AD904" s="348"/>
      <c r="AE904" s="348"/>
    </row>
    <row r="905">
      <c r="A905" s="376"/>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c r="AA905" s="348"/>
      <c r="AB905" s="348"/>
      <c r="AC905" s="348"/>
      <c r="AD905" s="348"/>
      <c r="AE905" s="348"/>
    </row>
    <row r="906">
      <c r="A906" s="376"/>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c r="AA906" s="348"/>
      <c r="AB906" s="348"/>
      <c r="AC906" s="348"/>
      <c r="AD906" s="348"/>
      <c r="AE906" s="348"/>
    </row>
    <row r="907">
      <c r="A907" s="376"/>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c r="AA907" s="348"/>
      <c r="AB907" s="348"/>
      <c r="AC907" s="348"/>
      <c r="AD907" s="348"/>
      <c r="AE907" s="348"/>
    </row>
    <row r="908">
      <c r="A908" s="376"/>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c r="AA908" s="348"/>
      <c r="AB908" s="348"/>
      <c r="AC908" s="348"/>
      <c r="AD908" s="348"/>
      <c r="AE908" s="348"/>
    </row>
    <row r="909">
      <c r="A909" s="376"/>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c r="AA909" s="348"/>
      <c r="AB909" s="348"/>
      <c r="AC909" s="348"/>
      <c r="AD909" s="348"/>
      <c r="AE909" s="348"/>
    </row>
    <row r="910">
      <c r="A910" s="376"/>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c r="AA910" s="348"/>
      <c r="AB910" s="348"/>
      <c r="AC910" s="348"/>
      <c r="AD910" s="348"/>
      <c r="AE910" s="348"/>
    </row>
    <row r="911">
      <c r="A911" s="376"/>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c r="AA911" s="348"/>
      <c r="AB911" s="348"/>
      <c r="AC911" s="348"/>
      <c r="AD911" s="348"/>
      <c r="AE911" s="348"/>
    </row>
    <row r="912">
      <c r="A912" s="376"/>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c r="AA912" s="348"/>
      <c r="AB912" s="348"/>
      <c r="AC912" s="348"/>
      <c r="AD912" s="348"/>
      <c r="AE912" s="348"/>
    </row>
    <row r="913">
      <c r="A913" s="376"/>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c r="AA913" s="348"/>
      <c r="AB913" s="348"/>
      <c r="AC913" s="348"/>
      <c r="AD913" s="348"/>
      <c r="AE913" s="348"/>
    </row>
    <row r="914">
      <c r="A914" s="376"/>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c r="AA914" s="348"/>
      <c r="AB914" s="348"/>
      <c r="AC914" s="348"/>
      <c r="AD914" s="348"/>
      <c r="AE914" s="348"/>
    </row>
    <row r="915">
      <c r="A915" s="376"/>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c r="AA915" s="348"/>
      <c r="AB915" s="348"/>
      <c r="AC915" s="348"/>
      <c r="AD915" s="348"/>
      <c r="AE915" s="348"/>
    </row>
    <row r="916">
      <c r="A916" s="376"/>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c r="AA916" s="348"/>
      <c r="AB916" s="348"/>
      <c r="AC916" s="348"/>
      <c r="AD916" s="348"/>
      <c r="AE916" s="348"/>
    </row>
    <row r="917">
      <c r="A917" s="376"/>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c r="AA917" s="348"/>
      <c r="AB917" s="348"/>
      <c r="AC917" s="348"/>
      <c r="AD917" s="348"/>
      <c r="AE917" s="348"/>
    </row>
    <row r="918">
      <c r="A918" s="376"/>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c r="AA918" s="348"/>
      <c r="AB918" s="348"/>
      <c r="AC918" s="348"/>
      <c r="AD918" s="348"/>
      <c r="AE918" s="348"/>
    </row>
    <row r="919">
      <c r="A919" s="376"/>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c r="AA919" s="348"/>
      <c r="AB919" s="348"/>
      <c r="AC919" s="348"/>
      <c r="AD919" s="348"/>
      <c r="AE919" s="348"/>
    </row>
    <row r="920">
      <c r="A920" s="376"/>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c r="AA920" s="348"/>
      <c r="AB920" s="348"/>
      <c r="AC920" s="348"/>
      <c r="AD920" s="348"/>
      <c r="AE920" s="348"/>
    </row>
    <row r="921">
      <c r="A921" s="376"/>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c r="AA921" s="348"/>
      <c r="AB921" s="348"/>
      <c r="AC921" s="348"/>
      <c r="AD921" s="348"/>
      <c r="AE921" s="348"/>
    </row>
    <row r="922">
      <c r="A922" s="376"/>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c r="AA922" s="348"/>
      <c r="AB922" s="348"/>
      <c r="AC922" s="348"/>
      <c r="AD922" s="348"/>
      <c r="AE922" s="348"/>
    </row>
    <row r="923">
      <c r="A923" s="376"/>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c r="AA923" s="348"/>
      <c r="AB923" s="348"/>
      <c r="AC923" s="348"/>
      <c r="AD923" s="348"/>
      <c r="AE923" s="348"/>
    </row>
    <row r="924">
      <c r="A924" s="376"/>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c r="AA924" s="348"/>
      <c r="AB924" s="348"/>
      <c r="AC924" s="348"/>
      <c r="AD924" s="348"/>
      <c r="AE924" s="348"/>
    </row>
    <row r="925">
      <c r="A925" s="376"/>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c r="AA925" s="348"/>
      <c r="AB925" s="348"/>
      <c r="AC925" s="348"/>
      <c r="AD925" s="348"/>
      <c r="AE925" s="348"/>
    </row>
    <row r="926">
      <c r="A926" s="376"/>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c r="AA926" s="348"/>
      <c r="AB926" s="348"/>
      <c r="AC926" s="348"/>
      <c r="AD926" s="348"/>
      <c r="AE926" s="348"/>
    </row>
    <row r="927">
      <c r="A927" s="376"/>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c r="AA927" s="348"/>
      <c r="AB927" s="348"/>
      <c r="AC927" s="348"/>
      <c r="AD927" s="348"/>
      <c r="AE927" s="348"/>
    </row>
    <row r="928">
      <c r="A928" s="376"/>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c r="AA928" s="348"/>
      <c r="AB928" s="348"/>
      <c r="AC928" s="348"/>
      <c r="AD928" s="348"/>
      <c r="AE928" s="348"/>
    </row>
    <row r="929">
      <c r="A929" s="376"/>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c r="AA929" s="348"/>
      <c r="AB929" s="348"/>
      <c r="AC929" s="348"/>
      <c r="AD929" s="348"/>
      <c r="AE929" s="348"/>
    </row>
    <row r="930">
      <c r="A930" s="376"/>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c r="AA930" s="348"/>
      <c r="AB930" s="348"/>
      <c r="AC930" s="348"/>
      <c r="AD930" s="348"/>
      <c r="AE930" s="348"/>
    </row>
    <row r="931">
      <c r="A931" s="376"/>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c r="AA931" s="348"/>
      <c r="AB931" s="348"/>
      <c r="AC931" s="348"/>
      <c r="AD931" s="348"/>
      <c r="AE931" s="348"/>
    </row>
    <row r="932">
      <c r="A932" s="376"/>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c r="AA932" s="348"/>
      <c r="AB932" s="348"/>
      <c r="AC932" s="348"/>
      <c r="AD932" s="348"/>
      <c r="AE932" s="348"/>
    </row>
    <row r="933">
      <c r="A933" s="376"/>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c r="AA933" s="348"/>
      <c r="AB933" s="348"/>
      <c r="AC933" s="348"/>
      <c r="AD933" s="348"/>
      <c r="AE933" s="348"/>
    </row>
    <row r="934">
      <c r="A934" s="376"/>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c r="AA934" s="348"/>
      <c r="AB934" s="348"/>
      <c r="AC934" s="348"/>
      <c r="AD934" s="348"/>
      <c r="AE934" s="348"/>
    </row>
    <row r="935">
      <c r="A935" s="376"/>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c r="AA935" s="348"/>
      <c r="AB935" s="348"/>
      <c r="AC935" s="348"/>
      <c r="AD935" s="348"/>
      <c r="AE935" s="348"/>
    </row>
    <row r="936">
      <c r="A936" s="376"/>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c r="AA936" s="348"/>
      <c r="AB936" s="348"/>
      <c r="AC936" s="348"/>
      <c r="AD936" s="348"/>
      <c r="AE936" s="348"/>
    </row>
    <row r="937">
      <c r="A937" s="376"/>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c r="AA937" s="348"/>
      <c r="AB937" s="348"/>
      <c r="AC937" s="348"/>
      <c r="AD937" s="348"/>
      <c r="AE937" s="348"/>
    </row>
    <row r="938">
      <c r="A938" s="376"/>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c r="AA938" s="348"/>
      <c r="AB938" s="348"/>
      <c r="AC938" s="348"/>
      <c r="AD938" s="348"/>
      <c r="AE938" s="348"/>
    </row>
    <row r="939">
      <c r="A939" s="376"/>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c r="AA939" s="348"/>
      <c r="AB939" s="348"/>
      <c r="AC939" s="348"/>
      <c r="AD939" s="348"/>
      <c r="AE939" s="348"/>
    </row>
    <row r="940">
      <c r="A940" s="376"/>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c r="AA940" s="348"/>
      <c r="AB940" s="348"/>
      <c r="AC940" s="348"/>
      <c r="AD940" s="348"/>
      <c r="AE940" s="348"/>
    </row>
    <row r="941">
      <c r="A941" s="376"/>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c r="AA941" s="348"/>
      <c r="AB941" s="348"/>
      <c r="AC941" s="348"/>
      <c r="AD941" s="348"/>
      <c r="AE941" s="348"/>
    </row>
    <row r="942">
      <c r="A942" s="376"/>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c r="AA942" s="348"/>
      <c r="AB942" s="348"/>
      <c r="AC942" s="348"/>
      <c r="AD942" s="348"/>
      <c r="AE942" s="348"/>
    </row>
    <row r="943">
      <c r="A943" s="376"/>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c r="AA943" s="348"/>
      <c r="AB943" s="348"/>
      <c r="AC943" s="348"/>
      <c r="AD943" s="348"/>
      <c r="AE943" s="348"/>
    </row>
    <row r="944">
      <c r="A944" s="376"/>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c r="AA944" s="348"/>
      <c r="AB944" s="348"/>
      <c r="AC944" s="348"/>
      <c r="AD944" s="348"/>
      <c r="AE944" s="348"/>
    </row>
    <row r="945">
      <c r="A945" s="376"/>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c r="AA945" s="348"/>
      <c r="AB945" s="348"/>
      <c r="AC945" s="348"/>
      <c r="AD945" s="348"/>
      <c r="AE945" s="348"/>
    </row>
    <row r="946">
      <c r="A946" s="376"/>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c r="AA946" s="348"/>
      <c r="AB946" s="348"/>
      <c r="AC946" s="348"/>
      <c r="AD946" s="348"/>
      <c r="AE946" s="348"/>
    </row>
    <row r="947">
      <c r="A947" s="376"/>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c r="AA947" s="348"/>
      <c r="AB947" s="348"/>
      <c r="AC947" s="348"/>
      <c r="AD947" s="348"/>
      <c r="AE947" s="348"/>
    </row>
    <row r="948">
      <c r="A948" s="376"/>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c r="AA948" s="348"/>
      <c r="AB948" s="348"/>
      <c r="AC948" s="348"/>
      <c r="AD948" s="348"/>
      <c r="AE948" s="348"/>
    </row>
    <row r="949">
      <c r="A949" s="376"/>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c r="AA949" s="348"/>
      <c r="AB949" s="348"/>
      <c r="AC949" s="348"/>
      <c r="AD949" s="348"/>
      <c r="AE949" s="348"/>
    </row>
    <row r="950">
      <c r="A950" s="376"/>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c r="AA950" s="348"/>
      <c r="AB950" s="348"/>
      <c r="AC950" s="348"/>
      <c r="AD950" s="348"/>
      <c r="AE950" s="348"/>
    </row>
    <row r="951">
      <c r="A951" s="376"/>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c r="AA951" s="348"/>
      <c r="AB951" s="348"/>
      <c r="AC951" s="348"/>
      <c r="AD951" s="348"/>
      <c r="AE951" s="348"/>
    </row>
    <row r="952">
      <c r="A952" s="376"/>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c r="AA952" s="348"/>
      <c r="AB952" s="348"/>
      <c r="AC952" s="348"/>
      <c r="AD952" s="348"/>
      <c r="AE952" s="348"/>
    </row>
    <row r="953">
      <c r="A953" s="376"/>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c r="AA953" s="348"/>
      <c r="AB953" s="348"/>
      <c r="AC953" s="348"/>
      <c r="AD953" s="348"/>
      <c r="AE953" s="348"/>
    </row>
    <row r="954">
      <c r="A954" s="376"/>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c r="AA954" s="348"/>
      <c r="AB954" s="348"/>
      <c r="AC954" s="348"/>
      <c r="AD954" s="348"/>
      <c r="AE954" s="348"/>
    </row>
    <row r="955">
      <c r="A955" s="376"/>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c r="AA955" s="348"/>
      <c r="AB955" s="348"/>
      <c r="AC955" s="348"/>
      <c r="AD955" s="348"/>
      <c r="AE955" s="348"/>
    </row>
    <row r="956">
      <c r="A956" s="376"/>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c r="AA956" s="348"/>
      <c r="AB956" s="348"/>
      <c r="AC956" s="348"/>
      <c r="AD956" s="348"/>
      <c r="AE956" s="348"/>
    </row>
    <row r="957">
      <c r="A957" s="376"/>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c r="AA957" s="348"/>
      <c r="AB957" s="348"/>
      <c r="AC957" s="348"/>
      <c r="AD957" s="348"/>
      <c r="AE957" s="348"/>
    </row>
    <row r="958">
      <c r="A958" s="376"/>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c r="AA958" s="348"/>
      <c r="AB958" s="348"/>
      <c r="AC958" s="348"/>
      <c r="AD958" s="348"/>
      <c r="AE958" s="348"/>
    </row>
    <row r="959">
      <c r="A959" s="376"/>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c r="AA959" s="348"/>
      <c r="AB959" s="348"/>
      <c r="AC959" s="348"/>
      <c r="AD959" s="348"/>
      <c r="AE959" s="348"/>
    </row>
    <row r="960">
      <c r="A960" s="376"/>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c r="AA960" s="348"/>
      <c r="AB960" s="348"/>
      <c r="AC960" s="348"/>
      <c r="AD960" s="348"/>
      <c r="AE960" s="348"/>
    </row>
    <row r="961">
      <c r="A961" s="376"/>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c r="AA961" s="348"/>
      <c r="AB961" s="348"/>
      <c r="AC961" s="348"/>
      <c r="AD961" s="348"/>
      <c r="AE961" s="348"/>
    </row>
    <row r="962">
      <c r="A962" s="376"/>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c r="AA962" s="348"/>
      <c r="AB962" s="348"/>
      <c r="AC962" s="348"/>
      <c r="AD962" s="348"/>
      <c r="AE962" s="348"/>
    </row>
    <row r="963">
      <c r="A963" s="376"/>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c r="AA963" s="348"/>
      <c r="AB963" s="348"/>
      <c r="AC963" s="348"/>
      <c r="AD963" s="348"/>
      <c r="AE963" s="348"/>
    </row>
    <row r="964">
      <c r="A964" s="376"/>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c r="AA964" s="348"/>
      <c r="AB964" s="348"/>
      <c r="AC964" s="348"/>
      <c r="AD964" s="348"/>
      <c r="AE964" s="348"/>
    </row>
    <row r="965">
      <c r="A965" s="376"/>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c r="AA965" s="348"/>
      <c r="AB965" s="348"/>
      <c r="AC965" s="348"/>
      <c r="AD965" s="348"/>
      <c r="AE965" s="348"/>
    </row>
    <row r="966">
      <c r="A966" s="376"/>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c r="AA966" s="348"/>
      <c r="AB966" s="348"/>
      <c r="AC966" s="348"/>
      <c r="AD966" s="348"/>
      <c r="AE966" s="348"/>
    </row>
    <row r="967">
      <c r="A967" s="376"/>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c r="AA967" s="348"/>
      <c r="AB967" s="348"/>
      <c r="AC967" s="348"/>
      <c r="AD967" s="348"/>
      <c r="AE967" s="348"/>
    </row>
    <row r="968">
      <c r="A968" s="376"/>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c r="AA968" s="348"/>
      <c r="AB968" s="348"/>
      <c r="AC968" s="348"/>
      <c r="AD968" s="348"/>
      <c r="AE968" s="348"/>
    </row>
    <row r="969">
      <c r="A969" s="376"/>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c r="AA969" s="348"/>
      <c r="AB969" s="348"/>
      <c r="AC969" s="348"/>
      <c r="AD969" s="348"/>
      <c r="AE969" s="348"/>
    </row>
    <row r="970">
      <c r="A970" s="376"/>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c r="AA970" s="348"/>
      <c r="AB970" s="348"/>
      <c r="AC970" s="348"/>
      <c r="AD970" s="348"/>
      <c r="AE970" s="348"/>
    </row>
    <row r="971">
      <c r="A971" s="376"/>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c r="AA971" s="348"/>
      <c r="AB971" s="348"/>
      <c r="AC971" s="348"/>
      <c r="AD971" s="348"/>
      <c r="AE971" s="348"/>
    </row>
    <row r="972">
      <c r="A972" s="376"/>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c r="AA972" s="348"/>
      <c r="AB972" s="348"/>
      <c r="AC972" s="348"/>
      <c r="AD972" s="348"/>
      <c r="AE972" s="348"/>
    </row>
    <row r="973">
      <c r="A973" s="376"/>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c r="AA973" s="348"/>
      <c r="AB973" s="348"/>
      <c r="AC973" s="348"/>
      <c r="AD973" s="348"/>
      <c r="AE973" s="348"/>
    </row>
    <row r="974">
      <c r="A974" s="376"/>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c r="AA974" s="348"/>
      <c r="AB974" s="348"/>
      <c r="AC974" s="348"/>
      <c r="AD974" s="348"/>
      <c r="AE974" s="348"/>
    </row>
    <row r="975">
      <c r="A975" s="376"/>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c r="AA975" s="348"/>
      <c r="AB975" s="348"/>
      <c r="AC975" s="348"/>
      <c r="AD975" s="348"/>
      <c r="AE975" s="348"/>
    </row>
    <row r="976">
      <c r="A976" s="376"/>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c r="AA976" s="348"/>
      <c r="AB976" s="348"/>
      <c r="AC976" s="348"/>
      <c r="AD976" s="348"/>
      <c r="AE976" s="348"/>
    </row>
    <row r="977">
      <c r="A977" s="376"/>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c r="AA977" s="348"/>
      <c r="AB977" s="348"/>
      <c r="AC977" s="348"/>
      <c r="AD977" s="348"/>
      <c r="AE977" s="348"/>
    </row>
    <row r="978">
      <c r="A978" s="376"/>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c r="AA978" s="348"/>
      <c r="AB978" s="348"/>
      <c r="AC978" s="348"/>
      <c r="AD978" s="348"/>
      <c r="AE978" s="348"/>
    </row>
    <row r="979">
      <c r="A979" s="376"/>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c r="AA979" s="348"/>
      <c r="AB979" s="348"/>
      <c r="AC979" s="348"/>
      <c r="AD979" s="348"/>
      <c r="AE979" s="348"/>
    </row>
    <row r="980">
      <c r="A980" s="376"/>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c r="AA980" s="348"/>
      <c r="AB980" s="348"/>
      <c r="AC980" s="348"/>
      <c r="AD980" s="348"/>
      <c r="AE980" s="348"/>
    </row>
    <row r="981">
      <c r="A981" s="376"/>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c r="AA981" s="348"/>
      <c r="AB981" s="348"/>
      <c r="AC981" s="348"/>
      <c r="AD981" s="348"/>
      <c r="AE981" s="348"/>
    </row>
    <row r="982">
      <c r="A982" s="376"/>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c r="AA982" s="348"/>
      <c r="AB982" s="348"/>
      <c r="AC982" s="348"/>
      <c r="AD982" s="348"/>
      <c r="AE982" s="348"/>
    </row>
    <row r="983">
      <c r="A983" s="376"/>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c r="AA983" s="348"/>
      <c r="AB983" s="348"/>
      <c r="AC983" s="348"/>
      <c r="AD983" s="348"/>
      <c r="AE983" s="348"/>
    </row>
    <row r="984">
      <c r="A984" s="376"/>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c r="AA984" s="348"/>
      <c r="AB984" s="348"/>
      <c r="AC984" s="348"/>
      <c r="AD984" s="348"/>
      <c r="AE984" s="348"/>
    </row>
    <row r="985">
      <c r="A985" s="376"/>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c r="AA985" s="348"/>
      <c r="AB985" s="348"/>
      <c r="AC985" s="348"/>
      <c r="AD985" s="348"/>
      <c r="AE985" s="348"/>
    </row>
    <row r="986">
      <c r="A986" s="376"/>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c r="AA986" s="348"/>
      <c r="AB986" s="348"/>
      <c r="AC986" s="348"/>
      <c r="AD986" s="348"/>
      <c r="AE986" s="348"/>
    </row>
    <row r="987">
      <c r="A987" s="376"/>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c r="AA987" s="348"/>
      <c r="AB987" s="348"/>
      <c r="AC987" s="348"/>
      <c r="AD987" s="348"/>
      <c r="AE987" s="348"/>
    </row>
    <row r="988">
      <c r="A988" s="376"/>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c r="AA988" s="348"/>
      <c r="AB988" s="348"/>
      <c r="AC988" s="348"/>
      <c r="AD988" s="348"/>
      <c r="AE988" s="348"/>
    </row>
    <row r="989">
      <c r="A989" s="376"/>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c r="AA989" s="348"/>
      <c r="AB989" s="348"/>
      <c r="AC989" s="348"/>
      <c r="AD989" s="348"/>
      <c r="AE989" s="348"/>
    </row>
    <row r="990">
      <c r="A990" s="376"/>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c r="AA990" s="348"/>
      <c r="AB990" s="348"/>
      <c r="AC990" s="348"/>
      <c r="AD990" s="348"/>
      <c r="AE990" s="348"/>
    </row>
    <row r="991">
      <c r="A991" s="376"/>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c r="AA991" s="348"/>
      <c r="AB991" s="348"/>
      <c r="AC991" s="348"/>
      <c r="AD991" s="348"/>
      <c r="AE991" s="348"/>
    </row>
    <row r="992">
      <c r="A992" s="376"/>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c r="AA992" s="348"/>
      <c r="AB992" s="348"/>
      <c r="AC992" s="348"/>
      <c r="AD992" s="348"/>
      <c r="AE992" s="348"/>
    </row>
    <row r="993">
      <c r="A993" s="376"/>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c r="AA993" s="348"/>
      <c r="AB993" s="348"/>
      <c r="AC993" s="348"/>
      <c r="AD993" s="348"/>
      <c r="AE993" s="348"/>
    </row>
    <row r="994">
      <c r="A994" s="376"/>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c r="AA994" s="348"/>
      <c r="AB994" s="348"/>
      <c r="AC994" s="348"/>
      <c r="AD994" s="348"/>
      <c r="AE994" s="348"/>
    </row>
    <row r="995">
      <c r="A995" s="376"/>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c r="AA995" s="348"/>
      <c r="AB995" s="348"/>
      <c r="AC995" s="348"/>
      <c r="AD995" s="348"/>
      <c r="AE995" s="348"/>
    </row>
    <row r="996">
      <c r="A996" s="376"/>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c r="AA996" s="348"/>
      <c r="AB996" s="348"/>
      <c r="AC996" s="348"/>
      <c r="AD996" s="348"/>
      <c r="AE996" s="348"/>
    </row>
    <row r="997">
      <c r="A997" s="376"/>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c r="AA997" s="348"/>
      <c r="AB997" s="348"/>
      <c r="AC997" s="348"/>
      <c r="AD997" s="348"/>
      <c r="AE997" s="348"/>
    </row>
    <row r="998">
      <c r="A998" s="376"/>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c r="AA998" s="348"/>
      <c r="AB998" s="348"/>
      <c r="AC998" s="348"/>
      <c r="AD998" s="348"/>
      <c r="AE998" s="348"/>
    </row>
    <row r="999">
      <c r="A999" s="376"/>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c r="AA999" s="348"/>
      <c r="AB999" s="348"/>
      <c r="AC999" s="348"/>
      <c r="AD999" s="348"/>
      <c r="AE999" s="348"/>
    </row>
    <row r="1000">
      <c r="A1000" s="376"/>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c r="AA1000" s="348"/>
      <c r="AB1000" s="348"/>
      <c r="AC1000" s="348"/>
      <c r="AD1000" s="348"/>
      <c r="AE1000" s="348"/>
    </row>
    <row r="1001">
      <c r="A1001" s="376"/>
      <c r="B1001" s="348"/>
      <c r="C1001" s="348"/>
      <c r="D1001" s="348"/>
      <c r="E1001" s="348"/>
      <c r="F1001" s="348"/>
      <c r="G1001" s="348"/>
      <c r="H1001" s="348"/>
      <c r="I1001" s="348"/>
      <c r="J1001" s="348"/>
      <c r="K1001" s="348"/>
      <c r="L1001" s="348"/>
      <c r="M1001" s="348"/>
      <c r="N1001" s="348"/>
      <c r="O1001" s="348"/>
      <c r="P1001" s="348"/>
      <c r="Q1001" s="348"/>
      <c r="R1001" s="348"/>
      <c r="S1001" s="348"/>
      <c r="T1001" s="348"/>
      <c r="U1001" s="348"/>
      <c r="V1001" s="348"/>
      <c r="W1001" s="348"/>
      <c r="X1001" s="348"/>
      <c r="Y1001" s="348"/>
      <c r="Z1001" s="348"/>
      <c r="AA1001" s="348"/>
      <c r="AB1001" s="348"/>
      <c r="AC1001" s="348"/>
      <c r="AD1001" s="348"/>
      <c r="AE1001" s="348"/>
    </row>
    <row r="1002">
      <c r="A1002" s="376"/>
      <c r="B1002" s="348"/>
      <c r="C1002" s="348"/>
      <c r="D1002" s="348"/>
      <c r="E1002" s="348"/>
      <c r="F1002" s="348"/>
      <c r="G1002" s="348"/>
      <c r="H1002" s="348"/>
      <c r="I1002" s="348"/>
      <c r="J1002" s="348"/>
      <c r="K1002" s="348"/>
      <c r="L1002" s="348"/>
      <c r="M1002" s="348"/>
      <c r="N1002" s="348"/>
      <c r="O1002" s="348"/>
      <c r="P1002" s="348"/>
      <c r="Q1002" s="348"/>
      <c r="R1002" s="348"/>
      <c r="S1002" s="348"/>
      <c r="T1002" s="348"/>
      <c r="U1002" s="348"/>
      <c r="V1002" s="348"/>
      <c r="W1002" s="348"/>
      <c r="X1002" s="348"/>
      <c r="Y1002" s="348"/>
      <c r="Z1002" s="348"/>
      <c r="AA1002" s="348"/>
      <c r="AB1002" s="348"/>
      <c r="AC1002" s="348"/>
      <c r="AD1002" s="348"/>
      <c r="AE1002" s="348"/>
    </row>
    <row r="1003">
      <c r="A1003" s="376"/>
      <c r="B1003" s="348"/>
      <c r="C1003" s="348"/>
      <c r="D1003" s="348"/>
      <c r="E1003" s="348"/>
      <c r="F1003" s="348"/>
      <c r="G1003" s="348"/>
      <c r="H1003" s="348"/>
      <c r="I1003" s="348"/>
      <c r="J1003" s="348"/>
      <c r="K1003" s="348"/>
      <c r="L1003" s="348"/>
      <c r="M1003" s="348"/>
      <c r="N1003" s="348"/>
      <c r="O1003" s="348"/>
      <c r="P1003" s="348"/>
      <c r="Q1003" s="348"/>
      <c r="R1003" s="348"/>
      <c r="S1003" s="348"/>
      <c r="T1003" s="348"/>
      <c r="U1003" s="348"/>
      <c r="V1003" s="348"/>
      <c r="W1003" s="348"/>
      <c r="X1003" s="348"/>
      <c r="Y1003" s="348"/>
      <c r="Z1003" s="348"/>
      <c r="AA1003" s="348"/>
      <c r="AB1003" s="348"/>
      <c r="AC1003" s="348"/>
      <c r="AD1003" s="348"/>
      <c r="AE1003" s="348"/>
    </row>
    <row r="1004">
      <c r="A1004" s="376"/>
      <c r="B1004" s="348"/>
      <c r="C1004" s="348"/>
      <c r="D1004" s="348"/>
      <c r="E1004" s="348"/>
      <c r="F1004" s="348"/>
      <c r="G1004" s="348"/>
      <c r="H1004" s="348"/>
      <c r="I1004" s="348"/>
      <c r="J1004" s="348"/>
      <c r="K1004" s="348"/>
      <c r="L1004" s="348"/>
      <c r="M1004" s="348"/>
      <c r="N1004" s="348"/>
      <c r="O1004" s="348"/>
      <c r="P1004" s="348"/>
      <c r="Q1004" s="348"/>
      <c r="R1004" s="348"/>
      <c r="S1004" s="348"/>
      <c r="T1004" s="348"/>
      <c r="U1004" s="348"/>
      <c r="V1004" s="348"/>
      <c r="W1004" s="348"/>
      <c r="X1004" s="348"/>
      <c r="Y1004" s="348"/>
      <c r="Z1004" s="348"/>
      <c r="AA1004" s="348"/>
      <c r="AB1004" s="348"/>
      <c r="AC1004" s="348"/>
      <c r="AD1004" s="348"/>
      <c r="AE1004" s="348"/>
    </row>
    <row r="1005">
      <c r="A1005" s="376"/>
      <c r="B1005" s="348"/>
      <c r="C1005" s="348"/>
      <c r="D1005" s="348"/>
      <c r="E1005" s="348"/>
      <c r="F1005" s="348"/>
      <c r="G1005" s="348"/>
      <c r="H1005" s="348"/>
      <c r="I1005" s="348"/>
      <c r="J1005" s="348"/>
      <c r="K1005" s="348"/>
      <c r="L1005" s="348"/>
      <c r="M1005" s="348"/>
      <c r="N1005" s="348"/>
      <c r="O1005" s="348"/>
      <c r="P1005" s="348"/>
      <c r="Q1005" s="348"/>
      <c r="R1005" s="348"/>
      <c r="S1005" s="348"/>
      <c r="T1005" s="348"/>
      <c r="U1005" s="348"/>
      <c r="V1005" s="348"/>
      <c r="W1005" s="348"/>
      <c r="X1005" s="348"/>
      <c r="Y1005" s="348"/>
      <c r="Z1005" s="348"/>
      <c r="AA1005" s="348"/>
      <c r="AB1005" s="348"/>
      <c r="AC1005" s="348"/>
      <c r="AD1005" s="348"/>
      <c r="AE1005" s="348"/>
    </row>
    <row r="1006">
      <c r="A1006" s="376"/>
      <c r="B1006" s="348"/>
      <c r="C1006" s="348"/>
      <c r="D1006" s="348"/>
      <c r="E1006" s="348"/>
      <c r="F1006" s="348"/>
      <c r="G1006" s="348"/>
      <c r="H1006" s="348"/>
      <c r="I1006" s="348"/>
      <c r="J1006" s="348"/>
      <c r="K1006" s="348"/>
      <c r="L1006" s="348"/>
      <c r="M1006" s="348"/>
      <c r="N1006" s="348"/>
      <c r="O1006" s="348"/>
      <c r="P1006" s="348"/>
      <c r="Q1006" s="348"/>
      <c r="R1006" s="348"/>
      <c r="S1006" s="348"/>
      <c r="T1006" s="348"/>
      <c r="U1006" s="348"/>
      <c r="V1006" s="348"/>
      <c r="W1006" s="348"/>
      <c r="X1006" s="348"/>
      <c r="Y1006" s="348"/>
      <c r="Z1006" s="348"/>
      <c r="AA1006" s="348"/>
      <c r="AB1006" s="348"/>
      <c r="AC1006" s="348"/>
      <c r="AD1006" s="348"/>
      <c r="AE1006" s="348"/>
    </row>
    <row r="1007">
      <c r="A1007" s="376"/>
      <c r="B1007" s="348"/>
      <c r="C1007" s="348"/>
      <c r="D1007" s="348"/>
      <c r="E1007" s="348"/>
      <c r="F1007" s="348"/>
      <c r="G1007" s="348"/>
      <c r="H1007" s="348"/>
      <c r="I1007" s="348"/>
      <c r="J1007" s="348"/>
      <c r="K1007" s="348"/>
      <c r="L1007" s="348"/>
      <c r="M1007" s="348"/>
      <c r="N1007" s="348"/>
      <c r="O1007" s="348"/>
      <c r="P1007" s="348"/>
      <c r="Q1007" s="348"/>
      <c r="R1007" s="348"/>
      <c r="S1007" s="348"/>
      <c r="T1007" s="348"/>
      <c r="U1007" s="348"/>
      <c r="V1007" s="348"/>
      <c r="W1007" s="348"/>
      <c r="X1007" s="348"/>
      <c r="Y1007" s="348"/>
      <c r="Z1007" s="348"/>
      <c r="AA1007" s="348"/>
      <c r="AB1007" s="348"/>
      <c r="AC1007" s="348"/>
      <c r="AD1007" s="348"/>
      <c r="AE1007" s="348"/>
    </row>
    <row r="1008">
      <c r="A1008" s="376"/>
      <c r="B1008" s="348"/>
      <c r="C1008" s="348"/>
      <c r="D1008" s="348"/>
      <c r="E1008" s="348"/>
      <c r="F1008" s="348"/>
      <c r="G1008" s="348"/>
      <c r="H1008" s="348"/>
      <c r="I1008" s="348"/>
      <c r="J1008" s="348"/>
      <c r="K1008" s="348"/>
      <c r="L1008" s="348"/>
      <c r="M1008" s="348"/>
      <c r="N1008" s="348"/>
      <c r="O1008" s="348"/>
      <c r="P1008" s="348"/>
      <c r="Q1008" s="348"/>
      <c r="R1008" s="348"/>
      <c r="S1008" s="348"/>
      <c r="T1008" s="348"/>
      <c r="U1008" s="348"/>
      <c r="V1008" s="348"/>
      <c r="W1008" s="348"/>
      <c r="X1008" s="348"/>
      <c r="Y1008" s="348"/>
      <c r="Z1008" s="348"/>
      <c r="AA1008" s="348"/>
      <c r="AB1008" s="348"/>
      <c r="AC1008" s="348"/>
      <c r="AD1008" s="348"/>
      <c r="AE1008" s="348"/>
    </row>
    <row r="1009">
      <c r="A1009" s="376"/>
      <c r="B1009" s="348"/>
      <c r="C1009" s="348"/>
      <c r="D1009" s="348"/>
      <c r="E1009" s="348"/>
      <c r="F1009" s="348"/>
      <c r="G1009" s="348"/>
      <c r="H1009" s="348"/>
      <c r="I1009" s="348"/>
      <c r="J1009" s="348"/>
      <c r="K1009" s="348"/>
      <c r="L1009" s="348"/>
      <c r="M1009" s="348"/>
      <c r="N1009" s="348"/>
      <c r="O1009" s="348"/>
      <c r="P1009" s="348"/>
      <c r="Q1009" s="348"/>
      <c r="R1009" s="348"/>
      <c r="S1009" s="348"/>
      <c r="T1009" s="348"/>
      <c r="U1009" s="348"/>
      <c r="V1009" s="348"/>
      <c r="W1009" s="348"/>
      <c r="X1009" s="348"/>
      <c r="Y1009" s="348"/>
      <c r="Z1009" s="348"/>
      <c r="AA1009" s="348"/>
      <c r="AB1009" s="348"/>
      <c r="AC1009" s="348"/>
      <c r="AD1009" s="348"/>
      <c r="AE1009" s="348"/>
    </row>
    <row r="1010">
      <c r="A1010" s="376"/>
      <c r="B1010" s="348"/>
      <c r="C1010" s="348"/>
      <c r="D1010" s="348"/>
      <c r="E1010" s="348"/>
      <c r="F1010" s="348"/>
      <c r="G1010" s="348"/>
      <c r="H1010" s="348"/>
      <c r="I1010" s="348"/>
      <c r="J1010" s="348"/>
      <c r="K1010" s="348"/>
      <c r="L1010" s="348"/>
      <c r="M1010" s="348"/>
      <c r="N1010" s="348"/>
      <c r="O1010" s="348"/>
      <c r="P1010" s="348"/>
      <c r="Q1010" s="348"/>
      <c r="R1010" s="348"/>
      <c r="S1010" s="348"/>
      <c r="T1010" s="348"/>
      <c r="U1010" s="348"/>
      <c r="V1010" s="348"/>
      <c r="W1010" s="348"/>
      <c r="X1010" s="348"/>
      <c r="Y1010" s="348"/>
      <c r="Z1010" s="348"/>
      <c r="AA1010" s="348"/>
      <c r="AB1010" s="348"/>
      <c r="AC1010" s="348"/>
      <c r="AD1010" s="348"/>
      <c r="AE1010" s="348"/>
    </row>
    <row r="1011">
      <c r="A1011" s="376"/>
      <c r="B1011" s="348"/>
      <c r="C1011" s="348"/>
      <c r="D1011" s="348"/>
      <c r="E1011" s="348"/>
      <c r="F1011" s="348"/>
      <c r="G1011" s="348"/>
      <c r="H1011" s="348"/>
      <c r="I1011" s="348"/>
      <c r="J1011" s="348"/>
      <c r="K1011" s="348"/>
      <c r="L1011" s="348"/>
      <c r="M1011" s="348"/>
      <c r="N1011" s="348"/>
      <c r="O1011" s="348"/>
      <c r="P1011" s="348"/>
      <c r="Q1011" s="348"/>
      <c r="R1011" s="348"/>
      <c r="S1011" s="348"/>
      <c r="T1011" s="348"/>
      <c r="U1011" s="348"/>
      <c r="V1011" s="348"/>
      <c r="W1011" s="348"/>
      <c r="X1011" s="348"/>
      <c r="Y1011" s="348"/>
      <c r="Z1011" s="348"/>
      <c r="AA1011" s="348"/>
      <c r="AB1011" s="348"/>
      <c r="AC1011" s="348"/>
      <c r="AD1011" s="348"/>
      <c r="AE1011" s="348"/>
    </row>
    <row r="1012">
      <c r="A1012" s="376"/>
      <c r="B1012" s="348"/>
      <c r="C1012" s="348"/>
      <c r="D1012" s="348"/>
      <c r="E1012" s="348"/>
      <c r="F1012" s="348"/>
      <c r="G1012" s="348"/>
      <c r="H1012" s="348"/>
      <c r="I1012" s="348"/>
      <c r="J1012" s="348"/>
      <c r="K1012" s="348"/>
      <c r="L1012" s="348"/>
      <c r="M1012" s="348"/>
      <c r="N1012" s="348"/>
      <c r="O1012" s="348"/>
      <c r="P1012" s="348"/>
      <c r="Q1012" s="348"/>
      <c r="R1012" s="348"/>
      <c r="S1012" s="348"/>
      <c r="T1012" s="348"/>
      <c r="U1012" s="348"/>
      <c r="V1012" s="348"/>
      <c r="W1012" s="348"/>
      <c r="X1012" s="348"/>
      <c r="Y1012" s="348"/>
      <c r="Z1012" s="348"/>
      <c r="AA1012" s="348"/>
      <c r="AB1012" s="348"/>
      <c r="AC1012" s="348"/>
      <c r="AD1012" s="348"/>
      <c r="AE1012" s="348"/>
    </row>
    <row r="1013">
      <c r="A1013" s="376"/>
      <c r="B1013" s="348"/>
      <c r="C1013" s="348"/>
      <c r="D1013" s="348"/>
      <c r="E1013" s="348"/>
      <c r="F1013" s="348"/>
      <c r="G1013" s="348"/>
      <c r="H1013" s="348"/>
      <c r="I1013" s="348"/>
      <c r="J1013" s="348"/>
      <c r="K1013" s="348"/>
      <c r="L1013" s="348"/>
      <c r="M1013" s="348"/>
      <c r="N1013" s="348"/>
      <c r="O1013" s="348"/>
      <c r="P1013" s="348"/>
      <c r="Q1013" s="348"/>
      <c r="R1013" s="348"/>
      <c r="S1013" s="348"/>
      <c r="T1013" s="348"/>
      <c r="U1013" s="348"/>
      <c r="V1013" s="348"/>
      <c r="W1013" s="348"/>
      <c r="X1013" s="348"/>
      <c r="Y1013" s="348"/>
      <c r="Z1013" s="348"/>
      <c r="AA1013" s="348"/>
      <c r="AB1013" s="348"/>
      <c r="AC1013" s="348"/>
      <c r="AD1013" s="348"/>
      <c r="AE1013" s="348"/>
    </row>
    <row r="1014">
      <c r="A1014" s="376"/>
      <c r="B1014" s="348"/>
      <c r="C1014" s="348"/>
      <c r="D1014" s="348"/>
      <c r="E1014" s="348"/>
      <c r="F1014" s="348"/>
      <c r="G1014" s="348"/>
      <c r="H1014" s="348"/>
      <c r="I1014" s="348"/>
      <c r="J1014" s="348"/>
      <c r="K1014" s="348"/>
      <c r="L1014" s="348"/>
      <c r="M1014" s="348"/>
      <c r="N1014" s="348"/>
      <c r="O1014" s="348"/>
      <c r="P1014" s="348"/>
      <c r="Q1014" s="348"/>
      <c r="R1014" s="348"/>
      <c r="S1014" s="348"/>
      <c r="T1014" s="348"/>
      <c r="U1014" s="348"/>
      <c r="V1014" s="348"/>
      <c r="W1014" s="348"/>
      <c r="X1014" s="348"/>
      <c r="Y1014" s="348"/>
      <c r="Z1014" s="348"/>
      <c r="AA1014" s="348"/>
      <c r="AB1014" s="348"/>
      <c r="AC1014" s="348"/>
      <c r="AD1014" s="348"/>
      <c r="AE1014" s="348"/>
    </row>
    <row r="1015">
      <c r="A1015" s="376"/>
      <c r="B1015" s="348"/>
      <c r="C1015" s="348"/>
      <c r="D1015" s="348"/>
      <c r="E1015" s="348"/>
      <c r="F1015" s="348"/>
      <c r="G1015" s="348"/>
      <c r="H1015" s="348"/>
      <c r="I1015" s="348"/>
      <c r="J1015" s="348"/>
      <c r="K1015" s="348"/>
      <c r="L1015" s="348"/>
      <c r="M1015" s="348"/>
      <c r="N1015" s="348"/>
      <c r="O1015" s="348"/>
      <c r="P1015" s="348"/>
      <c r="Q1015" s="348"/>
      <c r="R1015" s="348"/>
      <c r="S1015" s="348"/>
      <c r="T1015" s="348"/>
      <c r="U1015" s="348"/>
      <c r="V1015" s="348"/>
      <c r="W1015" s="348"/>
      <c r="X1015" s="348"/>
      <c r="Y1015" s="348"/>
      <c r="Z1015" s="348"/>
      <c r="AA1015" s="348"/>
      <c r="AB1015" s="348"/>
      <c r="AC1015" s="348"/>
      <c r="AD1015" s="348"/>
      <c r="AE1015" s="348"/>
    </row>
    <row r="1016">
      <c r="A1016" s="376"/>
      <c r="B1016" s="348"/>
      <c r="C1016" s="348"/>
      <c r="D1016" s="348"/>
      <c r="E1016" s="348"/>
      <c r="F1016" s="348"/>
      <c r="G1016" s="348"/>
      <c r="H1016" s="348"/>
      <c r="I1016" s="348"/>
      <c r="J1016" s="348"/>
      <c r="K1016" s="348"/>
      <c r="L1016" s="348"/>
      <c r="M1016" s="348"/>
      <c r="N1016" s="348"/>
      <c r="O1016" s="348"/>
      <c r="P1016" s="348"/>
      <c r="Q1016" s="348"/>
      <c r="R1016" s="348"/>
      <c r="S1016" s="348"/>
      <c r="T1016" s="348"/>
      <c r="U1016" s="348"/>
      <c r="V1016" s="348"/>
      <c r="W1016" s="348"/>
      <c r="X1016" s="348"/>
      <c r="Y1016" s="348"/>
      <c r="Z1016" s="348"/>
      <c r="AA1016" s="348"/>
      <c r="AB1016" s="348"/>
      <c r="AC1016" s="348"/>
      <c r="AD1016" s="348"/>
      <c r="AE1016" s="348"/>
    </row>
    <row r="1017">
      <c r="A1017" s="376"/>
      <c r="B1017" s="348"/>
      <c r="C1017" s="348"/>
      <c r="D1017" s="348"/>
      <c r="E1017" s="348"/>
      <c r="F1017" s="348"/>
      <c r="G1017" s="348"/>
      <c r="H1017" s="348"/>
      <c r="I1017" s="348"/>
      <c r="J1017" s="348"/>
      <c r="K1017" s="348"/>
      <c r="L1017" s="348"/>
      <c r="M1017" s="348"/>
      <c r="N1017" s="348"/>
      <c r="O1017" s="348"/>
      <c r="P1017" s="348"/>
      <c r="Q1017" s="348"/>
      <c r="R1017" s="348"/>
      <c r="S1017" s="348"/>
      <c r="T1017" s="348"/>
      <c r="U1017" s="348"/>
      <c r="V1017" s="348"/>
      <c r="W1017" s="348"/>
      <c r="X1017" s="348"/>
      <c r="Y1017" s="348"/>
      <c r="Z1017" s="348"/>
      <c r="AA1017" s="348"/>
      <c r="AB1017" s="348"/>
      <c r="AC1017" s="348"/>
      <c r="AD1017" s="348"/>
      <c r="AE1017" s="348"/>
    </row>
    <row r="1018">
      <c r="A1018" s="376"/>
      <c r="B1018" s="348"/>
      <c r="C1018" s="348"/>
      <c r="D1018" s="348"/>
      <c r="E1018" s="348"/>
      <c r="F1018" s="348"/>
      <c r="G1018" s="348"/>
      <c r="H1018" s="348"/>
      <c r="I1018" s="348"/>
      <c r="J1018" s="348"/>
      <c r="K1018" s="348"/>
      <c r="L1018" s="348"/>
      <c r="M1018" s="348"/>
      <c r="N1018" s="348"/>
      <c r="O1018" s="348"/>
      <c r="P1018" s="348"/>
      <c r="Q1018" s="348"/>
      <c r="R1018" s="348"/>
      <c r="S1018" s="348"/>
      <c r="T1018" s="348"/>
      <c r="U1018" s="348"/>
      <c r="V1018" s="348"/>
      <c r="W1018" s="348"/>
      <c r="X1018" s="348"/>
      <c r="Y1018" s="348"/>
      <c r="Z1018" s="348"/>
      <c r="AA1018" s="348"/>
      <c r="AB1018" s="348"/>
      <c r="AC1018" s="348"/>
      <c r="AD1018" s="348"/>
      <c r="AE1018" s="348"/>
    </row>
    <row r="1019">
      <c r="A1019" s="376"/>
      <c r="B1019" s="348"/>
      <c r="C1019" s="348"/>
      <c r="D1019" s="348"/>
      <c r="E1019" s="348"/>
      <c r="F1019" s="348"/>
      <c r="G1019" s="348"/>
      <c r="H1019" s="348"/>
      <c r="I1019" s="348"/>
      <c r="J1019" s="348"/>
      <c r="K1019" s="348"/>
      <c r="L1019" s="348"/>
      <c r="M1019" s="348"/>
      <c r="N1019" s="348"/>
      <c r="O1019" s="348"/>
      <c r="P1019" s="348"/>
      <c r="Q1019" s="348"/>
      <c r="R1019" s="348"/>
      <c r="S1019" s="348"/>
      <c r="T1019" s="348"/>
      <c r="U1019" s="348"/>
      <c r="V1019" s="348"/>
      <c r="W1019" s="348"/>
      <c r="X1019" s="348"/>
      <c r="Y1019" s="348"/>
      <c r="Z1019" s="348"/>
      <c r="AA1019" s="348"/>
      <c r="AB1019" s="348"/>
      <c r="AC1019" s="348"/>
      <c r="AD1019" s="348"/>
      <c r="AE1019" s="348"/>
    </row>
    <row r="1020">
      <c r="A1020" s="376"/>
      <c r="B1020" s="348"/>
      <c r="C1020" s="348"/>
      <c r="D1020" s="348"/>
      <c r="E1020" s="348"/>
      <c r="F1020" s="348"/>
      <c r="G1020" s="348"/>
      <c r="H1020" s="348"/>
      <c r="I1020" s="348"/>
      <c r="J1020" s="348"/>
      <c r="K1020" s="348"/>
      <c r="L1020" s="348"/>
      <c r="M1020" s="348"/>
      <c r="N1020" s="348"/>
      <c r="O1020" s="348"/>
      <c r="P1020" s="348"/>
      <c r="Q1020" s="348"/>
      <c r="R1020" s="348"/>
      <c r="S1020" s="348"/>
      <c r="T1020" s="348"/>
      <c r="U1020" s="348"/>
      <c r="V1020" s="348"/>
      <c r="W1020" s="348"/>
      <c r="X1020" s="348"/>
      <c r="Y1020" s="348"/>
      <c r="Z1020" s="348"/>
      <c r="AA1020" s="348"/>
      <c r="AB1020" s="348"/>
      <c r="AC1020" s="348"/>
      <c r="AD1020" s="348"/>
      <c r="AE1020" s="348"/>
    </row>
    <row r="1021">
      <c r="A1021" s="376"/>
      <c r="B1021" s="348"/>
      <c r="C1021" s="348"/>
      <c r="D1021" s="348"/>
      <c r="E1021" s="348"/>
      <c r="F1021" s="348"/>
      <c r="G1021" s="348"/>
      <c r="H1021" s="348"/>
      <c r="I1021" s="348"/>
      <c r="J1021" s="348"/>
      <c r="K1021" s="348"/>
      <c r="L1021" s="348"/>
      <c r="M1021" s="348"/>
      <c r="N1021" s="348"/>
      <c r="O1021" s="348"/>
      <c r="P1021" s="348"/>
      <c r="Q1021" s="348"/>
      <c r="R1021" s="348"/>
      <c r="S1021" s="348"/>
      <c r="T1021" s="348"/>
      <c r="U1021" s="348"/>
      <c r="V1021" s="348"/>
      <c r="W1021" s="348"/>
      <c r="X1021" s="348"/>
      <c r="Y1021" s="348"/>
      <c r="Z1021" s="348"/>
      <c r="AA1021" s="348"/>
      <c r="AB1021" s="348"/>
      <c r="AC1021" s="348"/>
      <c r="AD1021" s="348"/>
      <c r="AE1021" s="348"/>
    </row>
    <row r="1022">
      <c r="A1022" s="376"/>
      <c r="B1022" s="348"/>
      <c r="C1022" s="348"/>
      <c r="D1022" s="348"/>
      <c r="E1022" s="348"/>
      <c r="F1022" s="348"/>
      <c r="G1022" s="348"/>
      <c r="H1022" s="348"/>
      <c r="I1022" s="348"/>
      <c r="J1022" s="348"/>
      <c r="K1022" s="348"/>
      <c r="L1022" s="348"/>
      <c r="M1022" s="348"/>
      <c r="N1022" s="348"/>
      <c r="O1022" s="348"/>
      <c r="P1022" s="348"/>
      <c r="Q1022" s="348"/>
      <c r="R1022" s="348"/>
      <c r="S1022" s="348"/>
      <c r="T1022" s="348"/>
      <c r="U1022" s="348"/>
      <c r="V1022" s="348"/>
      <c r="W1022" s="348"/>
      <c r="X1022" s="348"/>
      <c r="Y1022" s="348"/>
      <c r="Z1022" s="348"/>
      <c r="AA1022" s="348"/>
      <c r="AB1022" s="348"/>
      <c r="AC1022" s="348"/>
      <c r="AD1022" s="348"/>
      <c r="AE1022" s="348"/>
    </row>
    <row r="1023">
      <c r="A1023" s="376"/>
      <c r="B1023" s="348"/>
      <c r="C1023" s="348"/>
      <c r="D1023" s="348"/>
      <c r="E1023" s="348"/>
      <c r="F1023" s="348"/>
      <c r="G1023" s="348"/>
      <c r="H1023" s="348"/>
      <c r="I1023" s="348"/>
      <c r="J1023" s="348"/>
      <c r="K1023" s="348"/>
      <c r="L1023" s="348"/>
      <c r="M1023" s="348"/>
      <c r="N1023" s="348"/>
      <c r="O1023" s="348"/>
      <c r="P1023" s="348"/>
      <c r="Q1023" s="348"/>
      <c r="R1023" s="348"/>
      <c r="S1023" s="348"/>
      <c r="T1023" s="348"/>
      <c r="U1023" s="348"/>
      <c r="V1023" s="348"/>
      <c r="W1023" s="348"/>
      <c r="X1023" s="348"/>
      <c r="Y1023" s="348"/>
      <c r="Z1023" s="348"/>
      <c r="AA1023" s="348"/>
      <c r="AB1023" s="348"/>
      <c r="AC1023" s="348"/>
      <c r="AD1023" s="348"/>
      <c r="AE1023" s="348"/>
    </row>
    <row r="1024">
      <c r="A1024" s="376"/>
      <c r="B1024" s="348"/>
      <c r="C1024" s="348"/>
      <c r="D1024" s="348"/>
      <c r="E1024" s="348"/>
      <c r="F1024" s="348"/>
      <c r="G1024" s="348"/>
      <c r="H1024" s="348"/>
      <c r="I1024" s="348"/>
      <c r="J1024" s="348"/>
      <c r="K1024" s="348"/>
      <c r="L1024" s="348"/>
      <c r="M1024" s="348"/>
      <c r="N1024" s="348"/>
      <c r="O1024" s="348"/>
      <c r="P1024" s="348"/>
      <c r="Q1024" s="348"/>
      <c r="R1024" s="348"/>
      <c r="S1024" s="348"/>
      <c r="T1024" s="348"/>
      <c r="U1024" s="348"/>
      <c r="V1024" s="348"/>
      <c r="W1024" s="348"/>
      <c r="X1024" s="348"/>
      <c r="Y1024" s="348"/>
      <c r="Z1024" s="348"/>
      <c r="AA1024" s="348"/>
      <c r="AB1024" s="348"/>
      <c r="AC1024" s="348"/>
      <c r="AD1024" s="348"/>
      <c r="AE1024" s="348"/>
    </row>
    <row r="1025">
      <c r="A1025" s="376"/>
      <c r="B1025" s="348"/>
      <c r="C1025" s="348"/>
      <c r="D1025" s="348"/>
      <c r="E1025" s="348"/>
      <c r="F1025" s="348"/>
      <c r="G1025" s="348"/>
      <c r="H1025" s="348"/>
      <c r="I1025" s="348"/>
      <c r="J1025" s="348"/>
      <c r="K1025" s="348"/>
      <c r="L1025" s="348"/>
      <c r="M1025" s="348"/>
      <c r="N1025" s="348"/>
      <c r="O1025" s="348"/>
      <c r="P1025" s="348"/>
      <c r="Q1025" s="348"/>
      <c r="R1025" s="348"/>
      <c r="S1025" s="348"/>
      <c r="T1025" s="348"/>
      <c r="U1025" s="348"/>
      <c r="V1025" s="348"/>
      <c r="W1025" s="348"/>
      <c r="X1025" s="348"/>
      <c r="Y1025" s="348"/>
      <c r="Z1025" s="348"/>
      <c r="AA1025" s="348"/>
      <c r="AB1025" s="348"/>
      <c r="AC1025" s="348"/>
      <c r="AD1025" s="348"/>
      <c r="AE1025" s="348"/>
    </row>
    <row r="1026">
      <c r="A1026" s="376"/>
      <c r="B1026" s="348"/>
      <c r="C1026" s="348"/>
      <c r="D1026" s="348"/>
      <c r="E1026" s="348"/>
      <c r="F1026" s="348"/>
      <c r="G1026" s="348"/>
      <c r="H1026" s="348"/>
      <c r="I1026" s="348"/>
      <c r="J1026" s="348"/>
      <c r="K1026" s="348"/>
      <c r="L1026" s="348"/>
      <c r="M1026" s="348"/>
      <c r="N1026" s="348"/>
      <c r="O1026" s="348"/>
      <c r="P1026" s="348"/>
      <c r="Q1026" s="348"/>
      <c r="R1026" s="348"/>
      <c r="S1026" s="348"/>
      <c r="T1026" s="348"/>
      <c r="U1026" s="348"/>
      <c r="V1026" s="348"/>
      <c r="W1026" s="348"/>
      <c r="X1026" s="348"/>
      <c r="Y1026" s="348"/>
      <c r="Z1026" s="348"/>
      <c r="AA1026" s="348"/>
      <c r="AB1026" s="348"/>
      <c r="AC1026" s="348"/>
      <c r="AD1026" s="348"/>
      <c r="AE1026" s="348"/>
    </row>
    <row r="1027">
      <c r="A1027" s="376"/>
      <c r="B1027" s="348"/>
      <c r="C1027" s="348"/>
      <c r="D1027" s="348"/>
      <c r="E1027" s="348"/>
      <c r="F1027" s="348"/>
      <c r="G1027" s="348"/>
      <c r="H1027" s="348"/>
      <c r="I1027" s="348"/>
      <c r="J1027" s="348"/>
      <c r="K1027" s="348"/>
      <c r="L1027" s="348"/>
      <c r="M1027" s="348"/>
      <c r="N1027" s="348"/>
      <c r="O1027" s="348"/>
      <c r="P1027" s="348"/>
      <c r="Q1027" s="348"/>
      <c r="R1027" s="348"/>
      <c r="S1027" s="348"/>
      <c r="T1027" s="348"/>
      <c r="U1027" s="348"/>
      <c r="V1027" s="348"/>
      <c r="W1027" s="348"/>
      <c r="X1027" s="348"/>
      <c r="Y1027" s="348"/>
      <c r="Z1027" s="348"/>
      <c r="AA1027" s="348"/>
      <c r="AB1027" s="348"/>
      <c r="AC1027" s="348"/>
      <c r="AD1027" s="348"/>
      <c r="AE1027" s="348"/>
    </row>
    <row r="1028">
      <c r="A1028" s="376"/>
      <c r="B1028" s="348"/>
      <c r="C1028" s="348"/>
      <c r="D1028" s="348"/>
      <c r="E1028" s="348"/>
      <c r="F1028" s="348"/>
      <c r="G1028" s="348"/>
      <c r="H1028" s="348"/>
      <c r="I1028" s="348"/>
      <c r="J1028" s="348"/>
      <c r="K1028" s="348"/>
      <c r="L1028" s="348"/>
      <c r="M1028" s="348"/>
      <c r="N1028" s="348"/>
      <c r="O1028" s="348"/>
      <c r="P1028" s="348"/>
      <c r="Q1028" s="348"/>
      <c r="R1028" s="348"/>
      <c r="S1028" s="348"/>
      <c r="T1028" s="348"/>
      <c r="U1028" s="348"/>
      <c r="V1028" s="348"/>
      <c r="W1028" s="348"/>
      <c r="X1028" s="348"/>
      <c r="Y1028" s="348"/>
      <c r="Z1028" s="348"/>
      <c r="AA1028" s="348"/>
      <c r="AB1028" s="348"/>
      <c r="AC1028" s="348"/>
      <c r="AD1028" s="348"/>
      <c r="AE1028" s="348"/>
    </row>
    <row r="1029">
      <c r="A1029" s="376"/>
      <c r="B1029" s="348"/>
      <c r="C1029" s="348"/>
      <c r="D1029" s="348"/>
      <c r="E1029" s="348"/>
      <c r="F1029" s="348"/>
      <c r="G1029" s="348"/>
      <c r="H1029" s="348"/>
      <c r="I1029" s="348"/>
      <c r="J1029" s="348"/>
      <c r="K1029" s="348"/>
      <c r="L1029" s="348"/>
      <c r="M1029" s="348"/>
      <c r="N1029" s="348"/>
      <c r="O1029" s="348"/>
      <c r="P1029" s="348"/>
      <c r="Q1029" s="348"/>
      <c r="R1029" s="348"/>
      <c r="S1029" s="348"/>
      <c r="T1029" s="348"/>
      <c r="U1029" s="348"/>
      <c r="V1029" s="348"/>
      <c r="W1029" s="348"/>
      <c r="X1029" s="348"/>
      <c r="Y1029" s="348"/>
      <c r="Z1029" s="348"/>
      <c r="AA1029" s="348"/>
      <c r="AB1029" s="348"/>
      <c r="AC1029" s="348"/>
      <c r="AD1029" s="348"/>
      <c r="AE1029" s="348"/>
    </row>
    <row r="1030">
      <c r="A1030" s="376"/>
      <c r="B1030" s="348"/>
      <c r="C1030" s="348"/>
      <c r="D1030" s="348"/>
      <c r="E1030" s="348"/>
      <c r="F1030" s="348"/>
      <c r="G1030" s="348"/>
      <c r="H1030" s="348"/>
      <c r="I1030" s="348"/>
      <c r="J1030" s="348"/>
      <c r="K1030" s="348"/>
      <c r="L1030" s="348"/>
      <c r="M1030" s="348"/>
      <c r="N1030" s="348"/>
      <c r="O1030" s="348"/>
      <c r="P1030" s="348"/>
      <c r="Q1030" s="348"/>
      <c r="R1030" s="348"/>
      <c r="S1030" s="348"/>
      <c r="T1030" s="348"/>
      <c r="U1030" s="348"/>
      <c r="V1030" s="348"/>
      <c r="W1030" s="348"/>
      <c r="X1030" s="348"/>
      <c r="Y1030" s="348"/>
      <c r="Z1030" s="348"/>
      <c r="AA1030" s="348"/>
      <c r="AB1030" s="348"/>
      <c r="AC1030" s="348"/>
      <c r="AD1030" s="348"/>
      <c r="AE1030" s="348"/>
    </row>
    <row r="1031">
      <c r="A1031" s="376"/>
      <c r="B1031" s="348"/>
      <c r="C1031" s="348"/>
      <c r="D1031" s="348"/>
      <c r="E1031" s="348"/>
      <c r="F1031" s="348"/>
      <c r="G1031" s="348"/>
      <c r="H1031" s="348"/>
      <c r="I1031" s="348"/>
      <c r="J1031" s="348"/>
      <c r="K1031" s="348"/>
      <c r="L1031" s="348"/>
      <c r="M1031" s="348"/>
      <c r="N1031" s="348"/>
      <c r="O1031" s="348"/>
      <c r="P1031" s="348"/>
      <c r="Q1031" s="348"/>
      <c r="R1031" s="348"/>
      <c r="S1031" s="348"/>
      <c r="T1031" s="348"/>
      <c r="U1031" s="348"/>
      <c r="V1031" s="348"/>
      <c r="W1031" s="348"/>
      <c r="X1031" s="348"/>
      <c r="Y1031" s="348"/>
      <c r="Z1031" s="348"/>
      <c r="AA1031" s="348"/>
      <c r="AB1031" s="348"/>
      <c r="AC1031" s="348"/>
      <c r="AD1031" s="348"/>
      <c r="AE1031" s="348"/>
    </row>
    <row r="1032">
      <c r="A1032" s="376"/>
      <c r="B1032" s="348"/>
      <c r="C1032" s="348"/>
      <c r="D1032" s="348"/>
      <c r="E1032" s="348"/>
      <c r="F1032" s="348"/>
      <c r="G1032" s="348"/>
      <c r="H1032" s="348"/>
      <c r="I1032" s="348"/>
      <c r="J1032" s="348"/>
      <c r="K1032" s="348"/>
      <c r="L1032" s="348"/>
      <c r="M1032" s="348"/>
      <c r="N1032" s="348"/>
      <c r="O1032" s="348"/>
      <c r="P1032" s="348"/>
      <c r="Q1032" s="348"/>
      <c r="R1032" s="348"/>
      <c r="S1032" s="348"/>
      <c r="T1032" s="348"/>
      <c r="U1032" s="348"/>
      <c r="V1032" s="348"/>
      <c r="W1032" s="348"/>
      <c r="X1032" s="348"/>
      <c r="Y1032" s="348"/>
      <c r="Z1032" s="348"/>
      <c r="AA1032" s="348"/>
      <c r="AB1032" s="348"/>
      <c r="AC1032" s="348"/>
      <c r="AD1032" s="348"/>
      <c r="AE1032" s="348"/>
    </row>
    <row r="1033">
      <c r="A1033" s="376"/>
      <c r="B1033" s="348"/>
      <c r="C1033" s="348"/>
      <c r="D1033" s="348"/>
      <c r="E1033" s="348"/>
      <c r="F1033" s="348"/>
      <c r="G1033" s="348"/>
      <c r="H1033" s="348"/>
      <c r="I1033" s="348"/>
      <c r="J1033" s="348"/>
      <c r="K1033" s="348"/>
      <c r="L1033" s="348"/>
      <c r="M1033" s="348"/>
      <c r="N1033" s="348"/>
      <c r="O1033" s="348"/>
      <c r="P1033" s="348"/>
      <c r="Q1033" s="348"/>
      <c r="R1033" s="348"/>
      <c r="S1033" s="348"/>
      <c r="T1033" s="348"/>
      <c r="U1033" s="348"/>
      <c r="V1033" s="348"/>
      <c r="W1033" s="348"/>
      <c r="X1033" s="348"/>
      <c r="Y1033" s="348"/>
      <c r="Z1033" s="348"/>
      <c r="AA1033" s="348"/>
      <c r="AB1033" s="348"/>
      <c r="AC1033" s="348"/>
      <c r="AD1033" s="348"/>
      <c r="AE1033" s="348"/>
    </row>
    <row r="1034">
      <c r="A1034" s="376"/>
      <c r="B1034" s="348"/>
      <c r="C1034" s="348"/>
      <c r="D1034" s="348"/>
      <c r="E1034" s="348"/>
      <c r="F1034" s="348"/>
      <c r="G1034" s="348"/>
      <c r="H1034" s="348"/>
      <c r="I1034" s="348"/>
      <c r="J1034" s="348"/>
      <c r="K1034" s="348"/>
      <c r="L1034" s="348"/>
      <c r="M1034" s="348"/>
      <c r="N1034" s="348"/>
      <c r="O1034" s="348"/>
      <c r="P1034" s="348"/>
      <c r="Q1034" s="348"/>
      <c r="R1034" s="348"/>
      <c r="S1034" s="348"/>
      <c r="T1034" s="348"/>
      <c r="U1034" s="348"/>
      <c r="V1034" s="348"/>
      <c r="W1034" s="348"/>
      <c r="X1034" s="348"/>
      <c r="Y1034" s="348"/>
      <c r="Z1034" s="348"/>
      <c r="AA1034" s="348"/>
      <c r="AB1034" s="348"/>
      <c r="AC1034" s="348"/>
      <c r="AD1034" s="348"/>
      <c r="AE1034" s="348"/>
    </row>
    <row r="1035">
      <c r="A1035" s="376"/>
      <c r="B1035" s="348"/>
      <c r="C1035" s="348"/>
      <c r="D1035" s="348"/>
      <c r="E1035" s="348"/>
      <c r="F1035" s="348"/>
      <c r="G1035" s="348"/>
      <c r="H1035" s="348"/>
      <c r="I1035" s="348"/>
      <c r="J1035" s="348"/>
      <c r="K1035" s="348"/>
      <c r="L1035" s="348"/>
      <c r="M1035" s="348"/>
      <c r="N1035" s="348"/>
      <c r="O1035" s="348"/>
      <c r="P1035" s="348"/>
      <c r="Q1035" s="348"/>
      <c r="R1035" s="348"/>
      <c r="S1035" s="348"/>
      <c r="T1035" s="348"/>
      <c r="U1035" s="348"/>
      <c r="V1035" s="348"/>
      <c r="W1035" s="348"/>
      <c r="X1035" s="348"/>
      <c r="Y1035" s="348"/>
      <c r="Z1035" s="348"/>
      <c r="AA1035" s="348"/>
      <c r="AB1035" s="348"/>
      <c r="AC1035" s="348"/>
      <c r="AD1035" s="348"/>
      <c r="AE1035" s="348"/>
    </row>
    <row r="1036">
      <c r="A1036" s="376"/>
      <c r="B1036" s="348"/>
      <c r="C1036" s="348"/>
      <c r="D1036" s="348"/>
      <c r="E1036" s="348"/>
      <c r="F1036" s="348"/>
      <c r="G1036" s="348"/>
      <c r="H1036" s="348"/>
      <c r="I1036" s="348"/>
      <c r="J1036" s="348"/>
      <c r="K1036" s="348"/>
      <c r="L1036" s="348"/>
      <c r="M1036" s="348"/>
      <c r="N1036" s="348"/>
      <c r="O1036" s="348"/>
      <c r="P1036" s="348"/>
      <c r="Q1036" s="348"/>
      <c r="R1036" s="348"/>
      <c r="S1036" s="348"/>
      <c r="T1036" s="348"/>
      <c r="U1036" s="348"/>
      <c r="V1036" s="348"/>
      <c r="W1036" s="348"/>
      <c r="X1036" s="348"/>
      <c r="Y1036" s="348"/>
      <c r="Z1036" s="348"/>
      <c r="AA1036" s="348"/>
      <c r="AB1036" s="348"/>
      <c r="AC1036" s="348"/>
      <c r="AD1036" s="348"/>
      <c r="AE1036" s="348"/>
    </row>
    <row r="1037">
      <c r="A1037" s="376"/>
      <c r="B1037" s="348"/>
      <c r="C1037" s="348"/>
      <c r="D1037" s="348"/>
      <c r="E1037" s="348"/>
      <c r="F1037" s="348"/>
      <c r="G1037" s="348"/>
      <c r="H1037" s="348"/>
      <c r="I1037" s="348"/>
      <c r="J1037" s="348"/>
      <c r="K1037" s="348"/>
      <c r="L1037" s="348"/>
      <c r="M1037" s="348"/>
      <c r="N1037" s="348"/>
      <c r="O1037" s="348"/>
      <c r="P1037" s="348"/>
      <c r="Q1037" s="348"/>
      <c r="R1037" s="348"/>
      <c r="S1037" s="348"/>
      <c r="T1037" s="348"/>
      <c r="U1037" s="348"/>
      <c r="V1037" s="348"/>
      <c r="W1037" s="348"/>
      <c r="X1037" s="348"/>
      <c r="Y1037" s="348"/>
      <c r="Z1037" s="348"/>
      <c r="AA1037" s="348"/>
      <c r="AB1037" s="348"/>
      <c r="AC1037" s="348"/>
      <c r="AD1037" s="348"/>
      <c r="AE1037" s="348"/>
    </row>
    <row r="1038">
      <c r="A1038" s="376"/>
      <c r="B1038" s="348"/>
      <c r="C1038" s="348"/>
      <c r="D1038" s="348"/>
      <c r="E1038" s="348"/>
      <c r="F1038" s="348"/>
      <c r="G1038" s="348"/>
      <c r="H1038" s="348"/>
      <c r="I1038" s="348"/>
      <c r="J1038" s="348"/>
      <c r="K1038" s="348"/>
      <c r="L1038" s="348"/>
      <c r="M1038" s="348"/>
      <c r="N1038" s="348"/>
      <c r="O1038" s="348"/>
      <c r="P1038" s="348"/>
      <c r="Q1038" s="348"/>
      <c r="R1038" s="348"/>
      <c r="S1038" s="348"/>
      <c r="T1038" s="348"/>
      <c r="U1038" s="348"/>
      <c r="V1038" s="348"/>
      <c r="W1038" s="348"/>
      <c r="X1038" s="348"/>
      <c r="Y1038" s="348"/>
      <c r="Z1038" s="348"/>
      <c r="AA1038" s="348"/>
      <c r="AB1038" s="348"/>
      <c r="AC1038" s="348"/>
      <c r="AD1038" s="348"/>
      <c r="AE1038" s="348"/>
    </row>
    <row r="1039">
      <c r="A1039" s="376"/>
      <c r="B1039" s="348"/>
      <c r="C1039" s="348"/>
      <c r="D1039" s="348"/>
      <c r="E1039" s="348"/>
      <c r="F1039" s="348"/>
      <c r="G1039" s="348"/>
      <c r="H1039" s="348"/>
      <c r="I1039" s="348"/>
      <c r="J1039" s="348"/>
      <c r="K1039" s="348"/>
      <c r="L1039" s="348"/>
      <c r="M1039" s="348"/>
      <c r="N1039" s="348"/>
      <c r="O1039" s="348"/>
      <c r="P1039" s="348"/>
      <c r="Q1039" s="348"/>
      <c r="R1039" s="348"/>
      <c r="S1039" s="348"/>
      <c r="T1039" s="348"/>
      <c r="U1039" s="348"/>
      <c r="V1039" s="348"/>
      <c r="W1039" s="348"/>
      <c r="X1039" s="348"/>
      <c r="Y1039" s="348"/>
      <c r="Z1039" s="348"/>
      <c r="AA1039" s="348"/>
      <c r="AB1039" s="348"/>
      <c r="AC1039" s="348"/>
      <c r="AD1039" s="348"/>
      <c r="AE1039" s="348"/>
    </row>
    <row r="1040">
      <c r="A1040" s="376"/>
      <c r="B1040" s="348"/>
      <c r="C1040" s="348"/>
      <c r="D1040" s="348"/>
      <c r="E1040" s="348"/>
      <c r="F1040" s="348"/>
      <c r="G1040" s="348"/>
      <c r="H1040" s="348"/>
      <c r="I1040" s="348"/>
      <c r="J1040" s="348"/>
      <c r="K1040" s="348"/>
      <c r="L1040" s="348"/>
      <c r="M1040" s="348"/>
      <c r="N1040" s="348"/>
      <c r="O1040" s="348"/>
      <c r="P1040" s="348"/>
      <c r="Q1040" s="348"/>
      <c r="R1040" s="348"/>
      <c r="S1040" s="348"/>
      <c r="T1040" s="348"/>
      <c r="U1040" s="348"/>
      <c r="V1040" s="348"/>
      <c r="W1040" s="348"/>
      <c r="X1040" s="348"/>
      <c r="Y1040" s="348"/>
      <c r="Z1040" s="348"/>
      <c r="AA1040" s="348"/>
      <c r="AB1040" s="348"/>
      <c r="AC1040" s="348"/>
      <c r="AD1040" s="348"/>
      <c r="AE1040" s="348"/>
    </row>
    <row r="1041">
      <c r="A1041" s="376"/>
      <c r="B1041" s="348"/>
      <c r="C1041" s="348"/>
      <c r="D1041" s="348"/>
      <c r="E1041" s="348"/>
      <c r="F1041" s="348"/>
      <c r="G1041" s="348"/>
      <c r="H1041" s="348"/>
      <c r="I1041" s="348"/>
      <c r="J1041" s="348"/>
      <c r="K1041" s="348"/>
      <c r="L1041" s="348"/>
      <c r="M1041" s="348"/>
      <c r="N1041" s="348"/>
      <c r="O1041" s="348"/>
      <c r="P1041" s="348"/>
      <c r="Q1041" s="348"/>
      <c r="R1041" s="348"/>
      <c r="S1041" s="348"/>
      <c r="T1041" s="348"/>
      <c r="U1041" s="348"/>
      <c r="V1041" s="348"/>
      <c r="W1041" s="348"/>
      <c r="X1041" s="348"/>
      <c r="Y1041" s="348"/>
      <c r="Z1041" s="348"/>
      <c r="AA1041" s="348"/>
      <c r="AB1041" s="348"/>
      <c r="AC1041" s="348"/>
      <c r="AD1041" s="348"/>
      <c r="AE1041" s="348"/>
    </row>
    <row r="1042">
      <c r="A1042" s="376"/>
      <c r="B1042" s="348"/>
      <c r="C1042" s="348"/>
      <c r="D1042" s="348"/>
      <c r="E1042" s="348"/>
      <c r="F1042" s="348"/>
      <c r="G1042" s="348"/>
      <c r="H1042" s="348"/>
      <c r="I1042" s="348"/>
      <c r="J1042" s="348"/>
      <c r="K1042" s="348"/>
      <c r="L1042" s="348"/>
      <c r="M1042" s="348"/>
      <c r="N1042" s="348"/>
      <c r="O1042" s="348"/>
      <c r="P1042" s="348"/>
      <c r="Q1042" s="348"/>
      <c r="R1042" s="348"/>
      <c r="S1042" s="348"/>
      <c r="T1042" s="348"/>
      <c r="U1042" s="348"/>
      <c r="V1042" s="348"/>
      <c r="W1042" s="348"/>
      <c r="X1042" s="348"/>
      <c r="Y1042" s="348"/>
      <c r="Z1042" s="348"/>
      <c r="AA1042" s="348"/>
      <c r="AB1042" s="348"/>
      <c r="AC1042" s="348"/>
      <c r="AD1042" s="348"/>
      <c r="AE1042" s="348"/>
    </row>
    <row r="1043">
      <c r="A1043" s="376"/>
      <c r="B1043" s="348"/>
      <c r="C1043" s="348"/>
      <c r="D1043" s="348"/>
      <c r="E1043" s="348"/>
      <c r="F1043" s="348"/>
      <c r="G1043" s="348"/>
      <c r="H1043" s="348"/>
      <c r="I1043" s="348"/>
      <c r="J1043" s="348"/>
      <c r="K1043" s="348"/>
      <c r="L1043" s="348"/>
      <c r="M1043" s="348"/>
      <c r="N1043" s="348"/>
      <c r="O1043" s="348"/>
      <c r="P1043" s="348"/>
      <c r="Q1043" s="348"/>
      <c r="R1043" s="348"/>
      <c r="S1043" s="348"/>
      <c r="T1043" s="348"/>
      <c r="U1043" s="348"/>
      <c r="V1043" s="348"/>
      <c r="W1043" s="348"/>
      <c r="X1043" s="348"/>
      <c r="Y1043" s="348"/>
      <c r="Z1043" s="348"/>
      <c r="AA1043" s="348"/>
      <c r="AB1043" s="348"/>
      <c r="AC1043" s="348"/>
      <c r="AD1043" s="348"/>
      <c r="AE1043" s="348"/>
    </row>
    <row r="1044">
      <c r="A1044" s="376"/>
      <c r="B1044" s="348"/>
      <c r="C1044" s="348"/>
      <c r="D1044" s="348"/>
      <c r="E1044" s="348"/>
      <c r="F1044" s="348"/>
      <c r="G1044" s="348"/>
      <c r="H1044" s="348"/>
      <c r="I1044" s="348"/>
      <c r="J1044" s="348"/>
      <c r="K1044" s="348"/>
      <c r="L1044" s="348"/>
      <c r="M1044" s="348"/>
      <c r="N1044" s="348"/>
      <c r="O1044" s="348"/>
      <c r="P1044" s="348"/>
      <c r="Q1044" s="348"/>
      <c r="R1044" s="348"/>
      <c r="S1044" s="348"/>
      <c r="T1044" s="348"/>
      <c r="U1044" s="348"/>
      <c r="V1044" s="348"/>
      <c r="W1044" s="348"/>
      <c r="X1044" s="348"/>
      <c r="Y1044" s="348"/>
      <c r="Z1044" s="348"/>
      <c r="AA1044" s="348"/>
      <c r="AB1044" s="348"/>
      <c r="AC1044" s="348"/>
      <c r="AD1044" s="348"/>
      <c r="AE1044" s="348"/>
    </row>
    <row r="1045">
      <c r="A1045" s="376"/>
      <c r="B1045" s="348"/>
      <c r="C1045" s="348"/>
      <c r="D1045" s="348"/>
      <c r="E1045" s="348"/>
      <c r="F1045" s="348"/>
      <c r="G1045" s="348"/>
      <c r="H1045" s="348"/>
      <c r="I1045" s="348"/>
      <c r="J1045" s="348"/>
      <c r="K1045" s="348"/>
      <c r="L1045" s="348"/>
      <c r="M1045" s="348"/>
      <c r="N1045" s="348"/>
      <c r="O1045" s="348"/>
      <c r="P1045" s="348"/>
      <c r="Q1045" s="348"/>
      <c r="R1045" s="348"/>
      <c r="S1045" s="348"/>
      <c r="T1045" s="348"/>
      <c r="U1045" s="348"/>
      <c r="V1045" s="348"/>
      <c r="W1045" s="348"/>
      <c r="X1045" s="348"/>
      <c r="Y1045" s="348"/>
      <c r="Z1045" s="348"/>
      <c r="AA1045" s="348"/>
      <c r="AB1045" s="348"/>
      <c r="AC1045" s="348"/>
      <c r="AD1045" s="348"/>
      <c r="AE1045" s="348"/>
    </row>
    <row r="1046">
      <c r="A1046" s="376"/>
      <c r="B1046" s="348"/>
      <c r="C1046" s="348"/>
      <c r="D1046" s="348"/>
      <c r="E1046" s="348"/>
      <c r="F1046" s="348"/>
      <c r="G1046" s="348"/>
      <c r="H1046" s="348"/>
      <c r="I1046" s="348"/>
      <c r="J1046" s="348"/>
      <c r="K1046" s="348"/>
      <c r="L1046" s="348"/>
      <c r="M1046" s="348"/>
      <c r="N1046" s="348"/>
      <c r="O1046" s="348"/>
      <c r="P1046" s="348"/>
      <c r="Q1046" s="348"/>
      <c r="R1046" s="348"/>
      <c r="S1046" s="348"/>
      <c r="T1046" s="348"/>
      <c r="U1046" s="348"/>
      <c r="V1046" s="348"/>
      <c r="W1046" s="348"/>
      <c r="X1046" s="348"/>
      <c r="Y1046" s="348"/>
      <c r="Z1046" s="348"/>
      <c r="AA1046" s="348"/>
      <c r="AB1046" s="348"/>
      <c r="AC1046" s="348"/>
      <c r="AD1046" s="348"/>
      <c r="AE1046" s="348"/>
    </row>
    <row r="1047">
      <c r="A1047" s="376"/>
      <c r="B1047" s="348"/>
      <c r="C1047" s="348"/>
      <c r="D1047" s="348"/>
      <c r="E1047" s="348"/>
      <c r="F1047" s="348"/>
      <c r="G1047" s="348"/>
      <c r="H1047" s="348"/>
      <c r="I1047" s="348"/>
      <c r="J1047" s="348"/>
      <c r="K1047" s="348"/>
      <c r="L1047" s="348"/>
      <c r="M1047" s="348"/>
      <c r="N1047" s="348"/>
      <c r="O1047" s="348"/>
      <c r="P1047" s="348"/>
      <c r="Q1047" s="348"/>
      <c r="R1047" s="348"/>
      <c r="S1047" s="348"/>
      <c r="T1047" s="348"/>
      <c r="U1047" s="348"/>
      <c r="V1047" s="348"/>
      <c r="W1047" s="348"/>
      <c r="X1047" s="348"/>
      <c r="Y1047" s="348"/>
      <c r="Z1047" s="348"/>
      <c r="AA1047" s="348"/>
      <c r="AB1047" s="348"/>
      <c r="AC1047" s="348"/>
      <c r="AD1047" s="348"/>
      <c r="AE1047" s="348"/>
    </row>
    <row r="1048">
      <c r="A1048" s="376"/>
      <c r="B1048" s="348"/>
      <c r="C1048" s="348"/>
      <c r="D1048" s="348"/>
      <c r="E1048" s="348"/>
      <c r="F1048" s="348"/>
      <c r="G1048" s="348"/>
      <c r="H1048" s="348"/>
      <c r="I1048" s="348"/>
      <c r="J1048" s="348"/>
      <c r="K1048" s="348"/>
      <c r="L1048" s="348"/>
      <c r="M1048" s="348"/>
      <c r="N1048" s="348"/>
      <c r="O1048" s="348"/>
      <c r="P1048" s="348"/>
      <c r="Q1048" s="348"/>
      <c r="R1048" s="348"/>
      <c r="S1048" s="348"/>
      <c r="T1048" s="348"/>
      <c r="U1048" s="348"/>
      <c r="V1048" s="348"/>
      <c r="W1048" s="348"/>
      <c r="X1048" s="348"/>
      <c r="Y1048" s="348"/>
      <c r="Z1048" s="348"/>
      <c r="AA1048" s="348"/>
      <c r="AB1048" s="348"/>
      <c r="AC1048" s="348"/>
      <c r="AD1048" s="348"/>
      <c r="AE1048" s="348"/>
    </row>
    <row r="1049">
      <c r="A1049" s="376"/>
      <c r="B1049" s="348"/>
      <c r="C1049" s="348"/>
      <c r="D1049" s="348"/>
      <c r="E1049" s="348"/>
      <c r="F1049" s="348"/>
      <c r="G1049" s="348"/>
      <c r="H1049" s="348"/>
      <c r="I1049" s="348"/>
      <c r="J1049" s="348"/>
      <c r="K1049" s="348"/>
      <c r="L1049" s="348"/>
      <c r="M1049" s="348"/>
      <c r="N1049" s="348"/>
      <c r="O1049" s="348"/>
      <c r="P1049" s="348"/>
      <c r="Q1049" s="348"/>
      <c r="R1049" s="348"/>
      <c r="S1049" s="348"/>
      <c r="T1049" s="348"/>
      <c r="U1049" s="348"/>
      <c r="V1049" s="348"/>
      <c r="W1049" s="348"/>
      <c r="X1049" s="348"/>
      <c r="Y1049" s="348"/>
      <c r="Z1049" s="348"/>
      <c r="AA1049" s="348"/>
      <c r="AB1049" s="348"/>
      <c r="AC1049" s="348"/>
      <c r="AD1049" s="348"/>
      <c r="AE1049" s="348"/>
    </row>
    <row r="1050">
      <c r="A1050" s="376"/>
      <c r="B1050" s="348"/>
      <c r="C1050" s="348"/>
      <c r="D1050" s="348"/>
      <c r="E1050" s="348"/>
      <c r="F1050" s="348"/>
      <c r="G1050" s="348"/>
      <c r="H1050" s="348"/>
      <c r="I1050" s="348"/>
      <c r="J1050" s="348"/>
      <c r="K1050" s="348"/>
      <c r="L1050" s="348"/>
      <c r="M1050" s="348"/>
      <c r="N1050" s="348"/>
      <c r="O1050" s="348"/>
      <c r="P1050" s="348"/>
      <c r="Q1050" s="348"/>
      <c r="R1050" s="348"/>
      <c r="S1050" s="348"/>
      <c r="T1050" s="348"/>
      <c r="U1050" s="348"/>
      <c r="V1050" s="348"/>
      <c r="W1050" s="348"/>
      <c r="X1050" s="348"/>
      <c r="Y1050" s="348"/>
      <c r="Z1050" s="348"/>
      <c r="AA1050" s="348"/>
      <c r="AB1050" s="348"/>
      <c r="AC1050" s="348"/>
      <c r="AD1050" s="348"/>
      <c r="AE1050" s="348"/>
    </row>
    <row r="1051">
      <c r="A1051" s="376"/>
      <c r="B1051" s="348"/>
      <c r="C1051" s="348"/>
      <c r="D1051" s="348"/>
      <c r="E1051" s="348"/>
      <c r="F1051" s="348"/>
      <c r="G1051" s="348"/>
      <c r="H1051" s="348"/>
      <c r="I1051" s="348"/>
      <c r="J1051" s="348"/>
      <c r="K1051" s="348"/>
      <c r="L1051" s="348"/>
      <c r="M1051" s="348"/>
      <c r="N1051" s="348"/>
      <c r="O1051" s="348"/>
      <c r="P1051" s="348"/>
      <c r="Q1051" s="348"/>
      <c r="R1051" s="348"/>
      <c r="S1051" s="348"/>
      <c r="T1051" s="348"/>
      <c r="U1051" s="348"/>
      <c r="V1051" s="348"/>
      <c r="W1051" s="348"/>
      <c r="X1051" s="348"/>
      <c r="Y1051" s="348"/>
      <c r="Z1051" s="348"/>
      <c r="AA1051" s="348"/>
      <c r="AB1051" s="348"/>
      <c r="AC1051" s="348"/>
      <c r="AD1051" s="348"/>
      <c r="AE1051" s="348"/>
    </row>
    <row r="1052">
      <c r="A1052" s="376"/>
      <c r="B1052" s="348"/>
      <c r="C1052" s="348"/>
      <c r="D1052" s="348"/>
      <c r="E1052" s="348"/>
      <c r="F1052" s="348"/>
      <c r="G1052" s="348"/>
      <c r="H1052" s="348"/>
      <c r="I1052" s="348"/>
      <c r="J1052" s="348"/>
      <c r="K1052" s="348"/>
      <c r="L1052" s="348"/>
      <c r="M1052" s="348"/>
      <c r="N1052" s="348"/>
      <c r="O1052" s="348"/>
      <c r="P1052" s="348"/>
      <c r="Q1052" s="348"/>
      <c r="R1052" s="348"/>
      <c r="S1052" s="348"/>
      <c r="T1052" s="348"/>
      <c r="U1052" s="348"/>
      <c r="V1052" s="348"/>
      <c r="W1052" s="348"/>
      <c r="X1052" s="348"/>
      <c r="Y1052" s="348"/>
      <c r="Z1052" s="348"/>
      <c r="AA1052" s="348"/>
      <c r="AB1052" s="348"/>
      <c r="AC1052" s="348"/>
      <c r="AD1052" s="348"/>
      <c r="AE1052" s="348"/>
    </row>
    <row r="1053">
      <c r="A1053" s="376"/>
      <c r="B1053" s="348"/>
      <c r="C1053" s="348"/>
      <c r="D1053" s="348"/>
      <c r="E1053" s="348"/>
      <c r="F1053" s="348"/>
      <c r="G1053" s="348"/>
      <c r="H1053" s="348"/>
      <c r="I1053" s="348"/>
      <c r="J1053" s="348"/>
      <c r="K1053" s="348"/>
      <c r="L1053" s="348"/>
      <c r="M1053" s="348"/>
      <c r="N1053" s="348"/>
      <c r="O1053" s="348"/>
      <c r="P1053" s="348"/>
      <c r="Q1053" s="348"/>
      <c r="R1053" s="348"/>
      <c r="S1053" s="348"/>
      <c r="T1053" s="348"/>
      <c r="U1053" s="348"/>
      <c r="V1053" s="348"/>
      <c r="W1053" s="348"/>
      <c r="X1053" s="348"/>
      <c r="Y1053" s="348"/>
      <c r="Z1053" s="348"/>
      <c r="AA1053" s="348"/>
      <c r="AB1053" s="348"/>
      <c r="AC1053" s="348"/>
      <c r="AD1053" s="348"/>
      <c r="AE1053" s="348"/>
    </row>
    <row r="1054">
      <c r="A1054" s="376"/>
      <c r="B1054" s="348"/>
      <c r="C1054" s="348"/>
      <c r="D1054" s="348"/>
      <c r="E1054" s="348"/>
      <c r="F1054" s="348"/>
      <c r="G1054" s="348"/>
      <c r="H1054" s="348"/>
      <c r="I1054" s="348"/>
      <c r="J1054" s="348"/>
      <c r="K1054" s="348"/>
      <c r="L1054" s="348"/>
      <c r="M1054" s="348"/>
      <c r="N1054" s="348"/>
      <c r="O1054" s="348"/>
      <c r="P1054" s="348"/>
      <c r="Q1054" s="348"/>
      <c r="R1054" s="348"/>
      <c r="S1054" s="348"/>
      <c r="T1054" s="348"/>
      <c r="U1054" s="348"/>
      <c r="V1054" s="348"/>
      <c r="W1054" s="348"/>
      <c r="X1054" s="348"/>
      <c r="Y1054" s="348"/>
      <c r="Z1054" s="348"/>
      <c r="AA1054" s="348"/>
      <c r="AB1054" s="348"/>
      <c r="AC1054" s="348"/>
      <c r="AD1054" s="348"/>
      <c r="AE1054" s="348"/>
    </row>
    <row r="1055">
      <c r="A1055" s="376"/>
      <c r="B1055" s="348"/>
      <c r="C1055" s="348"/>
      <c r="D1055" s="348"/>
      <c r="E1055" s="348"/>
      <c r="F1055" s="348"/>
      <c r="G1055" s="348"/>
      <c r="H1055" s="348"/>
      <c r="I1055" s="348"/>
      <c r="J1055" s="348"/>
      <c r="K1055" s="348"/>
      <c r="L1055" s="348"/>
      <c r="M1055" s="348"/>
      <c r="N1055" s="348"/>
      <c r="O1055" s="348"/>
      <c r="P1055" s="348"/>
      <c r="Q1055" s="348"/>
      <c r="R1055" s="348"/>
      <c r="S1055" s="348"/>
      <c r="T1055" s="348"/>
      <c r="U1055" s="348"/>
      <c r="V1055" s="348"/>
      <c r="W1055" s="348"/>
      <c r="X1055" s="348"/>
      <c r="Y1055" s="348"/>
      <c r="Z1055" s="348"/>
      <c r="AA1055" s="348"/>
      <c r="AB1055" s="348"/>
      <c r="AC1055" s="348"/>
      <c r="AD1055" s="348"/>
      <c r="AE1055" s="348"/>
    </row>
    <row r="1056">
      <c r="A1056" s="376"/>
      <c r="B1056" s="348"/>
      <c r="C1056" s="348"/>
      <c r="D1056" s="348"/>
      <c r="E1056" s="348"/>
      <c r="F1056" s="348"/>
      <c r="G1056" s="348"/>
      <c r="H1056" s="348"/>
      <c r="I1056" s="348"/>
      <c r="J1056" s="348"/>
      <c r="K1056" s="348"/>
      <c r="L1056" s="348"/>
      <c r="M1056" s="348"/>
      <c r="N1056" s="348"/>
      <c r="O1056" s="348"/>
      <c r="P1056" s="348"/>
      <c r="Q1056" s="348"/>
      <c r="R1056" s="348"/>
      <c r="S1056" s="348"/>
      <c r="T1056" s="348"/>
      <c r="U1056" s="348"/>
      <c r="V1056" s="348"/>
      <c r="W1056" s="348"/>
      <c r="X1056" s="348"/>
      <c r="Y1056" s="348"/>
      <c r="Z1056" s="348"/>
      <c r="AA1056" s="348"/>
      <c r="AB1056" s="348"/>
      <c r="AC1056" s="348"/>
      <c r="AD1056" s="348"/>
      <c r="AE1056" s="348"/>
    </row>
    <row r="1057">
      <c r="A1057" s="376"/>
      <c r="B1057" s="348"/>
      <c r="C1057" s="348"/>
      <c r="D1057" s="348"/>
      <c r="E1057" s="348"/>
      <c r="F1057" s="348"/>
      <c r="G1057" s="348"/>
      <c r="H1057" s="348"/>
      <c r="I1057" s="348"/>
      <c r="J1057" s="348"/>
      <c r="K1057" s="348"/>
      <c r="L1057" s="348"/>
      <c r="M1057" s="348"/>
      <c r="N1057" s="348"/>
      <c r="O1057" s="348"/>
      <c r="P1057" s="348"/>
      <c r="Q1057" s="348"/>
      <c r="R1057" s="348"/>
      <c r="S1057" s="348"/>
      <c r="T1057" s="348"/>
      <c r="U1057" s="348"/>
      <c r="V1057" s="348"/>
      <c r="W1057" s="348"/>
      <c r="X1057" s="348"/>
      <c r="Y1057" s="348"/>
      <c r="Z1057" s="348"/>
      <c r="AA1057" s="348"/>
      <c r="AB1057" s="348"/>
      <c r="AC1057" s="348"/>
      <c r="AD1057" s="348"/>
      <c r="AE1057" s="348"/>
    </row>
    <row r="1058">
      <c r="A1058" s="376"/>
      <c r="B1058" s="348"/>
      <c r="C1058" s="348"/>
      <c r="D1058" s="348"/>
      <c r="E1058" s="348"/>
      <c r="F1058" s="348"/>
      <c r="G1058" s="348"/>
      <c r="H1058" s="348"/>
      <c r="I1058" s="348"/>
      <c r="J1058" s="348"/>
      <c r="K1058" s="348"/>
      <c r="L1058" s="348"/>
      <c r="M1058" s="348"/>
      <c r="N1058" s="348"/>
      <c r="O1058" s="348"/>
      <c r="P1058" s="348"/>
      <c r="Q1058" s="348"/>
      <c r="R1058" s="348"/>
      <c r="S1058" s="348"/>
      <c r="T1058" s="348"/>
      <c r="U1058" s="348"/>
      <c r="V1058" s="348"/>
      <c r="W1058" s="348"/>
      <c r="X1058" s="348"/>
      <c r="Y1058" s="348"/>
      <c r="Z1058" s="348"/>
      <c r="AA1058" s="348"/>
      <c r="AB1058" s="348"/>
      <c r="AC1058" s="348"/>
      <c r="AD1058" s="348"/>
      <c r="AE1058" s="348"/>
    </row>
    <row r="1059">
      <c r="A1059" s="376"/>
      <c r="B1059" s="348"/>
      <c r="C1059" s="348"/>
      <c r="D1059" s="348"/>
      <c r="E1059" s="348"/>
      <c r="F1059" s="348"/>
      <c r="G1059" s="348"/>
      <c r="H1059" s="348"/>
      <c r="I1059" s="348"/>
      <c r="J1059" s="348"/>
      <c r="K1059" s="348"/>
      <c r="L1059" s="348"/>
      <c r="M1059" s="348"/>
      <c r="N1059" s="348"/>
      <c r="O1059" s="348"/>
      <c r="P1059" s="348"/>
      <c r="Q1059" s="348"/>
      <c r="R1059" s="348"/>
      <c r="S1059" s="348"/>
      <c r="T1059" s="348"/>
      <c r="U1059" s="348"/>
      <c r="V1059" s="348"/>
      <c r="W1059" s="348"/>
      <c r="X1059" s="348"/>
      <c r="Y1059" s="348"/>
      <c r="Z1059" s="348"/>
      <c r="AA1059" s="348"/>
      <c r="AB1059" s="348"/>
      <c r="AC1059" s="348"/>
      <c r="AD1059" s="348"/>
      <c r="AE1059" s="348"/>
    </row>
    <row r="1060">
      <c r="A1060" s="376"/>
      <c r="B1060" s="348"/>
      <c r="C1060" s="348"/>
      <c r="D1060" s="348"/>
      <c r="E1060" s="348"/>
      <c r="F1060" s="348"/>
      <c r="G1060" s="348"/>
      <c r="H1060" s="348"/>
      <c r="I1060" s="348"/>
      <c r="J1060" s="348"/>
      <c r="K1060" s="348"/>
      <c r="L1060" s="348"/>
      <c r="M1060" s="348"/>
      <c r="N1060" s="348"/>
      <c r="O1060" s="348"/>
      <c r="P1060" s="348"/>
      <c r="Q1060" s="348"/>
      <c r="R1060" s="348"/>
      <c r="S1060" s="348"/>
      <c r="T1060" s="348"/>
      <c r="U1060" s="348"/>
      <c r="V1060" s="348"/>
      <c r="W1060" s="348"/>
      <c r="X1060" s="348"/>
      <c r="Y1060" s="348"/>
      <c r="Z1060" s="348"/>
      <c r="AA1060" s="348"/>
      <c r="AB1060" s="348"/>
      <c r="AC1060" s="348"/>
      <c r="AD1060" s="348"/>
      <c r="AE1060" s="348"/>
    </row>
    <row r="1061">
      <c r="A1061" s="376"/>
      <c r="B1061" s="348"/>
      <c r="C1061" s="348"/>
      <c r="D1061" s="348"/>
      <c r="E1061" s="348"/>
      <c r="F1061" s="348"/>
      <c r="G1061" s="348"/>
      <c r="H1061" s="348"/>
      <c r="I1061" s="348"/>
      <c r="J1061" s="348"/>
      <c r="K1061" s="348"/>
      <c r="L1061" s="348"/>
      <c r="M1061" s="348"/>
      <c r="N1061" s="348"/>
      <c r="O1061" s="348"/>
      <c r="P1061" s="348"/>
      <c r="Q1061" s="348"/>
      <c r="R1061" s="348"/>
      <c r="S1061" s="348"/>
      <c r="T1061" s="348"/>
      <c r="U1061" s="348"/>
      <c r="V1061" s="348"/>
      <c r="W1061" s="348"/>
      <c r="X1061" s="348"/>
      <c r="Y1061" s="348"/>
      <c r="Z1061" s="348"/>
      <c r="AA1061" s="348"/>
      <c r="AB1061" s="348"/>
      <c r="AC1061" s="348"/>
      <c r="AD1061" s="348"/>
      <c r="AE1061" s="348"/>
    </row>
    <row r="1062">
      <c r="A1062" s="376"/>
      <c r="B1062" s="348"/>
      <c r="C1062" s="348"/>
      <c r="D1062" s="348"/>
      <c r="E1062" s="348"/>
      <c r="F1062" s="348"/>
      <c r="G1062" s="348"/>
      <c r="H1062" s="348"/>
      <c r="I1062" s="348"/>
      <c r="J1062" s="348"/>
      <c r="K1062" s="348"/>
      <c r="L1062" s="348"/>
      <c r="M1062" s="348"/>
      <c r="N1062" s="348"/>
      <c r="O1062" s="348"/>
      <c r="P1062" s="348"/>
      <c r="Q1062" s="348"/>
      <c r="R1062" s="348"/>
      <c r="S1062" s="348"/>
      <c r="T1062" s="348"/>
      <c r="U1062" s="348"/>
      <c r="V1062" s="348"/>
      <c r="W1062" s="348"/>
      <c r="X1062" s="348"/>
      <c r="Y1062" s="348"/>
      <c r="Z1062" s="348"/>
      <c r="AA1062" s="348"/>
      <c r="AB1062" s="348"/>
      <c r="AC1062" s="348"/>
      <c r="AD1062" s="348"/>
      <c r="AE1062" s="348"/>
    </row>
    <row r="1063">
      <c r="A1063" s="376"/>
      <c r="B1063" s="348"/>
      <c r="C1063" s="348"/>
      <c r="D1063" s="348"/>
      <c r="E1063" s="348"/>
      <c r="F1063" s="348"/>
      <c r="G1063" s="348"/>
      <c r="H1063" s="348"/>
      <c r="I1063" s="348"/>
      <c r="J1063" s="348"/>
      <c r="K1063" s="348"/>
      <c r="L1063" s="348"/>
      <c r="M1063" s="348"/>
      <c r="N1063" s="348"/>
      <c r="O1063" s="348"/>
      <c r="P1063" s="348"/>
      <c r="Q1063" s="348"/>
      <c r="R1063" s="348"/>
      <c r="S1063" s="348"/>
      <c r="T1063" s="348"/>
      <c r="U1063" s="348"/>
      <c r="V1063" s="348"/>
      <c r="W1063" s="348"/>
      <c r="X1063" s="348"/>
      <c r="Y1063" s="348"/>
      <c r="Z1063" s="348"/>
      <c r="AA1063" s="348"/>
      <c r="AB1063" s="348"/>
      <c r="AC1063" s="348"/>
      <c r="AD1063" s="348"/>
      <c r="AE1063" s="348"/>
    </row>
    <row r="1064">
      <c r="A1064" s="376"/>
      <c r="B1064" s="348"/>
      <c r="C1064" s="348"/>
      <c r="D1064" s="348"/>
      <c r="E1064" s="348"/>
      <c r="F1064" s="348"/>
      <c r="G1064" s="348"/>
      <c r="H1064" s="348"/>
      <c r="I1064" s="348"/>
      <c r="J1064" s="348"/>
      <c r="K1064" s="348"/>
      <c r="L1064" s="348"/>
      <c r="M1064" s="348"/>
      <c r="N1064" s="348"/>
      <c r="O1064" s="348"/>
      <c r="P1064" s="348"/>
      <c r="Q1064" s="348"/>
      <c r="R1064" s="348"/>
      <c r="S1064" s="348"/>
      <c r="T1064" s="348"/>
      <c r="U1064" s="348"/>
      <c r="V1064" s="348"/>
      <c r="W1064" s="348"/>
      <c r="X1064" s="348"/>
      <c r="Y1064" s="348"/>
      <c r="Z1064" s="348"/>
      <c r="AA1064" s="348"/>
      <c r="AB1064" s="348"/>
      <c r="AC1064" s="348"/>
      <c r="AD1064" s="348"/>
      <c r="AE1064" s="348"/>
    </row>
    <row r="1065">
      <c r="A1065" s="376"/>
      <c r="B1065" s="348"/>
      <c r="C1065" s="348"/>
      <c r="D1065" s="348"/>
      <c r="E1065" s="348"/>
      <c r="F1065" s="348"/>
      <c r="G1065" s="348"/>
      <c r="H1065" s="348"/>
      <c r="I1065" s="348"/>
      <c r="J1065" s="348"/>
      <c r="K1065" s="348"/>
      <c r="L1065" s="348"/>
      <c r="M1065" s="348"/>
      <c r="N1065" s="348"/>
      <c r="O1065" s="348"/>
      <c r="P1065" s="348"/>
      <c r="Q1065" s="348"/>
      <c r="R1065" s="348"/>
      <c r="S1065" s="348"/>
      <c r="T1065" s="348"/>
      <c r="U1065" s="348"/>
      <c r="V1065" s="348"/>
      <c r="W1065" s="348"/>
      <c r="X1065" s="348"/>
      <c r="Y1065" s="348"/>
      <c r="Z1065" s="348"/>
      <c r="AA1065" s="348"/>
      <c r="AB1065" s="348"/>
      <c r="AC1065" s="348"/>
      <c r="AD1065" s="348"/>
      <c r="AE1065" s="348"/>
    </row>
    <row r="1066">
      <c r="A1066" s="376"/>
      <c r="B1066" s="348"/>
      <c r="C1066" s="348"/>
      <c r="D1066" s="348"/>
      <c r="E1066" s="348"/>
      <c r="F1066" s="348"/>
      <c r="G1066" s="348"/>
      <c r="H1066" s="348"/>
      <c r="I1066" s="348"/>
      <c r="J1066" s="348"/>
      <c r="K1066" s="348"/>
      <c r="L1066" s="348"/>
      <c r="M1066" s="348"/>
      <c r="N1066" s="348"/>
      <c r="O1066" s="348"/>
      <c r="P1066" s="348"/>
      <c r="Q1066" s="348"/>
      <c r="R1066" s="348"/>
      <c r="S1066" s="348"/>
      <c r="T1066" s="348"/>
      <c r="U1066" s="348"/>
      <c r="V1066" s="348"/>
      <c r="W1066" s="348"/>
      <c r="X1066" s="348"/>
      <c r="Y1066" s="348"/>
      <c r="Z1066" s="348"/>
      <c r="AA1066" s="348"/>
      <c r="AB1066" s="348"/>
      <c r="AC1066" s="348"/>
      <c r="AD1066" s="348"/>
      <c r="AE1066" s="348"/>
    </row>
  </sheetData>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3.38"/>
    <col customWidth="1" min="2" max="2" width="10.25"/>
    <col customWidth="1" min="3" max="3" width="17.5"/>
    <col customWidth="1" min="4" max="4" width="19.75"/>
    <col customWidth="1" min="5" max="5" width="13.38"/>
    <col customWidth="1" min="6" max="6" width="8.25"/>
    <col customWidth="1" min="7" max="7" width="24.0"/>
    <col customWidth="1" min="8" max="8" width="18.88"/>
    <col customWidth="1" min="9" max="9" width="12.0"/>
    <col customWidth="1" min="10" max="10" width="17.88"/>
    <col customWidth="1" min="11" max="11" width="19.88"/>
    <col customWidth="1" min="12" max="12" width="28.0"/>
    <col customWidth="1" min="13" max="13" width="24.0"/>
    <col customWidth="1" min="14" max="14" width="18.0"/>
    <col customWidth="1" min="15" max="15" width="21.63"/>
    <col customWidth="1" min="16" max="16" width="23.25"/>
    <col customWidth="1" min="17" max="17" width="16.88"/>
    <col customWidth="1" min="18" max="18" width="22.75"/>
    <col customWidth="1" min="19" max="19" width="26.88"/>
    <col customWidth="1" min="20" max="20" width="24.13"/>
    <col customWidth="1" min="21" max="21" width="23.13"/>
    <col customWidth="1" min="22" max="22" width="20.88"/>
    <col customWidth="1" min="24" max="24" width="29.5"/>
    <col customWidth="1" min="25" max="25" width="21.13"/>
    <col customWidth="1" min="26" max="26" width="18.75"/>
    <col customWidth="1" min="29" max="29" width="23.75"/>
  </cols>
  <sheetData>
    <row r="1">
      <c r="A1" s="376" t="s">
        <v>993</v>
      </c>
      <c r="B1" s="438">
        <f>DATE(2025,12,31)</f>
        <v>46022</v>
      </c>
      <c r="C1" s="348"/>
      <c r="D1" s="307" t="s">
        <v>447</v>
      </c>
      <c r="E1" s="439">
        <v>46037.665972222225</v>
      </c>
      <c r="F1" s="377"/>
      <c r="G1" s="377"/>
      <c r="H1" s="377"/>
      <c r="I1" s="377"/>
      <c r="J1" s="377"/>
      <c r="K1" s="348"/>
      <c r="L1" s="348"/>
      <c r="M1" s="348"/>
      <c r="N1" s="348"/>
      <c r="O1" s="348"/>
      <c r="P1" s="348"/>
      <c r="Q1" s="348"/>
      <c r="R1" s="348"/>
      <c r="S1" s="348"/>
      <c r="T1" s="348"/>
      <c r="U1" s="348"/>
      <c r="V1" s="348"/>
      <c r="W1" s="348"/>
      <c r="X1" s="348"/>
      <c r="Y1" s="348"/>
      <c r="Z1" s="348"/>
      <c r="AA1" s="348"/>
      <c r="AB1" s="348"/>
      <c r="AC1" s="348"/>
      <c r="AD1" s="348"/>
      <c r="AE1" s="348"/>
    </row>
    <row r="2">
      <c r="A2" s="376"/>
      <c r="B2" s="348"/>
      <c r="C2" s="348"/>
      <c r="D2" s="348"/>
      <c r="E2" s="384"/>
      <c r="F2" s="378"/>
      <c r="G2" s="384"/>
      <c r="H2" s="377"/>
      <c r="I2" s="378"/>
      <c r="J2" s="377"/>
      <c r="K2" s="348"/>
      <c r="L2" s="348"/>
      <c r="M2" s="348"/>
      <c r="N2" s="348"/>
      <c r="O2" s="348"/>
      <c r="P2" s="348"/>
      <c r="Q2" s="348"/>
      <c r="R2" s="348"/>
      <c r="S2" s="348"/>
      <c r="T2" s="348"/>
      <c r="U2" s="348"/>
      <c r="V2" s="348"/>
      <c r="W2" s="348"/>
      <c r="X2" s="348"/>
      <c r="Y2" s="348"/>
      <c r="Z2" s="348"/>
      <c r="AA2" s="348"/>
      <c r="AB2" s="348"/>
      <c r="AC2" s="348"/>
      <c r="AD2" s="348"/>
      <c r="AE2" s="348"/>
    </row>
    <row r="3">
      <c r="A3" s="440" t="str">
        <f>'V4_Result_30 Sep 2025'!A3</f>
        <v>counterparty_master</v>
      </c>
      <c r="B3" s="348"/>
      <c r="C3" s="348"/>
      <c r="D3" s="348"/>
      <c r="E3" s="377"/>
      <c r="F3" s="378"/>
      <c r="G3" s="377"/>
      <c r="H3" s="377"/>
      <c r="I3" s="378"/>
      <c r="J3" s="377"/>
      <c r="K3" s="348"/>
      <c r="L3" s="348"/>
      <c r="M3" s="348"/>
      <c r="N3" s="348"/>
      <c r="O3" s="348"/>
      <c r="P3" s="348"/>
      <c r="Q3" s="348"/>
      <c r="R3" s="348"/>
      <c r="S3" s="348"/>
      <c r="T3" s="348"/>
      <c r="U3" s="348"/>
      <c r="V3" s="348"/>
      <c r="W3" s="348"/>
      <c r="X3" s="348"/>
      <c r="Y3" s="348"/>
      <c r="Z3" s="348"/>
      <c r="AA3" s="348"/>
      <c r="AB3" s="348"/>
      <c r="AC3" s="348"/>
      <c r="AD3" s="348"/>
      <c r="AE3" s="348"/>
    </row>
    <row r="4">
      <c r="A4" s="343" t="str">
        <f t="array" ref="A4:O4">TRANSPOSE('All Table_V4_Clean'!A25:A39)</f>
        <v>entity_id</v>
      </c>
      <c r="B4" s="344" t="s">
        <v>7</v>
      </c>
      <c r="C4" s="344" t="s">
        <v>490</v>
      </c>
      <c r="D4" s="344" t="s">
        <v>491</v>
      </c>
      <c r="E4" s="344" t="s">
        <v>492</v>
      </c>
      <c r="F4" s="344" t="s">
        <v>493</v>
      </c>
      <c r="G4" s="344" t="s">
        <v>498</v>
      </c>
      <c r="H4" s="344" t="s">
        <v>500</v>
      </c>
      <c r="I4" s="344" t="s">
        <v>501</v>
      </c>
      <c r="J4" s="344" t="s">
        <v>502</v>
      </c>
      <c r="K4" s="344" t="s">
        <v>482</v>
      </c>
      <c r="L4" s="344" t="s">
        <v>484</v>
      </c>
      <c r="M4" s="380" t="s">
        <v>503</v>
      </c>
      <c r="N4" s="380" t="s">
        <v>506</v>
      </c>
      <c r="O4" s="380" t="s">
        <v>510</v>
      </c>
      <c r="P4" s="348"/>
      <c r="Q4" s="348"/>
      <c r="R4" s="348"/>
      <c r="S4" s="348"/>
      <c r="T4" s="348"/>
      <c r="U4" s="348"/>
      <c r="V4" s="348"/>
      <c r="W4" s="348"/>
      <c r="X4" s="348"/>
      <c r="Y4" s="348"/>
      <c r="Z4" s="348"/>
      <c r="AA4" s="348"/>
      <c r="AB4" s="348"/>
      <c r="AC4" s="348"/>
      <c r="AD4" s="348"/>
      <c r="AE4" s="348"/>
    </row>
    <row r="5">
      <c r="A5" s="315" t="str">
        <f>RRP_1_V4_Sep25!B13</f>
        <v>BBL0107536000374</v>
      </c>
      <c r="B5" s="315">
        <f>RRP_1_V4_Sep25!C13</f>
        <v>101</v>
      </c>
      <c r="C5" s="315" t="str">
        <f>RRP_1_V4_Sep25!D13</f>
        <v>BANGKOK BANK PCL</v>
      </c>
      <c r="D5" s="315" t="str">
        <f>RRP_1_V4_Sep25!E13</f>
        <v>BBL</v>
      </c>
      <c r="E5" s="315" t="str">
        <f>RRP_1_V4_Sep25!F13</f>
        <v>Commercial Bank</v>
      </c>
      <c r="F5" s="315" t="str">
        <f>RRP_1_V4_Sep25!G13</f>
        <v>002</v>
      </c>
      <c r="G5" s="315" t="str">
        <f>RRP_1_V4_Sep25!H13</f>
        <v>BKKBTHBK</v>
      </c>
      <c r="H5" s="315" t="str">
        <f>RRP_1_V4_Sep25!I13</f>
        <v>AA-</v>
      </c>
      <c r="I5" s="315" t="str">
        <f>RRP_1_V4_Sep25!J13</f>
        <v>TRIS Rating</v>
      </c>
      <c r="J5" s="316">
        <f>RRP_1_V4_Sep25!K13</f>
        <v>45839</v>
      </c>
      <c r="K5" s="316">
        <f>RRP_1_V4_Sep25!L13</f>
        <v>45839</v>
      </c>
      <c r="L5" s="316">
        <f>RRP_1_V4_Sep25!M13</f>
        <v>45839</v>
      </c>
      <c r="M5" s="315" t="str">
        <f>RRP_1_V4_Sep25!N13</f>
        <v>176039</v>
      </c>
      <c r="N5" s="315" t="s">
        <v>508</v>
      </c>
      <c r="O5" s="315" t="s">
        <v>512</v>
      </c>
      <c r="P5" s="348"/>
      <c r="Q5" s="348"/>
      <c r="R5" s="348"/>
      <c r="S5" s="348"/>
      <c r="T5" s="348"/>
      <c r="U5" s="348"/>
      <c r="V5" s="348"/>
      <c r="W5" s="348"/>
      <c r="X5" s="348"/>
      <c r="Y5" s="348"/>
      <c r="Z5" s="348"/>
      <c r="AA5" s="348"/>
      <c r="AB5" s="348"/>
      <c r="AC5" s="348"/>
      <c r="AD5" s="348"/>
      <c r="AE5" s="348"/>
    </row>
    <row r="6">
      <c r="A6" s="315" t="str">
        <f>RRP_2_V4_Sep25!B13</f>
        <v>KBANK0107536000315</v>
      </c>
      <c r="B6" s="315">
        <f>RRP_2_V4_Sep25!C13</f>
        <v>102</v>
      </c>
      <c r="C6" s="315" t="str">
        <f>RRP_2_V4_Sep25!D13</f>
        <v>KASIKORNBANK PCL</v>
      </c>
      <c r="D6" s="315" t="str">
        <f>RRP_2_V4_Sep25!E13</f>
        <v>KBANK</v>
      </c>
      <c r="E6" s="315" t="str">
        <f>RRP_2_V4_Sep25!F13</f>
        <v>Commercial Bank</v>
      </c>
      <c r="F6" s="315" t="str">
        <f>RRP_2_V4_Sep25!G13</f>
        <v>004</v>
      </c>
      <c r="G6" s="315" t="str">
        <f>RRP_2_V4_Sep25!H13</f>
        <v>KASITHBK</v>
      </c>
      <c r="H6" s="315" t="str">
        <f>RRP_2_V4_Sep25!I13</f>
        <v>AA</v>
      </c>
      <c r="I6" s="315" t="str">
        <f>RRP_2_V4_Sep25!J13</f>
        <v>TRIS Rating</v>
      </c>
      <c r="J6" s="316">
        <f>RRP_2_V4_Sep25!K13</f>
        <v>45839</v>
      </c>
      <c r="K6" s="316">
        <f>RRP_2_V4_Sep25!L13</f>
        <v>45839</v>
      </c>
      <c r="L6" s="316">
        <f>RRP_2_V4_Sep25!M13</f>
        <v>45839</v>
      </c>
      <c r="M6" s="315" t="str">
        <f>RRP_2_V4_Sep25!N13</f>
        <v>176039</v>
      </c>
      <c r="N6" s="315" t="s">
        <v>508</v>
      </c>
      <c r="O6" s="315" t="s">
        <v>512</v>
      </c>
      <c r="P6" s="348"/>
      <c r="Q6" s="348"/>
      <c r="R6" s="348"/>
      <c r="S6" s="348"/>
      <c r="T6" s="348"/>
      <c r="U6" s="348"/>
      <c r="V6" s="348"/>
      <c r="W6" s="348"/>
      <c r="X6" s="348"/>
      <c r="Y6" s="348"/>
      <c r="Z6" s="348"/>
      <c r="AA6" s="348"/>
      <c r="AB6" s="348"/>
      <c r="AC6" s="348"/>
      <c r="AD6" s="348"/>
      <c r="AE6" s="348"/>
    </row>
    <row r="7">
      <c r="A7" s="315" t="str">
        <f>Repo_1_V4_Sep25!B13</f>
        <v>KTB107537000882</v>
      </c>
      <c r="B7" s="315">
        <f>Repo_1_V4_Sep25!C13</f>
        <v>103</v>
      </c>
      <c r="C7" s="315" t="str">
        <f>Repo_1_V4_Sep25!D13</f>
        <v>KRUNGTHAI BANK PCL</v>
      </c>
      <c r="D7" s="315" t="str">
        <f>Repo_1_V4_Sep25!E13</f>
        <v>KTB</v>
      </c>
      <c r="E7" s="315" t="str">
        <f>Repo_1_V4_Sep25!F13</f>
        <v>Commercial Bank</v>
      </c>
      <c r="F7" s="315" t="str">
        <f>Repo_1_V4_Sep25!G13</f>
        <v>006</v>
      </c>
      <c r="G7" s="315" t="str">
        <f>Repo_1_V4_Sep25!H13</f>
        <v>KRTHTHBK</v>
      </c>
      <c r="H7" s="315" t="str">
        <f>Repo_1_V4_Sep25!I13</f>
        <v>AA+</v>
      </c>
      <c r="I7" s="315" t="str">
        <f>Repo_1_V4_Sep25!J13</f>
        <v>TRIS Rating</v>
      </c>
      <c r="J7" s="316">
        <f>Repo_1_V4_Sep25!K13</f>
        <v>45839</v>
      </c>
      <c r="K7" s="316">
        <f>Repo_1_V4_Sep25!L13</f>
        <v>45839</v>
      </c>
      <c r="L7" s="316">
        <f>Repo_1_V4_Sep25!M13</f>
        <v>45839</v>
      </c>
      <c r="M7" s="315" t="str">
        <f>Repo_1_V4_Sep25!N13</f>
        <v>176039</v>
      </c>
      <c r="N7" s="315" t="s">
        <v>508</v>
      </c>
      <c r="O7" s="315" t="s">
        <v>512</v>
      </c>
      <c r="P7" s="348"/>
      <c r="Q7" s="348"/>
      <c r="R7" s="348"/>
      <c r="S7" s="348"/>
      <c r="T7" s="348"/>
      <c r="U7" s="348"/>
      <c r="V7" s="348"/>
      <c r="W7" s="348"/>
      <c r="X7" s="348"/>
      <c r="Y7" s="348"/>
      <c r="Z7" s="348"/>
      <c r="AA7" s="348"/>
      <c r="AB7" s="348"/>
      <c r="AC7" s="348"/>
      <c r="AD7" s="348"/>
      <c r="AE7" s="348"/>
    </row>
    <row r="8">
      <c r="A8" s="315" t="str">
        <f>'IB Lend_V4_Oct25'!A12</f>
        <v>CIMB0107537002338</v>
      </c>
      <c r="B8" s="315">
        <f>'IB Lend_V4_Oct25'!B12</f>
        <v>104</v>
      </c>
      <c r="C8" s="315" t="str">
        <f>'IB Lend_V4_Oct25'!C12</f>
        <v>CIMB THAI BANK PCL</v>
      </c>
      <c r="D8" s="315" t="str">
        <f>'IB Lend_V4_Oct25'!D12</f>
        <v>CIMB</v>
      </c>
      <c r="E8" s="315" t="str">
        <f>'IB Lend_V4_Oct25'!E12</f>
        <v>Commercial Bank</v>
      </c>
      <c r="F8" s="315" t="str">
        <f>'IB Lend_V4_Oct25'!F12</f>
        <v>022</v>
      </c>
      <c r="G8" s="315" t="str">
        <f>'IB Lend_V4_Oct25'!G12</f>
        <v>UBOBTHBK</v>
      </c>
      <c r="H8" s="315" t="str">
        <f>'IB Lend_V4_Oct25'!H12</f>
        <v>AA(THA)</v>
      </c>
      <c r="I8" s="315" t="str">
        <f>'IB Lend_V4_Oct25'!I12</f>
        <v>Fitch Rating</v>
      </c>
      <c r="J8" s="318">
        <f>'IB Lend_V4_Oct25'!J12</f>
        <v>45900</v>
      </c>
      <c r="K8" s="318">
        <f>'IB Lend_V4_Oct25'!K12</f>
        <v>45828</v>
      </c>
      <c r="L8" s="318">
        <f>'IB Lend_V4_Oct25'!L12</f>
        <v>45900</v>
      </c>
      <c r="M8" s="315">
        <f>'IB Lend_V4_Oct25'!M12</f>
        <v>176039</v>
      </c>
      <c r="N8" s="315" t="s">
        <v>508</v>
      </c>
      <c r="O8" s="315" t="s">
        <v>512</v>
      </c>
      <c r="P8" s="348"/>
      <c r="Q8" s="348"/>
      <c r="R8" s="348"/>
      <c r="S8" s="348"/>
      <c r="T8" s="348"/>
      <c r="U8" s="348"/>
      <c r="V8" s="348"/>
      <c r="W8" s="348"/>
      <c r="X8" s="348"/>
      <c r="Y8" s="348"/>
      <c r="Z8" s="348"/>
      <c r="AA8" s="348"/>
      <c r="AB8" s="348"/>
      <c r="AC8" s="348"/>
      <c r="AD8" s="348"/>
      <c r="AE8" s="348"/>
    </row>
    <row r="9">
      <c r="A9" s="315" t="str">
        <f>'IB Lend_V4_Oct25'!A11</f>
        <v>SCB0107536000102</v>
      </c>
      <c r="B9" s="315">
        <f>'IB Lend_V4_Oct25'!B11</f>
        <v>113</v>
      </c>
      <c r="C9" s="315" t="str">
        <f>'IB Lend_V4_Oct25'!C11</f>
        <v>SIAM COMMERCIAL BANK PCL</v>
      </c>
      <c r="D9" s="315" t="str">
        <f>'IB Lend_V4_Oct25'!D11</f>
        <v>SCB</v>
      </c>
      <c r="E9" s="315" t="str">
        <f>'IB Lend_V4_Oct25'!E11</f>
        <v>Commercial Bank</v>
      </c>
      <c r="F9" s="315" t="str">
        <f>'IB Lend_V4_Oct25'!F11</f>
        <v>084</v>
      </c>
      <c r="G9" s="315" t="str">
        <f>'IB Lend_V4_Oct25'!G11</f>
        <v>SICOTHBK</v>
      </c>
      <c r="H9" s="315" t="str">
        <f>'IB Lend_V4_Oct25'!H11</f>
        <v>AA+(THA)</v>
      </c>
      <c r="I9" s="315" t="str">
        <f>'IB Lend_V4_Oct25'!I11</f>
        <v>Fitch Rating</v>
      </c>
      <c r="J9" s="318">
        <f>'IB Lend_V4_Oct25'!J11</f>
        <v>45858</v>
      </c>
      <c r="K9" s="318">
        <f>'IB Lend_V4_Oct25'!K11</f>
        <v>45027</v>
      </c>
      <c r="L9" s="318">
        <f>'IB Lend_V4_Oct25'!L11</f>
        <v>45858</v>
      </c>
      <c r="M9" s="315">
        <f>'IB Lend_V4_Oct25'!M11</f>
        <v>176039</v>
      </c>
      <c r="N9" s="315" t="s">
        <v>508</v>
      </c>
      <c r="O9" s="315" t="s">
        <v>512</v>
      </c>
      <c r="P9" s="348"/>
      <c r="Q9" s="348"/>
      <c r="R9" s="348"/>
      <c r="S9" s="348"/>
      <c r="T9" s="348"/>
      <c r="U9" s="348"/>
      <c r="V9" s="348"/>
      <c r="W9" s="348"/>
      <c r="X9" s="348"/>
      <c r="Y9" s="348"/>
      <c r="Z9" s="348"/>
      <c r="AA9" s="348"/>
      <c r="AB9" s="348"/>
      <c r="AC9" s="348"/>
      <c r="AD9" s="348"/>
      <c r="AE9" s="348"/>
    </row>
    <row r="10">
      <c r="A10" s="440"/>
      <c r="B10" s="348"/>
      <c r="C10" s="348"/>
      <c r="D10" s="348"/>
      <c r="E10" s="348"/>
      <c r="F10" s="397"/>
      <c r="G10" s="348"/>
      <c r="H10" s="348"/>
      <c r="I10" s="397"/>
      <c r="J10" s="348"/>
      <c r="K10" s="348"/>
      <c r="L10" s="348"/>
      <c r="M10" s="348"/>
      <c r="N10" s="348"/>
      <c r="O10" s="348"/>
      <c r="P10" s="348"/>
      <c r="Q10" s="348"/>
      <c r="R10" s="348"/>
      <c r="S10" s="348"/>
      <c r="T10" s="348"/>
      <c r="U10" s="348"/>
      <c r="V10" s="348"/>
      <c r="W10" s="348"/>
      <c r="X10" s="348"/>
      <c r="Y10" s="348"/>
      <c r="Z10" s="348"/>
      <c r="AA10" s="348"/>
      <c r="AB10" s="348"/>
      <c r="AC10" s="348"/>
      <c r="AD10" s="348"/>
      <c r="AE10" s="348"/>
    </row>
    <row r="11">
      <c r="A11" s="440" t="str">
        <f>'V4_Result_30 Sep 2025'!A10</f>
        <v>security_master</v>
      </c>
      <c r="B11" s="348"/>
      <c r="C11" s="348"/>
      <c r="D11" s="348"/>
      <c r="E11" s="377"/>
      <c r="F11" s="378"/>
      <c r="G11" s="377"/>
      <c r="H11" s="377"/>
      <c r="I11" s="378"/>
      <c r="J11" s="377"/>
      <c r="K11" s="348"/>
      <c r="L11" s="348"/>
      <c r="M11" s="348"/>
      <c r="N11" s="348"/>
      <c r="O11" s="348"/>
      <c r="P11" s="348"/>
      <c r="Q11" s="348"/>
      <c r="R11" s="348"/>
      <c r="S11" s="348"/>
      <c r="T11" s="348"/>
      <c r="U11" s="348"/>
      <c r="V11" s="348"/>
      <c r="W11" s="348"/>
      <c r="X11" s="348"/>
      <c r="Y11" s="348"/>
      <c r="Z11" s="348"/>
      <c r="AA11" s="348"/>
      <c r="AB11" s="348"/>
      <c r="AC11" s="348"/>
      <c r="AD11" s="348"/>
      <c r="AE11" s="348"/>
    </row>
    <row r="12">
      <c r="A12" s="343" t="str">
        <f t="array" ref="A12:W12">TRANSPOSE('All Table_V4_Clean'!A46:A68)</f>
        <v>security_id</v>
      </c>
      <c r="B12" s="344" t="s">
        <v>516</v>
      </c>
      <c r="C12" s="344" t="s">
        <v>517</v>
      </c>
      <c r="D12" s="344" t="s">
        <v>519</v>
      </c>
      <c r="E12" s="344" t="s">
        <v>522</v>
      </c>
      <c r="F12" s="344" t="s">
        <v>524</v>
      </c>
      <c r="G12" s="344" t="s">
        <v>525</v>
      </c>
      <c r="H12" s="344" t="s">
        <v>526</v>
      </c>
      <c r="I12" s="344" t="s">
        <v>528</v>
      </c>
      <c r="J12" s="344" t="s">
        <v>530</v>
      </c>
      <c r="K12" s="344" t="s">
        <v>532</v>
      </c>
      <c r="L12" s="344" t="s">
        <v>533</v>
      </c>
      <c r="M12" s="380" t="s">
        <v>534</v>
      </c>
      <c r="N12" s="380" t="s">
        <v>535</v>
      </c>
      <c r="O12" s="380" t="s">
        <v>536</v>
      </c>
      <c r="P12" s="380" t="s">
        <v>538</v>
      </c>
      <c r="Q12" s="380" t="s">
        <v>542</v>
      </c>
      <c r="R12" s="380" t="s">
        <v>545</v>
      </c>
      <c r="S12" s="380" t="s">
        <v>546</v>
      </c>
      <c r="T12" s="380" t="s">
        <v>548</v>
      </c>
      <c r="U12" s="380" t="s">
        <v>549</v>
      </c>
      <c r="V12" s="380" t="s">
        <v>551</v>
      </c>
      <c r="W12" s="441" t="s">
        <v>553</v>
      </c>
      <c r="X12" s="348"/>
      <c r="Y12" s="348"/>
      <c r="Z12" s="348"/>
      <c r="AA12" s="348"/>
      <c r="AB12" s="348"/>
      <c r="AC12" s="348"/>
      <c r="AD12" s="348"/>
      <c r="AE12" s="348"/>
    </row>
    <row r="13">
      <c r="A13" s="315" t="str">
        <f>'Bond buy_1_V4_Sep25'!B21</f>
        <v>GSB26OA</v>
      </c>
      <c r="B13" s="315" t="str">
        <f>'Bond buy_1_V4_Sep25'!C21</f>
        <v>TH1029036A07</v>
      </c>
      <c r="C13" s="315">
        <f>'Bond buy_1_V4_Sep25'!D21</f>
        <v>3</v>
      </c>
      <c r="D13" s="315">
        <f>'Bond buy_1_V4_Sep25'!E21</f>
        <v>176017</v>
      </c>
      <c r="E13" s="315" t="str">
        <f>'Bond buy_1_V4_Sep25'!F21</f>
        <v>SOE Bond</v>
      </c>
      <c r="F13" s="320">
        <f>'Bond buy_1_V4_Sep25'!G21</f>
        <v>43754</v>
      </c>
      <c r="G13" s="320">
        <f>'Bond buy_1_V4_Sep25'!H21</f>
        <v>46311</v>
      </c>
      <c r="H13" s="321">
        <f>'Bond buy_1_V4_Sep25'!I21</f>
        <v>1.69</v>
      </c>
      <c r="I13" s="321" t="str">
        <f>'Bond buy_1_V4_Sep25'!J21</f>
        <v> </v>
      </c>
      <c r="J13" s="315" t="str">
        <f>'Bond buy_1_V4_Sep25'!K21</f>
        <v> </v>
      </c>
      <c r="K13" s="315" t="str">
        <f>'Bond buy_1_V4_Sep25'!L21</f>
        <v>Semi-Annual</v>
      </c>
      <c r="L13" s="315" t="str">
        <f>'Bond buy_1_V4_Sep25'!M21</f>
        <v>Actual/365</v>
      </c>
      <c r="M13" s="315" t="str">
        <f>'Bond buy_1_V4_Sep25'!N21</f>
        <v>THB</v>
      </c>
      <c r="N13" s="315" t="str">
        <f>'Bond buy_1_V4_Sep25'!O21</f>
        <v>TH</v>
      </c>
      <c r="O13" s="315" t="str">
        <f>'Bond buy_1_V4_Sep25'!P21</f>
        <v>Bullet</v>
      </c>
      <c r="P13" s="315" t="str">
        <f>'Bond buy_1_V4_Sep25'!Q21</f>
        <v>AAA</v>
      </c>
      <c r="Q13" s="315" t="str">
        <f>'Bond buy_1_V4_Sep25'!R21</f>
        <v>AAA(tha)</v>
      </c>
      <c r="R13" s="315" t="b">
        <f>'Bond buy_1_V4_Sep25'!S21</f>
        <v>1</v>
      </c>
      <c r="S13" s="315" t="b">
        <f>'Bond buy_1_V4_Sep25'!T21</f>
        <v>1</v>
      </c>
      <c r="T13" s="315" t="str">
        <f>'Bond buy_1_V4_Sep25'!U21</f>
        <v>Active</v>
      </c>
      <c r="U13" s="323">
        <f>'Bond buy_1_V4_Sep25'!V21</f>
        <v>45854.45833</v>
      </c>
      <c r="V13" s="315" t="str">
        <f>'Bond buy_1_V4_Sep25'!W21</f>
        <v>Fixed</v>
      </c>
      <c r="W13" s="442" t="b">
        <v>0</v>
      </c>
      <c r="X13" s="348"/>
      <c r="Y13" s="348"/>
      <c r="Z13" s="348"/>
      <c r="AA13" s="348"/>
      <c r="AB13" s="348"/>
      <c r="AC13" s="348"/>
      <c r="AD13" s="348"/>
      <c r="AE13" s="348"/>
    </row>
    <row r="14">
      <c r="A14" s="315" t="str">
        <f>'Bond buy_1_V4_Sep25'!B22</f>
        <v>LB616A</v>
      </c>
      <c r="B14" s="315" t="str">
        <f>'Bond buy_1_V4_Sep25'!C22</f>
        <v>TH0623B3B607</v>
      </c>
      <c r="C14" s="315">
        <f>'Bond buy_1_V4_Sep25'!D22</f>
        <v>1</v>
      </c>
      <c r="D14" s="315">
        <f>'Bond buy_1_V4_Sep25'!E22</f>
        <v>176015</v>
      </c>
      <c r="E14" s="315" t="str">
        <f>'Bond buy_1_V4_Sep25'!F22</f>
        <v>Gov Bond</v>
      </c>
      <c r="F14" s="320">
        <f>'Bond buy_1_V4_Sep25'!G22</f>
        <v>40606</v>
      </c>
      <c r="G14" s="320">
        <f>'Bond buy_1_V4_Sep25'!H22</f>
        <v>58974</v>
      </c>
      <c r="H14" s="321">
        <f>'Bond buy_1_V4_Sep25'!I22</f>
        <v>4.85</v>
      </c>
      <c r="I14" s="321" t="str">
        <f>'Bond buy_1_V4_Sep25'!J22</f>
        <v> </v>
      </c>
      <c r="J14" s="315" t="str">
        <f>'Bond buy_1_V4_Sep25'!K22</f>
        <v> </v>
      </c>
      <c r="K14" s="315" t="str">
        <f>'Bond buy_1_V4_Sep25'!L22</f>
        <v>Semi-Annual</v>
      </c>
      <c r="L14" s="315" t="str">
        <f>'Bond buy_1_V4_Sep25'!M22</f>
        <v>Actual/365</v>
      </c>
      <c r="M14" s="315" t="str">
        <f>'Bond buy_1_V4_Sep25'!N22</f>
        <v>THB</v>
      </c>
      <c r="N14" s="315" t="str">
        <f>'Bond buy_1_V4_Sep25'!O22</f>
        <v>TH</v>
      </c>
      <c r="O14" s="315" t="str">
        <f>'Bond buy_1_V4_Sep25'!P22</f>
        <v>Bullet</v>
      </c>
      <c r="P14" s="315" t="str">
        <f>'Bond buy_1_V4_Sep25'!Q22</f>
        <v>AAA</v>
      </c>
      <c r="Q14" s="315" t="str">
        <f>'Bond buy_1_V4_Sep25'!R22</f>
        <v>AAA(tha)</v>
      </c>
      <c r="R14" s="315" t="b">
        <f>'Bond buy_1_V4_Sep25'!S22</f>
        <v>1</v>
      </c>
      <c r="S14" s="315" t="b">
        <f>'Bond buy_1_V4_Sep25'!T22</f>
        <v>1</v>
      </c>
      <c r="T14" s="315" t="str">
        <f>'Bond buy_1_V4_Sep25'!U22</f>
        <v>Active</v>
      </c>
      <c r="U14" s="323">
        <f>'Bond buy_1_V4_Sep25'!V22</f>
        <v>45917.45833</v>
      </c>
      <c r="V14" s="315" t="str">
        <f>'Bond buy_1_V4_Sep25'!W22</f>
        <v>Fixed</v>
      </c>
      <c r="W14" s="442" t="b">
        <v>0</v>
      </c>
      <c r="X14" s="348"/>
      <c r="Y14" s="348"/>
      <c r="Z14" s="348"/>
      <c r="AA14" s="348"/>
      <c r="AB14" s="348"/>
      <c r="AC14" s="348"/>
      <c r="AD14" s="348"/>
      <c r="AE14" s="348"/>
    </row>
    <row r="15">
      <c r="A15" s="315" t="str">
        <f>'Bond buy_1_V4_Sep25'!B23</f>
        <v>TB26128A</v>
      </c>
      <c r="B15" s="315" t="str">
        <f>'Bond buy_1_V4_Sep25'!C23</f>
        <v>TH0623A76183</v>
      </c>
      <c r="C15" s="315">
        <f>'Bond buy_1_V4_Sep25'!D23</f>
        <v>1</v>
      </c>
      <c r="D15" s="315">
        <f>'Bond buy_1_V4_Sep25'!E23</f>
        <v>176015</v>
      </c>
      <c r="E15" s="315" t="str">
        <f>'Bond buy_1_V4_Sep25'!F23</f>
        <v>T-Bill</v>
      </c>
      <c r="F15" s="320">
        <f>'Bond buy_1_V4_Sep25'!G23</f>
        <v>45868</v>
      </c>
      <c r="G15" s="320">
        <f>'Bond buy_1_V4_Sep25'!H23</f>
        <v>46050</v>
      </c>
      <c r="H15" s="321">
        <f>'Bond buy_1_V4_Sep25'!I23</f>
        <v>0</v>
      </c>
      <c r="I15" s="321" t="str">
        <f>'Bond buy_1_V4_Sep25'!J23</f>
        <v> </v>
      </c>
      <c r="J15" s="315" t="str">
        <f>'Bond buy_1_V4_Sep25'!K23</f>
        <v> </v>
      </c>
      <c r="K15" s="315" t="str">
        <f>'Bond buy_1_V4_Sep25'!L23</f>
        <v>At Maturity
</v>
      </c>
      <c r="L15" s="315" t="str">
        <f>'Bond buy_1_V4_Sep25'!M23</f>
        <v>Actual/365</v>
      </c>
      <c r="M15" s="315" t="str">
        <f>'Bond buy_1_V4_Sep25'!N23</f>
        <v>THB</v>
      </c>
      <c r="N15" s="315" t="str">
        <f>'Bond buy_1_V4_Sep25'!O23</f>
        <v>TH</v>
      </c>
      <c r="O15" s="315" t="str">
        <f>'Bond buy_1_V4_Sep25'!P23</f>
        <v>ZERO</v>
      </c>
      <c r="P15" s="315" t="str">
        <f>'Bond buy_1_V4_Sep25'!Q23</f>
        <v>AAA</v>
      </c>
      <c r="Q15" s="315" t="str">
        <f>'Bond buy_1_V4_Sep25'!R23</f>
        <v>AAA(tha)</v>
      </c>
      <c r="R15" s="315" t="b">
        <f>'Bond buy_1_V4_Sep25'!S23</f>
        <v>1</v>
      </c>
      <c r="S15" s="315" t="b">
        <f>'Bond buy_1_V4_Sep25'!T23</f>
        <v>1</v>
      </c>
      <c r="T15" s="315" t="str">
        <f>'Bond buy_1_V4_Sep25'!U23</f>
        <v>Active</v>
      </c>
      <c r="U15" s="323">
        <f>'Bond buy_1_V4_Sep25'!V23</f>
        <v>45917.45833</v>
      </c>
      <c r="V15" s="315" t="str">
        <f>'Bond buy_1_V4_Sep25'!W23</f>
        <v>Fixed</v>
      </c>
      <c r="W15" s="442" t="b">
        <v>0</v>
      </c>
      <c r="X15" s="348"/>
      <c r="Y15" s="348"/>
      <c r="Z15" s="348"/>
      <c r="AA15" s="348"/>
      <c r="AB15" s="348"/>
      <c r="AC15" s="348"/>
      <c r="AD15" s="348"/>
      <c r="AE15" s="348"/>
    </row>
    <row r="16">
      <c r="A16" s="315" t="str">
        <f>'Bond buy_1_V4_Sep25'!B24</f>
        <v>BOT25NA</v>
      </c>
      <c r="B16" s="315" t="str">
        <f>'Bond buy_1_V4_Sep25'!C24</f>
        <v>TH0655035B00</v>
      </c>
      <c r="C16" s="315">
        <f>'Bond buy_1_V4_Sep25'!D24</f>
        <v>2</v>
      </c>
      <c r="D16" s="315" t="str">
        <f>'Bond buy_1_V4_Sep25'!E24</f>
        <v>001</v>
      </c>
      <c r="E16" s="315" t="str">
        <f>'Bond buy_1_V4_Sep25'!F24</f>
        <v>BOT Bond</v>
      </c>
      <c r="F16" s="320">
        <f>'Bond buy_1_V4_Sep25'!G24</f>
        <v>45236</v>
      </c>
      <c r="G16" s="320">
        <f>'Bond buy_1_V4_Sep25'!H24</f>
        <v>45967</v>
      </c>
      <c r="H16" s="321">
        <f>'Bond buy_1_V4_Sep25'!I24</f>
        <v>2.58</v>
      </c>
      <c r="I16" s="321" t="str">
        <f>'Bond buy_1_V4_Sep25'!J24</f>
        <v> </v>
      </c>
      <c r="J16" s="315" t="str">
        <f>'Bond buy_1_V4_Sep25'!K24</f>
        <v> </v>
      </c>
      <c r="K16" s="315" t="str">
        <f>'Bond buy_1_V4_Sep25'!L24</f>
        <v>Semi-Annual</v>
      </c>
      <c r="L16" s="315" t="str">
        <f>'Bond buy_1_V4_Sep25'!M24</f>
        <v>Actual/365</v>
      </c>
      <c r="M16" s="315" t="str">
        <f>'Bond buy_1_V4_Sep25'!N24</f>
        <v>THB</v>
      </c>
      <c r="N16" s="315" t="str">
        <f>'Bond buy_1_V4_Sep25'!O24</f>
        <v>TH</v>
      </c>
      <c r="O16" s="315" t="str">
        <f>'Bond buy_1_V4_Sep25'!P24</f>
        <v>Bullet</v>
      </c>
      <c r="P16" s="315" t="str">
        <f>'Bond buy_1_V4_Sep25'!Q24</f>
        <v>AAA</v>
      </c>
      <c r="Q16" s="315" t="str">
        <f>'Bond buy_1_V4_Sep25'!R24</f>
        <v>AAA(tha)</v>
      </c>
      <c r="R16" s="315" t="b">
        <f>'Bond buy_1_V4_Sep25'!S24</f>
        <v>1</v>
      </c>
      <c r="S16" s="315" t="b">
        <f>'Bond buy_1_V4_Sep25'!T24</f>
        <v>1</v>
      </c>
      <c r="T16" s="315" t="str">
        <f>'Bond buy_1_V4_Sep25'!U24</f>
        <v>Active</v>
      </c>
      <c r="U16" s="323">
        <f>'Bond buy_1_V4_Sep25'!V24</f>
        <v>45917.45833</v>
      </c>
      <c r="V16" s="315" t="str">
        <f>'Bond buy_1_V4_Sep25'!W24</f>
        <v>Fixed</v>
      </c>
      <c r="W16" s="442" t="b">
        <v>0</v>
      </c>
      <c r="X16" s="348"/>
      <c r="Y16" s="348"/>
      <c r="Z16" s="348"/>
      <c r="AA16" s="348"/>
      <c r="AB16" s="348"/>
      <c r="AC16" s="348"/>
      <c r="AD16" s="348"/>
      <c r="AE16" s="348"/>
    </row>
    <row r="17">
      <c r="A17" s="315" t="str">
        <f>'Bond buy_1_V4_Sep25'!B25</f>
        <v>TB26211A</v>
      </c>
      <c r="B17" s="315" t="str">
        <f>'Bond buy_1_V4_Sep25'!C25</f>
        <v>TH0623076286</v>
      </c>
      <c r="C17" s="315">
        <f>'Bond buy_1_V4_Sep25'!D25</f>
        <v>1</v>
      </c>
      <c r="D17" s="315">
        <f>'Bond buy_1_V4_Sep25'!E25</f>
        <v>176015</v>
      </c>
      <c r="E17" s="315" t="str">
        <f>'Bond buy_1_V4_Sep25'!F25</f>
        <v>T-Bill</v>
      </c>
      <c r="F17" s="320">
        <f>'Bond buy_1_V4_Sep25'!G25</f>
        <v>45882</v>
      </c>
      <c r="G17" s="320">
        <f>'Bond buy_1_V4_Sep25'!H25</f>
        <v>46064</v>
      </c>
      <c r="H17" s="321">
        <f>'Bond buy_1_V4_Sep25'!I25</f>
        <v>0</v>
      </c>
      <c r="I17" s="321" t="str">
        <f>'Bond buy_1_V4_Sep25'!J25</f>
        <v> </v>
      </c>
      <c r="J17" s="315" t="str">
        <f>'Bond buy_1_V4_Sep25'!K25</f>
        <v> </v>
      </c>
      <c r="K17" s="315" t="str">
        <f>'Bond buy_1_V4_Sep25'!L25</f>
        <v>At Maturity</v>
      </c>
      <c r="L17" s="315" t="str">
        <f>'Bond buy_1_V4_Sep25'!M25</f>
        <v>Actual/365</v>
      </c>
      <c r="M17" s="315" t="str">
        <f>'Bond buy_1_V4_Sep25'!N25</f>
        <v>THB</v>
      </c>
      <c r="N17" s="315" t="str">
        <f>'Bond buy_1_V4_Sep25'!O25</f>
        <v>TH</v>
      </c>
      <c r="O17" s="315" t="str">
        <f>'Bond buy_1_V4_Sep25'!P25</f>
        <v>ZERO</v>
      </c>
      <c r="P17" s="315" t="str">
        <f>'Bond buy_1_V4_Sep25'!Q25</f>
        <v>AAA</v>
      </c>
      <c r="Q17" s="315" t="str">
        <f>'Bond buy_1_V4_Sep25'!R25</f>
        <v>AAA(tha)</v>
      </c>
      <c r="R17" s="315" t="b">
        <f>'Bond buy_1_V4_Sep25'!S25</f>
        <v>1</v>
      </c>
      <c r="S17" s="315" t="b">
        <f>'Bond buy_1_V4_Sep25'!T25</f>
        <v>1</v>
      </c>
      <c r="T17" s="315" t="str">
        <f>'Bond buy_1_V4_Sep25'!U25</f>
        <v>Active</v>
      </c>
      <c r="U17" s="323">
        <f>'Bond buy_1_V4_Sep25'!V25</f>
        <v>45917.45833</v>
      </c>
      <c r="V17" s="315" t="str">
        <f>'Bond buy_1_V4_Sep25'!W25</f>
        <v>Fixed</v>
      </c>
      <c r="W17" s="442" t="b">
        <v>0</v>
      </c>
      <c r="X17" s="348"/>
      <c r="Y17" s="348"/>
      <c r="Z17" s="348"/>
      <c r="AA17" s="348"/>
      <c r="AB17" s="348"/>
      <c r="AC17" s="348"/>
      <c r="AD17" s="348"/>
      <c r="AE17" s="348"/>
    </row>
    <row r="18">
      <c r="A18" s="315" t="str">
        <f>'Bond buy_1_V4_Sep25'!B26</f>
        <v>BOTF267A</v>
      </c>
      <c r="B18" s="315" t="str">
        <f>'Bond buy_1_V4_Sep25'!C26</f>
        <v>TH0655036711</v>
      </c>
      <c r="C18" s="315">
        <f>'Bond buy_1_V4_Sep25'!D26</f>
        <v>2</v>
      </c>
      <c r="D18" s="315" t="str">
        <f>'Bond buy_1_V4_Sep25'!E26</f>
        <v>001</v>
      </c>
      <c r="E18" s="315" t="str">
        <f>'Bond buy_1_V4_Sep25'!F26</f>
        <v>BOT Bond</v>
      </c>
      <c r="F18" s="320">
        <f>'Bond buy_1_V4_Sep25'!G26</f>
        <v>45474</v>
      </c>
      <c r="G18" s="320">
        <f>'Bond buy_1_V4_Sep25'!H26</f>
        <v>46204</v>
      </c>
      <c r="H18" s="321">
        <f>'Bond buy_1_V4_Sep25'!I26</f>
        <v>1.68404</v>
      </c>
      <c r="I18" s="321">
        <f>'Bond buy_1_V4_Sep25'!J26</f>
        <v>0.05</v>
      </c>
      <c r="J18" s="315" t="str">
        <f>'Bond buy_1_V4_Sep25'!K26</f>
        <v>Compounded THOR</v>
      </c>
      <c r="K18" s="315" t="str">
        <f>'Bond buy_1_V4_Sep25'!L26</f>
        <v>Quarterly</v>
      </c>
      <c r="L18" s="315" t="str">
        <f>'Bond buy_1_V4_Sep25'!M26</f>
        <v>Actual/365</v>
      </c>
      <c r="M18" s="315" t="str">
        <f>'Bond buy_1_V4_Sep25'!N26</f>
        <v>THB</v>
      </c>
      <c r="N18" s="315" t="str">
        <f>'Bond buy_1_V4_Sep25'!O26</f>
        <v>TH</v>
      </c>
      <c r="O18" s="315" t="str">
        <f>'Bond buy_1_V4_Sep25'!P26</f>
        <v>Bullet</v>
      </c>
      <c r="P18" s="315" t="str">
        <f>'Bond buy_1_V4_Sep25'!Q26</f>
        <v>AAA</v>
      </c>
      <c r="Q18" s="315" t="str">
        <f>'Bond buy_1_V4_Sep25'!R26</f>
        <v>AAA(tha)</v>
      </c>
      <c r="R18" s="315" t="b">
        <f>'Bond buy_1_V4_Sep25'!S26</f>
        <v>1</v>
      </c>
      <c r="S18" s="315" t="b">
        <f>'Bond buy_1_V4_Sep25'!T26</f>
        <v>1</v>
      </c>
      <c r="T18" s="315" t="str">
        <f>'Bond buy_1_V4_Sep25'!U26</f>
        <v>Active</v>
      </c>
      <c r="U18" s="323">
        <f>'Bond buy_1_V4_Sep25'!V26</f>
        <v>45917.45833</v>
      </c>
      <c r="V18" s="315" t="str">
        <f>'Bond buy_1_V4_Sep25'!W26</f>
        <v>Floating</v>
      </c>
      <c r="W18" s="442" t="b">
        <v>0</v>
      </c>
      <c r="X18" s="348"/>
      <c r="Y18" s="348"/>
      <c r="Z18" s="348"/>
      <c r="AA18" s="348"/>
      <c r="AB18" s="348"/>
      <c r="AC18" s="348"/>
      <c r="AD18" s="348"/>
      <c r="AE18" s="348"/>
    </row>
    <row r="19">
      <c r="A19" s="315" t="str">
        <f>RRP_1_V4_Sep25!B19</f>
        <v>LB29DA</v>
      </c>
      <c r="B19" s="315" t="str">
        <f>RRP_1_V4_Sep25!C19</f>
        <v>TH0623039C07</v>
      </c>
      <c r="C19" s="315">
        <f>RRP_1_V4_Sep25!D19</f>
        <v>1</v>
      </c>
      <c r="D19" s="315">
        <f>RRP_1_V4_Sep25!E19</f>
        <v>176015</v>
      </c>
      <c r="E19" s="315" t="str">
        <f>RRP_1_V4_Sep25!F19</f>
        <v>Gov Bond</v>
      </c>
      <c r="F19" s="320">
        <f>RRP_1_V4_Sep25!G19</f>
        <v>43784</v>
      </c>
      <c r="G19" s="320">
        <f>RRP_1_V4_Sep25!H19</f>
        <v>47469</v>
      </c>
      <c r="H19" s="321">
        <f>RRP_1_V4_Sep25!I19</f>
        <v>1.6</v>
      </c>
      <c r="I19" s="321" t="str">
        <f>RRP_1_V4_Sep25!J19</f>
        <v> </v>
      </c>
      <c r="J19" s="315" t="str">
        <f>RRP_1_V4_Sep25!K19</f>
        <v> </v>
      </c>
      <c r="K19" s="315" t="str">
        <f>RRP_1_V4_Sep25!L19</f>
        <v>Semi-Annual</v>
      </c>
      <c r="L19" s="315" t="str">
        <f>RRP_1_V4_Sep25!M19</f>
        <v>Actual/365</v>
      </c>
      <c r="M19" s="315" t="str">
        <f>RRP_1_V4_Sep25!N19</f>
        <v>THB</v>
      </c>
      <c r="N19" s="315" t="str">
        <f>RRP_1_V4_Sep25!O19</f>
        <v>TH</v>
      </c>
      <c r="O19" s="315" t="str">
        <f>RRP_1_V4_Sep25!P19</f>
        <v>Bullet</v>
      </c>
      <c r="P19" s="315" t="str">
        <f>RRP_1_V4_Sep25!Q19</f>
        <v>AAA</v>
      </c>
      <c r="Q19" s="315" t="str">
        <f>RRP_1_V4_Sep25!R19</f>
        <v>AAA(tha)</v>
      </c>
      <c r="R19" s="315" t="b">
        <f>RRP_1_V4_Sep25!S19</f>
        <v>1</v>
      </c>
      <c r="S19" s="315" t="b">
        <f>RRP_1_V4_Sep25!T19</f>
        <v>1</v>
      </c>
      <c r="T19" s="315" t="str">
        <f>RRP_1_V4_Sep25!U19</f>
        <v>Active</v>
      </c>
      <c r="U19" s="323">
        <f>RRP_1_V4_Sep25!V19</f>
        <v>45905</v>
      </c>
      <c r="V19" s="315" t="str">
        <f>RRP_1_V4_Sep25!W19</f>
        <v>Fixed</v>
      </c>
      <c r="W19" s="442" t="b">
        <v>0</v>
      </c>
      <c r="X19" s="348"/>
      <c r="Y19" s="348"/>
      <c r="Z19" s="348"/>
      <c r="AA19" s="348"/>
      <c r="AB19" s="348"/>
      <c r="AC19" s="348"/>
      <c r="AD19" s="348"/>
      <c r="AE19" s="348"/>
    </row>
    <row r="20">
      <c r="A20" s="315" t="str">
        <f>RRP_2_V4_Sep25!B19</f>
        <v>LB28DA</v>
      </c>
      <c r="B20" s="315" t="str">
        <f>RRP_2_V4_Sep25!C19</f>
        <v>TH0623038C09</v>
      </c>
      <c r="C20" s="315">
        <f>RRP_2_V4_Sep25!D19</f>
        <v>1</v>
      </c>
      <c r="D20" s="315">
        <f>RRP_2_V4_Sep25!E19</f>
        <v>176015</v>
      </c>
      <c r="E20" s="315" t="str">
        <f>RRP_2_V4_Sep25!F19</f>
        <v>Gov Bond</v>
      </c>
      <c r="F20" s="320">
        <f>RRP_2_V4_Sep25!G19</f>
        <v>43294</v>
      </c>
      <c r="G20" s="320">
        <f>RRP_2_V4_Sep25!H19</f>
        <v>47104</v>
      </c>
      <c r="H20" s="321">
        <f>RRP_2_V4_Sep25!I19</f>
        <v>2.875</v>
      </c>
      <c r="I20" s="321" t="str">
        <f>RRP_2_V4_Sep25!J19</f>
        <v> </v>
      </c>
      <c r="J20" s="315" t="str">
        <f>RRP_2_V4_Sep25!K19</f>
        <v> </v>
      </c>
      <c r="K20" s="315" t="str">
        <f>RRP_2_V4_Sep25!L19</f>
        <v>Semi-Annual</v>
      </c>
      <c r="L20" s="315" t="str">
        <f>RRP_2_V4_Sep25!M19</f>
        <v>Actual/365</v>
      </c>
      <c r="M20" s="315" t="str">
        <f>RRP_2_V4_Sep25!N19</f>
        <v>THB</v>
      </c>
      <c r="N20" s="315" t="str">
        <f>RRP_2_V4_Sep25!O19</f>
        <v>TH</v>
      </c>
      <c r="O20" s="315" t="str">
        <f>RRP_2_V4_Sep25!P19</f>
        <v>Bullet</v>
      </c>
      <c r="P20" s="315" t="str">
        <f>RRP_2_V4_Sep25!Q19</f>
        <v>AAA</v>
      </c>
      <c r="Q20" s="315" t="str">
        <f>RRP_2_V4_Sep25!R19</f>
        <v>AAA(tha)</v>
      </c>
      <c r="R20" s="315" t="b">
        <f>RRP_2_V4_Sep25!S19</f>
        <v>1</v>
      </c>
      <c r="S20" s="315" t="b">
        <f>RRP_2_V4_Sep25!T19</f>
        <v>1</v>
      </c>
      <c r="T20" s="315" t="str">
        <f>RRP_2_V4_Sep25!U19</f>
        <v>Active</v>
      </c>
      <c r="U20" s="323">
        <f>RRP_2_V4_Sep25!V19</f>
        <v>45926.45833</v>
      </c>
      <c r="V20" s="315" t="str">
        <f>RRP_2_V4_Sep25!W19</f>
        <v>Fixed</v>
      </c>
      <c r="W20" s="442" t="b">
        <v>0</v>
      </c>
      <c r="X20" s="348"/>
      <c r="Y20" s="348"/>
      <c r="Z20" s="348"/>
      <c r="AA20" s="348"/>
      <c r="AB20" s="348"/>
      <c r="AC20" s="348"/>
      <c r="AD20" s="348"/>
      <c r="AE20" s="348"/>
    </row>
    <row r="21">
      <c r="A21" s="315" t="str">
        <f>'Bond Buy-Sell_V4_Sep25 + Oct25'!A24</f>
        <v>EXIM266A</v>
      </c>
      <c r="B21" s="315" t="str">
        <f>'Bond Buy-Sell_V4_Sep25 + Oct25'!B24</f>
        <v>TH0624036602</v>
      </c>
      <c r="C21" s="315" t="str">
        <f>'Bond Buy-Sell_V4_Sep25 + Oct25'!C24</f>
        <v>3</v>
      </c>
      <c r="D21" s="315" t="str">
        <f>'Bond Buy-Sell_V4_Sep25 + Oct25'!D24</f>
        <v>035</v>
      </c>
      <c r="E21" s="315" t="str">
        <f>'Bond Buy-Sell_V4_Sep25 + Oct25'!E24</f>
        <v>SOE Bond</v>
      </c>
      <c r="F21" s="320">
        <f>'Bond Buy-Sell_V4_Sep25 + Oct25'!F24</f>
        <v>45083</v>
      </c>
      <c r="G21" s="320">
        <f>'Bond Buy-Sell_V4_Sep25 + Oct25'!G24</f>
        <v>46179</v>
      </c>
      <c r="H21" s="321">
        <f>'Bond Buy-Sell_V4_Sep25 + Oct25'!H24</f>
        <v>2.71</v>
      </c>
      <c r="I21" s="321">
        <f>'Bond Buy-Sell_V4_Sep25 + Oct25'!I24</f>
        <v>0</v>
      </c>
      <c r="J21" s="315" t="str">
        <f>'Bond Buy-Sell_V4_Sep25 + Oct25'!J24</f>
        <v> </v>
      </c>
      <c r="K21" s="315" t="str">
        <f>'Bond Buy-Sell_V4_Sep25 + Oct25'!K24</f>
        <v>Semi-annual</v>
      </c>
      <c r="L21" s="315" t="str">
        <f>'Bond Buy-Sell_V4_Sep25 + Oct25'!L24</f>
        <v>30/360</v>
      </c>
      <c r="M21" s="315" t="str">
        <f>'Bond Buy-Sell_V4_Sep25 + Oct25'!M24</f>
        <v>THB</v>
      </c>
      <c r="N21" s="315" t="str">
        <f>'Bond Buy-Sell_V4_Sep25 + Oct25'!N24</f>
        <v>TH</v>
      </c>
      <c r="O21" s="315" t="str">
        <f>'Bond Buy-Sell_V4_Sep25 + Oct25'!O24</f>
        <v>Bullet</v>
      </c>
      <c r="P21" s="315" t="str">
        <f>'Bond Buy-Sell_V4_Sep25 + Oct25'!P24</f>
        <v>AAA</v>
      </c>
      <c r="Q21" s="315" t="str">
        <f>'Bond Buy-Sell_V4_Sep25 + Oct25'!Q24</f>
        <v>AAA(tha)</v>
      </c>
      <c r="R21" s="315" t="b">
        <f>'Bond Buy-Sell_V4_Sep25 + Oct25'!R24</f>
        <v>1</v>
      </c>
      <c r="S21" s="315" t="b">
        <f>'Bond Buy-Sell_V4_Sep25 + Oct25'!S24</f>
        <v>1</v>
      </c>
      <c r="T21" s="315" t="str">
        <f>'Bond Buy-Sell_V4_Sep25 + Oct25'!T24</f>
        <v>Active</v>
      </c>
      <c r="U21" s="323">
        <f>'Bond Buy-Sell_V4_Sep25 + Oct25'!U24</f>
        <v>45659.625</v>
      </c>
      <c r="V21" s="315" t="str">
        <f>'Bond Buy-Sell_V4_Sep25 + Oct25'!V24</f>
        <v>Fixed</v>
      </c>
      <c r="W21" s="442" t="b">
        <v>0</v>
      </c>
      <c r="X21" s="348"/>
      <c r="Y21" s="348"/>
      <c r="Z21" s="348"/>
      <c r="AA21" s="348"/>
      <c r="AB21" s="348"/>
      <c r="AC21" s="348"/>
      <c r="AD21" s="348"/>
      <c r="AE21" s="348"/>
    </row>
    <row r="22">
      <c r="A22" s="315" t="str">
        <f>RRP_3_V4_Nov25!B19</f>
        <v>LB27DA</v>
      </c>
      <c r="B22" s="315" t="str">
        <f>RRP_3_V4_Nov25!C19</f>
        <v>TH0623037C05</v>
      </c>
      <c r="C22" s="315">
        <f>RRP_3_V4_Nov25!D19</f>
        <v>1</v>
      </c>
      <c r="D22" s="315">
        <f>RRP_3_V4_Nov25!E19</f>
        <v>176015</v>
      </c>
      <c r="E22" s="315" t="str">
        <f>RRP_3_V4_Nov25!F19</f>
        <v>Gov Bond</v>
      </c>
      <c r="F22" s="320">
        <f>RRP_3_V4_Nov25!G19</f>
        <v>40970</v>
      </c>
      <c r="G22" s="320">
        <f>RRP_3_V4_Nov25!H19</f>
        <v>46738</v>
      </c>
      <c r="H22" s="321">
        <f>RRP_3_V4_Nov25!I19</f>
        <v>3.58</v>
      </c>
      <c r="I22" s="321" t="str">
        <f>RRP_3_V4_Nov25!J19</f>
        <v> </v>
      </c>
      <c r="J22" s="315" t="str">
        <f>RRP_3_V4_Nov25!K19</f>
        <v> </v>
      </c>
      <c r="K22" s="315" t="str">
        <f>RRP_3_V4_Nov25!L19</f>
        <v>Semi-Annual</v>
      </c>
      <c r="L22" s="315" t="str">
        <f>RRP_3_V4_Nov25!M19</f>
        <v>Actual/365</v>
      </c>
      <c r="M22" s="315" t="str">
        <f>RRP_3_V4_Nov25!N19</f>
        <v>THB</v>
      </c>
      <c r="N22" s="315" t="str">
        <f>RRP_3_V4_Nov25!O19</f>
        <v>TH</v>
      </c>
      <c r="O22" s="315" t="str">
        <f>RRP_3_V4_Nov25!P19</f>
        <v>Bullet</v>
      </c>
      <c r="P22" s="315" t="str">
        <f>RRP_3_V4_Nov25!Q19</f>
        <v>AAA</v>
      </c>
      <c r="Q22" s="315" t="str">
        <f>RRP_3_V4_Nov25!R19</f>
        <v>AAA(tha)</v>
      </c>
      <c r="R22" s="315" t="b">
        <f>RRP_3_V4_Nov25!S19</f>
        <v>1</v>
      </c>
      <c r="S22" s="315" t="b">
        <f>RRP_3_V4_Nov25!T19</f>
        <v>1</v>
      </c>
      <c r="T22" s="315" t="str">
        <f>RRP_3_V4_Nov25!U19</f>
        <v>Active</v>
      </c>
      <c r="U22" s="323">
        <f>RRP_3_V4_Nov25!V19</f>
        <v>45987.45833</v>
      </c>
      <c r="V22" s="315" t="str">
        <f>RRP_3_V4_Nov25!W19</f>
        <v>Fixed</v>
      </c>
      <c r="W22" s="442" t="b">
        <v>0</v>
      </c>
      <c r="X22" s="348"/>
      <c r="Y22" s="348"/>
      <c r="Z22" s="348"/>
      <c r="AA22" s="348"/>
      <c r="AB22" s="348"/>
      <c r="AC22" s="348"/>
      <c r="AD22" s="348"/>
      <c r="AE22" s="348"/>
    </row>
    <row r="23">
      <c r="A23" s="315" t="str">
        <f>RRP_4_V4_Dec25!B19</f>
        <v>LB284A</v>
      </c>
      <c r="B23" s="315" t="str">
        <f>RRP_4_V4_Dec25!C19</f>
        <v>TH0623038609</v>
      </c>
      <c r="C23" s="315">
        <f>RRP_4_V4_Dec25!D19</f>
        <v>1</v>
      </c>
      <c r="D23" s="315">
        <f>RRP_4_V4_Dec25!E19</f>
        <v>176015</v>
      </c>
      <c r="E23" s="315" t="str">
        <f>RRP_4_V4_Dec25!F19</f>
        <v>Gov Bond</v>
      </c>
      <c r="F23" s="320">
        <f>RRP_4_V4_Dec25!G19</f>
        <v>45674</v>
      </c>
      <c r="G23" s="320">
        <f>RRP_4_V4_Dec25!H19</f>
        <v>46860</v>
      </c>
      <c r="H23" s="321">
        <f>RRP_4_V4_Dec25!I19</f>
        <v>2.05</v>
      </c>
      <c r="I23" s="321" t="str">
        <f>RRP_4_V4_Dec25!J19</f>
        <v> </v>
      </c>
      <c r="J23" s="315" t="str">
        <f>RRP_4_V4_Dec25!K19</f>
        <v> </v>
      </c>
      <c r="K23" s="315" t="str">
        <f>RRP_4_V4_Dec25!L19</f>
        <v>Semi-Annual</v>
      </c>
      <c r="L23" s="315" t="str">
        <f>RRP_4_V4_Dec25!M19</f>
        <v>Actual/365</v>
      </c>
      <c r="M23" s="315" t="str">
        <f>RRP_4_V4_Dec25!N19</f>
        <v>THB</v>
      </c>
      <c r="N23" s="315" t="str">
        <f>RRP_4_V4_Dec25!O19</f>
        <v>TH</v>
      </c>
      <c r="O23" s="315" t="str">
        <f>RRP_4_V4_Dec25!P19</f>
        <v>Bullet</v>
      </c>
      <c r="P23" s="315" t="str">
        <f>RRP_4_V4_Dec25!Q19</f>
        <v>AAA</v>
      </c>
      <c r="Q23" s="315" t="str">
        <f>RRP_4_V4_Dec25!R19</f>
        <v>AAA(tha)</v>
      </c>
      <c r="R23" s="315" t="b">
        <f>RRP_4_V4_Dec25!S19</f>
        <v>1</v>
      </c>
      <c r="S23" s="315" t="b">
        <f>RRP_4_V4_Dec25!T19</f>
        <v>1</v>
      </c>
      <c r="T23" s="315" t="str">
        <f>RRP_4_V4_Dec25!U19</f>
        <v>Active</v>
      </c>
      <c r="U23" s="323">
        <f>RRP_4_V4_Dec25!V19</f>
        <v>46015.45833</v>
      </c>
      <c r="V23" s="315" t="str">
        <f>RRP_4_V4_Dec25!W19</f>
        <v>Fixed</v>
      </c>
      <c r="W23" s="442" t="b">
        <v>0</v>
      </c>
      <c r="X23" s="348"/>
      <c r="Y23" s="348"/>
      <c r="Z23" s="348"/>
      <c r="AA23" s="348"/>
      <c r="AB23" s="348"/>
      <c r="AC23" s="348"/>
      <c r="AD23" s="348"/>
      <c r="AE23" s="348"/>
    </row>
    <row r="24">
      <c r="A24" s="376"/>
      <c r="B24" s="376"/>
      <c r="C24" s="376"/>
      <c r="D24" s="376"/>
      <c r="E24" s="408"/>
      <c r="F24" s="483"/>
      <c r="G24" s="483"/>
      <c r="H24" s="484"/>
      <c r="I24" s="484"/>
      <c r="J24" s="408"/>
      <c r="K24" s="376"/>
      <c r="L24" s="376"/>
      <c r="M24" s="376"/>
      <c r="N24" s="376"/>
      <c r="O24" s="376"/>
      <c r="P24" s="376"/>
      <c r="Q24" s="376"/>
      <c r="R24" s="376"/>
      <c r="S24" s="376"/>
      <c r="T24" s="376"/>
      <c r="U24" s="478"/>
      <c r="V24" s="376"/>
      <c r="W24" s="381"/>
      <c r="X24" s="348"/>
      <c r="Y24" s="348"/>
      <c r="Z24" s="348"/>
      <c r="AA24" s="348"/>
      <c r="AB24" s="348"/>
      <c r="AC24" s="348"/>
      <c r="AD24" s="348"/>
      <c r="AE24" s="348"/>
    </row>
    <row r="25">
      <c r="A25" s="440" t="str">
        <f>'V4_Result_30 Sep 2025'!A22</f>
        <v>portfolio_master</v>
      </c>
      <c r="B25" s="348"/>
      <c r="C25" s="348"/>
      <c r="D25" s="348"/>
      <c r="E25" s="443"/>
      <c r="F25" s="378"/>
      <c r="G25" s="377"/>
      <c r="H25" s="377"/>
      <c r="I25" s="378"/>
      <c r="J25" s="377"/>
      <c r="K25" s="348"/>
      <c r="L25" s="348"/>
      <c r="M25" s="348"/>
      <c r="N25" s="348"/>
      <c r="O25" s="348"/>
      <c r="P25" s="348"/>
      <c r="Q25" s="348"/>
      <c r="R25" s="348"/>
      <c r="S25" s="348"/>
      <c r="T25" s="376" t="str">
        <f>RRP_3_V4_Nov25!U22</f>
        <v/>
      </c>
      <c r="U25" s="348"/>
      <c r="V25" s="348"/>
      <c r="W25" s="348"/>
      <c r="X25" s="348"/>
      <c r="Y25" s="348"/>
      <c r="Z25" s="348"/>
      <c r="AA25" s="348"/>
      <c r="AB25" s="348"/>
      <c r="AC25" s="348"/>
      <c r="AD25" s="348"/>
      <c r="AE25" s="348"/>
    </row>
    <row r="26">
      <c r="A26" s="343" t="str">
        <f t="array" ref="A26:E26">TRANSPOSE('All Table_V4_Clean'!A74:A78)</f>
        <v>portfolio_id</v>
      </c>
      <c r="B26" s="344" t="s">
        <v>557</v>
      </c>
      <c r="C26" s="344" t="s">
        <v>559</v>
      </c>
      <c r="D26" s="344" t="s">
        <v>560</v>
      </c>
      <c r="E26" s="344" t="s">
        <v>561</v>
      </c>
      <c r="F26" s="444"/>
      <c r="G26" s="377"/>
      <c r="H26" s="377"/>
      <c r="I26" s="378"/>
      <c r="J26" s="377"/>
      <c r="K26" s="348"/>
      <c r="L26" s="348"/>
      <c r="M26" s="348"/>
      <c r="N26" s="348"/>
      <c r="O26" s="348"/>
      <c r="P26" s="348"/>
      <c r="Q26" s="348"/>
      <c r="R26" s="348"/>
      <c r="S26" s="348"/>
      <c r="T26" s="348"/>
      <c r="U26" s="348"/>
      <c r="V26" s="348"/>
      <c r="W26" s="348"/>
      <c r="X26" s="348"/>
      <c r="Y26" s="348"/>
      <c r="Z26" s="348"/>
      <c r="AA26" s="348"/>
      <c r="AB26" s="348"/>
      <c r="AC26" s="348"/>
      <c r="AD26" s="348"/>
      <c r="AE26" s="348"/>
    </row>
    <row r="27">
      <c r="A27" s="315">
        <f>'Bond buy_1_V4_Sep25'!B34</f>
        <v>301</v>
      </c>
      <c r="B27" s="315" t="str">
        <f>'Bond buy_1_V4_Sep25'!C34</f>
        <v>AMC - Govt</v>
      </c>
      <c r="C27" s="315" t="str">
        <f>'Bond buy_1_V4_Sep25'!D34</f>
        <v>Treasury Desk</v>
      </c>
      <c r="D27" s="315" t="str">
        <f>'Bond buy_1_V4_Sep25'!E34</f>
        <v>AMC</v>
      </c>
      <c r="E27" s="323">
        <f>'Bond buy_1_V4_Sep25'!F34</f>
        <v>45839</v>
      </c>
      <c r="F27" s="378"/>
      <c r="G27" s="377"/>
      <c r="H27" s="377"/>
      <c r="I27" s="378"/>
      <c r="J27" s="377"/>
      <c r="K27" s="348"/>
      <c r="L27" s="348"/>
      <c r="M27" s="348"/>
      <c r="N27" s="348"/>
      <c r="O27" s="348"/>
      <c r="P27" s="348"/>
      <c r="Q27" s="348"/>
      <c r="R27" s="348"/>
      <c r="S27" s="348"/>
      <c r="T27" s="348"/>
      <c r="U27" s="348"/>
      <c r="V27" s="348"/>
      <c r="W27" s="348"/>
      <c r="X27" s="348"/>
      <c r="Y27" s="348"/>
      <c r="Z27" s="348"/>
      <c r="AA27" s="348"/>
      <c r="AB27" s="348"/>
      <c r="AC27" s="348"/>
      <c r="AD27" s="348"/>
      <c r="AE27" s="348"/>
    </row>
    <row r="28">
      <c r="A28" s="315">
        <f>'Bond buy_1_V4_Sep25'!B35</f>
        <v>302</v>
      </c>
      <c r="B28" s="315" t="str">
        <f>'Bond buy_1_V4_Sep25'!C35</f>
        <v>AMC - T-Bill</v>
      </c>
      <c r="C28" s="315" t="str">
        <f>'Bond buy_1_V4_Sep25'!D35</f>
        <v>Treasury Desk</v>
      </c>
      <c r="D28" s="315" t="str">
        <f>'Bond buy_1_V4_Sep25'!E35</f>
        <v>AMC</v>
      </c>
      <c r="E28" s="323">
        <f>'Bond buy_1_V4_Sep25'!F35</f>
        <v>45839</v>
      </c>
      <c r="F28" s="378"/>
      <c r="G28" s="377"/>
      <c r="H28" s="377"/>
      <c r="I28" s="378"/>
      <c r="J28" s="377"/>
      <c r="K28" s="348"/>
      <c r="L28" s="348"/>
      <c r="M28" s="348"/>
      <c r="N28" s="348"/>
      <c r="O28" s="348"/>
      <c r="P28" s="348"/>
      <c r="Q28" s="348"/>
      <c r="R28" s="348"/>
      <c r="S28" s="348"/>
      <c r="T28" s="348"/>
      <c r="U28" s="348"/>
      <c r="V28" s="348"/>
      <c r="W28" s="348"/>
      <c r="X28" s="348"/>
      <c r="Y28" s="348"/>
      <c r="Z28" s="348"/>
      <c r="AA28" s="348"/>
      <c r="AB28" s="348"/>
      <c r="AC28" s="348"/>
      <c r="AD28" s="348"/>
      <c r="AE28" s="348"/>
    </row>
    <row r="29">
      <c r="A29" s="315">
        <f>'Bond buy_1_V4_Sep25'!B36</f>
        <v>303</v>
      </c>
      <c r="B29" s="315" t="str">
        <f>'Bond buy_1_V4_Sep25'!C36</f>
        <v>AMC - BOT bond</v>
      </c>
      <c r="C29" s="315" t="str">
        <f>'Bond buy_1_V4_Sep25'!D36</f>
        <v>Treasury Desk</v>
      </c>
      <c r="D29" s="315" t="str">
        <f>'Bond buy_1_V4_Sep25'!E36</f>
        <v>AMC</v>
      </c>
      <c r="E29" s="323">
        <f>'Bond buy_1_V4_Sep25'!F36</f>
        <v>45839</v>
      </c>
      <c r="F29" s="378"/>
      <c r="G29" s="377"/>
      <c r="H29" s="377"/>
      <c r="I29" s="378"/>
      <c r="J29" s="377"/>
      <c r="K29" s="348"/>
      <c r="L29" s="348"/>
      <c r="M29" s="348"/>
      <c r="N29" s="348"/>
      <c r="O29" s="348"/>
      <c r="P29" s="348"/>
      <c r="Q29" s="348"/>
      <c r="R29" s="348"/>
      <c r="S29" s="348"/>
      <c r="T29" s="348"/>
      <c r="U29" s="348"/>
      <c r="V29" s="348"/>
      <c r="W29" s="348"/>
      <c r="X29" s="348"/>
      <c r="Y29" s="348"/>
      <c r="Z29" s="348"/>
      <c r="AA29" s="348"/>
      <c r="AB29" s="348"/>
      <c r="AC29" s="348"/>
      <c r="AD29" s="348"/>
      <c r="AE29" s="348"/>
    </row>
    <row r="30">
      <c r="A30" s="315">
        <f>'Bond buy_1_V4_Sep25'!B37</f>
        <v>401</v>
      </c>
      <c r="B30" s="315" t="str">
        <f>'Bond buy_1_V4_Sep25'!C37</f>
        <v>FVOCI - T-Bill</v>
      </c>
      <c r="C30" s="315" t="str">
        <f>'Bond buy_1_V4_Sep25'!D37</f>
        <v>Treasury Desk</v>
      </c>
      <c r="D30" s="315" t="str">
        <f>'Bond buy_1_V4_Sep25'!E37</f>
        <v>FVOCI</v>
      </c>
      <c r="E30" s="323">
        <f>'Bond buy_1_V4_Sep25'!F37</f>
        <v>45839</v>
      </c>
      <c r="F30" s="378"/>
      <c r="G30" s="377"/>
      <c r="H30" s="377"/>
      <c r="I30" s="378"/>
      <c r="J30" s="377"/>
      <c r="K30" s="348"/>
      <c r="L30" s="348"/>
      <c r="M30" s="348"/>
      <c r="N30" s="348"/>
      <c r="O30" s="348"/>
      <c r="P30" s="348"/>
      <c r="Q30" s="348"/>
      <c r="R30" s="348"/>
      <c r="S30" s="348"/>
      <c r="T30" s="348"/>
      <c r="U30" s="348"/>
      <c r="V30" s="348"/>
      <c r="W30" s="348"/>
      <c r="X30" s="348"/>
      <c r="Y30" s="348"/>
      <c r="Z30" s="348"/>
      <c r="AA30" s="348"/>
      <c r="AB30" s="348"/>
      <c r="AC30" s="348"/>
      <c r="AD30" s="348"/>
      <c r="AE30" s="348"/>
    </row>
    <row r="31">
      <c r="A31" s="315">
        <f>'Bond buy_1_V4_Sep25'!B38</f>
        <v>402</v>
      </c>
      <c r="B31" s="315" t="str">
        <f>'Bond buy_1_V4_Sep25'!C38</f>
        <v>FVOCI - BOT bond</v>
      </c>
      <c r="C31" s="315" t="str">
        <f>'Bond buy_1_V4_Sep25'!D38</f>
        <v>Treasury Desk</v>
      </c>
      <c r="D31" s="315" t="str">
        <f>'Bond buy_1_V4_Sep25'!E38</f>
        <v>FVOCI</v>
      </c>
      <c r="E31" s="323">
        <f>'Bond buy_1_V4_Sep25'!F38</f>
        <v>45839</v>
      </c>
      <c r="F31" s="378"/>
      <c r="G31" s="377"/>
      <c r="H31" s="377"/>
      <c r="I31" s="378"/>
      <c r="J31" s="377"/>
      <c r="K31" s="348"/>
      <c r="L31" s="348"/>
      <c r="M31" s="348"/>
      <c r="N31" s="348"/>
      <c r="O31" s="348"/>
      <c r="P31" s="348"/>
      <c r="Q31" s="348"/>
      <c r="R31" s="348"/>
      <c r="S31" s="348"/>
      <c r="T31" s="348"/>
      <c r="U31" s="348"/>
      <c r="V31" s="348"/>
      <c r="W31" s="348"/>
      <c r="X31" s="348"/>
      <c r="Y31" s="348"/>
      <c r="Z31" s="348"/>
      <c r="AA31" s="348"/>
      <c r="AB31" s="348"/>
      <c r="AC31" s="348"/>
      <c r="AD31" s="348"/>
      <c r="AE31" s="348"/>
    </row>
    <row r="32">
      <c r="A32" s="315">
        <f>'Bond buy_1_V4_Sep25'!B39</f>
        <v>403</v>
      </c>
      <c r="B32" s="315" t="str">
        <f>'Bond buy_1_V4_Sep25'!C39</f>
        <v>FVOCI - SOE</v>
      </c>
      <c r="C32" s="315" t="str">
        <f>'Bond buy_1_V4_Sep25'!D39</f>
        <v>Treasury Desk</v>
      </c>
      <c r="D32" s="315" t="str">
        <f>'Bond buy_1_V4_Sep25'!E39</f>
        <v>FVOCI</v>
      </c>
      <c r="E32" s="323">
        <f>'Bond buy_1_V4_Sep25'!F39</f>
        <v>45839</v>
      </c>
      <c r="F32" s="378"/>
      <c r="G32" s="377"/>
      <c r="H32" s="377"/>
      <c r="I32" s="378"/>
      <c r="J32" s="377"/>
      <c r="K32" s="348"/>
      <c r="L32" s="348"/>
      <c r="M32" s="348"/>
      <c r="N32" s="348"/>
      <c r="O32" s="348"/>
      <c r="P32" s="348"/>
      <c r="Q32" s="348"/>
      <c r="R32" s="348"/>
      <c r="S32" s="348"/>
      <c r="T32" s="348"/>
      <c r="U32" s="348"/>
      <c r="V32" s="348"/>
      <c r="W32" s="348"/>
      <c r="X32" s="348"/>
      <c r="Y32" s="348"/>
      <c r="Z32" s="348"/>
      <c r="AA32" s="348"/>
      <c r="AB32" s="348"/>
      <c r="AC32" s="348"/>
      <c r="AD32" s="348"/>
      <c r="AE32" s="348"/>
    </row>
    <row r="33">
      <c r="A33" s="376"/>
      <c r="B33" s="348"/>
      <c r="C33" s="348"/>
      <c r="D33" s="348"/>
      <c r="E33" s="377"/>
      <c r="F33" s="378"/>
      <c r="G33" s="377"/>
      <c r="H33" s="377"/>
      <c r="I33" s="378"/>
      <c r="J33" s="377"/>
      <c r="K33" s="348"/>
      <c r="L33" s="348"/>
      <c r="M33" s="348"/>
      <c r="N33" s="348"/>
      <c r="O33" s="348"/>
      <c r="P33" s="348"/>
      <c r="Q33" s="348"/>
      <c r="R33" s="348"/>
      <c r="S33" s="348"/>
      <c r="T33" s="348"/>
      <c r="U33" s="348"/>
      <c r="V33" s="348"/>
      <c r="W33" s="348"/>
      <c r="X33" s="348"/>
      <c r="Y33" s="348"/>
      <c r="Z33" s="348"/>
      <c r="AA33" s="348"/>
      <c r="AB33" s="348"/>
      <c r="AC33" s="348"/>
      <c r="AD33" s="348"/>
      <c r="AE33" s="348"/>
    </row>
    <row r="34">
      <c r="A34" s="376"/>
      <c r="B34" s="348"/>
      <c r="C34" s="348"/>
      <c r="D34" s="348"/>
      <c r="E34" s="377"/>
      <c r="F34" s="378"/>
      <c r="G34" s="377"/>
      <c r="H34" s="377"/>
      <c r="I34" s="378"/>
      <c r="J34" s="377"/>
      <c r="K34" s="348"/>
      <c r="L34" s="348"/>
      <c r="M34" s="348"/>
      <c r="N34" s="348"/>
      <c r="O34" s="348"/>
      <c r="P34" s="348"/>
      <c r="Q34" s="348"/>
      <c r="R34" s="348"/>
      <c r="S34" s="348"/>
      <c r="T34" s="348"/>
      <c r="U34" s="348"/>
      <c r="V34" s="348"/>
      <c r="W34" s="348"/>
      <c r="X34" s="348"/>
      <c r="Y34" s="348"/>
      <c r="Z34" s="348"/>
      <c r="AA34" s="348"/>
      <c r="AB34" s="348"/>
      <c r="AC34" s="348"/>
      <c r="AD34" s="348"/>
      <c r="AE34" s="348"/>
    </row>
    <row r="35">
      <c r="A35" s="440" t="str">
        <f>'V4_Result_30 Sep 2025'!A32</f>
        <v>netting_agreement</v>
      </c>
      <c r="B35" s="348"/>
      <c r="C35" s="348"/>
      <c r="D35" s="348"/>
      <c r="E35" s="377"/>
      <c r="F35" s="378"/>
      <c r="G35" s="377"/>
      <c r="H35" s="377"/>
      <c r="I35" s="378"/>
      <c r="J35" s="377"/>
      <c r="K35" s="348"/>
      <c r="L35" s="348"/>
      <c r="M35" s="348"/>
      <c r="N35" s="348"/>
      <c r="O35" s="348"/>
      <c r="P35" s="348"/>
      <c r="Q35" s="348"/>
      <c r="R35" s="348"/>
      <c r="S35" s="348"/>
      <c r="T35" s="348"/>
      <c r="U35" s="348"/>
      <c r="V35" s="348"/>
      <c r="W35" s="348"/>
      <c r="X35" s="348"/>
      <c r="Y35" s="348"/>
      <c r="Z35" s="348"/>
      <c r="AA35" s="348"/>
      <c r="AB35" s="348"/>
      <c r="AC35" s="348"/>
      <c r="AD35" s="348"/>
      <c r="AE35" s="348"/>
    </row>
    <row r="36">
      <c r="A36" s="333" t="str">
        <f t="array" ref="A36:O36">TRANSPOSE('All Table_V4_Clean'!A84:A98)</f>
        <v>netting_agreement_id</v>
      </c>
      <c r="B36" s="334" t="s">
        <v>7</v>
      </c>
      <c r="C36" s="334" t="s">
        <v>570</v>
      </c>
      <c r="D36" s="334" t="s">
        <v>572</v>
      </c>
      <c r="E36" s="334" t="s">
        <v>575</v>
      </c>
      <c r="F36" s="334" t="s">
        <v>579</v>
      </c>
      <c r="G36" s="334" t="s">
        <v>583</v>
      </c>
      <c r="H36" s="335" t="s">
        <v>585</v>
      </c>
      <c r="I36" s="334" t="s">
        <v>525</v>
      </c>
      <c r="J36" s="334" t="s">
        <v>589</v>
      </c>
      <c r="K36" s="334" t="s">
        <v>592</v>
      </c>
      <c r="L36" s="334" t="s">
        <v>595</v>
      </c>
      <c r="M36" s="334" t="s">
        <v>597</v>
      </c>
      <c r="N36" s="334" t="s">
        <v>598</v>
      </c>
      <c r="O36" s="334" t="s">
        <v>600</v>
      </c>
      <c r="P36" s="348"/>
      <c r="Q36" s="348"/>
      <c r="R36" s="348"/>
      <c r="S36" s="348"/>
      <c r="T36" s="348"/>
      <c r="U36" s="348"/>
      <c r="V36" s="348"/>
      <c r="W36" s="348"/>
      <c r="X36" s="348"/>
      <c r="Y36" s="348"/>
      <c r="Z36" s="348"/>
      <c r="AA36" s="348"/>
      <c r="AB36" s="348"/>
      <c r="AC36" s="348"/>
      <c r="AD36" s="348"/>
      <c r="AE36" s="348"/>
    </row>
    <row r="37">
      <c r="A37" s="336" t="str">
        <f>RRP_1_V4_Sep25!B31</f>
        <v>GMRA_2023_BB</v>
      </c>
      <c r="B37" s="336">
        <f>RRP_1_V4_Sep25!C31</f>
        <v>101</v>
      </c>
      <c r="C37" s="336">
        <f>RRP_1_V4_Sep25!D31</f>
        <v>20001</v>
      </c>
      <c r="D37" s="336" t="str">
        <f>RRP_1_V4_Sep25!E31</f>
        <v>GMRA</v>
      </c>
      <c r="E37" s="336" t="str">
        <f>RRP_1_V4_Sep25!F31</f>
        <v>COLLATERAL</v>
      </c>
      <c r="F37" s="336" t="str">
        <f>RRP_1_V4_Sep25!G31</f>
        <v>REP</v>
      </c>
      <c r="G37" s="337">
        <f>RRP_1_V4_Sep25!H31</f>
        <v>45823</v>
      </c>
      <c r="H37" s="337">
        <f>RRP_1_V4_Sep25!I31</f>
        <v>45839</v>
      </c>
      <c r="I37" s="337">
        <f>RRP_1_V4_Sep25!J31</f>
        <v>46203</v>
      </c>
      <c r="J37" s="445">
        <f>RRP_1_V4_Sep25!K31</f>
        <v>0</v>
      </c>
      <c r="K37" s="339" t="str">
        <f>RRP_1_V4_Sep25!L31</f>
        <v> </v>
      </c>
      <c r="L37" s="339" t="str">
        <f>RRP_1_V4_Sep25!M31</f>
        <v>THB</v>
      </c>
      <c r="M37" s="340">
        <f>RRP_1_V4_Sep25!N31</f>
        <v>45717.4375</v>
      </c>
      <c r="N37" s="340">
        <f>RRP_1_V4_Sep25!O31</f>
        <v>45741.78125</v>
      </c>
      <c r="O37" s="339" t="str">
        <f>RRP_1_V4_Sep25!P31</f>
        <v>Active</v>
      </c>
      <c r="P37" s="348"/>
      <c r="Q37" s="348"/>
      <c r="R37" s="348"/>
      <c r="S37" s="348"/>
      <c r="T37" s="348"/>
      <c r="U37" s="348"/>
      <c r="V37" s="348"/>
      <c r="W37" s="348"/>
      <c r="X37" s="348"/>
      <c r="Y37" s="348"/>
      <c r="Z37" s="348"/>
      <c r="AA37" s="348"/>
      <c r="AB37" s="348"/>
      <c r="AC37" s="348"/>
      <c r="AD37" s="348"/>
      <c r="AE37" s="348"/>
    </row>
    <row r="38">
      <c r="A38" s="336" t="str">
        <f>RRP_2_V4_Sep25!B31</f>
        <v>GMRA_2023_KB</v>
      </c>
      <c r="B38" s="336">
        <f>RRP_2_V4_Sep25!C31</f>
        <v>102</v>
      </c>
      <c r="C38" s="336">
        <f>RRP_2_V4_Sep25!D31</f>
        <v>20002</v>
      </c>
      <c r="D38" s="336" t="str">
        <f>RRP_2_V4_Sep25!E31</f>
        <v>GMRA</v>
      </c>
      <c r="E38" s="336" t="str">
        <f>RRP_2_V4_Sep25!F31</f>
        <v>COLLATERAL</v>
      </c>
      <c r="F38" s="336" t="str">
        <f>RRP_2_V4_Sep25!G31</f>
        <v>REP</v>
      </c>
      <c r="G38" s="337">
        <f>RRP_2_V4_Sep25!H31</f>
        <v>45823</v>
      </c>
      <c r="H38" s="337">
        <f>RRP_2_V4_Sep25!I31</f>
        <v>45839</v>
      </c>
      <c r="I38" s="337">
        <f>RRP_2_V4_Sep25!J31</f>
        <v>46203</v>
      </c>
      <c r="J38" s="445">
        <f>RRP_2_V4_Sep25!K31</f>
        <v>0</v>
      </c>
      <c r="K38" s="339" t="str">
        <f>RRP_2_V4_Sep25!L31</f>
        <v> </v>
      </c>
      <c r="L38" s="339" t="str">
        <f>RRP_2_V4_Sep25!M31</f>
        <v>THB</v>
      </c>
      <c r="M38" s="340">
        <f>RRP_2_V4_Sep25!N31</f>
        <v>45717.4375</v>
      </c>
      <c r="N38" s="340">
        <f>RRP_2_V4_Sep25!O31</f>
        <v>45741.78125</v>
      </c>
      <c r="O38" s="339" t="str">
        <f>RRP_2_V4_Sep25!P31</f>
        <v>Active</v>
      </c>
      <c r="P38" s="348"/>
      <c r="Q38" s="348"/>
      <c r="R38" s="348"/>
      <c r="S38" s="348"/>
      <c r="T38" s="348"/>
      <c r="U38" s="348"/>
      <c r="V38" s="348"/>
      <c r="W38" s="348"/>
      <c r="X38" s="348"/>
      <c r="Y38" s="348"/>
      <c r="Z38" s="348"/>
      <c r="AA38" s="348"/>
      <c r="AB38" s="348"/>
      <c r="AC38" s="348"/>
      <c r="AD38" s="348"/>
      <c r="AE38" s="348"/>
    </row>
    <row r="39">
      <c r="A39" s="336" t="str">
        <f>Repo_1_V4_Sep25!B25</f>
        <v>GMRA_2023_KT</v>
      </c>
      <c r="B39" s="336">
        <f>Repo_1_V4_Sep25!C25</f>
        <v>103</v>
      </c>
      <c r="C39" s="336">
        <f>Repo_1_V4_Sep25!D25</f>
        <v>20003</v>
      </c>
      <c r="D39" s="336" t="str">
        <f>Repo_1_V4_Sep25!E25</f>
        <v>GMRA</v>
      </c>
      <c r="E39" s="336" t="str">
        <f>Repo_1_V4_Sep25!F25</f>
        <v>COLLATERAL</v>
      </c>
      <c r="F39" s="336" t="str">
        <f>Repo_1_V4_Sep25!G25</f>
        <v>REP</v>
      </c>
      <c r="G39" s="337">
        <f>Repo_1_V4_Sep25!H25</f>
        <v>45823</v>
      </c>
      <c r="H39" s="337">
        <f>Repo_1_V4_Sep25!I25</f>
        <v>45839</v>
      </c>
      <c r="I39" s="337">
        <f>Repo_1_V4_Sep25!J25</f>
        <v>46203</v>
      </c>
      <c r="J39" s="445">
        <f>Repo_1_V4_Sep25!K25</f>
        <v>0</v>
      </c>
      <c r="K39" s="339" t="str">
        <f>Repo_1_V4_Sep25!L25</f>
        <v> </v>
      </c>
      <c r="L39" s="339" t="str">
        <f>Repo_1_V4_Sep25!M25</f>
        <v>THB</v>
      </c>
      <c r="M39" s="340">
        <f>Repo_1_V4_Sep25!N25</f>
        <v>45717.4375</v>
      </c>
      <c r="N39" s="340">
        <f>Repo_1_V4_Sep25!O25</f>
        <v>45741.78125</v>
      </c>
      <c r="O39" s="339" t="str">
        <f>Repo_1_V4_Sep25!P25</f>
        <v>Active</v>
      </c>
      <c r="P39" s="348"/>
      <c r="Q39" s="348"/>
      <c r="R39" s="348"/>
      <c r="S39" s="348"/>
      <c r="T39" s="348"/>
      <c r="U39" s="348"/>
      <c r="V39" s="348"/>
      <c r="W39" s="348"/>
      <c r="X39" s="348"/>
      <c r="Y39" s="348"/>
      <c r="Z39" s="348"/>
      <c r="AA39" s="348"/>
      <c r="AB39" s="348"/>
      <c r="AC39" s="348"/>
      <c r="AD39" s="348"/>
      <c r="AE39" s="348"/>
    </row>
    <row r="40">
      <c r="A40" s="336" t="str">
        <f>Repo_2_V4_Sep25!B25</f>
        <v>GMRA_2024_KB</v>
      </c>
      <c r="B40" s="336">
        <f>Repo_2_V4_Sep25!C25</f>
        <v>102</v>
      </c>
      <c r="C40" s="336">
        <f>Repo_2_V4_Sep25!D25</f>
        <v>20004</v>
      </c>
      <c r="D40" s="336" t="str">
        <f>Repo_2_V4_Sep25!E25</f>
        <v>GMRA</v>
      </c>
      <c r="E40" s="336" t="str">
        <f>Repo_2_V4_Sep25!F25</f>
        <v>COLLATERAL</v>
      </c>
      <c r="F40" s="336" t="str">
        <f>Repo_2_V4_Sep25!G25</f>
        <v>REP</v>
      </c>
      <c r="G40" s="337">
        <f>Repo_2_V4_Sep25!H25</f>
        <v>45823</v>
      </c>
      <c r="H40" s="337">
        <f>Repo_2_V4_Sep25!I25</f>
        <v>45839</v>
      </c>
      <c r="I40" s="337">
        <f>Repo_2_V4_Sep25!J25</f>
        <v>46203</v>
      </c>
      <c r="J40" s="445">
        <f>Repo_2_V4_Sep25!K25</f>
        <v>0</v>
      </c>
      <c r="K40" s="339" t="str">
        <f>Repo_2_V4_Sep25!L25</f>
        <v> </v>
      </c>
      <c r="L40" s="339" t="str">
        <f>Repo_2_V4_Sep25!M25</f>
        <v>THB</v>
      </c>
      <c r="M40" s="340">
        <f>Repo_2_V4_Sep25!N25</f>
        <v>45717.4375</v>
      </c>
      <c r="N40" s="340">
        <f>Repo_2_V4_Sep25!O25</f>
        <v>45741.78125</v>
      </c>
      <c r="O40" s="339" t="str">
        <f>Repo_2_V4_Sep25!P25</f>
        <v>Active</v>
      </c>
      <c r="P40" s="348"/>
      <c r="Q40" s="348"/>
      <c r="R40" s="348"/>
      <c r="S40" s="348"/>
      <c r="T40" s="348"/>
      <c r="U40" s="348"/>
      <c r="V40" s="348"/>
      <c r="W40" s="348"/>
      <c r="X40" s="348"/>
      <c r="Y40" s="348"/>
      <c r="Z40" s="348"/>
      <c r="AA40" s="348"/>
      <c r="AB40" s="348"/>
      <c r="AC40" s="348"/>
      <c r="AD40" s="348"/>
      <c r="AE40" s="348"/>
    </row>
    <row r="41">
      <c r="A41" s="376"/>
      <c r="B41" s="348"/>
      <c r="C41" s="348"/>
      <c r="D41" s="348"/>
      <c r="E41" s="377"/>
      <c r="F41" s="378"/>
      <c r="G41" s="377"/>
      <c r="H41" s="377"/>
      <c r="I41" s="378"/>
      <c r="J41" s="377"/>
      <c r="K41" s="348"/>
      <c r="L41" s="348"/>
      <c r="M41" s="348"/>
      <c r="N41" s="348"/>
      <c r="O41" s="348"/>
      <c r="P41" s="348"/>
      <c r="Q41" s="348"/>
      <c r="R41" s="348"/>
      <c r="S41" s="348"/>
      <c r="T41" s="348"/>
      <c r="U41" s="348"/>
      <c r="V41" s="348"/>
      <c r="W41" s="348"/>
      <c r="X41" s="348"/>
      <c r="Y41" s="348"/>
      <c r="Z41" s="348"/>
      <c r="AA41" s="348"/>
      <c r="AB41" s="348"/>
      <c r="AC41" s="348"/>
      <c r="AD41" s="348"/>
      <c r="AE41" s="348"/>
    </row>
    <row r="42">
      <c r="A42" s="376"/>
      <c r="B42" s="348"/>
      <c r="C42" s="348"/>
      <c r="D42" s="348"/>
      <c r="E42" s="377"/>
      <c r="F42" s="378"/>
      <c r="G42" s="377"/>
      <c r="H42" s="377"/>
      <c r="I42" s="378"/>
      <c r="J42" s="377"/>
      <c r="K42" s="348"/>
      <c r="L42" s="348"/>
      <c r="M42" s="348"/>
      <c r="N42" s="348"/>
      <c r="O42" s="348"/>
      <c r="P42" s="348"/>
      <c r="Q42" s="348"/>
      <c r="R42" s="348"/>
      <c r="S42" s="348"/>
      <c r="T42" s="348"/>
      <c r="U42" s="348"/>
      <c r="V42" s="348"/>
      <c r="W42" s="348"/>
      <c r="X42" s="348"/>
      <c r="Y42" s="348"/>
      <c r="Z42" s="348"/>
      <c r="AA42" s="348"/>
      <c r="AB42" s="348"/>
      <c r="AC42" s="348"/>
      <c r="AD42" s="348"/>
      <c r="AE42" s="348"/>
    </row>
    <row r="43">
      <c r="A43" s="440" t="str">
        <f>'V4_Result_30 Sep 2025'!A40</f>
        <v>limit_utilization</v>
      </c>
      <c r="B43" s="348"/>
      <c r="C43" s="348"/>
      <c r="D43" s="376"/>
      <c r="E43" s="377"/>
      <c r="F43" s="378"/>
      <c r="G43" s="377"/>
      <c r="H43" s="377"/>
      <c r="I43" s="378"/>
      <c r="J43" s="377"/>
      <c r="K43" s="348"/>
      <c r="L43" s="348"/>
      <c r="M43" s="348"/>
      <c r="N43" s="348"/>
      <c r="O43" s="348"/>
      <c r="P43" s="348"/>
      <c r="Q43" s="348"/>
      <c r="R43" s="348"/>
      <c r="S43" s="348"/>
      <c r="T43" s="348"/>
      <c r="U43" s="348"/>
      <c r="V43" s="348"/>
      <c r="W43" s="348"/>
      <c r="X43" s="348"/>
      <c r="Y43" s="348"/>
      <c r="Z43" s="348"/>
      <c r="AA43" s="348"/>
      <c r="AB43" s="348"/>
      <c r="AC43" s="348"/>
      <c r="AD43" s="348"/>
      <c r="AE43" s="348"/>
    </row>
    <row r="44">
      <c r="A44" s="343" t="str">
        <f t="array" ref="A44:K44">TRANSPOSE('All Table_V4_Clean'!A340:A350)</f>
        <v>limit_id</v>
      </c>
      <c r="B44" s="344" t="s">
        <v>7</v>
      </c>
      <c r="C44" s="344" t="s">
        <v>905</v>
      </c>
      <c r="D44" s="344" t="s">
        <v>534</v>
      </c>
      <c r="E44" s="344" t="s">
        <v>906</v>
      </c>
      <c r="F44" s="344" t="s">
        <v>908</v>
      </c>
      <c r="G44" s="344" t="s">
        <v>910</v>
      </c>
      <c r="H44" s="344" t="s">
        <v>912</v>
      </c>
      <c r="I44" s="344" t="s">
        <v>915</v>
      </c>
      <c r="J44" s="344" t="s">
        <v>482</v>
      </c>
      <c r="K44" s="345" t="s">
        <v>452</v>
      </c>
      <c r="L44" s="348"/>
      <c r="M44" s="348"/>
      <c r="N44" s="348"/>
      <c r="O44" s="348"/>
      <c r="P44" s="348"/>
      <c r="Q44" s="348"/>
      <c r="R44" s="348"/>
      <c r="S44" s="348"/>
      <c r="T44" s="348"/>
      <c r="U44" s="348"/>
      <c r="V44" s="348"/>
      <c r="W44" s="348"/>
      <c r="X44" s="348"/>
      <c r="Y44" s="348"/>
      <c r="Z44" s="348"/>
      <c r="AA44" s="348"/>
      <c r="AB44" s="348"/>
      <c r="AC44" s="348"/>
      <c r="AD44" s="348"/>
      <c r="AE44" s="348"/>
    </row>
    <row r="45">
      <c r="A45" s="336">
        <f>RRP_4_V4_Dec25!B25</f>
        <v>1001</v>
      </c>
      <c r="B45" s="336">
        <f>RRP_4_V4_Dec25!C25</f>
        <v>101</v>
      </c>
      <c r="C45" s="336" t="str">
        <f>RRP_4_V4_Dec25!D25</f>
        <v>REPO_LIMIT</v>
      </c>
      <c r="D45" s="336" t="str">
        <f>RRP_4_V4_Dec25!E25</f>
        <v>THB</v>
      </c>
      <c r="E45" s="346">
        <f>RRP_4_V4_Dec25!F25</f>
        <v>900000000</v>
      </c>
      <c r="F45" s="346">
        <f>RRP_4_V4_Dec25!G25</f>
        <v>1000000000</v>
      </c>
      <c r="G45" s="346">
        <f>RRP_4_V4_Dec25!H25</f>
        <v>100000000</v>
      </c>
      <c r="H45" s="347">
        <f>RRP_4_V4_Dec25!I25</f>
        <v>45782</v>
      </c>
      <c r="I45" s="340">
        <f>RRP_4_V4_Dec25!J25</f>
        <v>45905.43751</v>
      </c>
      <c r="J45" s="347">
        <f>RRP_4_V4_Dec25!K25</f>
        <v>45782</v>
      </c>
      <c r="K45" s="336" t="str">
        <f>RRP_4_V4_Dec25!L25</f>
        <v>BBL0107536000374</v>
      </c>
      <c r="L45" s="348"/>
      <c r="M45" s="348"/>
      <c r="N45" s="348"/>
      <c r="O45" s="348"/>
      <c r="P45" s="348"/>
      <c r="Q45" s="348"/>
      <c r="R45" s="348"/>
      <c r="S45" s="348"/>
      <c r="T45" s="348"/>
      <c r="U45" s="348"/>
      <c r="V45" s="348"/>
      <c r="W45" s="348"/>
      <c r="X45" s="348"/>
      <c r="Y45" s="348"/>
      <c r="Z45" s="348"/>
      <c r="AA45" s="348"/>
      <c r="AB45" s="348"/>
      <c r="AC45" s="348"/>
      <c r="AD45" s="348"/>
      <c r="AE45" s="348"/>
    </row>
    <row r="46">
      <c r="A46" s="336">
        <f>RRP_3_V4_Nov25!B25</f>
        <v>1002</v>
      </c>
      <c r="B46" s="336">
        <f>RRP_3_V4_Nov25!C25</f>
        <v>102</v>
      </c>
      <c r="C46" s="336" t="str">
        <f>RRP_3_V4_Nov25!D25</f>
        <v>REPO_LIMIT</v>
      </c>
      <c r="D46" s="336" t="str">
        <f>RRP_3_V4_Nov25!E25</f>
        <v>THB</v>
      </c>
      <c r="E46" s="346">
        <f>RRP_3_V4_Nov25!F25</f>
        <v>1000000000</v>
      </c>
      <c r="F46" s="346">
        <f>RRP_3_V4_Nov25!G25</f>
        <v>1000000000</v>
      </c>
      <c r="G46" s="346">
        <f>RRP_3_V4_Nov25!H25</f>
        <v>300000000</v>
      </c>
      <c r="H46" s="347">
        <f>RRP_3_V4_Nov25!I25</f>
        <v>45782</v>
      </c>
      <c r="I46" s="340">
        <f>RRP_3_V4_Nov25!J25</f>
        <v>45985.39583</v>
      </c>
      <c r="J46" s="347">
        <f>RRP_3_V4_Nov25!K25</f>
        <v>45782</v>
      </c>
      <c r="K46" s="336" t="str">
        <f>RRP_3_V4_Nov25!L25</f>
        <v>KBANK0107536000315</v>
      </c>
      <c r="L46" s="348"/>
      <c r="M46" s="348"/>
      <c r="N46" s="348"/>
      <c r="O46" s="348"/>
      <c r="P46" s="348"/>
      <c r="Q46" s="348"/>
      <c r="R46" s="348"/>
      <c r="S46" s="348"/>
      <c r="T46" s="348"/>
      <c r="U46" s="348"/>
      <c r="V46" s="348"/>
      <c r="W46" s="348"/>
      <c r="X46" s="348"/>
      <c r="Y46" s="348"/>
      <c r="Z46" s="348"/>
      <c r="AA46" s="348"/>
      <c r="AB46" s="348"/>
      <c r="AC46" s="348"/>
      <c r="AD46" s="348"/>
      <c r="AE46" s="348"/>
    </row>
    <row r="47">
      <c r="A47" s="446">
        <f>'IB Lend_V4_Sep25'!A135</f>
        <v>2001</v>
      </c>
      <c r="B47" s="446">
        <f>'IB Lend_V4_Sep25'!B135</f>
        <v>101</v>
      </c>
      <c r="C47" s="446" t="str">
        <f>'IB Lend_V4_Sep25'!C135</f>
        <v>PLACEMENT_LIMIT</v>
      </c>
      <c r="D47" s="446" t="str">
        <f>'IB Lend_V4_Sep25'!D135</f>
        <v>THB</v>
      </c>
      <c r="E47" s="346">
        <f>'IB Lend_V4_Sep25'!E135</f>
        <v>500000000</v>
      </c>
      <c r="F47" s="346">
        <f>'IB Lend_V4_Sep25'!F135</f>
        <v>1000000000</v>
      </c>
      <c r="G47" s="346">
        <f>'IB Lend_V4_Sep25'!G135</f>
        <v>500000000</v>
      </c>
      <c r="H47" s="347">
        <f>'IB Lend_V4_Sep25'!H135</f>
        <v>45901</v>
      </c>
      <c r="I47" s="340">
        <f>'IB Lend_V4_Sep25'!I135</f>
        <v>45930.375</v>
      </c>
      <c r="J47" s="347">
        <f>'IB Lend_V4_Sep25'!J135</f>
        <v>45901</v>
      </c>
      <c r="K47" s="446" t="str">
        <f>'IB Lend_V4_Sep25'!K135</f>
        <v>BBL0107536000374</v>
      </c>
      <c r="L47" s="447"/>
      <c r="M47" s="447"/>
      <c r="N47" s="447"/>
      <c r="O47" s="447"/>
      <c r="P47" s="447"/>
      <c r="Q47" s="447"/>
      <c r="R47" s="447"/>
      <c r="S47" s="447"/>
      <c r="T47" s="447"/>
      <c r="U47" s="447"/>
      <c r="V47" s="447"/>
      <c r="W47" s="447"/>
      <c r="X47" s="447"/>
      <c r="Y47" s="447"/>
      <c r="Z47" s="447"/>
      <c r="AA47" s="447"/>
      <c r="AB47" s="447"/>
      <c r="AC47" s="447"/>
      <c r="AD47" s="447"/>
      <c r="AE47" s="447"/>
    </row>
    <row r="48">
      <c r="A48" s="446">
        <f>'IB Lend_V4_Sep25'!A285</f>
        <v>2002</v>
      </c>
      <c r="B48" s="446">
        <f>'IB Lend_V4_Sep25'!B285</f>
        <v>104</v>
      </c>
      <c r="C48" s="446" t="str">
        <f>'IB Lend_V4_Sep25'!C285</f>
        <v>PLACEMENT_LIMIT</v>
      </c>
      <c r="D48" s="446" t="str">
        <f>'IB Lend_V4_Sep25'!D285</f>
        <v>THB</v>
      </c>
      <c r="E48" s="346">
        <f>'IB Lend_V4_Sep25'!E285</f>
        <v>500000000</v>
      </c>
      <c r="F48" s="346">
        <f>'IB Lend_V4_Sep25'!F285</f>
        <v>500000000</v>
      </c>
      <c r="G48" s="346">
        <f>'IB Lend_V4_Sep25'!G285</f>
        <v>0</v>
      </c>
      <c r="H48" s="347">
        <f>'IB Lend_V4_Sep25'!H285</f>
        <v>45828</v>
      </c>
      <c r="I48" s="340">
        <f>'IB Lend_V4_Sep25'!I285</f>
        <v>46021.375</v>
      </c>
      <c r="J48" s="347">
        <f>'IB Lend_V4_Sep25'!J285</f>
        <v>45828</v>
      </c>
      <c r="K48" s="446" t="str">
        <f>'IB Lend_V4_Sep25'!K285</f>
        <v>CIMB0107537002338</v>
      </c>
      <c r="L48" s="447"/>
      <c r="M48" s="447"/>
      <c r="N48" s="447"/>
      <c r="O48" s="447"/>
      <c r="P48" s="447"/>
      <c r="Q48" s="447"/>
      <c r="R48" s="447"/>
      <c r="S48" s="447"/>
      <c r="T48" s="447"/>
      <c r="U48" s="447"/>
      <c r="V48" s="447"/>
      <c r="W48" s="447"/>
      <c r="X48" s="447"/>
      <c r="Y48" s="447"/>
      <c r="Z48" s="447"/>
      <c r="AA48" s="447"/>
      <c r="AB48" s="447"/>
      <c r="AC48" s="447"/>
      <c r="AD48" s="447"/>
      <c r="AE48" s="447"/>
    </row>
    <row r="49">
      <c r="A49" s="446">
        <f>'IB Lend_V4_Nov 25'!A136</f>
        <v>2003</v>
      </c>
      <c r="B49" s="446">
        <f>'IB Lend_V4_Nov 25'!B136</f>
        <v>113</v>
      </c>
      <c r="C49" s="446" t="str">
        <f>'IB Lend_V4_Nov 25'!C136</f>
        <v>PLACEMENT_LIMIT</v>
      </c>
      <c r="D49" s="446" t="str">
        <f>'IB Lend_V4_Nov 25'!D136</f>
        <v>THB</v>
      </c>
      <c r="E49" s="346">
        <f>'IB Lend_V4_Nov 25'!E136</f>
        <v>1000000000</v>
      </c>
      <c r="F49" s="346">
        <f>'IB Lend_V4_Nov 25'!F136</f>
        <v>1000000000</v>
      </c>
      <c r="G49" s="346">
        <f>'IB Lend_V4_Nov 25'!G136</f>
        <v>0</v>
      </c>
      <c r="H49" s="347">
        <f>'IB Lend_V4_Nov 25'!H136</f>
        <v>45931</v>
      </c>
      <c r="I49" s="340">
        <f>'IB Lend_V4_Nov 25'!I136</f>
        <v>46011.375</v>
      </c>
      <c r="J49" s="347">
        <f>'IB Lend_V4_Nov 25'!J136</f>
        <v>45828</v>
      </c>
      <c r="K49" s="446" t="str">
        <f>'IB Lend_V4_Nov 25'!K136</f>
        <v>SCB0107536000102</v>
      </c>
      <c r="L49" s="447"/>
      <c r="M49" s="447"/>
      <c r="N49" s="447"/>
      <c r="O49" s="447"/>
      <c r="P49" s="447"/>
      <c r="Q49" s="447"/>
      <c r="R49" s="447"/>
      <c r="S49" s="447"/>
      <c r="T49" s="447"/>
      <c r="U49" s="447"/>
      <c r="V49" s="447"/>
      <c r="W49" s="447"/>
      <c r="X49" s="447"/>
      <c r="Y49" s="447"/>
      <c r="Z49" s="447"/>
      <c r="AA49" s="447"/>
      <c r="AB49" s="447"/>
      <c r="AC49" s="447"/>
      <c r="AD49" s="447"/>
      <c r="AE49" s="447"/>
    </row>
    <row r="50">
      <c r="A50" s="449"/>
      <c r="B50" s="362"/>
      <c r="C50" s="362"/>
      <c r="D50" s="362"/>
      <c r="E50" s="362"/>
      <c r="F50" s="362"/>
      <c r="G50" s="362"/>
      <c r="H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row>
    <row r="51">
      <c r="A51" s="376"/>
      <c r="B51" s="348"/>
      <c r="C51" s="348"/>
      <c r="D51" s="381"/>
      <c r="E51" s="377"/>
      <c r="F51" s="378"/>
      <c r="G51" s="377"/>
      <c r="H51" s="377"/>
      <c r="I51" s="378"/>
      <c r="J51" s="377"/>
      <c r="K51" s="348"/>
      <c r="L51" s="348"/>
      <c r="M51" s="348"/>
      <c r="N51" s="348"/>
      <c r="O51" s="348"/>
      <c r="P51" s="348"/>
      <c r="Q51" s="348"/>
      <c r="R51" s="348"/>
      <c r="S51" s="348"/>
      <c r="T51" s="348"/>
      <c r="U51" s="348"/>
      <c r="V51" s="348"/>
      <c r="W51" s="348"/>
      <c r="X51" s="348"/>
      <c r="Y51" s="348"/>
      <c r="Z51" s="348"/>
      <c r="AA51" s="348"/>
      <c r="AB51" s="348"/>
      <c r="AC51" s="348"/>
      <c r="AD51" s="348"/>
      <c r="AE51" s="348"/>
    </row>
    <row r="52">
      <c r="A52" s="440" t="str">
        <f>'V4_Result_30 Sep 2025'!A48</f>
        <v>repo_trades</v>
      </c>
      <c r="B52" s="348"/>
      <c r="C52" s="348"/>
      <c r="D52" s="450"/>
      <c r="E52" s="408"/>
      <c r="F52" s="378"/>
      <c r="G52" s="377"/>
      <c r="H52" s="377"/>
      <c r="I52" s="378"/>
      <c r="J52" s="377"/>
      <c r="K52" s="348"/>
      <c r="L52" s="348"/>
      <c r="M52" s="348"/>
      <c r="N52" s="348"/>
      <c r="O52" s="348"/>
      <c r="P52" s="348"/>
      <c r="Q52" s="348"/>
      <c r="R52" s="348"/>
      <c r="S52" s="348"/>
      <c r="T52" s="348"/>
      <c r="U52" s="348"/>
      <c r="V52" s="348"/>
      <c r="W52" s="348"/>
      <c r="X52" s="348"/>
      <c r="Y52" s="348"/>
      <c r="Z52" s="348"/>
      <c r="AA52" s="348"/>
      <c r="AB52" s="348"/>
      <c r="AC52" s="348"/>
      <c r="AD52" s="348"/>
      <c r="AE52" s="348"/>
    </row>
    <row r="53">
      <c r="A53" s="349" t="str">
        <f t="array" ref="A53:Z53">TRANSPOSE('All Table_V4_Clean'!A146:A171)</f>
        <v>repo_trade_id</v>
      </c>
      <c r="B53" s="350" t="s">
        <v>583</v>
      </c>
      <c r="C53" s="350" t="s">
        <v>668</v>
      </c>
      <c r="D53" s="350" t="s">
        <v>7</v>
      </c>
      <c r="E53" s="350" t="s">
        <v>564</v>
      </c>
      <c r="F53" s="351" t="s">
        <v>570</v>
      </c>
      <c r="G53" s="351" t="s">
        <v>675</v>
      </c>
      <c r="H53" s="350" t="s">
        <v>678</v>
      </c>
      <c r="I53" s="350" t="s">
        <v>680</v>
      </c>
      <c r="J53" s="350" t="s">
        <v>442</v>
      </c>
      <c r="K53" s="350" t="s">
        <v>684</v>
      </c>
      <c r="L53" s="350" t="s">
        <v>534</v>
      </c>
      <c r="M53" s="350" t="s">
        <v>609</v>
      </c>
      <c r="N53" s="350" t="s">
        <v>613</v>
      </c>
      <c r="O53" s="350" t="s">
        <v>614</v>
      </c>
      <c r="P53" s="350" t="s">
        <v>620</v>
      </c>
      <c r="Q53" s="350" t="s">
        <v>624</v>
      </c>
      <c r="R53" s="350" t="s">
        <v>636</v>
      </c>
      <c r="S53" s="350" t="s">
        <v>697</v>
      </c>
      <c r="T53" s="350" t="s">
        <v>644</v>
      </c>
      <c r="U53" s="351" t="s">
        <v>700</v>
      </c>
      <c r="V53" s="351" t="s">
        <v>703</v>
      </c>
      <c r="W53" s="350" t="s">
        <v>548</v>
      </c>
      <c r="X53" s="345" t="s">
        <v>640</v>
      </c>
      <c r="Y53" s="345" t="s">
        <v>426</v>
      </c>
      <c r="Z53" s="372" t="s">
        <v>452</v>
      </c>
      <c r="AA53" s="348"/>
      <c r="AB53" s="348"/>
      <c r="AC53" s="348"/>
      <c r="AD53" s="348"/>
      <c r="AE53" s="348"/>
    </row>
    <row r="54">
      <c r="A54" s="336">
        <f>RRP_1_V4_Sep25!B123</f>
        <v>70001</v>
      </c>
      <c r="B54" s="340">
        <f>RRP_1_V4_Sep25!C123</f>
        <v>45905.58333</v>
      </c>
      <c r="C54" s="336" t="str">
        <f>RRP_1_V4_Sep25!D123</f>
        <v>Reverse REPO</v>
      </c>
      <c r="D54" s="336">
        <f>RRP_1_V4_Sep25!E123</f>
        <v>101</v>
      </c>
      <c r="E54" s="336" t="str">
        <f>RRP_1_V4_Sep25!F123</f>
        <v>GMRA_2023_BB</v>
      </c>
      <c r="F54" s="336">
        <f>RRP_1_V4_Sep25!G123</f>
        <v>20001</v>
      </c>
      <c r="G54" s="451">
        <f>RRP_1_V4_Sep25!H123</f>
        <v>200000000</v>
      </c>
      <c r="H54" s="355">
        <f>RRP_1_V4_Sep25!I123</f>
        <v>45908</v>
      </c>
      <c r="I54" s="355">
        <f>RRP_1_V4_Sep25!J123</f>
        <v>45915</v>
      </c>
      <c r="J54" s="451">
        <f>RRP_1_V4_Sep25!K123</f>
        <v>200000000</v>
      </c>
      <c r="K54" s="346">
        <f>RRP_1_V4_Sep25!L123</f>
        <v>200078630.1</v>
      </c>
      <c r="L54" s="401" t="str">
        <f>RRP_1_V4_Sep25!M123</f>
        <v>THB</v>
      </c>
      <c r="M54" s="336" t="str">
        <f>RRP_1_V4_Sep25!N123</f>
        <v>FIX70001</v>
      </c>
      <c r="N54" s="353" t="str">
        <f>RRP_1_V4_Sep25!O123</f>
        <v>Fixed</v>
      </c>
      <c r="O54" s="358">
        <f>RRP_1_V4_Sep25!P123</f>
        <v>2.05</v>
      </c>
      <c r="P54" s="358" t="str">
        <f>RRP_1_V4_Sep25!Q123</f>
        <v>FIX</v>
      </c>
      <c r="Q54" s="358" t="str">
        <f>RRP_1_V4_Sep25!R123</f>
        <v> </v>
      </c>
      <c r="R54" s="353" t="str">
        <f>RRP_1_V4_Sep25!S123</f>
        <v>Actual/365</v>
      </c>
      <c r="S54" s="358">
        <f>RRP_1_V4_Sep25!T123</f>
        <v>2.05</v>
      </c>
      <c r="T54" s="346">
        <f>RRP_1_V4_Sep25!U123</f>
        <v>7</v>
      </c>
      <c r="U54" s="401" t="b">
        <f>RRP_1_V4_Sep25!V123</f>
        <v>0</v>
      </c>
      <c r="V54" s="353" t="b">
        <f>RRP_1_V4_Sep25!W123</f>
        <v>1</v>
      </c>
      <c r="W54" s="353" t="str">
        <f>RRP_1_V4_Sep25!X123</f>
        <v>Matured</v>
      </c>
      <c r="X54" s="353">
        <f>RRP_1_V4_Sep25!Y123</f>
        <v>1001</v>
      </c>
      <c r="Y54" s="485">
        <f>RRP_1_V4_Sep25!Z123</f>
        <v>0</v>
      </c>
      <c r="Z54" s="353" t="str">
        <f>RRP_1_V4_Sep25!AA123</f>
        <v>BBL0107536000374</v>
      </c>
      <c r="AA54" s="348"/>
      <c r="AB54" s="348"/>
      <c r="AC54" s="348"/>
      <c r="AD54" s="348"/>
      <c r="AE54" s="348"/>
    </row>
    <row r="55">
      <c r="A55" s="336">
        <f>RRP_2_V4_Oct25!B25</f>
        <v>70002</v>
      </c>
      <c r="B55" s="340">
        <f>RRP_2_V4_Oct25!C25</f>
        <v>45926.58333</v>
      </c>
      <c r="C55" s="336" t="str">
        <f>RRP_2_V4_Oct25!D25</f>
        <v>Reverse REPO</v>
      </c>
      <c r="D55" s="336">
        <f>RRP_2_V4_Oct25!E25</f>
        <v>102</v>
      </c>
      <c r="E55" s="336" t="str">
        <f>RRP_2_V4_Oct25!F25</f>
        <v>GMRA_2023_KB</v>
      </c>
      <c r="F55" s="336">
        <f>RRP_2_V4_Oct25!G25</f>
        <v>20002</v>
      </c>
      <c r="G55" s="451">
        <f>RRP_2_V4_Oct25!H25</f>
        <v>300000000</v>
      </c>
      <c r="H55" s="355">
        <f>RRP_2_V4_Oct25!I25</f>
        <v>45929</v>
      </c>
      <c r="I55" s="355">
        <f>RRP_2_V4_Oct25!J25</f>
        <v>45936</v>
      </c>
      <c r="J55" s="451">
        <f>RRP_2_V4_Oct25!K25</f>
        <v>300000000</v>
      </c>
      <c r="K55" s="346">
        <f>RRP_2_V4_Oct25!L25</f>
        <v>300116219.2</v>
      </c>
      <c r="L55" s="401" t="str">
        <f>RRP_2_V4_Oct25!M25</f>
        <v>THB</v>
      </c>
      <c r="M55" s="336" t="str">
        <f>RRP_2_V4_Oct25!N25</f>
        <v>FIX70002</v>
      </c>
      <c r="N55" s="353" t="str">
        <f>RRP_2_V4_Oct25!O25</f>
        <v>Fixed</v>
      </c>
      <c r="O55" s="358">
        <f>RRP_2_V4_Oct25!P25</f>
        <v>2.02</v>
      </c>
      <c r="P55" s="358" t="str">
        <f>RRP_2_V4_Oct25!Q25</f>
        <v>FIX</v>
      </c>
      <c r="Q55" s="358" t="str">
        <f>RRP_2_V4_Oct25!R25</f>
        <v/>
      </c>
      <c r="R55" s="353" t="str">
        <f>RRP_2_V4_Oct25!S25</f>
        <v>Actual/365</v>
      </c>
      <c r="S55" s="358">
        <f>RRP_2_V4_Oct25!T25</f>
        <v>2.02</v>
      </c>
      <c r="T55" s="346">
        <f>RRP_2_V4_Oct25!U25</f>
        <v>7</v>
      </c>
      <c r="U55" s="401" t="b">
        <f>RRP_2_V4_Oct25!V25</f>
        <v>0</v>
      </c>
      <c r="V55" s="353" t="b">
        <f>RRP_2_V4_Oct25!W25</f>
        <v>1</v>
      </c>
      <c r="W55" s="353" t="str">
        <f>RRP_2_V4_Oct25!X25</f>
        <v>Matured</v>
      </c>
      <c r="X55" s="353">
        <f>RRP_2_V4_Oct25!Y25</f>
        <v>1002</v>
      </c>
      <c r="Y55" s="485">
        <f>RRP_2_V4_Oct25!Z25</f>
        <v>0</v>
      </c>
      <c r="Z55" s="353" t="str">
        <f>RRP_2_V4_Sep25!B13</f>
        <v>KBANK0107536000315</v>
      </c>
      <c r="AA55" s="348"/>
      <c r="AB55" s="348"/>
      <c r="AC55" s="348"/>
      <c r="AD55" s="348"/>
      <c r="AE55" s="348"/>
    </row>
    <row r="56">
      <c r="A56" s="336">
        <f>Repo_1_V4_Sep25!B107</f>
        <v>70003</v>
      </c>
      <c r="B56" s="340">
        <f>Repo_1_V4_Sep25!C107</f>
        <v>45922.41667</v>
      </c>
      <c r="C56" s="336" t="str">
        <f>Repo_1_V4_Sep25!D107</f>
        <v>REPO</v>
      </c>
      <c r="D56" s="336">
        <f>Repo_1_V4_Sep25!E107</f>
        <v>103</v>
      </c>
      <c r="E56" s="336" t="str">
        <f>Repo_1_V4_Sep25!F107</f>
        <v>GMRA_2023_KT</v>
      </c>
      <c r="F56" s="336">
        <f>Repo_1_V4_Sep25!G107</f>
        <v>20003</v>
      </c>
      <c r="G56" s="451">
        <f>Repo_1_V4_Sep25!H107</f>
        <v>50000000</v>
      </c>
      <c r="H56" s="355">
        <f>Repo_1_V4_Sep25!I107</f>
        <v>45924</v>
      </c>
      <c r="I56" s="355">
        <f>Repo_1_V4_Sep25!J107</f>
        <v>45926</v>
      </c>
      <c r="J56" s="451">
        <f>Repo_1_V4_Sep25!K107</f>
        <v>50000000</v>
      </c>
      <c r="K56" s="346">
        <f>Repo_1_V4_Sep25!L107</f>
        <v>50004794.52</v>
      </c>
      <c r="L56" s="401" t="str">
        <f>Repo_1_V4_Sep25!M107</f>
        <v>THB</v>
      </c>
      <c r="M56" s="336" t="str">
        <f>Repo_1_V4_Sep25!N107</f>
        <v>FIX70003</v>
      </c>
      <c r="N56" s="363" t="str">
        <f>Repo_1_V4_Sep25!O107</f>
        <v>Fixed</v>
      </c>
      <c r="O56" s="358">
        <f>Repo_1_V4_Sep25!P107</f>
        <v>1.75</v>
      </c>
      <c r="P56" s="358" t="str">
        <f>Repo_1_V4_Sep25!Q107</f>
        <v>FIX</v>
      </c>
      <c r="Q56" s="358" t="str">
        <f>Repo_1_V4_Sep25!R107</f>
        <v> </v>
      </c>
      <c r="R56" s="363" t="str">
        <f>Repo_1_V4_Sep25!S107</f>
        <v>Actual/365</v>
      </c>
      <c r="S56" s="358">
        <f>Repo_1_V4_Sep25!T107</f>
        <v>1.75</v>
      </c>
      <c r="T56" s="346">
        <f>Repo_1_V4_Sep25!U107</f>
        <v>2</v>
      </c>
      <c r="U56" s="401" t="b">
        <f>Repo_1_V4_Sep25!V107</f>
        <v>1</v>
      </c>
      <c r="V56" s="363" t="b">
        <f>Repo_1_V4_Sep25!W107</f>
        <v>0</v>
      </c>
      <c r="W56" s="363" t="str">
        <f>Repo_1_V4_Sep25!X107</f>
        <v>Matured</v>
      </c>
      <c r="X56" s="363" t="str">
        <f>Repo_1_V4_Sep25!Y107</f>
        <v/>
      </c>
      <c r="Y56" s="485">
        <f>Repo_1_V4_Sep25!Z107</f>
        <v>0</v>
      </c>
      <c r="Z56" s="363" t="str">
        <f>Repo_1_V4_Sep25!AA107</f>
        <v>KTB107537000882</v>
      </c>
      <c r="AA56" s="348"/>
      <c r="AB56" s="348"/>
      <c r="AC56" s="348"/>
      <c r="AD56" s="348"/>
      <c r="AE56" s="348"/>
    </row>
    <row r="57">
      <c r="A57" s="336">
        <f>Repo_2_V4_Oct25!B25</f>
        <v>70004</v>
      </c>
      <c r="B57" s="340">
        <f>Repo_2_V4_Oct25!C25</f>
        <v>45924.41667</v>
      </c>
      <c r="C57" s="336" t="str">
        <f>Repo_2_V4_Oct25!D25</f>
        <v>REPO</v>
      </c>
      <c r="D57" s="336">
        <f>Repo_2_V4_Oct25!E25</f>
        <v>102</v>
      </c>
      <c r="E57" s="336" t="str">
        <f>Repo_2_V4_Oct25!F25</f>
        <v>GMRA_2024_KB</v>
      </c>
      <c r="F57" s="336">
        <f>Repo_2_V4_Oct25!G25</f>
        <v>20004</v>
      </c>
      <c r="G57" s="451">
        <f>Repo_2_V4_Oct25!H25</f>
        <v>30000000</v>
      </c>
      <c r="H57" s="355">
        <f>Repo_2_V4_Oct25!I25</f>
        <v>45926</v>
      </c>
      <c r="I57" s="355">
        <f>Repo_2_V4_Oct25!J25</f>
        <v>45933</v>
      </c>
      <c r="J57" s="451">
        <f>Repo_2_V4_Oct25!K25</f>
        <v>30000000</v>
      </c>
      <c r="K57" s="346">
        <f>Repo_2_V4_Oct25!L25</f>
        <v>30011506.85</v>
      </c>
      <c r="L57" s="401" t="str">
        <f>Repo_2_V4_Oct25!M25</f>
        <v>THB</v>
      </c>
      <c r="M57" s="336" t="str">
        <f>Repo_2_V4_Oct25!N25</f>
        <v>FIX70004</v>
      </c>
      <c r="N57" s="363" t="str">
        <f>Repo_2_V4_Oct25!O25</f>
        <v>Fixed</v>
      </c>
      <c r="O57" s="358">
        <f>Repo_2_V4_Oct25!P25</f>
        <v>2</v>
      </c>
      <c r="P57" s="358" t="str">
        <f>Repo_2_V4_Oct25!Q25</f>
        <v>FIX</v>
      </c>
      <c r="Q57" s="358" t="str">
        <f>Repo_2_V4_Oct25!R25</f>
        <v/>
      </c>
      <c r="R57" s="363" t="str">
        <f>Repo_2_V4_Oct25!S25</f>
        <v>Actual/365</v>
      </c>
      <c r="S57" s="358">
        <f>Repo_2_V4_Oct25!T25</f>
        <v>2</v>
      </c>
      <c r="T57" s="346">
        <f>Repo_2_V4_Oct25!U25</f>
        <v>7</v>
      </c>
      <c r="U57" s="401" t="b">
        <f>Repo_2_V4_Oct25!V25</f>
        <v>1</v>
      </c>
      <c r="V57" s="363" t="b">
        <f>Repo_2_V4_Oct25!W25</f>
        <v>0</v>
      </c>
      <c r="W57" s="363" t="str">
        <f>Repo_2_V4_Oct25!X25</f>
        <v>Matured</v>
      </c>
      <c r="X57" s="363" t="str">
        <f>Repo_2_V4_Oct25!Y25</f>
        <v/>
      </c>
      <c r="Y57" s="485">
        <f>Repo_2_V4_Oct25!Z25</f>
        <v>0</v>
      </c>
      <c r="Z57" s="363" t="str">
        <f>Z55</f>
        <v>KBANK0107536000315</v>
      </c>
      <c r="AA57" s="348"/>
      <c r="AB57" s="348"/>
      <c r="AC57" s="348"/>
      <c r="AD57" s="348"/>
      <c r="AE57" s="348"/>
    </row>
    <row r="58">
      <c r="A58" s="336">
        <f>RRP_3_V4_Nov25!B118</f>
        <v>70005</v>
      </c>
      <c r="B58" s="340">
        <f>RRP_3_V4_Nov25!C118</f>
        <v>45985.58333</v>
      </c>
      <c r="C58" s="336" t="str">
        <f>RRP_3_V4_Nov25!D118</f>
        <v>Reverse REPO</v>
      </c>
      <c r="D58" s="336">
        <f>RRP_3_V4_Nov25!E118</f>
        <v>102</v>
      </c>
      <c r="E58" s="336" t="str">
        <f>RRP_3_V4_Nov25!F118</f>
        <v>GMRA_2023_KB</v>
      </c>
      <c r="F58" s="336">
        <f>RRP_3_V4_Nov25!G118</f>
        <v>20002</v>
      </c>
      <c r="G58" s="451">
        <f>RRP_3_V4_Nov25!H118</f>
        <v>300000000</v>
      </c>
      <c r="H58" s="355">
        <f>RRP_3_V4_Nov25!I118</f>
        <v>45987</v>
      </c>
      <c r="I58" s="355">
        <f>RRP_3_V4_Nov25!J118</f>
        <v>45994</v>
      </c>
      <c r="J58" s="451">
        <f>RRP_3_V4_Nov25!K118</f>
        <v>300000000</v>
      </c>
      <c r="K58" s="346">
        <f>RRP_3_V4_Nov25!L118</f>
        <v>300117369.9</v>
      </c>
      <c r="L58" s="401" t="str">
        <f>RRP_3_V4_Nov25!M118</f>
        <v>THB</v>
      </c>
      <c r="M58" s="336" t="str">
        <f>RRP_3_V4_Nov25!N118</f>
        <v>FIX70005</v>
      </c>
      <c r="N58" s="363" t="str">
        <f>RRP_3_V4_Nov25!O118</f>
        <v>Fixed</v>
      </c>
      <c r="O58" s="358">
        <f>RRP_3_V4_Nov25!P118</f>
        <v>2.04</v>
      </c>
      <c r="P58" s="358" t="str">
        <f>RRP_3_V4_Nov25!Q118</f>
        <v>FIX</v>
      </c>
      <c r="Q58" s="358" t="str">
        <f>RRP_3_V4_Nov25!R118</f>
        <v> </v>
      </c>
      <c r="R58" s="363" t="str">
        <f>RRP_3_V4_Nov25!S118</f>
        <v>Actual/365</v>
      </c>
      <c r="S58" s="358">
        <f>RRP_3_V4_Nov25!T118</f>
        <v>2.04</v>
      </c>
      <c r="T58" s="346">
        <f>RRP_3_V4_Nov25!U118</f>
        <v>7</v>
      </c>
      <c r="U58" s="401" t="b">
        <f>RRP_3_V4_Nov25!V118</f>
        <v>0</v>
      </c>
      <c r="V58" s="363" t="b">
        <f>RRP_3_V4_Nov25!W118</f>
        <v>1</v>
      </c>
      <c r="W58" s="363" t="s">
        <v>1003</v>
      </c>
      <c r="X58" s="363">
        <f>RRP_3_V4_Nov25!Y118</f>
        <v>1002</v>
      </c>
      <c r="Y58" s="486">
        <v>0.0</v>
      </c>
      <c r="Z58" s="363" t="str">
        <f>RRP_3_V4_Nov25!AA118</f>
        <v>KBANK0107536000315</v>
      </c>
      <c r="AA58" s="348"/>
      <c r="AB58" s="348"/>
      <c r="AC58" s="348"/>
      <c r="AD58" s="348"/>
      <c r="AE58" s="348"/>
    </row>
    <row r="59">
      <c r="A59" s="336">
        <f>Repo_3_V4_Nov25!B113</f>
        <v>70006</v>
      </c>
      <c r="B59" s="340">
        <f>Repo_3_V4_Nov25!C113</f>
        <v>45985.41667</v>
      </c>
      <c r="C59" s="336" t="str">
        <f>Repo_3_V4_Nov25!D113</f>
        <v>REPO</v>
      </c>
      <c r="D59" s="336">
        <f>Repo_3_V4_Nov25!E113</f>
        <v>102</v>
      </c>
      <c r="E59" s="336" t="str">
        <f>Repo_3_V4_Nov25!F113</f>
        <v>GMRA_2024_KB</v>
      </c>
      <c r="F59" s="336">
        <f>Repo_3_V4_Nov25!G113</f>
        <v>20004</v>
      </c>
      <c r="G59" s="451">
        <f>Repo_3_V4_Nov25!H113</f>
        <v>20000000</v>
      </c>
      <c r="H59" s="355">
        <f>Repo_3_V4_Nov25!I113</f>
        <v>45987</v>
      </c>
      <c r="I59" s="355">
        <f>Repo_3_V4_Nov25!J113</f>
        <v>45994</v>
      </c>
      <c r="J59" s="451">
        <f>Repo_3_V4_Nov25!K113</f>
        <v>20000000</v>
      </c>
      <c r="K59" s="346">
        <f>Repo_3_V4_Nov25!L113</f>
        <v>20007479.45</v>
      </c>
      <c r="L59" s="401" t="str">
        <f>Repo_3_V4_Nov25!M113</f>
        <v>THB</v>
      </c>
      <c r="M59" s="336" t="str">
        <f>Repo_3_V4_Nov25!N113</f>
        <v>FIX70006</v>
      </c>
      <c r="N59" s="363" t="str">
        <f>Repo_3_V4_Nov25!O113</f>
        <v>Fixed</v>
      </c>
      <c r="O59" s="358">
        <f>Repo_3_V4_Nov25!P113</f>
        <v>1.95</v>
      </c>
      <c r="P59" s="358" t="str">
        <f>Repo_3_V4_Nov25!Q113</f>
        <v>FIX</v>
      </c>
      <c r="Q59" s="358" t="str">
        <f>Repo_3_V4_Nov25!R113</f>
        <v> </v>
      </c>
      <c r="R59" s="363" t="str">
        <f>Repo_3_V4_Nov25!S113</f>
        <v>Actual/365</v>
      </c>
      <c r="S59" s="358">
        <f>Repo_3_V4_Nov25!T113</f>
        <v>1.95</v>
      </c>
      <c r="T59" s="346">
        <f>Repo_3_V4_Nov25!U113</f>
        <v>7</v>
      </c>
      <c r="U59" s="401" t="b">
        <f>Repo_3_V4_Nov25!V113</f>
        <v>1</v>
      </c>
      <c r="V59" s="363" t="b">
        <f>Repo_3_V4_Nov25!W113</f>
        <v>0</v>
      </c>
      <c r="W59" s="363" t="s">
        <v>1003</v>
      </c>
      <c r="X59" s="363" t="str">
        <f>Repo_3_V4_Nov25!Y113</f>
        <v/>
      </c>
      <c r="Y59" s="486">
        <v>0.0</v>
      </c>
      <c r="Z59" s="363" t="str">
        <f>Repo_3_V4_Nov25!AA113</f>
        <v>KBANK0107536000315</v>
      </c>
      <c r="AA59" s="348"/>
      <c r="AB59" s="348"/>
      <c r="AC59" s="348"/>
      <c r="AD59" s="348"/>
      <c r="AE59" s="348"/>
    </row>
    <row r="60">
      <c r="A60" s="336">
        <f>RRP_4_V4_Dec25!B119</f>
        <v>70007</v>
      </c>
      <c r="B60" s="340">
        <f>RRP_4_V4_Dec25!C119</f>
        <v>46015.58333</v>
      </c>
      <c r="C60" s="336" t="str">
        <f>RRP_4_V4_Dec25!D119</f>
        <v>Reverse REPO</v>
      </c>
      <c r="D60" s="336">
        <f>RRP_4_V4_Dec25!E119</f>
        <v>101</v>
      </c>
      <c r="E60" s="336" t="str">
        <f>RRP_4_V4_Dec25!F119</f>
        <v>GMRA_2023_BB</v>
      </c>
      <c r="F60" s="336">
        <f>RRP_4_V4_Dec25!G119</f>
        <v>20001</v>
      </c>
      <c r="G60" s="451">
        <f>RRP_4_V4_Dec25!H119</f>
        <v>100000000</v>
      </c>
      <c r="H60" s="355">
        <f>RRP_4_V4_Dec25!I119</f>
        <v>46017</v>
      </c>
      <c r="I60" s="355">
        <f>RRP_4_V4_Dec25!J119</f>
        <v>46031</v>
      </c>
      <c r="J60" s="451">
        <f>RRP_4_V4_Dec25!K119</f>
        <v>100000000</v>
      </c>
      <c r="K60" s="346">
        <f>RRP_4_V4_Dec25!L119</f>
        <v>100079013.7</v>
      </c>
      <c r="L60" s="401" t="str">
        <f>RRP_4_V4_Dec25!M119</f>
        <v>THB</v>
      </c>
      <c r="M60" s="336" t="str">
        <f>RRP_4_V4_Dec25!N119</f>
        <v>FIX70007</v>
      </c>
      <c r="N60" s="363" t="str">
        <f>RRP_4_V4_Dec25!O119</f>
        <v>Fixed</v>
      </c>
      <c r="O60" s="358">
        <f>RRP_4_V4_Dec25!P119</f>
        <v>2.05</v>
      </c>
      <c r="P60" s="358" t="str">
        <f>RRP_4_V4_Dec25!Q119</f>
        <v>FIX</v>
      </c>
      <c r="Q60" s="358" t="str">
        <f>RRP_4_V4_Dec25!R119</f>
        <v> </v>
      </c>
      <c r="R60" s="363" t="str">
        <f>RRP_4_V4_Dec25!S119</f>
        <v>Actual/365</v>
      </c>
      <c r="S60" s="358">
        <f>RRP_4_V4_Dec25!T119</f>
        <v>2.05</v>
      </c>
      <c r="T60" s="346">
        <f>RRP_4_V4_Dec25!U119</f>
        <v>14</v>
      </c>
      <c r="U60" s="401" t="b">
        <f>RRP_4_V4_Dec25!V119</f>
        <v>0</v>
      </c>
      <c r="V60" s="363" t="b">
        <f>RRP_4_V4_Dec25!W119</f>
        <v>1</v>
      </c>
      <c r="W60" s="363" t="str">
        <f>RRP_4_V4_Dec25!X119</f>
        <v>Active</v>
      </c>
      <c r="X60" s="363">
        <f>RRP_4_V4_Dec25!Y119</f>
        <v>1001</v>
      </c>
      <c r="Y60" s="486">
        <f>RRP_4_V4_Dec25!Z119</f>
        <v>78630.13699</v>
      </c>
      <c r="Z60" s="363" t="str">
        <f>RRP_4_V4_Dec25!AA119</f>
        <v>BBL0107536000374</v>
      </c>
      <c r="AA60" s="348"/>
      <c r="AB60" s="348"/>
      <c r="AC60" s="348"/>
      <c r="AD60" s="348"/>
      <c r="AE60" s="348"/>
    </row>
    <row r="61">
      <c r="A61" s="336">
        <f>Repo_4_V4_Dec25!B113</f>
        <v>70008</v>
      </c>
      <c r="B61" s="340">
        <f>Repo_4_V4_Dec25!C113</f>
        <v>46015.41667</v>
      </c>
      <c r="C61" s="336" t="str">
        <f>Repo_4_V4_Dec25!D113</f>
        <v>REPO</v>
      </c>
      <c r="D61" s="336">
        <f>Repo_4_V4_Dec25!E113</f>
        <v>101</v>
      </c>
      <c r="E61" s="336" t="str">
        <f>Repo_4_V4_Dec25!F113</f>
        <v>GMRA_2023_BB</v>
      </c>
      <c r="F61" s="336">
        <f>Repo_4_V4_Dec25!G113</f>
        <v>20001</v>
      </c>
      <c r="G61" s="451">
        <f>Repo_4_V4_Dec25!H113</f>
        <v>50000000</v>
      </c>
      <c r="H61" s="355">
        <f>Repo_4_V4_Dec25!I113</f>
        <v>46017</v>
      </c>
      <c r="I61" s="355">
        <f>Repo_4_V4_Dec25!J113</f>
        <v>46031</v>
      </c>
      <c r="J61" s="451">
        <f>Repo_4_V4_Dec25!K113</f>
        <v>50000000</v>
      </c>
      <c r="K61" s="346">
        <f>Repo_4_V4_Dec25!L113</f>
        <v>50039315.07</v>
      </c>
      <c r="L61" s="401" t="str">
        <f>Repo_4_V4_Dec25!M113</f>
        <v>THB</v>
      </c>
      <c r="M61" s="336" t="str">
        <f>Repo_4_V4_Dec25!N113</f>
        <v>FIX70008</v>
      </c>
      <c r="N61" s="363" t="str">
        <f>Repo_4_V4_Dec25!O113</f>
        <v>Fixed</v>
      </c>
      <c r="O61" s="358">
        <f>Repo_4_V4_Dec25!P113</f>
        <v>2.05</v>
      </c>
      <c r="P61" s="358" t="str">
        <f>Repo_4_V4_Dec25!Q113</f>
        <v>FIX</v>
      </c>
      <c r="Q61" s="358" t="str">
        <f>Repo_4_V4_Dec25!R113</f>
        <v> </v>
      </c>
      <c r="R61" s="363" t="str">
        <f>Repo_4_V4_Dec25!S113</f>
        <v>Actual/365</v>
      </c>
      <c r="S61" s="358">
        <f>Repo_4_V4_Dec25!T113</f>
        <v>2.05</v>
      </c>
      <c r="T61" s="346">
        <f>Repo_4_V4_Dec25!U113</f>
        <v>14</v>
      </c>
      <c r="U61" s="401" t="b">
        <f>Repo_4_V4_Dec25!V113</f>
        <v>1</v>
      </c>
      <c r="V61" s="363" t="b">
        <f>Repo_4_V4_Dec25!W113</f>
        <v>0</v>
      </c>
      <c r="W61" s="363" t="str">
        <f>Repo_4_V4_Dec25!X113</f>
        <v>Active</v>
      </c>
      <c r="X61" s="363" t="str">
        <f>Repo_4_V4_Dec25!Y113</f>
        <v/>
      </c>
      <c r="Y61" s="486">
        <f>Repo_4_V4_Dec25!Z113</f>
        <v>39315.06849</v>
      </c>
      <c r="Z61" s="363" t="str">
        <f>Repo_4_V4_Dec25!AA113</f>
        <v>BBL0107536000374</v>
      </c>
      <c r="AA61" s="348"/>
      <c r="AB61" s="348"/>
      <c r="AC61" s="348"/>
      <c r="AD61" s="348"/>
      <c r="AE61" s="348"/>
    </row>
    <row r="62">
      <c r="A62" s="376"/>
      <c r="B62" s="348"/>
      <c r="C62" s="348"/>
      <c r="D62" s="348"/>
      <c r="E62" s="377"/>
      <c r="F62" s="378"/>
      <c r="G62" s="377"/>
      <c r="H62" s="377"/>
      <c r="I62" s="378"/>
      <c r="J62" s="377"/>
      <c r="K62" s="348"/>
      <c r="L62" s="348"/>
      <c r="M62" s="348"/>
      <c r="N62" s="348"/>
      <c r="O62" s="348"/>
      <c r="P62" s="348"/>
      <c r="Q62" s="348"/>
      <c r="R62" s="348"/>
      <c r="S62" s="348"/>
      <c r="T62" s="348"/>
      <c r="U62" s="348"/>
      <c r="V62" s="348"/>
      <c r="W62" s="348"/>
      <c r="X62" s="348"/>
      <c r="Y62" s="348"/>
      <c r="Z62" s="348"/>
      <c r="AA62" s="348"/>
      <c r="AB62" s="348"/>
      <c r="AC62" s="348"/>
      <c r="AD62" s="348"/>
      <c r="AE62" s="348"/>
    </row>
    <row r="63">
      <c r="A63" s="440" t="str">
        <f>'V4_Result_30 Sep 2025'!A56</f>
        <v>collateral_positions</v>
      </c>
      <c r="B63" s="348"/>
      <c r="C63" s="348"/>
      <c r="D63" s="348"/>
      <c r="E63" s="377"/>
      <c r="F63" s="378"/>
      <c r="G63" s="377"/>
      <c r="H63" s="377"/>
      <c r="I63" s="378"/>
      <c r="J63" s="377"/>
      <c r="K63" s="348"/>
      <c r="L63" s="348"/>
      <c r="M63" s="348"/>
      <c r="N63" s="348"/>
      <c r="O63" s="348"/>
      <c r="P63" s="348"/>
      <c r="Q63" s="348"/>
      <c r="R63" s="348"/>
      <c r="S63" s="348"/>
      <c r="T63" s="348"/>
      <c r="U63" s="348"/>
      <c r="V63" s="348"/>
      <c r="W63" s="348"/>
      <c r="X63" s="348"/>
      <c r="Y63" s="348"/>
      <c r="Z63" s="348"/>
      <c r="AA63" s="348"/>
      <c r="AB63" s="348"/>
      <c r="AC63" s="348"/>
      <c r="AD63" s="348"/>
      <c r="AE63" s="348"/>
    </row>
    <row r="64">
      <c r="A64" s="360" t="str">
        <f t="array" ref="A64:K64">TRANSPOSE('All Table_V4_Clean'!A177:A187)</f>
        <v>collateral_id</v>
      </c>
      <c r="B64" s="344" t="s">
        <v>663</v>
      </c>
      <c r="C64" s="344" t="s">
        <v>514</v>
      </c>
      <c r="D64" s="344" t="s">
        <v>675</v>
      </c>
      <c r="E64" s="344" t="s">
        <v>715</v>
      </c>
      <c r="F64" s="344" t="s">
        <v>716</v>
      </c>
      <c r="G64" s="344" t="s">
        <v>432</v>
      </c>
      <c r="H64" s="344" t="s">
        <v>717</v>
      </c>
      <c r="I64" s="344" t="s">
        <v>719</v>
      </c>
      <c r="J64" s="344" t="s">
        <v>720</v>
      </c>
      <c r="K64" s="361" t="s">
        <v>534</v>
      </c>
      <c r="L64" s="348"/>
      <c r="M64" s="348"/>
      <c r="N64" s="348"/>
      <c r="O64" s="348"/>
      <c r="P64" s="348"/>
      <c r="Q64" s="348"/>
      <c r="R64" s="348"/>
      <c r="S64" s="348"/>
      <c r="T64" s="348"/>
      <c r="U64" s="348"/>
      <c r="V64" s="348"/>
      <c r="W64" s="348"/>
      <c r="X64" s="348"/>
      <c r="Y64" s="348"/>
      <c r="Z64" s="348"/>
      <c r="AA64" s="348"/>
      <c r="AB64" s="348"/>
      <c r="AC64" s="348"/>
      <c r="AD64" s="348"/>
      <c r="AE64" s="452"/>
    </row>
    <row r="65">
      <c r="A65" s="336" t="str">
        <f>RRP_1_V4_Sep25!B66</f>
        <v>70001_LB29DA_1</v>
      </c>
      <c r="B65" s="336">
        <f>RRP_1_V4_Sep25!C66</f>
        <v>70001</v>
      </c>
      <c r="C65" s="336" t="str">
        <f>RRP_1_V4_Sep25!D66</f>
        <v>LB29DA</v>
      </c>
      <c r="D65" s="346">
        <f>RRP_1_V4_Sep25!E66</f>
        <v>205000000</v>
      </c>
      <c r="E65" s="355">
        <f>RRP_1_V4_Sep25!F66</f>
        <v>45908</v>
      </c>
      <c r="F65" s="358">
        <f>RRP_1_V4_Sep25!G66</f>
        <v>99.85</v>
      </c>
      <c r="G65" s="346">
        <f>RRP_1_V4_Sep25!H66</f>
        <v>204692500</v>
      </c>
      <c r="H65" s="346">
        <f>RRP_1_V4_Sep25!I66</f>
        <v>2</v>
      </c>
      <c r="I65" s="346">
        <f>RRP_1_V4_Sep25!J66</f>
        <v>200598650</v>
      </c>
      <c r="J65" s="336">
        <f>RRP_1_V4_Sep25!K66</f>
        <v>3001</v>
      </c>
      <c r="K65" s="336" t="str">
        <f>RRP_1_V4_Sep25!L66</f>
        <v>THB</v>
      </c>
      <c r="L65" s="348"/>
      <c r="M65" s="348"/>
      <c r="N65" s="348"/>
      <c r="O65" s="348"/>
      <c r="P65" s="348"/>
      <c r="Q65" s="348"/>
      <c r="R65" s="348"/>
      <c r="S65" s="348"/>
      <c r="T65" s="348"/>
      <c r="U65" s="348"/>
      <c r="V65" s="348"/>
      <c r="W65" s="348"/>
      <c r="X65" s="348"/>
      <c r="Y65" s="348"/>
      <c r="Z65" s="348"/>
      <c r="AA65" s="348"/>
      <c r="AB65" s="348"/>
      <c r="AC65" s="348"/>
      <c r="AD65" s="348"/>
      <c r="AE65" s="452"/>
    </row>
    <row r="66">
      <c r="A66" s="336" t="str">
        <f>RRP_2_V4_Sep25!B66</f>
        <v>70002_LB28DA_1</v>
      </c>
      <c r="B66" s="336">
        <f>RRP_2_V4_Sep25!C66</f>
        <v>70002</v>
      </c>
      <c r="C66" s="336" t="str">
        <f>RRP_2_V4_Sep25!D66</f>
        <v>LB28DA</v>
      </c>
      <c r="D66" s="346">
        <f>RRP_2_V4_Sep25!E66</f>
        <v>305000000</v>
      </c>
      <c r="E66" s="355">
        <f>RRP_2_V4_Sep25!F66</f>
        <v>45929</v>
      </c>
      <c r="F66" s="358">
        <f>RRP_2_V4_Sep25!G66</f>
        <v>100.1</v>
      </c>
      <c r="G66" s="346">
        <f>RRP_2_V4_Sep25!H66</f>
        <v>305305000</v>
      </c>
      <c r="H66" s="346">
        <f>RRP_2_V4_Sep25!I66</f>
        <v>2</v>
      </c>
      <c r="I66" s="346">
        <f>RRP_2_V4_Sep25!J66</f>
        <v>299198900</v>
      </c>
      <c r="J66" s="336">
        <f>RRP_2_V4_Sep25!K66</f>
        <v>3002</v>
      </c>
      <c r="K66" s="336" t="str">
        <f>RRP_2_V4_Sep25!L66</f>
        <v>THB</v>
      </c>
      <c r="L66" s="348"/>
      <c r="M66" s="348"/>
      <c r="N66" s="348"/>
      <c r="O66" s="348"/>
      <c r="P66" s="348"/>
      <c r="Q66" s="348"/>
      <c r="R66" s="348"/>
      <c r="S66" s="348"/>
      <c r="T66" s="348"/>
      <c r="U66" s="348"/>
      <c r="V66" s="348"/>
      <c r="W66" s="348"/>
      <c r="X66" s="348"/>
      <c r="Y66" s="348"/>
      <c r="Z66" s="348"/>
      <c r="AA66" s="348"/>
      <c r="AB66" s="348"/>
      <c r="AC66" s="348"/>
      <c r="AD66" s="348"/>
      <c r="AE66" s="452"/>
    </row>
    <row r="67">
      <c r="A67" s="336" t="str">
        <f>Repo_1_V4_Sep25!B60</f>
        <v>70003_LB616A_1</v>
      </c>
      <c r="B67" s="336">
        <f>Repo_1_V4_Sep25!C60</f>
        <v>70003</v>
      </c>
      <c r="C67" s="336" t="str">
        <f>Repo_1_V4_Sep25!D60</f>
        <v>LB616A</v>
      </c>
      <c r="D67" s="346">
        <f>Repo_1_V4_Sep25!E60</f>
        <v>50000000</v>
      </c>
      <c r="E67" s="355">
        <f>Repo_1_V4_Sep25!F60</f>
        <v>45924</v>
      </c>
      <c r="F67" s="358">
        <f>Repo_1_V4_Sep25!G60</f>
        <v>170.81</v>
      </c>
      <c r="G67" s="346">
        <f>Repo_1_V4_Sep25!H60</f>
        <v>85405000</v>
      </c>
      <c r="H67" s="346">
        <f>Repo_1_V4_Sep25!I60</f>
        <v>2</v>
      </c>
      <c r="I67" s="346">
        <f>Repo_1_V4_Sep25!J60</f>
        <v>83696900</v>
      </c>
      <c r="J67" s="336" t="str">
        <f>Repo_1_V4_Sep25!K60</f>
        <v> </v>
      </c>
      <c r="K67" s="336" t="str">
        <f>Repo_1_V4_Sep25!L60</f>
        <v>THB</v>
      </c>
      <c r="L67" s="348"/>
      <c r="M67" s="348"/>
      <c r="N67" s="348"/>
      <c r="O67" s="348"/>
      <c r="P67" s="348"/>
      <c r="Q67" s="348"/>
      <c r="R67" s="348"/>
      <c r="S67" s="348"/>
      <c r="T67" s="348"/>
      <c r="U67" s="348"/>
      <c r="V67" s="348"/>
      <c r="W67" s="348"/>
      <c r="X67" s="348"/>
      <c r="Y67" s="348"/>
      <c r="Z67" s="348"/>
      <c r="AA67" s="348"/>
      <c r="AB67" s="348"/>
      <c r="AC67" s="348"/>
      <c r="AD67" s="348"/>
      <c r="AE67" s="452"/>
    </row>
    <row r="68">
      <c r="A68" s="336" t="str">
        <f>Repo_2_V4_Sep25!B60</f>
        <v>70004_BOT25NA_1</v>
      </c>
      <c r="B68" s="336">
        <f>Repo_2_V4_Sep25!C60</f>
        <v>70004</v>
      </c>
      <c r="C68" s="336" t="str">
        <f>Repo_2_V4_Sep25!D60</f>
        <v>BOT25NA</v>
      </c>
      <c r="D68" s="346">
        <f>Repo_2_V4_Sep25!E60</f>
        <v>30000000</v>
      </c>
      <c r="E68" s="355">
        <f>Repo_2_V4_Sep25!F60</f>
        <v>45926</v>
      </c>
      <c r="F68" s="358">
        <f>Repo_2_V4_Sep25!G60</f>
        <v>100.257613</v>
      </c>
      <c r="G68" s="346">
        <f>Repo_2_V4_Sep25!H60</f>
        <v>30078000</v>
      </c>
      <c r="H68" s="346">
        <f>Repo_2_V4_Sep25!I60</f>
        <v>2</v>
      </c>
      <c r="I68" s="346">
        <f>Repo_2_V4_Sep25!J60</f>
        <v>29476440</v>
      </c>
      <c r="J68" s="336">
        <f>Repo_2_V4_Sep25!K60</f>
        <v>3003</v>
      </c>
      <c r="K68" s="336" t="str">
        <f>Repo_2_V4_Sep25!L60</f>
        <v>THB</v>
      </c>
      <c r="L68" s="348"/>
      <c r="M68" s="348"/>
      <c r="N68" s="348"/>
      <c r="O68" s="348"/>
      <c r="P68" s="348"/>
      <c r="Q68" s="348"/>
      <c r="R68" s="348"/>
      <c r="S68" s="348"/>
      <c r="T68" s="348"/>
      <c r="U68" s="348"/>
      <c r="V68" s="348"/>
      <c r="W68" s="348"/>
      <c r="X68" s="348"/>
      <c r="Y68" s="348"/>
      <c r="Z68" s="348"/>
      <c r="AA68" s="348"/>
      <c r="AB68" s="348"/>
      <c r="AC68" s="348"/>
      <c r="AD68" s="348"/>
      <c r="AE68" s="452"/>
    </row>
    <row r="69" ht="18.75" customHeight="1">
      <c r="A69" s="336" t="str">
        <f>RRP_3_V4_Nov25!B66</f>
        <v>70005_LB27DA_1</v>
      </c>
      <c r="B69" s="336">
        <f>RRP_3_V4_Nov25!C66</f>
        <v>70005</v>
      </c>
      <c r="C69" s="336" t="str">
        <f>RRP_3_V4_Nov25!D66</f>
        <v>LB27DA</v>
      </c>
      <c r="D69" s="346">
        <f>RRP_3_V4_Nov25!E66</f>
        <v>305000000</v>
      </c>
      <c r="E69" s="355">
        <f>RRP_3_V4_Nov25!F66</f>
        <v>45987</v>
      </c>
      <c r="F69" s="358">
        <f>RRP_3_V4_Nov25!G66</f>
        <v>116.5</v>
      </c>
      <c r="G69" s="346">
        <f>RRP_3_V4_Nov25!H66</f>
        <v>355325000</v>
      </c>
      <c r="H69" s="346">
        <f>RRP_3_V4_Nov25!I66</f>
        <v>2</v>
      </c>
      <c r="I69" s="346">
        <f>RRP_3_V4_Nov25!J66</f>
        <v>348218500</v>
      </c>
      <c r="J69" s="336" t="str">
        <f>RRP_3_V4_Nov25!K66</f>
        <v/>
      </c>
      <c r="K69" s="336" t="str">
        <f>RRP_3_V4_Nov25!L66</f>
        <v>THB</v>
      </c>
      <c r="L69" s="348"/>
      <c r="M69" s="348"/>
      <c r="N69" s="348"/>
      <c r="O69" s="348"/>
      <c r="P69" s="348"/>
      <c r="Q69" s="348"/>
      <c r="R69" s="348"/>
      <c r="S69" s="348"/>
      <c r="T69" s="348"/>
      <c r="U69" s="348"/>
      <c r="V69" s="348"/>
      <c r="W69" s="348"/>
      <c r="X69" s="348"/>
      <c r="Y69" s="348"/>
      <c r="Z69" s="348"/>
      <c r="AA69" s="348"/>
      <c r="AB69" s="348"/>
      <c r="AC69" s="348"/>
      <c r="AD69" s="348"/>
      <c r="AE69" s="452"/>
    </row>
    <row r="70">
      <c r="A70" s="336" t="str">
        <f>Repo_3_V4_Nov25!B60</f>
        <v>70006_LB616A_1</v>
      </c>
      <c r="B70" s="336">
        <f>Repo_3_V4_Nov25!C60</f>
        <v>70006</v>
      </c>
      <c r="C70" s="336" t="str">
        <f>Repo_3_V4_Nov25!D60</f>
        <v>LB616A</v>
      </c>
      <c r="D70" s="346">
        <f>Repo_3_V4_Nov25!E60</f>
        <v>20000000</v>
      </c>
      <c r="E70" s="355">
        <f>Repo_3_V4_Nov25!F60</f>
        <v>45987</v>
      </c>
      <c r="F70" s="358">
        <f>Repo_3_V4_Nov25!G60</f>
        <v>156.78</v>
      </c>
      <c r="G70" s="346">
        <f>Repo_3_V4_Nov25!H60</f>
        <v>31356000</v>
      </c>
      <c r="H70" s="346">
        <f>Repo_3_V4_Nov25!I60</f>
        <v>2</v>
      </c>
      <c r="I70" s="346">
        <f>Repo_3_V4_Nov25!J60</f>
        <v>30728880</v>
      </c>
      <c r="J70" s="336" t="str">
        <f>Repo_3_V4_Nov25!K60</f>
        <v/>
      </c>
      <c r="K70" s="336" t="str">
        <f>Repo_3_V4_Nov25!L60</f>
        <v>THB</v>
      </c>
      <c r="L70" s="348"/>
      <c r="M70" s="348"/>
      <c r="N70" s="348"/>
      <c r="O70" s="348"/>
      <c r="P70" s="348"/>
      <c r="Q70" s="348"/>
      <c r="R70" s="348"/>
      <c r="S70" s="348"/>
      <c r="T70" s="348"/>
      <c r="U70" s="348"/>
      <c r="V70" s="348"/>
      <c r="W70" s="348"/>
      <c r="X70" s="348"/>
      <c r="Y70" s="348"/>
      <c r="Z70" s="348"/>
      <c r="AA70" s="348"/>
      <c r="AB70" s="348"/>
      <c r="AC70" s="348"/>
      <c r="AD70" s="348"/>
      <c r="AE70" s="452"/>
    </row>
    <row r="71">
      <c r="A71" s="336" t="str">
        <f>RRP_4_V4_Dec25!B66</f>
        <v>70007_LB284A_1</v>
      </c>
      <c r="B71" s="336">
        <f>RRP_4_V4_Dec25!C66</f>
        <v>70007</v>
      </c>
      <c r="C71" s="336" t="str">
        <f>RRP_4_V4_Dec25!D66</f>
        <v>LB284A</v>
      </c>
      <c r="D71" s="346">
        <f>RRP_4_V4_Dec25!E66</f>
        <v>105000000</v>
      </c>
      <c r="E71" s="355">
        <f>RRP_4_V4_Dec25!F66</f>
        <v>46017</v>
      </c>
      <c r="F71" s="358">
        <f>RRP_4_V4_Dec25!G66</f>
        <v>119.5336</v>
      </c>
      <c r="G71" s="346">
        <f>RRP_4_V4_Dec25!H66</f>
        <v>125510280</v>
      </c>
      <c r="H71" s="346">
        <f>RRP_4_V4_Dec25!I66</f>
        <v>2</v>
      </c>
      <c r="I71" s="346">
        <f>RRP_4_V4_Dec25!J66</f>
        <v>123000074.4</v>
      </c>
      <c r="J71" s="336" t="str">
        <f>RRP_4_V4_Dec25!K66</f>
        <v/>
      </c>
      <c r="K71" s="336" t="str">
        <f>RRP_4_V4_Dec25!L66</f>
        <v>THB</v>
      </c>
      <c r="L71" s="348"/>
      <c r="M71" s="348"/>
      <c r="N71" s="348"/>
      <c r="O71" s="348"/>
      <c r="P71" s="348"/>
      <c r="Q71" s="348"/>
      <c r="R71" s="348"/>
      <c r="S71" s="348"/>
      <c r="T71" s="348"/>
      <c r="U71" s="348"/>
      <c r="V71" s="348"/>
      <c r="W71" s="348"/>
      <c r="X71" s="348"/>
      <c r="Y71" s="348"/>
      <c r="Z71" s="348"/>
      <c r="AA71" s="348"/>
      <c r="AB71" s="348"/>
      <c r="AC71" s="348"/>
      <c r="AD71" s="348"/>
      <c r="AE71" s="452"/>
    </row>
    <row r="72">
      <c r="A72" s="336" t="str">
        <f>Repo_4_V4_Dec25!B60</f>
        <v>70008_LB616A_1</v>
      </c>
      <c r="B72" s="336">
        <f>Repo_4_V4_Dec25!C60</f>
        <v>70008</v>
      </c>
      <c r="C72" s="336" t="str">
        <f>Repo_4_V4_Dec25!D60</f>
        <v>LB616A</v>
      </c>
      <c r="D72" s="346">
        <f>Repo_4_V4_Dec25!E60</f>
        <v>50000000</v>
      </c>
      <c r="E72" s="355">
        <f>Repo_4_V4_Dec25!F60</f>
        <v>46017</v>
      </c>
      <c r="F72" s="358">
        <f>Repo_4_V4_Dec25!G60</f>
        <v>157.33</v>
      </c>
      <c r="G72" s="346">
        <f>Repo_4_V4_Dec25!H60</f>
        <v>78665000</v>
      </c>
      <c r="H72" s="346">
        <f>Repo_4_V4_Dec25!I60</f>
        <v>2</v>
      </c>
      <c r="I72" s="346">
        <f>Repo_4_V4_Dec25!J60</f>
        <v>77091700</v>
      </c>
      <c r="J72" s="336" t="str">
        <f>Repo_4_V4_Dec25!K60</f>
        <v/>
      </c>
      <c r="K72" s="336" t="str">
        <f>Repo_4_V4_Dec25!L60</f>
        <v>THB</v>
      </c>
      <c r="L72" s="348"/>
      <c r="M72" s="348"/>
      <c r="N72" s="348"/>
      <c r="O72" s="348"/>
      <c r="P72" s="348"/>
      <c r="Q72" s="348"/>
      <c r="R72" s="348"/>
      <c r="S72" s="348"/>
      <c r="T72" s="348"/>
      <c r="U72" s="348"/>
      <c r="V72" s="348"/>
      <c r="W72" s="348"/>
      <c r="X72" s="348"/>
      <c r="Y72" s="348"/>
      <c r="Z72" s="348"/>
      <c r="AA72" s="348"/>
      <c r="AB72" s="348"/>
      <c r="AC72" s="348"/>
      <c r="AD72" s="348"/>
      <c r="AE72" s="452"/>
    </row>
    <row r="73">
      <c r="A73" s="376"/>
      <c r="B73" s="348"/>
      <c r="C73" s="348"/>
      <c r="D73" s="348"/>
      <c r="E73" s="377"/>
      <c r="F73" s="378"/>
      <c r="G73" s="377"/>
      <c r="H73" s="377"/>
      <c r="I73" s="378"/>
      <c r="J73" s="377"/>
      <c r="K73" s="348"/>
      <c r="L73" s="348"/>
      <c r="M73" s="348"/>
      <c r="N73" s="348"/>
      <c r="O73" s="348"/>
      <c r="P73" s="348"/>
      <c r="Q73" s="348"/>
      <c r="R73" s="348"/>
      <c r="S73" s="348"/>
      <c r="T73" s="348"/>
      <c r="U73" s="348"/>
      <c r="V73" s="348"/>
      <c r="W73" s="348"/>
      <c r="X73" s="348"/>
      <c r="Y73" s="348"/>
      <c r="Z73" s="348"/>
      <c r="AA73" s="348"/>
      <c r="AB73" s="348"/>
      <c r="AC73" s="348"/>
      <c r="AD73" s="348"/>
      <c r="AE73" s="348"/>
    </row>
    <row r="74">
      <c r="A74" s="376"/>
      <c r="B74" s="348"/>
      <c r="C74" s="348"/>
      <c r="D74" s="348"/>
      <c r="E74" s="377"/>
      <c r="F74" s="378"/>
      <c r="G74" s="377"/>
      <c r="H74" s="377"/>
      <c r="I74" s="378"/>
      <c r="J74" s="377"/>
      <c r="K74" s="348"/>
      <c r="L74" s="348"/>
      <c r="M74" s="348"/>
      <c r="N74" s="348"/>
      <c r="O74" s="348"/>
      <c r="P74" s="348"/>
      <c r="Q74" s="348"/>
      <c r="R74" s="348"/>
      <c r="S74" s="348"/>
      <c r="T74" s="348"/>
      <c r="U74" s="348"/>
      <c r="V74" s="348"/>
      <c r="W74" s="348"/>
      <c r="X74" s="348"/>
      <c r="Y74" s="348"/>
      <c r="Z74" s="348"/>
      <c r="AA74" s="348"/>
      <c r="AB74" s="348"/>
      <c r="AC74" s="348"/>
      <c r="AD74" s="348"/>
      <c r="AE74" s="348"/>
    </row>
    <row r="75">
      <c r="A75" s="440" t="str">
        <f>'V4_Result_30 Sep 2025'!A64</f>
        <v>bond_trades</v>
      </c>
      <c r="B75" s="348"/>
      <c r="C75" s="348"/>
      <c r="D75" s="348"/>
      <c r="E75" s="377"/>
      <c r="F75" s="378"/>
      <c r="G75" s="377"/>
      <c r="H75" s="377"/>
      <c r="I75" s="378"/>
      <c r="J75" s="377"/>
      <c r="K75" s="348"/>
      <c r="L75" s="348"/>
      <c r="M75" s="348"/>
      <c r="N75" s="348"/>
      <c r="O75" s="348"/>
      <c r="P75" s="348"/>
      <c r="Q75" s="348"/>
      <c r="R75" s="348"/>
      <c r="S75" s="348"/>
      <c r="T75" s="348"/>
      <c r="U75" s="348"/>
      <c r="V75" s="348"/>
      <c r="W75" s="348"/>
      <c r="X75" s="348"/>
      <c r="Y75" s="348"/>
      <c r="Z75" s="348"/>
      <c r="AA75" s="348"/>
      <c r="AB75" s="348"/>
      <c r="AC75" s="348"/>
      <c r="AD75" s="348"/>
      <c r="AE75" s="348"/>
    </row>
    <row r="76">
      <c r="A76" s="343" t="str">
        <f t="array" ref="A76:K76">TRANSPOSE('All Table_V4_Clean'!A193:A203)</f>
        <v>bond_trade_id</v>
      </c>
      <c r="B76" s="364" t="s">
        <v>556</v>
      </c>
      <c r="C76" s="364" t="s">
        <v>583</v>
      </c>
      <c r="D76" s="364" t="s">
        <v>728</v>
      </c>
      <c r="E76" s="364" t="s">
        <v>514</v>
      </c>
      <c r="F76" s="345" t="s">
        <v>7</v>
      </c>
      <c r="G76" s="364" t="s">
        <v>668</v>
      </c>
      <c r="H76" s="364" t="s">
        <v>675</v>
      </c>
      <c r="I76" s="345" t="s">
        <v>423</v>
      </c>
      <c r="J76" s="364" t="s">
        <v>730</v>
      </c>
      <c r="K76" s="364" t="s">
        <v>731</v>
      </c>
      <c r="L76" s="348"/>
      <c r="M76" s="348"/>
      <c r="N76" s="348"/>
      <c r="O76" s="348"/>
      <c r="P76" s="348"/>
      <c r="Q76" s="348"/>
      <c r="R76" s="348"/>
      <c r="S76" s="348"/>
      <c r="T76" s="348"/>
      <c r="U76" s="348"/>
      <c r="V76" s="348"/>
      <c r="W76" s="348"/>
      <c r="X76" s="348"/>
      <c r="Y76" s="348"/>
      <c r="Z76" s="348"/>
      <c r="AA76" s="348"/>
      <c r="AB76" s="348"/>
      <c r="AC76" s="348"/>
      <c r="AD76" s="348"/>
      <c r="AE76" s="348"/>
    </row>
    <row r="77">
      <c r="A77" s="336">
        <f>'Bond Buy-Sell_V4_Sep25 + Oct25'!A96</f>
        <v>90001</v>
      </c>
      <c r="B77" s="315">
        <f>'Bond Buy-Sell_V4_Sep25 + Oct25'!B96</f>
        <v>403</v>
      </c>
      <c r="C77" s="318">
        <f>'Bond Buy-Sell_V4_Sep25 + Oct25'!C96</f>
        <v>45659</v>
      </c>
      <c r="D77" s="318">
        <f>'Bond Buy-Sell_V4_Sep25 + Oct25'!D96</f>
        <v>45663</v>
      </c>
      <c r="E77" s="336" t="str">
        <f>'Bond Buy-Sell_V4_Sep25 + Oct25'!E96</f>
        <v>EXIM266A</v>
      </c>
      <c r="F77" s="336">
        <f>'Bond Buy-Sell_V4_Sep25 + Oct25'!F96</f>
        <v>101</v>
      </c>
      <c r="G77" s="336" t="str">
        <f>'Bond Buy-Sell_V4_Sep25 + Oct25'!G96</f>
        <v>Buy</v>
      </c>
      <c r="H77" s="346">
        <f>'Bond Buy-Sell_V4_Sep25 + Oct25'!H96</f>
        <v>100000000</v>
      </c>
      <c r="I77" s="358">
        <f>'Bond Buy-Sell_V4_Sep25 + Oct25'!I96</f>
        <v>100.832761</v>
      </c>
      <c r="J77" s="346">
        <f>'Bond Buy-Sell_V4_Sep25 + Oct25'!J96</f>
        <v>2.8</v>
      </c>
      <c r="K77" s="336" t="str">
        <f>'Bond Buy-Sell_V4_Sep25 + Oct25'!K96</f>
        <v>Settled</v>
      </c>
      <c r="L77" s="348"/>
      <c r="M77" s="348"/>
      <c r="N77" s="348"/>
      <c r="O77" s="348"/>
      <c r="P77" s="348"/>
      <c r="Q77" s="348"/>
      <c r="R77" s="348"/>
      <c r="S77" s="348"/>
      <c r="T77" s="348"/>
      <c r="U77" s="348"/>
      <c r="V77" s="348"/>
      <c r="W77" s="348"/>
      <c r="X77" s="348"/>
      <c r="Y77" s="348"/>
      <c r="Z77" s="348"/>
      <c r="AA77" s="348"/>
      <c r="AB77" s="348"/>
      <c r="AC77" s="348"/>
      <c r="AD77" s="348"/>
      <c r="AE77" s="348"/>
    </row>
    <row r="78">
      <c r="A78" s="336">
        <f>'Bond Buy-Sell_V4_Sep25 + Oct25'!A97</f>
        <v>90002</v>
      </c>
      <c r="B78" s="315">
        <f>'Bond Buy-Sell_V4_Sep25 + Oct25'!B97</f>
        <v>403</v>
      </c>
      <c r="C78" s="318">
        <f>'Bond Buy-Sell_V4_Sep25 + Oct25'!C97</f>
        <v>45726</v>
      </c>
      <c r="D78" s="318">
        <f>'Bond Buy-Sell_V4_Sep25 + Oct25'!D97</f>
        <v>45728</v>
      </c>
      <c r="E78" s="336" t="str">
        <f>'Bond Buy-Sell_V4_Sep25 + Oct25'!E97</f>
        <v>EXIM266A</v>
      </c>
      <c r="F78" s="336">
        <f>'Bond Buy-Sell_V4_Sep25 + Oct25'!F97</f>
        <v>101</v>
      </c>
      <c r="G78" s="336" t="str">
        <f>'Bond Buy-Sell_V4_Sep25 + Oct25'!G97</f>
        <v>Buy</v>
      </c>
      <c r="H78" s="346">
        <f>'Bond Buy-Sell_V4_Sep25 + Oct25'!H97</f>
        <v>50000000</v>
      </c>
      <c r="I78" s="358">
        <f>'Bond Buy-Sell_V4_Sep25 + Oct25'!I97</f>
        <v>102.2</v>
      </c>
      <c r="J78" s="346">
        <f>'Bond Buy-Sell_V4_Sep25 + Oct25'!J97</f>
        <v>2.6</v>
      </c>
      <c r="K78" s="336" t="str">
        <f>'Bond Buy-Sell_V4_Sep25 + Oct25'!K97</f>
        <v>Settled</v>
      </c>
      <c r="L78" s="348"/>
      <c r="M78" s="348"/>
      <c r="N78" s="348"/>
      <c r="O78" s="348"/>
      <c r="P78" s="348"/>
      <c r="Q78" s="348"/>
      <c r="R78" s="348"/>
      <c r="S78" s="348"/>
      <c r="T78" s="348"/>
      <c r="U78" s="348"/>
      <c r="V78" s="348"/>
      <c r="W78" s="348"/>
      <c r="X78" s="348"/>
      <c r="Y78" s="348"/>
      <c r="Z78" s="348"/>
      <c r="AA78" s="348"/>
      <c r="AB78" s="348"/>
      <c r="AC78" s="348"/>
      <c r="AD78" s="348"/>
      <c r="AE78" s="348"/>
    </row>
    <row r="79">
      <c r="A79" s="336">
        <f>'Bond Buy-Sell_V4_Sep25 + Oct25'!A98</f>
        <v>90003</v>
      </c>
      <c r="B79" s="315">
        <f>'Bond Buy-Sell_V4_Sep25 + Oct25'!B98</f>
        <v>403</v>
      </c>
      <c r="C79" s="318">
        <f>'Bond Buy-Sell_V4_Sep25 + Oct25'!C98</f>
        <v>45915</v>
      </c>
      <c r="D79" s="318">
        <f>'Bond Buy-Sell_V4_Sep25 + Oct25'!D98</f>
        <v>45917</v>
      </c>
      <c r="E79" s="336" t="str">
        <f>'Bond Buy-Sell_V4_Sep25 + Oct25'!E98</f>
        <v>EXIM266A</v>
      </c>
      <c r="F79" s="336">
        <f>'Bond Buy-Sell_V4_Sep25 + Oct25'!F98</f>
        <v>101</v>
      </c>
      <c r="G79" s="336" t="str">
        <f>'Bond Buy-Sell_V4_Sep25 + Oct25'!G98</f>
        <v>Sell</v>
      </c>
      <c r="H79" s="346">
        <f>'Bond Buy-Sell_V4_Sep25 + Oct25'!H98</f>
        <v>100000000</v>
      </c>
      <c r="I79" s="358">
        <f>'Bond Buy-Sell_V4_Sep25 + Oct25'!I98</f>
        <v>100.775945</v>
      </c>
      <c r="J79" s="346">
        <f>'Bond Buy-Sell_V4_Sep25 + Oct25'!J98</f>
        <v>2.4</v>
      </c>
      <c r="K79" s="336" t="str">
        <f>'Bond Buy-Sell_V4_Sep25 + Oct25'!K98</f>
        <v>Settled</v>
      </c>
      <c r="L79" s="348"/>
      <c r="M79" s="348"/>
      <c r="N79" s="348"/>
      <c r="O79" s="348"/>
      <c r="P79" s="348"/>
      <c r="Q79" s="348"/>
      <c r="R79" s="348"/>
      <c r="S79" s="348"/>
      <c r="T79" s="348"/>
      <c r="U79" s="348"/>
      <c r="V79" s="348"/>
      <c r="W79" s="348"/>
      <c r="X79" s="348"/>
      <c r="Y79" s="348"/>
      <c r="Z79" s="348"/>
      <c r="AA79" s="348"/>
      <c r="AB79" s="348"/>
      <c r="AC79" s="348"/>
      <c r="AD79" s="348"/>
      <c r="AE79" s="348"/>
    </row>
    <row r="80">
      <c r="A80" s="336">
        <f>'Bond buy_1_V4_Sep25'!B65</f>
        <v>90004</v>
      </c>
      <c r="B80" s="315">
        <f>'Bond buy_1_V4_Sep25'!C65</f>
        <v>403</v>
      </c>
      <c r="C80" s="318">
        <f>'Bond buy_1_V4_Sep25'!D65</f>
        <v>45854.45833</v>
      </c>
      <c r="D80" s="318">
        <f>'Bond buy_1_V4_Sep25'!E65</f>
        <v>45856.45833</v>
      </c>
      <c r="E80" s="336" t="str">
        <f>'Bond buy_1_V4_Sep25'!F65</f>
        <v>GSB26OA</v>
      </c>
      <c r="F80" s="336">
        <f>'Bond buy_1_V4_Sep25'!G65</f>
        <v>102</v>
      </c>
      <c r="G80" s="336" t="str">
        <f>'Bond buy_1_V4_Sep25'!H65</f>
        <v>Buy</v>
      </c>
      <c r="H80" s="346">
        <f>'Bond buy_1_V4_Sep25'!I65</f>
        <v>100000000</v>
      </c>
      <c r="I80" s="358">
        <f>'Bond buy_1_V4_Sep25'!J65</f>
        <v>100.264871</v>
      </c>
      <c r="J80" s="346">
        <f>'Bond buy_1_V4_Sep25'!K65</f>
        <v>1.45608</v>
      </c>
      <c r="K80" s="336" t="str">
        <f>'Bond buy_1_V4_Sep25'!L65</f>
        <v>Settled</v>
      </c>
      <c r="L80" s="348"/>
      <c r="M80" s="348"/>
      <c r="N80" s="348"/>
      <c r="O80" s="348"/>
      <c r="P80" s="348"/>
      <c r="Q80" s="348"/>
      <c r="R80" s="348"/>
      <c r="S80" s="348"/>
      <c r="T80" s="348"/>
      <c r="U80" s="348"/>
      <c r="V80" s="348"/>
      <c r="W80" s="348"/>
      <c r="X80" s="348"/>
      <c r="Y80" s="348"/>
      <c r="Z80" s="348"/>
      <c r="AA80" s="348"/>
      <c r="AB80" s="348"/>
      <c r="AC80" s="348"/>
      <c r="AD80" s="348"/>
      <c r="AE80" s="348"/>
    </row>
    <row r="81">
      <c r="A81" s="336">
        <f>'Bond buy_1_V4_Sep25'!B66</f>
        <v>90005</v>
      </c>
      <c r="B81" s="315">
        <f>'Bond buy_1_V4_Sep25'!C66</f>
        <v>301</v>
      </c>
      <c r="C81" s="318">
        <f>'Bond buy_1_V4_Sep25'!D66</f>
        <v>45917.45833</v>
      </c>
      <c r="D81" s="318">
        <f>'Bond buy_1_V4_Sep25'!E66</f>
        <v>45919.45833</v>
      </c>
      <c r="E81" s="336" t="str">
        <f>'Bond buy_1_V4_Sep25'!F66</f>
        <v>LB616A</v>
      </c>
      <c r="F81" s="336">
        <f>'Bond buy_1_V4_Sep25'!G66</f>
        <v>101</v>
      </c>
      <c r="G81" s="336" t="str">
        <f>'Bond buy_1_V4_Sep25'!H66</f>
        <v>Buy</v>
      </c>
      <c r="H81" s="346">
        <f>'Bond buy_1_V4_Sep25'!I66</f>
        <v>100000000</v>
      </c>
      <c r="I81" s="358">
        <f>'Bond buy_1_V4_Sep25'!J66</f>
        <v>170.803637</v>
      </c>
      <c r="J81" s="346">
        <f>'Bond buy_1_V4_Sep25'!K66</f>
        <v>2.05</v>
      </c>
      <c r="K81" s="336" t="str">
        <f>'Bond buy_1_V4_Sep25'!L66</f>
        <v>Settled</v>
      </c>
      <c r="L81" s="348"/>
      <c r="M81" s="348"/>
      <c r="N81" s="348"/>
      <c r="O81" s="348"/>
      <c r="P81" s="348"/>
      <c r="Q81" s="348"/>
      <c r="R81" s="348"/>
      <c r="S81" s="348"/>
      <c r="T81" s="348"/>
      <c r="U81" s="348"/>
      <c r="V81" s="348"/>
      <c r="W81" s="348"/>
      <c r="X81" s="348"/>
      <c r="Y81" s="348"/>
      <c r="Z81" s="348"/>
      <c r="AA81" s="348"/>
      <c r="AB81" s="348"/>
      <c r="AC81" s="348"/>
      <c r="AD81" s="348"/>
      <c r="AE81" s="348"/>
    </row>
    <row r="82">
      <c r="A82" s="336">
        <f>'Bond buy_1_V4_Sep25'!B67</f>
        <v>90006</v>
      </c>
      <c r="B82" s="315">
        <f>'Bond buy_1_V4_Sep25'!C67</f>
        <v>302</v>
      </c>
      <c r="C82" s="318">
        <f>'Bond buy_1_V4_Sep25'!D67</f>
        <v>45917.45833</v>
      </c>
      <c r="D82" s="318">
        <f>'Bond buy_1_V4_Sep25'!E67</f>
        <v>45919.45833</v>
      </c>
      <c r="E82" s="336" t="str">
        <f>'Bond buy_1_V4_Sep25'!F67</f>
        <v>TB26128A</v>
      </c>
      <c r="F82" s="336">
        <f>'Bond buy_1_V4_Sep25'!G67</f>
        <v>101</v>
      </c>
      <c r="G82" s="336" t="str">
        <f>'Bond buy_1_V4_Sep25'!H67</f>
        <v>Buy</v>
      </c>
      <c r="H82" s="346">
        <f>'Bond buy_1_V4_Sep25'!I67</f>
        <v>100000000</v>
      </c>
      <c r="I82" s="358">
        <f>'Bond buy_1_V4_Sep25'!J67</f>
        <v>99.443877</v>
      </c>
      <c r="J82" s="346">
        <f>'Bond buy_1_V4_Sep25'!K67</f>
        <v>1.26</v>
      </c>
      <c r="K82" s="336" t="str">
        <f>'Bond buy_1_V4_Sep25'!L67</f>
        <v>Settled</v>
      </c>
      <c r="L82" s="348"/>
      <c r="M82" s="348"/>
      <c r="N82" s="348"/>
      <c r="O82" s="348"/>
      <c r="P82" s="348"/>
      <c r="Q82" s="348"/>
      <c r="R82" s="348"/>
      <c r="S82" s="348"/>
      <c r="T82" s="348"/>
      <c r="U82" s="348"/>
      <c r="V82" s="348"/>
      <c r="W82" s="348"/>
      <c r="X82" s="348"/>
      <c r="Y82" s="348"/>
      <c r="Z82" s="348"/>
      <c r="AA82" s="348"/>
      <c r="AB82" s="348"/>
      <c r="AC82" s="348"/>
      <c r="AD82" s="348"/>
      <c r="AE82" s="348"/>
    </row>
    <row r="83">
      <c r="A83" s="336">
        <f>'Bond buy_1_V4_Sep25'!B68</f>
        <v>90007</v>
      </c>
      <c r="B83" s="315">
        <f>'Bond buy_1_V4_Sep25'!C68</f>
        <v>303</v>
      </c>
      <c r="C83" s="318">
        <f>'Bond buy_1_V4_Sep25'!D68</f>
        <v>45917.45833</v>
      </c>
      <c r="D83" s="318">
        <f>'Bond buy_1_V4_Sep25'!E68</f>
        <v>45919.45833</v>
      </c>
      <c r="E83" s="336" t="str">
        <f>'Bond buy_1_V4_Sep25'!F68</f>
        <v>BOT25NA</v>
      </c>
      <c r="F83" s="336">
        <f>'Bond buy_1_V4_Sep25'!G68</f>
        <v>101</v>
      </c>
      <c r="G83" s="336" t="str">
        <f>'Bond buy_1_V4_Sep25'!H68</f>
        <v>Buy</v>
      </c>
      <c r="H83" s="346">
        <f>'Bond buy_1_V4_Sep25'!I68</f>
        <v>100000000</v>
      </c>
      <c r="I83" s="358">
        <f>'Bond buy_1_V4_Sep25'!J68</f>
        <v>100.257613</v>
      </c>
      <c r="J83" s="346">
        <f>'Bond buy_1_V4_Sep25'!K68</f>
        <v>1.33</v>
      </c>
      <c r="K83" s="336" t="str">
        <f>'Bond buy_1_V4_Sep25'!L68</f>
        <v>Settled</v>
      </c>
      <c r="L83" s="348"/>
      <c r="M83" s="348"/>
      <c r="N83" s="348"/>
      <c r="O83" s="348"/>
      <c r="P83" s="348"/>
      <c r="Q83" s="348"/>
      <c r="R83" s="348"/>
      <c r="S83" s="348"/>
      <c r="T83" s="348"/>
      <c r="U83" s="348"/>
      <c r="V83" s="348"/>
      <c r="W83" s="348"/>
      <c r="X83" s="348"/>
      <c r="Y83" s="348"/>
      <c r="Z83" s="348"/>
      <c r="AA83" s="348"/>
      <c r="AB83" s="348"/>
      <c r="AC83" s="348"/>
      <c r="AD83" s="348"/>
      <c r="AE83" s="348"/>
    </row>
    <row r="84">
      <c r="A84" s="336">
        <f>'Bond buy_1_V4_Sep25'!B69</f>
        <v>90008</v>
      </c>
      <c r="B84" s="315">
        <f>'Bond buy_1_V4_Sep25'!C69</f>
        <v>401</v>
      </c>
      <c r="C84" s="318">
        <f>'Bond buy_1_V4_Sep25'!D69</f>
        <v>45917.45833</v>
      </c>
      <c r="D84" s="318">
        <f>'Bond buy_1_V4_Sep25'!E69</f>
        <v>45919.45833</v>
      </c>
      <c r="E84" s="336" t="str">
        <f>'Bond buy_1_V4_Sep25'!F69</f>
        <v>TB26211A</v>
      </c>
      <c r="F84" s="336">
        <f>'Bond buy_1_V4_Sep25'!G69</f>
        <v>102</v>
      </c>
      <c r="G84" s="336" t="str">
        <f>'Bond buy_1_V4_Sep25'!H69</f>
        <v>Buy</v>
      </c>
      <c r="H84" s="346">
        <f>'Bond buy_1_V4_Sep25'!I69</f>
        <v>100000000</v>
      </c>
      <c r="I84" s="358">
        <f>'Bond buy_1_V4_Sep25'!J69</f>
        <v>99.396107</v>
      </c>
      <c r="J84" s="346">
        <f>'Bond buy_1_V4_Sep25'!K69</f>
        <v>1.26</v>
      </c>
      <c r="K84" s="336" t="str">
        <f>'Bond buy_1_V4_Sep25'!L69</f>
        <v>Settled</v>
      </c>
      <c r="L84" s="348"/>
      <c r="M84" s="348"/>
      <c r="N84" s="348"/>
      <c r="O84" s="348"/>
      <c r="P84" s="348"/>
      <c r="Q84" s="348"/>
      <c r="R84" s="348"/>
      <c r="S84" s="348"/>
      <c r="T84" s="348"/>
      <c r="U84" s="348"/>
      <c r="V84" s="348"/>
      <c r="W84" s="348"/>
      <c r="X84" s="348"/>
      <c r="Y84" s="348"/>
      <c r="Z84" s="348"/>
      <c r="AA84" s="348"/>
      <c r="AB84" s="348"/>
      <c r="AC84" s="348"/>
      <c r="AD84" s="348"/>
      <c r="AE84" s="348"/>
    </row>
    <row r="85">
      <c r="A85" s="336">
        <f>'Bond buy_1_V4_Sep25'!B70</f>
        <v>90009</v>
      </c>
      <c r="B85" s="315">
        <f>'Bond buy_1_V4_Sep25'!C70</f>
        <v>402</v>
      </c>
      <c r="C85" s="318">
        <f>'Bond buy_1_V4_Sep25'!D70</f>
        <v>45917.45833</v>
      </c>
      <c r="D85" s="318">
        <f>'Bond buy_1_V4_Sep25'!E70</f>
        <v>45919.45833</v>
      </c>
      <c r="E85" s="336" t="str">
        <f>'Bond buy_1_V4_Sep25'!F70</f>
        <v>BOTF267A</v>
      </c>
      <c r="F85" s="336">
        <f>'Bond buy_1_V4_Sep25'!G70</f>
        <v>102</v>
      </c>
      <c r="G85" s="336" t="str">
        <f>'Bond buy_1_V4_Sep25'!H70</f>
        <v>Buy</v>
      </c>
      <c r="H85" s="346">
        <f>'Bond buy_1_V4_Sep25'!I70</f>
        <v>100000000</v>
      </c>
      <c r="I85" s="358">
        <f>'Bond buy_1_V4_Sep25'!J70</f>
        <v>100.028491</v>
      </c>
      <c r="J85" s="346">
        <f>'Bond buy_1_V4_Sep25'!K70</f>
        <v>1.522077</v>
      </c>
      <c r="K85" s="336" t="str">
        <f>'Bond buy_1_V4_Sep25'!L70</f>
        <v>Settled</v>
      </c>
      <c r="L85" s="348"/>
      <c r="M85" s="348"/>
      <c r="N85" s="348"/>
      <c r="O85" s="348"/>
      <c r="P85" s="348"/>
      <c r="Q85" s="348"/>
      <c r="R85" s="348"/>
      <c r="S85" s="348"/>
      <c r="T85" s="348"/>
      <c r="U85" s="348"/>
      <c r="V85" s="348"/>
      <c r="W85" s="348"/>
      <c r="X85" s="348"/>
      <c r="Y85" s="348"/>
      <c r="Z85" s="348"/>
      <c r="AA85" s="348"/>
      <c r="AB85" s="348"/>
      <c r="AC85" s="348"/>
      <c r="AD85" s="348"/>
      <c r="AE85" s="348"/>
    </row>
    <row r="86">
      <c r="A86" s="336">
        <f>'Bond Buy-Sell_V4_Sep25 + Oct25'!A151</f>
        <v>90010</v>
      </c>
      <c r="B86" s="315">
        <f>'Bond Buy-Sell_V4_Sep25 + Oct25'!B151</f>
        <v>403</v>
      </c>
      <c r="C86" s="318">
        <f>'Bond Buy-Sell_V4_Sep25 + Oct25'!C151</f>
        <v>45955</v>
      </c>
      <c r="D86" s="318">
        <f>'Bond Buy-Sell_V4_Sep25 + Oct25'!D151</f>
        <v>45959</v>
      </c>
      <c r="E86" s="336" t="str">
        <f>'Bond Buy-Sell_V4_Sep25 + Oct25'!E151</f>
        <v>EXIM266A</v>
      </c>
      <c r="F86" s="336">
        <f>'Bond Buy-Sell_V4_Sep25 + Oct25'!F151</f>
        <v>101</v>
      </c>
      <c r="G86" s="336" t="str">
        <f>'Bond Buy-Sell_V4_Sep25 + Oct25'!G151</f>
        <v>Buy</v>
      </c>
      <c r="H86" s="346">
        <f>'Bond Buy-Sell_V4_Sep25 + Oct25'!H151</f>
        <v>100000000</v>
      </c>
      <c r="I86" s="358">
        <f>'Bond Buy-Sell_V4_Sep25 + Oct25'!I151</f>
        <v>101.95</v>
      </c>
      <c r="J86" s="346">
        <f>'Bond Buy-Sell_V4_Sep25 + Oct25'!J151</f>
        <v>2.5</v>
      </c>
      <c r="K86" s="336" t="str">
        <f>'Bond Buy-Sell_V4_Sep25 + Oct25'!K151</f>
        <v>Settled</v>
      </c>
      <c r="L86" s="397"/>
      <c r="M86" s="348"/>
      <c r="N86" s="348"/>
      <c r="O86" s="348"/>
      <c r="P86" s="348"/>
      <c r="Q86" s="348"/>
      <c r="R86" s="348"/>
      <c r="S86" s="348"/>
      <c r="T86" s="348"/>
      <c r="U86" s="348"/>
      <c r="V86" s="348"/>
      <c r="W86" s="348"/>
      <c r="X86" s="348"/>
      <c r="Y86" s="348"/>
      <c r="Z86" s="348"/>
      <c r="AA86" s="348"/>
      <c r="AB86" s="348"/>
      <c r="AC86" s="348"/>
      <c r="AD86" s="348"/>
      <c r="AE86" s="348"/>
    </row>
    <row r="87">
      <c r="A87" s="336">
        <f>'Bond sell_1_V4_Oct25'!B31</f>
        <v>90011</v>
      </c>
      <c r="B87" s="315">
        <f>'Bond sell_1_V4_Oct25'!C31</f>
        <v>403</v>
      </c>
      <c r="C87" s="318">
        <f>'Bond sell_1_V4_Oct25'!D31</f>
        <v>45950.45833</v>
      </c>
      <c r="D87" s="318">
        <f>'Bond sell_1_V4_Oct25'!E31</f>
        <v>45952.45833</v>
      </c>
      <c r="E87" s="336" t="str">
        <f>'Bond sell_1_V4_Oct25'!F31</f>
        <v>GSB26OA</v>
      </c>
      <c r="F87" s="336">
        <f>'Bond sell_1_V4_Oct25'!G31</f>
        <v>102</v>
      </c>
      <c r="G87" s="336" t="str">
        <f>'Bond sell_1_V4_Oct25'!H31</f>
        <v>Sell</v>
      </c>
      <c r="H87" s="346">
        <f>'Bond sell_1_V4_Oct25'!I31</f>
        <v>50000000</v>
      </c>
      <c r="I87" s="358">
        <f>'Bond sell_1_V4_Oct25'!J31</f>
        <v>100.2</v>
      </c>
      <c r="J87" s="346">
        <f>'Bond sell_1_V4_Oct25'!K31</f>
        <v>1.45608</v>
      </c>
      <c r="K87" s="336" t="str">
        <f>'Bond sell_1_V4_Oct25'!L31</f>
        <v>Settled</v>
      </c>
      <c r="L87" s="397"/>
      <c r="M87" s="348"/>
      <c r="N87" s="348"/>
      <c r="O87" s="348"/>
      <c r="P87" s="348"/>
      <c r="Q87" s="348"/>
      <c r="R87" s="348"/>
      <c r="S87" s="348"/>
      <c r="T87" s="348"/>
      <c r="U87" s="348"/>
      <c r="V87" s="348"/>
      <c r="W87" s="348"/>
      <c r="X87" s="348"/>
      <c r="Y87" s="348"/>
      <c r="Z87" s="348"/>
      <c r="AA87" s="348"/>
      <c r="AB87" s="348"/>
      <c r="AC87" s="348"/>
      <c r="AD87" s="348"/>
      <c r="AE87" s="348"/>
    </row>
    <row r="88">
      <c r="A88" s="376"/>
      <c r="B88" s="348"/>
      <c r="C88" s="348"/>
      <c r="D88" s="348"/>
      <c r="E88" s="348"/>
      <c r="F88" s="348"/>
      <c r="G88" s="348"/>
      <c r="H88" s="348"/>
      <c r="I88" s="348"/>
      <c r="J88" s="348"/>
      <c r="K88" s="348"/>
      <c r="L88" s="348"/>
      <c r="M88" s="348"/>
      <c r="N88" s="348"/>
      <c r="O88" s="348"/>
      <c r="P88" s="348"/>
      <c r="Q88" s="348"/>
      <c r="R88" s="348"/>
      <c r="S88" s="348"/>
      <c r="T88" s="348"/>
      <c r="U88" s="348"/>
      <c r="V88" s="348"/>
      <c r="W88" s="348"/>
      <c r="X88" s="348"/>
      <c r="Y88" s="348"/>
      <c r="Z88" s="348"/>
      <c r="AA88" s="348"/>
      <c r="AB88" s="348"/>
      <c r="AC88" s="348"/>
      <c r="AD88" s="348"/>
      <c r="AE88" s="348"/>
    </row>
    <row r="89">
      <c r="A89" s="376"/>
      <c r="B89" s="348"/>
      <c r="C89" s="348"/>
      <c r="D89" s="348"/>
      <c r="E89" s="348"/>
      <c r="F89" s="348"/>
      <c r="G89" s="348"/>
      <c r="H89" s="348"/>
      <c r="I89" s="348"/>
      <c r="J89" s="348"/>
      <c r="K89" s="348"/>
      <c r="L89" s="348"/>
      <c r="M89" s="348"/>
      <c r="N89" s="348"/>
      <c r="O89" s="348"/>
      <c r="P89" s="348"/>
      <c r="Q89" s="348"/>
      <c r="R89" s="348"/>
      <c r="S89" s="348"/>
      <c r="T89" s="348"/>
      <c r="U89" s="348"/>
      <c r="V89" s="348"/>
      <c r="W89" s="348"/>
      <c r="X89" s="348"/>
      <c r="Y89" s="348"/>
      <c r="Z89" s="348"/>
      <c r="AA89" s="348"/>
      <c r="AB89" s="348"/>
      <c r="AC89" s="348"/>
      <c r="AD89" s="348"/>
      <c r="AE89" s="348"/>
    </row>
    <row r="90">
      <c r="A90" s="376"/>
      <c r="B90" s="348"/>
      <c r="C90" s="348"/>
      <c r="D90" s="348"/>
      <c r="E90" s="348"/>
      <c r="F90" s="348"/>
      <c r="G90" s="348"/>
      <c r="H90" s="348"/>
      <c r="I90" s="348"/>
      <c r="J90" s="348"/>
      <c r="K90" s="348"/>
      <c r="L90" s="348"/>
      <c r="M90" s="348"/>
      <c r="N90" s="348"/>
      <c r="O90" s="348"/>
      <c r="P90" s="348"/>
      <c r="Q90" s="348"/>
      <c r="R90" s="348"/>
      <c r="S90" s="348"/>
      <c r="T90" s="348"/>
      <c r="U90" s="348"/>
      <c r="V90" s="348"/>
      <c r="W90" s="348"/>
      <c r="X90" s="348"/>
      <c r="Y90" s="348"/>
      <c r="Z90" s="348"/>
      <c r="AA90" s="348"/>
      <c r="AB90" s="348"/>
      <c r="AC90" s="348"/>
      <c r="AD90" s="348"/>
      <c r="AE90" s="348"/>
    </row>
    <row r="91">
      <c r="A91" s="440" t="str">
        <f>'V4_Result_30 Sep 2025'!A77</f>
        <v>bond_transactions</v>
      </c>
      <c r="B91" s="348"/>
      <c r="C91" s="348"/>
      <c r="D91" s="381"/>
      <c r="E91" s="450"/>
      <c r="F91" s="376"/>
      <c r="G91" s="348"/>
      <c r="H91" s="348"/>
      <c r="I91" s="348"/>
      <c r="J91" s="348"/>
      <c r="K91" s="348"/>
      <c r="L91" s="348"/>
      <c r="M91" s="348"/>
      <c r="N91" s="348"/>
      <c r="O91" s="348"/>
      <c r="P91" s="348"/>
      <c r="Q91" s="348"/>
      <c r="R91" s="348"/>
      <c r="S91" s="348"/>
      <c r="T91" s="348"/>
      <c r="U91" s="348"/>
      <c r="V91" s="348"/>
      <c r="W91" s="348"/>
      <c r="X91" s="348"/>
      <c r="Y91" s="348"/>
      <c r="Z91" s="348"/>
      <c r="AA91" s="348"/>
      <c r="AB91" s="348"/>
      <c r="AC91" s="348"/>
      <c r="AD91" s="348"/>
      <c r="AE91" s="348"/>
    </row>
    <row r="92">
      <c r="A92" s="360" t="str">
        <f t="array" ref="A92:AD92">TRANSPOSE('All Table_V4_Clean'!A209:A238)</f>
        <v>trade_id</v>
      </c>
      <c r="B92" s="344" t="s">
        <v>514</v>
      </c>
      <c r="C92" s="344" t="s">
        <v>556</v>
      </c>
      <c r="D92" s="344" t="s">
        <v>7</v>
      </c>
      <c r="E92" s="344" t="s">
        <v>668</v>
      </c>
      <c r="F92" s="344" t="s">
        <v>583</v>
      </c>
      <c r="G92" s="344" t="s">
        <v>728</v>
      </c>
      <c r="H92" s="344" t="s">
        <v>525</v>
      </c>
      <c r="I92" s="344" t="s">
        <v>534</v>
      </c>
      <c r="J92" s="344" t="s">
        <v>675</v>
      </c>
      <c r="K92" s="344" t="s">
        <v>425</v>
      </c>
      <c r="L92" s="344" t="s">
        <v>423</v>
      </c>
      <c r="M92" s="344" t="s">
        <v>426</v>
      </c>
      <c r="N92" s="344" t="s">
        <v>427</v>
      </c>
      <c r="O92" s="344" t="s">
        <v>749</v>
      </c>
      <c r="P92" s="344" t="s">
        <v>751</v>
      </c>
      <c r="Q92" s="344" t="s">
        <v>753</v>
      </c>
      <c r="R92" s="344" t="s">
        <v>432</v>
      </c>
      <c r="S92" s="344" t="s">
        <v>755</v>
      </c>
      <c r="T92" s="344" t="s">
        <v>551</v>
      </c>
      <c r="U92" s="344" t="s">
        <v>530</v>
      </c>
      <c r="V92" s="344" t="s">
        <v>528</v>
      </c>
      <c r="W92" s="344" t="s">
        <v>532</v>
      </c>
      <c r="X92" s="344" t="s">
        <v>526</v>
      </c>
      <c r="Y92" s="344" t="s">
        <v>533</v>
      </c>
      <c r="Z92" s="344" t="s">
        <v>538</v>
      </c>
      <c r="AA92" s="344" t="s">
        <v>542</v>
      </c>
      <c r="AB92" s="344" t="s">
        <v>548</v>
      </c>
      <c r="AC92" s="344" t="s">
        <v>761</v>
      </c>
      <c r="AD92" s="344" t="s">
        <v>763</v>
      </c>
      <c r="AE92" s="453"/>
    </row>
    <row r="93">
      <c r="A93" s="336">
        <f>'Bond Buy-Sell_V4_Sep25 + Oct25'!A209</f>
        <v>90001</v>
      </c>
      <c r="B93" s="336" t="str">
        <f>'Bond Buy-Sell_V4_Sep25 + Oct25'!B209</f>
        <v>EXIM266A</v>
      </c>
      <c r="C93" s="315">
        <f>'Bond Buy-Sell_V4_Sep25 + Oct25'!C209</f>
        <v>403</v>
      </c>
      <c r="D93" s="336">
        <f>'Bond Buy-Sell_V4_Sep25 + Oct25'!D209</f>
        <v>101</v>
      </c>
      <c r="E93" s="336" t="str">
        <f>'Bond Buy-Sell_V4_Sep25 + Oct25'!E209</f>
        <v>Buy</v>
      </c>
      <c r="F93" s="337">
        <f>'Bond Buy-Sell_V4_Sep25 + Oct25'!F209</f>
        <v>45659</v>
      </c>
      <c r="G93" s="337">
        <f>'Bond Buy-Sell_V4_Sep25 + Oct25'!G209</f>
        <v>45663</v>
      </c>
      <c r="H93" s="337">
        <f>'Bond Buy-Sell_V4_Sep25 + Oct25'!H209</f>
        <v>46179</v>
      </c>
      <c r="I93" s="336" t="str">
        <f>'Bond Buy-Sell_V4_Sep25 + Oct25'!I209</f>
        <v>THB</v>
      </c>
      <c r="J93" s="346">
        <f>'Bond Buy-Sell_V4_Sep25 + Oct25'!J209</f>
        <v>100000000</v>
      </c>
      <c r="K93" s="358">
        <f>'Bond Buy-Sell_V4_Sep25 + Oct25'!K209</f>
        <v>102.15</v>
      </c>
      <c r="L93" s="358">
        <f>'Bond Buy-Sell_V4_Sep25 + Oct25'!L209</f>
        <v>100.832761</v>
      </c>
      <c r="M93" s="346">
        <f>'Bond Buy-Sell_V4_Sep25 + Oct25'!M209</f>
        <v>445479</v>
      </c>
      <c r="N93" s="358">
        <f>'Bond Buy-Sell_V4_Sep25 + Oct25'!N209</f>
        <v>102.92</v>
      </c>
      <c r="O93" s="370" t="str">
        <f>'Bond Buy-Sell_V4_Sep25 + Oct25'!O209</f>
        <v>FVOCI</v>
      </c>
      <c r="P93" s="346">
        <f>'Bond Buy-Sell_V4_Sep25 + Oct25'!P209</f>
        <v>100832761</v>
      </c>
      <c r="Q93" s="346">
        <f>'Bond Buy-Sell_V4_Sep25 + Oct25'!Q209</f>
        <v>102150000</v>
      </c>
      <c r="R93" s="346">
        <f>'Bond Buy-Sell_V4_Sep25 + Oct25'!R209</f>
        <v>102920000</v>
      </c>
      <c r="S93" s="347">
        <f>'Bond Buy-Sell_V4_Sep25 + Oct25'!S209</f>
        <v>45632</v>
      </c>
      <c r="T93" s="336" t="str">
        <f>'Bond Buy-Sell_V4_Sep25 + Oct25'!T209</f>
        <v>Fixed</v>
      </c>
      <c r="U93" s="336" t="str">
        <f>'Bond Buy-Sell_V4_Sep25 + Oct25'!U209</f>
        <v> </v>
      </c>
      <c r="V93" s="356">
        <f>'Bond Buy-Sell_V4_Sep25 + Oct25'!V209</f>
        <v>0</v>
      </c>
      <c r="W93" s="336" t="str">
        <f>'Bond Buy-Sell_V4_Sep25 + Oct25'!W209</f>
        <v>Semi-annual</v>
      </c>
      <c r="X93" s="358">
        <f>'Bond Buy-Sell_V4_Sep25 + Oct25'!X209</f>
        <v>2.71</v>
      </c>
      <c r="Y93" s="353" t="str">
        <f>'Bond Buy-Sell_V4_Sep25 + Oct25'!Y209</f>
        <v>30/360</v>
      </c>
      <c r="Z93" s="353" t="str">
        <f>'Bond Buy-Sell_V4_Sep25 + Oct25'!Z209</f>
        <v>AAA</v>
      </c>
      <c r="AA93" s="353" t="str">
        <f>'Bond Buy-Sell_V4_Sep25 + Oct25'!AA209</f>
        <v>AAA(tha)</v>
      </c>
      <c r="AB93" s="353" t="str">
        <f>'Bond Buy-Sell_V4_Sep25 + Oct25'!AB209</f>
        <v>Active</v>
      </c>
      <c r="AC93" s="340">
        <f>'Bond Buy-Sell_V4_Sep25 + Oct25'!AC209</f>
        <v>45961</v>
      </c>
      <c r="AD93" s="337">
        <f>'Bond Buy-Sell_V4_Sep25 + Oct25'!AD209</f>
        <v>45961</v>
      </c>
      <c r="AE93" s="454"/>
    </row>
    <row r="94">
      <c r="A94" s="336">
        <f>'Bond Buy-Sell_V4_Sep25 + Oct25'!A210</f>
        <v>90002</v>
      </c>
      <c r="B94" s="336" t="str">
        <f>'Bond Buy-Sell_V4_Sep25 + Oct25'!B210</f>
        <v>EXIM266A</v>
      </c>
      <c r="C94" s="315">
        <f>'Bond Buy-Sell_V4_Sep25 + Oct25'!C210</f>
        <v>403</v>
      </c>
      <c r="D94" s="336">
        <f>'Bond Buy-Sell_V4_Sep25 + Oct25'!D210</f>
        <v>101</v>
      </c>
      <c r="E94" s="336" t="str">
        <f>'Bond Buy-Sell_V4_Sep25 + Oct25'!E210</f>
        <v>Buy</v>
      </c>
      <c r="F94" s="337">
        <f>'Bond Buy-Sell_V4_Sep25 + Oct25'!F210</f>
        <v>45726</v>
      </c>
      <c r="G94" s="337">
        <f>'Bond Buy-Sell_V4_Sep25 + Oct25'!G210</f>
        <v>45728</v>
      </c>
      <c r="H94" s="337">
        <f>'Bond Buy-Sell_V4_Sep25 + Oct25'!H210</f>
        <v>46179</v>
      </c>
      <c r="I94" s="336" t="str">
        <f>'Bond Buy-Sell_V4_Sep25 + Oct25'!I210</f>
        <v>THB</v>
      </c>
      <c r="J94" s="346">
        <f>'Bond Buy-Sell_V4_Sep25 + Oct25'!J210</f>
        <v>50000000</v>
      </c>
      <c r="K94" s="358">
        <f>'Bond Buy-Sell_V4_Sep25 + Oct25'!K210</f>
        <v>102.15</v>
      </c>
      <c r="L94" s="358">
        <f>'Bond Buy-Sell_V4_Sep25 + Oct25'!L210</f>
        <v>102.2</v>
      </c>
      <c r="M94" s="346">
        <f>'Bond Buy-Sell_V4_Sep25 + Oct25'!M210</f>
        <v>370000</v>
      </c>
      <c r="N94" s="358">
        <f>'Bond Buy-Sell_V4_Sep25 + Oct25'!N210</f>
        <v>102.92</v>
      </c>
      <c r="O94" s="370" t="str">
        <f>'Bond Buy-Sell_V4_Sep25 + Oct25'!O210</f>
        <v>FVOCI</v>
      </c>
      <c r="P94" s="346">
        <f>'Bond Buy-Sell_V4_Sep25 + Oct25'!P210</f>
        <v>51100000</v>
      </c>
      <c r="Q94" s="346">
        <f>'Bond Buy-Sell_V4_Sep25 + Oct25'!Q210</f>
        <v>51075000</v>
      </c>
      <c r="R94" s="346">
        <f>'Bond Buy-Sell_V4_Sep25 + Oct25'!R210</f>
        <v>51460000</v>
      </c>
      <c r="S94" s="347">
        <f>'Bond Buy-Sell_V4_Sep25 + Oct25'!S210</f>
        <v>45632</v>
      </c>
      <c r="T94" s="336" t="str">
        <f>'Bond Buy-Sell_V4_Sep25 + Oct25'!T210</f>
        <v>Fixed</v>
      </c>
      <c r="U94" s="336" t="str">
        <f>'Bond Buy-Sell_V4_Sep25 + Oct25'!U210</f>
        <v> </v>
      </c>
      <c r="V94" s="356">
        <f>'Bond Buy-Sell_V4_Sep25 + Oct25'!V210</f>
        <v>0</v>
      </c>
      <c r="W94" s="336" t="str">
        <f>'Bond Buy-Sell_V4_Sep25 + Oct25'!W210</f>
        <v>Semi-annual</v>
      </c>
      <c r="X94" s="358">
        <f>'Bond Buy-Sell_V4_Sep25 + Oct25'!X210</f>
        <v>2.71</v>
      </c>
      <c r="Y94" s="353" t="str">
        <f>'Bond Buy-Sell_V4_Sep25 + Oct25'!Y210</f>
        <v>30/360</v>
      </c>
      <c r="Z94" s="353" t="str">
        <f>'Bond Buy-Sell_V4_Sep25 + Oct25'!Z210</f>
        <v>AAA</v>
      </c>
      <c r="AA94" s="353" t="str">
        <f>'Bond Buy-Sell_V4_Sep25 + Oct25'!AA210</f>
        <v>AAA(tha)</v>
      </c>
      <c r="AB94" s="353" t="str">
        <f>'Bond Buy-Sell_V4_Sep25 + Oct25'!AB210</f>
        <v>Active</v>
      </c>
      <c r="AC94" s="340">
        <f>'Bond Buy-Sell_V4_Sep25 + Oct25'!AC210</f>
        <v>45961</v>
      </c>
      <c r="AD94" s="337">
        <f>'Bond Buy-Sell_V4_Sep25 + Oct25'!AD210</f>
        <v>45961</v>
      </c>
      <c r="AE94" s="454"/>
    </row>
    <row r="95">
      <c r="A95" s="336">
        <f>'Bond Buy-Sell_V4_Sep25 + Oct25'!A211</f>
        <v>90003</v>
      </c>
      <c r="B95" s="336" t="str">
        <f>'Bond Buy-Sell_V4_Sep25 + Oct25'!B211</f>
        <v>EXIM266A</v>
      </c>
      <c r="C95" s="315">
        <f>'Bond Buy-Sell_V4_Sep25 + Oct25'!C211</f>
        <v>403</v>
      </c>
      <c r="D95" s="336">
        <f>'Bond Buy-Sell_V4_Sep25 + Oct25'!D211</f>
        <v>101</v>
      </c>
      <c r="E95" s="336" t="str">
        <f>'Bond Buy-Sell_V4_Sep25 + Oct25'!E211</f>
        <v>Sell</v>
      </c>
      <c r="F95" s="337">
        <f>'Bond Buy-Sell_V4_Sep25 + Oct25'!F211</f>
        <v>45915</v>
      </c>
      <c r="G95" s="337">
        <f>'Bond Buy-Sell_V4_Sep25 + Oct25'!G211</f>
        <v>45917</v>
      </c>
      <c r="H95" s="337">
        <f>'Bond Buy-Sell_V4_Sep25 + Oct25'!H211</f>
        <v>46179</v>
      </c>
      <c r="I95" s="336" t="str">
        <f>'Bond Buy-Sell_V4_Sep25 + Oct25'!I211</f>
        <v>THB</v>
      </c>
      <c r="J95" s="346">
        <f>'Bond Buy-Sell_V4_Sep25 + Oct25'!J211</f>
        <v>100000000</v>
      </c>
      <c r="K95" s="358">
        <f>'Bond Buy-Sell_V4_Sep25 + Oct25'!K211</f>
        <v>100.775945</v>
      </c>
      <c r="L95" s="358">
        <f>'Bond Buy-Sell_V4_Sep25 + Oct25'!L211</f>
        <v>100.775945</v>
      </c>
      <c r="M95" s="346">
        <f>'Bond Buy-Sell_V4_Sep25 + Oct25'!M211</f>
        <v>757315</v>
      </c>
      <c r="N95" s="358">
        <f>'Bond Buy-Sell_V4_Sep25 + Oct25'!N211</f>
        <v>101.53326</v>
      </c>
      <c r="O95" s="370" t="str">
        <f>'Bond Buy-Sell_V4_Sep25 + Oct25'!O211</f>
        <v>FVOCI</v>
      </c>
      <c r="P95" s="346">
        <f>'Bond Buy-Sell_V4_Sep25 + Oct25'!P211</f>
        <v>101288507.3</v>
      </c>
      <c r="Q95" s="346">
        <f>'Bond Buy-Sell_V4_Sep25 + Oct25'!Q211</f>
        <v>100775945</v>
      </c>
      <c r="R95" s="346">
        <f>'Bond Buy-Sell_V4_Sep25 + Oct25'!R211</f>
        <v>101533260</v>
      </c>
      <c r="S95" s="347">
        <f>'Bond Buy-Sell_V4_Sep25 + Oct25'!S211</f>
        <v>45814</v>
      </c>
      <c r="T95" s="336" t="str">
        <f>'Bond Buy-Sell_V4_Sep25 + Oct25'!T211</f>
        <v>Fixed</v>
      </c>
      <c r="U95" s="336" t="str">
        <f>'Bond Buy-Sell_V4_Sep25 + Oct25'!U211</f>
        <v> </v>
      </c>
      <c r="V95" s="356">
        <f>'Bond Buy-Sell_V4_Sep25 + Oct25'!V211</f>
        <v>0</v>
      </c>
      <c r="W95" s="336" t="str">
        <f>'Bond Buy-Sell_V4_Sep25 + Oct25'!W211</f>
        <v>Semi-annual</v>
      </c>
      <c r="X95" s="358">
        <f>'Bond Buy-Sell_V4_Sep25 + Oct25'!X211</f>
        <v>2.71</v>
      </c>
      <c r="Y95" s="353" t="str">
        <f>'Bond Buy-Sell_V4_Sep25 + Oct25'!Y211</f>
        <v>30/360</v>
      </c>
      <c r="Z95" s="353" t="str">
        <f>'Bond Buy-Sell_V4_Sep25 + Oct25'!Z211</f>
        <v/>
      </c>
      <c r="AA95" s="353" t="str">
        <f>'Bond Buy-Sell_V4_Sep25 + Oct25'!AA211</f>
        <v>AAA(tha)</v>
      </c>
      <c r="AB95" s="353" t="str">
        <f>'Bond Buy-Sell_V4_Sep25 + Oct25'!AB211</f>
        <v>Active</v>
      </c>
      <c r="AC95" s="340">
        <f>'Bond Buy-Sell_V4_Sep25 + Oct25'!AC211</f>
        <v>45961</v>
      </c>
      <c r="AD95" s="337">
        <f>'Bond Buy-Sell_V4_Sep25 + Oct25'!AD211</f>
        <v>45961</v>
      </c>
      <c r="AE95" s="454"/>
    </row>
    <row r="96">
      <c r="A96" s="336">
        <f>'Bond buy_1_V4_Oct25'!B78</f>
        <v>90004</v>
      </c>
      <c r="B96" s="336" t="str">
        <f>'Bond buy_1_V4_Oct25'!C78</f>
        <v>GSB26OA</v>
      </c>
      <c r="C96" s="315">
        <f>'Bond buy_1_V4_Oct25'!D78</f>
        <v>403</v>
      </c>
      <c r="D96" s="336">
        <f>'Bond buy_1_V4_Oct25'!E78</f>
        <v>102</v>
      </c>
      <c r="E96" s="336" t="str">
        <f>'Bond buy_1_V4_Oct25'!F78</f>
        <v>Buy</v>
      </c>
      <c r="F96" s="337">
        <f>'Bond buy_1_V4_Oct25'!G78</f>
        <v>45854</v>
      </c>
      <c r="G96" s="337">
        <f>'Bond buy_1_V4_Oct25'!H78</f>
        <v>45856</v>
      </c>
      <c r="H96" s="337">
        <f>'Bond buy_1_V4_Oct25'!I78</f>
        <v>46311</v>
      </c>
      <c r="I96" s="336" t="str">
        <f>'Bond buy_1_V4_Oct25'!J78</f>
        <v>THB</v>
      </c>
      <c r="J96" s="346">
        <f>'Bond buy_1_V4_Oct25'!K78</f>
        <v>100000000</v>
      </c>
      <c r="K96" s="358">
        <f>'Bond buy_1_V4_Oct25'!L78</f>
        <v>100.04</v>
      </c>
      <c r="L96" s="358">
        <f>'Bond buy_1_V4_Oct25'!M78</f>
        <v>100.264871</v>
      </c>
      <c r="M96" s="346">
        <f>'Bond buy_1_V4_Oct25'!N78</f>
        <v>0</v>
      </c>
      <c r="N96" s="358">
        <f>'Bond buy_1_V4_Oct25'!O78</f>
        <v>100.04</v>
      </c>
      <c r="O96" s="370" t="str">
        <f>'Bond buy_1_V4_Oct25'!P78</f>
        <v>FVOCI</v>
      </c>
      <c r="P96" s="346">
        <f>'Bond buy_1_V4_Oct25'!Q78</f>
        <v>100264871</v>
      </c>
      <c r="Q96" s="346">
        <f>'Bond buy_1_V4_Oct25'!R78</f>
        <v>100040000</v>
      </c>
      <c r="R96" s="346">
        <f>'Bond buy_1_V4_Oct25'!S78</f>
        <v>100040000</v>
      </c>
      <c r="S96" s="347">
        <f>'Bond buy_1_V4_Oct25'!T78</f>
        <v>45946</v>
      </c>
      <c r="T96" s="336" t="str">
        <f>'Bond buy_1_V4_Oct25'!U78</f>
        <v>Fixed</v>
      </c>
      <c r="U96" s="455"/>
      <c r="V96" s="479">
        <f>'Bond buy_1_V4_Oct25'!W78</f>
        <v>0</v>
      </c>
      <c r="W96" s="336" t="str">
        <f>'Bond buy_1_V4_Oct25'!X78</f>
        <v>Semi-Annual</v>
      </c>
      <c r="X96" s="358">
        <f>'Bond buy_1_V4_Oct25'!Y78</f>
        <v>1.69</v>
      </c>
      <c r="Y96" s="322" t="str">
        <f>'Bond buy_1_V4_Oct25'!Z78</f>
        <v>Actual/365</v>
      </c>
      <c r="Z96" s="363" t="str">
        <f>'Bond buy_1_V4_Oct25'!AA78</f>
        <v>AAA</v>
      </c>
      <c r="AA96" s="363" t="str">
        <f>'Bond buy_1_V4_Oct25'!AB78</f>
        <v>AAA(tha)</v>
      </c>
      <c r="AB96" s="336" t="str">
        <f>'Bond buy_1_V4_Oct25'!AC78</f>
        <v>Active</v>
      </c>
      <c r="AC96" s="340">
        <f>'Bond buy_1_V4_Oct25'!AD78</f>
        <v>45946.45833</v>
      </c>
      <c r="AD96" s="337">
        <f>'Bond buy_1_V4_Oct25'!AE78</f>
        <v>45946</v>
      </c>
      <c r="AE96" s="454"/>
    </row>
    <row r="97">
      <c r="A97" s="336">
        <f>'Bond buy_1_V4_Oct25'!B79</f>
        <v>90005</v>
      </c>
      <c r="B97" s="336" t="str">
        <f>'Bond buy_1_V4_Oct25'!C79</f>
        <v>LB616A</v>
      </c>
      <c r="C97" s="315">
        <f>'Bond buy_1_V4_Oct25'!D79</f>
        <v>301</v>
      </c>
      <c r="D97" s="336">
        <f>'Bond buy_1_V4_Oct25'!E79</f>
        <v>101</v>
      </c>
      <c r="E97" s="336" t="str">
        <f>'Bond buy_1_V4_Oct25'!F79</f>
        <v>Buy</v>
      </c>
      <c r="F97" s="337">
        <f>'Bond buy_1_V4_Oct25'!G79</f>
        <v>45917</v>
      </c>
      <c r="G97" s="337">
        <f>'Bond buy_1_V4_Oct25'!H79</f>
        <v>45919</v>
      </c>
      <c r="H97" s="337">
        <f>'Bond buy_1_V4_Oct25'!I79</f>
        <v>58974</v>
      </c>
      <c r="I97" s="336" t="str">
        <f>'Bond buy_1_V4_Oct25'!J79</f>
        <v>THB</v>
      </c>
      <c r="J97" s="346">
        <f>'Bond buy_1_V4_Oct25'!K79</f>
        <v>100000000</v>
      </c>
      <c r="K97" s="358">
        <f>'Bond buy_1_V4_Oct25'!L79</f>
        <v>169.5</v>
      </c>
      <c r="L97" s="358">
        <f>'Bond buy_1_V4_Oct25'!M79</f>
        <v>170.803637</v>
      </c>
      <c r="M97" s="346">
        <f>'Bond buy_1_V4_Oct25'!N79</f>
        <v>1807123.288</v>
      </c>
      <c r="N97" s="358">
        <f>'Bond buy_1_V4_Oct25'!O79</f>
        <v>169.5</v>
      </c>
      <c r="O97" s="370" t="str">
        <f>'Bond buy_1_V4_Oct25'!P79</f>
        <v>AMC</v>
      </c>
      <c r="P97" s="346">
        <f>'Bond buy_1_V4_Oct25'!Q79</f>
        <v>170803637</v>
      </c>
      <c r="Q97" s="346">
        <f>'Bond buy_1_V4_Oct25'!R79</f>
        <v>169500000</v>
      </c>
      <c r="R97" s="346" t="str">
        <f>'Bond buy_1_V4_Oct25'!S79</f>
        <v/>
      </c>
      <c r="S97" s="347">
        <f>'Bond buy_1_V4_Oct25'!T79</f>
        <v>45825</v>
      </c>
      <c r="T97" s="336" t="str">
        <f>'Bond buy_1_V4_Oct25'!U79</f>
        <v>Fixed</v>
      </c>
      <c r="U97" s="455"/>
      <c r="V97" s="479">
        <f>'Bond buy_1_V4_Oct25'!W79</f>
        <v>0</v>
      </c>
      <c r="W97" s="336" t="str">
        <f>'Bond buy_1_V4_Oct25'!X79</f>
        <v>Semi-Annual</v>
      </c>
      <c r="X97" s="358">
        <f>'Bond buy_1_V4_Oct25'!Y79</f>
        <v>4.85</v>
      </c>
      <c r="Y97" s="322" t="str">
        <f>'Bond buy_1_V4_Oct25'!Z79</f>
        <v>Actual/365</v>
      </c>
      <c r="Z97" s="363" t="str">
        <f>'Bond buy_1_V4_Oct25'!AA79</f>
        <v>AAA</v>
      </c>
      <c r="AA97" s="363" t="str">
        <f>'Bond buy_1_V4_Oct25'!AB79</f>
        <v>AAA(tha)</v>
      </c>
      <c r="AB97" s="336" t="str">
        <f>'Bond buy_1_V4_Oct25'!AC79</f>
        <v>Active</v>
      </c>
      <c r="AC97" s="340">
        <f>'Bond buy_1_V4_Oct25'!AD79</f>
        <v>45961.45833</v>
      </c>
      <c r="AD97" s="337">
        <f>'Bond buy_1_V4_Oct25'!AE79</f>
        <v>45961</v>
      </c>
      <c r="AE97" s="454"/>
    </row>
    <row r="98" ht="18.0" customHeight="1">
      <c r="A98" s="336">
        <f>'Bond buy_1_V4_Oct25'!B80</f>
        <v>90006</v>
      </c>
      <c r="B98" s="336" t="str">
        <f>'Bond buy_1_V4_Oct25'!C80</f>
        <v>TB26128A</v>
      </c>
      <c r="C98" s="315">
        <f>'Bond buy_1_V4_Oct25'!D80</f>
        <v>302</v>
      </c>
      <c r="D98" s="336">
        <f>'Bond buy_1_V4_Oct25'!E80</f>
        <v>101</v>
      </c>
      <c r="E98" s="336" t="str">
        <f>'Bond buy_1_V4_Oct25'!F80</f>
        <v>Buy</v>
      </c>
      <c r="F98" s="337">
        <f>'Bond buy_1_V4_Oct25'!G80</f>
        <v>45917</v>
      </c>
      <c r="G98" s="337">
        <f>'Bond buy_1_V4_Oct25'!H80</f>
        <v>45919</v>
      </c>
      <c r="H98" s="337">
        <f>'Bond buy_1_V4_Oct25'!I80</f>
        <v>46050</v>
      </c>
      <c r="I98" s="336" t="str">
        <f>'Bond buy_1_V4_Oct25'!J80</f>
        <v>THB</v>
      </c>
      <c r="J98" s="346">
        <f>'Bond buy_1_V4_Oct25'!K80</f>
        <v>100000000</v>
      </c>
      <c r="K98" s="358">
        <f>'Bond buy_1_V4_Oct25'!L80</f>
        <v>99.49</v>
      </c>
      <c r="L98" s="358">
        <f>'Bond buy_1_V4_Oct25'!M80</f>
        <v>99.443877</v>
      </c>
      <c r="M98" s="346">
        <f>'Bond buy_1_V4_Oct25'!N80</f>
        <v>0</v>
      </c>
      <c r="N98" s="358">
        <f>'Bond buy_1_V4_Oct25'!O80</f>
        <v>99.49</v>
      </c>
      <c r="O98" s="370" t="str">
        <f>'Bond buy_1_V4_Oct25'!P80</f>
        <v>AMC</v>
      </c>
      <c r="P98" s="346">
        <f>'Bond buy_1_V4_Oct25'!Q80</f>
        <v>99443877</v>
      </c>
      <c r="Q98" s="346">
        <f>'Bond buy_1_V4_Oct25'!R80</f>
        <v>99490000</v>
      </c>
      <c r="R98" s="346" t="str">
        <f>'Bond buy_1_V4_Oct25'!S80</f>
        <v/>
      </c>
      <c r="S98" s="347" t="str">
        <f>'Bond buy_1_V4_Oct25'!T80</f>
        <v/>
      </c>
      <c r="T98" s="336" t="str">
        <f>'Bond buy_1_V4_Oct25'!U80</f>
        <v>Fixed</v>
      </c>
      <c r="U98" s="455"/>
      <c r="V98" s="479">
        <f>'Bond buy_1_V4_Oct25'!W80</f>
        <v>0</v>
      </c>
      <c r="W98" s="336" t="str">
        <f>'Bond buy_1_V4_Oct25'!X80</f>
        <v>At Maturity
</v>
      </c>
      <c r="X98" s="358">
        <f>'Bond buy_1_V4_Oct25'!Y80</f>
        <v>0</v>
      </c>
      <c r="Y98" s="322" t="str">
        <f>'Bond buy_1_V4_Oct25'!Z80</f>
        <v>Actual/365</v>
      </c>
      <c r="Z98" s="363" t="str">
        <f>'Bond buy_1_V4_Oct25'!AA80</f>
        <v>AAA</v>
      </c>
      <c r="AA98" s="363" t="str">
        <f>'Bond buy_1_V4_Oct25'!AB80</f>
        <v>AAA(tha)</v>
      </c>
      <c r="AB98" s="336" t="str">
        <f>'Bond buy_1_V4_Oct25'!AC80</f>
        <v>Active</v>
      </c>
      <c r="AC98" s="340">
        <f>'Bond buy_1_V4_Oct25'!AD80</f>
        <v>45961.45833</v>
      </c>
      <c r="AD98" s="337">
        <f>'Bond buy_1_V4_Oct25'!AE80</f>
        <v>45961</v>
      </c>
      <c r="AE98" s="454"/>
    </row>
    <row r="99">
      <c r="A99" s="336">
        <f>'Bond buy_1_V4_Oct25'!B81</f>
        <v>90007</v>
      </c>
      <c r="B99" s="336" t="str">
        <f>'Bond buy_1_V4_Oct25'!C81</f>
        <v>BOT25NA</v>
      </c>
      <c r="C99" s="315">
        <f>'Bond buy_1_V4_Oct25'!D81</f>
        <v>303</v>
      </c>
      <c r="D99" s="336">
        <f>'Bond buy_1_V4_Oct25'!E81</f>
        <v>101</v>
      </c>
      <c r="E99" s="336" t="str">
        <f>'Bond buy_1_V4_Oct25'!F81</f>
        <v>Buy</v>
      </c>
      <c r="F99" s="337">
        <f>'Bond buy_1_V4_Oct25'!G81</f>
        <v>45917</v>
      </c>
      <c r="G99" s="337">
        <f>'Bond buy_1_V4_Oct25'!H81</f>
        <v>45919</v>
      </c>
      <c r="H99" s="337">
        <f>'Bond buy_1_V4_Oct25'!I81</f>
        <v>45967</v>
      </c>
      <c r="I99" s="336" t="str">
        <f>'Bond buy_1_V4_Oct25'!J81</f>
        <v>THB</v>
      </c>
      <c r="J99" s="346">
        <f>'Bond buy_1_V4_Oct25'!K81</f>
        <v>100000000</v>
      </c>
      <c r="K99" s="358">
        <f>'Bond buy_1_V4_Oct25'!L81</f>
        <v>100.22</v>
      </c>
      <c r="L99" s="358">
        <f>'Bond buy_1_V4_Oct25'!M81</f>
        <v>100.257613</v>
      </c>
      <c r="M99" s="346">
        <f>'Bond buy_1_V4_Oct25'!N81</f>
        <v>1258191.781</v>
      </c>
      <c r="N99" s="358">
        <f>'Bond buy_1_V4_Oct25'!O81</f>
        <v>100.22</v>
      </c>
      <c r="O99" s="370" t="str">
        <f>'Bond buy_1_V4_Oct25'!P81</f>
        <v>AMC</v>
      </c>
      <c r="P99" s="346">
        <f>'Bond buy_1_V4_Oct25'!Q81</f>
        <v>100257613</v>
      </c>
      <c r="Q99" s="346">
        <f>'Bond buy_1_V4_Oct25'!R81</f>
        <v>100220000</v>
      </c>
      <c r="R99" s="346" t="str">
        <f>'Bond buy_1_V4_Oct25'!S81</f>
        <v/>
      </c>
      <c r="S99" s="347">
        <f>'Bond buy_1_V4_Oct25'!T81</f>
        <v>45783</v>
      </c>
      <c r="T99" s="336" t="str">
        <f>'Bond buy_1_V4_Oct25'!U81</f>
        <v>Fixed</v>
      </c>
      <c r="U99" s="455"/>
      <c r="V99" s="479">
        <f>'Bond buy_1_V4_Oct25'!W81</f>
        <v>0</v>
      </c>
      <c r="W99" s="336" t="str">
        <f>'Bond buy_1_V4_Oct25'!X81</f>
        <v>Semi-Annual</v>
      </c>
      <c r="X99" s="358">
        <f>'Bond buy_1_V4_Oct25'!Y81</f>
        <v>2.58</v>
      </c>
      <c r="Y99" s="322" t="str">
        <f>'Bond buy_1_V4_Oct25'!Z81</f>
        <v>Actual/365</v>
      </c>
      <c r="Z99" s="363" t="str">
        <f>'Bond buy_1_V4_Oct25'!AA81</f>
        <v>AAA</v>
      </c>
      <c r="AA99" s="363" t="str">
        <f>'Bond buy_1_V4_Oct25'!AB81</f>
        <v>AAA(tha)</v>
      </c>
      <c r="AB99" s="336" t="str">
        <f>'Bond buy_1_V4_Oct25'!AC81</f>
        <v>Active</v>
      </c>
      <c r="AC99" s="340">
        <f>'Bond buy_1_V4_Oct25'!AD81</f>
        <v>45961.45833</v>
      </c>
      <c r="AD99" s="337">
        <f>'Bond buy_1_V4_Oct25'!AE81</f>
        <v>45961</v>
      </c>
      <c r="AE99" s="454"/>
    </row>
    <row r="100">
      <c r="A100" s="336">
        <f>'Bond buy_1_V4_Oct25'!B82</f>
        <v>90008</v>
      </c>
      <c r="B100" s="336" t="str">
        <f>'Bond buy_1_V4_Oct25'!C82</f>
        <v>TB26211A</v>
      </c>
      <c r="C100" s="315">
        <f>'Bond buy_1_V4_Oct25'!D82</f>
        <v>401</v>
      </c>
      <c r="D100" s="336">
        <f>'Bond buy_1_V4_Oct25'!E82</f>
        <v>102</v>
      </c>
      <c r="E100" s="336" t="str">
        <f>'Bond buy_1_V4_Oct25'!F82</f>
        <v>Buy</v>
      </c>
      <c r="F100" s="337">
        <f>'Bond buy_1_V4_Oct25'!G82</f>
        <v>45917</v>
      </c>
      <c r="G100" s="337">
        <f>'Bond buy_1_V4_Oct25'!H82</f>
        <v>45919</v>
      </c>
      <c r="H100" s="337">
        <f>'Bond buy_1_V4_Oct25'!I82</f>
        <v>46064</v>
      </c>
      <c r="I100" s="336" t="str">
        <f>'Bond buy_1_V4_Oct25'!J82</f>
        <v>THB</v>
      </c>
      <c r="J100" s="346">
        <f>'Bond buy_1_V4_Oct25'!K82</f>
        <v>100000000</v>
      </c>
      <c r="K100" s="358">
        <f>'Bond buy_1_V4_Oct25'!L82</f>
        <v>99.45</v>
      </c>
      <c r="L100" s="358">
        <f>'Bond buy_1_V4_Oct25'!M82</f>
        <v>99.396107</v>
      </c>
      <c r="M100" s="346">
        <f>'Bond buy_1_V4_Oct25'!N82</f>
        <v>0</v>
      </c>
      <c r="N100" s="358">
        <f>'Bond buy_1_V4_Oct25'!O82</f>
        <v>99.45</v>
      </c>
      <c r="O100" s="370" t="str">
        <f>'Bond buy_1_V4_Oct25'!P82</f>
        <v>FVOCI</v>
      </c>
      <c r="P100" s="346">
        <f>'Bond buy_1_V4_Oct25'!Q82</f>
        <v>99396107</v>
      </c>
      <c r="Q100" s="346">
        <f>'Bond buy_1_V4_Oct25'!R82</f>
        <v>99450000</v>
      </c>
      <c r="R100" s="346">
        <f>'Bond buy_1_V4_Oct25'!S82</f>
        <v>99450000</v>
      </c>
      <c r="S100" s="347" t="str">
        <f>'Bond buy_1_V4_Oct25'!T82</f>
        <v/>
      </c>
      <c r="T100" s="336" t="str">
        <f>'Bond buy_1_V4_Oct25'!U82</f>
        <v>Fixed</v>
      </c>
      <c r="U100" s="455"/>
      <c r="V100" s="479">
        <f>'Bond buy_1_V4_Oct25'!W82</f>
        <v>0</v>
      </c>
      <c r="W100" s="336" t="str">
        <f>'Bond buy_1_V4_Oct25'!X82</f>
        <v>At Maturity</v>
      </c>
      <c r="X100" s="358">
        <f>'Bond buy_1_V4_Oct25'!Y82</f>
        <v>0</v>
      </c>
      <c r="Y100" s="322" t="str">
        <f>'Bond buy_1_V4_Oct25'!Z82</f>
        <v>Actual/365</v>
      </c>
      <c r="Z100" s="363" t="str">
        <f>'Bond buy_1_V4_Oct25'!AA82</f>
        <v>AAA</v>
      </c>
      <c r="AA100" s="363" t="str">
        <f>'Bond buy_1_V4_Oct25'!AB82</f>
        <v>AAA(tha)</v>
      </c>
      <c r="AB100" s="336" t="str">
        <f>'Bond buy_1_V4_Oct25'!AC82</f>
        <v>Active</v>
      </c>
      <c r="AC100" s="340">
        <f>'Bond buy_1_V4_Oct25'!AD82</f>
        <v>45961.45833</v>
      </c>
      <c r="AD100" s="337">
        <f>'Bond buy_1_V4_Oct25'!AE82</f>
        <v>45961</v>
      </c>
      <c r="AE100" s="454"/>
    </row>
    <row r="101">
      <c r="A101" s="336">
        <f>'Bond buy_1_V4_Oct25'!B83</f>
        <v>90009</v>
      </c>
      <c r="B101" s="336" t="str">
        <f>'Bond buy_1_V4_Oct25'!C83</f>
        <v>BOTF267A</v>
      </c>
      <c r="C101" s="315">
        <f>'Bond buy_1_V4_Oct25'!D83</f>
        <v>402</v>
      </c>
      <c r="D101" s="336">
        <f>'Bond buy_1_V4_Oct25'!E83</f>
        <v>102</v>
      </c>
      <c r="E101" s="336" t="str">
        <f>'Bond buy_1_V4_Oct25'!F83</f>
        <v>Buy</v>
      </c>
      <c r="F101" s="337">
        <f>'Bond buy_1_V4_Oct25'!G83</f>
        <v>45917</v>
      </c>
      <c r="G101" s="337">
        <f>'Bond buy_1_V4_Oct25'!H83</f>
        <v>45919</v>
      </c>
      <c r="H101" s="337">
        <f>'Bond buy_1_V4_Oct25'!I83</f>
        <v>46204</v>
      </c>
      <c r="I101" s="336" t="str">
        <f>'Bond buy_1_V4_Oct25'!J83</f>
        <v>THB</v>
      </c>
      <c r="J101" s="346">
        <f>'Bond buy_1_V4_Oct25'!K83</f>
        <v>100000000</v>
      </c>
      <c r="K101" s="358">
        <f>'Bond buy_1_V4_Oct25'!L83</f>
        <v>100.11</v>
      </c>
      <c r="L101" s="358">
        <f>'Bond buy_1_V4_Oct25'!M83</f>
        <v>100.028491</v>
      </c>
      <c r="M101" s="346">
        <f>'Bond buy_1_V4_Oct25'!N83</f>
        <v>138414.2466</v>
      </c>
      <c r="N101" s="358">
        <f>'Bond buy_1_V4_Oct25'!O83</f>
        <v>100.11</v>
      </c>
      <c r="O101" s="370" t="str">
        <f>'Bond buy_1_V4_Oct25'!P83</f>
        <v>FVOCI</v>
      </c>
      <c r="P101" s="346">
        <f>'Bond buy_1_V4_Oct25'!Q83</f>
        <v>100028491</v>
      </c>
      <c r="Q101" s="346">
        <f>'Bond buy_1_V4_Oct25'!R83</f>
        <v>100110000</v>
      </c>
      <c r="R101" s="346">
        <f>'Bond buy_1_V4_Oct25'!S83</f>
        <v>100110000</v>
      </c>
      <c r="S101" s="347">
        <f>'Bond buy_1_V4_Oct25'!T83</f>
        <v>45931</v>
      </c>
      <c r="T101" s="336" t="str">
        <f>'Bond buy_1_V4_Oct25'!U83</f>
        <v>Floating</v>
      </c>
      <c r="U101" s="455"/>
      <c r="V101" s="479">
        <f>'Bond buy_1_V4_Oct25'!W83</f>
        <v>0.05</v>
      </c>
      <c r="W101" s="336" t="str">
        <f>'Bond buy_1_V4_Oct25'!X83</f>
        <v>Quarterly</v>
      </c>
      <c r="X101" s="358">
        <f>'Bond buy_1_V4_Oct25'!Y83</f>
        <v>1.68404</v>
      </c>
      <c r="Y101" s="322" t="str">
        <f>'Bond buy_1_V4_Oct25'!Z83</f>
        <v>Actual/365</v>
      </c>
      <c r="Z101" s="363" t="str">
        <f>'Bond buy_1_V4_Oct25'!AA83</f>
        <v>AAA</v>
      </c>
      <c r="AA101" s="363" t="str">
        <f>'Bond buy_1_V4_Oct25'!AB83</f>
        <v>AAA(tha)</v>
      </c>
      <c r="AB101" s="336" t="str">
        <f>'Bond buy_1_V4_Oct25'!AC83</f>
        <v>Active</v>
      </c>
      <c r="AC101" s="340">
        <f>'Bond buy_1_V4_Oct25'!AD83</f>
        <v>45961.45833</v>
      </c>
      <c r="AD101" s="337">
        <f>'Bond buy_1_V4_Oct25'!AE83</f>
        <v>45961</v>
      </c>
      <c r="AE101" s="454"/>
    </row>
    <row r="102">
      <c r="A102" s="336">
        <f>RRP_1_V4_Sep25!B129</f>
        <v>70001</v>
      </c>
      <c r="B102" s="336" t="str">
        <f>RRP_1_V4_Sep25!C129</f>
        <v>LB29DA</v>
      </c>
      <c r="C102" s="315">
        <f>RRP_1_V4_Sep25!D129</f>
        <v>301</v>
      </c>
      <c r="D102" s="336">
        <f>RRP_1_V4_Sep25!E129</f>
        <v>101</v>
      </c>
      <c r="E102" s="336" t="str">
        <f>RRP_1_V4_Sep25!F129</f>
        <v>ReverseRepo</v>
      </c>
      <c r="F102" s="337">
        <f>RRP_1_V4_Sep25!G129</f>
        <v>45905</v>
      </c>
      <c r="G102" s="337">
        <f>RRP_1_V4_Sep25!H129</f>
        <v>45908</v>
      </c>
      <c r="H102" s="337">
        <f>RRP_1_V4_Sep25!I129</f>
        <v>45915</v>
      </c>
      <c r="I102" s="336" t="str">
        <f>RRP_1_V4_Sep25!J129</f>
        <v>THB</v>
      </c>
      <c r="J102" s="346">
        <f>RRP_1_V4_Sep25!K129</f>
        <v>205000000</v>
      </c>
      <c r="K102" s="358">
        <f>RRP_1_V4_Sep25!L129</f>
        <v>99.88</v>
      </c>
      <c r="L102" s="358">
        <f>RRP_1_V4_Sep25!M129</f>
        <v>99.85</v>
      </c>
      <c r="M102" s="346">
        <f>RRP_1_V4_Sep25!N129</f>
        <v>0</v>
      </c>
      <c r="N102" s="358">
        <f>RRP_1_V4_Sep25!O129</f>
        <v>99.88</v>
      </c>
      <c r="O102" s="370" t="str">
        <f>RRP_1_V4_Sep25!P129</f>
        <v>FVOCI</v>
      </c>
      <c r="P102" s="346">
        <f>RRP_1_V4_Sep25!Q129</f>
        <v>204692500</v>
      </c>
      <c r="Q102" s="346">
        <f>RRP_1_V4_Sep25!R129</f>
        <v>204754000</v>
      </c>
      <c r="R102" s="346">
        <f>RRP_1_V4_Sep25!S129</f>
        <v>204754000</v>
      </c>
      <c r="S102" s="347">
        <f>RRP_1_V4_Sep25!T129</f>
        <v>45825</v>
      </c>
      <c r="T102" s="336" t="str">
        <f>RRP_1_V4_Sep25!U129</f>
        <v>Fixed</v>
      </c>
      <c r="U102" s="455" t="str">
        <f>RRP_1_V4_Sep25!V129</f>
        <v> </v>
      </c>
      <c r="V102" s="479">
        <f>RRP_1_V4_Sep25!W129</f>
        <v>0</v>
      </c>
      <c r="W102" s="336" t="str">
        <f>RRP_1_V4_Sep25!X129</f>
        <v>Semi-Annual</v>
      </c>
      <c r="X102" s="358">
        <f>RRP_1_V4_Sep25!Y129</f>
        <v>1.6</v>
      </c>
      <c r="Y102" s="322" t="str">
        <f>RRP_1_V4_Sep25!Z129</f>
        <v>Actual/365</v>
      </c>
      <c r="Z102" s="363" t="str">
        <f>RRP_1_V4_Sep25!AA129</f>
        <v>AAA</v>
      </c>
      <c r="AA102" s="363" t="str">
        <f>RRP_1_V4_Sep25!AB129</f>
        <v>AAA(tha)</v>
      </c>
      <c r="AB102" s="353" t="str">
        <f>RRP_1_V4_Sep25!AC129</f>
        <v>Matured</v>
      </c>
      <c r="AC102" s="340">
        <f>RRP_1_V4_Sep25!AD129</f>
        <v>45930</v>
      </c>
      <c r="AD102" s="337">
        <f>RRP_1_V4_Sep25!AE129</f>
        <v>45930</v>
      </c>
      <c r="AE102" s="454"/>
    </row>
    <row r="103">
      <c r="A103" s="336">
        <f>RRP_2_V4_Oct25!B31</f>
        <v>70002</v>
      </c>
      <c r="B103" s="336" t="str">
        <f>RRP_2_V4_Oct25!C31</f>
        <v>LB28DA</v>
      </c>
      <c r="C103" s="315">
        <f>RRP_2_V4_Oct25!D31</f>
        <v>302</v>
      </c>
      <c r="D103" s="336">
        <f>RRP_2_V4_Oct25!E31</f>
        <v>102</v>
      </c>
      <c r="E103" s="336" t="str">
        <f>RRP_2_V4_Oct25!F31</f>
        <v>ReverseRepo</v>
      </c>
      <c r="F103" s="337">
        <f>RRP_2_V4_Oct25!G31</f>
        <v>45926</v>
      </c>
      <c r="G103" s="337">
        <f>RRP_2_V4_Oct25!H31</f>
        <v>45929</v>
      </c>
      <c r="H103" s="337">
        <f>RRP_2_V4_Oct25!I31</f>
        <v>47104</v>
      </c>
      <c r="I103" s="336" t="str">
        <f>RRP_2_V4_Oct25!J31</f>
        <v>THB</v>
      </c>
      <c r="J103" s="346">
        <f>RRP_2_V4_Oct25!K31</f>
        <v>305000000</v>
      </c>
      <c r="K103" s="358">
        <f>RRP_2_V4_Oct25!L31</f>
        <v>104.59</v>
      </c>
      <c r="L103" s="358">
        <f>RRP_2_V4_Oct25!M31</f>
        <v>99.86</v>
      </c>
      <c r="M103" s="346">
        <f>RRP_2_V4_Oct25!N31</f>
        <v>0</v>
      </c>
      <c r="N103" s="358">
        <f>RRP_2_V4_Oct25!O31</f>
        <v>104.59</v>
      </c>
      <c r="O103" s="370" t="str">
        <f>RRP_2_V4_Oct25!P31</f>
        <v>AMC</v>
      </c>
      <c r="P103" s="346">
        <f>RRP_2_V4_Oct25!Q31</f>
        <v>304573000</v>
      </c>
      <c r="Q103" s="346">
        <f>RRP_2_V4_Oct25!R31</f>
        <v>318999500</v>
      </c>
      <c r="R103" s="346" t="str">
        <f>RRP_2_V4_Oct25!S31</f>
        <v/>
      </c>
      <c r="S103" s="347">
        <f>RRP_2_V4_Oct25!T31</f>
        <v>45825</v>
      </c>
      <c r="T103" s="336" t="str">
        <f>RRP_2_V4_Oct25!U31</f>
        <v>Fixed</v>
      </c>
      <c r="U103" s="455"/>
      <c r="V103" s="479">
        <f>RRP_2_V4_Oct25!W31</f>
        <v>0</v>
      </c>
      <c r="W103" s="336" t="str">
        <f>RRP_2_V4_Oct25!X31</f>
        <v>Semi-Annual</v>
      </c>
      <c r="X103" s="358">
        <f>RRP_2_V4_Oct25!Y31</f>
        <v>2.875</v>
      </c>
      <c r="Y103" s="322" t="str">
        <f>RRP_2_V4_Oct25!Z31</f>
        <v>Actual/365</v>
      </c>
      <c r="Z103" s="363" t="str">
        <f>RRP_2_V4_Oct25!AA31</f>
        <v>AAA</v>
      </c>
      <c r="AA103" s="363" t="str">
        <f>RRP_2_V4_Oct25!AB31</f>
        <v>AAA(tha)</v>
      </c>
      <c r="AB103" s="353" t="str">
        <f>RRP_2_V4_Oct25!AC31</f>
        <v>Matured</v>
      </c>
      <c r="AC103" s="340">
        <f>RRP_2_V4_Oct25!AD31</f>
        <v>45961</v>
      </c>
      <c r="AD103" s="337">
        <f>RRP_2_V4_Oct25!AE31</f>
        <v>45961</v>
      </c>
      <c r="AE103" s="454"/>
    </row>
    <row r="104">
      <c r="A104" s="336">
        <f>Repo_1_V4_Sep25!B113</f>
        <v>70003</v>
      </c>
      <c r="B104" s="336" t="str">
        <f>Repo_1_V4_Sep25!C113</f>
        <v>LB616A</v>
      </c>
      <c r="C104" s="315">
        <f>Repo_1_V4_Sep25!D113</f>
        <v>301</v>
      </c>
      <c r="D104" s="336">
        <f>Repo_1_V4_Sep25!E113</f>
        <v>103</v>
      </c>
      <c r="E104" s="336" t="str">
        <f>Repo_1_V4_Sep25!F113</f>
        <v>Repo</v>
      </c>
      <c r="F104" s="337">
        <f>Repo_1_V4_Sep25!G113</f>
        <v>45922</v>
      </c>
      <c r="G104" s="337">
        <f>Repo_1_V4_Sep25!H113</f>
        <v>45924</v>
      </c>
      <c r="H104" s="337">
        <f>Repo_1_V4_Sep25!I113</f>
        <v>58983</v>
      </c>
      <c r="I104" s="336" t="str">
        <f>Repo_1_V4_Sep25!J113</f>
        <v>THB</v>
      </c>
      <c r="J104" s="346">
        <f>Repo_1_V4_Sep25!K113</f>
        <v>50000000</v>
      </c>
      <c r="K104" s="358">
        <f>Repo_1_V4_Sep25!L113</f>
        <v>170.81</v>
      </c>
      <c r="L104" s="358">
        <f>Repo_1_V4_Sep25!M113</f>
        <v>170.803637</v>
      </c>
      <c r="M104" s="346">
        <f>Repo_1_V4_Sep25!N113</f>
        <v>697602.7397</v>
      </c>
      <c r="N104" s="358">
        <f>Repo_1_V4_Sep25!O113</f>
        <v>170.803637</v>
      </c>
      <c r="O104" s="370" t="str">
        <f>Repo_1_V4_Sep25!P113</f>
        <v>AMC</v>
      </c>
      <c r="P104" s="346">
        <f>Repo_1_V4_Sep25!Q113</f>
        <v>85401818.5</v>
      </c>
      <c r="Q104" s="346">
        <f>Repo_1_V4_Sep25!R113</f>
        <v>85405000</v>
      </c>
      <c r="R104" s="346" t="str">
        <f>Repo_1_V4_Sep25!S113</f>
        <v/>
      </c>
      <c r="S104" s="347">
        <f>Repo_1_V4_Sep25!T113</f>
        <v>45825</v>
      </c>
      <c r="T104" s="336" t="str">
        <f>Repo_1_V4_Sep25!U113</f>
        <v>Fixed</v>
      </c>
      <c r="U104" s="455" t="str">
        <f>Repo_1_V4_Sep25!V113</f>
        <v> </v>
      </c>
      <c r="V104" s="479">
        <f>Repo_1_V4_Sep25!W113</f>
        <v>0</v>
      </c>
      <c r="W104" s="336" t="str">
        <f>Repo_1_V4_Sep25!X113</f>
        <v>Semi-Annual</v>
      </c>
      <c r="X104" s="358">
        <f>Repo_1_V4_Sep25!Y113</f>
        <v>4.85</v>
      </c>
      <c r="Y104" s="322" t="str">
        <f>Repo_1_V4_Sep25!Z113</f>
        <v>Actual/365</v>
      </c>
      <c r="Z104" s="363" t="str">
        <f>Repo_1_V4_Sep25!AA113</f>
        <v>AAA</v>
      </c>
      <c r="AA104" s="363" t="str">
        <f>Repo_1_V4_Sep25!AB113</f>
        <v>AAA(tha)</v>
      </c>
      <c r="AB104" s="353" t="str">
        <f>Repo_1_V4_Sep25!AC113</f>
        <v>Matured</v>
      </c>
      <c r="AC104" s="340">
        <f>Repo_1_V4_Sep25!AD113</f>
        <v>45922.45833</v>
      </c>
      <c r="AD104" s="337">
        <f>Repo_1_V4_Sep25!AE113</f>
        <v>45930</v>
      </c>
      <c r="AE104" s="454"/>
    </row>
    <row r="105">
      <c r="A105" s="336">
        <f>Repo_2_V4_Oct25!B31</f>
        <v>70004</v>
      </c>
      <c r="B105" s="336" t="str">
        <f>Repo_2_V4_Oct25!C31</f>
        <v>BOT25NA</v>
      </c>
      <c r="C105" s="315">
        <f>Repo_2_V4_Oct25!D31</f>
        <v>402</v>
      </c>
      <c r="D105" s="336">
        <f>Repo_2_V4_Oct25!E31</f>
        <v>102</v>
      </c>
      <c r="E105" s="336" t="str">
        <f>Repo_2_V4_Oct25!F31</f>
        <v>Repo</v>
      </c>
      <c r="F105" s="337">
        <f>Repo_2_V4_Oct25!G31</f>
        <v>45924</v>
      </c>
      <c r="G105" s="337">
        <f>Repo_2_V4_Oct25!H31</f>
        <v>45926</v>
      </c>
      <c r="H105" s="337">
        <f>Repo_2_V4_Oct25!I31</f>
        <v>45933</v>
      </c>
      <c r="I105" s="336" t="str">
        <f>Repo_2_V4_Oct25!J31</f>
        <v>THB</v>
      </c>
      <c r="J105" s="346">
        <f>Repo_2_V4_Oct25!K31</f>
        <v>30000000</v>
      </c>
      <c r="K105" s="358">
        <f>Repo_2_V4_Oct25!L31</f>
        <v>100.1</v>
      </c>
      <c r="L105" s="358">
        <f>Repo_2_V4_Oct25!M31</f>
        <v>100.257613</v>
      </c>
      <c r="M105" s="346">
        <f>Repo_2_V4_Oct25!N31</f>
        <v>377457.5342</v>
      </c>
      <c r="N105" s="358">
        <f>Repo_2_V4_Oct25!O31</f>
        <v>100.1</v>
      </c>
      <c r="O105" s="370" t="str">
        <f>Repo_2_V4_Oct25!P31</f>
        <v>FVOCI</v>
      </c>
      <c r="P105" s="346">
        <f>Repo_2_V4_Oct25!Q31</f>
        <v>30077283.9</v>
      </c>
      <c r="Q105" s="346">
        <f>Repo_2_V4_Oct25!R31</f>
        <v>30030000</v>
      </c>
      <c r="R105" s="346">
        <f>Repo_2_V4_Oct25!S31</f>
        <v>30030000</v>
      </c>
      <c r="S105" s="347">
        <f>Repo_2_V4_Oct25!T31</f>
        <v>45783</v>
      </c>
      <c r="T105" s="336" t="str">
        <f>Repo_2_V4_Oct25!U31</f>
        <v>Fixed</v>
      </c>
      <c r="U105" s="455"/>
      <c r="V105" s="479">
        <f>Repo_2_V4_Oct25!W31</f>
        <v>0</v>
      </c>
      <c r="W105" s="336" t="str">
        <f>Repo_2_V4_Oct25!X31</f>
        <v>Semi-Annual</v>
      </c>
      <c r="X105" s="358">
        <f>Repo_2_V4_Oct25!Y31</f>
        <v>2.58</v>
      </c>
      <c r="Y105" s="322" t="str">
        <f>Repo_2_V4_Oct25!Z31</f>
        <v>Actual/365</v>
      </c>
      <c r="Z105" s="363" t="str">
        <f>Repo_2_V4_Oct25!AA31</f>
        <v>AAA</v>
      </c>
      <c r="AA105" s="363" t="str">
        <f>Repo_2_V4_Oct25!AB31</f>
        <v>AAA(tha)</v>
      </c>
      <c r="AB105" s="353" t="str">
        <f>Repo_2_V4_Oct25!AC31</f>
        <v>Matured</v>
      </c>
      <c r="AC105" s="340">
        <f>Repo_2_V4_Oct25!AD31</f>
        <v>45961.70833</v>
      </c>
      <c r="AD105" s="337">
        <f>Repo_2_V4_Oct25!AE31</f>
        <v>45961</v>
      </c>
      <c r="AE105" s="454"/>
    </row>
    <row r="106">
      <c r="A106" s="336">
        <f>'Bond Buy-Sell_V4_Sep25 + Oct25'!A212</f>
        <v>90010</v>
      </c>
      <c r="B106" s="336" t="str">
        <f>'Bond Buy-Sell_V4_Sep25 + Oct25'!B212</f>
        <v>EXIM266A</v>
      </c>
      <c r="C106" s="315">
        <f>'Bond Buy-Sell_V4_Sep25 + Oct25'!C212</f>
        <v>403</v>
      </c>
      <c r="D106" s="336">
        <f>'Bond Buy-Sell_V4_Sep25 + Oct25'!D212</f>
        <v>101</v>
      </c>
      <c r="E106" s="336" t="str">
        <f>'Bond Buy-Sell_V4_Sep25 + Oct25'!E212</f>
        <v>Buy</v>
      </c>
      <c r="F106" s="337">
        <f>'Bond Buy-Sell_V4_Sep25 + Oct25'!F212</f>
        <v>45955</v>
      </c>
      <c r="G106" s="337">
        <f>'Bond Buy-Sell_V4_Sep25 + Oct25'!G212</f>
        <v>45959</v>
      </c>
      <c r="H106" s="337">
        <f>'Bond Buy-Sell_V4_Sep25 + Oct25'!H212</f>
        <v>46179</v>
      </c>
      <c r="I106" s="336" t="str">
        <f>'Bond Buy-Sell_V4_Sep25 + Oct25'!I212</f>
        <v>THB</v>
      </c>
      <c r="J106" s="346">
        <f>'Bond Buy-Sell_V4_Sep25 + Oct25'!J212</f>
        <v>100000000</v>
      </c>
      <c r="K106" s="358">
        <f>'Bond Buy-Sell_V4_Sep25 + Oct25'!K212</f>
        <v>101.9</v>
      </c>
      <c r="L106" s="358">
        <f>'Bond Buy-Sell_V4_Sep25 + Oct25'!L212</f>
        <v>101.95</v>
      </c>
      <c r="M106" s="346">
        <f>'Bond Buy-Sell_V4_Sep25 + Oct25'!M212</f>
        <v>336000</v>
      </c>
      <c r="N106" s="358">
        <f>'Bond Buy-Sell_V4_Sep25 + Oct25'!N212</f>
        <v>102.236</v>
      </c>
      <c r="O106" s="370" t="str">
        <f>'Bond Buy-Sell_V4_Sep25 + Oct25'!O212</f>
        <v>FVOCI</v>
      </c>
      <c r="P106" s="346">
        <f>'Bond Buy-Sell_V4_Sep25 + Oct25'!P212</f>
        <v>101950000</v>
      </c>
      <c r="Q106" s="346">
        <f>'Bond Buy-Sell_V4_Sep25 + Oct25'!Q212</f>
        <v>101900000</v>
      </c>
      <c r="R106" s="346">
        <f>'Bond Buy-Sell_V4_Sep25 + Oct25'!R212</f>
        <v>102236000</v>
      </c>
      <c r="S106" s="347">
        <f>'Bond Buy-Sell_V4_Sep25 + Oct25'!S212</f>
        <v>45814</v>
      </c>
      <c r="T106" s="336" t="str">
        <f>'Bond Buy-Sell_V4_Sep25 + Oct25'!T212</f>
        <v>Fixed</v>
      </c>
      <c r="U106" s="455" t="str">
        <f>'Bond Buy-Sell_V4_Sep25 + Oct25'!U212</f>
        <v> </v>
      </c>
      <c r="V106" s="479">
        <f>'Bond Buy-Sell_V4_Sep25 + Oct25'!V212</f>
        <v>0</v>
      </c>
      <c r="W106" s="336" t="str">
        <f>'Bond Buy-Sell_V4_Sep25 + Oct25'!W212</f>
        <v>Semi-annual</v>
      </c>
      <c r="X106" s="358">
        <f>'Bond Buy-Sell_V4_Sep25 + Oct25'!X212</f>
        <v>2.71</v>
      </c>
      <c r="Y106" s="322" t="str">
        <f>'Bond Buy-Sell_V4_Sep25 + Oct25'!Y212</f>
        <v>30/360</v>
      </c>
      <c r="Z106" s="363" t="str">
        <f>'Bond Buy-Sell_V4_Sep25 + Oct25'!Z212</f>
        <v/>
      </c>
      <c r="AA106" s="363" t="str">
        <f>'Bond Buy-Sell_V4_Sep25 + Oct25'!AA212</f>
        <v>AAA(tha)</v>
      </c>
      <c r="AB106" s="353" t="str">
        <f>'Bond Buy-Sell_V4_Sep25 + Oct25'!AB212</f>
        <v>Active</v>
      </c>
      <c r="AC106" s="340">
        <f>'Bond Buy-Sell_V4_Sep25 + Oct25'!AC212</f>
        <v>45961</v>
      </c>
      <c r="AD106" s="337">
        <f>'Bond Buy-Sell_V4_Sep25 + Oct25'!AD212</f>
        <v>45961</v>
      </c>
      <c r="AE106" s="454"/>
    </row>
    <row r="107">
      <c r="A107" s="336">
        <f>'Bond sell_1_V4_Oct25'!B49</f>
        <v>90011</v>
      </c>
      <c r="B107" s="336" t="str">
        <f>'Bond sell_1_V4_Oct25'!C49</f>
        <v>GSB26OA</v>
      </c>
      <c r="C107" s="315">
        <f>'Bond sell_1_V4_Oct25'!D49</f>
        <v>403</v>
      </c>
      <c r="D107" s="336">
        <f>'Bond sell_1_V4_Oct25'!E49</f>
        <v>102</v>
      </c>
      <c r="E107" s="336" t="str">
        <f>'Bond sell_1_V4_Oct25'!F49</f>
        <v>Sell</v>
      </c>
      <c r="F107" s="337">
        <f>'Bond sell_1_V4_Oct25'!G49</f>
        <v>45950</v>
      </c>
      <c r="G107" s="337">
        <f>'Bond sell_1_V4_Oct25'!H49</f>
        <v>45952</v>
      </c>
      <c r="H107" s="337">
        <f>'Bond sell_1_V4_Oct25'!I49</f>
        <v>46311</v>
      </c>
      <c r="I107" s="336" t="str">
        <f>'Bond sell_1_V4_Oct25'!J49</f>
        <v>THB</v>
      </c>
      <c r="J107" s="346">
        <f>'Bond sell_1_V4_Oct25'!K49</f>
        <v>50000000</v>
      </c>
      <c r="K107" s="358">
        <f>'Bond sell_1_V4_Oct25'!L49</f>
        <v>100.22</v>
      </c>
      <c r="L107" s="358">
        <f>'Bond sell_1_V4_Oct25'!M49</f>
        <v>100.2</v>
      </c>
      <c r="M107" s="346">
        <f>'Bond sell_1_V4_Oct25'!N49</f>
        <v>34726.0274</v>
      </c>
      <c r="N107" s="358">
        <f>'Bond sell_1_V4_Oct25'!O49</f>
        <v>100.2894521</v>
      </c>
      <c r="O107" s="370" t="str">
        <f>'Bond sell_1_V4_Oct25'!P49</f>
        <v>FVOCI</v>
      </c>
      <c r="P107" s="346">
        <f>'Bond sell_1_V4_Oct25'!Q49</f>
        <v>50100000</v>
      </c>
      <c r="Q107" s="346">
        <f>'Bond sell_1_V4_Oct25'!R49</f>
        <v>50110000</v>
      </c>
      <c r="R107" s="346">
        <f>'Bond sell_1_V4_Oct25'!S49</f>
        <v>50144726.03</v>
      </c>
      <c r="S107" s="347">
        <f>'Bond sell_1_V4_Oct25'!T49</f>
        <v>45946</v>
      </c>
      <c r="T107" s="336" t="str">
        <f>'Bond sell_1_V4_Oct25'!U49</f>
        <v>Fixed</v>
      </c>
      <c r="U107" s="455"/>
      <c r="V107" s="479">
        <f>'Bond sell_1_V4_Oct25'!W49</f>
        <v>0</v>
      </c>
      <c r="W107" s="336" t="str">
        <f>'Bond sell_1_V4_Oct25'!X49</f>
        <v>Semi-Annual</v>
      </c>
      <c r="X107" s="358">
        <f>'Bond sell_1_V4_Oct25'!Y49</f>
        <v>1.69</v>
      </c>
      <c r="Y107" s="322" t="str">
        <f>'Bond sell_1_V4_Oct25'!Z49</f>
        <v>Actual/365</v>
      </c>
      <c r="Z107" s="363" t="str">
        <f>'Bond sell_1_V4_Oct25'!AA49</f>
        <v>AAA</v>
      </c>
      <c r="AA107" s="363" t="str">
        <f>'Bond sell_1_V4_Oct25'!AB49</f>
        <v>AAA(tha)</v>
      </c>
      <c r="AB107" s="353" t="str">
        <f>'Bond sell_1_V4_Oct25'!AC49</f>
        <v>Active</v>
      </c>
      <c r="AC107" s="340">
        <f>'Bond sell_1_V4_Oct25'!AD49</f>
        <v>45952.45833</v>
      </c>
      <c r="AD107" s="337">
        <f>'Bond sell_1_V4_Oct25'!AE49</f>
        <v>45961</v>
      </c>
      <c r="AE107" s="454"/>
    </row>
    <row r="108">
      <c r="A108" s="336">
        <f>RRP_3_V4_Nov25!B124</f>
        <v>70005</v>
      </c>
      <c r="B108" s="336" t="str">
        <f>RRP_3_V4_Nov25!C124</f>
        <v>LB27DA</v>
      </c>
      <c r="C108" s="315">
        <f>RRP_3_V4_Nov25!D124</f>
        <v>301</v>
      </c>
      <c r="D108" s="336">
        <f>RRP_3_V4_Nov25!E124</f>
        <v>102</v>
      </c>
      <c r="E108" s="336" t="str">
        <f>RRP_3_V4_Nov25!F124</f>
        <v>ReverseRepo</v>
      </c>
      <c r="F108" s="337">
        <f>RRP_3_V4_Nov25!G124</f>
        <v>45985.58333</v>
      </c>
      <c r="G108" s="337">
        <f>RRP_3_V4_Nov25!H124</f>
        <v>45987</v>
      </c>
      <c r="H108" s="337">
        <f>RRP_3_V4_Nov25!I124</f>
        <v>45994</v>
      </c>
      <c r="I108" s="336" t="str">
        <f>RRP_3_V4_Nov25!J124</f>
        <v>THB</v>
      </c>
      <c r="J108" s="346">
        <f>RRP_3_V4_Nov25!K124</f>
        <v>305000000</v>
      </c>
      <c r="K108" s="358">
        <f>RRP_3_V4_Nov25!L124</f>
        <v>116.3</v>
      </c>
      <c r="L108" s="358">
        <f>RRP_3_V4_Nov25!M124</f>
        <v>116.5</v>
      </c>
      <c r="M108" s="346">
        <f>RRP_3_V4_Nov25!N124</f>
        <v>0</v>
      </c>
      <c r="N108" s="358">
        <f>RRP_3_V4_Nov25!O124</f>
        <v>116.3</v>
      </c>
      <c r="O108" s="370" t="str">
        <f>RRP_3_V4_Nov25!P124</f>
        <v>AMC</v>
      </c>
      <c r="P108" s="346">
        <f>RRP_3_V4_Nov25!Q124</f>
        <v>355325000</v>
      </c>
      <c r="Q108" s="346">
        <f>RRP_3_V4_Nov25!R124</f>
        <v>354715000</v>
      </c>
      <c r="R108" s="346" t="str">
        <f>RRP_3_V4_Nov25!S124</f>
        <v/>
      </c>
      <c r="S108" s="347">
        <f>RRP_3_V4_Nov25!T124</f>
        <v>45825</v>
      </c>
      <c r="T108" s="336" t="str">
        <f>RRP_3_V4_Nov25!U124</f>
        <v>Fixed</v>
      </c>
      <c r="U108" s="455" t="str">
        <f>RRP_3_V4_Nov25!V124</f>
        <v> </v>
      </c>
      <c r="V108" s="479">
        <f>RRP_3_V4_Nov25!W124</f>
        <v>0</v>
      </c>
      <c r="W108" s="336" t="str">
        <f>RRP_3_V4_Nov25!X124</f>
        <v>Semi-Annual</v>
      </c>
      <c r="X108" s="358">
        <f>RRP_3_V4_Nov25!Y124</f>
        <v>3.58</v>
      </c>
      <c r="Y108" s="322" t="str">
        <f>RRP_3_V4_Nov25!Z124</f>
        <v>Actual/365</v>
      </c>
      <c r="Z108" s="363" t="str">
        <f>RRP_3_V4_Nov25!AA124</f>
        <v>AAA</v>
      </c>
      <c r="AA108" s="363" t="str">
        <f>RRP_3_V4_Nov25!AB124</f>
        <v>AAA(tha)</v>
      </c>
      <c r="AB108" s="353" t="str">
        <f>RRP_3_V4_Nov25!AC124</f>
        <v>Active</v>
      </c>
      <c r="AC108" s="340">
        <f>RRP_3_V4_Nov25!AD124</f>
        <v>45991</v>
      </c>
      <c r="AD108" s="337">
        <f>RRP_3_V4_Nov25!AE124</f>
        <v>45991</v>
      </c>
      <c r="AE108" s="454"/>
    </row>
    <row r="109">
      <c r="A109" s="336">
        <f>Repo_3_V4_Nov25!B119</f>
        <v>70006</v>
      </c>
      <c r="B109" s="336" t="str">
        <f>Repo_3_V4_Nov25!C119</f>
        <v>LB616A</v>
      </c>
      <c r="C109" s="315">
        <f>Repo_3_V4_Nov25!D119</f>
        <v>301</v>
      </c>
      <c r="D109" s="336">
        <f>Repo_3_V4_Nov25!E119</f>
        <v>102</v>
      </c>
      <c r="E109" s="336" t="str">
        <f>Repo_3_V4_Nov25!F119</f>
        <v>Repo</v>
      </c>
      <c r="F109" s="337">
        <f>Repo_3_V4_Nov25!G119</f>
        <v>45985.41667</v>
      </c>
      <c r="G109" s="337">
        <f>Repo_3_V4_Nov25!H119</f>
        <v>45987</v>
      </c>
      <c r="H109" s="337">
        <f>Repo_3_V4_Nov25!I119</f>
        <v>45994</v>
      </c>
      <c r="I109" s="336" t="str">
        <f>Repo_3_V4_Nov25!J119</f>
        <v>THB</v>
      </c>
      <c r="J109" s="346">
        <f>Repo_3_V4_Nov25!K119</f>
        <v>20000000</v>
      </c>
      <c r="K109" s="358">
        <f>Repo_3_V4_Nov25!L119</f>
        <v>156.3</v>
      </c>
      <c r="L109" s="358">
        <f>Repo_3_V4_Nov25!M119</f>
        <v>170.803637</v>
      </c>
      <c r="M109" s="346">
        <f>Repo_3_V4_Nov25!N119</f>
        <v>441150.6849</v>
      </c>
      <c r="N109" s="358">
        <f>Repo_3_V4_Nov25!O119</f>
        <v>156.3</v>
      </c>
      <c r="O109" s="370" t="str">
        <f>Repo_3_V4_Nov25!P119</f>
        <v>AMC</v>
      </c>
      <c r="P109" s="346">
        <f>Repo_3_V4_Nov25!Q119</f>
        <v>34160727.4</v>
      </c>
      <c r="Q109" s="346">
        <f>Repo_3_V4_Nov25!R119</f>
        <v>31260000</v>
      </c>
      <c r="R109" s="346" t="str">
        <f>Repo_3_V4_Nov25!S119</f>
        <v/>
      </c>
      <c r="S109" s="347">
        <f>Repo_3_V4_Nov25!T119</f>
        <v>45825</v>
      </c>
      <c r="T109" s="336" t="str">
        <f>Repo_3_V4_Nov25!U119</f>
        <v>Fixed</v>
      </c>
      <c r="U109" s="455" t="str">
        <f>Repo_3_V4_Nov25!V119</f>
        <v> </v>
      </c>
      <c r="V109" s="479">
        <f>Repo_3_V4_Nov25!W119</f>
        <v>0</v>
      </c>
      <c r="W109" s="336" t="str">
        <f>Repo_3_V4_Nov25!X119</f>
        <v>Semi-Annual</v>
      </c>
      <c r="X109" s="358">
        <f>Repo_3_V4_Nov25!Y119</f>
        <v>4.85</v>
      </c>
      <c r="Y109" s="322" t="str">
        <f>Repo_3_V4_Nov25!Z119</f>
        <v>Actual/365</v>
      </c>
      <c r="Z109" s="363" t="str">
        <f>Repo_3_V4_Nov25!AA119</f>
        <v>AAA</v>
      </c>
      <c r="AA109" s="363" t="str">
        <f>Repo_3_V4_Nov25!AB119</f>
        <v>AAA(tha)</v>
      </c>
      <c r="AB109" s="353" t="str">
        <f>Repo_3_V4_Nov25!AC119</f>
        <v>Active</v>
      </c>
      <c r="AC109" s="340">
        <f>Repo_3_V4_Nov25!AD119</f>
        <v>45991.70833</v>
      </c>
      <c r="AD109" s="337">
        <f>Repo_3_V4_Nov25!AE119</f>
        <v>45991</v>
      </c>
      <c r="AE109" s="454"/>
    </row>
    <row r="110">
      <c r="A110" s="336">
        <f>RRP_4_V4_Dec25!B125</f>
        <v>70007</v>
      </c>
      <c r="B110" s="336" t="str">
        <f>RRP_4_V4_Dec25!C125</f>
        <v>LB284A</v>
      </c>
      <c r="C110" s="315">
        <f>RRP_4_V4_Dec25!D125</f>
        <v>301</v>
      </c>
      <c r="D110" s="336">
        <f>RRP_4_V4_Dec25!E125</f>
        <v>101</v>
      </c>
      <c r="E110" s="336" t="str">
        <f>RRP_4_V4_Dec25!F125</f>
        <v>ReverseRepo</v>
      </c>
      <c r="F110" s="337">
        <f>RRP_4_V4_Dec25!G125</f>
        <v>46015.58333</v>
      </c>
      <c r="G110" s="337">
        <f>RRP_4_V4_Dec25!H125</f>
        <v>46017</v>
      </c>
      <c r="H110" s="337">
        <f>RRP_4_V4_Dec25!I125</f>
        <v>46031</v>
      </c>
      <c r="I110" s="336" t="str">
        <f>RRP_4_V4_Dec25!J125</f>
        <v>THB</v>
      </c>
      <c r="J110" s="346">
        <f>RRP_4_V4_Dec25!K125</f>
        <v>105000000</v>
      </c>
      <c r="K110" s="358">
        <f>RRP_4_V4_Dec25!L125</f>
        <v>118.3</v>
      </c>
      <c r="L110" s="358">
        <f>RRP_4_V4_Dec25!M125</f>
        <v>119.5336</v>
      </c>
      <c r="M110" s="346">
        <f>RRP_4_V4_Dec25!N125</f>
        <v>0</v>
      </c>
      <c r="N110" s="358">
        <f>RRP_4_V4_Dec25!O125</f>
        <v>118.3</v>
      </c>
      <c r="O110" s="370" t="str">
        <f>RRP_4_V4_Dec25!P125</f>
        <v>AMC</v>
      </c>
      <c r="P110" s="346">
        <f>RRP_4_V4_Dec25!Q125</f>
        <v>125510280</v>
      </c>
      <c r="Q110" s="346">
        <f>RRP_4_V4_Dec25!R125</f>
        <v>124215000</v>
      </c>
      <c r="R110" s="346" t="str">
        <f>RRP_4_V4_Dec25!S125</f>
        <v/>
      </c>
      <c r="S110" s="347">
        <f>RRP_4_V4_Dec25!T125</f>
        <v>45947</v>
      </c>
      <c r="T110" s="336" t="str">
        <f>RRP_4_V4_Dec25!U125</f>
        <v>Fixed</v>
      </c>
      <c r="U110" s="455" t="str">
        <f>RRP_4_V4_Dec25!V125</f>
        <v> </v>
      </c>
      <c r="V110" s="479">
        <f>RRP_4_V4_Dec25!W125</f>
        <v>0</v>
      </c>
      <c r="W110" s="336" t="str">
        <f>RRP_4_V4_Dec25!X125</f>
        <v>Semi-Annual</v>
      </c>
      <c r="X110" s="358">
        <f>RRP_4_V4_Dec25!Y125</f>
        <v>2.05</v>
      </c>
      <c r="Y110" s="322" t="str">
        <f>RRP_4_V4_Dec25!Z125</f>
        <v>Actual/365</v>
      </c>
      <c r="Z110" s="363" t="str">
        <f>RRP_4_V4_Dec25!AA125</f>
        <v>AAA</v>
      </c>
      <c r="AA110" s="363" t="str">
        <f>RRP_4_V4_Dec25!AB125</f>
        <v>AAA(tha)</v>
      </c>
      <c r="AB110" s="353" t="str">
        <f>RRP_4_V4_Dec25!AC125</f>
        <v>Active</v>
      </c>
      <c r="AC110" s="340">
        <f>RRP_4_V4_Dec25!AD125</f>
        <v>46022</v>
      </c>
      <c r="AD110" s="337">
        <f>RRP_4_V4_Dec25!AE125</f>
        <v>46022</v>
      </c>
      <c r="AE110" s="454"/>
    </row>
    <row r="111">
      <c r="A111" s="336">
        <f>Repo_4_V4_Dec25!B119</f>
        <v>70008</v>
      </c>
      <c r="B111" s="336" t="str">
        <f>Repo_4_V4_Dec25!C119</f>
        <v>LB616A</v>
      </c>
      <c r="C111" s="315">
        <f>Repo_4_V4_Dec25!D119</f>
        <v>301</v>
      </c>
      <c r="D111" s="336">
        <f>Repo_4_V4_Dec25!E119</f>
        <v>102</v>
      </c>
      <c r="E111" s="336" t="str">
        <f>Repo_4_V4_Dec25!F119</f>
        <v>Repo</v>
      </c>
      <c r="F111" s="337">
        <f>Repo_4_V4_Dec25!G119</f>
        <v>46015.41667</v>
      </c>
      <c r="G111" s="337">
        <f>Repo_4_V4_Dec25!H119</f>
        <v>46017</v>
      </c>
      <c r="H111" s="337">
        <f>Repo_4_V4_Dec25!I119</f>
        <v>46031</v>
      </c>
      <c r="I111" s="336" t="str">
        <f>Repo_4_V4_Dec25!J119</f>
        <v>THB</v>
      </c>
      <c r="J111" s="346">
        <f>Repo_4_V4_Dec25!K119</f>
        <v>50000000</v>
      </c>
      <c r="K111" s="358">
        <f>Repo_4_V4_Dec25!L119</f>
        <v>157.34</v>
      </c>
      <c r="L111" s="358">
        <f>Repo_4_V4_Dec25!M119</f>
        <v>157.33</v>
      </c>
      <c r="M111" s="346">
        <f>Repo_4_V4_Dec25!N119</f>
        <v>93013.69863</v>
      </c>
      <c r="N111" s="358">
        <f>Repo_4_V4_Dec25!O119</f>
        <v>157.34</v>
      </c>
      <c r="O111" s="370" t="str">
        <f>Repo_4_V4_Dec25!P119</f>
        <v>AMC</v>
      </c>
      <c r="P111" s="346">
        <f>Repo_4_V4_Dec25!Q119</f>
        <v>78665000</v>
      </c>
      <c r="Q111" s="346">
        <f>Repo_4_V4_Dec25!R119</f>
        <v>78670000</v>
      </c>
      <c r="R111" s="346" t="str">
        <f>Repo_4_V4_Dec25!S119</f>
        <v/>
      </c>
      <c r="S111" s="347">
        <f>Repo_4_V4_Dec25!T119</f>
        <v>46008</v>
      </c>
      <c r="T111" s="336" t="str">
        <f>Repo_4_V4_Dec25!U119</f>
        <v>Fixed</v>
      </c>
      <c r="U111" s="455" t="str">
        <f>Repo_4_V4_Dec25!V119</f>
        <v> </v>
      </c>
      <c r="V111" s="479">
        <f>Repo_4_V4_Dec25!W119</f>
        <v>0</v>
      </c>
      <c r="W111" s="336" t="str">
        <f>Repo_4_V4_Dec25!X119</f>
        <v>Semi-Annual</v>
      </c>
      <c r="X111" s="358">
        <f>Repo_4_V4_Dec25!Y119</f>
        <v>4.85</v>
      </c>
      <c r="Y111" s="322" t="str">
        <f>Repo_4_V4_Dec25!Z119</f>
        <v>Actual/365</v>
      </c>
      <c r="Z111" s="363" t="str">
        <f>Repo_4_V4_Dec25!AA119</f>
        <v>AAA</v>
      </c>
      <c r="AA111" s="363" t="str">
        <f>Repo_4_V4_Dec25!AB119</f>
        <v>AAA(tha)</v>
      </c>
      <c r="AB111" s="353" t="str">
        <f>Repo_4_V4_Dec25!AC119</f>
        <v>Active</v>
      </c>
      <c r="AC111" s="340">
        <f>Repo_4_V4_Dec25!AD119</f>
        <v>46022.70833</v>
      </c>
      <c r="AD111" s="337">
        <f>Repo_4_V4_Dec25!AE119</f>
        <v>46022</v>
      </c>
      <c r="AE111" s="454"/>
    </row>
    <row r="112">
      <c r="A112" s="336">
        <f>'Bond position_1_V4_Dec 25'!B60</f>
        <v>80001</v>
      </c>
      <c r="B112" s="336" t="str">
        <f>'Bond position_1_V4_Dec 25'!C60</f>
        <v>EXIM266A</v>
      </c>
      <c r="C112" s="315">
        <f>'Bond position_1_V4_Dec 25'!D60</f>
        <v>403</v>
      </c>
      <c r="D112" s="336">
        <f>'Bond position_1_V4_Dec 25'!E60</f>
        <v>101</v>
      </c>
      <c r="E112" s="336" t="str">
        <f>'Bond position_1_V4_Dec 25'!F60</f>
        <v>Coupon</v>
      </c>
      <c r="F112" s="337">
        <f>'Bond position_1_V4_Dec 25'!G60</f>
        <v>45999</v>
      </c>
      <c r="G112" s="337">
        <f>'Bond position_1_V4_Dec 25'!H60</f>
        <v>45999</v>
      </c>
      <c r="H112" s="337">
        <f>'Bond position_1_V4_Dec 25'!I60</f>
        <v>45999</v>
      </c>
      <c r="I112" s="336" t="str">
        <f>'Bond position_1_V4_Dec 25'!J60</f>
        <v>THB</v>
      </c>
      <c r="J112" s="346">
        <f>'Bond position_1_V4_Dec 25'!K60</f>
        <v>150000000</v>
      </c>
      <c r="K112" s="358" t="str">
        <f>'Bond position_1_V4_Dec 25'!L60</f>
        <v/>
      </c>
      <c r="L112" s="358" t="str">
        <f>'Bond position_1_V4_Dec 25'!M60</f>
        <v/>
      </c>
      <c r="M112" s="346">
        <f>'Bond position_1_V4_Dec 25'!N60</f>
        <v>2049205.479</v>
      </c>
      <c r="N112" s="358" t="str">
        <f>'Bond position_1_V4_Dec 25'!O60</f>
        <v/>
      </c>
      <c r="O112" s="370" t="str">
        <f>'Bond position_1_V4_Dec 25'!P60</f>
        <v>FVOCI</v>
      </c>
      <c r="P112" s="346">
        <f>'Bond position_1_V4_Dec 25'!Q60</f>
        <v>0</v>
      </c>
      <c r="Q112" s="346">
        <f>'Bond position_1_V4_Dec 25'!R60</f>
        <v>0</v>
      </c>
      <c r="R112" s="346">
        <f>'Bond position_1_V4_Dec 25'!S60</f>
        <v>0</v>
      </c>
      <c r="S112" s="347">
        <f>'Bond position_1_V4_Dec 25'!T60</f>
        <v>45999</v>
      </c>
      <c r="T112" s="336" t="str">
        <f>'Bond position_1_V4_Dec 25'!U60</f>
        <v>Fixed</v>
      </c>
      <c r="U112" s="455" t="str">
        <f>'Bond position_1_V4_Dec 25'!V60</f>
        <v/>
      </c>
      <c r="V112" s="479">
        <f>'Bond position_1_V4_Dec 25'!W60</f>
        <v>0</v>
      </c>
      <c r="W112" s="336" t="str">
        <f>'Bond position_1_V4_Dec 25'!X60</f>
        <v>Semi-annual</v>
      </c>
      <c r="X112" s="358">
        <f>'Bond position_1_V4_Dec 25'!Y60</f>
        <v>2.71</v>
      </c>
      <c r="Y112" s="322" t="str">
        <f>'Bond position_1_V4_Dec 25'!Z60</f>
        <v>30/360</v>
      </c>
      <c r="Z112" s="363" t="str">
        <f>'Bond position_1_V4_Dec 25'!AA60</f>
        <v>AAA</v>
      </c>
      <c r="AA112" s="363" t="str">
        <f>'Bond position_1_V4_Dec 25'!AB60</f>
        <v>AAA(tha)</v>
      </c>
      <c r="AB112" s="353" t="str">
        <f>'Bond position_1_V4_Dec 25'!AC60</f>
        <v>Active</v>
      </c>
      <c r="AC112" s="340">
        <f>'Bond position_1_V4_Dec 25'!AD60</f>
        <v>45999.33333</v>
      </c>
      <c r="AD112" s="337">
        <f>'Bond position_1_V4_Dec 25'!AE60</f>
        <v>45999</v>
      </c>
      <c r="AE112" s="348"/>
    </row>
    <row r="113">
      <c r="A113" s="336">
        <f>'Bond position_1_V4_Dec 25'!B61</f>
        <v>80002</v>
      </c>
      <c r="B113" s="336" t="str">
        <f>'Bond position_1_V4_Dec 25'!C61</f>
        <v>LB616A</v>
      </c>
      <c r="C113" s="315">
        <f>'Bond position_1_V4_Dec 25'!D61</f>
        <v>301</v>
      </c>
      <c r="D113" s="336">
        <f>'Bond position_1_V4_Dec 25'!E61</f>
        <v>101</v>
      </c>
      <c r="E113" s="336" t="str">
        <f>'Bond position_1_V4_Dec 25'!F61</f>
        <v>Coupon</v>
      </c>
      <c r="F113" s="337">
        <f>'Bond position_1_V4_Dec 25'!G61</f>
        <v>46008</v>
      </c>
      <c r="G113" s="337">
        <f>'Bond position_1_V4_Dec 25'!H61</f>
        <v>46008</v>
      </c>
      <c r="H113" s="337">
        <f>'Bond position_1_V4_Dec 25'!I61</f>
        <v>46008</v>
      </c>
      <c r="I113" s="336" t="str">
        <f>'Bond position_1_V4_Dec 25'!J61</f>
        <v>THB</v>
      </c>
      <c r="J113" s="346">
        <f>'Bond position_1_V4_Dec 25'!K61</f>
        <v>100000000</v>
      </c>
      <c r="K113" s="358" t="str">
        <f>'Bond position_1_V4_Dec 25'!L61</f>
        <v/>
      </c>
      <c r="L113" s="358" t="str">
        <f>'Bond position_1_V4_Dec 25'!M61</f>
        <v/>
      </c>
      <c r="M113" s="346">
        <f>'Bond position_1_V4_Dec 25'!N61</f>
        <v>2418356.164</v>
      </c>
      <c r="N113" s="358" t="str">
        <f>'Bond position_1_V4_Dec 25'!O61</f>
        <v/>
      </c>
      <c r="O113" s="370" t="str">
        <f>'Bond position_1_V4_Dec 25'!P61</f>
        <v>AMC</v>
      </c>
      <c r="P113" s="346">
        <f>'Bond position_1_V4_Dec 25'!Q61</f>
        <v>0</v>
      </c>
      <c r="Q113" s="346">
        <f>'Bond position_1_V4_Dec 25'!R61</f>
        <v>0</v>
      </c>
      <c r="R113" s="346" t="str">
        <f>'Bond position_1_V4_Dec 25'!S61</f>
        <v/>
      </c>
      <c r="S113" s="347">
        <f>'Bond position_1_V4_Dec 25'!T61</f>
        <v>46008</v>
      </c>
      <c r="T113" s="336" t="str">
        <f>'Bond position_1_V4_Dec 25'!U61</f>
        <v>Fixed</v>
      </c>
      <c r="U113" s="455" t="str">
        <f>'Bond position_1_V4_Dec 25'!V61</f>
        <v/>
      </c>
      <c r="V113" s="479">
        <f>'Bond position_1_V4_Dec 25'!W61</f>
        <v>0</v>
      </c>
      <c r="W113" s="336" t="str">
        <f>'Bond position_1_V4_Dec 25'!X61</f>
        <v>Semi-Annual</v>
      </c>
      <c r="X113" s="358">
        <f>'Bond position_1_V4_Dec 25'!Y61</f>
        <v>4.85</v>
      </c>
      <c r="Y113" s="322" t="str">
        <f>'Bond position_1_V4_Dec 25'!Z61</f>
        <v>Actual/365</v>
      </c>
      <c r="Z113" s="363" t="str">
        <f>'Bond position_1_V4_Dec 25'!AA61</f>
        <v>AAA</v>
      </c>
      <c r="AA113" s="363" t="str">
        <f>'Bond position_1_V4_Dec 25'!AB61</f>
        <v>AAA(tha)</v>
      </c>
      <c r="AB113" s="353" t="str">
        <f>'Bond position_1_V4_Dec 25'!AC61</f>
        <v>Active</v>
      </c>
      <c r="AC113" s="340">
        <f>'Bond position_1_V4_Dec 25'!AD61</f>
        <v>46008.33333</v>
      </c>
      <c r="AD113" s="337">
        <f>'Bond position_1_V4_Dec 25'!AE61</f>
        <v>46008</v>
      </c>
      <c r="AE113" s="348"/>
    </row>
    <row r="114">
      <c r="A114" s="376"/>
      <c r="B114" s="348"/>
      <c r="C114" s="348"/>
      <c r="D114" s="348"/>
      <c r="E114" s="348"/>
      <c r="F114" s="397"/>
      <c r="G114" s="348"/>
      <c r="H114" s="348"/>
      <c r="I114" s="397"/>
      <c r="J114" s="348"/>
      <c r="K114" s="348"/>
      <c r="L114" s="348"/>
      <c r="M114" s="348"/>
      <c r="N114" s="348"/>
      <c r="O114" s="348"/>
      <c r="P114" s="348"/>
      <c r="Q114" s="348"/>
      <c r="R114" s="348"/>
      <c r="S114" s="348"/>
      <c r="T114" s="348"/>
      <c r="U114" s="348"/>
      <c r="V114" s="348"/>
      <c r="W114" s="348"/>
      <c r="X114" s="348"/>
      <c r="Y114" s="348"/>
      <c r="Z114" s="348"/>
      <c r="AA114" s="348"/>
      <c r="AB114" s="348"/>
      <c r="AC114" s="348"/>
      <c r="AD114" s="348"/>
      <c r="AE114" s="348"/>
    </row>
    <row r="115">
      <c r="A115" s="376"/>
      <c r="B115" s="348"/>
      <c r="C115" s="348"/>
      <c r="D115" s="348"/>
      <c r="E115" s="348"/>
      <c r="F115" s="397"/>
      <c r="G115" s="348"/>
      <c r="H115" s="348"/>
      <c r="I115" s="397"/>
      <c r="J115" s="348"/>
      <c r="K115" s="348"/>
      <c r="L115" s="348"/>
      <c r="M115" s="348"/>
      <c r="N115" s="348"/>
      <c r="O115" s="348"/>
      <c r="P115" s="348"/>
      <c r="Q115" s="348"/>
      <c r="R115" s="348"/>
      <c r="S115" s="348"/>
      <c r="T115" s="348"/>
      <c r="U115" s="348"/>
      <c r="V115" s="348"/>
      <c r="W115" s="348"/>
      <c r="X115" s="348"/>
      <c r="Y115" s="348"/>
      <c r="Z115" s="348"/>
      <c r="AA115" s="348"/>
      <c r="AB115" s="348"/>
      <c r="AC115" s="348"/>
      <c r="AD115" s="348"/>
      <c r="AE115" s="348"/>
    </row>
    <row r="116">
      <c r="A116" s="376"/>
      <c r="B116" s="348"/>
      <c r="C116" s="348"/>
      <c r="D116" s="348"/>
      <c r="E116" s="348"/>
      <c r="F116" s="397"/>
      <c r="G116" s="348"/>
      <c r="H116" s="348"/>
      <c r="I116" s="397"/>
      <c r="J116" s="348"/>
      <c r="K116" s="348"/>
      <c r="L116" s="348"/>
      <c r="M116" s="348"/>
      <c r="N116" s="348"/>
      <c r="O116" s="348"/>
      <c r="P116" s="348"/>
      <c r="Q116" s="348"/>
      <c r="R116" s="348"/>
      <c r="S116" s="348"/>
      <c r="T116" s="348"/>
      <c r="U116" s="348"/>
      <c r="V116" s="348"/>
      <c r="W116" s="348"/>
      <c r="X116" s="348"/>
      <c r="Y116" s="348"/>
      <c r="Z116" s="348"/>
      <c r="AA116" s="348"/>
      <c r="AB116" s="348"/>
      <c r="AC116" s="348"/>
      <c r="AD116" s="348"/>
      <c r="AE116" s="348"/>
    </row>
    <row r="117">
      <c r="A117" s="376"/>
      <c r="B117" s="348"/>
      <c r="C117" s="348"/>
      <c r="D117" s="348"/>
      <c r="E117" s="377"/>
      <c r="F117" s="378"/>
      <c r="G117" s="377"/>
      <c r="H117" s="377"/>
      <c r="I117" s="378"/>
      <c r="J117" s="377"/>
      <c r="K117" s="348"/>
      <c r="L117" s="348"/>
      <c r="M117" s="348"/>
      <c r="N117" s="348"/>
      <c r="O117" s="348"/>
      <c r="P117" s="348"/>
      <c r="Q117" s="348"/>
      <c r="R117" s="348"/>
      <c r="S117" s="348"/>
      <c r="T117" s="348"/>
      <c r="U117" s="348"/>
      <c r="V117" s="348"/>
      <c r="W117" s="348"/>
      <c r="X117" s="348"/>
      <c r="Y117" s="348"/>
      <c r="Z117" s="348"/>
      <c r="AA117" s="348"/>
      <c r="AB117" s="348"/>
      <c r="AC117" s="348"/>
      <c r="AD117" s="348"/>
      <c r="AE117" s="348"/>
    </row>
    <row r="118">
      <c r="A118" s="440" t="str">
        <f>'V4_Result_30 Sep 2025'!A94</f>
        <v>margin_calls</v>
      </c>
      <c r="B118" s="348"/>
      <c r="C118" s="348"/>
      <c r="D118" s="348"/>
      <c r="E118" s="377"/>
      <c r="F118" s="378"/>
      <c r="G118" s="377"/>
      <c r="H118" s="377"/>
      <c r="I118" s="378"/>
      <c r="J118" s="377"/>
      <c r="K118" s="348"/>
      <c r="L118" s="348"/>
      <c r="M118" s="348"/>
      <c r="N118" s="348"/>
      <c r="O118" s="348"/>
      <c r="P118" s="348"/>
      <c r="Q118" s="348"/>
      <c r="R118" s="348"/>
      <c r="S118" s="348"/>
      <c r="T118" s="348"/>
      <c r="U118" s="348"/>
      <c r="V118" s="348"/>
      <c r="W118" s="348"/>
      <c r="X118" s="348"/>
      <c r="Y118" s="348"/>
      <c r="Z118" s="348"/>
      <c r="AA118" s="348"/>
      <c r="AB118" s="348"/>
      <c r="AC118" s="348"/>
      <c r="AD118" s="348"/>
      <c r="AE118" s="348"/>
    </row>
    <row r="119">
      <c r="A119" s="360" t="str">
        <f t="array" ref="A119:J119">TRANSPOSE('All Table_V4_Clean'!A302:A311)</f>
        <v>margin_call_id</v>
      </c>
      <c r="B119" s="364" t="s">
        <v>7</v>
      </c>
      <c r="C119" s="364" t="s">
        <v>663</v>
      </c>
      <c r="D119" s="380" t="s">
        <v>763</v>
      </c>
      <c r="E119" s="380" t="s">
        <v>843</v>
      </c>
      <c r="F119" s="344" t="s">
        <v>440</v>
      </c>
      <c r="G119" s="380" t="s">
        <v>441</v>
      </c>
      <c r="H119" s="380" t="s">
        <v>848</v>
      </c>
      <c r="I119" s="344" t="s">
        <v>548</v>
      </c>
      <c r="J119" s="380" t="s">
        <v>561</v>
      </c>
      <c r="K119" s="348"/>
      <c r="L119" s="348"/>
      <c r="M119" s="348"/>
      <c r="N119" s="348"/>
      <c r="O119" s="348"/>
      <c r="P119" s="348"/>
      <c r="Q119" s="348"/>
      <c r="R119" s="348"/>
      <c r="S119" s="348"/>
      <c r="T119" s="348"/>
      <c r="U119" s="348"/>
      <c r="V119" s="348"/>
      <c r="W119" s="348"/>
      <c r="X119" s="348"/>
      <c r="Y119" s="348"/>
      <c r="Z119" s="348"/>
      <c r="AA119" s="348"/>
      <c r="AB119" s="348"/>
      <c r="AC119" s="348"/>
      <c r="AD119" s="348"/>
      <c r="AE119" s="348"/>
    </row>
    <row r="120">
      <c r="A120" s="336">
        <f>RRP_1_V4_Sep25!B92</f>
        <v>1</v>
      </c>
      <c r="B120" s="353">
        <f>RRP_1_V4_Sep25!C92</f>
        <v>101</v>
      </c>
      <c r="C120" s="353">
        <f>RRP_1_V4_Sep25!D92</f>
        <v>70001</v>
      </c>
      <c r="D120" s="355">
        <f>RRP_1_V4_Sep25!E92</f>
        <v>45909</v>
      </c>
      <c r="E120" s="353" t="str">
        <f>RRP_1_V4_Sep25!F92</f>
        <v>THB</v>
      </c>
      <c r="F120" s="353" t="str">
        <f>RRP_1_V4_Sep25!G92</f>
        <v>CALL</v>
      </c>
      <c r="G120" s="346">
        <f>RRP_1_V4_Sep25!H92</f>
        <v>2100000</v>
      </c>
      <c r="H120" s="340">
        <f>RRP_1_V4_Sep25!I92</f>
        <v>45909.625</v>
      </c>
      <c r="I120" s="353" t="str">
        <f>RRP_1_V4_Sep25!J92</f>
        <v>Settled</v>
      </c>
      <c r="J120" s="340">
        <f>RRP_1_V4_Sep25!K92</f>
        <v>45909.625</v>
      </c>
      <c r="K120" s="397"/>
      <c r="L120" s="348"/>
      <c r="M120" s="348"/>
      <c r="N120" s="348"/>
      <c r="O120" s="348"/>
      <c r="P120" s="348"/>
      <c r="Q120" s="348"/>
      <c r="R120" s="348"/>
      <c r="S120" s="348"/>
      <c r="T120" s="348"/>
      <c r="U120" s="348"/>
      <c r="V120" s="348"/>
      <c r="W120" s="348"/>
      <c r="X120" s="348"/>
      <c r="Y120" s="348"/>
      <c r="Z120" s="348"/>
      <c r="AA120" s="348"/>
      <c r="AB120" s="348"/>
      <c r="AC120" s="348"/>
      <c r="AD120" s="348"/>
      <c r="AE120" s="348"/>
    </row>
    <row r="121">
      <c r="A121" s="336">
        <f>RRP_2_V4_Sep25!B92</f>
        <v>2</v>
      </c>
      <c r="B121" s="353">
        <f>RRP_2_V4_Sep25!C92</f>
        <v>102</v>
      </c>
      <c r="C121" s="353">
        <f>RRP_2_V4_Sep25!D92</f>
        <v>70002</v>
      </c>
      <c r="D121" s="355">
        <f>RRP_2_V4_Sep25!E92</f>
        <v>45930</v>
      </c>
      <c r="E121" s="353" t="str">
        <f>RRP_2_V4_Sep25!F92</f>
        <v>THB</v>
      </c>
      <c r="F121" s="353" t="str">
        <f>RRP_2_V4_Sep25!G92</f>
        <v>CALL</v>
      </c>
      <c r="G121" s="346">
        <f>RRP_2_V4_Sep25!H92</f>
        <v>5500000</v>
      </c>
      <c r="H121" s="340">
        <f>RRP_2_V4_Sep25!I92</f>
        <v>45930.625</v>
      </c>
      <c r="I121" s="353" t="str">
        <f>RRP_2_V4_Sep25!J92</f>
        <v>Settled</v>
      </c>
      <c r="J121" s="340">
        <f>RRP_2_V4_Sep25!K92</f>
        <v>45930.625</v>
      </c>
      <c r="K121" s="397"/>
      <c r="L121" s="348"/>
      <c r="M121" s="348"/>
      <c r="N121" s="348"/>
      <c r="O121" s="348"/>
      <c r="P121" s="348"/>
      <c r="Q121" s="348"/>
      <c r="R121" s="348"/>
      <c r="S121" s="348"/>
      <c r="T121" s="348"/>
      <c r="U121" s="348"/>
      <c r="V121" s="348"/>
      <c r="W121" s="348"/>
      <c r="X121" s="348"/>
      <c r="Y121" s="348"/>
      <c r="Z121" s="348"/>
      <c r="AA121" s="348"/>
      <c r="AB121" s="348"/>
      <c r="AC121" s="348"/>
      <c r="AD121" s="348"/>
      <c r="AE121" s="348"/>
    </row>
    <row r="122">
      <c r="A122" s="336">
        <f>Repo_2_V4_Sep25!B86</f>
        <v>3</v>
      </c>
      <c r="B122" s="353">
        <f>Repo_2_V4_Sep25!C86</f>
        <v>102</v>
      </c>
      <c r="C122" s="353">
        <f>Repo_2_V4_Sep25!D86</f>
        <v>70004</v>
      </c>
      <c r="D122" s="355">
        <f>Repo_2_V4_Sep25!E86</f>
        <v>45929</v>
      </c>
      <c r="E122" s="353" t="str">
        <f>Repo_2_V4_Sep25!F86</f>
        <v>THB</v>
      </c>
      <c r="F122" s="353" t="str">
        <f>Repo_2_V4_Sep25!G86</f>
        <v>RETURN</v>
      </c>
      <c r="G122" s="346">
        <f>Repo_2_V4_Sep25!H86</f>
        <v>600000</v>
      </c>
      <c r="H122" s="340">
        <f>Repo_2_V4_Sep25!I86</f>
        <v>45929.625</v>
      </c>
      <c r="I122" s="353" t="str">
        <f>Repo_2_V4_Sep25!J86</f>
        <v>Settled</v>
      </c>
      <c r="J122" s="340">
        <f>Repo_2_V4_Sep25!K86</f>
        <v>45929.625</v>
      </c>
      <c r="K122" s="397"/>
      <c r="L122" s="348"/>
      <c r="M122" s="348"/>
      <c r="N122" s="348"/>
      <c r="O122" s="348"/>
      <c r="P122" s="348"/>
      <c r="Q122" s="348"/>
      <c r="R122" s="348"/>
      <c r="S122" s="348"/>
      <c r="T122" s="348"/>
      <c r="U122" s="348"/>
      <c r="V122" s="348"/>
      <c r="W122" s="348"/>
      <c r="X122" s="348"/>
      <c r="Y122" s="348"/>
      <c r="Z122" s="348"/>
      <c r="AA122" s="348"/>
      <c r="AB122" s="348"/>
      <c r="AC122" s="348"/>
      <c r="AD122" s="348"/>
      <c r="AE122" s="348"/>
    </row>
    <row r="123">
      <c r="A123" s="376"/>
      <c r="B123" s="348"/>
      <c r="C123" s="348"/>
      <c r="D123" s="348"/>
      <c r="E123" s="377"/>
      <c r="F123" s="378"/>
      <c r="G123" s="377"/>
      <c r="H123" s="377"/>
      <c r="I123" s="378"/>
      <c r="J123" s="377"/>
      <c r="K123" s="348"/>
      <c r="L123" s="348"/>
      <c r="M123" s="348"/>
      <c r="N123" s="348"/>
      <c r="O123" s="348"/>
      <c r="P123" s="348"/>
      <c r="Q123" s="348"/>
      <c r="R123" s="348"/>
      <c r="S123" s="348"/>
      <c r="T123" s="348"/>
      <c r="U123" s="348"/>
      <c r="V123" s="348"/>
      <c r="W123" s="348"/>
      <c r="X123" s="348"/>
      <c r="Y123" s="348"/>
      <c r="Z123" s="348"/>
      <c r="AA123" s="348"/>
      <c r="AB123" s="348"/>
      <c r="AC123" s="348"/>
      <c r="AD123" s="348"/>
      <c r="AE123" s="348"/>
    </row>
    <row r="124">
      <c r="A124" s="376"/>
      <c r="B124" s="348"/>
      <c r="C124" s="348"/>
      <c r="D124" s="348"/>
      <c r="E124" s="377"/>
      <c r="F124" s="378"/>
      <c r="G124" s="377"/>
      <c r="H124" s="377"/>
      <c r="I124" s="378"/>
      <c r="J124" s="377"/>
      <c r="K124" s="348"/>
      <c r="L124" s="348"/>
      <c r="M124" s="348"/>
      <c r="N124" s="348"/>
      <c r="O124" s="348"/>
      <c r="P124" s="348"/>
      <c r="Q124" s="348"/>
      <c r="R124" s="348"/>
      <c r="S124" s="348"/>
      <c r="T124" s="348"/>
      <c r="U124" s="348"/>
      <c r="V124" s="348"/>
      <c r="W124" s="348"/>
      <c r="X124" s="348"/>
      <c r="Y124" s="348"/>
      <c r="Z124" s="348"/>
      <c r="AA124" s="348"/>
      <c r="AB124" s="348"/>
      <c r="AC124" s="348"/>
      <c r="AD124" s="348"/>
      <c r="AE124" s="348"/>
    </row>
    <row r="125">
      <c r="A125" s="440" t="str">
        <f>'V4_Result_30 Sep 2025'!A101</f>
        <v>cash_margin_movements</v>
      </c>
      <c r="B125" s="348"/>
      <c r="C125" s="348"/>
      <c r="D125" s="348"/>
      <c r="E125" s="377"/>
      <c r="F125" s="378"/>
      <c r="G125" s="377"/>
      <c r="H125" s="377"/>
      <c r="I125" s="378"/>
      <c r="J125" s="377"/>
      <c r="K125" s="348"/>
      <c r="L125" s="348"/>
      <c r="M125" s="348"/>
      <c r="N125" s="348"/>
      <c r="O125" s="348"/>
      <c r="P125" s="348"/>
      <c r="Q125" s="348"/>
      <c r="R125" s="348"/>
      <c r="S125" s="348"/>
      <c r="T125" s="348"/>
      <c r="U125" s="348"/>
      <c r="V125" s="348"/>
      <c r="W125" s="348"/>
      <c r="X125" s="348"/>
      <c r="Y125" s="348"/>
      <c r="Z125" s="348"/>
      <c r="AA125" s="348"/>
      <c r="AB125" s="348"/>
      <c r="AC125" s="348"/>
      <c r="AD125" s="348"/>
      <c r="AE125" s="348"/>
    </row>
    <row r="126">
      <c r="A126" s="385" t="str">
        <f t="array" ref="A126:R126">TRANSPOSE('All Table_V4_Clean'!A317:A334)</f>
        <v>cash_margin_movement_id</v>
      </c>
      <c r="B126" s="386" t="s">
        <v>720</v>
      </c>
      <c r="C126" s="386" t="s">
        <v>7</v>
      </c>
      <c r="D126" s="386" t="s">
        <v>663</v>
      </c>
      <c r="E126" s="386" t="s">
        <v>843</v>
      </c>
      <c r="F126" s="387" t="s">
        <v>863</v>
      </c>
      <c r="G126" s="386" t="s">
        <v>444</v>
      </c>
      <c r="H126" s="386" t="s">
        <v>869</v>
      </c>
      <c r="I126" s="387" t="s">
        <v>585</v>
      </c>
      <c r="J126" s="386" t="s">
        <v>561</v>
      </c>
      <c r="K126" s="386" t="s">
        <v>875</v>
      </c>
      <c r="L126" s="386" t="s">
        <v>879</v>
      </c>
      <c r="M126" s="386" t="s">
        <v>882</v>
      </c>
      <c r="N126" s="386" t="s">
        <v>885</v>
      </c>
      <c r="O126" s="386" t="s">
        <v>890</v>
      </c>
      <c r="P126" s="386" t="s">
        <v>894</v>
      </c>
      <c r="Q126" s="386" t="s">
        <v>897</v>
      </c>
      <c r="R126" s="386" t="s">
        <v>900</v>
      </c>
      <c r="S126" s="348"/>
      <c r="T126" s="348"/>
      <c r="U126" s="348"/>
      <c r="V126" s="348"/>
      <c r="W126" s="348"/>
      <c r="X126" s="348"/>
      <c r="Y126" s="348"/>
      <c r="Z126" s="348"/>
      <c r="AA126" s="348"/>
      <c r="AB126" s="348"/>
      <c r="AC126" s="348"/>
      <c r="AD126" s="348"/>
      <c r="AE126" s="348"/>
    </row>
    <row r="127">
      <c r="A127" s="388">
        <f>RRP_1_V4_Sep25!B137</f>
        <v>1</v>
      </c>
      <c r="B127" s="388">
        <f>RRP_1_V4_Sep25!C137</f>
        <v>1</v>
      </c>
      <c r="C127" s="388">
        <f>RRP_1_V4_Sep25!D137</f>
        <v>101</v>
      </c>
      <c r="D127" s="388">
        <f>RRP_1_V4_Sep25!E137</f>
        <v>70001</v>
      </c>
      <c r="E127" s="388" t="str">
        <f>RRP_1_V4_Sep25!F137</f>
        <v>THB</v>
      </c>
      <c r="F127" s="388" t="str">
        <f>RRP_1_V4_Sep25!G137</f>
        <v>RECEIVE</v>
      </c>
      <c r="G127" s="389">
        <f>RRP_1_V4_Sep25!H137</f>
        <v>2100000</v>
      </c>
      <c r="H127" s="389">
        <f>RRP_1_V4_Sep25!I137</f>
        <v>2100000</v>
      </c>
      <c r="I127" s="390">
        <f>RRP_1_V4_Sep25!J137</f>
        <v>45909</v>
      </c>
      <c r="J127" s="391">
        <f>RRP_1_V4_Sep25!K137</f>
        <v>45909.625</v>
      </c>
      <c r="K127" s="388" t="str">
        <f>RRP_1_V4_Sep25!L137</f>
        <v>IB-MARGIN-BBL-001</v>
      </c>
      <c r="L127" s="389" t="str">
        <f>RRP_1_V4_Sep25!M137</f>
        <v/>
      </c>
      <c r="M127" s="389" t="str">
        <f>RRP_1_V4_Sep25!N137</f>
        <v/>
      </c>
      <c r="N127" s="388" t="str">
        <f>RRP_1_V4_Sep25!O137</f>
        <v/>
      </c>
      <c r="O127" s="393" t="str">
        <f>RRP_1_V4_Sep25!P137</f>
        <v/>
      </c>
      <c r="P127" s="388" t="str">
        <f>RRP_1_V4_Sep25!Q137</f>
        <v/>
      </c>
      <c r="Q127" s="394" t="str">
        <f>RRP_1_V4_Sep25!R137</f>
        <v/>
      </c>
      <c r="R127" s="388" t="str">
        <f>RRP_1_V4_Sep25!S137</f>
        <v>NONE</v>
      </c>
      <c r="S127" s="348"/>
      <c r="T127" s="348"/>
      <c r="U127" s="348"/>
      <c r="V127" s="348"/>
      <c r="W127" s="348"/>
      <c r="X127" s="348"/>
      <c r="Y127" s="348"/>
      <c r="Z127" s="348"/>
      <c r="AA127" s="348"/>
      <c r="AB127" s="348"/>
      <c r="AC127" s="348"/>
      <c r="AD127" s="348"/>
      <c r="AE127" s="348"/>
    </row>
    <row r="128">
      <c r="A128" s="388">
        <f>RRP_1_V4_Sep25!B138</f>
        <v>2</v>
      </c>
      <c r="B128" s="388">
        <f>RRP_1_V4_Sep25!C138</f>
        <v>1</v>
      </c>
      <c r="C128" s="388">
        <f>RRP_1_V4_Sep25!D138</f>
        <v>101</v>
      </c>
      <c r="D128" s="388">
        <f>RRP_1_V4_Sep25!E138</f>
        <v>70001</v>
      </c>
      <c r="E128" s="388" t="str">
        <f>RRP_1_V4_Sep25!F138</f>
        <v>THB</v>
      </c>
      <c r="F128" s="388" t="str">
        <f>RRP_1_V4_Sep25!G138</f>
        <v>PAY</v>
      </c>
      <c r="G128" s="389">
        <f>RRP_1_V4_Sep25!H138</f>
        <v>-2100000</v>
      </c>
      <c r="H128" s="389">
        <f>RRP_1_V4_Sep25!I138</f>
        <v>0</v>
      </c>
      <c r="I128" s="390">
        <f>RRP_1_V4_Sep25!J138</f>
        <v>45915</v>
      </c>
      <c r="J128" s="391">
        <f>RRP_1_V4_Sep25!K138</f>
        <v>45915.41667</v>
      </c>
      <c r="K128" s="388" t="str">
        <f>RRP_1_V4_Sep25!L138</f>
        <v>IB-MARGIN-BBL-001</v>
      </c>
      <c r="L128" s="389" t="str">
        <f>RRP_1_V4_Sep25!M138</f>
        <v/>
      </c>
      <c r="M128" s="389" t="str">
        <f>RRP_1_V4_Sep25!N138</f>
        <v/>
      </c>
      <c r="N128" s="389" t="str">
        <f>RRP_1_V4_Sep25!O138</f>
        <v/>
      </c>
      <c r="O128" s="389" t="str">
        <f>RRP_1_V4_Sep25!P138</f>
        <v/>
      </c>
      <c r="P128" s="389" t="str">
        <f>RRP_1_V4_Sep25!Q138</f>
        <v/>
      </c>
      <c r="Q128" s="389" t="str">
        <f>RRP_1_V4_Sep25!R138</f>
        <v/>
      </c>
      <c r="R128" s="392" t="str">
        <f>RRP_1_V4_Sep25!S138</f>
        <v>NONE</v>
      </c>
      <c r="S128" s="348"/>
      <c r="T128" s="348"/>
      <c r="U128" s="348"/>
      <c r="V128" s="348"/>
      <c r="W128" s="348"/>
      <c r="X128" s="348"/>
      <c r="Y128" s="348"/>
      <c r="Z128" s="348"/>
      <c r="AA128" s="348"/>
      <c r="AB128" s="348"/>
      <c r="AC128" s="348"/>
      <c r="AD128" s="348"/>
      <c r="AE128" s="348"/>
    </row>
    <row r="129">
      <c r="A129" s="388">
        <f>RRP_2_V4_Sep25!B143</f>
        <v>3</v>
      </c>
      <c r="B129" s="388">
        <f>RRP_2_V4_Sep25!C143</f>
        <v>2</v>
      </c>
      <c r="C129" s="388">
        <f>RRP_2_V4_Sep25!D143</f>
        <v>102</v>
      </c>
      <c r="D129" s="388">
        <f>RRP_2_V4_Sep25!E143</f>
        <v>70002</v>
      </c>
      <c r="E129" s="388" t="str">
        <f>RRP_2_V4_Sep25!F143</f>
        <v>THB</v>
      </c>
      <c r="F129" s="388" t="str">
        <f>RRP_2_V4_Sep25!G143</f>
        <v>RECEIVE</v>
      </c>
      <c r="G129" s="389">
        <f>RRP_2_V4_Sep25!H143</f>
        <v>5500000</v>
      </c>
      <c r="H129" s="389">
        <f>RRP_2_V4_Sep25!I143</f>
        <v>5500000</v>
      </c>
      <c r="I129" s="390">
        <f>RRP_2_V4_Sep25!J143</f>
        <v>45930</v>
      </c>
      <c r="J129" s="391">
        <f>RRP_2_V4_Sep25!K143</f>
        <v>45930.625</v>
      </c>
      <c r="K129" s="388" t="str">
        <f>RRP_2_V4_Sep25!L143</f>
        <v>IB-MARGIN-KBANK-001</v>
      </c>
      <c r="L129" s="389" t="str">
        <f>RRP_2_V4_Sep25!M143</f>
        <v/>
      </c>
      <c r="M129" s="389" t="str">
        <f>RRP_2_V4_Sep25!N143</f>
        <v/>
      </c>
      <c r="N129" s="388" t="str">
        <f>RRP_2_V4_Sep25!O143</f>
        <v/>
      </c>
      <c r="O129" s="393" t="str">
        <f>RRP_2_V4_Sep25!P143</f>
        <v/>
      </c>
      <c r="P129" s="388" t="str">
        <f>RRP_2_V4_Sep25!Q143</f>
        <v/>
      </c>
      <c r="Q129" s="394" t="str">
        <f>RRP_2_V4_Sep25!R143</f>
        <v/>
      </c>
      <c r="R129" s="388" t="str">
        <f>RRP_2_V4_Sep25!S143</f>
        <v>NONE</v>
      </c>
      <c r="S129" s="348"/>
      <c r="T129" s="348"/>
      <c r="U129" s="348"/>
      <c r="V129" s="348"/>
      <c r="W129" s="348"/>
      <c r="X129" s="348"/>
      <c r="Y129" s="348"/>
      <c r="Z129" s="348"/>
      <c r="AA129" s="348"/>
      <c r="AB129" s="348"/>
      <c r="AC129" s="348"/>
      <c r="AD129" s="348"/>
      <c r="AE129" s="348"/>
    </row>
    <row r="130">
      <c r="A130" s="388">
        <f>Repo_2_V4_Sep25!B126</f>
        <v>4</v>
      </c>
      <c r="B130" s="388">
        <f>Repo_2_V4_Sep25!C126</f>
        <v>3</v>
      </c>
      <c r="C130" s="388">
        <f>Repo_2_V4_Sep25!D126</f>
        <v>102</v>
      </c>
      <c r="D130" s="388">
        <f>Repo_2_V4_Sep25!E126</f>
        <v>70004</v>
      </c>
      <c r="E130" s="388" t="str">
        <f>Repo_2_V4_Sep25!F126</f>
        <v>THB</v>
      </c>
      <c r="F130" s="388" t="str">
        <f>Repo_2_V4_Sep25!G126</f>
        <v>PAY</v>
      </c>
      <c r="G130" s="389">
        <f>Repo_2_V4_Sep25!H126</f>
        <v>-600000</v>
      </c>
      <c r="H130" s="389">
        <f>Repo_2_V4_Sep25!I126</f>
        <v>-600000</v>
      </c>
      <c r="I130" s="390">
        <f>Repo_2_V4_Sep25!J126</f>
        <v>45929</v>
      </c>
      <c r="J130" s="391">
        <f>Repo_2_V4_Sep25!K126</f>
        <v>45929.84375</v>
      </c>
      <c r="K130" s="388" t="str">
        <f>Repo_2_V4_Sep25!L126</f>
        <v>MRGN_THSCCB03</v>
      </c>
      <c r="L130" s="389" t="str">
        <f>Repo_2_V4_Sep25!M126</f>
        <v/>
      </c>
      <c r="M130" s="389" t="str">
        <f>Repo_2_V4_Sep25!N126</f>
        <v/>
      </c>
      <c r="N130" s="388" t="str">
        <f>Repo_2_V4_Sep25!O126</f>
        <v/>
      </c>
      <c r="O130" s="393" t="str">
        <f>Repo_2_V4_Sep25!P126</f>
        <v/>
      </c>
      <c r="P130" s="388" t="str">
        <f>Repo_2_V4_Sep25!Q126</f>
        <v/>
      </c>
      <c r="Q130" s="394" t="str">
        <f>Repo_2_V4_Sep25!R126</f>
        <v/>
      </c>
      <c r="R130" s="388" t="str">
        <f>Repo_2_V4_Sep25!S126</f>
        <v>NONE</v>
      </c>
      <c r="S130" s="348"/>
      <c r="T130" s="348"/>
      <c r="U130" s="348"/>
      <c r="V130" s="348"/>
      <c r="W130" s="348"/>
      <c r="X130" s="348"/>
      <c r="Y130" s="348"/>
      <c r="Z130" s="348"/>
      <c r="AA130" s="348"/>
      <c r="AB130" s="348"/>
      <c r="AC130" s="348"/>
      <c r="AD130" s="348"/>
      <c r="AE130" s="348"/>
    </row>
    <row r="131">
      <c r="A131" s="388">
        <f>Repo_2_V4_Sep25!B134</f>
        <v>5</v>
      </c>
      <c r="B131" s="388">
        <f>Repo_2_V4_Sep25!C134</f>
        <v>3</v>
      </c>
      <c r="C131" s="388">
        <f>Repo_2_V4_Sep25!D134</f>
        <v>102</v>
      </c>
      <c r="D131" s="388">
        <f>Repo_2_V4_Sep25!E134</f>
        <v>70004</v>
      </c>
      <c r="E131" s="388" t="str">
        <f>Repo_2_V4_Sep25!F134</f>
        <v>THB</v>
      </c>
      <c r="F131" s="388" t="str">
        <f>Repo_2_V4_Sep25!G134</f>
        <v>RECEIVE</v>
      </c>
      <c r="G131" s="389">
        <f>Repo_2_V4_Sep25!H134</f>
        <v>600000</v>
      </c>
      <c r="H131" s="389">
        <f>Repo_2_V4_Sep25!I134</f>
        <v>0</v>
      </c>
      <c r="I131" s="390">
        <f>Repo_2_V4_Sep25!J134</f>
        <v>45933</v>
      </c>
      <c r="J131" s="391">
        <f>Repo_2_V4_Sep25!K134</f>
        <v>45933.41667</v>
      </c>
      <c r="K131" s="388" t="str">
        <f>Repo_2_V4_Sep25!L134</f>
        <v>MRGN_THSCCB03</v>
      </c>
      <c r="L131" s="389">
        <f>Repo_2_V4_Sep25!M134</f>
        <v>24.65753425</v>
      </c>
      <c r="M131" s="389">
        <f>Repo_2_V4_Sep25!N134</f>
        <v>98.63013699</v>
      </c>
      <c r="N131" s="388" t="str">
        <f>Repo_2_V4_Sep25!O134</f>
        <v>TH_MPC</v>
      </c>
      <c r="O131" s="393">
        <f>Repo_2_V4_Sep25!P134</f>
        <v>1.5</v>
      </c>
      <c r="P131" s="388" t="str">
        <f>Repo_2_V4_Sep25!Q134</f>
        <v>ACT/365</v>
      </c>
      <c r="Q131" s="394">
        <f>Repo_2_V4_Sep25!R134</f>
        <v>4</v>
      </c>
      <c r="R131" s="388" t="str">
        <f>Repo_2_V4_Sep25!S134</f>
        <v>RECEIVABLE</v>
      </c>
      <c r="S131" s="348"/>
      <c r="T131" s="348"/>
      <c r="U131" s="348"/>
      <c r="V131" s="348"/>
      <c r="W131" s="348"/>
      <c r="X131" s="348"/>
      <c r="Y131" s="348"/>
      <c r="Z131" s="348"/>
      <c r="AA131" s="348"/>
      <c r="AB131" s="348"/>
      <c r="AC131" s="348"/>
      <c r="AD131" s="348"/>
      <c r="AE131" s="348"/>
    </row>
    <row r="132">
      <c r="A132" s="376"/>
      <c r="B132" s="348"/>
      <c r="C132" s="348"/>
      <c r="D132" s="348"/>
      <c r="E132" s="377"/>
      <c r="F132" s="378"/>
      <c r="G132" s="377"/>
      <c r="H132" s="377"/>
      <c r="I132" s="378"/>
      <c r="J132" s="377"/>
      <c r="K132" s="348"/>
      <c r="L132" s="348"/>
      <c r="M132" s="348"/>
      <c r="N132" s="348"/>
      <c r="O132" s="348"/>
      <c r="P132" s="348"/>
      <c r="Q132" s="348"/>
      <c r="R132" s="348"/>
      <c r="S132" s="348"/>
      <c r="T132" s="348"/>
      <c r="U132" s="348"/>
      <c r="V132" s="348"/>
      <c r="W132" s="348"/>
      <c r="X132" s="348"/>
      <c r="Y132" s="348"/>
      <c r="Z132" s="348"/>
      <c r="AA132" s="348"/>
      <c r="AB132" s="348"/>
      <c r="AC132" s="348"/>
      <c r="AD132" s="348"/>
      <c r="AE132" s="348"/>
    </row>
    <row r="133">
      <c r="A133" s="376"/>
      <c r="B133" s="348"/>
      <c r="C133" s="348"/>
      <c r="D133" s="348"/>
      <c r="E133" s="377"/>
      <c r="F133" s="378"/>
      <c r="G133" s="377"/>
      <c r="H133" s="377"/>
      <c r="I133" s="378"/>
      <c r="J133" s="377"/>
      <c r="K133" s="348"/>
      <c r="L133" s="348"/>
      <c r="M133" s="348"/>
      <c r="N133" s="348"/>
      <c r="O133" s="348"/>
      <c r="P133" s="348"/>
      <c r="Q133" s="348"/>
      <c r="R133" s="348"/>
      <c r="S133" s="348"/>
      <c r="T133" s="348"/>
      <c r="U133" s="348"/>
      <c r="V133" s="348"/>
      <c r="W133" s="348"/>
      <c r="X133" s="348"/>
      <c r="Y133" s="348"/>
      <c r="Z133" s="348"/>
      <c r="AA133" s="348"/>
      <c r="AB133" s="348"/>
      <c r="AC133" s="348"/>
      <c r="AD133" s="348"/>
      <c r="AE133" s="348"/>
    </row>
    <row r="134">
      <c r="A134" s="440" t="str">
        <f>'V4_Result_30 Sep 2025'!A109</f>
        <v>position_costing</v>
      </c>
      <c r="B134" s="348"/>
      <c r="C134" s="348"/>
      <c r="D134" s="348"/>
      <c r="E134" s="377"/>
      <c r="F134" s="378"/>
      <c r="G134" s="377"/>
      <c r="H134" s="377"/>
      <c r="I134" s="378"/>
      <c r="J134" s="377"/>
      <c r="K134" s="348"/>
      <c r="L134" s="348"/>
      <c r="M134" s="348"/>
      <c r="N134" s="348"/>
      <c r="O134" s="348"/>
      <c r="P134" s="348"/>
      <c r="Q134" s="348"/>
      <c r="R134" s="348"/>
      <c r="S134" s="348"/>
      <c r="T134" s="348"/>
      <c r="U134" s="348"/>
      <c r="V134" s="348"/>
      <c r="W134" s="348"/>
      <c r="X134" s="348"/>
      <c r="Y134" s="348"/>
      <c r="Z134" s="348"/>
      <c r="AA134" s="348"/>
      <c r="AB134" s="348"/>
      <c r="AC134" s="348"/>
      <c r="AD134" s="348"/>
      <c r="AE134" s="348"/>
    </row>
    <row r="135">
      <c r="A135" s="333" t="str">
        <f t="array" ref="A135:I135">TRANSPOSE('All Table_V4_Clean'!A272:A280)</f>
        <v>costing_id</v>
      </c>
      <c r="B135" s="334" t="s">
        <v>765</v>
      </c>
      <c r="C135" s="334" t="s">
        <v>802</v>
      </c>
      <c r="D135" s="334" t="s">
        <v>805</v>
      </c>
      <c r="E135" s="334" t="s">
        <v>808</v>
      </c>
      <c r="F135" s="334" t="s">
        <v>810</v>
      </c>
      <c r="G135" s="334" t="s">
        <v>812</v>
      </c>
      <c r="H135" s="334" t="s">
        <v>814</v>
      </c>
      <c r="I135" s="334" t="s">
        <v>816</v>
      </c>
      <c r="J135" s="348"/>
      <c r="K135" s="348"/>
      <c r="L135" s="348"/>
      <c r="M135" s="348"/>
      <c r="N135" s="348"/>
      <c r="O135" s="348"/>
      <c r="P135" s="348"/>
      <c r="Q135" s="348"/>
      <c r="R135" s="348"/>
      <c r="S135" s="348"/>
      <c r="T135" s="348"/>
      <c r="U135" s="348"/>
      <c r="V135" s="348"/>
      <c r="W135" s="348"/>
      <c r="X135" s="348"/>
      <c r="Y135" s="348"/>
      <c r="Z135" s="348"/>
      <c r="AA135" s="348"/>
      <c r="AB135" s="348"/>
      <c r="AC135" s="348"/>
      <c r="AD135" s="348"/>
      <c r="AE135" s="348"/>
    </row>
    <row r="136">
      <c r="A136" s="336">
        <f>'Bond Buy-Sell_V4_Sep25 + Oct25'!A176</f>
        <v>1</v>
      </c>
      <c r="B136" s="363">
        <f>'Bond Buy-Sell_V4_Sep25 + Oct25'!B176</f>
        <v>1</v>
      </c>
      <c r="C136" s="363" t="str">
        <f>'Bond Buy-Sell_V4_Sep25 + Oct25'!C176</f>
        <v>WAC</v>
      </c>
      <c r="D136" s="358">
        <f>'Bond Buy-Sell_V4_Sep25 + Oct25'!D176</f>
        <v>101.7295024</v>
      </c>
      <c r="E136" s="346">
        <f>'Bond Buy-Sell_V4_Sep25 + Oct25'!E176</f>
        <v>152594253.7</v>
      </c>
      <c r="F136" s="346">
        <f>'Bond Buy-Sell_V4_Sep25 + Oct25'!F176</f>
        <v>150000000</v>
      </c>
      <c r="G136" s="346">
        <f>'Bond Buy-Sell_V4_Sep25 + Oct25'!G176</f>
        <v>100000000</v>
      </c>
      <c r="H136" s="346">
        <f>'Bond Buy-Sell_V4_Sep25 + Oct25'!H176</f>
        <v>-512562.3333</v>
      </c>
      <c r="I136" s="337">
        <f>'Bond Buy-Sell_V4_Sep25 + Oct25'!I176</f>
        <v>45917</v>
      </c>
      <c r="J136" s="397"/>
      <c r="K136" s="348"/>
      <c r="L136" s="348"/>
      <c r="M136" s="348"/>
      <c r="N136" s="348"/>
      <c r="O136" s="348"/>
      <c r="P136" s="348"/>
      <c r="Q136" s="348"/>
      <c r="R136" s="348"/>
      <c r="S136" s="348"/>
      <c r="T136" s="348"/>
      <c r="U136" s="348"/>
      <c r="V136" s="348"/>
      <c r="W136" s="348"/>
      <c r="X136" s="348"/>
      <c r="Y136" s="348"/>
      <c r="Z136" s="348"/>
      <c r="AA136" s="348"/>
      <c r="AB136" s="348"/>
      <c r="AC136" s="348"/>
      <c r="AD136" s="348"/>
      <c r="AE136" s="348"/>
    </row>
    <row r="137">
      <c r="A137" s="336">
        <f>'Bond sell_1_V4_Oct25'!B60</f>
        <v>2</v>
      </c>
      <c r="B137" s="363">
        <f>'Bond sell_1_V4_Oct25'!C60</f>
        <v>2</v>
      </c>
      <c r="C137" s="363" t="str">
        <f>'Bond sell_1_V4_Oct25'!D60</f>
        <v>WAC</v>
      </c>
      <c r="D137" s="358">
        <f>'Bond sell_1_V4_Oct25'!E60</f>
        <v>100.264871</v>
      </c>
      <c r="E137" s="346">
        <f>'Bond sell_1_V4_Oct25'!F60</f>
        <v>10026487100</v>
      </c>
      <c r="F137" s="346">
        <f>'Bond sell_1_V4_Oct25'!G60</f>
        <v>100000000</v>
      </c>
      <c r="G137" s="346">
        <f>'Bond sell_1_V4_Oct25'!H60</f>
        <v>50000000</v>
      </c>
      <c r="H137" s="346">
        <f>'Bond sell_1_V4_Oct25'!I60</f>
        <v>-32435.5</v>
      </c>
      <c r="I137" s="337">
        <f>'Bond sell_1_V4_Oct25'!J60</f>
        <v>45952</v>
      </c>
      <c r="J137" s="397"/>
      <c r="K137" s="348"/>
      <c r="L137" s="348"/>
      <c r="M137" s="348"/>
      <c r="N137" s="348"/>
      <c r="O137" s="348"/>
      <c r="P137" s="348"/>
      <c r="Q137" s="348"/>
      <c r="R137" s="348"/>
      <c r="S137" s="348"/>
      <c r="T137" s="348"/>
      <c r="U137" s="348"/>
      <c r="V137" s="348"/>
      <c r="W137" s="348"/>
      <c r="X137" s="348"/>
      <c r="Y137" s="348"/>
      <c r="Z137" s="348"/>
      <c r="AA137" s="348"/>
      <c r="AB137" s="348"/>
      <c r="AC137" s="348"/>
      <c r="AD137" s="348"/>
      <c r="AE137" s="348"/>
    </row>
    <row r="138">
      <c r="A138" s="376"/>
      <c r="B138" s="348"/>
      <c r="C138" s="348"/>
      <c r="D138" s="348"/>
      <c r="E138" s="397"/>
      <c r="F138" s="348"/>
      <c r="G138" s="348"/>
      <c r="H138" s="397"/>
      <c r="I138" s="348"/>
      <c r="J138" s="348"/>
      <c r="K138" s="348"/>
      <c r="L138" s="348"/>
      <c r="M138" s="348"/>
      <c r="N138" s="348"/>
      <c r="O138" s="348"/>
      <c r="P138" s="348"/>
      <c r="Q138" s="348"/>
      <c r="R138" s="348"/>
      <c r="S138" s="348"/>
      <c r="T138" s="348"/>
      <c r="U138" s="348"/>
      <c r="V138" s="348"/>
      <c r="W138" s="348"/>
      <c r="X138" s="348"/>
      <c r="Y138" s="348"/>
      <c r="Z138" s="348"/>
      <c r="AA138" s="348"/>
      <c r="AB138" s="348"/>
      <c r="AC138" s="348"/>
      <c r="AD138" s="348"/>
      <c r="AE138" s="348"/>
    </row>
    <row r="139">
      <c r="A139" s="440" t="str">
        <f>'V4_Result_30 Sep 2025'!A113</f>
        <v>position_realization_events</v>
      </c>
      <c r="B139" s="348"/>
      <c r="C139" s="348"/>
      <c r="D139" s="348"/>
      <c r="E139" s="348"/>
      <c r="F139" s="397"/>
      <c r="G139" s="348"/>
      <c r="H139" s="348"/>
      <c r="I139" s="397"/>
      <c r="J139" s="348"/>
      <c r="K139" s="348"/>
      <c r="L139" s="348"/>
      <c r="M139" s="348"/>
      <c r="N139" s="348"/>
      <c r="O139" s="348"/>
      <c r="P139" s="348"/>
      <c r="Q139" s="348"/>
      <c r="R139" s="348"/>
      <c r="S139" s="348"/>
      <c r="T139" s="348"/>
      <c r="U139" s="348"/>
      <c r="V139" s="348"/>
      <c r="W139" s="348"/>
      <c r="X139" s="348"/>
      <c r="Y139" s="348"/>
      <c r="Z139" s="348"/>
      <c r="AA139" s="348"/>
      <c r="AB139" s="348"/>
      <c r="AC139" s="348"/>
      <c r="AD139" s="348"/>
      <c r="AE139" s="348"/>
    </row>
    <row r="140">
      <c r="A140" s="360" t="str">
        <f t="array" ref="A140:K140">TRANSPOSE('All Table_V4_Clean'!A286:A296)</f>
        <v>realization_id</v>
      </c>
      <c r="B140" s="380" t="s">
        <v>765</v>
      </c>
      <c r="C140" s="380" t="s">
        <v>732</v>
      </c>
      <c r="D140" s="380" t="s">
        <v>824</v>
      </c>
      <c r="E140" s="380" t="s">
        <v>826</v>
      </c>
      <c r="F140" s="380" t="s">
        <v>429</v>
      </c>
      <c r="G140" s="380" t="s">
        <v>805</v>
      </c>
      <c r="H140" s="380" t="s">
        <v>831</v>
      </c>
      <c r="I140" s="380" t="s">
        <v>446</v>
      </c>
      <c r="J140" s="380" t="s">
        <v>835</v>
      </c>
      <c r="K140" s="456" t="s">
        <v>597</v>
      </c>
      <c r="L140" s="348"/>
      <c r="M140" s="348"/>
      <c r="N140" s="348"/>
      <c r="O140" s="348"/>
      <c r="P140" s="348"/>
      <c r="Q140" s="348"/>
      <c r="R140" s="348"/>
      <c r="S140" s="348"/>
      <c r="T140" s="348"/>
      <c r="U140" s="348"/>
      <c r="V140" s="348"/>
      <c r="W140" s="348"/>
      <c r="X140" s="348"/>
      <c r="Y140" s="348"/>
      <c r="Z140" s="348"/>
      <c r="AA140" s="348"/>
      <c r="AB140" s="348"/>
      <c r="AC140" s="348"/>
      <c r="AD140" s="348"/>
      <c r="AE140" s="348"/>
    </row>
    <row r="141">
      <c r="A141" s="336">
        <f>'Bond Buy-Sell_V4_Sep25 + Oct25'!A137</f>
        <v>1</v>
      </c>
      <c r="B141" s="363">
        <f>'Bond Buy-Sell_V4_Sep25 + Oct25'!B137</f>
        <v>1</v>
      </c>
      <c r="C141" s="363">
        <f>'Bond Buy-Sell_V4_Sep25 + Oct25'!C137</f>
        <v>90003</v>
      </c>
      <c r="D141" s="337">
        <f>'Bond Buy-Sell_V4_Sep25 + Oct25'!D137</f>
        <v>45915</v>
      </c>
      <c r="E141" s="346">
        <f>'Bond Buy-Sell_V4_Sep25 + Oct25'!E137</f>
        <v>100000000</v>
      </c>
      <c r="F141" s="358">
        <f>'Bond Buy-Sell_V4_Sep25 + Oct25'!F137</f>
        <v>100.775945</v>
      </c>
      <c r="G141" s="358">
        <f>'Bond Buy-Sell_V4_Sep25 + Oct25'!G137</f>
        <v>101.2885073</v>
      </c>
      <c r="H141" s="346">
        <f>'Bond Buy-Sell_V4_Sep25 + Oct25'!H137</f>
        <v>-512562.3333</v>
      </c>
      <c r="I141" s="346">
        <f>'Bond Buy-Sell_V4_Sep25 + Oct25'!I137</f>
        <v>757315</v>
      </c>
      <c r="J141" s="363" t="str">
        <f>'Bond Buy-Sell_V4_Sep25 + Oct25'!J137</f>
        <v>WAC</v>
      </c>
      <c r="K141" s="340">
        <f>'Bond Buy-Sell_V4_Sep25 + Oct25'!K137</f>
        <v>45915.70833</v>
      </c>
      <c r="L141" s="397"/>
      <c r="M141" s="348"/>
      <c r="N141" s="348"/>
      <c r="O141" s="348"/>
      <c r="P141" s="348"/>
      <c r="Q141" s="348"/>
      <c r="R141" s="348"/>
      <c r="S141" s="348"/>
      <c r="T141" s="348"/>
      <c r="U141" s="348"/>
      <c r="V141" s="348"/>
      <c r="W141" s="348"/>
      <c r="X141" s="348"/>
      <c r="Y141" s="348"/>
      <c r="Z141" s="348"/>
      <c r="AA141" s="348"/>
      <c r="AB141" s="348"/>
      <c r="AC141" s="348"/>
      <c r="AD141" s="348"/>
      <c r="AE141" s="348"/>
    </row>
    <row r="142">
      <c r="A142" s="336">
        <f>'Bond sell_1_V4_Oct25'!B66</f>
        <v>2</v>
      </c>
      <c r="B142" s="353">
        <f>'Bond sell_1_V4_Oct25'!C66</f>
        <v>2</v>
      </c>
      <c r="C142" s="353">
        <f>'Bond sell_1_V4_Oct25'!D66</f>
        <v>90011</v>
      </c>
      <c r="D142" s="337">
        <f>'Bond sell_1_V4_Oct25'!E66</f>
        <v>45950</v>
      </c>
      <c r="E142" s="346">
        <f>'Bond sell_1_V4_Oct25'!F66</f>
        <v>50000000</v>
      </c>
      <c r="F142" s="358">
        <f>'Bond sell_1_V4_Oct25'!G66</f>
        <v>100.2</v>
      </c>
      <c r="G142" s="358">
        <f>'Bond sell_1_V4_Oct25'!H66</f>
        <v>100.264871</v>
      </c>
      <c r="H142" s="346">
        <f>'Bond sell_1_V4_Oct25'!I66</f>
        <v>-32435.5</v>
      </c>
      <c r="I142" s="346">
        <f>'Bond sell_1_V4_Oct25'!J66</f>
        <v>13890.41096</v>
      </c>
      <c r="J142" s="353" t="str">
        <f>'Bond sell_1_V4_Oct25'!K66</f>
        <v>WAC</v>
      </c>
      <c r="K142" s="340">
        <f>'Bond sell_1_V4_Oct25'!L66</f>
        <v>45950.70833</v>
      </c>
      <c r="L142" s="397"/>
      <c r="M142" s="348"/>
      <c r="N142" s="348"/>
      <c r="O142" s="348"/>
      <c r="P142" s="348"/>
      <c r="Q142" s="348"/>
      <c r="R142" s="348"/>
      <c r="S142" s="348"/>
      <c r="T142" s="348"/>
      <c r="U142" s="348"/>
      <c r="V142" s="348"/>
      <c r="W142" s="348"/>
      <c r="X142" s="348"/>
      <c r="Y142" s="348"/>
      <c r="Z142" s="348"/>
      <c r="AA142" s="348"/>
      <c r="AB142" s="348"/>
      <c r="AC142" s="348"/>
      <c r="AD142" s="348"/>
      <c r="AE142" s="348"/>
    </row>
    <row r="143">
      <c r="A143" s="336" t="str">
        <f>'Bond position_1_V4_Dec 25'!B29</f>
        <v>RZ-CUP-POS1-20251208</v>
      </c>
      <c r="B143" s="336">
        <f>'Bond position_1_V4_Dec 25'!C29</f>
        <v>1</v>
      </c>
      <c r="C143" s="336">
        <f>'Bond position_1_V4_Dec 25'!D29</f>
        <v>80001</v>
      </c>
      <c r="D143" s="337">
        <f>'Bond position_1_V4_Dec 25'!E29</f>
        <v>45999</v>
      </c>
      <c r="E143" s="346" t="str">
        <f>'Bond position_1_V4_Dec 25'!F29</f>
        <v/>
      </c>
      <c r="F143" s="358" t="str">
        <f>'Bond position_1_V4_Dec 25'!G29</f>
        <v/>
      </c>
      <c r="G143" s="358" t="str">
        <f>'Bond position_1_V4_Dec 25'!H29</f>
        <v/>
      </c>
      <c r="H143" s="346" t="str">
        <f>'Bond position_1_V4_Dec 25'!I29</f>
        <v/>
      </c>
      <c r="I143" s="346">
        <f>'Bond position_1_V4_Dec 25'!J29</f>
        <v>2049205.479</v>
      </c>
      <c r="J143" s="353" t="str">
        <f>'Bond position_1_V4_Dec 25'!K29</f>
        <v/>
      </c>
      <c r="K143" s="340">
        <f>'Bond position_1_V4_Dec 25'!L29</f>
        <v>45999.33333</v>
      </c>
      <c r="L143" s="397"/>
      <c r="M143" s="348"/>
      <c r="N143" s="348"/>
      <c r="O143" s="348"/>
      <c r="P143" s="348"/>
      <c r="Q143" s="348"/>
      <c r="R143" s="348"/>
      <c r="S143" s="348"/>
      <c r="T143" s="348"/>
      <c r="U143" s="348"/>
      <c r="V143" s="348"/>
      <c r="W143" s="348"/>
      <c r="X143" s="348"/>
      <c r="Y143" s="348"/>
      <c r="Z143" s="348"/>
      <c r="AA143" s="348"/>
      <c r="AB143" s="348"/>
      <c r="AC143" s="348"/>
      <c r="AD143" s="348"/>
      <c r="AE143" s="348"/>
    </row>
    <row r="144">
      <c r="A144" s="336" t="str">
        <f>'Bond position_1_V4_Dec 25'!B30</f>
        <v>RZ-CUP-POS3-20251217</v>
      </c>
      <c r="B144" s="336" t="str">
        <f>'Bond position_1_V4_Dec 25'!C30</f>
        <v>3</v>
      </c>
      <c r="C144" s="336">
        <f>'Bond position_1_V4_Dec 25'!D30</f>
        <v>80002</v>
      </c>
      <c r="D144" s="337">
        <f>'Bond position_1_V4_Dec 25'!E30</f>
        <v>46008</v>
      </c>
      <c r="E144" s="346" t="str">
        <f>'Bond position_1_V4_Dec 25'!F30</f>
        <v/>
      </c>
      <c r="F144" s="358" t="str">
        <f>'Bond position_1_V4_Dec 25'!G30</f>
        <v/>
      </c>
      <c r="G144" s="358" t="str">
        <f>'Bond position_1_V4_Dec 25'!H30</f>
        <v/>
      </c>
      <c r="H144" s="346" t="str">
        <f>'Bond position_1_V4_Dec 25'!I30</f>
        <v/>
      </c>
      <c r="I144" s="346">
        <f>'Bond position_1_V4_Dec 25'!J30</f>
        <v>2418356.164</v>
      </c>
      <c r="J144" s="353" t="str">
        <f>'Bond position_1_V4_Dec 25'!K30</f>
        <v/>
      </c>
      <c r="K144" s="340">
        <f>'Bond position_1_V4_Dec 25'!L30</f>
        <v>46008.33333</v>
      </c>
      <c r="L144" s="397"/>
      <c r="M144" s="348"/>
      <c r="N144" s="348"/>
      <c r="O144" s="348"/>
      <c r="P144" s="348"/>
      <c r="Q144" s="348"/>
      <c r="R144" s="348"/>
      <c r="S144" s="348"/>
      <c r="T144" s="348"/>
      <c r="U144" s="348"/>
      <c r="V144" s="348"/>
      <c r="W144" s="348"/>
      <c r="X144" s="348"/>
      <c r="Y144" s="348"/>
      <c r="Z144" s="348"/>
      <c r="AA144" s="348"/>
      <c r="AB144" s="348"/>
      <c r="AC144" s="348"/>
      <c r="AD144" s="348"/>
      <c r="AE144" s="348"/>
    </row>
    <row r="145">
      <c r="A145" s="376"/>
      <c r="B145" s="348"/>
      <c r="C145" s="348"/>
      <c r="D145" s="348"/>
      <c r="E145" s="348"/>
      <c r="F145" s="397"/>
      <c r="G145" s="348"/>
      <c r="H145" s="348"/>
      <c r="I145" s="397"/>
      <c r="J145" s="348"/>
      <c r="K145" s="348"/>
      <c r="L145" s="397"/>
      <c r="M145" s="348"/>
      <c r="N145" s="348"/>
      <c r="O145" s="348"/>
      <c r="P145" s="348"/>
      <c r="Q145" s="348"/>
      <c r="R145" s="348"/>
      <c r="S145" s="348"/>
      <c r="T145" s="348"/>
      <c r="U145" s="348"/>
      <c r="V145" s="348"/>
      <c r="W145" s="348"/>
      <c r="X145" s="348"/>
      <c r="Y145" s="348"/>
      <c r="Z145" s="348"/>
      <c r="AA145" s="348"/>
      <c r="AB145" s="348"/>
      <c r="AC145" s="348"/>
      <c r="AD145" s="348"/>
      <c r="AE145" s="348"/>
    </row>
    <row r="146">
      <c r="A146" s="440" t="str">
        <f>'V4_Result_30 Sep 2025'!A117</f>
        <v>bond_positions</v>
      </c>
      <c r="B146" s="348"/>
      <c r="C146" s="348"/>
      <c r="D146" s="348"/>
      <c r="E146" s="348"/>
      <c r="F146" s="397"/>
      <c r="G146" s="348"/>
      <c r="H146" s="348"/>
      <c r="I146" s="397"/>
      <c r="J146" s="348"/>
      <c r="K146" s="348"/>
      <c r="L146" s="348"/>
      <c r="M146" s="348"/>
      <c r="N146" s="348"/>
      <c r="O146" s="348"/>
      <c r="P146" s="348"/>
      <c r="Q146" s="348"/>
      <c r="R146" s="348"/>
      <c r="S146" s="348"/>
      <c r="T146" s="348"/>
      <c r="U146" s="348"/>
      <c r="V146" s="348"/>
      <c r="W146" s="348"/>
      <c r="X146" s="348"/>
      <c r="Y146" s="348"/>
      <c r="Z146" s="348"/>
      <c r="AA146" s="348"/>
      <c r="AB146" s="348"/>
      <c r="AC146" s="348"/>
      <c r="AD146" s="348"/>
      <c r="AE146" s="348"/>
    </row>
    <row r="147">
      <c r="A147" s="360" t="str">
        <f t="array" ref="A147:W147">TRANSPOSE('All Table_V4_Clean'!A244:A266)</f>
        <v>position_id</v>
      </c>
      <c r="B147" s="380" t="s">
        <v>514</v>
      </c>
      <c r="C147" s="380" t="s">
        <v>556</v>
      </c>
      <c r="D147" s="380" t="s">
        <v>769</v>
      </c>
      <c r="E147" s="380" t="s">
        <v>525</v>
      </c>
      <c r="F147" s="364" t="s">
        <v>534</v>
      </c>
      <c r="G147" s="380" t="s">
        <v>675</v>
      </c>
      <c r="H147" s="380" t="s">
        <v>773</v>
      </c>
      <c r="I147" s="380" t="s">
        <v>775</v>
      </c>
      <c r="J147" s="380" t="s">
        <v>777</v>
      </c>
      <c r="K147" s="380" t="s">
        <v>779</v>
      </c>
      <c r="L147" s="364" t="s">
        <v>431</v>
      </c>
      <c r="M147" s="380" t="s">
        <v>751</v>
      </c>
      <c r="N147" s="380" t="s">
        <v>763</v>
      </c>
      <c r="O147" s="380" t="s">
        <v>425</v>
      </c>
      <c r="P147" s="380" t="s">
        <v>426</v>
      </c>
      <c r="Q147" s="380" t="s">
        <v>427</v>
      </c>
      <c r="R147" s="380" t="s">
        <v>432</v>
      </c>
      <c r="S147" s="380" t="s">
        <v>787</v>
      </c>
      <c r="T147" s="380" t="s">
        <v>789</v>
      </c>
      <c r="U147" s="380" t="s">
        <v>548</v>
      </c>
      <c r="V147" s="380" t="s">
        <v>761</v>
      </c>
      <c r="W147" s="380" t="s">
        <v>793</v>
      </c>
      <c r="X147" s="348"/>
      <c r="Y147" s="348"/>
      <c r="Z147" s="348"/>
      <c r="AA147" s="348"/>
      <c r="AB147" s="348"/>
      <c r="AC147" s="348"/>
      <c r="AD147" s="348"/>
      <c r="AE147" s="348"/>
    </row>
    <row r="148" ht="19.5" customHeight="1">
      <c r="A148" s="336">
        <f>'Bond position_1_V4_Nov 25'!B17</f>
        <v>1</v>
      </c>
      <c r="B148" s="336" t="str">
        <f>'Bond position_1_V4_Dec 25'!C17</f>
        <v>EXIM266A</v>
      </c>
      <c r="C148" s="336">
        <f>'Bond position_1_V4_Dec 25'!D17</f>
        <v>403</v>
      </c>
      <c r="D148" s="337">
        <f>'Bond position_1_V4_Dec 25'!E17</f>
        <v>45663</v>
      </c>
      <c r="E148" s="337">
        <f>'Bond position_1_V4_Dec 25'!F17</f>
        <v>46179</v>
      </c>
      <c r="F148" s="336" t="str">
        <f>'Bond position_1_V4_Dec 25'!G17</f>
        <v>THB</v>
      </c>
      <c r="G148" s="346">
        <f>'Bond position_1_V4_Dec 25'!H17</f>
        <v>150000000</v>
      </c>
      <c r="H148" s="346">
        <f>'Bond position_1_V4_Dec 25'!I17</f>
        <v>150000000</v>
      </c>
      <c r="I148" s="346">
        <f>'Bond position_1_V4_Dec 25'!J17</f>
        <v>0</v>
      </c>
      <c r="J148" s="346">
        <f>'Bond position_1_V4_Dec 25'!K17</f>
        <v>0</v>
      </c>
      <c r="K148" s="346">
        <f>'Bond position_1_V4_Dec 25'!L17</f>
        <v>0</v>
      </c>
      <c r="L148" s="358">
        <f>'Bond position_1_V4_Dec 25'!M17</f>
        <v>100.832761</v>
      </c>
      <c r="M148" s="346">
        <f>'Bond position_1_V4_Dec 25'!N17</f>
        <v>151249141.5</v>
      </c>
      <c r="N148" s="337">
        <f>'Bond position_1_V4_Dec 25'!O17</f>
        <v>46022</v>
      </c>
      <c r="O148" s="358">
        <f>'Bond position_1_V4_Dec 25'!P17</f>
        <v>100.8</v>
      </c>
      <c r="P148" s="401">
        <f>'Bond position_1_V4_Dec 25'!Q17</f>
        <v>256150.6849</v>
      </c>
      <c r="Q148" s="358">
        <f>'Bond position_1_V4_Dec 25'!R17</f>
        <v>100.8</v>
      </c>
      <c r="R148" s="346">
        <f>'Bond position_1_V4_Dec 25'!S17</f>
        <v>151200000</v>
      </c>
      <c r="S148" s="346">
        <f>'Bond position_1_V4_Dec 25'!T17</f>
        <v>0</v>
      </c>
      <c r="T148" s="346">
        <f>'Bond position_1_V4_Dec 25'!U17</f>
        <v>-49141.5</v>
      </c>
      <c r="U148" s="353" t="str">
        <f>'Bond position_1_V4_Dec 25'!V17</f>
        <v>Active</v>
      </c>
      <c r="V148" s="415">
        <f>'Bond position_1_V4_Dec 25'!W17</f>
        <v>45991.45833</v>
      </c>
      <c r="W148" s="358">
        <f>'Bond position_1_V4_Dec 25'!X17</f>
        <v>1.462198</v>
      </c>
      <c r="X148" s="348"/>
      <c r="Y148" s="348"/>
      <c r="Z148" s="348"/>
      <c r="AA148" s="348"/>
      <c r="AB148" s="348"/>
      <c r="AC148" s="348"/>
      <c r="AD148" s="348"/>
      <c r="AE148" s="348"/>
    </row>
    <row r="149" ht="19.5" customHeight="1">
      <c r="A149" s="336">
        <f>'Bond position_1_V4_Dec 25'!B18</f>
        <v>2</v>
      </c>
      <c r="B149" s="336" t="str">
        <f>'Bond position_1_V4_Dec 25'!C18</f>
        <v>GSB26OA</v>
      </c>
      <c r="C149" s="336">
        <f>'Bond position_1_V4_Dec 25'!D18</f>
        <v>403</v>
      </c>
      <c r="D149" s="337">
        <f>'Bond position_1_V4_Dec 25'!E18</f>
        <v>45856</v>
      </c>
      <c r="E149" s="337">
        <f>'Bond position_1_V4_Dec 25'!F18</f>
        <v>46311</v>
      </c>
      <c r="F149" s="336" t="str">
        <f>'Bond position_1_V4_Dec 25'!G18</f>
        <v>THB</v>
      </c>
      <c r="G149" s="346">
        <f>'Bond position_1_V4_Dec 25'!H18</f>
        <v>100000000</v>
      </c>
      <c r="H149" s="346">
        <f>'Bond position_1_V4_Dec 25'!I18</f>
        <v>100000000</v>
      </c>
      <c r="I149" s="346">
        <f>'Bond position_1_V4_Dec 25'!J18</f>
        <v>0</v>
      </c>
      <c r="J149" s="346">
        <f>'Bond position_1_V4_Dec 25'!K18</f>
        <v>0</v>
      </c>
      <c r="K149" s="346">
        <f>'Bond position_1_V4_Dec 25'!L18</f>
        <v>0</v>
      </c>
      <c r="L149" s="358">
        <f>'Bond position_1_V4_Dec 25'!M18</f>
        <v>100.264871</v>
      </c>
      <c r="M149" s="346">
        <f>'Bond position_1_V4_Dec 25'!N18</f>
        <v>100264871</v>
      </c>
      <c r="N149" s="337">
        <f>'Bond position_1_V4_Dec 25'!O18</f>
        <v>46022</v>
      </c>
      <c r="O149" s="358">
        <f>'Bond position_1_V4_Dec 25'!P18</f>
        <v>100.23</v>
      </c>
      <c r="P149" s="346">
        <f>'Bond position_1_V4_Dec 25'!Q18</f>
        <v>351890.411</v>
      </c>
      <c r="Q149" s="358">
        <f>'Bond position_1_V4_Dec 25'!R18</f>
        <v>100.23</v>
      </c>
      <c r="R149" s="346">
        <f>'Bond position_1_V4_Dec 25'!S18</f>
        <v>100230000</v>
      </c>
      <c r="S149" s="346">
        <f>'Bond position_1_V4_Dec 25'!T18</f>
        <v>0</v>
      </c>
      <c r="T149" s="346">
        <f>'Bond position_1_V4_Dec 25'!U18</f>
        <v>-34871</v>
      </c>
      <c r="U149" s="353" t="str">
        <f>'Bond position_1_V4_Dec 25'!V18</f>
        <v>Active</v>
      </c>
      <c r="V149" s="415">
        <f>'Bond position_1_V4_Dec 25'!W18</f>
        <v>45991.45833</v>
      </c>
      <c r="W149" s="358">
        <f>'Bond position_1_V4_Dec 25'!X18</f>
        <v>1.145682</v>
      </c>
      <c r="X149" s="348"/>
      <c r="Y149" s="348"/>
      <c r="Z149" s="348"/>
      <c r="AA149" s="348"/>
      <c r="AB149" s="348"/>
      <c r="AC149" s="348"/>
      <c r="AD149" s="348"/>
      <c r="AE149" s="348"/>
    </row>
    <row r="150" ht="19.5" customHeight="1">
      <c r="A150" s="336" t="str">
        <f>'Bond position_1_V4_Dec 25'!B19</f>
        <v>3</v>
      </c>
      <c r="B150" s="336" t="str">
        <f>'Bond position_1_V4_Dec 25'!C19</f>
        <v>LB616A</v>
      </c>
      <c r="C150" s="336">
        <f>'Bond position_1_V4_Dec 25'!D19</f>
        <v>301</v>
      </c>
      <c r="D150" s="337">
        <f>'Bond position_1_V4_Dec 25'!E19</f>
        <v>45919</v>
      </c>
      <c r="E150" s="337">
        <f>'Bond position_1_V4_Dec 25'!F19</f>
        <v>58974</v>
      </c>
      <c r="F150" s="336" t="str">
        <f>'Bond position_1_V4_Dec 25'!G19</f>
        <v>THB</v>
      </c>
      <c r="G150" s="346">
        <f>'Bond position_1_V4_Dec 25'!H19</f>
        <v>100000000</v>
      </c>
      <c r="H150" s="346">
        <f>'Bond position_1_V4_Dec 25'!I19</f>
        <v>50000000</v>
      </c>
      <c r="I150" s="346">
        <f>'Bond position_1_V4_Dec 25'!J19</f>
        <v>50000000</v>
      </c>
      <c r="J150" s="346">
        <f>'Bond position_1_V4_Dec 25'!K19</f>
        <v>0</v>
      </c>
      <c r="K150" s="346">
        <f>'Bond position_1_V4_Dec 25'!L19</f>
        <v>0</v>
      </c>
      <c r="L150" s="358">
        <f>'Bond position_1_V4_Dec 25'!M19</f>
        <v>170.803637</v>
      </c>
      <c r="M150" s="346">
        <f>'Bond position_1_V4_Dec 25'!N19</f>
        <v>170803637</v>
      </c>
      <c r="N150" s="337">
        <f>'Bond position_1_V4_Dec 25'!O19</f>
        <v>46022</v>
      </c>
      <c r="O150" s="358">
        <f>'Bond position_1_V4_Dec 25'!P19</f>
        <v>169.89</v>
      </c>
      <c r="P150" s="346">
        <f>'Bond position_1_V4_Dec 25'!Q19</f>
        <v>186027.3973</v>
      </c>
      <c r="Q150" s="358">
        <f>'Bond position_1_V4_Dec 25'!R19</f>
        <v>169.89</v>
      </c>
      <c r="R150" s="346">
        <f>'Bond position_1_V4_Dec 25'!S19</f>
        <v>169890000</v>
      </c>
      <c r="S150" s="346">
        <f>'Bond position_1_V4_Dec 25'!T19</f>
        <v>0</v>
      </c>
      <c r="T150" s="346">
        <f>'Bond position_1_V4_Dec 25'!U19</f>
        <v>0</v>
      </c>
      <c r="U150" s="353" t="str">
        <f>'Bond position_1_V4_Dec 25'!V19</f>
        <v>Active</v>
      </c>
      <c r="V150" s="415">
        <f>'Bond position_1_V4_Dec 25'!W19</f>
        <v>45991.45833</v>
      </c>
      <c r="W150" s="358">
        <f>'Bond position_1_V4_Dec 25'!X19</f>
        <v>2.454792</v>
      </c>
      <c r="X150" s="348"/>
      <c r="Y150" s="348"/>
      <c r="Z150" s="348"/>
      <c r="AA150" s="348"/>
      <c r="AB150" s="348"/>
      <c r="AC150" s="348"/>
      <c r="AD150" s="348"/>
      <c r="AE150" s="348"/>
    </row>
    <row r="151" ht="19.5" customHeight="1">
      <c r="A151" s="336" t="str">
        <f>'Bond position_1_V4_Dec 25'!B20</f>
        <v>4</v>
      </c>
      <c r="B151" s="336" t="str">
        <f>'Bond position_1_V4_Dec 25'!C20</f>
        <v>TB26128A</v>
      </c>
      <c r="C151" s="336">
        <f>'Bond position_1_V4_Dec 25'!D20</f>
        <v>302</v>
      </c>
      <c r="D151" s="337">
        <f>'Bond position_1_V4_Dec 25'!E20</f>
        <v>45919</v>
      </c>
      <c r="E151" s="337">
        <f>'Bond position_1_V4_Dec 25'!F20</f>
        <v>46050</v>
      </c>
      <c r="F151" s="336" t="str">
        <f>'Bond position_1_V4_Dec 25'!G20</f>
        <v>THB</v>
      </c>
      <c r="G151" s="346">
        <f>'Bond position_1_V4_Dec 25'!H20</f>
        <v>100000000</v>
      </c>
      <c r="H151" s="346">
        <f>'Bond position_1_V4_Dec 25'!I20</f>
        <v>100000000</v>
      </c>
      <c r="I151" s="346">
        <f>'Bond position_1_V4_Dec 25'!J20</f>
        <v>0</v>
      </c>
      <c r="J151" s="346">
        <f>'Bond position_1_V4_Dec 25'!K20</f>
        <v>0</v>
      </c>
      <c r="K151" s="346">
        <f>'Bond position_1_V4_Dec 25'!L20</f>
        <v>0</v>
      </c>
      <c r="L151" s="358">
        <f>'Bond position_1_V4_Dec 25'!M20</f>
        <v>99.443877</v>
      </c>
      <c r="M151" s="346">
        <f>'Bond position_1_V4_Dec 25'!N20</f>
        <v>99443877</v>
      </c>
      <c r="N151" s="337">
        <f>'Bond position_1_V4_Dec 25'!O20</f>
        <v>46022</v>
      </c>
      <c r="O151" s="358">
        <f>'Bond position_1_V4_Dec 25'!P20</f>
        <v>99.36</v>
      </c>
      <c r="P151" s="346">
        <f>'Bond position_1_V4_Dec 25'!Q20</f>
        <v>0</v>
      </c>
      <c r="Q151" s="358">
        <f>'Bond position_1_V4_Dec 25'!R20</f>
        <v>99.36</v>
      </c>
      <c r="R151" s="346">
        <f>'Bond position_1_V4_Dec 25'!S20</f>
        <v>99360000</v>
      </c>
      <c r="S151" s="346">
        <f>'Bond position_1_V4_Dec 25'!T20</f>
        <v>0</v>
      </c>
      <c r="T151" s="346">
        <f>'Bond position_1_V4_Dec 25'!U20</f>
        <v>0</v>
      </c>
      <c r="U151" s="353" t="str">
        <f>'Bond position_1_V4_Dec 25'!V20</f>
        <v>Active</v>
      </c>
      <c r="V151" s="415">
        <f>'Bond position_1_V4_Dec 25'!W20</f>
        <v>45991.45833</v>
      </c>
      <c r="W151" s="358">
        <f>'Bond position_1_V4_Dec 25'!X20</f>
        <v>1.036821</v>
      </c>
      <c r="X151" s="348"/>
      <c r="Y151" s="348"/>
      <c r="Z151" s="348"/>
      <c r="AA151" s="348"/>
      <c r="AB151" s="348"/>
      <c r="AC151" s="348"/>
      <c r="AD151" s="348"/>
      <c r="AE151" s="348"/>
    </row>
    <row r="152" ht="19.5" customHeight="1">
      <c r="A152" s="336" t="str">
        <f>'Bond position_1_V4_Dec 25'!B21</f>
        <v>6</v>
      </c>
      <c r="B152" s="336" t="str">
        <f>'Bond position_1_V4_Dec 25'!C21</f>
        <v>TB26211A</v>
      </c>
      <c r="C152" s="336">
        <f>'Bond position_1_V4_Dec 25'!D21</f>
        <v>401</v>
      </c>
      <c r="D152" s="337">
        <f>'Bond position_1_V4_Dec 25'!E21</f>
        <v>45919</v>
      </c>
      <c r="E152" s="337">
        <f>'Bond position_1_V4_Dec 25'!F21</f>
        <v>46064</v>
      </c>
      <c r="F152" s="336" t="str">
        <f>'Bond position_1_V4_Dec 25'!G21</f>
        <v>THB</v>
      </c>
      <c r="G152" s="346">
        <f>'Bond position_1_V4_Dec 25'!H21</f>
        <v>100000000</v>
      </c>
      <c r="H152" s="346">
        <f>'Bond position_1_V4_Dec 25'!I21</f>
        <v>100000000</v>
      </c>
      <c r="I152" s="346">
        <f>'Bond position_1_V4_Dec 25'!J21</f>
        <v>0</v>
      </c>
      <c r="J152" s="346">
        <f>'Bond position_1_V4_Dec 25'!K21</f>
        <v>0</v>
      </c>
      <c r="K152" s="346">
        <f>'Bond position_1_V4_Dec 25'!L21</f>
        <v>0</v>
      </c>
      <c r="L152" s="358">
        <f>'Bond position_1_V4_Dec 25'!M21</f>
        <v>99.396107</v>
      </c>
      <c r="M152" s="346">
        <f>'Bond position_1_V4_Dec 25'!N21</f>
        <v>99396107</v>
      </c>
      <c r="N152" s="337">
        <f>'Bond position_1_V4_Dec 25'!O21</f>
        <v>46023</v>
      </c>
      <c r="O152" s="358">
        <f>'Bond position_1_V4_Dec 25'!P21</f>
        <v>99.65</v>
      </c>
      <c r="P152" s="346">
        <f>'Bond position_1_V4_Dec 25'!Q21</f>
        <v>0</v>
      </c>
      <c r="Q152" s="358">
        <f>'Bond position_1_V4_Dec 25'!R21</f>
        <v>99.65</v>
      </c>
      <c r="R152" s="346">
        <f>'Bond position_1_V4_Dec 25'!S21</f>
        <v>99650000</v>
      </c>
      <c r="S152" s="346">
        <f>'Bond position_1_V4_Dec 25'!T21</f>
        <v>0</v>
      </c>
      <c r="T152" s="346">
        <f>'Bond position_1_V4_Dec 25'!U21</f>
        <v>253893</v>
      </c>
      <c r="U152" s="353" t="str">
        <f>'Bond position_1_V4_Dec 25'!V21</f>
        <v>Active</v>
      </c>
      <c r="V152" s="415">
        <f>'Bond position_1_V4_Dec 25'!W21</f>
        <v>45992.45833</v>
      </c>
      <c r="W152" s="358">
        <f>'Bond position_1_V4_Dec 25'!X21</f>
        <v>1.035</v>
      </c>
      <c r="X152" s="348"/>
      <c r="Y152" s="348"/>
      <c r="Z152" s="348"/>
      <c r="AA152" s="348"/>
      <c r="AB152" s="348"/>
      <c r="AC152" s="348"/>
      <c r="AD152" s="348"/>
      <c r="AE152" s="348"/>
    </row>
    <row r="153" ht="19.5" customHeight="1">
      <c r="A153" s="336" t="str">
        <f>'Bond position_1_V4_Dec 25'!B22</f>
        <v>7</v>
      </c>
      <c r="B153" s="336" t="str">
        <f>'Bond position_1_V4_Dec 25'!C22</f>
        <v>BOTF267A</v>
      </c>
      <c r="C153" s="336">
        <f>'Bond position_1_V4_Dec 25'!D22</f>
        <v>402</v>
      </c>
      <c r="D153" s="337">
        <f>'Bond position_1_V4_Dec 25'!E22</f>
        <v>45919</v>
      </c>
      <c r="E153" s="337">
        <f>'Bond position_1_V4_Dec 25'!F22</f>
        <v>46204</v>
      </c>
      <c r="F153" s="336" t="str">
        <f>'Bond position_1_V4_Dec 25'!G22</f>
        <v>THB</v>
      </c>
      <c r="G153" s="346">
        <f>'Bond position_1_V4_Dec 25'!H22</f>
        <v>100000000</v>
      </c>
      <c r="H153" s="346">
        <f>'Bond position_1_V4_Dec 25'!I22</f>
        <v>100000000</v>
      </c>
      <c r="I153" s="346">
        <f>'Bond position_1_V4_Dec 25'!J22</f>
        <v>0</v>
      </c>
      <c r="J153" s="346">
        <f>'Bond position_1_V4_Dec 25'!K22</f>
        <v>0</v>
      </c>
      <c r="K153" s="346">
        <f>'Bond position_1_V4_Dec 25'!L22</f>
        <v>0</v>
      </c>
      <c r="L153" s="358">
        <f>'Bond position_1_V4_Dec 25'!M22</f>
        <v>100.028491</v>
      </c>
      <c r="M153" s="346">
        <f>'Bond position_1_V4_Dec 25'!N22</f>
        <v>100028491</v>
      </c>
      <c r="N153" s="337">
        <f>'Bond position_1_V4_Dec 25'!O22</f>
        <v>46024</v>
      </c>
      <c r="O153" s="358">
        <f>'Bond position_1_V4_Dec 25'!P22</f>
        <v>100.38</v>
      </c>
      <c r="P153" s="346">
        <f>'Bond position_1_V4_Dec 25'!Q22</f>
        <v>419856.5479</v>
      </c>
      <c r="Q153" s="358">
        <f>'Bond position_1_V4_Dec 25'!R22</f>
        <v>100.38</v>
      </c>
      <c r="R153" s="346">
        <f>'Bond position_1_V4_Dec 25'!S22</f>
        <v>100380000</v>
      </c>
      <c r="S153" s="346">
        <f>'Bond position_1_V4_Dec 25'!T22</f>
        <v>0</v>
      </c>
      <c r="T153" s="346">
        <f>'Bond position_1_V4_Dec 25'!U22</f>
        <v>351509</v>
      </c>
      <c r="U153" s="353" t="str">
        <f>'Bond position_1_V4_Dec 25'!V22</f>
        <v>Active</v>
      </c>
      <c r="V153" s="415">
        <f>'Bond position_1_V4_Dec 25'!W22</f>
        <v>45993.45833</v>
      </c>
      <c r="W153" s="358">
        <f>'Bond position_1_V4_Dec 25'!X22</f>
        <v>1.299263</v>
      </c>
      <c r="X153" s="348"/>
      <c r="Y153" s="348"/>
      <c r="Z153" s="348"/>
      <c r="AA153" s="348"/>
      <c r="AB153" s="348"/>
      <c r="AC153" s="348"/>
      <c r="AD153" s="348"/>
      <c r="AE153" s="348"/>
    </row>
    <row r="154" ht="19.5" customHeight="1">
      <c r="A154" s="336" t="str">
        <f>'Bond position_1_V4_Dec 25'!B23</f>
        <v>10</v>
      </c>
      <c r="B154" s="336" t="str">
        <f>'Bond position_1_V4_Dec 25'!C23</f>
        <v>LB284A</v>
      </c>
      <c r="C154" s="336">
        <f>'Bond position_1_V4_Dec 25'!D23</f>
        <v>301</v>
      </c>
      <c r="D154" s="337">
        <f>'Bond position_1_V4_Dec 25'!E23</f>
        <v>46017</v>
      </c>
      <c r="E154" s="337">
        <f>'Bond position_1_V4_Dec 25'!F23</f>
        <v>46031</v>
      </c>
      <c r="F154" s="336" t="str">
        <f>'Bond position_1_V4_Dec 25'!G23</f>
        <v>THB</v>
      </c>
      <c r="G154" s="346">
        <f>'Bond position_1_V4_Dec 25'!H23</f>
        <v>105000000</v>
      </c>
      <c r="H154" s="480">
        <f>'Bond position_1_V4_Dec 25'!I23</f>
        <v>0</v>
      </c>
      <c r="I154" s="346">
        <f>'Bond position_1_V4_Dec 25'!J23</f>
        <v>0</v>
      </c>
      <c r="J154" s="480">
        <f>'Bond position_1_V4_Dec 25'!K23</f>
        <v>105000000</v>
      </c>
      <c r="K154" s="346">
        <f>'Bond position_1_V4_Dec 25'!L23</f>
        <v>0</v>
      </c>
      <c r="L154" s="358">
        <f>'Bond position_1_V4_Dec 25'!M23</f>
        <v>119.5336</v>
      </c>
      <c r="M154" s="346">
        <f>'Bond position_1_V4_Dec 25'!N23</f>
        <v>125510280</v>
      </c>
      <c r="N154" s="337">
        <f>'Bond position_1_V4_Dec 25'!O23</f>
        <v>46025</v>
      </c>
      <c r="O154" s="358">
        <f>'Bond position_1_V4_Dec 25'!P23</f>
        <v>118.3</v>
      </c>
      <c r="P154" s="346">
        <f>'Bond position_1_V4_Dec 25'!Q23</f>
        <v>0</v>
      </c>
      <c r="Q154" s="358">
        <f>'Bond position_1_V4_Dec 25'!R23</f>
        <v>118.3</v>
      </c>
      <c r="R154" s="346">
        <f>'Bond position_1_V4_Dec 25'!S23</f>
        <v>124215000</v>
      </c>
      <c r="S154" s="346">
        <f>'Bond position_1_V4_Dec 25'!T23</f>
        <v>0</v>
      </c>
      <c r="T154" s="346">
        <f>'Bond position_1_V4_Dec 25'!U23</f>
        <v>0</v>
      </c>
      <c r="U154" s="353" t="str">
        <f>'Bond position_1_V4_Dec 25'!V23</f>
        <v>Active</v>
      </c>
      <c r="V154" s="415">
        <f>'Bond position_1_V4_Dec 25'!W23</f>
        <v>45994.45833</v>
      </c>
      <c r="W154" s="358">
        <f>'Bond position_1_V4_Dec 25'!X23</f>
        <v>1.18</v>
      </c>
      <c r="X154" s="348"/>
      <c r="Y154" s="348"/>
      <c r="Z154" s="348"/>
      <c r="AA154" s="348"/>
      <c r="AB154" s="348"/>
      <c r="AC154" s="348"/>
      <c r="AD154" s="348"/>
      <c r="AE154" s="348"/>
    </row>
    <row r="155">
      <c r="A155" s="487"/>
      <c r="B155" s="487"/>
      <c r="C155" s="487"/>
      <c r="D155" s="487"/>
      <c r="E155" s="487"/>
      <c r="F155" s="487"/>
      <c r="G155" s="487"/>
      <c r="H155" s="487"/>
      <c r="I155" s="487"/>
      <c r="J155" s="487"/>
      <c r="K155" s="487"/>
      <c r="L155" s="487"/>
      <c r="M155" s="487"/>
      <c r="N155" s="487"/>
      <c r="O155" s="487"/>
      <c r="P155" s="487"/>
      <c r="Q155" s="487"/>
      <c r="R155" s="487"/>
      <c r="S155" s="487"/>
      <c r="T155" s="487"/>
      <c r="U155" s="487"/>
      <c r="V155" s="487"/>
      <c r="W155" s="487"/>
      <c r="X155" s="348"/>
      <c r="Y155" s="348"/>
      <c r="Z155" s="348"/>
      <c r="AA155" s="348"/>
      <c r="AB155" s="348"/>
      <c r="AC155" s="348"/>
      <c r="AD155" s="348"/>
      <c r="AE155" s="348"/>
    </row>
    <row r="156">
      <c r="A156" s="376"/>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c r="AA156" s="348"/>
      <c r="AB156" s="348"/>
      <c r="AC156" s="348"/>
      <c r="AD156" s="348"/>
      <c r="AE156" s="348"/>
    </row>
    <row r="157">
      <c r="A157" s="376"/>
      <c r="B157" s="348"/>
      <c r="C157" s="348"/>
      <c r="D157" s="348"/>
      <c r="E157" s="348"/>
      <c r="F157" s="348"/>
      <c r="G157" s="348"/>
      <c r="H157" s="381"/>
      <c r="I157" s="348"/>
      <c r="J157" s="348"/>
      <c r="K157" s="348"/>
      <c r="L157" s="348"/>
      <c r="M157" s="348"/>
      <c r="N157" s="348"/>
      <c r="O157" s="348"/>
      <c r="P157" s="348"/>
      <c r="Q157" s="348"/>
      <c r="R157" s="348"/>
      <c r="S157" s="348"/>
      <c r="T157" s="348"/>
      <c r="U157" s="348"/>
      <c r="V157" s="348"/>
      <c r="W157" s="348"/>
      <c r="X157" s="348"/>
      <c r="Y157" s="348"/>
      <c r="Z157" s="348"/>
      <c r="AA157" s="348"/>
      <c r="AB157" s="348"/>
      <c r="AC157" s="348"/>
      <c r="AD157" s="348"/>
      <c r="AE157" s="348"/>
    </row>
    <row r="158">
      <c r="A158" s="440" t="str">
        <f>'V4_Result_30 Sep 2025'!A129</f>
        <v>interbank_deals</v>
      </c>
      <c r="B158" s="397"/>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c r="AA158" s="348"/>
      <c r="AB158" s="348"/>
      <c r="AC158" s="348"/>
      <c r="AD158" s="348"/>
      <c r="AE158" s="348"/>
    </row>
    <row r="159">
      <c r="A159" s="360" t="str">
        <f t="array" ref="A159:X159">TRANSPOSE('All Table_V4_Clean'!A104:A127)</f>
        <v>deal_id</v>
      </c>
      <c r="B159" s="380" t="s">
        <v>583</v>
      </c>
      <c r="C159" s="380" t="s">
        <v>585</v>
      </c>
      <c r="D159" s="380" t="s">
        <v>525</v>
      </c>
      <c r="E159" s="380" t="s">
        <v>604</v>
      </c>
      <c r="F159" s="344" t="s">
        <v>7</v>
      </c>
      <c r="G159" s="380" t="s">
        <v>606</v>
      </c>
      <c r="H159" s="380" t="s">
        <v>534</v>
      </c>
      <c r="I159" s="344" t="s">
        <v>609</v>
      </c>
      <c r="J159" s="380" t="s">
        <v>613</v>
      </c>
      <c r="K159" s="380" t="s">
        <v>614</v>
      </c>
      <c r="L159" s="380" t="s">
        <v>616</v>
      </c>
      <c r="M159" s="380" t="s">
        <v>620</v>
      </c>
      <c r="N159" s="380" t="s">
        <v>624</v>
      </c>
      <c r="O159" s="380" t="s">
        <v>627</v>
      </c>
      <c r="P159" s="380" t="s">
        <v>630</v>
      </c>
      <c r="Q159" s="380" t="s">
        <v>633</v>
      </c>
      <c r="R159" s="380" t="s">
        <v>636</v>
      </c>
      <c r="S159" s="380" t="s">
        <v>426</v>
      </c>
      <c r="T159" s="380" t="s">
        <v>548</v>
      </c>
      <c r="U159" s="380" t="s">
        <v>639</v>
      </c>
      <c r="V159" s="380" t="s">
        <v>640</v>
      </c>
      <c r="W159" s="410" t="s">
        <v>644</v>
      </c>
      <c r="X159" s="380" t="s">
        <v>452</v>
      </c>
      <c r="Y159" s="348"/>
      <c r="Z159" s="348"/>
      <c r="AA159" s="348"/>
      <c r="AB159" s="348"/>
      <c r="AC159" s="348"/>
      <c r="AD159" s="348"/>
      <c r="AE159" s="348"/>
    </row>
    <row r="160">
      <c r="A160" s="446">
        <f>'IB Borrow_V4_Sep25'!A88</f>
        <v>40001</v>
      </c>
      <c r="B160" s="404">
        <f>'IB Borrow_V4_Sep25'!B88</f>
        <v>45930.41667</v>
      </c>
      <c r="C160" s="459">
        <f>'IB Borrow_V4_Sep25'!C88</f>
        <v>45930</v>
      </c>
      <c r="D160" s="459">
        <f>'IB Borrow_V4_Sep25'!D88</f>
        <v>45933</v>
      </c>
      <c r="E160" s="460" t="str">
        <f>'IB Borrow_V4_Sep25'!E88</f>
        <v>Borrow</v>
      </c>
      <c r="F160" s="461">
        <f>'IB Borrow_V4_Sep25'!F88</f>
        <v>102</v>
      </c>
      <c r="G160" s="462">
        <f>'IB Borrow_V4_Sep25'!G88</f>
        <v>300000000</v>
      </c>
      <c r="H160" s="460" t="str">
        <f>'IB Borrow_V4_Sep25'!H88</f>
        <v>THB</v>
      </c>
      <c r="I160" s="461" t="str">
        <f>'IB Borrow_V4_Sep25'!I88</f>
        <v>FIX40001</v>
      </c>
      <c r="J160" s="460" t="str">
        <f>'IB Borrow_V4_Sep25'!J88</f>
        <v>Fixed</v>
      </c>
      <c r="K160" s="463">
        <f>'IB Borrow_V4_Sep25'!K88</f>
        <v>1.5</v>
      </c>
      <c r="L160" s="460" t="str">
        <f>'IB Borrow_V4_Sep25'!L88</f>
        <v/>
      </c>
      <c r="M160" s="460" t="str">
        <f>'IB Borrow_V4_Sep25'!M88</f>
        <v>FIX</v>
      </c>
      <c r="N160" s="463" t="str">
        <f>'IB Borrow_V4_Sep25'!N88</f>
        <v> </v>
      </c>
      <c r="O160" s="463" t="str">
        <f>'IB Borrow_V4_Sep25'!O88</f>
        <v> </v>
      </c>
      <c r="P160" s="464" t="str">
        <f>'IB Borrow_V4_Sep25'!P88</f>
        <v> </v>
      </c>
      <c r="Q160" s="464" t="str">
        <f>'IB Borrow_V4_Sep25'!Q88</f>
        <v> </v>
      </c>
      <c r="R160" s="460" t="str">
        <f>'IB Borrow_V4_Sep25'!R88</f>
        <v>Actual/365</v>
      </c>
      <c r="S160" s="481">
        <v>0.0</v>
      </c>
      <c r="T160" s="460" t="str">
        <f>'IB Borrow_V4_Sep25'!T88</f>
        <v>Matured</v>
      </c>
      <c r="U160" s="460" t="str">
        <f>'IB Borrow_V4_Sep25'!U88</f>
        <v>CONF-ISO-45002-20250905</v>
      </c>
      <c r="V160" s="460" t="str">
        <f>'IB Borrow_V4_Sep25'!V88</f>
        <v> </v>
      </c>
      <c r="W160" s="482">
        <f>'IB Borrow_V4_Sep25'!W88</f>
        <v>3</v>
      </c>
      <c r="X160" s="465" t="str">
        <f>'IB Borrow_V4_Sep25'!X88</f>
        <v>KBANK0107536000315</v>
      </c>
      <c r="Y160" s="447"/>
      <c r="Z160" s="447"/>
      <c r="AA160" s="447"/>
      <c r="AB160" s="447"/>
      <c r="AC160" s="447"/>
      <c r="AD160" s="447"/>
      <c r="AE160" s="447"/>
    </row>
    <row r="161">
      <c r="A161" s="446">
        <f>'IB Lend_V4_Sep25'!A168</f>
        <v>40002</v>
      </c>
      <c r="B161" s="404">
        <f>'IB Lend_V4_Sep25'!B168</f>
        <v>45930.41667</v>
      </c>
      <c r="C161" s="459">
        <f>'IB Lend_V4_Sep25'!C168</f>
        <v>45930</v>
      </c>
      <c r="D161" s="459">
        <f>'IB Lend_V4_Sep25'!D168</f>
        <v>45937</v>
      </c>
      <c r="E161" s="460" t="str">
        <f>'IB Lend_V4_Sep25'!E168</f>
        <v>Lend</v>
      </c>
      <c r="F161" s="461">
        <f>'IB Lend_V4_Sep25'!F168</f>
        <v>101</v>
      </c>
      <c r="G161" s="462">
        <f>'IB Lend_V4_Sep25'!G168</f>
        <v>500000000</v>
      </c>
      <c r="H161" s="460" t="str">
        <f>'IB Lend_V4_Sep25'!H168</f>
        <v>THB</v>
      </c>
      <c r="I161" s="461" t="str">
        <f>'IB Lend_V4_Sep25'!I168</f>
        <v>FIX40002</v>
      </c>
      <c r="J161" s="460" t="str">
        <f>'IB Lend_V4_Sep25'!J168</f>
        <v>Fixed</v>
      </c>
      <c r="K161" s="463">
        <f>'IB Lend_V4_Sep25'!K168</f>
        <v>1.5</v>
      </c>
      <c r="L161" s="460" t="str">
        <f>'IB Lend_V4_Sep25'!L168</f>
        <v/>
      </c>
      <c r="M161" s="460" t="str">
        <f>'IB Lend_V4_Sep25'!M168</f>
        <v>FIX</v>
      </c>
      <c r="N161" s="463" t="str">
        <f>'IB Lend_V4_Sep25'!N168</f>
        <v/>
      </c>
      <c r="O161" s="463" t="str">
        <f>'IB Lend_V4_Sep25'!O168</f>
        <v/>
      </c>
      <c r="P161" s="464" t="str">
        <f>'IB Lend_V4_Sep25'!P168</f>
        <v/>
      </c>
      <c r="Q161" s="464" t="str">
        <f>'IB Lend_V4_Sep25'!Q168</f>
        <v/>
      </c>
      <c r="R161" s="460" t="str">
        <f>'IB Lend_V4_Sep25'!R168</f>
        <v>Actual/365</v>
      </c>
      <c r="S161" s="481">
        <v>0.0</v>
      </c>
      <c r="T161" s="460" t="str">
        <f>'IB Lend_V4_Sep25'!T168</f>
        <v>Matured</v>
      </c>
      <c r="U161" s="460" t="str">
        <f>'IB Lend_V4_Sep25'!U168</f>
        <v>CONF-ISO-45003-20250930</v>
      </c>
      <c r="V161" s="460">
        <f>'IB Lend_V4_Sep25'!V168</f>
        <v>2001</v>
      </c>
      <c r="W161" s="482">
        <f>'IB Lend_V4_Sep25'!W168</f>
        <v>7</v>
      </c>
      <c r="X161" s="465" t="str">
        <f>'IB Lend_V4_Sep25'!X168</f>
        <v>BBL0107536000374</v>
      </c>
      <c r="Y161" s="447"/>
      <c r="Z161" s="447"/>
      <c r="AA161" s="447"/>
      <c r="AB161" s="447"/>
      <c r="AC161" s="447"/>
      <c r="AD161" s="447"/>
      <c r="AE161" s="447"/>
    </row>
    <row r="162">
      <c r="A162" s="446">
        <f>'IB Borrow_V4_Oct25'!A184</f>
        <v>40003</v>
      </c>
      <c r="B162" s="404">
        <f>'IB Borrow_V4_Oct25'!B184</f>
        <v>45930.41667</v>
      </c>
      <c r="C162" s="459">
        <f>'IB Borrow_V4_Oct25'!C184</f>
        <v>45930</v>
      </c>
      <c r="D162" s="459">
        <f>'IB Borrow_V4_Oct25'!D184</f>
        <v>46021</v>
      </c>
      <c r="E162" s="460" t="str">
        <f>'IB Borrow_V4_Oct25'!E184</f>
        <v>Borrow</v>
      </c>
      <c r="F162" s="461">
        <f>'IB Borrow_V4_Oct25'!F184</f>
        <v>102</v>
      </c>
      <c r="G162" s="462">
        <f>'IB Borrow_V4_Oct25'!G184</f>
        <v>100000000</v>
      </c>
      <c r="H162" s="460" t="str">
        <f>'IB Borrow_V4_Oct25'!H184</f>
        <v>THB</v>
      </c>
      <c r="I162" s="461" t="str">
        <f>'IB Borrow_V4_Oct25'!I184</f>
        <v>THOR1M40003</v>
      </c>
      <c r="J162" s="460" t="str">
        <f>'IB Borrow_V4_Oct25'!J184</f>
        <v>Floating</v>
      </c>
      <c r="K162" s="463">
        <f>'IB Borrow_V4_Oct25'!K184</f>
        <v>2.15</v>
      </c>
      <c r="L162" s="460" t="str">
        <f>'IB Borrow_V4_Oct25'!L184</f>
        <v>1M</v>
      </c>
      <c r="M162" s="460" t="str">
        <f>'IB Borrow_V4_Oct25'!M184</f>
        <v>THOR</v>
      </c>
      <c r="N162" s="463">
        <f>'IB Borrow_V4_Oct25'!N184</f>
        <v>0.1</v>
      </c>
      <c r="O162" s="463">
        <f>'IB Borrow_V4_Oct25'!O184</f>
        <v>2.25</v>
      </c>
      <c r="P162" s="464">
        <f>'IB Borrow_V4_Oct25'!P184</f>
        <v>45991</v>
      </c>
      <c r="Q162" s="464">
        <f>'IB Borrow_V4_Oct25'!Q184</f>
        <v>46021</v>
      </c>
      <c r="R162" s="460" t="str">
        <f>'IB Borrow_V4_Oct25'!R184</f>
        <v>Actual/365</v>
      </c>
      <c r="S162" s="481">
        <f>'IB Borrow_V4_Oct25'!S184</f>
        <v>0</v>
      </c>
      <c r="T162" s="460" t="str">
        <f>'IB Borrow_V4_Oct25'!T184</f>
        <v>Matured</v>
      </c>
      <c r="U162" s="460" t="str">
        <f>'IB Borrow_V4_Oct25'!U184</f>
        <v>CONF-ISO-45010-20250930</v>
      </c>
      <c r="V162" s="460" t="str">
        <f>'IB Borrow_V4_Oct25'!V184</f>
        <v> </v>
      </c>
      <c r="W162" s="482">
        <f>'IB Borrow_V4_Oct25'!W184</f>
        <v>91</v>
      </c>
      <c r="X162" s="465" t="str">
        <f>'IB Borrow_V4_Oct25'!X184</f>
        <v>KBANK0107536000315</v>
      </c>
      <c r="Y162" s="447"/>
      <c r="Z162" s="447"/>
      <c r="AA162" s="447"/>
      <c r="AB162" s="447"/>
      <c r="AC162" s="447"/>
      <c r="AD162" s="447"/>
      <c r="AE162" s="447"/>
    </row>
    <row r="163">
      <c r="A163" s="446">
        <f>'IB Lend_V4_Sep25'!A269</f>
        <v>40004</v>
      </c>
      <c r="B163" s="404">
        <f>'IB Lend_V4_Sep25'!B269</f>
        <v>45930.41667</v>
      </c>
      <c r="C163" s="459">
        <f>'IB Lend_V4_Sep25'!C269</f>
        <v>45930</v>
      </c>
      <c r="D163" s="459">
        <f>'IB Lend_V4_Sep25'!D269</f>
        <v>46021</v>
      </c>
      <c r="E163" s="460" t="str">
        <f>'IB Lend_V4_Sep25'!E269</f>
        <v>Lend</v>
      </c>
      <c r="F163" s="461">
        <f>'IB Lend_V4_Sep25'!F269</f>
        <v>104</v>
      </c>
      <c r="G163" s="462">
        <f>'IB Lend_V4_Sep25'!G269</f>
        <v>100000000</v>
      </c>
      <c r="H163" s="460" t="str">
        <f>'IB Lend_V4_Sep25'!H269</f>
        <v>THB</v>
      </c>
      <c r="I163" s="461" t="str">
        <f>'IB Lend_V4_Sep25'!I269</f>
        <v>THOR1M40004</v>
      </c>
      <c r="J163" s="460" t="str">
        <f>'IB Lend_V4_Sep25'!J269</f>
        <v>Floating</v>
      </c>
      <c r="K163" s="463">
        <f>'IB Lend_V4_Sep25'!K269</f>
        <v>2.2</v>
      </c>
      <c r="L163" s="460" t="str">
        <f>'IB Lend_V4_Sep25'!L269</f>
        <v>1M</v>
      </c>
      <c r="M163" s="460" t="str">
        <f>'IB Lend_V4_Sep25'!M269</f>
        <v>THOR</v>
      </c>
      <c r="N163" s="463">
        <f>'IB Lend_V4_Sep25'!N269</f>
        <v>0.1</v>
      </c>
      <c r="O163" s="463">
        <f>'IB Lend_V4_Sep25'!O269</f>
        <v>2.25</v>
      </c>
      <c r="P163" s="464">
        <f>'IB Lend_V4_Sep25'!P269</f>
        <v>45960</v>
      </c>
      <c r="Q163" s="464">
        <f>'IB Lend_V4_Sep25'!Q269</f>
        <v>45991</v>
      </c>
      <c r="R163" s="460" t="str">
        <f>'IB Lend_V4_Sep25'!R269</f>
        <v>Actual/365</v>
      </c>
      <c r="S163" s="481">
        <f>'IB Lend_V4_Sep25'!S269</f>
        <v>0</v>
      </c>
      <c r="T163" s="460" t="str">
        <f>'IB Lend_V4_Sep25'!T269</f>
        <v>Matured</v>
      </c>
      <c r="U163" s="460" t="str">
        <f>'IB Lend_V4_Sep25'!U269</f>
        <v>CONF-ISO-45012-20250930</v>
      </c>
      <c r="V163" s="460">
        <f>'IB Lend_V4_Sep25'!V269</f>
        <v>2002</v>
      </c>
      <c r="W163" s="482">
        <f>'IB Lend_V4_Sep25'!W269</f>
        <v>91</v>
      </c>
      <c r="X163" s="465" t="str">
        <f>'IB Lend_V4_Sep25'!X269</f>
        <v>CIMB0107537002338</v>
      </c>
      <c r="Y163" s="447"/>
      <c r="Z163" s="447"/>
      <c r="AA163" s="447"/>
      <c r="AB163" s="447"/>
      <c r="AC163" s="447"/>
      <c r="AD163" s="447"/>
      <c r="AE163" s="447"/>
    </row>
    <row r="164">
      <c r="A164" s="446">
        <f>'IB Borrow_V4_Oct25'!A96</f>
        <v>40005</v>
      </c>
      <c r="B164" s="404">
        <f>'IB Borrow_V4_Oct25'!B96</f>
        <v>45931.58333</v>
      </c>
      <c r="C164" s="459">
        <f>'IB Borrow_V4_Oct25'!C96</f>
        <v>45931</v>
      </c>
      <c r="D164" s="459">
        <f>'IB Borrow_V4_Oct25'!D96</f>
        <v>45945</v>
      </c>
      <c r="E164" s="460" t="str">
        <f>'IB Borrow_V4_Oct25'!E96</f>
        <v>Borrow</v>
      </c>
      <c r="F164" s="461">
        <f>'IB Borrow_V4_Oct25'!F96</f>
        <v>102</v>
      </c>
      <c r="G164" s="462">
        <f>'IB Borrow_V4_Oct25'!G96</f>
        <v>300000000</v>
      </c>
      <c r="H164" s="460" t="str">
        <f>'IB Borrow_V4_Oct25'!H96</f>
        <v>THB</v>
      </c>
      <c r="I164" s="461" t="str">
        <f>'IB Borrow_V4_Oct25'!I96</f>
        <v>FIX40005</v>
      </c>
      <c r="J164" s="460" t="str">
        <f>'IB Borrow_V4_Oct25'!J96</f>
        <v>Fixed</v>
      </c>
      <c r="K164" s="463">
        <f>'IB Borrow_V4_Oct25'!K96</f>
        <v>1.5</v>
      </c>
      <c r="L164" s="460" t="str">
        <f>'IB Borrow_V4_Oct25'!L96</f>
        <v/>
      </c>
      <c r="M164" s="460" t="str">
        <f>'IB Borrow_V4_Oct25'!M96</f>
        <v>FIX</v>
      </c>
      <c r="N164" s="463" t="str">
        <f>'IB Borrow_V4_Oct25'!N96</f>
        <v> </v>
      </c>
      <c r="O164" s="463" t="str">
        <f>'IB Borrow_V4_Oct25'!O96</f>
        <v> </v>
      </c>
      <c r="P164" s="464" t="str">
        <f>'IB Borrow_V4_Oct25'!P96</f>
        <v> </v>
      </c>
      <c r="Q164" s="464" t="str">
        <f>'IB Borrow_V4_Oct25'!Q96</f>
        <v> </v>
      </c>
      <c r="R164" s="460" t="str">
        <f>'IB Borrow_V4_Oct25'!R96</f>
        <v>Actual/365</v>
      </c>
      <c r="S164" s="481">
        <v>0.0</v>
      </c>
      <c r="T164" s="460" t="str">
        <f>'IB Borrow_V4_Oct25'!T96</f>
        <v>Matured</v>
      </c>
      <c r="U164" s="460" t="str">
        <f>'IB Borrow_V4_Oct25'!U96</f>
        <v>CONF-ISO-45006-20251001</v>
      </c>
      <c r="V164" s="460" t="str">
        <f>'IB Borrow_V4_Oct25'!V96</f>
        <v> </v>
      </c>
      <c r="W164" s="482">
        <f>'IB Borrow_V4_Oct25'!W96</f>
        <v>14</v>
      </c>
      <c r="X164" s="465" t="str">
        <f>'IB Borrow_V4_Oct25'!X96</f>
        <v>KBANK0107536000315</v>
      </c>
      <c r="Y164" s="348"/>
      <c r="Z164" s="348"/>
      <c r="AA164" s="348"/>
      <c r="AB164" s="348"/>
      <c r="AC164" s="348"/>
      <c r="AD164" s="348"/>
      <c r="AE164" s="348"/>
    </row>
    <row r="165">
      <c r="A165" s="446">
        <f>'IB Lend_V4_Oct25'!A107</f>
        <v>40006</v>
      </c>
      <c r="B165" s="404">
        <f>'IB Lend_V4_Oct25'!B107</f>
        <v>45931.44097</v>
      </c>
      <c r="C165" s="459">
        <f>'IB Lend_V4_Oct25'!C107</f>
        <v>45931</v>
      </c>
      <c r="D165" s="459">
        <f>'IB Lend_V4_Oct25'!D107</f>
        <v>45945</v>
      </c>
      <c r="E165" s="460" t="str">
        <f>'IB Lend_V4_Oct25'!E107</f>
        <v>Lend</v>
      </c>
      <c r="F165" s="461">
        <f>'IB Lend_V4_Oct25'!F107</f>
        <v>113</v>
      </c>
      <c r="G165" s="462">
        <f>'IB Lend_V4_Oct25'!G107</f>
        <v>500000000</v>
      </c>
      <c r="H165" s="460" t="str">
        <f>'IB Lend_V4_Oct25'!H107</f>
        <v>THB</v>
      </c>
      <c r="I165" s="461" t="str">
        <f>'IB Lend_V4_Oct25'!I107</f>
        <v>FIX40006</v>
      </c>
      <c r="J165" s="460" t="str">
        <f>'IB Lend_V4_Oct25'!J107</f>
        <v>Fixed</v>
      </c>
      <c r="K165" s="463">
        <f>'IB Lend_V4_Oct25'!K107</f>
        <v>1.5</v>
      </c>
      <c r="L165" s="460" t="str">
        <f>'IB Lend_V4_Oct25'!L107</f>
        <v/>
      </c>
      <c r="M165" s="460" t="str">
        <f>'IB Lend_V4_Oct25'!M107</f>
        <v>FIX</v>
      </c>
      <c r="N165" s="463" t="str">
        <f>'IB Lend_V4_Oct25'!N107</f>
        <v/>
      </c>
      <c r="O165" s="463" t="str">
        <f>'IB Lend_V4_Oct25'!O107</f>
        <v/>
      </c>
      <c r="P165" s="464" t="str">
        <f>'IB Lend_V4_Oct25'!P107</f>
        <v/>
      </c>
      <c r="Q165" s="464" t="str">
        <f>'IB Lend_V4_Oct25'!Q107</f>
        <v/>
      </c>
      <c r="R165" s="460" t="str">
        <f>'IB Lend_V4_Oct25'!R107</f>
        <v>Actual/365</v>
      </c>
      <c r="S165" s="481">
        <v>0.0</v>
      </c>
      <c r="T165" s="460" t="str">
        <f>'IB Lend_V4_Oct25'!T107</f>
        <v>Matured</v>
      </c>
      <c r="U165" s="460" t="str">
        <f>'IB Lend_V4_Oct25'!U107</f>
        <v>CONF-ISO-45007-20251001</v>
      </c>
      <c r="V165" s="460">
        <f>'IB Lend_V4_Oct25'!V107</f>
        <v>2003</v>
      </c>
      <c r="W165" s="482">
        <f>'IB Lend_V4_Oct25'!W107</f>
        <v>14</v>
      </c>
      <c r="X165" s="465" t="str">
        <f>'IB Lend_V4_Oct25'!X107</f>
        <v>SCB0107536000102</v>
      </c>
      <c r="Y165" s="348"/>
      <c r="Z165" s="348"/>
      <c r="AA165" s="348"/>
      <c r="AB165" s="348"/>
      <c r="AC165" s="348"/>
      <c r="AD165" s="348"/>
      <c r="AE165" s="348"/>
    </row>
    <row r="166">
      <c r="A166" s="446">
        <f>'IB Lend_V4_Nov 25'!A129</f>
        <v>40007</v>
      </c>
      <c r="B166" s="404">
        <f>'IB Lend_V4_Nov 25'!B129</f>
        <v>45976.41667</v>
      </c>
      <c r="C166" s="459">
        <f>'IB Lend_V4_Nov 25'!C129</f>
        <v>45976</v>
      </c>
      <c r="D166" s="459">
        <f>'IB Lend_V4_Nov 25'!D129</f>
        <v>46011</v>
      </c>
      <c r="E166" s="460" t="str">
        <f>'IB Lend_V4_Nov 25'!E129</f>
        <v>Lend</v>
      </c>
      <c r="F166" s="461">
        <f>'IB Lend_V4_Nov 25'!F129</f>
        <v>113</v>
      </c>
      <c r="G166" s="462">
        <f>'IB Lend_V4_Nov 25'!G129</f>
        <v>500000000</v>
      </c>
      <c r="H166" s="460" t="str">
        <f>'IB Lend_V4_Nov 25'!H129</f>
        <v>THB</v>
      </c>
      <c r="I166" s="461" t="str">
        <f>'IB Lend_V4_Nov 25'!I129</f>
        <v>FIX40007</v>
      </c>
      <c r="J166" s="460" t="str">
        <f>'IB Lend_V4_Nov 25'!J129</f>
        <v>Fixed</v>
      </c>
      <c r="K166" s="463">
        <f>'IB Lend_V4_Nov 25'!K129</f>
        <v>2.5</v>
      </c>
      <c r="L166" s="460" t="str">
        <f>'IB Lend_V4_Nov 25'!L129</f>
        <v/>
      </c>
      <c r="M166" s="460" t="str">
        <f>'IB Lend_V4_Nov 25'!M129</f>
        <v>FIX</v>
      </c>
      <c r="N166" s="463" t="str">
        <f>'IB Lend_V4_Nov 25'!N129</f>
        <v> </v>
      </c>
      <c r="O166" s="463" t="str">
        <f>'IB Lend_V4_Nov 25'!O129</f>
        <v> </v>
      </c>
      <c r="P166" s="464" t="str">
        <f>'IB Lend_V4_Nov 25'!P129</f>
        <v> </v>
      </c>
      <c r="Q166" s="464" t="str">
        <f>'IB Lend_V4_Nov 25'!Q129</f>
        <v> </v>
      </c>
      <c r="R166" s="460" t="str">
        <f>'IB Lend_V4_Nov 25'!R129</f>
        <v>Actual/365</v>
      </c>
      <c r="S166" s="481">
        <f>'IB Lend_V4_Nov 25'!S129</f>
        <v>0</v>
      </c>
      <c r="T166" s="460" t="str">
        <f>'IB Lend_V4_Nov 25'!T129</f>
        <v>Matured</v>
      </c>
      <c r="U166" s="460" t="str">
        <f>'IB Lend_V4_Nov 25'!U129</f>
        <v>CONF-ISO-40007-20251115</v>
      </c>
      <c r="V166" s="460">
        <f>'IB Lend_V4_Nov 25'!V129</f>
        <v>2003</v>
      </c>
      <c r="W166" s="482">
        <f>'IB Lend_V4_Nov 25'!W129</f>
        <v>35</v>
      </c>
      <c r="X166" s="465" t="str">
        <f>'IB Lend_V4_Nov 25'!X129</f>
        <v>SCB0107536000102</v>
      </c>
      <c r="Y166" s="348"/>
      <c r="Z166" s="348"/>
      <c r="AA166" s="348"/>
      <c r="AB166" s="348"/>
      <c r="AC166" s="348"/>
      <c r="AD166" s="348"/>
      <c r="AE166" s="348"/>
    </row>
    <row r="167">
      <c r="A167" s="446">
        <f>'IB Lend_V4_Dec 25'!A109</f>
        <v>40009</v>
      </c>
      <c r="B167" s="404">
        <f>'IB Lend_V4_Dec 25'!B109</f>
        <v>46003.41667</v>
      </c>
      <c r="C167" s="459">
        <f>'IB Lend_V4_Dec 25'!C109</f>
        <v>46003</v>
      </c>
      <c r="D167" s="459">
        <f>'IB Lend_V4_Dec 25'!D109</f>
        <v>46040</v>
      </c>
      <c r="E167" s="460" t="str">
        <f>'IB Lend_V4_Dec 25'!E109</f>
        <v>Lend</v>
      </c>
      <c r="F167" s="461">
        <f>'IB Lend_V4_Dec 25'!F109</f>
        <v>113</v>
      </c>
      <c r="G167" s="462">
        <f>'IB Lend_V4_Dec 25'!G109</f>
        <v>350000000</v>
      </c>
      <c r="H167" s="460" t="str">
        <f>'IB Lend_V4_Dec 25'!H109</f>
        <v>THB</v>
      </c>
      <c r="I167" s="461" t="str">
        <f>'IB Lend_V4_Dec 25'!I109</f>
        <v>FIX40009</v>
      </c>
      <c r="J167" s="460" t="str">
        <f>'IB Lend_V4_Dec 25'!J109</f>
        <v>Fixed</v>
      </c>
      <c r="K167" s="463">
        <f>'IB Lend_V4_Dec 25'!K109</f>
        <v>2.55</v>
      </c>
      <c r="L167" s="460" t="str">
        <f>'IB Lend_V4_Dec 25'!L109</f>
        <v/>
      </c>
      <c r="M167" s="460" t="str">
        <f>'IB Lend_V4_Dec 25'!M109</f>
        <v>FIX</v>
      </c>
      <c r="N167" s="463" t="str">
        <f>'IB Lend_V4_Dec 25'!N109</f>
        <v> </v>
      </c>
      <c r="O167" s="463" t="str">
        <f>'IB Lend_V4_Dec 25'!O109</f>
        <v> </v>
      </c>
      <c r="P167" s="464" t="str">
        <f>'IB Lend_V4_Dec 25'!P109</f>
        <v> </v>
      </c>
      <c r="Q167" s="464" t="str">
        <f>'IB Lend_V4_Dec 25'!Q109</f>
        <v> </v>
      </c>
      <c r="R167" s="460" t="str">
        <f>'IB Lend_V4_Dec 25'!R109</f>
        <v>Actual/365</v>
      </c>
      <c r="S167" s="481">
        <f>'IB Lend_V4_Dec 25'!S109</f>
        <v>464589.0411</v>
      </c>
      <c r="T167" s="460" t="str">
        <f>'IB Lend_V4_Dec 25'!T109</f>
        <v>Active</v>
      </c>
      <c r="U167" s="460" t="str">
        <f>'IB Lend_V4_Dec 25'!U109</f>
        <v>CONF-ISO-40007-20251212</v>
      </c>
      <c r="V167" s="460">
        <f>'IB Lend_V4_Dec 25'!V109</f>
        <v>2003</v>
      </c>
      <c r="W167" s="482">
        <f>'IB Lend_V4_Dec 25'!W109</f>
        <v>37</v>
      </c>
      <c r="X167" s="465" t="str">
        <f>'IB Lend_V4_Dec 25'!X109</f>
        <v>SCB0107536000102</v>
      </c>
      <c r="Y167" s="348"/>
      <c r="Z167" s="348"/>
      <c r="AA167" s="348"/>
      <c r="AB167" s="348"/>
      <c r="AC167" s="348"/>
      <c r="AD167" s="348"/>
      <c r="AE167" s="348"/>
    </row>
    <row r="168">
      <c r="A168" s="446">
        <f>'IB Borrow_V4_Dec25'!A82</f>
        <v>40010</v>
      </c>
      <c r="B168" s="404">
        <f>'IB Borrow_V4_Dec25'!B82</f>
        <v>46006.41667</v>
      </c>
      <c r="C168" s="459">
        <f>'IB Borrow_V4_Dec25'!C82</f>
        <v>46006</v>
      </c>
      <c r="D168" s="459">
        <f>'IB Borrow_V4_Dec25'!D82</f>
        <v>46042</v>
      </c>
      <c r="E168" s="488" t="str">
        <f>'IB Borrow_V4_Dec25'!E82</f>
        <v>Borrow</v>
      </c>
      <c r="F168" s="488">
        <f>'IB Borrow_V4_Dec25'!F82</f>
        <v>104</v>
      </c>
      <c r="G168" s="462">
        <f>'IB Borrow_V4_Dec25'!G82</f>
        <v>280000000</v>
      </c>
      <c r="H168" s="460" t="str">
        <f>'IB Borrow_V4_Dec25'!H82</f>
        <v>THB</v>
      </c>
      <c r="I168" s="461" t="str">
        <f>'IB Borrow_V4_Dec25'!I82</f>
        <v>FIX40010</v>
      </c>
      <c r="J168" s="460" t="str">
        <f>'IB Borrow_V4_Dec25'!J82</f>
        <v>Fixed</v>
      </c>
      <c r="K168" s="463">
        <f>'IB Borrow_V4_Dec25'!K82</f>
        <v>2.45</v>
      </c>
      <c r="L168" s="460" t="str">
        <f>'IB Borrow_V4_Dec25'!L82</f>
        <v/>
      </c>
      <c r="M168" s="460" t="str">
        <f>'IB Borrow_V4_Dec25'!M82</f>
        <v>FIX</v>
      </c>
      <c r="N168" s="463" t="str">
        <f>'IB Borrow_V4_Dec25'!N82</f>
        <v> </v>
      </c>
      <c r="O168" s="463" t="str">
        <f>'IB Borrow_V4_Dec25'!O82</f>
        <v> </v>
      </c>
      <c r="P168" s="464" t="str">
        <f>'IB Borrow_V4_Dec25'!P82</f>
        <v> </v>
      </c>
      <c r="Q168" s="464" t="str">
        <f>'IB Borrow_V4_Dec25'!Q82</f>
        <v> </v>
      </c>
      <c r="R168" s="460" t="str">
        <f>'IB Borrow_V4_Dec25'!R82</f>
        <v>Actual/365</v>
      </c>
      <c r="S168" s="481">
        <f>'IB Borrow_V4_Dec25'!S82</f>
        <v>319506.8493</v>
      </c>
      <c r="T168" s="460" t="str">
        <f>'IB Borrow_V4_Dec25'!T82</f>
        <v>Active</v>
      </c>
      <c r="U168" s="460" t="str">
        <f>'IB Borrow_V4_Dec25'!U82</f>
        <v>CONF-ISO-40010-20251215</v>
      </c>
      <c r="V168" s="460" t="str">
        <f>'IB Borrow_V4_Dec25'!V82</f>
        <v/>
      </c>
      <c r="W168" s="482">
        <f>'IB Borrow_V4_Dec25'!W82</f>
        <v>36</v>
      </c>
      <c r="X168" s="465" t="str">
        <f>'IB Borrow_V4_Dec25'!X82</f>
        <v>CIMB0107537002338</v>
      </c>
      <c r="Y168" s="348"/>
      <c r="Z168" s="348"/>
      <c r="AA168" s="348"/>
      <c r="AB168" s="348"/>
      <c r="AC168" s="348"/>
      <c r="AD168" s="348"/>
      <c r="AE168" s="348"/>
    </row>
    <row r="169">
      <c r="A169" s="446" t="str">
        <f>'IB Borrow_V4_Sep25_2'!A82</f>
        <v>40011</v>
      </c>
      <c r="B169" s="404">
        <f>'IB Borrow_V4_Sep25_2'!B82</f>
        <v>45930.41667</v>
      </c>
      <c r="C169" s="459">
        <f>'IB Borrow_V4_Sep25_2'!C82</f>
        <v>45930</v>
      </c>
      <c r="D169" s="459">
        <f>'IB Borrow_V4_Sep25_2'!D82</f>
        <v>46112</v>
      </c>
      <c r="E169" s="488" t="str">
        <f>'IB Borrow_V4_Sep25_2'!E82</f>
        <v>Borrow</v>
      </c>
      <c r="F169" s="488">
        <f>'IB Borrow_V4_Sep25_2'!F82</f>
        <v>102</v>
      </c>
      <c r="G169" s="462">
        <f>'IB Borrow_V4_Sep25_2'!G82</f>
        <v>1000000000</v>
      </c>
      <c r="H169" s="466" t="str">
        <f>'IB Borrow_V4_Sep25_2'!H82</f>
        <v>THB</v>
      </c>
      <c r="I169" s="466" t="str">
        <f>'IB Borrow_V4_Sep25_2'!I82</f>
        <v>FIX40011</v>
      </c>
      <c r="J169" s="466" t="str">
        <f>'IB Borrow_V4_Sep25_2'!J82</f>
        <v>Fixed</v>
      </c>
      <c r="K169" s="463">
        <f>'IB Borrow_V4_Sep25_2'!K82</f>
        <v>4</v>
      </c>
      <c r="L169" s="466" t="str">
        <f>'IB Borrow_V4_Sep25_2'!L82</f>
        <v/>
      </c>
      <c r="M169" s="466" t="str">
        <f>'IB Borrow_V4_Sep25_2'!M82</f>
        <v>FIX</v>
      </c>
      <c r="N169" s="463" t="str">
        <f>'IB Borrow_V4_Sep25_2'!N82</f>
        <v> </v>
      </c>
      <c r="O169" s="463" t="str">
        <f>'IB Borrow_V4_Sep25_2'!O82</f>
        <v> </v>
      </c>
      <c r="P169" s="464" t="str">
        <f>'IB Borrow_V4_Sep25_2'!P82</f>
        <v> </v>
      </c>
      <c r="Q169" s="464" t="str">
        <f>'IB Borrow_V4_Sep25_2'!Q82</f>
        <v> </v>
      </c>
      <c r="R169" s="466" t="str">
        <f>'IB Borrow_V4_Sep25_2'!R82</f>
        <v>Actual/365</v>
      </c>
      <c r="S169" s="481">
        <f>'IB Borrow_V4_Sep25_2'!S82</f>
        <v>8000000</v>
      </c>
      <c r="T169" s="466" t="str">
        <f>'IB Borrow_V4_Sep25_2'!T82</f>
        <v>Active</v>
      </c>
      <c r="U169" s="466" t="str">
        <f>'IB Borrow_V4_Sep25_2'!U82</f>
        <v>CONF-ISO-45004-20250930</v>
      </c>
      <c r="V169" s="466" t="str">
        <f>'IB Borrow_V4_Sep25_2'!V82</f>
        <v> </v>
      </c>
      <c r="W169" s="482">
        <f>'IB Borrow_V4_Sep25_2'!W82</f>
        <v>182</v>
      </c>
      <c r="X169" s="465" t="str">
        <f>'IB Borrow_V4_Sep25_2'!X82</f>
        <v>KBANK0107536000315</v>
      </c>
      <c r="Y169" s="348"/>
      <c r="Z169" s="348"/>
      <c r="AA169" s="348"/>
      <c r="AB169" s="348"/>
      <c r="AC169" s="348"/>
      <c r="AD169" s="348"/>
      <c r="AE169" s="348"/>
    </row>
    <row r="170">
      <c r="A170" s="440" t="str">
        <f>'V4_Result_30 Sep 2025'!A137</f>
        <v>interbank_interest_schedule</v>
      </c>
      <c r="B170" s="348"/>
      <c r="C170" s="348"/>
      <c r="D170" s="348"/>
      <c r="E170" s="348"/>
      <c r="F170" s="348"/>
      <c r="G170" s="348"/>
      <c r="H170" s="348"/>
      <c r="I170" s="378"/>
      <c r="J170" s="377"/>
      <c r="K170" s="348"/>
      <c r="L170" s="348"/>
      <c r="M170" s="348"/>
      <c r="N170" s="348"/>
      <c r="O170" s="348"/>
      <c r="P170" s="348"/>
      <c r="Q170" s="348"/>
      <c r="R170" s="348"/>
      <c r="S170" s="348"/>
      <c r="T170" s="348"/>
      <c r="U170" s="348"/>
      <c r="V170" s="348"/>
      <c r="W170" s="348"/>
      <c r="X170" s="348"/>
      <c r="Y170" s="348"/>
      <c r="Z170" s="348"/>
      <c r="AA170" s="348"/>
      <c r="AB170" s="348"/>
      <c r="AC170" s="348"/>
      <c r="AD170" s="348"/>
      <c r="AE170" s="348"/>
    </row>
    <row r="171">
      <c r="A171" s="343" t="str">
        <f t="array" ref="A171:H171">TRANSPOSE('All Table_V4_Clean'!A133:A140)</f>
        <v>schedule_id</v>
      </c>
      <c r="B171" s="364" t="s">
        <v>651</v>
      </c>
      <c r="C171" s="364" t="s">
        <v>602</v>
      </c>
      <c r="D171" s="364" t="s">
        <v>630</v>
      </c>
      <c r="E171" s="421" t="s">
        <v>633</v>
      </c>
      <c r="F171" s="421" t="s">
        <v>627</v>
      </c>
      <c r="G171" s="364" t="s">
        <v>614</v>
      </c>
      <c r="H171" s="364" t="s">
        <v>548</v>
      </c>
      <c r="I171" s="378"/>
      <c r="J171" s="377"/>
      <c r="K171" s="348"/>
      <c r="L171" s="348"/>
      <c r="M171" s="348"/>
      <c r="N171" s="348"/>
      <c r="O171" s="348"/>
      <c r="P171" s="348"/>
      <c r="Q171" s="348"/>
      <c r="R171" s="348"/>
      <c r="S171" s="348"/>
      <c r="T171" s="348"/>
      <c r="U171" s="348"/>
      <c r="V171" s="348"/>
      <c r="W171" s="348"/>
      <c r="X171" s="348"/>
      <c r="Y171" s="348"/>
      <c r="Z171" s="348"/>
      <c r="AA171" s="348"/>
      <c r="AB171" s="348"/>
      <c r="AC171" s="348"/>
      <c r="AD171" s="348"/>
      <c r="AE171" s="348"/>
    </row>
    <row r="172">
      <c r="A172" s="467">
        <f>'IB Borrow_V4_Oct25'!A190</f>
        <v>1</v>
      </c>
      <c r="B172" s="468" t="str">
        <f>'IB Borrow_V4_Oct25'!B190</f>
        <v>THOR1M40003</v>
      </c>
      <c r="C172" s="469">
        <f>'IB Borrow_V4_Oct25'!C190</f>
        <v>40003</v>
      </c>
      <c r="D172" s="459">
        <f>'IB Borrow_V4_Oct25'!D190</f>
        <v>45930</v>
      </c>
      <c r="E172" s="459">
        <f>'IB Borrow_V4_Oct25'!E190</f>
        <v>45960</v>
      </c>
      <c r="F172" s="470">
        <f>'IB Borrow_V4_Oct25'!F190</f>
        <v>2.05</v>
      </c>
      <c r="G172" s="470">
        <f>'IB Borrow_V4_Oct25'!G190</f>
        <v>2.15</v>
      </c>
      <c r="H172" s="469" t="str">
        <f>'IB Borrow_V4_Oct25'!H190</f>
        <v>Closed</v>
      </c>
      <c r="I172" s="471"/>
      <c r="J172" s="472"/>
      <c r="K172" s="447"/>
      <c r="L172" s="447"/>
      <c r="M172" s="447"/>
      <c r="N172" s="447"/>
      <c r="O172" s="447"/>
      <c r="P172" s="447"/>
      <c r="Q172" s="447"/>
      <c r="R172" s="447"/>
      <c r="S172" s="447"/>
      <c r="T172" s="447"/>
      <c r="U172" s="447"/>
      <c r="V172" s="447"/>
      <c r="W172" s="447"/>
      <c r="X172" s="447"/>
      <c r="Y172" s="447"/>
      <c r="Z172" s="447"/>
      <c r="AA172" s="447"/>
      <c r="AB172" s="447"/>
      <c r="AC172" s="447"/>
      <c r="AD172" s="447"/>
      <c r="AE172" s="447"/>
    </row>
    <row r="173">
      <c r="A173" s="467">
        <f>'IB Borrow_V4_Oct25'!A191</f>
        <v>2</v>
      </c>
      <c r="B173" s="468" t="str">
        <f>'IB Borrow_V4_Oct25'!B191</f>
        <v>THOR1M40003</v>
      </c>
      <c r="C173" s="469">
        <f>'IB Borrow_V4_Oct25'!C191</f>
        <v>40003</v>
      </c>
      <c r="D173" s="459">
        <f>'IB Borrow_V4_Oct25'!D191</f>
        <v>45960</v>
      </c>
      <c r="E173" s="459">
        <f>'IB Borrow_V4_Oct25'!E191</f>
        <v>45991</v>
      </c>
      <c r="F173" s="470">
        <f>'IB Borrow_V4_Oct25'!F191</f>
        <v>2.1</v>
      </c>
      <c r="G173" s="470">
        <f>'IB Borrow_V4_Oct25'!G191</f>
        <v>2.2</v>
      </c>
      <c r="H173" s="469" t="str">
        <f>'IB Borrow_V4_Oct25'!H191</f>
        <v>Closed</v>
      </c>
      <c r="I173" s="471"/>
      <c r="J173" s="472"/>
      <c r="K173" s="447"/>
      <c r="L173" s="447"/>
      <c r="M173" s="447"/>
      <c r="N173" s="447"/>
      <c r="O173" s="447"/>
      <c r="P173" s="447"/>
      <c r="Q173" s="447"/>
      <c r="R173" s="447"/>
      <c r="S173" s="447"/>
      <c r="T173" s="447"/>
      <c r="U173" s="447"/>
      <c r="V173" s="447"/>
      <c r="W173" s="447"/>
      <c r="X173" s="447"/>
      <c r="Y173" s="447"/>
      <c r="Z173" s="447"/>
      <c r="AA173" s="447"/>
      <c r="AB173" s="447"/>
      <c r="AC173" s="447"/>
      <c r="AD173" s="447"/>
      <c r="AE173" s="447"/>
    </row>
    <row r="174">
      <c r="A174" s="467">
        <f>'IB Borrow_V4_Oct25'!A192</f>
        <v>3</v>
      </c>
      <c r="B174" s="468" t="str">
        <f>'IB Borrow_V4_Oct25'!B192</f>
        <v>THOR1M40003</v>
      </c>
      <c r="C174" s="469">
        <f>'IB Borrow_V4_Oct25'!C192</f>
        <v>40003</v>
      </c>
      <c r="D174" s="459">
        <f>'IB Borrow_V4_Oct25'!D192</f>
        <v>45991</v>
      </c>
      <c r="E174" s="459">
        <f>'IB Borrow_V4_Oct25'!E192</f>
        <v>46021</v>
      </c>
      <c r="F174" s="470">
        <f>'IB Borrow_V4_Oct25'!F192</f>
        <v>2.25</v>
      </c>
      <c r="G174" s="470">
        <f>'IB Borrow_V4_Oct25'!G192</f>
        <v>2.35</v>
      </c>
      <c r="H174" s="469" t="str">
        <f>'IB Borrow_V4_Oct25'!H192</f>
        <v>Closed</v>
      </c>
      <c r="I174" s="471"/>
      <c r="J174" s="472"/>
      <c r="K174" s="447"/>
      <c r="L174" s="447"/>
      <c r="M174" s="447"/>
      <c r="N174" s="447"/>
      <c r="O174" s="447"/>
      <c r="P174" s="447"/>
      <c r="Q174" s="447"/>
      <c r="R174" s="447"/>
      <c r="S174" s="447"/>
      <c r="T174" s="447"/>
      <c r="U174" s="447"/>
      <c r="V174" s="447"/>
      <c r="W174" s="447"/>
      <c r="X174" s="447"/>
      <c r="Y174" s="447"/>
      <c r="Z174" s="447"/>
      <c r="AA174" s="447"/>
      <c r="AB174" s="447"/>
      <c r="AC174" s="447"/>
      <c r="AD174" s="447"/>
      <c r="AE174" s="447"/>
    </row>
    <row r="175">
      <c r="A175" s="467">
        <f>'IB Lend_V4_Sep25'!A277</f>
        <v>4</v>
      </c>
      <c r="B175" s="468" t="str">
        <f>'IB Lend_V4_Sep25'!B277</f>
        <v>THOR1M40004</v>
      </c>
      <c r="C175" s="469">
        <f>'IB Lend_V4_Sep25'!C277</f>
        <v>40004</v>
      </c>
      <c r="D175" s="459">
        <f>'IB Lend_V4_Sep25'!D277</f>
        <v>45930</v>
      </c>
      <c r="E175" s="459">
        <f>'IB Lend_V4_Sep25'!E277</f>
        <v>45960</v>
      </c>
      <c r="F175" s="470">
        <f>'IB Lend_V4_Sep25'!F277</f>
        <v>2.05</v>
      </c>
      <c r="G175" s="470">
        <f>'IB Lend_V4_Sep25'!G277</f>
        <v>2.15</v>
      </c>
      <c r="H175" s="469" t="str">
        <f>'IB Lend_V4_Sep25'!H277</f>
        <v>Closed</v>
      </c>
      <c r="I175" s="471"/>
      <c r="J175" s="472"/>
      <c r="K175" s="447"/>
      <c r="L175" s="447"/>
      <c r="M175" s="447"/>
      <c r="N175" s="447"/>
      <c r="O175" s="447"/>
      <c r="P175" s="447"/>
      <c r="Q175" s="447"/>
      <c r="R175" s="447"/>
      <c r="S175" s="447"/>
      <c r="T175" s="447"/>
      <c r="U175" s="447"/>
      <c r="V175" s="447"/>
      <c r="W175" s="447"/>
      <c r="X175" s="447"/>
      <c r="Y175" s="447"/>
      <c r="Z175" s="447"/>
      <c r="AA175" s="447"/>
      <c r="AB175" s="447"/>
      <c r="AC175" s="447"/>
      <c r="AD175" s="447"/>
      <c r="AE175" s="447"/>
    </row>
    <row r="176">
      <c r="A176" s="467">
        <f>'IB Lend_V4_Sep25'!A278</f>
        <v>5</v>
      </c>
      <c r="B176" s="468" t="str">
        <f>'IB Lend_V4_Sep25'!B278</f>
        <v>THOR1M40004</v>
      </c>
      <c r="C176" s="469">
        <f>'IB Lend_V4_Sep25'!C278</f>
        <v>40004</v>
      </c>
      <c r="D176" s="459">
        <f>'IB Lend_V4_Sep25'!D278</f>
        <v>45960</v>
      </c>
      <c r="E176" s="459">
        <f>'IB Lend_V4_Sep25'!E278</f>
        <v>45991</v>
      </c>
      <c r="F176" s="470">
        <f>'IB Lend_V4_Sep25'!F278</f>
        <v>2.1</v>
      </c>
      <c r="G176" s="470">
        <f>'IB Lend_V4_Sep25'!G278</f>
        <v>2.2</v>
      </c>
      <c r="H176" s="469" t="str">
        <f>'IB Lend_V4_Sep25'!H278</f>
        <v>Closed</v>
      </c>
      <c r="I176" s="471"/>
      <c r="J176" s="472"/>
      <c r="K176" s="447"/>
      <c r="L176" s="447"/>
      <c r="M176" s="447"/>
      <c r="N176" s="447"/>
      <c r="O176" s="447"/>
      <c r="P176" s="447"/>
      <c r="Q176" s="447"/>
      <c r="R176" s="447"/>
      <c r="S176" s="447"/>
      <c r="T176" s="447"/>
      <c r="U176" s="447"/>
      <c r="V176" s="447"/>
      <c r="W176" s="447"/>
      <c r="X176" s="447"/>
      <c r="Y176" s="447"/>
      <c r="Z176" s="447"/>
      <c r="AA176" s="447"/>
      <c r="AB176" s="447"/>
      <c r="AC176" s="447"/>
      <c r="AD176" s="447"/>
      <c r="AE176" s="447"/>
    </row>
    <row r="177">
      <c r="A177" s="467">
        <f>'IB Lend_V4_Sep25'!A279</f>
        <v>6</v>
      </c>
      <c r="B177" s="468" t="str">
        <f>'IB Lend_V4_Sep25'!B279</f>
        <v>THOR1M40004</v>
      </c>
      <c r="C177" s="469">
        <f>'IB Lend_V4_Sep25'!C279</f>
        <v>40004</v>
      </c>
      <c r="D177" s="459">
        <f>'IB Lend_V4_Sep25'!D279</f>
        <v>45991</v>
      </c>
      <c r="E177" s="459">
        <f>'IB Lend_V4_Sep25'!E279</f>
        <v>46021</v>
      </c>
      <c r="F177" s="470">
        <f>'IB Lend_V4_Sep25'!F279</f>
        <v>2.25</v>
      </c>
      <c r="G177" s="470">
        <f>'IB Lend_V4_Sep25'!G279</f>
        <v>2.35</v>
      </c>
      <c r="H177" s="469" t="str">
        <f>'IB Lend_V4_Sep25'!H279</f>
        <v>Closed</v>
      </c>
      <c r="I177" s="378"/>
      <c r="J177" s="377"/>
      <c r="K177" s="348"/>
      <c r="L177" s="348"/>
      <c r="M177" s="348"/>
      <c r="N177" s="348"/>
      <c r="O177" s="348"/>
      <c r="P177" s="348"/>
      <c r="Q177" s="348"/>
      <c r="R177" s="348"/>
      <c r="S177" s="348"/>
      <c r="T177" s="348"/>
      <c r="U177" s="348"/>
      <c r="V177" s="348"/>
      <c r="W177" s="348"/>
      <c r="X177" s="348"/>
      <c r="Y177" s="348"/>
      <c r="Z177" s="348"/>
      <c r="AA177" s="348"/>
      <c r="AB177" s="348"/>
      <c r="AC177" s="348"/>
      <c r="AD177" s="348"/>
      <c r="AE177" s="348"/>
    </row>
    <row r="178">
      <c r="A178" s="376"/>
      <c r="B178" s="348"/>
      <c r="C178" s="348"/>
      <c r="D178" s="348"/>
      <c r="E178" s="348"/>
      <c r="F178" s="378"/>
      <c r="G178" s="377"/>
      <c r="H178" s="377"/>
      <c r="I178" s="378"/>
      <c r="J178" s="377"/>
      <c r="K178" s="348"/>
      <c r="L178" s="348"/>
      <c r="M178" s="348"/>
      <c r="N178" s="348"/>
      <c r="O178" s="348"/>
      <c r="P178" s="348"/>
      <c r="Q178" s="348"/>
      <c r="R178" s="348"/>
      <c r="S178" s="348"/>
      <c r="T178" s="348"/>
      <c r="U178" s="348"/>
      <c r="V178" s="348"/>
      <c r="W178" s="348"/>
      <c r="X178" s="348"/>
      <c r="Y178" s="348"/>
      <c r="Z178" s="348"/>
      <c r="AA178" s="348"/>
      <c r="AB178" s="348"/>
      <c r="AC178" s="348"/>
      <c r="AD178" s="348"/>
      <c r="AE178" s="348"/>
    </row>
    <row r="179">
      <c r="A179" s="376"/>
      <c r="B179" s="348"/>
      <c r="C179" s="348"/>
      <c r="D179" s="348"/>
      <c r="E179" s="348"/>
      <c r="F179" s="378"/>
      <c r="G179" s="377"/>
      <c r="H179" s="377"/>
      <c r="I179" s="378"/>
      <c r="J179" s="377"/>
      <c r="K179" s="348"/>
      <c r="L179" s="348"/>
      <c r="M179" s="348"/>
      <c r="N179" s="348"/>
      <c r="O179" s="348"/>
      <c r="P179" s="348"/>
      <c r="Q179" s="348"/>
      <c r="R179" s="348"/>
      <c r="S179" s="348"/>
      <c r="T179" s="348"/>
      <c r="U179" s="348"/>
      <c r="V179" s="348"/>
      <c r="W179" s="348"/>
      <c r="X179" s="348"/>
      <c r="Y179" s="348"/>
      <c r="Z179" s="348"/>
      <c r="AA179" s="348"/>
      <c r="AB179" s="348"/>
      <c r="AC179" s="348"/>
      <c r="AD179" s="348"/>
      <c r="AE179" s="348"/>
    </row>
    <row r="180">
      <c r="A180" s="409" t="str">
        <f>'All Table_V4_Clean'!A3</f>
        <v>entity_master</v>
      </c>
      <c r="B180" s="306"/>
      <c r="C180" s="306"/>
      <c r="D180" s="306"/>
      <c r="E180" s="306"/>
      <c r="F180" s="309"/>
      <c r="G180" s="309"/>
      <c r="H180" s="309"/>
      <c r="I180" s="311"/>
      <c r="J180" s="309"/>
      <c r="K180" s="306"/>
      <c r="L180" s="306"/>
      <c r="M180" s="348"/>
      <c r="N180" s="348"/>
      <c r="O180" s="348"/>
      <c r="P180" s="348"/>
      <c r="Q180" s="348"/>
      <c r="R180" s="348"/>
      <c r="S180" s="348"/>
      <c r="T180" s="348"/>
      <c r="U180" s="348"/>
      <c r="V180" s="348"/>
      <c r="W180" s="348"/>
      <c r="X180" s="348"/>
      <c r="Y180" s="348"/>
      <c r="Z180" s="348"/>
      <c r="AA180" s="348"/>
      <c r="AB180" s="348"/>
      <c r="AC180" s="348"/>
      <c r="AD180" s="348"/>
      <c r="AE180" s="348"/>
    </row>
    <row r="181">
      <c r="A181" s="343" t="str">
        <f t="array" ref="A181:L181">TRANSPOSE('All Table_V4_Clean'!A7:A18)</f>
        <v>entity_id</v>
      </c>
      <c r="B181" s="364" t="s">
        <v>457</v>
      </c>
      <c r="C181" s="364" t="s">
        <v>460</v>
      </c>
      <c r="D181" s="364" t="s">
        <v>462</v>
      </c>
      <c r="E181" s="421" t="s">
        <v>465</v>
      </c>
      <c r="F181" s="421" t="s">
        <v>468</v>
      </c>
      <c r="G181" s="364" t="s">
        <v>471</v>
      </c>
      <c r="H181" s="364" t="s">
        <v>474</v>
      </c>
      <c r="I181" s="364" t="s">
        <v>476</v>
      </c>
      <c r="J181" s="364" t="s">
        <v>478</v>
      </c>
      <c r="K181" s="319" t="s">
        <v>482</v>
      </c>
      <c r="L181" s="319" t="s">
        <v>484</v>
      </c>
      <c r="M181" s="348"/>
      <c r="N181" s="348"/>
      <c r="O181" s="348"/>
      <c r="P181" s="348"/>
      <c r="Q181" s="348"/>
      <c r="R181" s="348"/>
      <c r="S181" s="348"/>
      <c r="T181" s="348"/>
      <c r="U181" s="348"/>
      <c r="V181" s="348"/>
      <c r="W181" s="348"/>
      <c r="X181" s="348"/>
      <c r="Y181" s="348"/>
      <c r="Z181" s="348"/>
      <c r="AA181" s="348"/>
      <c r="AB181" s="348"/>
      <c r="AC181" s="348"/>
      <c r="AD181" s="348"/>
      <c r="AE181" s="348"/>
    </row>
    <row r="182">
      <c r="A182" s="315" t="str">
        <f t="shared" ref="A182:A186" si="3">A5</f>
        <v>BBL0107536000374</v>
      </c>
      <c r="B182" s="315" t="str">
        <f t="shared" ref="B182:C182" si="1">C5</f>
        <v>BANGKOK BANK PCL</v>
      </c>
      <c r="C182" s="315" t="str">
        <f t="shared" si="1"/>
        <v>BBL</v>
      </c>
      <c r="D182" s="324" t="s">
        <v>464</v>
      </c>
      <c r="E182" s="324" t="s">
        <v>994</v>
      </c>
      <c r="F182" s="473" t="s">
        <v>86</v>
      </c>
      <c r="G182" s="430" t="s">
        <v>473</v>
      </c>
      <c r="H182" s="474">
        <v>4.0E10</v>
      </c>
      <c r="I182" s="324" t="s">
        <v>83</v>
      </c>
      <c r="J182" s="324" t="s">
        <v>1001</v>
      </c>
      <c r="K182" s="431">
        <f t="shared" ref="K182:L182" si="2">K5</f>
        <v>45839</v>
      </c>
      <c r="L182" s="431">
        <f t="shared" si="2"/>
        <v>45839</v>
      </c>
      <c r="M182" s="348"/>
      <c r="N182" s="348"/>
      <c r="O182" s="348"/>
      <c r="P182" s="348"/>
      <c r="Q182" s="348"/>
      <c r="R182" s="348"/>
      <c r="S182" s="348"/>
      <c r="T182" s="348"/>
      <c r="U182" s="348"/>
      <c r="V182" s="348"/>
      <c r="W182" s="348"/>
      <c r="X182" s="348"/>
      <c r="Y182" s="348"/>
      <c r="Z182" s="348"/>
      <c r="AA182" s="348"/>
      <c r="AB182" s="348"/>
      <c r="AC182" s="348"/>
      <c r="AD182" s="348"/>
      <c r="AE182" s="348"/>
    </row>
    <row r="183">
      <c r="A183" s="315" t="str">
        <f t="shared" si="3"/>
        <v>KBANK0107536000315</v>
      </c>
      <c r="B183" s="315" t="str">
        <f t="shared" ref="B183:C183" si="4">C6</f>
        <v>KASIKORNBANK PCL</v>
      </c>
      <c r="C183" s="315" t="str">
        <f t="shared" si="4"/>
        <v>KBANK</v>
      </c>
      <c r="D183" s="324" t="s">
        <v>464</v>
      </c>
      <c r="E183" s="324" t="s">
        <v>994</v>
      </c>
      <c r="F183" s="473" t="s">
        <v>86</v>
      </c>
      <c r="G183" s="430" t="s">
        <v>995</v>
      </c>
      <c r="H183" s="474">
        <v>3.024682097E10</v>
      </c>
      <c r="I183" s="324" t="s">
        <v>83</v>
      </c>
      <c r="J183" s="324" t="s">
        <v>1001</v>
      </c>
      <c r="K183" s="431">
        <f t="shared" ref="K183:L183" si="5">K6</f>
        <v>45839</v>
      </c>
      <c r="L183" s="431">
        <f t="shared" si="5"/>
        <v>45839</v>
      </c>
      <c r="M183" s="348"/>
      <c r="N183" s="348"/>
      <c r="O183" s="348"/>
      <c r="P183" s="348"/>
      <c r="Q183" s="348"/>
      <c r="R183" s="348"/>
      <c r="S183" s="348"/>
      <c r="T183" s="348"/>
      <c r="U183" s="348"/>
      <c r="V183" s="348"/>
      <c r="W183" s="348"/>
      <c r="X183" s="348"/>
      <c r="Y183" s="348"/>
      <c r="Z183" s="348"/>
      <c r="AA183" s="348"/>
      <c r="AB183" s="348"/>
      <c r="AC183" s="348"/>
      <c r="AD183" s="348"/>
      <c r="AE183" s="348"/>
    </row>
    <row r="184">
      <c r="A184" s="315" t="str">
        <f t="shared" si="3"/>
        <v>KTB107537000882</v>
      </c>
      <c r="B184" s="315" t="str">
        <f t="shared" ref="B184:C184" si="6">C7</f>
        <v>KRUNGTHAI BANK PCL</v>
      </c>
      <c r="C184" s="315" t="str">
        <f t="shared" si="6"/>
        <v>KTB</v>
      </c>
      <c r="D184" s="324" t="s">
        <v>464</v>
      </c>
      <c r="E184" s="324" t="s">
        <v>994</v>
      </c>
      <c r="F184" s="473" t="s">
        <v>86</v>
      </c>
      <c r="G184" s="430" t="s">
        <v>996</v>
      </c>
      <c r="H184" s="474">
        <v>7.2005040438E10</v>
      </c>
      <c r="I184" s="324" t="s">
        <v>83</v>
      </c>
      <c r="J184" s="324" t="s">
        <v>1001</v>
      </c>
      <c r="K184" s="431">
        <f t="shared" ref="K184:L184" si="7">K7</f>
        <v>45839</v>
      </c>
      <c r="L184" s="431">
        <f t="shared" si="7"/>
        <v>45839</v>
      </c>
      <c r="M184" s="348"/>
      <c r="N184" s="348"/>
      <c r="O184" s="348"/>
      <c r="P184" s="348"/>
      <c r="Q184" s="348"/>
      <c r="R184" s="348"/>
      <c r="S184" s="348"/>
      <c r="T184" s="348"/>
      <c r="U184" s="348"/>
      <c r="V184" s="348"/>
      <c r="W184" s="348"/>
      <c r="X184" s="348"/>
      <c r="Y184" s="348"/>
      <c r="Z184" s="348"/>
      <c r="AA184" s="348"/>
      <c r="AB184" s="348"/>
      <c r="AC184" s="348"/>
      <c r="AD184" s="348"/>
      <c r="AE184" s="348"/>
    </row>
    <row r="185">
      <c r="A185" s="315" t="str">
        <f t="shared" si="3"/>
        <v>CIMB0107537002338</v>
      </c>
      <c r="B185" s="315" t="str">
        <f t="shared" ref="B185:C185" si="8">C8</f>
        <v>CIMB THAI BANK PCL</v>
      </c>
      <c r="C185" s="315" t="str">
        <f t="shared" si="8"/>
        <v>CIMB</v>
      </c>
      <c r="D185" s="324" t="s">
        <v>464</v>
      </c>
      <c r="E185" s="324" t="s">
        <v>994</v>
      </c>
      <c r="F185" s="473" t="s">
        <v>86</v>
      </c>
      <c r="G185" s="430" t="s">
        <v>997</v>
      </c>
      <c r="H185" s="474">
        <v>1.7411130874E10</v>
      </c>
      <c r="I185" s="324" t="s">
        <v>83</v>
      </c>
      <c r="J185" s="324" t="str">
        <f>""</f>
        <v/>
      </c>
      <c r="K185" s="432">
        <f t="shared" ref="K185:L185" si="9">K8</f>
        <v>45828</v>
      </c>
      <c r="L185" s="432">
        <f t="shared" si="9"/>
        <v>45900</v>
      </c>
      <c r="M185" s="348"/>
      <c r="N185" s="348"/>
      <c r="O185" s="348"/>
      <c r="P185" s="348"/>
      <c r="Q185" s="348"/>
      <c r="R185" s="348"/>
      <c r="S185" s="348"/>
      <c r="T185" s="348"/>
      <c r="U185" s="348"/>
      <c r="V185" s="348"/>
      <c r="W185" s="348"/>
      <c r="X185" s="348"/>
      <c r="Y185" s="348"/>
      <c r="Z185" s="348"/>
      <c r="AA185" s="348"/>
      <c r="AB185" s="348"/>
      <c r="AC185" s="348"/>
      <c r="AD185" s="348"/>
      <c r="AE185" s="348"/>
    </row>
    <row r="186">
      <c r="A186" s="315" t="str">
        <f t="shared" si="3"/>
        <v>SCB0107536000102</v>
      </c>
      <c r="B186" s="315" t="str">
        <f t="shared" ref="B186:C186" si="10">C9</f>
        <v>SIAM COMMERCIAL BANK PCL</v>
      </c>
      <c r="C186" s="315" t="str">
        <f t="shared" si="10"/>
        <v>SCB</v>
      </c>
      <c r="D186" s="324" t="s">
        <v>464</v>
      </c>
      <c r="E186" s="324" t="s">
        <v>994</v>
      </c>
      <c r="F186" s="473" t="s">
        <v>86</v>
      </c>
      <c r="G186" s="430" t="s">
        <v>1002</v>
      </c>
      <c r="H186" s="474">
        <v>7.0E10</v>
      </c>
      <c r="I186" s="324" t="s">
        <v>83</v>
      </c>
      <c r="J186" s="324" t="s">
        <v>1001</v>
      </c>
      <c r="K186" s="432">
        <f t="shared" ref="K186:L186" si="11">K9</f>
        <v>45027</v>
      </c>
      <c r="L186" s="432">
        <f t="shared" si="11"/>
        <v>45858</v>
      </c>
      <c r="M186" s="348"/>
      <c r="N186" s="348"/>
      <c r="O186" s="348"/>
      <c r="P186" s="348"/>
      <c r="Q186" s="348"/>
      <c r="R186" s="348"/>
      <c r="S186" s="348"/>
      <c r="T186" s="348"/>
      <c r="U186" s="348"/>
      <c r="V186" s="348"/>
      <c r="W186" s="348"/>
      <c r="X186" s="348"/>
      <c r="Y186" s="348"/>
      <c r="Z186" s="348"/>
      <c r="AA186" s="348"/>
      <c r="AB186" s="348"/>
      <c r="AC186" s="348"/>
      <c r="AD186" s="348"/>
      <c r="AE186" s="348"/>
    </row>
    <row r="187">
      <c r="A187" s="376"/>
      <c r="B187" s="348"/>
      <c r="C187" s="348"/>
      <c r="D187" s="348"/>
      <c r="E187" s="395"/>
      <c r="F187" s="419"/>
      <c r="G187" s="395"/>
      <c r="H187" s="395"/>
      <c r="I187" s="419"/>
      <c r="J187" s="395"/>
      <c r="K187" s="348"/>
      <c r="L187" s="348"/>
      <c r="M187" s="348"/>
      <c r="N187" s="348"/>
      <c r="O187" s="348"/>
      <c r="P187" s="348"/>
      <c r="Q187" s="348"/>
      <c r="R187" s="348"/>
      <c r="S187" s="348"/>
      <c r="T187" s="348"/>
      <c r="U187" s="348"/>
      <c r="V187" s="348"/>
      <c r="W187" s="348"/>
      <c r="X187" s="348"/>
      <c r="Y187" s="348"/>
      <c r="Z187" s="348"/>
      <c r="AA187" s="348"/>
      <c r="AB187" s="348"/>
      <c r="AC187" s="348"/>
      <c r="AD187" s="348"/>
      <c r="AE187" s="348"/>
    </row>
    <row r="188">
      <c r="A188" s="304"/>
      <c r="B188" s="306"/>
      <c r="C188" s="306"/>
      <c r="D188" s="306"/>
      <c r="E188" s="309"/>
      <c r="F188" s="311"/>
      <c r="G188" s="309"/>
      <c r="H188" s="309"/>
      <c r="I188" s="311"/>
      <c r="J188" s="309"/>
      <c r="K188" s="348"/>
      <c r="L188" s="348"/>
      <c r="M188" s="348"/>
      <c r="N188" s="348"/>
      <c r="O188" s="348"/>
      <c r="P188" s="348"/>
      <c r="Q188" s="348"/>
      <c r="R188" s="348"/>
      <c r="S188" s="348"/>
      <c r="T188" s="348"/>
      <c r="U188" s="348"/>
      <c r="V188" s="348"/>
      <c r="W188" s="348"/>
      <c r="X188" s="348"/>
      <c r="Y188" s="348"/>
      <c r="Z188" s="348"/>
      <c r="AA188" s="348"/>
      <c r="AB188" s="348"/>
      <c r="AC188" s="348"/>
      <c r="AD188" s="348"/>
      <c r="AE188" s="348"/>
    </row>
    <row r="189">
      <c r="A189" s="409" t="str">
        <f>'All Table_V4_Clean'!A352</f>
        <v>entity_counterparty</v>
      </c>
      <c r="B189" s="306"/>
      <c r="C189" s="435"/>
      <c r="D189" s="306"/>
      <c r="E189" s="306"/>
      <c r="F189" s="309"/>
      <c r="G189" s="309"/>
      <c r="H189" s="309"/>
      <c r="I189" s="311"/>
      <c r="J189" s="309"/>
      <c r="K189" s="348"/>
      <c r="L189" s="348"/>
      <c r="M189" s="348"/>
      <c r="N189" s="348"/>
      <c r="O189" s="348"/>
      <c r="P189" s="348"/>
      <c r="Q189" s="348"/>
      <c r="R189" s="348"/>
      <c r="S189" s="348"/>
      <c r="T189" s="348"/>
      <c r="U189" s="348"/>
      <c r="V189" s="348"/>
      <c r="W189" s="348"/>
      <c r="X189" s="348"/>
      <c r="Y189" s="348"/>
      <c r="Z189" s="348"/>
      <c r="AA189" s="348"/>
      <c r="AB189" s="348"/>
      <c r="AC189" s="348"/>
      <c r="AD189" s="348"/>
      <c r="AE189" s="348"/>
    </row>
    <row r="190">
      <c r="A190" s="343" t="str">
        <f t="array" ref="A190:J190">TRANSPOSE('All Table_V4_Clean'!A356:A365)</f>
        <v>entity_counterparty_id</v>
      </c>
      <c r="B190" s="364" t="s">
        <v>452</v>
      </c>
      <c r="C190" s="364" t="s">
        <v>7</v>
      </c>
      <c r="D190" s="364" t="s">
        <v>926</v>
      </c>
      <c r="E190" s="421" t="s">
        <v>930</v>
      </c>
      <c r="F190" s="421" t="s">
        <v>933</v>
      </c>
      <c r="G190" s="364" t="s">
        <v>548</v>
      </c>
      <c r="H190" s="364" t="s">
        <v>937</v>
      </c>
      <c r="I190" s="364" t="s">
        <v>482</v>
      </c>
      <c r="J190" s="364" t="s">
        <v>484</v>
      </c>
      <c r="K190" s="348"/>
      <c r="L190" s="348"/>
      <c r="M190" s="348"/>
      <c r="N190" s="348"/>
      <c r="O190" s="348"/>
      <c r="P190" s="348"/>
      <c r="Q190" s="348"/>
      <c r="R190" s="348"/>
      <c r="S190" s="348"/>
      <c r="T190" s="348"/>
      <c r="U190" s="348"/>
      <c r="V190" s="348"/>
      <c r="W190" s="348"/>
      <c r="X190" s="348"/>
      <c r="Y190" s="348"/>
      <c r="Z190" s="348"/>
      <c r="AA190" s="348"/>
      <c r="AB190" s="348"/>
      <c r="AC190" s="348"/>
      <c r="AD190" s="348"/>
      <c r="AE190" s="348"/>
    </row>
    <row r="191">
      <c r="A191" s="317" t="s">
        <v>998</v>
      </c>
      <c r="B191" s="315" t="str">
        <f t="shared" ref="B191:B192" si="12">K45</f>
        <v>BBL0107536000374</v>
      </c>
      <c r="C191" s="315">
        <f t="shared" ref="C191:C192" si="13">B45</f>
        <v>101</v>
      </c>
      <c r="D191" s="317">
        <f t="shared" ref="D191:D192" si="14">A45</f>
        <v>1001</v>
      </c>
      <c r="E191" s="433">
        <f t="shared" ref="E191:E192" si="15">J45</f>
        <v>45782</v>
      </c>
      <c r="F191" s="401" t="str">
        <f t="shared" ref="F191:F194" si="16">""</f>
        <v/>
      </c>
      <c r="G191" s="475" t="s">
        <v>936</v>
      </c>
      <c r="H191" s="434"/>
      <c r="I191" s="320">
        <f t="shared" ref="I191:I194" si="17">E191</f>
        <v>45782</v>
      </c>
      <c r="J191" s="323">
        <f t="shared" ref="J191:J192" si="18">I45</f>
        <v>45905.43751</v>
      </c>
      <c r="K191" s="348"/>
      <c r="L191" s="348"/>
      <c r="M191" s="348"/>
      <c r="N191" s="348"/>
      <c r="O191" s="348"/>
      <c r="P191" s="348"/>
      <c r="Q191" s="348"/>
      <c r="R191" s="348"/>
      <c r="S191" s="348"/>
      <c r="T191" s="348"/>
      <c r="U191" s="348"/>
      <c r="V191" s="348"/>
      <c r="W191" s="348"/>
      <c r="X191" s="348"/>
      <c r="Y191" s="348"/>
      <c r="Z191" s="348"/>
      <c r="AA191" s="348"/>
      <c r="AB191" s="348"/>
      <c r="AC191" s="348"/>
      <c r="AD191" s="348"/>
      <c r="AE191" s="348"/>
    </row>
    <row r="192">
      <c r="A192" s="317" t="s">
        <v>999</v>
      </c>
      <c r="B192" s="315" t="str">
        <f t="shared" si="12"/>
        <v>KBANK0107536000315</v>
      </c>
      <c r="C192" s="315">
        <f t="shared" si="13"/>
        <v>102</v>
      </c>
      <c r="D192" s="317">
        <f t="shared" si="14"/>
        <v>1002</v>
      </c>
      <c r="E192" s="433">
        <f t="shared" si="15"/>
        <v>45782</v>
      </c>
      <c r="F192" s="401" t="str">
        <f t="shared" si="16"/>
        <v/>
      </c>
      <c r="G192" s="475" t="s">
        <v>936</v>
      </c>
      <c r="H192" s="434"/>
      <c r="I192" s="320">
        <f t="shared" si="17"/>
        <v>45782</v>
      </c>
      <c r="J192" s="323">
        <f t="shared" si="18"/>
        <v>45985.39583</v>
      </c>
      <c r="K192" s="348"/>
      <c r="L192" s="348"/>
      <c r="M192" s="348"/>
      <c r="N192" s="348"/>
      <c r="O192" s="348"/>
      <c r="P192" s="348"/>
      <c r="Q192" s="348"/>
      <c r="R192" s="348"/>
      <c r="S192" s="348"/>
      <c r="T192" s="348"/>
      <c r="U192" s="348"/>
      <c r="V192" s="348"/>
      <c r="W192" s="348"/>
      <c r="X192" s="348"/>
      <c r="Y192" s="348"/>
      <c r="Z192" s="348"/>
      <c r="AA192" s="348"/>
      <c r="AB192" s="348"/>
      <c r="AC192" s="348"/>
      <c r="AD192" s="348"/>
      <c r="AE192" s="348"/>
    </row>
    <row r="193">
      <c r="A193" s="317" t="s">
        <v>1000</v>
      </c>
      <c r="B193" s="315" t="str">
        <f t="shared" ref="B193:B194" si="19">K48</f>
        <v>CIMB0107537002338</v>
      </c>
      <c r="C193" s="315">
        <f t="shared" ref="C193:C194" si="20">B48</f>
        <v>104</v>
      </c>
      <c r="D193" s="317">
        <f t="shared" ref="D193:D194" si="21">A48</f>
        <v>2002</v>
      </c>
      <c r="E193" s="433">
        <f t="shared" ref="E193:E194" si="22">J48</f>
        <v>45828</v>
      </c>
      <c r="F193" s="401" t="str">
        <f t="shared" si="16"/>
        <v/>
      </c>
      <c r="G193" s="475" t="s">
        <v>936</v>
      </c>
      <c r="H193" s="434"/>
      <c r="I193" s="320">
        <f t="shared" si="17"/>
        <v>45828</v>
      </c>
      <c r="J193" s="323">
        <f t="shared" ref="J193:J194" si="23">I48</f>
        <v>46021.375</v>
      </c>
      <c r="K193" s="348"/>
      <c r="L193" s="348"/>
      <c r="M193" s="348"/>
      <c r="N193" s="348"/>
      <c r="O193" s="348"/>
      <c r="P193" s="348"/>
      <c r="Q193" s="348"/>
      <c r="R193" s="348"/>
      <c r="S193" s="348"/>
      <c r="T193" s="348"/>
      <c r="U193" s="348"/>
      <c r="V193" s="348"/>
      <c r="W193" s="348"/>
      <c r="X193" s="348"/>
      <c r="Y193" s="348"/>
      <c r="Z193" s="348"/>
      <c r="AA193" s="348"/>
      <c r="AB193" s="348"/>
      <c r="AC193" s="348"/>
      <c r="AD193" s="348"/>
      <c r="AE193" s="348"/>
    </row>
    <row r="194">
      <c r="A194" s="317" t="s">
        <v>984</v>
      </c>
      <c r="B194" s="315" t="str">
        <f t="shared" si="19"/>
        <v>SCB0107536000102</v>
      </c>
      <c r="C194" s="315">
        <f t="shared" si="20"/>
        <v>113</v>
      </c>
      <c r="D194" s="317">
        <f t="shared" si="21"/>
        <v>2003</v>
      </c>
      <c r="E194" s="433">
        <f t="shared" si="22"/>
        <v>45828</v>
      </c>
      <c r="F194" s="401" t="str">
        <f t="shared" si="16"/>
        <v/>
      </c>
      <c r="G194" s="475" t="s">
        <v>936</v>
      </c>
      <c r="H194" s="434"/>
      <c r="I194" s="320">
        <f t="shared" si="17"/>
        <v>45828</v>
      </c>
      <c r="J194" s="323">
        <f t="shared" si="23"/>
        <v>46011.375</v>
      </c>
      <c r="K194" s="348"/>
      <c r="L194" s="348"/>
      <c r="M194" s="348"/>
      <c r="N194" s="348"/>
      <c r="O194" s="348"/>
      <c r="P194" s="348"/>
      <c r="Q194" s="348"/>
      <c r="R194" s="348"/>
      <c r="S194" s="348"/>
      <c r="T194" s="348"/>
      <c r="U194" s="348"/>
      <c r="V194" s="348"/>
      <c r="W194" s="348"/>
      <c r="X194" s="348"/>
      <c r="Y194" s="348"/>
      <c r="Z194" s="348"/>
      <c r="AA194" s="348"/>
      <c r="AB194" s="348"/>
      <c r="AC194" s="348"/>
      <c r="AD194" s="348"/>
      <c r="AE194" s="348"/>
    </row>
    <row r="195">
      <c r="A195" s="376"/>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c r="AA195" s="348"/>
      <c r="AB195" s="348"/>
      <c r="AC195" s="348"/>
      <c r="AD195" s="348"/>
      <c r="AE195" s="348"/>
    </row>
    <row r="196">
      <c r="A196" s="376"/>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c r="AA196" s="348"/>
      <c r="AB196" s="348"/>
      <c r="AC196" s="348"/>
      <c r="AD196" s="348"/>
      <c r="AE196" s="348"/>
    </row>
    <row r="197">
      <c r="A197" s="376"/>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row>
    <row r="198">
      <c r="A198" s="450"/>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c r="AA198" s="348"/>
      <c r="AB198" s="348"/>
      <c r="AC198" s="348"/>
      <c r="AD198" s="348"/>
      <c r="AE198" s="348"/>
    </row>
    <row r="199">
      <c r="A199" s="376"/>
      <c r="B199" s="381"/>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c r="AA199" s="348"/>
      <c r="AB199" s="348"/>
      <c r="AC199" s="348"/>
      <c r="AD199" s="348"/>
      <c r="AE199" s="348"/>
    </row>
    <row r="200">
      <c r="A200" s="376"/>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c r="AA200" s="348"/>
      <c r="AB200" s="348"/>
      <c r="AC200" s="348"/>
      <c r="AD200" s="348"/>
      <c r="AE200" s="348"/>
    </row>
    <row r="201">
      <c r="A201" s="376"/>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c r="AA201" s="348"/>
      <c r="AB201" s="348"/>
      <c r="AC201" s="348"/>
      <c r="AD201" s="348"/>
      <c r="AE201" s="348"/>
    </row>
    <row r="202">
      <c r="A202" s="376"/>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c r="AA202" s="348"/>
      <c r="AB202" s="348"/>
      <c r="AC202" s="348"/>
      <c r="AD202" s="348"/>
      <c r="AE202" s="348"/>
    </row>
    <row r="203">
      <c r="A203" s="376"/>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c r="AA203" s="348"/>
      <c r="AB203" s="348"/>
      <c r="AC203" s="348"/>
      <c r="AD203" s="348"/>
      <c r="AE203" s="348"/>
    </row>
    <row r="204">
      <c r="A204" s="376"/>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c r="AA204" s="348"/>
      <c r="AB204" s="348"/>
      <c r="AC204" s="348"/>
      <c r="AD204" s="348"/>
      <c r="AE204" s="348"/>
    </row>
    <row r="205">
      <c r="A205" s="376"/>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row>
    <row r="206">
      <c r="A206" s="376"/>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c r="AA206" s="348"/>
      <c r="AB206" s="348"/>
      <c r="AC206" s="348"/>
      <c r="AD206" s="348"/>
      <c r="AE206" s="348"/>
    </row>
    <row r="207">
      <c r="A207" s="376"/>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c r="AA207" s="348"/>
      <c r="AB207" s="348"/>
      <c r="AC207" s="348"/>
      <c r="AD207" s="348"/>
      <c r="AE207" s="348"/>
    </row>
    <row r="208">
      <c r="A208" s="376"/>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c r="AA208" s="348"/>
      <c r="AB208" s="348"/>
      <c r="AC208" s="348"/>
      <c r="AD208" s="348"/>
      <c r="AE208" s="348"/>
    </row>
    <row r="209">
      <c r="A209" s="376"/>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c r="AA209" s="348"/>
      <c r="AB209" s="348"/>
      <c r="AC209" s="348"/>
      <c r="AD209" s="348"/>
      <c r="AE209" s="348"/>
    </row>
    <row r="210">
      <c r="A210" s="376"/>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c r="AA210" s="348"/>
      <c r="AB210" s="348"/>
      <c r="AC210" s="348"/>
      <c r="AD210" s="348"/>
      <c r="AE210" s="348"/>
    </row>
    <row r="211">
      <c r="A211" s="376"/>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c r="AA211" s="348"/>
      <c r="AB211" s="348"/>
      <c r="AC211" s="348"/>
      <c r="AD211" s="348"/>
      <c r="AE211" s="348"/>
    </row>
    <row r="212">
      <c r="A212" s="376"/>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c r="AA212" s="348"/>
      <c r="AB212" s="348"/>
      <c r="AC212" s="348"/>
      <c r="AD212" s="348"/>
      <c r="AE212" s="348"/>
    </row>
    <row r="213">
      <c r="A213" s="376"/>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c r="AA213" s="348"/>
      <c r="AB213" s="348"/>
      <c r="AC213" s="348"/>
      <c r="AD213" s="348"/>
      <c r="AE213" s="348"/>
    </row>
    <row r="214">
      <c r="A214" s="376"/>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c r="AA214" s="348"/>
      <c r="AB214" s="348"/>
      <c r="AC214" s="348"/>
      <c r="AD214" s="348"/>
      <c r="AE214" s="348"/>
    </row>
    <row r="215">
      <c r="A215" s="376"/>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c r="AA215" s="348"/>
      <c r="AB215" s="348"/>
      <c r="AC215" s="348"/>
      <c r="AD215" s="348"/>
      <c r="AE215" s="348"/>
    </row>
    <row r="216">
      <c r="A216" s="376"/>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c r="AA216" s="348"/>
      <c r="AB216" s="348"/>
      <c r="AC216" s="348"/>
      <c r="AD216" s="348"/>
      <c r="AE216" s="348"/>
    </row>
    <row r="217">
      <c r="A217" s="376"/>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c r="AA217" s="348"/>
      <c r="AB217" s="348"/>
      <c r="AC217" s="348"/>
      <c r="AD217" s="348"/>
      <c r="AE217" s="348"/>
    </row>
    <row r="218">
      <c r="A218" s="376"/>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c r="AA218" s="348"/>
      <c r="AB218" s="348"/>
      <c r="AC218" s="348"/>
      <c r="AD218" s="348"/>
      <c r="AE218" s="348"/>
    </row>
    <row r="219">
      <c r="A219" s="376"/>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c r="AA219" s="348"/>
      <c r="AB219" s="348"/>
      <c r="AC219" s="348"/>
      <c r="AD219" s="348"/>
      <c r="AE219" s="348"/>
    </row>
    <row r="220">
      <c r="A220" s="376"/>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c r="AA220" s="348"/>
      <c r="AB220" s="348"/>
      <c r="AC220" s="348"/>
      <c r="AD220" s="348"/>
      <c r="AE220" s="348"/>
    </row>
    <row r="221">
      <c r="A221" s="376"/>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c r="AA221" s="348"/>
      <c r="AB221" s="348"/>
      <c r="AC221" s="348"/>
      <c r="AD221" s="348"/>
      <c r="AE221" s="348"/>
    </row>
    <row r="222">
      <c r="A222" s="376"/>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c r="AA222" s="348"/>
      <c r="AB222" s="348"/>
      <c r="AC222" s="348"/>
      <c r="AD222" s="348"/>
      <c r="AE222" s="348"/>
    </row>
    <row r="223">
      <c r="A223" s="376"/>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c r="AA223" s="348"/>
      <c r="AB223" s="348"/>
      <c r="AC223" s="348"/>
      <c r="AD223" s="348"/>
      <c r="AE223" s="348"/>
    </row>
    <row r="224">
      <c r="A224" s="376"/>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c r="AA224" s="348"/>
      <c r="AB224" s="348"/>
      <c r="AC224" s="348"/>
      <c r="AD224" s="348"/>
      <c r="AE224" s="348"/>
    </row>
    <row r="225">
      <c r="A225" s="376"/>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c r="AA225" s="348"/>
      <c r="AB225" s="348"/>
      <c r="AC225" s="348"/>
      <c r="AD225" s="348"/>
      <c r="AE225" s="348"/>
    </row>
    <row r="226">
      <c r="A226" s="376"/>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c r="AA226" s="348"/>
      <c r="AB226" s="348"/>
      <c r="AC226" s="348"/>
      <c r="AD226" s="348"/>
      <c r="AE226" s="348"/>
    </row>
    <row r="227">
      <c r="A227" s="376"/>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c r="AA227" s="348"/>
      <c r="AB227" s="348"/>
      <c r="AC227" s="348"/>
      <c r="AD227" s="348"/>
      <c r="AE227" s="348"/>
    </row>
    <row r="228">
      <c r="A228" s="376"/>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c r="AA228" s="348"/>
      <c r="AB228" s="348"/>
      <c r="AC228" s="348"/>
      <c r="AD228" s="348"/>
      <c r="AE228" s="348"/>
    </row>
    <row r="229">
      <c r="A229" s="376"/>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c r="AA229" s="348"/>
      <c r="AB229" s="348"/>
      <c r="AC229" s="348"/>
      <c r="AD229" s="348"/>
      <c r="AE229" s="348"/>
    </row>
    <row r="230">
      <c r="A230" s="376"/>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c r="AA230" s="348"/>
      <c r="AB230" s="348"/>
      <c r="AC230" s="348"/>
      <c r="AD230" s="348"/>
      <c r="AE230" s="348"/>
    </row>
    <row r="231">
      <c r="A231" s="376"/>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c r="AA231" s="348"/>
      <c r="AB231" s="348"/>
      <c r="AC231" s="348"/>
      <c r="AD231" s="348"/>
      <c r="AE231" s="348"/>
    </row>
    <row r="232">
      <c r="A232" s="376"/>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c r="AA232" s="348"/>
      <c r="AB232" s="348"/>
      <c r="AC232" s="348"/>
      <c r="AD232" s="348"/>
      <c r="AE232" s="348"/>
    </row>
    <row r="233">
      <c r="A233" s="376"/>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c r="AA233" s="348"/>
      <c r="AB233" s="348"/>
      <c r="AC233" s="348"/>
      <c r="AD233" s="348"/>
      <c r="AE233" s="348"/>
    </row>
    <row r="234">
      <c r="A234" s="376"/>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c r="AA234" s="348"/>
      <c r="AB234" s="348"/>
      <c r="AC234" s="348"/>
      <c r="AD234" s="348"/>
      <c r="AE234" s="348"/>
    </row>
    <row r="235">
      <c r="A235" s="376"/>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c r="AA235" s="348"/>
      <c r="AB235" s="348"/>
      <c r="AC235" s="348"/>
      <c r="AD235" s="348"/>
      <c r="AE235" s="348"/>
    </row>
    <row r="236">
      <c r="A236" s="376"/>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c r="AA236" s="348"/>
      <c r="AB236" s="348"/>
      <c r="AC236" s="348"/>
      <c r="AD236" s="348"/>
      <c r="AE236" s="348"/>
    </row>
    <row r="237">
      <c r="A237" s="376"/>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c r="AA237" s="348"/>
      <c r="AB237" s="348"/>
      <c r="AC237" s="348"/>
      <c r="AD237" s="348"/>
      <c r="AE237" s="348"/>
    </row>
    <row r="238">
      <c r="A238" s="376"/>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c r="AA238" s="348"/>
      <c r="AB238" s="348"/>
      <c r="AC238" s="348"/>
      <c r="AD238" s="348"/>
      <c r="AE238" s="348"/>
    </row>
    <row r="239">
      <c r="A239" s="376"/>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c r="AA239" s="348"/>
      <c r="AB239" s="348"/>
      <c r="AC239" s="348"/>
      <c r="AD239" s="348"/>
      <c r="AE239" s="348"/>
    </row>
    <row r="240">
      <c r="A240" s="376"/>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c r="AA240" s="348"/>
      <c r="AB240" s="348"/>
      <c r="AC240" s="348"/>
      <c r="AD240" s="348"/>
      <c r="AE240" s="348"/>
    </row>
    <row r="241">
      <c r="A241" s="376"/>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c r="AA241" s="348"/>
      <c r="AB241" s="348"/>
      <c r="AC241" s="348"/>
      <c r="AD241" s="348"/>
      <c r="AE241" s="348"/>
    </row>
    <row r="242">
      <c r="A242" s="376"/>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c r="AA242" s="348"/>
      <c r="AB242" s="348"/>
      <c r="AC242" s="348"/>
      <c r="AD242" s="348"/>
      <c r="AE242" s="348"/>
    </row>
    <row r="243">
      <c r="A243" s="376"/>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c r="AA243" s="348"/>
      <c r="AB243" s="348"/>
      <c r="AC243" s="348"/>
      <c r="AD243" s="348"/>
      <c r="AE243" s="348"/>
    </row>
    <row r="244">
      <c r="A244" s="376"/>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c r="AA244" s="348"/>
      <c r="AB244" s="348"/>
      <c r="AC244" s="348"/>
      <c r="AD244" s="348"/>
      <c r="AE244" s="348"/>
    </row>
    <row r="245">
      <c r="A245" s="376"/>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c r="AA245" s="348"/>
      <c r="AB245" s="348"/>
      <c r="AC245" s="348"/>
      <c r="AD245" s="348"/>
      <c r="AE245" s="348"/>
    </row>
    <row r="246">
      <c r="A246" s="376"/>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c r="AA246" s="348"/>
      <c r="AB246" s="348"/>
      <c r="AC246" s="348"/>
      <c r="AD246" s="348"/>
      <c r="AE246" s="348"/>
    </row>
    <row r="247">
      <c r="A247" s="376"/>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c r="AA247" s="348"/>
      <c r="AB247" s="348"/>
      <c r="AC247" s="348"/>
      <c r="AD247" s="348"/>
      <c r="AE247" s="348"/>
    </row>
    <row r="248">
      <c r="A248" s="376"/>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c r="AA248" s="348"/>
      <c r="AB248" s="348"/>
      <c r="AC248" s="348"/>
      <c r="AD248" s="348"/>
      <c r="AE248" s="348"/>
    </row>
    <row r="249">
      <c r="A249" s="376"/>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c r="AA249" s="348"/>
      <c r="AB249" s="348"/>
      <c r="AC249" s="348"/>
      <c r="AD249" s="348"/>
      <c r="AE249" s="348"/>
    </row>
    <row r="250">
      <c r="A250" s="376"/>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c r="AA250" s="348"/>
      <c r="AB250" s="348"/>
      <c r="AC250" s="348"/>
      <c r="AD250" s="348"/>
      <c r="AE250" s="348"/>
    </row>
    <row r="251">
      <c r="A251" s="376"/>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c r="AA251" s="348"/>
      <c r="AB251" s="348"/>
      <c r="AC251" s="348"/>
      <c r="AD251" s="348"/>
      <c r="AE251" s="348"/>
    </row>
    <row r="252">
      <c r="A252" s="376"/>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c r="AA252" s="348"/>
      <c r="AB252" s="348"/>
      <c r="AC252" s="348"/>
      <c r="AD252" s="348"/>
      <c r="AE252" s="348"/>
    </row>
    <row r="253">
      <c r="A253" s="376"/>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c r="AA253" s="348"/>
      <c r="AB253" s="348"/>
      <c r="AC253" s="348"/>
      <c r="AD253" s="348"/>
      <c r="AE253" s="348"/>
    </row>
    <row r="254">
      <c r="A254" s="376"/>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c r="AA254" s="348"/>
      <c r="AB254" s="348"/>
      <c r="AC254" s="348"/>
      <c r="AD254" s="348"/>
      <c r="AE254" s="348"/>
    </row>
    <row r="255">
      <c r="A255" s="376"/>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c r="AA255" s="348"/>
      <c r="AB255" s="348"/>
      <c r="AC255" s="348"/>
      <c r="AD255" s="348"/>
      <c r="AE255" s="348"/>
    </row>
    <row r="256">
      <c r="A256" s="376"/>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c r="AA256" s="348"/>
      <c r="AB256" s="348"/>
      <c r="AC256" s="348"/>
      <c r="AD256" s="348"/>
      <c r="AE256" s="348"/>
    </row>
    <row r="257">
      <c r="A257" s="376"/>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c r="AA257" s="348"/>
      <c r="AB257" s="348"/>
      <c r="AC257" s="348"/>
      <c r="AD257" s="348"/>
      <c r="AE257" s="348"/>
    </row>
    <row r="258">
      <c r="A258" s="376"/>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c r="AA258" s="348"/>
      <c r="AB258" s="348"/>
      <c r="AC258" s="348"/>
      <c r="AD258" s="348"/>
      <c r="AE258" s="348"/>
    </row>
    <row r="259">
      <c r="A259" s="376"/>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c r="AA259" s="348"/>
      <c r="AB259" s="348"/>
      <c r="AC259" s="348"/>
      <c r="AD259" s="348"/>
      <c r="AE259" s="348"/>
    </row>
    <row r="260">
      <c r="A260" s="376"/>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c r="AA260" s="348"/>
      <c r="AB260" s="348"/>
      <c r="AC260" s="348"/>
      <c r="AD260" s="348"/>
      <c r="AE260" s="348"/>
    </row>
    <row r="261">
      <c r="A261" s="376"/>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c r="AA261" s="348"/>
      <c r="AB261" s="348"/>
      <c r="AC261" s="348"/>
      <c r="AD261" s="348"/>
      <c r="AE261" s="348"/>
    </row>
    <row r="262">
      <c r="A262" s="376"/>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c r="AA262" s="348"/>
      <c r="AB262" s="348"/>
      <c r="AC262" s="348"/>
      <c r="AD262" s="348"/>
      <c r="AE262" s="348"/>
    </row>
    <row r="263">
      <c r="A263" s="376"/>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c r="AA263" s="348"/>
      <c r="AB263" s="348"/>
      <c r="AC263" s="348"/>
      <c r="AD263" s="348"/>
      <c r="AE263" s="348"/>
    </row>
    <row r="264">
      <c r="A264" s="376"/>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c r="AA264" s="348"/>
      <c r="AB264" s="348"/>
      <c r="AC264" s="348"/>
      <c r="AD264" s="348"/>
      <c r="AE264" s="348"/>
    </row>
    <row r="265">
      <c r="A265" s="376"/>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c r="AA265" s="348"/>
      <c r="AB265" s="348"/>
      <c r="AC265" s="348"/>
      <c r="AD265" s="348"/>
      <c r="AE265" s="348"/>
    </row>
    <row r="266">
      <c r="A266" s="376"/>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c r="AA266" s="348"/>
      <c r="AB266" s="348"/>
      <c r="AC266" s="348"/>
      <c r="AD266" s="348"/>
      <c r="AE266" s="348"/>
    </row>
    <row r="267">
      <c r="A267" s="376"/>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c r="AA267" s="348"/>
      <c r="AB267" s="348"/>
      <c r="AC267" s="348"/>
      <c r="AD267" s="348"/>
      <c r="AE267" s="348"/>
    </row>
    <row r="268">
      <c r="A268" s="376"/>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c r="AA268" s="348"/>
      <c r="AB268" s="348"/>
      <c r="AC268" s="348"/>
      <c r="AD268" s="348"/>
      <c r="AE268" s="348"/>
    </row>
    <row r="269">
      <c r="A269" s="376"/>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c r="AA269" s="348"/>
      <c r="AB269" s="348"/>
      <c r="AC269" s="348"/>
      <c r="AD269" s="348"/>
      <c r="AE269" s="348"/>
    </row>
    <row r="270">
      <c r="A270" s="376"/>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c r="AA270" s="348"/>
      <c r="AB270" s="348"/>
      <c r="AC270" s="348"/>
      <c r="AD270" s="348"/>
      <c r="AE270" s="348"/>
    </row>
    <row r="271">
      <c r="A271" s="376"/>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c r="AA271" s="348"/>
      <c r="AB271" s="348"/>
      <c r="AC271" s="348"/>
      <c r="AD271" s="348"/>
      <c r="AE271" s="348"/>
    </row>
    <row r="272">
      <c r="A272" s="376"/>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c r="AA272" s="348"/>
      <c r="AB272" s="348"/>
      <c r="AC272" s="348"/>
      <c r="AD272" s="348"/>
      <c r="AE272" s="348"/>
    </row>
    <row r="273">
      <c r="A273" s="376"/>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c r="AA273" s="348"/>
      <c r="AB273" s="348"/>
      <c r="AC273" s="348"/>
      <c r="AD273" s="348"/>
      <c r="AE273" s="348"/>
    </row>
    <row r="274">
      <c r="A274" s="376"/>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c r="AA274" s="348"/>
      <c r="AB274" s="348"/>
      <c r="AC274" s="348"/>
      <c r="AD274" s="348"/>
      <c r="AE274" s="348"/>
    </row>
    <row r="275">
      <c r="A275" s="376"/>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c r="AA275" s="348"/>
      <c r="AB275" s="348"/>
      <c r="AC275" s="348"/>
      <c r="AD275" s="348"/>
      <c r="AE275" s="348"/>
    </row>
    <row r="276">
      <c r="A276" s="376"/>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c r="AA276" s="348"/>
      <c r="AB276" s="348"/>
      <c r="AC276" s="348"/>
      <c r="AD276" s="348"/>
      <c r="AE276" s="348"/>
    </row>
    <row r="277">
      <c r="A277" s="376"/>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c r="AA277" s="348"/>
      <c r="AB277" s="348"/>
      <c r="AC277" s="348"/>
      <c r="AD277" s="348"/>
      <c r="AE277" s="348"/>
    </row>
    <row r="278">
      <c r="A278" s="376"/>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c r="AA278" s="348"/>
      <c r="AB278" s="348"/>
      <c r="AC278" s="348"/>
      <c r="AD278" s="348"/>
      <c r="AE278" s="348"/>
    </row>
    <row r="279">
      <c r="A279" s="376"/>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c r="AA279" s="348"/>
      <c r="AB279" s="348"/>
      <c r="AC279" s="348"/>
      <c r="AD279" s="348"/>
      <c r="AE279" s="348"/>
    </row>
    <row r="280">
      <c r="A280" s="376"/>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c r="AA280" s="348"/>
      <c r="AB280" s="348"/>
      <c r="AC280" s="348"/>
      <c r="AD280" s="348"/>
      <c r="AE280" s="348"/>
    </row>
    <row r="281">
      <c r="A281" s="376"/>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c r="AA281" s="348"/>
      <c r="AB281" s="348"/>
      <c r="AC281" s="348"/>
      <c r="AD281" s="348"/>
      <c r="AE281" s="348"/>
    </row>
    <row r="282">
      <c r="A282" s="376"/>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c r="AA282" s="348"/>
      <c r="AB282" s="348"/>
      <c r="AC282" s="348"/>
      <c r="AD282" s="348"/>
      <c r="AE282" s="348"/>
    </row>
    <row r="283">
      <c r="A283" s="376"/>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c r="AA283" s="348"/>
      <c r="AB283" s="348"/>
      <c r="AC283" s="348"/>
      <c r="AD283" s="348"/>
      <c r="AE283" s="348"/>
    </row>
    <row r="284">
      <c r="A284" s="376"/>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c r="AA284" s="348"/>
      <c r="AB284" s="348"/>
      <c r="AC284" s="348"/>
      <c r="AD284" s="348"/>
      <c r="AE284" s="348"/>
    </row>
    <row r="285">
      <c r="A285" s="376"/>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c r="AA285" s="348"/>
      <c r="AB285" s="348"/>
      <c r="AC285" s="348"/>
      <c r="AD285" s="348"/>
      <c r="AE285" s="348"/>
    </row>
    <row r="286">
      <c r="A286" s="376"/>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c r="AA286" s="348"/>
      <c r="AB286" s="348"/>
      <c r="AC286" s="348"/>
      <c r="AD286" s="348"/>
      <c r="AE286" s="348"/>
    </row>
    <row r="287">
      <c r="A287" s="376"/>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c r="AA287" s="348"/>
      <c r="AB287" s="348"/>
      <c r="AC287" s="348"/>
      <c r="AD287" s="348"/>
      <c r="AE287" s="348"/>
    </row>
    <row r="288">
      <c r="A288" s="376"/>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c r="AA288" s="348"/>
      <c r="AB288" s="348"/>
      <c r="AC288" s="348"/>
      <c r="AD288" s="348"/>
      <c r="AE288" s="348"/>
    </row>
    <row r="289">
      <c r="A289" s="376"/>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c r="AA289" s="348"/>
      <c r="AB289" s="348"/>
      <c r="AC289" s="348"/>
      <c r="AD289" s="348"/>
      <c r="AE289" s="348"/>
    </row>
    <row r="290">
      <c r="A290" s="376"/>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c r="AA290" s="348"/>
      <c r="AB290" s="348"/>
      <c r="AC290" s="348"/>
      <c r="AD290" s="348"/>
      <c r="AE290" s="348"/>
    </row>
    <row r="291">
      <c r="A291" s="376"/>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c r="AA291" s="348"/>
      <c r="AB291" s="348"/>
      <c r="AC291" s="348"/>
      <c r="AD291" s="348"/>
      <c r="AE291" s="348"/>
    </row>
    <row r="292">
      <c r="A292" s="376"/>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c r="AA292" s="348"/>
      <c r="AB292" s="348"/>
      <c r="AC292" s="348"/>
      <c r="AD292" s="348"/>
      <c r="AE292" s="348"/>
    </row>
    <row r="293">
      <c r="A293" s="376"/>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c r="AA293" s="348"/>
      <c r="AB293" s="348"/>
      <c r="AC293" s="348"/>
      <c r="AD293" s="348"/>
      <c r="AE293" s="348"/>
    </row>
    <row r="294">
      <c r="A294" s="376"/>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c r="AA294" s="348"/>
      <c r="AB294" s="348"/>
      <c r="AC294" s="348"/>
      <c r="AD294" s="348"/>
      <c r="AE294" s="348"/>
    </row>
    <row r="295">
      <c r="A295" s="376"/>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c r="AA295" s="348"/>
      <c r="AB295" s="348"/>
      <c r="AC295" s="348"/>
      <c r="AD295" s="348"/>
      <c r="AE295" s="348"/>
    </row>
    <row r="296">
      <c r="A296" s="376"/>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c r="AA296" s="348"/>
      <c r="AB296" s="348"/>
      <c r="AC296" s="348"/>
      <c r="AD296" s="348"/>
      <c r="AE296" s="348"/>
    </row>
    <row r="297">
      <c r="A297" s="376"/>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c r="AA297" s="348"/>
      <c r="AB297" s="348"/>
      <c r="AC297" s="348"/>
      <c r="AD297" s="348"/>
      <c r="AE297" s="348"/>
    </row>
    <row r="298">
      <c r="A298" s="376"/>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c r="AA298" s="348"/>
      <c r="AB298" s="348"/>
      <c r="AC298" s="348"/>
      <c r="AD298" s="348"/>
      <c r="AE298" s="348"/>
    </row>
    <row r="299">
      <c r="A299" s="376"/>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c r="AA299" s="348"/>
      <c r="AB299" s="348"/>
      <c r="AC299" s="348"/>
      <c r="AD299" s="348"/>
      <c r="AE299" s="348"/>
    </row>
    <row r="300">
      <c r="A300" s="376"/>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c r="AA300" s="348"/>
      <c r="AB300" s="348"/>
      <c r="AC300" s="348"/>
      <c r="AD300" s="348"/>
      <c r="AE300" s="348"/>
    </row>
    <row r="301">
      <c r="A301" s="376"/>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c r="AA301" s="348"/>
      <c r="AB301" s="348"/>
      <c r="AC301" s="348"/>
      <c r="AD301" s="348"/>
      <c r="AE301" s="348"/>
    </row>
    <row r="302">
      <c r="A302" s="376"/>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c r="AA302" s="348"/>
      <c r="AB302" s="348"/>
      <c r="AC302" s="348"/>
      <c r="AD302" s="348"/>
      <c r="AE302" s="348"/>
    </row>
    <row r="303">
      <c r="A303" s="376"/>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c r="AA303" s="348"/>
      <c r="AB303" s="348"/>
      <c r="AC303" s="348"/>
      <c r="AD303" s="348"/>
      <c r="AE303" s="348"/>
    </row>
    <row r="304">
      <c r="A304" s="376"/>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c r="AA304" s="348"/>
      <c r="AB304" s="348"/>
      <c r="AC304" s="348"/>
      <c r="AD304" s="348"/>
      <c r="AE304" s="348"/>
    </row>
    <row r="305">
      <c r="A305" s="376"/>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c r="AA305" s="348"/>
      <c r="AB305" s="348"/>
      <c r="AC305" s="348"/>
      <c r="AD305" s="348"/>
      <c r="AE305" s="348"/>
    </row>
    <row r="306">
      <c r="A306" s="376"/>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c r="AA306" s="348"/>
      <c r="AB306" s="348"/>
      <c r="AC306" s="348"/>
      <c r="AD306" s="348"/>
      <c r="AE306" s="348"/>
    </row>
    <row r="307">
      <c r="A307" s="376"/>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c r="AA307" s="348"/>
      <c r="AB307" s="348"/>
      <c r="AC307" s="348"/>
      <c r="AD307" s="348"/>
      <c r="AE307" s="348"/>
    </row>
    <row r="308">
      <c r="A308" s="376"/>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c r="AA308" s="348"/>
      <c r="AB308" s="348"/>
      <c r="AC308" s="348"/>
      <c r="AD308" s="348"/>
      <c r="AE308" s="348"/>
    </row>
    <row r="309">
      <c r="A309" s="376"/>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c r="AA309" s="348"/>
      <c r="AB309" s="348"/>
      <c r="AC309" s="348"/>
      <c r="AD309" s="348"/>
      <c r="AE309" s="348"/>
    </row>
    <row r="310">
      <c r="A310" s="376"/>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c r="AA310" s="348"/>
      <c r="AB310" s="348"/>
      <c r="AC310" s="348"/>
      <c r="AD310" s="348"/>
      <c r="AE310" s="348"/>
    </row>
    <row r="311">
      <c r="A311" s="376"/>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c r="AA311" s="348"/>
      <c r="AB311" s="348"/>
      <c r="AC311" s="348"/>
      <c r="AD311" s="348"/>
      <c r="AE311" s="348"/>
    </row>
    <row r="312">
      <c r="A312" s="376"/>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c r="AA312" s="348"/>
      <c r="AB312" s="348"/>
      <c r="AC312" s="348"/>
      <c r="AD312" s="348"/>
      <c r="AE312" s="348"/>
    </row>
    <row r="313">
      <c r="A313" s="376"/>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c r="AA313" s="348"/>
      <c r="AB313" s="348"/>
      <c r="AC313" s="348"/>
      <c r="AD313" s="348"/>
      <c r="AE313" s="348"/>
    </row>
    <row r="314">
      <c r="A314" s="376"/>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c r="AA314" s="348"/>
      <c r="AB314" s="348"/>
      <c r="AC314" s="348"/>
      <c r="AD314" s="348"/>
      <c r="AE314" s="348"/>
    </row>
    <row r="315">
      <c r="A315" s="376"/>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c r="AA315" s="348"/>
      <c r="AB315" s="348"/>
      <c r="AC315" s="348"/>
      <c r="AD315" s="348"/>
      <c r="AE315" s="348"/>
    </row>
    <row r="316">
      <c r="A316" s="376"/>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c r="AA316" s="348"/>
      <c r="AB316" s="348"/>
      <c r="AC316" s="348"/>
      <c r="AD316" s="348"/>
      <c r="AE316" s="348"/>
    </row>
    <row r="317">
      <c r="A317" s="376"/>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c r="AB317" s="348"/>
      <c r="AC317" s="348"/>
      <c r="AD317" s="348"/>
      <c r="AE317" s="348"/>
    </row>
    <row r="318">
      <c r="A318" s="376"/>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c r="AA318" s="348"/>
      <c r="AB318" s="348"/>
      <c r="AC318" s="348"/>
      <c r="AD318" s="348"/>
      <c r="AE318" s="348"/>
    </row>
    <row r="319">
      <c r="A319" s="376"/>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c r="AA319" s="348"/>
      <c r="AB319" s="348"/>
      <c r="AC319" s="348"/>
      <c r="AD319" s="348"/>
      <c r="AE319" s="348"/>
    </row>
    <row r="320">
      <c r="A320" s="376"/>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c r="AA320" s="348"/>
      <c r="AB320" s="348"/>
      <c r="AC320" s="348"/>
      <c r="AD320" s="348"/>
      <c r="AE320" s="348"/>
    </row>
    <row r="321">
      <c r="A321" s="376"/>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c r="AA321" s="348"/>
      <c r="AB321" s="348"/>
      <c r="AC321" s="348"/>
      <c r="AD321" s="348"/>
      <c r="AE321" s="348"/>
    </row>
    <row r="322">
      <c r="A322" s="376"/>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c r="AA322" s="348"/>
      <c r="AB322" s="348"/>
      <c r="AC322" s="348"/>
      <c r="AD322" s="348"/>
      <c r="AE322" s="348"/>
    </row>
    <row r="323">
      <c r="A323" s="376"/>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c r="AA323" s="348"/>
      <c r="AB323" s="348"/>
      <c r="AC323" s="348"/>
      <c r="AD323" s="348"/>
      <c r="AE323" s="348"/>
    </row>
    <row r="324">
      <c r="A324" s="376"/>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c r="AA324" s="348"/>
      <c r="AB324" s="348"/>
      <c r="AC324" s="348"/>
      <c r="AD324" s="348"/>
      <c r="AE324" s="348"/>
    </row>
    <row r="325">
      <c r="A325" s="376"/>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c r="AA325" s="348"/>
      <c r="AB325" s="348"/>
      <c r="AC325" s="348"/>
      <c r="AD325" s="348"/>
      <c r="AE325" s="348"/>
    </row>
    <row r="326">
      <c r="A326" s="376"/>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c r="AA326" s="348"/>
      <c r="AB326" s="348"/>
      <c r="AC326" s="348"/>
      <c r="AD326" s="348"/>
      <c r="AE326" s="348"/>
    </row>
    <row r="327">
      <c r="A327" s="376"/>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c r="AA327" s="348"/>
      <c r="AB327" s="348"/>
      <c r="AC327" s="348"/>
      <c r="AD327" s="348"/>
      <c r="AE327" s="348"/>
    </row>
    <row r="328">
      <c r="A328" s="376"/>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c r="AA328" s="348"/>
      <c r="AB328" s="348"/>
      <c r="AC328" s="348"/>
      <c r="AD328" s="348"/>
      <c r="AE328" s="348"/>
    </row>
    <row r="329">
      <c r="A329" s="376"/>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c r="AA329" s="348"/>
      <c r="AB329" s="348"/>
      <c r="AC329" s="348"/>
      <c r="AD329" s="348"/>
      <c r="AE329" s="348"/>
    </row>
    <row r="330">
      <c r="A330" s="376"/>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c r="AA330" s="348"/>
      <c r="AB330" s="348"/>
      <c r="AC330" s="348"/>
      <c r="AD330" s="348"/>
      <c r="AE330" s="348"/>
    </row>
    <row r="331">
      <c r="A331" s="376"/>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c r="AA331" s="348"/>
      <c r="AB331" s="348"/>
      <c r="AC331" s="348"/>
      <c r="AD331" s="348"/>
      <c r="AE331" s="348"/>
    </row>
    <row r="332">
      <c r="A332" s="376"/>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c r="AA332" s="348"/>
      <c r="AB332" s="348"/>
      <c r="AC332" s="348"/>
      <c r="AD332" s="348"/>
      <c r="AE332" s="348"/>
    </row>
    <row r="333">
      <c r="A333" s="376"/>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c r="AA333" s="348"/>
      <c r="AB333" s="348"/>
      <c r="AC333" s="348"/>
      <c r="AD333" s="348"/>
      <c r="AE333" s="348"/>
    </row>
    <row r="334">
      <c r="A334" s="376"/>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c r="AA334" s="348"/>
      <c r="AB334" s="348"/>
      <c r="AC334" s="348"/>
      <c r="AD334" s="348"/>
      <c r="AE334" s="348"/>
    </row>
    <row r="335">
      <c r="A335" s="376"/>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c r="AA335" s="348"/>
      <c r="AB335" s="348"/>
      <c r="AC335" s="348"/>
      <c r="AD335" s="348"/>
      <c r="AE335" s="348"/>
    </row>
    <row r="336">
      <c r="A336" s="376"/>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c r="AA336" s="348"/>
      <c r="AB336" s="348"/>
      <c r="AC336" s="348"/>
      <c r="AD336" s="348"/>
      <c r="AE336" s="348"/>
    </row>
    <row r="337">
      <c r="A337" s="376"/>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c r="AA337" s="348"/>
      <c r="AB337" s="348"/>
      <c r="AC337" s="348"/>
      <c r="AD337" s="348"/>
      <c r="AE337" s="348"/>
    </row>
    <row r="338">
      <c r="A338" s="376"/>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c r="AA338" s="348"/>
      <c r="AB338" s="348"/>
      <c r="AC338" s="348"/>
      <c r="AD338" s="348"/>
      <c r="AE338" s="348"/>
    </row>
    <row r="339">
      <c r="A339" s="376"/>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c r="AA339" s="348"/>
      <c r="AB339" s="348"/>
      <c r="AC339" s="348"/>
      <c r="AD339" s="348"/>
      <c r="AE339" s="348"/>
    </row>
    <row r="340">
      <c r="A340" s="376"/>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c r="AA340" s="348"/>
      <c r="AB340" s="348"/>
      <c r="AC340" s="348"/>
      <c r="AD340" s="348"/>
      <c r="AE340" s="348"/>
    </row>
    <row r="341">
      <c r="A341" s="376"/>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c r="AA341" s="348"/>
      <c r="AB341" s="348"/>
      <c r="AC341" s="348"/>
      <c r="AD341" s="348"/>
      <c r="AE341" s="348"/>
    </row>
    <row r="342">
      <c r="A342" s="376"/>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c r="AA342" s="348"/>
      <c r="AB342" s="348"/>
      <c r="AC342" s="348"/>
      <c r="AD342" s="348"/>
      <c r="AE342" s="348"/>
    </row>
    <row r="343">
      <c r="A343" s="376"/>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c r="AA343" s="348"/>
      <c r="AB343" s="348"/>
      <c r="AC343" s="348"/>
      <c r="AD343" s="348"/>
      <c r="AE343" s="348"/>
    </row>
    <row r="344">
      <c r="A344" s="376"/>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c r="AA344" s="348"/>
      <c r="AB344" s="348"/>
      <c r="AC344" s="348"/>
      <c r="AD344" s="348"/>
      <c r="AE344" s="348"/>
    </row>
    <row r="345">
      <c r="A345" s="376"/>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c r="AA345" s="348"/>
      <c r="AB345" s="348"/>
      <c r="AC345" s="348"/>
      <c r="AD345" s="348"/>
      <c r="AE345" s="348"/>
    </row>
    <row r="346">
      <c r="A346" s="376"/>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c r="AA346" s="348"/>
      <c r="AB346" s="348"/>
      <c r="AC346" s="348"/>
      <c r="AD346" s="348"/>
      <c r="AE346" s="348"/>
    </row>
    <row r="347">
      <c r="A347" s="376"/>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c r="AA347" s="348"/>
      <c r="AB347" s="348"/>
      <c r="AC347" s="348"/>
      <c r="AD347" s="348"/>
      <c r="AE347" s="348"/>
    </row>
    <row r="348">
      <c r="A348" s="376"/>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c r="AA348" s="348"/>
      <c r="AB348" s="348"/>
      <c r="AC348" s="348"/>
      <c r="AD348" s="348"/>
      <c r="AE348" s="348"/>
    </row>
    <row r="349">
      <c r="A349" s="376"/>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c r="AA349" s="348"/>
      <c r="AB349" s="348"/>
      <c r="AC349" s="348"/>
      <c r="AD349" s="348"/>
      <c r="AE349" s="348"/>
    </row>
    <row r="350">
      <c r="A350" s="376"/>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c r="AA350" s="348"/>
      <c r="AB350" s="348"/>
      <c r="AC350" s="348"/>
      <c r="AD350" s="348"/>
      <c r="AE350" s="348"/>
    </row>
    <row r="351">
      <c r="A351" s="376"/>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c r="AA351" s="348"/>
      <c r="AB351" s="348"/>
      <c r="AC351" s="348"/>
      <c r="AD351" s="348"/>
      <c r="AE351" s="348"/>
    </row>
    <row r="352">
      <c r="A352" s="376"/>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row>
    <row r="353">
      <c r="A353" s="376"/>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c r="AA353" s="348"/>
      <c r="AB353" s="348"/>
      <c r="AC353" s="348"/>
      <c r="AD353" s="348"/>
      <c r="AE353" s="348"/>
    </row>
    <row r="354">
      <c r="A354" s="376"/>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c r="AA354" s="348"/>
      <c r="AB354" s="348"/>
      <c r="AC354" s="348"/>
      <c r="AD354" s="348"/>
      <c r="AE354" s="348"/>
    </row>
    <row r="355">
      <c r="A355" s="376"/>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c r="AA355" s="348"/>
      <c r="AB355" s="348"/>
      <c r="AC355" s="348"/>
      <c r="AD355" s="348"/>
      <c r="AE355" s="348"/>
    </row>
    <row r="356">
      <c r="A356" s="376"/>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c r="AA356" s="348"/>
      <c r="AB356" s="348"/>
      <c r="AC356" s="348"/>
      <c r="AD356" s="348"/>
      <c r="AE356" s="348"/>
    </row>
    <row r="357">
      <c r="A357" s="376"/>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c r="AA357" s="348"/>
      <c r="AB357" s="348"/>
      <c r="AC357" s="348"/>
      <c r="AD357" s="348"/>
      <c r="AE357" s="348"/>
    </row>
    <row r="358">
      <c r="A358" s="376"/>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c r="AA358" s="348"/>
      <c r="AB358" s="348"/>
      <c r="AC358" s="348"/>
      <c r="AD358" s="348"/>
      <c r="AE358" s="348"/>
    </row>
    <row r="359">
      <c r="A359" s="376"/>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c r="AA359" s="348"/>
      <c r="AB359" s="348"/>
      <c r="AC359" s="348"/>
      <c r="AD359" s="348"/>
      <c r="AE359" s="348"/>
    </row>
    <row r="360">
      <c r="A360" s="376"/>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c r="AA360" s="348"/>
      <c r="AB360" s="348"/>
      <c r="AC360" s="348"/>
      <c r="AD360" s="348"/>
      <c r="AE360" s="348"/>
    </row>
    <row r="361">
      <c r="A361" s="376"/>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c r="AA361" s="348"/>
      <c r="AB361" s="348"/>
      <c r="AC361" s="348"/>
      <c r="AD361" s="348"/>
      <c r="AE361" s="348"/>
    </row>
    <row r="362">
      <c r="A362" s="376"/>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c r="AA362" s="348"/>
      <c r="AB362" s="348"/>
      <c r="AC362" s="348"/>
      <c r="AD362" s="348"/>
      <c r="AE362" s="348"/>
    </row>
    <row r="363">
      <c r="A363" s="376"/>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c r="AA363" s="348"/>
      <c r="AB363" s="348"/>
      <c r="AC363" s="348"/>
      <c r="AD363" s="348"/>
      <c r="AE363" s="348"/>
    </row>
    <row r="364">
      <c r="A364" s="376"/>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c r="AA364" s="348"/>
      <c r="AB364" s="348"/>
      <c r="AC364" s="348"/>
      <c r="AD364" s="348"/>
      <c r="AE364" s="348"/>
    </row>
    <row r="365">
      <c r="A365" s="376"/>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c r="AA365" s="348"/>
      <c r="AB365" s="348"/>
      <c r="AC365" s="348"/>
      <c r="AD365" s="348"/>
      <c r="AE365" s="348"/>
    </row>
    <row r="366">
      <c r="A366" s="376"/>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c r="AA366" s="348"/>
      <c r="AB366" s="348"/>
      <c r="AC366" s="348"/>
      <c r="AD366" s="348"/>
      <c r="AE366" s="348"/>
    </row>
    <row r="367">
      <c r="A367" s="376"/>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c r="AA367" s="348"/>
      <c r="AB367" s="348"/>
      <c r="AC367" s="348"/>
      <c r="AD367" s="348"/>
      <c r="AE367" s="348"/>
    </row>
    <row r="368">
      <c r="A368" s="376"/>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c r="AA368" s="348"/>
      <c r="AB368" s="348"/>
      <c r="AC368" s="348"/>
      <c r="AD368" s="348"/>
      <c r="AE368" s="348"/>
    </row>
    <row r="369">
      <c r="A369" s="376"/>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c r="AA369" s="348"/>
      <c r="AB369" s="348"/>
      <c r="AC369" s="348"/>
      <c r="AD369" s="348"/>
      <c r="AE369" s="348"/>
    </row>
    <row r="370">
      <c r="A370" s="376"/>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c r="AA370" s="348"/>
      <c r="AB370" s="348"/>
      <c r="AC370" s="348"/>
      <c r="AD370" s="348"/>
      <c r="AE370" s="348"/>
    </row>
    <row r="371">
      <c r="A371" s="376"/>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c r="AA371" s="348"/>
      <c r="AB371" s="348"/>
      <c r="AC371" s="348"/>
      <c r="AD371" s="348"/>
      <c r="AE371" s="348"/>
    </row>
    <row r="372">
      <c r="A372" s="376"/>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c r="AA372" s="348"/>
      <c r="AB372" s="348"/>
      <c r="AC372" s="348"/>
      <c r="AD372" s="348"/>
      <c r="AE372" s="348"/>
    </row>
    <row r="373">
      <c r="A373" s="376"/>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c r="AA373" s="348"/>
      <c r="AB373" s="348"/>
      <c r="AC373" s="348"/>
      <c r="AD373" s="348"/>
      <c r="AE373" s="348"/>
    </row>
    <row r="374">
      <c r="A374" s="376"/>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c r="AA374" s="348"/>
      <c r="AB374" s="348"/>
      <c r="AC374" s="348"/>
      <c r="AD374" s="348"/>
      <c r="AE374" s="348"/>
    </row>
    <row r="375">
      <c r="A375" s="376"/>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c r="AA375" s="348"/>
      <c r="AB375" s="348"/>
      <c r="AC375" s="348"/>
      <c r="AD375" s="348"/>
      <c r="AE375" s="348"/>
    </row>
    <row r="376">
      <c r="A376" s="376"/>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c r="AA376" s="348"/>
      <c r="AB376" s="348"/>
      <c r="AC376" s="348"/>
      <c r="AD376" s="348"/>
      <c r="AE376" s="348"/>
    </row>
    <row r="377">
      <c r="A377" s="376"/>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c r="AA377" s="348"/>
      <c r="AB377" s="348"/>
      <c r="AC377" s="348"/>
      <c r="AD377" s="348"/>
      <c r="AE377" s="348"/>
    </row>
    <row r="378">
      <c r="A378" s="376"/>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c r="AA378" s="348"/>
      <c r="AB378" s="348"/>
      <c r="AC378" s="348"/>
      <c r="AD378" s="348"/>
      <c r="AE378" s="348"/>
    </row>
    <row r="379">
      <c r="A379" s="376"/>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c r="AA379" s="348"/>
      <c r="AB379" s="348"/>
      <c r="AC379" s="348"/>
      <c r="AD379" s="348"/>
      <c r="AE379" s="348"/>
    </row>
    <row r="380">
      <c r="A380" s="376"/>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c r="AA380" s="348"/>
      <c r="AB380" s="348"/>
      <c r="AC380" s="348"/>
      <c r="AD380" s="348"/>
      <c r="AE380" s="348"/>
    </row>
    <row r="381">
      <c r="A381" s="376"/>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c r="AA381" s="348"/>
      <c r="AB381" s="348"/>
      <c r="AC381" s="348"/>
      <c r="AD381" s="348"/>
      <c r="AE381" s="348"/>
    </row>
    <row r="382">
      <c r="A382" s="376"/>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c r="AA382" s="348"/>
      <c r="AB382" s="348"/>
      <c r="AC382" s="348"/>
      <c r="AD382" s="348"/>
      <c r="AE382" s="348"/>
    </row>
    <row r="383">
      <c r="A383" s="376"/>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c r="AA383" s="348"/>
      <c r="AB383" s="348"/>
      <c r="AC383" s="348"/>
      <c r="AD383" s="348"/>
      <c r="AE383" s="348"/>
    </row>
    <row r="384">
      <c r="A384" s="376"/>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c r="AA384" s="348"/>
      <c r="AB384" s="348"/>
      <c r="AC384" s="348"/>
      <c r="AD384" s="348"/>
      <c r="AE384" s="348"/>
    </row>
    <row r="385">
      <c r="A385" s="376"/>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c r="AA385" s="348"/>
      <c r="AB385" s="348"/>
      <c r="AC385" s="348"/>
      <c r="AD385" s="348"/>
      <c r="AE385" s="348"/>
    </row>
    <row r="386">
      <c r="A386" s="376"/>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c r="AA386" s="348"/>
      <c r="AB386" s="348"/>
      <c r="AC386" s="348"/>
      <c r="AD386" s="348"/>
      <c r="AE386" s="348"/>
    </row>
    <row r="387">
      <c r="A387" s="376"/>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c r="AA387" s="348"/>
      <c r="AB387" s="348"/>
      <c r="AC387" s="348"/>
      <c r="AD387" s="348"/>
      <c r="AE387" s="348"/>
    </row>
    <row r="388">
      <c r="A388" s="376"/>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c r="AA388" s="348"/>
      <c r="AB388" s="348"/>
      <c r="AC388" s="348"/>
      <c r="AD388" s="348"/>
      <c r="AE388" s="348"/>
    </row>
    <row r="389">
      <c r="A389" s="376"/>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c r="AA389" s="348"/>
      <c r="AB389" s="348"/>
      <c r="AC389" s="348"/>
      <c r="AD389" s="348"/>
      <c r="AE389" s="348"/>
    </row>
    <row r="390">
      <c r="A390" s="376"/>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c r="AA390" s="348"/>
      <c r="AB390" s="348"/>
      <c r="AC390" s="348"/>
      <c r="AD390" s="348"/>
      <c r="AE390" s="348"/>
    </row>
    <row r="391">
      <c r="A391" s="376"/>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c r="AA391" s="348"/>
      <c r="AB391" s="348"/>
      <c r="AC391" s="348"/>
      <c r="AD391" s="348"/>
      <c r="AE391" s="348"/>
    </row>
    <row r="392">
      <c r="A392" s="376"/>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c r="AA392" s="348"/>
      <c r="AB392" s="348"/>
      <c r="AC392" s="348"/>
      <c r="AD392" s="348"/>
      <c r="AE392" s="348"/>
    </row>
    <row r="393">
      <c r="A393" s="376"/>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c r="AA393" s="348"/>
      <c r="AB393" s="348"/>
      <c r="AC393" s="348"/>
      <c r="AD393" s="348"/>
      <c r="AE393" s="348"/>
    </row>
    <row r="394">
      <c r="A394" s="376"/>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c r="AA394" s="348"/>
      <c r="AB394" s="348"/>
      <c r="AC394" s="348"/>
      <c r="AD394" s="348"/>
      <c r="AE394" s="348"/>
    </row>
    <row r="395">
      <c r="A395" s="376"/>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c r="AA395" s="348"/>
      <c r="AB395" s="348"/>
      <c r="AC395" s="348"/>
      <c r="AD395" s="348"/>
      <c r="AE395" s="348"/>
    </row>
    <row r="396">
      <c r="A396" s="376"/>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c r="AA396" s="348"/>
      <c r="AB396" s="348"/>
      <c r="AC396" s="348"/>
      <c r="AD396" s="348"/>
      <c r="AE396" s="348"/>
    </row>
    <row r="397">
      <c r="A397" s="376"/>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c r="AA397" s="348"/>
      <c r="AB397" s="348"/>
      <c r="AC397" s="348"/>
      <c r="AD397" s="348"/>
      <c r="AE397" s="348"/>
    </row>
    <row r="398">
      <c r="A398" s="376"/>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c r="AA398" s="348"/>
      <c r="AB398" s="348"/>
      <c r="AC398" s="348"/>
      <c r="AD398" s="348"/>
      <c r="AE398" s="348"/>
    </row>
    <row r="399">
      <c r="A399" s="376"/>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c r="AA399" s="348"/>
      <c r="AB399" s="348"/>
      <c r="AC399" s="348"/>
      <c r="AD399" s="348"/>
      <c r="AE399" s="348"/>
    </row>
    <row r="400">
      <c r="A400" s="376"/>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c r="AA400" s="348"/>
      <c r="AB400" s="348"/>
      <c r="AC400" s="348"/>
      <c r="AD400" s="348"/>
      <c r="AE400" s="348"/>
    </row>
    <row r="401">
      <c r="A401" s="376"/>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c r="AA401" s="348"/>
      <c r="AB401" s="348"/>
      <c r="AC401" s="348"/>
      <c r="AD401" s="348"/>
      <c r="AE401" s="348"/>
    </row>
    <row r="402">
      <c r="A402" s="376"/>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c r="AA402" s="348"/>
      <c r="AB402" s="348"/>
      <c r="AC402" s="348"/>
      <c r="AD402" s="348"/>
      <c r="AE402" s="348"/>
    </row>
    <row r="403">
      <c r="A403" s="376"/>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c r="AA403" s="348"/>
      <c r="AB403" s="348"/>
      <c r="AC403" s="348"/>
      <c r="AD403" s="348"/>
      <c r="AE403" s="348"/>
    </row>
    <row r="404">
      <c r="A404" s="376"/>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c r="AA404" s="348"/>
      <c r="AB404" s="348"/>
      <c r="AC404" s="348"/>
      <c r="AD404" s="348"/>
      <c r="AE404" s="348"/>
    </row>
    <row r="405">
      <c r="A405" s="376"/>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c r="AA405" s="348"/>
      <c r="AB405" s="348"/>
      <c r="AC405" s="348"/>
      <c r="AD405" s="348"/>
      <c r="AE405" s="348"/>
    </row>
    <row r="406">
      <c r="A406" s="376"/>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c r="AA406" s="348"/>
      <c r="AB406" s="348"/>
      <c r="AC406" s="348"/>
      <c r="AD406" s="348"/>
      <c r="AE406" s="348"/>
    </row>
    <row r="407">
      <c r="A407" s="376"/>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c r="AA407" s="348"/>
      <c r="AB407" s="348"/>
      <c r="AC407" s="348"/>
      <c r="AD407" s="348"/>
      <c r="AE407" s="348"/>
    </row>
    <row r="408">
      <c r="A408" s="376"/>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c r="AA408" s="348"/>
      <c r="AB408" s="348"/>
      <c r="AC408" s="348"/>
      <c r="AD408" s="348"/>
      <c r="AE408" s="348"/>
    </row>
    <row r="409">
      <c r="A409" s="376"/>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c r="AA409" s="348"/>
      <c r="AB409" s="348"/>
      <c r="AC409" s="348"/>
      <c r="AD409" s="348"/>
      <c r="AE409" s="348"/>
    </row>
    <row r="410">
      <c r="A410" s="376"/>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c r="AA410" s="348"/>
      <c r="AB410" s="348"/>
      <c r="AC410" s="348"/>
      <c r="AD410" s="348"/>
      <c r="AE410" s="348"/>
    </row>
    <row r="411">
      <c r="A411" s="376"/>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c r="AA411" s="348"/>
      <c r="AB411" s="348"/>
      <c r="AC411" s="348"/>
      <c r="AD411" s="348"/>
      <c r="AE411" s="348"/>
    </row>
    <row r="412">
      <c r="A412" s="376"/>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c r="AA412" s="348"/>
      <c r="AB412" s="348"/>
      <c r="AC412" s="348"/>
      <c r="AD412" s="348"/>
      <c r="AE412" s="348"/>
    </row>
    <row r="413">
      <c r="A413" s="376"/>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c r="AA413" s="348"/>
      <c r="AB413" s="348"/>
      <c r="AC413" s="348"/>
      <c r="AD413" s="348"/>
      <c r="AE413" s="348"/>
    </row>
    <row r="414">
      <c r="A414" s="376"/>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c r="AA414" s="348"/>
      <c r="AB414" s="348"/>
      <c r="AC414" s="348"/>
      <c r="AD414" s="348"/>
      <c r="AE414" s="348"/>
    </row>
    <row r="415">
      <c r="A415" s="376"/>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c r="AA415" s="348"/>
      <c r="AB415" s="348"/>
      <c r="AC415" s="348"/>
      <c r="AD415" s="348"/>
      <c r="AE415" s="348"/>
    </row>
    <row r="416">
      <c r="A416" s="376"/>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c r="AA416" s="348"/>
      <c r="AB416" s="348"/>
      <c r="AC416" s="348"/>
      <c r="AD416" s="348"/>
      <c r="AE416" s="348"/>
    </row>
    <row r="417">
      <c r="A417" s="376"/>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c r="AA417" s="348"/>
      <c r="AB417" s="348"/>
      <c r="AC417" s="348"/>
      <c r="AD417" s="348"/>
      <c r="AE417" s="348"/>
    </row>
    <row r="418">
      <c r="A418" s="376"/>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c r="AA418" s="348"/>
      <c r="AB418" s="348"/>
      <c r="AC418" s="348"/>
      <c r="AD418" s="348"/>
      <c r="AE418" s="348"/>
    </row>
    <row r="419">
      <c r="A419" s="376"/>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c r="AA419" s="348"/>
      <c r="AB419" s="348"/>
      <c r="AC419" s="348"/>
      <c r="AD419" s="348"/>
      <c r="AE419" s="348"/>
    </row>
    <row r="420">
      <c r="A420" s="376"/>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c r="AA420" s="348"/>
      <c r="AB420" s="348"/>
      <c r="AC420" s="348"/>
      <c r="AD420" s="348"/>
      <c r="AE420" s="348"/>
    </row>
    <row r="421">
      <c r="A421" s="376"/>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c r="AA421" s="348"/>
      <c r="AB421" s="348"/>
      <c r="AC421" s="348"/>
      <c r="AD421" s="348"/>
      <c r="AE421" s="348"/>
    </row>
    <row r="422">
      <c r="A422" s="376"/>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c r="AA422" s="348"/>
      <c r="AB422" s="348"/>
      <c r="AC422" s="348"/>
      <c r="AD422" s="348"/>
      <c r="AE422" s="348"/>
    </row>
    <row r="423">
      <c r="A423" s="376"/>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c r="AA423" s="348"/>
      <c r="AB423" s="348"/>
      <c r="AC423" s="348"/>
      <c r="AD423" s="348"/>
      <c r="AE423" s="348"/>
    </row>
    <row r="424">
      <c r="A424" s="376"/>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c r="AA424" s="348"/>
      <c r="AB424" s="348"/>
      <c r="AC424" s="348"/>
      <c r="AD424" s="348"/>
      <c r="AE424" s="348"/>
    </row>
    <row r="425">
      <c r="A425" s="376"/>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c r="AA425" s="348"/>
      <c r="AB425" s="348"/>
      <c r="AC425" s="348"/>
      <c r="AD425" s="348"/>
      <c r="AE425" s="348"/>
    </row>
    <row r="426">
      <c r="A426" s="376"/>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c r="AA426" s="348"/>
      <c r="AB426" s="348"/>
      <c r="AC426" s="348"/>
      <c r="AD426" s="348"/>
      <c r="AE426" s="348"/>
    </row>
    <row r="427">
      <c r="A427" s="376"/>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c r="AA427" s="348"/>
      <c r="AB427" s="348"/>
      <c r="AC427" s="348"/>
      <c r="AD427" s="348"/>
      <c r="AE427" s="348"/>
    </row>
    <row r="428">
      <c r="A428" s="376"/>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c r="AA428" s="348"/>
      <c r="AB428" s="348"/>
      <c r="AC428" s="348"/>
      <c r="AD428" s="348"/>
      <c r="AE428" s="348"/>
    </row>
    <row r="429">
      <c r="A429" s="376"/>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c r="AA429" s="348"/>
      <c r="AB429" s="348"/>
      <c r="AC429" s="348"/>
      <c r="AD429" s="348"/>
      <c r="AE429" s="348"/>
    </row>
    <row r="430">
      <c r="A430" s="376"/>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c r="AA430" s="348"/>
      <c r="AB430" s="348"/>
      <c r="AC430" s="348"/>
      <c r="AD430" s="348"/>
      <c r="AE430" s="348"/>
    </row>
    <row r="431">
      <c r="A431" s="376"/>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c r="AA431" s="348"/>
      <c r="AB431" s="348"/>
      <c r="AC431" s="348"/>
      <c r="AD431" s="348"/>
      <c r="AE431" s="348"/>
    </row>
    <row r="432">
      <c r="A432" s="376"/>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c r="AA432" s="348"/>
      <c r="AB432" s="348"/>
      <c r="AC432" s="348"/>
      <c r="AD432" s="348"/>
      <c r="AE432" s="348"/>
    </row>
    <row r="433">
      <c r="A433" s="376"/>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c r="AA433" s="348"/>
      <c r="AB433" s="348"/>
      <c r="AC433" s="348"/>
      <c r="AD433" s="348"/>
      <c r="AE433" s="348"/>
    </row>
    <row r="434">
      <c r="A434" s="376"/>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c r="AA434" s="348"/>
      <c r="AB434" s="348"/>
      <c r="AC434" s="348"/>
      <c r="AD434" s="348"/>
      <c r="AE434" s="348"/>
    </row>
    <row r="435">
      <c r="A435" s="376"/>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c r="AA435" s="348"/>
      <c r="AB435" s="348"/>
      <c r="AC435" s="348"/>
      <c r="AD435" s="348"/>
      <c r="AE435" s="348"/>
    </row>
    <row r="436">
      <c r="A436" s="376"/>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c r="AA436" s="348"/>
      <c r="AB436" s="348"/>
      <c r="AC436" s="348"/>
      <c r="AD436" s="348"/>
      <c r="AE436" s="348"/>
    </row>
    <row r="437">
      <c r="A437" s="376"/>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c r="AA437" s="348"/>
      <c r="AB437" s="348"/>
      <c r="AC437" s="348"/>
      <c r="AD437" s="348"/>
      <c r="AE437" s="348"/>
    </row>
    <row r="438">
      <c r="A438" s="376"/>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c r="AA438" s="348"/>
      <c r="AB438" s="348"/>
      <c r="AC438" s="348"/>
      <c r="AD438" s="348"/>
      <c r="AE438" s="348"/>
    </row>
    <row r="439">
      <c r="A439" s="376"/>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c r="AA439" s="348"/>
      <c r="AB439" s="348"/>
      <c r="AC439" s="348"/>
      <c r="AD439" s="348"/>
      <c r="AE439" s="348"/>
    </row>
    <row r="440">
      <c r="A440" s="376"/>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c r="AA440" s="348"/>
      <c r="AB440" s="348"/>
      <c r="AC440" s="348"/>
      <c r="AD440" s="348"/>
      <c r="AE440" s="348"/>
    </row>
    <row r="441">
      <c r="A441" s="376"/>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c r="AA441" s="348"/>
      <c r="AB441" s="348"/>
      <c r="AC441" s="348"/>
      <c r="AD441" s="348"/>
      <c r="AE441" s="348"/>
    </row>
    <row r="442">
      <c r="A442" s="376"/>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c r="AA442" s="348"/>
      <c r="AB442" s="348"/>
      <c r="AC442" s="348"/>
      <c r="AD442" s="348"/>
      <c r="AE442" s="348"/>
    </row>
    <row r="443">
      <c r="A443" s="376"/>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c r="AA443" s="348"/>
      <c r="AB443" s="348"/>
      <c r="AC443" s="348"/>
      <c r="AD443" s="348"/>
      <c r="AE443" s="348"/>
    </row>
    <row r="444">
      <c r="A444" s="376"/>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c r="AA444" s="348"/>
      <c r="AB444" s="348"/>
      <c r="AC444" s="348"/>
      <c r="AD444" s="348"/>
      <c r="AE444" s="348"/>
    </row>
    <row r="445">
      <c r="A445" s="376"/>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c r="AA445" s="348"/>
      <c r="AB445" s="348"/>
      <c r="AC445" s="348"/>
      <c r="AD445" s="348"/>
      <c r="AE445" s="348"/>
    </row>
    <row r="446">
      <c r="A446" s="376"/>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c r="AA446" s="348"/>
      <c r="AB446" s="348"/>
      <c r="AC446" s="348"/>
      <c r="AD446" s="348"/>
      <c r="AE446" s="348"/>
    </row>
    <row r="447">
      <c r="A447" s="376"/>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c r="AA447" s="348"/>
      <c r="AB447" s="348"/>
      <c r="AC447" s="348"/>
      <c r="AD447" s="348"/>
      <c r="AE447" s="348"/>
    </row>
    <row r="448">
      <c r="A448" s="376"/>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c r="AA448" s="348"/>
      <c r="AB448" s="348"/>
      <c r="AC448" s="348"/>
      <c r="AD448" s="348"/>
      <c r="AE448" s="348"/>
    </row>
    <row r="449">
      <c r="A449" s="376"/>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c r="AA449" s="348"/>
      <c r="AB449" s="348"/>
      <c r="AC449" s="348"/>
      <c r="AD449" s="348"/>
      <c r="AE449" s="348"/>
    </row>
    <row r="450">
      <c r="A450" s="376"/>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c r="AA450" s="348"/>
      <c r="AB450" s="348"/>
      <c r="AC450" s="348"/>
      <c r="AD450" s="348"/>
      <c r="AE450" s="348"/>
    </row>
    <row r="451">
      <c r="A451" s="376"/>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c r="AA451" s="348"/>
      <c r="AB451" s="348"/>
      <c r="AC451" s="348"/>
      <c r="AD451" s="348"/>
      <c r="AE451" s="348"/>
    </row>
    <row r="452">
      <c r="A452" s="376"/>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c r="AA452" s="348"/>
      <c r="AB452" s="348"/>
      <c r="AC452" s="348"/>
      <c r="AD452" s="348"/>
      <c r="AE452" s="348"/>
    </row>
    <row r="453">
      <c r="A453" s="376"/>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c r="AA453" s="348"/>
      <c r="AB453" s="348"/>
      <c r="AC453" s="348"/>
      <c r="AD453" s="348"/>
      <c r="AE453" s="348"/>
    </row>
    <row r="454">
      <c r="A454" s="376"/>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c r="AA454" s="348"/>
      <c r="AB454" s="348"/>
      <c r="AC454" s="348"/>
      <c r="AD454" s="348"/>
      <c r="AE454" s="348"/>
    </row>
    <row r="455">
      <c r="A455" s="376"/>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c r="AA455" s="348"/>
      <c r="AB455" s="348"/>
      <c r="AC455" s="348"/>
      <c r="AD455" s="348"/>
      <c r="AE455" s="348"/>
    </row>
    <row r="456">
      <c r="A456" s="376"/>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c r="AA456" s="348"/>
      <c r="AB456" s="348"/>
      <c r="AC456" s="348"/>
      <c r="AD456" s="348"/>
      <c r="AE456" s="348"/>
    </row>
    <row r="457">
      <c r="A457" s="376"/>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c r="AA457" s="348"/>
      <c r="AB457" s="348"/>
      <c r="AC457" s="348"/>
      <c r="AD457" s="348"/>
      <c r="AE457" s="348"/>
    </row>
    <row r="458">
      <c r="A458" s="376"/>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c r="AA458" s="348"/>
      <c r="AB458" s="348"/>
      <c r="AC458" s="348"/>
      <c r="AD458" s="348"/>
      <c r="AE458" s="348"/>
    </row>
    <row r="459">
      <c r="A459" s="376"/>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c r="AA459" s="348"/>
      <c r="AB459" s="348"/>
      <c r="AC459" s="348"/>
      <c r="AD459" s="348"/>
      <c r="AE459" s="348"/>
    </row>
    <row r="460">
      <c r="A460" s="376"/>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c r="AA460" s="348"/>
      <c r="AB460" s="348"/>
      <c r="AC460" s="348"/>
      <c r="AD460" s="348"/>
      <c r="AE460" s="348"/>
    </row>
    <row r="461">
      <c r="A461" s="376"/>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c r="AA461" s="348"/>
      <c r="AB461" s="348"/>
      <c r="AC461" s="348"/>
      <c r="AD461" s="348"/>
      <c r="AE461" s="348"/>
    </row>
    <row r="462">
      <c r="A462" s="376"/>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c r="AA462" s="348"/>
      <c r="AB462" s="348"/>
      <c r="AC462" s="348"/>
      <c r="AD462" s="348"/>
      <c r="AE462" s="348"/>
    </row>
    <row r="463">
      <c r="A463" s="376"/>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c r="AA463" s="348"/>
      <c r="AB463" s="348"/>
      <c r="AC463" s="348"/>
      <c r="AD463" s="348"/>
      <c r="AE463" s="348"/>
    </row>
    <row r="464">
      <c r="A464" s="376"/>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c r="AA464" s="348"/>
      <c r="AB464" s="348"/>
      <c r="AC464" s="348"/>
      <c r="AD464" s="348"/>
      <c r="AE464" s="348"/>
    </row>
    <row r="465">
      <c r="A465" s="376"/>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c r="AA465" s="348"/>
      <c r="AB465" s="348"/>
      <c r="AC465" s="348"/>
      <c r="AD465" s="348"/>
      <c r="AE465" s="348"/>
    </row>
    <row r="466">
      <c r="A466" s="376"/>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c r="AA466" s="348"/>
      <c r="AB466" s="348"/>
      <c r="AC466" s="348"/>
      <c r="AD466" s="348"/>
      <c r="AE466" s="348"/>
    </row>
    <row r="467">
      <c r="A467" s="376"/>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c r="AA467" s="348"/>
      <c r="AB467" s="348"/>
      <c r="AC467" s="348"/>
      <c r="AD467" s="348"/>
      <c r="AE467" s="348"/>
    </row>
    <row r="468">
      <c r="A468" s="376"/>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c r="AA468" s="348"/>
      <c r="AB468" s="348"/>
      <c r="AC468" s="348"/>
      <c r="AD468" s="348"/>
      <c r="AE468" s="348"/>
    </row>
    <row r="469">
      <c r="A469" s="376"/>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c r="AA469" s="348"/>
      <c r="AB469" s="348"/>
      <c r="AC469" s="348"/>
      <c r="AD469" s="348"/>
      <c r="AE469" s="348"/>
    </row>
    <row r="470">
      <c r="A470" s="376"/>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c r="AA470" s="348"/>
      <c r="AB470" s="348"/>
      <c r="AC470" s="348"/>
      <c r="AD470" s="348"/>
      <c r="AE470" s="348"/>
    </row>
    <row r="471">
      <c r="A471" s="376"/>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c r="AA471" s="348"/>
      <c r="AB471" s="348"/>
      <c r="AC471" s="348"/>
      <c r="AD471" s="348"/>
      <c r="AE471" s="348"/>
    </row>
    <row r="472">
      <c r="A472" s="376"/>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c r="AA472" s="348"/>
      <c r="AB472" s="348"/>
      <c r="AC472" s="348"/>
      <c r="AD472" s="348"/>
      <c r="AE472" s="348"/>
    </row>
    <row r="473">
      <c r="A473" s="376"/>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c r="AA473" s="348"/>
      <c r="AB473" s="348"/>
      <c r="AC473" s="348"/>
      <c r="AD473" s="348"/>
      <c r="AE473" s="348"/>
    </row>
    <row r="474">
      <c r="A474" s="376"/>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c r="AA474" s="348"/>
      <c r="AB474" s="348"/>
      <c r="AC474" s="348"/>
      <c r="AD474" s="348"/>
      <c r="AE474" s="348"/>
    </row>
    <row r="475">
      <c r="A475" s="376"/>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c r="AA475" s="348"/>
      <c r="AB475" s="348"/>
      <c r="AC475" s="348"/>
      <c r="AD475" s="348"/>
      <c r="AE475" s="348"/>
    </row>
    <row r="476">
      <c r="A476" s="376"/>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c r="AA476" s="348"/>
      <c r="AB476" s="348"/>
      <c r="AC476" s="348"/>
      <c r="AD476" s="348"/>
      <c r="AE476" s="348"/>
    </row>
    <row r="477">
      <c r="A477" s="376"/>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c r="AA477" s="348"/>
      <c r="AB477" s="348"/>
      <c r="AC477" s="348"/>
      <c r="AD477" s="348"/>
      <c r="AE477" s="348"/>
    </row>
    <row r="478">
      <c r="A478" s="376"/>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c r="AA478" s="348"/>
      <c r="AB478" s="348"/>
      <c r="AC478" s="348"/>
      <c r="AD478" s="348"/>
      <c r="AE478" s="348"/>
    </row>
    <row r="479">
      <c r="A479" s="376"/>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c r="AA479" s="348"/>
      <c r="AB479" s="348"/>
      <c r="AC479" s="348"/>
      <c r="AD479" s="348"/>
      <c r="AE479" s="348"/>
    </row>
    <row r="480">
      <c r="A480" s="376"/>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c r="AA480" s="348"/>
      <c r="AB480" s="348"/>
      <c r="AC480" s="348"/>
      <c r="AD480" s="348"/>
      <c r="AE480" s="348"/>
    </row>
    <row r="481">
      <c r="A481" s="376"/>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c r="AA481" s="348"/>
      <c r="AB481" s="348"/>
      <c r="AC481" s="348"/>
      <c r="AD481" s="348"/>
      <c r="AE481" s="348"/>
    </row>
    <row r="482">
      <c r="A482" s="376"/>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c r="AA482" s="348"/>
      <c r="AB482" s="348"/>
      <c r="AC482" s="348"/>
      <c r="AD482" s="348"/>
      <c r="AE482" s="348"/>
    </row>
    <row r="483">
      <c r="A483" s="376"/>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c r="AA483" s="348"/>
      <c r="AB483" s="348"/>
      <c r="AC483" s="348"/>
      <c r="AD483" s="348"/>
      <c r="AE483" s="348"/>
    </row>
    <row r="484">
      <c r="A484" s="376"/>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c r="AA484" s="348"/>
      <c r="AB484" s="348"/>
      <c r="AC484" s="348"/>
      <c r="AD484" s="348"/>
      <c r="AE484" s="348"/>
    </row>
    <row r="485">
      <c r="A485" s="376"/>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c r="AA485" s="348"/>
      <c r="AB485" s="348"/>
      <c r="AC485" s="348"/>
      <c r="AD485" s="348"/>
      <c r="AE485" s="348"/>
    </row>
    <row r="486">
      <c r="A486" s="376"/>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c r="AA486" s="348"/>
      <c r="AB486" s="348"/>
      <c r="AC486" s="348"/>
      <c r="AD486" s="348"/>
      <c r="AE486" s="348"/>
    </row>
    <row r="487">
      <c r="A487" s="376"/>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c r="AA487" s="348"/>
      <c r="AB487" s="348"/>
      <c r="AC487" s="348"/>
      <c r="AD487" s="348"/>
      <c r="AE487" s="348"/>
    </row>
    <row r="488">
      <c r="A488" s="376"/>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c r="AA488" s="348"/>
      <c r="AB488" s="348"/>
      <c r="AC488" s="348"/>
      <c r="AD488" s="348"/>
      <c r="AE488" s="348"/>
    </row>
    <row r="489">
      <c r="A489" s="376"/>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c r="AA489" s="348"/>
      <c r="AB489" s="348"/>
      <c r="AC489" s="348"/>
      <c r="AD489" s="348"/>
      <c r="AE489" s="348"/>
    </row>
    <row r="490">
      <c r="A490" s="376"/>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c r="AA490" s="348"/>
      <c r="AB490" s="348"/>
      <c r="AC490" s="348"/>
      <c r="AD490" s="348"/>
      <c r="AE490" s="348"/>
    </row>
    <row r="491">
      <c r="A491" s="376"/>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c r="AA491" s="348"/>
      <c r="AB491" s="348"/>
      <c r="AC491" s="348"/>
      <c r="AD491" s="348"/>
      <c r="AE491" s="348"/>
    </row>
    <row r="492">
      <c r="A492" s="376"/>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c r="AA492" s="348"/>
      <c r="AB492" s="348"/>
      <c r="AC492" s="348"/>
      <c r="AD492" s="348"/>
      <c r="AE492" s="348"/>
    </row>
    <row r="493">
      <c r="A493" s="376"/>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c r="AA493" s="348"/>
      <c r="AB493" s="348"/>
      <c r="AC493" s="348"/>
      <c r="AD493" s="348"/>
      <c r="AE493" s="348"/>
    </row>
    <row r="494">
      <c r="A494" s="376"/>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c r="AA494" s="348"/>
      <c r="AB494" s="348"/>
      <c r="AC494" s="348"/>
      <c r="AD494" s="348"/>
      <c r="AE494" s="348"/>
    </row>
    <row r="495">
      <c r="A495" s="376"/>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c r="AA495" s="348"/>
      <c r="AB495" s="348"/>
      <c r="AC495" s="348"/>
      <c r="AD495" s="348"/>
      <c r="AE495" s="348"/>
    </row>
    <row r="496">
      <c r="A496" s="376"/>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c r="AA496" s="348"/>
      <c r="AB496" s="348"/>
      <c r="AC496" s="348"/>
      <c r="AD496" s="348"/>
      <c r="AE496" s="348"/>
    </row>
    <row r="497">
      <c r="A497" s="376"/>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c r="AA497" s="348"/>
      <c r="AB497" s="348"/>
      <c r="AC497" s="348"/>
      <c r="AD497" s="348"/>
      <c r="AE497" s="348"/>
    </row>
    <row r="498">
      <c r="A498" s="376"/>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c r="AA498" s="348"/>
      <c r="AB498" s="348"/>
      <c r="AC498" s="348"/>
      <c r="AD498" s="348"/>
      <c r="AE498" s="348"/>
    </row>
    <row r="499">
      <c r="A499" s="376"/>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c r="AA499" s="348"/>
      <c r="AB499" s="348"/>
      <c r="AC499" s="348"/>
      <c r="AD499" s="348"/>
      <c r="AE499" s="348"/>
    </row>
    <row r="500">
      <c r="A500" s="376"/>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c r="AA500" s="348"/>
      <c r="AB500" s="348"/>
      <c r="AC500" s="348"/>
      <c r="AD500" s="348"/>
      <c r="AE500" s="348"/>
    </row>
    <row r="501">
      <c r="A501" s="376"/>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c r="AA501" s="348"/>
      <c r="AB501" s="348"/>
      <c r="AC501" s="348"/>
      <c r="AD501" s="348"/>
      <c r="AE501" s="348"/>
    </row>
    <row r="502">
      <c r="A502" s="376"/>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c r="AA502" s="348"/>
      <c r="AB502" s="348"/>
      <c r="AC502" s="348"/>
      <c r="AD502" s="348"/>
      <c r="AE502" s="348"/>
    </row>
    <row r="503">
      <c r="A503" s="376"/>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c r="AA503" s="348"/>
      <c r="AB503" s="348"/>
      <c r="AC503" s="348"/>
      <c r="AD503" s="348"/>
      <c r="AE503" s="348"/>
    </row>
    <row r="504">
      <c r="A504" s="376"/>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c r="AA504" s="348"/>
      <c r="AB504" s="348"/>
      <c r="AC504" s="348"/>
      <c r="AD504" s="348"/>
      <c r="AE504" s="348"/>
    </row>
    <row r="505">
      <c r="A505" s="376"/>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c r="AA505" s="348"/>
      <c r="AB505" s="348"/>
      <c r="AC505" s="348"/>
      <c r="AD505" s="348"/>
      <c r="AE505" s="348"/>
    </row>
    <row r="506">
      <c r="A506" s="376"/>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c r="AA506" s="348"/>
      <c r="AB506" s="348"/>
      <c r="AC506" s="348"/>
      <c r="AD506" s="348"/>
      <c r="AE506" s="348"/>
    </row>
    <row r="507">
      <c r="A507" s="376"/>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c r="AA507" s="348"/>
      <c r="AB507" s="348"/>
      <c r="AC507" s="348"/>
      <c r="AD507" s="348"/>
      <c r="AE507" s="348"/>
    </row>
    <row r="508">
      <c r="A508" s="376"/>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c r="AA508" s="348"/>
      <c r="AB508" s="348"/>
      <c r="AC508" s="348"/>
      <c r="AD508" s="348"/>
      <c r="AE508" s="348"/>
    </row>
    <row r="509">
      <c r="A509" s="376"/>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c r="AA509" s="348"/>
      <c r="AB509" s="348"/>
      <c r="AC509" s="348"/>
      <c r="AD509" s="348"/>
      <c r="AE509" s="348"/>
    </row>
    <row r="510">
      <c r="A510" s="376"/>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c r="AA510" s="348"/>
      <c r="AB510" s="348"/>
      <c r="AC510" s="348"/>
      <c r="AD510" s="348"/>
      <c r="AE510" s="348"/>
    </row>
    <row r="511">
      <c r="A511" s="376"/>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c r="AA511" s="348"/>
      <c r="AB511" s="348"/>
      <c r="AC511" s="348"/>
      <c r="AD511" s="348"/>
      <c r="AE511" s="348"/>
    </row>
    <row r="512">
      <c r="A512" s="376"/>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c r="AA512" s="348"/>
      <c r="AB512" s="348"/>
      <c r="AC512" s="348"/>
      <c r="AD512" s="348"/>
      <c r="AE512" s="348"/>
    </row>
    <row r="513">
      <c r="A513" s="376"/>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c r="AA513" s="348"/>
      <c r="AB513" s="348"/>
      <c r="AC513" s="348"/>
      <c r="AD513" s="348"/>
      <c r="AE513" s="348"/>
    </row>
    <row r="514">
      <c r="A514" s="376"/>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c r="AA514" s="348"/>
      <c r="AB514" s="348"/>
      <c r="AC514" s="348"/>
      <c r="AD514" s="348"/>
      <c r="AE514" s="348"/>
    </row>
    <row r="515">
      <c r="A515" s="376"/>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c r="AA515" s="348"/>
      <c r="AB515" s="348"/>
      <c r="AC515" s="348"/>
      <c r="AD515" s="348"/>
      <c r="AE515" s="348"/>
    </row>
    <row r="516">
      <c r="A516" s="376"/>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c r="AA516" s="348"/>
      <c r="AB516" s="348"/>
      <c r="AC516" s="348"/>
      <c r="AD516" s="348"/>
      <c r="AE516" s="348"/>
    </row>
    <row r="517">
      <c r="A517" s="376"/>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c r="AA517" s="348"/>
      <c r="AB517" s="348"/>
      <c r="AC517" s="348"/>
      <c r="AD517" s="348"/>
      <c r="AE517" s="348"/>
    </row>
    <row r="518">
      <c r="A518" s="376"/>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c r="AA518" s="348"/>
      <c r="AB518" s="348"/>
      <c r="AC518" s="348"/>
      <c r="AD518" s="348"/>
      <c r="AE518" s="348"/>
    </row>
    <row r="519">
      <c r="A519" s="376"/>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c r="AA519" s="348"/>
      <c r="AB519" s="348"/>
      <c r="AC519" s="348"/>
      <c r="AD519" s="348"/>
      <c r="AE519" s="348"/>
    </row>
    <row r="520">
      <c r="A520" s="376"/>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c r="AA520" s="348"/>
      <c r="AB520" s="348"/>
      <c r="AC520" s="348"/>
      <c r="AD520" s="348"/>
      <c r="AE520" s="348"/>
    </row>
    <row r="521">
      <c r="A521" s="376"/>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c r="AA521" s="348"/>
      <c r="AB521" s="348"/>
      <c r="AC521" s="348"/>
      <c r="AD521" s="348"/>
      <c r="AE521" s="348"/>
    </row>
    <row r="522">
      <c r="A522" s="376"/>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c r="AA522" s="348"/>
      <c r="AB522" s="348"/>
      <c r="AC522" s="348"/>
      <c r="AD522" s="348"/>
      <c r="AE522" s="348"/>
    </row>
    <row r="523">
      <c r="A523" s="376"/>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c r="AA523" s="348"/>
      <c r="AB523" s="348"/>
      <c r="AC523" s="348"/>
      <c r="AD523" s="348"/>
      <c r="AE523" s="348"/>
    </row>
    <row r="524">
      <c r="A524" s="376"/>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c r="AA524" s="348"/>
      <c r="AB524" s="348"/>
      <c r="AC524" s="348"/>
      <c r="AD524" s="348"/>
      <c r="AE524" s="348"/>
    </row>
    <row r="525">
      <c r="A525" s="376"/>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c r="AA525" s="348"/>
      <c r="AB525" s="348"/>
      <c r="AC525" s="348"/>
      <c r="AD525" s="348"/>
      <c r="AE525" s="348"/>
    </row>
    <row r="526">
      <c r="A526" s="376"/>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c r="AA526" s="348"/>
      <c r="AB526" s="348"/>
      <c r="AC526" s="348"/>
      <c r="AD526" s="348"/>
      <c r="AE526" s="348"/>
    </row>
    <row r="527">
      <c r="A527" s="376"/>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c r="AA527" s="348"/>
      <c r="AB527" s="348"/>
      <c r="AC527" s="348"/>
      <c r="AD527" s="348"/>
      <c r="AE527" s="348"/>
    </row>
    <row r="528">
      <c r="A528" s="376"/>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c r="AA528" s="348"/>
      <c r="AB528" s="348"/>
      <c r="AC528" s="348"/>
      <c r="AD528" s="348"/>
      <c r="AE528" s="348"/>
    </row>
    <row r="529">
      <c r="A529" s="376"/>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c r="AA529" s="348"/>
      <c r="AB529" s="348"/>
      <c r="AC529" s="348"/>
      <c r="AD529" s="348"/>
      <c r="AE529" s="348"/>
    </row>
    <row r="530">
      <c r="A530" s="376"/>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c r="AA530" s="348"/>
      <c r="AB530" s="348"/>
      <c r="AC530" s="348"/>
      <c r="AD530" s="348"/>
      <c r="AE530" s="348"/>
    </row>
    <row r="531">
      <c r="A531" s="376"/>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c r="AA531" s="348"/>
      <c r="AB531" s="348"/>
      <c r="AC531" s="348"/>
      <c r="AD531" s="348"/>
      <c r="AE531" s="348"/>
    </row>
    <row r="532">
      <c r="A532" s="376"/>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c r="AA532" s="348"/>
      <c r="AB532" s="348"/>
      <c r="AC532" s="348"/>
      <c r="AD532" s="348"/>
      <c r="AE532" s="348"/>
    </row>
    <row r="533">
      <c r="A533" s="376"/>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c r="AA533" s="348"/>
      <c r="AB533" s="348"/>
      <c r="AC533" s="348"/>
      <c r="AD533" s="348"/>
      <c r="AE533" s="348"/>
    </row>
    <row r="534">
      <c r="A534" s="376"/>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c r="AA534" s="348"/>
      <c r="AB534" s="348"/>
      <c r="AC534" s="348"/>
      <c r="AD534" s="348"/>
      <c r="AE534" s="348"/>
    </row>
    <row r="535">
      <c r="A535" s="376"/>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c r="AA535" s="348"/>
      <c r="AB535" s="348"/>
      <c r="AC535" s="348"/>
      <c r="AD535" s="348"/>
      <c r="AE535" s="348"/>
    </row>
    <row r="536">
      <c r="A536" s="376"/>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c r="AA536" s="348"/>
      <c r="AB536" s="348"/>
      <c r="AC536" s="348"/>
      <c r="AD536" s="348"/>
      <c r="AE536" s="348"/>
    </row>
    <row r="537">
      <c r="A537" s="376"/>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c r="AA537" s="348"/>
      <c r="AB537" s="348"/>
      <c r="AC537" s="348"/>
      <c r="AD537" s="348"/>
      <c r="AE537" s="348"/>
    </row>
    <row r="538">
      <c r="A538" s="376"/>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c r="AA538" s="348"/>
      <c r="AB538" s="348"/>
      <c r="AC538" s="348"/>
      <c r="AD538" s="348"/>
      <c r="AE538" s="348"/>
    </row>
    <row r="539">
      <c r="A539" s="376"/>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c r="AA539" s="348"/>
      <c r="AB539" s="348"/>
      <c r="AC539" s="348"/>
      <c r="AD539" s="348"/>
      <c r="AE539" s="348"/>
    </row>
    <row r="540">
      <c r="A540" s="376"/>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c r="AA540" s="348"/>
      <c r="AB540" s="348"/>
      <c r="AC540" s="348"/>
      <c r="AD540" s="348"/>
      <c r="AE540" s="348"/>
    </row>
    <row r="541">
      <c r="A541" s="376"/>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c r="AA541" s="348"/>
      <c r="AB541" s="348"/>
      <c r="AC541" s="348"/>
      <c r="AD541" s="348"/>
      <c r="AE541" s="348"/>
    </row>
    <row r="542">
      <c r="A542" s="376"/>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c r="AA542" s="348"/>
      <c r="AB542" s="348"/>
      <c r="AC542" s="348"/>
      <c r="AD542" s="348"/>
      <c r="AE542" s="348"/>
    </row>
    <row r="543">
      <c r="A543" s="376"/>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c r="AA543" s="348"/>
      <c r="AB543" s="348"/>
      <c r="AC543" s="348"/>
      <c r="AD543" s="348"/>
      <c r="AE543" s="348"/>
    </row>
    <row r="544">
      <c r="A544" s="376"/>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c r="AA544" s="348"/>
      <c r="AB544" s="348"/>
      <c r="AC544" s="348"/>
      <c r="AD544" s="348"/>
      <c r="AE544" s="348"/>
    </row>
    <row r="545">
      <c r="A545" s="376"/>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c r="AA545" s="348"/>
      <c r="AB545" s="348"/>
      <c r="AC545" s="348"/>
      <c r="AD545" s="348"/>
      <c r="AE545" s="348"/>
    </row>
    <row r="546">
      <c r="A546" s="376"/>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c r="AA546" s="348"/>
      <c r="AB546" s="348"/>
      <c r="AC546" s="348"/>
      <c r="AD546" s="348"/>
      <c r="AE546" s="348"/>
    </row>
    <row r="547">
      <c r="A547" s="376"/>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c r="AA547" s="348"/>
      <c r="AB547" s="348"/>
      <c r="AC547" s="348"/>
      <c r="AD547" s="348"/>
      <c r="AE547" s="348"/>
    </row>
    <row r="548">
      <c r="A548" s="376"/>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c r="AA548" s="348"/>
      <c r="AB548" s="348"/>
      <c r="AC548" s="348"/>
      <c r="AD548" s="348"/>
      <c r="AE548" s="348"/>
    </row>
    <row r="549">
      <c r="A549" s="376"/>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c r="AA549" s="348"/>
      <c r="AB549" s="348"/>
      <c r="AC549" s="348"/>
      <c r="AD549" s="348"/>
      <c r="AE549" s="348"/>
    </row>
    <row r="550">
      <c r="A550" s="376"/>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c r="AA550" s="348"/>
      <c r="AB550" s="348"/>
      <c r="AC550" s="348"/>
      <c r="AD550" s="348"/>
      <c r="AE550" s="348"/>
    </row>
    <row r="551">
      <c r="A551" s="376"/>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c r="AA551" s="348"/>
      <c r="AB551" s="348"/>
      <c r="AC551" s="348"/>
      <c r="AD551" s="348"/>
      <c r="AE551" s="348"/>
    </row>
    <row r="552">
      <c r="A552" s="376"/>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c r="AA552" s="348"/>
      <c r="AB552" s="348"/>
      <c r="AC552" s="348"/>
      <c r="AD552" s="348"/>
      <c r="AE552" s="348"/>
    </row>
    <row r="553">
      <c r="A553" s="376"/>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c r="AA553" s="348"/>
      <c r="AB553" s="348"/>
      <c r="AC553" s="348"/>
      <c r="AD553" s="348"/>
      <c r="AE553" s="348"/>
    </row>
    <row r="554">
      <c r="A554" s="376"/>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c r="AA554" s="348"/>
      <c r="AB554" s="348"/>
      <c r="AC554" s="348"/>
      <c r="AD554" s="348"/>
      <c r="AE554" s="348"/>
    </row>
    <row r="555">
      <c r="A555" s="376"/>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c r="AA555" s="348"/>
      <c r="AB555" s="348"/>
      <c r="AC555" s="348"/>
      <c r="AD555" s="348"/>
      <c r="AE555" s="348"/>
    </row>
    <row r="556">
      <c r="A556" s="376"/>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c r="AA556" s="348"/>
      <c r="AB556" s="348"/>
      <c r="AC556" s="348"/>
      <c r="AD556" s="348"/>
      <c r="AE556" s="348"/>
    </row>
    <row r="557">
      <c r="A557" s="376"/>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c r="AA557" s="348"/>
      <c r="AB557" s="348"/>
      <c r="AC557" s="348"/>
      <c r="AD557" s="348"/>
      <c r="AE557" s="348"/>
    </row>
    <row r="558">
      <c r="A558" s="376"/>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c r="AA558" s="348"/>
      <c r="AB558" s="348"/>
      <c r="AC558" s="348"/>
      <c r="AD558" s="348"/>
      <c r="AE558" s="348"/>
    </row>
    <row r="559">
      <c r="A559" s="376"/>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c r="AA559" s="348"/>
      <c r="AB559" s="348"/>
      <c r="AC559" s="348"/>
      <c r="AD559" s="348"/>
      <c r="AE559" s="348"/>
    </row>
    <row r="560">
      <c r="A560" s="376"/>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c r="AA560" s="348"/>
      <c r="AB560" s="348"/>
      <c r="AC560" s="348"/>
      <c r="AD560" s="348"/>
      <c r="AE560" s="348"/>
    </row>
    <row r="561">
      <c r="A561" s="376"/>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c r="AA561" s="348"/>
      <c r="AB561" s="348"/>
      <c r="AC561" s="348"/>
      <c r="AD561" s="348"/>
      <c r="AE561" s="348"/>
    </row>
    <row r="562">
      <c r="A562" s="376"/>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c r="AA562" s="348"/>
      <c r="AB562" s="348"/>
      <c r="AC562" s="348"/>
      <c r="AD562" s="348"/>
      <c r="AE562" s="348"/>
    </row>
    <row r="563">
      <c r="A563" s="376"/>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c r="AA563" s="348"/>
      <c r="AB563" s="348"/>
      <c r="AC563" s="348"/>
      <c r="AD563" s="348"/>
      <c r="AE563" s="348"/>
    </row>
    <row r="564">
      <c r="A564" s="376"/>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c r="AA564" s="348"/>
      <c r="AB564" s="348"/>
      <c r="AC564" s="348"/>
      <c r="AD564" s="348"/>
      <c r="AE564" s="348"/>
    </row>
    <row r="565">
      <c r="A565" s="376"/>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c r="AA565" s="348"/>
      <c r="AB565" s="348"/>
      <c r="AC565" s="348"/>
      <c r="AD565" s="348"/>
      <c r="AE565" s="348"/>
    </row>
    <row r="566">
      <c r="A566" s="376"/>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c r="AA566" s="348"/>
      <c r="AB566" s="348"/>
      <c r="AC566" s="348"/>
      <c r="AD566" s="348"/>
      <c r="AE566" s="348"/>
    </row>
    <row r="567">
      <c r="A567" s="376"/>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c r="AA567" s="348"/>
      <c r="AB567" s="348"/>
      <c r="AC567" s="348"/>
      <c r="AD567" s="348"/>
      <c r="AE567" s="348"/>
    </row>
    <row r="568">
      <c r="A568" s="376"/>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c r="AA568" s="348"/>
      <c r="AB568" s="348"/>
      <c r="AC568" s="348"/>
      <c r="AD568" s="348"/>
      <c r="AE568" s="348"/>
    </row>
    <row r="569">
      <c r="A569" s="376"/>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c r="AA569" s="348"/>
      <c r="AB569" s="348"/>
      <c r="AC569" s="348"/>
      <c r="AD569" s="348"/>
      <c r="AE569" s="348"/>
    </row>
    <row r="570">
      <c r="A570" s="376"/>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c r="AA570" s="348"/>
      <c r="AB570" s="348"/>
      <c r="AC570" s="348"/>
      <c r="AD570" s="348"/>
      <c r="AE570" s="348"/>
    </row>
    <row r="571">
      <c r="A571" s="376"/>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c r="AA571" s="348"/>
      <c r="AB571" s="348"/>
      <c r="AC571" s="348"/>
      <c r="AD571" s="348"/>
      <c r="AE571" s="348"/>
    </row>
    <row r="572">
      <c r="A572" s="376"/>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c r="AA572" s="348"/>
      <c r="AB572" s="348"/>
      <c r="AC572" s="348"/>
      <c r="AD572" s="348"/>
      <c r="AE572" s="348"/>
    </row>
    <row r="573">
      <c r="A573" s="376"/>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c r="AA573" s="348"/>
      <c r="AB573" s="348"/>
      <c r="AC573" s="348"/>
      <c r="AD573" s="348"/>
      <c r="AE573" s="348"/>
    </row>
    <row r="574">
      <c r="A574" s="376"/>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c r="AA574" s="348"/>
      <c r="AB574" s="348"/>
      <c r="AC574" s="348"/>
      <c r="AD574" s="348"/>
      <c r="AE574" s="348"/>
    </row>
    <row r="575">
      <c r="A575" s="376"/>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c r="AA575" s="348"/>
      <c r="AB575" s="348"/>
      <c r="AC575" s="348"/>
      <c r="AD575" s="348"/>
      <c r="AE575" s="348"/>
    </row>
    <row r="576">
      <c r="A576" s="376"/>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c r="AA576" s="348"/>
      <c r="AB576" s="348"/>
      <c r="AC576" s="348"/>
      <c r="AD576" s="348"/>
      <c r="AE576" s="348"/>
    </row>
    <row r="577">
      <c r="A577" s="376"/>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c r="AA577" s="348"/>
      <c r="AB577" s="348"/>
      <c r="AC577" s="348"/>
      <c r="AD577" s="348"/>
      <c r="AE577" s="348"/>
    </row>
    <row r="578">
      <c r="A578" s="376"/>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c r="AA578" s="348"/>
      <c r="AB578" s="348"/>
      <c r="AC578" s="348"/>
      <c r="AD578" s="348"/>
      <c r="AE578" s="348"/>
    </row>
    <row r="579">
      <c r="A579" s="376"/>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c r="AA579" s="348"/>
      <c r="AB579" s="348"/>
      <c r="AC579" s="348"/>
      <c r="AD579" s="348"/>
      <c r="AE579" s="348"/>
    </row>
    <row r="580">
      <c r="A580" s="376"/>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c r="AA580" s="348"/>
      <c r="AB580" s="348"/>
      <c r="AC580" s="348"/>
      <c r="AD580" s="348"/>
      <c r="AE580" s="348"/>
    </row>
    <row r="581">
      <c r="A581" s="376"/>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c r="AA581" s="348"/>
      <c r="AB581" s="348"/>
      <c r="AC581" s="348"/>
      <c r="AD581" s="348"/>
      <c r="AE581" s="348"/>
    </row>
    <row r="582">
      <c r="A582" s="376"/>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c r="AA582" s="348"/>
      <c r="AB582" s="348"/>
      <c r="AC582" s="348"/>
      <c r="AD582" s="348"/>
      <c r="AE582" s="348"/>
    </row>
    <row r="583">
      <c r="A583" s="376"/>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c r="AA583" s="348"/>
      <c r="AB583" s="348"/>
      <c r="AC583" s="348"/>
      <c r="AD583" s="348"/>
      <c r="AE583" s="348"/>
    </row>
    <row r="584">
      <c r="A584" s="376"/>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c r="AA584" s="348"/>
      <c r="AB584" s="348"/>
      <c r="AC584" s="348"/>
      <c r="AD584" s="348"/>
      <c r="AE584" s="348"/>
    </row>
    <row r="585">
      <c r="A585" s="376"/>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c r="AA585" s="348"/>
      <c r="AB585" s="348"/>
      <c r="AC585" s="348"/>
      <c r="AD585" s="348"/>
      <c r="AE585" s="348"/>
    </row>
    <row r="586">
      <c r="A586" s="376"/>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c r="AA586" s="348"/>
      <c r="AB586" s="348"/>
      <c r="AC586" s="348"/>
      <c r="AD586" s="348"/>
      <c r="AE586" s="348"/>
    </row>
    <row r="587">
      <c r="A587" s="376"/>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c r="AA587" s="348"/>
      <c r="AB587" s="348"/>
      <c r="AC587" s="348"/>
      <c r="AD587" s="348"/>
      <c r="AE587" s="348"/>
    </row>
    <row r="588">
      <c r="A588" s="376"/>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c r="AA588" s="348"/>
      <c r="AB588" s="348"/>
      <c r="AC588" s="348"/>
      <c r="AD588" s="348"/>
      <c r="AE588" s="348"/>
    </row>
    <row r="589">
      <c r="A589" s="376"/>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c r="AA589" s="348"/>
      <c r="AB589" s="348"/>
      <c r="AC589" s="348"/>
      <c r="AD589" s="348"/>
      <c r="AE589" s="348"/>
    </row>
    <row r="590">
      <c r="A590" s="376"/>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c r="AA590" s="348"/>
      <c r="AB590" s="348"/>
      <c r="AC590" s="348"/>
      <c r="AD590" s="348"/>
      <c r="AE590" s="348"/>
    </row>
    <row r="591">
      <c r="A591" s="376"/>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c r="AA591" s="348"/>
      <c r="AB591" s="348"/>
      <c r="AC591" s="348"/>
      <c r="AD591" s="348"/>
      <c r="AE591" s="348"/>
    </row>
    <row r="592">
      <c r="A592" s="376"/>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c r="AA592" s="348"/>
      <c r="AB592" s="348"/>
      <c r="AC592" s="348"/>
      <c r="AD592" s="348"/>
      <c r="AE592" s="348"/>
    </row>
    <row r="593">
      <c r="A593" s="376"/>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c r="AA593" s="348"/>
      <c r="AB593" s="348"/>
      <c r="AC593" s="348"/>
      <c r="AD593" s="348"/>
      <c r="AE593" s="348"/>
    </row>
    <row r="594">
      <c r="A594" s="376"/>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c r="AA594" s="348"/>
      <c r="AB594" s="348"/>
      <c r="AC594" s="348"/>
      <c r="AD594" s="348"/>
      <c r="AE594" s="348"/>
    </row>
    <row r="595">
      <c r="A595" s="376"/>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c r="AA595" s="348"/>
      <c r="AB595" s="348"/>
      <c r="AC595" s="348"/>
      <c r="AD595" s="348"/>
      <c r="AE595" s="348"/>
    </row>
    <row r="596">
      <c r="A596" s="376"/>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c r="AA596" s="348"/>
      <c r="AB596" s="348"/>
      <c r="AC596" s="348"/>
      <c r="AD596" s="348"/>
      <c r="AE596" s="348"/>
    </row>
    <row r="597">
      <c r="A597" s="376"/>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c r="AA597" s="348"/>
      <c r="AB597" s="348"/>
      <c r="AC597" s="348"/>
      <c r="AD597" s="348"/>
      <c r="AE597" s="348"/>
    </row>
    <row r="598">
      <c r="A598" s="376"/>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c r="AA598" s="348"/>
      <c r="AB598" s="348"/>
      <c r="AC598" s="348"/>
      <c r="AD598" s="348"/>
      <c r="AE598" s="348"/>
    </row>
    <row r="599">
      <c r="A599" s="376"/>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c r="AA599" s="348"/>
      <c r="AB599" s="348"/>
      <c r="AC599" s="348"/>
      <c r="AD599" s="348"/>
      <c r="AE599" s="348"/>
    </row>
    <row r="600">
      <c r="A600" s="376"/>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c r="AA600" s="348"/>
      <c r="AB600" s="348"/>
      <c r="AC600" s="348"/>
      <c r="AD600" s="348"/>
      <c r="AE600" s="348"/>
    </row>
    <row r="601">
      <c r="A601" s="376"/>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c r="AA601" s="348"/>
      <c r="AB601" s="348"/>
      <c r="AC601" s="348"/>
      <c r="AD601" s="348"/>
      <c r="AE601" s="348"/>
    </row>
    <row r="602">
      <c r="A602" s="376"/>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c r="AA602" s="348"/>
      <c r="AB602" s="348"/>
      <c r="AC602" s="348"/>
      <c r="AD602" s="348"/>
      <c r="AE602" s="348"/>
    </row>
    <row r="603">
      <c r="A603" s="376"/>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c r="AA603" s="348"/>
      <c r="AB603" s="348"/>
      <c r="AC603" s="348"/>
      <c r="AD603" s="348"/>
      <c r="AE603" s="348"/>
    </row>
    <row r="604">
      <c r="A604" s="376"/>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c r="AA604" s="348"/>
      <c r="AB604" s="348"/>
      <c r="AC604" s="348"/>
      <c r="AD604" s="348"/>
      <c r="AE604" s="348"/>
    </row>
    <row r="605">
      <c r="A605" s="376"/>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c r="AA605" s="348"/>
      <c r="AB605" s="348"/>
      <c r="AC605" s="348"/>
      <c r="AD605" s="348"/>
      <c r="AE605" s="348"/>
    </row>
    <row r="606">
      <c r="A606" s="376"/>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c r="AA606" s="348"/>
      <c r="AB606" s="348"/>
      <c r="AC606" s="348"/>
      <c r="AD606" s="348"/>
      <c r="AE606" s="348"/>
    </row>
    <row r="607">
      <c r="A607" s="376"/>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c r="AA607" s="348"/>
      <c r="AB607" s="348"/>
      <c r="AC607" s="348"/>
      <c r="AD607" s="348"/>
      <c r="AE607" s="348"/>
    </row>
    <row r="608">
      <c r="A608" s="376"/>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c r="AA608" s="348"/>
      <c r="AB608" s="348"/>
      <c r="AC608" s="348"/>
      <c r="AD608" s="348"/>
      <c r="AE608" s="348"/>
    </row>
    <row r="609">
      <c r="A609" s="376"/>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c r="AA609" s="348"/>
      <c r="AB609" s="348"/>
      <c r="AC609" s="348"/>
      <c r="AD609" s="348"/>
      <c r="AE609" s="348"/>
    </row>
    <row r="610">
      <c r="A610" s="376"/>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c r="AA610" s="348"/>
      <c r="AB610" s="348"/>
      <c r="AC610" s="348"/>
      <c r="AD610" s="348"/>
      <c r="AE610" s="348"/>
    </row>
    <row r="611">
      <c r="A611" s="376"/>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c r="AA611" s="348"/>
      <c r="AB611" s="348"/>
      <c r="AC611" s="348"/>
      <c r="AD611" s="348"/>
      <c r="AE611" s="348"/>
    </row>
    <row r="612">
      <c r="A612" s="376"/>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c r="AA612" s="348"/>
      <c r="AB612" s="348"/>
      <c r="AC612" s="348"/>
      <c r="AD612" s="348"/>
      <c r="AE612" s="348"/>
    </row>
    <row r="613">
      <c r="A613" s="376"/>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c r="AA613" s="348"/>
      <c r="AB613" s="348"/>
      <c r="AC613" s="348"/>
      <c r="AD613" s="348"/>
      <c r="AE613" s="348"/>
    </row>
    <row r="614">
      <c r="A614" s="376"/>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c r="AA614" s="348"/>
      <c r="AB614" s="348"/>
      <c r="AC614" s="348"/>
      <c r="AD614" s="348"/>
      <c r="AE614" s="348"/>
    </row>
    <row r="615">
      <c r="A615" s="376"/>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c r="AA615" s="348"/>
      <c r="AB615" s="348"/>
      <c r="AC615" s="348"/>
      <c r="AD615" s="348"/>
      <c r="AE615" s="348"/>
    </row>
    <row r="616">
      <c r="A616" s="376"/>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c r="AA616" s="348"/>
      <c r="AB616" s="348"/>
      <c r="AC616" s="348"/>
      <c r="AD616" s="348"/>
      <c r="AE616" s="348"/>
    </row>
    <row r="617">
      <c r="A617" s="376"/>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c r="AA617" s="348"/>
      <c r="AB617" s="348"/>
      <c r="AC617" s="348"/>
      <c r="AD617" s="348"/>
      <c r="AE617" s="348"/>
    </row>
    <row r="618">
      <c r="A618" s="376"/>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c r="AA618" s="348"/>
      <c r="AB618" s="348"/>
      <c r="AC618" s="348"/>
      <c r="AD618" s="348"/>
      <c r="AE618" s="348"/>
    </row>
    <row r="619">
      <c r="A619" s="376"/>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c r="AA619" s="348"/>
      <c r="AB619" s="348"/>
      <c r="AC619" s="348"/>
      <c r="AD619" s="348"/>
      <c r="AE619" s="348"/>
    </row>
    <row r="620">
      <c r="A620" s="376"/>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c r="AA620" s="348"/>
      <c r="AB620" s="348"/>
      <c r="AC620" s="348"/>
      <c r="AD620" s="348"/>
      <c r="AE620" s="348"/>
    </row>
    <row r="621">
      <c r="A621" s="376"/>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c r="AA621" s="348"/>
      <c r="AB621" s="348"/>
      <c r="AC621" s="348"/>
      <c r="AD621" s="348"/>
      <c r="AE621" s="348"/>
    </row>
    <row r="622">
      <c r="A622" s="376"/>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c r="AA622" s="348"/>
      <c r="AB622" s="348"/>
      <c r="AC622" s="348"/>
      <c r="AD622" s="348"/>
      <c r="AE622" s="348"/>
    </row>
    <row r="623">
      <c r="A623" s="376"/>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c r="AA623" s="348"/>
      <c r="AB623" s="348"/>
      <c r="AC623" s="348"/>
      <c r="AD623" s="348"/>
      <c r="AE623" s="348"/>
    </row>
    <row r="624">
      <c r="A624" s="376"/>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c r="AA624" s="348"/>
      <c r="AB624" s="348"/>
      <c r="AC624" s="348"/>
      <c r="AD624" s="348"/>
      <c r="AE624" s="348"/>
    </row>
    <row r="625">
      <c r="A625" s="376"/>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c r="AA625" s="348"/>
      <c r="AB625" s="348"/>
      <c r="AC625" s="348"/>
      <c r="AD625" s="348"/>
      <c r="AE625" s="348"/>
    </row>
    <row r="626">
      <c r="A626" s="376"/>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c r="AA626" s="348"/>
      <c r="AB626" s="348"/>
      <c r="AC626" s="348"/>
      <c r="AD626" s="348"/>
      <c r="AE626" s="348"/>
    </row>
    <row r="627">
      <c r="A627" s="376"/>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c r="AA627" s="348"/>
      <c r="AB627" s="348"/>
      <c r="AC627" s="348"/>
      <c r="AD627" s="348"/>
      <c r="AE627" s="348"/>
    </row>
    <row r="628">
      <c r="A628" s="376"/>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c r="AA628" s="348"/>
      <c r="AB628" s="348"/>
      <c r="AC628" s="348"/>
      <c r="AD628" s="348"/>
      <c r="AE628" s="348"/>
    </row>
    <row r="629">
      <c r="A629" s="376"/>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c r="AA629" s="348"/>
      <c r="AB629" s="348"/>
      <c r="AC629" s="348"/>
      <c r="AD629" s="348"/>
      <c r="AE629" s="348"/>
    </row>
    <row r="630">
      <c r="A630" s="376"/>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c r="AA630" s="348"/>
      <c r="AB630" s="348"/>
      <c r="AC630" s="348"/>
      <c r="AD630" s="348"/>
      <c r="AE630" s="348"/>
    </row>
    <row r="631">
      <c r="A631" s="376"/>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c r="AA631" s="348"/>
      <c r="AB631" s="348"/>
      <c r="AC631" s="348"/>
      <c r="AD631" s="348"/>
      <c r="AE631" s="348"/>
    </row>
    <row r="632">
      <c r="A632" s="376"/>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c r="AA632" s="348"/>
      <c r="AB632" s="348"/>
      <c r="AC632" s="348"/>
      <c r="AD632" s="348"/>
      <c r="AE632" s="348"/>
    </row>
    <row r="633">
      <c r="A633" s="376"/>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c r="AA633" s="348"/>
      <c r="AB633" s="348"/>
      <c r="AC633" s="348"/>
      <c r="AD633" s="348"/>
      <c r="AE633" s="348"/>
    </row>
    <row r="634">
      <c r="A634" s="376"/>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c r="AA634" s="348"/>
      <c r="AB634" s="348"/>
      <c r="AC634" s="348"/>
      <c r="AD634" s="348"/>
      <c r="AE634" s="348"/>
    </row>
    <row r="635">
      <c r="A635" s="376"/>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c r="AA635" s="348"/>
      <c r="AB635" s="348"/>
      <c r="AC635" s="348"/>
      <c r="AD635" s="348"/>
      <c r="AE635" s="348"/>
    </row>
    <row r="636">
      <c r="A636" s="376"/>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c r="AA636" s="348"/>
      <c r="AB636" s="348"/>
      <c r="AC636" s="348"/>
      <c r="AD636" s="348"/>
      <c r="AE636" s="348"/>
    </row>
    <row r="637">
      <c r="A637" s="376"/>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c r="AA637" s="348"/>
      <c r="AB637" s="348"/>
      <c r="AC637" s="348"/>
      <c r="AD637" s="348"/>
      <c r="AE637" s="348"/>
    </row>
    <row r="638">
      <c r="A638" s="376"/>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c r="AA638" s="348"/>
      <c r="AB638" s="348"/>
      <c r="AC638" s="348"/>
      <c r="AD638" s="348"/>
      <c r="AE638" s="348"/>
    </row>
    <row r="639">
      <c r="A639" s="376"/>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c r="AA639" s="348"/>
      <c r="AB639" s="348"/>
      <c r="AC639" s="348"/>
      <c r="AD639" s="348"/>
      <c r="AE639" s="348"/>
    </row>
    <row r="640">
      <c r="A640" s="376"/>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c r="AA640" s="348"/>
      <c r="AB640" s="348"/>
      <c r="AC640" s="348"/>
      <c r="AD640" s="348"/>
      <c r="AE640" s="348"/>
    </row>
    <row r="641">
      <c r="A641" s="376"/>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c r="AA641" s="348"/>
      <c r="AB641" s="348"/>
      <c r="AC641" s="348"/>
      <c r="AD641" s="348"/>
      <c r="AE641" s="348"/>
    </row>
    <row r="642">
      <c r="A642" s="376"/>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c r="AA642" s="348"/>
      <c r="AB642" s="348"/>
      <c r="AC642" s="348"/>
      <c r="AD642" s="348"/>
      <c r="AE642" s="348"/>
    </row>
    <row r="643">
      <c r="A643" s="376"/>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c r="AA643" s="348"/>
      <c r="AB643" s="348"/>
      <c r="AC643" s="348"/>
      <c r="AD643" s="348"/>
      <c r="AE643" s="348"/>
    </row>
    <row r="644">
      <c r="A644" s="376"/>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c r="AA644" s="348"/>
      <c r="AB644" s="348"/>
      <c r="AC644" s="348"/>
      <c r="AD644" s="348"/>
      <c r="AE644" s="348"/>
    </row>
    <row r="645">
      <c r="A645" s="376"/>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c r="AA645" s="348"/>
      <c r="AB645" s="348"/>
      <c r="AC645" s="348"/>
      <c r="AD645" s="348"/>
      <c r="AE645" s="348"/>
    </row>
    <row r="646">
      <c r="A646" s="376"/>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c r="AA646" s="348"/>
      <c r="AB646" s="348"/>
      <c r="AC646" s="348"/>
      <c r="AD646" s="348"/>
      <c r="AE646" s="348"/>
    </row>
    <row r="647">
      <c r="A647" s="376"/>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c r="AA647" s="348"/>
      <c r="AB647" s="348"/>
      <c r="AC647" s="348"/>
      <c r="AD647" s="348"/>
      <c r="AE647" s="348"/>
    </row>
    <row r="648">
      <c r="A648" s="376"/>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c r="AA648" s="348"/>
      <c r="AB648" s="348"/>
      <c r="AC648" s="348"/>
      <c r="AD648" s="348"/>
      <c r="AE648" s="348"/>
    </row>
    <row r="649">
      <c r="A649" s="376"/>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c r="AA649" s="348"/>
      <c r="AB649" s="348"/>
      <c r="AC649" s="348"/>
      <c r="AD649" s="348"/>
      <c r="AE649" s="348"/>
    </row>
    <row r="650">
      <c r="A650" s="376"/>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c r="AA650" s="348"/>
      <c r="AB650" s="348"/>
      <c r="AC650" s="348"/>
      <c r="AD650" s="348"/>
      <c r="AE650" s="348"/>
    </row>
    <row r="651">
      <c r="A651" s="376"/>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c r="AA651" s="348"/>
      <c r="AB651" s="348"/>
      <c r="AC651" s="348"/>
      <c r="AD651" s="348"/>
      <c r="AE651" s="348"/>
    </row>
    <row r="652">
      <c r="A652" s="376"/>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c r="AA652" s="348"/>
      <c r="AB652" s="348"/>
      <c r="AC652" s="348"/>
      <c r="AD652" s="348"/>
      <c r="AE652" s="348"/>
    </row>
    <row r="653">
      <c r="A653" s="376"/>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c r="AA653" s="348"/>
      <c r="AB653" s="348"/>
      <c r="AC653" s="348"/>
      <c r="AD653" s="348"/>
      <c r="AE653" s="348"/>
    </row>
    <row r="654">
      <c r="A654" s="376"/>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c r="AA654" s="348"/>
      <c r="AB654" s="348"/>
      <c r="AC654" s="348"/>
      <c r="AD654" s="348"/>
      <c r="AE654" s="348"/>
    </row>
    <row r="655">
      <c r="A655" s="376"/>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c r="AA655" s="348"/>
      <c r="AB655" s="348"/>
      <c r="AC655" s="348"/>
      <c r="AD655" s="348"/>
      <c r="AE655" s="348"/>
    </row>
    <row r="656">
      <c r="A656" s="376"/>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c r="AA656" s="348"/>
      <c r="AB656" s="348"/>
      <c r="AC656" s="348"/>
      <c r="AD656" s="348"/>
      <c r="AE656" s="348"/>
    </row>
    <row r="657">
      <c r="A657" s="376"/>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c r="AA657" s="348"/>
      <c r="AB657" s="348"/>
      <c r="AC657" s="348"/>
      <c r="AD657" s="348"/>
      <c r="AE657" s="348"/>
    </row>
    <row r="658">
      <c r="A658" s="376"/>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c r="AA658" s="348"/>
      <c r="AB658" s="348"/>
      <c r="AC658" s="348"/>
      <c r="AD658" s="348"/>
      <c r="AE658" s="348"/>
    </row>
    <row r="659">
      <c r="A659" s="376"/>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c r="AA659" s="348"/>
      <c r="AB659" s="348"/>
      <c r="AC659" s="348"/>
      <c r="AD659" s="348"/>
      <c r="AE659" s="348"/>
    </row>
    <row r="660">
      <c r="A660" s="376"/>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c r="AA660" s="348"/>
      <c r="AB660" s="348"/>
      <c r="AC660" s="348"/>
      <c r="AD660" s="348"/>
      <c r="AE660" s="348"/>
    </row>
    <row r="661">
      <c r="A661" s="376"/>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c r="AA661" s="348"/>
      <c r="AB661" s="348"/>
      <c r="AC661" s="348"/>
      <c r="AD661" s="348"/>
      <c r="AE661" s="348"/>
    </row>
    <row r="662">
      <c r="A662" s="376"/>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c r="AA662" s="348"/>
      <c r="AB662" s="348"/>
      <c r="AC662" s="348"/>
      <c r="AD662" s="348"/>
      <c r="AE662" s="348"/>
    </row>
    <row r="663">
      <c r="A663" s="376"/>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c r="AA663" s="348"/>
      <c r="AB663" s="348"/>
      <c r="AC663" s="348"/>
      <c r="AD663" s="348"/>
      <c r="AE663" s="348"/>
    </row>
    <row r="664">
      <c r="A664" s="376"/>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c r="AA664" s="348"/>
      <c r="AB664" s="348"/>
      <c r="AC664" s="348"/>
      <c r="AD664" s="348"/>
      <c r="AE664" s="348"/>
    </row>
    <row r="665">
      <c r="A665" s="376"/>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c r="AA665" s="348"/>
      <c r="AB665" s="348"/>
      <c r="AC665" s="348"/>
      <c r="AD665" s="348"/>
      <c r="AE665" s="348"/>
    </row>
    <row r="666">
      <c r="A666" s="376"/>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c r="AA666" s="348"/>
      <c r="AB666" s="348"/>
      <c r="AC666" s="348"/>
      <c r="AD666" s="348"/>
      <c r="AE666" s="348"/>
    </row>
    <row r="667">
      <c r="A667" s="376"/>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c r="AA667" s="348"/>
      <c r="AB667" s="348"/>
      <c r="AC667" s="348"/>
      <c r="AD667" s="348"/>
      <c r="AE667" s="348"/>
    </row>
    <row r="668">
      <c r="A668" s="376"/>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c r="AA668" s="348"/>
      <c r="AB668" s="348"/>
      <c r="AC668" s="348"/>
      <c r="AD668" s="348"/>
      <c r="AE668" s="348"/>
    </row>
    <row r="669">
      <c r="A669" s="376"/>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c r="AA669" s="348"/>
      <c r="AB669" s="348"/>
      <c r="AC669" s="348"/>
      <c r="AD669" s="348"/>
      <c r="AE669" s="348"/>
    </row>
    <row r="670">
      <c r="A670" s="376"/>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c r="AA670" s="348"/>
      <c r="AB670" s="348"/>
      <c r="AC670" s="348"/>
      <c r="AD670" s="348"/>
      <c r="AE670" s="348"/>
    </row>
    <row r="671">
      <c r="A671" s="376"/>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c r="AA671" s="348"/>
      <c r="AB671" s="348"/>
      <c r="AC671" s="348"/>
      <c r="AD671" s="348"/>
      <c r="AE671" s="348"/>
    </row>
    <row r="672">
      <c r="A672" s="376"/>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c r="AA672" s="348"/>
      <c r="AB672" s="348"/>
      <c r="AC672" s="348"/>
      <c r="AD672" s="348"/>
      <c r="AE672" s="348"/>
    </row>
    <row r="673">
      <c r="A673" s="376"/>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c r="AA673" s="348"/>
      <c r="AB673" s="348"/>
      <c r="AC673" s="348"/>
      <c r="AD673" s="348"/>
      <c r="AE673" s="348"/>
    </row>
    <row r="674">
      <c r="A674" s="376"/>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c r="AA674" s="348"/>
      <c r="AB674" s="348"/>
      <c r="AC674" s="348"/>
      <c r="AD674" s="348"/>
      <c r="AE674" s="348"/>
    </row>
    <row r="675">
      <c r="A675" s="376"/>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c r="AA675" s="348"/>
      <c r="AB675" s="348"/>
      <c r="AC675" s="348"/>
      <c r="AD675" s="348"/>
      <c r="AE675" s="348"/>
    </row>
    <row r="676">
      <c r="A676" s="376"/>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c r="AA676" s="348"/>
      <c r="AB676" s="348"/>
      <c r="AC676" s="348"/>
      <c r="AD676" s="348"/>
      <c r="AE676" s="348"/>
    </row>
    <row r="677">
      <c r="A677" s="376"/>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c r="AA677" s="348"/>
      <c r="AB677" s="348"/>
      <c r="AC677" s="348"/>
      <c r="AD677" s="348"/>
      <c r="AE677" s="348"/>
    </row>
    <row r="678">
      <c r="A678" s="376"/>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c r="AA678" s="348"/>
      <c r="AB678" s="348"/>
      <c r="AC678" s="348"/>
      <c r="AD678" s="348"/>
      <c r="AE678" s="348"/>
    </row>
    <row r="679">
      <c r="A679" s="376"/>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c r="AA679" s="348"/>
      <c r="AB679" s="348"/>
      <c r="AC679" s="348"/>
      <c r="AD679" s="348"/>
      <c r="AE679" s="348"/>
    </row>
    <row r="680">
      <c r="A680" s="376"/>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c r="AA680" s="348"/>
      <c r="AB680" s="348"/>
      <c r="AC680" s="348"/>
      <c r="AD680" s="348"/>
      <c r="AE680" s="348"/>
    </row>
    <row r="681">
      <c r="A681" s="376"/>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c r="AA681" s="348"/>
      <c r="AB681" s="348"/>
      <c r="AC681" s="348"/>
      <c r="AD681" s="348"/>
      <c r="AE681" s="348"/>
    </row>
    <row r="682">
      <c r="A682" s="376"/>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c r="AA682" s="348"/>
      <c r="AB682" s="348"/>
      <c r="AC682" s="348"/>
      <c r="AD682" s="348"/>
      <c r="AE682" s="348"/>
    </row>
    <row r="683">
      <c r="A683" s="376"/>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c r="AA683" s="348"/>
      <c r="AB683" s="348"/>
      <c r="AC683" s="348"/>
      <c r="AD683" s="348"/>
      <c r="AE683" s="348"/>
    </row>
    <row r="684">
      <c r="A684" s="376"/>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c r="AA684" s="348"/>
      <c r="AB684" s="348"/>
      <c r="AC684" s="348"/>
      <c r="AD684" s="348"/>
      <c r="AE684" s="348"/>
    </row>
    <row r="685">
      <c r="A685" s="376"/>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c r="AA685" s="348"/>
      <c r="AB685" s="348"/>
      <c r="AC685" s="348"/>
      <c r="AD685" s="348"/>
      <c r="AE685" s="348"/>
    </row>
    <row r="686">
      <c r="A686" s="376"/>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c r="AA686" s="348"/>
      <c r="AB686" s="348"/>
      <c r="AC686" s="348"/>
      <c r="AD686" s="348"/>
      <c r="AE686" s="348"/>
    </row>
    <row r="687">
      <c r="A687" s="376"/>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c r="AA687" s="348"/>
      <c r="AB687" s="348"/>
      <c r="AC687" s="348"/>
      <c r="AD687" s="348"/>
      <c r="AE687" s="348"/>
    </row>
    <row r="688">
      <c r="A688" s="376"/>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c r="AA688" s="348"/>
      <c r="AB688" s="348"/>
      <c r="AC688" s="348"/>
      <c r="AD688" s="348"/>
      <c r="AE688" s="348"/>
    </row>
    <row r="689">
      <c r="A689" s="376"/>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c r="AA689" s="348"/>
      <c r="AB689" s="348"/>
      <c r="AC689" s="348"/>
      <c r="AD689" s="348"/>
      <c r="AE689" s="348"/>
    </row>
    <row r="690">
      <c r="A690" s="376"/>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c r="AA690" s="348"/>
      <c r="AB690" s="348"/>
      <c r="AC690" s="348"/>
      <c r="AD690" s="348"/>
      <c r="AE690" s="348"/>
    </row>
    <row r="691">
      <c r="A691" s="376"/>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c r="AA691" s="348"/>
      <c r="AB691" s="348"/>
      <c r="AC691" s="348"/>
      <c r="AD691" s="348"/>
      <c r="AE691" s="348"/>
    </row>
    <row r="692">
      <c r="A692" s="376"/>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c r="AA692" s="348"/>
      <c r="AB692" s="348"/>
      <c r="AC692" s="348"/>
      <c r="AD692" s="348"/>
      <c r="AE692" s="348"/>
    </row>
    <row r="693">
      <c r="A693" s="376"/>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c r="AA693" s="348"/>
      <c r="AB693" s="348"/>
      <c r="AC693" s="348"/>
      <c r="AD693" s="348"/>
      <c r="AE693" s="348"/>
    </row>
    <row r="694">
      <c r="A694" s="376"/>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c r="AA694" s="348"/>
      <c r="AB694" s="348"/>
      <c r="AC694" s="348"/>
      <c r="AD694" s="348"/>
      <c r="AE694" s="348"/>
    </row>
    <row r="695">
      <c r="A695" s="376"/>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c r="AA695" s="348"/>
      <c r="AB695" s="348"/>
      <c r="AC695" s="348"/>
      <c r="AD695" s="348"/>
      <c r="AE695" s="348"/>
    </row>
    <row r="696">
      <c r="A696" s="376"/>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c r="AA696" s="348"/>
      <c r="AB696" s="348"/>
      <c r="AC696" s="348"/>
      <c r="AD696" s="348"/>
      <c r="AE696" s="348"/>
    </row>
    <row r="697">
      <c r="A697" s="376"/>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c r="AA697" s="348"/>
      <c r="AB697" s="348"/>
      <c r="AC697" s="348"/>
      <c r="AD697" s="348"/>
      <c r="AE697" s="348"/>
    </row>
    <row r="698">
      <c r="A698" s="376"/>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c r="AA698" s="348"/>
      <c r="AB698" s="348"/>
      <c r="AC698" s="348"/>
      <c r="AD698" s="348"/>
      <c r="AE698" s="348"/>
    </row>
    <row r="699">
      <c r="A699" s="376"/>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c r="AA699" s="348"/>
      <c r="AB699" s="348"/>
      <c r="AC699" s="348"/>
      <c r="AD699" s="348"/>
      <c r="AE699" s="348"/>
    </row>
    <row r="700">
      <c r="A700" s="376"/>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c r="AA700" s="348"/>
      <c r="AB700" s="348"/>
      <c r="AC700" s="348"/>
      <c r="AD700" s="348"/>
      <c r="AE700" s="348"/>
    </row>
    <row r="701">
      <c r="A701" s="376"/>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c r="AA701" s="348"/>
      <c r="AB701" s="348"/>
      <c r="AC701" s="348"/>
      <c r="AD701" s="348"/>
      <c r="AE701" s="348"/>
    </row>
    <row r="702">
      <c r="A702" s="376"/>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c r="AA702" s="348"/>
      <c r="AB702" s="348"/>
      <c r="AC702" s="348"/>
      <c r="AD702" s="348"/>
      <c r="AE702" s="348"/>
    </row>
    <row r="703">
      <c r="A703" s="376"/>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c r="AA703" s="348"/>
      <c r="AB703" s="348"/>
      <c r="AC703" s="348"/>
      <c r="AD703" s="348"/>
      <c r="AE703" s="348"/>
    </row>
    <row r="704">
      <c r="A704" s="376"/>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c r="AA704" s="348"/>
      <c r="AB704" s="348"/>
      <c r="AC704" s="348"/>
      <c r="AD704" s="348"/>
      <c r="AE704" s="348"/>
    </row>
    <row r="705">
      <c r="A705" s="376"/>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c r="AA705" s="348"/>
      <c r="AB705" s="348"/>
      <c r="AC705" s="348"/>
      <c r="AD705" s="348"/>
      <c r="AE705" s="348"/>
    </row>
    <row r="706">
      <c r="A706" s="376"/>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c r="AA706" s="348"/>
      <c r="AB706" s="348"/>
      <c r="AC706" s="348"/>
      <c r="AD706" s="348"/>
      <c r="AE706" s="348"/>
    </row>
    <row r="707">
      <c r="A707" s="376"/>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c r="AA707" s="348"/>
      <c r="AB707" s="348"/>
      <c r="AC707" s="348"/>
      <c r="AD707" s="348"/>
      <c r="AE707" s="348"/>
    </row>
    <row r="708">
      <c r="A708" s="376"/>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c r="AA708" s="348"/>
      <c r="AB708" s="348"/>
      <c r="AC708" s="348"/>
      <c r="AD708" s="348"/>
      <c r="AE708" s="348"/>
    </row>
    <row r="709">
      <c r="A709" s="376"/>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c r="AA709" s="348"/>
      <c r="AB709" s="348"/>
      <c r="AC709" s="348"/>
      <c r="AD709" s="348"/>
      <c r="AE709" s="348"/>
    </row>
    <row r="710">
      <c r="A710" s="376"/>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c r="AA710" s="348"/>
      <c r="AB710" s="348"/>
      <c r="AC710" s="348"/>
      <c r="AD710" s="348"/>
      <c r="AE710" s="348"/>
    </row>
    <row r="711">
      <c r="A711" s="376"/>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c r="AA711" s="348"/>
      <c r="AB711" s="348"/>
      <c r="AC711" s="348"/>
      <c r="AD711" s="348"/>
      <c r="AE711" s="348"/>
    </row>
    <row r="712">
      <c r="A712" s="376"/>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c r="AA712" s="348"/>
      <c r="AB712" s="348"/>
      <c r="AC712" s="348"/>
      <c r="AD712" s="348"/>
      <c r="AE712" s="348"/>
    </row>
    <row r="713">
      <c r="A713" s="376"/>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c r="AA713" s="348"/>
      <c r="AB713" s="348"/>
      <c r="AC713" s="348"/>
      <c r="AD713" s="348"/>
      <c r="AE713" s="348"/>
    </row>
    <row r="714">
      <c r="A714" s="376"/>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c r="AA714" s="348"/>
      <c r="AB714" s="348"/>
      <c r="AC714" s="348"/>
      <c r="AD714" s="348"/>
      <c r="AE714" s="348"/>
    </row>
    <row r="715">
      <c r="A715" s="376"/>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c r="AA715" s="348"/>
      <c r="AB715" s="348"/>
      <c r="AC715" s="348"/>
      <c r="AD715" s="348"/>
      <c r="AE715" s="348"/>
    </row>
    <row r="716">
      <c r="A716" s="376"/>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c r="AA716" s="348"/>
      <c r="AB716" s="348"/>
      <c r="AC716" s="348"/>
      <c r="AD716" s="348"/>
      <c r="AE716" s="348"/>
    </row>
    <row r="717">
      <c r="A717" s="376"/>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c r="AA717" s="348"/>
      <c r="AB717" s="348"/>
      <c r="AC717" s="348"/>
      <c r="AD717" s="348"/>
      <c r="AE717" s="348"/>
    </row>
    <row r="718">
      <c r="A718" s="376"/>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c r="AA718" s="348"/>
      <c r="AB718" s="348"/>
      <c r="AC718" s="348"/>
      <c r="AD718" s="348"/>
      <c r="AE718" s="348"/>
    </row>
    <row r="719">
      <c r="A719" s="376"/>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c r="AA719" s="348"/>
      <c r="AB719" s="348"/>
      <c r="AC719" s="348"/>
      <c r="AD719" s="348"/>
      <c r="AE719" s="348"/>
    </row>
    <row r="720">
      <c r="A720" s="376"/>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c r="AA720" s="348"/>
      <c r="AB720" s="348"/>
      <c r="AC720" s="348"/>
      <c r="AD720" s="348"/>
      <c r="AE720" s="348"/>
    </row>
    <row r="721">
      <c r="A721" s="376"/>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c r="AA721" s="348"/>
      <c r="AB721" s="348"/>
      <c r="AC721" s="348"/>
      <c r="AD721" s="348"/>
      <c r="AE721" s="348"/>
    </row>
    <row r="722">
      <c r="A722" s="376"/>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c r="AA722" s="348"/>
      <c r="AB722" s="348"/>
      <c r="AC722" s="348"/>
      <c r="AD722" s="348"/>
      <c r="AE722" s="348"/>
    </row>
    <row r="723">
      <c r="A723" s="376"/>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c r="AA723" s="348"/>
      <c r="AB723" s="348"/>
      <c r="AC723" s="348"/>
      <c r="AD723" s="348"/>
      <c r="AE723" s="348"/>
    </row>
    <row r="724">
      <c r="A724" s="376"/>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c r="AA724" s="348"/>
      <c r="AB724" s="348"/>
      <c r="AC724" s="348"/>
      <c r="AD724" s="348"/>
      <c r="AE724" s="348"/>
    </row>
    <row r="725">
      <c r="A725" s="376"/>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c r="AA725" s="348"/>
      <c r="AB725" s="348"/>
      <c r="AC725" s="348"/>
      <c r="AD725" s="348"/>
      <c r="AE725" s="348"/>
    </row>
    <row r="726">
      <c r="A726" s="376"/>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c r="AA726" s="348"/>
      <c r="AB726" s="348"/>
      <c r="AC726" s="348"/>
      <c r="AD726" s="348"/>
      <c r="AE726" s="348"/>
    </row>
    <row r="727">
      <c r="A727" s="376"/>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c r="AA727" s="348"/>
      <c r="AB727" s="348"/>
      <c r="AC727" s="348"/>
      <c r="AD727" s="348"/>
      <c r="AE727" s="348"/>
    </row>
    <row r="728">
      <c r="A728" s="376"/>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c r="AA728" s="348"/>
      <c r="AB728" s="348"/>
      <c r="AC728" s="348"/>
      <c r="AD728" s="348"/>
      <c r="AE728" s="348"/>
    </row>
    <row r="729">
      <c r="A729" s="376"/>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c r="AA729" s="348"/>
      <c r="AB729" s="348"/>
      <c r="AC729" s="348"/>
      <c r="AD729" s="348"/>
      <c r="AE729" s="348"/>
    </row>
    <row r="730">
      <c r="A730" s="376"/>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c r="AA730" s="348"/>
      <c r="AB730" s="348"/>
      <c r="AC730" s="348"/>
      <c r="AD730" s="348"/>
      <c r="AE730" s="348"/>
    </row>
    <row r="731">
      <c r="A731" s="376"/>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c r="AA731" s="348"/>
      <c r="AB731" s="348"/>
      <c r="AC731" s="348"/>
      <c r="AD731" s="348"/>
      <c r="AE731" s="348"/>
    </row>
    <row r="732">
      <c r="A732" s="376"/>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c r="AA732" s="348"/>
      <c r="AB732" s="348"/>
      <c r="AC732" s="348"/>
      <c r="AD732" s="348"/>
      <c r="AE732" s="348"/>
    </row>
    <row r="733">
      <c r="A733" s="376"/>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c r="AA733" s="348"/>
      <c r="AB733" s="348"/>
      <c r="AC733" s="348"/>
      <c r="AD733" s="348"/>
      <c r="AE733" s="348"/>
    </row>
    <row r="734">
      <c r="A734" s="376"/>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c r="AA734" s="348"/>
      <c r="AB734" s="348"/>
      <c r="AC734" s="348"/>
      <c r="AD734" s="348"/>
      <c r="AE734" s="348"/>
    </row>
    <row r="735">
      <c r="A735" s="376"/>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c r="AA735" s="348"/>
      <c r="AB735" s="348"/>
      <c r="AC735" s="348"/>
      <c r="AD735" s="348"/>
      <c r="AE735" s="348"/>
    </row>
    <row r="736">
      <c r="A736" s="376"/>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c r="AA736" s="348"/>
      <c r="AB736" s="348"/>
      <c r="AC736" s="348"/>
      <c r="AD736" s="348"/>
      <c r="AE736" s="348"/>
    </row>
    <row r="737">
      <c r="A737" s="376"/>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c r="AA737" s="348"/>
      <c r="AB737" s="348"/>
      <c r="AC737" s="348"/>
      <c r="AD737" s="348"/>
      <c r="AE737" s="348"/>
    </row>
    <row r="738">
      <c r="A738" s="376"/>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c r="AA738" s="348"/>
      <c r="AB738" s="348"/>
      <c r="AC738" s="348"/>
      <c r="AD738" s="348"/>
      <c r="AE738" s="348"/>
    </row>
    <row r="739">
      <c r="A739" s="376"/>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c r="AA739" s="348"/>
      <c r="AB739" s="348"/>
      <c r="AC739" s="348"/>
      <c r="AD739" s="348"/>
      <c r="AE739" s="348"/>
    </row>
    <row r="740">
      <c r="A740" s="376"/>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c r="AA740" s="348"/>
      <c r="AB740" s="348"/>
      <c r="AC740" s="348"/>
      <c r="AD740" s="348"/>
      <c r="AE740" s="348"/>
    </row>
    <row r="741">
      <c r="A741" s="376"/>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c r="AA741" s="348"/>
      <c r="AB741" s="348"/>
      <c r="AC741" s="348"/>
      <c r="AD741" s="348"/>
      <c r="AE741" s="348"/>
    </row>
    <row r="742">
      <c r="A742" s="376"/>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c r="AA742" s="348"/>
      <c r="AB742" s="348"/>
      <c r="AC742" s="348"/>
      <c r="AD742" s="348"/>
      <c r="AE742" s="348"/>
    </row>
    <row r="743">
      <c r="A743" s="376"/>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c r="AA743" s="348"/>
      <c r="AB743" s="348"/>
      <c r="AC743" s="348"/>
      <c r="AD743" s="348"/>
      <c r="AE743" s="348"/>
    </row>
    <row r="744">
      <c r="A744" s="376"/>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c r="AA744" s="348"/>
      <c r="AB744" s="348"/>
      <c r="AC744" s="348"/>
      <c r="AD744" s="348"/>
      <c r="AE744" s="348"/>
    </row>
    <row r="745">
      <c r="A745" s="376"/>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c r="AA745" s="348"/>
      <c r="AB745" s="348"/>
      <c r="AC745" s="348"/>
      <c r="AD745" s="348"/>
      <c r="AE745" s="348"/>
    </row>
    <row r="746">
      <c r="A746" s="376"/>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c r="AA746" s="348"/>
      <c r="AB746" s="348"/>
      <c r="AC746" s="348"/>
      <c r="AD746" s="348"/>
      <c r="AE746" s="348"/>
    </row>
    <row r="747">
      <c r="A747" s="376"/>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c r="AA747" s="348"/>
      <c r="AB747" s="348"/>
      <c r="AC747" s="348"/>
      <c r="AD747" s="348"/>
      <c r="AE747" s="348"/>
    </row>
    <row r="748">
      <c r="A748" s="376"/>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c r="AA748" s="348"/>
      <c r="AB748" s="348"/>
      <c r="AC748" s="348"/>
      <c r="AD748" s="348"/>
      <c r="AE748" s="348"/>
    </row>
    <row r="749">
      <c r="A749" s="376"/>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c r="AA749" s="348"/>
      <c r="AB749" s="348"/>
      <c r="AC749" s="348"/>
      <c r="AD749" s="348"/>
      <c r="AE749" s="348"/>
    </row>
    <row r="750">
      <c r="A750" s="376"/>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c r="AA750" s="348"/>
      <c r="AB750" s="348"/>
      <c r="AC750" s="348"/>
      <c r="AD750" s="348"/>
      <c r="AE750" s="348"/>
    </row>
    <row r="751">
      <c r="A751" s="376"/>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c r="AA751" s="348"/>
      <c r="AB751" s="348"/>
      <c r="AC751" s="348"/>
      <c r="AD751" s="348"/>
      <c r="AE751" s="348"/>
    </row>
    <row r="752">
      <c r="A752" s="376"/>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c r="AA752" s="348"/>
      <c r="AB752" s="348"/>
      <c r="AC752" s="348"/>
      <c r="AD752" s="348"/>
      <c r="AE752" s="348"/>
    </row>
    <row r="753">
      <c r="A753" s="376"/>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c r="AA753" s="348"/>
      <c r="AB753" s="348"/>
      <c r="AC753" s="348"/>
      <c r="AD753" s="348"/>
      <c r="AE753" s="348"/>
    </row>
    <row r="754">
      <c r="A754" s="376"/>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c r="AA754" s="348"/>
      <c r="AB754" s="348"/>
      <c r="AC754" s="348"/>
      <c r="AD754" s="348"/>
      <c r="AE754" s="348"/>
    </row>
    <row r="755">
      <c r="A755" s="376"/>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c r="AA755" s="348"/>
      <c r="AB755" s="348"/>
      <c r="AC755" s="348"/>
      <c r="AD755" s="348"/>
      <c r="AE755" s="348"/>
    </row>
    <row r="756">
      <c r="A756" s="376"/>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c r="AA756" s="348"/>
      <c r="AB756" s="348"/>
      <c r="AC756" s="348"/>
      <c r="AD756" s="348"/>
      <c r="AE756" s="348"/>
    </row>
    <row r="757">
      <c r="A757" s="376"/>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c r="AA757" s="348"/>
      <c r="AB757" s="348"/>
      <c r="AC757" s="348"/>
      <c r="AD757" s="348"/>
      <c r="AE757" s="348"/>
    </row>
    <row r="758">
      <c r="A758" s="376"/>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c r="AA758" s="348"/>
      <c r="AB758" s="348"/>
      <c r="AC758" s="348"/>
      <c r="AD758" s="348"/>
      <c r="AE758" s="348"/>
    </row>
    <row r="759">
      <c r="A759" s="376"/>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c r="AA759" s="348"/>
      <c r="AB759" s="348"/>
      <c r="AC759" s="348"/>
      <c r="AD759" s="348"/>
      <c r="AE759" s="348"/>
    </row>
    <row r="760">
      <c r="A760" s="376"/>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c r="AA760" s="348"/>
      <c r="AB760" s="348"/>
      <c r="AC760" s="348"/>
      <c r="AD760" s="348"/>
      <c r="AE760" s="348"/>
    </row>
    <row r="761">
      <c r="A761" s="376"/>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c r="AA761" s="348"/>
      <c r="AB761" s="348"/>
      <c r="AC761" s="348"/>
      <c r="AD761" s="348"/>
      <c r="AE761" s="348"/>
    </row>
    <row r="762">
      <c r="A762" s="376"/>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c r="AA762" s="348"/>
      <c r="AB762" s="348"/>
      <c r="AC762" s="348"/>
      <c r="AD762" s="348"/>
      <c r="AE762" s="348"/>
    </row>
    <row r="763">
      <c r="A763" s="376"/>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c r="AA763" s="348"/>
      <c r="AB763" s="348"/>
      <c r="AC763" s="348"/>
      <c r="AD763" s="348"/>
      <c r="AE763" s="348"/>
    </row>
    <row r="764">
      <c r="A764" s="376"/>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c r="AA764" s="348"/>
      <c r="AB764" s="348"/>
      <c r="AC764" s="348"/>
      <c r="AD764" s="348"/>
      <c r="AE764" s="348"/>
    </row>
    <row r="765">
      <c r="A765" s="376"/>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c r="AA765" s="348"/>
      <c r="AB765" s="348"/>
      <c r="AC765" s="348"/>
      <c r="AD765" s="348"/>
      <c r="AE765" s="348"/>
    </row>
    <row r="766">
      <c r="A766" s="376"/>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c r="AA766" s="348"/>
      <c r="AB766" s="348"/>
      <c r="AC766" s="348"/>
      <c r="AD766" s="348"/>
      <c r="AE766" s="348"/>
    </row>
    <row r="767">
      <c r="A767" s="376"/>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c r="AA767" s="348"/>
      <c r="AB767" s="348"/>
      <c r="AC767" s="348"/>
      <c r="AD767" s="348"/>
      <c r="AE767" s="348"/>
    </row>
    <row r="768">
      <c r="A768" s="376"/>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c r="AA768" s="348"/>
      <c r="AB768" s="348"/>
      <c r="AC768" s="348"/>
      <c r="AD768" s="348"/>
      <c r="AE768" s="348"/>
    </row>
    <row r="769">
      <c r="A769" s="376"/>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c r="AA769" s="348"/>
      <c r="AB769" s="348"/>
      <c r="AC769" s="348"/>
      <c r="AD769" s="348"/>
      <c r="AE769" s="348"/>
    </row>
    <row r="770">
      <c r="A770" s="376"/>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c r="AA770" s="348"/>
      <c r="AB770" s="348"/>
      <c r="AC770" s="348"/>
      <c r="AD770" s="348"/>
      <c r="AE770" s="348"/>
    </row>
    <row r="771">
      <c r="A771" s="376"/>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c r="AA771" s="348"/>
      <c r="AB771" s="348"/>
      <c r="AC771" s="348"/>
      <c r="AD771" s="348"/>
      <c r="AE771" s="348"/>
    </row>
    <row r="772">
      <c r="A772" s="376"/>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c r="AA772" s="348"/>
      <c r="AB772" s="348"/>
      <c r="AC772" s="348"/>
      <c r="AD772" s="348"/>
      <c r="AE772" s="348"/>
    </row>
    <row r="773">
      <c r="A773" s="376"/>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c r="AA773" s="348"/>
      <c r="AB773" s="348"/>
      <c r="AC773" s="348"/>
      <c r="AD773" s="348"/>
      <c r="AE773" s="348"/>
    </row>
    <row r="774">
      <c r="A774" s="376"/>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c r="AA774" s="348"/>
      <c r="AB774" s="348"/>
      <c r="AC774" s="348"/>
      <c r="AD774" s="348"/>
      <c r="AE774" s="348"/>
    </row>
    <row r="775">
      <c r="A775" s="376"/>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c r="AA775" s="348"/>
      <c r="AB775" s="348"/>
      <c r="AC775" s="348"/>
      <c r="AD775" s="348"/>
      <c r="AE775" s="348"/>
    </row>
    <row r="776">
      <c r="A776" s="376"/>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c r="AA776" s="348"/>
      <c r="AB776" s="348"/>
      <c r="AC776" s="348"/>
      <c r="AD776" s="348"/>
      <c r="AE776" s="348"/>
    </row>
    <row r="777">
      <c r="A777" s="376"/>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c r="AA777" s="348"/>
      <c r="AB777" s="348"/>
      <c r="AC777" s="348"/>
      <c r="AD777" s="348"/>
      <c r="AE777" s="348"/>
    </row>
    <row r="778">
      <c r="A778" s="376"/>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c r="AA778" s="348"/>
      <c r="AB778" s="348"/>
      <c r="AC778" s="348"/>
      <c r="AD778" s="348"/>
      <c r="AE778" s="348"/>
    </row>
    <row r="779">
      <c r="A779" s="376"/>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c r="AA779" s="348"/>
      <c r="AB779" s="348"/>
      <c r="AC779" s="348"/>
      <c r="AD779" s="348"/>
      <c r="AE779" s="348"/>
    </row>
    <row r="780">
      <c r="A780" s="376"/>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c r="AA780" s="348"/>
      <c r="AB780" s="348"/>
      <c r="AC780" s="348"/>
      <c r="AD780" s="348"/>
      <c r="AE780" s="348"/>
    </row>
    <row r="781">
      <c r="A781" s="376"/>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c r="AA781" s="348"/>
      <c r="AB781" s="348"/>
      <c r="AC781" s="348"/>
      <c r="AD781" s="348"/>
      <c r="AE781" s="348"/>
    </row>
    <row r="782">
      <c r="A782" s="376"/>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c r="AA782" s="348"/>
      <c r="AB782" s="348"/>
      <c r="AC782" s="348"/>
      <c r="AD782" s="348"/>
      <c r="AE782" s="348"/>
    </row>
    <row r="783">
      <c r="A783" s="376"/>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c r="AA783" s="348"/>
      <c r="AB783" s="348"/>
      <c r="AC783" s="348"/>
      <c r="AD783" s="348"/>
      <c r="AE783" s="348"/>
    </row>
    <row r="784">
      <c r="A784" s="376"/>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c r="AA784" s="348"/>
      <c r="AB784" s="348"/>
      <c r="AC784" s="348"/>
      <c r="AD784" s="348"/>
      <c r="AE784" s="348"/>
    </row>
    <row r="785">
      <c r="A785" s="376"/>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c r="AA785" s="348"/>
      <c r="AB785" s="348"/>
      <c r="AC785" s="348"/>
      <c r="AD785" s="348"/>
      <c r="AE785" s="348"/>
    </row>
    <row r="786">
      <c r="A786" s="376"/>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c r="AA786" s="348"/>
      <c r="AB786" s="348"/>
      <c r="AC786" s="348"/>
      <c r="AD786" s="348"/>
      <c r="AE786" s="348"/>
    </row>
    <row r="787">
      <c r="A787" s="376"/>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c r="AA787" s="348"/>
      <c r="AB787" s="348"/>
      <c r="AC787" s="348"/>
      <c r="AD787" s="348"/>
      <c r="AE787" s="348"/>
    </row>
    <row r="788">
      <c r="A788" s="376"/>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c r="AA788" s="348"/>
      <c r="AB788" s="348"/>
      <c r="AC788" s="348"/>
      <c r="AD788" s="348"/>
      <c r="AE788" s="348"/>
    </row>
    <row r="789">
      <c r="A789" s="376"/>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c r="AA789" s="348"/>
      <c r="AB789" s="348"/>
      <c r="AC789" s="348"/>
      <c r="AD789" s="348"/>
      <c r="AE789" s="348"/>
    </row>
    <row r="790">
      <c r="A790" s="376"/>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c r="AA790" s="348"/>
      <c r="AB790" s="348"/>
      <c r="AC790" s="348"/>
      <c r="AD790" s="348"/>
      <c r="AE790" s="348"/>
    </row>
    <row r="791">
      <c r="A791" s="376"/>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c r="AA791" s="348"/>
      <c r="AB791" s="348"/>
      <c r="AC791" s="348"/>
      <c r="AD791" s="348"/>
      <c r="AE791" s="348"/>
    </row>
    <row r="792">
      <c r="A792" s="376"/>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c r="AA792" s="348"/>
      <c r="AB792" s="348"/>
      <c r="AC792" s="348"/>
      <c r="AD792" s="348"/>
      <c r="AE792" s="348"/>
    </row>
    <row r="793">
      <c r="A793" s="376"/>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c r="AA793" s="348"/>
      <c r="AB793" s="348"/>
      <c r="AC793" s="348"/>
      <c r="AD793" s="348"/>
      <c r="AE793" s="348"/>
    </row>
    <row r="794">
      <c r="A794" s="376"/>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c r="AA794" s="348"/>
      <c r="AB794" s="348"/>
      <c r="AC794" s="348"/>
      <c r="AD794" s="348"/>
      <c r="AE794" s="348"/>
    </row>
    <row r="795">
      <c r="A795" s="376"/>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c r="AA795" s="348"/>
      <c r="AB795" s="348"/>
      <c r="AC795" s="348"/>
      <c r="AD795" s="348"/>
      <c r="AE795" s="348"/>
    </row>
    <row r="796">
      <c r="A796" s="376"/>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c r="AA796" s="348"/>
      <c r="AB796" s="348"/>
      <c r="AC796" s="348"/>
      <c r="AD796" s="348"/>
      <c r="AE796" s="348"/>
    </row>
    <row r="797">
      <c r="A797" s="376"/>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c r="AA797" s="348"/>
      <c r="AB797" s="348"/>
      <c r="AC797" s="348"/>
      <c r="AD797" s="348"/>
      <c r="AE797" s="348"/>
    </row>
    <row r="798">
      <c r="A798" s="376"/>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c r="AA798" s="348"/>
      <c r="AB798" s="348"/>
      <c r="AC798" s="348"/>
      <c r="AD798" s="348"/>
      <c r="AE798" s="348"/>
    </row>
    <row r="799">
      <c r="A799" s="376"/>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c r="AA799" s="348"/>
      <c r="AB799" s="348"/>
      <c r="AC799" s="348"/>
      <c r="AD799" s="348"/>
      <c r="AE799" s="348"/>
    </row>
    <row r="800">
      <c r="A800" s="376"/>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c r="AA800" s="348"/>
      <c r="AB800" s="348"/>
      <c r="AC800" s="348"/>
      <c r="AD800" s="348"/>
      <c r="AE800" s="348"/>
    </row>
    <row r="801">
      <c r="A801" s="376"/>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c r="AA801" s="348"/>
      <c r="AB801" s="348"/>
      <c r="AC801" s="348"/>
      <c r="AD801" s="348"/>
      <c r="AE801" s="348"/>
    </row>
    <row r="802">
      <c r="A802" s="376"/>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c r="AA802" s="348"/>
      <c r="AB802" s="348"/>
      <c r="AC802" s="348"/>
      <c r="AD802" s="348"/>
      <c r="AE802" s="348"/>
    </row>
    <row r="803">
      <c r="A803" s="376"/>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c r="AA803" s="348"/>
      <c r="AB803" s="348"/>
      <c r="AC803" s="348"/>
      <c r="AD803" s="348"/>
      <c r="AE803" s="348"/>
    </row>
    <row r="804">
      <c r="A804" s="376"/>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c r="AA804" s="348"/>
      <c r="AB804" s="348"/>
      <c r="AC804" s="348"/>
      <c r="AD804" s="348"/>
      <c r="AE804" s="348"/>
    </row>
    <row r="805">
      <c r="A805" s="376"/>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c r="AA805" s="348"/>
      <c r="AB805" s="348"/>
      <c r="AC805" s="348"/>
      <c r="AD805" s="348"/>
      <c r="AE805" s="348"/>
    </row>
    <row r="806">
      <c r="A806" s="376"/>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c r="AA806" s="348"/>
      <c r="AB806" s="348"/>
      <c r="AC806" s="348"/>
      <c r="AD806" s="348"/>
      <c r="AE806" s="348"/>
    </row>
    <row r="807">
      <c r="A807" s="376"/>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c r="AA807" s="348"/>
      <c r="AB807" s="348"/>
      <c r="AC807" s="348"/>
      <c r="AD807" s="348"/>
      <c r="AE807" s="348"/>
    </row>
    <row r="808">
      <c r="A808" s="376"/>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c r="AA808" s="348"/>
      <c r="AB808" s="348"/>
      <c r="AC808" s="348"/>
      <c r="AD808" s="348"/>
      <c r="AE808" s="348"/>
    </row>
    <row r="809">
      <c r="A809" s="376"/>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c r="AA809" s="348"/>
      <c r="AB809" s="348"/>
      <c r="AC809" s="348"/>
      <c r="AD809" s="348"/>
      <c r="AE809" s="348"/>
    </row>
    <row r="810">
      <c r="A810" s="376"/>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c r="AA810" s="348"/>
      <c r="AB810" s="348"/>
      <c r="AC810" s="348"/>
      <c r="AD810" s="348"/>
      <c r="AE810" s="348"/>
    </row>
    <row r="811">
      <c r="A811" s="376"/>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c r="AA811" s="348"/>
      <c r="AB811" s="348"/>
      <c r="AC811" s="348"/>
      <c r="AD811" s="348"/>
      <c r="AE811" s="348"/>
    </row>
    <row r="812">
      <c r="A812" s="376"/>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c r="AA812" s="348"/>
      <c r="AB812" s="348"/>
      <c r="AC812" s="348"/>
      <c r="AD812" s="348"/>
      <c r="AE812" s="348"/>
    </row>
    <row r="813">
      <c r="A813" s="376"/>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c r="AA813" s="348"/>
      <c r="AB813" s="348"/>
      <c r="AC813" s="348"/>
      <c r="AD813" s="348"/>
      <c r="AE813" s="348"/>
    </row>
    <row r="814">
      <c r="A814" s="376"/>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c r="AA814" s="348"/>
      <c r="AB814" s="348"/>
      <c r="AC814" s="348"/>
      <c r="AD814" s="348"/>
      <c r="AE814" s="348"/>
    </row>
    <row r="815">
      <c r="A815" s="376"/>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c r="AA815" s="348"/>
      <c r="AB815" s="348"/>
      <c r="AC815" s="348"/>
      <c r="AD815" s="348"/>
      <c r="AE815" s="348"/>
    </row>
    <row r="816">
      <c r="A816" s="376"/>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c r="AA816" s="348"/>
      <c r="AB816" s="348"/>
      <c r="AC816" s="348"/>
      <c r="AD816" s="348"/>
      <c r="AE816" s="348"/>
    </row>
    <row r="817">
      <c r="A817" s="376"/>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c r="AA817" s="348"/>
      <c r="AB817" s="348"/>
      <c r="AC817" s="348"/>
      <c r="AD817" s="348"/>
      <c r="AE817" s="348"/>
    </row>
    <row r="818">
      <c r="A818" s="376"/>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c r="AA818" s="348"/>
      <c r="AB818" s="348"/>
      <c r="AC818" s="348"/>
      <c r="AD818" s="348"/>
      <c r="AE818" s="348"/>
    </row>
    <row r="819">
      <c r="A819" s="376"/>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c r="AA819" s="348"/>
      <c r="AB819" s="348"/>
      <c r="AC819" s="348"/>
      <c r="AD819" s="348"/>
      <c r="AE819" s="348"/>
    </row>
    <row r="820">
      <c r="A820" s="376"/>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c r="AA820" s="348"/>
      <c r="AB820" s="348"/>
      <c r="AC820" s="348"/>
      <c r="AD820" s="348"/>
      <c r="AE820" s="348"/>
    </row>
    <row r="821">
      <c r="A821" s="376"/>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c r="AA821" s="348"/>
      <c r="AB821" s="348"/>
      <c r="AC821" s="348"/>
      <c r="AD821" s="348"/>
      <c r="AE821" s="348"/>
    </row>
    <row r="822">
      <c r="A822" s="376"/>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c r="AA822" s="348"/>
      <c r="AB822" s="348"/>
      <c r="AC822" s="348"/>
      <c r="AD822" s="348"/>
      <c r="AE822" s="348"/>
    </row>
    <row r="823">
      <c r="A823" s="376"/>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c r="AA823" s="348"/>
      <c r="AB823" s="348"/>
      <c r="AC823" s="348"/>
      <c r="AD823" s="348"/>
      <c r="AE823" s="348"/>
    </row>
    <row r="824">
      <c r="A824" s="376"/>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c r="AA824" s="348"/>
      <c r="AB824" s="348"/>
      <c r="AC824" s="348"/>
      <c r="AD824" s="348"/>
      <c r="AE824" s="348"/>
    </row>
    <row r="825">
      <c r="A825" s="376"/>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c r="AA825" s="348"/>
      <c r="AB825" s="348"/>
      <c r="AC825" s="348"/>
      <c r="AD825" s="348"/>
      <c r="AE825" s="348"/>
    </row>
    <row r="826">
      <c r="A826" s="376"/>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c r="AA826" s="348"/>
      <c r="AB826" s="348"/>
      <c r="AC826" s="348"/>
      <c r="AD826" s="348"/>
      <c r="AE826" s="348"/>
    </row>
    <row r="827">
      <c r="A827" s="376"/>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c r="AA827" s="348"/>
      <c r="AB827" s="348"/>
      <c r="AC827" s="348"/>
      <c r="AD827" s="348"/>
      <c r="AE827" s="348"/>
    </row>
    <row r="828">
      <c r="A828" s="376"/>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c r="AA828" s="348"/>
      <c r="AB828" s="348"/>
      <c r="AC828" s="348"/>
      <c r="AD828" s="348"/>
      <c r="AE828" s="348"/>
    </row>
    <row r="829">
      <c r="A829" s="376"/>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c r="AA829" s="348"/>
      <c r="AB829" s="348"/>
      <c r="AC829" s="348"/>
      <c r="AD829" s="348"/>
      <c r="AE829" s="348"/>
    </row>
    <row r="830">
      <c r="A830" s="376"/>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c r="AA830" s="348"/>
      <c r="AB830" s="348"/>
      <c r="AC830" s="348"/>
      <c r="AD830" s="348"/>
      <c r="AE830" s="348"/>
    </row>
    <row r="831">
      <c r="A831" s="376"/>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c r="AA831" s="348"/>
      <c r="AB831" s="348"/>
      <c r="AC831" s="348"/>
      <c r="AD831" s="348"/>
      <c r="AE831" s="348"/>
    </row>
    <row r="832">
      <c r="A832" s="376"/>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c r="AA832" s="348"/>
      <c r="AB832" s="348"/>
      <c r="AC832" s="348"/>
      <c r="AD832" s="348"/>
      <c r="AE832" s="348"/>
    </row>
    <row r="833">
      <c r="A833" s="376"/>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c r="AA833" s="348"/>
      <c r="AB833" s="348"/>
      <c r="AC833" s="348"/>
      <c r="AD833" s="348"/>
      <c r="AE833" s="348"/>
    </row>
    <row r="834">
      <c r="A834" s="376"/>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c r="AA834" s="348"/>
      <c r="AB834" s="348"/>
      <c r="AC834" s="348"/>
      <c r="AD834" s="348"/>
      <c r="AE834" s="348"/>
    </row>
    <row r="835">
      <c r="A835" s="376"/>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c r="AA835" s="348"/>
      <c r="AB835" s="348"/>
      <c r="AC835" s="348"/>
      <c r="AD835" s="348"/>
      <c r="AE835" s="348"/>
    </row>
    <row r="836">
      <c r="A836" s="376"/>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c r="AA836" s="348"/>
      <c r="AB836" s="348"/>
      <c r="AC836" s="348"/>
      <c r="AD836" s="348"/>
      <c r="AE836" s="348"/>
    </row>
    <row r="837">
      <c r="A837" s="376"/>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c r="AA837" s="348"/>
      <c r="AB837" s="348"/>
      <c r="AC837" s="348"/>
      <c r="AD837" s="348"/>
      <c r="AE837" s="348"/>
    </row>
    <row r="838">
      <c r="A838" s="376"/>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c r="AA838" s="348"/>
      <c r="AB838" s="348"/>
      <c r="AC838" s="348"/>
      <c r="AD838" s="348"/>
      <c r="AE838" s="348"/>
    </row>
    <row r="839">
      <c r="A839" s="376"/>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c r="AA839" s="348"/>
      <c r="AB839" s="348"/>
      <c r="AC839" s="348"/>
      <c r="AD839" s="348"/>
      <c r="AE839" s="348"/>
    </row>
    <row r="840">
      <c r="A840" s="376"/>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c r="AA840" s="348"/>
      <c r="AB840" s="348"/>
      <c r="AC840" s="348"/>
      <c r="AD840" s="348"/>
      <c r="AE840" s="348"/>
    </row>
    <row r="841">
      <c r="A841" s="376"/>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c r="AA841" s="348"/>
      <c r="AB841" s="348"/>
      <c r="AC841" s="348"/>
      <c r="AD841" s="348"/>
      <c r="AE841" s="348"/>
    </row>
    <row r="842">
      <c r="A842" s="376"/>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c r="AA842" s="348"/>
      <c r="AB842" s="348"/>
      <c r="AC842" s="348"/>
      <c r="AD842" s="348"/>
      <c r="AE842" s="348"/>
    </row>
    <row r="843">
      <c r="A843" s="376"/>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c r="AA843" s="348"/>
      <c r="AB843" s="348"/>
      <c r="AC843" s="348"/>
      <c r="AD843" s="348"/>
      <c r="AE843" s="348"/>
    </row>
    <row r="844">
      <c r="A844" s="376"/>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c r="AA844" s="348"/>
      <c r="AB844" s="348"/>
      <c r="AC844" s="348"/>
      <c r="AD844" s="348"/>
      <c r="AE844" s="348"/>
    </row>
    <row r="845">
      <c r="A845" s="376"/>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c r="AA845" s="348"/>
      <c r="AB845" s="348"/>
      <c r="AC845" s="348"/>
      <c r="AD845" s="348"/>
      <c r="AE845" s="348"/>
    </row>
    <row r="846">
      <c r="A846" s="376"/>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c r="AA846" s="348"/>
      <c r="AB846" s="348"/>
      <c r="AC846" s="348"/>
      <c r="AD846" s="348"/>
      <c r="AE846" s="348"/>
    </row>
    <row r="847">
      <c r="A847" s="376"/>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c r="AA847" s="348"/>
      <c r="AB847" s="348"/>
      <c r="AC847" s="348"/>
      <c r="AD847" s="348"/>
      <c r="AE847" s="348"/>
    </row>
    <row r="848">
      <c r="A848" s="376"/>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c r="AA848" s="348"/>
      <c r="AB848" s="348"/>
      <c r="AC848" s="348"/>
      <c r="AD848" s="348"/>
      <c r="AE848" s="348"/>
    </row>
    <row r="849">
      <c r="A849" s="376"/>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c r="AA849" s="348"/>
      <c r="AB849" s="348"/>
      <c r="AC849" s="348"/>
      <c r="AD849" s="348"/>
      <c r="AE849" s="348"/>
    </row>
    <row r="850">
      <c r="A850" s="376"/>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c r="AA850" s="348"/>
      <c r="AB850" s="348"/>
      <c r="AC850" s="348"/>
      <c r="AD850" s="348"/>
      <c r="AE850" s="348"/>
    </row>
    <row r="851">
      <c r="A851" s="376"/>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c r="AA851" s="348"/>
      <c r="AB851" s="348"/>
      <c r="AC851" s="348"/>
      <c r="AD851" s="348"/>
      <c r="AE851" s="348"/>
    </row>
    <row r="852">
      <c r="A852" s="376"/>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c r="AA852" s="348"/>
      <c r="AB852" s="348"/>
      <c r="AC852" s="348"/>
      <c r="AD852" s="348"/>
      <c r="AE852" s="348"/>
    </row>
    <row r="853">
      <c r="A853" s="376"/>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c r="AA853" s="348"/>
      <c r="AB853" s="348"/>
      <c r="AC853" s="348"/>
      <c r="AD853" s="348"/>
      <c r="AE853" s="348"/>
    </row>
    <row r="854">
      <c r="A854" s="376"/>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c r="AA854" s="348"/>
      <c r="AB854" s="348"/>
      <c r="AC854" s="348"/>
      <c r="AD854" s="348"/>
      <c r="AE854" s="348"/>
    </row>
    <row r="855">
      <c r="A855" s="376"/>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c r="AA855" s="348"/>
      <c r="AB855" s="348"/>
      <c r="AC855" s="348"/>
      <c r="AD855" s="348"/>
      <c r="AE855" s="348"/>
    </row>
    <row r="856">
      <c r="A856" s="376"/>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c r="AA856" s="348"/>
      <c r="AB856" s="348"/>
      <c r="AC856" s="348"/>
      <c r="AD856" s="348"/>
      <c r="AE856" s="348"/>
    </row>
    <row r="857">
      <c r="A857" s="376"/>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c r="AA857" s="348"/>
      <c r="AB857" s="348"/>
      <c r="AC857" s="348"/>
      <c r="AD857" s="348"/>
      <c r="AE857" s="348"/>
    </row>
    <row r="858">
      <c r="A858" s="376"/>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c r="AA858" s="348"/>
      <c r="AB858" s="348"/>
      <c r="AC858" s="348"/>
      <c r="AD858" s="348"/>
      <c r="AE858" s="348"/>
    </row>
    <row r="859">
      <c r="A859" s="376"/>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c r="AA859" s="348"/>
      <c r="AB859" s="348"/>
      <c r="AC859" s="348"/>
      <c r="AD859" s="348"/>
      <c r="AE859" s="348"/>
    </row>
    <row r="860">
      <c r="A860" s="376"/>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c r="AA860" s="348"/>
      <c r="AB860" s="348"/>
      <c r="AC860" s="348"/>
      <c r="AD860" s="348"/>
      <c r="AE860" s="348"/>
    </row>
    <row r="861">
      <c r="A861" s="376"/>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c r="AA861" s="348"/>
      <c r="AB861" s="348"/>
      <c r="AC861" s="348"/>
      <c r="AD861" s="348"/>
      <c r="AE861" s="348"/>
    </row>
    <row r="862">
      <c r="A862" s="376"/>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c r="AA862" s="348"/>
      <c r="AB862" s="348"/>
      <c r="AC862" s="348"/>
      <c r="AD862" s="348"/>
      <c r="AE862" s="348"/>
    </row>
    <row r="863">
      <c r="A863" s="376"/>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c r="AA863" s="348"/>
      <c r="AB863" s="348"/>
      <c r="AC863" s="348"/>
      <c r="AD863" s="348"/>
      <c r="AE863" s="348"/>
    </row>
    <row r="864">
      <c r="A864" s="376"/>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c r="AA864" s="348"/>
      <c r="AB864" s="348"/>
      <c r="AC864" s="348"/>
      <c r="AD864" s="348"/>
      <c r="AE864" s="348"/>
    </row>
    <row r="865">
      <c r="A865" s="376"/>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c r="AA865" s="348"/>
      <c r="AB865" s="348"/>
      <c r="AC865" s="348"/>
      <c r="AD865" s="348"/>
      <c r="AE865" s="348"/>
    </row>
    <row r="866">
      <c r="A866" s="376"/>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c r="AA866" s="348"/>
      <c r="AB866" s="348"/>
      <c r="AC866" s="348"/>
      <c r="AD866" s="348"/>
      <c r="AE866" s="348"/>
    </row>
    <row r="867">
      <c r="A867" s="376"/>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c r="AA867" s="348"/>
      <c r="AB867" s="348"/>
      <c r="AC867" s="348"/>
      <c r="AD867" s="348"/>
      <c r="AE867" s="348"/>
    </row>
    <row r="868">
      <c r="A868" s="376"/>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c r="AA868" s="348"/>
      <c r="AB868" s="348"/>
      <c r="AC868" s="348"/>
      <c r="AD868" s="348"/>
      <c r="AE868" s="348"/>
    </row>
    <row r="869">
      <c r="A869" s="376"/>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c r="AA869" s="348"/>
      <c r="AB869" s="348"/>
      <c r="AC869" s="348"/>
      <c r="AD869" s="348"/>
      <c r="AE869" s="348"/>
    </row>
    <row r="870">
      <c r="A870" s="376"/>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c r="AA870" s="348"/>
      <c r="AB870" s="348"/>
      <c r="AC870" s="348"/>
      <c r="AD870" s="348"/>
      <c r="AE870" s="348"/>
    </row>
    <row r="871">
      <c r="A871" s="376"/>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c r="AA871" s="348"/>
      <c r="AB871" s="348"/>
      <c r="AC871" s="348"/>
      <c r="AD871" s="348"/>
      <c r="AE871" s="348"/>
    </row>
    <row r="872">
      <c r="A872" s="376"/>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c r="AA872" s="348"/>
      <c r="AB872" s="348"/>
      <c r="AC872" s="348"/>
      <c r="AD872" s="348"/>
      <c r="AE872" s="348"/>
    </row>
    <row r="873">
      <c r="A873" s="376"/>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c r="AA873" s="348"/>
      <c r="AB873" s="348"/>
      <c r="AC873" s="348"/>
      <c r="AD873" s="348"/>
      <c r="AE873" s="348"/>
    </row>
    <row r="874">
      <c r="A874" s="376"/>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c r="AA874" s="348"/>
      <c r="AB874" s="348"/>
      <c r="AC874" s="348"/>
      <c r="AD874" s="348"/>
      <c r="AE874" s="348"/>
    </row>
    <row r="875">
      <c r="A875" s="376"/>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c r="AA875" s="348"/>
      <c r="AB875" s="348"/>
      <c r="AC875" s="348"/>
      <c r="AD875" s="348"/>
      <c r="AE875" s="348"/>
    </row>
    <row r="876">
      <c r="A876" s="376"/>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c r="AA876" s="348"/>
      <c r="AB876" s="348"/>
      <c r="AC876" s="348"/>
      <c r="AD876" s="348"/>
      <c r="AE876" s="348"/>
    </row>
    <row r="877">
      <c r="A877" s="376"/>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c r="AA877" s="348"/>
      <c r="AB877" s="348"/>
      <c r="AC877" s="348"/>
      <c r="AD877" s="348"/>
      <c r="AE877" s="348"/>
    </row>
    <row r="878">
      <c r="A878" s="376"/>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c r="AA878" s="348"/>
      <c r="AB878" s="348"/>
      <c r="AC878" s="348"/>
      <c r="AD878" s="348"/>
      <c r="AE878" s="348"/>
    </row>
    <row r="879">
      <c r="A879" s="376"/>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c r="AA879" s="348"/>
      <c r="AB879" s="348"/>
      <c r="AC879" s="348"/>
      <c r="AD879" s="348"/>
      <c r="AE879" s="348"/>
    </row>
    <row r="880">
      <c r="A880" s="376"/>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c r="AA880" s="348"/>
      <c r="AB880" s="348"/>
      <c r="AC880" s="348"/>
      <c r="AD880" s="348"/>
      <c r="AE880" s="348"/>
    </row>
    <row r="881">
      <c r="A881" s="376"/>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c r="AA881" s="348"/>
      <c r="AB881" s="348"/>
      <c r="AC881" s="348"/>
      <c r="AD881" s="348"/>
      <c r="AE881" s="348"/>
    </row>
    <row r="882">
      <c r="A882" s="376"/>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c r="AA882" s="348"/>
      <c r="AB882" s="348"/>
      <c r="AC882" s="348"/>
      <c r="AD882" s="348"/>
      <c r="AE882" s="348"/>
    </row>
    <row r="883">
      <c r="A883" s="376"/>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c r="AA883" s="348"/>
      <c r="AB883" s="348"/>
      <c r="AC883" s="348"/>
      <c r="AD883" s="348"/>
      <c r="AE883" s="348"/>
    </row>
    <row r="884">
      <c r="A884" s="376"/>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c r="AA884" s="348"/>
      <c r="AB884" s="348"/>
      <c r="AC884" s="348"/>
      <c r="AD884" s="348"/>
      <c r="AE884" s="348"/>
    </row>
    <row r="885">
      <c r="A885" s="376"/>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c r="AA885" s="348"/>
      <c r="AB885" s="348"/>
      <c r="AC885" s="348"/>
      <c r="AD885" s="348"/>
      <c r="AE885" s="348"/>
    </row>
    <row r="886">
      <c r="A886" s="376"/>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c r="AA886" s="348"/>
      <c r="AB886" s="348"/>
      <c r="AC886" s="348"/>
      <c r="AD886" s="348"/>
      <c r="AE886" s="348"/>
    </row>
    <row r="887">
      <c r="A887" s="376"/>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c r="AA887" s="348"/>
      <c r="AB887" s="348"/>
      <c r="AC887" s="348"/>
      <c r="AD887" s="348"/>
      <c r="AE887" s="348"/>
    </row>
    <row r="888">
      <c r="A888" s="376"/>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c r="AA888" s="348"/>
      <c r="AB888" s="348"/>
      <c r="AC888" s="348"/>
      <c r="AD888" s="348"/>
      <c r="AE888" s="348"/>
    </row>
    <row r="889">
      <c r="A889" s="376"/>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c r="AA889" s="348"/>
      <c r="AB889" s="348"/>
      <c r="AC889" s="348"/>
      <c r="AD889" s="348"/>
      <c r="AE889" s="348"/>
    </row>
    <row r="890">
      <c r="A890" s="376"/>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c r="AA890" s="348"/>
      <c r="AB890" s="348"/>
      <c r="AC890" s="348"/>
      <c r="AD890" s="348"/>
      <c r="AE890" s="348"/>
    </row>
    <row r="891">
      <c r="A891" s="376"/>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c r="AA891" s="348"/>
      <c r="AB891" s="348"/>
      <c r="AC891" s="348"/>
      <c r="AD891" s="348"/>
      <c r="AE891" s="348"/>
    </row>
    <row r="892">
      <c r="A892" s="376"/>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c r="AA892" s="348"/>
      <c r="AB892" s="348"/>
      <c r="AC892" s="348"/>
      <c r="AD892" s="348"/>
      <c r="AE892" s="348"/>
    </row>
    <row r="893">
      <c r="A893" s="376"/>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c r="AA893" s="348"/>
      <c r="AB893" s="348"/>
      <c r="AC893" s="348"/>
      <c r="AD893" s="348"/>
      <c r="AE893" s="348"/>
    </row>
    <row r="894">
      <c r="A894" s="376"/>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c r="AA894" s="348"/>
      <c r="AB894" s="348"/>
      <c r="AC894" s="348"/>
      <c r="AD894" s="348"/>
      <c r="AE894" s="348"/>
    </row>
    <row r="895">
      <c r="A895" s="376"/>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c r="AA895" s="348"/>
      <c r="AB895" s="348"/>
      <c r="AC895" s="348"/>
      <c r="AD895" s="348"/>
      <c r="AE895" s="348"/>
    </row>
    <row r="896">
      <c r="A896" s="376"/>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c r="AA896" s="348"/>
      <c r="AB896" s="348"/>
      <c r="AC896" s="348"/>
      <c r="AD896" s="348"/>
      <c r="AE896" s="348"/>
    </row>
    <row r="897">
      <c r="A897" s="376"/>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c r="AA897" s="348"/>
      <c r="AB897" s="348"/>
      <c r="AC897" s="348"/>
      <c r="AD897" s="348"/>
      <c r="AE897" s="348"/>
    </row>
    <row r="898">
      <c r="A898" s="376"/>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c r="AA898" s="348"/>
      <c r="AB898" s="348"/>
      <c r="AC898" s="348"/>
      <c r="AD898" s="348"/>
      <c r="AE898" s="348"/>
    </row>
    <row r="899">
      <c r="A899" s="376"/>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c r="AA899" s="348"/>
      <c r="AB899" s="348"/>
      <c r="AC899" s="348"/>
      <c r="AD899" s="348"/>
      <c r="AE899" s="348"/>
    </row>
    <row r="900">
      <c r="A900" s="376"/>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c r="AA900" s="348"/>
      <c r="AB900" s="348"/>
      <c r="AC900" s="348"/>
      <c r="AD900" s="348"/>
      <c r="AE900" s="348"/>
    </row>
    <row r="901">
      <c r="A901" s="376"/>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c r="AA901" s="348"/>
      <c r="AB901" s="348"/>
      <c r="AC901" s="348"/>
      <c r="AD901" s="348"/>
      <c r="AE901" s="348"/>
    </row>
    <row r="902">
      <c r="A902" s="376"/>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c r="AA902" s="348"/>
      <c r="AB902" s="348"/>
      <c r="AC902" s="348"/>
      <c r="AD902" s="348"/>
      <c r="AE902" s="348"/>
    </row>
    <row r="903">
      <c r="A903" s="376"/>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c r="AA903" s="348"/>
      <c r="AB903" s="348"/>
      <c r="AC903" s="348"/>
      <c r="AD903" s="348"/>
      <c r="AE903" s="348"/>
    </row>
    <row r="904">
      <c r="A904" s="376"/>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c r="AA904" s="348"/>
      <c r="AB904" s="348"/>
      <c r="AC904" s="348"/>
      <c r="AD904" s="348"/>
      <c r="AE904" s="348"/>
    </row>
    <row r="905">
      <c r="A905" s="376"/>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c r="AA905" s="348"/>
      <c r="AB905" s="348"/>
      <c r="AC905" s="348"/>
      <c r="AD905" s="348"/>
      <c r="AE905" s="348"/>
    </row>
    <row r="906">
      <c r="A906" s="376"/>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c r="AA906" s="348"/>
      <c r="AB906" s="348"/>
      <c r="AC906" s="348"/>
      <c r="AD906" s="348"/>
      <c r="AE906" s="348"/>
    </row>
    <row r="907">
      <c r="A907" s="376"/>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c r="AA907" s="348"/>
      <c r="AB907" s="348"/>
      <c r="AC907" s="348"/>
      <c r="AD907" s="348"/>
      <c r="AE907" s="348"/>
    </row>
    <row r="908">
      <c r="A908" s="376"/>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c r="AA908" s="348"/>
      <c r="AB908" s="348"/>
      <c r="AC908" s="348"/>
      <c r="AD908" s="348"/>
      <c r="AE908" s="348"/>
    </row>
    <row r="909">
      <c r="A909" s="376"/>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c r="AA909" s="348"/>
      <c r="AB909" s="348"/>
      <c r="AC909" s="348"/>
      <c r="AD909" s="348"/>
      <c r="AE909" s="348"/>
    </row>
    <row r="910">
      <c r="A910" s="376"/>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c r="AA910" s="348"/>
      <c r="AB910" s="348"/>
      <c r="AC910" s="348"/>
      <c r="AD910" s="348"/>
      <c r="AE910" s="348"/>
    </row>
    <row r="911">
      <c r="A911" s="376"/>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c r="AA911" s="348"/>
      <c r="AB911" s="348"/>
      <c r="AC911" s="348"/>
      <c r="AD911" s="348"/>
      <c r="AE911" s="348"/>
    </row>
    <row r="912">
      <c r="A912" s="376"/>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c r="AA912" s="348"/>
      <c r="AB912" s="348"/>
      <c r="AC912" s="348"/>
      <c r="AD912" s="348"/>
      <c r="AE912" s="348"/>
    </row>
    <row r="913">
      <c r="A913" s="376"/>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c r="AA913" s="348"/>
      <c r="AB913" s="348"/>
      <c r="AC913" s="348"/>
      <c r="AD913" s="348"/>
      <c r="AE913" s="348"/>
    </row>
    <row r="914">
      <c r="A914" s="376"/>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c r="AA914" s="348"/>
      <c r="AB914" s="348"/>
      <c r="AC914" s="348"/>
      <c r="AD914" s="348"/>
      <c r="AE914" s="348"/>
    </row>
    <row r="915">
      <c r="A915" s="376"/>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c r="AA915" s="348"/>
      <c r="AB915" s="348"/>
      <c r="AC915" s="348"/>
      <c r="AD915" s="348"/>
      <c r="AE915" s="348"/>
    </row>
    <row r="916">
      <c r="A916" s="376"/>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c r="AA916" s="348"/>
      <c r="AB916" s="348"/>
      <c r="AC916" s="348"/>
      <c r="AD916" s="348"/>
      <c r="AE916" s="348"/>
    </row>
    <row r="917">
      <c r="A917" s="376"/>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c r="AA917" s="348"/>
      <c r="AB917" s="348"/>
      <c r="AC917" s="348"/>
      <c r="AD917" s="348"/>
      <c r="AE917" s="348"/>
    </row>
    <row r="918">
      <c r="A918" s="376"/>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c r="AA918" s="348"/>
      <c r="AB918" s="348"/>
      <c r="AC918" s="348"/>
      <c r="AD918" s="348"/>
      <c r="AE918" s="348"/>
    </row>
    <row r="919">
      <c r="A919" s="376"/>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c r="AA919" s="348"/>
      <c r="AB919" s="348"/>
      <c r="AC919" s="348"/>
      <c r="AD919" s="348"/>
      <c r="AE919" s="348"/>
    </row>
    <row r="920">
      <c r="A920" s="376"/>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c r="AA920" s="348"/>
      <c r="AB920" s="348"/>
      <c r="AC920" s="348"/>
      <c r="AD920" s="348"/>
      <c r="AE920" s="348"/>
    </row>
    <row r="921">
      <c r="A921" s="376"/>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c r="AA921" s="348"/>
      <c r="AB921" s="348"/>
      <c r="AC921" s="348"/>
      <c r="AD921" s="348"/>
      <c r="AE921" s="348"/>
    </row>
    <row r="922">
      <c r="A922" s="376"/>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c r="AA922" s="348"/>
      <c r="AB922" s="348"/>
      <c r="AC922" s="348"/>
      <c r="AD922" s="348"/>
      <c r="AE922" s="348"/>
    </row>
    <row r="923">
      <c r="A923" s="376"/>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c r="AA923" s="348"/>
      <c r="AB923" s="348"/>
      <c r="AC923" s="348"/>
      <c r="AD923" s="348"/>
      <c r="AE923" s="348"/>
    </row>
    <row r="924">
      <c r="A924" s="376"/>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c r="AA924" s="348"/>
      <c r="AB924" s="348"/>
      <c r="AC924" s="348"/>
      <c r="AD924" s="348"/>
      <c r="AE924" s="348"/>
    </row>
    <row r="925">
      <c r="A925" s="376"/>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c r="AA925" s="348"/>
      <c r="AB925" s="348"/>
      <c r="AC925" s="348"/>
      <c r="AD925" s="348"/>
      <c r="AE925" s="348"/>
    </row>
    <row r="926">
      <c r="A926" s="376"/>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c r="AA926" s="348"/>
      <c r="AB926" s="348"/>
      <c r="AC926" s="348"/>
      <c r="AD926" s="348"/>
      <c r="AE926" s="348"/>
    </row>
    <row r="927">
      <c r="A927" s="376"/>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c r="AA927" s="348"/>
      <c r="AB927" s="348"/>
      <c r="AC927" s="348"/>
      <c r="AD927" s="348"/>
      <c r="AE927" s="348"/>
    </row>
    <row r="928">
      <c r="A928" s="376"/>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c r="AA928" s="348"/>
      <c r="AB928" s="348"/>
      <c r="AC928" s="348"/>
      <c r="AD928" s="348"/>
      <c r="AE928" s="348"/>
    </row>
    <row r="929">
      <c r="A929" s="376"/>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c r="AA929" s="348"/>
      <c r="AB929" s="348"/>
      <c r="AC929" s="348"/>
      <c r="AD929" s="348"/>
      <c r="AE929" s="348"/>
    </row>
    <row r="930">
      <c r="A930" s="376"/>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c r="AA930" s="348"/>
      <c r="AB930" s="348"/>
      <c r="AC930" s="348"/>
      <c r="AD930" s="348"/>
      <c r="AE930" s="348"/>
    </row>
    <row r="931">
      <c r="A931" s="376"/>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c r="AA931" s="348"/>
      <c r="AB931" s="348"/>
      <c r="AC931" s="348"/>
      <c r="AD931" s="348"/>
      <c r="AE931" s="348"/>
    </row>
    <row r="932">
      <c r="A932" s="376"/>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c r="AA932" s="348"/>
      <c r="AB932" s="348"/>
      <c r="AC932" s="348"/>
      <c r="AD932" s="348"/>
      <c r="AE932" s="348"/>
    </row>
    <row r="933">
      <c r="A933" s="376"/>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c r="AA933" s="348"/>
      <c r="AB933" s="348"/>
      <c r="AC933" s="348"/>
      <c r="AD933" s="348"/>
      <c r="AE933" s="348"/>
    </row>
    <row r="934">
      <c r="A934" s="376"/>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c r="AA934" s="348"/>
      <c r="AB934" s="348"/>
      <c r="AC934" s="348"/>
      <c r="AD934" s="348"/>
      <c r="AE934" s="348"/>
    </row>
    <row r="935">
      <c r="A935" s="376"/>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c r="AA935" s="348"/>
      <c r="AB935" s="348"/>
      <c r="AC935" s="348"/>
      <c r="AD935" s="348"/>
      <c r="AE935" s="348"/>
    </row>
    <row r="936">
      <c r="A936" s="376"/>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c r="AA936" s="348"/>
      <c r="AB936" s="348"/>
      <c r="AC936" s="348"/>
      <c r="AD936" s="348"/>
      <c r="AE936" s="348"/>
    </row>
    <row r="937">
      <c r="A937" s="376"/>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c r="AA937" s="348"/>
      <c r="AB937" s="348"/>
      <c r="AC937" s="348"/>
      <c r="AD937" s="348"/>
      <c r="AE937" s="348"/>
    </row>
    <row r="938">
      <c r="A938" s="376"/>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c r="AA938" s="348"/>
      <c r="AB938" s="348"/>
      <c r="AC938" s="348"/>
      <c r="AD938" s="348"/>
      <c r="AE938" s="348"/>
    </row>
    <row r="939">
      <c r="A939" s="376"/>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c r="AA939" s="348"/>
      <c r="AB939" s="348"/>
      <c r="AC939" s="348"/>
      <c r="AD939" s="348"/>
      <c r="AE939" s="348"/>
    </row>
    <row r="940">
      <c r="A940" s="376"/>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c r="AA940" s="348"/>
      <c r="AB940" s="348"/>
      <c r="AC940" s="348"/>
      <c r="AD940" s="348"/>
      <c r="AE940" s="348"/>
    </row>
    <row r="941">
      <c r="A941" s="376"/>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c r="AA941" s="348"/>
      <c r="AB941" s="348"/>
      <c r="AC941" s="348"/>
      <c r="AD941" s="348"/>
      <c r="AE941" s="348"/>
    </row>
    <row r="942">
      <c r="A942" s="376"/>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c r="AA942" s="348"/>
      <c r="AB942" s="348"/>
      <c r="AC942" s="348"/>
      <c r="AD942" s="348"/>
      <c r="AE942" s="348"/>
    </row>
    <row r="943">
      <c r="A943" s="376"/>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c r="AA943" s="348"/>
      <c r="AB943" s="348"/>
      <c r="AC943" s="348"/>
      <c r="AD943" s="348"/>
      <c r="AE943" s="348"/>
    </row>
    <row r="944">
      <c r="A944" s="376"/>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c r="AA944" s="348"/>
      <c r="AB944" s="348"/>
      <c r="AC944" s="348"/>
      <c r="AD944" s="348"/>
      <c r="AE944" s="348"/>
    </row>
    <row r="945">
      <c r="A945" s="376"/>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c r="AA945" s="348"/>
      <c r="AB945" s="348"/>
      <c r="AC945" s="348"/>
      <c r="AD945" s="348"/>
      <c r="AE945" s="348"/>
    </row>
    <row r="946">
      <c r="A946" s="376"/>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c r="AA946" s="348"/>
      <c r="AB946" s="348"/>
      <c r="AC946" s="348"/>
      <c r="AD946" s="348"/>
      <c r="AE946" s="348"/>
    </row>
    <row r="947">
      <c r="A947" s="376"/>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c r="AA947" s="348"/>
      <c r="AB947" s="348"/>
      <c r="AC947" s="348"/>
      <c r="AD947" s="348"/>
      <c r="AE947" s="348"/>
    </row>
    <row r="948">
      <c r="A948" s="376"/>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c r="AA948" s="348"/>
      <c r="AB948" s="348"/>
      <c r="AC948" s="348"/>
      <c r="AD948" s="348"/>
      <c r="AE948" s="348"/>
    </row>
    <row r="949">
      <c r="A949" s="376"/>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c r="AA949" s="348"/>
      <c r="AB949" s="348"/>
      <c r="AC949" s="348"/>
      <c r="AD949" s="348"/>
      <c r="AE949" s="348"/>
    </row>
    <row r="950">
      <c r="A950" s="376"/>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c r="AA950" s="348"/>
      <c r="AB950" s="348"/>
      <c r="AC950" s="348"/>
      <c r="AD950" s="348"/>
      <c r="AE950" s="348"/>
    </row>
    <row r="951">
      <c r="A951" s="376"/>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c r="AA951" s="348"/>
      <c r="AB951" s="348"/>
      <c r="AC951" s="348"/>
      <c r="AD951" s="348"/>
      <c r="AE951" s="348"/>
    </row>
    <row r="952">
      <c r="A952" s="376"/>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c r="AA952" s="348"/>
      <c r="AB952" s="348"/>
      <c r="AC952" s="348"/>
      <c r="AD952" s="348"/>
      <c r="AE952" s="348"/>
    </row>
    <row r="953">
      <c r="A953" s="376"/>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c r="AA953" s="348"/>
      <c r="AB953" s="348"/>
      <c r="AC953" s="348"/>
      <c r="AD953" s="348"/>
      <c r="AE953" s="348"/>
    </row>
    <row r="954">
      <c r="A954" s="376"/>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c r="AA954" s="348"/>
      <c r="AB954" s="348"/>
      <c r="AC954" s="348"/>
      <c r="AD954" s="348"/>
      <c r="AE954" s="348"/>
    </row>
    <row r="955">
      <c r="A955" s="376"/>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c r="AA955" s="348"/>
      <c r="AB955" s="348"/>
      <c r="AC955" s="348"/>
      <c r="AD955" s="348"/>
      <c r="AE955" s="348"/>
    </row>
    <row r="956">
      <c r="A956" s="376"/>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c r="AA956" s="348"/>
      <c r="AB956" s="348"/>
      <c r="AC956" s="348"/>
      <c r="AD956" s="348"/>
      <c r="AE956" s="348"/>
    </row>
    <row r="957">
      <c r="A957" s="376"/>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c r="AA957" s="348"/>
      <c r="AB957" s="348"/>
      <c r="AC957" s="348"/>
      <c r="AD957" s="348"/>
      <c r="AE957" s="348"/>
    </row>
    <row r="958">
      <c r="A958" s="376"/>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c r="AA958" s="348"/>
      <c r="AB958" s="348"/>
      <c r="AC958" s="348"/>
      <c r="AD958" s="348"/>
      <c r="AE958" s="348"/>
    </row>
    <row r="959">
      <c r="A959" s="376"/>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c r="AA959" s="348"/>
      <c r="AB959" s="348"/>
      <c r="AC959" s="348"/>
      <c r="AD959" s="348"/>
      <c r="AE959" s="348"/>
    </row>
    <row r="960">
      <c r="A960" s="376"/>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c r="AA960" s="348"/>
      <c r="AB960" s="348"/>
      <c r="AC960" s="348"/>
      <c r="AD960" s="348"/>
      <c r="AE960" s="348"/>
    </row>
    <row r="961">
      <c r="A961" s="376"/>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c r="AA961" s="348"/>
      <c r="AB961" s="348"/>
      <c r="AC961" s="348"/>
      <c r="AD961" s="348"/>
      <c r="AE961" s="348"/>
    </row>
    <row r="962">
      <c r="A962" s="376"/>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c r="AA962" s="348"/>
      <c r="AB962" s="348"/>
      <c r="AC962" s="348"/>
      <c r="AD962" s="348"/>
      <c r="AE962" s="348"/>
    </row>
    <row r="963">
      <c r="A963" s="376"/>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c r="AA963" s="348"/>
      <c r="AB963" s="348"/>
      <c r="AC963" s="348"/>
      <c r="AD963" s="348"/>
      <c r="AE963" s="348"/>
    </row>
    <row r="964">
      <c r="A964" s="376"/>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c r="AA964" s="348"/>
      <c r="AB964" s="348"/>
      <c r="AC964" s="348"/>
      <c r="AD964" s="348"/>
      <c r="AE964" s="348"/>
    </row>
    <row r="965">
      <c r="A965" s="376"/>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c r="AA965" s="348"/>
      <c r="AB965" s="348"/>
      <c r="AC965" s="348"/>
      <c r="AD965" s="348"/>
      <c r="AE965" s="348"/>
    </row>
    <row r="966">
      <c r="A966" s="376"/>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c r="AA966" s="348"/>
      <c r="AB966" s="348"/>
      <c r="AC966" s="348"/>
      <c r="AD966" s="348"/>
      <c r="AE966" s="348"/>
    </row>
    <row r="967">
      <c r="A967" s="376"/>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c r="AA967" s="348"/>
      <c r="AB967" s="348"/>
      <c r="AC967" s="348"/>
      <c r="AD967" s="348"/>
      <c r="AE967" s="348"/>
    </row>
    <row r="968">
      <c r="A968" s="376"/>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c r="AA968" s="348"/>
      <c r="AB968" s="348"/>
      <c r="AC968" s="348"/>
      <c r="AD968" s="348"/>
      <c r="AE968" s="348"/>
    </row>
    <row r="969">
      <c r="A969" s="376"/>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c r="AA969" s="348"/>
      <c r="AB969" s="348"/>
      <c r="AC969" s="348"/>
      <c r="AD969" s="348"/>
      <c r="AE969" s="348"/>
    </row>
    <row r="970">
      <c r="A970" s="376"/>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c r="AA970" s="348"/>
      <c r="AB970" s="348"/>
      <c r="AC970" s="348"/>
      <c r="AD970" s="348"/>
      <c r="AE970" s="348"/>
    </row>
    <row r="971">
      <c r="A971" s="376"/>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c r="AA971" s="348"/>
      <c r="AB971" s="348"/>
      <c r="AC971" s="348"/>
      <c r="AD971" s="348"/>
      <c r="AE971" s="348"/>
    </row>
    <row r="972">
      <c r="A972" s="376"/>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c r="AA972" s="348"/>
      <c r="AB972" s="348"/>
      <c r="AC972" s="348"/>
      <c r="AD972" s="348"/>
      <c r="AE972" s="348"/>
    </row>
    <row r="973">
      <c r="A973" s="376"/>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c r="AA973" s="348"/>
      <c r="AB973" s="348"/>
      <c r="AC973" s="348"/>
      <c r="AD973" s="348"/>
      <c r="AE973" s="348"/>
    </row>
    <row r="974">
      <c r="A974" s="376"/>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c r="AA974" s="348"/>
      <c r="AB974" s="348"/>
      <c r="AC974" s="348"/>
      <c r="AD974" s="348"/>
      <c r="AE974" s="348"/>
    </row>
    <row r="975">
      <c r="A975" s="376"/>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c r="AA975" s="348"/>
      <c r="AB975" s="348"/>
      <c r="AC975" s="348"/>
      <c r="AD975" s="348"/>
      <c r="AE975" s="348"/>
    </row>
    <row r="976">
      <c r="A976" s="376"/>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c r="AA976" s="348"/>
      <c r="AB976" s="348"/>
      <c r="AC976" s="348"/>
      <c r="AD976" s="348"/>
      <c r="AE976" s="348"/>
    </row>
    <row r="977">
      <c r="A977" s="376"/>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c r="AA977" s="348"/>
      <c r="AB977" s="348"/>
      <c r="AC977" s="348"/>
      <c r="AD977" s="348"/>
      <c r="AE977" s="348"/>
    </row>
    <row r="978">
      <c r="A978" s="376"/>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c r="AA978" s="348"/>
      <c r="AB978" s="348"/>
      <c r="AC978" s="348"/>
      <c r="AD978" s="348"/>
      <c r="AE978" s="348"/>
    </row>
    <row r="979">
      <c r="A979" s="376"/>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c r="AA979" s="348"/>
      <c r="AB979" s="348"/>
      <c r="AC979" s="348"/>
      <c r="AD979" s="348"/>
      <c r="AE979" s="348"/>
    </row>
    <row r="980">
      <c r="A980" s="376"/>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c r="AA980" s="348"/>
      <c r="AB980" s="348"/>
      <c r="AC980" s="348"/>
      <c r="AD980" s="348"/>
      <c r="AE980" s="348"/>
    </row>
    <row r="981">
      <c r="A981" s="376"/>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c r="AA981" s="348"/>
      <c r="AB981" s="348"/>
      <c r="AC981" s="348"/>
      <c r="AD981" s="348"/>
      <c r="AE981" s="348"/>
    </row>
    <row r="982">
      <c r="A982" s="376"/>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c r="AA982" s="348"/>
      <c r="AB982" s="348"/>
      <c r="AC982" s="348"/>
      <c r="AD982" s="348"/>
      <c r="AE982" s="348"/>
    </row>
    <row r="983">
      <c r="A983" s="376"/>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c r="AA983" s="348"/>
      <c r="AB983" s="348"/>
      <c r="AC983" s="348"/>
      <c r="AD983" s="348"/>
      <c r="AE983" s="348"/>
    </row>
    <row r="984">
      <c r="A984" s="376"/>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c r="AA984" s="348"/>
      <c r="AB984" s="348"/>
      <c r="AC984" s="348"/>
      <c r="AD984" s="348"/>
      <c r="AE984" s="348"/>
    </row>
    <row r="985">
      <c r="A985" s="376"/>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c r="AA985" s="348"/>
      <c r="AB985" s="348"/>
      <c r="AC985" s="348"/>
      <c r="AD985" s="348"/>
      <c r="AE985" s="348"/>
    </row>
    <row r="986">
      <c r="A986" s="376"/>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c r="AA986" s="348"/>
      <c r="AB986" s="348"/>
      <c r="AC986" s="348"/>
      <c r="AD986" s="348"/>
      <c r="AE986" s="348"/>
    </row>
    <row r="987">
      <c r="A987" s="376"/>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c r="AA987" s="348"/>
      <c r="AB987" s="348"/>
      <c r="AC987" s="348"/>
      <c r="AD987" s="348"/>
      <c r="AE987" s="348"/>
    </row>
    <row r="988">
      <c r="A988" s="376"/>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c r="AA988" s="348"/>
      <c r="AB988" s="348"/>
      <c r="AC988" s="348"/>
      <c r="AD988" s="348"/>
      <c r="AE988" s="348"/>
    </row>
    <row r="989">
      <c r="A989" s="376"/>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c r="AA989" s="348"/>
      <c r="AB989" s="348"/>
      <c r="AC989" s="348"/>
      <c r="AD989" s="348"/>
      <c r="AE989" s="348"/>
    </row>
    <row r="990">
      <c r="A990" s="376"/>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c r="AA990" s="348"/>
      <c r="AB990" s="348"/>
      <c r="AC990" s="348"/>
      <c r="AD990" s="348"/>
      <c r="AE990" s="348"/>
    </row>
    <row r="991">
      <c r="A991" s="376"/>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c r="AA991" s="348"/>
      <c r="AB991" s="348"/>
      <c r="AC991" s="348"/>
      <c r="AD991" s="348"/>
      <c r="AE991" s="348"/>
    </row>
    <row r="992">
      <c r="A992" s="376"/>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c r="AA992" s="348"/>
      <c r="AB992" s="348"/>
      <c r="AC992" s="348"/>
      <c r="AD992" s="348"/>
      <c r="AE992" s="348"/>
    </row>
    <row r="993">
      <c r="A993" s="376"/>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c r="AA993" s="348"/>
      <c r="AB993" s="348"/>
      <c r="AC993" s="348"/>
      <c r="AD993" s="348"/>
      <c r="AE993" s="348"/>
    </row>
    <row r="994">
      <c r="A994" s="376"/>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c r="AA994" s="348"/>
      <c r="AB994" s="348"/>
      <c r="AC994" s="348"/>
      <c r="AD994" s="348"/>
      <c r="AE994" s="348"/>
    </row>
    <row r="995">
      <c r="A995" s="376"/>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c r="AA995" s="348"/>
      <c r="AB995" s="348"/>
      <c r="AC995" s="348"/>
      <c r="AD995" s="348"/>
      <c r="AE995" s="348"/>
    </row>
    <row r="996">
      <c r="A996" s="376"/>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c r="AA996" s="348"/>
      <c r="AB996" s="348"/>
      <c r="AC996" s="348"/>
      <c r="AD996" s="348"/>
      <c r="AE996" s="348"/>
    </row>
    <row r="997">
      <c r="A997" s="376"/>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c r="AA997" s="348"/>
      <c r="AB997" s="348"/>
      <c r="AC997" s="348"/>
      <c r="AD997" s="348"/>
      <c r="AE997" s="348"/>
    </row>
    <row r="998">
      <c r="A998" s="376"/>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c r="AA998" s="348"/>
      <c r="AB998" s="348"/>
      <c r="AC998" s="348"/>
      <c r="AD998" s="348"/>
      <c r="AE998" s="348"/>
    </row>
    <row r="999">
      <c r="A999" s="376"/>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c r="AA999" s="348"/>
      <c r="AB999" s="348"/>
      <c r="AC999" s="348"/>
      <c r="AD999" s="348"/>
      <c r="AE999" s="348"/>
    </row>
    <row r="1000">
      <c r="A1000" s="376"/>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c r="AA1000" s="348"/>
      <c r="AB1000" s="348"/>
      <c r="AC1000" s="348"/>
      <c r="AD1000" s="348"/>
      <c r="AE1000" s="348"/>
    </row>
    <row r="1001">
      <c r="A1001" s="376"/>
      <c r="B1001" s="348"/>
      <c r="C1001" s="348"/>
      <c r="D1001" s="348"/>
      <c r="E1001" s="348"/>
      <c r="F1001" s="348"/>
      <c r="G1001" s="348"/>
      <c r="H1001" s="348"/>
      <c r="I1001" s="348"/>
      <c r="J1001" s="348"/>
      <c r="K1001" s="348"/>
      <c r="L1001" s="348"/>
      <c r="M1001" s="348"/>
      <c r="N1001" s="348"/>
      <c r="O1001" s="348"/>
      <c r="P1001" s="348"/>
      <c r="Q1001" s="348"/>
      <c r="R1001" s="348"/>
      <c r="S1001" s="348"/>
      <c r="T1001" s="348"/>
      <c r="U1001" s="348"/>
      <c r="V1001" s="348"/>
      <c r="W1001" s="348"/>
      <c r="X1001" s="348"/>
      <c r="Y1001" s="348"/>
      <c r="Z1001" s="348"/>
      <c r="AA1001" s="348"/>
      <c r="AB1001" s="348"/>
      <c r="AC1001" s="348"/>
      <c r="AD1001" s="348"/>
      <c r="AE1001" s="348"/>
    </row>
    <row r="1002">
      <c r="A1002" s="376"/>
      <c r="B1002" s="348"/>
      <c r="C1002" s="348"/>
      <c r="D1002" s="348"/>
      <c r="E1002" s="348"/>
      <c r="F1002" s="348"/>
      <c r="G1002" s="348"/>
      <c r="H1002" s="348"/>
      <c r="I1002" s="348"/>
      <c r="J1002" s="348"/>
      <c r="K1002" s="348"/>
      <c r="L1002" s="348"/>
      <c r="M1002" s="348"/>
      <c r="N1002" s="348"/>
      <c r="O1002" s="348"/>
      <c r="P1002" s="348"/>
      <c r="Q1002" s="348"/>
      <c r="R1002" s="348"/>
      <c r="S1002" s="348"/>
      <c r="T1002" s="348"/>
      <c r="U1002" s="348"/>
      <c r="V1002" s="348"/>
      <c r="W1002" s="348"/>
      <c r="X1002" s="348"/>
      <c r="Y1002" s="348"/>
      <c r="Z1002" s="348"/>
      <c r="AA1002" s="348"/>
      <c r="AB1002" s="348"/>
      <c r="AC1002" s="348"/>
      <c r="AD1002" s="348"/>
      <c r="AE1002" s="348"/>
    </row>
    <row r="1003">
      <c r="A1003" s="376"/>
      <c r="B1003" s="348"/>
      <c r="C1003" s="348"/>
      <c r="D1003" s="348"/>
      <c r="E1003" s="348"/>
      <c r="F1003" s="348"/>
      <c r="G1003" s="348"/>
      <c r="H1003" s="348"/>
      <c r="I1003" s="348"/>
      <c r="J1003" s="348"/>
      <c r="K1003" s="348"/>
      <c r="L1003" s="348"/>
      <c r="M1003" s="348"/>
      <c r="N1003" s="348"/>
      <c r="O1003" s="348"/>
      <c r="P1003" s="348"/>
      <c r="Q1003" s="348"/>
      <c r="R1003" s="348"/>
      <c r="S1003" s="348"/>
      <c r="T1003" s="348"/>
      <c r="U1003" s="348"/>
      <c r="V1003" s="348"/>
      <c r="W1003" s="348"/>
      <c r="X1003" s="348"/>
      <c r="Y1003" s="348"/>
      <c r="Z1003" s="348"/>
      <c r="AA1003" s="348"/>
      <c r="AB1003" s="348"/>
      <c r="AC1003" s="348"/>
      <c r="AD1003" s="348"/>
      <c r="AE1003" s="348"/>
    </row>
    <row r="1004">
      <c r="A1004" s="376"/>
      <c r="B1004" s="348"/>
      <c r="C1004" s="348"/>
      <c r="D1004" s="348"/>
      <c r="E1004" s="348"/>
      <c r="F1004" s="348"/>
      <c r="G1004" s="348"/>
      <c r="H1004" s="348"/>
      <c r="I1004" s="348"/>
      <c r="J1004" s="348"/>
      <c r="K1004" s="348"/>
      <c r="L1004" s="348"/>
      <c r="M1004" s="348"/>
      <c r="N1004" s="348"/>
      <c r="O1004" s="348"/>
      <c r="P1004" s="348"/>
      <c r="Q1004" s="348"/>
      <c r="R1004" s="348"/>
      <c r="S1004" s="348"/>
      <c r="T1004" s="348"/>
      <c r="U1004" s="348"/>
      <c r="V1004" s="348"/>
      <c r="W1004" s="348"/>
      <c r="X1004" s="348"/>
      <c r="Y1004" s="348"/>
      <c r="Z1004" s="348"/>
      <c r="AA1004" s="348"/>
      <c r="AB1004" s="348"/>
      <c r="AC1004" s="348"/>
      <c r="AD1004" s="348"/>
      <c r="AE1004" s="348"/>
    </row>
    <row r="1005">
      <c r="A1005" s="376"/>
      <c r="B1005" s="348"/>
      <c r="C1005" s="348"/>
      <c r="D1005" s="348"/>
      <c r="E1005" s="348"/>
      <c r="F1005" s="348"/>
      <c r="G1005" s="348"/>
      <c r="H1005" s="348"/>
      <c r="I1005" s="348"/>
      <c r="J1005" s="348"/>
      <c r="K1005" s="348"/>
      <c r="L1005" s="348"/>
      <c r="M1005" s="348"/>
      <c r="N1005" s="348"/>
      <c r="O1005" s="348"/>
      <c r="P1005" s="348"/>
      <c r="Q1005" s="348"/>
      <c r="R1005" s="348"/>
      <c r="S1005" s="348"/>
      <c r="T1005" s="348"/>
      <c r="U1005" s="348"/>
      <c r="V1005" s="348"/>
      <c r="W1005" s="348"/>
      <c r="X1005" s="348"/>
      <c r="Y1005" s="348"/>
      <c r="Z1005" s="348"/>
      <c r="AA1005" s="348"/>
      <c r="AB1005" s="348"/>
      <c r="AC1005" s="348"/>
      <c r="AD1005" s="348"/>
      <c r="AE1005" s="348"/>
    </row>
    <row r="1006">
      <c r="A1006" s="376"/>
      <c r="B1006" s="348"/>
      <c r="C1006" s="348"/>
      <c r="D1006" s="348"/>
      <c r="E1006" s="348"/>
      <c r="F1006" s="348"/>
      <c r="G1006" s="348"/>
      <c r="H1006" s="348"/>
      <c r="I1006" s="348"/>
      <c r="J1006" s="348"/>
      <c r="K1006" s="348"/>
      <c r="L1006" s="348"/>
      <c r="M1006" s="348"/>
      <c r="N1006" s="348"/>
      <c r="O1006" s="348"/>
      <c r="P1006" s="348"/>
      <c r="Q1006" s="348"/>
      <c r="R1006" s="348"/>
      <c r="S1006" s="348"/>
      <c r="T1006" s="348"/>
      <c r="U1006" s="348"/>
      <c r="V1006" s="348"/>
      <c r="W1006" s="348"/>
      <c r="X1006" s="348"/>
      <c r="Y1006" s="348"/>
      <c r="Z1006" s="348"/>
      <c r="AA1006" s="348"/>
      <c r="AB1006" s="348"/>
      <c r="AC1006" s="348"/>
      <c r="AD1006" s="348"/>
      <c r="AE1006" s="348"/>
    </row>
    <row r="1007">
      <c r="A1007" s="376"/>
      <c r="B1007" s="348"/>
      <c r="C1007" s="348"/>
      <c r="D1007" s="348"/>
      <c r="E1007" s="348"/>
      <c r="F1007" s="348"/>
      <c r="G1007" s="348"/>
      <c r="H1007" s="348"/>
      <c r="I1007" s="348"/>
      <c r="J1007" s="348"/>
      <c r="K1007" s="348"/>
      <c r="L1007" s="348"/>
      <c r="M1007" s="348"/>
      <c r="N1007" s="348"/>
      <c r="O1007" s="348"/>
      <c r="P1007" s="348"/>
      <c r="Q1007" s="348"/>
      <c r="R1007" s="348"/>
      <c r="S1007" s="348"/>
      <c r="T1007" s="348"/>
      <c r="U1007" s="348"/>
      <c r="V1007" s="348"/>
      <c r="W1007" s="348"/>
      <c r="X1007" s="348"/>
      <c r="Y1007" s="348"/>
      <c r="Z1007" s="348"/>
      <c r="AA1007" s="348"/>
      <c r="AB1007" s="348"/>
      <c r="AC1007" s="348"/>
      <c r="AD1007" s="348"/>
      <c r="AE1007" s="348"/>
    </row>
    <row r="1008">
      <c r="A1008" s="376"/>
      <c r="B1008" s="348"/>
      <c r="C1008" s="348"/>
      <c r="D1008" s="348"/>
      <c r="E1008" s="348"/>
      <c r="F1008" s="348"/>
      <c r="G1008" s="348"/>
      <c r="H1008" s="348"/>
      <c r="I1008" s="348"/>
      <c r="J1008" s="348"/>
      <c r="K1008" s="348"/>
      <c r="L1008" s="348"/>
      <c r="M1008" s="348"/>
      <c r="N1008" s="348"/>
      <c r="O1008" s="348"/>
      <c r="P1008" s="348"/>
      <c r="Q1008" s="348"/>
      <c r="R1008" s="348"/>
      <c r="S1008" s="348"/>
      <c r="T1008" s="348"/>
      <c r="U1008" s="348"/>
      <c r="V1008" s="348"/>
      <c r="W1008" s="348"/>
      <c r="X1008" s="348"/>
      <c r="Y1008" s="348"/>
      <c r="Z1008" s="348"/>
      <c r="AA1008" s="348"/>
      <c r="AB1008" s="348"/>
      <c r="AC1008" s="348"/>
      <c r="AD1008" s="348"/>
      <c r="AE1008" s="348"/>
    </row>
    <row r="1009">
      <c r="A1009" s="376"/>
      <c r="B1009" s="348"/>
      <c r="C1009" s="348"/>
      <c r="D1009" s="348"/>
      <c r="E1009" s="348"/>
      <c r="F1009" s="348"/>
      <c r="G1009" s="348"/>
      <c r="H1009" s="348"/>
      <c r="I1009" s="348"/>
      <c r="J1009" s="348"/>
      <c r="K1009" s="348"/>
      <c r="L1009" s="348"/>
      <c r="M1009" s="348"/>
      <c r="N1009" s="348"/>
      <c r="O1009" s="348"/>
      <c r="P1009" s="348"/>
      <c r="Q1009" s="348"/>
      <c r="R1009" s="348"/>
      <c r="S1009" s="348"/>
      <c r="T1009" s="348"/>
      <c r="U1009" s="348"/>
      <c r="V1009" s="348"/>
      <c r="W1009" s="348"/>
      <c r="X1009" s="348"/>
      <c r="Y1009" s="348"/>
      <c r="Z1009" s="348"/>
      <c r="AA1009" s="348"/>
      <c r="AB1009" s="348"/>
      <c r="AC1009" s="348"/>
      <c r="AD1009" s="348"/>
      <c r="AE1009" s="348"/>
    </row>
    <row r="1010">
      <c r="A1010" s="376"/>
      <c r="B1010" s="348"/>
      <c r="C1010" s="348"/>
      <c r="D1010" s="348"/>
      <c r="E1010" s="348"/>
      <c r="F1010" s="348"/>
      <c r="G1010" s="348"/>
      <c r="H1010" s="348"/>
      <c r="I1010" s="348"/>
      <c r="J1010" s="348"/>
      <c r="K1010" s="348"/>
      <c r="L1010" s="348"/>
      <c r="M1010" s="348"/>
      <c r="N1010" s="348"/>
      <c r="O1010" s="348"/>
      <c r="P1010" s="348"/>
      <c r="Q1010" s="348"/>
      <c r="R1010" s="348"/>
      <c r="S1010" s="348"/>
      <c r="T1010" s="348"/>
      <c r="U1010" s="348"/>
      <c r="V1010" s="348"/>
      <c r="W1010" s="348"/>
      <c r="X1010" s="348"/>
      <c r="Y1010" s="348"/>
      <c r="Z1010" s="348"/>
      <c r="AA1010" s="348"/>
      <c r="AB1010" s="348"/>
      <c r="AC1010" s="348"/>
      <c r="AD1010" s="348"/>
      <c r="AE1010" s="348"/>
    </row>
    <row r="1011">
      <c r="A1011" s="376"/>
      <c r="B1011" s="348"/>
      <c r="C1011" s="348"/>
      <c r="D1011" s="348"/>
      <c r="E1011" s="348"/>
      <c r="F1011" s="348"/>
      <c r="G1011" s="348"/>
      <c r="H1011" s="348"/>
      <c r="I1011" s="348"/>
      <c r="J1011" s="348"/>
      <c r="K1011" s="348"/>
      <c r="L1011" s="348"/>
      <c r="M1011" s="348"/>
      <c r="N1011" s="348"/>
      <c r="O1011" s="348"/>
      <c r="P1011" s="348"/>
      <c r="Q1011" s="348"/>
      <c r="R1011" s="348"/>
      <c r="S1011" s="348"/>
      <c r="T1011" s="348"/>
      <c r="U1011" s="348"/>
      <c r="V1011" s="348"/>
      <c r="W1011" s="348"/>
      <c r="X1011" s="348"/>
      <c r="Y1011" s="348"/>
      <c r="Z1011" s="348"/>
      <c r="AA1011" s="348"/>
      <c r="AB1011" s="348"/>
      <c r="AC1011" s="348"/>
      <c r="AD1011" s="348"/>
      <c r="AE1011" s="348"/>
    </row>
    <row r="1012">
      <c r="A1012" s="376"/>
      <c r="B1012" s="348"/>
      <c r="C1012" s="348"/>
      <c r="D1012" s="348"/>
      <c r="E1012" s="348"/>
      <c r="F1012" s="348"/>
      <c r="G1012" s="348"/>
      <c r="H1012" s="348"/>
      <c r="I1012" s="348"/>
      <c r="J1012" s="348"/>
      <c r="K1012" s="348"/>
      <c r="L1012" s="348"/>
      <c r="M1012" s="348"/>
      <c r="N1012" s="348"/>
      <c r="O1012" s="348"/>
      <c r="P1012" s="348"/>
      <c r="Q1012" s="348"/>
      <c r="R1012" s="348"/>
      <c r="S1012" s="348"/>
      <c r="T1012" s="348"/>
      <c r="U1012" s="348"/>
      <c r="V1012" s="348"/>
      <c r="W1012" s="348"/>
      <c r="X1012" s="348"/>
      <c r="Y1012" s="348"/>
      <c r="Z1012" s="348"/>
      <c r="AA1012" s="348"/>
      <c r="AB1012" s="348"/>
      <c r="AC1012" s="348"/>
      <c r="AD1012" s="348"/>
      <c r="AE1012" s="348"/>
    </row>
    <row r="1013">
      <c r="A1013" s="376"/>
      <c r="B1013" s="348"/>
      <c r="C1013" s="348"/>
      <c r="D1013" s="348"/>
      <c r="E1013" s="348"/>
      <c r="F1013" s="348"/>
      <c r="G1013" s="348"/>
      <c r="H1013" s="348"/>
      <c r="I1013" s="348"/>
      <c r="J1013" s="348"/>
      <c r="K1013" s="348"/>
      <c r="L1013" s="348"/>
      <c r="M1013" s="348"/>
      <c r="N1013" s="348"/>
      <c r="O1013" s="348"/>
      <c r="P1013" s="348"/>
      <c r="Q1013" s="348"/>
      <c r="R1013" s="348"/>
      <c r="S1013" s="348"/>
      <c r="T1013" s="348"/>
      <c r="U1013" s="348"/>
      <c r="V1013" s="348"/>
      <c r="W1013" s="348"/>
      <c r="X1013" s="348"/>
      <c r="Y1013" s="348"/>
      <c r="Z1013" s="348"/>
      <c r="AA1013" s="348"/>
      <c r="AB1013" s="348"/>
      <c r="AC1013" s="348"/>
      <c r="AD1013" s="348"/>
      <c r="AE1013" s="348"/>
    </row>
    <row r="1014">
      <c r="A1014" s="376"/>
      <c r="B1014" s="348"/>
      <c r="C1014" s="348"/>
      <c r="D1014" s="348"/>
      <c r="E1014" s="348"/>
      <c r="F1014" s="348"/>
      <c r="G1014" s="348"/>
      <c r="H1014" s="348"/>
      <c r="I1014" s="348"/>
      <c r="J1014" s="348"/>
      <c r="K1014" s="348"/>
      <c r="L1014" s="348"/>
      <c r="M1014" s="348"/>
      <c r="N1014" s="348"/>
      <c r="O1014" s="348"/>
      <c r="P1014" s="348"/>
      <c r="Q1014" s="348"/>
      <c r="R1014" s="348"/>
      <c r="S1014" s="348"/>
      <c r="T1014" s="348"/>
      <c r="U1014" s="348"/>
      <c r="V1014" s="348"/>
      <c r="W1014" s="348"/>
      <c r="X1014" s="348"/>
      <c r="Y1014" s="348"/>
      <c r="Z1014" s="348"/>
      <c r="AA1014" s="348"/>
      <c r="AB1014" s="348"/>
      <c r="AC1014" s="348"/>
      <c r="AD1014" s="348"/>
      <c r="AE1014" s="348"/>
    </row>
    <row r="1015">
      <c r="A1015" s="376"/>
      <c r="B1015" s="348"/>
      <c r="C1015" s="348"/>
      <c r="D1015" s="348"/>
      <c r="E1015" s="348"/>
      <c r="F1015" s="348"/>
      <c r="G1015" s="348"/>
      <c r="H1015" s="348"/>
      <c r="I1015" s="348"/>
      <c r="J1015" s="348"/>
      <c r="K1015" s="348"/>
      <c r="L1015" s="348"/>
      <c r="M1015" s="348"/>
      <c r="N1015" s="348"/>
      <c r="O1015" s="348"/>
      <c r="P1015" s="348"/>
      <c r="Q1015" s="348"/>
      <c r="R1015" s="348"/>
      <c r="S1015" s="348"/>
      <c r="T1015" s="348"/>
      <c r="U1015" s="348"/>
      <c r="V1015" s="348"/>
      <c r="W1015" s="348"/>
      <c r="X1015" s="348"/>
      <c r="Y1015" s="348"/>
      <c r="Z1015" s="348"/>
      <c r="AA1015" s="348"/>
      <c r="AB1015" s="348"/>
      <c r="AC1015" s="348"/>
      <c r="AD1015" s="348"/>
      <c r="AE1015" s="348"/>
    </row>
    <row r="1016">
      <c r="A1016" s="376"/>
      <c r="B1016" s="348"/>
      <c r="C1016" s="348"/>
      <c r="D1016" s="348"/>
      <c r="E1016" s="348"/>
      <c r="F1016" s="348"/>
      <c r="G1016" s="348"/>
      <c r="H1016" s="348"/>
      <c r="I1016" s="348"/>
      <c r="J1016" s="348"/>
      <c r="K1016" s="348"/>
      <c r="L1016" s="348"/>
      <c r="M1016" s="348"/>
      <c r="N1016" s="348"/>
      <c r="O1016" s="348"/>
      <c r="P1016" s="348"/>
      <c r="Q1016" s="348"/>
      <c r="R1016" s="348"/>
      <c r="S1016" s="348"/>
      <c r="T1016" s="348"/>
      <c r="U1016" s="348"/>
      <c r="V1016" s="348"/>
      <c r="W1016" s="348"/>
      <c r="X1016" s="348"/>
      <c r="Y1016" s="348"/>
      <c r="Z1016" s="348"/>
      <c r="AA1016" s="348"/>
      <c r="AB1016" s="348"/>
      <c r="AC1016" s="348"/>
      <c r="AD1016" s="348"/>
      <c r="AE1016" s="348"/>
    </row>
    <row r="1017">
      <c r="A1017" s="376"/>
      <c r="B1017" s="348"/>
      <c r="C1017" s="348"/>
      <c r="D1017" s="348"/>
      <c r="E1017" s="348"/>
      <c r="F1017" s="348"/>
      <c r="G1017" s="348"/>
      <c r="H1017" s="348"/>
      <c r="I1017" s="348"/>
      <c r="J1017" s="348"/>
      <c r="K1017" s="348"/>
      <c r="L1017" s="348"/>
      <c r="M1017" s="348"/>
      <c r="N1017" s="348"/>
      <c r="O1017" s="348"/>
      <c r="P1017" s="348"/>
      <c r="Q1017" s="348"/>
      <c r="R1017" s="348"/>
      <c r="S1017" s="348"/>
      <c r="T1017" s="348"/>
      <c r="U1017" s="348"/>
      <c r="V1017" s="348"/>
      <c r="W1017" s="348"/>
      <c r="X1017" s="348"/>
      <c r="Y1017" s="348"/>
      <c r="Z1017" s="348"/>
      <c r="AA1017" s="348"/>
      <c r="AB1017" s="348"/>
      <c r="AC1017" s="348"/>
      <c r="AD1017" s="348"/>
      <c r="AE1017" s="348"/>
    </row>
    <row r="1018">
      <c r="A1018" s="376"/>
      <c r="B1018" s="348"/>
      <c r="C1018" s="348"/>
      <c r="D1018" s="348"/>
      <c r="E1018" s="348"/>
      <c r="F1018" s="348"/>
      <c r="G1018" s="348"/>
      <c r="H1018" s="348"/>
      <c r="I1018" s="348"/>
      <c r="J1018" s="348"/>
      <c r="K1018" s="348"/>
      <c r="L1018" s="348"/>
      <c r="M1018" s="348"/>
      <c r="N1018" s="348"/>
      <c r="O1018" s="348"/>
      <c r="P1018" s="348"/>
      <c r="Q1018" s="348"/>
      <c r="R1018" s="348"/>
      <c r="S1018" s="348"/>
      <c r="T1018" s="348"/>
      <c r="U1018" s="348"/>
      <c r="V1018" s="348"/>
      <c r="W1018" s="348"/>
      <c r="X1018" s="348"/>
      <c r="Y1018" s="348"/>
      <c r="Z1018" s="348"/>
      <c r="AA1018" s="348"/>
      <c r="AB1018" s="348"/>
      <c r="AC1018" s="348"/>
      <c r="AD1018" s="348"/>
      <c r="AE1018" s="348"/>
    </row>
    <row r="1019">
      <c r="A1019" s="376"/>
      <c r="B1019" s="348"/>
      <c r="C1019" s="348"/>
      <c r="D1019" s="348"/>
      <c r="E1019" s="348"/>
      <c r="F1019" s="348"/>
      <c r="G1019" s="348"/>
      <c r="H1019" s="348"/>
      <c r="I1019" s="348"/>
      <c r="J1019" s="348"/>
      <c r="K1019" s="348"/>
      <c r="L1019" s="348"/>
      <c r="M1019" s="348"/>
      <c r="N1019" s="348"/>
      <c r="O1019" s="348"/>
      <c r="P1019" s="348"/>
      <c r="Q1019" s="348"/>
      <c r="R1019" s="348"/>
      <c r="S1019" s="348"/>
      <c r="T1019" s="348"/>
      <c r="U1019" s="348"/>
      <c r="V1019" s="348"/>
      <c r="W1019" s="348"/>
      <c r="X1019" s="348"/>
      <c r="Y1019" s="348"/>
      <c r="Z1019" s="348"/>
      <c r="AA1019" s="348"/>
      <c r="AB1019" s="348"/>
      <c r="AC1019" s="348"/>
      <c r="AD1019" s="348"/>
      <c r="AE1019" s="348"/>
    </row>
    <row r="1020">
      <c r="A1020" s="376"/>
      <c r="B1020" s="348"/>
      <c r="C1020" s="348"/>
      <c r="D1020" s="348"/>
      <c r="E1020" s="348"/>
      <c r="F1020" s="348"/>
      <c r="G1020" s="348"/>
      <c r="H1020" s="348"/>
      <c r="I1020" s="348"/>
      <c r="J1020" s="348"/>
      <c r="K1020" s="348"/>
      <c r="L1020" s="348"/>
      <c r="M1020" s="348"/>
      <c r="N1020" s="348"/>
      <c r="O1020" s="348"/>
      <c r="P1020" s="348"/>
      <c r="Q1020" s="348"/>
      <c r="R1020" s="348"/>
      <c r="S1020" s="348"/>
      <c r="T1020" s="348"/>
      <c r="U1020" s="348"/>
      <c r="V1020" s="348"/>
      <c r="W1020" s="348"/>
      <c r="X1020" s="348"/>
      <c r="Y1020" s="348"/>
      <c r="Z1020" s="348"/>
      <c r="AA1020" s="348"/>
      <c r="AB1020" s="348"/>
      <c r="AC1020" s="348"/>
      <c r="AD1020" s="348"/>
      <c r="AE1020" s="348"/>
    </row>
    <row r="1021">
      <c r="A1021" s="376"/>
      <c r="B1021" s="348"/>
      <c r="C1021" s="348"/>
      <c r="D1021" s="348"/>
      <c r="E1021" s="348"/>
      <c r="F1021" s="348"/>
      <c r="G1021" s="348"/>
      <c r="H1021" s="348"/>
      <c r="I1021" s="348"/>
      <c r="J1021" s="348"/>
      <c r="K1021" s="348"/>
      <c r="L1021" s="348"/>
      <c r="M1021" s="348"/>
      <c r="N1021" s="348"/>
      <c r="O1021" s="348"/>
      <c r="P1021" s="348"/>
      <c r="Q1021" s="348"/>
      <c r="R1021" s="348"/>
      <c r="S1021" s="348"/>
      <c r="T1021" s="348"/>
      <c r="U1021" s="348"/>
      <c r="V1021" s="348"/>
      <c r="W1021" s="348"/>
      <c r="X1021" s="348"/>
      <c r="Y1021" s="348"/>
      <c r="Z1021" s="348"/>
      <c r="AA1021" s="348"/>
      <c r="AB1021" s="348"/>
      <c r="AC1021" s="348"/>
      <c r="AD1021" s="348"/>
      <c r="AE1021" s="348"/>
    </row>
    <row r="1022">
      <c r="A1022" s="376"/>
      <c r="B1022" s="348"/>
      <c r="C1022" s="348"/>
      <c r="D1022" s="348"/>
      <c r="E1022" s="348"/>
      <c r="F1022" s="348"/>
      <c r="G1022" s="348"/>
      <c r="H1022" s="348"/>
      <c r="I1022" s="348"/>
      <c r="J1022" s="348"/>
      <c r="K1022" s="348"/>
      <c r="L1022" s="348"/>
      <c r="M1022" s="348"/>
      <c r="N1022" s="348"/>
      <c r="O1022" s="348"/>
      <c r="P1022" s="348"/>
      <c r="Q1022" s="348"/>
      <c r="R1022" s="348"/>
      <c r="S1022" s="348"/>
      <c r="T1022" s="348"/>
      <c r="U1022" s="348"/>
      <c r="V1022" s="348"/>
      <c r="W1022" s="348"/>
      <c r="X1022" s="348"/>
      <c r="Y1022" s="348"/>
      <c r="Z1022" s="348"/>
      <c r="AA1022" s="348"/>
      <c r="AB1022" s="348"/>
      <c r="AC1022" s="348"/>
      <c r="AD1022" s="348"/>
      <c r="AE1022" s="348"/>
    </row>
    <row r="1023">
      <c r="A1023" s="376"/>
      <c r="B1023" s="348"/>
      <c r="C1023" s="348"/>
      <c r="D1023" s="348"/>
      <c r="E1023" s="348"/>
      <c r="F1023" s="348"/>
      <c r="G1023" s="348"/>
      <c r="H1023" s="348"/>
      <c r="I1023" s="348"/>
      <c r="J1023" s="348"/>
      <c r="K1023" s="348"/>
      <c r="L1023" s="348"/>
      <c r="M1023" s="348"/>
      <c r="N1023" s="348"/>
      <c r="O1023" s="348"/>
      <c r="P1023" s="348"/>
      <c r="Q1023" s="348"/>
      <c r="R1023" s="348"/>
      <c r="S1023" s="348"/>
      <c r="T1023" s="348"/>
      <c r="U1023" s="348"/>
      <c r="V1023" s="348"/>
      <c r="W1023" s="348"/>
      <c r="X1023" s="348"/>
      <c r="Y1023" s="348"/>
      <c r="Z1023" s="348"/>
      <c r="AA1023" s="348"/>
      <c r="AB1023" s="348"/>
      <c r="AC1023" s="348"/>
      <c r="AD1023" s="348"/>
      <c r="AE1023" s="348"/>
    </row>
    <row r="1024">
      <c r="A1024" s="376"/>
      <c r="B1024" s="348"/>
      <c r="C1024" s="348"/>
      <c r="D1024" s="348"/>
      <c r="E1024" s="348"/>
      <c r="F1024" s="348"/>
      <c r="G1024" s="348"/>
      <c r="H1024" s="348"/>
      <c r="I1024" s="348"/>
      <c r="J1024" s="348"/>
      <c r="K1024" s="348"/>
      <c r="L1024" s="348"/>
      <c r="M1024" s="348"/>
      <c r="N1024" s="348"/>
      <c r="O1024" s="348"/>
      <c r="P1024" s="348"/>
      <c r="Q1024" s="348"/>
      <c r="R1024" s="348"/>
      <c r="S1024" s="348"/>
      <c r="T1024" s="348"/>
      <c r="U1024" s="348"/>
      <c r="V1024" s="348"/>
      <c r="W1024" s="348"/>
      <c r="X1024" s="348"/>
      <c r="Y1024" s="348"/>
      <c r="Z1024" s="348"/>
      <c r="AA1024" s="348"/>
      <c r="AB1024" s="348"/>
      <c r="AC1024" s="348"/>
      <c r="AD1024" s="348"/>
      <c r="AE1024" s="348"/>
    </row>
    <row r="1025">
      <c r="A1025" s="376"/>
      <c r="B1025" s="348"/>
      <c r="C1025" s="348"/>
      <c r="D1025" s="348"/>
      <c r="E1025" s="348"/>
      <c r="F1025" s="348"/>
      <c r="G1025" s="348"/>
      <c r="H1025" s="348"/>
      <c r="I1025" s="348"/>
      <c r="J1025" s="348"/>
      <c r="K1025" s="348"/>
      <c r="L1025" s="348"/>
      <c r="M1025" s="348"/>
      <c r="N1025" s="348"/>
      <c r="O1025" s="348"/>
      <c r="P1025" s="348"/>
      <c r="Q1025" s="348"/>
      <c r="R1025" s="348"/>
      <c r="S1025" s="348"/>
      <c r="T1025" s="348"/>
      <c r="U1025" s="348"/>
      <c r="V1025" s="348"/>
      <c r="W1025" s="348"/>
      <c r="X1025" s="348"/>
      <c r="Y1025" s="348"/>
      <c r="Z1025" s="348"/>
      <c r="AA1025" s="348"/>
      <c r="AB1025" s="348"/>
      <c r="AC1025" s="348"/>
      <c r="AD1025" s="348"/>
      <c r="AE1025" s="348"/>
    </row>
    <row r="1026">
      <c r="A1026" s="376"/>
      <c r="B1026" s="348"/>
      <c r="C1026" s="348"/>
      <c r="D1026" s="348"/>
      <c r="E1026" s="348"/>
      <c r="F1026" s="348"/>
      <c r="G1026" s="348"/>
      <c r="H1026" s="348"/>
      <c r="I1026" s="348"/>
      <c r="J1026" s="348"/>
      <c r="K1026" s="348"/>
      <c r="L1026" s="348"/>
      <c r="M1026" s="348"/>
      <c r="N1026" s="348"/>
      <c r="O1026" s="348"/>
      <c r="P1026" s="348"/>
      <c r="Q1026" s="348"/>
      <c r="R1026" s="348"/>
      <c r="S1026" s="348"/>
      <c r="T1026" s="348"/>
      <c r="U1026" s="348"/>
      <c r="V1026" s="348"/>
      <c r="W1026" s="348"/>
      <c r="X1026" s="348"/>
      <c r="Y1026" s="348"/>
      <c r="Z1026" s="348"/>
      <c r="AA1026" s="348"/>
      <c r="AB1026" s="348"/>
      <c r="AC1026" s="348"/>
      <c r="AD1026" s="348"/>
      <c r="AE1026" s="348"/>
    </row>
    <row r="1027">
      <c r="A1027" s="376"/>
      <c r="B1027" s="348"/>
      <c r="C1027" s="348"/>
      <c r="D1027" s="348"/>
      <c r="E1027" s="348"/>
      <c r="F1027" s="348"/>
      <c r="G1027" s="348"/>
      <c r="H1027" s="348"/>
      <c r="I1027" s="348"/>
      <c r="J1027" s="348"/>
      <c r="K1027" s="348"/>
      <c r="L1027" s="348"/>
      <c r="M1027" s="348"/>
      <c r="N1027" s="348"/>
      <c r="O1027" s="348"/>
      <c r="P1027" s="348"/>
      <c r="Q1027" s="348"/>
      <c r="R1027" s="348"/>
      <c r="S1027" s="348"/>
      <c r="T1027" s="348"/>
      <c r="U1027" s="348"/>
      <c r="V1027" s="348"/>
      <c r="W1027" s="348"/>
      <c r="X1027" s="348"/>
      <c r="Y1027" s="348"/>
      <c r="Z1027" s="348"/>
      <c r="AA1027" s="348"/>
      <c r="AB1027" s="348"/>
      <c r="AC1027" s="348"/>
      <c r="AD1027" s="348"/>
      <c r="AE1027" s="348"/>
    </row>
    <row r="1028">
      <c r="A1028" s="376"/>
      <c r="B1028" s="348"/>
      <c r="C1028" s="348"/>
      <c r="D1028" s="348"/>
      <c r="E1028" s="348"/>
      <c r="F1028" s="348"/>
      <c r="G1028" s="348"/>
      <c r="H1028" s="348"/>
      <c r="I1028" s="348"/>
      <c r="J1028" s="348"/>
      <c r="K1028" s="348"/>
      <c r="L1028" s="348"/>
      <c r="M1028" s="348"/>
      <c r="N1028" s="348"/>
      <c r="O1028" s="348"/>
      <c r="P1028" s="348"/>
      <c r="Q1028" s="348"/>
      <c r="R1028" s="348"/>
      <c r="S1028" s="348"/>
      <c r="T1028" s="348"/>
      <c r="U1028" s="348"/>
      <c r="V1028" s="348"/>
      <c r="W1028" s="348"/>
      <c r="X1028" s="348"/>
      <c r="Y1028" s="348"/>
      <c r="Z1028" s="348"/>
      <c r="AA1028" s="348"/>
      <c r="AB1028" s="348"/>
      <c r="AC1028" s="348"/>
      <c r="AD1028" s="348"/>
      <c r="AE1028" s="348"/>
    </row>
    <row r="1029">
      <c r="A1029" s="376"/>
      <c r="B1029" s="348"/>
      <c r="C1029" s="348"/>
      <c r="D1029" s="348"/>
      <c r="E1029" s="348"/>
      <c r="F1029" s="348"/>
      <c r="G1029" s="348"/>
      <c r="H1029" s="348"/>
      <c r="I1029" s="348"/>
      <c r="J1029" s="348"/>
      <c r="K1029" s="348"/>
      <c r="L1029" s="348"/>
      <c r="M1029" s="348"/>
      <c r="N1029" s="348"/>
      <c r="O1029" s="348"/>
      <c r="P1029" s="348"/>
      <c r="Q1029" s="348"/>
      <c r="R1029" s="348"/>
      <c r="S1029" s="348"/>
      <c r="T1029" s="348"/>
      <c r="U1029" s="348"/>
      <c r="V1029" s="348"/>
      <c r="W1029" s="348"/>
      <c r="X1029" s="348"/>
      <c r="Y1029" s="348"/>
      <c r="Z1029" s="348"/>
      <c r="AA1029" s="348"/>
      <c r="AB1029" s="348"/>
      <c r="AC1029" s="348"/>
      <c r="AD1029" s="348"/>
      <c r="AE1029" s="348"/>
    </row>
    <row r="1030">
      <c r="A1030" s="376"/>
      <c r="B1030" s="348"/>
      <c r="C1030" s="348"/>
      <c r="D1030" s="348"/>
      <c r="E1030" s="348"/>
      <c r="F1030" s="348"/>
      <c r="G1030" s="348"/>
      <c r="H1030" s="348"/>
      <c r="I1030" s="348"/>
      <c r="J1030" s="348"/>
      <c r="K1030" s="348"/>
      <c r="L1030" s="348"/>
      <c r="M1030" s="348"/>
      <c r="N1030" s="348"/>
      <c r="O1030" s="348"/>
      <c r="P1030" s="348"/>
      <c r="Q1030" s="348"/>
      <c r="R1030" s="348"/>
      <c r="S1030" s="348"/>
      <c r="T1030" s="348"/>
      <c r="U1030" s="348"/>
      <c r="V1030" s="348"/>
      <c r="W1030" s="348"/>
      <c r="X1030" s="348"/>
      <c r="Y1030" s="348"/>
      <c r="Z1030" s="348"/>
      <c r="AA1030" s="348"/>
      <c r="AB1030" s="348"/>
      <c r="AC1030" s="348"/>
      <c r="AD1030" s="348"/>
      <c r="AE1030" s="348"/>
    </row>
    <row r="1031">
      <c r="A1031" s="376"/>
      <c r="B1031" s="348"/>
      <c r="C1031" s="348"/>
      <c r="D1031" s="348"/>
      <c r="E1031" s="348"/>
      <c r="F1031" s="348"/>
      <c r="G1031" s="348"/>
      <c r="H1031" s="348"/>
      <c r="I1031" s="348"/>
      <c r="J1031" s="348"/>
      <c r="K1031" s="348"/>
      <c r="L1031" s="348"/>
      <c r="M1031" s="348"/>
      <c r="N1031" s="348"/>
      <c r="O1031" s="348"/>
      <c r="P1031" s="348"/>
      <c r="Q1031" s="348"/>
      <c r="R1031" s="348"/>
      <c r="S1031" s="348"/>
      <c r="T1031" s="348"/>
      <c r="U1031" s="348"/>
      <c r="V1031" s="348"/>
      <c r="W1031" s="348"/>
      <c r="X1031" s="348"/>
      <c r="Y1031" s="348"/>
      <c r="Z1031" s="348"/>
      <c r="AA1031" s="348"/>
      <c r="AB1031" s="348"/>
      <c r="AC1031" s="348"/>
      <c r="AD1031" s="348"/>
      <c r="AE1031" s="348"/>
    </row>
    <row r="1032">
      <c r="A1032" s="376"/>
      <c r="B1032" s="348"/>
      <c r="C1032" s="348"/>
      <c r="D1032" s="348"/>
      <c r="E1032" s="348"/>
      <c r="F1032" s="348"/>
      <c r="G1032" s="348"/>
      <c r="H1032" s="348"/>
      <c r="I1032" s="348"/>
      <c r="J1032" s="348"/>
      <c r="K1032" s="348"/>
      <c r="L1032" s="348"/>
      <c r="M1032" s="348"/>
      <c r="N1032" s="348"/>
      <c r="O1032" s="348"/>
      <c r="P1032" s="348"/>
      <c r="Q1032" s="348"/>
      <c r="R1032" s="348"/>
      <c r="S1032" s="348"/>
      <c r="T1032" s="348"/>
      <c r="U1032" s="348"/>
      <c r="V1032" s="348"/>
      <c r="W1032" s="348"/>
      <c r="X1032" s="348"/>
      <c r="Y1032" s="348"/>
      <c r="Z1032" s="348"/>
      <c r="AA1032" s="348"/>
      <c r="AB1032" s="348"/>
      <c r="AC1032" s="348"/>
      <c r="AD1032" s="348"/>
      <c r="AE1032" s="348"/>
    </row>
    <row r="1033">
      <c r="A1033" s="376"/>
      <c r="B1033" s="348"/>
      <c r="C1033" s="348"/>
      <c r="D1033" s="348"/>
      <c r="E1033" s="348"/>
      <c r="F1033" s="348"/>
      <c r="G1033" s="348"/>
      <c r="H1033" s="348"/>
      <c r="I1033" s="348"/>
      <c r="J1033" s="348"/>
      <c r="K1033" s="348"/>
      <c r="L1033" s="348"/>
      <c r="M1033" s="348"/>
      <c r="N1033" s="348"/>
      <c r="O1033" s="348"/>
      <c r="P1033" s="348"/>
      <c r="Q1033" s="348"/>
      <c r="R1033" s="348"/>
      <c r="S1033" s="348"/>
      <c r="T1033" s="348"/>
      <c r="U1033" s="348"/>
      <c r="V1033" s="348"/>
      <c r="W1033" s="348"/>
      <c r="X1033" s="348"/>
      <c r="Y1033" s="348"/>
      <c r="Z1033" s="348"/>
      <c r="AA1033" s="348"/>
      <c r="AB1033" s="348"/>
      <c r="AC1033" s="348"/>
      <c r="AD1033" s="348"/>
      <c r="AE1033" s="348"/>
    </row>
    <row r="1034">
      <c r="A1034" s="376"/>
      <c r="B1034" s="348"/>
      <c r="C1034" s="348"/>
      <c r="D1034" s="348"/>
      <c r="E1034" s="348"/>
      <c r="F1034" s="348"/>
      <c r="G1034" s="348"/>
      <c r="H1034" s="348"/>
      <c r="I1034" s="348"/>
      <c r="J1034" s="348"/>
      <c r="K1034" s="348"/>
      <c r="L1034" s="348"/>
      <c r="M1034" s="348"/>
      <c r="N1034" s="348"/>
      <c r="O1034" s="348"/>
      <c r="P1034" s="348"/>
      <c r="Q1034" s="348"/>
      <c r="R1034" s="348"/>
      <c r="S1034" s="348"/>
      <c r="T1034" s="348"/>
      <c r="U1034" s="348"/>
      <c r="V1034" s="348"/>
      <c r="W1034" s="348"/>
      <c r="X1034" s="348"/>
      <c r="Y1034" s="348"/>
      <c r="Z1034" s="348"/>
      <c r="AA1034" s="348"/>
      <c r="AB1034" s="348"/>
      <c r="AC1034" s="348"/>
      <c r="AD1034" s="348"/>
      <c r="AE1034" s="348"/>
    </row>
    <row r="1035">
      <c r="A1035" s="376"/>
      <c r="B1035" s="348"/>
      <c r="C1035" s="348"/>
      <c r="D1035" s="348"/>
      <c r="E1035" s="348"/>
      <c r="F1035" s="348"/>
      <c r="G1035" s="348"/>
      <c r="H1035" s="348"/>
      <c r="I1035" s="348"/>
      <c r="J1035" s="348"/>
      <c r="K1035" s="348"/>
      <c r="L1035" s="348"/>
      <c r="M1035" s="348"/>
      <c r="N1035" s="348"/>
      <c r="O1035" s="348"/>
      <c r="P1035" s="348"/>
      <c r="Q1035" s="348"/>
      <c r="R1035" s="348"/>
      <c r="S1035" s="348"/>
      <c r="T1035" s="348"/>
      <c r="U1035" s="348"/>
      <c r="V1035" s="348"/>
      <c r="W1035" s="348"/>
      <c r="X1035" s="348"/>
      <c r="Y1035" s="348"/>
      <c r="Z1035" s="348"/>
      <c r="AA1035" s="348"/>
      <c r="AB1035" s="348"/>
      <c r="AC1035" s="348"/>
      <c r="AD1035" s="348"/>
      <c r="AE1035" s="348"/>
    </row>
    <row r="1036">
      <c r="A1036" s="376"/>
      <c r="B1036" s="348"/>
      <c r="C1036" s="348"/>
      <c r="D1036" s="348"/>
      <c r="E1036" s="348"/>
      <c r="F1036" s="348"/>
      <c r="G1036" s="348"/>
      <c r="H1036" s="348"/>
      <c r="I1036" s="348"/>
      <c r="J1036" s="348"/>
      <c r="K1036" s="348"/>
      <c r="L1036" s="348"/>
      <c r="M1036" s="348"/>
      <c r="N1036" s="348"/>
      <c r="O1036" s="348"/>
      <c r="P1036" s="348"/>
      <c r="Q1036" s="348"/>
      <c r="R1036" s="348"/>
      <c r="S1036" s="348"/>
      <c r="T1036" s="348"/>
      <c r="U1036" s="348"/>
      <c r="V1036" s="348"/>
      <c r="W1036" s="348"/>
      <c r="X1036" s="348"/>
      <c r="Y1036" s="348"/>
      <c r="Z1036" s="348"/>
      <c r="AA1036" s="348"/>
      <c r="AB1036" s="348"/>
      <c r="AC1036" s="348"/>
      <c r="AD1036" s="348"/>
      <c r="AE1036" s="348"/>
    </row>
    <row r="1037">
      <c r="A1037" s="376"/>
      <c r="B1037" s="348"/>
      <c r="C1037" s="348"/>
      <c r="D1037" s="348"/>
      <c r="E1037" s="348"/>
      <c r="F1037" s="348"/>
      <c r="G1037" s="348"/>
      <c r="H1037" s="348"/>
      <c r="I1037" s="348"/>
      <c r="J1037" s="348"/>
      <c r="K1037" s="348"/>
      <c r="L1037" s="348"/>
      <c r="M1037" s="348"/>
      <c r="N1037" s="348"/>
      <c r="O1037" s="348"/>
      <c r="P1037" s="348"/>
      <c r="Q1037" s="348"/>
      <c r="R1037" s="348"/>
      <c r="S1037" s="348"/>
      <c r="T1037" s="348"/>
      <c r="U1037" s="348"/>
      <c r="V1037" s="348"/>
      <c r="W1037" s="348"/>
      <c r="X1037" s="348"/>
      <c r="Y1037" s="348"/>
      <c r="Z1037" s="348"/>
      <c r="AA1037" s="348"/>
      <c r="AB1037" s="348"/>
      <c r="AC1037" s="348"/>
      <c r="AD1037" s="348"/>
      <c r="AE1037" s="348"/>
    </row>
    <row r="1038">
      <c r="A1038" s="376"/>
      <c r="B1038" s="348"/>
      <c r="C1038" s="348"/>
      <c r="D1038" s="348"/>
      <c r="E1038" s="348"/>
      <c r="F1038" s="348"/>
      <c r="G1038" s="348"/>
      <c r="H1038" s="348"/>
      <c r="I1038" s="348"/>
      <c r="J1038" s="348"/>
      <c r="K1038" s="348"/>
      <c r="L1038" s="348"/>
      <c r="M1038" s="348"/>
      <c r="N1038" s="348"/>
      <c r="O1038" s="348"/>
      <c r="P1038" s="348"/>
      <c r="Q1038" s="348"/>
      <c r="R1038" s="348"/>
      <c r="S1038" s="348"/>
      <c r="T1038" s="348"/>
      <c r="U1038" s="348"/>
      <c r="V1038" s="348"/>
      <c r="W1038" s="348"/>
      <c r="X1038" s="348"/>
      <c r="Y1038" s="348"/>
      <c r="Z1038" s="348"/>
      <c r="AA1038" s="348"/>
      <c r="AB1038" s="348"/>
      <c r="AC1038" s="348"/>
      <c r="AD1038" s="348"/>
      <c r="AE1038" s="348"/>
    </row>
    <row r="1039">
      <c r="A1039" s="376"/>
      <c r="B1039" s="348"/>
      <c r="C1039" s="348"/>
      <c r="D1039" s="348"/>
      <c r="E1039" s="348"/>
      <c r="F1039" s="348"/>
      <c r="G1039" s="348"/>
      <c r="H1039" s="348"/>
      <c r="I1039" s="348"/>
      <c r="J1039" s="348"/>
      <c r="K1039" s="348"/>
      <c r="L1039" s="348"/>
      <c r="M1039" s="348"/>
      <c r="N1039" s="348"/>
      <c r="O1039" s="348"/>
      <c r="P1039" s="348"/>
      <c r="Q1039" s="348"/>
      <c r="R1039" s="348"/>
      <c r="S1039" s="348"/>
      <c r="T1039" s="348"/>
      <c r="U1039" s="348"/>
      <c r="V1039" s="348"/>
      <c r="W1039" s="348"/>
      <c r="X1039" s="348"/>
      <c r="Y1039" s="348"/>
      <c r="Z1039" s="348"/>
      <c r="AA1039" s="348"/>
      <c r="AB1039" s="348"/>
      <c r="AC1039" s="348"/>
      <c r="AD1039" s="348"/>
      <c r="AE1039" s="348"/>
    </row>
    <row r="1040">
      <c r="A1040" s="376"/>
      <c r="B1040" s="348"/>
      <c r="C1040" s="348"/>
      <c r="D1040" s="348"/>
      <c r="E1040" s="348"/>
      <c r="F1040" s="348"/>
      <c r="G1040" s="348"/>
      <c r="H1040" s="348"/>
      <c r="I1040" s="348"/>
      <c r="J1040" s="348"/>
      <c r="K1040" s="348"/>
      <c r="L1040" s="348"/>
      <c r="M1040" s="348"/>
      <c r="N1040" s="348"/>
      <c r="O1040" s="348"/>
      <c r="P1040" s="348"/>
      <c r="Q1040" s="348"/>
      <c r="R1040" s="348"/>
      <c r="S1040" s="348"/>
      <c r="T1040" s="348"/>
      <c r="U1040" s="348"/>
      <c r="V1040" s="348"/>
      <c r="W1040" s="348"/>
      <c r="X1040" s="348"/>
      <c r="Y1040" s="348"/>
      <c r="Z1040" s="348"/>
      <c r="AA1040" s="348"/>
      <c r="AB1040" s="348"/>
      <c r="AC1040" s="348"/>
      <c r="AD1040" s="348"/>
      <c r="AE1040" s="348"/>
    </row>
    <row r="1041">
      <c r="A1041" s="376"/>
      <c r="B1041" s="348"/>
      <c r="C1041" s="348"/>
      <c r="D1041" s="348"/>
      <c r="E1041" s="348"/>
      <c r="F1041" s="348"/>
      <c r="G1041" s="348"/>
      <c r="H1041" s="348"/>
      <c r="I1041" s="348"/>
      <c r="J1041" s="348"/>
      <c r="K1041" s="348"/>
      <c r="L1041" s="348"/>
      <c r="M1041" s="348"/>
      <c r="N1041" s="348"/>
      <c r="O1041" s="348"/>
      <c r="P1041" s="348"/>
      <c r="Q1041" s="348"/>
      <c r="R1041" s="348"/>
      <c r="S1041" s="348"/>
      <c r="T1041" s="348"/>
      <c r="U1041" s="348"/>
      <c r="V1041" s="348"/>
      <c r="W1041" s="348"/>
      <c r="X1041" s="348"/>
      <c r="Y1041" s="348"/>
      <c r="Z1041" s="348"/>
      <c r="AA1041" s="348"/>
      <c r="AB1041" s="348"/>
      <c r="AC1041" s="348"/>
      <c r="AD1041" s="348"/>
      <c r="AE1041" s="348"/>
    </row>
    <row r="1042">
      <c r="A1042" s="376"/>
      <c r="B1042" s="348"/>
      <c r="C1042" s="348"/>
      <c r="D1042" s="348"/>
      <c r="E1042" s="348"/>
      <c r="F1042" s="348"/>
      <c r="G1042" s="348"/>
      <c r="H1042" s="348"/>
      <c r="I1042" s="348"/>
      <c r="J1042" s="348"/>
      <c r="K1042" s="348"/>
      <c r="L1042" s="348"/>
      <c r="M1042" s="348"/>
      <c r="N1042" s="348"/>
      <c r="O1042" s="348"/>
      <c r="P1042" s="348"/>
      <c r="Q1042" s="348"/>
      <c r="R1042" s="348"/>
      <c r="S1042" s="348"/>
      <c r="T1042" s="348"/>
      <c r="U1042" s="348"/>
      <c r="V1042" s="348"/>
      <c r="W1042" s="348"/>
      <c r="X1042" s="348"/>
      <c r="Y1042" s="348"/>
      <c r="Z1042" s="348"/>
      <c r="AA1042" s="348"/>
      <c r="AB1042" s="348"/>
      <c r="AC1042" s="348"/>
      <c r="AD1042" s="348"/>
      <c r="AE1042" s="348"/>
    </row>
    <row r="1043">
      <c r="A1043" s="376"/>
      <c r="B1043" s="348"/>
      <c r="C1043" s="348"/>
      <c r="D1043" s="348"/>
      <c r="E1043" s="348"/>
      <c r="F1043" s="348"/>
      <c r="G1043" s="348"/>
      <c r="H1043" s="348"/>
      <c r="I1043" s="348"/>
      <c r="J1043" s="348"/>
      <c r="K1043" s="348"/>
      <c r="L1043" s="348"/>
      <c r="M1043" s="348"/>
      <c r="N1043" s="348"/>
      <c r="O1043" s="348"/>
      <c r="P1043" s="348"/>
      <c r="Q1043" s="348"/>
      <c r="R1043" s="348"/>
      <c r="S1043" s="348"/>
      <c r="T1043" s="348"/>
      <c r="U1043" s="348"/>
      <c r="V1043" s="348"/>
      <c r="W1043" s="348"/>
      <c r="X1043" s="348"/>
      <c r="Y1043" s="348"/>
      <c r="Z1043" s="348"/>
      <c r="AA1043" s="348"/>
      <c r="AB1043" s="348"/>
      <c r="AC1043" s="348"/>
      <c r="AD1043" s="348"/>
      <c r="AE1043" s="348"/>
    </row>
    <row r="1044">
      <c r="A1044" s="376"/>
      <c r="B1044" s="348"/>
      <c r="C1044" s="348"/>
      <c r="D1044" s="348"/>
      <c r="E1044" s="348"/>
      <c r="F1044" s="348"/>
      <c r="G1044" s="348"/>
      <c r="H1044" s="348"/>
      <c r="I1044" s="348"/>
      <c r="J1044" s="348"/>
      <c r="K1044" s="348"/>
      <c r="L1044" s="348"/>
      <c r="M1044" s="348"/>
      <c r="N1044" s="348"/>
      <c r="O1044" s="348"/>
      <c r="P1044" s="348"/>
      <c r="Q1044" s="348"/>
      <c r="R1044" s="348"/>
      <c r="S1044" s="348"/>
      <c r="T1044" s="348"/>
      <c r="U1044" s="348"/>
      <c r="V1044" s="348"/>
      <c r="W1044" s="348"/>
      <c r="X1044" s="348"/>
      <c r="Y1044" s="348"/>
      <c r="Z1044" s="348"/>
      <c r="AA1044" s="348"/>
      <c r="AB1044" s="348"/>
      <c r="AC1044" s="348"/>
      <c r="AD1044" s="348"/>
      <c r="AE1044" s="348"/>
    </row>
    <row r="1045">
      <c r="A1045" s="376"/>
      <c r="B1045" s="348"/>
      <c r="C1045" s="348"/>
      <c r="D1045" s="348"/>
      <c r="E1045" s="348"/>
      <c r="F1045" s="348"/>
      <c r="G1045" s="348"/>
      <c r="H1045" s="348"/>
      <c r="I1045" s="348"/>
      <c r="J1045" s="348"/>
      <c r="K1045" s="348"/>
      <c r="L1045" s="348"/>
      <c r="M1045" s="348"/>
      <c r="N1045" s="348"/>
      <c r="O1045" s="348"/>
      <c r="P1045" s="348"/>
      <c r="Q1045" s="348"/>
      <c r="R1045" s="348"/>
      <c r="S1045" s="348"/>
      <c r="T1045" s="348"/>
      <c r="U1045" s="348"/>
      <c r="V1045" s="348"/>
      <c r="W1045" s="348"/>
      <c r="X1045" s="348"/>
      <c r="Y1045" s="348"/>
      <c r="Z1045" s="348"/>
      <c r="AA1045" s="348"/>
      <c r="AB1045" s="348"/>
      <c r="AC1045" s="348"/>
      <c r="AD1045" s="348"/>
      <c r="AE1045" s="348"/>
    </row>
    <row r="1046">
      <c r="A1046" s="376"/>
      <c r="B1046" s="348"/>
      <c r="C1046" s="348"/>
      <c r="D1046" s="348"/>
      <c r="E1046" s="348"/>
      <c r="F1046" s="348"/>
      <c r="G1046" s="348"/>
      <c r="H1046" s="348"/>
      <c r="I1046" s="348"/>
      <c r="J1046" s="348"/>
      <c r="K1046" s="348"/>
      <c r="L1046" s="348"/>
      <c r="M1046" s="348"/>
      <c r="N1046" s="348"/>
      <c r="O1046" s="348"/>
      <c r="P1046" s="348"/>
      <c r="Q1046" s="348"/>
      <c r="R1046" s="348"/>
      <c r="S1046" s="348"/>
      <c r="T1046" s="348"/>
      <c r="U1046" s="348"/>
      <c r="V1046" s="348"/>
      <c r="W1046" s="348"/>
      <c r="X1046" s="348"/>
      <c r="Y1046" s="348"/>
      <c r="Z1046" s="348"/>
      <c r="AA1046" s="348"/>
      <c r="AB1046" s="348"/>
      <c r="AC1046" s="348"/>
      <c r="AD1046" s="348"/>
      <c r="AE1046" s="348"/>
    </row>
    <row r="1047">
      <c r="A1047" s="376"/>
      <c r="B1047" s="348"/>
      <c r="C1047" s="348"/>
      <c r="D1047" s="348"/>
      <c r="E1047" s="348"/>
      <c r="F1047" s="348"/>
      <c r="G1047" s="348"/>
      <c r="H1047" s="348"/>
      <c r="I1047" s="348"/>
      <c r="J1047" s="348"/>
      <c r="K1047" s="348"/>
      <c r="L1047" s="348"/>
      <c r="M1047" s="348"/>
      <c r="N1047" s="348"/>
      <c r="O1047" s="348"/>
      <c r="P1047" s="348"/>
      <c r="Q1047" s="348"/>
      <c r="R1047" s="348"/>
      <c r="S1047" s="348"/>
      <c r="T1047" s="348"/>
      <c r="U1047" s="348"/>
      <c r="V1047" s="348"/>
      <c r="W1047" s="348"/>
      <c r="X1047" s="348"/>
      <c r="Y1047" s="348"/>
      <c r="Z1047" s="348"/>
      <c r="AA1047" s="348"/>
      <c r="AB1047" s="348"/>
      <c r="AC1047" s="348"/>
      <c r="AD1047" s="348"/>
      <c r="AE1047" s="348"/>
    </row>
    <row r="1048">
      <c r="A1048" s="376"/>
      <c r="B1048" s="348"/>
      <c r="C1048" s="348"/>
      <c r="D1048" s="348"/>
      <c r="E1048" s="348"/>
      <c r="F1048" s="348"/>
      <c r="G1048" s="348"/>
      <c r="H1048" s="348"/>
      <c r="I1048" s="348"/>
      <c r="J1048" s="348"/>
      <c r="K1048" s="348"/>
      <c r="L1048" s="348"/>
      <c r="M1048" s="348"/>
      <c r="N1048" s="348"/>
      <c r="O1048" s="348"/>
      <c r="P1048" s="348"/>
      <c r="Q1048" s="348"/>
      <c r="R1048" s="348"/>
      <c r="S1048" s="348"/>
      <c r="T1048" s="348"/>
      <c r="U1048" s="348"/>
      <c r="V1048" s="348"/>
      <c r="W1048" s="348"/>
      <c r="X1048" s="348"/>
      <c r="Y1048" s="348"/>
      <c r="Z1048" s="348"/>
      <c r="AA1048" s="348"/>
      <c r="AB1048" s="348"/>
      <c r="AC1048" s="348"/>
      <c r="AD1048" s="348"/>
      <c r="AE1048" s="348"/>
    </row>
    <row r="1049">
      <c r="A1049" s="376"/>
      <c r="B1049" s="348"/>
      <c r="C1049" s="348"/>
      <c r="D1049" s="348"/>
      <c r="E1049" s="348"/>
      <c r="F1049" s="348"/>
      <c r="G1049" s="348"/>
      <c r="H1049" s="348"/>
      <c r="I1049" s="348"/>
      <c r="J1049" s="348"/>
      <c r="K1049" s="348"/>
      <c r="L1049" s="348"/>
      <c r="M1049" s="348"/>
      <c r="N1049" s="348"/>
      <c r="O1049" s="348"/>
      <c r="P1049" s="348"/>
      <c r="Q1049" s="348"/>
      <c r="R1049" s="348"/>
      <c r="S1049" s="348"/>
      <c r="T1049" s="348"/>
      <c r="U1049" s="348"/>
      <c r="V1049" s="348"/>
      <c r="W1049" s="348"/>
      <c r="X1049" s="348"/>
      <c r="Y1049" s="348"/>
      <c r="Z1049" s="348"/>
      <c r="AA1049" s="348"/>
      <c r="AB1049" s="348"/>
      <c r="AC1049" s="348"/>
      <c r="AD1049" s="348"/>
      <c r="AE1049" s="348"/>
    </row>
    <row r="1050">
      <c r="A1050" s="376"/>
      <c r="B1050" s="348"/>
      <c r="C1050" s="348"/>
      <c r="D1050" s="348"/>
      <c r="E1050" s="348"/>
      <c r="F1050" s="348"/>
      <c r="G1050" s="348"/>
      <c r="H1050" s="348"/>
      <c r="I1050" s="348"/>
      <c r="J1050" s="348"/>
      <c r="K1050" s="348"/>
      <c r="L1050" s="348"/>
      <c r="M1050" s="348"/>
      <c r="N1050" s="348"/>
      <c r="O1050" s="348"/>
      <c r="P1050" s="348"/>
      <c r="Q1050" s="348"/>
      <c r="R1050" s="348"/>
      <c r="S1050" s="348"/>
      <c r="T1050" s="348"/>
      <c r="U1050" s="348"/>
      <c r="V1050" s="348"/>
      <c r="W1050" s="348"/>
      <c r="X1050" s="348"/>
      <c r="Y1050" s="348"/>
      <c r="Z1050" s="348"/>
      <c r="AA1050" s="348"/>
      <c r="AB1050" s="348"/>
      <c r="AC1050" s="348"/>
      <c r="AD1050" s="348"/>
      <c r="AE1050" s="348"/>
    </row>
    <row r="1051">
      <c r="A1051" s="376"/>
      <c r="B1051" s="348"/>
      <c r="C1051" s="348"/>
      <c r="D1051" s="348"/>
      <c r="E1051" s="348"/>
      <c r="F1051" s="348"/>
      <c r="G1051" s="348"/>
      <c r="H1051" s="348"/>
      <c r="I1051" s="348"/>
      <c r="J1051" s="348"/>
      <c r="K1051" s="348"/>
      <c r="L1051" s="348"/>
      <c r="M1051" s="348"/>
      <c r="N1051" s="348"/>
      <c r="O1051" s="348"/>
      <c r="P1051" s="348"/>
      <c r="Q1051" s="348"/>
      <c r="R1051" s="348"/>
      <c r="S1051" s="348"/>
      <c r="T1051" s="348"/>
      <c r="U1051" s="348"/>
      <c r="V1051" s="348"/>
      <c r="W1051" s="348"/>
      <c r="X1051" s="348"/>
      <c r="Y1051" s="348"/>
      <c r="Z1051" s="348"/>
      <c r="AA1051" s="348"/>
      <c r="AB1051" s="348"/>
      <c r="AC1051" s="348"/>
      <c r="AD1051" s="348"/>
      <c r="AE1051" s="348"/>
    </row>
    <row r="1052">
      <c r="A1052" s="376"/>
      <c r="B1052" s="348"/>
      <c r="C1052" s="348"/>
      <c r="D1052" s="348"/>
      <c r="E1052" s="348"/>
      <c r="F1052" s="348"/>
      <c r="G1052" s="348"/>
      <c r="H1052" s="348"/>
      <c r="I1052" s="348"/>
      <c r="J1052" s="348"/>
      <c r="K1052" s="348"/>
      <c r="L1052" s="348"/>
      <c r="M1052" s="348"/>
      <c r="N1052" s="348"/>
      <c r="O1052" s="348"/>
      <c r="P1052" s="348"/>
      <c r="Q1052" s="348"/>
      <c r="R1052" s="348"/>
      <c r="S1052" s="348"/>
      <c r="T1052" s="348"/>
      <c r="U1052" s="348"/>
      <c r="V1052" s="348"/>
      <c r="W1052" s="348"/>
      <c r="X1052" s="348"/>
      <c r="Y1052" s="348"/>
      <c r="Z1052" s="348"/>
      <c r="AA1052" s="348"/>
      <c r="AB1052" s="348"/>
      <c r="AC1052" s="348"/>
      <c r="AD1052" s="348"/>
      <c r="AE1052" s="348"/>
    </row>
    <row r="1053">
      <c r="A1053" s="376"/>
      <c r="B1053" s="348"/>
      <c r="C1053" s="348"/>
      <c r="D1053" s="348"/>
      <c r="E1053" s="348"/>
      <c r="F1053" s="348"/>
      <c r="G1053" s="348"/>
      <c r="H1053" s="348"/>
      <c r="I1053" s="348"/>
      <c r="J1053" s="348"/>
      <c r="K1053" s="348"/>
      <c r="L1053" s="348"/>
      <c r="M1053" s="348"/>
      <c r="N1053" s="348"/>
      <c r="O1053" s="348"/>
      <c r="P1053" s="348"/>
      <c r="Q1053" s="348"/>
      <c r="R1053" s="348"/>
      <c r="S1053" s="348"/>
      <c r="T1053" s="348"/>
      <c r="U1053" s="348"/>
      <c r="V1053" s="348"/>
      <c r="W1053" s="348"/>
      <c r="X1053" s="348"/>
      <c r="Y1053" s="348"/>
      <c r="Z1053" s="348"/>
      <c r="AA1053" s="348"/>
      <c r="AB1053" s="348"/>
      <c r="AC1053" s="348"/>
      <c r="AD1053" s="348"/>
      <c r="AE1053" s="348"/>
    </row>
    <row r="1054">
      <c r="A1054" s="376"/>
      <c r="B1054" s="348"/>
      <c r="C1054" s="348"/>
      <c r="D1054" s="348"/>
      <c r="E1054" s="348"/>
      <c r="F1054" s="348"/>
      <c r="G1054" s="348"/>
      <c r="H1054" s="348"/>
      <c r="I1054" s="348"/>
      <c r="J1054" s="348"/>
      <c r="K1054" s="348"/>
      <c r="L1054" s="348"/>
      <c r="M1054" s="348"/>
      <c r="N1054" s="348"/>
      <c r="O1054" s="348"/>
      <c r="P1054" s="348"/>
      <c r="Q1054" s="348"/>
      <c r="R1054" s="348"/>
      <c r="S1054" s="348"/>
      <c r="T1054" s="348"/>
      <c r="U1054" s="348"/>
      <c r="V1054" s="348"/>
      <c r="W1054" s="348"/>
      <c r="X1054" s="348"/>
      <c r="Y1054" s="348"/>
      <c r="Z1054" s="348"/>
      <c r="AA1054" s="348"/>
      <c r="AB1054" s="348"/>
      <c r="AC1054" s="348"/>
      <c r="AD1054" s="348"/>
      <c r="AE1054" s="348"/>
    </row>
    <row r="1055">
      <c r="A1055" s="376"/>
      <c r="B1055" s="348"/>
      <c r="C1055" s="348"/>
      <c r="D1055" s="348"/>
      <c r="E1055" s="348"/>
      <c r="F1055" s="348"/>
      <c r="G1055" s="348"/>
      <c r="H1055" s="348"/>
      <c r="I1055" s="348"/>
      <c r="J1055" s="348"/>
      <c r="K1055" s="348"/>
      <c r="L1055" s="348"/>
      <c r="M1055" s="348"/>
      <c r="N1055" s="348"/>
      <c r="O1055" s="348"/>
      <c r="P1055" s="348"/>
      <c r="Q1055" s="348"/>
      <c r="R1055" s="348"/>
      <c r="S1055" s="348"/>
      <c r="T1055" s="348"/>
      <c r="U1055" s="348"/>
      <c r="V1055" s="348"/>
      <c r="W1055" s="348"/>
      <c r="X1055" s="348"/>
      <c r="Y1055" s="348"/>
      <c r="Z1055" s="348"/>
      <c r="AA1055" s="348"/>
      <c r="AB1055" s="348"/>
      <c r="AC1055" s="348"/>
      <c r="AD1055" s="348"/>
      <c r="AE1055" s="348"/>
    </row>
    <row r="1056">
      <c r="A1056" s="376"/>
      <c r="B1056" s="348"/>
      <c r="C1056" s="348"/>
      <c r="D1056" s="348"/>
      <c r="E1056" s="348"/>
      <c r="F1056" s="348"/>
      <c r="G1056" s="348"/>
      <c r="H1056" s="348"/>
      <c r="I1056" s="348"/>
      <c r="J1056" s="348"/>
      <c r="K1056" s="348"/>
      <c r="L1056" s="348"/>
      <c r="M1056" s="348"/>
      <c r="N1056" s="348"/>
      <c r="O1056" s="348"/>
      <c r="P1056" s="348"/>
      <c r="Q1056" s="348"/>
      <c r="R1056" s="348"/>
      <c r="S1056" s="348"/>
      <c r="T1056" s="348"/>
      <c r="U1056" s="348"/>
      <c r="V1056" s="348"/>
      <c r="W1056" s="348"/>
      <c r="X1056" s="348"/>
      <c r="Y1056" s="348"/>
      <c r="Z1056" s="348"/>
      <c r="AA1056" s="348"/>
      <c r="AB1056" s="348"/>
      <c r="AC1056" s="348"/>
      <c r="AD1056" s="348"/>
      <c r="AE1056" s="348"/>
    </row>
    <row r="1057">
      <c r="A1057" s="376"/>
      <c r="B1057" s="348"/>
      <c r="C1057" s="348"/>
      <c r="D1057" s="348"/>
      <c r="E1057" s="348"/>
      <c r="F1057" s="348"/>
      <c r="G1057" s="348"/>
      <c r="H1057" s="348"/>
      <c r="I1057" s="348"/>
      <c r="J1057" s="348"/>
      <c r="K1057" s="348"/>
      <c r="L1057" s="348"/>
      <c r="M1057" s="348"/>
      <c r="N1057" s="348"/>
      <c r="O1057" s="348"/>
      <c r="P1057" s="348"/>
      <c r="Q1057" s="348"/>
      <c r="R1057" s="348"/>
      <c r="S1057" s="348"/>
      <c r="T1057" s="348"/>
      <c r="U1057" s="348"/>
      <c r="V1057" s="348"/>
      <c r="W1057" s="348"/>
      <c r="X1057" s="348"/>
      <c r="Y1057" s="348"/>
      <c r="Z1057" s="348"/>
      <c r="AA1057" s="348"/>
      <c r="AB1057" s="348"/>
      <c r="AC1057" s="348"/>
      <c r="AD1057" s="348"/>
      <c r="AE1057" s="348"/>
    </row>
    <row r="1058">
      <c r="A1058" s="376"/>
      <c r="B1058" s="348"/>
      <c r="C1058" s="348"/>
      <c r="D1058" s="348"/>
      <c r="E1058" s="348"/>
      <c r="F1058" s="348"/>
      <c r="G1058" s="348"/>
      <c r="H1058" s="348"/>
      <c r="I1058" s="348"/>
      <c r="J1058" s="348"/>
      <c r="K1058" s="348"/>
      <c r="L1058" s="348"/>
      <c r="M1058" s="348"/>
      <c r="N1058" s="348"/>
      <c r="O1058" s="348"/>
      <c r="P1058" s="348"/>
      <c r="Q1058" s="348"/>
      <c r="R1058" s="348"/>
      <c r="S1058" s="348"/>
      <c r="T1058" s="348"/>
      <c r="U1058" s="348"/>
      <c r="V1058" s="348"/>
      <c r="W1058" s="348"/>
      <c r="X1058" s="348"/>
      <c r="Y1058" s="348"/>
      <c r="Z1058" s="348"/>
      <c r="AA1058" s="348"/>
      <c r="AB1058" s="348"/>
      <c r="AC1058" s="348"/>
      <c r="AD1058" s="348"/>
      <c r="AE1058" s="348"/>
    </row>
    <row r="1059">
      <c r="A1059" s="376"/>
      <c r="B1059" s="348"/>
      <c r="C1059" s="348"/>
      <c r="D1059" s="348"/>
      <c r="E1059" s="348"/>
      <c r="F1059" s="348"/>
      <c r="G1059" s="348"/>
      <c r="H1059" s="348"/>
      <c r="I1059" s="348"/>
      <c r="J1059" s="348"/>
      <c r="K1059" s="348"/>
      <c r="L1059" s="348"/>
      <c r="M1059" s="348"/>
      <c r="N1059" s="348"/>
      <c r="O1059" s="348"/>
      <c r="P1059" s="348"/>
      <c r="Q1059" s="348"/>
      <c r="R1059" s="348"/>
      <c r="S1059" s="348"/>
      <c r="T1059" s="348"/>
      <c r="U1059" s="348"/>
      <c r="V1059" s="348"/>
      <c r="W1059" s="348"/>
      <c r="X1059" s="348"/>
      <c r="Y1059" s="348"/>
      <c r="Z1059" s="348"/>
      <c r="AA1059" s="348"/>
      <c r="AB1059" s="348"/>
      <c r="AC1059" s="348"/>
      <c r="AD1059" s="348"/>
      <c r="AE1059" s="348"/>
    </row>
    <row r="1060">
      <c r="A1060" s="376"/>
      <c r="B1060" s="348"/>
      <c r="C1060" s="348"/>
      <c r="D1060" s="348"/>
      <c r="E1060" s="348"/>
      <c r="F1060" s="348"/>
      <c r="G1060" s="348"/>
      <c r="H1060" s="348"/>
      <c r="I1060" s="348"/>
      <c r="J1060" s="348"/>
      <c r="K1060" s="348"/>
      <c r="L1060" s="348"/>
      <c r="M1060" s="348"/>
      <c r="N1060" s="348"/>
      <c r="O1060" s="348"/>
      <c r="P1060" s="348"/>
      <c r="Q1060" s="348"/>
      <c r="R1060" s="348"/>
      <c r="S1060" s="348"/>
      <c r="T1060" s="348"/>
      <c r="U1060" s="348"/>
      <c r="V1060" s="348"/>
      <c r="W1060" s="348"/>
      <c r="X1060" s="348"/>
      <c r="Y1060" s="348"/>
      <c r="Z1060" s="348"/>
      <c r="AA1060" s="348"/>
      <c r="AB1060" s="348"/>
      <c r="AC1060" s="348"/>
      <c r="AD1060" s="348"/>
      <c r="AE1060" s="348"/>
    </row>
    <row r="1061">
      <c r="A1061" s="376"/>
      <c r="B1061" s="348"/>
      <c r="C1061" s="348"/>
      <c r="D1061" s="348"/>
      <c r="E1061" s="348"/>
      <c r="F1061" s="348"/>
      <c r="G1061" s="348"/>
      <c r="H1061" s="348"/>
      <c r="I1061" s="348"/>
      <c r="J1061" s="348"/>
      <c r="K1061" s="348"/>
      <c r="L1061" s="348"/>
      <c r="M1061" s="348"/>
      <c r="N1061" s="348"/>
      <c r="O1061" s="348"/>
      <c r="P1061" s="348"/>
      <c r="Q1061" s="348"/>
      <c r="R1061" s="348"/>
      <c r="S1061" s="348"/>
      <c r="T1061" s="348"/>
      <c r="U1061" s="348"/>
      <c r="V1061" s="348"/>
      <c r="W1061" s="348"/>
      <c r="X1061" s="348"/>
      <c r="Y1061" s="348"/>
      <c r="Z1061" s="348"/>
      <c r="AA1061" s="348"/>
      <c r="AB1061" s="348"/>
      <c r="AC1061" s="348"/>
      <c r="AD1061" s="348"/>
      <c r="AE1061" s="348"/>
    </row>
    <row r="1062">
      <c r="A1062" s="376"/>
      <c r="B1062" s="348"/>
      <c r="C1062" s="348"/>
      <c r="D1062" s="348"/>
      <c r="E1062" s="348"/>
      <c r="F1062" s="348"/>
      <c r="G1062" s="348"/>
      <c r="H1062" s="348"/>
      <c r="I1062" s="348"/>
      <c r="J1062" s="348"/>
      <c r="K1062" s="348"/>
      <c r="L1062" s="348"/>
      <c r="M1062" s="348"/>
      <c r="N1062" s="348"/>
      <c r="O1062" s="348"/>
      <c r="P1062" s="348"/>
      <c r="Q1062" s="348"/>
      <c r="R1062" s="348"/>
      <c r="S1062" s="348"/>
      <c r="T1062" s="348"/>
      <c r="U1062" s="348"/>
      <c r="V1062" s="348"/>
      <c r="W1062" s="348"/>
      <c r="X1062" s="348"/>
      <c r="Y1062" s="348"/>
      <c r="Z1062" s="348"/>
      <c r="AA1062" s="348"/>
      <c r="AB1062" s="348"/>
      <c r="AC1062" s="348"/>
      <c r="AD1062" s="348"/>
      <c r="AE1062" s="348"/>
    </row>
    <row r="1063">
      <c r="A1063" s="376"/>
      <c r="B1063" s="348"/>
      <c r="C1063" s="348"/>
      <c r="D1063" s="348"/>
      <c r="E1063" s="348"/>
      <c r="F1063" s="348"/>
      <c r="G1063" s="348"/>
      <c r="H1063" s="348"/>
      <c r="I1063" s="348"/>
      <c r="J1063" s="348"/>
      <c r="K1063" s="348"/>
      <c r="L1063" s="348"/>
      <c r="M1063" s="348"/>
      <c r="N1063" s="348"/>
      <c r="O1063" s="348"/>
      <c r="P1063" s="348"/>
      <c r="Q1063" s="348"/>
      <c r="R1063" s="348"/>
      <c r="S1063" s="348"/>
      <c r="T1063" s="348"/>
      <c r="U1063" s="348"/>
      <c r="V1063" s="348"/>
      <c r="W1063" s="348"/>
      <c r="X1063" s="348"/>
      <c r="Y1063" s="348"/>
      <c r="Z1063" s="348"/>
      <c r="AA1063" s="348"/>
      <c r="AB1063" s="348"/>
      <c r="AC1063" s="348"/>
      <c r="AD1063" s="348"/>
      <c r="AE1063" s="348"/>
    </row>
    <row r="1064">
      <c r="A1064" s="376"/>
      <c r="B1064" s="348"/>
      <c r="C1064" s="348"/>
      <c r="D1064" s="348"/>
      <c r="E1064" s="348"/>
      <c r="F1064" s="348"/>
      <c r="G1064" s="348"/>
      <c r="H1064" s="348"/>
      <c r="I1064" s="348"/>
      <c r="J1064" s="348"/>
      <c r="K1064" s="348"/>
      <c r="L1064" s="348"/>
      <c r="M1064" s="348"/>
      <c r="N1064" s="348"/>
      <c r="O1064" s="348"/>
      <c r="P1064" s="348"/>
      <c r="Q1064" s="348"/>
      <c r="R1064" s="348"/>
      <c r="S1064" s="348"/>
      <c r="T1064" s="348"/>
      <c r="U1064" s="348"/>
      <c r="V1064" s="348"/>
      <c r="W1064" s="348"/>
      <c r="X1064" s="348"/>
      <c r="Y1064" s="348"/>
      <c r="Z1064" s="348"/>
      <c r="AA1064" s="348"/>
      <c r="AB1064" s="348"/>
      <c r="AC1064" s="348"/>
      <c r="AD1064" s="348"/>
      <c r="AE1064" s="348"/>
    </row>
    <row r="1065">
      <c r="A1065" s="376"/>
      <c r="B1065" s="348"/>
      <c r="C1065" s="348"/>
      <c r="D1065" s="348"/>
      <c r="E1065" s="348"/>
      <c r="F1065" s="348"/>
      <c r="G1065" s="348"/>
      <c r="H1065" s="348"/>
      <c r="I1065" s="348"/>
      <c r="J1065" s="348"/>
      <c r="K1065" s="348"/>
      <c r="L1065" s="348"/>
      <c r="M1065" s="348"/>
      <c r="N1065" s="348"/>
      <c r="O1065" s="348"/>
      <c r="P1065" s="348"/>
      <c r="Q1065" s="348"/>
      <c r="R1065" s="348"/>
      <c r="S1065" s="348"/>
      <c r="T1065" s="348"/>
      <c r="U1065" s="348"/>
      <c r="V1065" s="348"/>
      <c r="W1065" s="348"/>
      <c r="X1065" s="348"/>
      <c r="Y1065" s="348"/>
      <c r="Z1065" s="348"/>
      <c r="AA1065" s="348"/>
      <c r="AB1065" s="348"/>
      <c r="AC1065" s="348"/>
      <c r="AD1065" s="348"/>
      <c r="AE1065" s="348"/>
    </row>
    <row r="1066">
      <c r="A1066" s="376"/>
      <c r="B1066" s="348"/>
      <c r="C1066" s="348"/>
      <c r="D1066" s="348"/>
      <c r="E1066" s="348"/>
      <c r="F1066" s="348"/>
      <c r="G1066" s="348"/>
      <c r="H1066" s="348"/>
      <c r="I1066" s="348"/>
      <c r="J1066" s="348"/>
      <c r="K1066" s="348"/>
      <c r="L1066" s="348"/>
      <c r="M1066" s="348"/>
      <c r="N1066" s="348"/>
      <c r="O1066" s="348"/>
      <c r="P1066" s="348"/>
      <c r="Q1066" s="348"/>
      <c r="R1066" s="348"/>
      <c r="S1066" s="348"/>
      <c r="T1066" s="348"/>
      <c r="U1066" s="348"/>
      <c r="V1066" s="348"/>
      <c r="W1066" s="348"/>
      <c r="X1066" s="348"/>
      <c r="Y1066" s="348"/>
      <c r="Z1066" s="348"/>
      <c r="AA1066" s="348"/>
      <c r="AB1066" s="348"/>
      <c r="AC1066" s="348"/>
      <c r="AD1066" s="348"/>
      <c r="AE1066" s="348"/>
    </row>
    <row r="1067">
      <c r="A1067" s="376"/>
      <c r="B1067" s="348"/>
      <c r="C1067" s="348"/>
      <c r="D1067" s="348"/>
      <c r="E1067" s="348"/>
      <c r="F1067" s="348"/>
      <c r="G1067" s="348"/>
      <c r="H1067" s="348"/>
      <c r="I1067" s="348"/>
      <c r="J1067" s="348"/>
      <c r="K1067" s="348"/>
      <c r="L1067" s="348"/>
      <c r="M1067" s="348"/>
      <c r="N1067" s="348"/>
      <c r="O1067" s="348"/>
      <c r="P1067" s="348"/>
      <c r="Q1067" s="348"/>
      <c r="R1067" s="348"/>
      <c r="S1067" s="348"/>
      <c r="T1067" s="348"/>
      <c r="U1067" s="348"/>
      <c r="V1067" s="348"/>
      <c r="W1067" s="348"/>
      <c r="X1067" s="348"/>
      <c r="Y1067" s="348"/>
      <c r="Z1067" s="348"/>
      <c r="AA1067" s="348"/>
      <c r="AB1067" s="348"/>
      <c r="AC1067" s="348"/>
      <c r="AD1067" s="348"/>
      <c r="AE1067" s="348"/>
    </row>
    <row r="1068">
      <c r="A1068" s="376"/>
      <c r="B1068" s="348"/>
      <c r="C1068" s="348"/>
      <c r="D1068" s="348"/>
      <c r="E1068" s="348"/>
      <c r="F1068" s="348"/>
      <c r="G1068" s="348"/>
      <c r="H1068" s="348"/>
      <c r="I1068" s="348"/>
      <c r="J1068" s="348"/>
      <c r="K1068" s="348"/>
      <c r="L1068" s="348"/>
      <c r="M1068" s="348"/>
      <c r="N1068" s="348"/>
      <c r="O1068" s="348"/>
      <c r="P1068" s="348"/>
      <c r="Q1068" s="348"/>
      <c r="R1068" s="348"/>
      <c r="S1068" s="348"/>
      <c r="T1068" s="348"/>
      <c r="U1068" s="348"/>
      <c r="V1068" s="348"/>
      <c r="W1068" s="348"/>
      <c r="X1068" s="348"/>
      <c r="Y1068" s="348"/>
      <c r="Z1068" s="348"/>
      <c r="AA1068" s="348"/>
      <c r="AB1068" s="348"/>
      <c r="AC1068" s="348"/>
      <c r="AD1068" s="348"/>
      <c r="AE1068" s="348"/>
    </row>
    <row r="1069">
      <c r="A1069" s="376"/>
      <c r="B1069" s="348"/>
      <c r="C1069" s="348"/>
      <c r="D1069" s="348"/>
      <c r="E1069" s="348"/>
      <c r="F1069" s="348"/>
      <c r="G1069" s="348"/>
      <c r="H1069" s="348"/>
      <c r="I1069" s="348"/>
      <c r="J1069" s="348"/>
      <c r="K1069" s="348"/>
      <c r="L1069" s="348"/>
      <c r="M1069" s="348"/>
      <c r="N1069" s="348"/>
      <c r="O1069" s="348"/>
      <c r="P1069" s="348"/>
      <c r="Q1069" s="348"/>
      <c r="R1069" s="348"/>
      <c r="S1069" s="348"/>
      <c r="T1069" s="348"/>
      <c r="U1069" s="348"/>
      <c r="V1069" s="348"/>
      <c r="W1069" s="348"/>
      <c r="X1069" s="348"/>
      <c r="Y1069" s="348"/>
      <c r="Z1069" s="348"/>
      <c r="AA1069" s="348"/>
      <c r="AB1069" s="348"/>
      <c r="AC1069" s="348"/>
      <c r="AD1069" s="348"/>
      <c r="AE1069" s="348"/>
    </row>
    <row r="1070">
      <c r="A1070" s="376"/>
      <c r="B1070" s="348"/>
      <c r="C1070" s="348"/>
      <c r="D1070" s="348"/>
      <c r="E1070" s="348"/>
      <c r="F1070" s="348"/>
      <c r="G1070" s="348"/>
      <c r="H1070" s="348"/>
      <c r="I1070" s="348"/>
      <c r="J1070" s="348"/>
      <c r="K1070" s="348"/>
      <c r="L1070" s="348"/>
      <c r="M1070" s="348"/>
      <c r="N1070" s="348"/>
      <c r="O1070" s="348"/>
      <c r="P1070" s="348"/>
      <c r="Q1070" s="348"/>
      <c r="R1070" s="348"/>
      <c r="S1070" s="348"/>
      <c r="T1070" s="348"/>
      <c r="U1070" s="348"/>
      <c r="V1070" s="348"/>
      <c r="W1070" s="348"/>
      <c r="X1070" s="348"/>
      <c r="Y1070" s="348"/>
      <c r="Z1070" s="348"/>
      <c r="AA1070" s="348"/>
      <c r="AB1070" s="348"/>
      <c r="AC1070" s="348"/>
      <c r="AD1070" s="348"/>
      <c r="AE1070" s="348"/>
    </row>
    <row r="1071">
      <c r="A1071" s="376"/>
      <c r="B1071" s="348"/>
      <c r="C1071" s="348"/>
      <c r="D1071" s="348"/>
      <c r="E1071" s="348"/>
      <c r="F1071" s="348"/>
      <c r="G1071" s="348"/>
      <c r="H1071" s="348"/>
      <c r="I1071" s="348"/>
      <c r="J1071" s="348"/>
      <c r="K1071" s="348"/>
      <c r="L1071" s="348"/>
      <c r="M1071" s="348"/>
      <c r="N1071" s="348"/>
      <c r="O1071" s="348"/>
      <c r="P1071" s="348"/>
      <c r="Q1071" s="348"/>
      <c r="R1071" s="348"/>
      <c r="S1071" s="348"/>
      <c r="T1071" s="348"/>
      <c r="U1071" s="348"/>
      <c r="V1071" s="348"/>
      <c r="W1071" s="348"/>
      <c r="X1071" s="348"/>
      <c r="Y1071" s="348"/>
      <c r="Z1071" s="348"/>
      <c r="AA1071" s="348"/>
      <c r="AB1071" s="348"/>
      <c r="AC1071" s="348"/>
      <c r="AD1071" s="348"/>
      <c r="AE1071" s="348"/>
    </row>
    <row r="1072">
      <c r="A1072" s="376"/>
      <c r="B1072" s="348"/>
      <c r="C1072" s="348"/>
      <c r="D1072" s="348"/>
      <c r="E1072" s="348"/>
      <c r="F1072" s="348"/>
      <c r="G1072" s="348"/>
      <c r="H1072" s="348"/>
      <c r="I1072" s="348"/>
      <c r="J1072" s="348"/>
      <c r="K1072" s="348"/>
      <c r="L1072" s="348"/>
      <c r="M1072" s="348"/>
      <c r="N1072" s="348"/>
      <c r="O1072" s="348"/>
      <c r="P1072" s="348"/>
      <c r="Q1072" s="348"/>
      <c r="R1072" s="348"/>
      <c r="S1072" s="348"/>
      <c r="T1072" s="348"/>
      <c r="U1072" s="348"/>
      <c r="V1072" s="348"/>
      <c r="W1072" s="348"/>
      <c r="X1072" s="348"/>
      <c r="Y1072" s="348"/>
      <c r="Z1072" s="348"/>
      <c r="AA1072" s="348"/>
      <c r="AB1072" s="348"/>
      <c r="AC1072" s="348"/>
      <c r="AD1072" s="348"/>
      <c r="AE1072" s="348"/>
    </row>
    <row r="1073">
      <c r="A1073" s="376"/>
      <c r="B1073" s="348"/>
      <c r="C1073" s="348"/>
      <c r="D1073" s="348"/>
      <c r="E1073" s="348"/>
      <c r="F1073" s="348"/>
      <c r="G1073" s="348"/>
      <c r="H1073" s="348"/>
      <c r="I1073" s="348"/>
      <c r="J1073" s="348"/>
      <c r="K1073" s="348"/>
      <c r="L1073" s="348"/>
      <c r="M1073" s="348"/>
      <c r="N1073" s="348"/>
      <c r="O1073" s="348"/>
      <c r="P1073" s="348"/>
      <c r="Q1073" s="348"/>
      <c r="R1073" s="348"/>
      <c r="S1073" s="348"/>
      <c r="T1073" s="348"/>
      <c r="U1073" s="348"/>
      <c r="V1073" s="348"/>
      <c r="W1073" s="348"/>
      <c r="X1073" s="348"/>
      <c r="Y1073" s="348"/>
      <c r="Z1073" s="348"/>
      <c r="AA1073" s="348"/>
      <c r="AB1073" s="348"/>
      <c r="AC1073" s="348"/>
      <c r="AD1073" s="348"/>
      <c r="AE1073" s="348"/>
    </row>
    <row r="1074">
      <c r="A1074" s="376"/>
      <c r="B1074" s="348"/>
      <c r="C1074" s="348"/>
      <c r="D1074" s="348"/>
      <c r="E1074" s="348"/>
      <c r="F1074" s="348"/>
      <c r="G1074" s="348"/>
      <c r="H1074" s="348"/>
      <c r="I1074" s="348"/>
      <c r="J1074" s="348"/>
      <c r="K1074" s="348"/>
      <c r="L1074" s="348"/>
      <c r="M1074" s="348"/>
      <c r="N1074" s="348"/>
      <c r="O1074" s="348"/>
      <c r="P1074" s="348"/>
      <c r="Q1074" s="348"/>
      <c r="R1074" s="348"/>
      <c r="S1074" s="348"/>
      <c r="T1074" s="348"/>
      <c r="U1074" s="348"/>
      <c r="V1074" s="348"/>
      <c r="W1074" s="348"/>
      <c r="X1074" s="348"/>
      <c r="Y1074" s="348"/>
      <c r="Z1074" s="348"/>
      <c r="AA1074" s="348"/>
      <c r="AB1074" s="348"/>
      <c r="AC1074" s="348"/>
      <c r="AD1074" s="348"/>
      <c r="AE1074" s="348"/>
    </row>
    <row r="1075">
      <c r="A1075" s="376"/>
      <c r="B1075" s="348"/>
      <c r="C1075" s="348"/>
      <c r="D1075" s="348"/>
      <c r="E1075" s="348"/>
      <c r="F1075" s="348"/>
      <c r="G1075" s="348"/>
      <c r="H1075" s="348"/>
      <c r="I1075" s="348"/>
      <c r="J1075" s="348"/>
      <c r="K1075" s="348"/>
      <c r="L1075" s="348"/>
      <c r="M1075" s="348"/>
      <c r="N1075" s="348"/>
      <c r="O1075" s="348"/>
      <c r="P1075" s="348"/>
      <c r="Q1075" s="348"/>
      <c r="R1075" s="348"/>
      <c r="S1075" s="348"/>
      <c r="T1075" s="348"/>
      <c r="U1075" s="348"/>
      <c r="V1075" s="348"/>
      <c r="W1075" s="348"/>
      <c r="X1075" s="348"/>
      <c r="Y1075" s="348"/>
      <c r="Z1075" s="348"/>
      <c r="AA1075" s="348"/>
      <c r="AB1075" s="348"/>
      <c r="AC1075" s="348"/>
      <c r="AD1075" s="348"/>
      <c r="AE1075" s="348"/>
    </row>
    <row r="1076">
      <c r="A1076" s="376"/>
      <c r="B1076" s="348"/>
      <c r="C1076" s="348"/>
      <c r="D1076" s="348"/>
      <c r="E1076" s="348"/>
      <c r="F1076" s="348"/>
      <c r="G1076" s="348"/>
      <c r="H1076" s="348"/>
      <c r="I1076" s="348"/>
      <c r="J1076" s="348"/>
      <c r="K1076" s="348"/>
      <c r="L1076" s="348"/>
      <c r="M1076" s="348"/>
      <c r="N1076" s="348"/>
      <c r="O1076" s="348"/>
      <c r="P1076" s="348"/>
      <c r="Q1076" s="348"/>
      <c r="R1076" s="348"/>
      <c r="S1076" s="348"/>
      <c r="T1076" s="348"/>
      <c r="U1076" s="348"/>
      <c r="V1076" s="348"/>
      <c r="W1076" s="348"/>
      <c r="X1076" s="348"/>
      <c r="Y1076" s="348"/>
      <c r="Z1076" s="348"/>
      <c r="AA1076" s="348"/>
      <c r="AB1076" s="348"/>
      <c r="AC1076" s="348"/>
      <c r="AD1076" s="348"/>
      <c r="AE1076" s="348"/>
    </row>
    <row r="1077">
      <c r="A1077" s="376"/>
      <c r="B1077" s="348"/>
      <c r="C1077" s="348"/>
      <c r="D1077" s="348"/>
      <c r="E1077" s="348"/>
      <c r="F1077" s="348"/>
      <c r="G1077" s="348"/>
      <c r="H1077" s="348"/>
      <c r="I1077" s="348"/>
      <c r="J1077" s="348"/>
      <c r="K1077" s="348"/>
      <c r="L1077" s="348"/>
      <c r="M1077" s="348"/>
      <c r="N1077" s="348"/>
      <c r="O1077" s="348"/>
      <c r="P1077" s="348"/>
      <c r="Q1077" s="348"/>
      <c r="R1077" s="348"/>
      <c r="S1077" s="348"/>
      <c r="T1077" s="348"/>
      <c r="U1077" s="348"/>
      <c r="V1077" s="348"/>
      <c r="W1077" s="348"/>
      <c r="X1077" s="348"/>
      <c r="Y1077" s="348"/>
      <c r="Z1077" s="348"/>
      <c r="AA1077" s="348"/>
      <c r="AB1077" s="348"/>
      <c r="AC1077" s="348"/>
      <c r="AD1077" s="348"/>
      <c r="AE1077" s="348"/>
    </row>
    <row r="1078">
      <c r="A1078" s="376"/>
      <c r="B1078" s="348"/>
      <c r="C1078" s="348"/>
      <c r="D1078" s="348"/>
      <c r="E1078" s="348"/>
      <c r="F1078" s="348"/>
      <c r="G1078" s="348"/>
      <c r="H1078" s="348"/>
      <c r="I1078" s="348"/>
      <c r="J1078" s="348"/>
      <c r="K1078" s="348"/>
      <c r="L1078" s="348"/>
      <c r="M1078" s="348"/>
      <c r="N1078" s="348"/>
      <c r="O1078" s="348"/>
      <c r="P1078" s="348"/>
      <c r="Q1078" s="348"/>
      <c r="R1078" s="348"/>
      <c r="S1078" s="348"/>
      <c r="T1078" s="348"/>
      <c r="U1078" s="348"/>
      <c r="V1078" s="348"/>
      <c r="W1078" s="348"/>
      <c r="X1078" s="348"/>
      <c r="Y1078" s="348"/>
      <c r="Z1078" s="348"/>
      <c r="AA1078" s="348"/>
      <c r="AB1078" s="348"/>
      <c r="AC1078" s="348"/>
      <c r="AD1078" s="348"/>
      <c r="AE1078" s="348"/>
    </row>
    <row r="1079">
      <c r="A1079" s="376"/>
      <c r="B1079" s="348"/>
      <c r="C1079" s="348"/>
      <c r="D1079" s="348"/>
      <c r="E1079" s="348"/>
      <c r="F1079" s="348"/>
      <c r="G1079" s="348"/>
      <c r="H1079" s="348"/>
      <c r="I1079" s="348"/>
      <c r="J1079" s="348"/>
      <c r="K1079" s="348"/>
      <c r="L1079" s="348"/>
      <c r="M1079" s="348"/>
      <c r="N1079" s="348"/>
      <c r="O1079" s="348"/>
      <c r="P1079" s="348"/>
      <c r="Q1079" s="348"/>
      <c r="R1079" s="348"/>
      <c r="S1079" s="348"/>
      <c r="T1079" s="348"/>
      <c r="U1079" s="348"/>
      <c r="V1079" s="348"/>
      <c r="W1079" s="348"/>
      <c r="X1079" s="348"/>
      <c r="Y1079" s="348"/>
      <c r="Z1079" s="348"/>
      <c r="AA1079" s="348"/>
      <c r="AB1079" s="348"/>
      <c r="AC1079" s="348"/>
      <c r="AD1079" s="348"/>
      <c r="AE1079" s="348"/>
    </row>
    <row r="1080">
      <c r="A1080" s="376"/>
      <c r="B1080" s="348"/>
      <c r="C1080" s="348"/>
      <c r="D1080" s="348"/>
      <c r="E1080" s="348"/>
      <c r="F1080" s="348"/>
      <c r="G1080" s="348"/>
      <c r="H1080" s="348"/>
      <c r="I1080" s="348"/>
      <c r="J1080" s="348"/>
      <c r="K1080" s="348"/>
      <c r="L1080" s="348"/>
      <c r="M1080" s="348"/>
      <c r="N1080" s="348"/>
      <c r="O1080" s="348"/>
      <c r="P1080" s="348"/>
      <c r="Q1080" s="348"/>
      <c r="R1080" s="348"/>
      <c r="S1080" s="348"/>
      <c r="T1080" s="348"/>
      <c r="U1080" s="348"/>
      <c r="V1080" s="348"/>
      <c r="W1080" s="348"/>
      <c r="X1080" s="348"/>
      <c r="Y1080" s="348"/>
      <c r="Z1080" s="348"/>
      <c r="AA1080" s="348"/>
      <c r="AB1080" s="348"/>
      <c r="AC1080" s="348"/>
      <c r="AD1080" s="348"/>
      <c r="AE1080" s="348"/>
    </row>
    <row r="1081">
      <c r="A1081" s="376"/>
      <c r="B1081" s="348"/>
      <c r="C1081" s="348"/>
      <c r="D1081" s="348"/>
      <c r="E1081" s="348"/>
      <c r="F1081" s="348"/>
      <c r="G1081" s="348"/>
      <c r="H1081" s="348"/>
      <c r="I1081" s="348"/>
      <c r="J1081" s="348"/>
      <c r="K1081" s="348"/>
      <c r="L1081" s="348"/>
      <c r="M1081" s="348"/>
      <c r="N1081" s="348"/>
      <c r="O1081" s="348"/>
      <c r="P1081" s="348"/>
      <c r="Q1081" s="348"/>
      <c r="R1081" s="348"/>
      <c r="S1081" s="348"/>
      <c r="T1081" s="348"/>
      <c r="U1081" s="348"/>
      <c r="V1081" s="348"/>
      <c r="W1081" s="348"/>
      <c r="X1081" s="348"/>
      <c r="Y1081" s="348"/>
      <c r="Z1081" s="348"/>
      <c r="AA1081" s="348"/>
      <c r="AB1081" s="348"/>
      <c r="AC1081" s="348"/>
      <c r="AD1081" s="348"/>
      <c r="AE1081" s="348"/>
    </row>
  </sheetData>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1" max="21" width="18.25"/>
    <col customWidth="1" min="22" max="22" width="17.38"/>
    <col customWidth="1" min="29" max="29" width="19.13"/>
  </cols>
  <sheetData>
    <row r="1">
      <c r="A1" s="281" t="s">
        <v>1004</v>
      </c>
      <c r="B1" s="489">
        <f>DATE(2025,10,31)</f>
        <v>45961</v>
      </c>
    </row>
    <row r="2">
      <c r="A2" s="281"/>
    </row>
    <row r="3">
      <c r="A3" s="281" t="s">
        <v>422</v>
      </c>
    </row>
    <row r="4">
      <c r="A4" s="490" t="s">
        <v>724</v>
      </c>
      <c r="B4" s="490" t="s">
        <v>556</v>
      </c>
      <c r="C4" s="490" t="s">
        <v>583</v>
      </c>
      <c r="D4" s="490" t="s">
        <v>728</v>
      </c>
      <c r="E4" s="490" t="s">
        <v>514</v>
      </c>
      <c r="F4" s="490" t="s">
        <v>7</v>
      </c>
      <c r="G4" s="490" t="s">
        <v>668</v>
      </c>
      <c r="H4" s="490" t="s">
        <v>675</v>
      </c>
      <c r="I4" s="490" t="s">
        <v>423</v>
      </c>
      <c r="J4" s="490" t="s">
        <v>730</v>
      </c>
      <c r="K4" s="490" t="s">
        <v>731</v>
      </c>
    </row>
    <row r="5">
      <c r="A5" s="490" t="s">
        <v>453</v>
      </c>
      <c r="B5" s="490" t="s">
        <v>453</v>
      </c>
      <c r="C5" s="490" t="s">
        <v>35</v>
      </c>
      <c r="D5" s="490" t="s">
        <v>35</v>
      </c>
      <c r="E5" s="490" t="s">
        <v>28</v>
      </c>
      <c r="F5" s="490" t="s">
        <v>453</v>
      </c>
      <c r="G5" s="490" t="s">
        <v>28</v>
      </c>
      <c r="H5" s="490" t="s">
        <v>126</v>
      </c>
      <c r="I5" s="490" t="s">
        <v>179</v>
      </c>
      <c r="J5" s="490" t="s">
        <v>71</v>
      </c>
      <c r="K5" s="490" t="s">
        <v>59</v>
      </c>
    </row>
    <row r="6">
      <c r="A6" s="491" t="s">
        <v>1005</v>
      </c>
      <c r="B6" s="491" t="s">
        <v>1006</v>
      </c>
      <c r="C6" s="492">
        <v>45854.0</v>
      </c>
      <c r="D6" s="492">
        <v>45856.0</v>
      </c>
      <c r="E6" s="490" t="s">
        <v>1007</v>
      </c>
      <c r="F6" s="491" t="s">
        <v>1008</v>
      </c>
      <c r="G6" s="490" t="s">
        <v>202</v>
      </c>
      <c r="H6" s="493">
        <v>1.0E8</v>
      </c>
      <c r="I6" s="494">
        <v>100.264871</v>
      </c>
      <c r="J6" s="494">
        <v>1.46</v>
      </c>
      <c r="K6" s="490" t="s">
        <v>1009</v>
      </c>
    </row>
    <row r="7">
      <c r="A7" s="491" t="s">
        <v>1010</v>
      </c>
      <c r="B7" s="491" t="s">
        <v>1011</v>
      </c>
      <c r="C7" s="492">
        <v>45917.0</v>
      </c>
      <c r="D7" s="492">
        <v>45919.0</v>
      </c>
      <c r="E7" s="490" t="s">
        <v>1012</v>
      </c>
      <c r="F7" s="491" t="s">
        <v>1008</v>
      </c>
      <c r="G7" s="490" t="s">
        <v>202</v>
      </c>
      <c r="H7" s="493">
        <v>1.0E8</v>
      </c>
      <c r="I7" s="494">
        <v>100.028491</v>
      </c>
      <c r="J7" s="494">
        <v>1.52</v>
      </c>
      <c r="K7" s="490" t="s">
        <v>1009</v>
      </c>
    </row>
    <row r="8">
      <c r="A8" s="22"/>
    </row>
    <row r="9">
      <c r="A9" s="281" t="s">
        <v>424</v>
      </c>
    </row>
    <row r="10">
      <c r="A10" s="490" t="s">
        <v>732</v>
      </c>
      <c r="B10" s="490" t="s">
        <v>514</v>
      </c>
      <c r="C10" s="490" t="s">
        <v>556</v>
      </c>
      <c r="D10" s="490" t="s">
        <v>7</v>
      </c>
      <c r="E10" s="490" t="s">
        <v>668</v>
      </c>
      <c r="F10" s="490" t="s">
        <v>583</v>
      </c>
      <c r="G10" s="490" t="s">
        <v>728</v>
      </c>
      <c r="H10" s="490" t="s">
        <v>525</v>
      </c>
      <c r="I10" s="490" t="s">
        <v>534</v>
      </c>
      <c r="J10" s="490" t="s">
        <v>675</v>
      </c>
      <c r="K10" s="490" t="s">
        <v>425</v>
      </c>
      <c r="L10" s="490" t="s">
        <v>423</v>
      </c>
      <c r="M10" s="490" t="s">
        <v>426</v>
      </c>
      <c r="N10" s="490" t="s">
        <v>427</v>
      </c>
      <c r="O10" s="490" t="s">
        <v>749</v>
      </c>
      <c r="P10" s="490" t="s">
        <v>751</v>
      </c>
      <c r="Q10" s="490" t="s">
        <v>753</v>
      </c>
      <c r="R10" s="490" t="s">
        <v>432</v>
      </c>
      <c r="S10" s="490" t="s">
        <v>755</v>
      </c>
      <c r="T10" s="490" t="s">
        <v>551</v>
      </c>
      <c r="U10" s="490" t="s">
        <v>530</v>
      </c>
      <c r="V10" s="490" t="s">
        <v>528</v>
      </c>
      <c r="W10" s="490" t="s">
        <v>532</v>
      </c>
      <c r="X10" s="490" t="s">
        <v>526</v>
      </c>
      <c r="Y10" s="490" t="s">
        <v>533</v>
      </c>
      <c r="Z10" s="490" t="s">
        <v>538</v>
      </c>
      <c r="AA10" s="490" t="s">
        <v>542</v>
      </c>
      <c r="AB10" s="490" t="s">
        <v>548</v>
      </c>
      <c r="AC10" s="490" t="s">
        <v>761</v>
      </c>
      <c r="AD10" s="490" t="s">
        <v>763</v>
      </c>
    </row>
    <row r="11">
      <c r="A11" s="490" t="s">
        <v>453</v>
      </c>
      <c r="B11" s="495" t="s">
        <v>28</v>
      </c>
      <c r="C11" s="490" t="s">
        <v>453</v>
      </c>
      <c r="D11" s="490" t="s">
        <v>453</v>
      </c>
      <c r="E11" s="495" t="s">
        <v>28</v>
      </c>
      <c r="F11" s="490" t="s">
        <v>35</v>
      </c>
      <c r="G11" s="495" t="s">
        <v>35</v>
      </c>
      <c r="H11" s="495" t="s">
        <v>35</v>
      </c>
      <c r="I11" s="495" t="s">
        <v>81</v>
      </c>
      <c r="J11" s="495" t="s">
        <v>126</v>
      </c>
      <c r="K11" s="495" t="s">
        <v>179</v>
      </c>
      <c r="L11" s="495" t="s">
        <v>179</v>
      </c>
      <c r="M11" s="495" t="s">
        <v>126</v>
      </c>
      <c r="N11" s="495" t="s">
        <v>126</v>
      </c>
      <c r="O11" s="495" t="s">
        <v>28</v>
      </c>
      <c r="P11" s="495" t="s">
        <v>126</v>
      </c>
      <c r="Q11" s="495" t="s">
        <v>126</v>
      </c>
      <c r="R11" s="495" t="s">
        <v>126</v>
      </c>
      <c r="S11" s="495" t="s">
        <v>35</v>
      </c>
      <c r="T11" s="495" t="s">
        <v>28</v>
      </c>
      <c r="U11" s="495" t="s">
        <v>59</v>
      </c>
      <c r="V11" s="495" t="s">
        <v>71</v>
      </c>
      <c r="W11" s="495" t="s">
        <v>59</v>
      </c>
      <c r="X11" s="495" t="s">
        <v>71</v>
      </c>
      <c r="Y11" s="495" t="s">
        <v>59</v>
      </c>
      <c r="Z11" s="495" t="s">
        <v>539</v>
      </c>
      <c r="AA11" s="495" t="s">
        <v>539</v>
      </c>
      <c r="AB11" s="495" t="s">
        <v>59</v>
      </c>
      <c r="AC11" s="495" t="s">
        <v>110</v>
      </c>
      <c r="AD11" s="495" t="s">
        <v>35</v>
      </c>
    </row>
    <row r="12">
      <c r="A12" s="491" t="s">
        <v>1005</v>
      </c>
      <c r="B12" s="491" t="s">
        <v>1007</v>
      </c>
      <c r="C12" s="491" t="s">
        <v>1006</v>
      </c>
      <c r="D12" s="491" t="s">
        <v>1008</v>
      </c>
      <c r="E12" s="491" t="s">
        <v>202</v>
      </c>
      <c r="F12" s="492">
        <v>45854.0</v>
      </c>
      <c r="G12" s="492">
        <v>45856.0</v>
      </c>
      <c r="H12" s="492">
        <v>46311.0</v>
      </c>
      <c r="I12" s="490" t="s">
        <v>83</v>
      </c>
      <c r="J12" s="493">
        <v>1.0E8</v>
      </c>
      <c r="K12" s="490">
        <v>100.03</v>
      </c>
      <c r="L12" s="490">
        <v>100.264871</v>
      </c>
      <c r="M12" s="490">
        <v>773232.88</v>
      </c>
      <c r="N12" s="490">
        <v>100.803233</v>
      </c>
      <c r="O12" s="490" t="s">
        <v>108</v>
      </c>
      <c r="P12" s="493">
        <v>1.00264871E8</v>
      </c>
      <c r="Q12" s="493">
        <v>1.0003E8</v>
      </c>
      <c r="R12" s="493">
        <v>1.0080323288E8</v>
      </c>
      <c r="S12" s="492">
        <v>45763.0</v>
      </c>
      <c r="T12" s="490" t="s">
        <v>131</v>
      </c>
      <c r="U12" s="495"/>
      <c r="V12" s="494">
        <v>0.0</v>
      </c>
      <c r="W12" s="490" t="s">
        <v>76</v>
      </c>
      <c r="X12" s="494">
        <v>1.69</v>
      </c>
      <c r="Y12" s="490" t="s">
        <v>79</v>
      </c>
      <c r="Z12" s="490" t="s">
        <v>1013</v>
      </c>
      <c r="AA12" s="490" t="s">
        <v>1014</v>
      </c>
      <c r="AB12" s="490" t="s">
        <v>143</v>
      </c>
      <c r="AC12" s="496">
        <v>45930.458333333336</v>
      </c>
      <c r="AD12" s="492">
        <v>45930.0</v>
      </c>
    </row>
    <row r="13">
      <c r="A13" s="497" t="s">
        <v>1015</v>
      </c>
      <c r="B13" s="497" t="s">
        <v>1007</v>
      </c>
      <c r="C13" s="497">
        <v>403.0</v>
      </c>
      <c r="D13" s="497">
        <v>102.0</v>
      </c>
      <c r="E13" s="497" t="s">
        <v>1016</v>
      </c>
      <c r="F13" s="498">
        <v>45946.0</v>
      </c>
      <c r="G13" s="498">
        <v>45946.0</v>
      </c>
      <c r="H13" s="498">
        <v>45946.0</v>
      </c>
      <c r="I13" s="499" t="s">
        <v>83</v>
      </c>
      <c r="J13" s="500">
        <v>1.0E8</v>
      </c>
      <c r="K13" s="499"/>
      <c r="L13" s="499"/>
      <c r="M13" s="500">
        <f>0.847313%*J13</f>
        <v>847313</v>
      </c>
      <c r="N13" s="499"/>
      <c r="O13" s="499" t="s">
        <v>108</v>
      </c>
      <c r="P13" s="500">
        <v>0.0</v>
      </c>
      <c r="Q13" s="500">
        <v>0.0</v>
      </c>
      <c r="R13" s="500">
        <v>0.0</v>
      </c>
      <c r="S13" s="498">
        <v>45946.0</v>
      </c>
      <c r="T13" s="499" t="s">
        <v>131</v>
      </c>
      <c r="U13" s="501"/>
      <c r="V13" s="502">
        <v>0.0</v>
      </c>
      <c r="W13" s="499" t="s">
        <v>76</v>
      </c>
      <c r="X13" s="502">
        <v>1.69</v>
      </c>
      <c r="Y13" s="499" t="s">
        <v>79</v>
      </c>
      <c r="Z13" s="499" t="s">
        <v>1013</v>
      </c>
      <c r="AA13" s="499" t="s">
        <v>1014</v>
      </c>
      <c r="AB13" s="499" t="s">
        <v>143</v>
      </c>
      <c r="AC13" s="503">
        <v>45946.458333333336</v>
      </c>
      <c r="AD13" s="498">
        <v>45946.0</v>
      </c>
    </row>
    <row r="14">
      <c r="A14" s="497" t="s">
        <v>1017</v>
      </c>
      <c r="B14" s="497" t="s">
        <v>1012</v>
      </c>
      <c r="C14" s="497">
        <v>402.0</v>
      </c>
      <c r="D14" s="497">
        <v>102.0</v>
      </c>
      <c r="E14" s="497" t="s">
        <v>1016</v>
      </c>
      <c r="F14" s="498">
        <v>45931.0</v>
      </c>
      <c r="G14" s="498">
        <v>45931.0</v>
      </c>
      <c r="H14" s="498">
        <v>45931.0</v>
      </c>
      <c r="I14" s="499" t="s">
        <v>83</v>
      </c>
      <c r="J14" s="500">
        <v>1.0E8</v>
      </c>
      <c r="K14" s="499"/>
      <c r="L14" s="499"/>
      <c r="M14" s="500">
        <f>0.390393%*J14</f>
        <v>390393</v>
      </c>
      <c r="N14" s="499"/>
      <c r="O14" s="499" t="s">
        <v>108</v>
      </c>
      <c r="P14" s="500">
        <v>0.0</v>
      </c>
      <c r="Q14" s="500">
        <v>0.0</v>
      </c>
      <c r="R14" s="500">
        <v>0.0</v>
      </c>
      <c r="S14" s="498">
        <v>45931.0</v>
      </c>
      <c r="T14" s="499" t="s">
        <v>1018</v>
      </c>
      <c r="U14" s="499" t="s">
        <v>1019</v>
      </c>
      <c r="V14" s="502">
        <v>0.05</v>
      </c>
      <c r="W14" s="499" t="s">
        <v>269</v>
      </c>
      <c r="X14" s="502">
        <v>1.68404</v>
      </c>
      <c r="Y14" s="499" t="s">
        <v>79</v>
      </c>
      <c r="Z14" s="499" t="s">
        <v>1013</v>
      </c>
      <c r="AA14" s="499" t="s">
        <v>1014</v>
      </c>
      <c r="AB14" s="499" t="s">
        <v>143</v>
      </c>
      <c r="AC14" s="503">
        <v>45931.458333333336</v>
      </c>
      <c r="AD14" s="498">
        <v>45931.0</v>
      </c>
    </row>
    <row r="15">
      <c r="A15" s="491">
        <v>90011.0</v>
      </c>
      <c r="B15" s="491" t="s">
        <v>1007</v>
      </c>
      <c r="C15" s="491">
        <v>403.0</v>
      </c>
      <c r="D15" s="491">
        <v>102.0</v>
      </c>
      <c r="E15" s="491" t="s">
        <v>1020</v>
      </c>
      <c r="F15" s="492">
        <v>45950.0</v>
      </c>
      <c r="G15" s="492">
        <v>45952.0</v>
      </c>
      <c r="H15" s="492">
        <v>46311.0</v>
      </c>
      <c r="I15" s="490" t="s">
        <v>83</v>
      </c>
      <c r="J15" s="493">
        <v>5.0E7</v>
      </c>
      <c r="K15" s="490">
        <v>100.22</v>
      </c>
      <c r="L15" s="490">
        <v>100.2</v>
      </c>
      <c r="M15" s="490">
        <v>34726.03</v>
      </c>
      <c r="N15" s="490">
        <v>100.289452</v>
      </c>
      <c r="O15" s="490" t="s">
        <v>108</v>
      </c>
      <c r="P15" s="493">
        <v>5.01E7</v>
      </c>
      <c r="Q15" s="493">
        <v>5.011E7</v>
      </c>
      <c r="R15" s="493">
        <v>5.014472603E7</v>
      </c>
      <c r="S15" s="492">
        <v>45946.0</v>
      </c>
      <c r="T15" s="490" t="s">
        <v>131</v>
      </c>
      <c r="U15" s="495"/>
      <c r="V15" s="494">
        <v>0.0</v>
      </c>
      <c r="W15" s="490" t="s">
        <v>76</v>
      </c>
      <c r="X15" s="494">
        <v>1.69</v>
      </c>
      <c r="Y15" s="490" t="s">
        <v>79</v>
      </c>
      <c r="Z15" s="490" t="s">
        <v>1013</v>
      </c>
      <c r="AA15" s="490" t="s">
        <v>1014</v>
      </c>
      <c r="AB15" s="490" t="s">
        <v>143</v>
      </c>
      <c r="AC15" s="496">
        <v>45952.458333333336</v>
      </c>
      <c r="AD15" s="492">
        <v>45961.0</v>
      </c>
    </row>
    <row r="16">
      <c r="A16" s="491" t="s">
        <v>1010</v>
      </c>
      <c r="B16" s="491" t="s">
        <v>1012</v>
      </c>
      <c r="C16" s="491" t="s">
        <v>1011</v>
      </c>
      <c r="D16" s="491" t="s">
        <v>1008</v>
      </c>
      <c r="E16" s="491" t="s">
        <v>202</v>
      </c>
      <c r="F16" s="492">
        <v>45917.0</v>
      </c>
      <c r="G16" s="492">
        <v>45919.0</v>
      </c>
      <c r="H16" s="492">
        <v>46204.0</v>
      </c>
      <c r="I16" s="490" t="s">
        <v>83</v>
      </c>
      <c r="J16" s="493">
        <v>1.0E8</v>
      </c>
      <c r="K16" s="490">
        <v>100.11</v>
      </c>
      <c r="L16" s="490">
        <v>100.028491</v>
      </c>
      <c r="M16" s="490">
        <v>138414.25</v>
      </c>
      <c r="N16" s="490">
        <v>100.11</v>
      </c>
      <c r="O16" s="490" t="s">
        <v>108</v>
      </c>
      <c r="P16" s="493">
        <v>1.00028491E8</v>
      </c>
      <c r="Q16" s="493">
        <v>1.0011E8</v>
      </c>
      <c r="R16" s="493">
        <v>1.0011E8</v>
      </c>
      <c r="S16" s="492">
        <v>45931.0</v>
      </c>
      <c r="T16" s="490" t="s">
        <v>1018</v>
      </c>
      <c r="U16" s="490" t="s">
        <v>1019</v>
      </c>
      <c r="V16" s="494">
        <v>0.05</v>
      </c>
      <c r="W16" s="490" t="s">
        <v>269</v>
      </c>
      <c r="X16" s="494">
        <v>1.68404</v>
      </c>
      <c r="Y16" s="490" t="s">
        <v>79</v>
      </c>
      <c r="Z16" s="490" t="s">
        <v>1013</v>
      </c>
      <c r="AA16" s="490" t="s">
        <v>1014</v>
      </c>
      <c r="AB16" s="490" t="s">
        <v>143</v>
      </c>
      <c r="AC16" s="496">
        <v>45961.458333333336</v>
      </c>
      <c r="AD16" s="492">
        <v>45961.0</v>
      </c>
    </row>
    <row r="19">
      <c r="A19" s="281" t="s">
        <v>430</v>
      </c>
    </row>
    <row r="20">
      <c r="A20" s="490" t="s">
        <v>765</v>
      </c>
      <c r="B20" s="490" t="s">
        <v>514</v>
      </c>
      <c r="C20" s="490" t="s">
        <v>556</v>
      </c>
      <c r="D20" s="490" t="s">
        <v>769</v>
      </c>
      <c r="E20" s="490" t="s">
        <v>525</v>
      </c>
      <c r="F20" s="490" t="s">
        <v>534</v>
      </c>
      <c r="G20" s="490" t="s">
        <v>675</v>
      </c>
      <c r="H20" s="490" t="s">
        <v>773</v>
      </c>
      <c r="I20" s="490" t="s">
        <v>775</v>
      </c>
      <c r="J20" s="490" t="s">
        <v>777</v>
      </c>
      <c r="K20" s="490" t="s">
        <v>779</v>
      </c>
      <c r="L20" s="490" t="s">
        <v>431</v>
      </c>
      <c r="M20" s="490" t="s">
        <v>751</v>
      </c>
      <c r="N20" s="490" t="s">
        <v>763</v>
      </c>
      <c r="O20" s="490" t="s">
        <v>425</v>
      </c>
      <c r="P20" s="490" t="s">
        <v>426</v>
      </c>
      <c r="Q20" s="490" t="s">
        <v>427</v>
      </c>
      <c r="R20" s="490" t="s">
        <v>432</v>
      </c>
      <c r="S20" s="490" t="s">
        <v>787</v>
      </c>
      <c r="T20" s="490" t="s">
        <v>789</v>
      </c>
      <c r="U20" s="490" t="s">
        <v>548</v>
      </c>
      <c r="V20" s="490" t="s">
        <v>761</v>
      </c>
      <c r="W20" s="490" t="s">
        <v>793</v>
      </c>
    </row>
    <row r="21">
      <c r="A21" s="490" t="s">
        <v>453</v>
      </c>
      <c r="B21" s="490" t="s">
        <v>28</v>
      </c>
      <c r="C21" s="490" t="s">
        <v>453</v>
      </c>
      <c r="D21" s="490" t="s">
        <v>35</v>
      </c>
      <c r="E21" s="490" t="s">
        <v>35</v>
      </c>
      <c r="F21" s="490" t="s">
        <v>81</v>
      </c>
      <c r="G21" s="490" t="s">
        <v>126</v>
      </c>
      <c r="H21" s="490" t="s">
        <v>126</v>
      </c>
      <c r="I21" s="490" t="s">
        <v>126</v>
      </c>
      <c r="J21" s="490" t="s">
        <v>126</v>
      </c>
      <c r="K21" s="490" t="s">
        <v>126</v>
      </c>
      <c r="L21" s="490" t="s">
        <v>781</v>
      </c>
      <c r="M21" s="490" t="s">
        <v>126</v>
      </c>
      <c r="N21" s="490" t="s">
        <v>35</v>
      </c>
      <c r="O21" s="490" t="s">
        <v>781</v>
      </c>
      <c r="P21" s="490" t="s">
        <v>126</v>
      </c>
      <c r="Q21" s="490" t="s">
        <v>126</v>
      </c>
      <c r="R21" s="490" t="s">
        <v>126</v>
      </c>
      <c r="S21" s="490" t="s">
        <v>126</v>
      </c>
      <c r="T21" s="490" t="s">
        <v>126</v>
      </c>
      <c r="U21" s="490" t="s">
        <v>59</v>
      </c>
      <c r="V21" s="490" t="s">
        <v>110</v>
      </c>
      <c r="W21" s="490" t="s">
        <v>71</v>
      </c>
    </row>
    <row r="22">
      <c r="A22" s="504">
        <f>'Bond sell_1_V4_Oct25'!B54</f>
        <v>2</v>
      </c>
      <c r="B22" s="504" t="str">
        <f>'Bond sell_1_V4_Oct25'!C54</f>
        <v>GSB26OA</v>
      </c>
      <c r="C22" s="504">
        <f>'Bond sell_1_V4_Oct25'!D54</f>
        <v>403</v>
      </c>
      <c r="D22" s="505">
        <f>'Bond sell_1_V4_Oct25'!E54</f>
        <v>43754</v>
      </c>
      <c r="E22" s="505">
        <f>'Bond sell_1_V4_Oct25'!F54</f>
        <v>46311</v>
      </c>
      <c r="F22" s="495" t="str">
        <f>'Bond sell_1_V4_Oct25'!G54</f>
        <v>THB</v>
      </c>
      <c r="G22" s="506">
        <f>'Bond sell_1_V4_Oct25'!H54</f>
        <v>50000000</v>
      </c>
      <c r="H22" s="506">
        <f>'Bond sell_1_V4_Oct25'!I54</f>
        <v>50000000</v>
      </c>
      <c r="I22" s="506">
        <f>'Bond sell_1_V4_Oct25'!J54</f>
        <v>0</v>
      </c>
      <c r="J22" s="506">
        <f>'Bond sell_1_V4_Oct25'!K54</f>
        <v>0</v>
      </c>
      <c r="K22" s="506">
        <f>'Bond sell_1_V4_Oct25'!L54</f>
        <v>0</v>
      </c>
      <c r="L22" s="507">
        <f>'Bond sell_1_V4_Oct25'!M54</f>
        <v>100.264871</v>
      </c>
      <c r="M22" s="506">
        <f>'Bond sell_1_V4_Oct25'!N54</f>
        <v>50132435.5</v>
      </c>
      <c r="N22" s="508">
        <f>'Bond sell_1_V4_Oct25'!O54</f>
        <v>45961</v>
      </c>
      <c r="O22" s="507">
        <f>'Bond sell_1_V4_Oct25'!P54</f>
        <v>100.2</v>
      </c>
      <c r="P22" s="506">
        <f>'Bond sell_1_V4_Oct25'!Q54</f>
        <v>34726.0274</v>
      </c>
      <c r="Q22" s="506">
        <f>'Bond sell_1_V4_Oct25'!R54</f>
        <v>100.2894521</v>
      </c>
      <c r="R22" s="506">
        <f>'Bond sell_1_V4_Oct25'!S54</f>
        <v>50100000</v>
      </c>
      <c r="S22" s="506">
        <f>'Bond sell_1_V4_Oct25'!T54</f>
        <v>-32435.5</v>
      </c>
      <c r="T22" s="506">
        <f>'Bond sell_1_V4_Oct25'!U54</f>
        <v>-32435.5</v>
      </c>
      <c r="U22" s="495" t="str">
        <f>'Bond sell_1_V4_Oct25'!V54</f>
        <v>Active</v>
      </c>
      <c r="V22" s="509">
        <f>'Bond sell_1_V4_Oct25'!W54</f>
        <v>45961</v>
      </c>
      <c r="W22" s="507">
        <f>'Bond sell_1_V4_Oct25'!X54</f>
        <v>1.459105</v>
      </c>
    </row>
    <row r="23">
      <c r="A23" s="504">
        <v>7.0</v>
      </c>
      <c r="B23" s="504" t="s">
        <v>1012</v>
      </c>
      <c r="C23" s="504">
        <v>402.0</v>
      </c>
      <c r="D23" s="505">
        <v>45474.0</v>
      </c>
      <c r="E23" s="505">
        <v>46204.0</v>
      </c>
      <c r="F23" s="495" t="s">
        <v>83</v>
      </c>
      <c r="G23" s="506">
        <v>1.0E8</v>
      </c>
      <c r="H23" s="506">
        <v>1.0E8</v>
      </c>
      <c r="I23" s="506">
        <v>0.0</v>
      </c>
      <c r="J23" s="506">
        <v>0.0</v>
      </c>
      <c r="K23" s="506">
        <v>0.0</v>
      </c>
      <c r="L23" s="507">
        <v>100.028491</v>
      </c>
      <c r="M23" s="506">
        <v>1.00028491E8</v>
      </c>
      <c r="N23" s="508">
        <v>45961.0</v>
      </c>
      <c r="O23" s="507">
        <v>100.11</v>
      </c>
      <c r="P23" s="506">
        <v>138414.25</v>
      </c>
      <c r="Q23" s="506">
        <v>100.11</v>
      </c>
      <c r="R23" s="506">
        <v>1.0011E8</v>
      </c>
      <c r="S23" s="506">
        <v>0.0</v>
      </c>
      <c r="T23" s="506">
        <v>81509.0</v>
      </c>
      <c r="U23" s="495" t="s">
        <v>143</v>
      </c>
      <c r="V23" s="509">
        <v>45961.458333333336</v>
      </c>
      <c r="W23" s="507">
        <v>1.54183</v>
      </c>
    </row>
    <row r="26">
      <c r="A26" s="281" t="s">
        <v>795</v>
      </c>
    </row>
    <row r="27">
      <c r="A27" s="490" t="s">
        <v>797</v>
      </c>
      <c r="B27" s="490" t="s">
        <v>765</v>
      </c>
      <c r="C27" s="490" t="s">
        <v>802</v>
      </c>
      <c r="D27" s="490" t="s">
        <v>805</v>
      </c>
      <c r="E27" s="490" t="s">
        <v>808</v>
      </c>
      <c r="F27" s="490" t="s">
        <v>810</v>
      </c>
      <c r="G27" s="490" t="s">
        <v>812</v>
      </c>
      <c r="H27" s="490" t="s">
        <v>814</v>
      </c>
      <c r="I27" s="490" t="s">
        <v>816</v>
      </c>
    </row>
    <row r="28">
      <c r="A28" s="490" t="s">
        <v>453</v>
      </c>
      <c r="B28" s="490" t="s">
        <v>453</v>
      </c>
      <c r="C28" s="490" t="s">
        <v>539</v>
      </c>
      <c r="D28" s="490" t="s">
        <v>781</v>
      </c>
      <c r="E28" s="490" t="s">
        <v>747</v>
      </c>
      <c r="F28" s="490" t="s">
        <v>126</v>
      </c>
      <c r="G28" s="490" t="s">
        <v>126</v>
      </c>
      <c r="H28" s="490" t="s">
        <v>126</v>
      </c>
      <c r="I28" s="490" t="s">
        <v>35</v>
      </c>
    </row>
    <row r="29">
      <c r="A29" s="491" t="s">
        <v>999</v>
      </c>
      <c r="B29" s="491" t="s">
        <v>999</v>
      </c>
      <c r="C29" s="491" t="s">
        <v>804</v>
      </c>
      <c r="D29" s="494">
        <v>100.264871</v>
      </c>
      <c r="E29" s="494">
        <v>1.00264871E10</v>
      </c>
      <c r="F29" s="493">
        <v>1.0E8</v>
      </c>
      <c r="G29" s="493">
        <v>5.0E7</v>
      </c>
      <c r="H29" s="493">
        <v>-32435.5</v>
      </c>
      <c r="I29" s="492">
        <v>45952.0</v>
      </c>
    </row>
    <row r="32">
      <c r="A32" s="281" t="s">
        <v>428</v>
      </c>
    </row>
    <row r="33">
      <c r="A33" s="490" t="s">
        <v>820</v>
      </c>
      <c r="B33" s="490" t="s">
        <v>765</v>
      </c>
      <c r="C33" s="490" t="s">
        <v>732</v>
      </c>
      <c r="D33" s="490" t="s">
        <v>824</v>
      </c>
      <c r="E33" s="490" t="s">
        <v>826</v>
      </c>
      <c r="F33" s="490" t="s">
        <v>429</v>
      </c>
      <c r="G33" s="490" t="s">
        <v>805</v>
      </c>
      <c r="H33" s="490" t="s">
        <v>831</v>
      </c>
      <c r="I33" s="490" t="s">
        <v>446</v>
      </c>
      <c r="J33" s="490" t="s">
        <v>835</v>
      </c>
      <c r="K33" s="490" t="s">
        <v>597</v>
      </c>
    </row>
    <row r="34">
      <c r="A34" s="490" t="s">
        <v>453</v>
      </c>
      <c r="B34" s="490" t="s">
        <v>453</v>
      </c>
      <c r="C34" s="490" t="s">
        <v>453</v>
      </c>
      <c r="D34" s="490" t="s">
        <v>35</v>
      </c>
      <c r="E34" s="490" t="s">
        <v>126</v>
      </c>
      <c r="F34" s="490" t="s">
        <v>781</v>
      </c>
      <c r="G34" s="490" t="s">
        <v>781</v>
      </c>
      <c r="H34" s="490" t="s">
        <v>126</v>
      </c>
      <c r="I34" s="490" t="s">
        <v>126</v>
      </c>
      <c r="J34" s="490" t="s">
        <v>539</v>
      </c>
      <c r="K34" s="490" t="s">
        <v>110</v>
      </c>
    </row>
    <row r="35">
      <c r="A35" s="497" t="s">
        <v>1021</v>
      </c>
      <c r="B35" s="497">
        <v>7.0</v>
      </c>
      <c r="C35" s="497">
        <v>60002.0</v>
      </c>
      <c r="D35" s="498">
        <f>F14</f>
        <v>45931</v>
      </c>
      <c r="E35" s="500">
        <v>0.0</v>
      </c>
      <c r="F35" s="502">
        <v>0.0</v>
      </c>
      <c r="G35" s="510">
        <f>L23</f>
        <v>100.028491</v>
      </c>
      <c r="H35" s="500">
        <v>0.0</v>
      </c>
      <c r="I35" s="500">
        <f>M14</f>
        <v>390393</v>
      </c>
      <c r="J35" s="499" t="s">
        <v>804</v>
      </c>
      <c r="K35" s="503">
        <f>AC14</f>
        <v>45931.45833</v>
      </c>
    </row>
    <row r="36">
      <c r="A36" s="497" t="s">
        <v>1022</v>
      </c>
      <c r="B36" s="497" t="s">
        <v>999</v>
      </c>
      <c r="C36" s="497" t="str">
        <f>A13</f>
        <v>60001</v>
      </c>
      <c r="D36" s="498">
        <v>45946.0</v>
      </c>
      <c r="E36" s="500">
        <v>0.0</v>
      </c>
      <c r="F36" s="502">
        <v>0.0</v>
      </c>
      <c r="G36" s="510">
        <v>100.264871</v>
      </c>
      <c r="H36" s="500">
        <v>0.0</v>
      </c>
      <c r="I36" s="500">
        <f>M13</f>
        <v>847313</v>
      </c>
      <c r="J36" s="499" t="s">
        <v>804</v>
      </c>
      <c r="K36" s="503">
        <v>45946.458333333336</v>
      </c>
    </row>
    <row r="37">
      <c r="A37" s="491" t="s">
        <v>999</v>
      </c>
      <c r="B37" s="491" t="s">
        <v>999</v>
      </c>
      <c r="C37" s="491" t="s">
        <v>1023</v>
      </c>
      <c r="D37" s="492">
        <v>45950.0</v>
      </c>
      <c r="E37" s="493">
        <v>5.0E7</v>
      </c>
      <c r="F37" s="494">
        <v>100.2</v>
      </c>
      <c r="G37" s="494">
        <v>100.264871</v>
      </c>
      <c r="H37" s="493">
        <v>-32435.5</v>
      </c>
      <c r="I37" s="493">
        <v>13890.41</v>
      </c>
      <c r="J37" s="490" t="s">
        <v>804</v>
      </c>
      <c r="K37" s="496">
        <v>45950.708333333336</v>
      </c>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75"/>
    <col customWidth="1" min="2" max="2" width="14.5"/>
    <col customWidth="1" min="4" max="4" width="72.75"/>
    <col customWidth="1" min="5" max="5" width="38.0"/>
    <col customWidth="1" min="6" max="6" width="48.0"/>
    <col customWidth="1" min="7" max="7" width="19.75"/>
    <col customWidth="1" min="8" max="8" width="18.5"/>
  </cols>
  <sheetData>
    <row r="1">
      <c r="A1" s="511" t="s">
        <v>1024</v>
      </c>
      <c r="B1" s="511" t="s">
        <v>1025</v>
      </c>
      <c r="C1" s="511" t="s">
        <v>1026</v>
      </c>
      <c r="D1" s="511" t="s">
        <v>1027</v>
      </c>
      <c r="E1" s="511" t="s">
        <v>1028</v>
      </c>
      <c r="F1" s="511" t="s">
        <v>1029</v>
      </c>
      <c r="G1" s="511" t="s">
        <v>1030</v>
      </c>
      <c r="H1" s="511" t="s">
        <v>1031</v>
      </c>
      <c r="I1" s="512"/>
      <c r="J1" s="512"/>
      <c r="K1" s="512"/>
      <c r="L1" s="512"/>
      <c r="M1" s="512"/>
      <c r="N1" s="512"/>
      <c r="O1" s="512"/>
      <c r="P1" s="512"/>
      <c r="Q1" s="512"/>
      <c r="R1" s="512"/>
      <c r="S1" s="512"/>
      <c r="T1" s="512"/>
      <c r="U1" s="512"/>
      <c r="V1" s="512"/>
      <c r="W1" s="512"/>
      <c r="X1" s="512"/>
      <c r="Y1" s="512"/>
      <c r="Z1" s="512"/>
    </row>
    <row r="2" ht="160.5" customHeight="1">
      <c r="A2" s="44" t="s">
        <v>1032</v>
      </c>
      <c r="B2" s="44" t="s">
        <v>1033</v>
      </c>
      <c r="C2" s="44" t="s">
        <v>1034</v>
      </c>
      <c r="D2" s="44" t="s">
        <v>1035</v>
      </c>
      <c r="E2" s="44" t="s">
        <v>1036</v>
      </c>
      <c r="F2" s="44" t="s">
        <v>1037</v>
      </c>
      <c r="G2" s="513" t="s">
        <v>1038</v>
      </c>
      <c r="H2" s="44" t="s">
        <v>1039</v>
      </c>
      <c r="I2" s="512"/>
      <c r="J2" s="512"/>
      <c r="K2" s="512"/>
      <c r="L2" s="512"/>
      <c r="M2" s="512"/>
      <c r="N2" s="512"/>
      <c r="O2" s="512"/>
      <c r="P2" s="512"/>
      <c r="Q2" s="512"/>
      <c r="R2" s="512"/>
      <c r="S2" s="512"/>
      <c r="T2" s="512"/>
      <c r="U2" s="512"/>
      <c r="V2" s="512"/>
      <c r="W2" s="512"/>
      <c r="X2" s="512"/>
      <c r="Y2" s="512"/>
      <c r="Z2" s="512"/>
    </row>
    <row r="3">
      <c r="A3" s="44" t="s">
        <v>1040</v>
      </c>
      <c r="B3" s="44" t="s">
        <v>1033</v>
      </c>
      <c r="C3" s="44" t="s">
        <v>1041</v>
      </c>
      <c r="D3" s="44" t="s">
        <v>1042</v>
      </c>
      <c r="E3" s="44" t="s">
        <v>1043</v>
      </c>
      <c r="F3" s="44" t="s">
        <v>1044</v>
      </c>
      <c r="G3" s="513" t="s">
        <v>1038</v>
      </c>
      <c r="H3" s="44" t="s">
        <v>1045</v>
      </c>
      <c r="I3" s="512"/>
      <c r="J3" s="512"/>
      <c r="K3" s="512"/>
      <c r="L3" s="512"/>
      <c r="M3" s="512"/>
      <c r="N3" s="512"/>
      <c r="O3" s="512"/>
      <c r="P3" s="512"/>
      <c r="Q3" s="512"/>
      <c r="R3" s="512"/>
      <c r="S3" s="512"/>
      <c r="T3" s="512"/>
      <c r="U3" s="512"/>
      <c r="V3" s="512"/>
      <c r="W3" s="512"/>
      <c r="X3" s="512"/>
      <c r="Y3" s="512"/>
      <c r="Z3" s="512"/>
    </row>
    <row r="4">
      <c r="A4" s="44" t="s">
        <v>1046</v>
      </c>
      <c r="B4" s="44" t="s">
        <v>1033</v>
      </c>
      <c r="C4" s="44" t="s">
        <v>1047</v>
      </c>
      <c r="D4" s="44" t="s">
        <v>1048</v>
      </c>
      <c r="E4" s="44" t="s">
        <v>1049</v>
      </c>
      <c r="F4" s="44" t="s">
        <v>1050</v>
      </c>
      <c r="G4" s="513" t="s">
        <v>1051</v>
      </c>
      <c r="H4" s="44" t="s">
        <v>1052</v>
      </c>
      <c r="I4" s="512"/>
      <c r="J4" s="512"/>
      <c r="K4" s="512"/>
      <c r="L4" s="512"/>
      <c r="M4" s="512"/>
      <c r="N4" s="512"/>
      <c r="O4" s="512"/>
      <c r="P4" s="512"/>
      <c r="Q4" s="512"/>
      <c r="R4" s="512"/>
      <c r="S4" s="512"/>
      <c r="T4" s="512"/>
      <c r="U4" s="512"/>
      <c r="V4" s="512"/>
      <c r="W4" s="512"/>
      <c r="X4" s="512"/>
      <c r="Y4" s="512"/>
      <c r="Z4" s="512"/>
    </row>
    <row r="5">
      <c r="A5" s="44" t="s">
        <v>1053</v>
      </c>
      <c r="B5" s="44" t="s">
        <v>1033</v>
      </c>
      <c r="C5" s="44" t="s">
        <v>1054</v>
      </c>
      <c r="D5" s="44" t="s">
        <v>1055</v>
      </c>
      <c r="E5" s="44" t="s">
        <v>1056</v>
      </c>
      <c r="F5" s="44" t="s">
        <v>1057</v>
      </c>
      <c r="G5" s="513" t="s">
        <v>1051</v>
      </c>
      <c r="H5" s="44" t="s">
        <v>1058</v>
      </c>
      <c r="I5" s="512"/>
      <c r="J5" s="512"/>
      <c r="K5" s="512"/>
      <c r="L5" s="512"/>
      <c r="M5" s="512"/>
      <c r="N5" s="512"/>
      <c r="O5" s="512"/>
      <c r="P5" s="512"/>
      <c r="Q5" s="512"/>
      <c r="R5" s="512"/>
      <c r="S5" s="512"/>
      <c r="T5" s="512"/>
      <c r="U5" s="512"/>
      <c r="V5" s="512"/>
      <c r="W5" s="512"/>
      <c r="X5" s="512"/>
      <c r="Y5" s="512"/>
      <c r="Z5" s="512"/>
    </row>
    <row r="6">
      <c r="A6" s="44" t="s">
        <v>1059</v>
      </c>
      <c r="B6" s="44" t="s">
        <v>1033</v>
      </c>
      <c r="C6" s="44" t="s">
        <v>1060</v>
      </c>
      <c r="D6" s="44" t="s">
        <v>1061</v>
      </c>
      <c r="E6" s="44" t="s">
        <v>1062</v>
      </c>
      <c r="F6" s="44" t="s">
        <v>1063</v>
      </c>
      <c r="G6" s="513" t="s">
        <v>1064</v>
      </c>
      <c r="H6" s="44" t="s">
        <v>1065</v>
      </c>
      <c r="I6" s="512"/>
      <c r="J6" s="512"/>
      <c r="K6" s="512"/>
      <c r="L6" s="512"/>
      <c r="M6" s="512"/>
      <c r="N6" s="512"/>
      <c r="O6" s="512"/>
      <c r="P6" s="512"/>
      <c r="Q6" s="512"/>
      <c r="R6" s="512"/>
      <c r="S6" s="512"/>
      <c r="T6" s="512"/>
      <c r="U6" s="512"/>
      <c r="V6" s="512"/>
      <c r="W6" s="512"/>
      <c r="X6" s="512"/>
      <c r="Y6" s="512"/>
      <c r="Z6" s="512"/>
    </row>
    <row r="7">
      <c r="A7" s="44" t="s">
        <v>1066</v>
      </c>
      <c r="B7" s="44" t="s">
        <v>1033</v>
      </c>
      <c r="C7" s="44" t="s">
        <v>1067</v>
      </c>
      <c r="D7" s="44" t="s">
        <v>1068</v>
      </c>
      <c r="E7" s="44" t="s">
        <v>1069</v>
      </c>
      <c r="F7" s="44" t="s">
        <v>1070</v>
      </c>
      <c r="G7" s="513" t="s">
        <v>1064</v>
      </c>
      <c r="H7" s="44" t="s">
        <v>1071</v>
      </c>
      <c r="I7" s="512"/>
      <c r="J7" s="512"/>
      <c r="K7" s="512"/>
      <c r="L7" s="512"/>
      <c r="M7" s="512"/>
      <c r="N7" s="512"/>
      <c r="O7" s="512"/>
      <c r="P7" s="512"/>
      <c r="Q7" s="512"/>
      <c r="R7" s="512"/>
      <c r="S7" s="512"/>
      <c r="T7" s="512"/>
      <c r="U7" s="512"/>
      <c r="V7" s="512"/>
      <c r="W7" s="512"/>
      <c r="X7" s="512"/>
      <c r="Y7" s="512"/>
      <c r="Z7" s="512"/>
    </row>
    <row r="8">
      <c r="A8" s="44" t="s">
        <v>1072</v>
      </c>
      <c r="B8" s="44" t="s">
        <v>1033</v>
      </c>
      <c r="C8" s="44" t="s">
        <v>1073</v>
      </c>
      <c r="D8" s="44" t="s">
        <v>1074</v>
      </c>
      <c r="E8" s="44" t="s">
        <v>1075</v>
      </c>
      <c r="F8" s="44" t="s">
        <v>1076</v>
      </c>
      <c r="G8" s="513" t="s">
        <v>1077</v>
      </c>
      <c r="H8" s="44" t="s">
        <v>1078</v>
      </c>
      <c r="I8" s="512"/>
      <c r="J8" s="512"/>
      <c r="K8" s="512"/>
      <c r="L8" s="512"/>
      <c r="M8" s="512"/>
      <c r="N8" s="512"/>
      <c r="O8" s="512"/>
      <c r="P8" s="512"/>
      <c r="Q8" s="512"/>
      <c r="R8" s="512"/>
      <c r="S8" s="512"/>
      <c r="T8" s="512"/>
      <c r="U8" s="512"/>
      <c r="V8" s="512"/>
      <c r="W8" s="512"/>
      <c r="X8" s="512"/>
      <c r="Y8" s="512"/>
      <c r="Z8" s="512"/>
    </row>
    <row r="9">
      <c r="A9" s="44" t="s">
        <v>1079</v>
      </c>
      <c r="B9" s="44" t="s">
        <v>1033</v>
      </c>
      <c r="C9" s="44" t="s">
        <v>1080</v>
      </c>
      <c r="D9" s="44" t="s">
        <v>1081</v>
      </c>
      <c r="E9" s="44" t="s">
        <v>1082</v>
      </c>
      <c r="F9" s="44" t="s">
        <v>1083</v>
      </c>
      <c r="G9" s="513" t="s">
        <v>1077</v>
      </c>
      <c r="H9" s="44" t="s">
        <v>1084</v>
      </c>
      <c r="I9" s="512"/>
      <c r="J9" s="512"/>
      <c r="K9" s="512"/>
      <c r="L9" s="512"/>
      <c r="M9" s="512"/>
      <c r="N9" s="512"/>
      <c r="O9" s="512"/>
      <c r="P9" s="512"/>
      <c r="Q9" s="512"/>
      <c r="R9" s="512"/>
      <c r="S9" s="512"/>
      <c r="T9" s="512"/>
      <c r="U9" s="512"/>
      <c r="V9" s="512"/>
      <c r="W9" s="512"/>
      <c r="X9" s="512"/>
      <c r="Y9" s="512"/>
      <c r="Z9" s="512"/>
    </row>
    <row r="10">
      <c r="A10" s="44" t="s">
        <v>1085</v>
      </c>
      <c r="B10" s="44" t="s">
        <v>1033</v>
      </c>
      <c r="C10" s="44" t="s">
        <v>1086</v>
      </c>
      <c r="D10" s="44" t="s">
        <v>1087</v>
      </c>
      <c r="E10" s="44" t="s">
        <v>1088</v>
      </c>
      <c r="F10" s="514"/>
      <c r="G10" s="513" t="s">
        <v>1089</v>
      </c>
      <c r="H10" s="514"/>
      <c r="I10" s="512"/>
      <c r="J10" s="512"/>
      <c r="K10" s="512"/>
      <c r="L10" s="512"/>
      <c r="M10" s="512"/>
      <c r="N10" s="512"/>
      <c r="O10" s="512"/>
      <c r="P10" s="512"/>
      <c r="Q10" s="512"/>
      <c r="R10" s="512"/>
      <c r="S10" s="512"/>
      <c r="T10" s="512"/>
      <c r="U10" s="512"/>
      <c r="V10" s="512"/>
      <c r="W10" s="512"/>
      <c r="X10" s="512"/>
      <c r="Y10" s="512"/>
      <c r="Z10" s="512"/>
    </row>
    <row r="11">
      <c r="A11" s="44" t="s">
        <v>1090</v>
      </c>
      <c r="B11" s="44" t="s">
        <v>1033</v>
      </c>
      <c r="C11" s="44" t="s">
        <v>1086</v>
      </c>
      <c r="D11" s="44" t="s">
        <v>1091</v>
      </c>
      <c r="E11" s="514"/>
      <c r="F11" s="514"/>
      <c r="G11" s="513" t="s">
        <v>1092</v>
      </c>
      <c r="H11" s="514"/>
      <c r="I11" s="512"/>
      <c r="J11" s="512"/>
      <c r="K11" s="512"/>
      <c r="L11" s="512"/>
      <c r="M11" s="512"/>
      <c r="N11" s="512"/>
      <c r="O11" s="512"/>
      <c r="P11" s="512"/>
      <c r="Q11" s="512"/>
      <c r="R11" s="512"/>
      <c r="S11" s="512"/>
      <c r="T11" s="512"/>
      <c r="U11" s="512"/>
      <c r="V11" s="512"/>
      <c r="W11" s="512"/>
      <c r="X11" s="512"/>
      <c r="Y11" s="512"/>
      <c r="Z11" s="512"/>
    </row>
    <row r="12">
      <c r="A12" s="44" t="s">
        <v>1093</v>
      </c>
      <c r="B12" s="44" t="s">
        <v>1033</v>
      </c>
      <c r="C12" s="44" t="s">
        <v>1094</v>
      </c>
      <c r="D12" s="44" t="s">
        <v>1091</v>
      </c>
      <c r="E12" s="514"/>
      <c r="F12" s="514"/>
      <c r="G12" s="513" t="s">
        <v>1095</v>
      </c>
      <c r="H12" s="514"/>
      <c r="I12" s="512"/>
      <c r="J12" s="512"/>
      <c r="K12" s="512"/>
      <c r="L12" s="512"/>
      <c r="M12" s="512"/>
      <c r="N12" s="512"/>
      <c r="O12" s="512"/>
      <c r="P12" s="512"/>
      <c r="Q12" s="512"/>
      <c r="R12" s="512"/>
      <c r="S12" s="512"/>
      <c r="T12" s="512"/>
      <c r="U12" s="512"/>
      <c r="V12" s="512"/>
      <c r="W12" s="512"/>
      <c r="X12" s="512"/>
      <c r="Y12" s="512"/>
      <c r="Z12" s="512"/>
    </row>
    <row r="13">
      <c r="A13" s="44" t="s">
        <v>1096</v>
      </c>
      <c r="B13" s="44" t="s">
        <v>1033</v>
      </c>
      <c r="C13" s="44" t="s">
        <v>1097</v>
      </c>
      <c r="D13" s="514"/>
      <c r="E13" s="514"/>
      <c r="F13" s="514"/>
      <c r="G13" s="513" t="s">
        <v>1098</v>
      </c>
      <c r="H13" s="514"/>
      <c r="I13" s="512"/>
      <c r="J13" s="512"/>
      <c r="K13" s="512"/>
      <c r="L13" s="512"/>
      <c r="M13" s="512"/>
      <c r="N13" s="512"/>
      <c r="O13" s="512"/>
      <c r="P13" s="512"/>
      <c r="Q13" s="512"/>
      <c r="R13" s="512"/>
      <c r="S13" s="512"/>
      <c r="T13" s="512"/>
      <c r="U13" s="512"/>
      <c r="V13" s="512"/>
      <c r="W13" s="512"/>
      <c r="X13" s="512"/>
      <c r="Y13" s="512"/>
      <c r="Z13" s="512"/>
    </row>
    <row r="14">
      <c r="A14" s="44" t="s">
        <v>1099</v>
      </c>
      <c r="B14" s="44" t="s">
        <v>1033</v>
      </c>
      <c r="C14" s="44" t="s">
        <v>1097</v>
      </c>
      <c r="D14" s="514"/>
      <c r="E14" s="514"/>
      <c r="F14" s="514"/>
      <c r="G14" s="513" t="s">
        <v>1100</v>
      </c>
      <c r="H14" s="514"/>
      <c r="I14" s="512"/>
      <c r="J14" s="512"/>
      <c r="K14" s="512"/>
      <c r="L14" s="512"/>
      <c r="M14" s="512"/>
      <c r="N14" s="512"/>
      <c r="O14" s="512"/>
      <c r="P14" s="512"/>
      <c r="Q14" s="512"/>
      <c r="R14" s="512"/>
      <c r="S14" s="512"/>
      <c r="T14" s="512"/>
      <c r="U14" s="512"/>
      <c r="V14" s="512"/>
      <c r="W14" s="512"/>
      <c r="X14" s="512"/>
      <c r="Y14" s="512"/>
      <c r="Z14" s="512"/>
    </row>
    <row r="15">
      <c r="A15" s="44" t="s">
        <v>1101</v>
      </c>
      <c r="B15" s="44" t="s">
        <v>1033</v>
      </c>
      <c r="C15" s="44" t="s">
        <v>1102</v>
      </c>
      <c r="D15" s="514"/>
      <c r="E15" s="514"/>
      <c r="F15" s="514"/>
      <c r="G15" s="513" t="s">
        <v>1103</v>
      </c>
      <c r="H15" s="514"/>
      <c r="I15" s="512"/>
      <c r="J15" s="512"/>
      <c r="K15" s="512"/>
      <c r="L15" s="512"/>
      <c r="M15" s="512"/>
      <c r="N15" s="512"/>
      <c r="O15" s="512"/>
      <c r="P15" s="512"/>
      <c r="Q15" s="512"/>
      <c r="R15" s="512"/>
      <c r="S15" s="512"/>
      <c r="T15" s="512"/>
      <c r="U15" s="512"/>
      <c r="V15" s="512"/>
      <c r="W15" s="512"/>
      <c r="X15" s="512"/>
      <c r="Y15" s="512"/>
      <c r="Z15" s="512"/>
    </row>
    <row r="16">
      <c r="A16" s="44" t="s">
        <v>1104</v>
      </c>
      <c r="B16" s="44" t="s">
        <v>1033</v>
      </c>
      <c r="C16" s="44" t="s">
        <v>1105</v>
      </c>
      <c r="D16" s="44" t="s">
        <v>1106</v>
      </c>
      <c r="E16" s="44" t="s">
        <v>1107</v>
      </c>
      <c r="F16" s="44" t="s">
        <v>1108</v>
      </c>
      <c r="G16" s="513" t="s">
        <v>1109</v>
      </c>
      <c r="H16" s="44" t="s">
        <v>1110</v>
      </c>
      <c r="I16" s="512"/>
      <c r="J16" s="512"/>
      <c r="K16" s="512"/>
      <c r="L16" s="512"/>
      <c r="M16" s="512"/>
      <c r="N16" s="512"/>
      <c r="O16" s="512"/>
      <c r="P16" s="512"/>
      <c r="Q16" s="512"/>
      <c r="R16" s="512"/>
      <c r="S16" s="512"/>
      <c r="T16" s="512"/>
      <c r="U16" s="512"/>
      <c r="V16" s="512"/>
      <c r="W16" s="512"/>
      <c r="X16" s="512"/>
      <c r="Y16" s="512"/>
      <c r="Z16" s="512"/>
    </row>
    <row r="17">
      <c r="A17" s="44" t="s">
        <v>1111</v>
      </c>
      <c r="B17" s="44" t="s">
        <v>1033</v>
      </c>
      <c r="C17" s="44" t="s">
        <v>1112</v>
      </c>
      <c r="D17" s="44" t="s">
        <v>1113</v>
      </c>
      <c r="E17" s="44" t="s">
        <v>1114</v>
      </c>
      <c r="F17" s="44" t="s">
        <v>1115</v>
      </c>
      <c r="G17" s="513" t="s">
        <v>1109</v>
      </c>
      <c r="H17" s="44" t="s">
        <v>1116</v>
      </c>
      <c r="I17" s="512"/>
      <c r="J17" s="512"/>
      <c r="K17" s="512"/>
      <c r="L17" s="512"/>
      <c r="M17" s="512"/>
      <c r="N17" s="512"/>
      <c r="O17" s="512"/>
      <c r="P17" s="512"/>
      <c r="Q17" s="512"/>
      <c r="R17" s="512"/>
      <c r="S17" s="512"/>
      <c r="T17" s="512"/>
      <c r="U17" s="512"/>
      <c r="V17" s="512"/>
      <c r="W17" s="512"/>
      <c r="X17" s="512"/>
      <c r="Y17" s="512"/>
      <c r="Z17" s="512"/>
    </row>
    <row r="18">
      <c r="A18" s="44" t="s">
        <v>1117</v>
      </c>
      <c r="B18" s="44" t="s">
        <v>1033</v>
      </c>
      <c r="C18" s="44" t="s">
        <v>1118</v>
      </c>
      <c r="D18" s="514"/>
      <c r="E18" s="514"/>
      <c r="F18" s="514"/>
      <c r="G18" s="513" t="s">
        <v>1119</v>
      </c>
      <c r="H18" s="514"/>
      <c r="I18" s="512"/>
      <c r="J18" s="512"/>
      <c r="K18" s="512"/>
      <c r="L18" s="512"/>
      <c r="M18" s="512"/>
      <c r="N18" s="512"/>
      <c r="O18" s="512"/>
      <c r="P18" s="512"/>
      <c r="Q18" s="512"/>
      <c r="R18" s="512"/>
      <c r="S18" s="512"/>
      <c r="T18" s="512"/>
      <c r="U18" s="512"/>
      <c r="V18" s="512"/>
      <c r="W18" s="512"/>
      <c r="X18" s="512"/>
      <c r="Y18" s="512"/>
      <c r="Z18" s="512"/>
    </row>
    <row r="19">
      <c r="A19" s="44" t="s">
        <v>1120</v>
      </c>
      <c r="B19" s="44" t="s">
        <v>1033</v>
      </c>
      <c r="C19" s="44" t="s">
        <v>1097</v>
      </c>
      <c r="D19" s="514"/>
      <c r="E19" s="514"/>
      <c r="F19" s="514"/>
      <c r="G19" s="513" t="s">
        <v>1121</v>
      </c>
      <c r="H19" s="514"/>
      <c r="I19" s="512"/>
      <c r="J19" s="512"/>
      <c r="K19" s="512"/>
      <c r="L19" s="512"/>
      <c r="M19" s="512"/>
      <c r="N19" s="512"/>
      <c r="O19" s="512"/>
      <c r="P19" s="512"/>
      <c r="Q19" s="512"/>
      <c r="R19" s="512"/>
      <c r="S19" s="512"/>
      <c r="T19" s="512"/>
      <c r="U19" s="512"/>
      <c r="V19" s="512"/>
      <c r="W19" s="512"/>
      <c r="X19" s="512"/>
      <c r="Y19" s="512"/>
      <c r="Z19" s="512"/>
    </row>
    <row r="20">
      <c r="A20" s="44" t="s">
        <v>1122</v>
      </c>
      <c r="B20" s="44" t="s">
        <v>1033</v>
      </c>
      <c r="C20" s="44" t="s">
        <v>1102</v>
      </c>
      <c r="D20" s="514"/>
      <c r="E20" s="514"/>
      <c r="F20" s="514"/>
      <c r="G20" s="513" t="s">
        <v>1123</v>
      </c>
      <c r="H20" s="514"/>
      <c r="I20" s="512"/>
      <c r="J20" s="512"/>
      <c r="K20" s="512"/>
      <c r="L20" s="512"/>
      <c r="M20" s="512"/>
      <c r="N20" s="512"/>
      <c r="O20" s="512"/>
      <c r="P20" s="512"/>
      <c r="Q20" s="512"/>
      <c r="R20" s="512"/>
      <c r="S20" s="512"/>
      <c r="T20" s="512"/>
      <c r="U20" s="512"/>
      <c r="V20" s="512"/>
      <c r="W20" s="512"/>
      <c r="X20" s="512"/>
      <c r="Y20" s="512"/>
      <c r="Z20" s="512"/>
    </row>
    <row r="21">
      <c r="A21" s="44" t="s">
        <v>1124</v>
      </c>
      <c r="B21" s="44" t="s">
        <v>1033</v>
      </c>
      <c r="C21" s="44" t="s">
        <v>1102</v>
      </c>
      <c r="D21" s="514"/>
      <c r="E21" s="514"/>
      <c r="F21" s="514"/>
      <c r="G21" s="513" t="s">
        <v>1125</v>
      </c>
      <c r="H21" s="514"/>
      <c r="I21" s="512"/>
      <c r="J21" s="512"/>
      <c r="K21" s="512"/>
      <c r="L21" s="512"/>
      <c r="M21" s="512"/>
      <c r="N21" s="512"/>
      <c r="O21" s="512"/>
      <c r="P21" s="512"/>
      <c r="Q21" s="512"/>
      <c r="R21" s="512"/>
      <c r="S21" s="512"/>
      <c r="T21" s="512"/>
      <c r="U21" s="512"/>
      <c r="V21" s="512"/>
      <c r="W21" s="512"/>
      <c r="X21" s="512"/>
      <c r="Y21" s="512"/>
      <c r="Z21" s="512"/>
    </row>
    <row r="22">
      <c r="A22" s="512"/>
      <c r="B22" s="512"/>
      <c r="C22" s="512"/>
      <c r="D22" s="512"/>
      <c r="E22" s="512"/>
      <c r="F22" s="512"/>
      <c r="G22" s="512"/>
      <c r="H22" s="512"/>
      <c r="I22" s="512"/>
      <c r="J22" s="512"/>
      <c r="K22" s="512"/>
      <c r="L22" s="512"/>
      <c r="M22" s="512"/>
      <c r="N22" s="512"/>
      <c r="O22" s="512"/>
      <c r="P22" s="512"/>
      <c r="Q22" s="512"/>
      <c r="R22" s="512"/>
      <c r="S22" s="512"/>
      <c r="T22" s="512"/>
      <c r="U22" s="512"/>
      <c r="V22" s="512"/>
      <c r="W22" s="512"/>
      <c r="X22" s="512"/>
      <c r="Y22" s="512"/>
      <c r="Z22" s="512"/>
    </row>
    <row r="23">
      <c r="A23" s="512"/>
      <c r="B23" s="512"/>
      <c r="C23" s="512"/>
      <c r="D23" s="512"/>
      <c r="E23" s="512"/>
      <c r="F23" s="512"/>
      <c r="G23" s="512"/>
      <c r="H23" s="512"/>
      <c r="I23" s="512"/>
      <c r="J23" s="512"/>
      <c r="K23" s="512"/>
      <c r="L23" s="512"/>
      <c r="M23" s="512"/>
      <c r="N23" s="512"/>
      <c r="O23" s="512"/>
      <c r="P23" s="512"/>
      <c r="Q23" s="512"/>
      <c r="R23" s="512"/>
      <c r="S23" s="512"/>
      <c r="T23" s="512"/>
      <c r="U23" s="512"/>
      <c r="V23" s="512"/>
      <c r="W23" s="512"/>
      <c r="X23" s="512"/>
      <c r="Y23" s="512"/>
      <c r="Z23" s="512"/>
    </row>
    <row r="24">
      <c r="A24" s="512"/>
      <c r="B24" s="512"/>
      <c r="C24" s="512"/>
      <c r="D24" s="512"/>
      <c r="E24" s="512"/>
      <c r="F24" s="512"/>
      <c r="G24" s="512"/>
      <c r="H24" s="512"/>
      <c r="I24" s="512"/>
      <c r="J24" s="512"/>
      <c r="K24" s="512"/>
      <c r="L24" s="512"/>
      <c r="M24" s="512"/>
      <c r="N24" s="512"/>
      <c r="O24" s="512"/>
      <c r="P24" s="512"/>
      <c r="Q24" s="512"/>
      <c r="R24" s="512"/>
      <c r="S24" s="512"/>
      <c r="T24" s="512"/>
      <c r="U24" s="512"/>
      <c r="V24" s="512"/>
      <c r="W24" s="512"/>
      <c r="X24" s="512"/>
      <c r="Y24" s="512"/>
      <c r="Z24" s="512"/>
    </row>
    <row r="25">
      <c r="A25" s="512"/>
      <c r="B25" s="512"/>
      <c r="C25" s="512"/>
      <c r="D25" s="512"/>
      <c r="E25" s="512"/>
      <c r="F25" s="512"/>
      <c r="G25" s="512"/>
      <c r="H25" s="512"/>
      <c r="I25" s="512"/>
      <c r="J25" s="512"/>
      <c r="K25" s="512"/>
      <c r="L25" s="512"/>
      <c r="M25" s="512"/>
      <c r="N25" s="512"/>
      <c r="O25" s="512"/>
      <c r="P25" s="512"/>
      <c r="Q25" s="512"/>
      <c r="R25" s="512"/>
      <c r="S25" s="512"/>
      <c r="T25" s="512"/>
      <c r="U25" s="512"/>
      <c r="V25" s="512"/>
      <c r="W25" s="512"/>
      <c r="X25" s="512"/>
      <c r="Y25" s="512"/>
      <c r="Z25" s="512"/>
    </row>
    <row r="26">
      <c r="A26" s="512"/>
      <c r="B26" s="512"/>
      <c r="C26" s="512"/>
      <c r="D26" s="512"/>
      <c r="E26" s="512"/>
      <c r="F26" s="512"/>
      <c r="G26" s="512"/>
      <c r="H26" s="512"/>
      <c r="I26" s="512"/>
      <c r="J26" s="512"/>
      <c r="K26" s="512"/>
      <c r="L26" s="512"/>
      <c r="M26" s="512"/>
      <c r="N26" s="512"/>
      <c r="O26" s="512"/>
      <c r="P26" s="512"/>
      <c r="Q26" s="512"/>
      <c r="R26" s="512"/>
      <c r="S26" s="512"/>
      <c r="T26" s="512"/>
      <c r="U26" s="512"/>
      <c r="V26" s="512"/>
      <c r="W26" s="512"/>
      <c r="X26" s="512"/>
      <c r="Y26" s="512"/>
      <c r="Z26" s="512"/>
    </row>
    <row r="27">
      <c r="A27" s="512"/>
      <c r="B27" s="512"/>
      <c r="C27" s="512"/>
      <c r="D27" s="512"/>
      <c r="E27" s="512"/>
      <c r="F27" s="512"/>
      <c r="G27" s="512"/>
      <c r="H27" s="512"/>
      <c r="I27" s="512"/>
      <c r="J27" s="512"/>
      <c r="K27" s="512"/>
      <c r="L27" s="512"/>
      <c r="M27" s="512"/>
      <c r="N27" s="512"/>
      <c r="O27" s="512"/>
      <c r="P27" s="512"/>
      <c r="Q27" s="512"/>
      <c r="R27" s="512"/>
      <c r="S27" s="512"/>
      <c r="T27" s="512"/>
      <c r="U27" s="512"/>
      <c r="V27" s="512"/>
      <c r="W27" s="512"/>
      <c r="X27" s="512"/>
      <c r="Y27" s="512"/>
      <c r="Z27" s="512"/>
    </row>
    <row r="28">
      <c r="A28" s="512"/>
      <c r="B28" s="512"/>
      <c r="C28" s="512"/>
      <c r="D28" s="512"/>
      <c r="E28" s="512"/>
      <c r="F28" s="512"/>
      <c r="G28" s="512"/>
      <c r="H28" s="512"/>
      <c r="I28" s="512"/>
      <c r="J28" s="512"/>
      <c r="K28" s="512"/>
      <c r="L28" s="512"/>
      <c r="M28" s="512"/>
      <c r="N28" s="512"/>
      <c r="O28" s="512"/>
      <c r="P28" s="512"/>
      <c r="Q28" s="512"/>
      <c r="R28" s="512"/>
      <c r="S28" s="512"/>
      <c r="T28" s="512"/>
      <c r="U28" s="512"/>
      <c r="V28" s="512"/>
      <c r="W28" s="512"/>
      <c r="X28" s="512"/>
      <c r="Y28" s="512"/>
      <c r="Z28" s="512"/>
    </row>
    <row r="29">
      <c r="A29" s="512"/>
      <c r="B29" s="512"/>
      <c r="C29" s="512"/>
      <c r="D29" s="512"/>
      <c r="E29" s="512"/>
      <c r="F29" s="512"/>
      <c r="G29" s="512"/>
      <c r="H29" s="512"/>
      <c r="I29" s="512"/>
      <c r="J29" s="512"/>
      <c r="K29" s="512"/>
      <c r="L29" s="512"/>
      <c r="M29" s="512"/>
      <c r="N29" s="512"/>
      <c r="O29" s="512"/>
      <c r="P29" s="512"/>
      <c r="Q29" s="512"/>
      <c r="R29" s="512"/>
      <c r="S29" s="512"/>
      <c r="T29" s="512"/>
      <c r="U29" s="512"/>
      <c r="V29" s="512"/>
      <c r="W29" s="512"/>
      <c r="X29" s="512"/>
      <c r="Y29" s="512"/>
      <c r="Z29" s="512"/>
    </row>
    <row r="30">
      <c r="A30" s="512"/>
      <c r="B30" s="512"/>
      <c r="C30" s="512"/>
      <c r="D30" s="512"/>
      <c r="E30" s="512"/>
      <c r="F30" s="512"/>
      <c r="G30" s="512"/>
      <c r="H30" s="512"/>
      <c r="I30" s="512"/>
      <c r="J30" s="512"/>
      <c r="K30" s="512"/>
      <c r="L30" s="512"/>
      <c r="M30" s="512"/>
      <c r="N30" s="512"/>
      <c r="O30" s="512"/>
      <c r="P30" s="512"/>
      <c r="Q30" s="512"/>
      <c r="R30" s="512"/>
      <c r="S30" s="512"/>
      <c r="T30" s="512"/>
      <c r="U30" s="512"/>
      <c r="V30" s="512"/>
      <c r="W30" s="512"/>
      <c r="X30" s="512"/>
      <c r="Y30" s="512"/>
      <c r="Z30" s="512"/>
    </row>
    <row r="31">
      <c r="A31" s="512"/>
      <c r="B31" s="512"/>
      <c r="C31" s="512"/>
      <c r="D31" s="512"/>
      <c r="E31" s="512"/>
      <c r="F31" s="512"/>
      <c r="G31" s="512"/>
      <c r="H31" s="512"/>
      <c r="I31" s="512"/>
      <c r="J31" s="512"/>
      <c r="K31" s="512"/>
      <c r="L31" s="512"/>
      <c r="M31" s="512"/>
      <c r="N31" s="512"/>
      <c r="O31" s="512"/>
      <c r="P31" s="512"/>
      <c r="Q31" s="512"/>
      <c r="R31" s="512"/>
      <c r="S31" s="512"/>
      <c r="T31" s="512"/>
      <c r="U31" s="512"/>
      <c r="V31" s="512"/>
      <c r="W31" s="512"/>
      <c r="X31" s="512"/>
      <c r="Y31" s="512"/>
      <c r="Z31" s="512"/>
    </row>
    <row r="32">
      <c r="A32" s="512"/>
      <c r="B32" s="512"/>
      <c r="C32" s="512"/>
      <c r="D32" s="512"/>
      <c r="E32" s="512"/>
      <c r="F32" s="512"/>
      <c r="G32" s="512"/>
      <c r="H32" s="512"/>
      <c r="I32" s="512"/>
      <c r="J32" s="512"/>
      <c r="K32" s="512"/>
      <c r="L32" s="512"/>
      <c r="M32" s="512"/>
      <c r="N32" s="512"/>
      <c r="O32" s="512"/>
      <c r="P32" s="512"/>
      <c r="Q32" s="512"/>
      <c r="R32" s="512"/>
      <c r="S32" s="512"/>
      <c r="T32" s="512"/>
      <c r="U32" s="512"/>
      <c r="V32" s="512"/>
      <c r="W32" s="512"/>
      <c r="X32" s="512"/>
      <c r="Y32" s="512"/>
      <c r="Z32" s="512"/>
    </row>
    <row r="33">
      <c r="A33" s="512"/>
      <c r="B33" s="512"/>
      <c r="C33" s="512"/>
      <c r="D33" s="512"/>
      <c r="E33" s="512"/>
      <c r="F33" s="512"/>
      <c r="G33" s="512"/>
      <c r="H33" s="512"/>
      <c r="I33" s="512"/>
      <c r="J33" s="512"/>
      <c r="K33" s="512"/>
      <c r="L33" s="512"/>
      <c r="M33" s="512"/>
      <c r="N33" s="512"/>
      <c r="O33" s="512"/>
      <c r="P33" s="512"/>
      <c r="Q33" s="512"/>
      <c r="R33" s="512"/>
      <c r="S33" s="512"/>
      <c r="T33" s="512"/>
      <c r="U33" s="512"/>
      <c r="V33" s="512"/>
      <c r="W33" s="512"/>
      <c r="X33" s="512"/>
      <c r="Y33" s="512"/>
      <c r="Z33" s="512"/>
    </row>
    <row r="34">
      <c r="A34" s="512"/>
      <c r="B34" s="512"/>
      <c r="C34" s="512"/>
      <c r="D34" s="512"/>
      <c r="E34" s="512"/>
      <c r="F34" s="512"/>
      <c r="G34" s="512"/>
      <c r="H34" s="512"/>
      <c r="I34" s="512"/>
      <c r="J34" s="512"/>
      <c r="K34" s="512"/>
      <c r="L34" s="512"/>
      <c r="M34" s="512"/>
      <c r="N34" s="512"/>
      <c r="O34" s="512"/>
      <c r="P34" s="512"/>
      <c r="Q34" s="512"/>
      <c r="R34" s="512"/>
      <c r="S34" s="512"/>
      <c r="T34" s="512"/>
      <c r="U34" s="512"/>
      <c r="V34" s="512"/>
      <c r="W34" s="512"/>
      <c r="X34" s="512"/>
      <c r="Y34" s="512"/>
      <c r="Z34" s="512"/>
    </row>
    <row r="35">
      <c r="A35" s="512"/>
      <c r="B35" s="512"/>
      <c r="C35" s="512"/>
      <c r="D35" s="512"/>
      <c r="E35" s="512"/>
      <c r="F35" s="512"/>
      <c r="G35" s="512"/>
      <c r="H35" s="512"/>
      <c r="I35" s="512"/>
      <c r="J35" s="512"/>
      <c r="K35" s="512"/>
      <c r="L35" s="512"/>
      <c r="M35" s="512"/>
      <c r="N35" s="512"/>
      <c r="O35" s="512"/>
      <c r="P35" s="512"/>
      <c r="Q35" s="512"/>
      <c r="R35" s="512"/>
      <c r="S35" s="512"/>
      <c r="T35" s="512"/>
      <c r="U35" s="512"/>
      <c r="V35" s="512"/>
      <c r="W35" s="512"/>
      <c r="X35" s="512"/>
      <c r="Y35" s="512"/>
      <c r="Z35" s="512"/>
    </row>
    <row r="36">
      <c r="A36" s="512"/>
      <c r="B36" s="512"/>
      <c r="C36" s="512"/>
      <c r="D36" s="512"/>
      <c r="E36" s="512"/>
      <c r="F36" s="512"/>
      <c r="G36" s="512"/>
      <c r="H36" s="512"/>
      <c r="I36" s="512"/>
      <c r="J36" s="512"/>
      <c r="K36" s="512"/>
      <c r="L36" s="512"/>
      <c r="M36" s="512"/>
      <c r="N36" s="512"/>
      <c r="O36" s="512"/>
      <c r="P36" s="512"/>
      <c r="Q36" s="512"/>
      <c r="R36" s="512"/>
      <c r="S36" s="512"/>
      <c r="T36" s="512"/>
      <c r="U36" s="512"/>
      <c r="V36" s="512"/>
      <c r="W36" s="512"/>
      <c r="X36" s="512"/>
      <c r="Y36" s="512"/>
      <c r="Z36" s="512"/>
    </row>
    <row r="37">
      <c r="A37" s="512"/>
      <c r="B37" s="512"/>
      <c r="C37" s="512"/>
      <c r="D37" s="512"/>
      <c r="E37" s="512"/>
      <c r="F37" s="512"/>
      <c r="G37" s="512"/>
      <c r="H37" s="512"/>
      <c r="I37" s="512"/>
      <c r="J37" s="512"/>
      <c r="K37" s="512"/>
      <c r="L37" s="512"/>
      <c r="M37" s="512"/>
      <c r="N37" s="512"/>
      <c r="O37" s="512"/>
      <c r="P37" s="512"/>
      <c r="Q37" s="512"/>
      <c r="R37" s="512"/>
      <c r="S37" s="512"/>
      <c r="T37" s="512"/>
      <c r="U37" s="512"/>
      <c r="V37" s="512"/>
      <c r="W37" s="512"/>
      <c r="X37" s="512"/>
      <c r="Y37" s="512"/>
      <c r="Z37" s="512"/>
    </row>
    <row r="38">
      <c r="A38" s="512"/>
      <c r="B38" s="512"/>
      <c r="C38" s="512"/>
      <c r="D38" s="512"/>
      <c r="E38" s="512"/>
      <c r="F38" s="512"/>
      <c r="G38" s="512"/>
      <c r="H38" s="512"/>
      <c r="I38" s="512"/>
      <c r="J38" s="512"/>
      <c r="K38" s="512"/>
      <c r="L38" s="512"/>
      <c r="M38" s="512"/>
      <c r="N38" s="512"/>
      <c r="O38" s="512"/>
      <c r="P38" s="512"/>
      <c r="Q38" s="512"/>
      <c r="R38" s="512"/>
      <c r="S38" s="512"/>
      <c r="T38" s="512"/>
      <c r="U38" s="512"/>
      <c r="V38" s="512"/>
      <c r="W38" s="512"/>
      <c r="X38" s="512"/>
      <c r="Y38" s="512"/>
      <c r="Z38" s="512"/>
    </row>
    <row r="39">
      <c r="A39" s="512"/>
      <c r="B39" s="512"/>
      <c r="C39" s="512"/>
      <c r="D39" s="512"/>
      <c r="E39" s="512"/>
      <c r="F39" s="512"/>
      <c r="G39" s="512"/>
      <c r="H39" s="512"/>
      <c r="I39" s="512"/>
      <c r="J39" s="512"/>
      <c r="K39" s="512"/>
      <c r="L39" s="512"/>
      <c r="M39" s="512"/>
      <c r="N39" s="512"/>
      <c r="O39" s="512"/>
      <c r="P39" s="512"/>
      <c r="Q39" s="512"/>
      <c r="R39" s="512"/>
      <c r="S39" s="512"/>
      <c r="T39" s="512"/>
      <c r="U39" s="512"/>
      <c r="V39" s="512"/>
      <c r="W39" s="512"/>
      <c r="X39" s="512"/>
      <c r="Y39" s="512"/>
      <c r="Z39" s="512"/>
    </row>
    <row r="40">
      <c r="A40" s="512"/>
      <c r="B40" s="512"/>
      <c r="C40" s="512"/>
      <c r="D40" s="512"/>
      <c r="E40" s="512"/>
      <c r="F40" s="512"/>
      <c r="G40" s="512"/>
      <c r="H40" s="512"/>
      <c r="I40" s="512"/>
      <c r="J40" s="512"/>
      <c r="K40" s="512"/>
      <c r="L40" s="512"/>
      <c r="M40" s="512"/>
      <c r="N40" s="512"/>
      <c r="O40" s="512"/>
      <c r="P40" s="512"/>
      <c r="Q40" s="512"/>
      <c r="R40" s="512"/>
      <c r="S40" s="512"/>
      <c r="T40" s="512"/>
      <c r="U40" s="512"/>
      <c r="V40" s="512"/>
      <c r="W40" s="512"/>
      <c r="X40" s="512"/>
      <c r="Y40" s="512"/>
      <c r="Z40" s="512"/>
    </row>
    <row r="41">
      <c r="A41" s="512"/>
      <c r="B41" s="512"/>
      <c r="C41" s="512"/>
      <c r="D41" s="512"/>
      <c r="E41" s="512"/>
      <c r="F41" s="512"/>
      <c r="G41" s="512"/>
      <c r="H41" s="512"/>
      <c r="I41" s="512"/>
      <c r="J41" s="512"/>
      <c r="K41" s="512"/>
      <c r="L41" s="512"/>
      <c r="M41" s="512"/>
      <c r="N41" s="512"/>
      <c r="O41" s="512"/>
      <c r="P41" s="512"/>
      <c r="Q41" s="512"/>
      <c r="R41" s="512"/>
      <c r="S41" s="512"/>
      <c r="T41" s="512"/>
      <c r="U41" s="512"/>
      <c r="V41" s="512"/>
      <c r="W41" s="512"/>
      <c r="X41" s="512"/>
      <c r="Y41" s="512"/>
      <c r="Z41" s="512"/>
    </row>
    <row r="42">
      <c r="A42" s="512"/>
      <c r="B42" s="512"/>
      <c r="C42" s="512"/>
      <c r="D42" s="512"/>
      <c r="E42" s="512"/>
      <c r="F42" s="512"/>
      <c r="G42" s="512"/>
      <c r="H42" s="512"/>
      <c r="I42" s="512"/>
      <c r="J42" s="512"/>
      <c r="K42" s="512"/>
      <c r="L42" s="512"/>
      <c r="M42" s="512"/>
      <c r="N42" s="512"/>
      <c r="O42" s="512"/>
      <c r="P42" s="512"/>
      <c r="Q42" s="512"/>
      <c r="R42" s="512"/>
      <c r="S42" s="512"/>
      <c r="T42" s="512"/>
      <c r="U42" s="512"/>
      <c r="V42" s="512"/>
      <c r="W42" s="512"/>
      <c r="X42" s="512"/>
      <c r="Y42" s="512"/>
      <c r="Z42" s="512"/>
    </row>
    <row r="43">
      <c r="A43" s="512"/>
      <c r="B43" s="512"/>
      <c r="C43" s="512"/>
      <c r="D43" s="512"/>
      <c r="E43" s="512"/>
      <c r="F43" s="512"/>
      <c r="G43" s="512"/>
      <c r="H43" s="512"/>
      <c r="I43" s="512"/>
      <c r="J43" s="512"/>
      <c r="K43" s="512"/>
      <c r="L43" s="512"/>
      <c r="M43" s="512"/>
      <c r="N43" s="512"/>
      <c r="O43" s="512"/>
      <c r="P43" s="512"/>
      <c r="Q43" s="512"/>
      <c r="R43" s="512"/>
      <c r="S43" s="512"/>
      <c r="T43" s="512"/>
      <c r="U43" s="512"/>
      <c r="V43" s="512"/>
      <c r="W43" s="512"/>
      <c r="X43" s="512"/>
      <c r="Y43" s="512"/>
      <c r="Z43" s="512"/>
    </row>
    <row r="44">
      <c r="A44" s="512"/>
      <c r="B44" s="512"/>
      <c r="C44" s="512"/>
      <c r="D44" s="512"/>
      <c r="E44" s="512"/>
      <c r="F44" s="512"/>
      <c r="G44" s="512"/>
      <c r="H44" s="512"/>
      <c r="I44" s="512"/>
      <c r="J44" s="512"/>
      <c r="K44" s="512"/>
      <c r="L44" s="512"/>
      <c r="M44" s="512"/>
      <c r="N44" s="512"/>
      <c r="O44" s="512"/>
      <c r="P44" s="512"/>
      <c r="Q44" s="512"/>
      <c r="R44" s="512"/>
      <c r="S44" s="512"/>
      <c r="T44" s="512"/>
      <c r="U44" s="512"/>
      <c r="V44" s="512"/>
      <c r="W44" s="512"/>
      <c r="X44" s="512"/>
      <c r="Y44" s="512"/>
      <c r="Z44" s="512"/>
    </row>
    <row r="45">
      <c r="A45" s="512"/>
      <c r="B45" s="512"/>
      <c r="C45" s="512"/>
      <c r="D45" s="512"/>
      <c r="E45" s="512"/>
      <c r="F45" s="512"/>
      <c r="G45" s="512"/>
      <c r="H45" s="512"/>
      <c r="I45" s="512"/>
      <c r="J45" s="512"/>
      <c r="K45" s="512"/>
      <c r="L45" s="512"/>
      <c r="M45" s="512"/>
      <c r="N45" s="512"/>
      <c r="O45" s="512"/>
      <c r="P45" s="512"/>
      <c r="Q45" s="512"/>
      <c r="R45" s="512"/>
      <c r="S45" s="512"/>
      <c r="T45" s="512"/>
      <c r="U45" s="512"/>
      <c r="V45" s="512"/>
      <c r="W45" s="512"/>
      <c r="X45" s="512"/>
      <c r="Y45" s="512"/>
      <c r="Z45" s="512"/>
    </row>
    <row r="46">
      <c r="A46" s="512"/>
      <c r="B46" s="512"/>
      <c r="C46" s="512"/>
      <c r="D46" s="512"/>
      <c r="E46" s="512"/>
      <c r="F46" s="512"/>
      <c r="G46" s="512"/>
      <c r="H46" s="512"/>
      <c r="I46" s="512"/>
      <c r="J46" s="512"/>
      <c r="K46" s="512"/>
      <c r="L46" s="512"/>
      <c r="M46" s="512"/>
      <c r="N46" s="512"/>
      <c r="O46" s="512"/>
      <c r="P46" s="512"/>
      <c r="Q46" s="512"/>
      <c r="R46" s="512"/>
      <c r="S46" s="512"/>
      <c r="T46" s="512"/>
      <c r="U46" s="512"/>
      <c r="V46" s="512"/>
      <c r="W46" s="512"/>
      <c r="X46" s="512"/>
      <c r="Y46" s="512"/>
      <c r="Z46" s="512"/>
    </row>
    <row r="47">
      <c r="A47" s="512"/>
      <c r="B47" s="512"/>
      <c r="C47" s="512"/>
      <c r="D47" s="512"/>
      <c r="E47" s="512"/>
      <c r="F47" s="512"/>
      <c r="G47" s="512"/>
      <c r="H47" s="512"/>
      <c r="I47" s="512"/>
      <c r="J47" s="512"/>
      <c r="K47" s="512"/>
      <c r="L47" s="512"/>
      <c r="M47" s="512"/>
      <c r="N47" s="512"/>
      <c r="O47" s="512"/>
      <c r="P47" s="512"/>
      <c r="Q47" s="512"/>
      <c r="R47" s="512"/>
      <c r="S47" s="512"/>
      <c r="T47" s="512"/>
      <c r="U47" s="512"/>
      <c r="V47" s="512"/>
      <c r="W47" s="512"/>
      <c r="X47" s="512"/>
      <c r="Y47" s="512"/>
      <c r="Z47" s="512"/>
    </row>
    <row r="48">
      <c r="A48" s="512"/>
      <c r="B48" s="512"/>
      <c r="C48" s="512"/>
      <c r="D48" s="512"/>
      <c r="E48" s="512"/>
      <c r="F48" s="512"/>
      <c r="G48" s="512"/>
      <c r="H48" s="512"/>
      <c r="I48" s="512"/>
      <c r="J48" s="512"/>
      <c r="K48" s="512"/>
      <c r="L48" s="512"/>
      <c r="M48" s="512"/>
      <c r="N48" s="512"/>
      <c r="O48" s="512"/>
      <c r="P48" s="512"/>
      <c r="Q48" s="512"/>
      <c r="R48" s="512"/>
      <c r="S48" s="512"/>
      <c r="T48" s="512"/>
      <c r="U48" s="512"/>
      <c r="V48" s="512"/>
      <c r="W48" s="512"/>
      <c r="X48" s="512"/>
      <c r="Y48" s="512"/>
      <c r="Z48" s="512"/>
    </row>
    <row r="49">
      <c r="A49" s="512"/>
      <c r="B49" s="512"/>
      <c r="C49" s="512"/>
      <c r="D49" s="512"/>
      <c r="E49" s="512"/>
      <c r="F49" s="512"/>
      <c r="G49" s="512"/>
      <c r="H49" s="512"/>
      <c r="I49" s="512"/>
      <c r="J49" s="512"/>
      <c r="K49" s="512"/>
      <c r="L49" s="512"/>
      <c r="M49" s="512"/>
      <c r="N49" s="512"/>
      <c r="O49" s="512"/>
      <c r="P49" s="512"/>
      <c r="Q49" s="512"/>
      <c r="R49" s="512"/>
      <c r="S49" s="512"/>
      <c r="T49" s="512"/>
      <c r="U49" s="512"/>
      <c r="V49" s="512"/>
      <c r="W49" s="512"/>
      <c r="X49" s="512"/>
      <c r="Y49" s="512"/>
      <c r="Z49" s="512"/>
    </row>
    <row r="50">
      <c r="A50" s="512"/>
      <c r="B50" s="512"/>
      <c r="C50" s="512"/>
      <c r="D50" s="512"/>
      <c r="E50" s="512"/>
      <c r="F50" s="512"/>
      <c r="G50" s="512"/>
      <c r="H50" s="512"/>
      <c r="I50" s="512"/>
      <c r="J50" s="512"/>
      <c r="K50" s="512"/>
      <c r="L50" s="512"/>
      <c r="M50" s="512"/>
      <c r="N50" s="512"/>
      <c r="O50" s="512"/>
      <c r="P50" s="512"/>
      <c r="Q50" s="512"/>
      <c r="R50" s="512"/>
      <c r="S50" s="512"/>
      <c r="T50" s="512"/>
      <c r="U50" s="512"/>
      <c r="V50" s="512"/>
      <c r="W50" s="512"/>
      <c r="X50" s="512"/>
      <c r="Y50" s="512"/>
      <c r="Z50" s="512"/>
    </row>
    <row r="51">
      <c r="A51" s="512"/>
      <c r="B51" s="512"/>
      <c r="C51" s="512"/>
      <c r="D51" s="512"/>
      <c r="E51" s="512"/>
      <c r="F51" s="512"/>
      <c r="G51" s="512"/>
      <c r="H51" s="512"/>
      <c r="I51" s="512"/>
      <c r="J51" s="512"/>
      <c r="K51" s="512"/>
      <c r="L51" s="512"/>
      <c r="M51" s="512"/>
      <c r="N51" s="512"/>
      <c r="O51" s="512"/>
      <c r="P51" s="512"/>
      <c r="Q51" s="512"/>
      <c r="R51" s="512"/>
      <c r="S51" s="512"/>
      <c r="T51" s="512"/>
      <c r="U51" s="512"/>
      <c r="V51" s="512"/>
      <c r="W51" s="512"/>
      <c r="X51" s="512"/>
      <c r="Y51" s="512"/>
      <c r="Z51" s="512"/>
    </row>
    <row r="52">
      <c r="A52" s="512"/>
      <c r="B52" s="512"/>
      <c r="C52" s="512"/>
      <c r="D52" s="512"/>
      <c r="E52" s="512"/>
      <c r="F52" s="512"/>
      <c r="G52" s="512"/>
      <c r="H52" s="512"/>
      <c r="I52" s="512"/>
      <c r="J52" s="512"/>
      <c r="K52" s="512"/>
      <c r="L52" s="512"/>
      <c r="M52" s="512"/>
      <c r="N52" s="512"/>
      <c r="O52" s="512"/>
      <c r="P52" s="512"/>
      <c r="Q52" s="512"/>
      <c r="R52" s="512"/>
      <c r="S52" s="512"/>
      <c r="T52" s="512"/>
      <c r="U52" s="512"/>
      <c r="V52" s="512"/>
      <c r="W52" s="512"/>
      <c r="X52" s="512"/>
      <c r="Y52" s="512"/>
      <c r="Z52" s="512"/>
    </row>
    <row r="53">
      <c r="A53" s="512"/>
      <c r="B53" s="512"/>
      <c r="C53" s="512"/>
      <c r="D53" s="512"/>
      <c r="E53" s="512"/>
      <c r="F53" s="512"/>
      <c r="G53" s="512"/>
      <c r="H53" s="512"/>
      <c r="I53" s="512"/>
      <c r="J53" s="512"/>
      <c r="K53" s="512"/>
      <c r="L53" s="512"/>
      <c r="M53" s="512"/>
      <c r="N53" s="512"/>
      <c r="O53" s="512"/>
      <c r="P53" s="512"/>
      <c r="Q53" s="512"/>
      <c r="R53" s="512"/>
      <c r="S53" s="512"/>
      <c r="T53" s="512"/>
      <c r="U53" s="512"/>
      <c r="V53" s="512"/>
      <c r="W53" s="512"/>
      <c r="X53" s="512"/>
      <c r="Y53" s="512"/>
      <c r="Z53" s="512"/>
    </row>
    <row r="54">
      <c r="A54" s="512"/>
      <c r="B54" s="512"/>
      <c r="C54" s="512"/>
      <c r="D54" s="512"/>
      <c r="E54" s="512"/>
      <c r="F54" s="512"/>
      <c r="G54" s="512"/>
      <c r="H54" s="512"/>
      <c r="I54" s="512"/>
      <c r="J54" s="512"/>
      <c r="K54" s="512"/>
      <c r="L54" s="512"/>
      <c r="M54" s="512"/>
      <c r="N54" s="512"/>
      <c r="O54" s="512"/>
      <c r="P54" s="512"/>
      <c r="Q54" s="512"/>
      <c r="R54" s="512"/>
      <c r="S54" s="512"/>
      <c r="T54" s="512"/>
      <c r="U54" s="512"/>
      <c r="V54" s="512"/>
      <c r="W54" s="512"/>
      <c r="X54" s="512"/>
      <c r="Y54" s="512"/>
      <c r="Z54" s="512"/>
    </row>
    <row r="55">
      <c r="A55" s="512"/>
      <c r="B55" s="512"/>
      <c r="C55" s="512"/>
      <c r="D55" s="512"/>
      <c r="E55" s="512"/>
      <c r="F55" s="512"/>
      <c r="G55" s="512"/>
      <c r="H55" s="512"/>
      <c r="I55" s="512"/>
      <c r="J55" s="512"/>
      <c r="K55" s="512"/>
      <c r="L55" s="512"/>
      <c r="M55" s="512"/>
      <c r="N55" s="512"/>
      <c r="O55" s="512"/>
      <c r="P55" s="512"/>
      <c r="Q55" s="512"/>
      <c r="R55" s="512"/>
      <c r="S55" s="512"/>
      <c r="T55" s="512"/>
      <c r="U55" s="512"/>
      <c r="V55" s="512"/>
      <c r="W55" s="512"/>
      <c r="X55" s="512"/>
      <c r="Y55" s="512"/>
      <c r="Z55" s="512"/>
    </row>
    <row r="56">
      <c r="A56" s="512"/>
      <c r="B56" s="512"/>
      <c r="C56" s="512"/>
      <c r="D56" s="512"/>
      <c r="E56" s="512"/>
      <c r="F56" s="512"/>
      <c r="G56" s="512"/>
      <c r="H56" s="512"/>
      <c r="I56" s="512"/>
      <c r="J56" s="512"/>
      <c r="K56" s="512"/>
      <c r="L56" s="512"/>
      <c r="M56" s="512"/>
      <c r="N56" s="512"/>
      <c r="O56" s="512"/>
      <c r="P56" s="512"/>
      <c r="Q56" s="512"/>
      <c r="R56" s="512"/>
      <c r="S56" s="512"/>
      <c r="T56" s="512"/>
      <c r="U56" s="512"/>
      <c r="V56" s="512"/>
      <c r="W56" s="512"/>
      <c r="X56" s="512"/>
      <c r="Y56" s="512"/>
      <c r="Z56" s="512"/>
    </row>
    <row r="57">
      <c r="A57" s="512"/>
      <c r="B57" s="512"/>
      <c r="C57" s="512"/>
      <c r="D57" s="512"/>
      <c r="E57" s="512"/>
      <c r="F57" s="512"/>
      <c r="G57" s="512"/>
      <c r="H57" s="512"/>
      <c r="I57" s="512"/>
      <c r="J57" s="512"/>
      <c r="K57" s="512"/>
      <c r="L57" s="512"/>
      <c r="M57" s="512"/>
      <c r="N57" s="512"/>
      <c r="O57" s="512"/>
      <c r="P57" s="512"/>
      <c r="Q57" s="512"/>
      <c r="R57" s="512"/>
      <c r="S57" s="512"/>
      <c r="T57" s="512"/>
      <c r="U57" s="512"/>
      <c r="V57" s="512"/>
      <c r="W57" s="512"/>
      <c r="X57" s="512"/>
      <c r="Y57" s="512"/>
      <c r="Z57" s="512"/>
    </row>
    <row r="58">
      <c r="A58" s="512"/>
      <c r="B58" s="512"/>
      <c r="C58" s="512"/>
      <c r="D58" s="512"/>
      <c r="E58" s="512"/>
      <c r="F58" s="512"/>
      <c r="G58" s="512"/>
      <c r="H58" s="512"/>
      <c r="I58" s="512"/>
      <c r="J58" s="512"/>
      <c r="K58" s="512"/>
      <c r="L58" s="512"/>
      <c r="M58" s="512"/>
      <c r="N58" s="512"/>
      <c r="O58" s="512"/>
      <c r="P58" s="512"/>
      <c r="Q58" s="512"/>
      <c r="R58" s="512"/>
      <c r="S58" s="512"/>
      <c r="T58" s="512"/>
      <c r="U58" s="512"/>
      <c r="V58" s="512"/>
      <c r="W58" s="512"/>
      <c r="X58" s="512"/>
      <c r="Y58" s="512"/>
      <c r="Z58" s="512"/>
    </row>
    <row r="59">
      <c r="A59" s="512"/>
      <c r="B59" s="512"/>
      <c r="C59" s="512"/>
      <c r="D59" s="512"/>
      <c r="E59" s="512"/>
      <c r="F59" s="512"/>
      <c r="G59" s="512"/>
      <c r="H59" s="512"/>
      <c r="I59" s="512"/>
      <c r="J59" s="512"/>
      <c r="K59" s="512"/>
      <c r="L59" s="512"/>
      <c r="M59" s="512"/>
      <c r="N59" s="512"/>
      <c r="O59" s="512"/>
      <c r="P59" s="512"/>
      <c r="Q59" s="512"/>
      <c r="R59" s="512"/>
      <c r="S59" s="512"/>
      <c r="T59" s="512"/>
      <c r="U59" s="512"/>
      <c r="V59" s="512"/>
      <c r="W59" s="512"/>
      <c r="X59" s="512"/>
      <c r="Y59" s="512"/>
      <c r="Z59" s="512"/>
    </row>
    <row r="60">
      <c r="A60" s="512"/>
      <c r="B60" s="512"/>
      <c r="C60" s="512"/>
      <c r="D60" s="512"/>
      <c r="E60" s="512"/>
      <c r="F60" s="512"/>
      <c r="G60" s="512"/>
      <c r="H60" s="512"/>
      <c r="I60" s="512"/>
      <c r="J60" s="512"/>
      <c r="K60" s="512"/>
      <c r="L60" s="512"/>
      <c r="M60" s="512"/>
      <c r="N60" s="512"/>
      <c r="O60" s="512"/>
      <c r="P60" s="512"/>
      <c r="Q60" s="512"/>
      <c r="R60" s="512"/>
      <c r="S60" s="512"/>
      <c r="T60" s="512"/>
      <c r="U60" s="512"/>
      <c r="V60" s="512"/>
      <c r="W60" s="512"/>
      <c r="X60" s="512"/>
      <c r="Y60" s="512"/>
      <c r="Z60" s="512"/>
    </row>
    <row r="61">
      <c r="A61" s="512"/>
      <c r="B61" s="512"/>
      <c r="C61" s="512"/>
      <c r="D61" s="512"/>
      <c r="E61" s="512"/>
      <c r="F61" s="512"/>
      <c r="G61" s="512"/>
      <c r="H61" s="512"/>
      <c r="I61" s="512"/>
      <c r="J61" s="512"/>
      <c r="K61" s="512"/>
      <c r="L61" s="512"/>
      <c r="M61" s="512"/>
      <c r="N61" s="512"/>
      <c r="O61" s="512"/>
      <c r="P61" s="512"/>
      <c r="Q61" s="512"/>
      <c r="R61" s="512"/>
      <c r="S61" s="512"/>
      <c r="T61" s="512"/>
      <c r="U61" s="512"/>
      <c r="V61" s="512"/>
      <c r="W61" s="512"/>
      <c r="X61" s="512"/>
      <c r="Y61" s="512"/>
      <c r="Z61" s="512"/>
    </row>
    <row r="62">
      <c r="A62" s="512"/>
      <c r="B62" s="512"/>
      <c r="C62" s="512"/>
      <c r="D62" s="512"/>
      <c r="E62" s="512"/>
      <c r="F62" s="512"/>
      <c r="G62" s="512"/>
      <c r="H62" s="512"/>
      <c r="I62" s="512"/>
      <c r="J62" s="512"/>
      <c r="K62" s="512"/>
      <c r="L62" s="512"/>
      <c r="M62" s="512"/>
      <c r="N62" s="512"/>
      <c r="O62" s="512"/>
      <c r="P62" s="512"/>
      <c r="Q62" s="512"/>
      <c r="R62" s="512"/>
      <c r="S62" s="512"/>
      <c r="T62" s="512"/>
      <c r="U62" s="512"/>
      <c r="V62" s="512"/>
      <c r="W62" s="512"/>
      <c r="X62" s="512"/>
      <c r="Y62" s="512"/>
      <c r="Z62" s="512"/>
    </row>
    <row r="63">
      <c r="A63" s="512"/>
      <c r="B63" s="512"/>
      <c r="C63" s="512"/>
      <c r="D63" s="512"/>
      <c r="E63" s="512"/>
      <c r="F63" s="512"/>
      <c r="G63" s="512"/>
      <c r="H63" s="512"/>
      <c r="I63" s="512"/>
      <c r="J63" s="512"/>
      <c r="K63" s="512"/>
      <c r="L63" s="512"/>
      <c r="M63" s="512"/>
      <c r="N63" s="512"/>
      <c r="O63" s="512"/>
      <c r="P63" s="512"/>
      <c r="Q63" s="512"/>
      <c r="R63" s="512"/>
      <c r="S63" s="512"/>
      <c r="T63" s="512"/>
      <c r="U63" s="512"/>
      <c r="V63" s="512"/>
      <c r="W63" s="512"/>
      <c r="X63" s="512"/>
      <c r="Y63" s="512"/>
      <c r="Z63" s="512"/>
    </row>
    <row r="64">
      <c r="A64" s="512"/>
      <c r="B64" s="512"/>
      <c r="C64" s="512"/>
      <c r="D64" s="512"/>
      <c r="E64" s="512"/>
      <c r="F64" s="512"/>
      <c r="G64" s="512"/>
      <c r="H64" s="512"/>
      <c r="I64" s="512"/>
      <c r="J64" s="512"/>
      <c r="K64" s="512"/>
      <c r="L64" s="512"/>
      <c r="M64" s="512"/>
      <c r="N64" s="512"/>
      <c r="O64" s="512"/>
      <c r="P64" s="512"/>
      <c r="Q64" s="512"/>
      <c r="R64" s="512"/>
      <c r="S64" s="512"/>
      <c r="T64" s="512"/>
      <c r="U64" s="512"/>
      <c r="V64" s="512"/>
      <c r="W64" s="512"/>
      <c r="X64" s="512"/>
      <c r="Y64" s="512"/>
      <c r="Z64" s="512"/>
    </row>
    <row r="65">
      <c r="A65" s="512"/>
      <c r="B65" s="512"/>
      <c r="C65" s="512"/>
      <c r="D65" s="512"/>
      <c r="E65" s="512"/>
      <c r="F65" s="512"/>
      <c r="G65" s="512"/>
      <c r="H65" s="512"/>
      <c r="I65" s="512"/>
      <c r="J65" s="512"/>
      <c r="K65" s="512"/>
      <c r="L65" s="512"/>
      <c r="M65" s="512"/>
      <c r="N65" s="512"/>
      <c r="O65" s="512"/>
      <c r="P65" s="512"/>
      <c r="Q65" s="512"/>
      <c r="R65" s="512"/>
      <c r="S65" s="512"/>
      <c r="T65" s="512"/>
      <c r="U65" s="512"/>
      <c r="V65" s="512"/>
      <c r="W65" s="512"/>
      <c r="X65" s="512"/>
      <c r="Y65" s="512"/>
      <c r="Z65" s="512"/>
    </row>
    <row r="66">
      <c r="A66" s="512"/>
      <c r="B66" s="512"/>
      <c r="C66" s="512"/>
      <c r="D66" s="512"/>
      <c r="E66" s="512"/>
      <c r="F66" s="512"/>
      <c r="G66" s="512"/>
      <c r="H66" s="512"/>
      <c r="I66" s="512"/>
      <c r="J66" s="512"/>
      <c r="K66" s="512"/>
      <c r="L66" s="512"/>
      <c r="M66" s="512"/>
      <c r="N66" s="512"/>
      <c r="O66" s="512"/>
      <c r="P66" s="512"/>
      <c r="Q66" s="512"/>
      <c r="R66" s="512"/>
      <c r="S66" s="512"/>
      <c r="T66" s="512"/>
      <c r="U66" s="512"/>
      <c r="V66" s="512"/>
      <c r="W66" s="512"/>
      <c r="X66" s="512"/>
      <c r="Y66" s="512"/>
      <c r="Z66" s="512"/>
    </row>
    <row r="67">
      <c r="A67" s="512"/>
      <c r="B67" s="512"/>
      <c r="C67" s="512"/>
      <c r="D67" s="512"/>
      <c r="E67" s="512"/>
      <c r="F67" s="512"/>
      <c r="G67" s="512"/>
      <c r="H67" s="512"/>
      <c r="I67" s="512"/>
      <c r="J67" s="512"/>
      <c r="K67" s="512"/>
      <c r="L67" s="512"/>
      <c r="M67" s="512"/>
      <c r="N67" s="512"/>
      <c r="O67" s="512"/>
      <c r="P67" s="512"/>
      <c r="Q67" s="512"/>
      <c r="R67" s="512"/>
      <c r="S67" s="512"/>
      <c r="T67" s="512"/>
      <c r="U67" s="512"/>
      <c r="V67" s="512"/>
      <c r="W67" s="512"/>
      <c r="X67" s="512"/>
      <c r="Y67" s="512"/>
      <c r="Z67" s="512"/>
    </row>
    <row r="68">
      <c r="A68" s="512"/>
      <c r="B68" s="512"/>
      <c r="C68" s="512"/>
      <c r="D68" s="512"/>
      <c r="E68" s="512"/>
      <c r="F68" s="512"/>
      <c r="G68" s="512"/>
      <c r="H68" s="512"/>
      <c r="I68" s="512"/>
      <c r="J68" s="512"/>
      <c r="K68" s="512"/>
      <c r="L68" s="512"/>
      <c r="M68" s="512"/>
      <c r="N68" s="512"/>
      <c r="O68" s="512"/>
      <c r="P68" s="512"/>
      <c r="Q68" s="512"/>
      <c r="R68" s="512"/>
      <c r="S68" s="512"/>
      <c r="T68" s="512"/>
      <c r="U68" s="512"/>
      <c r="V68" s="512"/>
      <c r="W68" s="512"/>
      <c r="X68" s="512"/>
      <c r="Y68" s="512"/>
      <c r="Z68" s="512"/>
    </row>
    <row r="69">
      <c r="A69" s="512"/>
      <c r="B69" s="512"/>
      <c r="C69" s="512"/>
      <c r="D69" s="512"/>
      <c r="E69" s="512"/>
      <c r="F69" s="512"/>
      <c r="G69" s="512"/>
      <c r="H69" s="512"/>
      <c r="I69" s="512"/>
      <c r="J69" s="512"/>
      <c r="K69" s="512"/>
      <c r="L69" s="512"/>
      <c r="M69" s="512"/>
      <c r="N69" s="512"/>
      <c r="O69" s="512"/>
      <c r="P69" s="512"/>
      <c r="Q69" s="512"/>
      <c r="R69" s="512"/>
      <c r="S69" s="512"/>
      <c r="T69" s="512"/>
      <c r="U69" s="512"/>
      <c r="V69" s="512"/>
      <c r="W69" s="512"/>
      <c r="X69" s="512"/>
      <c r="Y69" s="512"/>
      <c r="Z69" s="512"/>
    </row>
    <row r="70">
      <c r="A70" s="512"/>
      <c r="B70" s="512"/>
      <c r="C70" s="512"/>
      <c r="D70" s="512"/>
      <c r="E70" s="512"/>
      <c r="F70" s="512"/>
      <c r="G70" s="512"/>
      <c r="H70" s="512"/>
      <c r="I70" s="512"/>
      <c r="J70" s="512"/>
      <c r="K70" s="512"/>
      <c r="L70" s="512"/>
      <c r="M70" s="512"/>
      <c r="N70" s="512"/>
      <c r="O70" s="512"/>
      <c r="P70" s="512"/>
      <c r="Q70" s="512"/>
      <c r="R70" s="512"/>
      <c r="S70" s="512"/>
      <c r="T70" s="512"/>
      <c r="U70" s="512"/>
      <c r="V70" s="512"/>
      <c r="W70" s="512"/>
      <c r="X70" s="512"/>
      <c r="Y70" s="512"/>
      <c r="Z70" s="512"/>
    </row>
    <row r="71">
      <c r="A71" s="512"/>
      <c r="B71" s="512"/>
      <c r="C71" s="512"/>
      <c r="D71" s="512"/>
      <c r="E71" s="512"/>
      <c r="F71" s="512"/>
      <c r="G71" s="512"/>
      <c r="H71" s="512"/>
      <c r="I71" s="512"/>
      <c r="J71" s="512"/>
      <c r="K71" s="512"/>
      <c r="L71" s="512"/>
      <c r="M71" s="512"/>
      <c r="N71" s="512"/>
      <c r="O71" s="512"/>
      <c r="P71" s="512"/>
      <c r="Q71" s="512"/>
      <c r="R71" s="512"/>
      <c r="S71" s="512"/>
      <c r="T71" s="512"/>
      <c r="U71" s="512"/>
      <c r="V71" s="512"/>
      <c r="W71" s="512"/>
      <c r="X71" s="512"/>
      <c r="Y71" s="512"/>
      <c r="Z71" s="512"/>
    </row>
    <row r="72">
      <c r="A72" s="512"/>
      <c r="B72" s="512"/>
      <c r="C72" s="512"/>
      <c r="D72" s="512"/>
      <c r="E72" s="512"/>
      <c r="F72" s="512"/>
      <c r="G72" s="512"/>
      <c r="H72" s="512"/>
      <c r="I72" s="512"/>
      <c r="J72" s="512"/>
      <c r="K72" s="512"/>
      <c r="L72" s="512"/>
      <c r="M72" s="512"/>
      <c r="N72" s="512"/>
      <c r="O72" s="512"/>
      <c r="P72" s="512"/>
      <c r="Q72" s="512"/>
      <c r="R72" s="512"/>
      <c r="S72" s="512"/>
      <c r="T72" s="512"/>
      <c r="U72" s="512"/>
      <c r="V72" s="512"/>
      <c r="W72" s="512"/>
      <c r="X72" s="512"/>
      <c r="Y72" s="512"/>
      <c r="Z72" s="512"/>
    </row>
    <row r="73">
      <c r="A73" s="512"/>
      <c r="B73" s="512"/>
      <c r="C73" s="512"/>
      <c r="D73" s="512"/>
      <c r="E73" s="512"/>
      <c r="F73" s="512"/>
      <c r="G73" s="512"/>
      <c r="H73" s="512"/>
      <c r="I73" s="512"/>
      <c r="J73" s="512"/>
      <c r="K73" s="512"/>
      <c r="L73" s="512"/>
      <c r="M73" s="512"/>
      <c r="N73" s="512"/>
      <c r="O73" s="512"/>
      <c r="P73" s="512"/>
      <c r="Q73" s="512"/>
      <c r="R73" s="512"/>
      <c r="S73" s="512"/>
      <c r="T73" s="512"/>
      <c r="U73" s="512"/>
      <c r="V73" s="512"/>
      <c r="W73" s="512"/>
      <c r="X73" s="512"/>
      <c r="Y73" s="512"/>
      <c r="Z73" s="512"/>
    </row>
    <row r="74">
      <c r="A74" s="512"/>
      <c r="B74" s="512"/>
      <c r="C74" s="512"/>
      <c r="D74" s="512"/>
      <c r="E74" s="512"/>
      <c r="F74" s="512"/>
      <c r="G74" s="512"/>
      <c r="H74" s="512"/>
      <c r="I74" s="512"/>
      <c r="J74" s="512"/>
      <c r="K74" s="512"/>
      <c r="L74" s="512"/>
      <c r="M74" s="512"/>
      <c r="N74" s="512"/>
      <c r="O74" s="512"/>
      <c r="P74" s="512"/>
      <c r="Q74" s="512"/>
      <c r="R74" s="512"/>
      <c r="S74" s="512"/>
      <c r="T74" s="512"/>
      <c r="U74" s="512"/>
      <c r="V74" s="512"/>
      <c r="W74" s="512"/>
      <c r="X74" s="512"/>
      <c r="Y74" s="512"/>
      <c r="Z74" s="512"/>
    </row>
    <row r="75">
      <c r="A75" s="512"/>
      <c r="B75" s="512"/>
      <c r="C75" s="512"/>
      <c r="D75" s="512"/>
      <c r="E75" s="512"/>
      <c r="F75" s="512"/>
      <c r="G75" s="512"/>
      <c r="H75" s="512"/>
      <c r="I75" s="512"/>
      <c r="J75" s="512"/>
      <c r="K75" s="512"/>
      <c r="L75" s="512"/>
      <c r="M75" s="512"/>
      <c r="N75" s="512"/>
      <c r="O75" s="512"/>
      <c r="P75" s="512"/>
      <c r="Q75" s="512"/>
      <c r="R75" s="512"/>
      <c r="S75" s="512"/>
      <c r="T75" s="512"/>
      <c r="U75" s="512"/>
      <c r="V75" s="512"/>
      <c r="W75" s="512"/>
      <c r="X75" s="512"/>
      <c r="Y75" s="512"/>
      <c r="Z75" s="512"/>
    </row>
    <row r="76">
      <c r="A76" s="512"/>
      <c r="B76" s="512"/>
      <c r="C76" s="512"/>
      <c r="D76" s="512"/>
      <c r="E76" s="512"/>
      <c r="F76" s="512"/>
      <c r="G76" s="512"/>
      <c r="H76" s="512"/>
      <c r="I76" s="512"/>
      <c r="J76" s="512"/>
      <c r="K76" s="512"/>
      <c r="L76" s="512"/>
      <c r="M76" s="512"/>
      <c r="N76" s="512"/>
      <c r="O76" s="512"/>
      <c r="P76" s="512"/>
      <c r="Q76" s="512"/>
      <c r="R76" s="512"/>
      <c r="S76" s="512"/>
      <c r="T76" s="512"/>
      <c r="U76" s="512"/>
      <c r="V76" s="512"/>
      <c r="W76" s="512"/>
      <c r="X76" s="512"/>
      <c r="Y76" s="512"/>
      <c r="Z76" s="512"/>
    </row>
    <row r="77">
      <c r="A77" s="512"/>
      <c r="B77" s="512"/>
      <c r="C77" s="512"/>
      <c r="D77" s="512"/>
      <c r="E77" s="512"/>
      <c r="F77" s="512"/>
      <c r="G77" s="512"/>
      <c r="H77" s="512"/>
      <c r="I77" s="512"/>
      <c r="J77" s="512"/>
      <c r="K77" s="512"/>
      <c r="L77" s="512"/>
      <c r="M77" s="512"/>
      <c r="N77" s="512"/>
      <c r="O77" s="512"/>
      <c r="P77" s="512"/>
      <c r="Q77" s="512"/>
      <c r="R77" s="512"/>
      <c r="S77" s="512"/>
      <c r="T77" s="512"/>
      <c r="U77" s="512"/>
      <c r="V77" s="512"/>
      <c r="W77" s="512"/>
      <c r="X77" s="512"/>
      <c r="Y77" s="512"/>
      <c r="Z77" s="512"/>
    </row>
    <row r="78">
      <c r="A78" s="512"/>
      <c r="B78" s="512"/>
      <c r="C78" s="512"/>
      <c r="D78" s="512"/>
      <c r="E78" s="512"/>
      <c r="F78" s="512"/>
      <c r="G78" s="512"/>
      <c r="H78" s="512"/>
      <c r="I78" s="512"/>
      <c r="J78" s="512"/>
      <c r="K78" s="512"/>
      <c r="L78" s="512"/>
      <c r="M78" s="512"/>
      <c r="N78" s="512"/>
      <c r="O78" s="512"/>
      <c r="P78" s="512"/>
      <c r="Q78" s="512"/>
      <c r="R78" s="512"/>
      <c r="S78" s="512"/>
      <c r="T78" s="512"/>
      <c r="U78" s="512"/>
      <c r="V78" s="512"/>
      <c r="W78" s="512"/>
      <c r="X78" s="512"/>
      <c r="Y78" s="512"/>
      <c r="Z78" s="512"/>
    </row>
    <row r="79">
      <c r="A79" s="512"/>
      <c r="B79" s="512"/>
      <c r="C79" s="512"/>
      <c r="D79" s="512"/>
      <c r="E79" s="512"/>
      <c r="F79" s="512"/>
      <c r="G79" s="512"/>
      <c r="H79" s="512"/>
      <c r="I79" s="512"/>
      <c r="J79" s="512"/>
      <c r="K79" s="512"/>
      <c r="L79" s="512"/>
      <c r="M79" s="512"/>
      <c r="N79" s="512"/>
      <c r="O79" s="512"/>
      <c r="P79" s="512"/>
      <c r="Q79" s="512"/>
      <c r="R79" s="512"/>
      <c r="S79" s="512"/>
      <c r="T79" s="512"/>
      <c r="U79" s="512"/>
      <c r="V79" s="512"/>
      <c r="W79" s="512"/>
      <c r="X79" s="512"/>
      <c r="Y79" s="512"/>
      <c r="Z79" s="512"/>
    </row>
    <row r="80">
      <c r="A80" s="512"/>
      <c r="B80" s="512"/>
      <c r="C80" s="512"/>
      <c r="D80" s="512"/>
      <c r="E80" s="512"/>
      <c r="F80" s="512"/>
      <c r="G80" s="512"/>
      <c r="H80" s="512"/>
      <c r="I80" s="512"/>
      <c r="J80" s="512"/>
      <c r="K80" s="512"/>
      <c r="L80" s="512"/>
      <c r="M80" s="512"/>
      <c r="N80" s="512"/>
      <c r="O80" s="512"/>
      <c r="P80" s="512"/>
      <c r="Q80" s="512"/>
      <c r="R80" s="512"/>
      <c r="S80" s="512"/>
      <c r="T80" s="512"/>
      <c r="U80" s="512"/>
      <c r="V80" s="512"/>
      <c r="W80" s="512"/>
      <c r="X80" s="512"/>
      <c r="Y80" s="512"/>
      <c r="Z80" s="512"/>
    </row>
    <row r="81">
      <c r="A81" s="512"/>
      <c r="B81" s="512"/>
      <c r="C81" s="512"/>
      <c r="D81" s="512"/>
      <c r="E81" s="512"/>
      <c r="F81" s="512"/>
      <c r="G81" s="512"/>
      <c r="H81" s="512"/>
      <c r="I81" s="512"/>
      <c r="J81" s="512"/>
      <c r="K81" s="512"/>
      <c r="L81" s="512"/>
      <c r="M81" s="512"/>
      <c r="N81" s="512"/>
      <c r="O81" s="512"/>
      <c r="P81" s="512"/>
      <c r="Q81" s="512"/>
      <c r="R81" s="512"/>
      <c r="S81" s="512"/>
      <c r="T81" s="512"/>
      <c r="U81" s="512"/>
      <c r="V81" s="512"/>
      <c r="W81" s="512"/>
      <c r="X81" s="512"/>
      <c r="Y81" s="512"/>
      <c r="Z81" s="512"/>
    </row>
    <row r="82">
      <c r="A82" s="512"/>
      <c r="B82" s="512"/>
      <c r="C82" s="512"/>
      <c r="D82" s="512"/>
      <c r="E82" s="512"/>
      <c r="F82" s="512"/>
      <c r="G82" s="512"/>
      <c r="H82" s="512"/>
      <c r="I82" s="512"/>
      <c r="J82" s="512"/>
      <c r="K82" s="512"/>
      <c r="L82" s="512"/>
      <c r="M82" s="512"/>
      <c r="N82" s="512"/>
      <c r="O82" s="512"/>
      <c r="P82" s="512"/>
      <c r="Q82" s="512"/>
      <c r="R82" s="512"/>
      <c r="S82" s="512"/>
      <c r="T82" s="512"/>
      <c r="U82" s="512"/>
      <c r="V82" s="512"/>
      <c r="W82" s="512"/>
      <c r="X82" s="512"/>
      <c r="Y82" s="512"/>
      <c r="Z82" s="512"/>
    </row>
    <row r="83">
      <c r="A83" s="512"/>
      <c r="B83" s="512"/>
      <c r="C83" s="512"/>
      <c r="D83" s="512"/>
      <c r="E83" s="512"/>
      <c r="F83" s="512"/>
      <c r="G83" s="512"/>
      <c r="H83" s="512"/>
      <c r="I83" s="512"/>
      <c r="J83" s="512"/>
      <c r="K83" s="512"/>
      <c r="L83" s="512"/>
      <c r="M83" s="512"/>
      <c r="N83" s="512"/>
      <c r="O83" s="512"/>
      <c r="P83" s="512"/>
      <c r="Q83" s="512"/>
      <c r="R83" s="512"/>
      <c r="S83" s="512"/>
      <c r="T83" s="512"/>
      <c r="U83" s="512"/>
      <c r="V83" s="512"/>
      <c r="W83" s="512"/>
      <c r="X83" s="512"/>
      <c r="Y83" s="512"/>
      <c r="Z83" s="512"/>
    </row>
    <row r="84">
      <c r="A84" s="512"/>
      <c r="B84" s="512"/>
      <c r="C84" s="512"/>
      <c r="D84" s="512"/>
      <c r="E84" s="512"/>
      <c r="F84" s="512"/>
      <c r="G84" s="512"/>
      <c r="H84" s="512"/>
      <c r="I84" s="512"/>
      <c r="J84" s="512"/>
      <c r="K84" s="512"/>
      <c r="L84" s="512"/>
      <c r="M84" s="512"/>
      <c r="N84" s="512"/>
      <c r="O84" s="512"/>
      <c r="P84" s="512"/>
      <c r="Q84" s="512"/>
      <c r="R84" s="512"/>
      <c r="S84" s="512"/>
      <c r="T84" s="512"/>
      <c r="U84" s="512"/>
      <c r="V84" s="512"/>
      <c r="W84" s="512"/>
      <c r="X84" s="512"/>
      <c r="Y84" s="512"/>
      <c r="Z84" s="512"/>
    </row>
    <row r="85">
      <c r="A85" s="512"/>
      <c r="B85" s="512"/>
      <c r="C85" s="512"/>
      <c r="D85" s="512"/>
      <c r="E85" s="512"/>
      <c r="F85" s="512"/>
      <c r="G85" s="512"/>
      <c r="H85" s="512"/>
      <c r="I85" s="512"/>
      <c r="J85" s="512"/>
      <c r="K85" s="512"/>
      <c r="L85" s="512"/>
      <c r="M85" s="512"/>
      <c r="N85" s="512"/>
      <c r="O85" s="512"/>
      <c r="P85" s="512"/>
      <c r="Q85" s="512"/>
      <c r="R85" s="512"/>
      <c r="S85" s="512"/>
      <c r="T85" s="512"/>
      <c r="U85" s="512"/>
      <c r="V85" s="512"/>
      <c r="W85" s="512"/>
      <c r="X85" s="512"/>
      <c r="Y85" s="512"/>
      <c r="Z85" s="512"/>
    </row>
    <row r="86">
      <c r="A86" s="512"/>
      <c r="B86" s="512"/>
      <c r="C86" s="512"/>
      <c r="D86" s="512"/>
      <c r="E86" s="512"/>
      <c r="F86" s="512"/>
      <c r="G86" s="512"/>
      <c r="H86" s="512"/>
      <c r="I86" s="512"/>
      <c r="J86" s="512"/>
      <c r="K86" s="512"/>
      <c r="L86" s="512"/>
      <c r="M86" s="512"/>
      <c r="N86" s="512"/>
      <c r="O86" s="512"/>
      <c r="P86" s="512"/>
      <c r="Q86" s="512"/>
      <c r="R86" s="512"/>
      <c r="S86" s="512"/>
      <c r="T86" s="512"/>
      <c r="U86" s="512"/>
      <c r="V86" s="512"/>
      <c r="W86" s="512"/>
      <c r="X86" s="512"/>
      <c r="Y86" s="512"/>
      <c r="Z86" s="512"/>
    </row>
    <row r="87">
      <c r="A87" s="512"/>
      <c r="B87" s="512"/>
      <c r="C87" s="512"/>
      <c r="D87" s="512"/>
      <c r="E87" s="512"/>
      <c r="F87" s="512"/>
      <c r="G87" s="512"/>
      <c r="H87" s="512"/>
      <c r="I87" s="512"/>
      <c r="J87" s="512"/>
      <c r="K87" s="512"/>
      <c r="L87" s="512"/>
      <c r="M87" s="512"/>
      <c r="N87" s="512"/>
      <c r="O87" s="512"/>
      <c r="P87" s="512"/>
      <c r="Q87" s="512"/>
      <c r="R87" s="512"/>
      <c r="S87" s="512"/>
      <c r="T87" s="512"/>
      <c r="U87" s="512"/>
      <c r="V87" s="512"/>
      <c r="W87" s="512"/>
      <c r="X87" s="512"/>
      <c r="Y87" s="512"/>
      <c r="Z87" s="512"/>
    </row>
    <row r="88">
      <c r="A88" s="512"/>
      <c r="B88" s="512"/>
      <c r="C88" s="512"/>
      <c r="D88" s="512"/>
      <c r="E88" s="512"/>
      <c r="F88" s="512"/>
      <c r="G88" s="512"/>
      <c r="H88" s="512"/>
      <c r="I88" s="512"/>
      <c r="J88" s="512"/>
      <c r="K88" s="512"/>
      <c r="L88" s="512"/>
      <c r="M88" s="512"/>
      <c r="N88" s="512"/>
      <c r="O88" s="512"/>
      <c r="P88" s="512"/>
      <c r="Q88" s="512"/>
      <c r="R88" s="512"/>
      <c r="S88" s="512"/>
      <c r="T88" s="512"/>
      <c r="U88" s="512"/>
      <c r="V88" s="512"/>
      <c r="W88" s="512"/>
      <c r="X88" s="512"/>
      <c r="Y88" s="512"/>
      <c r="Z88" s="512"/>
    </row>
    <row r="89">
      <c r="A89" s="512"/>
      <c r="B89" s="512"/>
      <c r="C89" s="512"/>
      <c r="D89" s="512"/>
      <c r="E89" s="512"/>
      <c r="F89" s="512"/>
      <c r="G89" s="512"/>
      <c r="H89" s="512"/>
      <c r="I89" s="512"/>
      <c r="J89" s="512"/>
      <c r="K89" s="512"/>
      <c r="L89" s="512"/>
      <c r="M89" s="512"/>
      <c r="N89" s="512"/>
      <c r="O89" s="512"/>
      <c r="P89" s="512"/>
      <c r="Q89" s="512"/>
      <c r="R89" s="512"/>
      <c r="S89" s="512"/>
      <c r="T89" s="512"/>
      <c r="U89" s="512"/>
      <c r="V89" s="512"/>
      <c r="W89" s="512"/>
      <c r="X89" s="512"/>
      <c r="Y89" s="512"/>
      <c r="Z89" s="512"/>
    </row>
    <row r="90">
      <c r="A90" s="512"/>
      <c r="B90" s="512"/>
      <c r="C90" s="512"/>
      <c r="D90" s="512"/>
      <c r="E90" s="512"/>
      <c r="F90" s="512"/>
      <c r="G90" s="512"/>
      <c r="H90" s="512"/>
      <c r="I90" s="512"/>
      <c r="J90" s="512"/>
      <c r="K90" s="512"/>
      <c r="L90" s="512"/>
      <c r="M90" s="512"/>
      <c r="N90" s="512"/>
      <c r="O90" s="512"/>
      <c r="P90" s="512"/>
      <c r="Q90" s="512"/>
      <c r="R90" s="512"/>
      <c r="S90" s="512"/>
      <c r="T90" s="512"/>
      <c r="U90" s="512"/>
      <c r="V90" s="512"/>
      <c r="W90" s="512"/>
      <c r="X90" s="512"/>
      <c r="Y90" s="512"/>
      <c r="Z90" s="512"/>
    </row>
    <row r="91">
      <c r="A91" s="512"/>
      <c r="B91" s="512"/>
      <c r="C91" s="512"/>
      <c r="D91" s="512"/>
      <c r="E91" s="512"/>
      <c r="F91" s="512"/>
      <c r="G91" s="512"/>
      <c r="H91" s="512"/>
      <c r="I91" s="512"/>
      <c r="J91" s="512"/>
      <c r="K91" s="512"/>
      <c r="L91" s="512"/>
      <c r="M91" s="512"/>
      <c r="N91" s="512"/>
      <c r="O91" s="512"/>
      <c r="P91" s="512"/>
      <c r="Q91" s="512"/>
      <c r="R91" s="512"/>
      <c r="S91" s="512"/>
      <c r="T91" s="512"/>
      <c r="U91" s="512"/>
      <c r="V91" s="512"/>
      <c r="W91" s="512"/>
      <c r="X91" s="512"/>
      <c r="Y91" s="512"/>
      <c r="Z91" s="512"/>
    </row>
    <row r="92">
      <c r="A92" s="512"/>
      <c r="B92" s="512"/>
      <c r="C92" s="512"/>
      <c r="D92" s="512"/>
      <c r="E92" s="512"/>
      <c r="F92" s="512"/>
      <c r="G92" s="512"/>
      <c r="H92" s="512"/>
      <c r="I92" s="512"/>
      <c r="J92" s="512"/>
      <c r="K92" s="512"/>
      <c r="L92" s="512"/>
      <c r="M92" s="512"/>
      <c r="N92" s="512"/>
      <c r="O92" s="512"/>
      <c r="P92" s="512"/>
      <c r="Q92" s="512"/>
      <c r="R92" s="512"/>
      <c r="S92" s="512"/>
      <c r="T92" s="512"/>
      <c r="U92" s="512"/>
      <c r="V92" s="512"/>
      <c r="W92" s="512"/>
      <c r="X92" s="512"/>
      <c r="Y92" s="512"/>
      <c r="Z92" s="512"/>
    </row>
    <row r="93">
      <c r="A93" s="512"/>
      <c r="B93" s="512"/>
      <c r="C93" s="512"/>
      <c r="D93" s="512"/>
      <c r="E93" s="512"/>
      <c r="F93" s="512"/>
      <c r="G93" s="512"/>
      <c r="H93" s="512"/>
      <c r="I93" s="512"/>
      <c r="J93" s="512"/>
      <c r="K93" s="512"/>
      <c r="L93" s="512"/>
      <c r="M93" s="512"/>
      <c r="N93" s="512"/>
      <c r="O93" s="512"/>
      <c r="P93" s="512"/>
      <c r="Q93" s="512"/>
      <c r="R93" s="512"/>
      <c r="S93" s="512"/>
      <c r="T93" s="512"/>
      <c r="U93" s="512"/>
      <c r="V93" s="512"/>
      <c r="W93" s="512"/>
      <c r="X93" s="512"/>
      <c r="Y93" s="512"/>
      <c r="Z93" s="512"/>
    </row>
    <row r="94">
      <c r="A94" s="512"/>
      <c r="B94" s="512"/>
      <c r="C94" s="512"/>
      <c r="D94" s="512"/>
      <c r="E94" s="512"/>
      <c r="F94" s="512"/>
      <c r="G94" s="512"/>
      <c r="H94" s="512"/>
      <c r="I94" s="512"/>
      <c r="J94" s="512"/>
      <c r="K94" s="512"/>
      <c r="L94" s="512"/>
      <c r="M94" s="512"/>
      <c r="N94" s="512"/>
      <c r="O94" s="512"/>
      <c r="P94" s="512"/>
      <c r="Q94" s="512"/>
      <c r="R94" s="512"/>
      <c r="S94" s="512"/>
      <c r="T94" s="512"/>
      <c r="U94" s="512"/>
      <c r="V94" s="512"/>
      <c r="W94" s="512"/>
      <c r="X94" s="512"/>
      <c r="Y94" s="512"/>
      <c r="Z94" s="512"/>
    </row>
    <row r="95">
      <c r="A95" s="512"/>
      <c r="B95" s="512"/>
      <c r="C95" s="512"/>
      <c r="D95" s="512"/>
      <c r="E95" s="512"/>
      <c r="F95" s="512"/>
      <c r="G95" s="512"/>
      <c r="H95" s="512"/>
      <c r="I95" s="512"/>
      <c r="J95" s="512"/>
      <c r="K95" s="512"/>
      <c r="L95" s="512"/>
      <c r="M95" s="512"/>
      <c r="N95" s="512"/>
      <c r="O95" s="512"/>
      <c r="P95" s="512"/>
      <c r="Q95" s="512"/>
      <c r="R95" s="512"/>
      <c r="S95" s="512"/>
      <c r="T95" s="512"/>
      <c r="U95" s="512"/>
      <c r="V95" s="512"/>
      <c r="W95" s="512"/>
      <c r="X95" s="512"/>
      <c r="Y95" s="512"/>
      <c r="Z95" s="512"/>
    </row>
    <row r="96">
      <c r="A96" s="512"/>
      <c r="B96" s="512"/>
      <c r="C96" s="512"/>
      <c r="D96" s="512"/>
      <c r="E96" s="512"/>
      <c r="F96" s="512"/>
      <c r="G96" s="512"/>
      <c r="H96" s="512"/>
      <c r="I96" s="512"/>
      <c r="J96" s="512"/>
      <c r="K96" s="512"/>
      <c r="L96" s="512"/>
      <c r="M96" s="512"/>
      <c r="N96" s="512"/>
      <c r="O96" s="512"/>
      <c r="P96" s="512"/>
      <c r="Q96" s="512"/>
      <c r="R96" s="512"/>
      <c r="S96" s="512"/>
      <c r="T96" s="512"/>
      <c r="U96" s="512"/>
      <c r="V96" s="512"/>
      <c r="W96" s="512"/>
      <c r="X96" s="512"/>
      <c r="Y96" s="512"/>
      <c r="Z96" s="512"/>
    </row>
    <row r="97">
      <c r="A97" s="512"/>
      <c r="B97" s="512"/>
      <c r="C97" s="512"/>
      <c r="D97" s="512"/>
      <c r="E97" s="512"/>
      <c r="F97" s="512"/>
      <c r="G97" s="512"/>
      <c r="H97" s="512"/>
      <c r="I97" s="512"/>
      <c r="J97" s="512"/>
      <c r="K97" s="512"/>
      <c r="L97" s="512"/>
      <c r="M97" s="512"/>
      <c r="N97" s="512"/>
      <c r="O97" s="512"/>
      <c r="P97" s="512"/>
      <c r="Q97" s="512"/>
      <c r="R97" s="512"/>
      <c r="S97" s="512"/>
      <c r="T97" s="512"/>
      <c r="U97" s="512"/>
      <c r="V97" s="512"/>
      <c r="W97" s="512"/>
      <c r="X97" s="512"/>
      <c r="Y97" s="512"/>
      <c r="Z97" s="512"/>
    </row>
    <row r="98">
      <c r="A98" s="512"/>
      <c r="B98" s="512"/>
      <c r="C98" s="512"/>
      <c r="D98" s="512"/>
      <c r="E98" s="512"/>
      <c r="F98" s="512"/>
      <c r="G98" s="512"/>
      <c r="H98" s="512"/>
      <c r="I98" s="512"/>
      <c r="J98" s="512"/>
      <c r="K98" s="512"/>
      <c r="L98" s="512"/>
      <c r="M98" s="512"/>
      <c r="N98" s="512"/>
      <c r="O98" s="512"/>
      <c r="P98" s="512"/>
      <c r="Q98" s="512"/>
      <c r="R98" s="512"/>
      <c r="S98" s="512"/>
      <c r="T98" s="512"/>
      <c r="U98" s="512"/>
      <c r="V98" s="512"/>
      <c r="W98" s="512"/>
      <c r="X98" s="512"/>
      <c r="Y98" s="512"/>
      <c r="Z98" s="512"/>
    </row>
    <row r="99">
      <c r="A99" s="512"/>
      <c r="B99" s="512"/>
      <c r="C99" s="512"/>
      <c r="D99" s="512"/>
      <c r="E99" s="512"/>
      <c r="F99" s="512"/>
      <c r="G99" s="512"/>
      <c r="H99" s="512"/>
      <c r="I99" s="512"/>
      <c r="J99" s="512"/>
      <c r="K99" s="512"/>
      <c r="L99" s="512"/>
      <c r="M99" s="512"/>
      <c r="N99" s="512"/>
      <c r="O99" s="512"/>
      <c r="P99" s="512"/>
      <c r="Q99" s="512"/>
      <c r="R99" s="512"/>
      <c r="S99" s="512"/>
      <c r="T99" s="512"/>
      <c r="U99" s="512"/>
      <c r="V99" s="512"/>
      <c r="W99" s="512"/>
      <c r="X99" s="512"/>
      <c r="Y99" s="512"/>
      <c r="Z99" s="512"/>
    </row>
    <row r="100">
      <c r="A100" s="512"/>
      <c r="B100" s="512"/>
      <c r="C100" s="512"/>
      <c r="D100" s="512"/>
      <c r="E100" s="512"/>
      <c r="F100" s="512"/>
      <c r="G100" s="512"/>
      <c r="H100" s="512"/>
      <c r="I100" s="512"/>
      <c r="J100" s="512"/>
      <c r="K100" s="512"/>
      <c r="L100" s="512"/>
      <c r="M100" s="512"/>
      <c r="N100" s="512"/>
      <c r="O100" s="512"/>
      <c r="P100" s="512"/>
      <c r="Q100" s="512"/>
      <c r="R100" s="512"/>
      <c r="S100" s="512"/>
      <c r="T100" s="512"/>
      <c r="U100" s="512"/>
      <c r="V100" s="512"/>
      <c r="W100" s="512"/>
      <c r="X100" s="512"/>
      <c r="Y100" s="512"/>
      <c r="Z100" s="512"/>
    </row>
    <row r="101">
      <c r="A101" s="512"/>
      <c r="B101" s="512"/>
      <c r="C101" s="512"/>
      <c r="D101" s="512"/>
      <c r="E101" s="512"/>
      <c r="F101" s="512"/>
      <c r="G101" s="512"/>
      <c r="H101" s="512"/>
      <c r="I101" s="512"/>
      <c r="J101" s="512"/>
      <c r="K101" s="512"/>
      <c r="L101" s="512"/>
      <c r="M101" s="512"/>
      <c r="N101" s="512"/>
      <c r="O101" s="512"/>
      <c r="P101" s="512"/>
      <c r="Q101" s="512"/>
      <c r="R101" s="512"/>
      <c r="S101" s="512"/>
      <c r="T101" s="512"/>
      <c r="U101" s="512"/>
      <c r="V101" s="512"/>
      <c r="W101" s="512"/>
      <c r="X101" s="512"/>
      <c r="Y101" s="512"/>
      <c r="Z101" s="512"/>
    </row>
    <row r="102">
      <c r="A102" s="512"/>
      <c r="B102" s="512"/>
      <c r="C102" s="512"/>
      <c r="D102" s="512"/>
      <c r="E102" s="512"/>
      <c r="F102" s="512"/>
      <c r="G102" s="512"/>
      <c r="H102" s="512"/>
      <c r="I102" s="512"/>
      <c r="J102" s="512"/>
      <c r="K102" s="512"/>
      <c r="L102" s="512"/>
      <c r="M102" s="512"/>
      <c r="N102" s="512"/>
      <c r="O102" s="512"/>
      <c r="P102" s="512"/>
      <c r="Q102" s="512"/>
      <c r="R102" s="512"/>
      <c r="S102" s="512"/>
      <c r="T102" s="512"/>
      <c r="U102" s="512"/>
      <c r="V102" s="512"/>
      <c r="W102" s="512"/>
      <c r="X102" s="512"/>
      <c r="Y102" s="512"/>
      <c r="Z102" s="512"/>
    </row>
    <row r="103">
      <c r="A103" s="512"/>
      <c r="B103" s="512"/>
      <c r="C103" s="512"/>
      <c r="D103" s="512"/>
      <c r="E103" s="512"/>
      <c r="F103" s="512"/>
      <c r="G103" s="512"/>
      <c r="H103" s="512"/>
      <c r="I103" s="512"/>
      <c r="J103" s="512"/>
      <c r="K103" s="512"/>
      <c r="L103" s="512"/>
      <c r="M103" s="512"/>
      <c r="N103" s="512"/>
      <c r="O103" s="512"/>
      <c r="P103" s="512"/>
      <c r="Q103" s="512"/>
      <c r="R103" s="512"/>
      <c r="S103" s="512"/>
      <c r="T103" s="512"/>
      <c r="U103" s="512"/>
      <c r="V103" s="512"/>
      <c r="W103" s="512"/>
      <c r="X103" s="512"/>
      <c r="Y103" s="512"/>
      <c r="Z103" s="512"/>
    </row>
    <row r="104">
      <c r="A104" s="512"/>
      <c r="B104" s="512"/>
      <c r="C104" s="512"/>
      <c r="D104" s="512"/>
      <c r="E104" s="512"/>
      <c r="F104" s="512"/>
      <c r="G104" s="512"/>
      <c r="H104" s="512"/>
      <c r="I104" s="512"/>
      <c r="J104" s="512"/>
      <c r="K104" s="512"/>
      <c r="L104" s="512"/>
      <c r="M104" s="512"/>
      <c r="N104" s="512"/>
      <c r="O104" s="512"/>
      <c r="P104" s="512"/>
      <c r="Q104" s="512"/>
      <c r="R104" s="512"/>
      <c r="S104" s="512"/>
      <c r="T104" s="512"/>
      <c r="U104" s="512"/>
      <c r="V104" s="512"/>
      <c r="W104" s="512"/>
      <c r="X104" s="512"/>
      <c r="Y104" s="512"/>
      <c r="Z104" s="512"/>
    </row>
    <row r="105">
      <c r="A105" s="512"/>
      <c r="B105" s="512"/>
      <c r="C105" s="512"/>
      <c r="D105" s="512"/>
      <c r="E105" s="512"/>
      <c r="F105" s="512"/>
      <c r="G105" s="512"/>
      <c r="H105" s="512"/>
      <c r="I105" s="512"/>
      <c r="J105" s="512"/>
      <c r="K105" s="512"/>
      <c r="L105" s="512"/>
      <c r="M105" s="512"/>
      <c r="N105" s="512"/>
      <c r="O105" s="512"/>
      <c r="P105" s="512"/>
      <c r="Q105" s="512"/>
      <c r="R105" s="512"/>
      <c r="S105" s="512"/>
      <c r="T105" s="512"/>
      <c r="U105" s="512"/>
      <c r="V105" s="512"/>
      <c r="W105" s="512"/>
      <c r="X105" s="512"/>
      <c r="Y105" s="512"/>
      <c r="Z105" s="512"/>
    </row>
    <row r="106">
      <c r="A106" s="512"/>
      <c r="B106" s="512"/>
      <c r="C106" s="512"/>
      <c r="D106" s="512"/>
      <c r="E106" s="512"/>
      <c r="F106" s="512"/>
      <c r="G106" s="512"/>
      <c r="H106" s="512"/>
      <c r="I106" s="512"/>
      <c r="J106" s="512"/>
      <c r="K106" s="512"/>
      <c r="L106" s="512"/>
      <c r="M106" s="512"/>
      <c r="N106" s="512"/>
      <c r="O106" s="512"/>
      <c r="P106" s="512"/>
      <c r="Q106" s="512"/>
      <c r="R106" s="512"/>
      <c r="S106" s="512"/>
      <c r="T106" s="512"/>
      <c r="U106" s="512"/>
      <c r="V106" s="512"/>
      <c r="W106" s="512"/>
      <c r="X106" s="512"/>
      <c r="Y106" s="512"/>
      <c r="Z106" s="512"/>
    </row>
    <row r="107">
      <c r="A107" s="512"/>
      <c r="B107" s="512"/>
      <c r="C107" s="512"/>
      <c r="D107" s="512"/>
      <c r="E107" s="512"/>
      <c r="F107" s="512"/>
      <c r="G107" s="512"/>
      <c r="H107" s="512"/>
      <c r="I107" s="512"/>
      <c r="J107" s="512"/>
      <c r="K107" s="512"/>
      <c r="L107" s="512"/>
      <c r="M107" s="512"/>
      <c r="N107" s="512"/>
      <c r="O107" s="512"/>
      <c r="P107" s="512"/>
      <c r="Q107" s="512"/>
      <c r="R107" s="512"/>
      <c r="S107" s="512"/>
      <c r="T107" s="512"/>
      <c r="U107" s="512"/>
      <c r="V107" s="512"/>
      <c r="W107" s="512"/>
      <c r="X107" s="512"/>
      <c r="Y107" s="512"/>
      <c r="Z107" s="512"/>
    </row>
    <row r="108">
      <c r="A108" s="512"/>
      <c r="B108" s="512"/>
      <c r="C108" s="512"/>
      <c r="D108" s="512"/>
      <c r="E108" s="512"/>
      <c r="F108" s="512"/>
      <c r="G108" s="512"/>
      <c r="H108" s="512"/>
      <c r="I108" s="512"/>
      <c r="J108" s="512"/>
      <c r="K108" s="512"/>
      <c r="L108" s="512"/>
      <c r="M108" s="512"/>
      <c r="N108" s="512"/>
      <c r="O108" s="512"/>
      <c r="P108" s="512"/>
      <c r="Q108" s="512"/>
      <c r="R108" s="512"/>
      <c r="S108" s="512"/>
      <c r="T108" s="512"/>
      <c r="U108" s="512"/>
      <c r="V108" s="512"/>
      <c r="W108" s="512"/>
      <c r="X108" s="512"/>
      <c r="Y108" s="512"/>
      <c r="Z108" s="512"/>
    </row>
    <row r="109">
      <c r="A109" s="512"/>
      <c r="B109" s="512"/>
      <c r="C109" s="512"/>
      <c r="D109" s="512"/>
      <c r="E109" s="512"/>
      <c r="F109" s="512"/>
      <c r="G109" s="512"/>
      <c r="H109" s="512"/>
      <c r="I109" s="512"/>
      <c r="J109" s="512"/>
      <c r="K109" s="512"/>
      <c r="L109" s="512"/>
      <c r="M109" s="512"/>
      <c r="N109" s="512"/>
      <c r="O109" s="512"/>
      <c r="P109" s="512"/>
      <c r="Q109" s="512"/>
      <c r="R109" s="512"/>
      <c r="S109" s="512"/>
      <c r="T109" s="512"/>
      <c r="U109" s="512"/>
      <c r="V109" s="512"/>
      <c r="W109" s="512"/>
      <c r="X109" s="512"/>
      <c r="Y109" s="512"/>
      <c r="Z109" s="512"/>
    </row>
    <row r="110">
      <c r="A110" s="512"/>
      <c r="B110" s="512"/>
      <c r="C110" s="512"/>
      <c r="D110" s="512"/>
      <c r="E110" s="512"/>
      <c r="F110" s="512"/>
      <c r="G110" s="512"/>
      <c r="H110" s="512"/>
      <c r="I110" s="512"/>
      <c r="J110" s="512"/>
      <c r="K110" s="512"/>
      <c r="L110" s="512"/>
      <c r="M110" s="512"/>
      <c r="N110" s="512"/>
      <c r="O110" s="512"/>
      <c r="P110" s="512"/>
      <c r="Q110" s="512"/>
      <c r="R110" s="512"/>
      <c r="S110" s="512"/>
      <c r="T110" s="512"/>
      <c r="U110" s="512"/>
      <c r="V110" s="512"/>
      <c r="W110" s="512"/>
      <c r="X110" s="512"/>
      <c r="Y110" s="512"/>
      <c r="Z110" s="512"/>
    </row>
    <row r="111">
      <c r="A111" s="512"/>
      <c r="B111" s="512"/>
      <c r="C111" s="512"/>
      <c r="D111" s="512"/>
      <c r="E111" s="512"/>
      <c r="F111" s="512"/>
      <c r="G111" s="512"/>
      <c r="H111" s="512"/>
      <c r="I111" s="512"/>
      <c r="J111" s="512"/>
      <c r="K111" s="512"/>
      <c r="L111" s="512"/>
      <c r="M111" s="512"/>
      <c r="N111" s="512"/>
      <c r="O111" s="512"/>
      <c r="P111" s="512"/>
      <c r="Q111" s="512"/>
      <c r="R111" s="512"/>
      <c r="S111" s="512"/>
      <c r="T111" s="512"/>
      <c r="U111" s="512"/>
      <c r="V111" s="512"/>
      <c r="W111" s="512"/>
      <c r="X111" s="512"/>
      <c r="Y111" s="512"/>
      <c r="Z111" s="512"/>
    </row>
    <row r="112">
      <c r="A112" s="512"/>
      <c r="B112" s="512"/>
      <c r="C112" s="512"/>
      <c r="D112" s="512"/>
      <c r="E112" s="512"/>
      <c r="F112" s="512"/>
      <c r="G112" s="512"/>
      <c r="H112" s="512"/>
      <c r="I112" s="512"/>
      <c r="J112" s="512"/>
      <c r="K112" s="512"/>
      <c r="L112" s="512"/>
      <c r="M112" s="512"/>
      <c r="N112" s="512"/>
      <c r="O112" s="512"/>
      <c r="P112" s="512"/>
      <c r="Q112" s="512"/>
      <c r="R112" s="512"/>
      <c r="S112" s="512"/>
      <c r="T112" s="512"/>
      <c r="U112" s="512"/>
      <c r="V112" s="512"/>
      <c r="W112" s="512"/>
      <c r="X112" s="512"/>
      <c r="Y112" s="512"/>
      <c r="Z112" s="512"/>
    </row>
    <row r="113">
      <c r="A113" s="512"/>
      <c r="B113" s="512"/>
      <c r="C113" s="512"/>
      <c r="D113" s="512"/>
      <c r="E113" s="512"/>
      <c r="F113" s="512"/>
      <c r="G113" s="512"/>
      <c r="H113" s="512"/>
      <c r="I113" s="512"/>
      <c r="J113" s="512"/>
      <c r="K113" s="512"/>
      <c r="L113" s="512"/>
      <c r="M113" s="512"/>
      <c r="N113" s="512"/>
      <c r="O113" s="512"/>
      <c r="P113" s="512"/>
      <c r="Q113" s="512"/>
      <c r="R113" s="512"/>
      <c r="S113" s="512"/>
      <c r="T113" s="512"/>
      <c r="U113" s="512"/>
      <c r="V113" s="512"/>
      <c r="W113" s="512"/>
      <c r="X113" s="512"/>
      <c r="Y113" s="512"/>
      <c r="Z113" s="512"/>
    </row>
    <row r="114">
      <c r="A114" s="512"/>
      <c r="B114" s="512"/>
      <c r="C114" s="512"/>
      <c r="D114" s="512"/>
      <c r="E114" s="512"/>
      <c r="F114" s="512"/>
      <c r="G114" s="512"/>
      <c r="H114" s="512"/>
      <c r="I114" s="512"/>
      <c r="J114" s="512"/>
      <c r="K114" s="512"/>
      <c r="L114" s="512"/>
      <c r="M114" s="512"/>
      <c r="N114" s="512"/>
      <c r="O114" s="512"/>
      <c r="P114" s="512"/>
      <c r="Q114" s="512"/>
      <c r="R114" s="512"/>
      <c r="S114" s="512"/>
      <c r="T114" s="512"/>
      <c r="U114" s="512"/>
      <c r="V114" s="512"/>
      <c r="W114" s="512"/>
      <c r="X114" s="512"/>
      <c r="Y114" s="512"/>
      <c r="Z114" s="512"/>
    </row>
    <row r="115">
      <c r="A115" s="512"/>
      <c r="B115" s="512"/>
      <c r="C115" s="512"/>
      <c r="D115" s="512"/>
      <c r="E115" s="512"/>
      <c r="F115" s="512"/>
      <c r="G115" s="512"/>
      <c r="H115" s="512"/>
      <c r="I115" s="512"/>
      <c r="J115" s="512"/>
      <c r="K115" s="512"/>
      <c r="L115" s="512"/>
      <c r="M115" s="512"/>
      <c r="N115" s="512"/>
      <c r="O115" s="512"/>
      <c r="P115" s="512"/>
      <c r="Q115" s="512"/>
      <c r="R115" s="512"/>
      <c r="S115" s="512"/>
      <c r="T115" s="512"/>
      <c r="U115" s="512"/>
      <c r="V115" s="512"/>
      <c r="W115" s="512"/>
      <c r="X115" s="512"/>
      <c r="Y115" s="512"/>
      <c r="Z115" s="512"/>
    </row>
    <row r="116">
      <c r="A116" s="512"/>
      <c r="B116" s="512"/>
      <c r="C116" s="512"/>
      <c r="D116" s="512"/>
      <c r="E116" s="512"/>
      <c r="F116" s="512"/>
      <c r="G116" s="512"/>
      <c r="H116" s="512"/>
      <c r="I116" s="512"/>
      <c r="J116" s="512"/>
      <c r="K116" s="512"/>
      <c r="L116" s="512"/>
      <c r="M116" s="512"/>
      <c r="N116" s="512"/>
      <c r="O116" s="512"/>
      <c r="P116" s="512"/>
      <c r="Q116" s="512"/>
      <c r="R116" s="512"/>
      <c r="S116" s="512"/>
      <c r="T116" s="512"/>
      <c r="U116" s="512"/>
      <c r="V116" s="512"/>
      <c r="W116" s="512"/>
      <c r="X116" s="512"/>
      <c r="Y116" s="512"/>
      <c r="Z116" s="512"/>
    </row>
    <row r="117">
      <c r="A117" s="512"/>
      <c r="B117" s="512"/>
      <c r="C117" s="512"/>
      <c r="D117" s="512"/>
      <c r="E117" s="512"/>
      <c r="F117" s="512"/>
      <c r="G117" s="512"/>
      <c r="H117" s="512"/>
      <c r="I117" s="512"/>
      <c r="J117" s="512"/>
      <c r="K117" s="512"/>
      <c r="L117" s="512"/>
      <c r="M117" s="512"/>
      <c r="N117" s="512"/>
      <c r="O117" s="512"/>
      <c r="P117" s="512"/>
      <c r="Q117" s="512"/>
      <c r="R117" s="512"/>
      <c r="S117" s="512"/>
      <c r="T117" s="512"/>
      <c r="U117" s="512"/>
      <c r="V117" s="512"/>
      <c r="W117" s="512"/>
      <c r="X117" s="512"/>
      <c r="Y117" s="512"/>
      <c r="Z117" s="512"/>
    </row>
    <row r="118">
      <c r="A118" s="512"/>
      <c r="B118" s="512"/>
      <c r="C118" s="512"/>
      <c r="D118" s="512"/>
      <c r="E118" s="512"/>
      <c r="F118" s="512"/>
      <c r="G118" s="512"/>
      <c r="H118" s="512"/>
      <c r="I118" s="512"/>
      <c r="J118" s="512"/>
      <c r="K118" s="512"/>
      <c r="L118" s="512"/>
      <c r="M118" s="512"/>
      <c r="N118" s="512"/>
      <c r="O118" s="512"/>
      <c r="P118" s="512"/>
      <c r="Q118" s="512"/>
      <c r="R118" s="512"/>
      <c r="S118" s="512"/>
      <c r="T118" s="512"/>
      <c r="U118" s="512"/>
      <c r="V118" s="512"/>
      <c r="W118" s="512"/>
      <c r="X118" s="512"/>
      <c r="Y118" s="512"/>
      <c r="Z118" s="512"/>
    </row>
    <row r="119">
      <c r="A119" s="512"/>
      <c r="B119" s="512"/>
      <c r="C119" s="512"/>
      <c r="D119" s="512"/>
      <c r="E119" s="512"/>
      <c r="F119" s="512"/>
      <c r="G119" s="512"/>
      <c r="H119" s="512"/>
      <c r="I119" s="512"/>
      <c r="J119" s="512"/>
      <c r="K119" s="512"/>
      <c r="L119" s="512"/>
      <c r="M119" s="512"/>
      <c r="N119" s="512"/>
      <c r="O119" s="512"/>
      <c r="P119" s="512"/>
      <c r="Q119" s="512"/>
      <c r="R119" s="512"/>
      <c r="S119" s="512"/>
      <c r="T119" s="512"/>
      <c r="U119" s="512"/>
      <c r="V119" s="512"/>
      <c r="W119" s="512"/>
      <c r="X119" s="512"/>
      <c r="Y119" s="512"/>
      <c r="Z119" s="512"/>
    </row>
    <row r="120">
      <c r="A120" s="512"/>
      <c r="B120" s="512"/>
      <c r="C120" s="512"/>
      <c r="D120" s="512"/>
      <c r="E120" s="512"/>
      <c r="F120" s="512"/>
      <c r="G120" s="512"/>
      <c r="H120" s="512"/>
      <c r="I120" s="512"/>
      <c r="J120" s="512"/>
      <c r="K120" s="512"/>
      <c r="L120" s="512"/>
      <c r="M120" s="512"/>
      <c r="N120" s="512"/>
      <c r="O120" s="512"/>
      <c r="P120" s="512"/>
      <c r="Q120" s="512"/>
      <c r="R120" s="512"/>
      <c r="S120" s="512"/>
      <c r="T120" s="512"/>
      <c r="U120" s="512"/>
      <c r="V120" s="512"/>
      <c r="W120" s="512"/>
      <c r="X120" s="512"/>
      <c r="Y120" s="512"/>
      <c r="Z120" s="512"/>
    </row>
    <row r="121">
      <c r="A121" s="512"/>
      <c r="B121" s="512"/>
      <c r="C121" s="512"/>
      <c r="D121" s="512"/>
      <c r="E121" s="512"/>
      <c r="F121" s="512"/>
      <c r="G121" s="512"/>
      <c r="H121" s="512"/>
      <c r="I121" s="512"/>
      <c r="J121" s="512"/>
      <c r="K121" s="512"/>
      <c r="L121" s="512"/>
      <c r="M121" s="512"/>
      <c r="N121" s="512"/>
      <c r="O121" s="512"/>
      <c r="P121" s="512"/>
      <c r="Q121" s="512"/>
      <c r="R121" s="512"/>
      <c r="S121" s="512"/>
      <c r="T121" s="512"/>
      <c r="U121" s="512"/>
      <c r="V121" s="512"/>
      <c r="W121" s="512"/>
      <c r="X121" s="512"/>
      <c r="Y121" s="512"/>
      <c r="Z121" s="512"/>
    </row>
    <row r="122">
      <c r="A122" s="512"/>
      <c r="B122" s="512"/>
      <c r="C122" s="512"/>
      <c r="D122" s="512"/>
      <c r="E122" s="512"/>
      <c r="F122" s="512"/>
      <c r="G122" s="512"/>
      <c r="H122" s="512"/>
      <c r="I122" s="512"/>
      <c r="J122" s="512"/>
      <c r="K122" s="512"/>
      <c r="L122" s="512"/>
      <c r="M122" s="512"/>
      <c r="N122" s="512"/>
      <c r="O122" s="512"/>
      <c r="P122" s="512"/>
      <c r="Q122" s="512"/>
      <c r="R122" s="512"/>
      <c r="S122" s="512"/>
      <c r="T122" s="512"/>
      <c r="U122" s="512"/>
      <c r="V122" s="512"/>
      <c r="W122" s="512"/>
      <c r="X122" s="512"/>
      <c r="Y122" s="512"/>
      <c r="Z122" s="512"/>
    </row>
    <row r="123">
      <c r="A123" s="512"/>
      <c r="B123" s="512"/>
      <c r="C123" s="512"/>
      <c r="D123" s="512"/>
      <c r="E123" s="512"/>
      <c r="F123" s="512"/>
      <c r="G123" s="512"/>
      <c r="H123" s="512"/>
      <c r="I123" s="512"/>
      <c r="J123" s="512"/>
      <c r="K123" s="512"/>
      <c r="L123" s="512"/>
      <c r="M123" s="512"/>
      <c r="N123" s="512"/>
      <c r="O123" s="512"/>
      <c r="P123" s="512"/>
      <c r="Q123" s="512"/>
      <c r="R123" s="512"/>
      <c r="S123" s="512"/>
      <c r="T123" s="512"/>
      <c r="U123" s="512"/>
      <c r="V123" s="512"/>
      <c r="W123" s="512"/>
      <c r="X123" s="512"/>
      <c r="Y123" s="512"/>
      <c r="Z123" s="512"/>
    </row>
    <row r="124">
      <c r="A124" s="512"/>
      <c r="B124" s="512"/>
      <c r="C124" s="512"/>
      <c r="D124" s="512"/>
      <c r="E124" s="512"/>
      <c r="F124" s="512"/>
      <c r="G124" s="512"/>
      <c r="H124" s="512"/>
      <c r="I124" s="512"/>
      <c r="J124" s="512"/>
      <c r="K124" s="512"/>
      <c r="L124" s="512"/>
      <c r="M124" s="512"/>
      <c r="N124" s="512"/>
      <c r="O124" s="512"/>
      <c r="P124" s="512"/>
      <c r="Q124" s="512"/>
      <c r="R124" s="512"/>
      <c r="S124" s="512"/>
      <c r="T124" s="512"/>
      <c r="U124" s="512"/>
      <c r="V124" s="512"/>
      <c r="W124" s="512"/>
      <c r="X124" s="512"/>
      <c r="Y124" s="512"/>
      <c r="Z124" s="512"/>
    </row>
    <row r="125">
      <c r="A125" s="512"/>
      <c r="B125" s="512"/>
      <c r="C125" s="512"/>
      <c r="D125" s="512"/>
      <c r="E125" s="512"/>
      <c r="F125" s="512"/>
      <c r="G125" s="512"/>
      <c r="H125" s="512"/>
      <c r="I125" s="512"/>
      <c r="J125" s="512"/>
      <c r="K125" s="512"/>
      <c r="L125" s="512"/>
      <c r="M125" s="512"/>
      <c r="N125" s="512"/>
      <c r="O125" s="512"/>
      <c r="P125" s="512"/>
      <c r="Q125" s="512"/>
      <c r="R125" s="512"/>
      <c r="S125" s="512"/>
      <c r="T125" s="512"/>
      <c r="U125" s="512"/>
      <c r="V125" s="512"/>
      <c r="W125" s="512"/>
      <c r="X125" s="512"/>
      <c r="Y125" s="512"/>
      <c r="Z125" s="512"/>
    </row>
    <row r="126">
      <c r="A126" s="512"/>
      <c r="B126" s="512"/>
      <c r="C126" s="512"/>
      <c r="D126" s="512"/>
      <c r="E126" s="512"/>
      <c r="F126" s="512"/>
      <c r="G126" s="512"/>
      <c r="H126" s="512"/>
      <c r="I126" s="512"/>
      <c r="J126" s="512"/>
      <c r="K126" s="512"/>
      <c r="L126" s="512"/>
      <c r="M126" s="512"/>
      <c r="N126" s="512"/>
      <c r="O126" s="512"/>
      <c r="P126" s="512"/>
      <c r="Q126" s="512"/>
      <c r="R126" s="512"/>
      <c r="S126" s="512"/>
      <c r="T126" s="512"/>
      <c r="U126" s="512"/>
      <c r="V126" s="512"/>
      <c r="W126" s="512"/>
      <c r="X126" s="512"/>
      <c r="Y126" s="512"/>
      <c r="Z126" s="512"/>
    </row>
    <row r="127">
      <c r="A127" s="512"/>
      <c r="B127" s="512"/>
      <c r="C127" s="512"/>
      <c r="D127" s="512"/>
      <c r="E127" s="512"/>
      <c r="F127" s="512"/>
      <c r="G127" s="512"/>
      <c r="H127" s="512"/>
      <c r="I127" s="512"/>
      <c r="J127" s="512"/>
      <c r="K127" s="512"/>
      <c r="L127" s="512"/>
      <c r="M127" s="512"/>
      <c r="N127" s="512"/>
      <c r="O127" s="512"/>
      <c r="P127" s="512"/>
      <c r="Q127" s="512"/>
      <c r="R127" s="512"/>
      <c r="S127" s="512"/>
      <c r="T127" s="512"/>
      <c r="U127" s="512"/>
      <c r="V127" s="512"/>
      <c r="W127" s="512"/>
      <c r="X127" s="512"/>
      <c r="Y127" s="512"/>
      <c r="Z127" s="512"/>
    </row>
    <row r="128">
      <c r="A128" s="512"/>
      <c r="B128" s="512"/>
      <c r="C128" s="512"/>
      <c r="D128" s="512"/>
      <c r="E128" s="512"/>
      <c r="F128" s="512"/>
      <c r="G128" s="512"/>
      <c r="H128" s="512"/>
      <c r="I128" s="512"/>
      <c r="J128" s="512"/>
      <c r="K128" s="512"/>
      <c r="L128" s="512"/>
      <c r="M128" s="512"/>
      <c r="N128" s="512"/>
      <c r="O128" s="512"/>
      <c r="P128" s="512"/>
      <c r="Q128" s="512"/>
      <c r="R128" s="512"/>
      <c r="S128" s="512"/>
      <c r="T128" s="512"/>
      <c r="U128" s="512"/>
      <c r="V128" s="512"/>
      <c r="W128" s="512"/>
      <c r="X128" s="512"/>
      <c r="Y128" s="512"/>
      <c r="Z128" s="512"/>
    </row>
    <row r="129">
      <c r="A129" s="512"/>
      <c r="B129" s="512"/>
      <c r="C129" s="512"/>
      <c r="D129" s="512"/>
      <c r="E129" s="512"/>
      <c r="F129" s="512"/>
      <c r="G129" s="512"/>
      <c r="H129" s="512"/>
      <c r="I129" s="512"/>
      <c r="J129" s="512"/>
      <c r="K129" s="512"/>
      <c r="L129" s="512"/>
      <c r="M129" s="512"/>
      <c r="N129" s="512"/>
      <c r="O129" s="512"/>
      <c r="P129" s="512"/>
      <c r="Q129" s="512"/>
      <c r="R129" s="512"/>
      <c r="S129" s="512"/>
      <c r="T129" s="512"/>
      <c r="U129" s="512"/>
      <c r="V129" s="512"/>
      <c r="W129" s="512"/>
      <c r="X129" s="512"/>
      <c r="Y129" s="512"/>
      <c r="Z129" s="512"/>
    </row>
    <row r="130">
      <c r="A130" s="512"/>
      <c r="B130" s="512"/>
      <c r="C130" s="512"/>
      <c r="D130" s="512"/>
      <c r="E130" s="512"/>
      <c r="F130" s="512"/>
      <c r="G130" s="512"/>
      <c r="H130" s="512"/>
      <c r="I130" s="512"/>
      <c r="J130" s="512"/>
      <c r="K130" s="512"/>
      <c r="L130" s="512"/>
      <c r="M130" s="512"/>
      <c r="N130" s="512"/>
      <c r="O130" s="512"/>
      <c r="P130" s="512"/>
      <c r="Q130" s="512"/>
      <c r="R130" s="512"/>
      <c r="S130" s="512"/>
      <c r="T130" s="512"/>
      <c r="U130" s="512"/>
      <c r="V130" s="512"/>
      <c r="W130" s="512"/>
      <c r="X130" s="512"/>
      <c r="Y130" s="512"/>
      <c r="Z130" s="512"/>
    </row>
    <row r="131">
      <c r="A131" s="512"/>
      <c r="B131" s="512"/>
      <c r="C131" s="512"/>
      <c r="D131" s="512"/>
      <c r="E131" s="512"/>
      <c r="F131" s="512"/>
      <c r="G131" s="512"/>
      <c r="H131" s="512"/>
      <c r="I131" s="512"/>
      <c r="J131" s="512"/>
      <c r="K131" s="512"/>
      <c r="L131" s="512"/>
      <c r="M131" s="512"/>
      <c r="N131" s="512"/>
      <c r="O131" s="512"/>
      <c r="P131" s="512"/>
      <c r="Q131" s="512"/>
      <c r="R131" s="512"/>
      <c r="S131" s="512"/>
      <c r="T131" s="512"/>
      <c r="U131" s="512"/>
      <c r="V131" s="512"/>
      <c r="W131" s="512"/>
      <c r="X131" s="512"/>
      <c r="Y131" s="512"/>
      <c r="Z131" s="512"/>
    </row>
    <row r="132">
      <c r="A132" s="512"/>
      <c r="B132" s="512"/>
      <c r="C132" s="512"/>
      <c r="D132" s="512"/>
      <c r="E132" s="512"/>
      <c r="F132" s="512"/>
      <c r="G132" s="512"/>
      <c r="H132" s="512"/>
      <c r="I132" s="512"/>
      <c r="J132" s="512"/>
      <c r="K132" s="512"/>
      <c r="L132" s="512"/>
      <c r="M132" s="512"/>
      <c r="N132" s="512"/>
      <c r="O132" s="512"/>
      <c r="P132" s="512"/>
      <c r="Q132" s="512"/>
      <c r="R132" s="512"/>
      <c r="S132" s="512"/>
      <c r="T132" s="512"/>
      <c r="U132" s="512"/>
      <c r="V132" s="512"/>
      <c r="W132" s="512"/>
      <c r="X132" s="512"/>
      <c r="Y132" s="512"/>
      <c r="Z132" s="512"/>
    </row>
    <row r="133">
      <c r="A133" s="512"/>
      <c r="B133" s="512"/>
      <c r="C133" s="512"/>
      <c r="D133" s="512"/>
      <c r="E133" s="512"/>
      <c r="F133" s="512"/>
      <c r="G133" s="512"/>
      <c r="H133" s="512"/>
      <c r="I133" s="512"/>
      <c r="J133" s="512"/>
      <c r="K133" s="512"/>
      <c r="L133" s="512"/>
      <c r="M133" s="512"/>
      <c r="N133" s="512"/>
      <c r="O133" s="512"/>
      <c r="P133" s="512"/>
      <c r="Q133" s="512"/>
      <c r="R133" s="512"/>
      <c r="S133" s="512"/>
      <c r="T133" s="512"/>
      <c r="U133" s="512"/>
      <c r="V133" s="512"/>
      <c r="W133" s="512"/>
      <c r="X133" s="512"/>
      <c r="Y133" s="512"/>
      <c r="Z133" s="512"/>
    </row>
    <row r="134">
      <c r="A134" s="512"/>
      <c r="B134" s="512"/>
      <c r="C134" s="512"/>
      <c r="D134" s="512"/>
      <c r="E134" s="512"/>
      <c r="F134" s="512"/>
      <c r="G134" s="512"/>
      <c r="H134" s="512"/>
      <c r="I134" s="512"/>
      <c r="J134" s="512"/>
      <c r="K134" s="512"/>
      <c r="L134" s="512"/>
      <c r="M134" s="512"/>
      <c r="N134" s="512"/>
      <c r="O134" s="512"/>
      <c r="P134" s="512"/>
      <c r="Q134" s="512"/>
      <c r="R134" s="512"/>
      <c r="S134" s="512"/>
      <c r="T134" s="512"/>
      <c r="U134" s="512"/>
      <c r="V134" s="512"/>
      <c r="W134" s="512"/>
      <c r="X134" s="512"/>
      <c r="Y134" s="512"/>
      <c r="Z134" s="512"/>
    </row>
    <row r="135">
      <c r="A135" s="512"/>
      <c r="B135" s="512"/>
      <c r="C135" s="512"/>
      <c r="D135" s="512"/>
      <c r="E135" s="512"/>
      <c r="F135" s="512"/>
      <c r="G135" s="512"/>
      <c r="H135" s="512"/>
      <c r="I135" s="512"/>
      <c r="J135" s="512"/>
      <c r="K135" s="512"/>
      <c r="L135" s="512"/>
      <c r="M135" s="512"/>
      <c r="N135" s="512"/>
      <c r="O135" s="512"/>
      <c r="P135" s="512"/>
      <c r="Q135" s="512"/>
      <c r="R135" s="512"/>
      <c r="S135" s="512"/>
      <c r="T135" s="512"/>
      <c r="U135" s="512"/>
      <c r="V135" s="512"/>
      <c r="W135" s="512"/>
      <c r="X135" s="512"/>
      <c r="Y135" s="512"/>
      <c r="Z135" s="512"/>
    </row>
    <row r="136">
      <c r="A136" s="512"/>
      <c r="B136" s="512"/>
      <c r="C136" s="512"/>
      <c r="D136" s="512"/>
      <c r="E136" s="512"/>
      <c r="F136" s="512"/>
      <c r="G136" s="512"/>
      <c r="H136" s="512"/>
      <c r="I136" s="512"/>
      <c r="J136" s="512"/>
      <c r="K136" s="512"/>
      <c r="L136" s="512"/>
      <c r="M136" s="512"/>
      <c r="N136" s="512"/>
      <c r="O136" s="512"/>
      <c r="P136" s="512"/>
      <c r="Q136" s="512"/>
      <c r="R136" s="512"/>
      <c r="S136" s="512"/>
      <c r="T136" s="512"/>
      <c r="U136" s="512"/>
      <c r="V136" s="512"/>
      <c r="W136" s="512"/>
      <c r="X136" s="512"/>
      <c r="Y136" s="512"/>
      <c r="Z136" s="512"/>
    </row>
    <row r="137">
      <c r="A137" s="512"/>
      <c r="B137" s="512"/>
      <c r="C137" s="512"/>
      <c r="D137" s="512"/>
      <c r="E137" s="512"/>
      <c r="F137" s="512"/>
      <c r="G137" s="512"/>
      <c r="H137" s="512"/>
      <c r="I137" s="512"/>
      <c r="J137" s="512"/>
      <c r="K137" s="512"/>
      <c r="L137" s="512"/>
      <c r="M137" s="512"/>
      <c r="N137" s="512"/>
      <c r="O137" s="512"/>
      <c r="P137" s="512"/>
      <c r="Q137" s="512"/>
      <c r="R137" s="512"/>
      <c r="S137" s="512"/>
      <c r="T137" s="512"/>
      <c r="U137" s="512"/>
      <c r="V137" s="512"/>
      <c r="W137" s="512"/>
      <c r="X137" s="512"/>
      <c r="Y137" s="512"/>
      <c r="Z137" s="512"/>
    </row>
    <row r="138">
      <c r="A138" s="512"/>
      <c r="B138" s="512"/>
      <c r="C138" s="512"/>
      <c r="D138" s="512"/>
      <c r="E138" s="512"/>
      <c r="F138" s="512"/>
      <c r="G138" s="512"/>
      <c r="H138" s="512"/>
      <c r="I138" s="512"/>
      <c r="J138" s="512"/>
      <c r="K138" s="512"/>
      <c r="L138" s="512"/>
      <c r="M138" s="512"/>
      <c r="N138" s="512"/>
      <c r="O138" s="512"/>
      <c r="P138" s="512"/>
      <c r="Q138" s="512"/>
      <c r="R138" s="512"/>
      <c r="S138" s="512"/>
      <c r="T138" s="512"/>
      <c r="U138" s="512"/>
      <c r="V138" s="512"/>
      <c r="W138" s="512"/>
      <c r="X138" s="512"/>
      <c r="Y138" s="512"/>
      <c r="Z138" s="512"/>
    </row>
    <row r="139">
      <c r="A139" s="512"/>
      <c r="B139" s="512"/>
      <c r="C139" s="512"/>
      <c r="D139" s="512"/>
      <c r="E139" s="512"/>
      <c r="F139" s="512"/>
      <c r="G139" s="512"/>
      <c r="H139" s="512"/>
      <c r="I139" s="512"/>
      <c r="J139" s="512"/>
      <c r="K139" s="512"/>
      <c r="L139" s="512"/>
      <c r="M139" s="512"/>
      <c r="N139" s="512"/>
      <c r="O139" s="512"/>
      <c r="P139" s="512"/>
      <c r="Q139" s="512"/>
      <c r="R139" s="512"/>
      <c r="S139" s="512"/>
      <c r="T139" s="512"/>
      <c r="U139" s="512"/>
      <c r="V139" s="512"/>
      <c r="W139" s="512"/>
      <c r="X139" s="512"/>
      <c r="Y139" s="512"/>
      <c r="Z139" s="512"/>
    </row>
    <row r="140">
      <c r="A140" s="512"/>
      <c r="B140" s="512"/>
      <c r="C140" s="512"/>
      <c r="D140" s="512"/>
      <c r="E140" s="512"/>
      <c r="F140" s="512"/>
      <c r="G140" s="512"/>
      <c r="H140" s="512"/>
      <c r="I140" s="512"/>
      <c r="J140" s="512"/>
      <c r="K140" s="512"/>
      <c r="L140" s="512"/>
      <c r="M140" s="512"/>
      <c r="N140" s="512"/>
      <c r="O140" s="512"/>
      <c r="P140" s="512"/>
      <c r="Q140" s="512"/>
      <c r="R140" s="512"/>
      <c r="S140" s="512"/>
      <c r="T140" s="512"/>
      <c r="U140" s="512"/>
      <c r="V140" s="512"/>
      <c r="W140" s="512"/>
      <c r="X140" s="512"/>
      <c r="Y140" s="512"/>
      <c r="Z140" s="512"/>
    </row>
    <row r="141">
      <c r="A141" s="512"/>
      <c r="B141" s="512"/>
      <c r="C141" s="512"/>
      <c r="D141" s="512"/>
      <c r="E141" s="512"/>
      <c r="F141" s="512"/>
      <c r="G141" s="512"/>
      <c r="H141" s="512"/>
      <c r="I141" s="512"/>
      <c r="J141" s="512"/>
      <c r="K141" s="512"/>
      <c r="L141" s="512"/>
      <c r="M141" s="512"/>
      <c r="N141" s="512"/>
      <c r="O141" s="512"/>
      <c r="P141" s="512"/>
      <c r="Q141" s="512"/>
      <c r="R141" s="512"/>
      <c r="S141" s="512"/>
      <c r="T141" s="512"/>
      <c r="U141" s="512"/>
      <c r="V141" s="512"/>
      <c r="W141" s="512"/>
      <c r="X141" s="512"/>
      <c r="Y141" s="512"/>
      <c r="Z141" s="512"/>
    </row>
    <row r="142">
      <c r="A142" s="512"/>
      <c r="B142" s="512"/>
      <c r="C142" s="512"/>
      <c r="D142" s="512"/>
      <c r="E142" s="512"/>
      <c r="F142" s="512"/>
      <c r="G142" s="512"/>
      <c r="H142" s="512"/>
      <c r="I142" s="512"/>
      <c r="J142" s="512"/>
      <c r="K142" s="512"/>
      <c r="L142" s="512"/>
      <c r="M142" s="512"/>
      <c r="N142" s="512"/>
      <c r="O142" s="512"/>
      <c r="P142" s="512"/>
      <c r="Q142" s="512"/>
      <c r="R142" s="512"/>
      <c r="S142" s="512"/>
      <c r="T142" s="512"/>
      <c r="U142" s="512"/>
      <c r="V142" s="512"/>
      <c r="W142" s="512"/>
      <c r="X142" s="512"/>
      <c r="Y142" s="512"/>
      <c r="Z142" s="512"/>
    </row>
    <row r="143">
      <c r="A143" s="512"/>
      <c r="B143" s="512"/>
      <c r="C143" s="512"/>
      <c r="D143" s="512"/>
      <c r="E143" s="512"/>
      <c r="F143" s="512"/>
      <c r="G143" s="512"/>
      <c r="H143" s="512"/>
      <c r="I143" s="512"/>
      <c r="J143" s="512"/>
      <c r="K143" s="512"/>
      <c r="L143" s="512"/>
      <c r="M143" s="512"/>
      <c r="N143" s="512"/>
      <c r="O143" s="512"/>
      <c r="P143" s="512"/>
      <c r="Q143" s="512"/>
      <c r="R143" s="512"/>
      <c r="S143" s="512"/>
      <c r="T143" s="512"/>
      <c r="U143" s="512"/>
      <c r="V143" s="512"/>
      <c r="W143" s="512"/>
      <c r="X143" s="512"/>
      <c r="Y143" s="512"/>
      <c r="Z143" s="512"/>
    </row>
    <row r="144">
      <c r="A144" s="512"/>
      <c r="B144" s="512"/>
      <c r="C144" s="512"/>
      <c r="D144" s="512"/>
      <c r="E144" s="512"/>
      <c r="F144" s="512"/>
      <c r="G144" s="512"/>
      <c r="H144" s="512"/>
      <c r="I144" s="512"/>
      <c r="J144" s="512"/>
      <c r="K144" s="512"/>
      <c r="L144" s="512"/>
      <c r="M144" s="512"/>
      <c r="N144" s="512"/>
      <c r="O144" s="512"/>
      <c r="P144" s="512"/>
      <c r="Q144" s="512"/>
      <c r="R144" s="512"/>
      <c r="S144" s="512"/>
      <c r="T144" s="512"/>
      <c r="U144" s="512"/>
      <c r="V144" s="512"/>
      <c r="W144" s="512"/>
      <c r="X144" s="512"/>
      <c r="Y144" s="512"/>
      <c r="Z144" s="512"/>
    </row>
    <row r="145">
      <c r="A145" s="512"/>
      <c r="B145" s="512"/>
      <c r="C145" s="512"/>
      <c r="D145" s="512"/>
      <c r="E145" s="512"/>
      <c r="F145" s="512"/>
      <c r="G145" s="512"/>
      <c r="H145" s="512"/>
      <c r="I145" s="512"/>
      <c r="J145" s="512"/>
      <c r="K145" s="512"/>
      <c r="L145" s="512"/>
      <c r="M145" s="512"/>
      <c r="N145" s="512"/>
      <c r="O145" s="512"/>
      <c r="P145" s="512"/>
      <c r="Q145" s="512"/>
      <c r="R145" s="512"/>
      <c r="S145" s="512"/>
      <c r="T145" s="512"/>
      <c r="U145" s="512"/>
      <c r="V145" s="512"/>
      <c r="W145" s="512"/>
      <c r="X145" s="512"/>
      <c r="Y145" s="512"/>
      <c r="Z145" s="512"/>
    </row>
    <row r="146">
      <c r="A146" s="512"/>
      <c r="B146" s="512"/>
      <c r="C146" s="512"/>
      <c r="D146" s="512"/>
      <c r="E146" s="512"/>
      <c r="F146" s="512"/>
      <c r="G146" s="512"/>
      <c r="H146" s="512"/>
      <c r="I146" s="512"/>
      <c r="J146" s="512"/>
      <c r="K146" s="512"/>
      <c r="L146" s="512"/>
      <c r="M146" s="512"/>
      <c r="N146" s="512"/>
      <c r="O146" s="512"/>
      <c r="P146" s="512"/>
      <c r="Q146" s="512"/>
      <c r="R146" s="512"/>
      <c r="S146" s="512"/>
      <c r="T146" s="512"/>
      <c r="U146" s="512"/>
      <c r="V146" s="512"/>
      <c r="W146" s="512"/>
      <c r="X146" s="512"/>
      <c r="Y146" s="512"/>
      <c r="Z146" s="512"/>
    </row>
    <row r="147">
      <c r="A147" s="512"/>
      <c r="B147" s="512"/>
      <c r="C147" s="512"/>
      <c r="D147" s="512"/>
      <c r="E147" s="512"/>
      <c r="F147" s="512"/>
      <c r="G147" s="512"/>
      <c r="H147" s="512"/>
      <c r="I147" s="512"/>
      <c r="J147" s="512"/>
      <c r="K147" s="512"/>
      <c r="L147" s="512"/>
      <c r="M147" s="512"/>
      <c r="N147" s="512"/>
      <c r="O147" s="512"/>
      <c r="P147" s="512"/>
      <c r="Q147" s="512"/>
      <c r="R147" s="512"/>
      <c r="S147" s="512"/>
      <c r="T147" s="512"/>
      <c r="U147" s="512"/>
      <c r="V147" s="512"/>
      <c r="W147" s="512"/>
      <c r="X147" s="512"/>
      <c r="Y147" s="512"/>
      <c r="Z147" s="512"/>
    </row>
    <row r="148">
      <c r="A148" s="512"/>
      <c r="B148" s="512"/>
      <c r="C148" s="512"/>
      <c r="D148" s="512"/>
      <c r="E148" s="512"/>
      <c r="F148" s="512"/>
      <c r="G148" s="512"/>
      <c r="H148" s="512"/>
      <c r="I148" s="512"/>
      <c r="J148" s="512"/>
      <c r="K148" s="512"/>
      <c r="L148" s="512"/>
      <c r="M148" s="512"/>
      <c r="N148" s="512"/>
      <c r="O148" s="512"/>
      <c r="P148" s="512"/>
      <c r="Q148" s="512"/>
      <c r="R148" s="512"/>
      <c r="S148" s="512"/>
      <c r="T148" s="512"/>
      <c r="U148" s="512"/>
      <c r="V148" s="512"/>
      <c r="W148" s="512"/>
      <c r="X148" s="512"/>
      <c r="Y148" s="512"/>
      <c r="Z148" s="512"/>
    </row>
    <row r="149">
      <c r="A149" s="512"/>
      <c r="B149" s="512"/>
      <c r="C149" s="512"/>
      <c r="D149" s="512"/>
      <c r="E149" s="512"/>
      <c r="F149" s="512"/>
      <c r="G149" s="512"/>
      <c r="H149" s="512"/>
      <c r="I149" s="512"/>
      <c r="J149" s="512"/>
      <c r="K149" s="512"/>
      <c r="L149" s="512"/>
      <c r="M149" s="512"/>
      <c r="N149" s="512"/>
      <c r="O149" s="512"/>
      <c r="P149" s="512"/>
      <c r="Q149" s="512"/>
      <c r="R149" s="512"/>
      <c r="S149" s="512"/>
      <c r="T149" s="512"/>
      <c r="U149" s="512"/>
      <c r="V149" s="512"/>
      <c r="W149" s="512"/>
      <c r="X149" s="512"/>
      <c r="Y149" s="512"/>
      <c r="Z149" s="512"/>
    </row>
    <row r="150">
      <c r="A150" s="512"/>
      <c r="B150" s="512"/>
      <c r="C150" s="512"/>
      <c r="D150" s="512"/>
      <c r="E150" s="512"/>
      <c r="F150" s="512"/>
      <c r="G150" s="512"/>
      <c r="H150" s="512"/>
      <c r="I150" s="512"/>
      <c r="J150" s="512"/>
      <c r="K150" s="512"/>
      <c r="L150" s="512"/>
      <c r="M150" s="512"/>
      <c r="N150" s="512"/>
      <c r="O150" s="512"/>
      <c r="P150" s="512"/>
      <c r="Q150" s="512"/>
      <c r="R150" s="512"/>
      <c r="S150" s="512"/>
      <c r="T150" s="512"/>
      <c r="U150" s="512"/>
      <c r="V150" s="512"/>
      <c r="W150" s="512"/>
      <c r="X150" s="512"/>
      <c r="Y150" s="512"/>
      <c r="Z150" s="512"/>
    </row>
    <row r="151">
      <c r="A151" s="512"/>
      <c r="B151" s="512"/>
      <c r="C151" s="512"/>
      <c r="D151" s="512"/>
      <c r="E151" s="512"/>
      <c r="F151" s="512"/>
      <c r="G151" s="512"/>
      <c r="H151" s="512"/>
      <c r="I151" s="512"/>
      <c r="J151" s="512"/>
      <c r="K151" s="512"/>
      <c r="L151" s="512"/>
      <c r="M151" s="512"/>
      <c r="N151" s="512"/>
      <c r="O151" s="512"/>
      <c r="P151" s="512"/>
      <c r="Q151" s="512"/>
      <c r="R151" s="512"/>
      <c r="S151" s="512"/>
      <c r="T151" s="512"/>
      <c r="U151" s="512"/>
      <c r="V151" s="512"/>
      <c r="W151" s="512"/>
      <c r="X151" s="512"/>
      <c r="Y151" s="512"/>
      <c r="Z151" s="512"/>
    </row>
    <row r="152">
      <c r="A152" s="512"/>
      <c r="B152" s="512"/>
      <c r="C152" s="512"/>
      <c r="D152" s="512"/>
      <c r="E152" s="512"/>
      <c r="F152" s="512"/>
      <c r="G152" s="512"/>
      <c r="H152" s="512"/>
      <c r="I152" s="512"/>
      <c r="J152" s="512"/>
      <c r="K152" s="512"/>
      <c r="L152" s="512"/>
      <c r="M152" s="512"/>
      <c r="N152" s="512"/>
      <c r="O152" s="512"/>
      <c r="P152" s="512"/>
      <c r="Q152" s="512"/>
      <c r="R152" s="512"/>
      <c r="S152" s="512"/>
      <c r="T152" s="512"/>
      <c r="U152" s="512"/>
      <c r="V152" s="512"/>
      <c r="W152" s="512"/>
      <c r="X152" s="512"/>
      <c r="Y152" s="512"/>
      <c r="Z152" s="512"/>
    </row>
    <row r="153">
      <c r="A153" s="512"/>
      <c r="B153" s="512"/>
      <c r="C153" s="512"/>
      <c r="D153" s="512"/>
      <c r="E153" s="512"/>
      <c r="F153" s="512"/>
      <c r="G153" s="512"/>
      <c r="H153" s="512"/>
      <c r="I153" s="512"/>
      <c r="J153" s="512"/>
      <c r="K153" s="512"/>
      <c r="L153" s="512"/>
      <c r="M153" s="512"/>
      <c r="N153" s="512"/>
      <c r="O153" s="512"/>
      <c r="P153" s="512"/>
      <c r="Q153" s="512"/>
      <c r="R153" s="512"/>
      <c r="S153" s="512"/>
      <c r="T153" s="512"/>
      <c r="U153" s="512"/>
      <c r="V153" s="512"/>
      <c r="W153" s="512"/>
      <c r="X153" s="512"/>
      <c r="Y153" s="512"/>
      <c r="Z153" s="512"/>
    </row>
    <row r="154">
      <c r="A154" s="512"/>
      <c r="B154" s="512"/>
      <c r="C154" s="512"/>
      <c r="D154" s="512"/>
      <c r="E154" s="512"/>
      <c r="F154" s="512"/>
      <c r="G154" s="512"/>
      <c r="H154" s="512"/>
      <c r="I154" s="512"/>
      <c r="J154" s="512"/>
      <c r="K154" s="512"/>
      <c r="L154" s="512"/>
      <c r="M154" s="512"/>
      <c r="N154" s="512"/>
      <c r="O154" s="512"/>
      <c r="P154" s="512"/>
      <c r="Q154" s="512"/>
      <c r="R154" s="512"/>
      <c r="S154" s="512"/>
      <c r="T154" s="512"/>
      <c r="U154" s="512"/>
      <c r="V154" s="512"/>
      <c r="W154" s="512"/>
      <c r="X154" s="512"/>
      <c r="Y154" s="512"/>
      <c r="Z154" s="512"/>
    </row>
    <row r="155">
      <c r="A155" s="512"/>
      <c r="B155" s="512"/>
      <c r="C155" s="512"/>
      <c r="D155" s="512"/>
      <c r="E155" s="512"/>
      <c r="F155" s="512"/>
      <c r="G155" s="512"/>
      <c r="H155" s="512"/>
      <c r="I155" s="512"/>
      <c r="J155" s="512"/>
      <c r="K155" s="512"/>
      <c r="L155" s="512"/>
      <c r="M155" s="512"/>
      <c r="N155" s="512"/>
      <c r="O155" s="512"/>
      <c r="P155" s="512"/>
      <c r="Q155" s="512"/>
      <c r="R155" s="512"/>
      <c r="S155" s="512"/>
      <c r="T155" s="512"/>
      <c r="U155" s="512"/>
      <c r="V155" s="512"/>
      <c r="W155" s="512"/>
      <c r="X155" s="512"/>
      <c r="Y155" s="512"/>
      <c r="Z155" s="512"/>
    </row>
    <row r="156">
      <c r="A156" s="512"/>
      <c r="B156" s="512"/>
      <c r="C156" s="512"/>
      <c r="D156" s="512"/>
      <c r="E156" s="512"/>
      <c r="F156" s="512"/>
      <c r="G156" s="512"/>
      <c r="H156" s="512"/>
      <c r="I156" s="512"/>
      <c r="J156" s="512"/>
      <c r="K156" s="512"/>
      <c r="L156" s="512"/>
      <c r="M156" s="512"/>
      <c r="N156" s="512"/>
      <c r="O156" s="512"/>
      <c r="P156" s="512"/>
      <c r="Q156" s="512"/>
      <c r="R156" s="512"/>
      <c r="S156" s="512"/>
      <c r="T156" s="512"/>
      <c r="U156" s="512"/>
      <c r="V156" s="512"/>
      <c r="W156" s="512"/>
      <c r="X156" s="512"/>
      <c r="Y156" s="512"/>
      <c r="Z156" s="512"/>
    </row>
    <row r="157">
      <c r="A157" s="512"/>
      <c r="B157" s="512"/>
      <c r="C157" s="512"/>
      <c r="D157" s="512"/>
      <c r="E157" s="512"/>
      <c r="F157" s="512"/>
      <c r="G157" s="512"/>
      <c r="H157" s="512"/>
      <c r="I157" s="512"/>
      <c r="J157" s="512"/>
      <c r="K157" s="512"/>
      <c r="L157" s="512"/>
      <c r="M157" s="512"/>
      <c r="N157" s="512"/>
      <c r="O157" s="512"/>
      <c r="P157" s="512"/>
      <c r="Q157" s="512"/>
      <c r="R157" s="512"/>
      <c r="S157" s="512"/>
      <c r="T157" s="512"/>
      <c r="U157" s="512"/>
      <c r="V157" s="512"/>
      <c r="W157" s="512"/>
      <c r="X157" s="512"/>
      <c r="Y157" s="512"/>
      <c r="Z157" s="512"/>
    </row>
    <row r="158">
      <c r="A158" s="512"/>
      <c r="B158" s="512"/>
      <c r="C158" s="512"/>
      <c r="D158" s="512"/>
      <c r="E158" s="512"/>
      <c r="F158" s="512"/>
      <c r="G158" s="512"/>
      <c r="H158" s="512"/>
      <c r="I158" s="512"/>
      <c r="J158" s="512"/>
      <c r="K158" s="512"/>
      <c r="L158" s="512"/>
      <c r="M158" s="512"/>
      <c r="N158" s="512"/>
      <c r="O158" s="512"/>
      <c r="P158" s="512"/>
      <c r="Q158" s="512"/>
      <c r="R158" s="512"/>
      <c r="S158" s="512"/>
      <c r="T158" s="512"/>
      <c r="U158" s="512"/>
      <c r="V158" s="512"/>
      <c r="W158" s="512"/>
      <c r="X158" s="512"/>
      <c r="Y158" s="512"/>
      <c r="Z158" s="512"/>
    </row>
    <row r="159">
      <c r="A159" s="512"/>
      <c r="B159" s="512"/>
      <c r="C159" s="512"/>
      <c r="D159" s="512"/>
      <c r="E159" s="512"/>
      <c r="F159" s="512"/>
      <c r="G159" s="512"/>
      <c r="H159" s="512"/>
      <c r="I159" s="512"/>
      <c r="J159" s="512"/>
      <c r="K159" s="512"/>
      <c r="L159" s="512"/>
      <c r="M159" s="512"/>
      <c r="N159" s="512"/>
      <c r="O159" s="512"/>
      <c r="P159" s="512"/>
      <c r="Q159" s="512"/>
      <c r="R159" s="512"/>
      <c r="S159" s="512"/>
      <c r="T159" s="512"/>
      <c r="U159" s="512"/>
      <c r="V159" s="512"/>
      <c r="W159" s="512"/>
      <c r="X159" s="512"/>
      <c r="Y159" s="512"/>
      <c r="Z159" s="512"/>
    </row>
    <row r="160">
      <c r="A160" s="512"/>
      <c r="B160" s="512"/>
      <c r="C160" s="512"/>
      <c r="D160" s="512"/>
      <c r="E160" s="512"/>
      <c r="F160" s="512"/>
      <c r="G160" s="512"/>
      <c r="H160" s="512"/>
      <c r="I160" s="512"/>
      <c r="J160" s="512"/>
      <c r="K160" s="512"/>
      <c r="L160" s="512"/>
      <c r="M160" s="512"/>
      <c r="N160" s="512"/>
      <c r="O160" s="512"/>
      <c r="P160" s="512"/>
      <c r="Q160" s="512"/>
      <c r="R160" s="512"/>
      <c r="S160" s="512"/>
      <c r="T160" s="512"/>
      <c r="U160" s="512"/>
      <c r="V160" s="512"/>
      <c r="W160" s="512"/>
      <c r="X160" s="512"/>
      <c r="Y160" s="512"/>
      <c r="Z160" s="512"/>
    </row>
    <row r="161">
      <c r="A161" s="512"/>
      <c r="B161" s="512"/>
      <c r="C161" s="512"/>
      <c r="D161" s="512"/>
      <c r="E161" s="512"/>
      <c r="F161" s="512"/>
      <c r="G161" s="512"/>
      <c r="H161" s="512"/>
      <c r="I161" s="512"/>
      <c r="J161" s="512"/>
      <c r="K161" s="512"/>
      <c r="L161" s="512"/>
      <c r="M161" s="512"/>
      <c r="N161" s="512"/>
      <c r="O161" s="512"/>
      <c r="P161" s="512"/>
      <c r="Q161" s="512"/>
      <c r="R161" s="512"/>
      <c r="S161" s="512"/>
      <c r="T161" s="512"/>
      <c r="U161" s="512"/>
      <c r="V161" s="512"/>
      <c r="W161" s="512"/>
      <c r="X161" s="512"/>
      <c r="Y161" s="512"/>
      <c r="Z161" s="512"/>
    </row>
    <row r="162">
      <c r="A162" s="512"/>
      <c r="B162" s="512"/>
      <c r="C162" s="512"/>
      <c r="D162" s="512"/>
      <c r="E162" s="512"/>
      <c r="F162" s="512"/>
      <c r="G162" s="512"/>
      <c r="H162" s="512"/>
      <c r="I162" s="512"/>
      <c r="J162" s="512"/>
      <c r="K162" s="512"/>
      <c r="L162" s="512"/>
      <c r="M162" s="512"/>
      <c r="N162" s="512"/>
      <c r="O162" s="512"/>
      <c r="P162" s="512"/>
      <c r="Q162" s="512"/>
      <c r="R162" s="512"/>
      <c r="S162" s="512"/>
      <c r="T162" s="512"/>
      <c r="U162" s="512"/>
      <c r="V162" s="512"/>
      <c r="W162" s="512"/>
      <c r="X162" s="512"/>
      <c r="Y162" s="512"/>
      <c r="Z162" s="512"/>
    </row>
    <row r="163">
      <c r="A163" s="512"/>
      <c r="B163" s="512"/>
      <c r="C163" s="512"/>
      <c r="D163" s="512"/>
      <c r="E163" s="512"/>
      <c r="F163" s="512"/>
      <c r="G163" s="512"/>
      <c r="H163" s="512"/>
      <c r="I163" s="512"/>
      <c r="J163" s="512"/>
      <c r="K163" s="512"/>
      <c r="L163" s="512"/>
      <c r="M163" s="512"/>
      <c r="N163" s="512"/>
      <c r="O163" s="512"/>
      <c r="P163" s="512"/>
      <c r="Q163" s="512"/>
      <c r="R163" s="512"/>
      <c r="S163" s="512"/>
      <c r="T163" s="512"/>
      <c r="U163" s="512"/>
      <c r="V163" s="512"/>
      <c r="W163" s="512"/>
      <c r="X163" s="512"/>
      <c r="Y163" s="512"/>
      <c r="Z163" s="512"/>
    </row>
    <row r="164">
      <c r="A164" s="512"/>
      <c r="B164" s="512"/>
      <c r="C164" s="512"/>
      <c r="D164" s="512"/>
      <c r="E164" s="512"/>
      <c r="F164" s="512"/>
      <c r="G164" s="512"/>
      <c r="H164" s="512"/>
      <c r="I164" s="512"/>
      <c r="J164" s="512"/>
      <c r="K164" s="512"/>
      <c r="L164" s="512"/>
      <c r="M164" s="512"/>
      <c r="N164" s="512"/>
      <c r="O164" s="512"/>
      <c r="P164" s="512"/>
      <c r="Q164" s="512"/>
      <c r="R164" s="512"/>
      <c r="S164" s="512"/>
      <c r="T164" s="512"/>
      <c r="U164" s="512"/>
      <c r="V164" s="512"/>
      <c r="W164" s="512"/>
      <c r="X164" s="512"/>
      <c r="Y164" s="512"/>
      <c r="Z164" s="512"/>
    </row>
    <row r="165">
      <c r="A165" s="512"/>
      <c r="B165" s="512"/>
      <c r="C165" s="512"/>
      <c r="D165" s="512"/>
      <c r="E165" s="512"/>
      <c r="F165" s="512"/>
      <c r="G165" s="512"/>
      <c r="H165" s="512"/>
      <c r="I165" s="512"/>
      <c r="J165" s="512"/>
      <c r="K165" s="512"/>
      <c r="L165" s="512"/>
      <c r="M165" s="512"/>
      <c r="N165" s="512"/>
      <c r="O165" s="512"/>
      <c r="P165" s="512"/>
      <c r="Q165" s="512"/>
      <c r="R165" s="512"/>
      <c r="S165" s="512"/>
      <c r="T165" s="512"/>
      <c r="U165" s="512"/>
      <c r="V165" s="512"/>
      <c r="W165" s="512"/>
      <c r="X165" s="512"/>
      <c r="Y165" s="512"/>
      <c r="Z165" s="512"/>
    </row>
    <row r="166">
      <c r="A166" s="512"/>
      <c r="B166" s="512"/>
      <c r="C166" s="512"/>
      <c r="D166" s="512"/>
      <c r="E166" s="512"/>
      <c r="F166" s="512"/>
      <c r="G166" s="512"/>
      <c r="H166" s="512"/>
      <c r="I166" s="512"/>
      <c r="J166" s="512"/>
      <c r="K166" s="512"/>
      <c r="L166" s="512"/>
      <c r="M166" s="512"/>
      <c r="N166" s="512"/>
      <c r="O166" s="512"/>
      <c r="P166" s="512"/>
      <c r="Q166" s="512"/>
      <c r="R166" s="512"/>
      <c r="S166" s="512"/>
      <c r="T166" s="512"/>
      <c r="U166" s="512"/>
      <c r="V166" s="512"/>
      <c r="W166" s="512"/>
      <c r="X166" s="512"/>
      <c r="Y166" s="512"/>
      <c r="Z166" s="512"/>
    </row>
    <row r="167">
      <c r="A167" s="512"/>
      <c r="B167" s="512"/>
      <c r="C167" s="512"/>
      <c r="D167" s="512"/>
      <c r="E167" s="512"/>
      <c r="F167" s="512"/>
      <c r="G167" s="512"/>
      <c r="H167" s="512"/>
      <c r="I167" s="512"/>
      <c r="J167" s="512"/>
      <c r="K167" s="512"/>
      <c r="L167" s="512"/>
      <c r="M167" s="512"/>
      <c r="N167" s="512"/>
      <c r="O167" s="512"/>
      <c r="P167" s="512"/>
      <c r="Q167" s="512"/>
      <c r="R167" s="512"/>
      <c r="S167" s="512"/>
      <c r="T167" s="512"/>
      <c r="U167" s="512"/>
      <c r="V167" s="512"/>
      <c r="W167" s="512"/>
      <c r="X167" s="512"/>
      <c r="Y167" s="512"/>
      <c r="Z167" s="512"/>
    </row>
    <row r="168">
      <c r="A168" s="512"/>
      <c r="B168" s="512"/>
      <c r="C168" s="512"/>
      <c r="D168" s="512"/>
      <c r="E168" s="512"/>
      <c r="F168" s="512"/>
      <c r="G168" s="512"/>
      <c r="H168" s="512"/>
      <c r="I168" s="512"/>
      <c r="J168" s="512"/>
      <c r="K168" s="512"/>
      <c r="L168" s="512"/>
      <c r="M168" s="512"/>
      <c r="N168" s="512"/>
      <c r="O168" s="512"/>
      <c r="P168" s="512"/>
      <c r="Q168" s="512"/>
      <c r="R168" s="512"/>
      <c r="S168" s="512"/>
      <c r="T168" s="512"/>
      <c r="U168" s="512"/>
      <c r="V168" s="512"/>
      <c r="W168" s="512"/>
      <c r="X168" s="512"/>
      <c r="Y168" s="512"/>
      <c r="Z168" s="512"/>
    </row>
    <row r="169">
      <c r="A169" s="512"/>
      <c r="B169" s="512"/>
      <c r="C169" s="512"/>
      <c r="D169" s="512"/>
      <c r="E169" s="512"/>
      <c r="F169" s="512"/>
      <c r="G169" s="512"/>
      <c r="H169" s="512"/>
      <c r="I169" s="512"/>
      <c r="J169" s="512"/>
      <c r="K169" s="512"/>
      <c r="L169" s="512"/>
      <c r="M169" s="512"/>
      <c r="N169" s="512"/>
      <c r="O169" s="512"/>
      <c r="P169" s="512"/>
      <c r="Q169" s="512"/>
      <c r="R169" s="512"/>
      <c r="S169" s="512"/>
      <c r="T169" s="512"/>
      <c r="U169" s="512"/>
      <c r="V169" s="512"/>
      <c r="W169" s="512"/>
      <c r="X169" s="512"/>
      <c r="Y169" s="512"/>
      <c r="Z169" s="512"/>
    </row>
    <row r="170">
      <c r="A170" s="512"/>
      <c r="B170" s="512"/>
      <c r="C170" s="512"/>
      <c r="D170" s="512"/>
      <c r="E170" s="512"/>
      <c r="F170" s="512"/>
      <c r="G170" s="512"/>
      <c r="H170" s="512"/>
      <c r="I170" s="512"/>
      <c r="J170" s="512"/>
      <c r="K170" s="512"/>
      <c r="L170" s="512"/>
      <c r="M170" s="512"/>
      <c r="N170" s="512"/>
      <c r="O170" s="512"/>
      <c r="P170" s="512"/>
      <c r="Q170" s="512"/>
      <c r="R170" s="512"/>
      <c r="S170" s="512"/>
      <c r="T170" s="512"/>
      <c r="U170" s="512"/>
      <c r="V170" s="512"/>
      <c r="W170" s="512"/>
      <c r="X170" s="512"/>
      <c r="Y170" s="512"/>
      <c r="Z170" s="512"/>
    </row>
    <row r="171">
      <c r="A171" s="512"/>
      <c r="B171" s="512"/>
      <c r="C171" s="512"/>
      <c r="D171" s="512"/>
      <c r="E171" s="512"/>
      <c r="F171" s="512"/>
      <c r="G171" s="512"/>
      <c r="H171" s="512"/>
      <c r="I171" s="512"/>
      <c r="J171" s="512"/>
      <c r="K171" s="512"/>
      <c r="L171" s="512"/>
      <c r="M171" s="512"/>
      <c r="N171" s="512"/>
      <c r="O171" s="512"/>
      <c r="P171" s="512"/>
      <c r="Q171" s="512"/>
      <c r="R171" s="512"/>
      <c r="S171" s="512"/>
      <c r="T171" s="512"/>
      <c r="U171" s="512"/>
      <c r="V171" s="512"/>
      <c r="W171" s="512"/>
      <c r="X171" s="512"/>
      <c r="Y171" s="512"/>
      <c r="Z171" s="512"/>
    </row>
    <row r="172">
      <c r="A172" s="512"/>
      <c r="B172" s="512"/>
      <c r="C172" s="512"/>
      <c r="D172" s="512"/>
      <c r="E172" s="512"/>
      <c r="F172" s="512"/>
      <c r="G172" s="512"/>
      <c r="H172" s="512"/>
      <c r="I172" s="512"/>
      <c r="J172" s="512"/>
      <c r="K172" s="512"/>
      <c r="L172" s="512"/>
      <c r="M172" s="512"/>
      <c r="N172" s="512"/>
      <c r="O172" s="512"/>
      <c r="P172" s="512"/>
      <c r="Q172" s="512"/>
      <c r="R172" s="512"/>
      <c r="S172" s="512"/>
      <c r="T172" s="512"/>
      <c r="U172" s="512"/>
      <c r="V172" s="512"/>
      <c r="W172" s="512"/>
      <c r="X172" s="512"/>
      <c r="Y172" s="512"/>
      <c r="Z172" s="512"/>
    </row>
    <row r="173">
      <c r="A173" s="512"/>
      <c r="B173" s="512"/>
      <c r="C173" s="512"/>
      <c r="D173" s="512"/>
      <c r="E173" s="512"/>
      <c r="F173" s="512"/>
      <c r="G173" s="512"/>
      <c r="H173" s="512"/>
      <c r="I173" s="512"/>
      <c r="J173" s="512"/>
      <c r="K173" s="512"/>
      <c r="L173" s="512"/>
      <c r="M173" s="512"/>
      <c r="N173" s="512"/>
      <c r="O173" s="512"/>
      <c r="P173" s="512"/>
      <c r="Q173" s="512"/>
      <c r="R173" s="512"/>
      <c r="S173" s="512"/>
      <c r="T173" s="512"/>
      <c r="U173" s="512"/>
      <c r="V173" s="512"/>
      <c r="W173" s="512"/>
      <c r="X173" s="512"/>
      <c r="Y173" s="512"/>
      <c r="Z173" s="512"/>
    </row>
    <row r="174">
      <c r="A174" s="512"/>
      <c r="B174" s="512"/>
      <c r="C174" s="512"/>
      <c r="D174" s="512"/>
      <c r="E174" s="512"/>
      <c r="F174" s="512"/>
      <c r="G174" s="512"/>
      <c r="H174" s="512"/>
      <c r="I174" s="512"/>
      <c r="J174" s="512"/>
      <c r="K174" s="512"/>
      <c r="L174" s="512"/>
      <c r="M174" s="512"/>
      <c r="N174" s="512"/>
      <c r="O174" s="512"/>
      <c r="P174" s="512"/>
      <c r="Q174" s="512"/>
      <c r="R174" s="512"/>
      <c r="S174" s="512"/>
      <c r="T174" s="512"/>
      <c r="U174" s="512"/>
      <c r="V174" s="512"/>
      <c r="W174" s="512"/>
      <c r="X174" s="512"/>
      <c r="Y174" s="512"/>
      <c r="Z174" s="512"/>
    </row>
    <row r="175">
      <c r="A175" s="512"/>
      <c r="B175" s="512"/>
      <c r="C175" s="512"/>
      <c r="D175" s="512"/>
      <c r="E175" s="512"/>
      <c r="F175" s="512"/>
      <c r="G175" s="512"/>
      <c r="H175" s="512"/>
      <c r="I175" s="512"/>
      <c r="J175" s="512"/>
      <c r="K175" s="512"/>
      <c r="L175" s="512"/>
      <c r="M175" s="512"/>
      <c r="N175" s="512"/>
      <c r="O175" s="512"/>
      <c r="P175" s="512"/>
      <c r="Q175" s="512"/>
      <c r="R175" s="512"/>
      <c r="S175" s="512"/>
      <c r="T175" s="512"/>
      <c r="U175" s="512"/>
      <c r="V175" s="512"/>
      <c r="W175" s="512"/>
      <c r="X175" s="512"/>
      <c r="Y175" s="512"/>
      <c r="Z175" s="512"/>
    </row>
    <row r="176">
      <c r="A176" s="512"/>
      <c r="B176" s="512"/>
      <c r="C176" s="512"/>
      <c r="D176" s="512"/>
      <c r="E176" s="512"/>
      <c r="F176" s="512"/>
      <c r="G176" s="512"/>
      <c r="H176" s="512"/>
      <c r="I176" s="512"/>
      <c r="J176" s="512"/>
      <c r="K176" s="512"/>
      <c r="L176" s="512"/>
      <c r="M176" s="512"/>
      <c r="N176" s="512"/>
      <c r="O176" s="512"/>
      <c r="P176" s="512"/>
      <c r="Q176" s="512"/>
      <c r="R176" s="512"/>
      <c r="S176" s="512"/>
      <c r="T176" s="512"/>
      <c r="U176" s="512"/>
      <c r="V176" s="512"/>
      <c r="W176" s="512"/>
      <c r="X176" s="512"/>
      <c r="Y176" s="512"/>
      <c r="Z176" s="512"/>
    </row>
    <row r="177">
      <c r="A177" s="512"/>
      <c r="B177" s="512"/>
      <c r="C177" s="512"/>
      <c r="D177" s="512"/>
      <c r="E177" s="512"/>
      <c r="F177" s="512"/>
      <c r="G177" s="512"/>
      <c r="H177" s="512"/>
      <c r="I177" s="512"/>
      <c r="J177" s="512"/>
      <c r="K177" s="512"/>
      <c r="L177" s="512"/>
      <c r="M177" s="512"/>
      <c r="N177" s="512"/>
      <c r="O177" s="512"/>
      <c r="P177" s="512"/>
      <c r="Q177" s="512"/>
      <c r="R177" s="512"/>
      <c r="S177" s="512"/>
      <c r="T177" s="512"/>
      <c r="U177" s="512"/>
      <c r="V177" s="512"/>
      <c r="W177" s="512"/>
      <c r="X177" s="512"/>
      <c r="Y177" s="512"/>
      <c r="Z177" s="512"/>
    </row>
    <row r="178">
      <c r="A178" s="512"/>
      <c r="B178" s="512"/>
      <c r="C178" s="512"/>
      <c r="D178" s="512"/>
      <c r="E178" s="512"/>
      <c r="F178" s="512"/>
      <c r="G178" s="512"/>
      <c r="H178" s="512"/>
      <c r="I178" s="512"/>
      <c r="J178" s="512"/>
      <c r="K178" s="512"/>
      <c r="L178" s="512"/>
      <c r="M178" s="512"/>
      <c r="N178" s="512"/>
      <c r="O178" s="512"/>
      <c r="P178" s="512"/>
      <c r="Q178" s="512"/>
      <c r="R178" s="512"/>
      <c r="S178" s="512"/>
      <c r="T178" s="512"/>
      <c r="U178" s="512"/>
      <c r="V178" s="512"/>
      <c r="W178" s="512"/>
      <c r="X178" s="512"/>
      <c r="Y178" s="512"/>
      <c r="Z178" s="512"/>
    </row>
    <row r="179">
      <c r="A179" s="512"/>
      <c r="B179" s="512"/>
      <c r="C179" s="512"/>
      <c r="D179" s="512"/>
      <c r="E179" s="512"/>
      <c r="F179" s="512"/>
      <c r="G179" s="512"/>
      <c r="H179" s="512"/>
      <c r="I179" s="512"/>
      <c r="J179" s="512"/>
      <c r="K179" s="512"/>
      <c r="L179" s="512"/>
      <c r="M179" s="512"/>
      <c r="N179" s="512"/>
      <c r="O179" s="512"/>
      <c r="P179" s="512"/>
      <c r="Q179" s="512"/>
      <c r="R179" s="512"/>
      <c r="S179" s="512"/>
      <c r="T179" s="512"/>
      <c r="U179" s="512"/>
      <c r="V179" s="512"/>
      <c r="W179" s="512"/>
      <c r="X179" s="512"/>
      <c r="Y179" s="512"/>
      <c r="Z179" s="512"/>
    </row>
    <row r="180">
      <c r="A180" s="512"/>
      <c r="B180" s="512"/>
      <c r="C180" s="512"/>
      <c r="D180" s="512"/>
      <c r="E180" s="512"/>
      <c r="F180" s="512"/>
      <c r="G180" s="512"/>
      <c r="H180" s="512"/>
      <c r="I180" s="512"/>
      <c r="J180" s="512"/>
      <c r="K180" s="512"/>
      <c r="L180" s="512"/>
      <c r="M180" s="512"/>
      <c r="N180" s="512"/>
      <c r="O180" s="512"/>
      <c r="P180" s="512"/>
      <c r="Q180" s="512"/>
      <c r="R180" s="512"/>
      <c r="S180" s="512"/>
      <c r="T180" s="512"/>
      <c r="U180" s="512"/>
      <c r="V180" s="512"/>
      <c r="W180" s="512"/>
      <c r="X180" s="512"/>
      <c r="Y180" s="512"/>
      <c r="Z180" s="512"/>
    </row>
    <row r="181">
      <c r="A181" s="512"/>
      <c r="B181" s="512"/>
      <c r="C181" s="512"/>
      <c r="D181" s="512"/>
      <c r="E181" s="512"/>
      <c r="F181" s="512"/>
      <c r="G181" s="512"/>
      <c r="H181" s="512"/>
      <c r="I181" s="512"/>
      <c r="J181" s="512"/>
      <c r="K181" s="512"/>
      <c r="L181" s="512"/>
      <c r="M181" s="512"/>
      <c r="N181" s="512"/>
      <c r="O181" s="512"/>
      <c r="P181" s="512"/>
      <c r="Q181" s="512"/>
      <c r="R181" s="512"/>
      <c r="S181" s="512"/>
      <c r="T181" s="512"/>
      <c r="U181" s="512"/>
      <c r="V181" s="512"/>
      <c r="W181" s="512"/>
      <c r="X181" s="512"/>
      <c r="Y181" s="512"/>
      <c r="Z181" s="512"/>
    </row>
    <row r="182">
      <c r="A182" s="512"/>
      <c r="B182" s="512"/>
      <c r="C182" s="512"/>
      <c r="D182" s="512"/>
      <c r="E182" s="512"/>
      <c r="F182" s="512"/>
      <c r="G182" s="512"/>
      <c r="H182" s="512"/>
      <c r="I182" s="512"/>
      <c r="J182" s="512"/>
      <c r="K182" s="512"/>
      <c r="L182" s="512"/>
      <c r="M182" s="512"/>
      <c r="N182" s="512"/>
      <c r="O182" s="512"/>
      <c r="P182" s="512"/>
      <c r="Q182" s="512"/>
      <c r="R182" s="512"/>
      <c r="S182" s="512"/>
      <c r="T182" s="512"/>
      <c r="U182" s="512"/>
      <c r="V182" s="512"/>
      <c r="W182" s="512"/>
      <c r="X182" s="512"/>
      <c r="Y182" s="512"/>
      <c r="Z182" s="512"/>
    </row>
    <row r="183">
      <c r="A183" s="512"/>
      <c r="B183" s="512"/>
      <c r="C183" s="512"/>
      <c r="D183" s="512"/>
      <c r="E183" s="512"/>
      <c r="F183" s="512"/>
      <c r="G183" s="512"/>
      <c r="H183" s="512"/>
      <c r="I183" s="512"/>
      <c r="J183" s="512"/>
      <c r="K183" s="512"/>
      <c r="L183" s="512"/>
      <c r="M183" s="512"/>
      <c r="N183" s="512"/>
      <c r="O183" s="512"/>
      <c r="P183" s="512"/>
      <c r="Q183" s="512"/>
      <c r="R183" s="512"/>
      <c r="S183" s="512"/>
      <c r="T183" s="512"/>
      <c r="U183" s="512"/>
      <c r="V183" s="512"/>
      <c r="W183" s="512"/>
      <c r="X183" s="512"/>
      <c r="Y183" s="512"/>
      <c r="Z183" s="512"/>
    </row>
    <row r="184">
      <c r="A184" s="512"/>
      <c r="B184" s="512"/>
      <c r="C184" s="512"/>
      <c r="D184" s="512"/>
      <c r="E184" s="512"/>
      <c r="F184" s="512"/>
      <c r="G184" s="512"/>
      <c r="H184" s="512"/>
      <c r="I184" s="512"/>
      <c r="J184" s="512"/>
      <c r="K184" s="512"/>
      <c r="L184" s="512"/>
      <c r="M184" s="512"/>
      <c r="N184" s="512"/>
      <c r="O184" s="512"/>
      <c r="P184" s="512"/>
      <c r="Q184" s="512"/>
      <c r="R184" s="512"/>
      <c r="S184" s="512"/>
      <c r="T184" s="512"/>
      <c r="U184" s="512"/>
      <c r="V184" s="512"/>
      <c r="W184" s="512"/>
      <c r="X184" s="512"/>
      <c r="Y184" s="512"/>
      <c r="Z184" s="512"/>
    </row>
    <row r="185">
      <c r="A185" s="512"/>
      <c r="B185" s="512"/>
      <c r="C185" s="512"/>
      <c r="D185" s="512"/>
      <c r="E185" s="512"/>
      <c r="F185" s="512"/>
      <c r="G185" s="512"/>
      <c r="H185" s="512"/>
      <c r="I185" s="512"/>
      <c r="J185" s="512"/>
      <c r="K185" s="512"/>
      <c r="L185" s="512"/>
      <c r="M185" s="512"/>
      <c r="N185" s="512"/>
      <c r="O185" s="512"/>
      <c r="P185" s="512"/>
      <c r="Q185" s="512"/>
      <c r="R185" s="512"/>
      <c r="S185" s="512"/>
      <c r="T185" s="512"/>
      <c r="U185" s="512"/>
      <c r="V185" s="512"/>
      <c r="W185" s="512"/>
      <c r="X185" s="512"/>
      <c r="Y185" s="512"/>
      <c r="Z185" s="512"/>
    </row>
    <row r="186">
      <c r="A186" s="512"/>
      <c r="B186" s="512"/>
      <c r="C186" s="512"/>
      <c r="D186" s="512"/>
      <c r="E186" s="512"/>
      <c r="F186" s="512"/>
      <c r="G186" s="512"/>
      <c r="H186" s="512"/>
      <c r="I186" s="512"/>
      <c r="J186" s="512"/>
      <c r="K186" s="512"/>
      <c r="L186" s="512"/>
      <c r="M186" s="512"/>
      <c r="N186" s="512"/>
      <c r="O186" s="512"/>
      <c r="P186" s="512"/>
      <c r="Q186" s="512"/>
      <c r="R186" s="512"/>
      <c r="S186" s="512"/>
      <c r="T186" s="512"/>
      <c r="U186" s="512"/>
      <c r="V186" s="512"/>
      <c r="W186" s="512"/>
      <c r="X186" s="512"/>
      <c r="Y186" s="512"/>
      <c r="Z186" s="512"/>
    </row>
    <row r="187">
      <c r="A187" s="512"/>
      <c r="B187" s="512"/>
      <c r="C187" s="512"/>
      <c r="D187" s="512"/>
      <c r="E187" s="512"/>
      <c r="F187" s="512"/>
      <c r="G187" s="512"/>
      <c r="H187" s="512"/>
      <c r="I187" s="512"/>
      <c r="J187" s="512"/>
      <c r="K187" s="512"/>
      <c r="L187" s="512"/>
      <c r="M187" s="512"/>
      <c r="N187" s="512"/>
      <c r="O187" s="512"/>
      <c r="P187" s="512"/>
      <c r="Q187" s="512"/>
      <c r="R187" s="512"/>
      <c r="S187" s="512"/>
      <c r="T187" s="512"/>
      <c r="U187" s="512"/>
      <c r="V187" s="512"/>
      <c r="W187" s="512"/>
      <c r="X187" s="512"/>
      <c r="Y187" s="512"/>
      <c r="Z187" s="512"/>
    </row>
    <row r="188">
      <c r="A188" s="512"/>
      <c r="B188" s="512"/>
      <c r="C188" s="512"/>
      <c r="D188" s="512"/>
      <c r="E188" s="512"/>
      <c r="F188" s="512"/>
      <c r="G188" s="512"/>
      <c r="H188" s="512"/>
      <c r="I188" s="512"/>
      <c r="J188" s="512"/>
      <c r="K188" s="512"/>
      <c r="L188" s="512"/>
      <c r="M188" s="512"/>
      <c r="N188" s="512"/>
      <c r="O188" s="512"/>
      <c r="P188" s="512"/>
      <c r="Q188" s="512"/>
      <c r="R188" s="512"/>
      <c r="S188" s="512"/>
      <c r="T188" s="512"/>
      <c r="U188" s="512"/>
      <c r="V188" s="512"/>
      <c r="W188" s="512"/>
      <c r="X188" s="512"/>
      <c r="Y188" s="512"/>
      <c r="Z188" s="512"/>
    </row>
    <row r="189">
      <c r="A189" s="512"/>
      <c r="B189" s="512"/>
      <c r="C189" s="512"/>
      <c r="D189" s="512"/>
      <c r="E189" s="512"/>
      <c r="F189" s="512"/>
      <c r="G189" s="512"/>
      <c r="H189" s="512"/>
      <c r="I189" s="512"/>
      <c r="J189" s="512"/>
      <c r="K189" s="512"/>
      <c r="L189" s="512"/>
      <c r="M189" s="512"/>
      <c r="N189" s="512"/>
      <c r="O189" s="512"/>
      <c r="P189" s="512"/>
      <c r="Q189" s="512"/>
      <c r="R189" s="512"/>
      <c r="S189" s="512"/>
      <c r="T189" s="512"/>
      <c r="U189" s="512"/>
      <c r="V189" s="512"/>
      <c r="W189" s="512"/>
      <c r="X189" s="512"/>
      <c r="Y189" s="512"/>
      <c r="Z189" s="512"/>
    </row>
    <row r="190">
      <c r="A190" s="512"/>
      <c r="B190" s="512"/>
      <c r="C190" s="512"/>
      <c r="D190" s="512"/>
      <c r="E190" s="512"/>
      <c r="F190" s="512"/>
      <c r="G190" s="512"/>
      <c r="H190" s="512"/>
      <c r="I190" s="512"/>
      <c r="J190" s="512"/>
      <c r="K190" s="512"/>
      <c r="L190" s="512"/>
      <c r="M190" s="512"/>
      <c r="N190" s="512"/>
      <c r="O190" s="512"/>
      <c r="P190" s="512"/>
      <c r="Q190" s="512"/>
      <c r="R190" s="512"/>
      <c r="S190" s="512"/>
      <c r="T190" s="512"/>
      <c r="U190" s="512"/>
      <c r="V190" s="512"/>
      <c r="W190" s="512"/>
      <c r="X190" s="512"/>
      <c r="Y190" s="512"/>
      <c r="Z190" s="512"/>
    </row>
    <row r="191">
      <c r="A191" s="512"/>
      <c r="B191" s="512"/>
      <c r="C191" s="512"/>
      <c r="D191" s="512"/>
      <c r="E191" s="512"/>
      <c r="F191" s="512"/>
      <c r="G191" s="512"/>
      <c r="H191" s="512"/>
      <c r="I191" s="512"/>
      <c r="J191" s="512"/>
      <c r="K191" s="512"/>
      <c r="L191" s="512"/>
      <c r="M191" s="512"/>
      <c r="N191" s="512"/>
      <c r="O191" s="512"/>
      <c r="P191" s="512"/>
      <c r="Q191" s="512"/>
      <c r="R191" s="512"/>
      <c r="S191" s="512"/>
      <c r="T191" s="512"/>
      <c r="U191" s="512"/>
      <c r="V191" s="512"/>
      <c r="W191" s="512"/>
      <c r="X191" s="512"/>
      <c r="Y191" s="512"/>
      <c r="Z191" s="512"/>
    </row>
    <row r="192">
      <c r="A192" s="512"/>
      <c r="B192" s="512"/>
      <c r="C192" s="512"/>
      <c r="D192" s="512"/>
      <c r="E192" s="512"/>
      <c r="F192" s="512"/>
      <c r="G192" s="512"/>
      <c r="H192" s="512"/>
      <c r="I192" s="512"/>
      <c r="J192" s="512"/>
      <c r="K192" s="512"/>
      <c r="L192" s="512"/>
      <c r="M192" s="512"/>
      <c r="N192" s="512"/>
      <c r="O192" s="512"/>
      <c r="P192" s="512"/>
      <c r="Q192" s="512"/>
      <c r="R192" s="512"/>
      <c r="S192" s="512"/>
      <c r="T192" s="512"/>
      <c r="U192" s="512"/>
      <c r="V192" s="512"/>
      <c r="W192" s="512"/>
      <c r="X192" s="512"/>
      <c r="Y192" s="512"/>
      <c r="Z192" s="512"/>
    </row>
    <row r="193">
      <c r="A193" s="512"/>
      <c r="B193" s="512"/>
      <c r="C193" s="512"/>
      <c r="D193" s="512"/>
      <c r="E193" s="512"/>
      <c r="F193" s="512"/>
      <c r="G193" s="512"/>
      <c r="H193" s="512"/>
      <c r="I193" s="512"/>
      <c r="J193" s="512"/>
      <c r="K193" s="512"/>
      <c r="L193" s="512"/>
      <c r="M193" s="512"/>
      <c r="N193" s="512"/>
      <c r="O193" s="512"/>
      <c r="P193" s="512"/>
      <c r="Q193" s="512"/>
      <c r="R193" s="512"/>
      <c r="S193" s="512"/>
      <c r="T193" s="512"/>
      <c r="U193" s="512"/>
      <c r="V193" s="512"/>
      <c r="W193" s="512"/>
      <c r="X193" s="512"/>
      <c r="Y193" s="512"/>
      <c r="Z193" s="512"/>
    </row>
    <row r="194">
      <c r="A194" s="512"/>
      <c r="B194" s="512"/>
      <c r="C194" s="512"/>
      <c r="D194" s="512"/>
      <c r="E194" s="512"/>
      <c r="F194" s="512"/>
      <c r="G194" s="512"/>
      <c r="H194" s="512"/>
      <c r="I194" s="512"/>
      <c r="J194" s="512"/>
      <c r="K194" s="512"/>
      <c r="L194" s="512"/>
      <c r="M194" s="512"/>
      <c r="N194" s="512"/>
      <c r="O194" s="512"/>
      <c r="P194" s="512"/>
      <c r="Q194" s="512"/>
      <c r="R194" s="512"/>
      <c r="S194" s="512"/>
      <c r="T194" s="512"/>
      <c r="U194" s="512"/>
      <c r="V194" s="512"/>
      <c r="W194" s="512"/>
      <c r="X194" s="512"/>
      <c r="Y194" s="512"/>
      <c r="Z194" s="512"/>
    </row>
    <row r="195">
      <c r="A195" s="512"/>
      <c r="B195" s="512"/>
      <c r="C195" s="512"/>
      <c r="D195" s="512"/>
      <c r="E195" s="512"/>
      <c r="F195" s="512"/>
      <c r="G195" s="512"/>
      <c r="H195" s="512"/>
      <c r="I195" s="512"/>
      <c r="J195" s="512"/>
      <c r="K195" s="512"/>
      <c r="L195" s="512"/>
      <c r="M195" s="512"/>
      <c r="N195" s="512"/>
      <c r="O195" s="512"/>
      <c r="P195" s="512"/>
      <c r="Q195" s="512"/>
      <c r="R195" s="512"/>
      <c r="S195" s="512"/>
      <c r="T195" s="512"/>
      <c r="U195" s="512"/>
      <c r="V195" s="512"/>
      <c r="W195" s="512"/>
      <c r="X195" s="512"/>
      <c r="Y195" s="512"/>
      <c r="Z195" s="512"/>
    </row>
    <row r="196">
      <c r="A196" s="512"/>
      <c r="B196" s="512"/>
      <c r="C196" s="512"/>
      <c r="D196" s="512"/>
      <c r="E196" s="512"/>
      <c r="F196" s="512"/>
      <c r="G196" s="512"/>
      <c r="H196" s="512"/>
      <c r="I196" s="512"/>
      <c r="J196" s="512"/>
      <c r="K196" s="512"/>
      <c r="L196" s="512"/>
      <c r="M196" s="512"/>
      <c r="N196" s="512"/>
      <c r="O196" s="512"/>
      <c r="P196" s="512"/>
      <c r="Q196" s="512"/>
      <c r="R196" s="512"/>
      <c r="S196" s="512"/>
      <c r="T196" s="512"/>
      <c r="U196" s="512"/>
      <c r="V196" s="512"/>
      <c r="W196" s="512"/>
      <c r="X196" s="512"/>
      <c r="Y196" s="512"/>
      <c r="Z196" s="512"/>
    </row>
    <row r="197">
      <c r="A197" s="512"/>
      <c r="B197" s="512"/>
      <c r="C197" s="512"/>
      <c r="D197" s="512"/>
      <c r="E197" s="512"/>
      <c r="F197" s="512"/>
      <c r="G197" s="512"/>
      <c r="H197" s="512"/>
      <c r="I197" s="512"/>
      <c r="J197" s="512"/>
      <c r="K197" s="512"/>
      <c r="L197" s="512"/>
      <c r="M197" s="512"/>
      <c r="N197" s="512"/>
      <c r="O197" s="512"/>
      <c r="P197" s="512"/>
      <c r="Q197" s="512"/>
      <c r="R197" s="512"/>
      <c r="S197" s="512"/>
      <c r="T197" s="512"/>
      <c r="U197" s="512"/>
      <c r="V197" s="512"/>
      <c r="W197" s="512"/>
      <c r="X197" s="512"/>
      <c r="Y197" s="512"/>
      <c r="Z197" s="512"/>
    </row>
    <row r="198">
      <c r="A198" s="512"/>
      <c r="B198" s="512"/>
      <c r="C198" s="512"/>
      <c r="D198" s="512"/>
      <c r="E198" s="512"/>
      <c r="F198" s="512"/>
      <c r="G198" s="512"/>
      <c r="H198" s="512"/>
      <c r="I198" s="512"/>
      <c r="J198" s="512"/>
      <c r="K198" s="512"/>
      <c r="L198" s="512"/>
      <c r="M198" s="512"/>
      <c r="N198" s="512"/>
      <c r="O198" s="512"/>
      <c r="P198" s="512"/>
      <c r="Q198" s="512"/>
      <c r="R198" s="512"/>
      <c r="S198" s="512"/>
      <c r="T198" s="512"/>
      <c r="U198" s="512"/>
      <c r="V198" s="512"/>
      <c r="W198" s="512"/>
      <c r="X198" s="512"/>
      <c r="Y198" s="512"/>
      <c r="Z198" s="512"/>
    </row>
    <row r="199">
      <c r="A199" s="512"/>
      <c r="B199" s="512"/>
      <c r="C199" s="512"/>
      <c r="D199" s="512"/>
      <c r="E199" s="512"/>
      <c r="F199" s="512"/>
      <c r="G199" s="512"/>
      <c r="H199" s="512"/>
      <c r="I199" s="512"/>
      <c r="J199" s="512"/>
      <c r="K199" s="512"/>
      <c r="L199" s="512"/>
      <c r="M199" s="512"/>
      <c r="N199" s="512"/>
      <c r="O199" s="512"/>
      <c r="P199" s="512"/>
      <c r="Q199" s="512"/>
      <c r="R199" s="512"/>
      <c r="S199" s="512"/>
      <c r="T199" s="512"/>
      <c r="U199" s="512"/>
      <c r="V199" s="512"/>
      <c r="W199" s="512"/>
      <c r="X199" s="512"/>
      <c r="Y199" s="512"/>
      <c r="Z199" s="512"/>
    </row>
    <row r="200">
      <c r="A200" s="512"/>
      <c r="B200" s="512"/>
      <c r="C200" s="512"/>
      <c r="D200" s="512"/>
      <c r="E200" s="512"/>
      <c r="F200" s="512"/>
      <c r="G200" s="512"/>
      <c r="H200" s="512"/>
      <c r="I200" s="512"/>
      <c r="J200" s="512"/>
      <c r="K200" s="512"/>
      <c r="L200" s="512"/>
      <c r="M200" s="512"/>
      <c r="N200" s="512"/>
      <c r="O200" s="512"/>
      <c r="P200" s="512"/>
      <c r="Q200" s="512"/>
      <c r="R200" s="512"/>
      <c r="S200" s="512"/>
      <c r="T200" s="512"/>
      <c r="U200" s="512"/>
      <c r="V200" s="512"/>
      <c r="W200" s="512"/>
      <c r="X200" s="512"/>
      <c r="Y200" s="512"/>
      <c r="Z200" s="512"/>
    </row>
    <row r="201">
      <c r="A201" s="512"/>
      <c r="B201" s="512"/>
      <c r="C201" s="512"/>
      <c r="D201" s="512"/>
      <c r="E201" s="512"/>
      <c r="F201" s="512"/>
      <c r="G201" s="512"/>
      <c r="H201" s="512"/>
      <c r="I201" s="512"/>
      <c r="J201" s="512"/>
      <c r="K201" s="512"/>
      <c r="L201" s="512"/>
      <c r="M201" s="512"/>
      <c r="N201" s="512"/>
      <c r="O201" s="512"/>
      <c r="P201" s="512"/>
      <c r="Q201" s="512"/>
      <c r="R201" s="512"/>
      <c r="S201" s="512"/>
      <c r="T201" s="512"/>
      <c r="U201" s="512"/>
      <c r="V201" s="512"/>
      <c r="W201" s="512"/>
      <c r="X201" s="512"/>
      <c r="Y201" s="512"/>
      <c r="Z201" s="512"/>
    </row>
    <row r="202">
      <c r="A202" s="512"/>
      <c r="B202" s="512"/>
      <c r="C202" s="512"/>
      <c r="D202" s="512"/>
      <c r="E202" s="512"/>
      <c r="F202" s="512"/>
      <c r="G202" s="512"/>
      <c r="H202" s="512"/>
      <c r="I202" s="512"/>
      <c r="J202" s="512"/>
      <c r="K202" s="512"/>
      <c r="L202" s="512"/>
      <c r="M202" s="512"/>
      <c r="N202" s="512"/>
      <c r="O202" s="512"/>
      <c r="P202" s="512"/>
      <c r="Q202" s="512"/>
      <c r="R202" s="512"/>
      <c r="S202" s="512"/>
      <c r="T202" s="512"/>
      <c r="U202" s="512"/>
      <c r="V202" s="512"/>
      <c r="W202" s="512"/>
      <c r="X202" s="512"/>
      <c r="Y202" s="512"/>
      <c r="Z202" s="512"/>
    </row>
    <row r="203">
      <c r="A203" s="512"/>
      <c r="B203" s="512"/>
      <c r="C203" s="512"/>
      <c r="D203" s="512"/>
      <c r="E203" s="512"/>
      <c r="F203" s="512"/>
      <c r="G203" s="512"/>
      <c r="H203" s="512"/>
      <c r="I203" s="512"/>
      <c r="J203" s="512"/>
      <c r="K203" s="512"/>
      <c r="L203" s="512"/>
      <c r="M203" s="512"/>
      <c r="N203" s="512"/>
      <c r="O203" s="512"/>
      <c r="P203" s="512"/>
      <c r="Q203" s="512"/>
      <c r="R203" s="512"/>
      <c r="S203" s="512"/>
      <c r="T203" s="512"/>
      <c r="U203" s="512"/>
      <c r="V203" s="512"/>
      <c r="W203" s="512"/>
      <c r="X203" s="512"/>
      <c r="Y203" s="512"/>
      <c r="Z203" s="512"/>
    </row>
    <row r="204">
      <c r="A204" s="512"/>
      <c r="B204" s="512"/>
      <c r="C204" s="512"/>
      <c r="D204" s="512"/>
      <c r="E204" s="512"/>
      <c r="F204" s="512"/>
      <c r="G204" s="512"/>
      <c r="H204" s="512"/>
      <c r="I204" s="512"/>
      <c r="J204" s="512"/>
      <c r="K204" s="512"/>
      <c r="L204" s="512"/>
      <c r="M204" s="512"/>
      <c r="N204" s="512"/>
      <c r="O204" s="512"/>
      <c r="P204" s="512"/>
      <c r="Q204" s="512"/>
      <c r="R204" s="512"/>
      <c r="S204" s="512"/>
      <c r="T204" s="512"/>
      <c r="U204" s="512"/>
      <c r="V204" s="512"/>
      <c r="W204" s="512"/>
      <c r="X204" s="512"/>
      <c r="Y204" s="512"/>
      <c r="Z204" s="512"/>
    </row>
    <row r="205">
      <c r="A205" s="512"/>
      <c r="B205" s="512"/>
      <c r="C205" s="512"/>
      <c r="D205" s="512"/>
      <c r="E205" s="512"/>
      <c r="F205" s="512"/>
      <c r="G205" s="512"/>
      <c r="H205" s="512"/>
      <c r="I205" s="512"/>
      <c r="J205" s="512"/>
      <c r="K205" s="512"/>
      <c r="L205" s="512"/>
      <c r="M205" s="512"/>
      <c r="N205" s="512"/>
      <c r="O205" s="512"/>
      <c r="P205" s="512"/>
      <c r="Q205" s="512"/>
      <c r="R205" s="512"/>
      <c r="S205" s="512"/>
      <c r="T205" s="512"/>
      <c r="U205" s="512"/>
      <c r="V205" s="512"/>
      <c r="W205" s="512"/>
      <c r="X205" s="512"/>
      <c r="Y205" s="512"/>
      <c r="Z205" s="512"/>
    </row>
    <row r="206">
      <c r="A206" s="512"/>
      <c r="B206" s="512"/>
      <c r="C206" s="512"/>
      <c r="D206" s="512"/>
      <c r="E206" s="512"/>
      <c r="F206" s="512"/>
      <c r="G206" s="512"/>
      <c r="H206" s="512"/>
      <c r="I206" s="512"/>
      <c r="J206" s="512"/>
      <c r="K206" s="512"/>
      <c r="L206" s="512"/>
      <c r="M206" s="512"/>
      <c r="N206" s="512"/>
      <c r="O206" s="512"/>
      <c r="P206" s="512"/>
      <c r="Q206" s="512"/>
      <c r="R206" s="512"/>
      <c r="S206" s="512"/>
      <c r="T206" s="512"/>
      <c r="U206" s="512"/>
      <c r="V206" s="512"/>
      <c r="W206" s="512"/>
      <c r="X206" s="512"/>
      <c r="Y206" s="512"/>
      <c r="Z206" s="512"/>
    </row>
    <row r="207">
      <c r="A207" s="512"/>
      <c r="B207" s="512"/>
      <c r="C207" s="512"/>
      <c r="D207" s="512"/>
      <c r="E207" s="512"/>
      <c r="F207" s="512"/>
      <c r="G207" s="512"/>
      <c r="H207" s="512"/>
      <c r="I207" s="512"/>
      <c r="J207" s="512"/>
      <c r="K207" s="512"/>
      <c r="L207" s="512"/>
      <c r="M207" s="512"/>
      <c r="N207" s="512"/>
      <c r="O207" s="512"/>
      <c r="P207" s="512"/>
      <c r="Q207" s="512"/>
      <c r="R207" s="512"/>
      <c r="S207" s="512"/>
      <c r="T207" s="512"/>
      <c r="U207" s="512"/>
      <c r="V207" s="512"/>
      <c r="W207" s="512"/>
      <c r="X207" s="512"/>
      <c r="Y207" s="512"/>
      <c r="Z207" s="512"/>
    </row>
    <row r="208">
      <c r="A208" s="512"/>
      <c r="B208" s="512"/>
      <c r="C208" s="512"/>
      <c r="D208" s="512"/>
      <c r="E208" s="512"/>
      <c r="F208" s="512"/>
      <c r="G208" s="512"/>
      <c r="H208" s="512"/>
      <c r="I208" s="512"/>
      <c r="J208" s="512"/>
      <c r="K208" s="512"/>
      <c r="L208" s="512"/>
      <c r="M208" s="512"/>
      <c r="N208" s="512"/>
      <c r="O208" s="512"/>
      <c r="P208" s="512"/>
      <c r="Q208" s="512"/>
      <c r="R208" s="512"/>
      <c r="S208" s="512"/>
      <c r="T208" s="512"/>
      <c r="U208" s="512"/>
      <c r="V208" s="512"/>
      <c r="W208" s="512"/>
      <c r="X208" s="512"/>
      <c r="Y208" s="512"/>
      <c r="Z208" s="512"/>
    </row>
    <row r="209">
      <c r="A209" s="512"/>
      <c r="B209" s="512"/>
      <c r="C209" s="512"/>
      <c r="D209" s="512"/>
      <c r="E209" s="512"/>
      <c r="F209" s="512"/>
      <c r="G209" s="512"/>
      <c r="H209" s="512"/>
      <c r="I209" s="512"/>
      <c r="J209" s="512"/>
      <c r="K209" s="512"/>
      <c r="L209" s="512"/>
      <c r="M209" s="512"/>
      <c r="N209" s="512"/>
      <c r="O209" s="512"/>
      <c r="P209" s="512"/>
      <c r="Q209" s="512"/>
      <c r="R209" s="512"/>
      <c r="S209" s="512"/>
      <c r="T209" s="512"/>
      <c r="U209" s="512"/>
      <c r="V209" s="512"/>
      <c r="W209" s="512"/>
      <c r="X209" s="512"/>
      <c r="Y209" s="512"/>
      <c r="Z209" s="512"/>
    </row>
    <row r="210">
      <c r="A210" s="512"/>
      <c r="B210" s="512"/>
      <c r="C210" s="512"/>
      <c r="D210" s="512"/>
      <c r="E210" s="512"/>
      <c r="F210" s="512"/>
      <c r="G210" s="512"/>
      <c r="H210" s="512"/>
      <c r="I210" s="512"/>
      <c r="J210" s="512"/>
      <c r="K210" s="512"/>
      <c r="L210" s="512"/>
      <c r="M210" s="512"/>
      <c r="N210" s="512"/>
      <c r="O210" s="512"/>
      <c r="P210" s="512"/>
      <c r="Q210" s="512"/>
      <c r="R210" s="512"/>
      <c r="S210" s="512"/>
      <c r="T210" s="512"/>
      <c r="U210" s="512"/>
      <c r="V210" s="512"/>
      <c r="W210" s="512"/>
      <c r="X210" s="512"/>
      <c r="Y210" s="512"/>
      <c r="Z210" s="512"/>
    </row>
    <row r="211">
      <c r="A211" s="512"/>
      <c r="B211" s="512"/>
      <c r="C211" s="512"/>
      <c r="D211" s="512"/>
      <c r="E211" s="512"/>
      <c r="F211" s="512"/>
      <c r="G211" s="512"/>
      <c r="H211" s="512"/>
      <c r="I211" s="512"/>
      <c r="J211" s="512"/>
      <c r="K211" s="512"/>
      <c r="L211" s="512"/>
      <c r="M211" s="512"/>
      <c r="N211" s="512"/>
      <c r="O211" s="512"/>
      <c r="P211" s="512"/>
      <c r="Q211" s="512"/>
      <c r="R211" s="512"/>
      <c r="S211" s="512"/>
      <c r="T211" s="512"/>
      <c r="U211" s="512"/>
      <c r="V211" s="512"/>
      <c r="W211" s="512"/>
      <c r="X211" s="512"/>
      <c r="Y211" s="512"/>
      <c r="Z211" s="512"/>
    </row>
    <row r="212">
      <c r="A212" s="512"/>
      <c r="B212" s="512"/>
      <c r="C212" s="512"/>
      <c r="D212" s="512"/>
      <c r="E212" s="512"/>
      <c r="F212" s="512"/>
      <c r="G212" s="512"/>
      <c r="H212" s="512"/>
      <c r="I212" s="512"/>
      <c r="J212" s="512"/>
      <c r="K212" s="512"/>
      <c r="L212" s="512"/>
      <c r="M212" s="512"/>
      <c r="N212" s="512"/>
      <c r="O212" s="512"/>
      <c r="P212" s="512"/>
      <c r="Q212" s="512"/>
      <c r="R212" s="512"/>
      <c r="S212" s="512"/>
      <c r="T212" s="512"/>
      <c r="U212" s="512"/>
      <c r="V212" s="512"/>
      <c r="W212" s="512"/>
      <c r="X212" s="512"/>
      <c r="Y212" s="512"/>
      <c r="Z212" s="512"/>
    </row>
    <row r="213">
      <c r="A213" s="512"/>
      <c r="B213" s="512"/>
      <c r="C213" s="512"/>
      <c r="D213" s="512"/>
      <c r="E213" s="512"/>
      <c r="F213" s="512"/>
      <c r="G213" s="512"/>
      <c r="H213" s="512"/>
      <c r="I213" s="512"/>
      <c r="J213" s="512"/>
      <c r="K213" s="512"/>
      <c r="L213" s="512"/>
      <c r="M213" s="512"/>
      <c r="N213" s="512"/>
      <c r="O213" s="512"/>
      <c r="P213" s="512"/>
      <c r="Q213" s="512"/>
      <c r="R213" s="512"/>
      <c r="S213" s="512"/>
      <c r="T213" s="512"/>
      <c r="U213" s="512"/>
      <c r="V213" s="512"/>
      <c r="W213" s="512"/>
      <c r="X213" s="512"/>
      <c r="Y213" s="512"/>
      <c r="Z213" s="512"/>
    </row>
    <row r="214">
      <c r="A214" s="512"/>
      <c r="B214" s="512"/>
      <c r="C214" s="512"/>
      <c r="D214" s="512"/>
      <c r="E214" s="512"/>
      <c r="F214" s="512"/>
      <c r="G214" s="512"/>
      <c r="H214" s="512"/>
      <c r="I214" s="512"/>
      <c r="J214" s="512"/>
      <c r="K214" s="512"/>
      <c r="L214" s="512"/>
      <c r="M214" s="512"/>
      <c r="N214" s="512"/>
      <c r="O214" s="512"/>
      <c r="P214" s="512"/>
      <c r="Q214" s="512"/>
      <c r="R214" s="512"/>
      <c r="S214" s="512"/>
      <c r="T214" s="512"/>
      <c r="U214" s="512"/>
      <c r="V214" s="512"/>
      <c r="W214" s="512"/>
      <c r="X214" s="512"/>
      <c r="Y214" s="512"/>
      <c r="Z214" s="512"/>
    </row>
    <row r="215">
      <c r="A215" s="512"/>
      <c r="B215" s="512"/>
      <c r="C215" s="512"/>
      <c r="D215" s="512"/>
      <c r="E215" s="512"/>
      <c r="F215" s="512"/>
      <c r="G215" s="512"/>
      <c r="H215" s="512"/>
      <c r="I215" s="512"/>
      <c r="J215" s="512"/>
      <c r="K215" s="512"/>
      <c r="L215" s="512"/>
      <c r="M215" s="512"/>
      <c r="N215" s="512"/>
      <c r="O215" s="512"/>
      <c r="P215" s="512"/>
      <c r="Q215" s="512"/>
      <c r="R215" s="512"/>
      <c r="S215" s="512"/>
      <c r="T215" s="512"/>
      <c r="U215" s="512"/>
      <c r="V215" s="512"/>
      <c r="W215" s="512"/>
      <c r="X215" s="512"/>
      <c r="Y215" s="512"/>
      <c r="Z215" s="512"/>
    </row>
    <row r="216">
      <c r="A216" s="512"/>
      <c r="B216" s="512"/>
      <c r="C216" s="512"/>
      <c r="D216" s="512"/>
      <c r="E216" s="512"/>
      <c r="F216" s="512"/>
      <c r="G216" s="512"/>
      <c r="H216" s="512"/>
      <c r="I216" s="512"/>
      <c r="J216" s="512"/>
      <c r="K216" s="512"/>
      <c r="L216" s="512"/>
      <c r="M216" s="512"/>
      <c r="N216" s="512"/>
      <c r="O216" s="512"/>
      <c r="P216" s="512"/>
      <c r="Q216" s="512"/>
      <c r="R216" s="512"/>
      <c r="S216" s="512"/>
      <c r="T216" s="512"/>
      <c r="U216" s="512"/>
      <c r="V216" s="512"/>
      <c r="W216" s="512"/>
      <c r="X216" s="512"/>
      <c r="Y216" s="512"/>
      <c r="Z216" s="512"/>
    </row>
    <row r="217">
      <c r="A217" s="512"/>
      <c r="B217" s="512"/>
      <c r="C217" s="512"/>
      <c r="D217" s="512"/>
      <c r="E217" s="512"/>
      <c r="F217" s="512"/>
      <c r="G217" s="512"/>
      <c r="H217" s="512"/>
      <c r="I217" s="512"/>
      <c r="J217" s="512"/>
      <c r="K217" s="512"/>
      <c r="L217" s="512"/>
      <c r="M217" s="512"/>
      <c r="N217" s="512"/>
      <c r="O217" s="512"/>
      <c r="P217" s="512"/>
      <c r="Q217" s="512"/>
      <c r="R217" s="512"/>
      <c r="S217" s="512"/>
      <c r="T217" s="512"/>
      <c r="U217" s="512"/>
      <c r="V217" s="512"/>
      <c r="W217" s="512"/>
      <c r="X217" s="512"/>
      <c r="Y217" s="512"/>
      <c r="Z217" s="512"/>
    </row>
    <row r="218">
      <c r="A218" s="512"/>
      <c r="B218" s="512"/>
      <c r="C218" s="512"/>
      <c r="D218" s="512"/>
      <c r="E218" s="512"/>
      <c r="F218" s="512"/>
      <c r="G218" s="512"/>
      <c r="H218" s="512"/>
      <c r="I218" s="512"/>
      <c r="J218" s="512"/>
      <c r="K218" s="512"/>
      <c r="L218" s="512"/>
      <c r="M218" s="512"/>
      <c r="N218" s="512"/>
      <c r="O218" s="512"/>
      <c r="P218" s="512"/>
      <c r="Q218" s="512"/>
      <c r="R218" s="512"/>
      <c r="S218" s="512"/>
      <c r="T218" s="512"/>
      <c r="U218" s="512"/>
      <c r="V218" s="512"/>
      <c r="W218" s="512"/>
      <c r="X218" s="512"/>
      <c r="Y218" s="512"/>
      <c r="Z218" s="512"/>
    </row>
    <row r="219">
      <c r="A219" s="512"/>
      <c r="B219" s="512"/>
      <c r="C219" s="512"/>
      <c r="D219" s="512"/>
      <c r="E219" s="512"/>
      <c r="F219" s="512"/>
      <c r="G219" s="512"/>
      <c r="H219" s="512"/>
      <c r="I219" s="512"/>
      <c r="J219" s="512"/>
      <c r="K219" s="512"/>
      <c r="L219" s="512"/>
      <c r="M219" s="512"/>
      <c r="N219" s="512"/>
      <c r="O219" s="512"/>
      <c r="P219" s="512"/>
      <c r="Q219" s="512"/>
      <c r="R219" s="512"/>
      <c r="S219" s="512"/>
      <c r="T219" s="512"/>
      <c r="U219" s="512"/>
      <c r="V219" s="512"/>
      <c r="W219" s="512"/>
      <c r="X219" s="512"/>
      <c r="Y219" s="512"/>
      <c r="Z219" s="512"/>
    </row>
    <row r="220">
      <c r="A220" s="512"/>
      <c r="B220" s="512"/>
      <c r="C220" s="512"/>
      <c r="D220" s="512"/>
      <c r="E220" s="512"/>
      <c r="F220" s="512"/>
      <c r="G220" s="512"/>
      <c r="H220" s="512"/>
      <c r="I220" s="512"/>
      <c r="J220" s="512"/>
      <c r="K220" s="512"/>
      <c r="L220" s="512"/>
      <c r="M220" s="512"/>
      <c r="N220" s="512"/>
      <c r="O220" s="512"/>
      <c r="P220" s="512"/>
      <c r="Q220" s="512"/>
      <c r="R220" s="512"/>
      <c r="S220" s="512"/>
      <c r="T220" s="512"/>
      <c r="U220" s="512"/>
      <c r="V220" s="512"/>
      <c r="W220" s="512"/>
      <c r="X220" s="512"/>
      <c r="Y220" s="512"/>
      <c r="Z220" s="512"/>
    </row>
    <row r="221">
      <c r="A221" s="512"/>
      <c r="B221" s="512"/>
      <c r="C221" s="512"/>
      <c r="D221" s="512"/>
      <c r="E221" s="512"/>
      <c r="F221" s="512"/>
      <c r="G221" s="512"/>
      <c r="H221" s="512"/>
      <c r="I221" s="512"/>
      <c r="J221" s="512"/>
      <c r="K221" s="512"/>
      <c r="L221" s="512"/>
      <c r="M221" s="512"/>
      <c r="N221" s="512"/>
      <c r="O221" s="512"/>
      <c r="P221" s="512"/>
      <c r="Q221" s="512"/>
      <c r="R221" s="512"/>
      <c r="S221" s="512"/>
      <c r="T221" s="512"/>
      <c r="U221" s="512"/>
      <c r="V221" s="512"/>
      <c r="W221" s="512"/>
      <c r="X221" s="512"/>
      <c r="Y221" s="512"/>
      <c r="Z221" s="512"/>
    </row>
    <row r="222">
      <c r="A222" s="512"/>
      <c r="B222" s="512"/>
      <c r="C222" s="512"/>
      <c r="D222" s="512"/>
      <c r="E222" s="512"/>
      <c r="F222" s="512"/>
      <c r="G222" s="512"/>
      <c r="H222" s="512"/>
      <c r="I222" s="512"/>
      <c r="J222" s="512"/>
      <c r="K222" s="512"/>
      <c r="L222" s="512"/>
      <c r="M222" s="512"/>
      <c r="N222" s="512"/>
      <c r="O222" s="512"/>
      <c r="P222" s="512"/>
      <c r="Q222" s="512"/>
      <c r="R222" s="512"/>
      <c r="S222" s="512"/>
      <c r="T222" s="512"/>
      <c r="U222" s="512"/>
      <c r="V222" s="512"/>
      <c r="W222" s="512"/>
      <c r="X222" s="512"/>
      <c r="Y222" s="512"/>
      <c r="Z222" s="512"/>
    </row>
    <row r="223">
      <c r="A223" s="512"/>
      <c r="B223" s="512"/>
      <c r="C223" s="512"/>
      <c r="D223" s="512"/>
      <c r="E223" s="512"/>
      <c r="F223" s="512"/>
      <c r="G223" s="512"/>
      <c r="H223" s="512"/>
      <c r="I223" s="512"/>
      <c r="J223" s="512"/>
      <c r="K223" s="512"/>
      <c r="L223" s="512"/>
      <c r="M223" s="512"/>
      <c r="N223" s="512"/>
      <c r="O223" s="512"/>
      <c r="P223" s="512"/>
      <c r="Q223" s="512"/>
      <c r="R223" s="512"/>
      <c r="S223" s="512"/>
      <c r="T223" s="512"/>
      <c r="U223" s="512"/>
      <c r="V223" s="512"/>
      <c r="W223" s="512"/>
      <c r="X223" s="512"/>
      <c r="Y223" s="512"/>
      <c r="Z223" s="512"/>
    </row>
    <row r="224">
      <c r="A224" s="512"/>
      <c r="B224" s="512"/>
      <c r="C224" s="512"/>
      <c r="D224" s="512"/>
      <c r="E224" s="512"/>
      <c r="F224" s="512"/>
      <c r="G224" s="512"/>
      <c r="H224" s="512"/>
      <c r="I224" s="512"/>
      <c r="J224" s="512"/>
      <c r="K224" s="512"/>
      <c r="L224" s="512"/>
      <c r="M224" s="512"/>
      <c r="N224" s="512"/>
      <c r="O224" s="512"/>
      <c r="P224" s="512"/>
      <c r="Q224" s="512"/>
      <c r="R224" s="512"/>
      <c r="S224" s="512"/>
      <c r="T224" s="512"/>
      <c r="U224" s="512"/>
      <c r="V224" s="512"/>
      <c r="W224" s="512"/>
      <c r="X224" s="512"/>
      <c r="Y224" s="512"/>
      <c r="Z224" s="512"/>
    </row>
    <row r="225">
      <c r="A225" s="512"/>
      <c r="B225" s="512"/>
      <c r="C225" s="512"/>
      <c r="D225" s="512"/>
      <c r="E225" s="512"/>
      <c r="F225" s="512"/>
      <c r="G225" s="512"/>
      <c r="H225" s="512"/>
      <c r="I225" s="512"/>
      <c r="J225" s="512"/>
      <c r="K225" s="512"/>
      <c r="L225" s="512"/>
      <c r="M225" s="512"/>
      <c r="N225" s="512"/>
      <c r="O225" s="512"/>
      <c r="P225" s="512"/>
      <c r="Q225" s="512"/>
      <c r="R225" s="512"/>
      <c r="S225" s="512"/>
      <c r="T225" s="512"/>
      <c r="U225" s="512"/>
      <c r="V225" s="512"/>
      <c r="W225" s="512"/>
      <c r="X225" s="512"/>
      <c r="Y225" s="512"/>
      <c r="Z225" s="512"/>
    </row>
    <row r="226">
      <c r="A226" s="512"/>
      <c r="B226" s="512"/>
      <c r="C226" s="512"/>
      <c r="D226" s="512"/>
      <c r="E226" s="512"/>
      <c r="F226" s="512"/>
      <c r="G226" s="512"/>
      <c r="H226" s="512"/>
      <c r="I226" s="512"/>
      <c r="J226" s="512"/>
      <c r="K226" s="512"/>
      <c r="L226" s="512"/>
      <c r="M226" s="512"/>
      <c r="N226" s="512"/>
      <c r="O226" s="512"/>
      <c r="P226" s="512"/>
      <c r="Q226" s="512"/>
      <c r="R226" s="512"/>
      <c r="S226" s="512"/>
      <c r="T226" s="512"/>
      <c r="U226" s="512"/>
      <c r="V226" s="512"/>
      <c r="W226" s="512"/>
      <c r="X226" s="512"/>
      <c r="Y226" s="512"/>
      <c r="Z226" s="512"/>
    </row>
    <row r="227">
      <c r="A227" s="512"/>
      <c r="B227" s="512"/>
      <c r="C227" s="512"/>
      <c r="D227" s="512"/>
      <c r="E227" s="512"/>
      <c r="F227" s="512"/>
      <c r="G227" s="512"/>
      <c r="H227" s="512"/>
      <c r="I227" s="512"/>
      <c r="J227" s="512"/>
      <c r="K227" s="512"/>
      <c r="L227" s="512"/>
      <c r="M227" s="512"/>
      <c r="N227" s="512"/>
      <c r="O227" s="512"/>
      <c r="P227" s="512"/>
      <c r="Q227" s="512"/>
      <c r="R227" s="512"/>
      <c r="S227" s="512"/>
      <c r="T227" s="512"/>
      <c r="U227" s="512"/>
      <c r="V227" s="512"/>
      <c r="W227" s="512"/>
      <c r="X227" s="512"/>
      <c r="Y227" s="512"/>
      <c r="Z227" s="512"/>
    </row>
    <row r="228">
      <c r="A228" s="512"/>
      <c r="B228" s="512"/>
      <c r="C228" s="512"/>
      <c r="D228" s="512"/>
      <c r="E228" s="512"/>
      <c r="F228" s="512"/>
      <c r="G228" s="512"/>
      <c r="H228" s="512"/>
      <c r="I228" s="512"/>
      <c r="J228" s="512"/>
      <c r="K228" s="512"/>
      <c r="L228" s="512"/>
      <c r="M228" s="512"/>
      <c r="N228" s="512"/>
      <c r="O228" s="512"/>
      <c r="P228" s="512"/>
      <c r="Q228" s="512"/>
      <c r="R228" s="512"/>
      <c r="S228" s="512"/>
      <c r="T228" s="512"/>
      <c r="U228" s="512"/>
      <c r="V228" s="512"/>
      <c r="W228" s="512"/>
      <c r="X228" s="512"/>
      <c r="Y228" s="512"/>
      <c r="Z228" s="512"/>
    </row>
    <row r="229">
      <c r="A229" s="512"/>
      <c r="B229" s="512"/>
      <c r="C229" s="512"/>
      <c r="D229" s="512"/>
      <c r="E229" s="512"/>
      <c r="F229" s="512"/>
      <c r="G229" s="512"/>
      <c r="H229" s="512"/>
      <c r="I229" s="512"/>
      <c r="J229" s="512"/>
      <c r="K229" s="512"/>
      <c r="L229" s="512"/>
      <c r="M229" s="512"/>
      <c r="N229" s="512"/>
      <c r="O229" s="512"/>
      <c r="P229" s="512"/>
      <c r="Q229" s="512"/>
      <c r="R229" s="512"/>
      <c r="S229" s="512"/>
      <c r="T229" s="512"/>
      <c r="U229" s="512"/>
      <c r="V229" s="512"/>
      <c r="W229" s="512"/>
      <c r="X229" s="512"/>
      <c r="Y229" s="512"/>
      <c r="Z229" s="512"/>
    </row>
    <row r="230">
      <c r="A230" s="512"/>
      <c r="B230" s="512"/>
      <c r="C230" s="512"/>
      <c r="D230" s="512"/>
      <c r="E230" s="512"/>
      <c r="F230" s="512"/>
      <c r="G230" s="512"/>
      <c r="H230" s="512"/>
      <c r="I230" s="512"/>
      <c r="J230" s="512"/>
      <c r="K230" s="512"/>
      <c r="L230" s="512"/>
      <c r="M230" s="512"/>
      <c r="N230" s="512"/>
      <c r="O230" s="512"/>
      <c r="P230" s="512"/>
      <c r="Q230" s="512"/>
      <c r="R230" s="512"/>
      <c r="S230" s="512"/>
      <c r="T230" s="512"/>
      <c r="U230" s="512"/>
      <c r="V230" s="512"/>
      <c r="W230" s="512"/>
      <c r="X230" s="512"/>
      <c r="Y230" s="512"/>
      <c r="Z230" s="512"/>
    </row>
    <row r="231">
      <c r="A231" s="512"/>
      <c r="B231" s="512"/>
      <c r="C231" s="512"/>
      <c r="D231" s="512"/>
      <c r="E231" s="512"/>
      <c r="F231" s="512"/>
      <c r="G231" s="512"/>
      <c r="H231" s="512"/>
      <c r="I231" s="512"/>
      <c r="J231" s="512"/>
      <c r="K231" s="512"/>
      <c r="L231" s="512"/>
      <c r="M231" s="512"/>
      <c r="N231" s="512"/>
      <c r="O231" s="512"/>
      <c r="P231" s="512"/>
      <c r="Q231" s="512"/>
      <c r="R231" s="512"/>
      <c r="S231" s="512"/>
      <c r="T231" s="512"/>
      <c r="U231" s="512"/>
      <c r="V231" s="512"/>
      <c r="W231" s="512"/>
      <c r="X231" s="512"/>
      <c r="Y231" s="512"/>
      <c r="Z231" s="512"/>
    </row>
    <row r="232">
      <c r="A232" s="512"/>
      <c r="B232" s="512"/>
      <c r="C232" s="512"/>
      <c r="D232" s="512"/>
      <c r="E232" s="512"/>
      <c r="F232" s="512"/>
      <c r="G232" s="512"/>
      <c r="H232" s="512"/>
      <c r="I232" s="512"/>
      <c r="J232" s="512"/>
      <c r="K232" s="512"/>
      <c r="L232" s="512"/>
      <c r="M232" s="512"/>
      <c r="N232" s="512"/>
      <c r="O232" s="512"/>
      <c r="P232" s="512"/>
      <c r="Q232" s="512"/>
      <c r="R232" s="512"/>
      <c r="S232" s="512"/>
      <c r="T232" s="512"/>
      <c r="U232" s="512"/>
      <c r="V232" s="512"/>
      <c r="W232" s="512"/>
      <c r="X232" s="512"/>
      <c r="Y232" s="512"/>
      <c r="Z232" s="512"/>
    </row>
    <row r="233">
      <c r="A233" s="512"/>
      <c r="B233" s="512"/>
      <c r="C233" s="512"/>
      <c r="D233" s="512"/>
      <c r="E233" s="512"/>
      <c r="F233" s="512"/>
      <c r="G233" s="512"/>
      <c r="H233" s="512"/>
      <c r="I233" s="512"/>
      <c r="J233" s="512"/>
      <c r="K233" s="512"/>
      <c r="L233" s="512"/>
      <c r="M233" s="512"/>
      <c r="N233" s="512"/>
      <c r="O233" s="512"/>
      <c r="P233" s="512"/>
      <c r="Q233" s="512"/>
      <c r="R233" s="512"/>
      <c r="S233" s="512"/>
      <c r="T233" s="512"/>
      <c r="U233" s="512"/>
      <c r="V233" s="512"/>
      <c r="W233" s="512"/>
      <c r="X233" s="512"/>
      <c r="Y233" s="512"/>
      <c r="Z233" s="512"/>
    </row>
    <row r="234">
      <c r="A234" s="512"/>
      <c r="B234" s="512"/>
      <c r="C234" s="512"/>
      <c r="D234" s="512"/>
      <c r="E234" s="512"/>
      <c r="F234" s="512"/>
      <c r="G234" s="512"/>
      <c r="H234" s="512"/>
      <c r="I234" s="512"/>
      <c r="J234" s="512"/>
      <c r="K234" s="512"/>
      <c r="L234" s="512"/>
      <c r="M234" s="512"/>
      <c r="N234" s="512"/>
      <c r="O234" s="512"/>
      <c r="P234" s="512"/>
      <c r="Q234" s="512"/>
      <c r="R234" s="512"/>
      <c r="S234" s="512"/>
      <c r="T234" s="512"/>
      <c r="U234" s="512"/>
      <c r="V234" s="512"/>
      <c r="W234" s="512"/>
      <c r="X234" s="512"/>
      <c r="Y234" s="512"/>
      <c r="Z234" s="512"/>
    </row>
    <row r="235">
      <c r="A235" s="512"/>
      <c r="B235" s="512"/>
      <c r="C235" s="512"/>
      <c r="D235" s="512"/>
      <c r="E235" s="512"/>
      <c r="F235" s="512"/>
      <c r="G235" s="512"/>
      <c r="H235" s="512"/>
      <c r="I235" s="512"/>
      <c r="J235" s="512"/>
      <c r="K235" s="512"/>
      <c r="L235" s="512"/>
      <c r="M235" s="512"/>
      <c r="N235" s="512"/>
      <c r="O235" s="512"/>
      <c r="P235" s="512"/>
      <c r="Q235" s="512"/>
      <c r="R235" s="512"/>
      <c r="S235" s="512"/>
      <c r="T235" s="512"/>
      <c r="U235" s="512"/>
      <c r="V235" s="512"/>
      <c r="W235" s="512"/>
      <c r="X235" s="512"/>
      <c r="Y235" s="512"/>
      <c r="Z235" s="512"/>
    </row>
    <row r="236">
      <c r="A236" s="512"/>
      <c r="B236" s="512"/>
      <c r="C236" s="512"/>
      <c r="D236" s="512"/>
      <c r="E236" s="512"/>
      <c r="F236" s="512"/>
      <c r="G236" s="512"/>
      <c r="H236" s="512"/>
      <c r="I236" s="512"/>
      <c r="J236" s="512"/>
      <c r="K236" s="512"/>
      <c r="L236" s="512"/>
      <c r="M236" s="512"/>
      <c r="N236" s="512"/>
      <c r="O236" s="512"/>
      <c r="P236" s="512"/>
      <c r="Q236" s="512"/>
      <c r="R236" s="512"/>
      <c r="S236" s="512"/>
      <c r="T236" s="512"/>
      <c r="U236" s="512"/>
      <c r="V236" s="512"/>
      <c r="W236" s="512"/>
      <c r="X236" s="512"/>
      <c r="Y236" s="512"/>
      <c r="Z236" s="512"/>
    </row>
    <row r="237">
      <c r="A237" s="512"/>
      <c r="B237" s="512"/>
      <c r="C237" s="512"/>
      <c r="D237" s="512"/>
      <c r="E237" s="512"/>
      <c r="F237" s="512"/>
      <c r="G237" s="512"/>
      <c r="H237" s="512"/>
      <c r="I237" s="512"/>
      <c r="J237" s="512"/>
      <c r="K237" s="512"/>
      <c r="L237" s="512"/>
      <c r="M237" s="512"/>
      <c r="N237" s="512"/>
      <c r="O237" s="512"/>
      <c r="P237" s="512"/>
      <c r="Q237" s="512"/>
      <c r="R237" s="512"/>
      <c r="S237" s="512"/>
      <c r="T237" s="512"/>
      <c r="U237" s="512"/>
      <c r="V237" s="512"/>
      <c r="W237" s="512"/>
      <c r="X237" s="512"/>
      <c r="Y237" s="512"/>
      <c r="Z237" s="512"/>
    </row>
    <row r="238">
      <c r="A238" s="512"/>
      <c r="B238" s="512"/>
      <c r="C238" s="512"/>
      <c r="D238" s="512"/>
      <c r="E238" s="512"/>
      <c r="F238" s="512"/>
      <c r="G238" s="512"/>
      <c r="H238" s="512"/>
      <c r="I238" s="512"/>
      <c r="J238" s="512"/>
      <c r="K238" s="512"/>
      <c r="L238" s="512"/>
      <c r="M238" s="512"/>
      <c r="N238" s="512"/>
      <c r="O238" s="512"/>
      <c r="P238" s="512"/>
      <c r="Q238" s="512"/>
      <c r="R238" s="512"/>
      <c r="S238" s="512"/>
      <c r="T238" s="512"/>
      <c r="U238" s="512"/>
      <c r="V238" s="512"/>
      <c r="W238" s="512"/>
      <c r="X238" s="512"/>
      <c r="Y238" s="512"/>
      <c r="Z238" s="512"/>
    </row>
    <row r="239">
      <c r="A239" s="512"/>
      <c r="B239" s="512"/>
      <c r="C239" s="512"/>
      <c r="D239" s="512"/>
      <c r="E239" s="512"/>
      <c r="F239" s="512"/>
      <c r="G239" s="512"/>
      <c r="H239" s="512"/>
      <c r="I239" s="512"/>
      <c r="J239" s="512"/>
      <c r="K239" s="512"/>
      <c r="L239" s="512"/>
      <c r="M239" s="512"/>
      <c r="N239" s="512"/>
      <c r="O239" s="512"/>
      <c r="P239" s="512"/>
      <c r="Q239" s="512"/>
      <c r="R239" s="512"/>
      <c r="S239" s="512"/>
      <c r="T239" s="512"/>
      <c r="U239" s="512"/>
      <c r="V239" s="512"/>
      <c r="W239" s="512"/>
      <c r="X239" s="512"/>
      <c r="Y239" s="512"/>
      <c r="Z239" s="512"/>
    </row>
    <row r="240">
      <c r="A240" s="512"/>
      <c r="B240" s="512"/>
      <c r="C240" s="512"/>
      <c r="D240" s="512"/>
      <c r="E240" s="512"/>
      <c r="F240" s="512"/>
      <c r="G240" s="512"/>
      <c r="H240" s="512"/>
      <c r="I240" s="512"/>
      <c r="J240" s="512"/>
      <c r="K240" s="512"/>
      <c r="L240" s="512"/>
      <c r="M240" s="512"/>
      <c r="N240" s="512"/>
      <c r="O240" s="512"/>
      <c r="P240" s="512"/>
      <c r="Q240" s="512"/>
      <c r="R240" s="512"/>
      <c r="S240" s="512"/>
      <c r="T240" s="512"/>
      <c r="U240" s="512"/>
      <c r="V240" s="512"/>
      <c r="W240" s="512"/>
      <c r="X240" s="512"/>
      <c r="Y240" s="512"/>
      <c r="Z240" s="512"/>
    </row>
    <row r="241">
      <c r="A241" s="512"/>
      <c r="B241" s="512"/>
      <c r="C241" s="512"/>
      <c r="D241" s="512"/>
      <c r="E241" s="512"/>
      <c r="F241" s="512"/>
      <c r="G241" s="512"/>
      <c r="H241" s="512"/>
      <c r="I241" s="512"/>
      <c r="J241" s="512"/>
      <c r="K241" s="512"/>
      <c r="L241" s="512"/>
      <c r="M241" s="512"/>
      <c r="N241" s="512"/>
      <c r="O241" s="512"/>
      <c r="P241" s="512"/>
      <c r="Q241" s="512"/>
      <c r="R241" s="512"/>
      <c r="S241" s="512"/>
      <c r="T241" s="512"/>
      <c r="U241" s="512"/>
      <c r="V241" s="512"/>
      <c r="W241" s="512"/>
      <c r="X241" s="512"/>
      <c r="Y241" s="512"/>
      <c r="Z241" s="512"/>
    </row>
    <row r="242">
      <c r="A242" s="512"/>
      <c r="B242" s="512"/>
      <c r="C242" s="512"/>
      <c r="D242" s="512"/>
      <c r="E242" s="512"/>
      <c r="F242" s="512"/>
      <c r="G242" s="512"/>
      <c r="H242" s="512"/>
      <c r="I242" s="512"/>
      <c r="J242" s="512"/>
      <c r="K242" s="512"/>
      <c r="L242" s="512"/>
      <c r="M242" s="512"/>
      <c r="N242" s="512"/>
      <c r="O242" s="512"/>
      <c r="P242" s="512"/>
      <c r="Q242" s="512"/>
      <c r="R242" s="512"/>
      <c r="S242" s="512"/>
      <c r="T242" s="512"/>
      <c r="U242" s="512"/>
      <c r="V242" s="512"/>
      <c r="W242" s="512"/>
      <c r="X242" s="512"/>
      <c r="Y242" s="512"/>
      <c r="Z242" s="512"/>
    </row>
    <row r="243">
      <c r="A243" s="512"/>
      <c r="B243" s="512"/>
      <c r="C243" s="512"/>
      <c r="D243" s="512"/>
      <c r="E243" s="512"/>
      <c r="F243" s="512"/>
      <c r="G243" s="512"/>
      <c r="H243" s="512"/>
      <c r="I243" s="512"/>
      <c r="J243" s="512"/>
      <c r="K243" s="512"/>
      <c r="L243" s="512"/>
      <c r="M243" s="512"/>
      <c r="N243" s="512"/>
      <c r="O243" s="512"/>
      <c r="P243" s="512"/>
      <c r="Q243" s="512"/>
      <c r="R243" s="512"/>
      <c r="S243" s="512"/>
      <c r="T243" s="512"/>
      <c r="U243" s="512"/>
      <c r="V243" s="512"/>
      <c r="W243" s="512"/>
      <c r="X243" s="512"/>
      <c r="Y243" s="512"/>
      <c r="Z243" s="512"/>
    </row>
    <row r="244">
      <c r="A244" s="512"/>
      <c r="B244" s="512"/>
      <c r="C244" s="512"/>
      <c r="D244" s="512"/>
      <c r="E244" s="512"/>
      <c r="F244" s="512"/>
      <c r="G244" s="512"/>
      <c r="H244" s="512"/>
      <c r="I244" s="512"/>
      <c r="J244" s="512"/>
      <c r="K244" s="512"/>
      <c r="L244" s="512"/>
      <c r="M244" s="512"/>
      <c r="N244" s="512"/>
      <c r="O244" s="512"/>
      <c r="P244" s="512"/>
      <c r="Q244" s="512"/>
      <c r="R244" s="512"/>
      <c r="S244" s="512"/>
      <c r="T244" s="512"/>
      <c r="U244" s="512"/>
      <c r="V244" s="512"/>
      <c r="W244" s="512"/>
      <c r="X244" s="512"/>
      <c r="Y244" s="512"/>
      <c r="Z244" s="512"/>
    </row>
    <row r="245">
      <c r="A245" s="512"/>
      <c r="B245" s="512"/>
      <c r="C245" s="512"/>
      <c r="D245" s="512"/>
      <c r="E245" s="512"/>
      <c r="F245" s="512"/>
      <c r="G245" s="512"/>
      <c r="H245" s="512"/>
      <c r="I245" s="512"/>
      <c r="J245" s="512"/>
      <c r="K245" s="512"/>
      <c r="L245" s="512"/>
      <c r="M245" s="512"/>
      <c r="N245" s="512"/>
      <c r="O245" s="512"/>
      <c r="P245" s="512"/>
      <c r="Q245" s="512"/>
      <c r="R245" s="512"/>
      <c r="S245" s="512"/>
      <c r="T245" s="512"/>
      <c r="U245" s="512"/>
      <c r="V245" s="512"/>
      <c r="W245" s="512"/>
      <c r="X245" s="512"/>
      <c r="Y245" s="512"/>
      <c r="Z245" s="512"/>
    </row>
    <row r="246">
      <c r="A246" s="512"/>
      <c r="B246" s="512"/>
      <c r="C246" s="512"/>
      <c r="D246" s="512"/>
      <c r="E246" s="512"/>
      <c r="F246" s="512"/>
      <c r="G246" s="512"/>
      <c r="H246" s="512"/>
      <c r="I246" s="512"/>
      <c r="J246" s="512"/>
      <c r="K246" s="512"/>
      <c r="L246" s="512"/>
      <c r="M246" s="512"/>
      <c r="N246" s="512"/>
      <c r="O246" s="512"/>
      <c r="P246" s="512"/>
      <c r="Q246" s="512"/>
      <c r="R246" s="512"/>
      <c r="S246" s="512"/>
      <c r="T246" s="512"/>
      <c r="U246" s="512"/>
      <c r="V246" s="512"/>
      <c r="W246" s="512"/>
      <c r="X246" s="512"/>
      <c r="Y246" s="512"/>
      <c r="Z246" s="512"/>
    </row>
    <row r="247">
      <c r="A247" s="512"/>
      <c r="B247" s="512"/>
      <c r="C247" s="512"/>
      <c r="D247" s="512"/>
      <c r="E247" s="512"/>
      <c r="F247" s="512"/>
      <c r="G247" s="512"/>
      <c r="H247" s="512"/>
      <c r="I247" s="512"/>
      <c r="J247" s="512"/>
      <c r="K247" s="512"/>
      <c r="L247" s="512"/>
      <c r="M247" s="512"/>
      <c r="N247" s="512"/>
      <c r="O247" s="512"/>
      <c r="P247" s="512"/>
      <c r="Q247" s="512"/>
      <c r="R247" s="512"/>
      <c r="S247" s="512"/>
      <c r="T247" s="512"/>
      <c r="U247" s="512"/>
      <c r="V247" s="512"/>
      <c r="W247" s="512"/>
      <c r="X247" s="512"/>
      <c r="Y247" s="512"/>
      <c r="Z247" s="512"/>
    </row>
    <row r="248">
      <c r="A248" s="512"/>
      <c r="B248" s="512"/>
      <c r="C248" s="512"/>
      <c r="D248" s="512"/>
      <c r="E248" s="512"/>
      <c r="F248" s="512"/>
      <c r="G248" s="512"/>
      <c r="H248" s="512"/>
      <c r="I248" s="512"/>
      <c r="J248" s="512"/>
      <c r="K248" s="512"/>
      <c r="L248" s="512"/>
      <c r="M248" s="512"/>
      <c r="N248" s="512"/>
      <c r="O248" s="512"/>
      <c r="P248" s="512"/>
      <c r="Q248" s="512"/>
      <c r="R248" s="512"/>
      <c r="S248" s="512"/>
      <c r="T248" s="512"/>
      <c r="U248" s="512"/>
      <c r="V248" s="512"/>
      <c r="W248" s="512"/>
      <c r="X248" s="512"/>
      <c r="Y248" s="512"/>
      <c r="Z248" s="512"/>
    </row>
    <row r="249">
      <c r="A249" s="512"/>
      <c r="B249" s="512"/>
      <c r="C249" s="512"/>
      <c r="D249" s="512"/>
      <c r="E249" s="512"/>
      <c r="F249" s="512"/>
      <c r="G249" s="512"/>
      <c r="H249" s="512"/>
      <c r="I249" s="512"/>
      <c r="J249" s="512"/>
      <c r="K249" s="512"/>
      <c r="L249" s="512"/>
      <c r="M249" s="512"/>
      <c r="N249" s="512"/>
      <c r="O249" s="512"/>
      <c r="P249" s="512"/>
      <c r="Q249" s="512"/>
      <c r="R249" s="512"/>
      <c r="S249" s="512"/>
      <c r="T249" s="512"/>
      <c r="U249" s="512"/>
      <c r="V249" s="512"/>
      <c r="W249" s="512"/>
      <c r="X249" s="512"/>
      <c r="Y249" s="512"/>
      <c r="Z249" s="512"/>
    </row>
    <row r="250">
      <c r="A250" s="512"/>
      <c r="B250" s="512"/>
      <c r="C250" s="512"/>
      <c r="D250" s="512"/>
      <c r="E250" s="512"/>
      <c r="F250" s="512"/>
      <c r="G250" s="512"/>
      <c r="H250" s="512"/>
      <c r="I250" s="512"/>
      <c r="J250" s="512"/>
      <c r="K250" s="512"/>
      <c r="L250" s="512"/>
      <c r="M250" s="512"/>
      <c r="N250" s="512"/>
      <c r="O250" s="512"/>
      <c r="P250" s="512"/>
      <c r="Q250" s="512"/>
      <c r="R250" s="512"/>
      <c r="S250" s="512"/>
      <c r="T250" s="512"/>
      <c r="U250" s="512"/>
      <c r="V250" s="512"/>
      <c r="W250" s="512"/>
      <c r="X250" s="512"/>
      <c r="Y250" s="512"/>
      <c r="Z250" s="512"/>
    </row>
    <row r="251">
      <c r="A251" s="512"/>
      <c r="B251" s="512"/>
      <c r="C251" s="512"/>
      <c r="D251" s="512"/>
      <c r="E251" s="512"/>
      <c r="F251" s="512"/>
      <c r="G251" s="512"/>
      <c r="H251" s="512"/>
      <c r="I251" s="512"/>
      <c r="J251" s="512"/>
      <c r="K251" s="512"/>
      <c r="L251" s="512"/>
      <c r="M251" s="512"/>
      <c r="N251" s="512"/>
      <c r="O251" s="512"/>
      <c r="P251" s="512"/>
      <c r="Q251" s="512"/>
      <c r="R251" s="512"/>
      <c r="S251" s="512"/>
      <c r="T251" s="512"/>
      <c r="U251" s="512"/>
      <c r="V251" s="512"/>
      <c r="W251" s="512"/>
      <c r="X251" s="512"/>
      <c r="Y251" s="512"/>
      <c r="Z251" s="512"/>
    </row>
    <row r="252">
      <c r="A252" s="512"/>
      <c r="B252" s="512"/>
      <c r="C252" s="512"/>
      <c r="D252" s="512"/>
      <c r="E252" s="512"/>
      <c r="F252" s="512"/>
      <c r="G252" s="512"/>
      <c r="H252" s="512"/>
      <c r="I252" s="512"/>
      <c r="J252" s="512"/>
      <c r="K252" s="512"/>
      <c r="L252" s="512"/>
      <c r="M252" s="512"/>
      <c r="N252" s="512"/>
      <c r="O252" s="512"/>
      <c r="P252" s="512"/>
      <c r="Q252" s="512"/>
      <c r="R252" s="512"/>
      <c r="S252" s="512"/>
      <c r="T252" s="512"/>
      <c r="U252" s="512"/>
      <c r="V252" s="512"/>
      <c r="W252" s="512"/>
      <c r="X252" s="512"/>
      <c r="Y252" s="512"/>
      <c r="Z252" s="512"/>
    </row>
    <row r="253">
      <c r="A253" s="512"/>
      <c r="B253" s="512"/>
      <c r="C253" s="512"/>
      <c r="D253" s="512"/>
      <c r="E253" s="512"/>
      <c r="F253" s="512"/>
      <c r="G253" s="512"/>
      <c r="H253" s="512"/>
      <c r="I253" s="512"/>
      <c r="J253" s="512"/>
      <c r="K253" s="512"/>
      <c r="L253" s="512"/>
      <c r="M253" s="512"/>
      <c r="N253" s="512"/>
      <c r="O253" s="512"/>
      <c r="P253" s="512"/>
      <c r="Q253" s="512"/>
      <c r="R253" s="512"/>
      <c r="S253" s="512"/>
      <c r="T253" s="512"/>
      <c r="U253" s="512"/>
      <c r="V253" s="512"/>
      <c r="W253" s="512"/>
      <c r="X253" s="512"/>
      <c r="Y253" s="512"/>
      <c r="Z253" s="512"/>
    </row>
    <row r="254">
      <c r="A254" s="512"/>
      <c r="B254" s="512"/>
      <c r="C254" s="512"/>
      <c r="D254" s="512"/>
      <c r="E254" s="512"/>
      <c r="F254" s="512"/>
      <c r="G254" s="512"/>
      <c r="H254" s="512"/>
      <c r="I254" s="512"/>
      <c r="J254" s="512"/>
      <c r="K254" s="512"/>
      <c r="L254" s="512"/>
      <c r="M254" s="512"/>
      <c r="N254" s="512"/>
      <c r="O254" s="512"/>
      <c r="P254" s="512"/>
      <c r="Q254" s="512"/>
      <c r="R254" s="512"/>
      <c r="S254" s="512"/>
      <c r="T254" s="512"/>
      <c r="U254" s="512"/>
      <c r="V254" s="512"/>
      <c r="W254" s="512"/>
      <c r="X254" s="512"/>
      <c r="Y254" s="512"/>
      <c r="Z254" s="512"/>
    </row>
    <row r="255">
      <c r="A255" s="512"/>
      <c r="B255" s="512"/>
      <c r="C255" s="512"/>
      <c r="D255" s="512"/>
      <c r="E255" s="512"/>
      <c r="F255" s="512"/>
      <c r="G255" s="512"/>
      <c r="H255" s="512"/>
      <c r="I255" s="512"/>
      <c r="J255" s="512"/>
      <c r="K255" s="512"/>
      <c r="L255" s="512"/>
      <c r="M255" s="512"/>
      <c r="N255" s="512"/>
      <c r="O255" s="512"/>
      <c r="P255" s="512"/>
      <c r="Q255" s="512"/>
      <c r="R255" s="512"/>
      <c r="S255" s="512"/>
      <c r="T255" s="512"/>
      <c r="U255" s="512"/>
      <c r="V255" s="512"/>
      <c r="W255" s="512"/>
      <c r="X255" s="512"/>
      <c r="Y255" s="512"/>
      <c r="Z255" s="512"/>
    </row>
    <row r="256">
      <c r="A256" s="512"/>
      <c r="B256" s="512"/>
      <c r="C256" s="512"/>
      <c r="D256" s="512"/>
      <c r="E256" s="512"/>
      <c r="F256" s="512"/>
      <c r="G256" s="512"/>
      <c r="H256" s="512"/>
      <c r="I256" s="512"/>
      <c r="J256" s="512"/>
      <c r="K256" s="512"/>
      <c r="L256" s="512"/>
      <c r="M256" s="512"/>
      <c r="N256" s="512"/>
      <c r="O256" s="512"/>
      <c r="P256" s="512"/>
      <c r="Q256" s="512"/>
      <c r="R256" s="512"/>
      <c r="S256" s="512"/>
      <c r="T256" s="512"/>
      <c r="U256" s="512"/>
      <c r="V256" s="512"/>
      <c r="W256" s="512"/>
      <c r="X256" s="512"/>
      <c r="Y256" s="512"/>
      <c r="Z256" s="512"/>
    </row>
    <row r="257">
      <c r="A257" s="512"/>
      <c r="B257" s="512"/>
      <c r="C257" s="512"/>
      <c r="D257" s="512"/>
      <c r="E257" s="512"/>
      <c r="F257" s="512"/>
      <c r="G257" s="512"/>
      <c r="H257" s="512"/>
      <c r="I257" s="512"/>
      <c r="J257" s="512"/>
      <c r="K257" s="512"/>
      <c r="L257" s="512"/>
      <c r="M257" s="512"/>
      <c r="N257" s="512"/>
      <c r="O257" s="512"/>
      <c r="P257" s="512"/>
      <c r="Q257" s="512"/>
      <c r="R257" s="512"/>
      <c r="S257" s="512"/>
      <c r="T257" s="512"/>
      <c r="U257" s="512"/>
      <c r="V257" s="512"/>
      <c r="W257" s="512"/>
      <c r="X257" s="512"/>
      <c r="Y257" s="512"/>
      <c r="Z257" s="512"/>
    </row>
    <row r="258">
      <c r="A258" s="512"/>
      <c r="B258" s="512"/>
      <c r="C258" s="512"/>
      <c r="D258" s="512"/>
      <c r="E258" s="512"/>
      <c r="F258" s="512"/>
      <c r="G258" s="512"/>
      <c r="H258" s="512"/>
      <c r="I258" s="512"/>
      <c r="J258" s="512"/>
      <c r="K258" s="512"/>
      <c r="L258" s="512"/>
      <c r="M258" s="512"/>
      <c r="N258" s="512"/>
      <c r="O258" s="512"/>
      <c r="P258" s="512"/>
      <c r="Q258" s="512"/>
      <c r="R258" s="512"/>
      <c r="S258" s="512"/>
      <c r="T258" s="512"/>
      <c r="U258" s="512"/>
      <c r="V258" s="512"/>
      <c r="W258" s="512"/>
      <c r="X258" s="512"/>
      <c r="Y258" s="512"/>
      <c r="Z258" s="512"/>
    </row>
    <row r="259">
      <c r="A259" s="512"/>
      <c r="B259" s="512"/>
      <c r="C259" s="512"/>
      <c r="D259" s="512"/>
      <c r="E259" s="512"/>
      <c r="F259" s="512"/>
      <c r="G259" s="512"/>
      <c r="H259" s="512"/>
      <c r="I259" s="512"/>
      <c r="J259" s="512"/>
      <c r="K259" s="512"/>
      <c r="L259" s="512"/>
      <c r="M259" s="512"/>
      <c r="N259" s="512"/>
      <c r="O259" s="512"/>
      <c r="P259" s="512"/>
      <c r="Q259" s="512"/>
      <c r="R259" s="512"/>
      <c r="S259" s="512"/>
      <c r="T259" s="512"/>
      <c r="U259" s="512"/>
      <c r="V259" s="512"/>
      <c r="W259" s="512"/>
      <c r="X259" s="512"/>
      <c r="Y259" s="512"/>
      <c r="Z259" s="512"/>
    </row>
    <row r="260">
      <c r="A260" s="512"/>
      <c r="B260" s="512"/>
      <c r="C260" s="512"/>
      <c r="D260" s="512"/>
      <c r="E260" s="512"/>
      <c r="F260" s="512"/>
      <c r="G260" s="512"/>
      <c r="H260" s="512"/>
      <c r="I260" s="512"/>
      <c r="J260" s="512"/>
      <c r="K260" s="512"/>
      <c r="L260" s="512"/>
      <c r="M260" s="512"/>
      <c r="N260" s="512"/>
      <c r="O260" s="512"/>
      <c r="P260" s="512"/>
      <c r="Q260" s="512"/>
      <c r="R260" s="512"/>
      <c r="S260" s="512"/>
      <c r="T260" s="512"/>
      <c r="U260" s="512"/>
      <c r="V260" s="512"/>
      <c r="W260" s="512"/>
      <c r="X260" s="512"/>
      <c r="Y260" s="512"/>
      <c r="Z260" s="512"/>
    </row>
    <row r="261">
      <c r="A261" s="512"/>
      <c r="B261" s="512"/>
      <c r="C261" s="512"/>
      <c r="D261" s="512"/>
      <c r="E261" s="512"/>
      <c r="F261" s="512"/>
      <c r="G261" s="512"/>
      <c r="H261" s="512"/>
      <c r="I261" s="512"/>
      <c r="J261" s="512"/>
      <c r="K261" s="512"/>
      <c r="L261" s="512"/>
      <c r="M261" s="512"/>
      <c r="N261" s="512"/>
      <c r="O261" s="512"/>
      <c r="P261" s="512"/>
      <c r="Q261" s="512"/>
      <c r="R261" s="512"/>
      <c r="S261" s="512"/>
      <c r="T261" s="512"/>
      <c r="U261" s="512"/>
      <c r="V261" s="512"/>
      <c r="W261" s="512"/>
      <c r="X261" s="512"/>
      <c r="Y261" s="512"/>
      <c r="Z261" s="512"/>
    </row>
    <row r="262">
      <c r="A262" s="512"/>
      <c r="B262" s="512"/>
      <c r="C262" s="512"/>
      <c r="D262" s="512"/>
      <c r="E262" s="512"/>
      <c r="F262" s="512"/>
      <c r="G262" s="512"/>
      <c r="H262" s="512"/>
      <c r="I262" s="512"/>
      <c r="J262" s="512"/>
      <c r="K262" s="512"/>
      <c r="L262" s="512"/>
      <c r="M262" s="512"/>
      <c r="N262" s="512"/>
      <c r="O262" s="512"/>
      <c r="P262" s="512"/>
      <c r="Q262" s="512"/>
      <c r="R262" s="512"/>
      <c r="S262" s="512"/>
      <c r="T262" s="512"/>
      <c r="U262" s="512"/>
      <c r="V262" s="512"/>
      <c r="W262" s="512"/>
      <c r="X262" s="512"/>
      <c r="Y262" s="512"/>
      <c r="Z262" s="512"/>
    </row>
    <row r="263">
      <c r="A263" s="512"/>
      <c r="B263" s="512"/>
      <c r="C263" s="512"/>
      <c r="D263" s="512"/>
      <c r="E263" s="512"/>
      <c r="F263" s="512"/>
      <c r="G263" s="512"/>
      <c r="H263" s="512"/>
      <c r="I263" s="512"/>
      <c r="J263" s="512"/>
      <c r="K263" s="512"/>
      <c r="L263" s="512"/>
      <c r="M263" s="512"/>
      <c r="N263" s="512"/>
      <c r="O263" s="512"/>
      <c r="P263" s="512"/>
      <c r="Q263" s="512"/>
      <c r="R263" s="512"/>
      <c r="S263" s="512"/>
      <c r="T263" s="512"/>
      <c r="U263" s="512"/>
      <c r="V263" s="512"/>
      <c r="W263" s="512"/>
      <c r="X263" s="512"/>
      <c r="Y263" s="512"/>
      <c r="Z263" s="512"/>
    </row>
    <row r="264">
      <c r="A264" s="512"/>
      <c r="B264" s="512"/>
      <c r="C264" s="512"/>
      <c r="D264" s="512"/>
      <c r="E264" s="512"/>
      <c r="F264" s="512"/>
      <c r="G264" s="512"/>
      <c r="H264" s="512"/>
      <c r="I264" s="512"/>
      <c r="J264" s="512"/>
      <c r="K264" s="512"/>
      <c r="L264" s="512"/>
      <c r="M264" s="512"/>
      <c r="N264" s="512"/>
      <c r="O264" s="512"/>
      <c r="P264" s="512"/>
      <c r="Q264" s="512"/>
      <c r="R264" s="512"/>
      <c r="S264" s="512"/>
      <c r="T264" s="512"/>
      <c r="U264" s="512"/>
      <c r="V264" s="512"/>
      <c r="W264" s="512"/>
      <c r="X264" s="512"/>
      <c r="Y264" s="512"/>
      <c r="Z264" s="512"/>
    </row>
    <row r="265">
      <c r="A265" s="512"/>
      <c r="B265" s="512"/>
      <c r="C265" s="512"/>
      <c r="D265" s="512"/>
      <c r="E265" s="512"/>
      <c r="F265" s="512"/>
      <c r="G265" s="512"/>
      <c r="H265" s="512"/>
      <c r="I265" s="512"/>
      <c r="J265" s="512"/>
      <c r="K265" s="512"/>
      <c r="L265" s="512"/>
      <c r="M265" s="512"/>
      <c r="N265" s="512"/>
      <c r="O265" s="512"/>
      <c r="P265" s="512"/>
      <c r="Q265" s="512"/>
      <c r="R265" s="512"/>
      <c r="S265" s="512"/>
      <c r="T265" s="512"/>
      <c r="U265" s="512"/>
      <c r="V265" s="512"/>
      <c r="W265" s="512"/>
      <c r="X265" s="512"/>
      <c r="Y265" s="512"/>
      <c r="Z265" s="512"/>
    </row>
    <row r="266">
      <c r="A266" s="512"/>
      <c r="B266" s="512"/>
      <c r="C266" s="512"/>
      <c r="D266" s="512"/>
      <c r="E266" s="512"/>
      <c r="F266" s="512"/>
      <c r="G266" s="512"/>
      <c r="H266" s="512"/>
      <c r="I266" s="512"/>
      <c r="J266" s="512"/>
      <c r="K266" s="512"/>
      <c r="L266" s="512"/>
      <c r="M266" s="512"/>
      <c r="N266" s="512"/>
      <c r="O266" s="512"/>
      <c r="P266" s="512"/>
      <c r="Q266" s="512"/>
      <c r="R266" s="512"/>
      <c r="S266" s="512"/>
      <c r="T266" s="512"/>
      <c r="U266" s="512"/>
      <c r="V266" s="512"/>
      <c r="W266" s="512"/>
      <c r="X266" s="512"/>
      <c r="Y266" s="512"/>
      <c r="Z266" s="512"/>
    </row>
    <row r="267">
      <c r="A267" s="512"/>
      <c r="B267" s="512"/>
      <c r="C267" s="512"/>
      <c r="D267" s="512"/>
      <c r="E267" s="512"/>
      <c r="F267" s="512"/>
      <c r="G267" s="512"/>
      <c r="H267" s="512"/>
      <c r="I267" s="512"/>
      <c r="J267" s="512"/>
      <c r="K267" s="512"/>
      <c r="L267" s="512"/>
      <c r="M267" s="512"/>
      <c r="N267" s="512"/>
      <c r="O267" s="512"/>
      <c r="P267" s="512"/>
      <c r="Q267" s="512"/>
      <c r="R267" s="512"/>
      <c r="S267" s="512"/>
      <c r="T267" s="512"/>
      <c r="U267" s="512"/>
      <c r="V267" s="512"/>
      <c r="W267" s="512"/>
      <c r="X267" s="512"/>
      <c r="Y267" s="512"/>
      <c r="Z267" s="512"/>
    </row>
    <row r="268">
      <c r="A268" s="512"/>
      <c r="B268" s="512"/>
      <c r="C268" s="512"/>
      <c r="D268" s="512"/>
      <c r="E268" s="512"/>
      <c r="F268" s="512"/>
      <c r="G268" s="512"/>
      <c r="H268" s="512"/>
      <c r="I268" s="512"/>
      <c r="J268" s="512"/>
      <c r="K268" s="512"/>
      <c r="L268" s="512"/>
      <c r="M268" s="512"/>
      <c r="N268" s="512"/>
      <c r="O268" s="512"/>
      <c r="P268" s="512"/>
      <c r="Q268" s="512"/>
      <c r="R268" s="512"/>
      <c r="S268" s="512"/>
      <c r="T268" s="512"/>
      <c r="U268" s="512"/>
      <c r="V268" s="512"/>
      <c r="W268" s="512"/>
      <c r="X268" s="512"/>
      <c r="Y268" s="512"/>
      <c r="Z268" s="512"/>
    </row>
    <row r="269">
      <c r="A269" s="512"/>
      <c r="B269" s="512"/>
      <c r="C269" s="512"/>
      <c r="D269" s="512"/>
      <c r="E269" s="512"/>
      <c r="F269" s="512"/>
      <c r="G269" s="512"/>
      <c r="H269" s="512"/>
      <c r="I269" s="512"/>
      <c r="J269" s="512"/>
      <c r="K269" s="512"/>
      <c r="L269" s="512"/>
      <c r="M269" s="512"/>
      <c r="N269" s="512"/>
      <c r="O269" s="512"/>
      <c r="P269" s="512"/>
      <c r="Q269" s="512"/>
      <c r="R269" s="512"/>
      <c r="S269" s="512"/>
      <c r="T269" s="512"/>
      <c r="U269" s="512"/>
      <c r="V269" s="512"/>
      <c r="W269" s="512"/>
      <c r="X269" s="512"/>
      <c r="Y269" s="512"/>
      <c r="Z269" s="512"/>
    </row>
    <row r="270">
      <c r="A270" s="512"/>
      <c r="B270" s="512"/>
      <c r="C270" s="512"/>
      <c r="D270" s="512"/>
      <c r="E270" s="512"/>
      <c r="F270" s="512"/>
      <c r="G270" s="512"/>
      <c r="H270" s="512"/>
      <c r="I270" s="512"/>
      <c r="J270" s="512"/>
      <c r="K270" s="512"/>
      <c r="L270" s="512"/>
      <c r="M270" s="512"/>
      <c r="N270" s="512"/>
      <c r="O270" s="512"/>
      <c r="P270" s="512"/>
      <c r="Q270" s="512"/>
      <c r="R270" s="512"/>
      <c r="S270" s="512"/>
      <c r="T270" s="512"/>
      <c r="U270" s="512"/>
      <c r="V270" s="512"/>
      <c r="W270" s="512"/>
      <c r="X270" s="512"/>
      <c r="Y270" s="512"/>
      <c r="Z270" s="512"/>
    </row>
    <row r="271">
      <c r="A271" s="512"/>
      <c r="B271" s="512"/>
      <c r="C271" s="512"/>
      <c r="D271" s="512"/>
      <c r="E271" s="512"/>
      <c r="F271" s="512"/>
      <c r="G271" s="512"/>
      <c r="H271" s="512"/>
      <c r="I271" s="512"/>
      <c r="J271" s="512"/>
      <c r="K271" s="512"/>
      <c r="L271" s="512"/>
      <c r="M271" s="512"/>
      <c r="N271" s="512"/>
      <c r="O271" s="512"/>
      <c r="P271" s="512"/>
      <c r="Q271" s="512"/>
      <c r="R271" s="512"/>
      <c r="S271" s="512"/>
      <c r="T271" s="512"/>
      <c r="U271" s="512"/>
      <c r="V271" s="512"/>
      <c r="W271" s="512"/>
      <c r="X271" s="512"/>
      <c r="Y271" s="512"/>
      <c r="Z271" s="512"/>
    </row>
    <row r="272">
      <c r="A272" s="512"/>
      <c r="B272" s="512"/>
      <c r="C272" s="512"/>
      <c r="D272" s="512"/>
      <c r="E272" s="512"/>
      <c r="F272" s="512"/>
      <c r="G272" s="512"/>
      <c r="H272" s="512"/>
      <c r="I272" s="512"/>
      <c r="J272" s="512"/>
      <c r="K272" s="512"/>
      <c r="L272" s="512"/>
      <c r="M272" s="512"/>
      <c r="N272" s="512"/>
      <c r="O272" s="512"/>
      <c r="P272" s="512"/>
      <c r="Q272" s="512"/>
      <c r="R272" s="512"/>
      <c r="S272" s="512"/>
      <c r="T272" s="512"/>
      <c r="U272" s="512"/>
      <c r="V272" s="512"/>
      <c r="W272" s="512"/>
      <c r="X272" s="512"/>
      <c r="Y272" s="512"/>
      <c r="Z272" s="512"/>
    </row>
    <row r="273">
      <c r="A273" s="512"/>
      <c r="B273" s="512"/>
      <c r="C273" s="512"/>
      <c r="D273" s="512"/>
      <c r="E273" s="512"/>
      <c r="F273" s="512"/>
      <c r="G273" s="512"/>
      <c r="H273" s="512"/>
      <c r="I273" s="512"/>
      <c r="J273" s="512"/>
      <c r="K273" s="512"/>
      <c r="L273" s="512"/>
      <c r="M273" s="512"/>
      <c r="N273" s="512"/>
      <c r="O273" s="512"/>
      <c r="P273" s="512"/>
      <c r="Q273" s="512"/>
      <c r="R273" s="512"/>
      <c r="S273" s="512"/>
      <c r="T273" s="512"/>
      <c r="U273" s="512"/>
      <c r="V273" s="512"/>
      <c r="W273" s="512"/>
      <c r="X273" s="512"/>
      <c r="Y273" s="512"/>
      <c r="Z273" s="512"/>
    </row>
    <row r="274">
      <c r="A274" s="512"/>
      <c r="B274" s="512"/>
      <c r="C274" s="512"/>
      <c r="D274" s="512"/>
      <c r="E274" s="512"/>
      <c r="F274" s="512"/>
      <c r="G274" s="512"/>
      <c r="H274" s="512"/>
      <c r="I274" s="512"/>
      <c r="J274" s="512"/>
      <c r="K274" s="512"/>
      <c r="L274" s="512"/>
      <c r="M274" s="512"/>
      <c r="N274" s="512"/>
      <c r="O274" s="512"/>
      <c r="P274" s="512"/>
      <c r="Q274" s="512"/>
      <c r="R274" s="512"/>
      <c r="S274" s="512"/>
      <c r="T274" s="512"/>
      <c r="U274" s="512"/>
      <c r="V274" s="512"/>
      <c r="W274" s="512"/>
      <c r="X274" s="512"/>
      <c r="Y274" s="512"/>
      <c r="Z274" s="512"/>
    </row>
    <row r="275">
      <c r="A275" s="512"/>
      <c r="B275" s="512"/>
      <c r="C275" s="512"/>
      <c r="D275" s="512"/>
      <c r="E275" s="512"/>
      <c r="F275" s="512"/>
      <c r="G275" s="512"/>
      <c r="H275" s="512"/>
      <c r="I275" s="512"/>
      <c r="J275" s="512"/>
      <c r="K275" s="512"/>
      <c r="L275" s="512"/>
      <c r="M275" s="512"/>
      <c r="N275" s="512"/>
      <c r="O275" s="512"/>
      <c r="P275" s="512"/>
      <c r="Q275" s="512"/>
      <c r="R275" s="512"/>
      <c r="S275" s="512"/>
      <c r="T275" s="512"/>
      <c r="U275" s="512"/>
      <c r="V275" s="512"/>
      <c r="W275" s="512"/>
      <c r="X275" s="512"/>
      <c r="Y275" s="512"/>
      <c r="Z275" s="512"/>
    </row>
    <row r="276">
      <c r="A276" s="512"/>
      <c r="B276" s="512"/>
      <c r="C276" s="512"/>
      <c r="D276" s="512"/>
      <c r="E276" s="512"/>
      <c r="F276" s="512"/>
      <c r="G276" s="512"/>
      <c r="H276" s="512"/>
      <c r="I276" s="512"/>
      <c r="J276" s="512"/>
      <c r="K276" s="512"/>
      <c r="L276" s="512"/>
      <c r="M276" s="512"/>
      <c r="N276" s="512"/>
      <c r="O276" s="512"/>
      <c r="P276" s="512"/>
      <c r="Q276" s="512"/>
      <c r="R276" s="512"/>
      <c r="S276" s="512"/>
      <c r="T276" s="512"/>
      <c r="U276" s="512"/>
      <c r="V276" s="512"/>
      <c r="W276" s="512"/>
      <c r="X276" s="512"/>
      <c r="Y276" s="512"/>
      <c r="Z276" s="512"/>
    </row>
    <row r="277">
      <c r="A277" s="512"/>
      <c r="B277" s="512"/>
      <c r="C277" s="512"/>
      <c r="D277" s="512"/>
      <c r="E277" s="512"/>
      <c r="F277" s="512"/>
      <c r="G277" s="512"/>
      <c r="H277" s="512"/>
      <c r="I277" s="512"/>
      <c r="J277" s="512"/>
      <c r="K277" s="512"/>
      <c r="L277" s="512"/>
      <c r="M277" s="512"/>
      <c r="N277" s="512"/>
      <c r="O277" s="512"/>
      <c r="P277" s="512"/>
      <c r="Q277" s="512"/>
      <c r="R277" s="512"/>
      <c r="S277" s="512"/>
      <c r="T277" s="512"/>
      <c r="U277" s="512"/>
      <c r="V277" s="512"/>
      <c r="W277" s="512"/>
      <c r="X277" s="512"/>
      <c r="Y277" s="512"/>
      <c r="Z277" s="512"/>
    </row>
    <row r="278">
      <c r="A278" s="512"/>
      <c r="B278" s="512"/>
      <c r="C278" s="512"/>
      <c r="D278" s="512"/>
      <c r="E278" s="512"/>
      <c r="F278" s="512"/>
      <c r="G278" s="512"/>
      <c r="H278" s="512"/>
      <c r="I278" s="512"/>
      <c r="J278" s="512"/>
      <c r="K278" s="512"/>
      <c r="L278" s="512"/>
      <c r="M278" s="512"/>
      <c r="N278" s="512"/>
      <c r="O278" s="512"/>
      <c r="P278" s="512"/>
      <c r="Q278" s="512"/>
      <c r="R278" s="512"/>
      <c r="S278" s="512"/>
      <c r="T278" s="512"/>
      <c r="U278" s="512"/>
      <c r="V278" s="512"/>
      <c r="W278" s="512"/>
      <c r="X278" s="512"/>
      <c r="Y278" s="512"/>
      <c r="Z278" s="512"/>
    </row>
    <row r="279">
      <c r="A279" s="512"/>
      <c r="B279" s="512"/>
      <c r="C279" s="512"/>
      <c r="D279" s="512"/>
      <c r="E279" s="512"/>
      <c r="F279" s="512"/>
      <c r="G279" s="512"/>
      <c r="H279" s="512"/>
      <c r="I279" s="512"/>
      <c r="J279" s="512"/>
      <c r="K279" s="512"/>
      <c r="L279" s="512"/>
      <c r="M279" s="512"/>
      <c r="N279" s="512"/>
      <c r="O279" s="512"/>
      <c r="P279" s="512"/>
      <c r="Q279" s="512"/>
      <c r="R279" s="512"/>
      <c r="S279" s="512"/>
      <c r="T279" s="512"/>
      <c r="U279" s="512"/>
      <c r="V279" s="512"/>
      <c r="W279" s="512"/>
      <c r="X279" s="512"/>
      <c r="Y279" s="512"/>
      <c r="Z279" s="512"/>
    </row>
    <row r="280">
      <c r="A280" s="512"/>
      <c r="B280" s="512"/>
      <c r="C280" s="512"/>
      <c r="D280" s="512"/>
      <c r="E280" s="512"/>
      <c r="F280" s="512"/>
      <c r="G280" s="512"/>
      <c r="H280" s="512"/>
      <c r="I280" s="512"/>
      <c r="J280" s="512"/>
      <c r="K280" s="512"/>
      <c r="L280" s="512"/>
      <c r="M280" s="512"/>
      <c r="N280" s="512"/>
      <c r="O280" s="512"/>
      <c r="P280" s="512"/>
      <c r="Q280" s="512"/>
      <c r="R280" s="512"/>
      <c r="S280" s="512"/>
      <c r="T280" s="512"/>
      <c r="U280" s="512"/>
      <c r="V280" s="512"/>
      <c r="W280" s="512"/>
      <c r="X280" s="512"/>
      <c r="Y280" s="512"/>
      <c r="Z280" s="512"/>
    </row>
    <row r="281">
      <c r="A281" s="512"/>
      <c r="B281" s="512"/>
      <c r="C281" s="512"/>
      <c r="D281" s="512"/>
      <c r="E281" s="512"/>
      <c r="F281" s="512"/>
      <c r="G281" s="512"/>
      <c r="H281" s="512"/>
      <c r="I281" s="512"/>
      <c r="J281" s="512"/>
      <c r="K281" s="512"/>
      <c r="L281" s="512"/>
      <c r="M281" s="512"/>
      <c r="N281" s="512"/>
      <c r="O281" s="512"/>
      <c r="P281" s="512"/>
      <c r="Q281" s="512"/>
      <c r="R281" s="512"/>
      <c r="S281" s="512"/>
      <c r="T281" s="512"/>
      <c r="U281" s="512"/>
      <c r="V281" s="512"/>
      <c r="W281" s="512"/>
      <c r="X281" s="512"/>
      <c r="Y281" s="512"/>
      <c r="Z281" s="512"/>
    </row>
    <row r="282">
      <c r="A282" s="512"/>
      <c r="B282" s="512"/>
      <c r="C282" s="512"/>
      <c r="D282" s="512"/>
      <c r="E282" s="512"/>
      <c r="F282" s="512"/>
      <c r="G282" s="512"/>
      <c r="H282" s="512"/>
      <c r="I282" s="512"/>
      <c r="J282" s="512"/>
      <c r="K282" s="512"/>
      <c r="L282" s="512"/>
      <c r="M282" s="512"/>
      <c r="N282" s="512"/>
      <c r="O282" s="512"/>
      <c r="P282" s="512"/>
      <c r="Q282" s="512"/>
      <c r="R282" s="512"/>
      <c r="S282" s="512"/>
      <c r="T282" s="512"/>
      <c r="U282" s="512"/>
      <c r="V282" s="512"/>
      <c r="W282" s="512"/>
      <c r="X282" s="512"/>
      <c r="Y282" s="512"/>
      <c r="Z282" s="512"/>
    </row>
    <row r="283">
      <c r="A283" s="512"/>
      <c r="B283" s="512"/>
      <c r="C283" s="512"/>
      <c r="D283" s="512"/>
      <c r="E283" s="512"/>
      <c r="F283" s="512"/>
      <c r="G283" s="512"/>
      <c r="H283" s="512"/>
      <c r="I283" s="512"/>
      <c r="J283" s="512"/>
      <c r="K283" s="512"/>
      <c r="L283" s="512"/>
      <c r="M283" s="512"/>
      <c r="N283" s="512"/>
      <c r="O283" s="512"/>
      <c r="P283" s="512"/>
      <c r="Q283" s="512"/>
      <c r="R283" s="512"/>
      <c r="S283" s="512"/>
      <c r="T283" s="512"/>
      <c r="U283" s="512"/>
      <c r="V283" s="512"/>
      <c r="W283" s="512"/>
      <c r="X283" s="512"/>
      <c r="Y283" s="512"/>
      <c r="Z283" s="512"/>
    </row>
    <row r="284">
      <c r="A284" s="512"/>
      <c r="B284" s="512"/>
      <c r="C284" s="512"/>
      <c r="D284" s="512"/>
      <c r="E284" s="512"/>
      <c r="F284" s="512"/>
      <c r="G284" s="512"/>
      <c r="H284" s="512"/>
      <c r="I284" s="512"/>
      <c r="J284" s="512"/>
      <c r="K284" s="512"/>
      <c r="L284" s="512"/>
      <c r="M284" s="512"/>
      <c r="N284" s="512"/>
      <c r="O284" s="512"/>
      <c r="P284" s="512"/>
      <c r="Q284" s="512"/>
      <c r="R284" s="512"/>
      <c r="S284" s="512"/>
      <c r="T284" s="512"/>
      <c r="U284" s="512"/>
      <c r="V284" s="512"/>
      <c r="W284" s="512"/>
      <c r="X284" s="512"/>
      <c r="Y284" s="512"/>
      <c r="Z284" s="512"/>
    </row>
    <row r="285">
      <c r="A285" s="512"/>
      <c r="B285" s="512"/>
      <c r="C285" s="512"/>
      <c r="D285" s="512"/>
      <c r="E285" s="512"/>
      <c r="F285" s="512"/>
      <c r="G285" s="512"/>
      <c r="H285" s="512"/>
      <c r="I285" s="512"/>
      <c r="J285" s="512"/>
      <c r="K285" s="512"/>
      <c r="L285" s="512"/>
      <c r="M285" s="512"/>
      <c r="N285" s="512"/>
      <c r="O285" s="512"/>
      <c r="P285" s="512"/>
      <c r="Q285" s="512"/>
      <c r="R285" s="512"/>
      <c r="S285" s="512"/>
      <c r="T285" s="512"/>
      <c r="U285" s="512"/>
      <c r="V285" s="512"/>
      <c r="W285" s="512"/>
      <c r="X285" s="512"/>
      <c r="Y285" s="512"/>
      <c r="Z285" s="512"/>
    </row>
    <row r="286">
      <c r="A286" s="512"/>
      <c r="B286" s="512"/>
      <c r="C286" s="512"/>
      <c r="D286" s="512"/>
      <c r="E286" s="512"/>
      <c r="F286" s="512"/>
      <c r="G286" s="512"/>
      <c r="H286" s="512"/>
      <c r="I286" s="512"/>
      <c r="J286" s="512"/>
      <c r="K286" s="512"/>
      <c r="L286" s="512"/>
      <c r="M286" s="512"/>
      <c r="N286" s="512"/>
      <c r="O286" s="512"/>
      <c r="P286" s="512"/>
      <c r="Q286" s="512"/>
      <c r="R286" s="512"/>
      <c r="S286" s="512"/>
      <c r="T286" s="512"/>
      <c r="U286" s="512"/>
      <c r="V286" s="512"/>
      <c r="W286" s="512"/>
      <c r="X286" s="512"/>
      <c r="Y286" s="512"/>
      <c r="Z286" s="512"/>
    </row>
    <row r="287">
      <c r="A287" s="512"/>
      <c r="B287" s="512"/>
      <c r="C287" s="512"/>
      <c r="D287" s="512"/>
      <c r="E287" s="512"/>
      <c r="F287" s="512"/>
      <c r="G287" s="512"/>
      <c r="H287" s="512"/>
      <c r="I287" s="512"/>
      <c r="J287" s="512"/>
      <c r="K287" s="512"/>
      <c r="L287" s="512"/>
      <c r="M287" s="512"/>
      <c r="N287" s="512"/>
      <c r="O287" s="512"/>
      <c r="P287" s="512"/>
      <c r="Q287" s="512"/>
      <c r="R287" s="512"/>
      <c r="S287" s="512"/>
      <c r="T287" s="512"/>
      <c r="U287" s="512"/>
      <c r="V287" s="512"/>
      <c r="W287" s="512"/>
      <c r="X287" s="512"/>
      <c r="Y287" s="512"/>
      <c r="Z287" s="512"/>
    </row>
    <row r="288">
      <c r="A288" s="512"/>
      <c r="B288" s="512"/>
      <c r="C288" s="512"/>
      <c r="D288" s="512"/>
      <c r="E288" s="512"/>
      <c r="F288" s="512"/>
      <c r="G288" s="512"/>
      <c r="H288" s="512"/>
      <c r="I288" s="512"/>
      <c r="J288" s="512"/>
      <c r="K288" s="512"/>
      <c r="L288" s="512"/>
      <c r="M288" s="512"/>
      <c r="N288" s="512"/>
      <c r="O288" s="512"/>
      <c r="P288" s="512"/>
      <c r="Q288" s="512"/>
      <c r="R288" s="512"/>
      <c r="S288" s="512"/>
      <c r="T288" s="512"/>
      <c r="U288" s="512"/>
      <c r="V288" s="512"/>
      <c r="W288" s="512"/>
      <c r="X288" s="512"/>
      <c r="Y288" s="512"/>
      <c r="Z288" s="512"/>
    </row>
    <row r="289">
      <c r="A289" s="512"/>
      <c r="B289" s="512"/>
      <c r="C289" s="512"/>
      <c r="D289" s="512"/>
      <c r="E289" s="512"/>
      <c r="F289" s="512"/>
      <c r="G289" s="512"/>
      <c r="H289" s="512"/>
      <c r="I289" s="512"/>
      <c r="J289" s="512"/>
      <c r="K289" s="512"/>
      <c r="L289" s="512"/>
      <c r="M289" s="512"/>
      <c r="N289" s="512"/>
      <c r="O289" s="512"/>
      <c r="P289" s="512"/>
      <c r="Q289" s="512"/>
      <c r="R289" s="512"/>
      <c r="S289" s="512"/>
      <c r="T289" s="512"/>
      <c r="U289" s="512"/>
      <c r="V289" s="512"/>
      <c r="W289" s="512"/>
      <c r="X289" s="512"/>
      <c r="Y289" s="512"/>
      <c r="Z289" s="512"/>
    </row>
    <row r="290">
      <c r="A290" s="512"/>
      <c r="B290" s="512"/>
      <c r="C290" s="512"/>
      <c r="D290" s="512"/>
      <c r="E290" s="512"/>
      <c r="F290" s="512"/>
      <c r="G290" s="512"/>
      <c r="H290" s="512"/>
      <c r="I290" s="512"/>
      <c r="J290" s="512"/>
      <c r="K290" s="512"/>
      <c r="L290" s="512"/>
      <c r="M290" s="512"/>
      <c r="N290" s="512"/>
      <c r="O290" s="512"/>
      <c r="P290" s="512"/>
      <c r="Q290" s="512"/>
      <c r="R290" s="512"/>
      <c r="S290" s="512"/>
      <c r="T290" s="512"/>
      <c r="U290" s="512"/>
      <c r="V290" s="512"/>
      <c r="W290" s="512"/>
      <c r="X290" s="512"/>
      <c r="Y290" s="512"/>
      <c r="Z290" s="512"/>
    </row>
    <row r="291">
      <c r="A291" s="512"/>
      <c r="B291" s="512"/>
      <c r="C291" s="512"/>
      <c r="D291" s="512"/>
      <c r="E291" s="512"/>
      <c r="F291" s="512"/>
      <c r="G291" s="512"/>
      <c r="H291" s="512"/>
      <c r="I291" s="512"/>
      <c r="J291" s="512"/>
      <c r="K291" s="512"/>
      <c r="L291" s="512"/>
      <c r="M291" s="512"/>
      <c r="N291" s="512"/>
      <c r="O291" s="512"/>
      <c r="P291" s="512"/>
      <c r="Q291" s="512"/>
      <c r="R291" s="512"/>
      <c r="S291" s="512"/>
      <c r="T291" s="512"/>
      <c r="U291" s="512"/>
      <c r="V291" s="512"/>
      <c r="W291" s="512"/>
      <c r="X291" s="512"/>
      <c r="Y291" s="512"/>
      <c r="Z291" s="512"/>
    </row>
    <row r="292">
      <c r="A292" s="512"/>
      <c r="B292" s="512"/>
      <c r="C292" s="512"/>
      <c r="D292" s="512"/>
      <c r="E292" s="512"/>
      <c r="F292" s="512"/>
      <c r="G292" s="512"/>
      <c r="H292" s="512"/>
      <c r="I292" s="512"/>
      <c r="J292" s="512"/>
      <c r="K292" s="512"/>
      <c r="L292" s="512"/>
      <c r="M292" s="512"/>
      <c r="N292" s="512"/>
      <c r="O292" s="512"/>
      <c r="P292" s="512"/>
      <c r="Q292" s="512"/>
      <c r="R292" s="512"/>
      <c r="S292" s="512"/>
      <c r="T292" s="512"/>
      <c r="U292" s="512"/>
      <c r="V292" s="512"/>
      <c r="W292" s="512"/>
      <c r="X292" s="512"/>
      <c r="Y292" s="512"/>
      <c r="Z292" s="512"/>
    </row>
    <row r="293">
      <c r="A293" s="512"/>
      <c r="B293" s="512"/>
      <c r="C293" s="512"/>
      <c r="D293" s="512"/>
      <c r="E293" s="512"/>
      <c r="F293" s="512"/>
      <c r="G293" s="512"/>
      <c r="H293" s="512"/>
      <c r="I293" s="512"/>
      <c r="J293" s="512"/>
      <c r="K293" s="512"/>
      <c r="L293" s="512"/>
      <c r="M293" s="512"/>
      <c r="N293" s="512"/>
      <c r="O293" s="512"/>
      <c r="P293" s="512"/>
      <c r="Q293" s="512"/>
      <c r="R293" s="512"/>
      <c r="S293" s="512"/>
      <c r="T293" s="512"/>
      <c r="U293" s="512"/>
      <c r="V293" s="512"/>
      <c r="W293" s="512"/>
      <c r="X293" s="512"/>
      <c r="Y293" s="512"/>
      <c r="Z293" s="512"/>
    </row>
    <row r="294">
      <c r="A294" s="512"/>
      <c r="B294" s="512"/>
      <c r="C294" s="512"/>
      <c r="D294" s="512"/>
      <c r="E294" s="512"/>
      <c r="F294" s="512"/>
      <c r="G294" s="512"/>
      <c r="H294" s="512"/>
      <c r="I294" s="512"/>
      <c r="J294" s="512"/>
      <c r="K294" s="512"/>
      <c r="L294" s="512"/>
      <c r="M294" s="512"/>
      <c r="N294" s="512"/>
      <c r="O294" s="512"/>
      <c r="P294" s="512"/>
      <c r="Q294" s="512"/>
      <c r="R294" s="512"/>
      <c r="S294" s="512"/>
      <c r="T294" s="512"/>
      <c r="U294" s="512"/>
      <c r="V294" s="512"/>
      <c r="W294" s="512"/>
      <c r="X294" s="512"/>
      <c r="Y294" s="512"/>
      <c r="Z294" s="512"/>
    </row>
    <row r="295">
      <c r="A295" s="512"/>
      <c r="B295" s="512"/>
      <c r="C295" s="512"/>
      <c r="D295" s="512"/>
      <c r="E295" s="512"/>
      <c r="F295" s="512"/>
      <c r="G295" s="512"/>
      <c r="H295" s="512"/>
      <c r="I295" s="512"/>
      <c r="J295" s="512"/>
      <c r="K295" s="512"/>
      <c r="L295" s="512"/>
      <c r="M295" s="512"/>
      <c r="N295" s="512"/>
      <c r="O295" s="512"/>
      <c r="P295" s="512"/>
      <c r="Q295" s="512"/>
      <c r="R295" s="512"/>
      <c r="S295" s="512"/>
      <c r="T295" s="512"/>
      <c r="U295" s="512"/>
      <c r="V295" s="512"/>
      <c r="W295" s="512"/>
      <c r="X295" s="512"/>
      <c r="Y295" s="512"/>
      <c r="Z295" s="512"/>
    </row>
    <row r="296">
      <c r="A296" s="512"/>
      <c r="B296" s="512"/>
      <c r="C296" s="512"/>
      <c r="D296" s="512"/>
      <c r="E296" s="512"/>
      <c r="F296" s="512"/>
      <c r="G296" s="512"/>
      <c r="H296" s="512"/>
      <c r="I296" s="512"/>
      <c r="J296" s="512"/>
      <c r="K296" s="512"/>
      <c r="L296" s="512"/>
      <c r="M296" s="512"/>
      <c r="N296" s="512"/>
      <c r="O296" s="512"/>
      <c r="P296" s="512"/>
      <c r="Q296" s="512"/>
      <c r="R296" s="512"/>
      <c r="S296" s="512"/>
      <c r="T296" s="512"/>
      <c r="U296" s="512"/>
      <c r="V296" s="512"/>
      <c r="W296" s="512"/>
      <c r="X296" s="512"/>
      <c r="Y296" s="512"/>
      <c r="Z296" s="512"/>
    </row>
    <row r="297">
      <c r="A297" s="512"/>
      <c r="B297" s="512"/>
      <c r="C297" s="512"/>
      <c r="D297" s="512"/>
      <c r="E297" s="512"/>
      <c r="F297" s="512"/>
      <c r="G297" s="512"/>
      <c r="H297" s="512"/>
      <c r="I297" s="512"/>
      <c r="J297" s="512"/>
      <c r="K297" s="512"/>
      <c r="L297" s="512"/>
      <c r="M297" s="512"/>
      <c r="N297" s="512"/>
      <c r="O297" s="512"/>
      <c r="P297" s="512"/>
      <c r="Q297" s="512"/>
      <c r="R297" s="512"/>
      <c r="S297" s="512"/>
      <c r="T297" s="512"/>
      <c r="U297" s="512"/>
      <c r="V297" s="512"/>
      <c r="W297" s="512"/>
      <c r="X297" s="512"/>
      <c r="Y297" s="512"/>
      <c r="Z297" s="512"/>
    </row>
    <row r="298">
      <c r="A298" s="512"/>
      <c r="B298" s="512"/>
      <c r="C298" s="512"/>
      <c r="D298" s="512"/>
      <c r="E298" s="512"/>
      <c r="F298" s="512"/>
      <c r="G298" s="512"/>
      <c r="H298" s="512"/>
      <c r="I298" s="512"/>
      <c r="J298" s="512"/>
      <c r="K298" s="512"/>
      <c r="L298" s="512"/>
      <c r="M298" s="512"/>
      <c r="N298" s="512"/>
      <c r="O298" s="512"/>
      <c r="P298" s="512"/>
      <c r="Q298" s="512"/>
      <c r="R298" s="512"/>
      <c r="S298" s="512"/>
      <c r="T298" s="512"/>
      <c r="U298" s="512"/>
      <c r="V298" s="512"/>
      <c r="W298" s="512"/>
      <c r="X298" s="512"/>
      <c r="Y298" s="512"/>
      <c r="Z298" s="512"/>
    </row>
    <row r="299">
      <c r="A299" s="512"/>
      <c r="B299" s="512"/>
      <c r="C299" s="512"/>
      <c r="D299" s="512"/>
      <c r="E299" s="512"/>
      <c r="F299" s="512"/>
      <c r="G299" s="512"/>
      <c r="H299" s="512"/>
      <c r="I299" s="512"/>
      <c r="J299" s="512"/>
      <c r="K299" s="512"/>
      <c r="L299" s="512"/>
      <c r="M299" s="512"/>
      <c r="N299" s="512"/>
      <c r="O299" s="512"/>
      <c r="P299" s="512"/>
      <c r="Q299" s="512"/>
      <c r="R299" s="512"/>
      <c r="S299" s="512"/>
      <c r="T299" s="512"/>
      <c r="U299" s="512"/>
      <c r="V299" s="512"/>
      <c r="W299" s="512"/>
      <c r="X299" s="512"/>
      <c r="Y299" s="512"/>
      <c r="Z299" s="512"/>
    </row>
    <row r="300">
      <c r="A300" s="512"/>
      <c r="B300" s="512"/>
      <c r="C300" s="512"/>
      <c r="D300" s="512"/>
      <c r="E300" s="512"/>
      <c r="F300" s="512"/>
      <c r="G300" s="512"/>
      <c r="H300" s="512"/>
      <c r="I300" s="512"/>
      <c r="J300" s="512"/>
      <c r="K300" s="512"/>
      <c r="L300" s="512"/>
      <c r="M300" s="512"/>
      <c r="N300" s="512"/>
      <c r="O300" s="512"/>
      <c r="P300" s="512"/>
      <c r="Q300" s="512"/>
      <c r="R300" s="512"/>
      <c r="S300" s="512"/>
      <c r="T300" s="512"/>
      <c r="U300" s="512"/>
      <c r="V300" s="512"/>
      <c r="W300" s="512"/>
      <c r="X300" s="512"/>
      <c r="Y300" s="512"/>
      <c r="Z300" s="512"/>
    </row>
    <row r="301">
      <c r="A301" s="512"/>
      <c r="B301" s="512"/>
      <c r="C301" s="512"/>
      <c r="D301" s="512"/>
      <c r="E301" s="512"/>
      <c r="F301" s="512"/>
      <c r="G301" s="512"/>
      <c r="H301" s="512"/>
      <c r="I301" s="512"/>
      <c r="J301" s="512"/>
      <c r="K301" s="512"/>
      <c r="L301" s="512"/>
      <c r="M301" s="512"/>
      <c r="N301" s="512"/>
      <c r="O301" s="512"/>
      <c r="P301" s="512"/>
      <c r="Q301" s="512"/>
      <c r="R301" s="512"/>
      <c r="S301" s="512"/>
      <c r="T301" s="512"/>
      <c r="U301" s="512"/>
      <c r="V301" s="512"/>
      <c r="W301" s="512"/>
      <c r="X301" s="512"/>
      <c r="Y301" s="512"/>
      <c r="Z301" s="512"/>
    </row>
    <row r="302">
      <c r="A302" s="512"/>
      <c r="B302" s="512"/>
      <c r="C302" s="512"/>
      <c r="D302" s="512"/>
      <c r="E302" s="512"/>
      <c r="F302" s="512"/>
      <c r="G302" s="512"/>
      <c r="H302" s="512"/>
      <c r="I302" s="512"/>
      <c r="J302" s="512"/>
      <c r="K302" s="512"/>
      <c r="L302" s="512"/>
      <c r="M302" s="512"/>
      <c r="N302" s="512"/>
      <c r="O302" s="512"/>
      <c r="P302" s="512"/>
      <c r="Q302" s="512"/>
      <c r="R302" s="512"/>
      <c r="S302" s="512"/>
      <c r="T302" s="512"/>
      <c r="U302" s="512"/>
      <c r="V302" s="512"/>
      <c r="W302" s="512"/>
      <c r="X302" s="512"/>
      <c r="Y302" s="512"/>
      <c r="Z302" s="512"/>
    </row>
    <row r="303">
      <c r="A303" s="512"/>
      <c r="B303" s="512"/>
      <c r="C303" s="512"/>
      <c r="D303" s="512"/>
      <c r="E303" s="512"/>
      <c r="F303" s="512"/>
      <c r="G303" s="512"/>
      <c r="H303" s="512"/>
      <c r="I303" s="512"/>
      <c r="J303" s="512"/>
      <c r="K303" s="512"/>
      <c r="L303" s="512"/>
      <c r="M303" s="512"/>
      <c r="N303" s="512"/>
      <c r="O303" s="512"/>
      <c r="P303" s="512"/>
      <c r="Q303" s="512"/>
      <c r="R303" s="512"/>
      <c r="S303" s="512"/>
      <c r="T303" s="512"/>
      <c r="U303" s="512"/>
      <c r="V303" s="512"/>
      <c r="W303" s="512"/>
      <c r="X303" s="512"/>
      <c r="Y303" s="512"/>
      <c r="Z303" s="512"/>
    </row>
    <row r="304">
      <c r="A304" s="512"/>
      <c r="B304" s="512"/>
      <c r="C304" s="512"/>
      <c r="D304" s="512"/>
      <c r="E304" s="512"/>
      <c r="F304" s="512"/>
      <c r="G304" s="512"/>
      <c r="H304" s="512"/>
      <c r="I304" s="512"/>
      <c r="J304" s="512"/>
      <c r="K304" s="512"/>
      <c r="L304" s="512"/>
      <c r="M304" s="512"/>
      <c r="N304" s="512"/>
      <c r="O304" s="512"/>
      <c r="P304" s="512"/>
      <c r="Q304" s="512"/>
      <c r="R304" s="512"/>
      <c r="S304" s="512"/>
      <c r="T304" s="512"/>
      <c r="U304" s="512"/>
      <c r="V304" s="512"/>
      <c r="W304" s="512"/>
      <c r="X304" s="512"/>
      <c r="Y304" s="512"/>
      <c r="Z304" s="512"/>
    </row>
    <row r="305">
      <c r="A305" s="512"/>
      <c r="B305" s="512"/>
      <c r="C305" s="512"/>
      <c r="D305" s="512"/>
      <c r="E305" s="512"/>
      <c r="F305" s="512"/>
      <c r="G305" s="512"/>
      <c r="H305" s="512"/>
      <c r="I305" s="512"/>
      <c r="J305" s="512"/>
      <c r="K305" s="512"/>
      <c r="L305" s="512"/>
      <c r="M305" s="512"/>
      <c r="N305" s="512"/>
      <c r="O305" s="512"/>
      <c r="P305" s="512"/>
      <c r="Q305" s="512"/>
      <c r="R305" s="512"/>
      <c r="S305" s="512"/>
      <c r="T305" s="512"/>
      <c r="U305" s="512"/>
      <c r="V305" s="512"/>
      <c r="W305" s="512"/>
      <c r="X305" s="512"/>
      <c r="Y305" s="512"/>
      <c r="Z305" s="512"/>
    </row>
    <row r="306">
      <c r="A306" s="512"/>
      <c r="B306" s="512"/>
      <c r="C306" s="512"/>
      <c r="D306" s="512"/>
      <c r="E306" s="512"/>
      <c r="F306" s="512"/>
      <c r="G306" s="512"/>
      <c r="H306" s="512"/>
      <c r="I306" s="512"/>
      <c r="J306" s="512"/>
      <c r="K306" s="512"/>
      <c r="L306" s="512"/>
      <c r="M306" s="512"/>
      <c r="N306" s="512"/>
      <c r="O306" s="512"/>
      <c r="P306" s="512"/>
      <c r="Q306" s="512"/>
      <c r="R306" s="512"/>
      <c r="S306" s="512"/>
      <c r="T306" s="512"/>
      <c r="U306" s="512"/>
      <c r="V306" s="512"/>
      <c r="W306" s="512"/>
      <c r="X306" s="512"/>
      <c r="Y306" s="512"/>
      <c r="Z306" s="512"/>
    </row>
    <row r="307">
      <c r="A307" s="512"/>
      <c r="B307" s="512"/>
      <c r="C307" s="512"/>
      <c r="D307" s="512"/>
      <c r="E307" s="512"/>
      <c r="F307" s="512"/>
      <c r="G307" s="512"/>
      <c r="H307" s="512"/>
      <c r="I307" s="512"/>
      <c r="J307" s="512"/>
      <c r="K307" s="512"/>
      <c r="L307" s="512"/>
      <c r="M307" s="512"/>
      <c r="N307" s="512"/>
      <c r="O307" s="512"/>
      <c r="P307" s="512"/>
      <c r="Q307" s="512"/>
      <c r="R307" s="512"/>
      <c r="S307" s="512"/>
      <c r="T307" s="512"/>
      <c r="U307" s="512"/>
      <c r="V307" s="512"/>
      <c r="W307" s="512"/>
      <c r="X307" s="512"/>
      <c r="Y307" s="512"/>
      <c r="Z307" s="512"/>
    </row>
    <row r="308">
      <c r="A308" s="512"/>
      <c r="B308" s="512"/>
      <c r="C308" s="512"/>
      <c r="D308" s="512"/>
      <c r="E308" s="512"/>
      <c r="F308" s="512"/>
      <c r="G308" s="512"/>
      <c r="H308" s="512"/>
      <c r="I308" s="512"/>
      <c r="J308" s="512"/>
      <c r="K308" s="512"/>
      <c r="L308" s="512"/>
      <c r="M308" s="512"/>
      <c r="N308" s="512"/>
      <c r="O308" s="512"/>
      <c r="P308" s="512"/>
      <c r="Q308" s="512"/>
      <c r="R308" s="512"/>
      <c r="S308" s="512"/>
      <c r="T308" s="512"/>
      <c r="U308" s="512"/>
      <c r="V308" s="512"/>
      <c r="W308" s="512"/>
      <c r="X308" s="512"/>
      <c r="Y308" s="512"/>
      <c r="Z308" s="512"/>
    </row>
    <row r="309">
      <c r="A309" s="512"/>
      <c r="B309" s="512"/>
      <c r="C309" s="512"/>
      <c r="D309" s="512"/>
      <c r="E309" s="512"/>
      <c r="F309" s="512"/>
      <c r="G309" s="512"/>
      <c r="H309" s="512"/>
      <c r="I309" s="512"/>
      <c r="J309" s="512"/>
      <c r="K309" s="512"/>
      <c r="L309" s="512"/>
      <c r="M309" s="512"/>
      <c r="N309" s="512"/>
      <c r="O309" s="512"/>
      <c r="P309" s="512"/>
      <c r="Q309" s="512"/>
      <c r="R309" s="512"/>
      <c r="S309" s="512"/>
      <c r="T309" s="512"/>
      <c r="U309" s="512"/>
      <c r="V309" s="512"/>
      <c r="W309" s="512"/>
      <c r="X309" s="512"/>
      <c r="Y309" s="512"/>
      <c r="Z309" s="512"/>
    </row>
    <row r="310">
      <c r="A310" s="512"/>
      <c r="B310" s="512"/>
      <c r="C310" s="512"/>
      <c r="D310" s="512"/>
      <c r="E310" s="512"/>
      <c r="F310" s="512"/>
      <c r="G310" s="512"/>
      <c r="H310" s="512"/>
      <c r="I310" s="512"/>
      <c r="J310" s="512"/>
      <c r="K310" s="512"/>
      <c r="L310" s="512"/>
      <c r="M310" s="512"/>
      <c r="N310" s="512"/>
      <c r="O310" s="512"/>
      <c r="P310" s="512"/>
      <c r="Q310" s="512"/>
      <c r="R310" s="512"/>
      <c r="S310" s="512"/>
      <c r="T310" s="512"/>
      <c r="U310" s="512"/>
      <c r="V310" s="512"/>
      <c r="W310" s="512"/>
      <c r="X310" s="512"/>
      <c r="Y310" s="512"/>
      <c r="Z310" s="512"/>
    </row>
    <row r="311">
      <c r="A311" s="512"/>
      <c r="B311" s="512"/>
      <c r="C311" s="512"/>
      <c r="D311" s="512"/>
      <c r="E311" s="512"/>
      <c r="F311" s="512"/>
      <c r="G311" s="512"/>
      <c r="H311" s="512"/>
      <c r="I311" s="512"/>
      <c r="J311" s="512"/>
      <c r="K311" s="512"/>
      <c r="L311" s="512"/>
      <c r="M311" s="512"/>
      <c r="N311" s="512"/>
      <c r="O311" s="512"/>
      <c r="P311" s="512"/>
      <c r="Q311" s="512"/>
      <c r="R311" s="512"/>
      <c r="S311" s="512"/>
      <c r="T311" s="512"/>
      <c r="U311" s="512"/>
      <c r="V311" s="512"/>
      <c r="W311" s="512"/>
      <c r="X311" s="512"/>
      <c r="Y311" s="512"/>
      <c r="Z311" s="512"/>
    </row>
    <row r="312">
      <c r="A312" s="512"/>
      <c r="B312" s="512"/>
      <c r="C312" s="512"/>
      <c r="D312" s="512"/>
      <c r="E312" s="512"/>
      <c r="F312" s="512"/>
      <c r="G312" s="512"/>
      <c r="H312" s="512"/>
      <c r="I312" s="512"/>
      <c r="J312" s="512"/>
      <c r="K312" s="512"/>
      <c r="L312" s="512"/>
      <c r="M312" s="512"/>
      <c r="N312" s="512"/>
      <c r="O312" s="512"/>
      <c r="P312" s="512"/>
      <c r="Q312" s="512"/>
      <c r="R312" s="512"/>
      <c r="S312" s="512"/>
      <c r="T312" s="512"/>
      <c r="U312" s="512"/>
      <c r="V312" s="512"/>
      <c r="W312" s="512"/>
      <c r="X312" s="512"/>
      <c r="Y312" s="512"/>
      <c r="Z312" s="512"/>
    </row>
    <row r="313">
      <c r="A313" s="512"/>
      <c r="B313" s="512"/>
      <c r="C313" s="512"/>
      <c r="D313" s="512"/>
      <c r="E313" s="512"/>
      <c r="F313" s="512"/>
      <c r="G313" s="512"/>
      <c r="H313" s="512"/>
      <c r="I313" s="512"/>
      <c r="J313" s="512"/>
      <c r="K313" s="512"/>
      <c r="L313" s="512"/>
      <c r="M313" s="512"/>
      <c r="N313" s="512"/>
      <c r="O313" s="512"/>
      <c r="P313" s="512"/>
      <c r="Q313" s="512"/>
      <c r="R313" s="512"/>
      <c r="S313" s="512"/>
      <c r="T313" s="512"/>
      <c r="U313" s="512"/>
      <c r="V313" s="512"/>
      <c r="W313" s="512"/>
      <c r="X313" s="512"/>
      <c r="Y313" s="512"/>
      <c r="Z313" s="512"/>
    </row>
    <row r="314">
      <c r="A314" s="512"/>
      <c r="B314" s="512"/>
      <c r="C314" s="512"/>
      <c r="D314" s="512"/>
      <c r="E314" s="512"/>
      <c r="F314" s="512"/>
      <c r="G314" s="512"/>
      <c r="H314" s="512"/>
      <c r="I314" s="512"/>
      <c r="J314" s="512"/>
      <c r="K314" s="512"/>
      <c r="L314" s="512"/>
      <c r="M314" s="512"/>
      <c r="N314" s="512"/>
      <c r="O314" s="512"/>
      <c r="P314" s="512"/>
      <c r="Q314" s="512"/>
      <c r="R314" s="512"/>
      <c r="S314" s="512"/>
      <c r="T314" s="512"/>
      <c r="U314" s="512"/>
      <c r="V314" s="512"/>
      <c r="W314" s="512"/>
      <c r="X314" s="512"/>
      <c r="Y314" s="512"/>
      <c r="Z314" s="512"/>
    </row>
    <row r="315">
      <c r="A315" s="512"/>
      <c r="B315" s="512"/>
      <c r="C315" s="512"/>
      <c r="D315" s="512"/>
      <c r="E315" s="512"/>
      <c r="F315" s="512"/>
      <c r="G315" s="512"/>
      <c r="H315" s="512"/>
      <c r="I315" s="512"/>
      <c r="J315" s="512"/>
      <c r="K315" s="512"/>
      <c r="L315" s="512"/>
      <c r="M315" s="512"/>
      <c r="N315" s="512"/>
      <c r="O315" s="512"/>
      <c r="P315" s="512"/>
      <c r="Q315" s="512"/>
      <c r="R315" s="512"/>
      <c r="S315" s="512"/>
      <c r="T315" s="512"/>
      <c r="U315" s="512"/>
      <c r="V315" s="512"/>
      <c r="W315" s="512"/>
      <c r="X315" s="512"/>
      <c r="Y315" s="512"/>
      <c r="Z315" s="512"/>
    </row>
    <row r="316">
      <c r="A316" s="512"/>
      <c r="B316" s="512"/>
      <c r="C316" s="512"/>
      <c r="D316" s="512"/>
      <c r="E316" s="512"/>
      <c r="F316" s="512"/>
      <c r="G316" s="512"/>
      <c r="H316" s="512"/>
      <c r="I316" s="512"/>
      <c r="J316" s="512"/>
      <c r="K316" s="512"/>
      <c r="L316" s="512"/>
      <c r="M316" s="512"/>
      <c r="N316" s="512"/>
      <c r="O316" s="512"/>
      <c r="P316" s="512"/>
      <c r="Q316" s="512"/>
      <c r="R316" s="512"/>
      <c r="S316" s="512"/>
      <c r="T316" s="512"/>
      <c r="U316" s="512"/>
      <c r="V316" s="512"/>
      <c r="W316" s="512"/>
      <c r="X316" s="512"/>
      <c r="Y316" s="512"/>
      <c r="Z316" s="512"/>
    </row>
    <row r="317">
      <c r="A317" s="512"/>
      <c r="B317" s="512"/>
      <c r="C317" s="512"/>
      <c r="D317" s="512"/>
      <c r="E317" s="512"/>
      <c r="F317" s="512"/>
      <c r="G317" s="512"/>
      <c r="H317" s="512"/>
      <c r="I317" s="512"/>
      <c r="J317" s="512"/>
      <c r="K317" s="512"/>
      <c r="L317" s="512"/>
      <c r="M317" s="512"/>
      <c r="N317" s="512"/>
      <c r="O317" s="512"/>
      <c r="P317" s="512"/>
      <c r="Q317" s="512"/>
      <c r="R317" s="512"/>
      <c r="S317" s="512"/>
      <c r="T317" s="512"/>
      <c r="U317" s="512"/>
      <c r="V317" s="512"/>
      <c r="W317" s="512"/>
      <c r="X317" s="512"/>
      <c r="Y317" s="512"/>
      <c r="Z317" s="512"/>
    </row>
    <row r="318">
      <c r="A318" s="512"/>
      <c r="B318" s="512"/>
      <c r="C318" s="512"/>
      <c r="D318" s="512"/>
      <c r="E318" s="512"/>
      <c r="F318" s="512"/>
      <c r="G318" s="512"/>
      <c r="H318" s="512"/>
      <c r="I318" s="512"/>
      <c r="J318" s="512"/>
      <c r="K318" s="512"/>
      <c r="L318" s="512"/>
      <c r="M318" s="512"/>
      <c r="N318" s="512"/>
      <c r="O318" s="512"/>
      <c r="P318" s="512"/>
      <c r="Q318" s="512"/>
      <c r="R318" s="512"/>
      <c r="S318" s="512"/>
      <c r="T318" s="512"/>
      <c r="U318" s="512"/>
      <c r="V318" s="512"/>
      <c r="W318" s="512"/>
      <c r="X318" s="512"/>
      <c r="Y318" s="512"/>
      <c r="Z318" s="512"/>
    </row>
    <row r="319">
      <c r="A319" s="512"/>
      <c r="B319" s="512"/>
      <c r="C319" s="512"/>
      <c r="D319" s="512"/>
      <c r="E319" s="512"/>
      <c r="F319" s="512"/>
      <c r="G319" s="512"/>
      <c r="H319" s="512"/>
      <c r="I319" s="512"/>
      <c r="J319" s="512"/>
      <c r="K319" s="512"/>
      <c r="L319" s="512"/>
      <c r="M319" s="512"/>
      <c r="N319" s="512"/>
      <c r="O319" s="512"/>
      <c r="P319" s="512"/>
      <c r="Q319" s="512"/>
      <c r="R319" s="512"/>
      <c r="S319" s="512"/>
      <c r="T319" s="512"/>
      <c r="U319" s="512"/>
      <c r="V319" s="512"/>
      <c r="W319" s="512"/>
      <c r="X319" s="512"/>
      <c r="Y319" s="512"/>
      <c r="Z319" s="512"/>
    </row>
    <row r="320">
      <c r="A320" s="512"/>
      <c r="B320" s="512"/>
      <c r="C320" s="512"/>
      <c r="D320" s="512"/>
      <c r="E320" s="512"/>
      <c r="F320" s="512"/>
      <c r="G320" s="512"/>
      <c r="H320" s="512"/>
      <c r="I320" s="512"/>
      <c r="J320" s="512"/>
      <c r="K320" s="512"/>
      <c r="L320" s="512"/>
      <c r="M320" s="512"/>
      <c r="N320" s="512"/>
      <c r="O320" s="512"/>
      <c r="P320" s="512"/>
      <c r="Q320" s="512"/>
      <c r="R320" s="512"/>
      <c r="S320" s="512"/>
      <c r="T320" s="512"/>
      <c r="U320" s="512"/>
      <c r="V320" s="512"/>
      <c r="W320" s="512"/>
      <c r="X320" s="512"/>
      <c r="Y320" s="512"/>
      <c r="Z320" s="512"/>
    </row>
    <row r="321">
      <c r="A321" s="512"/>
      <c r="B321" s="512"/>
      <c r="C321" s="512"/>
      <c r="D321" s="512"/>
      <c r="E321" s="512"/>
      <c r="F321" s="512"/>
      <c r="G321" s="512"/>
      <c r="H321" s="512"/>
      <c r="I321" s="512"/>
      <c r="J321" s="512"/>
      <c r="K321" s="512"/>
      <c r="L321" s="512"/>
      <c r="M321" s="512"/>
      <c r="N321" s="512"/>
      <c r="O321" s="512"/>
      <c r="P321" s="512"/>
      <c r="Q321" s="512"/>
      <c r="R321" s="512"/>
      <c r="S321" s="512"/>
      <c r="T321" s="512"/>
      <c r="U321" s="512"/>
      <c r="V321" s="512"/>
      <c r="W321" s="512"/>
      <c r="X321" s="512"/>
      <c r="Y321" s="512"/>
      <c r="Z321" s="512"/>
    </row>
    <row r="322">
      <c r="A322" s="512"/>
      <c r="B322" s="512"/>
      <c r="C322" s="512"/>
      <c r="D322" s="512"/>
      <c r="E322" s="512"/>
      <c r="F322" s="512"/>
      <c r="G322" s="512"/>
      <c r="H322" s="512"/>
      <c r="I322" s="512"/>
      <c r="J322" s="512"/>
      <c r="K322" s="512"/>
      <c r="L322" s="512"/>
      <c r="M322" s="512"/>
      <c r="N322" s="512"/>
      <c r="O322" s="512"/>
      <c r="P322" s="512"/>
      <c r="Q322" s="512"/>
      <c r="R322" s="512"/>
      <c r="S322" s="512"/>
      <c r="T322" s="512"/>
      <c r="U322" s="512"/>
      <c r="V322" s="512"/>
      <c r="W322" s="512"/>
      <c r="X322" s="512"/>
      <c r="Y322" s="512"/>
      <c r="Z322" s="512"/>
    </row>
    <row r="323">
      <c r="A323" s="512"/>
      <c r="B323" s="512"/>
      <c r="C323" s="512"/>
      <c r="D323" s="512"/>
      <c r="E323" s="512"/>
      <c r="F323" s="512"/>
      <c r="G323" s="512"/>
      <c r="H323" s="512"/>
      <c r="I323" s="512"/>
      <c r="J323" s="512"/>
      <c r="K323" s="512"/>
      <c r="L323" s="512"/>
      <c r="M323" s="512"/>
      <c r="N323" s="512"/>
      <c r="O323" s="512"/>
      <c r="P323" s="512"/>
      <c r="Q323" s="512"/>
      <c r="R323" s="512"/>
      <c r="S323" s="512"/>
      <c r="T323" s="512"/>
      <c r="U323" s="512"/>
      <c r="V323" s="512"/>
      <c r="W323" s="512"/>
      <c r="X323" s="512"/>
      <c r="Y323" s="512"/>
      <c r="Z323" s="512"/>
    </row>
    <row r="324">
      <c r="A324" s="512"/>
      <c r="B324" s="512"/>
      <c r="C324" s="512"/>
      <c r="D324" s="512"/>
      <c r="E324" s="512"/>
      <c r="F324" s="512"/>
      <c r="G324" s="512"/>
      <c r="H324" s="512"/>
      <c r="I324" s="512"/>
      <c r="J324" s="512"/>
      <c r="K324" s="512"/>
      <c r="L324" s="512"/>
      <c r="M324" s="512"/>
      <c r="N324" s="512"/>
      <c r="O324" s="512"/>
      <c r="P324" s="512"/>
      <c r="Q324" s="512"/>
      <c r="R324" s="512"/>
      <c r="S324" s="512"/>
      <c r="T324" s="512"/>
      <c r="U324" s="512"/>
      <c r="V324" s="512"/>
      <c r="W324" s="512"/>
      <c r="X324" s="512"/>
      <c r="Y324" s="512"/>
      <c r="Z324" s="512"/>
    </row>
    <row r="325">
      <c r="A325" s="512"/>
      <c r="B325" s="512"/>
      <c r="C325" s="512"/>
      <c r="D325" s="512"/>
      <c r="E325" s="512"/>
      <c r="F325" s="512"/>
      <c r="G325" s="512"/>
      <c r="H325" s="512"/>
      <c r="I325" s="512"/>
      <c r="J325" s="512"/>
      <c r="K325" s="512"/>
      <c r="L325" s="512"/>
      <c r="M325" s="512"/>
      <c r="N325" s="512"/>
      <c r="O325" s="512"/>
      <c r="P325" s="512"/>
      <c r="Q325" s="512"/>
      <c r="R325" s="512"/>
      <c r="S325" s="512"/>
      <c r="T325" s="512"/>
      <c r="U325" s="512"/>
      <c r="V325" s="512"/>
      <c r="W325" s="512"/>
      <c r="X325" s="512"/>
      <c r="Y325" s="512"/>
      <c r="Z325" s="512"/>
    </row>
    <row r="326">
      <c r="A326" s="512"/>
      <c r="B326" s="512"/>
      <c r="C326" s="512"/>
      <c r="D326" s="512"/>
      <c r="E326" s="512"/>
      <c r="F326" s="512"/>
      <c r="G326" s="512"/>
      <c r="H326" s="512"/>
      <c r="I326" s="512"/>
      <c r="J326" s="512"/>
      <c r="K326" s="512"/>
      <c r="L326" s="512"/>
      <c r="M326" s="512"/>
      <c r="N326" s="512"/>
      <c r="O326" s="512"/>
      <c r="P326" s="512"/>
      <c r="Q326" s="512"/>
      <c r="R326" s="512"/>
      <c r="S326" s="512"/>
      <c r="T326" s="512"/>
      <c r="U326" s="512"/>
      <c r="V326" s="512"/>
      <c r="W326" s="512"/>
      <c r="X326" s="512"/>
      <c r="Y326" s="512"/>
      <c r="Z326" s="512"/>
    </row>
    <row r="327">
      <c r="A327" s="512"/>
      <c r="B327" s="512"/>
      <c r="C327" s="512"/>
      <c r="D327" s="512"/>
      <c r="E327" s="512"/>
      <c r="F327" s="512"/>
      <c r="G327" s="512"/>
      <c r="H327" s="512"/>
      <c r="I327" s="512"/>
      <c r="J327" s="512"/>
      <c r="K327" s="512"/>
      <c r="L327" s="512"/>
      <c r="M327" s="512"/>
      <c r="N327" s="512"/>
      <c r="O327" s="512"/>
      <c r="P327" s="512"/>
      <c r="Q327" s="512"/>
      <c r="R327" s="512"/>
      <c r="S327" s="512"/>
      <c r="T327" s="512"/>
      <c r="U327" s="512"/>
      <c r="V327" s="512"/>
      <c r="W327" s="512"/>
      <c r="X327" s="512"/>
      <c r="Y327" s="512"/>
      <c r="Z327" s="512"/>
    </row>
    <row r="328">
      <c r="A328" s="512"/>
      <c r="B328" s="512"/>
      <c r="C328" s="512"/>
      <c r="D328" s="512"/>
      <c r="E328" s="512"/>
      <c r="F328" s="512"/>
      <c r="G328" s="512"/>
      <c r="H328" s="512"/>
      <c r="I328" s="512"/>
      <c r="J328" s="512"/>
      <c r="K328" s="512"/>
      <c r="L328" s="512"/>
      <c r="M328" s="512"/>
      <c r="N328" s="512"/>
      <c r="O328" s="512"/>
      <c r="P328" s="512"/>
      <c r="Q328" s="512"/>
      <c r="R328" s="512"/>
      <c r="S328" s="512"/>
      <c r="T328" s="512"/>
      <c r="U328" s="512"/>
      <c r="V328" s="512"/>
      <c r="W328" s="512"/>
      <c r="X328" s="512"/>
      <c r="Y328" s="512"/>
      <c r="Z328" s="512"/>
    </row>
    <row r="329">
      <c r="A329" s="512"/>
      <c r="B329" s="512"/>
      <c r="C329" s="512"/>
      <c r="D329" s="512"/>
      <c r="E329" s="512"/>
      <c r="F329" s="512"/>
      <c r="G329" s="512"/>
      <c r="H329" s="512"/>
      <c r="I329" s="512"/>
      <c r="J329" s="512"/>
      <c r="K329" s="512"/>
      <c r="L329" s="512"/>
      <c r="M329" s="512"/>
      <c r="N329" s="512"/>
      <c r="O329" s="512"/>
      <c r="P329" s="512"/>
      <c r="Q329" s="512"/>
      <c r="R329" s="512"/>
      <c r="S329" s="512"/>
      <c r="T329" s="512"/>
      <c r="U329" s="512"/>
      <c r="V329" s="512"/>
      <c r="W329" s="512"/>
      <c r="X329" s="512"/>
      <c r="Y329" s="512"/>
      <c r="Z329" s="512"/>
    </row>
    <row r="330">
      <c r="A330" s="512"/>
      <c r="B330" s="512"/>
      <c r="C330" s="512"/>
      <c r="D330" s="512"/>
      <c r="E330" s="512"/>
      <c r="F330" s="512"/>
      <c r="G330" s="512"/>
      <c r="H330" s="512"/>
      <c r="I330" s="512"/>
      <c r="J330" s="512"/>
      <c r="K330" s="512"/>
      <c r="L330" s="512"/>
      <c r="M330" s="512"/>
      <c r="N330" s="512"/>
      <c r="O330" s="512"/>
      <c r="P330" s="512"/>
      <c r="Q330" s="512"/>
      <c r="R330" s="512"/>
      <c r="S330" s="512"/>
      <c r="T330" s="512"/>
      <c r="U330" s="512"/>
      <c r="V330" s="512"/>
      <c r="W330" s="512"/>
      <c r="X330" s="512"/>
      <c r="Y330" s="512"/>
      <c r="Z330" s="512"/>
    </row>
    <row r="331">
      <c r="A331" s="512"/>
      <c r="B331" s="512"/>
      <c r="C331" s="512"/>
      <c r="D331" s="512"/>
      <c r="E331" s="512"/>
      <c r="F331" s="512"/>
      <c r="G331" s="512"/>
      <c r="H331" s="512"/>
      <c r="I331" s="512"/>
      <c r="J331" s="512"/>
      <c r="K331" s="512"/>
      <c r="L331" s="512"/>
      <c r="M331" s="512"/>
      <c r="N331" s="512"/>
      <c r="O331" s="512"/>
      <c r="P331" s="512"/>
      <c r="Q331" s="512"/>
      <c r="R331" s="512"/>
      <c r="S331" s="512"/>
      <c r="T331" s="512"/>
      <c r="U331" s="512"/>
      <c r="V331" s="512"/>
      <c r="W331" s="512"/>
      <c r="X331" s="512"/>
      <c r="Y331" s="512"/>
      <c r="Z331" s="512"/>
    </row>
    <row r="332">
      <c r="A332" s="512"/>
      <c r="B332" s="512"/>
      <c r="C332" s="512"/>
      <c r="D332" s="512"/>
      <c r="E332" s="512"/>
      <c r="F332" s="512"/>
      <c r="G332" s="512"/>
      <c r="H332" s="512"/>
      <c r="I332" s="512"/>
      <c r="J332" s="512"/>
      <c r="K332" s="512"/>
      <c r="L332" s="512"/>
      <c r="M332" s="512"/>
      <c r="N332" s="512"/>
      <c r="O332" s="512"/>
      <c r="P332" s="512"/>
      <c r="Q332" s="512"/>
      <c r="R332" s="512"/>
      <c r="S332" s="512"/>
      <c r="T332" s="512"/>
      <c r="U332" s="512"/>
      <c r="V332" s="512"/>
      <c r="W332" s="512"/>
      <c r="X332" s="512"/>
      <c r="Y332" s="512"/>
      <c r="Z332" s="512"/>
    </row>
    <row r="333">
      <c r="A333" s="512"/>
      <c r="B333" s="512"/>
      <c r="C333" s="512"/>
      <c r="D333" s="512"/>
      <c r="E333" s="512"/>
      <c r="F333" s="512"/>
      <c r="G333" s="512"/>
      <c r="H333" s="512"/>
      <c r="I333" s="512"/>
      <c r="J333" s="512"/>
      <c r="K333" s="512"/>
      <c r="L333" s="512"/>
      <c r="M333" s="512"/>
      <c r="N333" s="512"/>
      <c r="O333" s="512"/>
      <c r="P333" s="512"/>
      <c r="Q333" s="512"/>
      <c r="R333" s="512"/>
      <c r="S333" s="512"/>
      <c r="T333" s="512"/>
      <c r="U333" s="512"/>
      <c r="V333" s="512"/>
      <c r="W333" s="512"/>
      <c r="X333" s="512"/>
      <c r="Y333" s="512"/>
      <c r="Z333" s="512"/>
    </row>
    <row r="334">
      <c r="A334" s="512"/>
      <c r="B334" s="512"/>
      <c r="C334" s="512"/>
      <c r="D334" s="512"/>
      <c r="E334" s="512"/>
      <c r="F334" s="512"/>
      <c r="G334" s="512"/>
      <c r="H334" s="512"/>
      <c r="I334" s="512"/>
      <c r="J334" s="512"/>
      <c r="K334" s="512"/>
      <c r="L334" s="512"/>
      <c r="M334" s="512"/>
      <c r="N334" s="512"/>
      <c r="O334" s="512"/>
      <c r="P334" s="512"/>
      <c r="Q334" s="512"/>
      <c r="R334" s="512"/>
      <c r="S334" s="512"/>
      <c r="T334" s="512"/>
      <c r="U334" s="512"/>
      <c r="V334" s="512"/>
      <c r="W334" s="512"/>
      <c r="X334" s="512"/>
      <c r="Y334" s="512"/>
      <c r="Z334" s="512"/>
    </row>
    <row r="335">
      <c r="A335" s="512"/>
      <c r="B335" s="512"/>
      <c r="C335" s="512"/>
      <c r="D335" s="512"/>
      <c r="E335" s="512"/>
      <c r="F335" s="512"/>
      <c r="G335" s="512"/>
      <c r="H335" s="512"/>
      <c r="I335" s="512"/>
      <c r="J335" s="512"/>
      <c r="K335" s="512"/>
      <c r="L335" s="512"/>
      <c r="M335" s="512"/>
      <c r="N335" s="512"/>
      <c r="O335" s="512"/>
      <c r="P335" s="512"/>
      <c r="Q335" s="512"/>
      <c r="R335" s="512"/>
      <c r="S335" s="512"/>
      <c r="T335" s="512"/>
      <c r="U335" s="512"/>
      <c r="V335" s="512"/>
      <c r="W335" s="512"/>
      <c r="X335" s="512"/>
      <c r="Y335" s="512"/>
      <c r="Z335" s="512"/>
    </row>
    <row r="336">
      <c r="A336" s="512"/>
      <c r="B336" s="512"/>
      <c r="C336" s="512"/>
      <c r="D336" s="512"/>
      <c r="E336" s="512"/>
      <c r="F336" s="512"/>
      <c r="G336" s="512"/>
      <c r="H336" s="512"/>
      <c r="I336" s="512"/>
      <c r="J336" s="512"/>
      <c r="K336" s="512"/>
      <c r="L336" s="512"/>
      <c r="M336" s="512"/>
      <c r="N336" s="512"/>
      <c r="O336" s="512"/>
      <c r="P336" s="512"/>
      <c r="Q336" s="512"/>
      <c r="R336" s="512"/>
      <c r="S336" s="512"/>
      <c r="T336" s="512"/>
      <c r="U336" s="512"/>
      <c r="V336" s="512"/>
      <c r="W336" s="512"/>
      <c r="X336" s="512"/>
      <c r="Y336" s="512"/>
      <c r="Z336" s="512"/>
    </row>
    <row r="337">
      <c r="A337" s="512"/>
      <c r="B337" s="512"/>
      <c r="C337" s="512"/>
      <c r="D337" s="512"/>
      <c r="E337" s="512"/>
      <c r="F337" s="512"/>
      <c r="G337" s="512"/>
      <c r="H337" s="512"/>
      <c r="I337" s="512"/>
      <c r="J337" s="512"/>
      <c r="K337" s="512"/>
      <c r="L337" s="512"/>
      <c r="M337" s="512"/>
      <c r="N337" s="512"/>
      <c r="O337" s="512"/>
      <c r="P337" s="512"/>
      <c r="Q337" s="512"/>
      <c r="R337" s="512"/>
      <c r="S337" s="512"/>
      <c r="T337" s="512"/>
      <c r="U337" s="512"/>
      <c r="V337" s="512"/>
      <c r="W337" s="512"/>
      <c r="X337" s="512"/>
      <c r="Y337" s="512"/>
      <c r="Z337" s="512"/>
    </row>
    <row r="338">
      <c r="A338" s="512"/>
      <c r="B338" s="512"/>
      <c r="C338" s="512"/>
      <c r="D338" s="512"/>
      <c r="E338" s="512"/>
      <c r="F338" s="512"/>
      <c r="G338" s="512"/>
      <c r="H338" s="512"/>
      <c r="I338" s="512"/>
      <c r="J338" s="512"/>
      <c r="K338" s="512"/>
      <c r="L338" s="512"/>
      <c r="M338" s="512"/>
      <c r="N338" s="512"/>
      <c r="O338" s="512"/>
      <c r="P338" s="512"/>
      <c r="Q338" s="512"/>
      <c r="R338" s="512"/>
      <c r="S338" s="512"/>
      <c r="T338" s="512"/>
      <c r="U338" s="512"/>
      <c r="V338" s="512"/>
      <c r="W338" s="512"/>
      <c r="X338" s="512"/>
      <c r="Y338" s="512"/>
      <c r="Z338" s="512"/>
    </row>
    <row r="339">
      <c r="A339" s="512"/>
      <c r="B339" s="512"/>
      <c r="C339" s="512"/>
      <c r="D339" s="512"/>
      <c r="E339" s="512"/>
      <c r="F339" s="512"/>
      <c r="G339" s="512"/>
      <c r="H339" s="512"/>
      <c r="I339" s="512"/>
      <c r="J339" s="512"/>
      <c r="K339" s="512"/>
      <c r="L339" s="512"/>
      <c r="M339" s="512"/>
      <c r="N339" s="512"/>
      <c r="O339" s="512"/>
      <c r="P339" s="512"/>
      <c r="Q339" s="512"/>
      <c r="R339" s="512"/>
      <c r="S339" s="512"/>
      <c r="T339" s="512"/>
      <c r="U339" s="512"/>
      <c r="V339" s="512"/>
      <c r="W339" s="512"/>
      <c r="X339" s="512"/>
      <c r="Y339" s="512"/>
      <c r="Z339" s="512"/>
    </row>
    <row r="340">
      <c r="A340" s="512"/>
      <c r="B340" s="512"/>
      <c r="C340" s="512"/>
      <c r="D340" s="512"/>
      <c r="E340" s="512"/>
      <c r="F340" s="512"/>
      <c r="G340" s="512"/>
      <c r="H340" s="512"/>
      <c r="I340" s="512"/>
      <c r="J340" s="512"/>
      <c r="K340" s="512"/>
      <c r="L340" s="512"/>
      <c r="M340" s="512"/>
      <c r="N340" s="512"/>
      <c r="O340" s="512"/>
      <c r="P340" s="512"/>
      <c r="Q340" s="512"/>
      <c r="R340" s="512"/>
      <c r="S340" s="512"/>
      <c r="T340" s="512"/>
      <c r="U340" s="512"/>
      <c r="V340" s="512"/>
      <c r="W340" s="512"/>
      <c r="X340" s="512"/>
      <c r="Y340" s="512"/>
      <c r="Z340" s="512"/>
    </row>
    <row r="341">
      <c r="A341" s="512"/>
      <c r="B341" s="512"/>
      <c r="C341" s="512"/>
      <c r="D341" s="512"/>
      <c r="E341" s="512"/>
      <c r="F341" s="512"/>
      <c r="G341" s="512"/>
      <c r="H341" s="512"/>
      <c r="I341" s="512"/>
      <c r="J341" s="512"/>
      <c r="K341" s="512"/>
      <c r="L341" s="512"/>
      <c r="M341" s="512"/>
      <c r="N341" s="512"/>
      <c r="O341" s="512"/>
      <c r="P341" s="512"/>
      <c r="Q341" s="512"/>
      <c r="R341" s="512"/>
      <c r="S341" s="512"/>
      <c r="T341" s="512"/>
      <c r="U341" s="512"/>
      <c r="V341" s="512"/>
      <c r="W341" s="512"/>
      <c r="X341" s="512"/>
      <c r="Y341" s="512"/>
      <c r="Z341" s="512"/>
    </row>
    <row r="342">
      <c r="A342" s="512"/>
      <c r="B342" s="512"/>
      <c r="C342" s="512"/>
      <c r="D342" s="512"/>
      <c r="E342" s="512"/>
      <c r="F342" s="512"/>
      <c r="G342" s="512"/>
      <c r="H342" s="512"/>
      <c r="I342" s="512"/>
      <c r="J342" s="512"/>
      <c r="K342" s="512"/>
      <c r="L342" s="512"/>
      <c r="M342" s="512"/>
      <c r="N342" s="512"/>
      <c r="O342" s="512"/>
      <c r="P342" s="512"/>
      <c r="Q342" s="512"/>
      <c r="R342" s="512"/>
      <c r="S342" s="512"/>
      <c r="T342" s="512"/>
      <c r="U342" s="512"/>
      <c r="V342" s="512"/>
      <c r="W342" s="512"/>
      <c r="X342" s="512"/>
      <c r="Y342" s="512"/>
      <c r="Z342" s="512"/>
    </row>
    <row r="343">
      <c r="A343" s="512"/>
      <c r="B343" s="512"/>
      <c r="C343" s="512"/>
      <c r="D343" s="512"/>
      <c r="E343" s="512"/>
      <c r="F343" s="512"/>
      <c r="G343" s="512"/>
      <c r="H343" s="512"/>
      <c r="I343" s="512"/>
      <c r="J343" s="512"/>
      <c r="K343" s="512"/>
      <c r="L343" s="512"/>
      <c r="M343" s="512"/>
      <c r="N343" s="512"/>
      <c r="O343" s="512"/>
      <c r="P343" s="512"/>
      <c r="Q343" s="512"/>
      <c r="R343" s="512"/>
      <c r="S343" s="512"/>
      <c r="T343" s="512"/>
      <c r="U343" s="512"/>
      <c r="V343" s="512"/>
      <c r="W343" s="512"/>
      <c r="X343" s="512"/>
      <c r="Y343" s="512"/>
      <c r="Z343" s="512"/>
    </row>
    <row r="344">
      <c r="A344" s="512"/>
      <c r="B344" s="512"/>
      <c r="C344" s="512"/>
      <c r="D344" s="512"/>
      <c r="E344" s="512"/>
      <c r="F344" s="512"/>
      <c r="G344" s="512"/>
      <c r="H344" s="512"/>
      <c r="I344" s="512"/>
      <c r="J344" s="512"/>
      <c r="K344" s="512"/>
      <c r="L344" s="512"/>
      <c r="M344" s="512"/>
      <c r="N344" s="512"/>
      <c r="O344" s="512"/>
      <c r="P344" s="512"/>
      <c r="Q344" s="512"/>
      <c r="R344" s="512"/>
      <c r="S344" s="512"/>
      <c r="T344" s="512"/>
      <c r="U344" s="512"/>
      <c r="V344" s="512"/>
      <c r="W344" s="512"/>
      <c r="X344" s="512"/>
      <c r="Y344" s="512"/>
      <c r="Z344" s="512"/>
    </row>
    <row r="345">
      <c r="A345" s="512"/>
      <c r="B345" s="512"/>
      <c r="C345" s="512"/>
      <c r="D345" s="512"/>
      <c r="E345" s="512"/>
      <c r="F345" s="512"/>
      <c r="G345" s="512"/>
      <c r="H345" s="512"/>
      <c r="I345" s="512"/>
      <c r="J345" s="512"/>
      <c r="K345" s="512"/>
      <c r="L345" s="512"/>
      <c r="M345" s="512"/>
      <c r="N345" s="512"/>
      <c r="O345" s="512"/>
      <c r="P345" s="512"/>
      <c r="Q345" s="512"/>
      <c r="R345" s="512"/>
      <c r="S345" s="512"/>
      <c r="T345" s="512"/>
      <c r="U345" s="512"/>
      <c r="V345" s="512"/>
      <c r="W345" s="512"/>
      <c r="X345" s="512"/>
      <c r="Y345" s="512"/>
      <c r="Z345" s="512"/>
    </row>
    <row r="346">
      <c r="A346" s="512"/>
      <c r="B346" s="512"/>
      <c r="C346" s="512"/>
      <c r="D346" s="512"/>
      <c r="E346" s="512"/>
      <c r="F346" s="512"/>
      <c r="G346" s="512"/>
      <c r="H346" s="512"/>
      <c r="I346" s="512"/>
      <c r="J346" s="512"/>
      <c r="K346" s="512"/>
      <c r="L346" s="512"/>
      <c r="M346" s="512"/>
      <c r="N346" s="512"/>
      <c r="O346" s="512"/>
      <c r="P346" s="512"/>
      <c r="Q346" s="512"/>
      <c r="R346" s="512"/>
      <c r="S346" s="512"/>
      <c r="T346" s="512"/>
      <c r="U346" s="512"/>
      <c r="V346" s="512"/>
      <c r="W346" s="512"/>
      <c r="X346" s="512"/>
      <c r="Y346" s="512"/>
      <c r="Z346" s="512"/>
    </row>
    <row r="347">
      <c r="A347" s="512"/>
      <c r="B347" s="512"/>
      <c r="C347" s="512"/>
      <c r="D347" s="512"/>
      <c r="E347" s="512"/>
      <c r="F347" s="512"/>
      <c r="G347" s="512"/>
      <c r="H347" s="512"/>
      <c r="I347" s="512"/>
      <c r="J347" s="512"/>
      <c r="K347" s="512"/>
      <c r="L347" s="512"/>
      <c r="M347" s="512"/>
      <c r="N347" s="512"/>
      <c r="O347" s="512"/>
      <c r="P347" s="512"/>
      <c r="Q347" s="512"/>
      <c r="R347" s="512"/>
      <c r="S347" s="512"/>
      <c r="T347" s="512"/>
      <c r="U347" s="512"/>
      <c r="V347" s="512"/>
      <c r="W347" s="512"/>
      <c r="X347" s="512"/>
      <c r="Y347" s="512"/>
      <c r="Z347" s="512"/>
    </row>
    <row r="348">
      <c r="A348" s="512"/>
      <c r="B348" s="512"/>
      <c r="C348" s="512"/>
      <c r="D348" s="512"/>
      <c r="E348" s="512"/>
      <c r="F348" s="512"/>
      <c r="G348" s="512"/>
      <c r="H348" s="512"/>
      <c r="I348" s="512"/>
      <c r="J348" s="512"/>
      <c r="K348" s="512"/>
      <c r="L348" s="512"/>
      <c r="M348" s="512"/>
      <c r="N348" s="512"/>
      <c r="O348" s="512"/>
      <c r="P348" s="512"/>
      <c r="Q348" s="512"/>
      <c r="R348" s="512"/>
      <c r="S348" s="512"/>
      <c r="T348" s="512"/>
      <c r="U348" s="512"/>
      <c r="V348" s="512"/>
      <c r="W348" s="512"/>
      <c r="X348" s="512"/>
      <c r="Y348" s="512"/>
      <c r="Z348" s="512"/>
    </row>
    <row r="349">
      <c r="A349" s="512"/>
      <c r="B349" s="512"/>
      <c r="C349" s="512"/>
      <c r="D349" s="512"/>
      <c r="E349" s="512"/>
      <c r="F349" s="512"/>
      <c r="G349" s="512"/>
      <c r="H349" s="512"/>
      <c r="I349" s="512"/>
      <c r="J349" s="512"/>
      <c r="K349" s="512"/>
      <c r="L349" s="512"/>
      <c r="M349" s="512"/>
      <c r="N349" s="512"/>
      <c r="O349" s="512"/>
      <c r="P349" s="512"/>
      <c r="Q349" s="512"/>
      <c r="R349" s="512"/>
      <c r="S349" s="512"/>
      <c r="T349" s="512"/>
      <c r="U349" s="512"/>
      <c r="V349" s="512"/>
      <c r="W349" s="512"/>
      <c r="X349" s="512"/>
      <c r="Y349" s="512"/>
      <c r="Z349" s="512"/>
    </row>
    <row r="350">
      <c r="A350" s="512"/>
      <c r="B350" s="512"/>
      <c r="C350" s="512"/>
      <c r="D350" s="512"/>
      <c r="E350" s="512"/>
      <c r="F350" s="512"/>
      <c r="G350" s="512"/>
      <c r="H350" s="512"/>
      <c r="I350" s="512"/>
      <c r="J350" s="512"/>
      <c r="K350" s="512"/>
      <c r="L350" s="512"/>
      <c r="M350" s="512"/>
      <c r="N350" s="512"/>
      <c r="O350" s="512"/>
      <c r="P350" s="512"/>
      <c r="Q350" s="512"/>
      <c r="R350" s="512"/>
      <c r="S350" s="512"/>
      <c r="T350" s="512"/>
      <c r="U350" s="512"/>
      <c r="V350" s="512"/>
      <c r="W350" s="512"/>
      <c r="X350" s="512"/>
      <c r="Y350" s="512"/>
      <c r="Z350" s="512"/>
    </row>
    <row r="351">
      <c r="A351" s="512"/>
      <c r="B351" s="512"/>
      <c r="C351" s="512"/>
      <c r="D351" s="512"/>
      <c r="E351" s="512"/>
      <c r="F351" s="512"/>
      <c r="G351" s="512"/>
      <c r="H351" s="512"/>
      <c r="I351" s="512"/>
      <c r="J351" s="512"/>
      <c r="K351" s="512"/>
      <c r="L351" s="512"/>
      <c r="M351" s="512"/>
      <c r="N351" s="512"/>
      <c r="O351" s="512"/>
      <c r="P351" s="512"/>
      <c r="Q351" s="512"/>
      <c r="R351" s="512"/>
      <c r="S351" s="512"/>
      <c r="T351" s="512"/>
      <c r="U351" s="512"/>
      <c r="V351" s="512"/>
      <c r="W351" s="512"/>
      <c r="X351" s="512"/>
      <c r="Y351" s="512"/>
      <c r="Z351" s="512"/>
    </row>
    <row r="352">
      <c r="A352" s="512"/>
      <c r="B352" s="512"/>
      <c r="C352" s="512"/>
      <c r="D352" s="512"/>
      <c r="E352" s="512"/>
      <c r="F352" s="512"/>
      <c r="G352" s="512"/>
      <c r="H352" s="512"/>
      <c r="I352" s="512"/>
      <c r="J352" s="512"/>
      <c r="K352" s="512"/>
      <c r="L352" s="512"/>
      <c r="M352" s="512"/>
      <c r="N352" s="512"/>
      <c r="O352" s="512"/>
      <c r="P352" s="512"/>
      <c r="Q352" s="512"/>
      <c r="R352" s="512"/>
      <c r="S352" s="512"/>
      <c r="T352" s="512"/>
      <c r="U352" s="512"/>
      <c r="V352" s="512"/>
      <c r="W352" s="512"/>
      <c r="X352" s="512"/>
      <c r="Y352" s="512"/>
      <c r="Z352" s="512"/>
    </row>
    <row r="353">
      <c r="A353" s="512"/>
      <c r="B353" s="512"/>
      <c r="C353" s="512"/>
      <c r="D353" s="512"/>
      <c r="E353" s="512"/>
      <c r="F353" s="512"/>
      <c r="G353" s="512"/>
      <c r="H353" s="512"/>
      <c r="I353" s="512"/>
      <c r="J353" s="512"/>
      <c r="K353" s="512"/>
      <c r="L353" s="512"/>
      <c r="M353" s="512"/>
      <c r="N353" s="512"/>
      <c r="O353" s="512"/>
      <c r="P353" s="512"/>
      <c r="Q353" s="512"/>
      <c r="R353" s="512"/>
      <c r="S353" s="512"/>
      <c r="T353" s="512"/>
      <c r="U353" s="512"/>
      <c r="V353" s="512"/>
      <c r="W353" s="512"/>
      <c r="X353" s="512"/>
      <c r="Y353" s="512"/>
      <c r="Z353" s="512"/>
    </row>
    <row r="354">
      <c r="A354" s="512"/>
      <c r="B354" s="512"/>
      <c r="C354" s="512"/>
      <c r="D354" s="512"/>
      <c r="E354" s="512"/>
      <c r="F354" s="512"/>
      <c r="G354" s="512"/>
      <c r="H354" s="512"/>
      <c r="I354" s="512"/>
      <c r="J354" s="512"/>
      <c r="K354" s="512"/>
      <c r="L354" s="512"/>
      <c r="M354" s="512"/>
      <c r="N354" s="512"/>
      <c r="O354" s="512"/>
      <c r="P354" s="512"/>
      <c r="Q354" s="512"/>
      <c r="R354" s="512"/>
      <c r="S354" s="512"/>
      <c r="T354" s="512"/>
      <c r="U354" s="512"/>
      <c r="V354" s="512"/>
      <c r="W354" s="512"/>
      <c r="X354" s="512"/>
      <c r="Y354" s="512"/>
      <c r="Z354" s="512"/>
    </row>
    <row r="355">
      <c r="A355" s="512"/>
      <c r="B355" s="512"/>
      <c r="C355" s="512"/>
      <c r="D355" s="512"/>
      <c r="E355" s="512"/>
      <c r="F355" s="512"/>
      <c r="G355" s="512"/>
      <c r="H355" s="512"/>
      <c r="I355" s="512"/>
      <c r="J355" s="512"/>
      <c r="K355" s="512"/>
      <c r="L355" s="512"/>
      <c r="M355" s="512"/>
      <c r="N355" s="512"/>
      <c r="O355" s="512"/>
      <c r="P355" s="512"/>
      <c r="Q355" s="512"/>
      <c r="R355" s="512"/>
      <c r="S355" s="512"/>
      <c r="T355" s="512"/>
      <c r="U355" s="512"/>
      <c r="V355" s="512"/>
      <c r="W355" s="512"/>
      <c r="X355" s="512"/>
      <c r="Y355" s="512"/>
      <c r="Z355" s="512"/>
    </row>
    <row r="356">
      <c r="A356" s="512"/>
      <c r="B356" s="512"/>
      <c r="C356" s="512"/>
      <c r="D356" s="512"/>
      <c r="E356" s="512"/>
      <c r="F356" s="512"/>
      <c r="G356" s="512"/>
      <c r="H356" s="512"/>
      <c r="I356" s="512"/>
      <c r="J356" s="512"/>
      <c r="K356" s="512"/>
      <c r="L356" s="512"/>
      <c r="M356" s="512"/>
      <c r="N356" s="512"/>
      <c r="O356" s="512"/>
      <c r="P356" s="512"/>
      <c r="Q356" s="512"/>
      <c r="R356" s="512"/>
      <c r="S356" s="512"/>
      <c r="T356" s="512"/>
      <c r="U356" s="512"/>
      <c r="V356" s="512"/>
      <c r="W356" s="512"/>
      <c r="X356" s="512"/>
      <c r="Y356" s="512"/>
      <c r="Z356" s="512"/>
    </row>
    <row r="357">
      <c r="A357" s="512"/>
      <c r="B357" s="512"/>
      <c r="C357" s="512"/>
      <c r="D357" s="512"/>
      <c r="E357" s="512"/>
      <c r="F357" s="512"/>
      <c r="G357" s="512"/>
      <c r="H357" s="512"/>
      <c r="I357" s="512"/>
      <c r="J357" s="512"/>
      <c r="K357" s="512"/>
      <c r="L357" s="512"/>
      <c r="M357" s="512"/>
      <c r="N357" s="512"/>
      <c r="O357" s="512"/>
      <c r="P357" s="512"/>
      <c r="Q357" s="512"/>
      <c r="R357" s="512"/>
      <c r="S357" s="512"/>
      <c r="T357" s="512"/>
      <c r="U357" s="512"/>
      <c r="V357" s="512"/>
      <c r="W357" s="512"/>
      <c r="X357" s="512"/>
      <c r="Y357" s="512"/>
      <c r="Z357" s="512"/>
    </row>
    <row r="358">
      <c r="A358" s="512"/>
      <c r="B358" s="512"/>
      <c r="C358" s="512"/>
      <c r="D358" s="512"/>
      <c r="E358" s="512"/>
      <c r="F358" s="512"/>
      <c r="G358" s="512"/>
      <c r="H358" s="512"/>
      <c r="I358" s="512"/>
      <c r="J358" s="512"/>
      <c r="K358" s="512"/>
      <c r="L358" s="512"/>
      <c r="M358" s="512"/>
      <c r="N358" s="512"/>
      <c r="O358" s="512"/>
      <c r="P358" s="512"/>
      <c r="Q358" s="512"/>
      <c r="R358" s="512"/>
      <c r="S358" s="512"/>
      <c r="T358" s="512"/>
      <c r="U358" s="512"/>
      <c r="V358" s="512"/>
      <c r="W358" s="512"/>
      <c r="X358" s="512"/>
      <c r="Y358" s="512"/>
      <c r="Z358" s="512"/>
    </row>
    <row r="359">
      <c r="A359" s="512"/>
      <c r="B359" s="512"/>
      <c r="C359" s="512"/>
      <c r="D359" s="512"/>
      <c r="E359" s="512"/>
      <c r="F359" s="512"/>
      <c r="G359" s="512"/>
      <c r="H359" s="512"/>
      <c r="I359" s="512"/>
      <c r="J359" s="512"/>
      <c r="K359" s="512"/>
      <c r="L359" s="512"/>
      <c r="M359" s="512"/>
      <c r="N359" s="512"/>
      <c r="O359" s="512"/>
      <c r="P359" s="512"/>
      <c r="Q359" s="512"/>
      <c r="R359" s="512"/>
      <c r="S359" s="512"/>
      <c r="T359" s="512"/>
      <c r="U359" s="512"/>
      <c r="V359" s="512"/>
      <c r="W359" s="512"/>
      <c r="X359" s="512"/>
      <c r="Y359" s="512"/>
      <c r="Z359" s="512"/>
    </row>
    <row r="360">
      <c r="A360" s="512"/>
      <c r="B360" s="512"/>
      <c r="C360" s="512"/>
      <c r="D360" s="512"/>
      <c r="E360" s="512"/>
      <c r="F360" s="512"/>
      <c r="G360" s="512"/>
      <c r="H360" s="512"/>
      <c r="I360" s="512"/>
      <c r="J360" s="512"/>
      <c r="K360" s="512"/>
      <c r="L360" s="512"/>
      <c r="M360" s="512"/>
      <c r="N360" s="512"/>
      <c r="O360" s="512"/>
      <c r="P360" s="512"/>
      <c r="Q360" s="512"/>
      <c r="R360" s="512"/>
      <c r="S360" s="512"/>
      <c r="T360" s="512"/>
      <c r="U360" s="512"/>
      <c r="V360" s="512"/>
      <c r="W360" s="512"/>
      <c r="X360" s="512"/>
      <c r="Y360" s="512"/>
      <c r="Z360" s="512"/>
    </row>
    <row r="361">
      <c r="A361" s="512"/>
      <c r="B361" s="512"/>
      <c r="C361" s="512"/>
      <c r="D361" s="512"/>
      <c r="E361" s="512"/>
      <c r="F361" s="512"/>
      <c r="G361" s="512"/>
      <c r="H361" s="512"/>
      <c r="I361" s="512"/>
      <c r="J361" s="512"/>
      <c r="K361" s="512"/>
      <c r="L361" s="512"/>
      <c r="M361" s="512"/>
      <c r="N361" s="512"/>
      <c r="O361" s="512"/>
      <c r="P361" s="512"/>
      <c r="Q361" s="512"/>
      <c r="R361" s="512"/>
      <c r="S361" s="512"/>
      <c r="T361" s="512"/>
      <c r="U361" s="512"/>
      <c r="V361" s="512"/>
      <c r="W361" s="512"/>
      <c r="X361" s="512"/>
      <c r="Y361" s="512"/>
      <c r="Z361" s="512"/>
    </row>
    <row r="362">
      <c r="A362" s="512"/>
      <c r="B362" s="512"/>
      <c r="C362" s="512"/>
      <c r="D362" s="512"/>
      <c r="E362" s="512"/>
      <c r="F362" s="512"/>
      <c r="G362" s="512"/>
      <c r="H362" s="512"/>
      <c r="I362" s="512"/>
      <c r="J362" s="512"/>
      <c r="K362" s="512"/>
      <c r="L362" s="512"/>
      <c r="M362" s="512"/>
      <c r="N362" s="512"/>
      <c r="O362" s="512"/>
      <c r="P362" s="512"/>
      <c r="Q362" s="512"/>
      <c r="R362" s="512"/>
      <c r="S362" s="512"/>
      <c r="T362" s="512"/>
      <c r="U362" s="512"/>
      <c r="V362" s="512"/>
      <c r="W362" s="512"/>
      <c r="X362" s="512"/>
      <c r="Y362" s="512"/>
      <c r="Z362" s="512"/>
    </row>
    <row r="363">
      <c r="A363" s="512"/>
      <c r="B363" s="512"/>
      <c r="C363" s="512"/>
      <c r="D363" s="512"/>
      <c r="E363" s="512"/>
      <c r="F363" s="512"/>
      <c r="G363" s="512"/>
      <c r="H363" s="512"/>
      <c r="I363" s="512"/>
      <c r="J363" s="512"/>
      <c r="K363" s="512"/>
      <c r="L363" s="512"/>
      <c r="M363" s="512"/>
      <c r="N363" s="512"/>
      <c r="O363" s="512"/>
      <c r="P363" s="512"/>
      <c r="Q363" s="512"/>
      <c r="R363" s="512"/>
      <c r="S363" s="512"/>
      <c r="T363" s="512"/>
      <c r="U363" s="512"/>
      <c r="V363" s="512"/>
      <c r="W363" s="512"/>
      <c r="X363" s="512"/>
      <c r="Y363" s="512"/>
      <c r="Z363" s="512"/>
    </row>
    <row r="364">
      <c r="A364" s="512"/>
      <c r="B364" s="512"/>
      <c r="C364" s="512"/>
      <c r="D364" s="512"/>
      <c r="E364" s="512"/>
      <c r="F364" s="512"/>
      <c r="G364" s="512"/>
      <c r="H364" s="512"/>
      <c r="I364" s="512"/>
      <c r="J364" s="512"/>
      <c r="K364" s="512"/>
      <c r="L364" s="512"/>
      <c r="M364" s="512"/>
      <c r="N364" s="512"/>
      <c r="O364" s="512"/>
      <c r="P364" s="512"/>
      <c r="Q364" s="512"/>
      <c r="R364" s="512"/>
      <c r="S364" s="512"/>
      <c r="T364" s="512"/>
      <c r="U364" s="512"/>
      <c r="V364" s="512"/>
      <c r="W364" s="512"/>
      <c r="X364" s="512"/>
      <c r="Y364" s="512"/>
      <c r="Z364" s="512"/>
    </row>
    <row r="365">
      <c r="A365" s="512"/>
      <c r="B365" s="512"/>
      <c r="C365" s="512"/>
      <c r="D365" s="512"/>
      <c r="E365" s="512"/>
      <c r="F365" s="512"/>
      <c r="G365" s="512"/>
      <c r="H365" s="512"/>
      <c r="I365" s="512"/>
      <c r="J365" s="512"/>
      <c r="K365" s="512"/>
      <c r="L365" s="512"/>
      <c r="M365" s="512"/>
      <c r="N365" s="512"/>
      <c r="O365" s="512"/>
      <c r="P365" s="512"/>
      <c r="Q365" s="512"/>
      <c r="R365" s="512"/>
      <c r="S365" s="512"/>
      <c r="T365" s="512"/>
      <c r="U365" s="512"/>
      <c r="V365" s="512"/>
      <c r="W365" s="512"/>
      <c r="X365" s="512"/>
      <c r="Y365" s="512"/>
      <c r="Z365" s="512"/>
    </row>
    <row r="366">
      <c r="A366" s="512"/>
      <c r="B366" s="512"/>
      <c r="C366" s="512"/>
      <c r="D366" s="512"/>
      <c r="E366" s="512"/>
      <c r="F366" s="512"/>
      <c r="G366" s="512"/>
      <c r="H366" s="512"/>
      <c r="I366" s="512"/>
      <c r="J366" s="512"/>
      <c r="K366" s="512"/>
      <c r="L366" s="512"/>
      <c r="M366" s="512"/>
      <c r="N366" s="512"/>
      <c r="O366" s="512"/>
      <c r="P366" s="512"/>
      <c r="Q366" s="512"/>
      <c r="R366" s="512"/>
      <c r="S366" s="512"/>
      <c r="T366" s="512"/>
      <c r="U366" s="512"/>
      <c r="V366" s="512"/>
      <c r="W366" s="512"/>
      <c r="X366" s="512"/>
      <c r="Y366" s="512"/>
      <c r="Z366" s="512"/>
    </row>
    <row r="367">
      <c r="A367" s="512"/>
      <c r="B367" s="512"/>
      <c r="C367" s="512"/>
      <c r="D367" s="512"/>
      <c r="E367" s="512"/>
      <c r="F367" s="512"/>
      <c r="G367" s="512"/>
      <c r="H367" s="512"/>
      <c r="I367" s="512"/>
      <c r="J367" s="512"/>
      <c r="K367" s="512"/>
      <c r="L367" s="512"/>
      <c r="M367" s="512"/>
      <c r="N367" s="512"/>
      <c r="O367" s="512"/>
      <c r="P367" s="512"/>
      <c r="Q367" s="512"/>
      <c r="R367" s="512"/>
      <c r="S367" s="512"/>
      <c r="T367" s="512"/>
      <c r="U367" s="512"/>
      <c r="V367" s="512"/>
      <c r="W367" s="512"/>
      <c r="X367" s="512"/>
      <c r="Y367" s="512"/>
      <c r="Z367" s="512"/>
    </row>
    <row r="368">
      <c r="A368" s="512"/>
      <c r="B368" s="512"/>
      <c r="C368" s="512"/>
      <c r="D368" s="512"/>
      <c r="E368" s="512"/>
      <c r="F368" s="512"/>
      <c r="G368" s="512"/>
      <c r="H368" s="512"/>
      <c r="I368" s="512"/>
      <c r="J368" s="512"/>
      <c r="K368" s="512"/>
      <c r="L368" s="512"/>
      <c r="M368" s="512"/>
      <c r="N368" s="512"/>
      <c r="O368" s="512"/>
      <c r="P368" s="512"/>
      <c r="Q368" s="512"/>
      <c r="R368" s="512"/>
      <c r="S368" s="512"/>
      <c r="T368" s="512"/>
      <c r="U368" s="512"/>
      <c r="V368" s="512"/>
      <c r="W368" s="512"/>
      <c r="X368" s="512"/>
      <c r="Y368" s="512"/>
      <c r="Z368" s="512"/>
    </row>
    <row r="369">
      <c r="A369" s="512"/>
      <c r="B369" s="512"/>
      <c r="C369" s="512"/>
      <c r="D369" s="512"/>
      <c r="E369" s="512"/>
      <c r="F369" s="512"/>
      <c r="G369" s="512"/>
      <c r="H369" s="512"/>
      <c r="I369" s="512"/>
      <c r="J369" s="512"/>
      <c r="K369" s="512"/>
      <c r="L369" s="512"/>
      <c r="M369" s="512"/>
      <c r="N369" s="512"/>
      <c r="O369" s="512"/>
      <c r="P369" s="512"/>
      <c r="Q369" s="512"/>
      <c r="R369" s="512"/>
      <c r="S369" s="512"/>
      <c r="T369" s="512"/>
      <c r="U369" s="512"/>
      <c r="V369" s="512"/>
      <c r="W369" s="512"/>
      <c r="X369" s="512"/>
      <c r="Y369" s="512"/>
      <c r="Z369" s="512"/>
    </row>
    <row r="370">
      <c r="A370" s="512"/>
      <c r="B370" s="512"/>
      <c r="C370" s="512"/>
      <c r="D370" s="512"/>
      <c r="E370" s="512"/>
      <c r="F370" s="512"/>
      <c r="G370" s="512"/>
      <c r="H370" s="512"/>
      <c r="I370" s="512"/>
      <c r="J370" s="512"/>
      <c r="K370" s="512"/>
      <c r="L370" s="512"/>
      <c r="M370" s="512"/>
      <c r="N370" s="512"/>
      <c r="O370" s="512"/>
      <c r="P370" s="512"/>
      <c r="Q370" s="512"/>
      <c r="R370" s="512"/>
      <c r="S370" s="512"/>
      <c r="T370" s="512"/>
      <c r="U370" s="512"/>
      <c r="V370" s="512"/>
      <c r="W370" s="512"/>
      <c r="X370" s="512"/>
      <c r="Y370" s="512"/>
      <c r="Z370" s="512"/>
    </row>
    <row r="371">
      <c r="A371" s="512"/>
      <c r="B371" s="512"/>
      <c r="C371" s="512"/>
      <c r="D371" s="512"/>
      <c r="E371" s="512"/>
      <c r="F371" s="512"/>
      <c r="G371" s="512"/>
      <c r="H371" s="512"/>
      <c r="I371" s="512"/>
      <c r="J371" s="512"/>
      <c r="K371" s="512"/>
      <c r="L371" s="512"/>
      <c r="M371" s="512"/>
      <c r="N371" s="512"/>
      <c r="O371" s="512"/>
      <c r="P371" s="512"/>
      <c r="Q371" s="512"/>
      <c r="R371" s="512"/>
      <c r="S371" s="512"/>
      <c r="T371" s="512"/>
      <c r="U371" s="512"/>
      <c r="V371" s="512"/>
      <c r="W371" s="512"/>
      <c r="X371" s="512"/>
      <c r="Y371" s="512"/>
      <c r="Z371" s="512"/>
    </row>
    <row r="372">
      <c r="A372" s="512"/>
      <c r="B372" s="512"/>
      <c r="C372" s="512"/>
      <c r="D372" s="512"/>
      <c r="E372" s="512"/>
      <c r="F372" s="512"/>
      <c r="G372" s="512"/>
      <c r="H372" s="512"/>
      <c r="I372" s="512"/>
      <c r="J372" s="512"/>
      <c r="K372" s="512"/>
      <c r="L372" s="512"/>
      <c r="M372" s="512"/>
      <c r="N372" s="512"/>
      <c r="O372" s="512"/>
      <c r="P372" s="512"/>
      <c r="Q372" s="512"/>
      <c r="R372" s="512"/>
      <c r="S372" s="512"/>
      <c r="T372" s="512"/>
      <c r="U372" s="512"/>
      <c r="V372" s="512"/>
      <c r="W372" s="512"/>
      <c r="X372" s="512"/>
      <c r="Y372" s="512"/>
      <c r="Z372" s="512"/>
    </row>
    <row r="373">
      <c r="A373" s="512"/>
      <c r="B373" s="512"/>
      <c r="C373" s="512"/>
      <c r="D373" s="512"/>
      <c r="E373" s="512"/>
      <c r="F373" s="512"/>
      <c r="G373" s="512"/>
      <c r="H373" s="512"/>
      <c r="I373" s="512"/>
      <c r="J373" s="512"/>
      <c r="K373" s="512"/>
      <c r="L373" s="512"/>
      <c r="M373" s="512"/>
      <c r="N373" s="512"/>
      <c r="O373" s="512"/>
      <c r="P373" s="512"/>
      <c r="Q373" s="512"/>
      <c r="R373" s="512"/>
      <c r="S373" s="512"/>
      <c r="T373" s="512"/>
      <c r="U373" s="512"/>
      <c r="V373" s="512"/>
      <c r="W373" s="512"/>
      <c r="X373" s="512"/>
      <c r="Y373" s="512"/>
      <c r="Z373" s="512"/>
    </row>
    <row r="374">
      <c r="A374" s="512"/>
      <c r="B374" s="512"/>
      <c r="C374" s="512"/>
      <c r="D374" s="512"/>
      <c r="E374" s="512"/>
      <c r="F374" s="512"/>
      <c r="G374" s="512"/>
      <c r="H374" s="512"/>
      <c r="I374" s="512"/>
      <c r="J374" s="512"/>
      <c r="K374" s="512"/>
      <c r="L374" s="512"/>
      <c r="M374" s="512"/>
      <c r="N374" s="512"/>
      <c r="O374" s="512"/>
      <c r="P374" s="512"/>
      <c r="Q374" s="512"/>
      <c r="R374" s="512"/>
      <c r="S374" s="512"/>
      <c r="T374" s="512"/>
      <c r="U374" s="512"/>
      <c r="V374" s="512"/>
      <c r="W374" s="512"/>
      <c r="X374" s="512"/>
      <c r="Y374" s="512"/>
      <c r="Z374" s="512"/>
    </row>
    <row r="375">
      <c r="A375" s="512"/>
      <c r="B375" s="512"/>
      <c r="C375" s="512"/>
      <c r="D375" s="512"/>
      <c r="E375" s="512"/>
      <c r="F375" s="512"/>
      <c r="G375" s="512"/>
      <c r="H375" s="512"/>
      <c r="I375" s="512"/>
      <c r="J375" s="512"/>
      <c r="K375" s="512"/>
      <c r="L375" s="512"/>
      <c r="M375" s="512"/>
      <c r="N375" s="512"/>
      <c r="O375" s="512"/>
      <c r="P375" s="512"/>
      <c r="Q375" s="512"/>
      <c r="R375" s="512"/>
      <c r="S375" s="512"/>
      <c r="T375" s="512"/>
      <c r="U375" s="512"/>
      <c r="V375" s="512"/>
      <c r="W375" s="512"/>
      <c r="X375" s="512"/>
      <c r="Y375" s="512"/>
      <c r="Z375" s="512"/>
    </row>
    <row r="376">
      <c r="A376" s="512"/>
      <c r="B376" s="512"/>
      <c r="C376" s="512"/>
      <c r="D376" s="512"/>
      <c r="E376" s="512"/>
      <c r="F376" s="512"/>
      <c r="G376" s="512"/>
      <c r="H376" s="512"/>
      <c r="I376" s="512"/>
      <c r="J376" s="512"/>
      <c r="K376" s="512"/>
      <c r="L376" s="512"/>
      <c r="M376" s="512"/>
      <c r="N376" s="512"/>
      <c r="O376" s="512"/>
      <c r="P376" s="512"/>
      <c r="Q376" s="512"/>
      <c r="R376" s="512"/>
      <c r="S376" s="512"/>
      <c r="T376" s="512"/>
      <c r="U376" s="512"/>
      <c r="V376" s="512"/>
      <c r="W376" s="512"/>
      <c r="X376" s="512"/>
      <c r="Y376" s="512"/>
      <c r="Z376" s="512"/>
    </row>
    <row r="377">
      <c r="A377" s="512"/>
      <c r="B377" s="512"/>
      <c r="C377" s="512"/>
      <c r="D377" s="512"/>
      <c r="E377" s="512"/>
      <c r="F377" s="512"/>
      <c r="G377" s="512"/>
      <c r="H377" s="512"/>
      <c r="I377" s="512"/>
      <c r="J377" s="512"/>
      <c r="K377" s="512"/>
      <c r="L377" s="512"/>
      <c r="M377" s="512"/>
      <c r="N377" s="512"/>
      <c r="O377" s="512"/>
      <c r="P377" s="512"/>
      <c r="Q377" s="512"/>
      <c r="R377" s="512"/>
      <c r="S377" s="512"/>
      <c r="T377" s="512"/>
      <c r="U377" s="512"/>
      <c r="V377" s="512"/>
      <c r="W377" s="512"/>
      <c r="X377" s="512"/>
      <c r="Y377" s="512"/>
      <c r="Z377" s="512"/>
    </row>
    <row r="378">
      <c r="A378" s="512"/>
      <c r="B378" s="512"/>
      <c r="C378" s="512"/>
      <c r="D378" s="512"/>
      <c r="E378" s="512"/>
      <c r="F378" s="512"/>
      <c r="G378" s="512"/>
      <c r="H378" s="512"/>
      <c r="I378" s="512"/>
      <c r="J378" s="512"/>
      <c r="K378" s="512"/>
      <c r="L378" s="512"/>
      <c r="M378" s="512"/>
      <c r="N378" s="512"/>
      <c r="O378" s="512"/>
      <c r="P378" s="512"/>
      <c r="Q378" s="512"/>
      <c r="R378" s="512"/>
      <c r="S378" s="512"/>
      <c r="T378" s="512"/>
      <c r="U378" s="512"/>
      <c r="V378" s="512"/>
      <c r="W378" s="512"/>
      <c r="X378" s="512"/>
      <c r="Y378" s="512"/>
      <c r="Z378" s="512"/>
    </row>
    <row r="379">
      <c r="A379" s="512"/>
      <c r="B379" s="512"/>
      <c r="C379" s="512"/>
      <c r="D379" s="512"/>
      <c r="E379" s="512"/>
      <c r="F379" s="512"/>
      <c r="G379" s="512"/>
      <c r="H379" s="512"/>
      <c r="I379" s="512"/>
      <c r="J379" s="512"/>
      <c r="K379" s="512"/>
      <c r="L379" s="512"/>
      <c r="M379" s="512"/>
      <c r="N379" s="512"/>
      <c r="O379" s="512"/>
      <c r="P379" s="512"/>
      <c r="Q379" s="512"/>
      <c r="R379" s="512"/>
      <c r="S379" s="512"/>
      <c r="T379" s="512"/>
      <c r="U379" s="512"/>
      <c r="V379" s="512"/>
      <c r="W379" s="512"/>
      <c r="X379" s="512"/>
      <c r="Y379" s="512"/>
      <c r="Z379" s="512"/>
    </row>
    <row r="380">
      <c r="A380" s="512"/>
      <c r="B380" s="512"/>
      <c r="C380" s="512"/>
      <c r="D380" s="512"/>
      <c r="E380" s="512"/>
      <c r="F380" s="512"/>
      <c r="G380" s="512"/>
      <c r="H380" s="512"/>
      <c r="I380" s="512"/>
      <c r="J380" s="512"/>
      <c r="K380" s="512"/>
      <c r="L380" s="512"/>
      <c r="M380" s="512"/>
      <c r="N380" s="512"/>
      <c r="O380" s="512"/>
      <c r="P380" s="512"/>
      <c r="Q380" s="512"/>
      <c r="R380" s="512"/>
      <c r="S380" s="512"/>
      <c r="T380" s="512"/>
      <c r="U380" s="512"/>
      <c r="V380" s="512"/>
      <c r="W380" s="512"/>
      <c r="X380" s="512"/>
      <c r="Y380" s="512"/>
      <c r="Z380" s="512"/>
    </row>
    <row r="381">
      <c r="A381" s="512"/>
      <c r="B381" s="512"/>
      <c r="C381" s="512"/>
      <c r="D381" s="512"/>
      <c r="E381" s="512"/>
      <c r="F381" s="512"/>
      <c r="G381" s="512"/>
      <c r="H381" s="512"/>
      <c r="I381" s="512"/>
      <c r="J381" s="512"/>
      <c r="K381" s="512"/>
      <c r="L381" s="512"/>
      <c r="M381" s="512"/>
      <c r="N381" s="512"/>
      <c r="O381" s="512"/>
      <c r="P381" s="512"/>
      <c r="Q381" s="512"/>
      <c r="R381" s="512"/>
      <c r="S381" s="512"/>
      <c r="T381" s="512"/>
      <c r="U381" s="512"/>
      <c r="V381" s="512"/>
      <c r="W381" s="512"/>
      <c r="X381" s="512"/>
      <c r="Y381" s="512"/>
      <c r="Z381" s="512"/>
    </row>
    <row r="382">
      <c r="A382" s="512"/>
      <c r="B382" s="512"/>
      <c r="C382" s="512"/>
      <c r="D382" s="512"/>
      <c r="E382" s="512"/>
      <c r="F382" s="512"/>
      <c r="G382" s="512"/>
      <c r="H382" s="512"/>
      <c r="I382" s="512"/>
      <c r="J382" s="512"/>
      <c r="K382" s="512"/>
      <c r="L382" s="512"/>
      <c r="M382" s="512"/>
      <c r="N382" s="512"/>
      <c r="O382" s="512"/>
      <c r="P382" s="512"/>
      <c r="Q382" s="512"/>
      <c r="R382" s="512"/>
      <c r="S382" s="512"/>
      <c r="T382" s="512"/>
      <c r="U382" s="512"/>
      <c r="V382" s="512"/>
      <c r="W382" s="512"/>
      <c r="X382" s="512"/>
      <c r="Y382" s="512"/>
      <c r="Z382" s="512"/>
    </row>
    <row r="383">
      <c r="A383" s="512"/>
      <c r="B383" s="512"/>
      <c r="C383" s="512"/>
      <c r="D383" s="512"/>
      <c r="E383" s="512"/>
      <c r="F383" s="512"/>
      <c r="G383" s="512"/>
      <c r="H383" s="512"/>
      <c r="I383" s="512"/>
      <c r="J383" s="512"/>
      <c r="K383" s="512"/>
      <c r="L383" s="512"/>
      <c r="M383" s="512"/>
      <c r="N383" s="512"/>
      <c r="O383" s="512"/>
      <c r="P383" s="512"/>
      <c r="Q383" s="512"/>
      <c r="R383" s="512"/>
      <c r="S383" s="512"/>
      <c r="T383" s="512"/>
      <c r="U383" s="512"/>
      <c r="V383" s="512"/>
      <c r="W383" s="512"/>
      <c r="X383" s="512"/>
      <c r="Y383" s="512"/>
      <c r="Z383" s="512"/>
    </row>
    <row r="384">
      <c r="A384" s="512"/>
      <c r="B384" s="512"/>
      <c r="C384" s="512"/>
      <c r="D384" s="512"/>
      <c r="E384" s="512"/>
      <c r="F384" s="512"/>
      <c r="G384" s="512"/>
      <c r="H384" s="512"/>
      <c r="I384" s="512"/>
      <c r="J384" s="512"/>
      <c r="K384" s="512"/>
      <c r="L384" s="512"/>
      <c r="M384" s="512"/>
      <c r="N384" s="512"/>
      <c r="O384" s="512"/>
      <c r="P384" s="512"/>
      <c r="Q384" s="512"/>
      <c r="R384" s="512"/>
      <c r="S384" s="512"/>
      <c r="T384" s="512"/>
      <c r="U384" s="512"/>
      <c r="V384" s="512"/>
      <c r="W384" s="512"/>
      <c r="X384" s="512"/>
      <c r="Y384" s="512"/>
      <c r="Z384" s="512"/>
    </row>
    <row r="385">
      <c r="A385" s="512"/>
      <c r="B385" s="512"/>
      <c r="C385" s="512"/>
      <c r="D385" s="512"/>
      <c r="E385" s="512"/>
      <c r="F385" s="512"/>
      <c r="G385" s="512"/>
      <c r="H385" s="512"/>
      <c r="I385" s="512"/>
      <c r="J385" s="512"/>
      <c r="K385" s="512"/>
      <c r="L385" s="512"/>
      <c r="M385" s="512"/>
      <c r="N385" s="512"/>
      <c r="O385" s="512"/>
      <c r="P385" s="512"/>
      <c r="Q385" s="512"/>
      <c r="R385" s="512"/>
      <c r="S385" s="512"/>
      <c r="T385" s="512"/>
      <c r="U385" s="512"/>
      <c r="V385" s="512"/>
      <c r="W385" s="512"/>
      <c r="X385" s="512"/>
      <c r="Y385" s="512"/>
      <c r="Z385" s="512"/>
    </row>
    <row r="386">
      <c r="A386" s="512"/>
      <c r="B386" s="512"/>
      <c r="C386" s="512"/>
      <c r="D386" s="512"/>
      <c r="E386" s="512"/>
      <c r="F386" s="512"/>
      <c r="G386" s="512"/>
      <c r="H386" s="512"/>
      <c r="I386" s="512"/>
      <c r="J386" s="512"/>
      <c r="K386" s="512"/>
      <c r="L386" s="512"/>
      <c r="M386" s="512"/>
      <c r="N386" s="512"/>
      <c r="O386" s="512"/>
      <c r="P386" s="512"/>
      <c r="Q386" s="512"/>
      <c r="R386" s="512"/>
      <c r="S386" s="512"/>
      <c r="T386" s="512"/>
      <c r="U386" s="512"/>
      <c r="V386" s="512"/>
      <c r="W386" s="512"/>
      <c r="X386" s="512"/>
      <c r="Y386" s="512"/>
      <c r="Z386" s="512"/>
    </row>
    <row r="387">
      <c r="A387" s="512"/>
      <c r="B387" s="512"/>
      <c r="C387" s="512"/>
      <c r="D387" s="512"/>
      <c r="E387" s="512"/>
      <c r="F387" s="512"/>
      <c r="G387" s="512"/>
      <c r="H387" s="512"/>
      <c r="I387" s="512"/>
      <c r="J387" s="512"/>
      <c r="K387" s="512"/>
      <c r="L387" s="512"/>
      <c r="M387" s="512"/>
      <c r="N387" s="512"/>
      <c r="O387" s="512"/>
      <c r="P387" s="512"/>
      <c r="Q387" s="512"/>
      <c r="R387" s="512"/>
      <c r="S387" s="512"/>
      <c r="T387" s="512"/>
      <c r="U387" s="512"/>
      <c r="V387" s="512"/>
      <c r="W387" s="512"/>
      <c r="X387" s="512"/>
      <c r="Y387" s="512"/>
      <c r="Z387" s="512"/>
    </row>
    <row r="388">
      <c r="A388" s="512"/>
      <c r="B388" s="512"/>
      <c r="C388" s="512"/>
      <c r="D388" s="512"/>
      <c r="E388" s="512"/>
      <c r="F388" s="512"/>
      <c r="G388" s="512"/>
      <c r="H388" s="512"/>
      <c r="I388" s="512"/>
      <c r="J388" s="512"/>
      <c r="K388" s="512"/>
      <c r="L388" s="512"/>
      <c r="M388" s="512"/>
      <c r="N388" s="512"/>
      <c r="O388" s="512"/>
      <c r="P388" s="512"/>
      <c r="Q388" s="512"/>
      <c r="R388" s="512"/>
      <c r="S388" s="512"/>
      <c r="T388" s="512"/>
      <c r="U388" s="512"/>
      <c r="V388" s="512"/>
      <c r="W388" s="512"/>
      <c r="X388" s="512"/>
      <c r="Y388" s="512"/>
      <c r="Z388" s="512"/>
    </row>
    <row r="389">
      <c r="A389" s="512"/>
      <c r="B389" s="512"/>
      <c r="C389" s="512"/>
      <c r="D389" s="512"/>
      <c r="E389" s="512"/>
      <c r="F389" s="512"/>
      <c r="G389" s="512"/>
      <c r="H389" s="512"/>
      <c r="I389" s="512"/>
      <c r="J389" s="512"/>
      <c r="K389" s="512"/>
      <c r="L389" s="512"/>
      <c r="M389" s="512"/>
      <c r="N389" s="512"/>
      <c r="O389" s="512"/>
      <c r="P389" s="512"/>
      <c r="Q389" s="512"/>
      <c r="R389" s="512"/>
      <c r="S389" s="512"/>
      <c r="T389" s="512"/>
      <c r="U389" s="512"/>
      <c r="V389" s="512"/>
      <c r="W389" s="512"/>
      <c r="X389" s="512"/>
      <c r="Y389" s="512"/>
      <c r="Z389" s="512"/>
    </row>
    <row r="390">
      <c r="A390" s="512"/>
      <c r="B390" s="512"/>
      <c r="C390" s="512"/>
      <c r="D390" s="512"/>
      <c r="E390" s="512"/>
      <c r="F390" s="512"/>
      <c r="G390" s="512"/>
      <c r="H390" s="512"/>
      <c r="I390" s="512"/>
      <c r="J390" s="512"/>
      <c r="K390" s="512"/>
      <c r="L390" s="512"/>
      <c r="M390" s="512"/>
      <c r="N390" s="512"/>
      <c r="O390" s="512"/>
      <c r="P390" s="512"/>
      <c r="Q390" s="512"/>
      <c r="R390" s="512"/>
      <c r="S390" s="512"/>
      <c r="T390" s="512"/>
      <c r="U390" s="512"/>
      <c r="V390" s="512"/>
      <c r="W390" s="512"/>
      <c r="X390" s="512"/>
      <c r="Y390" s="512"/>
      <c r="Z390" s="512"/>
    </row>
    <row r="391">
      <c r="A391" s="512"/>
      <c r="B391" s="512"/>
      <c r="C391" s="512"/>
      <c r="D391" s="512"/>
      <c r="E391" s="512"/>
      <c r="F391" s="512"/>
      <c r="G391" s="512"/>
      <c r="H391" s="512"/>
      <c r="I391" s="512"/>
      <c r="J391" s="512"/>
      <c r="K391" s="512"/>
      <c r="L391" s="512"/>
      <c r="M391" s="512"/>
      <c r="N391" s="512"/>
      <c r="O391" s="512"/>
      <c r="P391" s="512"/>
      <c r="Q391" s="512"/>
      <c r="R391" s="512"/>
      <c r="S391" s="512"/>
      <c r="T391" s="512"/>
      <c r="U391" s="512"/>
      <c r="V391" s="512"/>
      <c r="W391" s="512"/>
      <c r="X391" s="512"/>
      <c r="Y391" s="512"/>
      <c r="Z391" s="512"/>
    </row>
    <row r="392">
      <c r="A392" s="512"/>
      <c r="B392" s="512"/>
      <c r="C392" s="512"/>
      <c r="D392" s="512"/>
      <c r="E392" s="512"/>
      <c r="F392" s="512"/>
      <c r="G392" s="512"/>
      <c r="H392" s="512"/>
      <c r="I392" s="512"/>
      <c r="J392" s="512"/>
      <c r="K392" s="512"/>
      <c r="L392" s="512"/>
      <c r="M392" s="512"/>
      <c r="N392" s="512"/>
      <c r="O392" s="512"/>
      <c r="P392" s="512"/>
      <c r="Q392" s="512"/>
      <c r="R392" s="512"/>
      <c r="S392" s="512"/>
      <c r="T392" s="512"/>
      <c r="U392" s="512"/>
      <c r="V392" s="512"/>
      <c r="W392" s="512"/>
      <c r="X392" s="512"/>
      <c r="Y392" s="512"/>
      <c r="Z392" s="512"/>
    </row>
    <row r="393">
      <c r="A393" s="512"/>
      <c r="B393" s="512"/>
      <c r="C393" s="512"/>
      <c r="D393" s="512"/>
      <c r="E393" s="512"/>
      <c r="F393" s="512"/>
      <c r="G393" s="512"/>
      <c r="H393" s="512"/>
      <c r="I393" s="512"/>
      <c r="J393" s="512"/>
      <c r="K393" s="512"/>
      <c r="L393" s="512"/>
      <c r="M393" s="512"/>
      <c r="N393" s="512"/>
      <c r="O393" s="512"/>
      <c r="P393" s="512"/>
      <c r="Q393" s="512"/>
      <c r="R393" s="512"/>
      <c r="S393" s="512"/>
      <c r="T393" s="512"/>
      <c r="U393" s="512"/>
      <c r="V393" s="512"/>
      <c r="W393" s="512"/>
      <c r="X393" s="512"/>
      <c r="Y393" s="512"/>
      <c r="Z393" s="512"/>
    </row>
    <row r="394">
      <c r="A394" s="512"/>
      <c r="B394" s="512"/>
      <c r="C394" s="512"/>
      <c r="D394" s="512"/>
      <c r="E394" s="512"/>
      <c r="F394" s="512"/>
      <c r="G394" s="512"/>
      <c r="H394" s="512"/>
      <c r="I394" s="512"/>
      <c r="J394" s="512"/>
      <c r="K394" s="512"/>
      <c r="L394" s="512"/>
      <c r="M394" s="512"/>
      <c r="N394" s="512"/>
      <c r="O394" s="512"/>
      <c r="P394" s="512"/>
      <c r="Q394" s="512"/>
      <c r="R394" s="512"/>
      <c r="S394" s="512"/>
      <c r="T394" s="512"/>
      <c r="U394" s="512"/>
      <c r="V394" s="512"/>
      <c r="W394" s="512"/>
      <c r="X394" s="512"/>
      <c r="Y394" s="512"/>
      <c r="Z394" s="512"/>
    </row>
    <row r="395">
      <c r="A395" s="512"/>
      <c r="B395" s="512"/>
      <c r="C395" s="512"/>
      <c r="D395" s="512"/>
      <c r="E395" s="512"/>
      <c r="F395" s="512"/>
      <c r="G395" s="512"/>
      <c r="H395" s="512"/>
      <c r="I395" s="512"/>
      <c r="J395" s="512"/>
      <c r="K395" s="512"/>
      <c r="L395" s="512"/>
      <c r="M395" s="512"/>
      <c r="N395" s="512"/>
      <c r="O395" s="512"/>
      <c r="P395" s="512"/>
      <c r="Q395" s="512"/>
      <c r="R395" s="512"/>
      <c r="S395" s="512"/>
      <c r="T395" s="512"/>
      <c r="U395" s="512"/>
      <c r="V395" s="512"/>
      <c r="W395" s="512"/>
      <c r="X395" s="512"/>
      <c r="Y395" s="512"/>
      <c r="Z395" s="512"/>
    </row>
    <row r="396">
      <c r="A396" s="512"/>
      <c r="B396" s="512"/>
      <c r="C396" s="512"/>
      <c r="D396" s="512"/>
      <c r="E396" s="512"/>
      <c r="F396" s="512"/>
      <c r="G396" s="512"/>
      <c r="H396" s="512"/>
      <c r="I396" s="512"/>
      <c r="J396" s="512"/>
      <c r="K396" s="512"/>
      <c r="L396" s="512"/>
      <c r="M396" s="512"/>
      <c r="N396" s="512"/>
      <c r="O396" s="512"/>
      <c r="P396" s="512"/>
      <c r="Q396" s="512"/>
      <c r="R396" s="512"/>
      <c r="S396" s="512"/>
      <c r="T396" s="512"/>
      <c r="U396" s="512"/>
      <c r="V396" s="512"/>
      <c r="W396" s="512"/>
      <c r="X396" s="512"/>
      <c r="Y396" s="512"/>
      <c r="Z396" s="512"/>
    </row>
    <row r="397">
      <c r="A397" s="512"/>
      <c r="B397" s="512"/>
      <c r="C397" s="512"/>
      <c r="D397" s="512"/>
      <c r="E397" s="512"/>
      <c r="F397" s="512"/>
      <c r="G397" s="512"/>
      <c r="H397" s="512"/>
      <c r="I397" s="512"/>
      <c r="J397" s="512"/>
      <c r="K397" s="512"/>
      <c r="L397" s="512"/>
      <c r="M397" s="512"/>
      <c r="N397" s="512"/>
      <c r="O397" s="512"/>
      <c r="P397" s="512"/>
      <c r="Q397" s="512"/>
      <c r="R397" s="512"/>
      <c r="S397" s="512"/>
      <c r="T397" s="512"/>
      <c r="U397" s="512"/>
      <c r="V397" s="512"/>
      <c r="W397" s="512"/>
      <c r="X397" s="512"/>
      <c r="Y397" s="512"/>
      <c r="Z397" s="512"/>
    </row>
    <row r="398">
      <c r="A398" s="512"/>
      <c r="B398" s="512"/>
      <c r="C398" s="512"/>
      <c r="D398" s="512"/>
      <c r="E398" s="512"/>
      <c r="F398" s="512"/>
      <c r="G398" s="512"/>
      <c r="H398" s="512"/>
      <c r="I398" s="512"/>
      <c r="J398" s="512"/>
      <c r="K398" s="512"/>
      <c r="L398" s="512"/>
      <c r="M398" s="512"/>
      <c r="N398" s="512"/>
      <c r="O398" s="512"/>
      <c r="P398" s="512"/>
      <c r="Q398" s="512"/>
      <c r="R398" s="512"/>
      <c r="S398" s="512"/>
      <c r="T398" s="512"/>
      <c r="U398" s="512"/>
      <c r="V398" s="512"/>
      <c r="W398" s="512"/>
      <c r="X398" s="512"/>
      <c r="Y398" s="512"/>
      <c r="Z398" s="512"/>
    </row>
    <row r="399">
      <c r="A399" s="512"/>
      <c r="B399" s="512"/>
      <c r="C399" s="512"/>
      <c r="D399" s="512"/>
      <c r="E399" s="512"/>
      <c r="F399" s="512"/>
      <c r="G399" s="512"/>
      <c r="H399" s="512"/>
      <c r="I399" s="512"/>
      <c r="J399" s="512"/>
      <c r="K399" s="512"/>
      <c r="L399" s="512"/>
      <c r="M399" s="512"/>
      <c r="N399" s="512"/>
      <c r="O399" s="512"/>
      <c r="P399" s="512"/>
      <c r="Q399" s="512"/>
      <c r="R399" s="512"/>
      <c r="S399" s="512"/>
      <c r="T399" s="512"/>
      <c r="U399" s="512"/>
      <c r="V399" s="512"/>
      <c r="W399" s="512"/>
      <c r="X399" s="512"/>
      <c r="Y399" s="512"/>
      <c r="Z399" s="512"/>
    </row>
    <row r="400">
      <c r="A400" s="512"/>
      <c r="B400" s="512"/>
      <c r="C400" s="512"/>
      <c r="D400" s="512"/>
      <c r="E400" s="512"/>
      <c r="F400" s="512"/>
      <c r="G400" s="512"/>
      <c r="H400" s="512"/>
      <c r="I400" s="512"/>
      <c r="J400" s="512"/>
      <c r="K400" s="512"/>
      <c r="L400" s="512"/>
      <c r="M400" s="512"/>
      <c r="N400" s="512"/>
      <c r="O400" s="512"/>
      <c r="P400" s="512"/>
      <c r="Q400" s="512"/>
      <c r="R400" s="512"/>
      <c r="S400" s="512"/>
      <c r="T400" s="512"/>
      <c r="U400" s="512"/>
      <c r="V400" s="512"/>
      <c r="W400" s="512"/>
      <c r="X400" s="512"/>
      <c r="Y400" s="512"/>
      <c r="Z400" s="512"/>
    </row>
    <row r="401">
      <c r="A401" s="512"/>
      <c r="B401" s="512"/>
      <c r="C401" s="512"/>
      <c r="D401" s="512"/>
      <c r="E401" s="512"/>
      <c r="F401" s="512"/>
      <c r="G401" s="512"/>
      <c r="H401" s="512"/>
      <c r="I401" s="512"/>
      <c r="J401" s="512"/>
      <c r="K401" s="512"/>
      <c r="L401" s="512"/>
      <c r="M401" s="512"/>
      <c r="N401" s="512"/>
      <c r="O401" s="512"/>
      <c r="P401" s="512"/>
      <c r="Q401" s="512"/>
      <c r="R401" s="512"/>
      <c r="S401" s="512"/>
      <c r="T401" s="512"/>
      <c r="U401" s="512"/>
      <c r="V401" s="512"/>
      <c r="W401" s="512"/>
      <c r="X401" s="512"/>
      <c r="Y401" s="512"/>
      <c r="Z401" s="512"/>
    </row>
    <row r="402">
      <c r="A402" s="512"/>
      <c r="B402" s="512"/>
      <c r="C402" s="512"/>
      <c r="D402" s="512"/>
      <c r="E402" s="512"/>
      <c r="F402" s="512"/>
      <c r="G402" s="512"/>
      <c r="H402" s="512"/>
      <c r="I402" s="512"/>
      <c r="J402" s="512"/>
      <c r="K402" s="512"/>
      <c r="L402" s="512"/>
      <c r="M402" s="512"/>
      <c r="N402" s="512"/>
      <c r="O402" s="512"/>
      <c r="P402" s="512"/>
      <c r="Q402" s="512"/>
      <c r="R402" s="512"/>
      <c r="S402" s="512"/>
      <c r="T402" s="512"/>
      <c r="U402" s="512"/>
      <c r="V402" s="512"/>
      <c r="W402" s="512"/>
      <c r="X402" s="512"/>
      <c r="Y402" s="512"/>
      <c r="Z402" s="512"/>
    </row>
    <row r="403">
      <c r="A403" s="512"/>
      <c r="B403" s="512"/>
      <c r="C403" s="512"/>
      <c r="D403" s="512"/>
      <c r="E403" s="512"/>
      <c r="F403" s="512"/>
      <c r="G403" s="512"/>
      <c r="H403" s="512"/>
      <c r="I403" s="512"/>
      <c r="J403" s="512"/>
      <c r="K403" s="512"/>
      <c r="L403" s="512"/>
      <c r="M403" s="512"/>
      <c r="N403" s="512"/>
      <c r="O403" s="512"/>
      <c r="P403" s="512"/>
      <c r="Q403" s="512"/>
      <c r="R403" s="512"/>
      <c r="S403" s="512"/>
      <c r="T403" s="512"/>
      <c r="U403" s="512"/>
      <c r="V403" s="512"/>
      <c r="W403" s="512"/>
      <c r="X403" s="512"/>
      <c r="Y403" s="512"/>
      <c r="Z403" s="512"/>
    </row>
    <row r="404">
      <c r="A404" s="512"/>
      <c r="B404" s="512"/>
      <c r="C404" s="512"/>
      <c r="D404" s="512"/>
      <c r="E404" s="512"/>
      <c r="F404" s="512"/>
      <c r="G404" s="512"/>
      <c r="H404" s="512"/>
      <c r="I404" s="512"/>
      <c r="J404" s="512"/>
      <c r="K404" s="512"/>
      <c r="L404" s="512"/>
      <c r="M404" s="512"/>
      <c r="N404" s="512"/>
      <c r="O404" s="512"/>
      <c r="P404" s="512"/>
      <c r="Q404" s="512"/>
      <c r="R404" s="512"/>
      <c r="S404" s="512"/>
      <c r="T404" s="512"/>
      <c r="U404" s="512"/>
      <c r="V404" s="512"/>
      <c r="W404" s="512"/>
      <c r="X404" s="512"/>
      <c r="Y404" s="512"/>
      <c r="Z404" s="512"/>
    </row>
    <row r="405">
      <c r="A405" s="512"/>
      <c r="B405" s="512"/>
      <c r="C405" s="512"/>
      <c r="D405" s="512"/>
      <c r="E405" s="512"/>
      <c r="F405" s="512"/>
      <c r="G405" s="512"/>
      <c r="H405" s="512"/>
      <c r="I405" s="512"/>
      <c r="J405" s="512"/>
      <c r="K405" s="512"/>
      <c r="L405" s="512"/>
      <c r="M405" s="512"/>
      <c r="N405" s="512"/>
      <c r="O405" s="512"/>
      <c r="P405" s="512"/>
      <c r="Q405" s="512"/>
      <c r="R405" s="512"/>
      <c r="S405" s="512"/>
      <c r="T405" s="512"/>
      <c r="U405" s="512"/>
      <c r="V405" s="512"/>
      <c r="W405" s="512"/>
      <c r="X405" s="512"/>
      <c r="Y405" s="512"/>
      <c r="Z405" s="512"/>
    </row>
    <row r="406">
      <c r="A406" s="512"/>
      <c r="B406" s="512"/>
      <c r="C406" s="512"/>
      <c r="D406" s="512"/>
      <c r="E406" s="512"/>
      <c r="F406" s="512"/>
      <c r="G406" s="512"/>
      <c r="H406" s="512"/>
      <c r="I406" s="512"/>
      <c r="J406" s="512"/>
      <c r="K406" s="512"/>
      <c r="L406" s="512"/>
      <c r="M406" s="512"/>
      <c r="N406" s="512"/>
      <c r="O406" s="512"/>
      <c r="P406" s="512"/>
      <c r="Q406" s="512"/>
      <c r="R406" s="512"/>
      <c r="S406" s="512"/>
      <c r="T406" s="512"/>
      <c r="U406" s="512"/>
      <c r="V406" s="512"/>
      <c r="W406" s="512"/>
      <c r="X406" s="512"/>
      <c r="Y406" s="512"/>
      <c r="Z406" s="512"/>
    </row>
    <row r="407">
      <c r="A407" s="512"/>
      <c r="B407" s="512"/>
      <c r="C407" s="512"/>
      <c r="D407" s="512"/>
      <c r="E407" s="512"/>
      <c r="F407" s="512"/>
      <c r="G407" s="512"/>
      <c r="H407" s="512"/>
      <c r="I407" s="512"/>
      <c r="J407" s="512"/>
      <c r="K407" s="512"/>
      <c r="L407" s="512"/>
      <c r="M407" s="512"/>
      <c r="N407" s="512"/>
      <c r="O407" s="512"/>
      <c r="P407" s="512"/>
      <c r="Q407" s="512"/>
      <c r="R407" s="512"/>
      <c r="S407" s="512"/>
      <c r="T407" s="512"/>
      <c r="U407" s="512"/>
      <c r="V407" s="512"/>
      <c r="W407" s="512"/>
      <c r="X407" s="512"/>
      <c r="Y407" s="512"/>
      <c r="Z407" s="512"/>
    </row>
    <row r="408">
      <c r="A408" s="512"/>
      <c r="B408" s="512"/>
      <c r="C408" s="512"/>
      <c r="D408" s="512"/>
      <c r="E408" s="512"/>
      <c r="F408" s="512"/>
      <c r="G408" s="512"/>
      <c r="H408" s="512"/>
      <c r="I408" s="512"/>
      <c r="J408" s="512"/>
      <c r="K408" s="512"/>
      <c r="L408" s="512"/>
      <c r="M408" s="512"/>
      <c r="N408" s="512"/>
      <c r="O408" s="512"/>
      <c r="P408" s="512"/>
      <c r="Q408" s="512"/>
      <c r="R408" s="512"/>
      <c r="S408" s="512"/>
      <c r="T408" s="512"/>
      <c r="U408" s="512"/>
      <c r="V408" s="512"/>
      <c r="W408" s="512"/>
      <c r="X408" s="512"/>
      <c r="Y408" s="512"/>
      <c r="Z408" s="512"/>
    </row>
    <row r="409">
      <c r="A409" s="512"/>
      <c r="B409" s="512"/>
      <c r="C409" s="512"/>
      <c r="D409" s="512"/>
      <c r="E409" s="512"/>
      <c r="F409" s="512"/>
      <c r="G409" s="512"/>
      <c r="H409" s="512"/>
      <c r="I409" s="512"/>
      <c r="J409" s="512"/>
      <c r="K409" s="512"/>
      <c r="L409" s="512"/>
      <c r="M409" s="512"/>
      <c r="N409" s="512"/>
      <c r="O409" s="512"/>
      <c r="P409" s="512"/>
      <c r="Q409" s="512"/>
      <c r="R409" s="512"/>
      <c r="S409" s="512"/>
      <c r="T409" s="512"/>
      <c r="U409" s="512"/>
      <c r="V409" s="512"/>
      <c r="W409" s="512"/>
      <c r="X409" s="512"/>
      <c r="Y409" s="512"/>
      <c r="Z409" s="512"/>
    </row>
    <row r="410">
      <c r="A410" s="512"/>
      <c r="B410" s="512"/>
      <c r="C410" s="512"/>
      <c r="D410" s="512"/>
      <c r="E410" s="512"/>
      <c r="F410" s="512"/>
      <c r="G410" s="512"/>
      <c r="H410" s="512"/>
      <c r="I410" s="512"/>
      <c r="J410" s="512"/>
      <c r="K410" s="512"/>
      <c r="L410" s="512"/>
      <c r="M410" s="512"/>
      <c r="N410" s="512"/>
      <c r="O410" s="512"/>
      <c r="P410" s="512"/>
      <c r="Q410" s="512"/>
      <c r="R410" s="512"/>
      <c r="S410" s="512"/>
      <c r="T410" s="512"/>
      <c r="U410" s="512"/>
      <c r="V410" s="512"/>
      <c r="W410" s="512"/>
      <c r="X410" s="512"/>
      <c r="Y410" s="512"/>
      <c r="Z410" s="512"/>
    </row>
    <row r="411">
      <c r="A411" s="512"/>
      <c r="B411" s="512"/>
      <c r="C411" s="512"/>
      <c r="D411" s="512"/>
      <c r="E411" s="512"/>
      <c r="F411" s="512"/>
      <c r="G411" s="512"/>
      <c r="H411" s="512"/>
      <c r="I411" s="512"/>
      <c r="J411" s="512"/>
      <c r="K411" s="512"/>
      <c r="L411" s="512"/>
      <c r="M411" s="512"/>
      <c r="N411" s="512"/>
      <c r="O411" s="512"/>
      <c r="P411" s="512"/>
      <c r="Q411" s="512"/>
      <c r="R411" s="512"/>
      <c r="S411" s="512"/>
      <c r="T411" s="512"/>
      <c r="U411" s="512"/>
      <c r="V411" s="512"/>
      <c r="W411" s="512"/>
      <c r="X411" s="512"/>
      <c r="Y411" s="512"/>
      <c r="Z411" s="512"/>
    </row>
    <row r="412">
      <c r="A412" s="512"/>
      <c r="B412" s="512"/>
      <c r="C412" s="512"/>
      <c r="D412" s="512"/>
      <c r="E412" s="512"/>
      <c r="F412" s="512"/>
      <c r="G412" s="512"/>
      <c r="H412" s="512"/>
      <c r="I412" s="512"/>
      <c r="J412" s="512"/>
      <c r="K412" s="512"/>
      <c r="L412" s="512"/>
      <c r="M412" s="512"/>
      <c r="N412" s="512"/>
      <c r="O412" s="512"/>
      <c r="P412" s="512"/>
      <c r="Q412" s="512"/>
      <c r="R412" s="512"/>
      <c r="S412" s="512"/>
      <c r="T412" s="512"/>
      <c r="U412" s="512"/>
      <c r="V412" s="512"/>
      <c r="W412" s="512"/>
      <c r="X412" s="512"/>
      <c r="Y412" s="512"/>
      <c r="Z412" s="512"/>
    </row>
    <row r="413">
      <c r="A413" s="512"/>
      <c r="B413" s="512"/>
      <c r="C413" s="512"/>
      <c r="D413" s="512"/>
      <c r="E413" s="512"/>
      <c r="F413" s="512"/>
      <c r="G413" s="512"/>
      <c r="H413" s="512"/>
      <c r="I413" s="512"/>
      <c r="J413" s="512"/>
      <c r="K413" s="512"/>
      <c r="L413" s="512"/>
      <c r="M413" s="512"/>
      <c r="N413" s="512"/>
      <c r="O413" s="512"/>
      <c r="P413" s="512"/>
      <c r="Q413" s="512"/>
      <c r="R413" s="512"/>
      <c r="S413" s="512"/>
      <c r="T413" s="512"/>
      <c r="U413" s="512"/>
      <c r="V413" s="512"/>
      <c r="W413" s="512"/>
      <c r="X413" s="512"/>
      <c r="Y413" s="512"/>
      <c r="Z413" s="512"/>
    </row>
    <row r="414">
      <c r="A414" s="512"/>
      <c r="B414" s="512"/>
      <c r="C414" s="512"/>
      <c r="D414" s="512"/>
      <c r="E414" s="512"/>
      <c r="F414" s="512"/>
      <c r="G414" s="512"/>
      <c r="H414" s="512"/>
      <c r="I414" s="512"/>
      <c r="J414" s="512"/>
      <c r="K414" s="512"/>
      <c r="L414" s="512"/>
      <c r="M414" s="512"/>
      <c r="N414" s="512"/>
      <c r="O414" s="512"/>
      <c r="P414" s="512"/>
      <c r="Q414" s="512"/>
      <c r="R414" s="512"/>
      <c r="S414" s="512"/>
      <c r="T414" s="512"/>
      <c r="U414" s="512"/>
      <c r="V414" s="512"/>
      <c r="W414" s="512"/>
      <c r="X414" s="512"/>
      <c r="Y414" s="512"/>
      <c r="Z414" s="512"/>
    </row>
    <row r="415">
      <c r="A415" s="512"/>
      <c r="B415" s="512"/>
      <c r="C415" s="512"/>
      <c r="D415" s="512"/>
      <c r="E415" s="512"/>
      <c r="F415" s="512"/>
      <c r="G415" s="512"/>
      <c r="H415" s="512"/>
      <c r="I415" s="512"/>
      <c r="J415" s="512"/>
      <c r="K415" s="512"/>
      <c r="L415" s="512"/>
      <c r="M415" s="512"/>
      <c r="N415" s="512"/>
      <c r="O415" s="512"/>
      <c r="P415" s="512"/>
      <c r="Q415" s="512"/>
      <c r="R415" s="512"/>
      <c r="S415" s="512"/>
      <c r="T415" s="512"/>
      <c r="U415" s="512"/>
      <c r="V415" s="512"/>
      <c r="W415" s="512"/>
      <c r="X415" s="512"/>
      <c r="Y415" s="512"/>
      <c r="Z415" s="512"/>
    </row>
    <row r="416">
      <c r="A416" s="512"/>
      <c r="B416" s="512"/>
      <c r="C416" s="512"/>
      <c r="D416" s="512"/>
      <c r="E416" s="512"/>
      <c r="F416" s="512"/>
      <c r="G416" s="512"/>
      <c r="H416" s="512"/>
      <c r="I416" s="512"/>
      <c r="J416" s="512"/>
      <c r="K416" s="512"/>
      <c r="L416" s="512"/>
      <c r="M416" s="512"/>
      <c r="N416" s="512"/>
      <c r="O416" s="512"/>
      <c r="P416" s="512"/>
      <c r="Q416" s="512"/>
      <c r="R416" s="512"/>
      <c r="S416" s="512"/>
      <c r="T416" s="512"/>
      <c r="U416" s="512"/>
      <c r="V416" s="512"/>
      <c r="W416" s="512"/>
      <c r="X416" s="512"/>
      <c r="Y416" s="512"/>
      <c r="Z416" s="512"/>
    </row>
    <row r="417">
      <c r="A417" s="512"/>
      <c r="B417" s="512"/>
      <c r="C417" s="512"/>
      <c r="D417" s="512"/>
      <c r="E417" s="512"/>
      <c r="F417" s="512"/>
      <c r="G417" s="512"/>
      <c r="H417" s="512"/>
      <c r="I417" s="512"/>
      <c r="J417" s="512"/>
      <c r="K417" s="512"/>
      <c r="L417" s="512"/>
      <c r="M417" s="512"/>
      <c r="N417" s="512"/>
      <c r="O417" s="512"/>
      <c r="P417" s="512"/>
      <c r="Q417" s="512"/>
      <c r="R417" s="512"/>
      <c r="S417" s="512"/>
      <c r="T417" s="512"/>
      <c r="U417" s="512"/>
      <c r="V417" s="512"/>
      <c r="W417" s="512"/>
      <c r="X417" s="512"/>
      <c r="Y417" s="512"/>
      <c r="Z417" s="512"/>
    </row>
    <row r="418">
      <c r="A418" s="512"/>
      <c r="B418" s="512"/>
      <c r="C418" s="512"/>
      <c r="D418" s="512"/>
      <c r="E418" s="512"/>
      <c r="F418" s="512"/>
      <c r="G418" s="512"/>
      <c r="H418" s="512"/>
      <c r="I418" s="512"/>
      <c r="J418" s="512"/>
      <c r="K418" s="512"/>
      <c r="L418" s="512"/>
      <c r="M418" s="512"/>
      <c r="N418" s="512"/>
      <c r="O418" s="512"/>
      <c r="P418" s="512"/>
      <c r="Q418" s="512"/>
      <c r="R418" s="512"/>
      <c r="S418" s="512"/>
      <c r="T418" s="512"/>
      <c r="U418" s="512"/>
      <c r="V418" s="512"/>
      <c r="W418" s="512"/>
      <c r="X418" s="512"/>
      <c r="Y418" s="512"/>
      <c r="Z418" s="512"/>
    </row>
    <row r="419">
      <c r="A419" s="512"/>
      <c r="B419" s="512"/>
      <c r="C419" s="512"/>
      <c r="D419" s="512"/>
      <c r="E419" s="512"/>
      <c r="F419" s="512"/>
      <c r="G419" s="512"/>
      <c r="H419" s="512"/>
      <c r="I419" s="512"/>
      <c r="J419" s="512"/>
      <c r="K419" s="512"/>
      <c r="L419" s="512"/>
      <c r="M419" s="512"/>
      <c r="N419" s="512"/>
      <c r="O419" s="512"/>
      <c r="P419" s="512"/>
      <c r="Q419" s="512"/>
      <c r="R419" s="512"/>
      <c r="S419" s="512"/>
      <c r="T419" s="512"/>
      <c r="U419" s="512"/>
      <c r="V419" s="512"/>
      <c r="W419" s="512"/>
      <c r="X419" s="512"/>
      <c r="Y419" s="512"/>
      <c r="Z419" s="512"/>
    </row>
    <row r="420">
      <c r="A420" s="512"/>
      <c r="B420" s="512"/>
      <c r="C420" s="512"/>
      <c r="D420" s="512"/>
      <c r="E420" s="512"/>
      <c r="F420" s="512"/>
      <c r="G420" s="512"/>
      <c r="H420" s="512"/>
      <c r="I420" s="512"/>
      <c r="J420" s="512"/>
      <c r="K420" s="512"/>
      <c r="L420" s="512"/>
      <c r="M420" s="512"/>
      <c r="N420" s="512"/>
      <c r="O420" s="512"/>
      <c r="P420" s="512"/>
      <c r="Q420" s="512"/>
      <c r="R420" s="512"/>
      <c r="S420" s="512"/>
      <c r="T420" s="512"/>
      <c r="U420" s="512"/>
      <c r="V420" s="512"/>
      <c r="W420" s="512"/>
      <c r="X420" s="512"/>
      <c r="Y420" s="512"/>
      <c r="Z420" s="512"/>
    </row>
    <row r="421">
      <c r="A421" s="512"/>
      <c r="B421" s="512"/>
      <c r="C421" s="512"/>
      <c r="D421" s="512"/>
      <c r="E421" s="512"/>
      <c r="F421" s="512"/>
      <c r="G421" s="512"/>
      <c r="H421" s="512"/>
      <c r="I421" s="512"/>
      <c r="J421" s="512"/>
      <c r="K421" s="512"/>
      <c r="L421" s="512"/>
      <c r="M421" s="512"/>
      <c r="N421" s="512"/>
      <c r="O421" s="512"/>
      <c r="P421" s="512"/>
      <c r="Q421" s="512"/>
      <c r="R421" s="512"/>
      <c r="S421" s="512"/>
      <c r="T421" s="512"/>
      <c r="U421" s="512"/>
      <c r="V421" s="512"/>
      <c r="W421" s="512"/>
      <c r="X421" s="512"/>
      <c r="Y421" s="512"/>
      <c r="Z421" s="512"/>
    </row>
    <row r="422">
      <c r="A422" s="512"/>
      <c r="B422" s="512"/>
      <c r="C422" s="512"/>
      <c r="D422" s="512"/>
      <c r="E422" s="512"/>
      <c r="F422" s="512"/>
      <c r="G422" s="512"/>
      <c r="H422" s="512"/>
      <c r="I422" s="512"/>
      <c r="J422" s="512"/>
      <c r="K422" s="512"/>
      <c r="L422" s="512"/>
      <c r="M422" s="512"/>
      <c r="N422" s="512"/>
      <c r="O422" s="512"/>
      <c r="P422" s="512"/>
      <c r="Q422" s="512"/>
      <c r="R422" s="512"/>
      <c r="S422" s="512"/>
      <c r="T422" s="512"/>
      <c r="U422" s="512"/>
      <c r="V422" s="512"/>
      <c r="W422" s="512"/>
      <c r="X422" s="512"/>
      <c r="Y422" s="512"/>
      <c r="Z422" s="512"/>
    </row>
    <row r="423">
      <c r="A423" s="512"/>
      <c r="B423" s="512"/>
      <c r="C423" s="512"/>
      <c r="D423" s="512"/>
      <c r="E423" s="512"/>
      <c r="F423" s="512"/>
      <c r="G423" s="512"/>
      <c r="H423" s="512"/>
      <c r="I423" s="512"/>
      <c r="J423" s="512"/>
      <c r="K423" s="512"/>
      <c r="L423" s="512"/>
      <c r="M423" s="512"/>
      <c r="N423" s="512"/>
      <c r="O423" s="512"/>
      <c r="P423" s="512"/>
      <c r="Q423" s="512"/>
      <c r="R423" s="512"/>
      <c r="S423" s="512"/>
      <c r="T423" s="512"/>
      <c r="U423" s="512"/>
      <c r="V423" s="512"/>
      <c r="W423" s="512"/>
      <c r="X423" s="512"/>
      <c r="Y423" s="512"/>
      <c r="Z423" s="512"/>
    </row>
    <row r="424">
      <c r="A424" s="512"/>
      <c r="B424" s="512"/>
      <c r="C424" s="512"/>
      <c r="D424" s="512"/>
      <c r="E424" s="512"/>
      <c r="F424" s="512"/>
      <c r="G424" s="512"/>
      <c r="H424" s="512"/>
      <c r="I424" s="512"/>
      <c r="J424" s="512"/>
      <c r="K424" s="512"/>
      <c r="L424" s="512"/>
      <c r="M424" s="512"/>
      <c r="N424" s="512"/>
      <c r="O424" s="512"/>
      <c r="P424" s="512"/>
      <c r="Q424" s="512"/>
      <c r="R424" s="512"/>
      <c r="S424" s="512"/>
      <c r="T424" s="512"/>
      <c r="U424" s="512"/>
      <c r="V424" s="512"/>
      <c r="W424" s="512"/>
      <c r="X424" s="512"/>
      <c r="Y424" s="512"/>
      <c r="Z424" s="512"/>
    </row>
    <row r="425">
      <c r="A425" s="512"/>
      <c r="B425" s="512"/>
      <c r="C425" s="512"/>
      <c r="D425" s="512"/>
      <c r="E425" s="512"/>
      <c r="F425" s="512"/>
      <c r="G425" s="512"/>
      <c r="H425" s="512"/>
      <c r="I425" s="512"/>
      <c r="J425" s="512"/>
      <c r="K425" s="512"/>
      <c r="L425" s="512"/>
      <c r="M425" s="512"/>
      <c r="N425" s="512"/>
      <c r="O425" s="512"/>
      <c r="P425" s="512"/>
      <c r="Q425" s="512"/>
      <c r="R425" s="512"/>
      <c r="S425" s="512"/>
      <c r="T425" s="512"/>
      <c r="U425" s="512"/>
      <c r="V425" s="512"/>
      <c r="W425" s="512"/>
      <c r="X425" s="512"/>
      <c r="Y425" s="512"/>
      <c r="Z425" s="512"/>
    </row>
    <row r="426">
      <c r="A426" s="512"/>
      <c r="B426" s="512"/>
      <c r="C426" s="512"/>
      <c r="D426" s="512"/>
      <c r="E426" s="512"/>
      <c r="F426" s="512"/>
      <c r="G426" s="512"/>
      <c r="H426" s="512"/>
      <c r="I426" s="512"/>
      <c r="J426" s="512"/>
      <c r="K426" s="512"/>
      <c r="L426" s="512"/>
      <c r="M426" s="512"/>
      <c r="N426" s="512"/>
      <c r="O426" s="512"/>
      <c r="P426" s="512"/>
      <c r="Q426" s="512"/>
      <c r="R426" s="512"/>
      <c r="S426" s="512"/>
      <c r="T426" s="512"/>
      <c r="U426" s="512"/>
      <c r="V426" s="512"/>
      <c r="W426" s="512"/>
      <c r="X426" s="512"/>
      <c r="Y426" s="512"/>
      <c r="Z426" s="512"/>
    </row>
    <row r="427">
      <c r="A427" s="512"/>
      <c r="B427" s="512"/>
      <c r="C427" s="512"/>
      <c r="D427" s="512"/>
      <c r="E427" s="512"/>
      <c r="F427" s="512"/>
      <c r="G427" s="512"/>
      <c r="H427" s="512"/>
      <c r="I427" s="512"/>
      <c r="J427" s="512"/>
      <c r="K427" s="512"/>
      <c r="L427" s="512"/>
      <c r="M427" s="512"/>
      <c r="N427" s="512"/>
      <c r="O427" s="512"/>
      <c r="P427" s="512"/>
      <c r="Q427" s="512"/>
      <c r="R427" s="512"/>
      <c r="S427" s="512"/>
      <c r="T427" s="512"/>
      <c r="U427" s="512"/>
      <c r="V427" s="512"/>
      <c r="W427" s="512"/>
      <c r="X427" s="512"/>
      <c r="Y427" s="512"/>
      <c r="Z427" s="512"/>
    </row>
    <row r="428">
      <c r="A428" s="512"/>
      <c r="B428" s="512"/>
      <c r="C428" s="512"/>
      <c r="D428" s="512"/>
      <c r="E428" s="512"/>
      <c r="F428" s="512"/>
      <c r="G428" s="512"/>
      <c r="H428" s="512"/>
      <c r="I428" s="512"/>
      <c r="J428" s="512"/>
      <c r="K428" s="512"/>
      <c r="L428" s="512"/>
      <c r="M428" s="512"/>
      <c r="N428" s="512"/>
      <c r="O428" s="512"/>
      <c r="P428" s="512"/>
      <c r="Q428" s="512"/>
      <c r="R428" s="512"/>
      <c r="S428" s="512"/>
      <c r="T428" s="512"/>
      <c r="U428" s="512"/>
      <c r="V428" s="512"/>
      <c r="W428" s="512"/>
      <c r="X428" s="512"/>
      <c r="Y428" s="512"/>
      <c r="Z428" s="512"/>
    </row>
    <row r="429">
      <c r="A429" s="512"/>
      <c r="B429" s="512"/>
      <c r="C429" s="512"/>
      <c r="D429" s="512"/>
      <c r="E429" s="512"/>
      <c r="F429" s="512"/>
      <c r="G429" s="512"/>
      <c r="H429" s="512"/>
      <c r="I429" s="512"/>
      <c r="J429" s="512"/>
      <c r="K429" s="512"/>
      <c r="L429" s="512"/>
      <c r="M429" s="512"/>
      <c r="N429" s="512"/>
      <c r="O429" s="512"/>
      <c r="P429" s="512"/>
      <c r="Q429" s="512"/>
      <c r="R429" s="512"/>
      <c r="S429" s="512"/>
      <c r="T429" s="512"/>
      <c r="U429" s="512"/>
      <c r="V429" s="512"/>
      <c r="W429" s="512"/>
      <c r="X429" s="512"/>
      <c r="Y429" s="512"/>
      <c r="Z429" s="512"/>
    </row>
    <row r="430">
      <c r="A430" s="512"/>
      <c r="B430" s="512"/>
      <c r="C430" s="512"/>
      <c r="D430" s="512"/>
      <c r="E430" s="512"/>
      <c r="F430" s="512"/>
      <c r="G430" s="512"/>
      <c r="H430" s="512"/>
      <c r="I430" s="512"/>
      <c r="J430" s="512"/>
      <c r="K430" s="512"/>
      <c r="L430" s="512"/>
      <c r="M430" s="512"/>
      <c r="N430" s="512"/>
      <c r="O430" s="512"/>
      <c r="P430" s="512"/>
      <c r="Q430" s="512"/>
      <c r="R430" s="512"/>
      <c r="S430" s="512"/>
      <c r="T430" s="512"/>
      <c r="U430" s="512"/>
      <c r="V430" s="512"/>
      <c r="W430" s="512"/>
      <c r="X430" s="512"/>
      <c r="Y430" s="512"/>
      <c r="Z430" s="512"/>
    </row>
    <row r="431">
      <c r="A431" s="512"/>
      <c r="B431" s="512"/>
      <c r="C431" s="512"/>
      <c r="D431" s="512"/>
      <c r="E431" s="512"/>
      <c r="F431" s="512"/>
      <c r="G431" s="512"/>
      <c r="H431" s="512"/>
      <c r="I431" s="512"/>
      <c r="J431" s="512"/>
      <c r="K431" s="512"/>
      <c r="L431" s="512"/>
      <c r="M431" s="512"/>
      <c r="N431" s="512"/>
      <c r="O431" s="512"/>
      <c r="P431" s="512"/>
      <c r="Q431" s="512"/>
      <c r="R431" s="512"/>
      <c r="S431" s="512"/>
      <c r="T431" s="512"/>
      <c r="U431" s="512"/>
      <c r="V431" s="512"/>
      <c r="W431" s="512"/>
      <c r="X431" s="512"/>
      <c r="Y431" s="512"/>
      <c r="Z431" s="512"/>
    </row>
    <row r="432">
      <c r="A432" s="512"/>
      <c r="B432" s="512"/>
      <c r="C432" s="512"/>
      <c r="D432" s="512"/>
      <c r="E432" s="512"/>
      <c r="F432" s="512"/>
      <c r="G432" s="512"/>
      <c r="H432" s="512"/>
      <c r="I432" s="512"/>
      <c r="J432" s="512"/>
      <c r="K432" s="512"/>
      <c r="L432" s="512"/>
      <c r="M432" s="512"/>
      <c r="N432" s="512"/>
      <c r="O432" s="512"/>
      <c r="P432" s="512"/>
      <c r="Q432" s="512"/>
      <c r="R432" s="512"/>
      <c r="S432" s="512"/>
      <c r="T432" s="512"/>
      <c r="U432" s="512"/>
      <c r="V432" s="512"/>
      <c r="W432" s="512"/>
      <c r="X432" s="512"/>
      <c r="Y432" s="512"/>
      <c r="Z432" s="512"/>
    </row>
    <row r="433">
      <c r="A433" s="512"/>
      <c r="B433" s="512"/>
      <c r="C433" s="512"/>
      <c r="D433" s="512"/>
      <c r="E433" s="512"/>
      <c r="F433" s="512"/>
      <c r="G433" s="512"/>
      <c r="H433" s="512"/>
      <c r="I433" s="512"/>
      <c r="J433" s="512"/>
      <c r="K433" s="512"/>
      <c r="L433" s="512"/>
      <c r="M433" s="512"/>
      <c r="N433" s="512"/>
      <c r="O433" s="512"/>
      <c r="P433" s="512"/>
      <c r="Q433" s="512"/>
      <c r="R433" s="512"/>
      <c r="S433" s="512"/>
      <c r="T433" s="512"/>
      <c r="U433" s="512"/>
      <c r="V433" s="512"/>
      <c r="W433" s="512"/>
      <c r="X433" s="512"/>
      <c r="Y433" s="512"/>
      <c r="Z433" s="512"/>
    </row>
    <row r="434">
      <c r="A434" s="512"/>
      <c r="B434" s="512"/>
      <c r="C434" s="512"/>
      <c r="D434" s="512"/>
      <c r="E434" s="512"/>
      <c r="F434" s="512"/>
      <c r="G434" s="512"/>
      <c r="H434" s="512"/>
      <c r="I434" s="512"/>
      <c r="J434" s="512"/>
      <c r="K434" s="512"/>
      <c r="L434" s="512"/>
      <c r="M434" s="512"/>
      <c r="N434" s="512"/>
      <c r="O434" s="512"/>
      <c r="P434" s="512"/>
      <c r="Q434" s="512"/>
      <c r="R434" s="512"/>
      <c r="S434" s="512"/>
      <c r="T434" s="512"/>
      <c r="U434" s="512"/>
      <c r="V434" s="512"/>
      <c r="W434" s="512"/>
      <c r="X434" s="512"/>
      <c r="Y434" s="512"/>
      <c r="Z434" s="512"/>
    </row>
    <row r="435">
      <c r="A435" s="512"/>
      <c r="B435" s="512"/>
      <c r="C435" s="512"/>
      <c r="D435" s="512"/>
      <c r="E435" s="512"/>
      <c r="F435" s="512"/>
      <c r="G435" s="512"/>
      <c r="H435" s="512"/>
      <c r="I435" s="512"/>
      <c r="J435" s="512"/>
      <c r="K435" s="512"/>
      <c r="L435" s="512"/>
      <c r="M435" s="512"/>
      <c r="N435" s="512"/>
      <c r="O435" s="512"/>
      <c r="P435" s="512"/>
      <c r="Q435" s="512"/>
      <c r="R435" s="512"/>
      <c r="S435" s="512"/>
      <c r="T435" s="512"/>
      <c r="U435" s="512"/>
      <c r="V435" s="512"/>
      <c r="W435" s="512"/>
      <c r="X435" s="512"/>
      <c r="Y435" s="512"/>
      <c r="Z435" s="512"/>
    </row>
    <row r="436">
      <c r="A436" s="512"/>
      <c r="B436" s="512"/>
      <c r="C436" s="512"/>
      <c r="D436" s="512"/>
      <c r="E436" s="512"/>
      <c r="F436" s="512"/>
      <c r="G436" s="512"/>
      <c r="H436" s="512"/>
      <c r="I436" s="512"/>
      <c r="J436" s="512"/>
      <c r="K436" s="512"/>
      <c r="L436" s="512"/>
      <c r="M436" s="512"/>
      <c r="N436" s="512"/>
      <c r="O436" s="512"/>
      <c r="P436" s="512"/>
      <c r="Q436" s="512"/>
      <c r="R436" s="512"/>
      <c r="S436" s="512"/>
      <c r="T436" s="512"/>
      <c r="U436" s="512"/>
      <c r="V436" s="512"/>
      <c r="W436" s="512"/>
      <c r="X436" s="512"/>
      <c r="Y436" s="512"/>
      <c r="Z436" s="512"/>
    </row>
    <row r="437">
      <c r="A437" s="512"/>
      <c r="B437" s="512"/>
      <c r="C437" s="512"/>
      <c r="D437" s="512"/>
      <c r="E437" s="512"/>
      <c r="F437" s="512"/>
      <c r="G437" s="512"/>
      <c r="H437" s="512"/>
      <c r="I437" s="512"/>
      <c r="J437" s="512"/>
      <c r="K437" s="512"/>
      <c r="L437" s="512"/>
      <c r="M437" s="512"/>
      <c r="N437" s="512"/>
      <c r="O437" s="512"/>
      <c r="P437" s="512"/>
      <c r="Q437" s="512"/>
      <c r="R437" s="512"/>
      <c r="S437" s="512"/>
      <c r="T437" s="512"/>
      <c r="U437" s="512"/>
      <c r="V437" s="512"/>
      <c r="W437" s="512"/>
      <c r="X437" s="512"/>
      <c r="Y437" s="512"/>
      <c r="Z437" s="512"/>
    </row>
    <row r="438">
      <c r="A438" s="512"/>
      <c r="B438" s="512"/>
      <c r="C438" s="512"/>
      <c r="D438" s="512"/>
      <c r="E438" s="512"/>
      <c r="F438" s="512"/>
      <c r="G438" s="512"/>
      <c r="H438" s="512"/>
      <c r="I438" s="512"/>
      <c r="J438" s="512"/>
      <c r="K438" s="512"/>
      <c r="L438" s="512"/>
      <c r="M438" s="512"/>
      <c r="N438" s="512"/>
      <c r="O438" s="512"/>
      <c r="P438" s="512"/>
      <c r="Q438" s="512"/>
      <c r="R438" s="512"/>
      <c r="S438" s="512"/>
      <c r="T438" s="512"/>
      <c r="U438" s="512"/>
      <c r="V438" s="512"/>
      <c r="W438" s="512"/>
      <c r="X438" s="512"/>
      <c r="Y438" s="512"/>
      <c r="Z438" s="512"/>
    </row>
    <row r="439">
      <c r="A439" s="512"/>
      <c r="B439" s="512"/>
      <c r="C439" s="512"/>
      <c r="D439" s="512"/>
      <c r="E439" s="512"/>
      <c r="F439" s="512"/>
      <c r="G439" s="512"/>
      <c r="H439" s="512"/>
      <c r="I439" s="512"/>
      <c r="J439" s="512"/>
      <c r="K439" s="512"/>
      <c r="L439" s="512"/>
      <c r="M439" s="512"/>
      <c r="N439" s="512"/>
      <c r="O439" s="512"/>
      <c r="P439" s="512"/>
      <c r="Q439" s="512"/>
      <c r="R439" s="512"/>
      <c r="S439" s="512"/>
      <c r="T439" s="512"/>
      <c r="U439" s="512"/>
      <c r="V439" s="512"/>
      <c r="W439" s="512"/>
      <c r="X439" s="512"/>
      <c r="Y439" s="512"/>
      <c r="Z439" s="512"/>
    </row>
    <row r="440">
      <c r="A440" s="512"/>
      <c r="B440" s="512"/>
      <c r="C440" s="512"/>
      <c r="D440" s="512"/>
      <c r="E440" s="512"/>
      <c r="F440" s="512"/>
      <c r="G440" s="512"/>
      <c r="H440" s="512"/>
      <c r="I440" s="512"/>
      <c r="J440" s="512"/>
      <c r="K440" s="512"/>
      <c r="L440" s="512"/>
      <c r="M440" s="512"/>
      <c r="N440" s="512"/>
      <c r="O440" s="512"/>
      <c r="P440" s="512"/>
      <c r="Q440" s="512"/>
      <c r="R440" s="512"/>
      <c r="S440" s="512"/>
      <c r="T440" s="512"/>
      <c r="U440" s="512"/>
      <c r="V440" s="512"/>
      <c r="W440" s="512"/>
      <c r="X440" s="512"/>
      <c r="Y440" s="512"/>
      <c r="Z440" s="512"/>
    </row>
    <row r="441">
      <c r="A441" s="512"/>
      <c r="B441" s="512"/>
      <c r="C441" s="512"/>
      <c r="D441" s="512"/>
      <c r="E441" s="512"/>
      <c r="F441" s="512"/>
      <c r="G441" s="512"/>
      <c r="H441" s="512"/>
      <c r="I441" s="512"/>
      <c r="J441" s="512"/>
      <c r="K441" s="512"/>
      <c r="L441" s="512"/>
      <c r="M441" s="512"/>
      <c r="N441" s="512"/>
      <c r="O441" s="512"/>
      <c r="P441" s="512"/>
      <c r="Q441" s="512"/>
      <c r="R441" s="512"/>
      <c r="S441" s="512"/>
      <c r="T441" s="512"/>
      <c r="U441" s="512"/>
      <c r="V441" s="512"/>
      <c r="W441" s="512"/>
      <c r="X441" s="512"/>
      <c r="Y441" s="512"/>
      <c r="Z441" s="512"/>
    </row>
    <row r="442">
      <c r="A442" s="512"/>
      <c r="B442" s="512"/>
      <c r="C442" s="512"/>
      <c r="D442" s="512"/>
      <c r="E442" s="512"/>
      <c r="F442" s="512"/>
      <c r="G442" s="512"/>
      <c r="H442" s="512"/>
      <c r="I442" s="512"/>
      <c r="J442" s="512"/>
      <c r="K442" s="512"/>
      <c r="L442" s="512"/>
      <c r="M442" s="512"/>
      <c r="N442" s="512"/>
      <c r="O442" s="512"/>
      <c r="P442" s="512"/>
      <c r="Q442" s="512"/>
      <c r="R442" s="512"/>
      <c r="S442" s="512"/>
      <c r="T442" s="512"/>
      <c r="U442" s="512"/>
      <c r="V442" s="512"/>
      <c r="W442" s="512"/>
      <c r="X442" s="512"/>
      <c r="Y442" s="512"/>
      <c r="Z442" s="512"/>
    </row>
    <row r="443">
      <c r="A443" s="512"/>
      <c r="B443" s="512"/>
      <c r="C443" s="512"/>
      <c r="D443" s="512"/>
      <c r="E443" s="512"/>
      <c r="F443" s="512"/>
      <c r="G443" s="512"/>
      <c r="H443" s="512"/>
      <c r="I443" s="512"/>
      <c r="J443" s="512"/>
      <c r="K443" s="512"/>
      <c r="L443" s="512"/>
      <c r="M443" s="512"/>
      <c r="N443" s="512"/>
      <c r="O443" s="512"/>
      <c r="P443" s="512"/>
      <c r="Q443" s="512"/>
      <c r="R443" s="512"/>
      <c r="S443" s="512"/>
      <c r="T443" s="512"/>
      <c r="U443" s="512"/>
      <c r="V443" s="512"/>
      <c r="W443" s="512"/>
      <c r="X443" s="512"/>
      <c r="Y443" s="512"/>
      <c r="Z443" s="512"/>
    </row>
    <row r="444">
      <c r="A444" s="512"/>
      <c r="B444" s="512"/>
      <c r="C444" s="512"/>
      <c r="D444" s="512"/>
      <c r="E444" s="512"/>
      <c r="F444" s="512"/>
      <c r="G444" s="512"/>
      <c r="H444" s="512"/>
      <c r="I444" s="512"/>
      <c r="J444" s="512"/>
      <c r="K444" s="512"/>
      <c r="L444" s="512"/>
      <c r="M444" s="512"/>
      <c r="N444" s="512"/>
      <c r="O444" s="512"/>
      <c r="P444" s="512"/>
      <c r="Q444" s="512"/>
      <c r="R444" s="512"/>
      <c r="S444" s="512"/>
      <c r="T444" s="512"/>
      <c r="U444" s="512"/>
      <c r="V444" s="512"/>
      <c r="W444" s="512"/>
      <c r="X444" s="512"/>
      <c r="Y444" s="512"/>
      <c r="Z444" s="512"/>
    </row>
    <row r="445">
      <c r="A445" s="512"/>
      <c r="B445" s="512"/>
      <c r="C445" s="512"/>
      <c r="D445" s="512"/>
      <c r="E445" s="512"/>
      <c r="F445" s="512"/>
      <c r="G445" s="512"/>
      <c r="H445" s="512"/>
      <c r="I445" s="512"/>
      <c r="J445" s="512"/>
      <c r="K445" s="512"/>
      <c r="L445" s="512"/>
      <c r="M445" s="512"/>
      <c r="N445" s="512"/>
      <c r="O445" s="512"/>
      <c r="P445" s="512"/>
      <c r="Q445" s="512"/>
      <c r="R445" s="512"/>
      <c r="S445" s="512"/>
      <c r="T445" s="512"/>
      <c r="U445" s="512"/>
      <c r="V445" s="512"/>
      <c r="W445" s="512"/>
      <c r="X445" s="512"/>
      <c r="Y445" s="512"/>
      <c r="Z445" s="512"/>
    </row>
    <row r="446">
      <c r="A446" s="512"/>
      <c r="B446" s="512"/>
      <c r="C446" s="512"/>
      <c r="D446" s="512"/>
      <c r="E446" s="512"/>
      <c r="F446" s="512"/>
      <c r="G446" s="512"/>
      <c r="H446" s="512"/>
      <c r="I446" s="512"/>
      <c r="J446" s="512"/>
      <c r="K446" s="512"/>
      <c r="L446" s="512"/>
      <c r="M446" s="512"/>
      <c r="N446" s="512"/>
      <c r="O446" s="512"/>
      <c r="P446" s="512"/>
      <c r="Q446" s="512"/>
      <c r="R446" s="512"/>
      <c r="S446" s="512"/>
      <c r="T446" s="512"/>
      <c r="U446" s="512"/>
      <c r="V446" s="512"/>
      <c r="W446" s="512"/>
      <c r="X446" s="512"/>
      <c r="Y446" s="512"/>
      <c r="Z446" s="512"/>
    </row>
    <row r="447">
      <c r="A447" s="512"/>
      <c r="B447" s="512"/>
      <c r="C447" s="512"/>
      <c r="D447" s="512"/>
      <c r="E447" s="512"/>
      <c r="F447" s="512"/>
      <c r="G447" s="512"/>
      <c r="H447" s="512"/>
      <c r="I447" s="512"/>
      <c r="J447" s="512"/>
      <c r="K447" s="512"/>
      <c r="L447" s="512"/>
      <c r="M447" s="512"/>
      <c r="N447" s="512"/>
      <c r="O447" s="512"/>
      <c r="P447" s="512"/>
      <c r="Q447" s="512"/>
      <c r="R447" s="512"/>
      <c r="S447" s="512"/>
      <c r="T447" s="512"/>
      <c r="U447" s="512"/>
      <c r="V447" s="512"/>
      <c r="W447" s="512"/>
      <c r="X447" s="512"/>
      <c r="Y447" s="512"/>
      <c r="Z447" s="512"/>
    </row>
    <row r="448">
      <c r="A448" s="512"/>
      <c r="B448" s="512"/>
      <c r="C448" s="512"/>
      <c r="D448" s="512"/>
      <c r="E448" s="512"/>
      <c r="F448" s="512"/>
      <c r="G448" s="512"/>
      <c r="H448" s="512"/>
      <c r="I448" s="512"/>
      <c r="J448" s="512"/>
      <c r="K448" s="512"/>
      <c r="L448" s="512"/>
      <c r="M448" s="512"/>
      <c r="N448" s="512"/>
      <c r="O448" s="512"/>
      <c r="P448" s="512"/>
      <c r="Q448" s="512"/>
      <c r="R448" s="512"/>
      <c r="S448" s="512"/>
      <c r="T448" s="512"/>
      <c r="U448" s="512"/>
      <c r="V448" s="512"/>
      <c r="W448" s="512"/>
      <c r="X448" s="512"/>
      <c r="Y448" s="512"/>
      <c r="Z448" s="512"/>
    </row>
    <row r="449">
      <c r="A449" s="512"/>
      <c r="B449" s="512"/>
      <c r="C449" s="512"/>
      <c r="D449" s="512"/>
      <c r="E449" s="512"/>
      <c r="F449" s="512"/>
      <c r="G449" s="512"/>
      <c r="H449" s="512"/>
      <c r="I449" s="512"/>
      <c r="J449" s="512"/>
      <c r="K449" s="512"/>
      <c r="L449" s="512"/>
      <c r="M449" s="512"/>
      <c r="N449" s="512"/>
      <c r="O449" s="512"/>
      <c r="P449" s="512"/>
      <c r="Q449" s="512"/>
      <c r="R449" s="512"/>
      <c r="S449" s="512"/>
      <c r="T449" s="512"/>
      <c r="U449" s="512"/>
      <c r="V449" s="512"/>
      <c r="W449" s="512"/>
      <c r="X449" s="512"/>
      <c r="Y449" s="512"/>
      <c r="Z449" s="512"/>
    </row>
    <row r="450">
      <c r="A450" s="512"/>
      <c r="B450" s="512"/>
      <c r="C450" s="512"/>
      <c r="D450" s="512"/>
      <c r="E450" s="512"/>
      <c r="F450" s="512"/>
      <c r="G450" s="512"/>
      <c r="H450" s="512"/>
      <c r="I450" s="512"/>
      <c r="J450" s="512"/>
      <c r="K450" s="512"/>
      <c r="L450" s="512"/>
      <c r="M450" s="512"/>
      <c r="N450" s="512"/>
      <c r="O450" s="512"/>
      <c r="P450" s="512"/>
      <c r="Q450" s="512"/>
      <c r="R450" s="512"/>
      <c r="S450" s="512"/>
      <c r="T450" s="512"/>
      <c r="U450" s="512"/>
      <c r="V450" s="512"/>
      <c r="W450" s="512"/>
      <c r="X450" s="512"/>
      <c r="Y450" s="512"/>
      <c r="Z450" s="512"/>
    </row>
    <row r="451">
      <c r="A451" s="512"/>
      <c r="B451" s="512"/>
      <c r="C451" s="512"/>
      <c r="D451" s="512"/>
      <c r="E451" s="512"/>
      <c r="F451" s="512"/>
      <c r="G451" s="512"/>
      <c r="H451" s="512"/>
      <c r="I451" s="512"/>
      <c r="J451" s="512"/>
      <c r="K451" s="512"/>
      <c r="L451" s="512"/>
      <c r="M451" s="512"/>
      <c r="N451" s="512"/>
      <c r="O451" s="512"/>
      <c r="P451" s="512"/>
      <c r="Q451" s="512"/>
      <c r="R451" s="512"/>
      <c r="S451" s="512"/>
      <c r="T451" s="512"/>
      <c r="U451" s="512"/>
      <c r="V451" s="512"/>
      <c r="W451" s="512"/>
      <c r="X451" s="512"/>
      <c r="Y451" s="512"/>
      <c r="Z451" s="512"/>
    </row>
    <row r="452">
      <c r="A452" s="512"/>
      <c r="B452" s="512"/>
      <c r="C452" s="512"/>
      <c r="D452" s="512"/>
      <c r="E452" s="512"/>
      <c r="F452" s="512"/>
      <c r="G452" s="512"/>
      <c r="H452" s="512"/>
      <c r="I452" s="512"/>
      <c r="J452" s="512"/>
      <c r="K452" s="512"/>
      <c r="L452" s="512"/>
      <c r="M452" s="512"/>
      <c r="N452" s="512"/>
      <c r="O452" s="512"/>
      <c r="P452" s="512"/>
      <c r="Q452" s="512"/>
      <c r="R452" s="512"/>
      <c r="S452" s="512"/>
      <c r="T452" s="512"/>
      <c r="U452" s="512"/>
      <c r="V452" s="512"/>
      <c r="W452" s="512"/>
      <c r="X452" s="512"/>
      <c r="Y452" s="512"/>
      <c r="Z452" s="512"/>
    </row>
    <row r="453">
      <c r="A453" s="512"/>
      <c r="B453" s="512"/>
      <c r="C453" s="512"/>
      <c r="D453" s="512"/>
      <c r="E453" s="512"/>
      <c r="F453" s="512"/>
      <c r="G453" s="512"/>
      <c r="H453" s="512"/>
      <c r="I453" s="512"/>
      <c r="J453" s="512"/>
      <c r="K453" s="512"/>
      <c r="L453" s="512"/>
      <c r="M453" s="512"/>
      <c r="N453" s="512"/>
      <c r="O453" s="512"/>
      <c r="P453" s="512"/>
      <c r="Q453" s="512"/>
      <c r="R453" s="512"/>
      <c r="S453" s="512"/>
      <c r="T453" s="512"/>
      <c r="U453" s="512"/>
      <c r="V453" s="512"/>
      <c r="W453" s="512"/>
      <c r="X453" s="512"/>
      <c r="Y453" s="512"/>
      <c r="Z453" s="512"/>
    </row>
    <row r="454">
      <c r="A454" s="512"/>
      <c r="B454" s="512"/>
      <c r="C454" s="512"/>
      <c r="D454" s="512"/>
      <c r="E454" s="512"/>
      <c r="F454" s="512"/>
      <c r="G454" s="512"/>
      <c r="H454" s="512"/>
      <c r="I454" s="512"/>
      <c r="J454" s="512"/>
      <c r="K454" s="512"/>
      <c r="L454" s="512"/>
      <c r="M454" s="512"/>
      <c r="N454" s="512"/>
      <c r="O454" s="512"/>
      <c r="P454" s="512"/>
      <c r="Q454" s="512"/>
      <c r="R454" s="512"/>
      <c r="S454" s="512"/>
      <c r="T454" s="512"/>
      <c r="U454" s="512"/>
      <c r="V454" s="512"/>
      <c r="W454" s="512"/>
      <c r="X454" s="512"/>
      <c r="Y454" s="512"/>
      <c r="Z454" s="512"/>
    </row>
    <row r="455">
      <c r="A455" s="512"/>
      <c r="B455" s="512"/>
      <c r="C455" s="512"/>
      <c r="D455" s="512"/>
      <c r="E455" s="512"/>
      <c r="F455" s="512"/>
      <c r="G455" s="512"/>
      <c r="H455" s="512"/>
      <c r="I455" s="512"/>
      <c r="J455" s="512"/>
      <c r="K455" s="512"/>
      <c r="L455" s="512"/>
      <c r="M455" s="512"/>
      <c r="N455" s="512"/>
      <c r="O455" s="512"/>
      <c r="P455" s="512"/>
      <c r="Q455" s="512"/>
      <c r="R455" s="512"/>
      <c r="S455" s="512"/>
      <c r="T455" s="512"/>
      <c r="U455" s="512"/>
      <c r="V455" s="512"/>
      <c r="W455" s="512"/>
      <c r="X455" s="512"/>
      <c r="Y455" s="512"/>
      <c r="Z455" s="512"/>
    </row>
    <row r="456">
      <c r="A456" s="512"/>
      <c r="B456" s="512"/>
      <c r="C456" s="512"/>
      <c r="D456" s="512"/>
      <c r="E456" s="512"/>
      <c r="F456" s="512"/>
      <c r="G456" s="512"/>
      <c r="H456" s="512"/>
      <c r="I456" s="512"/>
      <c r="J456" s="512"/>
      <c r="K456" s="512"/>
      <c r="L456" s="512"/>
      <c r="M456" s="512"/>
      <c r="N456" s="512"/>
      <c r="O456" s="512"/>
      <c r="P456" s="512"/>
      <c r="Q456" s="512"/>
      <c r="R456" s="512"/>
      <c r="S456" s="512"/>
      <c r="T456" s="512"/>
      <c r="U456" s="512"/>
      <c r="V456" s="512"/>
      <c r="W456" s="512"/>
      <c r="X456" s="512"/>
      <c r="Y456" s="512"/>
      <c r="Z456" s="512"/>
    </row>
    <row r="457">
      <c r="A457" s="512"/>
      <c r="B457" s="512"/>
      <c r="C457" s="512"/>
      <c r="D457" s="512"/>
      <c r="E457" s="512"/>
      <c r="F457" s="512"/>
      <c r="G457" s="512"/>
      <c r="H457" s="512"/>
      <c r="I457" s="512"/>
      <c r="J457" s="512"/>
      <c r="K457" s="512"/>
      <c r="L457" s="512"/>
      <c r="M457" s="512"/>
      <c r="N457" s="512"/>
      <c r="O457" s="512"/>
      <c r="P457" s="512"/>
      <c r="Q457" s="512"/>
      <c r="R457" s="512"/>
      <c r="S457" s="512"/>
      <c r="T457" s="512"/>
      <c r="U457" s="512"/>
      <c r="V457" s="512"/>
      <c r="W457" s="512"/>
      <c r="X457" s="512"/>
      <c r="Y457" s="512"/>
      <c r="Z457" s="512"/>
    </row>
    <row r="458">
      <c r="A458" s="512"/>
      <c r="B458" s="512"/>
      <c r="C458" s="512"/>
      <c r="D458" s="512"/>
      <c r="E458" s="512"/>
      <c r="F458" s="512"/>
      <c r="G458" s="512"/>
      <c r="H458" s="512"/>
      <c r="I458" s="512"/>
      <c r="J458" s="512"/>
      <c r="K458" s="512"/>
      <c r="L458" s="512"/>
      <c r="M458" s="512"/>
      <c r="N458" s="512"/>
      <c r="O458" s="512"/>
      <c r="P458" s="512"/>
      <c r="Q458" s="512"/>
      <c r="R458" s="512"/>
      <c r="S458" s="512"/>
      <c r="T458" s="512"/>
      <c r="U458" s="512"/>
      <c r="V458" s="512"/>
      <c r="W458" s="512"/>
      <c r="X458" s="512"/>
      <c r="Y458" s="512"/>
      <c r="Z458" s="512"/>
    </row>
    <row r="459">
      <c r="A459" s="512"/>
      <c r="B459" s="512"/>
      <c r="C459" s="512"/>
      <c r="D459" s="512"/>
      <c r="E459" s="512"/>
      <c r="F459" s="512"/>
      <c r="G459" s="512"/>
      <c r="H459" s="512"/>
      <c r="I459" s="512"/>
      <c r="J459" s="512"/>
      <c r="K459" s="512"/>
      <c r="L459" s="512"/>
      <c r="M459" s="512"/>
      <c r="N459" s="512"/>
      <c r="O459" s="512"/>
      <c r="P459" s="512"/>
      <c r="Q459" s="512"/>
      <c r="R459" s="512"/>
      <c r="S459" s="512"/>
      <c r="T459" s="512"/>
      <c r="U459" s="512"/>
      <c r="V459" s="512"/>
      <c r="W459" s="512"/>
      <c r="X459" s="512"/>
      <c r="Y459" s="512"/>
      <c r="Z459" s="512"/>
    </row>
    <row r="460">
      <c r="A460" s="512"/>
      <c r="B460" s="512"/>
      <c r="C460" s="512"/>
      <c r="D460" s="512"/>
      <c r="E460" s="512"/>
      <c r="F460" s="512"/>
      <c r="G460" s="512"/>
      <c r="H460" s="512"/>
      <c r="I460" s="512"/>
      <c r="J460" s="512"/>
      <c r="K460" s="512"/>
      <c r="L460" s="512"/>
      <c r="M460" s="512"/>
      <c r="N460" s="512"/>
      <c r="O460" s="512"/>
      <c r="P460" s="512"/>
      <c r="Q460" s="512"/>
      <c r="R460" s="512"/>
      <c r="S460" s="512"/>
      <c r="T460" s="512"/>
      <c r="U460" s="512"/>
      <c r="V460" s="512"/>
      <c r="W460" s="512"/>
      <c r="X460" s="512"/>
      <c r="Y460" s="512"/>
      <c r="Z460" s="512"/>
    </row>
    <row r="461">
      <c r="A461" s="512"/>
      <c r="B461" s="512"/>
      <c r="C461" s="512"/>
      <c r="D461" s="512"/>
      <c r="E461" s="512"/>
      <c r="F461" s="512"/>
      <c r="G461" s="512"/>
      <c r="H461" s="512"/>
      <c r="I461" s="512"/>
      <c r="J461" s="512"/>
      <c r="K461" s="512"/>
      <c r="L461" s="512"/>
      <c r="M461" s="512"/>
      <c r="N461" s="512"/>
      <c r="O461" s="512"/>
      <c r="P461" s="512"/>
      <c r="Q461" s="512"/>
      <c r="R461" s="512"/>
      <c r="S461" s="512"/>
      <c r="T461" s="512"/>
      <c r="U461" s="512"/>
      <c r="V461" s="512"/>
      <c r="W461" s="512"/>
      <c r="X461" s="512"/>
      <c r="Y461" s="512"/>
      <c r="Z461" s="512"/>
    </row>
    <row r="462">
      <c r="A462" s="512"/>
      <c r="B462" s="512"/>
      <c r="C462" s="512"/>
      <c r="D462" s="512"/>
      <c r="E462" s="512"/>
      <c r="F462" s="512"/>
      <c r="G462" s="512"/>
      <c r="H462" s="512"/>
      <c r="I462" s="512"/>
      <c r="J462" s="512"/>
      <c r="K462" s="512"/>
      <c r="L462" s="512"/>
      <c r="M462" s="512"/>
      <c r="N462" s="512"/>
      <c r="O462" s="512"/>
      <c r="P462" s="512"/>
      <c r="Q462" s="512"/>
      <c r="R462" s="512"/>
      <c r="S462" s="512"/>
      <c r="T462" s="512"/>
      <c r="U462" s="512"/>
      <c r="V462" s="512"/>
      <c r="W462" s="512"/>
      <c r="X462" s="512"/>
      <c r="Y462" s="512"/>
      <c r="Z462" s="512"/>
    </row>
    <row r="463">
      <c r="A463" s="512"/>
      <c r="B463" s="512"/>
      <c r="C463" s="512"/>
      <c r="D463" s="512"/>
      <c r="E463" s="512"/>
      <c r="F463" s="512"/>
      <c r="G463" s="512"/>
      <c r="H463" s="512"/>
      <c r="I463" s="512"/>
      <c r="J463" s="512"/>
      <c r="K463" s="512"/>
      <c r="L463" s="512"/>
      <c r="M463" s="512"/>
      <c r="N463" s="512"/>
      <c r="O463" s="512"/>
      <c r="P463" s="512"/>
      <c r="Q463" s="512"/>
      <c r="R463" s="512"/>
      <c r="S463" s="512"/>
      <c r="T463" s="512"/>
      <c r="U463" s="512"/>
      <c r="V463" s="512"/>
      <c r="W463" s="512"/>
      <c r="X463" s="512"/>
      <c r="Y463" s="512"/>
      <c r="Z463" s="512"/>
    </row>
    <row r="464">
      <c r="A464" s="512"/>
      <c r="B464" s="512"/>
      <c r="C464" s="512"/>
      <c r="D464" s="512"/>
      <c r="E464" s="512"/>
      <c r="F464" s="512"/>
      <c r="G464" s="512"/>
      <c r="H464" s="512"/>
      <c r="I464" s="512"/>
      <c r="J464" s="512"/>
      <c r="K464" s="512"/>
      <c r="L464" s="512"/>
      <c r="M464" s="512"/>
      <c r="N464" s="512"/>
      <c r="O464" s="512"/>
      <c r="P464" s="512"/>
      <c r="Q464" s="512"/>
      <c r="R464" s="512"/>
      <c r="S464" s="512"/>
      <c r="T464" s="512"/>
      <c r="U464" s="512"/>
      <c r="V464" s="512"/>
      <c r="W464" s="512"/>
      <c r="X464" s="512"/>
      <c r="Y464" s="512"/>
      <c r="Z464" s="512"/>
    </row>
    <row r="465">
      <c r="A465" s="512"/>
      <c r="B465" s="512"/>
      <c r="C465" s="512"/>
      <c r="D465" s="512"/>
      <c r="E465" s="512"/>
      <c r="F465" s="512"/>
      <c r="G465" s="512"/>
      <c r="H465" s="512"/>
      <c r="I465" s="512"/>
      <c r="J465" s="512"/>
      <c r="K465" s="512"/>
      <c r="L465" s="512"/>
      <c r="M465" s="512"/>
      <c r="N465" s="512"/>
      <c r="O465" s="512"/>
      <c r="P465" s="512"/>
      <c r="Q465" s="512"/>
      <c r="R465" s="512"/>
      <c r="S465" s="512"/>
      <c r="T465" s="512"/>
      <c r="U465" s="512"/>
      <c r="V465" s="512"/>
      <c r="W465" s="512"/>
      <c r="X465" s="512"/>
      <c r="Y465" s="512"/>
      <c r="Z465" s="512"/>
    </row>
    <row r="466">
      <c r="A466" s="512"/>
      <c r="B466" s="512"/>
      <c r="C466" s="512"/>
      <c r="D466" s="512"/>
      <c r="E466" s="512"/>
      <c r="F466" s="512"/>
      <c r="G466" s="512"/>
      <c r="H466" s="512"/>
      <c r="I466" s="512"/>
      <c r="J466" s="512"/>
      <c r="K466" s="512"/>
      <c r="L466" s="512"/>
      <c r="M466" s="512"/>
      <c r="N466" s="512"/>
      <c r="O466" s="512"/>
      <c r="P466" s="512"/>
      <c r="Q466" s="512"/>
      <c r="R466" s="512"/>
      <c r="S466" s="512"/>
      <c r="T466" s="512"/>
      <c r="U466" s="512"/>
      <c r="V466" s="512"/>
      <c r="W466" s="512"/>
      <c r="X466" s="512"/>
      <c r="Y466" s="512"/>
      <c r="Z466" s="512"/>
    </row>
    <row r="467">
      <c r="A467" s="512"/>
      <c r="B467" s="512"/>
      <c r="C467" s="512"/>
      <c r="D467" s="512"/>
      <c r="E467" s="512"/>
      <c r="F467" s="512"/>
      <c r="G467" s="512"/>
      <c r="H467" s="512"/>
      <c r="I467" s="512"/>
      <c r="J467" s="512"/>
      <c r="K467" s="512"/>
      <c r="L467" s="512"/>
      <c r="M467" s="512"/>
      <c r="N467" s="512"/>
      <c r="O467" s="512"/>
      <c r="P467" s="512"/>
      <c r="Q467" s="512"/>
      <c r="R467" s="512"/>
      <c r="S467" s="512"/>
      <c r="T467" s="512"/>
      <c r="U467" s="512"/>
      <c r="V467" s="512"/>
      <c r="W467" s="512"/>
      <c r="X467" s="512"/>
      <c r="Y467" s="512"/>
      <c r="Z467" s="512"/>
    </row>
    <row r="468">
      <c r="A468" s="512"/>
      <c r="B468" s="512"/>
      <c r="C468" s="512"/>
      <c r="D468" s="512"/>
      <c r="E468" s="512"/>
      <c r="F468" s="512"/>
      <c r="G468" s="512"/>
      <c r="H468" s="512"/>
      <c r="I468" s="512"/>
      <c r="J468" s="512"/>
      <c r="K468" s="512"/>
      <c r="L468" s="512"/>
      <c r="M468" s="512"/>
      <c r="N468" s="512"/>
      <c r="O468" s="512"/>
      <c r="P468" s="512"/>
      <c r="Q468" s="512"/>
      <c r="R468" s="512"/>
      <c r="S468" s="512"/>
      <c r="T468" s="512"/>
      <c r="U468" s="512"/>
      <c r="V468" s="512"/>
      <c r="W468" s="512"/>
      <c r="X468" s="512"/>
      <c r="Y468" s="512"/>
      <c r="Z468" s="512"/>
    </row>
    <row r="469">
      <c r="A469" s="512"/>
      <c r="B469" s="512"/>
      <c r="C469" s="512"/>
      <c r="D469" s="512"/>
      <c r="E469" s="512"/>
      <c r="F469" s="512"/>
      <c r="G469" s="512"/>
      <c r="H469" s="512"/>
      <c r="I469" s="512"/>
      <c r="J469" s="512"/>
      <c r="K469" s="512"/>
      <c r="L469" s="512"/>
      <c r="M469" s="512"/>
      <c r="N469" s="512"/>
      <c r="O469" s="512"/>
      <c r="P469" s="512"/>
      <c r="Q469" s="512"/>
      <c r="R469" s="512"/>
      <c r="S469" s="512"/>
      <c r="T469" s="512"/>
      <c r="U469" s="512"/>
      <c r="V469" s="512"/>
      <c r="W469" s="512"/>
      <c r="X469" s="512"/>
      <c r="Y469" s="512"/>
      <c r="Z469" s="512"/>
    </row>
    <row r="470">
      <c r="A470" s="512"/>
      <c r="B470" s="512"/>
      <c r="C470" s="512"/>
      <c r="D470" s="512"/>
      <c r="E470" s="512"/>
      <c r="F470" s="512"/>
      <c r="G470" s="512"/>
      <c r="H470" s="512"/>
      <c r="I470" s="512"/>
      <c r="J470" s="512"/>
      <c r="K470" s="512"/>
      <c r="L470" s="512"/>
      <c r="M470" s="512"/>
      <c r="N470" s="512"/>
      <c r="O470" s="512"/>
      <c r="P470" s="512"/>
      <c r="Q470" s="512"/>
      <c r="R470" s="512"/>
      <c r="S470" s="512"/>
      <c r="T470" s="512"/>
      <c r="U470" s="512"/>
      <c r="V470" s="512"/>
      <c r="W470" s="512"/>
      <c r="X470" s="512"/>
      <c r="Y470" s="512"/>
      <c r="Z470" s="512"/>
    </row>
    <row r="471">
      <c r="A471" s="512"/>
      <c r="B471" s="512"/>
      <c r="C471" s="512"/>
      <c r="D471" s="512"/>
      <c r="E471" s="512"/>
      <c r="F471" s="512"/>
      <c r="G471" s="512"/>
      <c r="H471" s="512"/>
      <c r="I471" s="512"/>
      <c r="J471" s="512"/>
      <c r="K471" s="512"/>
      <c r="L471" s="512"/>
      <c r="M471" s="512"/>
      <c r="N471" s="512"/>
      <c r="O471" s="512"/>
      <c r="P471" s="512"/>
      <c r="Q471" s="512"/>
      <c r="R471" s="512"/>
      <c r="S471" s="512"/>
      <c r="T471" s="512"/>
      <c r="U471" s="512"/>
      <c r="V471" s="512"/>
      <c r="W471" s="512"/>
      <c r="X471" s="512"/>
      <c r="Y471" s="512"/>
      <c r="Z471" s="512"/>
    </row>
    <row r="472">
      <c r="A472" s="512"/>
      <c r="B472" s="512"/>
      <c r="C472" s="512"/>
      <c r="D472" s="512"/>
      <c r="E472" s="512"/>
      <c r="F472" s="512"/>
      <c r="G472" s="512"/>
      <c r="H472" s="512"/>
      <c r="I472" s="512"/>
      <c r="J472" s="512"/>
      <c r="K472" s="512"/>
      <c r="L472" s="512"/>
      <c r="M472" s="512"/>
      <c r="N472" s="512"/>
      <c r="O472" s="512"/>
      <c r="P472" s="512"/>
      <c r="Q472" s="512"/>
      <c r="R472" s="512"/>
      <c r="S472" s="512"/>
      <c r="T472" s="512"/>
      <c r="U472" s="512"/>
      <c r="V472" s="512"/>
      <c r="W472" s="512"/>
      <c r="X472" s="512"/>
      <c r="Y472" s="512"/>
      <c r="Z472" s="512"/>
    </row>
    <row r="473">
      <c r="A473" s="512"/>
      <c r="B473" s="512"/>
      <c r="C473" s="512"/>
      <c r="D473" s="512"/>
      <c r="E473" s="512"/>
      <c r="F473" s="512"/>
      <c r="G473" s="512"/>
      <c r="H473" s="512"/>
      <c r="I473" s="512"/>
      <c r="J473" s="512"/>
      <c r="K473" s="512"/>
      <c r="L473" s="512"/>
      <c r="M473" s="512"/>
      <c r="N473" s="512"/>
      <c r="O473" s="512"/>
      <c r="P473" s="512"/>
      <c r="Q473" s="512"/>
      <c r="R473" s="512"/>
      <c r="S473" s="512"/>
      <c r="T473" s="512"/>
      <c r="U473" s="512"/>
      <c r="V473" s="512"/>
      <c r="W473" s="512"/>
      <c r="X473" s="512"/>
      <c r="Y473" s="512"/>
      <c r="Z473" s="512"/>
    </row>
    <row r="474">
      <c r="A474" s="512"/>
      <c r="B474" s="512"/>
      <c r="C474" s="512"/>
      <c r="D474" s="512"/>
      <c r="E474" s="512"/>
      <c r="F474" s="512"/>
      <c r="G474" s="512"/>
      <c r="H474" s="512"/>
      <c r="I474" s="512"/>
      <c r="J474" s="512"/>
      <c r="K474" s="512"/>
      <c r="L474" s="512"/>
      <c r="M474" s="512"/>
      <c r="N474" s="512"/>
      <c r="O474" s="512"/>
      <c r="P474" s="512"/>
      <c r="Q474" s="512"/>
      <c r="R474" s="512"/>
      <c r="S474" s="512"/>
      <c r="T474" s="512"/>
      <c r="U474" s="512"/>
      <c r="V474" s="512"/>
      <c r="W474" s="512"/>
      <c r="X474" s="512"/>
      <c r="Y474" s="512"/>
      <c r="Z474" s="512"/>
    </row>
    <row r="475">
      <c r="A475" s="512"/>
      <c r="B475" s="512"/>
      <c r="C475" s="512"/>
      <c r="D475" s="512"/>
      <c r="E475" s="512"/>
      <c r="F475" s="512"/>
      <c r="G475" s="512"/>
      <c r="H475" s="512"/>
      <c r="I475" s="512"/>
      <c r="J475" s="512"/>
      <c r="K475" s="512"/>
      <c r="L475" s="512"/>
      <c r="M475" s="512"/>
      <c r="N475" s="512"/>
      <c r="O475" s="512"/>
      <c r="P475" s="512"/>
      <c r="Q475" s="512"/>
      <c r="R475" s="512"/>
      <c r="S475" s="512"/>
      <c r="T475" s="512"/>
      <c r="U475" s="512"/>
      <c r="V475" s="512"/>
      <c r="W475" s="512"/>
      <c r="X475" s="512"/>
      <c r="Y475" s="512"/>
      <c r="Z475" s="512"/>
    </row>
    <row r="476">
      <c r="A476" s="512"/>
      <c r="B476" s="512"/>
      <c r="C476" s="512"/>
      <c r="D476" s="512"/>
      <c r="E476" s="512"/>
      <c r="F476" s="512"/>
      <c r="G476" s="512"/>
      <c r="H476" s="512"/>
      <c r="I476" s="512"/>
      <c r="J476" s="512"/>
      <c r="K476" s="512"/>
      <c r="L476" s="512"/>
      <c r="M476" s="512"/>
      <c r="N476" s="512"/>
      <c r="O476" s="512"/>
      <c r="P476" s="512"/>
      <c r="Q476" s="512"/>
      <c r="R476" s="512"/>
      <c r="S476" s="512"/>
      <c r="T476" s="512"/>
      <c r="U476" s="512"/>
      <c r="V476" s="512"/>
      <c r="W476" s="512"/>
      <c r="X476" s="512"/>
      <c r="Y476" s="512"/>
      <c r="Z476" s="512"/>
    </row>
    <row r="477">
      <c r="A477" s="512"/>
      <c r="B477" s="512"/>
      <c r="C477" s="512"/>
      <c r="D477" s="512"/>
      <c r="E477" s="512"/>
      <c r="F477" s="512"/>
      <c r="G477" s="512"/>
      <c r="H477" s="512"/>
      <c r="I477" s="512"/>
      <c r="J477" s="512"/>
      <c r="K477" s="512"/>
      <c r="L477" s="512"/>
      <c r="M477" s="512"/>
      <c r="N477" s="512"/>
      <c r="O477" s="512"/>
      <c r="P477" s="512"/>
      <c r="Q477" s="512"/>
      <c r="R477" s="512"/>
      <c r="S477" s="512"/>
      <c r="T477" s="512"/>
      <c r="U477" s="512"/>
      <c r="V477" s="512"/>
      <c r="W477" s="512"/>
      <c r="X477" s="512"/>
      <c r="Y477" s="512"/>
      <c r="Z477" s="512"/>
    </row>
    <row r="478">
      <c r="A478" s="512"/>
      <c r="B478" s="512"/>
      <c r="C478" s="512"/>
      <c r="D478" s="512"/>
      <c r="E478" s="512"/>
      <c r="F478" s="512"/>
      <c r="G478" s="512"/>
      <c r="H478" s="512"/>
      <c r="I478" s="512"/>
      <c r="J478" s="512"/>
      <c r="K478" s="512"/>
      <c r="L478" s="512"/>
      <c r="M478" s="512"/>
      <c r="N478" s="512"/>
      <c r="O478" s="512"/>
      <c r="P478" s="512"/>
      <c r="Q478" s="512"/>
      <c r="R478" s="512"/>
      <c r="S478" s="512"/>
      <c r="T478" s="512"/>
      <c r="U478" s="512"/>
      <c r="V478" s="512"/>
      <c r="W478" s="512"/>
      <c r="X478" s="512"/>
      <c r="Y478" s="512"/>
      <c r="Z478" s="512"/>
    </row>
    <row r="479">
      <c r="A479" s="512"/>
      <c r="B479" s="512"/>
      <c r="C479" s="512"/>
      <c r="D479" s="512"/>
      <c r="E479" s="512"/>
      <c r="F479" s="512"/>
      <c r="G479" s="512"/>
      <c r="H479" s="512"/>
      <c r="I479" s="512"/>
      <c r="J479" s="512"/>
      <c r="K479" s="512"/>
      <c r="L479" s="512"/>
      <c r="M479" s="512"/>
      <c r="N479" s="512"/>
      <c r="O479" s="512"/>
      <c r="P479" s="512"/>
      <c r="Q479" s="512"/>
      <c r="R479" s="512"/>
      <c r="S479" s="512"/>
      <c r="T479" s="512"/>
      <c r="U479" s="512"/>
      <c r="V479" s="512"/>
      <c r="W479" s="512"/>
      <c r="X479" s="512"/>
      <c r="Y479" s="512"/>
      <c r="Z479" s="512"/>
    </row>
    <row r="480">
      <c r="A480" s="512"/>
      <c r="B480" s="512"/>
      <c r="C480" s="512"/>
      <c r="D480" s="512"/>
      <c r="E480" s="512"/>
      <c r="F480" s="512"/>
      <c r="G480" s="512"/>
      <c r="H480" s="512"/>
      <c r="I480" s="512"/>
      <c r="J480" s="512"/>
      <c r="K480" s="512"/>
      <c r="L480" s="512"/>
      <c r="M480" s="512"/>
      <c r="N480" s="512"/>
      <c r="O480" s="512"/>
      <c r="P480" s="512"/>
      <c r="Q480" s="512"/>
      <c r="R480" s="512"/>
      <c r="S480" s="512"/>
      <c r="T480" s="512"/>
      <c r="U480" s="512"/>
      <c r="V480" s="512"/>
      <c r="W480" s="512"/>
      <c r="X480" s="512"/>
      <c r="Y480" s="512"/>
      <c r="Z480" s="512"/>
    </row>
    <row r="481">
      <c r="A481" s="512"/>
      <c r="B481" s="512"/>
      <c r="C481" s="512"/>
      <c r="D481" s="512"/>
      <c r="E481" s="512"/>
      <c r="F481" s="512"/>
      <c r="G481" s="512"/>
      <c r="H481" s="512"/>
      <c r="I481" s="512"/>
      <c r="J481" s="512"/>
      <c r="K481" s="512"/>
      <c r="L481" s="512"/>
      <c r="M481" s="512"/>
      <c r="N481" s="512"/>
      <c r="O481" s="512"/>
      <c r="P481" s="512"/>
      <c r="Q481" s="512"/>
      <c r="R481" s="512"/>
      <c r="S481" s="512"/>
      <c r="T481" s="512"/>
      <c r="U481" s="512"/>
      <c r="V481" s="512"/>
      <c r="W481" s="512"/>
      <c r="X481" s="512"/>
      <c r="Y481" s="512"/>
      <c r="Z481" s="512"/>
    </row>
    <row r="482">
      <c r="A482" s="512"/>
      <c r="B482" s="512"/>
      <c r="C482" s="512"/>
      <c r="D482" s="512"/>
      <c r="E482" s="512"/>
      <c r="F482" s="512"/>
      <c r="G482" s="512"/>
      <c r="H482" s="512"/>
      <c r="I482" s="512"/>
      <c r="J482" s="512"/>
      <c r="K482" s="512"/>
      <c r="L482" s="512"/>
      <c r="M482" s="512"/>
      <c r="N482" s="512"/>
      <c r="O482" s="512"/>
      <c r="P482" s="512"/>
      <c r="Q482" s="512"/>
      <c r="R482" s="512"/>
      <c r="S482" s="512"/>
      <c r="T482" s="512"/>
      <c r="U482" s="512"/>
      <c r="V482" s="512"/>
      <c r="W482" s="512"/>
      <c r="X482" s="512"/>
      <c r="Y482" s="512"/>
      <c r="Z482" s="512"/>
    </row>
    <row r="483">
      <c r="A483" s="512"/>
      <c r="B483" s="512"/>
      <c r="C483" s="512"/>
      <c r="D483" s="512"/>
      <c r="E483" s="512"/>
      <c r="F483" s="512"/>
      <c r="G483" s="512"/>
      <c r="H483" s="512"/>
      <c r="I483" s="512"/>
      <c r="J483" s="512"/>
      <c r="K483" s="512"/>
      <c r="L483" s="512"/>
      <c r="M483" s="512"/>
      <c r="N483" s="512"/>
      <c r="O483" s="512"/>
      <c r="P483" s="512"/>
      <c r="Q483" s="512"/>
      <c r="R483" s="512"/>
      <c r="S483" s="512"/>
      <c r="T483" s="512"/>
      <c r="U483" s="512"/>
      <c r="V483" s="512"/>
      <c r="W483" s="512"/>
      <c r="X483" s="512"/>
      <c r="Y483" s="512"/>
      <c r="Z483" s="512"/>
    </row>
    <row r="484">
      <c r="A484" s="512"/>
      <c r="B484" s="512"/>
      <c r="C484" s="512"/>
      <c r="D484" s="512"/>
      <c r="E484" s="512"/>
      <c r="F484" s="512"/>
      <c r="G484" s="512"/>
      <c r="H484" s="512"/>
      <c r="I484" s="512"/>
      <c r="J484" s="512"/>
      <c r="K484" s="512"/>
      <c r="L484" s="512"/>
      <c r="M484" s="512"/>
      <c r="N484" s="512"/>
      <c r="O484" s="512"/>
      <c r="P484" s="512"/>
      <c r="Q484" s="512"/>
      <c r="R484" s="512"/>
      <c r="S484" s="512"/>
      <c r="T484" s="512"/>
      <c r="U484" s="512"/>
      <c r="V484" s="512"/>
      <c r="W484" s="512"/>
      <c r="X484" s="512"/>
      <c r="Y484" s="512"/>
      <c r="Z484" s="512"/>
    </row>
    <row r="485">
      <c r="A485" s="512"/>
      <c r="B485" s="512"/>
      <c r="C485" s="512"/>
      <c r="D485" s="512"/>
      <c r="E485" s="512"/>
      <c r="F485" s="512"/>
      <c r="G485" s="512"/>
      <c r="H485" s="512"/>
      <c r="I485" s="512"/>
      <c r="J485" s="512"/>
      <c r="K485" s="512"/>
      <c r="L485" s="512"/>
      <c r="M485" s="512"/>
      <c r="N485" s="512"/>
      <c r="O485" s="512"/>
      <c r="P485" s="512"/>
      <c r="Q485" s="512"/>
      <c r="R485" s="512"/>
      <c r="S485" s="512"/>
      <c r="T485" s="512"/>
      <c r="U485" s="512"/>
      <c r="V485" s="512"/>
      <c r="W485" s="512"/>
      <c r="X485" s="512"/>
      <c r="Y485" s="512"/>
      <c r="Z485" s="512"/>
    </row>
    <row r="486">
      <c r="A486" s="512"/>
      <c r="B486" s="512"/>
      <c r="C486" s="512"/>
      <c r="D486" s="512"/>
      <c r="E486" s="512"/>
      <c r="F486" s="512"/>
      <c r="G486" s="512"/>
      <c r="H486" s="512"/>
      <c r="I486" s="512"/>
      <c r="J486" s="512"/>
      <c r="K486" s="512"/>
      <c r="L486" s="512"/>
      <c r="M486" s="512"/>
      <c r="N486" s="512"/>
      <c r="O486" s="512"/>
      <c r="P486" s="512"/>
      <c r="Q486" s="512"/>
      <c r="R486" s="512"/>
      <c r="S486" s="512"/>
      <c r="T486" s="512"/>
      <c r="U486" s="512"/>
      <c r="V486" s="512"/>
      <c r="W486" s="512"/>
      <c r="X486" s="512"/>
      <c r="Y486" s="512"/>
      <c r="Z486" s="512"/>
    </row>
    <row r="487">
      <c r="A487" s="512"/>
      <c r="B487" s="512"/>
      <c r="C487" s="512"/>
      <c r="D487" s="512"/>
      <c r="E487" s="512"/>
      <c r="F487" s="512"/>
      <c r="G487" s="512"/>
      <c r="H487" s="512"/>
      <c r="I487" s="512"/>
      <c r="J487" s="512"/>
      <c r="K487" s="512"/>
      <c r="L487" s="512"/>
      <c r="M487" s="512"/>
      <c r="N487" s="512"/>
      <c r="O487" s="512"/>
      <c r="P487" s="512"/>
      <c r="Q487" s="512"/>
      <c r="R487" s="512"/>
      <c r="S487" s="512"/>
      <c r="T487" s="512"/>
      <c r="U487" s="512"/>
      <c r="V487" s="512"/>
      <c r="W487" s="512"/>
      <c r="X487" s="512"/>
      <c r="Y487" s="512"/>
      <c r="Z487" s="512"/>
    </row>
    <row r="488">
      <c r="A488" s="512"/>
      <c r="B488" s="512"/>
      <c r="C488" s="512"/>
      <c r="D488" s="512"/>
      <c r="E488" s="512"/>
      <c r="F488" s="512"/>
      <c r="G488" s="512"/>
      <c r="H488" s="512"/>
      <c r="I488" s="512"/>
      <c r="J488" s="512"/>
      <c r="K488" s="512"/>
      <c r="L488" s="512"/>
      <c r="M488" s="512"/>
      <c r="N488" s="512"/>
      <c r="O488" s="512"/>
      <c r="P488" s="512"/>
      <c r="Q488" s="512"/>
      <c r="R488" s="512"/>
      <c r="S488" s="512"/>
      <c r="T488" s="512"/>
      <c r="U488" s="512"/>
      <c r="V488" s="512"/>
      <c r="W488" s="512"/>
      <c r="X488" s="512"/>
      <c r="Y488" s="512"/>
      <c r="Z488" s="512"/>
    </row>
    <row r="489">
      <c r="A489" s="512"/>
      <c r="B489" s="512"/>
      <c r="C489" s="512"/>
      <c r="D489" s="512"/>
      <c r="E489" s="512"/>
      <c r="F489" s="512"/>
      <c r="G489" s="512"/>
      <c r="H489" s="512"/>
      <c r="I489" s="512"/>
      <c r="J489" s="512"/>
      <c r="K489" s="512"/>
      <c r="L489" s="512"/>
      <c r="M489" s="512"/>
      <c r="N489" s="512"/>
      <c r="O489" s="512"/>
      <c r="P489" s="512"/>
      <c r="Q489" s="512"/>
      <c r="R489" s="512"/>
      <c r="S489" s="512"/>
      <c r="T489" s="512"/>
      <c r="U489" s="512"/>
      <c r="V489" s="512"/>
      <c r="W489" s="512"/>
      <c r="X489" s="512"/>
      <c r="Y489" s="512"/>
      <c r="Z489" s="512"/>
    </row>
    <row r="490">
      <c r="A490" s="512"/>
      <c r="B490" s="512"/>
      <c r="C490" s="512"/>
      <c r="D490" s="512"/>
      <c r="E490" s="512"/>
      <c r="F490" s="512"/>
      <c r="G490" s="512"/>
      <c r="H490" s="512"/>
      <c r="I490" s="512"/>
      <c r="J490" s="512"/>
      <c r="K490" s="512"/>
      <c r="L490" s="512"/>
      <c r="M490" s="512"/>
      <c r="N490" s="512"/>
      <c r="O490" s="512"/>
      <c r="P490" s="512"/>
      <c r="Q490" s="512"/>
      <c r="R490" s="512"/>
      <c r="S490" s="512"/>
      <c r="T490" s="512"/>
      <c r="U490" s="512"/>
      <c r="V490" s="512"/>
      <c r="W490" s="512"/>
      <c r="X490" s="512"/>
      <c r="Y490" s="512"/>
      <c r="Z490" s="512"/>
    </row>
    <row r="491">
      <c r="A491" s="512"/>
      <c r="B491" s="512"/>
      <c r="C491" s="512"/>
      <c r="D491" s="512"/>
      <c r="E491" s="512"/>
      <c r="F491" s="512"/>
      <c r="G491" s="512"/>
      <c r="H491" s="512"/>
      <c r="I491" s="512"/>
      <c r="J491" s="512"/>
      <c r="K491" s="512"/>
      <c r="L491" s="512"/>
      <c r="M491" s="512"/>
      <c r="N491" s="512"/>
      <c r="O491" s="512"/>
      <c r="P491" s="512"/>
      <c r="Q491" s="512"/>
      <c r="R491" s="512"/>
      <c r="S491" s="512"/>
      <c r="T491" s="512"/>
      <c r="U491" s="512"/>
      <c r="V491" s="512"/>
      <c r="W491" s="512"/>
      <c r="X491" s="512"/>
      <c r="Y491" s="512"/>
      <c r="Z491" s="512"/>
    </row>
    <row r="492">
      <c r="A492" s="512"/>
      <c r="B492" s="512"/>
      <c r="C492" s="512"/>
      <c r="D492" s="512"/>
      <c r="E492" s="512"/>
      <c r="F492" s="512"/>
      <c r="G492" s="512"/>
      <c r="H492" s="512"/>
      <c r="I492" s="512"/>
      <c r="J492" s="512"/>
      <c r="K492" s="512"/>
      <c r="L492" s="512"/>
      <c r="M492" s="512"/>
      <c r="N492" s="512"/>
      <c r="O492" s="512"/>
      <c r="P492" s="512"/>
      <c r="Q492" s="512"/>
      <c r="R492" s="512"/>
      <c r="S492" s="512"/>
      <c r="T492" s="512"/>
      <c r="U492" s="512"/>
      <c r="V492" s="512"/>
      <c r="W492" s="512"/>
      <c r="X492" s="512"/>
      <c r="Y492" s="512"/>
      <c r="Z492" s="512"/>
    </row>
    <row r="493">
      <c r="A493" s="512"/>
      <c r="B493" s="512"/>
      <c r="C493" s="512"/>
      <c r="D493" s="512"/>
      <c r="E493" s="512"/>
      <c r="F493" s="512"/>
      <c r="G493" s="512"/>
      <c r="H493" s="512"/>
      <c r="I493" s="512"/>
      <c r="J493" s="512"/>
      <c r="K493" s="512"/>
      <c r="L493" s="512"/>
      <c r="M493" s="512"/>
      <c r="N493" s="512"/>
      <c r="O493" s="512"/>
      <c r="P493" s="512"/>
      <c r="Q493" s="512"/>
      <c r="R493" s="512"/>
      <c r="S493" s="512"/>
      <c r="T493" s="512"/>
      <c r="U493" s="512"/>
      <c r="V493" s="512"/>
      <c r="W493" s="512"/>
      <c r="X493" s="512"/>
      <c r="Y493" s="512"/>
      <c r="Z493" s="512"/>
    </row>
    <row r="494">
      <c r="A494" s="512"/>
      <c r="B494" s="512"/>
      <c r="C494" s="512"/>
      <c r="D494" s="512"/>
      <c r="E494" s="512"/>
      <c r="F494" s="512"/>
      <c r="G494" s="512"/>
      <c r="H494" s="512"/>
      <c r="I494" s="512"/>
      <c r="J494" s="512"/>
      <c r="K494" s="512"/>
      <c r="L494" s="512"/>
      <c r="M494" s="512"/>
      <c r="N494" s="512"/>
      <c r="O494" s="512"/>
      <c r="P494" s="512"/>
      <c r="Q494" s="512"/>
      <c r="R494" s="512"/>
      <c r="S494" s="512"/>
      <c r="T494" s="512"/>
      <c r="U494" s="512"/>
      <c r="V494" s="512"/>
      <c r="W494" s="512"/>
      <c r="X494" s="512"/>
      <c r="Y494" s="512"/>
      <c r="Z494" s="512"/>
    </row>
    <row r="495">
      <c r="A495" s="512"/>
      <c r="B495" s="512"/>
      <c r="C495" s="512"/>
      <c r="D495" s="512"/>
      <c r="E495" s="512"/>
      <c r="F495" s="512"/>
      <c r="G495" s="512"/>
      <c r="H495" s="512"/>
      <c r="I495" s="512"/>
      <c r="J495" s="512"/>
      <c r="K495" s="512"/>
      <c r="L495" s="512"/>
      <c r="M495" s="512"/>
      <c r="N495" s="512"/>
      <c r="O495" s="512"/>
      <c r="P495" s="512"/>
      <c r="Q495" s="512"/>
      <c r="R495" s="512"/>
      <c r="S495" s="512"/>
      <c r="T495" s="512"/>
      <c r="U495" s="512"/>
      <c r="V495" s="512"/>
      <c r="W495" s="512"/>
      <c r="X495" s="512"/>
      <c r="Y495" s="512"/>
      <c r="Z495" s="512"/>
    </row>
    <row r="496">
      <c r="A496" s="512"/>
      <c r="B496" s="512"/>
      <c r="C496" s="512"/>
      <c r="D496" s="512"/>
      <c r="E496" s="512"/>
      <c r="F496" s="512"/>
      <c r="G496" s="512"/>
      <c r="H496" s="512"/>
      <c r="I496" s="512"/>
      <c r="J496" s="512"/>
      <c r="K496" s="512"/>
      <c r="L496" s="512"/>
      <c r="M496" s="512"/>
      <c r="N496" s="512"/>
      <c r="O496" s="512"/>
      <c r="P496" s="512"/>
      <c r="Q496" s="512"/>
      <c r="R496" s="512"/>
      <c r="S496" s="512"/>
      <c r="T496" s="512"/>
      <c r="U496" s="512"/>
      <c r="V496" s="512"/>
      <c r="W496" s="512"/>
      <c r="X496" s="512"/>
      <c r="Y496" s="512"/>
      <c r="Z496" s="512"/>
    </row>
    <row r="497">
      <c r="A497" s="512"/>
      <c r="B497" s="512"/>
      <c r="C497" s="512"/>
      <c r="D497" s="512"/>
      <c r="E497" s="512"/>
      <c r="F497" s="512"/>
      <c r="G497" s="512"/>
      <c r="H497" s="512"/>
      <c r="I497" s="512"/>
      <c r="J497" s="512"/>
      <c r="K497" s="512"/>
      <c r="L497" s="512"/>
      <c r="M497" s="512"/>
      <c r="N497" s="512"/>
      <c r="O497" s="512"/>
      <c r="P497" s="512"/>
      <c r="Q497" s="512"/>
      <c r="R497" s="512"/>
      <c r="S497" s="512"/>
      <c r="T497" s="512"/>
      <c r="U497" s="512"/>
      <c r="V497" s="512"/>
      <c r="W497" s="512"/>
      <c r="X497" s="512"/>
      <c r="Y497" s="512"/>
      <c r="Z497" s="512"/>
    </row>
    <row r="498">
      <c r="A498" s="512"/>
      <c r="B498" s="512"/>
      <c r="C498" s="512"/>
      <c r="D498" s="512"/>
      <c r="E498" s="512"/>
      <c r="F498" s="512"/>
      <c r="G498" s="512"/>
      <c r="H498" s="512"/>
      <c r="I498" s="512"/>
      <c r="J498" s="512"/>
      <c r="K498" s="512"/>
      <c r="L498" s="512"/>
      <c r="M498" s="512"/>
      <c r="N498" s="512"/>
      <c r="O498" s="512"/>
      <c r="P498" s="512"/>
      <c r="Q498" s="512"/>
      <c r="R498" s="512"/>
      <c r="S498" s="512"/>
      <c r="T498" s="512"/>
      <c r="U498" s="512"/>
      <c r="V498" s="512"/>
      <c r="W498" s="512"/>
      <c r="X498" s="512"/>
      <c r="Y498" s="512"/>
      <c r="Z498" s="512"/>
    </row>
    <row r="499">
      <c r="A499" s="512"/>
      <c r="B499" s="512"/>
      <c r="C499" s="512"/>
      <c r="D499" s="512"/>
      <c r="E499" s="512"/>
      <c r="F499" s="512"/>
      <c r="G499" s="512"/>
      <c r="H499" s="512"/>
      <c r="I499" s="512"/>
      <c r="J499" s="512"/>
      <c r="K499" s="512"/>
      <c r="L499" s="512"/>
      <c r="M499" s="512"/>
      <c r="N499" s="512"/>
      <c r="O499" s="512"/>
      <c r="P499" s="512"/>
      <c r="Q499" s="512"/>
      <c r="R499" s="512"/>
      <c r="S499" s="512"/>
      <c r="T499" s="512"/>
      <c r="U499" s="512"/>
      <c r="V499" s="512"/>
      <c r="W499" s="512"/>
      <c r="X499" s="512"/>
      <c r="Y499" s="512"/>
      <c r="Z499" s="512"/>
    </row>
    <row r="500">
      <c r="A500" s="512"/>
      <c r="B500" s="512"/>
      <c r="C500" s="512"/>
      <c r="D500" s="512"/>
      <c r="E500" s="512"/>
      <c r="F500" s="512"/>
      <c r="G500" s="512"/>
      <c r="H500" s="512"/>
      <c r="I500" s="512"/>
      <c r="J500" s="512"/>
      <c r="K500" s="512"/>
      <c r="L500" s="512"/>
      <c r="M500" s="512"/>
      <c r="N500" s="512"/>
      <c r="O500" s="512"/>
      <c r="P500" s="512"/>
      <c r="Q500" s="512"/>
      <c r="R500" s="512"/>
      <c r="S500" s="512"/>
      <c r="T500" s="512"/>
      <c r="U500" s="512"/>
      <c r="V500" s="512"/>
      <c r="W500" s="512"/>
      <c r="X500" s="512"/>
      <c r="Y500" s="512"/>
      <c r="Z500" s="512"/>
    </row>
    <row r="501">
      <c r="A501" s="512"/>
      <c r="B501" s="512"/>
      <c r="C501" s="512"/>
      <c r="D501" s="512"/>
      <c r="E501" s="512"/>
      <c r="F501" s="512"/>
      <c r="G501" s="512"/>
      <c r="H501" s="512"/>
      <c r="I501" s="512"/>
      <c r="J501" s="512"/>
      <c r="K501" s="512"/>
      <c r="L501" s="512"/>
      <c r="M501" s="512"/>
      <c r="N501" s="512"/>
      <c r="O501" s="512"/>
      <c r="P501" s="512"/>
      <c r="Q501" s="512"/>
      <c r="R501" s="512"/>
      <c r="S501" s="512"/>
      <c r="T501" s="512"/>
      <c r="U501" s="512"/>
      <c r="V501" s="512"/>
      <c r="W501" s="512"/>
      <c r="X501" s="512"/>
      <c r="Y501" s="512"/>
      <c r="Z501" s="512"/>
    </row>
    <row r="502">
      <c r="A502" s="512"/>
      <c r="B502" s="512"/>
      <c r="C502" s="512"/>
      <c r="D502" s="512"/>
      <c r="E502" s="512"/>
      <c r="F502" s="512"/>
      <c r="G502" s="512"/>
      <c r="H502" s="512"/>
      <c r="I502" s="512"/>
      <c r="J502" s="512"/>
      <c r="K502" s="512"/>
      <c r="L502" s="512"/>
      <c r="M502" s="512"/>
      <c r="N502" s="512"/>
      <c r="O502" s="512"/>
      <c r="P502" s="512"/>
      <c r="Q502" s="512"/>
      <c r="R502" s="512"/>
      <c r="S502" s="512"/>
      <c r="T502" s="512"/>
      <c r="U502" s="512"/>
      <c r="V502" s="512"/>
      <c r="W502" s="512"/>
      <c r="X502" s="512"/>
      <c r="Y502" s="512"/>
      <c r="Z502" s="512"/>
    </row>
    <row r="503">
      <c r="A503" s="512"/>
      <c r="B503" s="512"/>
      <c r="C503" s="512"/>
      <c r="D503" s="512"/>
      <c r="E503" s="512"/>
      <c r="F503" s="512"/>
      <c r="G503" s="512"/>
      <c r="H503" s="512"/>
      <c r="I503" s="512"/>
      <c r="J503" s="512"/>
      <c r="K503" s="512"/>
      <c r="L503" s="512"/>
      <c r="M503" s="512"/>
      <c r="N503" s="512"/>
      <c r="O503" s="512"/>
      <c r="P503" s="512"/>
      <c r="Q503" s="512"/>
      <c r="R503" s="512"/>
      <c r="S503" s="512"/>
      <c r="T503" s="512"/>
      <c r="U503" s="512"/>
      <c r="V503" s="512"/>
      <c r="W503" s="512"/>
      <c r="X503" s="512"/>
      <c r="Y503" s="512"/>
      <c r="Z503" s="512"/>
    </row>
    <row r="504">
      <c r="A504" s="512"/>
      <c r="B504" s="512"/>
      <c r="C504" s="512"/>
      <c r="D504" s="512"/>
      <c r="E504" s="512"/>
      <c r="F504" s="512"/>
      <c r="G504" s="512"/>
      <c r="H504" s="512"/>
      <c r="I504" s="512"/>
      <c r="J504" s="512"/>
      <c r="K504" s="512"/>
      <c r="L504" s="512"/>
      <c r="M504" s="512"/>
      <c r="N504" s="512"/>
      <c r="O504" s="512"/>
      <c r="P504" s="512"/>
      <c r="Q504" s="512"/>
      <c r="R504" s="512"/>
      <c r="S504" s="512"/>
      <c r="T504" s="512"/>
      <c r="U504" s="512"/>
      <c r="V504" s="512"/>
      <c r="W504" s="512"/>
      <c r="X504" s="512"/>
      <c r="Y504" s="512"/>
      <c r="Z504" s="512"/>
    </row>
    <row r="505">
      <c r="A505" s="512"/>
      <c r="B505" s="512"/>
      <c r="C505" s="512"/>
      <c r="D505" s="512"/>
      <c r="E505" s="512"/>
      <c r="F505" s="512"/>
      <c r="G505" s="512"/>
      <c r="H505" s="512"/>
      <c r="I505" s="512"/>
      <c r="J505" s="512"/>
      <c r="K505" s="512"/>
      <c r="L505" s="512"/>
      <c r="M505" s="512"/>
      <c r="N505" s="512"/>
      <c r="O505" s="512"/>
      <c r="P505" s="512"/>
      <c r="Q505" s="512"/>
      <c r="R505" s="512"/>
      <c r="S505" s="512"/>
      <c r="T505" s="512"/>
      <c r="U505" s="512"/>
      <c r="V505" s="512"/>
      <c r="W505" s="512"/>
      <c r="X505" s="512"/>
      <c r="Y505" s="512"/>
      <c r="Z505" s="512"/>
    </row>
    <row r="506">
      <c r="A506" s="512"/>
      <c r="B506" s="512"/>
      <c r="C506" s="512"/>
      <c r="D506" s="512"/>
      <c r="E506" s="512"/>
      <c r="F506" s="512"/>
      <c r="G506" s="512"/>
      <c r="H506" s="512"/>
      <c r="I506" s="512"/>
      <c r="J506" s="512"/>
      <c r="K506" s="512"/>
      <c r="L506" s="512"/>
      <c r="M506" s="512"/>
      <c r="N506" s="512"/>
      <c r="O506" s="512"/>
      <c r="P506" s="512"/>
      <c r="Q506" s="512"/>
      <c r="R506" s="512"/>
      <c r="S506" s="512"/>
      <c r="T506" s="512"/>
      <c r="U506" s="512"/>
      <c r="V506" s="512"/>
      <c r="W506" s="512"/>
      <c r="X506" s="512"/>
      <c r="Y506" s="512"/>
      <c r="Z506" s="512"/>
    </row>
    <row r="507">
      <c r="A507" s="512"/>
      <c r="B507" s="512"/>
      <c r="C507" s="512"/>
      <c r="D507" s="512"/>
      <c r="E507" s="512"/>
      <c r="F507" s="512"/>
      <c r="G507" s="512"/>
      <c r="H507" s="512"/>
      <c r="I507" s="512"/>
      <c r="J507" s="512"/>
      <c r="K507" s="512"/>
      <c r="L507" s="512"/>
      <c r="M507" s="512"/>
      <c r="N507" s="512"/>
      <c r="O507" s="512"/>
      <c r="P507" s="512"/>
      <c r="Q507" s="512"/>
      <c r="R507" s="512"/>
      <c r="S507" s="512"/>
      <c r="T507" s="512"/>
      <c r="U507" s="512"/>
      <c r="V507" s="512"/>
      <c r="W507" s="512"/>
      <c r="X507" s="512"/>
      <c r="Y507" s="512"/>
      <c r="Z507" s="512"/>
    </row>
    <row r="508">
      <c r="A508" s="512"/>
      <c r="B508" s="512"/>
      <c r="C508" s="512"/>
      <c r="D508" s="512"/>
      <c r="E508" s="512"/>
      <c r="F508" s="512"/>
      <c r="G508" s="512"/>
      <c r="H508" s="512"/>
      <c r="I508" s="512"/>
      <c r="J508" s="512"/>
      <c r="K508" s="512"/>
      <c r="L508" s="512"/>
      <c r="M508" s="512"/>
      <c r="N508" s="512"/>
      <c r="O508" s="512"/>
      <c r="P508" s="512"/>
      <c r="Q508" s="512"/>
      <c r="R508" s="512"/>
      <c r="S508" s="512"/>
      <c r="T508" s="512"/>
      <c r="U508" s="512"/>
      <c r="V508" s="512"/>
      <c r="W508" s="512"/>
      <c r="X508" s="512"/>
      <c r="Y508" s="512"/>
      <c r="Z508" s="512"/>
    </row>
    <row r="509">
      <c r="A509" s="512"/>
      <c r="B509" s="512"/>
      <c r="C509" s="512"/>
      <c r="D509" s="512"/>
      <c r="E509" s="512"/>
      <c r="F509" s="512"/>
      <c r="G509" s="512"/>
      <c r="H509" s="512"/>
      <c r="I509" s="512"/>
      <c r="J509" s="512"/>
      <c r="K509" s="512"/>
      <c r="L509" s="512"/>
      <c r="M509" s="512"/>
      <c r="N509" s="512"/>
      <c r="O509" s="512"/>
      <c r="P509" s="512"/>
      <c r="Q509" s="512"/>
      <c r="R509" s="512"/>
      <c r="S509" s="512"/>
      <c r="T509" s="512"/>
      <c r="U509" s="512"/>
      <c r="V509" s="512"/>
      <c r="W509" s="512"/>
      <c r="X509" s="512"/>
      <c r="Y509" s="512"/>
      <c r="Z509" s="512"/>
    </row>
    <row r="510">
      <c r="A510" s="512"/>
      <c r="B510" s="512"/>
      <c r="C510" s="512"/>
      <c r="D510" s="512"/>
      <c r="E510" s="512"/>
      <c r="F510" s="512"/>
      <c r="G510" s="512"/>
      <c r="H510" s="512"/>
      <c r="I510" s="512"/>
      <c r="J510" s="512"/>
      <c r="K510" s="512"/>
      <c r="L510" s="512"/>
      <c r="M510" s="512"/>
      <c r="N510" s="512"/>
      <c r="O510" s="512"/>
      <c r="P510" s="512"/>
      <c r="Q510" s="512"/>
      <c r="R510" s="512"/>
      <c r="S510" s="512"/>
      <c r="T510" s="512"/>
      <c r="U510" s="512"/>
      <c r="V510" s="512"/>
      <c r="W510" s="512"/>
      <c r="X510" s="512"/>
      <c r="Y510" s="512"/>
      <c r="Z510" s="512"/>
    </row>
    <row r="511">
      <c r="A511" s="512"/>
      <c r="B511" s="512"/>
      <c r="C511" s="512"/>
      <c r="D511" s="512"/>
      <c r="E511" s="512"/>
      <c r="F511" s="512"/>
      <c r="G511" s="512"/>
      <c r="H511" s="512"/>
      <c r="I511" s="512"/>
      <c r="J511" s="512"/>
      <c r="K511" s="512"/>
      <c r="L511" s="512"/>
      <c r="M511" s="512"/>
      <c r="N511" s="512"/>
      <c r="O511" s="512"/>
      <c r="P511" s="512"/>
      <c r="Q511" s="512"/>
      <c r="R511" s="512"/>
      <c r="S511" s="512"/>
      <c r="T511" s="512"/>
      <c r="U511" s="512"/>
      <c r="V511" s="512"/>
      <c r="W511" s="512"/>
      <c r="X511" s="512"/>
      <c r="Y511" s="512"/>
      <c r="Z511" s="512"/>
    </row>
    <row r="512">
      <c r="A512" s="512"/>
      <c r="B512" s="512"/>
      <c r="C512" s="512"/>
      <c r="D512" s="512"/>
      <c r="E512" s="512"/>
      <c r="F512" s="512"/>
      <c r="G512" s="512"/>
      <c r="H512" s="512"/>
      <c r="I512" s="512"/>
      <c r="J512" s="512"/>
      <c r="K512" s="512"/>
      <c r="L512" s="512"/>
      <c r="M512" s="512"/>
      <c r="N512" s="512"/>
      <c r="O512" s="512"/>
      <c r="P512" s="512"/>
      <c r="Q512" s="512"/>
      <c r="R512" s="512"/>
      <c r="S512" s="512"/>
      <c r="T512" s="512"/>
      <c r="U512" s="512"/>
      <c r="V512" s="512"/>
      <c r="W512" s="512"/>
      <c r="X512" s="512"/>
      <c r="Y512" s="512"/>
      <c r="Z512" s="512"/>
    </row>
    <row r="513">
      <c r="A513" s="512"/>
      <c r="B513" s="512"/>
      <c r="C513" s="512"/>
      <c r="D513" s="512"/>
      <c r="E513" s="512"/>
      <c r="F513" s="512"/>
      <c r="G513" s="512"/>
      <c r="H513" s="512"/>
      <c r="I513" s="512"/>
      <c r="J513" s="512"/>
      <c r="K513" s="512"/>
      <c r="L513" s="512"/>
      <c r="M513" s="512"/>
      <c r="N513" s="512"/>
      <c r="O513" s="512"/>
      <c r="P513" s="512"/>
      <c r="Q513" s="512"/>
      <c r="R513" s="512"/>
      <c r="S513" s="512"/>
      <c r="T513" s="512"/>
      <c r="U513" s="512"/>
      <c r="V513" s="512"/>
      <c r="W513" s="512"/>
      <c r="X513" s="512"/>
      <c r="Y513" s="512"/>
      <c r="Z513" s="512"/>
    </row>
    <row r="514">
      <c r="A514" s="512"/>
      <c r="B514" s="512"/>
      <c r="C514" s="512"/>
      <c r="D514" s="512"/>
      <c r="E514" s="512"/>
      <c r="F514" s="512"/>
      <c r="G514" s="512"/>
      <c r="H514" s="512"/>
      <c r="I514" s="512"/>
      <c r="J514" s="512"/>
      <c r="K514" s="512"/>
      <c r="L514" s="512"/>
      <c r="M514" s="512"/>
      <c r="N514" s="512"/>
      <c r="O514" s="512"/>
      <c r="P514" s="512"/>
      <c r="Q514" s="512"/>
      <c r="R514" s="512"/>
      <c r="S514" s="512"/>
      <c r="T514" s="512"/>
      <c r="U514" s="512"/>
      <c r="V514" s="512"/>
      <c r="W514" s="512"/>
      <c r="X514" s="512"/>
      <c r="Y514" s="512"/>
      <c r="Z514" s="512"/>
    </row>
    <row r="515">
      <c r="A515" s="512"/>
      <c r="B515" s="512"/>
      <c r="C515" s="512"/>
      <c r="D515" s="512"/>
      <c r="E515" s="512"/>
      <c r="F515" s="512"/>
      <c r="G515" s="512"/>
      <c r="H515" s="512"/>
      <c r="I515" s="512"/>
      <c r="J515" s="512"/>
      <c r="K515" s="512"/>
      <c r="L515" s="512"/>
      <c r="M515" s="512"/>
      <c r="N515" s="512"/>
      <c r="O515" s="512"/>
      <c r="P515" s="512"/>
      <c r="Q515" s="512"/>
      <c r="R515" s="512"/>
      <c r="S515" s="512"/>
      <c r="T515" s="512"/>
      <c r="U515" s="512"/>
      <c r="V515" s="512"/>
      <c r="W515" s="512"/>
      <c r="X515" s="512"/>
      <c r="Y515" s="512"/>
      <c r="Z515" s="512"/>
    </row>
    <row r="516">
      <c r="A516" s="512"/>
      <c r="B516" s="512"/>
      <c r="C516" s="512"/>
      <c r="D516" s="512"/>
      <c r="E516" s="512"/>
      <c r="F516" s="512"/>
      <c r="G516" s="512"/>
      <c r="H516" s="512"/>
      <c r="I516" s="512"/>
      <c r="J516" s="512"/>
      <c r="K516" s="512"/>
      <c r="L516" s="512"/>
      <c r="M516" s="512"/>
      <c r="N516" s="512"/>
      <c r="O516" s="512"/>
      <c r="P516" s="512"/>
      <c r="Q516" s="512"/>
      <c r="R516" s="512"/>
      <c r="S516" s="512"/>
      <c r="T516" s="512"/>
      <c r="U516" s="512"/>
      <c r="V516" s="512"/>
      <c r="W516" s="512"/>
      <c r="X516" s="512"/>
      <c r="Y516" s="512"/>
      <c r="Z516" s="512"/>
    </row>
    <row r="517">
      <c r="A517" s="512"/>
      <c r="B517" s="512"/>
      <c r="C517" s="512"/>
      <c r="D517" s="512"/>
      <c r="E517" s="512"/>
      <c r="F517" s="512"/>
      <c r="G517" s="512"/>
      <c r="H517" s="512"/>
      <c r="I517" s="512"/>
      <c r="J517" s="512"/>
      <c r="K517" s="512"/>
      <c r="L517" s="512"/>
      <c r="M517" s="512"/>
      <c r="N517" s="512"/>
      <c r="O517" s="512"/>
      <c r="P517" s="512"/>
      <c r="Q517" s="512"/>
      <c r="R517" s="512"/>
      <c r="S517" s="512"/>
      <c r="T517" s="512"/>
      <c r="U517" s="512"/>
      <c r="V517" s="512"/>
      <c r="W517" s="512"/>
      <c r="X517" s="512"/>
      <c r="Y517" s="512"/>
      <c r="Z517" s="512"/>
    </row>
    <row r="518">
      <c r="A518" s="512"/>
      <c r="B518" s="512"/>
      <c r="C518" s="512"/>
      <c r="D518" s="512"/>
      <c r="E518" s="512"/>
      <c r="F518" s="512"/>
      <c r="G518" s="512"/>
      <c r="H518" s="512"/>
      <c r="I518" s="512"/>
      <c r="J518" s="512"/>
      <c r="K518" s="512"/>
      <c r="L518" s="512"/>
      <c r="M518" s="512"/>
      <c r="N518" s="512"/>
      <c r="O518" s="512"/>
      <c r="P518" s="512"/>
      <c r="Q518" s="512"/>
      <c r="R518" s="512"/>
      <c r="S518" s="512"/>
      <c r="T518" s="512"/>
      <c r="U518" s="512"/>
      <c r="V518" s="512"/>
      <c r="W518" s="512"/>
      <c r="X518" s="512"/>
      <c r="Y518" s="512"/>
      <c r="Z518" s="512"/>
    </row>
    <row r="519">
      <c r="A519" s="512"/>
      <c r="B519" s="512"/>
      <c r="C519" s="512"/>
      <c r="D519" s="512"/>
      <c r="E519" s="512"/>
      <c r="F519" s="512"/>
      <c r="G519" s="512"/>
      <c r="H519" s="512"/>
      <c r="I519" s="512"/>
      <c r="J519" s="512"/>
      <c r="K519" s="512"/>
      <c r="L519" s="512"/>
      <c r="M519" s="512"/>
      <c r="N519" s="512"/>
      <c r="O519" s="512"/>
      <c r="P519" s="512"/>
      <c r="Q519" s="512"/>
      <c r="R519" s="512"/>
      <c r="S519" s="512"/>
      <c r="T519" s="512"/>
      <c r="U519" s="512"/>
      <c r="V519" s="512"/>
      <c r="W519" s="512"/>
      <c r="X519" s="512"/>
      <c r="Y519" s="512"/>
      <c r="Z519" s="512"/>
    </row>
    <row r="520">
      <c r="A520" s="512"/>
      <c r="B520" s="512"/>
      <c r="C520" s="512"/>
      <c r="D520" s="512"/>
      <c r="E520" s="512"/>
      <c r="F520" s="512"/>
      <c r="G520" s="512"/>
      <c r="H520" s="512"/>
      <c r="I520" s="512"/>
      <c r="J520" s="512"/>
      <c r="K520" s="512"/>
      <c r="L520" s="512"/>
      <c r="M520" s="512"/>
      <c r="N520" s="512"/>
      <c r="O520" s="512"/>
      <c r="P520" s="512"/>
      <c r="Q520" s="512"/>
      <c r="R520" s="512"/>
      <c r="S520" s="512"/>
      <c r="T520" s="512"/>
      <c r="U520" s="512"/>
      <c r="V520" s="512"/>
      <c r="W520" s="512"/>
      <c r="X520" s="512"/>
      <c r="Y520" s="512"/>
      <c r="Z520" s="512"/>
    </row>
    <row r="521">
      <c r="A521" s="512"/>
      <c r="B521" s="512"/>
      <c r="C521" s="512"/>
      <c r="D521" s="512"/>
      <c r="E521" s="512"/>
      <c r="F521" s="512"/>
      <c r="G521" s="512"/>
      <c r="H521" s="512"/>
      <c r="I521" s="512"/>
      <c r="J521" s="512"/>
      <c r="K521" s="512"/>
      <c r="L521" s="512"/>
      <c r="M521" s="512"/>
      <c r="N521" s="512"/>
      <c r="O521" s="512"/>
      <c r="P521" s="512"/>
      <c r="Q521" s="512"/>
      <c r="R521" s="512"/>
      <c r="S521" s="512"/>
      <c r="T521" s="512"/>
      <c r="U521" s="512"/>
      <c r="V521" s="512"/>
      <c r="W521" s="512"/>
      <c r="X521" s="512"/>
      <c r="Y521" s="512"/>
      <c r="Z521" s="512"/>
    </row>
    <row r="522">
      <c r="A522" s="512"/>
      <c r="B522" s="512"/>
      <c r="C522" s="512"/>
      <c r="D522" s="512"/>
      <c r="E522" s="512"/>
      <c r="F522" s="512"/>
      <c r="G522" s="512"/>
      <c r="H522" s="512"/>
      <c r="I522" s="512"/>
      <c r="J522" s="512"/>
      <c r="K522" s="512"/>
      <c r="L522" s="512"/>
      <c r="M522" s="512"/>
      <c r="N522" s="512"/>
      <c r="O522" s="512"/>
      <c r="P522" s="512"/>
      <c r="Q522" s="512"/>
      <c r="R522" s="512"/>
      <c r="S522" s="512"/>
      <c r="T522" s="512"/>
      <c r="U522" s="512"/>
      <c r="V522" s="512"/>
      <c r="W522" s="512"/>
      <c r="X522" s="512"/>
      <c r="Y522" s="512"/>
      <c r="Z522" s="512"/>
    </row>
    <row r="523">
      <c r="A523" s="512"/>
      <c r="B523" s="512"/>
      <c r="C523" s="512"/>
      <c r="D523" s="512"/>
      <c r="E523" s="512"/>
      <c r="F523" s="512"/>
      <c r="G523" s="512"/>
      <c r="H523" s="512"/>
      <c r="I523" s="512"/>
      <c r="J523" s="512"/>
      <c r="K523" s="512"/>
      <c r="L523" s="512"/>
      <c r="M523" s="512"/>
      <c r="N523" s="512"/>
      <c r="O523" s="512"/>
      <c r="P523" s="512"/>
      <c r="Q523" s="512"/>
      <c r="R523" s="512"/>
      <c r="S523" s="512"/>
      <c r="T523" s="512"/>
      <c r="U523" s="512"/>
      <c r="V523" s="512"/>
      <c r="W523" s="512"/>
      <c r="X523" s="512"/>
      <c r="Y523" s="512"/>
      <c r="Z523" s="512"/>
    </row>
    <row r="524">
      <c r="A524" s="512"/>
      <c r="B524" s="512"/>
      <c r="C524" s="512"/>
      <c r="D524" s="512"/>
      <c r="E524" s="512"/>
      <c r="F524" s="512"/>
      <c r="G524" s="512"/>
      <c r="H524" s="512"/>
      <c r="I524" s="512"/>
      <c r="J524" s="512"/>
      <c r="K524" s="512"/>
      <c r="L524" s="512"/>
      <c r="M524" s="512"/>
      <c r="N524" s="512"/>
      <c r="O524" s="512"/>
      <c r="P524" s="512"/>
      <c r="Q524" s="512"/>
      <c r="R524" s="512"/>
      <c r="S524" s="512"/>
      <c r="T524" s="512"/>
      <c r="U524" s="512"/>
      <c r="V524" s="512"/>
      <c r="W524" s="512"/>
      <c r="X524" s="512"/>
      <c r="Y524" s="512"/>
      <c r="Z524" s="512"/>
    </row>
    <row r="525">
      <c r="A525" s="512"/>
      <c r="B525" s="512"/>
      <c r="C525" s="512"/>
      <c r="D525" s="512"/>
      <c r="E525" s="512"/>
      <c r="F525" s="512"/>
      <c r="G525" s="512"/>
      <c r="H525" s="512"/>
      <c r="I525" s="512"/>
      <c r="J525" s="512"/>
      <c r="K525" s="512"/>
      <c r="L525" s="512"/>
      <c r="M525" s="512"/>
      <c r="N525" s="512"/>
      <c r="O525" s="512"/>
      <c r="P525" s="512"/>
      <c r="Q525" s="512"/>
      <c r="R525" s="512"/>
      <c r="S525" s="512"/>
      <c r="T525" s="512"/>
      <c r="U525" s="512"/>
      <c r="V525" s="512"/>
      <c r="W525" s="512"/>
      <c r="X525" s="512"/>
      <c r="Y525" s="512"/>
      <c r="Z525" s="512"/>
    </row>
    <row r="526">
      <c r="A526" s="512"/>
      <c r="B526" s="512"/>
      <c r="C526" s="512"/>
      <c r="D526" s="512"/>
      <c r="E526" s="512"/>
      <c r="F526" s="512"/>
      <c r="G526" s="512"/>
      <c r="H526" s="512"/>
      <c r="I526" s="512"/>
      <c r="J526" s="512"/>
      <c r="K526" s="512"/>
      <c r="L526" s="512"/>
      <c r="M526" s="512"/>
      <c r="N526" s="512"/>
      <c r="O526" s="512"/>
      <c r="P526" s="512"/>
      <c r="Q526" s="512"/>
      <c r="R526" s="512"/>
      <c r="S526" s="512"/>
      <c r="T526" s="512"/>
      <c r="U526" s="512"/>
      <c r="V526" s="512"/>
      <c r="W526" s="512"/>
      <c r="X526" s="512"/>
      <c r="Y526" s="512"/>
      <c r="Z526" s="512"/>
    </row>
    <row r="527">
      <c r="A527" s="512"/>
      <c r="B527" s="512"/>
      <c r="C527" s="512"/>
      <c r="D527" s="512"/>
      <c r="E527" s="512"/>
      <c r="F527" s="512"/>
      <c r="G527" s="512"/>
      <c r="H527" s="512"/>
      <c r="I527" s="512"/>
      <c r="J527" s="512"/>
      <c r="K527" s="512"/>
      <c r="L527" s="512"/>
      <c r="M527" s="512"/>
      <c r="N527" s="512"/>
      <c r="O527" s="512"/>
      <c r="P527" s="512"/>
      <c r="Q527" s="512"/>
      <c r="R527" s="512"/>
      <c r="S527" s="512"/>
      <c r="T527" s="512"/>
      <c r="U527" s="512"/>
      <c r="V527" s="512"/>
      <c r="W527" s="512"/>
      <c r="X527" s="512"/>
      <c r="Y527" s="512"/>
      <c r="Z527" s="512"/>
    </row>
    <row r="528">
      <c r="A528" s="512"/>
      <c r="B528" s="512"/>
      <c r="C528" s="512"/>
      <c r="D528" s="512"/>
      <c r="E528" s="512"/>
      <c r="F528" s="512"/>
      <c r="G528" s="512"/>
      <c r="H528" s="512"/>
      <c r="I528" s="512"/>
      <c r="J528" s="512"/>
      <c r="K528" s="512"/>
      <c r="L528" s="512"/>
      <c r="M528" s="512"/>
      <c r="N528" s="512"/>
      <c r="O528" s="512"/>
      <c r="P528" s="512"/>
      <c r="Q528" s="512"/>
      <c r="R528" s="512"/>
      <c r="S528" s="512"/>
      <c r="T528" s="512"/>
      <c r="U528" s="512"/>
      <c r="V528" s="512"/>
      <c r="W528" s="512"/>
      <c r="X528" s="512"/>
      <c r="Y528" s="512"/>
      <c r="Z528" s="512"/>
    </row>
    <row r="529">
      <c r="A529" s="512"/>
      <c r="B529" s="512"/>
      <c r="C529" s="512"/>
      <c r="D529" s="512"/>
      <c r="E529" s="512"/>
      <c r="F529" s="512"/>
      <c r="G529" s="512"/>
      <c r="H529" s="512"/>
      <c r="I529" s="512"/>
      <c r="J529" s="512"/>
      <c r="K529" s="512"/>
      <c r="L529" s="512"/>
      <c r="M529" s="512"/>
      <c r="N529" s="512"/>
      <c r="O529" s="512"/>
      <c r="P529" s="512"/>
      <c r="Q529" s="512"/>
      <c r="R529" s="512"/>
      <c r="S529" s="512"/>
      <c r="T529" s="512"/>
      <c r="U529" s="512"/>
      <c r="V529" s="512"/>
      <c r="W529" s="512"/>
      <c r="X529" s="512"/>
      <c r="Y529" s="512"/>
      <c r="Z529" s="512"/>
    </row>
    <row r="530">
      <c r="A530" s="512"/>
      <c r="B530" s="512"/>
      <c r="C530" s="512"/>
      <c r="D530" s="512"/>
      <c r="E530" s="512"/>
      <c r="F530" s="512"/>
      <c r="G530" s="512"/>
      <c r="H530" s="512"/>
      <c r="I530" s="512"/>
      <c r="J530" s="512"/>
      <c r="K530" s="512"/>
      <c r="L530" s="512"/>
      <c r="M530" s="512"/>
      <c r="N530" s="512"/>
      <c r="O530" s="512"/>
      <c r="P530" s="512"/>
      <c r="Q530" s="512"/>
      <c r="R530" s="512"/>
      <c r="S530" s="512"/>
      <c r="T530" s="512"/>
      <c r="U530" s="512"/>
      <c r="V530" s="512"/>
      <c r="W530" s="512"/>
      <c r="X530" s="512"/>
      <c r="Y530" s="512"/>
      <c r="Z530" s="512"/>
    </row>
    <row r="531">
      <c r="A531" s="512"/>
      <c r="B531" s="512"/>
      <c r="C531" s="512"/>
      <c r="D531" s="512"/>
      <c r="E531" s="512"/>
      <c r="F531" s="512"/>
      <c r="G531" s="512"/>
      <c r="H531" s="512"/>
      <c r="I531" s="512"/>
      <c r="J531" s="512"/>
      <c r="K531" s="512"/>
      <c r="L531" s="512"/>
      <c r="M531" s="512"/>
      <c r="N531" s="512"/>
      <c r="O531" s="512"/>
      <c r="P531" s="512"/>
      <c r="Q531" s="512"/>
      <c r="R531" s="512"/>
      <c r="S531" s="512"/>
      <c r="T531" s="512"/>
      <c r="U531" s="512"/>
      <c r="V531" s="512"/>
      <c r="W531" s="512"/>
      <c r="X531" s="512"/>
      <c r="Y531" s="512"/>
      <c r="Z531" s="512"/>
    </row>
    <row r="532">
      <c r="A532" s="512"/>
      <c r="B532" s="512"/>
      <c r="C532" s="512"/>
      <c r="D532" s="512"/>
      <c r="E532" s="512"/>
      <c r="F532" s="512"/>
      <c r="G532" s="512"/>
      <c r="H532" s="512"/>
      <c r="I532" s="512"/>
      <c r="J532" s="512"/>
      <c r="K532" s="512"/>
      <c r="L532" s="512"/>
      <c r="M532" s="512"/>
      <c r="N532" s="512"/>
      <c r="O532" s="512"/>
      <c r="P532" s="512"/>
      <c r="Q532" s="512"/>
      <c r="R532" s="512"/>
      <c r="S532" s="512"/>
      <c r="T532" s="512"/>
      <c r="U532" s="512"/>
      <c r="V532" s="512"/>
      <c r="W532" s="512"/>
      <c r="X532" s="512"/>
      <c r="Y532" s="512"/>
      <c r="Z532" s="512"/>
    </row>
    <row r="533">
      <c r="A533" s="512"/>
      <c r="B533" s="512"/>
      <c r="C533" s="512"/>
      <c r="D533" s="512"/>
      <c r="E533" s="512"/>
      <c r="F533" s="512"/>
      <c r="G533" s="512"/>
      <c r="H533" s="512"/>
      <c r="I533" s="512"/>
      <c r="J533" s="512"/>
      <c r="K533" s="512"/>
      <c r="L533" s="512"/>
      <c r="M533" s="512"/>
      <c r="N533" s="512"/>
      <c r="O533" s="512"/>
      <c r="P533" s="512"/>
      <c r="Q533" s="512"/>
      <c r="R533" s="512"/>
      <c r="S533" s="512"/>
      <c r="T533" s="512"/>
      <c r="U533" s="512"/>
      <c r="V533" s="512"/>
      <c r="W533" s="512"/>
      <c r="X533" s="512"/>
      <c r="Y533" s="512"/>
      <c r="Z533" s="512"/>
    </row>
    <row r="534">
      <c r="A534" s="512"/>
      <c r="B534" s="512"/>
      <c r="C534" s="512"/>
      <c r="D534" s="512"/>
      <c r="E534" s="512"/>
      <c r="F534" s="512"/>
      <c r="G534" s="512"/>
      <c r="H534" s="512"/>
      <c r="I534" s="512"/>
      <c r="J534" s="512"/>
      <c r="K534" s="512"/>
      <c r="L534" s="512"/>
      <c r="M534" s="512"/>
      <c r="N534" s="512"/>
      <c r="O534" s="512"/>
      <c r="P534" s="512"/>
      <c r="Q534" s="512"/>
      <c r="R534" s="512"/>
      <c r="S534" s="512"/>
      <c r="T534" s="512"/>
      <c r="U534" s="512"/>
      <c r="V534" s="512"/>
      <c r="W534" s="512"/>
      <c r="X534" s="512"/>
      <c r="Y534" s="512"/>
      <c r="Z534" s="512"/>
    </row>
    <row r="535">
      <c r="A535" s="512"/>
      <c r="B535" s="512"/>
      <c r="C535" s="512"/>
      <c r="D535" s="512"/>
      <c r="E535" s="512"/>
      <c r="F535" s="512"/>
      <c r="G535" s="512"/>
      <c r="H535" s="512"/>
      <c r="I535" s="512"/>
      <c r="J535" s="512"/>
      <c r="K535" s="512"/>
      <c r="L535" s="512"/>
      <c r="M535" s="512"/>
      <c r="N535" s="512"/>
      <c r="O535" s="512"/>
      <c r="P535" s="512"/>
      <c r="Q535" s="512"/>
      <c r="R535" s="512"/>
      <c r="S535" s="512"/>
      <c r="T535" s="512"/>
      <c r="U535" s="512"/>
      <c r="V535" s="512"/>
      <c r="W535" s="512"/>
      <c r="X535" s="512"/>
      <c r="Y535" s="512"/>
      <c r="Z535" s="512"/>
    </row>
    <row r="536">
      <c r="A536" s="512"/>
      <c r="B536" s="512"/>
      <c r="C536" s="512"/>
      <c r="D536" s="512"/>
      <c r="E536" s="512"/>
      <c r="F536" s="512"/>
      <c r="G536" s="512"/>
      <c r="H536" s="512"/>
      <c r="I536" s="512"/>
      <c r="J536" s="512"/>
      <c r="K536" s="512"/>
      <c r="L536" s="512"/>
      <c r="M536" s="512"/>
      <c r="N536" s="512"/>
      <c r="O536" s="512"/>
      <c r="P536" s="512"/>
      <c r="Q536" s="512"/>
      <c r="R536" s="512"/>
      <c r="S536" s="512"/>
      <c r="T536" s="512"/>
      <c r="U536" s="512"/>
      <c r="V536" s="512"/>
      <c r="W536" s="512"/>
      <c r="X536" s="512"/>
      <c r="Y536" s="512"/>
      <c r="Z536" s="512"/>
    </row>
    <row r="537">
      <c r="A537" s="512"/>
      <c r="B537" s="512"/>
      <c r="C537" s="512"/>
      <c r="D537" s="512"/>
      <c r="E537" s="512"/>
      <c r="F537" s="512"/>
      <c r="G537" s="512"/>
      <c r="H537" s="512"/>
      <c r="I537" s="512"/>
      <c r="J537" s="512"/>
      <c r="K537" s="512"/>
      <c r="L537" s="512"/>
      <c r="M537" s="512"/>
      <c r="N537" s="512"/>
      <c r="O537" s="512"/>
      <c r="P537" s="512"/>
      <c r="Q537" s="512"/>
      <c r="R537" s="512"/>
      <c r="S537" s="512"/>
      <c r="T537" s="512"/>
      <c r="U537" s="512"/>
      <c r="V537" s="512"/>
      <c r="W537" s="512"/>
      <c r="X537" s="512"/>
      <c r="Y537" s="512"/>
      <c r="Z537" s="512"/>
    </row>
    <row r="538">
      <c r="A538" s="512"/>
      <c r="B538" s="512"/>
      <c r="C538" s="512"/>
      <c r="D538" s="512"/>
      <c r="E538" s="512"/>
      <c r="F538" s="512"/>
      <c r="G538" s="512"/>
      <c r="H538" s="512"/>
      <c r="I538" s="512"/>
      <c r="J538" s="512"/>
      <c r="K538" s="512"/>
      <c r="L538" s="512"/>
      <c r="M538" s="512"/>
      <c r="N538" s="512"/>
      <c r="O538" s="512"/>
      <c r="P538" s="512"/>
      <c r="Q538" s="512"/>
      <c r="R538" s="512"/>
      <c r="S538" s="512"/>
      <c r="T538" s="512"/>
      <c r="U538" s="512"/>
      <c r="V538" s="512"/>
      <c r="W538" s="512"/>
      <c r="X538" s="512"/>
      <c r="Y538" s="512"/>
      <c r="Z538" s="512"/>
    </row>
    <row r="539">
      <c r="A539" s="512"/>
      <c r="B539" s="512"/>
      <c r="C539" s="512"/>
      <c r="D539" s="512"/>
      <c r="E539" s="512"/>
      <c r="F539" s="512"/>
      <c r="G539" s="512"/>
      <c r="H539" s="512"/>
      <c r="I539" s="512"/>
      <c r="J539" s="512"/>
      <c r="K539" s="512"/>
      <c r="L539" s="512"/>
      <c r="M539" s="512"/>
      <c r="N539" s="512"/>
      <c r="O539" s="512"/>
      <c r="P539" s="512"/>
      <c r="Q539" s="512"/>
      <c r="R539" s="512"/>
      <c r="S539" s="512"/>
      <c r="T539" s="512"/>
      <c r="U539" s="512"/>
      <c r="V539" s="512"/>
      <c r="W539" s="512"/>
      <c r="X539" s="512"/>
      <c r="Y539" s="512"/>
      <c r="Z539" s="512"/>
    </row>
    <row r="540">
      <c r="A540" s="512"/>
      <c r="B540" s="512"/>
      <c r="C540" s="512"/>
      <c r="D540" s="512"/>
      <c r="E540" s="512"/>
      <c r="F540" s="512"/>
      <c r="G540" s="512"/>
      <c r="H540" s="512"/>
      <c r="I540" s="512"/>
      <c r="J540" s="512"/>
      <c r="K540" s="512"/>
      <c r="L540" s="512"/>
      <c r="M540" s="512"/>
      <c r="N540" s="512"/>
      <c r="O540" s="512"/>
      <c r="P540" s="512"/>
      <c r="Q540" s="512"/>
      <c r="R540" s="512"/>
      <c r="S540" s="512"/>
      <c r="T540" s="512"/>
      <c r="U540" s="512"/>
      <c r="V540" s="512"/>
      <c r="W540" s="512"/>
      <c r="X540" s="512"/>
      <c r="Y540" s="512"/>
      <c r="Z540" s="512"/>
    </row>
    <row r="541">
      <c r="A541" s="512"/>
      <c r="B541" s="512"/>
      <c r="C541" s="512"/>
      <c r="D541" s="512"/>
      <c r="E541" s="512"/>
      <c r="F541" s="512"/>
      <c r="G541" s="512"/>
      <c r="H541" s="512"/>
      <c r="I541" s="512"/>
      <c r="J541" s="512"/>
      <c r="K541" s="512"/>
      <c r="L541" s="512"/>
      <c r="M541" s="512"/>
      <c r="N541" s="512"/>
      <c r="O541" s="512"/>
      <c r="P541" s="512"/>
      <c r="Q541" s="512"/>
      <c r="R541" s="512"/>
      <c r="S541" s="512"/>
      <c r="T541" s="512"/>
      <c r="U541" s="512"/>
      <c r="V541" s="512"/>
      <c r="W541" s="512"/>
      <c r="X541" s="512"/>
      <c r="Y541" s="512"/>
      <c r="Z541" s="512"/>
    </row>
    <row r="542">
      <c r="A542" s="512"/>
      <c r="B542" s="512"/>
      <c r="C542" s="512"/>
      <c r="D542" s="512"/>
      <c r="E542" s="512"/>
      <c r="F542" s="512"/>
      <c r="G542" s="512"/>
      <c r="H542" s="512"/>
      <c r="I542" s="512"/>
      <c r="J542" s="512"/>
      <c r="K542" s="512"/>
      <c r="L542" s="512"/>
      <c r="M542" s="512"/>
      <c r="N542" s="512"/>
      <c r="O542" s="512"/>
      <c r="P542" s="512"/>
      <c r="Q542" s="512"/>
      <c r="R542" s="512"/>
      <c r="S542" s="512"/>
      <c r="T542" s="512"/>
      <c r="U542" s="512"/>
      <c r="V542" s="512"/>
      <c r="W542" s="512"/>
      <c r="X542" s="512"/>
      <c r="Y542" s="512"/>
      <c r="Z542" s="512"/>
    </row>
    <row r="543">
      <c r="A543" s="512"/>
      <c r="B543" s="512"/>
      <c r="C543" s="512"/>
      <c r="D543" s="512"/>
      <c r="E543" s="512"/>
      <c r="F543" s="512"/>
      <c r="G543" s="512"/>
      <c r="H543" s="512"/>
      <c r="I543" s="512"/>
      <c r="J543" s="512"/>
      <c r="K543" s="512"/>
      <c r="L543" s="512"/>
      <c r="M543" s="512"/>
      <c r="N543" s="512"/>
      <c r="O543" s="512"/>
      <c r="P543" s="512"/>
      <c r="Q543" s="512"/>
      <c r="R543" s="512"/>
      <c r="S543" s="512"/>
      <c r="T543" s="512"/>
      <c r="U543" s="512"/>
      <c r="V543" s="512"/>
      <c r="W543" s="512"/>
      <c r="X543" s="512"/>
      <c r="Y543" s="512"/>
      <c r="Z543" s="512"/>
    </row>
    <row r="544">
      <c r="A544" s="512"/>
      <c r="B544" s="512"/>
      <c r="C544" s="512"/>
      <c r="D544" s="512"/>
      <c r="E544" s="512"/>
      <c r="F544" s="512"/>
      <c r="G544" s="512"/>
      <c r="H544" s="512"/>
      <c r="I544" s="512"/>
      <c r="J544" s="512"/>
      <c r="K544" s="512"/>
      <c r="L544" s="512"/>
      <c r="M544" s="512"/>
      <c r="N544" s="512"/>
      <c r="O544" s="512"/>
      <c r="P544" s="512"/>
      <c r="Q544" s="512"/>
      <c r="R544" s="512"/>
      <c r="S544" s="512"/>
      <c r="T544" s="512"/>
      <c r="U544" s="512"/>
      <c r="V544" s="512"/>
      <c r="W544" s="512"/>
      <c r="X544" s="512"/>
      <c r="Y544" s="512"/>
      <c r="Z544" s="512"/>
    </row>
    <row r="545">
      <c r="A545" s="512"/>
      <c r="B545" s="512"/>
      <c r="C545" s="512"/>
      <c r="D545" s="512"/>
      <c r="E545" s="512"/>
      <c r="F545" s="512"/>
      <c r="G545" s="512"/>
      <c r="H545" s="512"/>
      <c r="I545" s="512"/>
      <c r="J545" s="512"/>
      <c r="K545" s="512"/>
      <c r="L545" s="512"/>
      <c r="M545" s="512"/>
      <c r="N545" s="512"/>
      <c r="O545" s="512"/>
      <c r="P545" s="512"/>
      <c r="Q545" s="512"/>
      <c r="R545" s="512"/>
      <c r="S545" s="512"/>
      <c r="T545" s="512"/>
      <c r="U545" s="512"/>
      <c r="V545" s="512"/>
      <c r="W545" s="512"/>
      <c r="X545" s="512"/>
      <c r="Y545" s="512"/>
      <c r="Z545" s="512"/>
    </row>
    <row r="546">
      <c r="A546" s="512"/>
      <c r="B546" s="512"/>
      <c r="C546" s="512"/>
      <c r="D546" s="512"/>
      <c r="E546" s="512"/>
      <c r="F546" s="512"/>
      <c r="G546" s="512"/>
      <c r="H546" s="512"/>
      <c r="I546" s="512"/>
      <c r="J546" s="512"/>
      <c r="K546" s="512"/>
      <c r="L546" s="512"/>
      <c r="M546" s="512"/>
      <c r="N546" s="512"/>
      <c r="O546" s="512"/>
      <c r="P546" s="512"/>
      <c r="Q546" s="512"/>
      <c r="R546" s="512"/>
      <c r="S546" s="512"/>
      <c r="T546" s="512"/>
      <c r="U546" s="512"/>
      <c r="V546" s="512"/>
      <c r="W546" s="512"/>
      <c r="X546" s="512"/>
      <c r="Y546" s="512"/>
      <c r="Z546" s="512"/>
    </row>
    <row r="547">
      <c r="A547" s="512"/>
      <c r="B547" s="512"/>
      <c r="C547" s="512"/>
      <c r="D547" s="512"/>
      <c r="E547" s="512"/>
      <c r="F547" s="512"/>
      <c r="G547" s="512"/>
      <c r="H547" s="512"/>
      <c r="I547" s="512"/>
      <c r="J547" s="512"/>
      <c r="K547" s="512"/>
      <c r="L547" s="512"/>
      <c r="M547" s="512"/>
      <c r="N547" s="512"/>
      <c r="O547" s="512"/>
      <c r="P547" s="512"/>
      <c r="Q547" s="512"/>
      <c r="R547" s="512"/>
      <c r="S547" s="512"/>
      <c r="T547" s="512"/>
      <c r="U547" s="512"/>
      <c r="V547" s="512"/>
      <c r="W547" s="512"/>
      <c r="X547" s="512"/>
      <c r="Y547" s="512"/>
      <c r="Z547" s="512"/>
    </row>
    <row r="548">
      <c r="A548" s="512"/>
      <c r="B548" s="512"/>
      <c r="C548" s="512"/>
      <c r="D548" s="512"/>
      <c r="E548" s="512"/>
      <c r="F548" s="512"/>
      <c r="G548" s="512"/>
      <c r="H548" s="512"/>
      <c r="I548" s="512"/>
      <c r="J548" s="512"/>
      <c r="K548" s="512"/>
      <c r="L548" s="512"/>
      <c r="M548" s="512"/>
      <c r="N548" s="512"/>
      <c r="O548" s="512"/>
      <c r="P548" s="512"/>
      <c r="Q548" s="512"/>
      <c r="R548" s="512"/>
      <c r="S548" s="512"/>
      <c r="T548" s="512"/>
      <c r="U548" s="512"/>
      <c r="V548" s="512"/>
      <c r="W548" s="512"/>
      <c r="X548" s="512"/>
      <c r="Y548" s="512"/>
      <c r="Z548" s="512"/>
    </row>
    <row r="549">
      <c r="A549" s="512"/>
      <c r="B549" s="512"/>
      <c r="C549" s="512"/>
      <c r="D549" s="512"/>
      <c r="E549" s="512"/>
      <c r="F549" s="512"/>
      <c r="G549" s="512"/>
      <c r="H549" s="512"/>
      <c r="I549" s="512"/>
      <c r="J549" s="512"/>
      <c r="K549" s="512"/>
      <c r="L549" s="512"/>
      <c r="M549" s="512"/>
      <c r="N549" s="512"/>
      <c r="O549" s="512"/>
      <c r="P549" s="512"/>
      <c r="Q549" s="512"/>
      <c r="R549" s="512"/>
      <c r="S549" s="512"/>
      <c r="T549" s="512"/>
      <c r="U549" s="512"/>
      <c r="V549" s="512"/>
      <c r="W549" s="512"/>
      <c r="X549" s="512"/>
      <c r="Y549" s="512"/>
      <c r="Z549" s="512"/>
    </row>
    <row r="550">
      <c r="A550" s="512"/>
      <c r="B550" s="512"/>
      <c r="C550" s="512"/>
      <c r="D550" s="512"/>
      <c r="E550" s="512"/>
      <c r="F550" s="512"/>
      <c r="G550" s="512"/>
      <c r="H550" s="512"/>
      <c r="I550" s="512"/>
      <c r="J550" s="512"/>
      <c r="K550" s="512"/>
      <c r="L550" s="512"/>
      <c r="M550" s="512"/>
      <c r="N550" s="512"/>
      <c r="O550" s="512"/>
      <c r="P550" s="512"/>
      <c r="Q550" s="512"/>
      <c r="R550" s="512"/>
      <c r="S550" s="512"/>
      <c r="T550" s="512"/>
      <c r="U550" s="512"/>
      <c r="V550" s="512"/>
      <c r="W550" s="512"/>
      <c r="X550" s="512"/>
      <c r="Y550" s="512"/>
      <c r="Z550" s="512"/>
    </row>
    <row r="551">
      <c r="A551" s="512"/>
      <c r="B551" s="512"/>
      <c r="C551" s="512"/>
      <c r="D551" s="512"/>
      <c r="E551" s="512"/>
      <c r="F551" s="512"/>
      <c r="G551" s="512"/>
      <c r="H551" s="512"/>
      <c r="I551" s="512"/>
      <c r="J551" s="512"/>
      <c r="K551" s="512"/>
      <c r="L551" s="512"/>
      <c r="M551" s="512"/>
      <c r="N551" s="512"/>
      <c r="O551" s="512"/>
      <c r="P551" s="512"/>
      <c r="Q551" s="512"/>
      <c r="R551" s="512"/>
      <c r="S551" s="512"/>
      <c r="T551" s="512"/>
      <c r="U551" s="512"/>
      <c r="V551" s="512"/>
      <c r="W551" s="512"/>
      <c r="X551" s="512"/>
      <c r="Y551" s="512"/>
      <c r="Z551" s="512"/>
    </row>
    <row r="552">
      <c r="A552" s="512"/>
      <c r="B552" s="512"/>
      <c r="C552" s="512"/>
      <c r="D552" s="512"/>
      <c r="E552" s="512"/>
      <c r="F552" s="512"/>
      <c r="G552" s="512"/>
      <c r="H552" s="512"/>
      <c r="I552" s="512"/>
      <c r="J552" s="512"/>
      <c r="K552" s="512"/>
      <c r="L552" s="512"/>
      <c r="M552" s="512"/>
      <c r="N552" s="512"/>
      <c r="O552" s="512"/>
      <c r="P552" s="512"/>
      <c r="Q552" s="512"/>
      <c r="R552" s="512"/>
      <c r="S552" s="512"/>
      <c r="T552" s="512"/>
      <c r="U552" s="512"/>
      <c r="V552" s="512"/>
      <c r="W552" s="512"/>
      <c r="X552" s="512"/>
      <c r="Y552" s="512"/>
      <c r="Z552" s="512"/>
    </row>
    <row r="553">
      <c r="A553" s="512"/>
      <c r="B553" s="512"/>
      <c r="C553" s="512"/>
      <c r="D553" s="512"/>
      <c r="E553" s="512"/>
      <c r="F553" s="512"/>
      <c r="G553" s="512"/>
      <c r="H553" s="512"/>
      <c r="I553" s="512"/>
      <c r="J553" s="512"/>
      <c r="K553" s="512"/>
      <c r="L553" s="512"/>
      <c r="M553" s="512"/>
      <c r="N553" s="512"/>
      <c r="O553" s="512"/>
      <c r="P553" s="512"/>
      <c r="Q553" s="512"/>
      <c r="R553" s="512"/>
      <c r="S553" s="512"/>
      <c r="T553" s="512"/>
      <c r="U553" s="512"/>
      <c r="V553" s="512"/>
      <c r="W553" s="512"/>
      <c r="X553" s="512"/>
      <c r="Y553" s="512"/>
      <c r="Z553" s="512"/>
    </row>
    <row r="554">
      <c r="A554" s="512"/>
      <c r="B554" s="512"/>
      <c r="C554" s="512"/>
      <c r="D554" s="512"/>
      <c r="E554" s="512"/>
      <c r="F554" s="512"/>
      <c r="G554" s="512"/>
      <c r="H554" s="512"/>
      <c r="I554" s="512"/>
      <c r="J554" s="512"/>
      <c r="K554" s="512"/>
      <c r="L554" s="512"/>
      <c r="M554" s="512"/>
      <c r="N554" s="512"/>
      <c r="O554" s="512"/>
      <c r="P554" s="512"/>
      <c r="Q554" s="512"/>
      <c r="R554" s="512"/>
      <c r="S554" s="512"/>
      <c r="T554" s="512"/>
      <c r="U554" s="512"/>
      <c r="V554" s="512"/>
      <c r="W554" s="512"/>
      <c r="X554" s="512"/>
      <c r="Y554" s="512"/>
      <c r="Z554" s="512"/>
    </row>
    <row r="555">
      <c r="A555" s="512"/>
      <c r="B555" s="512"/>
      <c r="C555" s="512"/>
      <c r="D555" s="512"/>
      <c r="E555" s="512"/>
      <c r="F555" s="512"/>
      <c r="G555" s="512"/>
      <c r="H555" s="512"/>
      <c r="I555" s="512"/>
      <c r="J555" s="512"/>
      <c r="K555" s="512"/>
      <c r="L555" s="512"/>
      <c r="M555" s="512"/>
      <c r="N555" s="512"/>
      <c r="O555" s="512"/>
      <c r="P555" s="512"/>
      <c r="Q555" s="512"/>
      <c r="R555" s="512"/>
      <c r="S555" s="512"/>
      <c r="T555" s="512"/>
      <c r="U555" s="512"/>
      <c r="V555" s="512"/>
      <c r="W555" s="512"/>
      <c r="X555" s="512"/>
      <c r="Y555" s="512"/>
      <c r="Z555" s="512"/>
    </row>
    <row r="556">
      <c r="A556" s="512"/>
      <c r="B556" s="512"/>
      <c r="C556" s="512"/>
      <c r="D556" s="512"/>
      <c r="E556" s="512"/>
      <c r="F556" s="512"/>
      <c r="G556" s="512"/>
      <c r="H556" s="512"/>
      <c r="I556" s="512"/>
      <c r="J556" s="512"/>
      <c r="K556" s="512"/>
      <c r="L556" s="512"/>
      <c r="M556" s="512"/>
      <c r="N556" s="512"/>
      <c r="O556" s="512"/>
      <c r="P556" s="512"/>
      <c r="Q556" s="512"/>
      <c r="R556" s="512"/>
      <c r="S556" s="512"/>
      <c r="T556" s="512"/>
      <c r="U556" s="512"/>
      <c r="V556" s="512"/>
      <c r="W556" s="512"/>
      <c r="X556" s="512"/>
      <c r="Y556" s="512"/>
      <c r="Z556" s="512"/>
    </row>
    <row r="557">
      <c r="A557" s="512"/>
      <c r="B557" s="512"/>
      <c r="C557" s="512"/>
      <c r="D557" s="512"/>
      <c r="E557" s="512"/>
      <c r="F557" s="512"/>
      <c r="G557" s="512"/>
      <c r="H557" s="512"/>
      <c r="I557" s="512"/>
      <c r="J557" s="512"/>
      <c r="K557" s="512"/>
      <c r="L557" s="512"/>
      <c r="M557" s="512"/>
      <c r="N557" s="512"/>
      <c r="O557" s="512"/>
      <c r="P557" s="512"/>
      <c r="Q557" s="512"/>
      <c r="R557" s="512"/>
      <c r="S557" s="512"/>
      <c r="T557" s="512"/>
      <c r="U557" s="512"/>
      <c r="V557" s="512"/>
      <c r="W557" s="512"/>
      <c r="X557" s="512"/>
      <c r="Y557" s="512"/>
      <c r="Z557" s="512"/>
    </row>
    <row r="558">
      <c r="A558" s="512"/>
      <c r="B558" s="512"/>
      <c r="C558" s="512"/>
      <c r="D558" s="512"/>
      <c r="E558" s="512"/>
      <c r="F558" s="512"/>
      <c r="G558" s="512"/>
      <c r="H558" s="512"/>
      <c r="I558" s="512"/>
      <c r="J558" s="512"/>
      <c r="K558" s="512"/>
      <c r="L558" s="512"/>
      <c r="M558" s="512"/>
      <c r="N558" s="512"/>
      <c r="O558" s="512"/>
      <c r="P558" s="512"/>
      <c r="Q558" s="512"/>
      <c r="R558" s="512"/>
      <c r="S558" s="512"/>
      <c r="T558" s="512"/>
      <c r="U558" s="512"/>
      <c r="V558" s="512"/>
      <c r="W558" s="512"/>
      <c r="X558" s="512"/>
      <c r="Y558" s="512"/>
      <c r="Z558" s="512"/>
    </row>
    <row r="559">
      <c r="A559" s="512"/>
      <c r="B559" s="512"/>
      <c r="C559" s="512"/>
      <c r="D559" s="512"/>
      <c r="E559" s="512"/>
      <c r="F559" s="512"/>
      <c r="G559" s="512"/>
      <c r="H559" s="512"/>
      <c r="I559" s="512"/>
      <c r="J559" s="512"/>
      <c r="K559" s="512"/>
      <c r="L559" s="512"/>
      <c r="M559" s="512"/>
      <c r="N559" s="512"/>
      <c r="O559" s="512"/>
      <c r="P559" s="512"/>
      <c r="Q559" s="512"/>
      <c r="R559" s="512"/>
      <c r="S559" s="512"/>
      <c r="T559" s="512"/>
      <c r="U559" s="512"/>
      <c r="V559" s="512"/>
      <c r="W559" s="512"/>
      <c r="X559" s="512"/>
      <c r="Y559" s="512"/>
      <c r="Z559" s="512"/>
    </row>
    <row r="560">
      <c r="A560" s="512"/>
      <c r="B560" s="512"/>
      <c r="C560" s="512"/>
      <c r="D560" s="512"/>
      <c r="E560" s="512"/>
      <c r="F560" s="512"/>
      <c r="G560" s="512"/>
      <c r="H560" s="512"/>
      <c r="I560" s="512"/>
      <c r="J560" s="512"/>
      <c r="K560" s="512"/>
      <c r="L560" s="512"/>
      <c r="M560" s="512"/>
      <c r="N560" s="512"/>
      <c r="O560" s="512"/>
      <c r="P560" s="512"/>
      <c r="Q560" s="512"/>
      <c r="R560" s="512"/>
      <c r="S560" s="512"/>
      <c r="T560" s="512"/>
      <c r="U560" s="512"/>
      <c r="V560" s="512"/>
      <c r="W560" s="512"/>
      <c r="X560" s="512"/>
      <c r="Y560" s="512"/>
      <c r="Z560" s="512"/>
    </row>
    <row r="561">
      <c r="A561" s="512"/>
      <c r="B561" s="512"/>
      <c r="C561" s="512"/>
      <c r="D561" s="512"/>
      <c r="E561" s="512"/>
      <c r="F561" s="512"/>
      <c r="G561" s="512"/>
      <c r="H561" s="512"/>
      <c r="I561" s="512"/>
      <c r="J561" s="512"/>
      <c r="K561" s="512"/>
      <c r="L561" s="512"/>
      <c r="M561" s="512"/>
      <c r="N561" s="512"/>
      <c r="O561" s="512"/>
      <c r="P561" s="512"/>
      <c r="Q561" s="512"/>
      <c r="R561" s="512"/>
      <c r="S561" s="512"/>
      <c r="T561" s="512"/>
      <c r="U561" s="512"/>
      <c r="V561" s="512"/>
      <c r="W561" s="512"/>
      <c r="X561" s="512"/>
      <c r="Y561" s="512"/>
      <c r="Z561" s="512"/>
    </row>
    <row r="562">
      <c r="A562" s="512"/>
      <c r="B562" s="512"/>
      <c r="C562" s="512"/>
      <c r="D562" s="512"/>
      <c r="E562" s="512"/>
      <c r="F562" s="512"/>
      <c r="G562" s="512"/>
      <c r="H562" s="512"/>
      <c r="I562" s="512"/>
      <c r="J562" s="512"/>
      <c r="K562" s="512"/>
      <c r="L562" s="512"/>
      <c r="M562" s="512"/>
      <c r="N562" s="512"/>
      <c r="O562" s="512"/>
      <c r="P562" s="512"/>
      <c r="Q562" s="512"/>
      <c r="R562" s="512"/>
      <c r="S562" s="512"/>
      <c r="T562" s="512"/>
      <c r="U562" s="512"/>
      <c r="V562" s="512"/>
      <c r="W562" s="512"/>
      <c r="X562" s="512"/>
      <c r="Y562" s="512"/>
      <c r="Z562" s="512"/>
    </row>
    <row r="563">
      <c r="A563" s="512"/>
      <c r="B563" s="512"/>
      <c r="C563" s="512"/>
      <c r="D563" s="512"/>
      <c r="E563" s="512"/>
      <c r="F563" s="512"/>
      <c r="G563" s="512"/>
      <c r="H563" s="512"/>
      <c r="I563" s="512"/>
      <c r="J563" s="512"/>
      <c r="K563" s="512"/>
      <c r="L563" s="512"/>
      <c r="M563" s="512"/>
      <c r="N563" s="512"/>
      <c r="O563" s="512"/>
      <c r="P563" s="512"/>
      <c r="Q563" s="512"/>
      <c r="R563" s="512"/>
      <c r="S563" s="512"/>
      <c r="T563" s="512"/>
      <c r="U563" s="512"/>
      <c r="V563" s="512"/>
      <c r="W563" s="512"/>
      <c r="X563" s="512"/>
      <c r="Y563" s="512"/>
      <c r="Z563" s="512"/>
    </row>
    <row r="564">
      <c r="A564" s="512"/>
      <c r="B564" s="512"/>
      <c r="C564" s="512"/>
      <c r="D564" s="512"/>
      <c r="E564" s="512"/>
      <c r="F564" s="512"/>
      <c r="G564" s="512"/>
      <c r="H564" s="512"/>
      <c r="I564" s="512"/>
      <c r="J564" s="512"/>
      <c r="K564" s="512"/>
      <c r="L564" s="512"/>
      <c r="M564" s="512"/>
      <c r="N564" s="512"/>
      <c r="O564" s="512"/>
      <c r="P564" s="512"/>
      <c r="Q564" s="512"/>
      <c r="R564" s="512"/>
      <c r="S564" s="512"/>
      <c r="T564" s="512"/>
      <c r="U564" s="512"/>
      <c r="V564" s="512"/>
      <c r="W564" s="512"/>
      <c r="X564" s="512"/>
      <c r="Y564" s="512"/>
      <c r="Z564" s="512"/>
    </row>
    <row r="565">
      <c r="A565" s="512"/>
      <c r="B565" s="512"/>
      <c r="C565" s="512"/>
      <c r="D565" s="512"/>
      <c r="E565" s="512"/>
      <c r="F565" s="512"/>
      <c r="G565" s="512"/>
      <c r="H565" s="512"/>
      <c r="I565" s="512"/>
      <c r="J565" s="512"/>
      <c r="K565" s="512"/>
      <c r="L565" s="512"/>
      <c r="M565" s="512"/>
      <c r="N565" s="512"/>
      <c r="O565" s="512"/>
      <c r="P565" s="512"/>
      <c r="Q565" s="512"/>
      <c r="R565" s="512"/>
      <c r="S565" s="512"/>
      <c r="T565" s="512"/>
      <c r="U565" s="512"/>
      <c r="V565" s="512"/>
      <c r="W565" s="512"/>
      <c r="X565" s="512"/>
      <c r="Y565" s="512"/>
      <c r="Z565" s="512"/>
    </row>
    <row r="566">
      <c r="A566" s="512"/>
      <c r="B566" s="512"/>
      <c r="C566" s="512"/>
      <c r="D566" s="512"/>
      <c r="E566" s="512"/>
      <c r="F566" s="512"/>
      <c r="G566" s="512"/>
      <c r="H566" s="512"/>
      <c r="I566" s="512"/>
      <c r="J566" s="512"/>
      <c r="K566" s="512"/>
      <c r="L566" s="512"/>
      <c r="M566" s="512"/>
      <c r="N566" s="512"/>
      <c r="O566" s="512"/>
      <c r="P566" s="512"/>
      <c r="Q566" s="512"/>
      <c r="R566" s="512"/>
      <c r="S566" s="512"/>
      <c r="T566" s="512"/>
      <c r="U566" s="512"/>
      <c r="V566" s="512"/>
      <c r="W566" s="512"/>
      <c r="X566" s="512"/>
      <c r="Y566" s="512"/>
      <c r="Z566" s="512"/>
    </row>
    <row r="567">
      <c r="A567" s="512"/>
      <c r="B567" s="512"/>
      <c r="C567" s="512"/>
      <c r="D567" s="512"/>
      <c r="E567" s="512"/>
      <c r="F567" s="512"/>
      <c r="G567" s="512"/>
      <c r="H567" s="512"/>
      <c r="I567" s="512"/>
      <c r="J567" s="512"/>
      <c r="K567" s="512"/>
      <c r="L567" s="512"/>
      <c r="M567" s="512"/>
      <c r="N567" s="512"/>
      <c r="O567" s="512"/>
      <c r="P567" s="512"/>
      <c r="Q567" s="512"/>
      <c r="R567" s="512"/>
      <c r="S567" s="512"/>
      <c r="T567" s="512"/>
      <c r="U567" s="512"/>
      <c r="V567" s="512"/>
      <c r="W567" s="512"/>
      <c r="X567" s="512"/>
      <c r="Y567" s="512"/>
      <c r="Z567" s="512"/>
    </row>
    <row r="568">
      <c r="A568" s="512"/>
      <c r="B568" s="512"/>
      <c r="C568" s="512"/>
      <c r="D568" s="512"/>
      <c r="E568" s="512"/>
      <c r="F568" s="512"/>
      <c r="G568" s="512"/>
      <c r="H568" s="512"/>
      <c r="I568" s="512"/>
      <c r="J568" s="512"/>
      <c r="K568" s="512"/>
      <c r="L568" s="512"/>
      <c r="M568" s="512"/>
      <c r="N568" s="512"/>
      <c r="O568" s="512"/>
      <c r="P568" s="512"/>
      <c r="Q568" s="512"/>
      <c r="R568" s="512"/>
      <c r="S568" s="512"/>
      <c r="T568" s="512"/>
      <c r="U568" s="512"/>
      <c r="V568" s="512"/>
      <c r="W568" s="512"/>
      <c r="X568" s="512"/>
      <c r="Y568" s="512"/>
      <c r="Z568" s="512"/>
    </row>
    <row r="569">
      <c r="A569" s="512"/>
      <c r="B569" s="512"/>
      <c r="C569" s="512"/>
      <c r="D569" s="512"/>
      <c r="E569" s="512"/>
      <c r="F569" s="512"/>
      <c r="G569" s="512"/>
      <c r="H569" s="512"/>
      <c r="I569" s="512"/>
      <c r="J569" s="512"/>
      <c r="K569" s="512"/>
      <c r="L569" s="512"/>
      <c r="M569" s="512"/>
      <c r="N569" s="512"/>
      <c r="O569" s="512"/>
      <c r="P569" s="512"/>
      <c r="Q569" s="512"/>
      <c r="R569" s="512"/>
      <c r="S569" s="512"/>
      <c r="T569" s="512"/>
      <c r="U569" s="512"/>
      <c r="V569" s="512"/>
      <c r="W569" s="512"/>
      <c r="X569" s="512"/>
      <c r="Y569" s="512"/>
      <c r="Z569" s="512"/>
    </row>
    <row r="570">
      <c r="A570" s="512"/>
      <c r="B570" s="512"/>
      <c r="C570" s="512"/>
      <c r="D570" s="512"/>
      <c r="E570" s="512"/>
      <c r="F570" s="512"/>
      <c r="G570" s="512"/>
      <c r="H570" s="512"/>
      <c r="I570" s="512"/>
      <c r="J570" s="512"/>
      <c r="K570" s="512"/>
      <c r="L570" s="512"/>
      <c r="M570" s="512"/>
      <c r="N570" s="512"/>
      <c r="O570" s="512"/>
      <c r="P570" s="512"/>
      <c r="Q570" s="512"/>
      <c r="R570" s="512"/>
      <c r="S570" s="512"/>
      <c r="T570" s="512"/>
      <c r="U570" s="512"/>
      <c r="V570" s="512"/>
      <c r="W570" s="512"/>
      <c r="X570" s="512"/>
      <c r="Y570" s="512"/>
      <c r="Z570" s="512"/>
    </row>
    <row r="571">
      <c r="A571" s="512"/>
      <c r="B571" s="512"/>
      <c r="C571" s="512"/>
      <c r="D571" s="512"/>
      <c r="E571" s="512"/>
      <c r="F571" s="512"/>
      <c r="G571" s="512"/>
      <c r="H571" s="512"/>
      <c r="I571" s="512"/>
      <c r="J571" s="512"/>
      <c r="K571" s="512"/>
      <c r="L571" s="512"/>
      <c r="M571" s="512"/>
      <c r="N571" s="512"/>
      <c r="O571" s="512"/>
      <c r="P571" s="512"/>
      <c r="Q571" s="512"/>
      <c r="R571" s="512"/>
      <c r="S571" s="512"/>
      <c r="T571" s="512"/>
      <c r="U571" s="512"/>
      <c r="V571" s="512"/>
      <c r="W571" s="512"/>
      <c r="X571" s="512"/>
      <c r="Y571" s="512"/>
      <c r="Z571" s="512"/>
    </row>
    <row r="572">
      <c r="A572" s="512"/>
      <c r="B572" s="512"/>
      <c r="C572" s="512"/>
      <c r="D572" s="512"/>
      <c r="E572" s="512"/>
      <c r="F572" s="512"/>
      <c r="G572" s="512"/>
      <c r="H572" s="512"/>
      <c r="I572" s="512"/>
      <c r="J572" s="512"/>
      <c r="K572" s="512"/>
      <c r="L572" s="512"/>
      <c r="M572" s="512"/>
      <c r="N572" s="512"/>
      <c r="O572" s="512"/>
      <c r="P572" s="512"/>
      <c r="Q572" s="512"/>
      <c r="R572" s="512"/>
      <c r="S572" s="512"/>
      <c r="T572" s="512"/>
      <c r="U572" s="512"/>
      <c r="V572" s="512"/>
      <c r="W572" s="512"/>
      <c r="X572" s="512"/>
      <c r="Y572" s="512"/>
      <c r="Z572" s="512"/>
    </row>
    <row r="573">
      <c r="A573" s="512"/>
      <c r="B573" s="512"/>
      <c r="C573" s="512"/>
      <c r="D573" s="512"/>
      <c r="E573" s="512"/>
      <c r="F573" s="512"/>
      <c r="G573" s="512"/>
      <c r="H573" s="512"/>
      <c r="I573" s="512"/>
      <c r="J573" s="512"/>
      <c r="K573" s="512"/>
      <c r="L573" s="512"/>
      <c r="M573" s="512"/>
      <c r="N573" s="512"/>
      <c r="O573" s="512"/>
      <c r="P573" s="512"/>
      <c r="Q573" s="512"/>
      <c r="R573" s="512"/>
      <c r="S573" s="512"/>
      <c r="T573" s="512"/>
      <c r="U573" s="512"/>
      <c r="V573" s="512"/>
      <c r="W573" s="512"/>
      <c r="X573" s="512"/>
      <c r="Y573" s="512"/>
      <c r="Z573" s="512"/>
    </row>
    <row r="574">
      <c r="A574" s="512"/>
      <c r="B574" s="512"/>
      <c r="C574" s="512"/>
      <c r="D574" s="512"/>
      <c r="E574" s="512"/>
      <c r="F574" s="512"/>
      <c r="G574" s="512"/>
      <c r="H574" s="512"/>
      <c r="I574" s="512"/>
      <c r="J574" s="512"/>
      <c r="K574" s="512"/>
      <c r="L574" s="512"/>
      <c r="M574" s="512"/>
      <c r="N574" s="512"/>
      <c r="O574" s="512"/>
      <c r="P574" s="512"/>
      <c r="Q574" s="512"/>
      <c r="R574" s="512"/>
      <c r="S574" s="512"/>
      <c r="T574" s="512"/>
      <c r="U574" s="512"/>
      <c r="V574" s="512"/>
      <c r="W574" s="512"/>
      <c r="X574" s="512"/>
      <c r="Y574" s="512"/>
      <c r="Z574" s="512"/>
    </row>
    <row r="575">
      <c r="A575" s="512"/>
      <c r="B575" s="512"/>
      <c r="C575" s="512"/>
      <c r="D575" s="512"/>
      <c r="E575" s="512"/>
      <c r="F575" s="512"/>
      <c r="G575" s="512"/>
      <c r="H575" s="512"/>
      <c r="I575" s="512"/>
      <c r="J575" s="512"/>
      <c r="K575" s="512"/>
      <c r="L575" s="512"/>
      <c r="M575" s="512"/>
      <c r="N575" s="512"/>
      <c r="O575" s="512"/>
      <c r="P575" s="512"/>
      <c r="Q575" s="512"/>
      <c r="R575" s="512"/>
      <c r="S575" s="512"/>
      <c r="T575" s="512"/>
      <c r="U575" s="512"/>
      <c r="V575" s="512"/>
      <c r="W575" s="512"/>
      <c r="X575" s="512"/>
      <c r="Y575" s="512"/>
      <c r="Z575" s="512"/>
    </row>
    <row r="576">
      <c r="A576" s="512"/>
      <c r="B576" s="512"/>
      <c r="C576" s="512"/>
      <c r="D576" s="512"/>
      <c r="E576" s="512"/>
      <c r="F576" s="512"/>
      <c r="G576" s="512"/>
      <c r="H576" s="512"/>
      <c r="I576" s="512"/>
      <c r="J576" s="512"/>
      <c r="K576" s="512"/>
      <c r="L576" s="512"/>
      <c r="M576" s="512"/>
      <c r="N576" s="512"/>
      <c r="O576" s="512"/>
      <c r="P576" s="512"/>
      <c r="Q576" s="512"/>
      <c r="R576" s="512"/>
      <c r="S576" s="512"/>
      <c r="T576" s="512"/>
      <c r="U576" s="512"/>
      <c r="V576" s="512"/>
      <c r="W576" s="512"/>
      <c r="X576" s="512"/>
      <c r="Y576" s="512"/>
      <c r="Z576" s="512"/>
    </row>
    <row r="577">
      <c r="A577" s="512"/>
      <c r="B577" s="512"/>
      <c r="C577" s="512"/>
      <c r="D577" s="512"/>
      <c r="E577" s="512"/>
      <c r="F577" s="512"/>
      <c r="G577" s="512"/>
      <c r="H577" s="512"/>
      <c r="I577" s="512"/>
      <c r="J577" s="512"/>
      <c r="K577" s="512"/>
      <c r="L577" s="512"/>
      <c r="M577" s="512"/>
      <c r="N577" s="512"/>
      <c r="O577" s="512"/>
      <c r="P577" s="512"/>
      <c r="Q577" s="512"/>
      <c r="R577" s="512"/>
      <c r="S577" s="512"/>
      <c r="T577" s="512"/>
      <c r="U577" s="512"/>
      <c r="V577" s="512"/>
      <c r="W577" s="512"/>
      <c r="X577" s="512"/>
      <c r="Y577" s="512"/>
      <c r="Z577" s="512"/>
    </row>
    <row r="578">
      <c r="A578" s="512"/>
      <c r="B578" s="512"/>
      <c r="C578" s="512"/>
      <c r="D578" s="512"/>
      <c r="E578" s="512"/>
      <c r="F578" s="512"/>
      <c r="G578" s="512"/>
      <c r="H578" s="512"/>
      <c r="I578" s="512"/>
      <c r="J578" s="512"/>
      <c r="K578" s="512"/>
      <c r="L578" s="512"/>
      <c r="M578" s="512"/>
      <c r="N578" s="512"/>
      <c r="O578" s="512"/>
      <c r="P578" s="512"/>
      <c r="Q578" s="512"/>
      <c r="R578" s="512"/>
      <c r="S578" s="512"/>
      <c r="T578" s="512"/>
      <c r="U578" s="512"/>
      <c r="V578" s="512"/>
      <c r="W578" s="512"/>
      <c r="X578" s="512"/>
      <c r="Y578" s="512"/>
      <c r="Z578" s="512"/>
    </row>
    <row r="579">
      <c r="A579" s="512"/>
      <c r="B579" s="512"/>
      <c r="C579" s="512"/>
      <c r="D579" s="512"/>
      <c r="E579" s="512"/>
      <c r="F579" s="512"/>
      <c r="G579" s="512"/>
      <c r="H579" s="512"/>
      <c r="I579" s="512"/>
      <c r="J579" s="512"/>
      <c r="K579" s="512"/>
      <c r="L579" s="512"/>
      <c r="M579" s="512"/>
      <c r="N579" s="512"/>
      <c r="O579" s="512"/>
      <c r="P579" s="512"/>
      <c r="Q579" s="512"/>
      <c r="R579" s="512"/>
      <c r="S579" s="512"/>
      <c r="T579" s="512"/>
      <c r="U579" s="512"/>
      <c r="V579" s="512"/>
      <c r="W579" s="512"/>
      <c r="X579" s="512"/>
      <c r="Y579" s="512"/>
      <c r="Z579" s="512"/>
    </row>
    <row r="580">
      <c r="A580" s="512"/>
      <c r="B580" s="512"/>
      <c r="C580" s="512"/>
      <c r="D580" s="512"/>
      <c r="E580" s="512"/>
      <c r="F580" s="512"/>
      <c r="G580" s="512"/>
      <c r="H580" s="512"/>
      <c r="I580" s="512"/>
      <c r="J580" s="512"/>
      <c r="K580" s="512"/>
      <c r="L580" s="512"/>
      <c r="M580" s="512"/>
      <c r="N580" s="512"/>
      <c r="O580" s="512"/>
      <c r="P580" s="512"/>
      <c r="Q580" s="512"/>
      <c r="R580" s="512"/>
      <c r="S580" s="512"/>
      <c r="T580" s="512"/>
      <c r="U580" s="512"/>
      <c r="V580" s="512"/>
      <c r="W580" s="512"/>
      <c r="X580" s="512"/>
      <c r="Y580" s="512"/>
      <c r="Z580" s="512"/>
    </row>
    <row r="581">
      <c r="A581" s="512"/>
      <c r="B581" s="512"/>
      <c r="C581" s="512"/>
      <c r="D581" s="512"/>
      <c r="E581" s="512"/>
      <c r="F581" s="512"/>
      <c r="G581" s="512"/>
      <c r="H581" s="512"/>
      <c r="I581" s="512"/>
      <c r="J581" s="512"/>
      <c r="K581" s="512"/>
      <c r="L581" s="512"/>
      <c r="M581" s="512"/>
      <c r="N581" s="512"/>
      <c r="O581" s="512"/>
      <c r="P581" s="512"/>
      <c r="Q581" s="512"/>
      <c r="R581" s="512"/>
      <c r="S581" s="512"/>
      <c r="T581" s="512"/>
      <c r="U581" s="512"/>
      <c r="V581" s="512"/>
      <c r="W581" s="512"/>
      <c r="X581" s="512"/>
      <c r="Y581" s="512"/>
      <c r="Z581" s="512"/>
    </row>
    <row r="582">
      <c r="A582" s="512"/>
      <c r="B582" s="512"/>
      <c r="C582" s="512"/>
      <c r="D582" s="512"/>
      <c r="E582" s="512"/>
      <c r="F582" s="512"/>
      <c r="G582" s="512"/>
      <c r="H582" s="512"/>
      <c r="I582" s="512"/>
      <c r="J582" s="512"/>
      <c r="K582" s="512"/>
      <c r="L582" s="512"/>
      <c r="M582" s="512"/>
      <c r="N582" s="512"/>
      <c r="O582" s="512"/>
      <c r="P582" s="512"/>
      <c r="Q582" s="512"/>
      <c r="R582" s="512"/>
      <c r="S582" s="512"/>
      <c r="T582" s="512"/>
      <c r="U582" s="512"/>
      <c r="V582" s="512"/>
      <c r="W582" s="512"/>
      <c r="X582" s="512"/>
      <c r="Y582" s="512"/>
      <c r="Z582" s="512"/>
    </row>
    <row r="583">
      <c r="A583" s="512"/>
      <c r="B583" s="512"/>
      <c r="C583" s="512"/>
      <c r="D583" s="512"/>
      <c r="E583" s="512"/>
      <c r="F583" s="512"/>
      <c r="G583" s="512"/>
      <c r="H583" s="512"/>
      <c r="I583" s="512"/>
      <c r="J583" s="512"/>
      <c r="K583" s="512"/>
      <c r="L583" s="512"/>
      <c r="M583" s="512"/>
      <c r="N583" s="512"/>
      <c r="O583" s="512"/>
      <c r="P583" s="512"/>
      <c r="Q583" s="512"/>
      <c r="R583" s="512"/>
      <c r="S583" s="512"/>
      <c r="T583" s="512"/>
      <c r="U583" s="512"/>
      <c r="V583" s="512"/>
      <c r="W583" s="512"/>
      <c r="X583" s="512"/>
      <c r="Y583" s="512"/>
      <c r="Z583" s="512"/>
    </row>
    <row r="584">
      <c r="A584" s="512"/>
      <c r="B584" s="512"/>
      <c r="C584" s="512"/>
      <c r="D584" s="512"/>
      <c r="E584" s="512"/>
      <c r="F584" s="512"/>
      <c r="G584" s="512"/>
      <c r="H584" s="512"/>
      <c r="I584" s="512"/>
      <c r="J584" s="512"/>
      <c r="K584" s="512"/>
      <c r="L584" s="512"/>
      <c r="M584" s="512"/>
      <c r="N584" s="512"/>
      <c r="O584" s="512"/>
      <c r="P584" s="512"/>
      <c r="Q584" s="512"/>
      <c r="R584" s="512"/>
      <c r="S584" s="512"/>
      <c r="T584" s="512"/>
      <c r="U584" s="512"/>
      <c r="V584" s="512"/>
      <c r="W584" s="512"/>
      <c r="X584" s="512"/>
      <c r="Y584" s="512"/>
      <c r="Z584" s="512"/>
    </row>
    <row r="585">
      <c r="A585" s="512"/>
      <c r="B585" s="512"/>
      <c r="C585" s="512"/>
      <c r="D585" s="512"/>
      <c r="E585" s="512"/>
      <c r="F585" s="512"/>
      <c r="G585" s="512"/>
      <c r="H585" s="512"/>
      <c r="I585" s="512"/>
      <c r="J585" s="512"/>
      <c r="K585" s="512"/>
      <c r="L585" s="512"/>
      <c r="M585" s="512"/>
      <c r="N585" s="512"/>
      <c r="O585" s="512"/>
      <c r="P585" s="512"/>
      <c r="Q585" s="512"/>
      <c r="R585" s="512"/>
      <c r="S585" s="512"/>
      <c r="T585" s="512"/>
      <c r="U585" s="512"/>
      <c r="V585" s="512"/>
      <c r="W585" s="512"/>
      <c r="X585" s="512"/>
      <c r="Y585" s="512"/>
      <c r="Z585" s="512"/>
    </row>
    <row r="586">
      <c r="A586" s="512"/>
      <c r="B586" s="512"/>
      <c r="C586" s="512"/>
      <c r="D586" s="512"/>
      <c r="E586" s="512"/>
      <c r="F586" s="512"/>
      <c r="G586" s="512"/>
      <c r="H586" s="512"/>
      <c r="I586" s="512"/>
      <c r="J586" s="512"/>
      <c r="K586" s="512"/>
      <c r="L586" s="512"/>
      <c r="M586" s="512"/>
      <c r="N586" s="512"/>
      <c r="O586" s="512"/>
      <c r="P586" s="512"/>
      <c r="Q586" s="512"/>
      <c r="R586" s="512"/>
      <c r="S586" s="512"/>
      <c r="T586" s="512"/>
      <c r="U586" s="512"/>
      <c r="V586" s="512"/>
      <c r="W586" s="512"/>
      <c r="X586" s="512"/>
      <c r="Y586" s="512"/>
      <c r="Z586" s="512"/>
    </row>
    <row r="587">
      <c r="A587" s="512"/>
      <c r="B587" s="512"/>
      <c r="C587" s="512"/>
      <c r="D587" s="512"/>
      <c r="E587" s="512"/>
      <c r="F587" s="512"/>
      <c r="G587" s="512"/>
      <c r="H587" s="512"/>
      <c r="I587" s="512"/>
      <c r="J587" s="512"/>
      <c r="K587" s="512"/>
      <c r="L587" s="512"/>
      <c r="M587" s="512"/>
      <c r="N587" s="512"/>
      <c r="O587" s="512"/>
      <c r="P587" s="512"/>
      <c r="Q587" s="512"/>
      <c r="R587" s="512"/>
      <c r="S587" s="512"/>
      <c r="T587" s="512"/>
      <c r="U587" s="512"/>
      <c r="V587" s="512"/>
      <c r="W587" s="512"/>
      <c r="X587" s="512"/>
      <c r="Y587" s="512"/>
      <c r="Z587" s="512"/>
    </row>
    <row r="588">
      <c r="A588" s="512"/>
      <c r="B588" s="512"/>
      <c r="C588" s="512"/>
      <c r="D588" s="512"/>
      <c r="E588" s="512"/>
      <c r="F588" s="512"/>
      <c r="G588" s="512"/>
      <c r="H588" s="512"/>
      <c r="I588" s="512"/>
      <c r="J588" s="512"/>
      <c r="K588" s="512"/>
      <c r="L588" s="512"/>
      <c r="M588" s="512"/>
      <c r="N588" s="512"/>
      <c r="O588" s="512"/>
      <c r="P588" s="512"/>
      <c r="Q588" s="512"/>
      <c r="R588" s="512"/>
      <c r="S588" s="512"/>
      <c r="T588" s="512"/>
      <c r="U588" s="512"/>
      <c r="V588" s="512"/>
      <c r="W588" s="512"/>
      <c r="X588" s="512"/>
      <c r="Y588" s="512"/>
      <c r="Z588" s="512"/>
    </row>
    <row r="589">
      <c r="A589" s="512"/>
      <c r="B589" s="512"/>
      <c r="C589" s="512"/>
      <c r="D589" s="512"/>
      <c r="E589" s="512"/>
      <c r="F589" s="512"/>
      <c r="G589" s="512"/>
      <c r="H589" s="512"/>
      <c r="I589" s="512"/>
      <c r="J589" s="512"/>
      <c r="K589" s="512"/>
      <c r="L589" s="512"/>
      <c r="M589" s="512"/>
      <c r="N589" s="512"/>
      <c r="O589" s="512"/>
      <c r="P589" s="512"/>
      <c r="Q589" s="512"/>
      <c r="R589" s="512"/>
      <c r="S589" s="512"/>
      <c r="T589" s="512"/>
      <c r="U589" s="512"/>
      <c r="V589" s="512"/>
      <c r="W589" s="512"/>
      <c r="X589" s="512"/>
      <c r="Y589" s="512"/>
      <c r="Z589" s="512"/>
    </row>
    <row r="590">
      <c r="A590" s="512"/>
      <c r="B590" s="512"/>
      <c r="C590" s="512"/>
      <c r="D590" s="512"/>
      <c r="E590" s="512"/>
      <c r="F590" s="512"/>
      <c r="G590" s="512"/>
      <c r="H590" s="512"/>
      <c r="I590" s="512"/>
      <c r="J590" s="512"/>
      <c r="K590" s="512"/>
      <c r="L590" s="512"/>
      <c r="M590" s="512"/>
      <c r="N590" s="512"/>
      <c r="O590" s="512"/>
      <c r="P590" s="512"/>
      <c r="Q590" s="512"/>
      <c r="R590" s="512"/>
      <c r="S590" s="512"/>
      <c r="T590" s="512"/>
      <c r="U590" s="512"/>
      <c r="V590" s="512"/>
      <c r="W590" s="512"/>
      <c r="X590" s="512"/>
      <c r="Y590" s="512"/>
      <c r="Z590" s="512"/>
    </row>
    <row r="591">
      <c r="A591" s="512"/>
      <c r="B591" s="512"/>
      <c r="C591" s="512"/>
      <c r="D591" s="512"/>
      <c r="E591" s="512"/>
      <c r="F591" s="512"/>
      <c r="G591" s="512"/>
      <c r="H591" s="512"/>
      <c r="I591" s="512"/>
      <c r="J591" s="512"/>
      <c r="K591" s="512"/>
      <c r="L591" s="512"/>
      <c r="M591" s="512"/>
      <c r="N591" s="512"/>
      <c r="O591" s="512"/>
      <c r="P591" s="512"/>
      <c r="Q591" s="512"/>
      <c r="R591" s="512"/>
      <c r="S591" s="512"/>
      <c r="T591" s="512"/>
      <c r="U591" s="512"/>
      <c r="V591" s="512"/>
      <c r="W591" s="512"/>
      <c r="X591" s="512"/>
      <c r="Y591" s="512"/>
      <c r="Z591" s="512"/>
    </row>
    <row r="592">
      <c r="A592" s="512"/>
      <c r="B592" s="512"/>
      <c r="C592" s="512"/>
      <c r="D592" s="512"/>
      <c r="E592" s="512"/>
      <c r="F592" s="512"/>
      <c r="G592" s="512"/>
      <c r="H592" s="512"/>
      <c r="I592" s="512"/>
      <c r="J592" s="512"/>
      <c r="K592" s="512"/>
      <c r="L592" s="512"/>
      <c r="M592" s="512"/>
      <c r="N592" s="512"/>
      <c r="O592" s="512"/>
      <c r="P592" s="512"/>
      <c r="Q592" s="512"/>
      <c r="R592" s="512"/>
      <c r="S592" s="512"/>
      <c r="T592" s="512"/>
      <c r="U592" s="512"/>
      <c r="V592" s="512"/>
      <c r="W592" s="512"/>
      <c r="X592" s="512"/>
      <c r="Y592" s="512"/>
      <c r="Z592" s="512"/>
    </row>
    <row r="593">
      <c r="A593" s="512"/>
      <c r="B593" s="512"/>
      <c r="C593" s="512"/>
      <c r="D593" s="512"/>
      <c r="E593" s="512"/>
      <c r="F593" s="512"/>
      <c r="G593" s="512"/>
      <c r="H593" s="512"/>
      <c r="I593" s="512"/>
      <c r="J593" s="512"/>
      <c r="K593" s="512"/>
      <c r="L593" s="512"/>
      <c r="M593" s="512"/>
      <c r="N593" s="512"/>
      <c r="O593" s="512"/>
      <c r="P593" s="512"/>
      <c r="Q593" s="512"/>
      <c r="R593" s="512"/>
      <c r="S593" s="512"/>
      <c r="T593" s="512"/>
      <c r="U593" s="512"/>
      <c r="V593" s="512"/>
      <c r="W593" s="512"/>
      <c r="X593" s="512"/>
      <c r="Y593" s="512"/>
      <c r="Z593" s="512"/>
    </row>
    <row r="594">
      <c r="A594" s="512"/>
      <c r="B594" s="512"/>
      <c r="C594" s="512"/>
      <c r="D594" s="512"/>
      <c r="E594" s="512"/>
      <c r="F594" s="512"/>
      <c r="G594" s="512"/>
      <c r="H594" s="512"/>
      <c r="I594" s="512"/>
      <c r="J594" s="512"/>
      <c r="K594" s="512"/>
      <c r="L594" s="512"/>
      <c r="M594" s="512"/>
      <c r="N594" s="512"/>
      <c r="O594" s="512"/>
      <c r="P594" s="512"/>
      <c r="Q594" s="512"/>
      <c r="R594" s="512"/>
      <c r="S594" s="512"/>
      <c r="T594" s="512"/>
      <c r="U594" s="512"/>
      <c r="V594" s="512"/>
      <c r="W594" s="512"/>
      <c r="X594" s="512"/>
      <c r="Y594" s="512"/>
      <c r="Z594" s="512"/>
    </row>
    <row r="595">
      <c r="A595" s="512"/>
      <c r="B595" s="512"/>
      <c r="C595" s="512"/>
      <c r="D595" s="512"/>
      <c r="E595" s="512"/>
      <c r="F595" s="512"/>
      <c r="G595" s="512"/>
      <c r="H595" s="512"/>
      <c r="I595" s="512"/>
      <c r="J595" s="512"/>
      <c r="K595" s="512"/>
      <c r="L595" s="512"/>
      <c r="M595" s="512"/>
      <c r="N595" s="512"/>
      <c r="O595" s="512"/>
      <c r="P595" s="512"/>
      <c r="Q595" s="512"/>
      <c r="R595" s="512"/>
      <c r="S595" s="512"/>
      <c r="T595" s="512"/>
      <c r="U595" s="512"/>
      <c r="V595" s="512"/>
      <c r="W595" s="512"/>
      <c r="X595" s="512"/>
      <c r="Y595" s="512"/>
      <c r="Z595" s="512"/>
    </row>
    <row r="596">
      <c r="A596" s="512"/>
      <c r="B596" s="512"/>
      <c r="C596" s="512"/>
      <c r="D596" s="512"/>
      <c r="E596" s="512"/>
      <c r="F596" s="512"/>
      <c r="G596" s="512"/>
      <c r="H596" s="512"/>
      <c r="I596" s="512"/>
      <c r="J596" s="512"/>
      <c r="K596" s="512"/>
      <c r="L596" s="512"/>
      <c r="M596" s="512"/>
      <c r="N596" s="512"/>
      <c r="O596" s="512"/>
      <c r="P596" s="512"/>
      <c r="Q596" s="512"/>
      <c r="R596" s="512"/>
      <c r="S596" s="512"/>
      <c r="T596" s="512"/>
      <c r="U596" s="512"/>
      <c r="V596" s="512"/>
      <c r="W596" s="512"/>
      <c r="X596" s="512"/>
      <c r="Y596" s="512"/>
      <c r="Z596" s="512"/>
    </row>
    <row r="597">
      <c r="A597" s="512"/>
      <c r="B597" s="512"/>
      <c r="C597" s="512"/>
      <c r="D597" s="512"/>
      <c r="E597" s="512"/>
      <c r="F597" s="512"/>
      <c r="G597" s="512"/>
      <c r="H597" s="512"/>
      <c r="I597" s="512"/>
      <c r="J597" s="512"/>
      <c r="K597" s="512"/>
      <c r="L597" s="512"/>
      <c r="M597" s="512"/>
      <c r="N597" s="512"/>
      <c r="O597" s="512"/>
      <c r="P597" s="512"/>
      <c r="Q597" s="512"/>
      <c r="R597" s="512"/>
      <c r="S597" s="512"/>
      <c r="T597" s="512"/>
      <c r="U597" s="512"/>
      <c r="V597" s="512"/>
      <c r="W597" s="512"/>
      <c r="X597" s="512"/>
      <c r="Y597" s="512"/>
      <c r="Z597" s="512"/>
    </row>
    <row r="598">
      <c r="A598" s="512"/>
      <c r="B598" s="512"/>
      <c r="C598" s="512"/>
      <c r="D598" s="512"/>
      <c r="E598" s="512"/>
      <c r="F598" s="512"/>
      <c r="G598" s="512"/>
      <c r="H598" s="512"/>
      <c r="I598" s="512"/>
      <c r="J598" s="512"/>
      <c r="K598" s="512"/>
      <c r="L598" s="512"/>
      <c r="M598" s="512"/>
      <c r="N598" s="512"/>
      <c r="O598" s="512"/>
      <c r="P598" s="512"/>
      <c r="Q598" s="512"/>
      <c r="R598" s="512"/>
      <c r="S598" s="512"/>
      <c r="T598" s="512"/>
      <c r="U598" s="512"/>
      <c r="V598" s="512"/>
      <c r="W598" s="512"/>
      <c r="X598" s="512"/>
      <c r="Y598" s="512"/>
      <c r="Z598" s="512"/>
    </row>
    <row r="599">
      <c r="A599" s="512"/>
      <c r="B599" s="512"/>
      <c r="C599" s="512"/>
      <c r="D599" s="512"/>
      <c r="E599" s="512"/>
      <c r="F599" s="512"/>
      <c r="G599" s="512"/>
      <c r="H599" s="512"/>
      <c r="I599" s="512"/>
      <c r="J599" s="512"/>
      <c r="K599" s="512"/>
      <c r="L599" s="512"/>
      <c r="M599" s="512"/>
      <c r="N599" s="512"/>
      <c r="O599" s="512"/>
      <c r="P599" s="512"/>
      <c r="Q599" s="512"/>
      <c r="R599" s="512"/>
      <c r="S599" s="512"/>
      <c r="T599" s="512"/>
      <c r="U599" s="512"/>
      <c r="V599" s="512"/>
      <c r="W599" s="512"/>
      <c r="X599" s="512"/>
      <c r="Y599" s="512"/>
      <c r="Z599" s="512"/>
    </row>
    <row r="600">
      <c r="A600" s="512"/>
      <c r="B600" s="512"/>
      <c r="C600" s="512"/>
      <c r="D600" s="512"/>
      <c r="E600" s="512"/>
      <c r="F600" s="512"/>
      <c r="G600" s="512"/>
      <c r="H600" s="512"/>
      <c r="I600" s="512"/>
      <c r="J600" s="512"/>
      <c r="K600" s="512"/>
      <c r="L600" s="512"/>
      <c r="M600" s="512"/>
      <c r="N600" s="512"/>
      <c r="O600" s="512"/>
      <c r="P600" s="512"/>
      <c r="Q600" s="512"/>
      <c r="R600" s="512"/>
      <c r="S600" s="512"/>
      <c r="T600" s="512"/>
      <c r="U600" s="512"/>
      <c r="V600" s="512"/>
      <c r="W600" s="512"/>
      <c r="X600" s="512"/>
      <c r="Y600" s="512"/>
      <c r="Z600" s="512"/>
    </row>
    <row r="601">
      <c r="A601" s="512"/>
      <c r="B601" s="512"/>
      <c r="C601" s="512"/>
      <c r="D601" s="512"/>
      <c r="E601" s="512"/>
      <c r="F601" s="512"/>
      <c r="G601" s="512"/>
      <c r="H601" s="512"/>
      <c r="I601" s="512"/>
      <c r="J601" s="512"/>
      <c r="K601" s="512"/>
      <c r="L601" s="512"/>
      <c r="M601" s="512"/>
      <c r="N601" s="512"/>
      <c r="O601" s="512"/>
      <c r="P601" s="512"/>
      <c r="Q601" s="512"/>
      <c r="R601" s="512"/>
      <c r="S601" s="512"/>
      <c r="T601" s="512"/>
      <c r="U601" s="512"/>
      <c r="V601" s="512"/>
      <c r="W601" s="512"/>
      <c r="X601" s="512"/>
      <c r="Y601" s="512"/>
      <c r="Z601" s="512"/>
    </row>
    <row r="602">
      <c r="A602" s="512"/>
      <c r="B602" s="512"/>
      <c r="C602" s="512"/>
      <c r="D602" s="512"/>
      <c r="E602" s="512"/>
      <c r="F602" s="512"/>
      <c r="G602" s="512"/>
      <c r="H602" s="512"/>
      <c r="I602" s="512"/>
      <c r="J602" s="512"/>
      <c r="K602" s="512"/>
      <c r="L602" s="512"/>
      <c r="M602" s="512"/>
      <c r="N602" s="512"/>
      <c r="O602" s="512"/>
      <c r="P602" s="512"/>
      <c r="Q602" s="512"/>
      <c r="R602" s="512"/>
      <c r="S602" s="512"/>
      <c r="T602" s="512"/>
      <c r="U602" s="512"/>
      <c r="V602" s="512"/>
      <c r="W602" s="512"/>
      <c r="X602" s="512"/>
      <c r="Y602" s="512"/>
      <c r="Z602" s="512"/>
    </row>
    <row r="603">
      <c r="A603" s="512"/>
      <c r="B603" s="512"/>
      <c r="C603" s="512"/>
      <c r="D603" s="512"/>
      <c r="E603" s="512"/>
      <c r="F603" s="512"/>
      <c r="G603" s="512"/>
      <c r="H603" s="512"/>
      <c r="I603" s="512"/>
      <c r="J603" s="512"/>
      <c r="K603" s="512"/>
      <c r="L603" s="512"/>
      <c r="M603" s="512"/>
      <c r="N603" s="512"/>
      <c r="O603" s="512"/>
      <c r="P603" s="512"/>
      <c r="Q603" s="512"/>
      <c r="R603" s="512"/>
      <c r="S603" s="512"/>
      <c r="T603" s="512"/>
      <c r="U603" s="512"/>
      <c r="V603" s="512"/>
      <c r="W603" s="512"/>
      <c r="X603" s="512"/>
      <c r="Y603" s="512"/>
      <c r="Z603" s="512"/>
    </row>
    <row r="604">
      <c r="A604" s="512"/>
      <c r="B604" s="512"/>
      <c r="C604" s="512"/>
      <c r="D604" s="512"/>
      <c r="E604" s="512"/>
      <c r="F604" s="512"/>
      <c r="G604" s="512"/>
      <c r="H604" s="512"/>
      <c r="I604" s="512"/>
      <c r="J604" s="512"/>
      <c r="K604" s="512"/>
      <c r="L604" s="512"/>
      <c r="M604" s="512"/>
      <c r="N604" s="512"/>
      <c r="O604" s="512"/>
      <c r="P604" s="512"/>
      <c r="Q604" s="512"/>
      <c r="R604" s="512"/>
      <c r="S604" s="512"/>
      <c r="T604" s="512"/>
      <c r="U604" s="512"/>
      <c r="V604" s="512"/>
      <c r="W604" s="512"/>
      <c r="X604" s="512"/>
      <c r="Y604" s="512"/>
      <c r="Z604" s="512"/>
    </row>
    <row r="605">
      <c r="A605" s="512"/>
      <c r="B605" s="512"/>
      <c r="C605" s="512"/>
      <c r="D605" s="512"/>
      <c r="E605" s="512"/>
      <c r="F605" s="512"/>
      <c r="G605" s="512"/>
      <c r="H605" s="512"/>
      <c r="I605" s="512"/>
      <c r="J605" s="512"/>
      <c r="K605" s="512"/>
      <c r="L605" s="512"/>
      <c r="M605" s="512"/>
      <c r="N605" s="512"/>
      <c r="O605" s="512"/>
      <c r="P605" s="512"/>
      <c r="Q605" s="512"/>
      <c r="R605" s="512"/>
      <c r="S605" s="512"/>
      <c r="T605" s="512"/>
      <c r="U605" s="512"/>
      <c r="V605" s="512"/>
      <c r="W605" s="512"/>
      <c r="X605" s="512"/>
      <c r="Y605" s="512"/>
      <c r="Z605" s="512"/>
    </row>
    <row r="606">
      <c r="A606" s="512"/>
      <c r="B606" s="512"/>
      <c r="C606" s="512"/>
      <c r="D606" s="512"/>
      <c r="E606" s="512"/>
      <c r="F606" s="512"/>
      <c r="G606" s="512"/>
      <c r="H606" s="512"/>
      <c r="I606" s="512"/>
      <c r="J606" s="512"/>
      <c r="K606" s="512"/>
      <c r="L606" s="512"/>
      <c r="M606" s="512"/>
      <c r="N606" s="512"/>
      <c r="O606" s="512"/>
      <c r="P606" s="512"/>
      <c r="Q606" s="512"/>
      <c r="R606" s="512"/>
      <c r="S606" s="512"/>
      <c r="T606" s="512"/>
      <c r="U606" s="512"/>
      <c r="V606" s="512"/>
      <c r="W606" s="512"/>
      <c r="X606" s="512"/>
      <c r="Y606" s="512"/>
      <c r="Z606" s="512"/>
    </row>
    <row r="607">
      <c r="A607" s="512"/>
      <c r="B607" s="512"/>
      <c r="C607" s="512"/>
      <c r="D607" s="512"/>
      <c r="E607" s="512"/>
      <c r="F607" s="512"/>
      <c r="G607" s="512"/>
      <c r="H607" s="512"/>
      <c r="I607" s="512"/>
      <c r="J607" s="512"/>
      <c r="K607" s="512"/>
      <c r="L607" s="512"/>
      <c r="M607" s="512"/>
      <c r="N607" s="512"/>
      <c r="O607" s="512"/>
      <c r="P607" s="512"/>
      <c r="Q607" s="512"/>
      <c r="R607" s="512"/>
      <c r="S607" s="512"/>
      <c r="T607" s="512"/>
      <c r="U607" s="512"/>
      <c r="V607" s="512"/>
      <c r="W607" s="512"/>
      <c r="X607" s="512"/>
      <c r="Y607" s="512"/>
      <c r="Z607" s="512"/>
    </row>
    <row r="608">
      <c r="A608" s="512"/>
      <c r="B608" s="512"/>
      <c r="C608" s="512"/>
      <c r="D608" s="512"/>
      <c r="E608" s="512"/>
      <c r="F608" s="512"/>
      <c r="G608" s="512"/>
      <c r="H608" s="512"/>
      <c r="I608" s="512"/>
      <c r="J608" s="512"/>
      <c r="K608" s="512"/>
      <c r="L608" s="512"/>
      <c r="M608" s="512"/>
      <c r="N608" s="512"/>
      <c r="O608" s="512"/>
      <c r="P608" s="512"/>
      <c r="Q608" s="512"/>
      <c r="R608" s="512"/>
      <c r="S608" s="512"/>
      <c r="T608" s="512"/>
      <c r="U608" s="512"/>
      <c r="V608" s="512"/>
      <c r="W608" s="512"/>
      <c r="X608" s="512"/>
      <c r="Y608" s="512"/>
      <c r="Z608" s="512"/>
    </row>
    <row r="609">
      <c r="A609" s="512"/>
      <c r="B609" s="512"/>
      <c r="C609" s="512"/>
      <c r="D609" s="512"/>
      <c r="E609" s="512"/>
      <c r="F609" s="512"/>
      <c r="G609" s="512"/>
      <c r="H609" s="512"/>
      <c r="I609" s="512"/>
      <c r="J609" s="512"/>
      <c r="K609" s="512"/>
      <c r="L609" s="512"/>
      <c r="M609" s="512"/>
      <c r="N609" s="512"/>
      <c r="O609" s="512"/>
      <c r="P609" s="512"/>
      <c r="Q609" s="512"/>
      <c r="R609" s="512"/>
      <c r="S609" s="512"/>
      <c r="T609" s="512"/>
      <c r="U609" s="512"/>
      <c r="V609" s="512"/>
      <c r="W609" s="512"/>
      <c r="X609" s="512"/>
      <c r="Y609" s="512"/>
      <c r="Z609" s="512"/>
    </row>
    <row r="610">
      <c r="A610" s="512"/>
      <c r="B610" s="512"/>
      <c r="C610" s="512"/>
      <c r="D610" s="512"/>
      <c r="E610" s="512"/>
      <c r="F610" s="512"/>
      <c r="G610" s="512"/>
      <c r="H610" s="512"/>
      <c r="I610" s="512"/>
      <c r="J610" s="512"/>
      <c r="K610" s="512"/>
      <c r="L610" s="512"/>
      <c r="M610" s="512"/>
      <c r="N610" s="512"/>
      <c r="O610" s="512"/>
      <c r="P610" s="512"/>
      <c r="Q610" s="512"/>
      <c r="R610" s="512"/>
      <c r="S610" s="512"/>
      <c r="T610" s="512"/>
      <c r="U610" s="512"/>
      <c r="V610" s="512"/>
      <c r="W610" s="512"/>
      <c r="X610" s="512"/>
      <c r="Y610" s="512"/>
      <c r="Z610" s="512"/>
    </row>
    <row r="611">
      <c r="A611" s="512"/>
      <c r="B611" s="512"/>
      <c r="C611" s="512"/>
      <c r="D611" s="512"/>
      <c r="E611" s="512"/>
      <c r="F611" s="512"/>
      <c r="G611" s="512"/>
      <c r="H611" s="512"/>
      <c r="I611" s="512"/>
      <c r="J611" s="512"/>
      <c r="K611" s="512"/>
      <c r="L611" s="512"/>
      <c r="M611" s="512"/>
      <c r="N611" s="512"/>
      <c r="O611" s="512"/>
      <c r="P611" s="512"/>
      <c r="Q611" s="512"/>
      <c r="R611" s="512"/>
      <c r="S611" s="512"/>
      <c r="T611" s="512"/>
      <c r="U611" s="512"/>
      <c r="V611" s="512"/>
      <c r="W611" s="512"/>
      <c r="X611" s="512"/>
      <c r="Y611" s="512"/>
      <c r="Z611" s="512"/>
    </row>
    <row r="612">
      <c r="A612" s="512"/>
      <c r="B612" s="512"/>
      <c r="C612" s="512"/>
      <c r="D612" s="512"/>
      <c r="E612" s="512"/>
      <c r="F612" s="512"/>
      <c r="G612" s="512"/>
      <c r="H612" s="512"/>
      <c r="I612" s="512"/>
      <c r="J612" s="512"/>
      <c r="K612" s="512"/>
      <c r="L612" s="512"/>
      <c r="M612" s="512"/>
      <c r="N612" s="512"/>
      <c r="O612" s="512"/>
      <c r="P612" s="512"/>
      <c r="Q612" s="512"/>
      <c r="R612" s="512"/>
      <c r="S612" s="512"/>
      <c r="T612" s="512"/>
      <c r="U612" s="512"/>
      <c r="V612" s="512"/>
      <c r="W612" s="512"/>
      <c r="X612" s="512"/>
      <c r="Y612" s="512"/>
      <c r="Z612" s="512"/>
    </row>
    <row r="613">
      <c r="A613" s="512"/>
      <c r="B613" s="512"/>
      <c r="C613" s="512"/>
      <c r="D613" s="512"/>
      <c r="E613" s="512"/>
      <c r="F613" s="512"/>
      <c r="G613" s="512"/>
      <c r="H613" s="512"/>
      <c r="I613" s="512"/>
      <c r="J613" s="512"/>
      <c r="K613" s="512"/>
      <c r="L613" s="512"/>
      <c r="M613" s="512"/>
      <c r="N613" s="512"/>
      <c r="O613" s="512"/>
      <c r="P613" s="512"/>
      <c r="Q613" s="512"/>
      <c r="R613" s="512"/>
      <c r="S613" s="512"/>
      <c r="T613" s="512"/>
      <c r="U613" s="512"/>
      <c r="V613" s="512"/>
      <c r="W613" s="512"/>
      <c r="X613" s="512"/>
      <c r="Y613" s="512"/>
      <c r="Z613" s="512"/>
    </row>
    <row r="614">
      <c r="A614" s="512"/>
      <c r="B614" s="512"/>
      <c r="C614" s="512"/>
      <c r="D614" s="512"/>
      <c r="E614" s="512"/>
      <c r="F614" s="512"/>
      <c r="G614" s="512"/>
      <c r="H614" s="512"/>
      <c r="I614" s="512"/>
      <c r="J614" s="512"/>
      <c r="K614" s="512"/>
      <c r="L614" s="512"/>
      <c r="M614" s="512"/>
      <c r="N614" s="512"/>
      <c r="O614" s="512"/>
      <c r="P614" s="512"/>
      <c r="Q614" s="512"/>
      <c r="R614" s="512"/>
      <c r="S614" s="512"/>
      <c r="T614" s="512"/>
      <c r="U614" s="512"/>
      <c r="V614" s="512"/>
      <c r="W614" s="512"/>
      <c r="X614" s="512"/>
      <c r="Y614" s="512"/>
      <c r="Z614" s="512"/>
    </row>
    <row r="615">
      <c r="A615" s="512"/>
      <c r="B615" s="512"/>
      <c r="C615" s="512"/>
      <c r="D615" s="512"/>
      <c r="E615" s="512"/>
      <c r="F615" s="512"/>
      <c r="G615" s="512"/>
      <c r="H615" s="512"/>
      <c r="I615" s="512"/>
      <c r="J615" s="512"/>
      <c r="K615" s="512"/>
      <c r="L615" s="512"/>
      <c r="M615" s="512"/>
      <c r="N615" s="512"/>
      <c r="O615" s="512"/>
      <c r="P615" s="512"/>
      <c r="Q615" s="512"/>
      <c r="R615" s="512"/>
      <c r="S615" s="512"/>
      <c r="T615" s="512"/>
      <c r="U615" s="512"/>
      <c r="V615" s="512"/>
      <c r="W615" s="512"/>
      <c r="X615" s="512"/>
      <c r="Y615" s="512"/>
      <c r="Z615" s="512"/>
    </row>
    <row r="616">
      <c r="A616" s="512"/>
      <c r="B616" s="512"/>
      <c r="C616" s="512"/>
      <c r="D616" s="512"/>
      <c r="E616" s="512"/>
      <c r="F616" s="512"/>
      <c r="G616" s="512"/>
      <c r="H616" s="512"/>
      <c r="I616" s="512"/>
      <c r="J616" s="512"/>
      <c r="K616" s="512"/>
      <c r="L616" s="512"/>
      <c r="M616" s="512"/>
      <c r="N616" s="512"/>
      <c r="O616" s="512"/>
      <c r="P616" s="512"/>
      <c r="Q616" s="512"/>
      <c r="R616" s="512"/>
      <c r="S616" s="512"/>
      <c r="T616" s="512"/>
      <c r="U616" s="512"/>
      <c r="V616" s="512"/>
      <c r="W616" s="512"/>
      <c r="X616" s="512"/>
      <c r="Y616" s="512"/>
      <c r="Z616" s="512"/>
    </row>
    <row r="617">
      <c r="A617" s="512"/>
      <c r="B617" s="512"/>
      <c r="C617" s="512"/>
      <c r="D617" s="512"/>
      <c r="E617" s="512"/>
      <c r="F617" s="512"/>
      <c r="G617" s="512"/>
      <c r="H617" s="512"/>
      <c r="I617" s="512"/>
      <c r="J617" s="512"/>
      <c r="K617" s="512"/>
      <c r="L617" s="512"/>
      <c r="M617" s="512"/>
      <c r="N617" s="512"/>
      <c r="O617" s="512"/>
      <c r="P617" s="512"/>
      <c r="Q617" s="512"/>
      <c r="R617" s="512"/>
      <c r="S617" s="512"/>
      <c r="T617" s="512"/>
      <c r="U617" s="512"/>
      <c r="V617" s="512"/>
      <c r="W617" s="512"/>
      <c r="X617" s="512"/>
      <c r="Y617" s="512"/>
      <c r="Z617" s="512"/>
    </row>
    <row r="618">
      <c r="A618" s="512"/>
      <c r="B618" s="512"/>
      <c r="C618" s="512"/>
      <c r="D618" s="512"/>
      <c r="E618" s="512"/>
      <c r="F618" s="512"/>
      <c r="G618" s="512"/>
      <c r="H618" s="512"/>
      <c r="I618" s="512"/>
      <c r="J618" s="512"/>
      <c r="K618" s="512"/>
      <c r="L618" s="512"/>
      <c r="M618" s="512"/>
      <c r="N618" s="512"/>
      <c r="O618" s="512"/>
      <c r="P618" s="512"/>
      <c r="Q618" s="512"/>
      <c r="R618" s="512"/>
      <c r="S618" s="512"/>
      <c r="T618" s="512"/>
      <c r="U618" s="512"/>
      <c r="V618" s="512"/>
      <c r="W618" s="512"/>
      <c r="X618" s="512"/>
      <c r="Y618" s="512"/>
      <c r="Z618" s="512"/>
    </row>
    <row r="619">
      <c r="A619" s="512"/>
      <c r="B619" s="512"/>
      <c r="C619" s="512"/>
      <c r="D619" s="512"/>
      <c r="E619" s="512"/>
      <c r="F619" s="512"/>
      <c r="G619" s="512"/>
      <c r="H619" s="512"/>
      <c r="I619" s="512"/>
      <c r="J619" s="512"/>
      <c r="K619" s="512"/>
      <c r="L619" s="512"/>
      <c r="M619" s="512"/>
      <c r="N619" s="512"/>
      <c r="O619" s="512"/>
      <c r="P619" s="512"/>
      <c r="Q619" s="512"/>
      <c r="R619" s="512"/>
      <c r="S619" s="512"/>
      <c r="T619" s="512"/>
      <c r="U619" s="512"/>
      <c r="V619" s="512"/>
      <c r="W619" s="512"/>
      <c r="X619" s="512"/>
      <c r="Y619" s="512"/>
      <c r="Z619" s="512"/>
    </row>
    <row r="620">
      <c r="A620" s="512"/>
      <c r="B620" s="512"/>
      <c r="C620" s="512"/>
      <c r="D620" s="512"/>
      <c r="E620" s="512"/>
      <c r="F620" s="512"/>
      <c r="G620" s="512"/>
      <c r="H620" s="512"/>
      <c r="I620" s="512"/>
      <c r="J620" s="512"/>
      <c r="K620" s="512"/>
      <c r="L620" s="512"/>
      <c r="M620" s="512"/>
      <c r="N620" s="512"/>
      <c r="O620" s="512"/>
      <c r="P620" s="512"/>
      <c r="Q620" s="512"/>
      <c r="R620" s="512"/>
      <c r="S620" s="512"/>
      <c r="T620" s="512"/>
      <c r="U620" s="512"/>
      <c r="V620" s="512"/>
      <c r="W620" s="512"/>
      <c r="X620" s="512"/>
      <c r="Y620" s="512"/>
      <c r="Z620" s="512"/>
    </row>
    <row r="621">
      <c r="A621" s="512"/>
      <c r="B621" s="512"/>
      <c r="C621" s="512"/>
      <c r="D621" s="512"/>
      <c r="E621" s="512"/>
      <c r="F621" s="512"/>
      <c r="G621" s="512"/>
      <c r="H621" s="512"/>
      <c r="I621" s="512"/>
      <c r="J621" s="512"/>
      <c r="K621" s="512"/>
      <c r="L621" s="512"/>
      <c r="M621" s="512"/>
      <c r="N621" s="512"/>
      <c r="O621" s="512"/>
      <c r="P621" s="512"/>
      <c r="Q621" s="512"/>
      <c r="R621" s="512"/>
      <c r="S621" s="512"/>
      <c r="T621" s="512"/>
      <c r="U621" s="512"/>
      <c r="V621" s="512"/>
      <c r="W621" s="512"/>
      <c r="X621" s="512"/>
      <c r="Y621" s="512"/>
      <c r="Z621" s="512"/>
    </row>
    <row r="622">
      <c r="A622" s="512"/>
      <c r="B622" s="512"/>
      <c r="C622" s="512"/>
      <c r="D622" s="512"/>
      <c r="E622" s="512"/>
      <c r="F622" s="512"/>
      <c r="G622" s="512"/>
      <c r="H622" s="512"/>
      <c r="I622" s="512"/>
      <c r="J622" s="512"/>
      <c r="K622" s="512"/>
      <c r="L622" s="512"/>
      <c r="M622" s="512"/>
      <c r="N622" s="512"/>
      <c r="O622" s="512"/>
      <c r="P622" s="512"/>
      <c r="Q622" s="512"/>
      <c r="R622" s="512"/>
      <c r="S622" s="512"/>
      <c r="T622" s="512"/>
      <c r="U622" s="512"/>
      <c r="V622" s="512"/>
      <c r="W622" s="512"/>
      <c r="X622" s="512"/>
      <c r="Y622" s="512"/>
      <c r="Z622" s="512"/>
    </row>
    <row r="623">
      <c r="A623" s="512"/>
      <c r="B623" s="512"/>
      <c r="C623" s="512"/>
      <c r="D623" s="512"/>
      <c r="E623" s="512"/>
      <c r="F623" s="512"/>
      <c r="G623" s="512"/>
      <c r="H623" s="512"/>
      <c r="I623" s="512"/>
      <c r="J623" s="512"/>
      <c r="K623" s="512"/>
      <c r="L623" s="512"/>
      <c r="M623" s="512"/>
      <c r="N623" s="512"/>
      <c r="O623" s="512"/>
      <c r="P623" s="512"/>
      <c r="Q623" s="512"/>
      <c r="R623" s="512"/>
      <c r="S623" s="512"/>
      <c r="T623" s="512"/>
      <c r="U623" s="512"/>
      <c r="V623" s="512"/>
      <c r="W623" s="512"/>
      <c r="X623" s="512"/>
      <c r="Y623" s="512"/>
      <c r="Z623" s="512"/>
    </row>
    <row r="624">
      <c r="A624" s="512"/>
      <c r="B624" s="512"/>
      <c r="C624" s="512"/>
      <c r="D624" s="512"/>
      <c r="E624" s="512"/>
      <c r="F624" s="512"/>
      <c r="G624" s="512"/>
      <c r="H624" s="512"/>
      <c r="I624" s="512"/>
      <c r="J624" s="512"/>
      <c r="K624" s="512"/>
      <c r="L624" s="512"/>
      <c r="M624" s="512"/>
      <c r="N624" s="512"/>
      <c r="O624" s="512"/>
      <c r="P624" s="512"/>
      <c r="Q624" s="512"/>
      <c r="R624" s="512"/>
      <c r="S624" s="512"/>
      <c r="T624" s="512"/>
      <c r="U624" s="512"/>
      <c r="V624" s="512"/>
      <c r="W624" s="512"/>
      <c r="X624" s="512"/>
      <c r="Y624" s="512"/>
      <c r="Z624" s="512"/>
    </row>
    <row r="625">
      <c r="A625" s="512"/>
      <c r="B625" s="512"/>
      <c r="C625" s="512"/>
      <c r="D625" s="512"/>
      <c r="E625" s="512"/>
      <c r="F625" s="512"/>
      <c r="G625" s="512"/>
      <c r="H625" s="512"/>
      <c r="I625" s="512"/>
      <c r="J625" s="512"/>
      <c r="K625" s="512"/>
      <c r="L625" s="512"/>
      <c r="M625" s="512"/>
      <c r="N625" s="512"/>
      <c r="O625" s="512"/>
      <c r="P625" s="512"/>
      <c r="Q625" s="512"/>
      <c r="R625" s="512"/>
      <c r="S625" s="512"/>
      <c r="T625" s="512"/>
      <c r="U625" s="512"/>
      <c r="V625" s="512"/>
      <c r="W625" s="512"/>
      <c r="X625" s="512"/>
      <c r="Y625" s="512"/>
      <c r="Z625" s="512"/>
    </row>
    <row r="626">
      <c r="A626" s="512"/>
      <c r="B626" s="512"/>
      <c r="C626" s="512"/>
      <c r="D626" s="512"/>
      <c r="E626" s="512"/>
      <c r="F626" s="512"/>
      <c r="G626" s="512"/>
      <c r="H626" s="512"/>
      <c r="I626" s="512"/>
      <c r="J626" s="512"/>
      <c r="K626" s="512"/>
      <c r="L626" s="512"/>
      <c r="M626" s="512"/>
      <c r="N626" s="512"/>
      <c r="O626" s="512"/>
      <c r="P626" s="512"/>
      <c r="Q626" s="512"/>
      <c r="R626" s="512"/>
      <c r="S626" s="512"/>
      <c r="T626" s="512"/>
      <c r="U626" s="512"/>
      <c r="V626" s="512"/>
      <c r="W626" s="512"/>
      <c r="X626" s="512"/>
      <c r="Y626" s="512"/>
      <c r="Z626" s="512"/>
    </row>
    <row r="627">
      <c r="A627" s="512"/>
      <c r="B627" s="512"/>
      <c r="C627" s="512"/>
      <c r="D627" s="512"/>
      <c r="E627" s="512"/>
      <c r="F627" s="512"/>
      <c r="G627" s="512"/>
      <c r="H627" s="512"/>
      <c r="I627" s="512"/>
      <c r="J627" s="512"/>
      <c r="K627" s="512"/>
      <c r="L627" s="512"/>
      <c r="M627" s="512"/>
      <c r="N627" s="512"/>
      <c r="O627" s="512"/>
      <c r="P627" s="512"/>
      <c r="Q627" s="512"/>
      <c r="R627" s="512"/>
      <c r="S627" s="512"/>
      <c r="T627" s="512"/>
      <c r="U627" s="512"/>
      <c r="V627" s="512"/>
      <c r="W627" s="512"/>
      <c r="X627" s="512"/>
      <c r="Y627" s="512"/>
      <c r="Z627" s="512"/>
    </row>
    <row r="628">
      <c r="A628" s="512"/>
      <c r="B628" s="512"/>
      <c r="C628" s="512"/>
      <c r="D628" s="512"/>
      <c r="E628" s="512"/>
      <c r="F628" s="512"/>
      <c r="G628" s="512"/>
      <c r="H628" s="512"/>
      <c r="I628" s="512"/>
      <c r="J628" s="512"/>
      <c r="K628" s="512"/>
      <c r="L628" s="512"/>
      <c r="M628" s="512"/>
      <c r="N628" s="512"/>
      <c r="O628" s="512"/>
      <c r="P628" s="512"/>
      <c r="Q628" s="512"/>
      <c r="R628" s="512"/>
      <c r="S628" s="512"/>
      <c r="T628" s="512"/>
      <c r="U628" s="512"/>
      <c r="V628" s="512"/>
      <c r="W628" s="512"/>
      <c r="X628" s="512"/>
      <c r="Y628" s="512"/>
      <c r="Z628" s="512"/>
    </row>
    <row r="629">
      <c r="A629" s="512"/>
      <c r="B629" s="512"/>
      <c r="C629" s="512"/>
      <c r="D629" s="512"/>
      <c r="E629" s="512"/>
      <c r="F629" s="512"/>
      <c r="G629" s="512"/>
      <c r="H629" s="512"/>
      <c r="I629" s="512"/>
      <c r="J629" s="512"/>
      <c r="K629" s="512"/>
      <c r="L629" s="512"/>
      <c r="M629" s="512"/>
      <c r="N629" s="512"/>
      <c r="O629" s="512"/>
      <c r="P629" s="512"/>
      <c r="Q629" s="512"/>
      <c r="R629" s="512"/>
      <c r="S629" s="512"/>
      <c r="T629" s="512"/>
      <c r="U629" s="512"/>
      <c r="V629" s="512"/>
      <c r="W629" s="512"/>
      <c r="X629" s="512"/>
      <c r="Y629" s="512"/>
      <c r="Z629" s="512"/>
    </row>
    <row r="630">
      <c r="A630" s="512"/>
      <c r="B630" s="512"/>
      <c r="C630" s="512"/>
      <c r="D630" s="512"/>
      <c r="E630" s="512"/>
      <c r="F630" s="512"/>
      <c r="G630" s="512"/>
      <c r="H630" s="512"/>
      <c r="I630" s="512"/>
      <c r="J630" s="512"/>
      <c r="K630" s="512"/>
      <c r="L630" s="512"/>
      <c r="M630" s="512"/>
      <c r="N630" s="512"/>
      <c r="O630" s="512"/>
      <c r="P630" s="512"/>
      <c r="Q630" s="512"/>
      <c r="R630" s="512"/>
      <c r="S630" s="512"/>
      <c r="T630" s="512"/>
      <c r="U630" s="512"/>
      <c r="V630" s="512"/>
      <c r="W630" s="512"/>
      <c r="X630" s="512"/>
      <c r="Y630" s="512"/>
      <c r="Z630" s="512"/>
    </row>
    <row r="631">
      <c r="A631" s="512"/>
      <c r="B631" s="512"/>
      <c r="C631" s="512"/>
      <c r="D631" s="512"/>
      <c r="E631" s="512"/>
      <c r="F631" s="512"/>
      <c r="G631" s="512"/>
      <c r="H631" s="512"/>
      <c r="I631" s="512"/>
      <c r="J631" s="512"/>
      <c r="K631" s="512"/>
      <c r="L631" s="512"/>
      <c r="M631" s="512"/>
      <c r="N631" s="512"/>
      <c r="O631" s="512"/>
      <c r="P631" s="512"/>
      <c r="Q631" s="512"/>
      <c r="R631" s="512"/>
      <c r="S631" s="512"/>
      <c r="T631" s="512"/>
      <c r="U631" s="512"/>
      <c r="V631" s="512"/>
      <c r="W631" s="512"/>
      <c r="X631" s="512"/>
      <c r="Y631" s="512"/>
      <c r="Z631" s="512"/>
    </row>
    <row r="632">
      <c r="A632" s="512"/>
      <c r="B632" s="512"/>
      <c r="C632" s="512"/>
      <c r="D632" s="512"/>
      <c r="E632" s="512"/>
      <c r="F632" s="512"/>
      <c r="G632" s="512"/>
      <c r="H632" s="512"/>
      <c r="I632" s="512"/>
      <c r="J632" s="512"/>
      <c r="K632" s="512"/>
      <c r="L632" s="512"/>
      <c r="M632" s="512"/>
      <c r="N632" s="512"/>
      <c r="O632" s="512"/>
      <c r="P632" s="512"/>
      <c r="Q632" s="512"/>
      <c r="R632" s="512"/>
      <c r="S632" s="512"/>
      <c r="T632" s="512"/>
      <c r="U632" s="512"/>
      <c r="V632" s="512"/>
      <c r="W632" s="512"/>
      <c r="X632" s="512"/>
      <c r="Y632" s="512"/>
      <c r="Z632" s="512"/>
    </row>
    <row r="633">
      <c r="A633" s="512"/>
      <c r="B633" s="512"/>
      <c r="C633" s="512"/>
      <c r="D633" s="512"/>
      <c r="E633" s="512"/>
      <c r="F633" s="512"/>
      <c r="G633" s="512"/>
      <c r="H633" s="512"/>
      <c r="I633" s="512"/>
      <c r="J633" s="512"/>
      <c r="K633" s="512"/>
      <c r="L633" s="512"/>
      <c r="M633" s="512"/>
      <c r="N633" s="512"/>
      <c r="O633" s="512"/>
      <c r="P633" s="512"/>
      <c r="Q633" s="512"/>
      <c r="R633" s="512"/>
      <c r="S633" s="512"/>
      <c r="T633" s="512"/>
      <c r="U633" s="512"/>
      <c r="V633" s="512"/>
      <c r="W633" s="512"/>
      <c r="X633" s="512"/>
      <c r="Y633" s="512"/>
      <c r="Z633" s="512"/>
    </row>
    <row r="634">
      <c r="A634" s="512"/>
      <c r="B634" s="512"/>
      <c r="C634" s="512"/>
      <c r="D634" s="512"/>
      <c r="E634" s="512"/>
      <c r="F634" s="512"/>
      <c r="G634" s="512"/>
      <c r="H634" s="512"/>
      <c r="I634" s="512"/>
      <c r="J634" s="512"/>
      <c r="K634" s="512"/>
      <c r="L634" s="512"/>
      <c r="M634" s="512"/>
      <c r="N634" s="512"/>
      <c r="O634" s="512"/>
      <c r="P634" s="512"/>
      <c r="Q634" s="512"/>
      <c r="R634" s="512"/>
      <c r="S634" s="512"/>
      <c r="T634" s="512"/>
      <c r="U634" s="512"/>
      <c r="V634" s="512"/>
      <c r="W634" s="512"/>
      <c r="X634" s="512"/>
      <c r="Y634" s="512"/>
      <c r="Z634" s="512"/>
    </row>
    <row r="635">
      <c r="A635" s="512"/>
      <c r="B635" s="512"/>
      <c r="C635" s="512"/>
      <c r="D635" s="512"/>
      <c r="E635" s="512"/>
      <c r="F635" s="512"/>
      <c r="G635" s="512"/>
      <c r="H635" s="512"/>
      <c r="I635" s="512"/>
      <c r="J635" s="512"/>
      <c r="K635" s="512"/>
      <c r="L635" s="512"/>
      <c r="M635" s="512"/>
      <c r="N635" s="512"/>
      <c r="O635" s="512"/>
      <c r="P635" s="512"/>
      <c r="Q635" s="512"/>
      <c r="R635" s="512"/>
      <c r="S635" s="512"/>
      <c r="T635" s="512"/>
      <c r="U635" s="512"/>
      <c r="V635" s="512"/>
      <c r="W635" s="512"/>
      <c r="X635" s="512"/>
      <c r="Y635" s="512"/>
      <c r="Z635" s="512"/>
    </row>
    <row r="636">
      <c r="A636" s="512"/>
      <c r="B636" s="512"/>
      <c r="C636" s="512"/>
      <c r="D636" s="512"/>
      <c r="E636" s="512"/>
      <c r="F636" s="512"/>
      <c r="G636" s="512"/>
      <c r="H636" s="512"/>
      <c r="I636" s="512"/>
      <c r="J636" s="512"/>
      <c r="K636" s="512"/>
      <c r="L636" s="512"/>
      <c r="M636" s="512"/>
      <c r="N636" s="512"/>
      <c r="O636" s="512"/>
      <c r="P636" s="512"/>
      <c r="Q636" s="512"/>
      <c r="R636" s="512"/>
      <c r="S636" s="512"/>
      <c r="T636" s="512"/>
      <c r="U636" s="512"/>
      <c r="V636" s="512"/>
      <c r="W636" s="512"/>
      <c r="X636" s="512"/>
      <c r="Y636" s="512"/>
      <c r="Z636" s="512"/>
    </row>
    <row r="637">
      <c r="A637" s="512"/>
      <c r="B637" s="512"/>
      <c r="C637" s="512"/>
      <c r="D637" s="512"/>
      <c r="E637" s="512"/>
      <c r="F637" s="512"/>
      <c r="G637" s="512"/>
      <c r="H637" s="512"/>
      <c r="I637" s="512"/>
      <c r="J637" s="512"/>
      <c r="K637" s="512"/>
      <c r="L637" s="512"/>
      <c r="M637" s="512"/>
      <c r="N637" s="512"/>
      <c r="O637" s="512"/>
      <c r="P637" s="512"/>
      <c r="Q637" s="512"/>
      <c r="R637" s="512"/>
      <c r="S637" s="512"/>
      <c r="T637" s="512"/>
      <c r="U637" s="512"/>
      <c r="V637" s="512"/>
      <c r="W637" s="512"/>
      <c r="X637" s="512"/>
      <c r="Y637" s="512"/>
      <c r="Z637" s="512"/>
    </row>
    <row r="638">
      <c r="A638" s="512"/>
      <c r="B638" s="512"/>
      <c r="C638" s="512"/>
      <c r="D638" s="512"/>
      <c r="E638" s="512"/>
      <c r="F638" s="512"/>
      <c r="G638" s="512"/>
      <c r="H638" s="512"/>
      <c r="I638" s="512"/>
      <c r="J638" s="512"/>
      <c r="K638" s="512"/>
      <c r="L638" s="512"/>
      <c r="M638" s="512"/>
      <c r="N638" s="512"/>
      <c r="O638" s="512"/>
      <c r="P638" s="512"/>
      <c r="Q638" s="512"/>
      <c r="R638" s="512"/>
      <c r="S638" s="512"/>
      <c r="T638" s="512"/>
      <c r="U638" s="512"/>
      <c r="V638" s="512"/>
      <c r="W638" s="512"/>
      <c r="X638" s="512"/>
      <c r="Y638" s="512"/>
      <c r="Z638" s="512"/>
    </row>
    <row r="639">
      <c r="A639" s="512"/>
      <c r="B639" s="512"/>
      <c r="C639" s="512"/>
      <c r="D639" s="512"/>
      <c r="E639" s="512"/>
      <c r="F639" s="512"/>
      <c r="G639" s="512"/>
      <c r="H639" s="512"/>
      <c r="I639" s="512"/>
      <c r="J639" s="512"/>
      <c r="K639" s="512"/>
      <c r="L639" s="512"/>
      <c r="M639" s="512"/>
      <c r="N639" s="512"/>
      <c r="O639" s="512"/>
      <c r="P639" s="512"/>
      <c r="Q639" s="512"/>
      <c r="R639" s="512"/>
      <c r="S639" s="512"/>
      <c r="T639" s="512"/>
      <c r="U639" s="512"/>
      <c r="V639" s="512"/>
      <c r="W639" s="512"/>
      <c r="X639" s="512"/>
      <c r="Y639" s="512"/>
      <c r="Z639" s="512"/>
    </row>
    <row r="640">
      <c r="A640" s="512"/>
      <c r="B640" s="512"/>
      <c r="C640" s="512"/>
      <c r="D640" s="512"/>
      <c r="E640" s="512"/>
      <c r="F640" s="512"/>
      <c r="G640" s="512"/>
      <c r="H640" s="512"/>
      <c r="I640" s="512"/>
      <c r="J640" s="512"/>
      <c r="K640" s="512"/>
      <c r="L640" s="512"/>
      <c r="M640" s="512"/>
      <c r="N640" s="512"/>
      <c r="O640" s="512"/>
      <c r="P640" s="512"/>
      <c r="Q640" s="512"/>
      <c r="R640" s="512"/>
      <c r="S640" s="512"/>
      <c r="T640" s="512"/>
      <c r="U640" s="512"/>
      <c r="V640" s="512"/>
      <c r="W640" s="512"/>
      <c r="X640" s="512"/>
      <c r="Y640" s="512"/>
      <c r="Z640" s="512"/>
    </row>
    <row r="641">
      <c r="A641" s="512"/>
      <c r="B641" s="512"/>
      <c r="C641" s="512"/>
      <c r="D641" s="512"/>
      <c r="E641" s="512"/>
      <c r="F641" s="512"/>
      <c r="G641" s="512"/>
      <c r="H641" s="512"/>
      <c r="I641" s="512"/>
      <c r="J641" s="512"/>
      <c r="K641" s="512"/>
      <c r="L641" s="512"/>
      <c r="M641" s="512"/>
      <c r="N641" s="512"/>
      <c r="O641" s="512"/>
      <c r="P641" s="512"/>
      <c r="Q641" s="512"/>
      <c r="R641" s="512"/>
      <c r="S641" s="512"/>
      <c r="T641" s="512"/>
      <c r="U641" s="512"/>
      <c r="V641" s="512"/>
      <c r="W641" s="512"/>
      <c r="X641" s="512"/>
      <c r="Y641" s="512"/>
      <c r="Z641" s="512"/>
    </row>
    <row r="642">
      <c r="A642" s="512"/>
      <c r="B642" s="512"/>
      <c r="C642" s="512"/>
      <c r="D642" s="512"/>
      <c r="E642" s="512"/>
      <c r="F642" s="512"/>
      <c r="G642" s="512"/>
      <c r="H642" s="512"/>
      <c r="I642" s="512"/>
      <c r="J642" s="512"/>
      <c r="K642" s="512"/>
      <c r="L642" s="512"/>
      <c r="M642" s="512"/>
      <c r="N642" s="512"/>
      <c r="O642" s="512"/>
      <c r="P642" s="512"/>
      <c r="Q642" s="512"/>
      <c r="R642" s="512"/>
      <c r="S642" s="512"/>
      <c r="T642" s="512"/>
      <c r="U642" s="512"/>
      <c r="V642" s="512"/>
      <c r="W642" s="512"/>
      <c r="X642" s="512"/>
      <c r="Y642" s="512"/>
      <c r="Z642" s="512"/>
    </row>
    <row r="643">
      <c r="A643" s="512"/>
      <c r="B643" s="512"/>
      <c r="C643" s="512"/>
      <c r="D643" s="512"/>
      <c r="E643" s="512"/>
      <c r="F643" s="512"/>
      <c r="G643" s="512"/>
      <c r="H643" s="512"/>
      <c r="I643" s="512"/>
      <c r="J643" s="512"/>
      <c r="K643" s="512"/>
      <c r="L643" s="512"/>
      <c r="M643" s="512"/>
      <c r="N643" s="512"/>
      <c r="O643" s="512"/>
      <c r="P643" s="512"/>
      <c r="Q643" s="512"/>
      <c r="R643" s="512"/>
      <c r="S643" s="512"/>
      <c r="T643" s="512"/>
      <c r="U643" s="512"/>
      <c r="V643" s="512"/>
      <c r="W643" s="512"/>
      <c r="X643" s="512"/>
      <c r="Y643" s="512"/>
      <c r="Z643" s="512"/>
    </row>
    <row r="644">
      <c r="A644" s="512"/>
      <c r="B644" s="512"/>
      <c r="C644" s="512"/>
      <c r="D644" s="512"/>
      <c r="E644" s="512"/>
      <c r="F644" s="512"/>
      <c r="G644" s="512"/>
      <c r="H644" s="512"/>
      <c r="I644" s="512"/>
      <c r="J644" s="512"/>
      <c r="K644" s="512"/>
      <c r="L644" s="512"/>
      <c r="M644" s="512"/>
      <c r="N644" s="512"/>
      <c r="O644" s="512"/>
      <c r="P644" s="512"/>
      <c r="Q644" s="512"/>
      <c r="R644" s="512"/>
      <c r="S644" s="512"/>
      <c r="T644" s="512"/>
      <c r="U644" s="512"/>
      <c r="V644" s="512"/>
      <c r="W644" s="512"/>
      <c r="X644" s="512"/>
      <c r="Y644" s="512"/>
      <c r="Z644" s="512"/>
    </row>
    <row r="645">
      <c r="A645" s="512"/>
      <c r="B645" s="512"/>
      <c r="C645" s="512"/>
      <c r="D645" s="512"/>
      <c r="E645" s="512"/>
      <c r="F645" s="512"/>
      <c r="G645" s="512"/>
      <c r="H645" s="512"/>
      <c r="I645" s="512"/>
      <c r="J645" s="512"/>
      <c r="K645" s="512"/>
      <c r="L645" s="512"/>
      <c r="M645" s="512"/>
      <c r="N645" s="512"/>
      <c r="O645" s="512"/>
      <c r="P645" s="512"/>
      <c r="Q645" s="512"/>
      <c r="R645" s="512"/>
      <c r="S645" s="512"/>
      <c r="T645" s="512"/>
      <c r="U645" s="512"/>
      <c r="V645" s="512"/>
      <c r="W645" s="512"/>
      <c r="X645" s="512"/>
      <c r="Y645" s="512"/>
      <c r="Z645" s="512"/>
    </row>
    <row r="646">
      <c r="A646" s="512"/>
      <c r="B646" s="512"/>
      <c r="C646" s="512"/>
      <c r="D646" s="512"/>
      <c r="E646" s="512"/>
      <c r="F646" s="512"/>
      <c r="G646" s="512"/>
      <c r="H646" s="512"/>
      <c r="I646" s="512"/>
      <c r="J646" s="512"/>
      <c r="K646" s="512"/>
      <c r="L646" s="512"/>
      <c r="M646" s="512"/>
      <c r="N646" s="512"/>
      <c r="O646" s="512"/>
      <c r="P646" s="512"/>
      <c r="Q646" s="512"/>
      <c r="R646" s="512"/>
      <c r="S646" s="512"/>
      <c r="T646" s="512"/>
      <c r="U646" s="512"/>
      <c r="V646" s="512"/>
      <c r="W646" s="512"/>
      <c r="X646" s="512"/>
      <c r="Y646" s="512"/>
      <c r="Z646" s="512"/>
    </row>
    <row r="647">
      <c r="A647" s="512"/>
      <c r="B647" s="512"/>
      <c r="C647" s="512"/>
      <c r="D647" s="512"/>
      <c r="E647" s="512"/>
      <c r="F647" s="512"/>
      <c r="G647" s="512"/>
      <c r="H647" s="512"/>
      <c r="I647" s="512"/>
      <c r="J647" s="512"/>
      <c r="K647" s="512"/>
      <c r="L647" s="512"/>
      <c r="M647" s="512"/>
      <c r="N647" s="512"/>
      <c r="O647" s="512"/>
      <c r="P647" s="512"/>
      <c r="Q647" s="512"/>
      <c r="R647" s="512"/>
      <c r="S647" s="512"/>
      <c r="T647" s="512"/>
      <c r="U647" s="512"/>
      <c r="V647" s="512"/>
      <c r="W647" s="512"/>
      <c r="X647" s="512"/>
      <c r="Y647" s="512"/>
      <c r="Z647" s="512"/>
    </row>
    <row r="648">
      <c r="A648" s="512"/>
      <c r="B648" s="512"/>
      <c r="C648" s="512"/>
      <c r="D648" s="512"/>
      <c r="E648" s="512"/>
      <c r="F648" s="512"/>
      <c r="G648" s="512"/>
      <c r="H648" s="512"/>
      <c r="I648" s="512"/>
      <c r="J648" s="512"/>
      <c r="K648" s="512"/>
      <c r="L648" s="512"/>
      <c r="M648" s="512"/>
      <c r="N648" s="512"/>
      <c r="O648" s="512"/>
      <c r="P648" s="512"/>
      <c r="Q648" s="512"/>
      <c r="R648" s="512"/>
      <c r="S648" s="512"/>
      <c r="T648" s="512"/>
      <c r="U648" s="512"/>
      <c r="V648" s="512"/>
      <c r="W648" s="512"/>
      <c r="X648" s="512"/>
      <c r="Y648" s="512"/>
      <c r="Z648" s="512"/>
    </row>
    <row r="649">
      <c r="A649" s="512"/>
      <c r="B649" s="512"/>
      <c r="C649" s="512"/>
      <c r="D649" s="512"/>
      <c r="E649" s="512"/>
      <c r="F649" s="512"/>
      <c r="G649" s="512"/>
      <c r="H649" s="512"/>
      <c r="I649" s="512"/>
      <c r="J649" s="512"/>
      <c r="K649" s="512"/>
      <c r="L649" s="512"/>
      <c r="M649" s="512"/>
      <c r="N649" s="512"/>
      <c r="O649" s="512"/>
      <c r="P649" s="512"/>
      <c r="Q649" s="512"/>
      <c r="R649" s="512"/>
      <c r="S649" s="512"/>
      <c r="T649" s="512"/>
      <c r="U649" s="512"/>
      <c r="V649" s="512"/>
      <c r="W649" s="512"/>
      <c r="X649" s="512"/>
      <c r="Y649" s="512"/>
      <c r="Z649" s="512"/>
    </row>
    <row r="650">
      <c r="A650" s="512"/>
      <c r="B650" s="512"/>
      <c r="C650" s="512"/>
      <c r="D650" s="512"/>
      <c r="E650" s="512"/>
      <c r="F650" s="512"/>
      <c r="G650" s="512"/>
      <c r="H650" s="512"/>
      <c r="I650" s="512"/>
      <c r="J650" s="512"/>
      <c r="K650" s="512"/>
      <c r="L650" s="512"/>
      <c r="M650" s="512"/>
      <c r="N650" s="512"/>
      <c r="O650" s="512"/>
      <c r="P650" s="512"/>
      <c r="Q650" s="512"/>
      <c r="R650" s="512"/>
      <c r="S650" s="512"/>
      <c r="T650" s="512"/>
      <c r="U650" s="512"/>
      <c r="V650" s="512"/>
      <c r="W650" s="512"/>
      <c r="X650" s="512"/>
      <c r="Y650" s="512"/>
      <c r="Z650" s="512"/>
    </row>
    <row r="651">
      <c r="A651" s="512"/>
      <c r="B651" s="512"/>
      <c r="C651" s="512"/>
      <c r="D651" s="512"/>
      <c r="E651" s="512"/>
      <c r="F651" s="512"/>
      <c r="G651" s="512"/>
      <c r="H651" s="512"/>
      <c r="I651" s="512"/>
      <c r="J651" s="512"/>
      <c r="K651" s="512"/>
      <c r="L651" s="512"/>
      <c r="M651" s="512"/>
      <c r="N651" s="512"/>
      <c r="O651" s="512"/>
      <c r="P651" s="512"/>
      <c r="Q651" s="512"/>
      <c r="R651" s="512"/>
      <c r="S651" s="512"/>
      <c r="T651" s="512"/>
      <c r="U651" s="512"/>
      <c r="V651" s="512"/>
      <c r="W651" s="512"/>
      <c r="X651" s="512"/>
      <c r="Y651" s="512"/>
      <c r="Z651" s="512"/>
    </row>
    <row r="652">
      <c r="A652" s="512"/>
      <c r="B652" s="512"/>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row>
    <row r="653">
      <c r="A653" s="512"/>
      <c r="B653" s="512"/>
      <c r="C653" s="512"/>
      <c r="D653" s="512"/>
      <c r="E653" s="512"/>
      <c r="F653" s="512"/>
      <c r="G653" s="512"/>
      <c r="H653" s="512"/>
      <c r="I653" s="512"/>
      <c r="J653" s="512"/>
      <c r="K653" s="512"/>
      <c r="L653" s="512"/>
      <c r="M653" s="512"/>
      <c r="N653" s="512"/>
      <c r="O653" s="512"/>
      <c r="P653" s="512"/>
      <c r="Q653" s="512"/>
      <c r="R653" s="512"/>
      <c r="S653" s="512"/>
      <c r="T653" s="512"/>
      <c r="U653" s="512"/>
      <c r="V653" s="512"/>
      <c r="W653" s="512"/>
      <c r="X653" s="512"/>
      <c r="Y653" s="512"/>
      <c r="Z653" s="512"/>
    </row>
    <row r="654">
      <c r="A654" s="512"/>
      <c r="B654" s="512"/>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row>
    <row r="655">
      <c r="A655" s="512"/>
      <c r="B655" s="512"/>
      <c r="C655" s="512"/>
      <c r="D655" s="512"/>
      <c r="E655" s="512"/>
      <c r="F655" s="512"/>
      <c r="G655" s="512"/>
      <c r="H655" s="512"/>
      <c r="I655" s="512"/>
      <c r="J655" s="512"/>
      <c r="K655" s="512"/>
      <c r="L655" s="512"/>
      <c r="M655" s="512"/>
      <c r="N655" s="512"/>
      <c r="O655" s="512"/>
      <c r="P655" s="512"/>
      <c r="Q655" s="512"/>
      <c r="R655" s="512"/>
      <c r="S655" s="512"/>
      <c r="T655" s="512"/>
      <c r="U655" s="512"/>
      <c r="V655" s="512"/>
      <c r="W655" s="512"/>
      <c r="X655" s="512"/>
      <c r="Y655" s="512"/>
      <c r="Z655" s="512"/>
    </row>
    <row r="656">
      <c r="A656" s="512"/>
      <c r="B656" s="512"/>
      <c r="C656" s="512"/>
      <c r="D656" s="512"/>
      <c r="E656" s="512"/>
      <c r="F656" s="512"/>
      <c r="G656" s="512"/>
      <c r="H656" s="512"/>
      <c r="I656" s="512"/>
      <c r="J656" s="512"/>
      <c r="K656" s="512"/>
      <c r="L656" s="512"/>
      <c r="M656" s="512"/>
      <c r="N656" s="512"/>
      <c r="O656" s="512"/>
      <c r="P656" s="512"/>
      <c r="Q656" s="512"/>
      <c r="R656" s="512"/>
      <c r="S656" s="512"/>
      <c r="T656" s="512"/>
      <c r="U656" s="512"/>
      <c r="V656" s="512"/>
      <c r="W656" s="512"/>
      <c r="X656" s="512"/>
      <c r="Y656" s="512"/>
      <c r="Z656" s="512"/>
    </row>
    <row r="657">
      <c r="A657" s="512"/>
      <c r="B657" s="512"/>
      <c r="C657" s="512"/>
      <c r="D657" s="512"/>
      <c r="E657" s="512"/>
      <c r="F657" s="512"/>
      <c r="G657" s="512"/>
      <c r="H657" s="512"/>
      <c r="I657" s="512"/>
      <c r="J657" s="512"/>
      <c r="K657" s="512"/>
      <c r="L657" s="512"/>
      <c r="M657" s="512"/>
      <c r="N657" s="512"/>
      <c r="O657" s="512"/>
      <c r="P657" s="512"/>
      <c r="Q657" s="512"/>
      <c r="R657" s="512"/>
      <c r="S657" s="512"/>
      <c r="T657" s="512"/>
      <c r="U657" s="512"/>
      <c r="V657" s="512"/>
      <c r="W657" s="512"/>
      <c r="X657" s="512"/>
      <c r="Y657" s="512"/>
      <c r="Z657" s="512"/>
    </row>
    <row r="658">
      <c r="A658" s="512"/>
      <c r="B658" s="512"/>
      <c r="C658" s="512"/>
      <c r="D658" s="512"/>
      <c r="E658" s="512"/>
      <c r="F658" s="512"/>
      <c r="G658" s="512"/>
      <c r="H658" s="512"/>
      <c r="I658" s="512"/>
      <c r="J658" s="512"/>
      <c r="K658" s="512"/>
      <c r="L658" s="512"/>
      <c r="M658" s="512"/>
      <c r="N658" s="512"/>
      <c r="O658" s="512"/>
      <c r="P658" s="512"/>
      <c r="Q658" s="512"/>
      <c r="R658" s="512"/>
      <c r="S658" s="512"/>
      <c r="T658" s="512"/>
      <c r="U658" s="512"/>
      <c r="V658" s="512"/>
      <c r="W658" s="512"/>
      <c r="X658" s="512"/>
      <c r="Y658" s="512"/>
      <c r="Z658" s="512"/>
    </row>
    <row r="659">
      <c r="A659" s="512"/>
      <c r="B659" s="512"/>
      <c r="C659" s="512"/>
      <c r="D659" s="512"/>
      <c r="E659" s="512"/>
      <c r="F659" s="512"/>
      <c r="G659" s="512"/>
      <c r="H659" s="512"/>
      <c r="I659" s="512"/>
      <c r="J659" s="512"/>
      <c r="K659" s="512"/>
      <c r="L659" s="512"/>
      <c r="M659" s="512"/>
      <c r="N659" s="512"/>
      <c r="O659" s="512"/>
      <c r="P659" s="512"/>
      <c r="Q659" s="512"/>
      <c r="R659" s="512"/>
      <c r="S659" s="512"/>
      <c r="T659" s="512"/>
      <c r="U659" s="512"/>
      <c r="V659" s="512"/>
      <c r="W659" s="512"/>
      <c r="X659" s="512"/>
      <c r="Y659" s="512"/>
      <c r="Z659" s="512"/>
    </row>
    <row r="660">
      <c r="A660" s="512"/>
      <c r="B660" s="512"/>
      <c r="C660" s="512"/>
      <c r="D660" s="512"/>
      <c r="E660" s="512"/>
      <c r="F660" s="512"/>
      <c r="G660" s="512"/>
      <c r="H660" s="512"/>
      <c r="I660" s="512"/>
      <c r="J660" s="512"/>
      <c r="K660" s="512"/>
      <c r="L660" s="512"/>
      <c r="M660" s="512"/>
      <c r="N660" s="512"/>
      <c r="O660" s="512"/>
      <c r="P660" s="512"/>
      <c r="Q660" s="512"/>
      <c r="R660" s="512"/>
      <c r="S660" s="512"/>
      <c r="T660" s="512"/>
      <c r="U660" s="512"/>
      <c r="V660" s="512"/>
      <c r="W660" s="512"/>
      <c r="X660" s="512"/>
      <c r="Y660" s="512"/>
      <c r="Z660" s="512"/>
    </row>
    <row r="661">
      <c r="A661" s="512"/>
      <c r="B661" s="512"/>
      <c r="C661" s="512"/>
      <c r="D661" s="512"/>
      <c r="E661" s="512"/>
      <c r="F661" s="512"/>
      <c r="G661" s="512"/>
      <c r="H661" s="512"/>
      <c r="I661" s="512"/>
      <c r="J661" s="512"/>
      <c r="K661" s="512"/>
      <c r="L661" s="512"/>
      <c r="M661" s="512"/>
      <c r="N661" s="512"/>
      <c r="O661" s="512"/>
      <c r="P661" s="512"/>
      <c r="Q661" s="512"/>
      <c r="R661" s="512"/>
      <c r="S661" s="512"/>
      <c r="T661" s="512"/>
      <c r="U661" s="512"/>
      <c r="V661" s="512"/>
      <c r="W661" s="512"/>
      <c r="X661" s="512"/>
      <c r="Y661" s="512"/>
      <c r="Z661" s="512"/>
    </row>
    <row r="662">
      <c r="A662" s="512"/>
      <c r="B662" s="512"/>
      <c r="C662" s="512"/>
      <c r="D662" s="512"/>
      <c r="E662" s="512"/>
      <c r="F662" s="512"/>
      <c r="G662" s="512"/>
      <c r="H662" s="512"/>
      <c r="I662" s="512"/>
      <c r="J662" s="512"/>
      <c r="K662" s="512"/>
      <c r="L662" s="512"/>
      <c r="M662" s="512"/>
      <c r="N662" s="512"/>
      <c r="O662" s="512"/>
      <c r="P662" s="512"/>
      <c r="Q662" s="512"/>
      <c r="R662" s="512"/>
      <c r="S662" s="512"/>
      <c r="T662" s="512"/>
      <c r="U662" s="512"/>
      <c r="V662" s="512"/>
      <c r="W662" s="512"/>
      <c r="X662" s="512"/>
      <c r="Y662" s="512"/>
      <c r="Z662" s="512"/>
    </row>
    <row r="663">
      <c r="A663" s="512"/>
      <c r="B663" s="512"/>
      <c r="C663" s="512"/>
      <c r="D663" s="512"/>
      <c r="E663" s="512"/>
      <c r="F663" s="512"/>
      <c r="G663" s="512"/>
      <c r="H663" s="512"/>
      <c r="I663" s="512"/>
      <c r="J663" s="512"/>
      <c r="K663" s="512"/>
      <c r="L663" s="512"/>
      <c r="M663" s="512"/>
      <c r="N663" s="512"/>
      <c r="O663" s="512"/>
      <c r="P663" s="512"/>
      <c r="Q663" s="512"/>
      <c r="R663" s="512"/>
      <c r="S663" s="512"/>
      <c r="T663" s="512"/>
      <c r="U663" s="512"/>
      <c r="V663" s="512"/>
      <c r="W663" s="512"/>
      <c r="X663" s="512"/>
      <c r="Y663" s="512"/>
      <c r="Z663" s="512"/>
    </row>
    <row r="664">
      <c r="A664" s="512"/>
      <c r="B664" s="512"/>
      <c r="C664" s="512"/>
      <c r="D664" s="512"/>
      <c r="E664" s="512"/>
      <c r="F664" s="512"/>
      <c r="G664" s="512"/>
      <c r="H664" s="512"/>
      <c r="I664" s="512"/>
      <c r="J664" s="512"/>
      <c r="K664" s="512"/>
      <c r="L664" s="512"/>
      <c r="M664" s="512"/>
      <c r="N664" s="512"/>
      <c r="O664" s="512"/>
      <c r="P664" s="512"/>
      <c r="Q664" s="512"/>
      <c r="R664" s="512"/>
      <c r="S664" s="512"/>
      <c r="T664" s="512"/>
      <c r="U664" s="512"/>
      <c r="V664" s="512"/>
      <c r="W664" s="512"/>
      <c r="X664" s="512"/>
      <c r="Y664" s="512"/>
      <c r="Z664" s="512"/>
    </row>
    <row r="665">
      <c r="A665" s="512"/>
      <c r="B665" s="512"/>
      <c r="C665" s="512"/>
      <c r="D665" s="512"/>
      <c r="E665" s="512"/>
      <c r="F665" s="512"/>
      <c r="G665" s="512"/>
      <c r="H665" s="512"/>
      <c r="I665" s="512"/>
      <c r="J665" s="512"/>
      <c r="K665" s="512"/>
      <c r="L665" s="512"/>
      <c r="M665" s="512"/>
      <c r="N665" s="512"/>
      <c r="O665" s="512"/>
      <c r="P665" s="512"/>
      <c r="Q665" s="512"/>
      <c r="R665" s="512"/>
      <c r="S665" s="512"/>
      <c r="T665" s="512"/>
      <c r="U665" s="512"/>
      <c r="V665" s="512"/>
      <c r="W665" s="512"/>
      <c r="X665" s="512"/>
      <c r="Y665" s="512"/>
      <c r="Z665" s="512"/>
    </row>
    <row r="666">
      <c r="A666" s="512"/>
      <c r="B666" s="512"/>
      <c r="C666" s="512"/>
      <c r="D666" s="512"/>
      <c r="E666" s="512"/>
      <c r="F666" s="512"/>
      <c r="G666" s="512"/>
      <c r="H666" s="512"/>
      <c r="I666" s="512"/>
      <c r="J666" s="512"/>
      <c r="K666" s="512"/>
      <c r="L666" s="512"/>
      <c r="M666" s="512"/>
      <c r="N666" s="512"/>
      <c r="O666" s="512"/>
      <c r="P666" s="512"/>
      <c r="Q666" s="512"/>
      <c r="R666" s="512"/>
      <c r="S666" s="512"/>
      <c r="T666" s="512"/>
      <c r="U666" s="512"/>
      <c r="V666" s="512"/>
      <c r="W666" s="512"/>
      <c r="X666" s="512"/>
      <c r="Y666" s="512"/>
      <c r="Z666" s="512"/>
    </row>
    <row r="667">
      <c r="A667" s="512"/>
      <c r="B667" s="512"/>
      <c r="C667" s="512"/>
      <c r="D667" s="512"/>
      <c r="E667" s="512"/>
      <c r="F667" s="512"/>
      <c r="G667" s="512"/>
      <c r="H667" s="512"/>
      <c r="I667" s="512"/>
      <c r="J667" s="512"/>
      <c r="K667" s="512"/>
      <c r="L667" s="512"/>
      <c r="M667" s="512"/>
      <c r="N667" s="512"/>
      <c r="O667" s="512"/>
      <c r="P667" s="512"/>
      <c r="Q667" s="512"/>
      <c r="R667" s="512"/>
      <c r="S667" s="512"/>
      <c r="T667" s="512"/>
      <c r="U667" s="512"/>
      <c r="V667" s="512"/>
      <c r="W667" s="512"/>
      <c r="X667" s="512"/>
      <c r="Y667" s="512"/>
      <c r="Z667" s="512"/>
    </row>
    <row r="668">
      <c r="A668" s="512"/>
      <c r="B668" s="512"/>
      <c r="C668" s="512"/>
      <c r="D668" s="512"/>
      <c r="E668" s="512"/>
      <c r="F668" s="512"/>
      <c r="G668" s="512"/>
      <c r="H668" s="512"/>
      <c r="I668" s="512"/>
      <c r="J668" s="512"/>
      <c r="K668" s="512"/>
      <c r="L668" s="512"/>
      <c r="M668" s="512"/>
      <c r="N668" s="512"/>
      <c r="O668" s="512"/>
      <c r="P668" s="512"/>
      <c r="Q668" s="512"/>
      <c r="R668" s="512"/>
      <c r="S668" s="512"/>
      <c r="T668" s="512"/>
      <c r="U668" s="512"/>
      <c r="V668" s="512"/>
      <c r="W668" s="512"/>
      <c r="X668" s="512"/>
      <c r="Y668" s="512"/>
      <c r="Z668" s="512"/>
    </row>
    <row r="669">
      <c r="A669" s="512"/>
      <c r="B669" s="512"/>
      <c r="C669" s="512"/>
      <c r="D669" s="512"/>
      <c r="E669" s="512"/>
      <c r="F669" s="512"/>
      <c r="G669" s="512"/>
      <c r="H669" s="512"/>
      <c r="I669" s="512"/>
      <c r="J669" s="512"/>
      <c r="K669" s="512"/>
      <c r="L669" s="512"/>
      <c r="M669" s="512"/>
      <c r="N669" s="512"/>
      <c r="O669" s="512"/>
      <c r="P669" s="512"/>
      <c r="Q669" s="512"/>
      <c r="R669" s="512"/>
      <c r="S669" s="512"/>
      <c r="T669" s="512"/>
      <c r="U669" s="512"/>
      <c r="V669" s="512"/>
      <c r="W669" s="512"/>
      <c r="X669" s="512"/>
      <c r="Y669" s="512"/>
      <c r="Z669" s="512"/>
    </row>
    <row r="670">
      <c r="A670" s="512"/>
      <c r="B670" s="512"/>
      <c r="C670" s="512"/>
      <c r="D670" s="512"/>
      <c r="E670" s="512"/>
      <c r="F670" s="512"/>
      <c r="G670" s="512"/>
      <c r="H670" s="512"/>
      <c r="I670" s="512"/>
      <c r="J670" s="512"/>
      <c r="K670" s="512"/>
      <c r="L670" s="512"/>
      <c r="M670" s="512"/>
      <c r="N670" s="512"/>
      <c r="O670" s="512"/>
      <c r="P670" s="512"/>
      <c r="Q670" s="512"/>
      <c r="R670" s="512"/>
      <c r="S670" s="512"/>
      <c r="T670" s="512"/>
      <c r="U670" s="512"/>
      <c r="V670" s="512"/>
      <c r="W670" s="512"/>
      <c r="X670" s="512"/>
      <c r="Y670" s="512"/>
      <c r="Z670" s="512"/>
    </row>
    <row r="671">
      <c r="A671" s="512"/>
      <c r="B671" s="512"/>
      <c r="C671" s="512"/>
      <c r="D671" s="512"/>
      <c r="E671" s="512"/>
      <c r="F671" s="512"/>
      <c r="G671" s="512"/>
      <c r="H671" s="512"/>
      <c r="I671" s="512"/>
      <c r="J671" s="512"/>
      <c r="K671" s="512"/>
      <c r="L671" s="512"/>
      <c r="M671" s="512"/>
      <c r="N671" s="512"/>
      <c r="O671" s="512"/>
      <c r="P671" s="512"/>
      <c r="Q671" s="512"/>
      <c r="R671" s="512"/>
      <c r="S671" s="512"/>
      <c r="T671" s="512"/>
      <c r="U671" s="512"/>
      <c r="V671" s="512"/>
      <c r="W671" s="512"/>
      <c r="X671" s="512"/>
      <c r="Y671" s="512"/>
      <c r="Z671" s="512"/>
    </row>
    <row r="672">
      <c r="A672" s="512"/>
      <c r="B672" s="512"/>
      <c r="C672" s="512"/>
      <c r="D672" s="512"/>
      <c r="E672" s="512"/>
      <c r="F672" s="512"/>
      <c r="G672" s="512"/>
      <c r="H672" s="512"/>
      <c r="I672" s="512"/>
      <c r="J672" s="512"/>
      <c r="K672" s="512"/>
      <c r="L672" s="512"/>
      <c r="M672" s="512"/>
      <c r="N672" s="512"/>
      <c r="O672" s="512"/>
      <c r="P672" s="512"/>
      <c r="Q672" s="512"/>
      <c r="R672" s="512"/>
      <c r="S672" s="512"/>
      <c r="T672" s="512"/>
      <c r="U672" s="512"/>
      <c r="V672" s="512"/>
      <c r="W672" s="512"/>
      <c r="X672" s="512"/>
      <c r="Y672" s="512"/>
      <c r="Z672" s="512"/>
    </row>
    <row r="673">
      <c r="A673" s="512"/>
      <c r="B673" s="512"/>
      <c r="C673" s="512"/>
      <c r="D673" s="512"/>
      <c r="E673" s="512"/>
      <c r="F673" s="512"/>
      <c r="G673" s="512"/>
      <c r="H673" s="512"/>
      <c r="I673" s="512"/>
      <c r="J673" s="512"/>
      <c r="K673" s="512"/>
      <c r="L673" s="512"/>
      <c r="M673" s="512"/>
      <c r="N673" s="512"/>
      <c r="O673" s="512"/>
      <c r="P673" s="512"/>
      <c r="Q673" s="512"/>
      <c r="R673" s="512"/>
      <c r="S673" s="512"/>
      <c r="T673" s="512"/>
      <c r="U673" s="512"/>
      <c r="V673" s="512"/>
      <c r="W673" s="512"/>
      <c r="X673" s="512"/>
      <c r="Y673" s="512"/>
      <c r="Z673" s="512"/>
    </row>
    <row r="674">
      <c r="A674" s="512"/>
      <c r="B674" s="512"/>
      <c r="C674" s="512"/>
      <c r="D674" s="512"/>
      <c r="E674" s="512"/>
      <c r="F674" s="512"/>
      <c r="G674" s="512"/>
      <c r="H674" s="512"/>
      <c r="I674" s="512"/>
      <c r="J674" s="512"/>
      <c r="K674" s="512"/>
      <c r="L674" s="512"/>
      <c r="M674" s="512"/>
      <c r="N674" s="512"/>
      <c r="O674" s="512"/>
      <c r="P674" s="512"/>
      <c r="Q674" s="512"/>
      <c r="R674" s="512"/>
      <c r="S674" s="512"/>
      <c r="T674" s="512"/>
      <c r="U674" s="512"/>
      <c r="V674" s="512"/>
      <c r="W674" s="512"/>
      <c r="X674" s="512"/>
      <c r="Y674" s="512"/>
      <c r="Z674" s="512"/>
    </row>
    <row r="675">
      <c r="A675" s="512"/>
      <c r="B675" s="512"/>
      <c r="C675" s="512"/>
      <c r="D675" s="512"/>
      <c r="E675" s="512"/>
      <c r="F675" s="512"/>
      <c r="G675" s="512"/>
      <c r="H675" s="512"/>
      <c r="I675" s="512"/>
      <c r="J675" s="512"/>
      <c r="K675" s="512"/>
      <c r="L675" s="512"/>
      <c r="M675" s="512"/>
      <c r="N675" s="512"/>
      <c r="O675" s="512"/>
      <c r="P675" s="512"/>
      <c r="Q675" s="512"/>
      <c r="R675" s="512"/>
      <c r="S675" s="512"/>
      <c r="T675" s="512"/>
      <c r="U675" s="512"/>
      <c r="V675" s="512"/>
      <c r="W675" s="512"/>
      <c r="X675" s="512"/>
      <c r="Y675" s="512"/>
      <c r="Z675" s="512"/>
    </row>
    <row r="676">
      <c r="A676" s="512"/>
      <c r="B676" s="512"/>
      <c r="C676" s="512"/>
      <c r="D676" s="512"/>
      <c r="E676" s="512"/>
      <c r="F676" s="512"/>
      <c r="G676" s="512"/>
      <c r="H676" s="512"/>
      <c r="I676" s="512"/>
      <c r="J676" s="512"/>
      <c r="K676" s="512"/>
      <c r="L676" s="512"/>
      <c r="M676" s="512"/>
      <c r="N676" s="512"/>
      <c r="O676" s="512"/>
      <c r="P676" s="512"/>
      <c r="Q676" s="512"/>
      <c r="R676" s="512"/>
      <c r="S676" s="512"/>
      <c r="T676" s="512"/>
      <c r="U676" s="512"/>
      <c r="V676" s="512"/>
      <c r="W676" s="512"/>
      <c r="X676" s="512"/>
      <c r="Y676" s="512"/>
      <c r="Z676" s="512"/>
    </row>
    <row r="677">
      <c r="A677" s="512"/>
      <c r="B677" s="512"/>
      <c r="C677" s="512"/>
      <c r="D677" s="512"/>
      <c r="E677" s="512"/>
      <c r="F677" s="512"/>
      <c r="G677" s="512"/>
      <c r="H677" s="512"/>
      <c r="I677" s="512"/>
      <c r="J677" s="512"/>
      <c r="K677" s="512"/>
      <c r="L677" s="512"/>
      <c r="M677" s="512"/>
      <c r="N677" s="512"/>
      <c r="O677" s="512"/>
      <c r="P677" s="512"/>
      <c r="Q677" s="512"/>
      <c r="R677" s="512"/>
      <c r="S677" s="512"/>
      <c r="T677" s="512"/>
      <c r="U677" s="512"/>
      <c r="V677" s="512"/>
      <c r="W677" s="512"/>
      <c r="X677" s="512"/>
      <c r="Y677" s="512"/>
      <c r="Z677" s="512"/>
    </row>
    <row r="678">
      <c r="A678" s="512"/>
      <c r="B678" s="512"/>
      <c r="C678" s="512"/>
      <c r="D678" s="512"/>
      <c r="E678" s="512"/>
      <c r="F678" s="512"/>
      <c r="G678" s="512"/>
      <c r="H678" s="512"/>
      <c r="I678" s="512"/>
      <c r="J678" s="512"/>
      <c r="K678" s="512"/>
      <c r="L678" s="512"/>
      <c r="M678" s="512"/>
      <c r="N678" s="512"/>
      <c r="O678" s="512"/>
      <c r="P678" s="512"/>
      <c r="Q678" s="512"/>
      <c r="R678" s="512"/>
      <c r="S678" s="512"/>
      <c r="T678" s="512"/>
      <c r="U678" s="512"/>
      <c r="V678" s="512"/>
      <c r="W678" s="512"/>
      <c r="X678" s="512"/>
      <c r="Y678" s="512"/>
      <c r="Z678" s="512"/>
    </row>
    <row r="679">
      <c r="A679" s="512"/>
      <c r="B679" s="512"/>
      <c r="C679" s="512"/>
      <c r="D679" s="512"/>
      <c r="E679" s="512"/>
      <c r="F679" s="512"/>
      <c r="G679" s="512"/>
      <c r="H679" s="512"/>
      <c r="I679" s="512"/>
      <c r="J679" s="512"/>
      <c r="K679" s="512"/>
      <c r="L679" s="512"/>
      <c r="M679" s="512"/>
      <c r="N679" s="512"/>
      <c r="O679" s="512"/>
      <c r="P679" s="512"/>
      <c r="Q679" s="512"/>
      <c r="R679" s="512"/>
      <c r="S679" s="512"/>
      <c r="T679" s="512"/>
      <c r="U679" s="512"/>
      <c r="V679" s="512"/>
      <c r="W679" s="512"/>
      <c r="X679" s="512"/>
      <c r="Y679" s="512"/>
      <c r="Z679" s="512"/>
    </row>
    <row r="680">
      <c r="A680" s="512"/>
      <c r="B680" s="512"/>
      <c r="C680" s="512"/>
      <c r="D680" s="512"/>
      <c r="E680" s="512"/>
      <c r="F680" s="512"/>
      <c r="G680" s="512"/>
      <c r="H680" s="512"/>
      <c r="I680" s="512"/>
      <c r="J680" s="512"/>
      <c r="K680" s="512"/>
      <c r="L680" s="512"/>
      <c r="M680" s="512"/>
      <c r="N680" s="512"/>
      <c r="O680" s="512"/>
      <c r="P680" s="512"/>
      <c r="Q680" s="512"/>
      <c r="R680" s="512"/>
      <c r="S680" s="512"/>
      <c r="T680" s="512"/>
      <c r="U680" s="512"/>
      <c r="V680" s="512"/>
      <c r="W680" s="512"/>
      <c r="X680" s="512"/>
      <c r="Y680" s="512"/>
      <c r="Z680" s="512"/>
    </row>
    <row r="681">
      <c r="A681" s="512"/>
      <c r="B681" s="512"/>
      <c r="C681" s="512"/>
      <c r="D681" s="512"/>
      <c r="E681" s="512"/>
      <c r="F681" s="512"/>
      <c r="G681" s="512"/>
      <c r="H681" s="512"/>
      <c r="I681" s="512"/>
      <c r="J681" s="512"/>
      <c r="K681" s="512"/>
      <c r="L681" s="512"/>
      <c r="M681" s="512"/>
      <c r="N681" s="512"/>
      <c r="O681" s="512"/>
      <c r="P681" s="512"/>
      <c r="Q681" s="512"/>
      <c r="R681" s="512"/>
      <c r="S681" s="512"/>
      <c r="T681" s="512"/>
      <c r="U681" s="512"/>
      <c r="V681" s="512"/>
      <c r="W681" s="512"/>
      <c r="X681" s="512"/>
      <c r="Y681" s="512"/>
      <c r="Z681" s="512"/>
    </row>
    <row r="682">
      <c r="A682" s="512"/>
      <c r="B682" s="512"/>
      <c r="C682" s="512"/>
      <c r="D682" s="512"/>
      <c r="E682" s="512"/>
      <c r="F682" s="512"/>
      <c r="G682" s="512"/>
      <c r="H682" s="512"/>
      <c r="I682" s="512"/>
      <c r="J682" s="512"/>
      <c r="K682" s="512"/>
      <c r="L682" s="512"/>
      <c r="M682" s="512"/>
      <c r="N682" s="512"/>
      <c r="O682" s="512"/>
      <c r="P682" s="512"/>
      <c r="Q682" s="512"/>
      <c r="R682" s="512"/>
      <c r="S682" s="512"/>
      <c r="T682" s="512"/>
      <c r="U682" s="512"/>
      <c r="V682" s="512"/>
      <c r="W682" s="512"/>
      <c r="X682" s="512"/>
      <c r="Y682" s="512"/>
      <c r="Z682" s="512"/>
    </row>
    <row r="683">
      <c r="A683" s="512"/>
      <c r="B683" s="512"/>
      <c r="C683" s="512"/>
      <c r="D683" s="512"/>
      <c r="E683" s="512"/>
      <c r="F683" s="512"/>
      <c r="G683" s="512"/>
      <c r="H683" s="512"/>
      <c r="I683" s="512"/>
      <c r="J683" s="512"/>
      <c r="K683" s="512"/>
      <c r="L683" s="512"/>
      <c r="M683" s="512"/>
      <c r="N683" s="512"/>
      <c r="O683" s="512"/>
      <c r="P683" s="512"/>
      <c r="Q683" s="512"/>
      <c r="R683" s="512"/>
      <c r="S683" s="512"/>
      <c r="T683" s="512"/>
      <c r="U683" s="512"/>
      <c r="V683" s="512"/>
      <c r="W683" s="512"/>
      <c r="X683" s="512"/>
      <c r="Y683" s="512"/>
      <c r="Z683" s="512"/>
    </row>
    <row r="684">
      <c r="A684" s="512"/>
      <c r="B684" s="512"/>
      <c r="C684" s="512"/>
      <c r="D684" s="512"/>
      <c r="E684" s="512"/>
      <c r="F684" s="512"/>
      <c r="G684" s="512"/>
      <c r="H684" s="512"/>
      <c r="I684" s="512"/>
      <c r="J684" s="512"/>
      <c r="K684" s="512"/>
      <c r="L684" s="512"/>
      <c r="M684" s="512"/>
      <c r="N684" s="512"/>
      <c r="O684" s="512"/>
      <c r="P684" s="512"/>
      <c r="Q684" s="512"/>
      <c r="R684" s="512"/>
      <c r="S684" s="512"/>
      <c r="T684" s="512"/>
      <c r="U684" s="512"/>
      <c r="V684" s="512"/>
      <c r="W684" s="512"/>
      <c r="X684" s="512"/>
      <c r="Y684" s="512"/>
      <c r="Z684" s="512"/>
    </row>
    <row r="685">
      <c r="A685" s="512"/>
      <c r="B685" s="512"/>
      <c r="C685" s="512"/>
      <c r="D685" s="512"/>
      <c r="E685" s="512"/>
      <c r="F685" s="512"/>
      <c r="G685" s="512"/>
      <c r="H685" s="512"/>
      <c r="I685" s="512"/>
      <c r="J685" s="512"/>
      <c r="K685" s="512"/>
      <c r="L685" s="512"/>
      <c r="M685" s="512"/>
      <c r="N685" s="512"/>
      <c r="O685" s="512"/>
      <c r="P685" s="512"/>
      <c r="Q685" s="512"/>
      <c r="R685" s="512"/>
      <c r="S685" s="512"/>
      <c r="T685" s="512"/>
      <c r="U685" s="512"/>
      <c r="V685" s="512"/>
      <c r="W685" s="512"/>
      <c r="X685" s="512"/>
      <c r="Y685" s="512"/>
      <c r="Z685" s="512"/>
    </row>
    <row r="686">
      <c r="A686" s="512"/>
      <c r="B686" s="512"/>
      <c r="C686" s="512"/>
      <c r="D686" s="512"/>
      <c r="E686" s="512"/>
      <c r="F686" s="512"/>
      <c r="G686" s="512"/>
      <c r="H686" s="512"/>
      <c r="I686" s="512"/>
      <c r="J686" s="512"/>
      <c r="K686" s="512"/>
      <c r="L686" s="512"/>
      <c r="M686" s="512"/>
      <c r="N686" s="512"/>
      <c r="O686" s="512"/>
      <c r="P686" s="512"/>
      <c r="Q686" s="512"/>
      <c r="R686" s="512"/>
      <c r="S686" s="512"/>
      <c r="T686" s="512"/>
      <c r="U686" s="512"/>
      <c r="V686" s="512"/>
      <c r="W686" s="512"/>
      <c r="X686" s="512"/>
      <c r="Y686" s="512"/>
      <c r="Z686" s="512"/>
    </row>
    <row r="687">
      <c r="A687" s="512"/>
      <c r="B687" s="512"/>
      <c r="C687" s="512"/>
      <c r="D687" s="512"/>
      <c r="E687" s="512"/>
      <c r="F687" s="512"/>
      <c r="G687" s="512"/>
      <c r="H687" s="512"/>
      <c r="I687" s="512"/>
      <c r="J687" s="512"/>
      <c r="K687" s="512"/>
      <c r="L687" s="512"/>
      <c r="M687" s="512"/>
      <c r="N687" s="512"/>
      <c r="O687" s="512"/>
      <c r="P687" s="512"/>
      <c r="Q687" s="512"/>
      <c r="R687" s="512"/>
      <c r="S687" s="512"/>
      <c r="T687" s="512"/>
      <c r="U687" s="512"/>
      <c r="V687" s="512"/>
      <c r="W687" s="512"/>
      <c r="X687" s="512"/>
      <c r="Y687" s="512"/>
      <c r="Z687" s="512"/>
    </row>
    <row r="688">
      <c r="A688" s="512"/>
      <c r="B688" s="512"/>
      <c r="C688" s="512"/>
      <c r="D688" s="512"/>
      <c r="E688" s="512"/>
      <c r="F688" s="512"/>
      <c r="G688" s="512"/>
      <c r="H688" s="512"/>
      <c r="I688" s="512"/>
      <c r="J688" s="512"/>
      <c r="K688" s="512"/>
      <c r="L688" s="512"/>
      <c r="M688" s="512"/>
      <c r="N688" s="512"/>
      <c r="O688" s="512"/>
      <c r="P688" s="512"/>
      <c r="Q688" s="512"/>
      <c r="R688" s="512"/>
      <c r="S688" s="512"/>
      <c r="T688" s="512"/>
      <c r="U688" s="512"/>
      <c r="V688" s="512"/>
      <c r="W688" s="512"/>
      <c r="X688" s="512"/>
      <c r="Y688" s="512"/>
      <c r="Z688" s="512"/>
    </row>
    <row r="689">
      <c r="A689" s="512"/>
      <c r="B689" s="512"/>
      <c r="C689" s="512"/>
      <c r="D689" s="512"/>
      <c r="E689" s="512"/>
      <c r="F689" s="512"/>
      <c r="G689" s="512"/>
      <c r="H689" s="512"/>
      <c r="I689" s="512"/>
      <c r="J689" s="512"/>
      <c r="K689" s="512"/>
      <c r="L689" s="512"/>
      <c r="M689" s="512"/>
      <c r="N689" s="512"/>
      <c r="O689" s="512"/>
      <c r="P689" s="512"/>
      <c r="Q689" s="512"/>
      <c r="R689" s="512"/>
      <c r="S689" s="512"/>
      <c r="T689" s="512"/>
      <c r="U689" s="512"/>
      <c r="V689" s="512"/>
      <c r="W689" s="512"/>
      <c r="X689" s="512"/>
      <c r="Y689" s="512"/>
      <c r="Z689" s="512"/>
    </row>
    <row r="690">
      <c r="A690" s="512"/>
      <c r="B690" s="512"/>
      <c r="C690" s="512"/>
      <c r="D690" s="512"/>
      <c r="E690" s="512"/>
      <c r="F690" s="512"/>
      <c r="G690" s="512"/>
      <c r="H690" s="512"/>
      <c r="I690" s="512"/>
      <c r="J690" s="512"/>
      <c r="K690" s="512"/>
      <c r="L690" s="512"/>
      <c r="M690" s="512"/>
      <c r="N690" s="512"/>
      <c r="O690" s="512"/>
      <c r="P690" s="512"/>
      <c r="Q690" s="512"/>
      <c r="R690" s="512"/>
      <c r="S690" s="512"/>
      <c r="T690" s="512"/>
      <c r="U690" s="512"/>
      <c r="V690" s="512"/>
      <c r="W690" s="512"/>
      <c r="X690" s="512"/>
      <c r="Y690" s="512"/>
      <c r="Z690" s="512"/>
    </row>
    <row r="691">
      <c r="A691" s="512"/>
      <c r="B691" s="512"/>
      <c r="C691" s="512"/>
      <c r="D691" s="512"/>
      <c r="E691" s="512"/>
      <c r="F691" s="512"/>
      <c r="G691" s="512"/>
      <c r="H691" s="512"/>
      <c r="I691" s="512"/>
      <c r="J691" s="512"/>
      <c r="K691" s="512"/>
      <c r="L691" s="512"/>
      <c r="M691" s="512"/>
      <c r="N691" s="512"/>
      <c r="O691" s="512"/>
      <c r="P691" s="512"/>
      <c r="Q691" s="512"/>
      <c r="R691" s="512"/>
      <c r="S691" s="512"/>
      <c r="T691" s="512"/>
      <c r="U691" s="512"/>
      <c r="V691" s="512"/>
      <c r="W691" s="512"/>
      <c r="X691" s="512"/>
      <c r="Y691" s="512"/>
      <c r="Z691" s="512"/>
    </row>
    <row r="692">
      <c r="A692" s="512"/>
      <c r="B692" s="512"/>
      <c r="C692" s="512"/>
      <c r="D692" s="512"/>
      <c r="E692" s="512"/>
      <c r="F692" s="512"/>
      <c r="G692" s="512"/>
      <c r="H692" s="512"/>
      <c r="I692" s="512"/>
      <c r="J692" s="512"/>
      <c r="K692" s="512"/>
      <c r="L692" s="512"/>
      <c r="M692" s="512"/>
      <c r="N692" s="512"/>
      <c r="O692" s="512"/>
      <c r="P692" s="512"/>
      <c r="Q692" s="512"/>
      <c r="R692" s="512"/>
      <c r="S692" s="512"/>
      <c r="T692" s="512"/>
      <c r="U692" s="512"/>
      <c r="V692" s="512"/>
      <c r="W692" s="512"/>
      <c r="X692" s="512"/>
      <c r="Y692" s="512"/>
      <c r="Z692" s="512"/>
    </row>
    <row r="693">
      <c r="A693" s="512"/>
      <c r="B693" s="512"/>
      <c r="C693" s="512"/>
      <c r="D693" s="512"/>
      <c r="E693" s="512"/>
      <c r="F693" s="512"/>
      <c r="G693" s="512"/>
      <c r="H693" s="512"/>
      <c r="I693" s="512"/>
      <c r="J693" s="512"/>
      <c r="K693" s="512"/>
      <c r="L693" s="512"/>
      <c r="M693" s="512"/>
      <c r="N693" s="512"/>
      <c r="O693" s="512"/>
      <c r="P693" s="512"/>
      <c r="Q693" s="512"/>
      <c r="R693" s="512"/>
      <c r="S693" s="512"/>
      <c r="T693" s="512"/>
      <c r="U693" s="512"/>
      <c r="V693" s="512"/>
      <c r="W693" s="512"/>
      <c r="X693" s="512"/>
      <c r="Y693" s="512"/>
      <c r="Z693" s="512"/>
    </row>
    <row r="694">
      <c r="A694" s="512"/>
      <c r="B694" s="512"/>
      <c r="C694" s="512"/>
      <c r="D694" s="512"/>
      <c r="E694" s="512"/>
      <c r="F694" s="512"/>
      <c r="G694" s="512"/>
      <c r="H694" s="512"/>
      <c r="I694" s="512"/>
      <c r="J694" s="512"/>
      <c r="K694" s="512"/>
      <c r="L694" s="512"/>
      <c r="M694" s="512"/>
      <c r="N694" s="512"/>
      <c r="O694" s="512"/>
      <c r="P694" s="512"/>
      <c r="Q694" s="512"/>
      <c r="R694" s="512"/>
      <c r="S694" s="512"/>
      <c r="T694" s="512"/>
      <c r="U694" s="512"/>
      <c r="V694" s="512"/>
      <c r="W694" s="512"/>
      <c r="X694" s="512"/>
      <c r="Y694" s="512"/>
      <c r="Z694" s="512"/>
    </row>
    <row r="695">
      <c r="A695" s="512"/>
      <c r="B695" s="512"/>
      <c r="C695" s="512"/>
      <c r="D695" s="512"/>
      <c r="E695" s="512"/>
      <c r="F695" s="512"/>
      <c r="G695" s="512"/>
      <c r="H695" s="512"/>
      <c r="I695" s="512"/>
      <c r="J695" s="512"/>
      <c r="K695" s="512"/>
      <c r="L695" s="512"/>
      <c r="M695" s="512"/>
      <c r="N695" s="512"/>
      <c r="O695" s="512"/>
      <c r="P695" s="512"/>
      <c r="Q695" s="512"/>
      <c r="R695" s="512"/>
      <c r="S695" s="512"/>
      <c r="T695" s="512"/>
      <c r="U695" s="512"/>
      <c r="V695" s="512"/>
      <c r="W695" s="512"/>
      <c r="X695" s="512"/>
      <c r="Y695" s="512"/>
      <c r="Z695" s="512"/>
    </row>
    <row r="696">
      <c r="A696" s="512"/>
      <c r="B696" s="512"/>
      <c r="C696" s="512"/>
      <c r="D696" s="512"/>
      <c r="E696" s="512"/>
      <c r="F696" s="512"/>
      <c r="G696" s="512"/>
      <c r="H696" s="512"/>
      <c r="I696" s="512"/>
      <c r="J696" s="512"/>
      <c r="K696" s="512"/>
      <c r="L696" s="512"/>
      <c r="M696" s="512"/>
      <c r="N696" s="512"/>
      <c r="O696" s="512"/>
      <c r="P696" s="512"/>
      <c r="Q696" s="512"/>
      <c r="R696" s="512"/>
      <c r="S696" s="512"/>
      <c r="T696" s="512"/>
      <c r="U696" s="512"/>
      <c r="V696" s="512"/>
      <c r="W696" s="512"/>
      <c r="X696" s="512"/>
      <c r="Y696" s="512"/>
      <c r="Z696" s="512"/>
    </row>
    <row r="697">
      <c r="A697" s="512"/>
      <c r="B697" s="512"/>
      <c r="C697" s="512"/>
      <c r="D697" s="512"/>
      <c r="E697" s="512"/>
      <c r="F697" s="512"/>
      <c r="G697" s="512"/>
      <c r="H697" s="512"/>
      <c r="I697" s="512"/>
      <c r="J697" s="512"/>
      <c r="K697" s="512"/>
      <c r="L697" s="512"/>
      <c r="M697" s="512"/>
      <c r="N697" s="512"/>
      <c r="O697" s="512"/>
      <c r="P697" s="512"/>
      <c r="Q697" s="512"/>
      <c r="R697" s="512"/>
      <c r="S697" s="512"/>
      <c r="T697" s="512"/>
      <c r="U697" s="512"/>
      <c r="V697" s="512"/>
      <c r="W697" s="512"/>
      <c r="X697" s="512"/>
      <c r="Y697" s="512"/>
      <c r="Z697" s="512"/>
    </row>
    <row r="698">
      <c r="A698" s="512"/>
      <c r="B698" s="512"/>
      <c r="C698" s="512"/>
      <c r="D698" s="512"/>
      <c r="E698" s="512"/>
      <c r="F698" s="512"/>
      <c r="G698" s="512"/>
      <c r="H698" s="512"/>
      <c r="I698" s="512"/>
      <c r="J698" s="512"/>
      <c r="K698" s="512"/>
      <c r="L698" s="512"/>
      <c r="M698" s="512"/>
      <c r="N698" s="512"/>
      <c r="O698" s="512"/>
      <c r="P698" s="512"/>
      <c r="Q698" s="512"/>
      <c r="R698" s="512"/>
      <c r="S698" s="512"/>
      <c r="T698" s="512"/>
      <c r="U698" s="512"/>
      <c r="V698" s="512"/>
      <c r="W698" s="512"/>
      <c r="X698" s="512"/>
      <c r="Y698" s="512"/>
      <c r="Z698" s="512"/>
    </row>
    <row r="699">
      <c r="A699" s="512"/>
      <c r="B699" s="512"/>
      <c r="C699" s="512"/>
      <c r="D699" s="512"/>
      <c r="E699" s="512"/>
      <c r="F699" s="512"/>
      <c r="G699" s="512"/>
      <c r="H699" s="512"/>
      <c r="I699" s="512"/>
      <c r="J699" s="512"/>
      <c r="K699" s="512"/>
      <c r="L699" s="512"/>
      <c r="M699" s="512"/>
      <c r="N699" s="512"/>
      <c r="O699" s="512"/>
      <c r="P699" s="512"/>
      <c r="Q699" s="512"/>
      <c r="R699" s="512"/>
      <c r="S699" s="512"/>
      <c r="T699" s="512"/>
      <c r="U699" s="512"/>
      <c r="V699" s="512"/>
      <c r="W699" s="512"/>
      <c r="X699" s="512"/>
      <c r="Y699" s="512"/>
      <c r="Z699" s="512"/>
    </row>
    <row r="700">
      <c r="A700" s="512"/>
      <c r="B700" s="512"/>
      <c r="C700" s="512"/>
      <c r="D700" s="512"/>
      <c r="E700" s="512"/>
      <c r="F700" s="512"/>
      <c r="G700" s="512"/>
      <c r="H700" s="512"/>
      <c r="I700" s="512"/>
      <c r="J700" s="512"/>
      <c r="K700" s="512"/>
      <c r="L700" s="512"/>
      <c r="M700" s="512"/>
      <c r="N700" s="512"/>
      <c r="O700" s="512"/>
      <c r="P700" s="512"/>
      <c r="Q700" s="512"/>
      <c r="R700" s="512"/>
      <c r="S700" s="512"/>
      <c r="T700" s="512"/>
      <c r="U700" s="512"/>
      <c r="V700" s="512"/>
      <c r="W700" s="512"/>
      <c r="X700" s="512"/>
      <c r="Y700" s="512"/>
      <c r="Z700" s="512"/>
    </row>
    <row r="701">
      <c r="A701" s="512"/>
      <c r="B701" s="512"/>
      <c r="C701" s="512"/>
      <c r="D701" s="512"/>
      <c r="E701" s="512"/>
      <c r="F701" s="512"/>
      <c r="G701" s="512"/>
      <c r="H701" s="512"/>
      <c r="I701" s="512"/>
      <c r="J701" s="512"/>
      <c r="K701" s="512"/>
      <c r="L701" s="512"/>
      <c r="M701" s="512"/>
      <c r="N701" s="512"/>
      <c r="O701" s="512"/>
      <c r="P701" s="512"/>
      <c r="Q701" s="512"/>
      <c r="R701" s="512"/>
      <c r="S701" s="512"/>
      <c r="T701" s="512"/>
      <c r="U701" s="512"/>
      <c r="V701" s="512"/>
      <c r="W701" s="512"/>
      <c r="X701" s="512"/>
      <c r="Y701" s="512"/>
      <c r="Z701" s="512"/>
    </row>
    <row r="702">
      <c r="A702" s="512"/>
      <c r="B702" s="512"/>
      <c r="C702" s="512"/>
      <c r="D702" s="512"/>
      <c r="E702" s="512"/>
      <c r="F702" s="512"/>
      <c r="G702" s="512"/>
      <c r="H702" s="512"/>
      <c r="I702" s="512"/>
      <c r="J702" s="512"/>
      <c r="K702" s="512"/>
      <c r="L702" s="512"/>
      <c r="M702" s="512"/>
      <c r="N702" s="512"/>
      <c r="O702" s="512"/>
      <c r="P702" s="512"/>
      <c r="Q702" s="512"/>
      <c r="R702" s="512"/>
      <c r="S702" s="512"/>
      <c r="T702" s="512"/>
      <c r="U702" s="512"/>
      <c r="V702" s="512"/>
      <c r="W702" s="512"/>
      <c r="X702" s="512"/>
      <c r="Y702" s="512"/>
      <c r="Z702" s="512"/>
    </row>
    <row r="703">
      <c r="A703" s="512"/>
      <c r="B703" s="512"/>
      <c r="C703" s="512"/>
      <c r="D703" s="512"/>
      <c r="E703" s="512"/>
      <c r="F703" s="512"/>
      <c r="G703" s="512"/>
      <c r="H703" s="512"/>
      <c r="I703" s="512"/>
      <c r="J703" s="512"/>
      <c r="K703" s="512"/>
      <c r="L703" s="512"/>
      <c r="M703" s="512"/>
      <c r="N703" s="512"/>
      <c r="O703" s="512"/>
      <c r="P703" s="512"/>
      <c r="Q703" s="512"/>
      <c r="R703" s="512"/>
      <c r="S703" s="512"/>
      <c r="T703" s="512"/>
      <c r="U703" s="512"/>
      <c r="V703" s="512"/>
      <c r="W703" s="512"/>
      <c r="X703" s="512"/>
      <c r="Y703" s="512"/>
      <c r="Z703" s="512"/>
    </row>
    <row r="704">
      <c r="A704" s="512"/>
      <c r="B704" s="512"/>
      <c r="C704" s="512"/>
      <c r="D704" s="512"/>
      <c r="E704" s="512"/>
      <c r="F704" s="512"/>
      <c r="G704" s="512"/>
      <c r="H704" s="512"/>
      <c r="I704" s="512"/>
      <c r="J704" s="512"/>
      <c r="K704" s="512"/>
      <c r="L704" s="512"/>
      <c r="M704" s="512"/>
      <c r="N704" s="512"/>
      <c r="O704" s="512"/>
      <c r="P704" s="512"/>
      <c r="Q704" s="512"/>
      <c r="R704" s="512"/>
      <c r="S704" s="512"/>
      <c r="T704" s="512"/>
      <c r="U704" s="512"/>
      <c r="V704" s="512"/>
      <c r="W704" s="512"/>
      <c r="X704" s="512"/>
      <c r="Y704" s="512"/>
      <c r="Z704" s="512"/>
    </row>
    <row r="705">
      <c r="A705" s="512"/>
      <c r="B705" s="512"/>
      <c r="C705" s="512"/>
      <c r="D705" s="512"/>
      <c r="E705" s="512"/>
      <c r="F705" s="512"/>
      <c r="G705" s="512"/>
      <c r="H705" s="512"/>
      <c r="I705" s="512"/>
      <c r="J705" s="512"/>
      <c r="K705" s="512"/>
      <c r="L705" s="512"/>
      <c r="M705" s="512"/>
      <c r="N705" s="512"/>
      <c r="O705" s="512"/>
      <c r="P705" s="512"/>
      <c r="Q705" s="512"/>
      <c r="R705" s="512"/>
      <c r="S705" s="512"/>
      <c r="T705" s="512"/>
      <c r="U705" s="512"/>
      <c r="V705" s="512"/>
      <c r="W705" s="512"/>
      <c r="X705" s="512"/>
      <c r="Y705" s="512"/>
      <c r="Z705" s="512"/>
    </row>
    <row r="706">
      <c r="A706" s="512"/>
      <c r="B706" s="512"/>
      <c r="C706" s="512"/>
      <c r="D706" s="512"/>
      <c r="E706" s="512"/>
      <c r="F706" s="512"/>
      <c r="G706" s="512"/>
      <c r="H706" s="512"/>
      <c r="I706" s="512"/>
      <c r="J706" s="512"/>
      <c r="K706" s="512"/>
      <c r="L706" s="512"/>
      <c r="M706" s="512"/>
      <c r="N706" s="512"/>
      <c r="O706" s="512"/>
      <c r="P706" s="512"/>
      <c r="Q706" s="512"/>
      <c r="R706" s="512"/>
      <c r="S706" s="512"/>
      <c r="T706" s="512"/>
      <c r="U706" s="512"/>
      <c r="V706" s="512"/>
      <c r="W706" s="512"/>
      <c r="X706" s="512"/>
      <c r="Y706" s="512"/>
      <c r="Z706" s="512"/>
    </row>
    <row r="707">
      <c r="A707" s="512"/>
      <c r="B707" s="512"/>
      <c r="C707" s="512"/>
      <c r="D707" s="512"/>
      <c r="E707" s="512"/>
      <c r="F707" s="512"/>
      <c r="G707" s="512"/>
      <c r="H707" s="512"/>
      <c r="I707" s="512"/>
      <c r="J707" s="512"/>
      <c r="K707" s="512"/>
      <c r="L707" s="512"/>
      <c r="M707" s="512"/>
      <c r="N707" s="512"/>
      <c r="O707" s="512"/>
      <c r="P707" s="512"/>
      <c r="Q707" s="512"/>
      <c r="R707" s="512"/>
      <c r="S707" s="512"/>
      <c r="T707" s="512"/>
      <c r="U707" s="512"/>
      <c r="V707" s="512"/>
      <c r="W707" s="512"/>
      <c r="X707" s="512"/>
      <c r="Y707" s="512"/>
      <c r="Z707" s="512"/>
    </row>
    <row r="708">
      <c r="A708" s="512"/>
      <c r="B708" s="512"/>
      <c r="C708" s="512"/>
      <c r="D708" s="512"/>
      <c r="E708" s="512"/>
      <c r="F708" s="512"/>
      <c r="G708" s="512"/>
      <c r="H708" s="512"/>
      <c r="I708" s="512"/>
      <c r="J708" s="512"/>
      <c r="K708" s="512"/>
      <c r="L708" s="512"/>
      <c r="M708" s="512"/>
      <c r="N708" s="512"/>
      <c r="O708" s="512"/>
      <c r="P708" s="512"/>
      <c r="Q708" s="512"/>
      <c r="R708" s="512"/>
      <c r="S708" s="512"/>
      <c r="T708" s="512"/>
      <c r="U708" s="512"/>
      <c r="V708" s="512"/>
      <c r="W708" s="512"/>
      <c r="X708" s="512"/>
      <c r="Y708" s="512"/>
      <c r="Z708" s="512"/>
    </row>
    <row r="709">
      <c r="A709" s="512"/>
      <c r="B709" s="512"/>
      <c r="C709" s="512"/>
      <c r="D709" s="512"/>
      <c r="E709" s="512"/>
      <c r="F709" s="512"/>
      <c r="G709" s="512"/>
      <c r="H709" s="512"/>
      <c r="I709" s="512"/>
      <c r="J709" s="512"/>
      <c r="K709" s="512"/>
      <c r="L709" s="512"/>
      <c r="M709" s="512"/>
      <c r="N709" s="512"/>
      <c r="O709" s="512"/>
      <c r="P709" s="512"/>
      <c r="Q709" s="512"/>
      <c r="R709" s="512"/>
      <c r="S709" s="512"/>
      <c r="T709" s="512"/>
      <c r="U709" s="512"/>
      <c r="V709" s="512"/>
      <c r="W709" s="512"/>
      <c r="X709" s="512"/>
      <c r="Y709" s="512"/>
      <c r="Z709" s="512"/>
    </row>
    <row r="710">
      <c r="A710" s="512"/>
      <c r="B710" s="512"/>
      <c r="C710" s="512"/>
      <c r="D710" s="512"/>
      <c r="E710" s="512"/>
      <c r="F710" s="512"/>
      <c r="G710" s="512"/>
      <c r="H710" s="512"/>
      <c r="I710" s="512"/>
      <c r="J710" s="512"/>
      <c r="K710" s="512"/>
      <c r="L710" s="512"/>
      <c r="M710" s="512"/>
      <c r="N710" s="512"/>
      <c r="O710" s="512"/>
      <c r="P710" s="512"/>
      <c r="Q710" s="512"/>
      <c r="R710" s="512"/>
      <c r="S710" s="512"/>
      <c r="T710" s="512"/>
      <c r="U710" s="512"/>
      <c r="V710" s="512"/>
      <c r="W710" s="512"/>
      <c r="X710" s="512"/>
      <c r="Y710" s="512"/>
      <c r="Z710" s="512"/>
    </row>
    <row r="711">
      <c r="A711" s="512"/>
      <c r="B711" s="512"/>
      <c r="C711" s="512"/>
      <c r="D711" s="512"/>
      <c r="E711" s="512"/>
      <c r="F711" s="512"/>
      <c r="G711" s="512"/>
      <c r="H711" s="512"/>
      <c r="I711" s="512"/>
      <c r="J711" s="512"/>
      <c r="K711" s="512"/>
      <c r="L711" s="512"/>
      <c r="M711" s="512"/>
      <c r="N711" s="512"/>
      <c r="O711" s="512"/>
      <c r="P711" s="512"/>
      <c r="Q711" s="512"/>
      <c r="R711" s="512"/>
      <c r="S711" s="512"/>
      <c r="T711" s="512"/>
      <c r="U711" s="512"/>
      <c r="V711" s="512"/>
      <c r="W711" s="512"/>
      <c r="X711" s="512"/>
      <c r="Y711" s="512"/>
      <c r="Z711" s="512"/>
    </row>
    <row r="712">
      <c r="A712" s="512"/>
      <c r="B712" s="512"/>
      <c r="C712" s="512"/>
      <c r="D712" s="512"/>
      <c r="E712" s="512"/>
      <c r="F712" s="512"/>
      <c r="G712" s="512"/>
      <c r="H712" s="512"/>
      <c r="I712" s="512"/>
      <c r="J712" s="512"/>
      <c r="K712" s="512"/>
      <c r="L712" s="512"/>
      <c r="M712" s="512"/>
      <c r="N712" s="512"/>
      <c r="O712" s="512"/>
      <c r="P712" s="512"/>
      <c r="Q712" s="512"/>
      <c r="R712" s="512"/>
      <c r="S712" s="512"/>
      <c r="T712" s="512"/>
      <c r="U712" s="512"/>
      <c r="V712" s="512"/>
      <c r="W712" s="512"/>
      <c r="X712" s="512"/>
      <c r="Y712" s="512"/>
      <c r="Z712" s="512"/>
    </row>
    <row r="713">
      <c r="A713" s="512"/>
      <c r="B713" s="512"/>
      <c r="C713" s="512"/>
      <c r="D713" s="512"/>
      <c r="E713" s="512"/>
      <c r="F713" s="512"/>
      <c r="G713" s="512"/>
      <c r="H713" s="512"/>
      <c r="I713" s="512"/>
      <c r="J713" s="512"/>
      <c r="K713" s="512"/>
      <c r="L713" s="512"/>
      <c r="M713" s="512"/>
      <c r="N713" s="512"/>
      <c r="O713" s="512"/>
      <c r="P713" s="512"/>
      <c r="Q713" s="512"/>
      <c r="R713" s="512"/>
      <c r="S713" s="512"/>
      <c r="T713" s="512"/>
      <c r="U713" s="512"/>
      <c r="V713" s="512"/>
      <c r="W713" s="512"/>
      <c r="X713" s="512"/>
      <c r="Y713" s="512"/>
      <c r="Z713" s="512"/>
    </row>
    <row r="714">
      <c r="A714" s="512"/>
      <c r="B714" s="512"/>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row>
    <row r="715">
      <c r="A715" s="512"/>
      <c r="B715" s="512"/>
      <c r="C715" s="512"/>
      <c r="D715" s="512"/>
      <c r="E715" s="512"/>
      <c r="F715" s="512"/>
      <c r="G715" s="512"/>
      <c r="H715" s="512"/>
      <c r="I715" s="512"/>
      <c r="J715" s="512"/>
      <c r="K715" s="512"/>
      <c r="L715" s="512"/>
      <c r="M715" s="512"/>
      <c r="N715" s="512"/>
      <c r="O715" s="512"/>
      <c r="P715" s="512"/>
      <c r="Q715" s="512"/>
      <c r="R715" s="512"/>
      <c r="S715" s="512"/>
      <c r="T715" s="512"/>
      <c r="U715" s="512"/>
      <c r="V715" s="512"/>
      <c r="W715" s="512"/>
      <c r="X715" s="512"/>
      <c r="Y715" s="512"/>
      <c r="Z715" s="512"/>
    </row>
    <row r="716">
      <c r="A716" s="512"/>
      <c r="B716" s="512"/>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row>
    <row r="717">
      <c r="A717" s="512"/>
      <c r="B717" s="512"/>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row>
    <row r="718">
      <c r="A718" s="512"/>
      <c r="B718" s="512"/>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row>
    <row r="719">
      <c r="A719" s="512"/>
      <c r="B719" s="512"/>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row>
    <row r="720">
      <c r="A720" s="512"/>
      <c r="B720" s="512"/>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row>
    <row r="721">
      <c r="A721" s="512"/>
      <c r="B721" s="512"/>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row>
    <row r="722">
      <c r="A722" s="512"/>
      <c r="B722" s="512"/>
      <c r="C722" s="512"/>
      <c r="D722" s="512"/>
      <c r="E722" s="512"/>
      <c r="F722" s="512"/>
      <c r="G722" s="512"/>
      <c r="H722" s="512"/>
      <c r="I722" s="512"/>
      <c r="J722" s="512"/>
      <c r="K722" s="512"/>
      <c r="L722" s="512"/>
      <c r="M722" s="512"/>
      <c r="N722" s="512"/>
      <c r="O722" s="512"/>
      <c r="P722" s="512"/>
      <c r="Q722" s="512"/>
      <c r="R722" s="512"/>
      <c r="S722" s="512"/>
      <c r="T722" s="512"/>
      <c r="U722" s="512"/>
      <c r="V722" s="512"/>
      <c r="W722" s="512"/>
      <c r="X722" s="512"/>
      <c r="Y722" s="512"/>
      <c r="Z722" s="512"/>
    </row>
    <row r="723">
      <c r="A723" s="512"/>
      <c r="B723" s="512"/>
      <c r="C723" s="512"/>
      <c r="D723" s="512"/>
      <c r="E723" s="512"/>
      <c r="F723" s="512"/>
      <c r="G723" s="512"/>
      <c r="H723" s="512"/>
      <c r="I723" s="512"/>
      <c r="J723" s="512"/>
      <c r="K723" s="512"/>
      <c r="L723" s="512"/>
      <c r="M723" s="512"/>
      <c r="N723" s="512"/>
      <c r="O723" s="512"/>
      <c r="P723" s="512"/>
      <c r="Q723" s="512"/>
      <c r="R723" s="512"/>
      <c r="S723" s="512"/>
      <c r="T723" s="512"/>
      <c r="U723" s="512"/>
      <c r="V723" s="512"/>
      <c r="W723" s="512"/>
      <c r="X723" s="512"/>
      <c r="Y723" s="512"/>
      <c r="Z723" s="512"/>
    </row>
    <row r="724">
      <c r="A724" s="512"/>
      <c r="B724" s="512"/>
      <c r="C724" s="512"/>
      <c r="D724" s="512"/>
      <c r="E724" s="512"/>
      <c r="F724" s="512"/>
      <c r="G724" s="512"/>
      <c r="H724" s="512"/>
      <c r="I724" s="512"/>
      <c r="J724" s="512"/>
      <c r="K724" s="512"/>
      <c r="L724" s="512"/>
      <c r="M724" s="512"/>
      <c r="N724" s="512"/>
      <c r="O724" s="512"/>
      <c r="P724" s="512"/>
      <c r="Q724" s="512"/>
      <c r="R724" s="512"/>
      <c r="S724" s="512"/>
      <c r="T724" s="512"/>
      <c r="U724" s="512"/>
      <c r="V724" s="512"/>
      <c r="W724" s="512"/>
      <c r="X724" s="512"/>
      <c r="Y724" s="512"/>
      <c r="Z724" s="512"/>
    </row>
    <row r="725">
      <c r="A725" s="512"/>
      <c r="B725" s="512"/>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row>
    <row r="726">
      <c r="A726" s="512"/>
      <c r="B726" s="512"/>
      <c r="C726" s="512"/>
      <c r="D726" s="512"/>
      <c r="E726" s="512"/>
      <c r="F726" s="512"/>
      <c r="G726" s="512"/>
      <c r="H726" s="512"/>
      <c r="I726" s="512"/>
      <c r="J726" s="512"/>
      <c r="K726" s="512"/>
      <c r="L726" s="512"/>
      <c r="M726" s="512"/>
      <c r="N726" s="512"/>
      <c r="O726" s="512"/>
      <c r="P726" s="512"/>
      <c r="Q726" s="512"/>
      <c r="R726" s="512"/>
      <c r="S726" s="512"/>
      <c r="T726" s="512"/>
      <c r="U726" s="512"/>
      <c r="V726" s="512"/>
      <c r="W726" s="512"/>
      <c r="X726" s="512"/>
      <c r="Y726" s="512"/>
      <c r="Z726" s="512"/>
    </row>
    <row r="727">
      <c r="A727" s="512"/>
      <c r="B727" s="512"/>
      <c r="C727" s="512"/>
      <c r="D727" s="512"/>
      <c r="E727" s="512"/>
      <c r="F727" s="512"/>
      <c r="G727" s="512"/>
      <c r="H727" s="512"/>
      <c r="I727" s="512"/>
      <c r="J727" s="512"/>
      <c r="K727" s="512"/>
      <c r="L727" s="512"/>
      <c r="M727" s="512"/>
      <c r="N727" s="512"/>
      <c r="O727" s="512"/>
      <c r="P727" s="512"/>
      <c r="Q727" s="512"/>
      <c r="R727" s="512"/>
      <c r="S727" s="512"/>
      <c r="T727" s="512"/>
      <c r="U727" s="512"/>
      <c r="V727" s="512"/>
      <c r="W727" s="512"/>
      <c r="X727" s="512"/>
      <c r="Y727" s="512"/>
      <c r="Z727" s="512"/>
    </row>
    <row r="728">
      <c r="A728" s="512"/>
      <c r="B728" s="512"/>
      <c r="C728" s="512"/>
      <c r="D728" s="512"/>
      <c r="E728" s="512"/>
      <c r="F728" s="512"/>
      <c r="G728" s="512"/>
      <c r="H728" s="512"/>
      <c r="I728" s="512"/>
      <c r="J728" s="512"/>
      <c r="K728" s="512"/>
      <c r="L728" s="512"/>
      <c r="M728" s="512"/>
      <c r="N728" s="512"/>
      <c r="O728" s="512"/>
      <c r="P728" s="512"/>
      <c r="Q728" s="512"/>
      <c r="R728" s="512"/>
      <c r="S728" s="512"/>
      <c r="T728" s="512"/>
      <c r="U728" s="512"/>
      <c r="V728" s="512"/>
      <c r="W728" s="512"/>
      <c r="X728" s="512"/>
      <c r="Y728" s="512"/>
      <c r="Z728" s="512"/>
    </row>
    <row r="729">
      <c r="A729" s="512"/>
      <c r="B729" s="512"/>
      <c r="C729" s="512"/>
      <c r="D729" s="512"/>
      <c r="E729" s="512"/>
      <c r="F729" s="512"/>
      <c r="G729" s="512"/>
      <c r="H729" s="512"/>
      <c r="I729" s="512"/>
      <c r="J729" s="512"/>
      <c r="K729" s="512"/>
      <c r="L729" s="512"/>
      <c r="M729" s="512"/>
      <c r="N729" s="512"/>
      <c r="O729" s="512"/>
      <c r="P729" s="512"/>
      <c r="Q729" s="512"/>
      <c r="R729" s="512"/>
      <c r="S729" s="512"/>
      <c r="T729" s="512"/>
      <c r="U729" s="512"/>
      <c r="V729" s="512"/>
      <c r="W729" s="512"/>
      <c r="X729" s="512"/>
      <c r="Y729" s="512"/>
      <c r="Z729" s="512"/>
    </row>
    <row r="730">
      <c r="A730" s="512"/>
      <c r="B730" s="512"/>
      <c r="C730" s="512"/>
      <c r="D730" s="512"/>
      <c r="E730" s="512"/>
      <c r="F730" s="512"/>
      <c r="G730" s="512"/>
      <c r="H730" s="512"/>
      <c r="I730" s="512"/>
      <c r="J730" s="512"/>
      <c r="K730" s="512"/>
      <c r="L730" s="512"/>
      <c r="M730" s="512"/>
      <c r="N730" s="512"/>
      <c r="O730" s="512"/>
      <c r="P730" s="512"/>
      <c r="Q730" s="512"/>
      <c r="R730" s="512"/>
      <c r="S730" s="512"/>
      <c r="T730" s="512"/>
      <c r="U730" s="512"/>
      <c r="V730" s="512"/>
      <c r="W730" s="512"/>
      <c r="X730" s="512"/>
      <c r="Y730" s="512"/>
      <c r="Z730" s="512"/>
    </row>
    <row r="731">
      <c r="A731" s="512"/>
      <c r="B731" s="512"/>
      <c r="C731" s="512"/>
      <c r="D731" s="512"/>
      <c r="E731" s="512"/>
      <c r="F731" s="512"/>
      <c r="G731" s="512"/>
      <c r="H731" s="512"/>
      <c r="I731" s="512"/>
      <c r="J731" s="512"/>
      <c r="K731" s="512"/>
      <c r="L731" s="512"/>
      <c r="M731" s="512"/>
      <c r="N731" s="512"/>
      <c r="O731" s="512"/>
      <c r="P731" s="512"/>
      <c r="Q731" s="512"/>
      <c r="R731" s="512"/>
      <c r="S731" s="512"/>
      <c r="T731" s="512"/>
      <c r="U731" s="512"/>
      <c r="V731" s="512"/>
      <c r="W731" s="512"/>
      <c r="X731" s="512"/>
      <c r="Y731" s="512"/>
      <c r="Z731" s="512"/>
    </row>
    <row r="732">
      <c r="A732" s="512"/>
      <c r="B732" s="512"/>
      <c r="C732" s="512"/>
      <c r="D732" s="512"/>
      <c r="E732" s="512"/>
      <c r="F732" s="512"/>
      <c r="G732" s="512"/>
      <c r="H732" s="512"/>
      <c r="I732" s="512"/>
      <c r="J732" s="512"/>
      <c r="K732" s="512"/>
      <c r="L732" s="512"/>
      <c r="M732" s="512"/>
      <c r="N732" s="512"/>
      <c r="O732" s="512"/>
      <c r="P732" s="512"/>
      <c r="Q732" s="512"/>
      <c r="R732" s="512"/>
      <c r="S732" s="512"/>
      <c r="T732" s="512"/>
      <c r="U732" s="512"/>
      <c r="V732" s="512"/>
      <c r="W732" s="512"/>
      <c r="X732" s="512"/>
      <c r="Y732" s="512"/>
      <c r="Z732" s="512"/>
    </row>
    <row r="733">
      <c r="A733" s="512"/>
      <c r="B733" s="512"/>
      <c r="C733" s="512"/>
      <c r="D733" s="512"/>
      <c r="E733" s="512"/>
      <c r="F733" s="512"/>
      <c r="G733" s="512"/>
      <c r="H733" s="512"/>
      <c r="I733" s="512"/>
      <c r="J733" s="512"/>
      <c r="K733" s="512"/>
      <c r="L733" s="512"/>
      <c r="M733" s="512"/>
      <c r="N733" s="512"/>
      <c r="O733" s="512"/>
      <c r="P733" s="512"/>
      <c r="Q733" s="512"/>
      <c r="R733" s="512"/>
      <c r="S733" s="512"/>
      <c r="T733" s="512"/>
      <c r="U733" s="512"/>
      <c r="V733" s="512"/>
      <c r="W733" s="512"/>
      <c r="X733" s="512"/>
      <c r="Y733" s="512"/>
      <c r="Z733" s="512"/>
    </row>
    <row r="734">
      <c r="A734" s="512"/>
      <c r="B734" s="512"/>
      <c r="C734" s="512"/>
      <c r="D734" s="512"/>
      <c r="E734" s="512"/>
      <c r="F734" s="512"/>
      <c r="G734" s="512"/>
      <c r="H734" s="512"/>
      <c r="I734" s="512"/>
      <c r="J734" s="512"/>
      <c r="K734" s="512"/>
      <c r="L734" s="512"/>
      <c r="M734" s="512"/>
      <c r="N734" s="512"/>
      <c r="O734" s="512"/>
      <c r="P734" s="512"/>
      <c r="Q734" s="512"/>
      <c r="R734" s="512"/>
      <c r="S734" s="512"/>
      <c r="T734" s="512"/>
      <c r="U734" s="512"/>
      <c r="V734" s="512"/>
      <c r="W734" s="512"/>
      <c r="X734" s="512"/>
      <c r="Y734" s="512"/>
      <c r="Z734" s="512"/>
    </row>
    <row r="735">
      <c r="A735" s="512"/>
      <c r="B735" s="512"/>
      <c r="C735" s="512"/>
      <c r="D735" s="512"/>
      <c r="E735" s="512"/>
      <c r="F735" s="512"/>
      <c r="G735" s="512"/>
      <c r="H735" s="512"/>
      <c r="I735" s="512"/>
      <c r="J735" s="512"/>
      <c r="K735" s="512"/>
      <c r="L735" s="512"/>
      <c r="M735" s="512"/>
      <c r="N735" s="512"/>
      <c r="O735" s="512"/>
      <c r="P735" s="512"/>
      <c r="Q735" s="512"/>
      <c r="R735" s="512"/>
      <c r="S735" s="512"/>
      <c r="T735" s="512"/>
      <c r="U735" s="512"/>
      <c r="V735" s="512"/>
      <c r="W735" s="512"/>
      <c r="X735" s="512"/>
      <c r="Y735" s="512"/>
      <c r="Z735" s="512"/>
    </row>
    <row r="736">
      <c r="A736" s="512"/>
      <c r="B736" s="512"/>
      <c r="C736" s="512"/>
      <c r="D736" s="512"/>
      <c r="E736" s="512"/>
      <c r="F736" s="512"/>
      <c r="G736" s="512"/>
      <c r="H736" s="512"/>
      <c r="I736" s="512"/>
      <c r="J736" s="512"/>
      <c r="K736" s="512"/>
      <c r="L736" s="512"/>
      <c r="M736" s="512"/>
      <c r="N736" s="512"/>
      <c r="O736" s="512"/>
      <c r="P736" s="512"/>
      <c r="Q736" s="512"/>
      <c r="R736" s="512"/>
      <c r="S736" s="512"/>
      <c r="T736" s="512"/>
      <c r="U736" s="512"/>
      <c r="V736" s="512"/>
      <c r="W736" s="512"/>
      <c r="X736" s="512"/>
      <c r="Y736" s="512"/>
      <c r="Z736" s="512"/>
    </row>
    <row r="737">
      <c r="A737" s="512"/>
      <c r="B737" s="512"/>
      <c r="C737" s="512"/>
      <c r="D737" s="512"/>
      <c r="E737" s="512"/>
      <c r="F737" s="512"/>
      <c r="G737" s="512"/>
      <c r="H737" s="512"/>
      <c r="I737" s="512"/>
      <c r="J737" s="512"/>
      <c r="K737" s="512"/>
      <c r="L737" s="512"/>
      <c r="M737" s="512"/>
      <c r="N737" s="512"/>
      <c r="O737" s="512"/>
      <c r="P737" s="512"/>
      <c r="Q737" s="512"/>
      <c r="R737" s="512"/>
      <c r="S737" s="512"/>
      <c r="T737" s="512"/>
      <c r="U737" s="512"/>
      <c r="V737" s="512"/>
      <c r="W737" s="512"/>
      <c r="X737" s="512"/>
      <c r="Y737" s="512"/>
      <c r="Z737" s="512"/>
    </row>
    <row r="738">
      <c r="A738" s="512"/>
      <c r="B738" s="512"/>
      <c r="C738" s="512"/>
      <c r="D738" s="512"/>
      <c r="E738" s="512"/>
      <c r="F738" s="512"/>
      <c r="G738" s="512"/>
      <c r="H738" s="512"/>
      <c r="I738" s="512"/>
      <c r="J738" s="512"/>
      <c r="K738" s="512"/>
      <c r="L738" s="512"/>
      <c r="M738" s="512"/>
      <c r="N738" s="512"/>
      <c r="O738" s="512"/>
      <c r="P738" s="512"/>
      <c r="Q738" s="512"/>
      <c r="R738" s="512"/>
      <c r="S738" s="512"/>
      <c r="T738" s="512"/>
      <c r="U738" s="512"/>
      <c r="V738" s="512"/>
      <c r="W738" s="512"/>
      <c r="X738" s="512"/>
      <c r="Y738" s="512"/>
      <c r="Z738" s="512"/>
    </row>
    <row r="739">
      <c r="A739" s="512"/>
      <c r="B739" s="512"/>
      <c r="C739" s="512"/>
      <c r="D739" s="512"/>
      <c r="E739" s="512"/>
      <c r="F739" s="512"/>
      <c r="G739" s="512"/>
      <c r="H739" s="512"/>
      <c r="I739" s="512"/>
      <c r="J739" s="512"/>
      <c r="K739" s="512"/>
      <c r="L739" s="512"/>
      <c r="M739" s="512"/>
      <c r="N739" s="512"/>
      <c r="O739" s="512"/>
      <c r="P739" s="512"/>
      <c r="Q739" s="512"/>
      <c r="R739" s="512"/>
      <c r="S739" s="512"/>
      <c r="T739" s="512"/>
      <c r="U739" s="512"/>
      <c r="V739" s="512"/>
      <c r="W739" s="512"/>
      <c r="X739" s="512"/>
      <c r="Y739" s="512"/>
      <c r="Z739" s="512"/>
    </row>
    <row r="740">
      <c r="A740" s="512"/>
      <c r="B740" s="512"/>
      <c r="C740" s="512"/>
      <c r="D740" s="512"/>
      <c r="E740" s="512"/>
      <c r="F740" s="512"/>
      <c r="G740" s="512"/>
      <c r="H740" s="512"/>
      <c r="I740" s="512"/>
      <c r="J740" s="512"/>
      <c r="K740" s="512"/>
      <c r="L740" s="512"/>
      <c r="M740" s="512"/>
      <c r="N740" s="512"/>
      <c r="O740" s="512"/>
      <c r="P740" s="512"/>
      <c r="Q740" s="512"/>
      <c r="R740" s="512"/>
      <c r="S740" s="512"/>
      <c r="T740" s="512"/>
      <c r="U740" s="512"/>
      <c r="V740" s="512"/>
      <c r="W740" s="512"/>
      <c r="X740" s="512"/>
      <c r="Y740" s="512"/>
      <c r="Z740" s="512"/>
    </row>
    <row r="741">
      <c r="A741" s="512"/>
      <c r="B741" s="512"/>
      <c r="C741" s="512"/>
      <c r="D741" s="512"/>
      <c r="E741" s="512"/>
      <c r="F741" s="512"/>
      <c r="G741" s="512"/>
      <c r="H741" s="512"/>
      <c r="I741" s="512"/>
      <c r="J741" s="512"/>
      <c r="K741" s="512"/>
      <c r="L741" s="512"/>
      <c r="M741" s="512"/>
      <c r="N741" s="512"/>
      <c r="O741" s="512"/>
      <c r="P741" s="512"/>
      <c r="Q741" s="512"/>
      <c r="R741" s="512"/>
      <c r="S741" s="512"/>
      <c r="T741" s="512"/>
      <c r="U741" s="512"/>
      <c r="V741" s="512"/>
      <c r="W741" s="512"/>
      <c r="X741" s="512"/>
      <c r="Y741" s="512"/>
      <c r="Z741" s="512"/>
    </row>
    <row r="742">
      <c r="A742" s="512"/>
      <c r="B742" s="512"/>
      <c r="C742" s="512"/>
      <c r="D742" s="512"/>
      <c r="E742" s="512"/>
      <c r="F742" s="512"/>
      <c r="G742" s="512"/>
      <c r="H742" s="512"/>
      <c r="I742" s="512"/>
      <c r="J742" s="512"/>
      <c r="K742" s="512"/>
      <c r="L742" s="512"/>
      <c r="M742" s="512"/>
      <c r="N742" s="512"/>
      <c r="O742" s="512"/>
      <c r="P742" s="512"/>
      <c r="Q742" s="512"/>
      <c r="R742" s="512"/>
      <c r="S742" s="512"/>
      <c r="T742" s="512"/>
      <c r="U742" s="512"/>
      <c r="V742" s="512"/>
      <c r="W742" s="512"/>
      <c r="X742" s="512"/>
      <c r="Y742" s="512"/>
      <c r="Z742" s="512"/>
    </row>
    <row r="743">
      <c r="A743" s="512"/>
      <c r="B743" s="512"/>
      <c r="C743" s="512"/>
      <c r="D743" s="512"/>
      <c r="E743" s="512"/>
      <c r="F743" s="512"/>
      <c r="G743" s="512"/>
      <c r="H743" s="512"/>
      <c r="I743" s="512"/>
      <c r="J743" s="512"/>
      <c r="K743" s="512"/>
      <c r="L743" s="512"/>
      <c r="M743" s="512"/>
      <c r="N743" s="512"/>
      <c r="O743" s="512"/>
      <c r="P743" s="512"/>
      <c r="Q743" s="512"/>
      <c r="R743" s="512"/>
      <c r="S743" s="512"/>
      <c r="T743" s="512"/>
      <c r="U743" s="512"/>
      <c r="V743" s="512"/>
      <c r="W743" s="512"/>
      <c r="X743" s="512"/>
      <c r="Y743" s="512"/>
      <c r="Z743" s="512"/>
    </row>
    <row r="744">
      <c r="A744" s="512"/>
      <c r="B744" s="512"/>
      <c r="C744" s="512"/>
      <c r="D744" s="512"/>
      <c r="E744" s="512"/>
      <c r="F744" s="512"/>
      <c r="G744" s="512"/>
      <c r="H744" s="512"/>
      <c r="I744" s="512"/>
      <c r="J744" s="512"/>
      <c r="K744" s="512"/>
      <c r="L744" s="512"/>
      <c r="M744" s="512"/>
      <c r="N744" s="512"/>
      <c r="O744" s="512"/>
      <c r="P744" s="512"/>
      <c r="Q744" s="512"/>
      <c r="R744" s="512"/>
      <c r="S744" s="512"/>
      <c r="T744" s="512"/>
      <c r="U744" s="512"/>
      <c r="V744" s="512"/>
      <c r="W744" s="512"/>
      <c r="X744" s="512"/>
      <c r="Y744" s="512"/>
      <c r="Z744" s="512"/>
    </row>
    <row r="745">
      <c r="A745" s="512"/>
      <c r="B745" s="512"/>
      <c r="C745" s="512"/>
      <c r="D745" s="512"/>
      <c r="E745" s="512"/>
      <c r="F745" s="512"/>
      <c r="G745" s="512"/>
      <c r="H745" s="512"/>
      <c r="I745" s="512"/>
      <c r="J745" s="512"/>
      <c r="K745" s="512"/>
      <c r="L745" s="512"/>
      <c r="M745" s="512"/>
      <c r="N745" s="512"/>
      <c r="O745" s="512"/>
      <c r="P745" s="512"/>
      <c r="Q745" s="512"/>
      <c r="R745" s="512"/>
      <c r="S745" s="512"/>
      <c r="T745" s="512"/>
      <c r="U745" s="512"/>
      <c r="V745" s="512"/>
      <c r="W745" s="512"/>
      <c r="X745" s="512"/>
      <c r="Y745" s="512"/>
      <c r="Z745" s="512"/>
    </row>
    <row r="746">
      <c r="A746" s="512"/>
      <c r="B746" s="512"/>
      <c r="C746" s="512"/>
      <c r="D746" s="512"/>
      <c r="E746" s="512"/>
      <c r="F746" s="512"/>
      <c r="G746" s="512"/>
      <c r="H746" s="512"/>
      <c r="I746" s="512"/>
      <c r="J746" s="512"/>
      <c r="K746" s="512"/>
      <c r="L746" s="512"/>
      <c r="M746" s="512"/>
      <c r="N746" s="512"/>
      <c r="O746" s="512"/>
      <c r="P746" s="512"/>
      <c r="Q746" s="512"/>
      <c r="R746" s="512"/>
      <c r="S746" s="512"/>
      <c r="T746" s="512"/>
      <c r="U746" s="512"/>
      <c r="V746" s="512"/>
      <c r="W746" s="512"/>
      <c r="X746" s="512"/>
      <c r="Y746" s="512"/>
      <c r="Z746" s="512"/>
    </row>
    <row r="747">
      <c r="A747" s="512"/>
      <c r="B747" s="512"/>
      <c r="C747" s="512"/>
      <c r="D747" s="512"/>
      <c r="E747" s="512"/>
      <c r="F747" s="512"/>
      <c r="G747" s="512"/>
      <c r="H747" s="512"/>
      <c r="I747" s="512"/>
      <c r="J747" s="512"/>
      <c r="K747" s="512"/>
      <c r="L747" s="512"/>
      <c r="M747" s="512"/>
      <c r="N747" s="512"/>
      <c r="O747" s="512"/>
      <c r="P747" s="512"/>
      <c r="Q747" s="512"/>
      <c r="R747" s="512"/>
      <c r="S747" s="512"/>
      <c r="T747" s="512"/>
      <c r="U747" s="512"/>
      <c r="V747" s="512"/>
      <c r="W747" s="512"/>
      <c r="X747" s="512"/>
      <c r="Y747" s="512"/>
      <c r="Z747" s="512"/>
    </row>
    <row r="748">
      <c r="A748" s="512"/>
      <c r="B748" s="512"/>
      <c r="C748" s="512"/>
      <c r="D748" s="512"/>
      <c r="E748" s="512"/>
      <c r="F748" s="512"/>
      <c r="G748" s="512"/>
      <c r="H748" s="512"/>
      <c r="I748" s="512"/>
      <c r="J748" s="512"/>
      <c r="K748" s="512"/>
      <c r="L748" s="512"/>
      <c r="M748" s="512"/>
      <c r="N748" s="512"/>
      <c r="O748" s="512"/>
      <c r="P748" s="512"/>
      <c r="Q748" s="512"/>
      <c r="R748" s="512"/>
      <c r="S748" s="512"/>
      <c r="T748" s="512"/>
      <c r="U748" s="512"/>
      <c r="V748" s="512"/>
      <c r="W748" s="512"/>
      <c r="X748" s="512"/>
      <c r="Y748" s="512"/>
      <c r="Z748" s="512"/>
    </row>
    <row r="749">
      <c r="A749" s="512"/>
      <c r="B749" s="512"/>
      <c r="C749" s="512"/>
      <c r="D749" s="512"/>
      <c r="E749" s="512"/>
      <c r="F749" s="512"/>
      <c r="G749" s="512"/>
      <c r="H749" s="512"/>
      <c r="I749" s="512"/>
      <c r="J749" s="512"/>
      <c r="K749" s="512"/>
      <c r="L749" s="512"/>
      <c r="M749" s="512"/>
      <c r="N749" s="512"/>
      <c r="O749" s="512"/>
      <c r="P749" s="512"/>
      <c r="Q749" s="512"/>
      <c r="R749" s="512"/>
      <c r="S749" s="512"/>
      <c r="T749" s="512"/>
      <c r="U749" s="512"/>
      <c r="V749" s="512"/>
      <c r="W749" s="512"/>
      <c r="X749" s="512"/>
      <c r="Y749" s="512"/>
      <c r="Z749" s="512"/>
    </row>
    <row r="750">
      <c r="A750" s="512"/>
      <c r="B750" s="512"/>
      <c r="C750" s="512"/>
      <c r="D750" s="512"/>
      <c r="E750" s="512"/>
      <c r="F750" s="512"/>
      <c r="G750" s="512"/>
      <c r="H750" s="512"/>
      <c r="I750" s="512"/>
      <c r="J750" s="512"/>
      <c r="K750" s="512"/>
      <c r="L750" s="512"/>
      <c r="M750" s="512"/>
      <c r="N750" s="512"/>
      <c r="O750" s="512"/>
      <c r="P750" s="512"/>
      <c r="Q750" s="512"/>
      <c r="R750" s="512"/>
      <c r="S750" s="512"/>
      <c r="T750" s="512"/>
      <c r="U750" s="512"/>
      <c r="V750" s="512"/>
      <c r="W750" s="512"/>
      <c r="X750" s="512"/>
      <c r="Y750" s="512"/>
      <c r="Z750" s="512"/>
    </row>
    <row r="751">
      <c r="A751" s="512"/>
      <c r="B751" s="512"/>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row>
    <row r="752">
      <c r="A752" s="512"/>
      <c r="B752" s="512"/>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row>
    <row r="753">
      <c r="A753" s="512"/>
      <c r="B753" s="512"/>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row>
    <row r="754">
      <c r="A754" s="512"/>
      <c r="B754" s="512"/>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row>
    <row r="755">
      <c r="A755" s="512"/>
      <c r="B755" s="512"/>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row>
    <row r="756">
      <c r="A756" s="512"/>
      <c r="B756" s="512"/>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row>
    <row r="757">
      <c r="A757" s="512"/>
      <c r="B757" s="512"/>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row>
    <row r="758">
      <c r="A758" s="512"/>
      <c r="B758" s="512"/>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row>
    <row r="759">
      <c r="A759" s="512"/>
      <c r="B759" s="512"/>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row>
    <row r="760">
      <c r="A760" s="512"/>
      <c r="B760" s="512"/>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row>
    <row r="761">
      <c r="A761" s="512"/>
      <c r="B761" s="512"/>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row>
    <row r="762">
      <c r="A762" s="512"/>
      <c r="B762" s="512"/>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row>
    <row r="763">
      <c r="A763" s="512"/>
      <c r="B763" s="512"/>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row>
    <row r="764">
      <c r="A764" s="512"/>
      <c r="B764" s="512"/>
      <c r="C764" s="512"/>
      <c r="D764" s="512"/>
      <c r="E764" s="512"/>
      <c r="F764" s="512"/>
      <c r="G764" s="512"/>
      <c r="H764" s="512"/>
      <c r="I764" s="512"/>
      <c r="J764" s="512"/>
      <c r="K764" s="512"/>
      <c r="L764" s="512"/>
      <c r="M764" s="512"/>
      <c r="N764" s="512"/>
      <c r="O764" s="512"/>
      <c r="P764" s="512"/>
      <c r="Q764" s="512"/>
      <c r="R764" s="512"/>
      <c r="S764" s="512"/>
      <c r="T764" s="512"/>
      <c r="U764" s="512"/>
      <c r="V764" s="512"/>
      <c r="W764" s="512"/>
      <c r="X764" s="512"/>
      <c r="Y764" s="512"/>
      <c r="Z764" s="512"/>
    </row>
    <row r="765">
      <c r="A765" s="512"/>
      <c r="B765" s="512"/>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row>
    <row r="766">
      <c r="A766" s="512"/>
      <c r="B766" s="512"/>
      <c r="C766" s="512"/>
      <c r="D766" s="512"/>
      <c r="E766" s="512"/>
      <c r="F766" s="512"/>
      <c r="G766" s="512"/>
      <c r="H766" s="512"/>
      <c r="I766" s="512"/>
      <c r="J766" s="512"/>
      <c r="K766" s="512"/>
      <c r="L766" s="512"/>
      <c r="M766" s="512"/>
      <c r="N766" s="512"/>
      <c r="O766" s="512"/>
      <c r="P766" s="512"/>
      <c r="Q766" s="512"/>
      <c r="R766" s="512"/>
      <c r="S766" s="512"/>
      <c r="T766" s="512"/>
      <c r="U766" s="512"/>
      <c r="V766" s="512"/>
      <c r="W766" s="512"/>
      <c r="X766" s="512"/>
      <c r="Y766" s="512"/>
      <c r="Z766" s="512"/>
    </row>
    <row r="767">
      <c r="A767" s="512"/>
      <c r="B767" s="512"/>
      <c r="C767" s="512"/>
      <c r="D767" s="512"/>
      <c r="E767" s="512"/>
      <c r="F767" s="512"/>
      <c r="G767" s="512"/>
      <c r="H767" s="512"/>
      <c r="I767" s="512"/>
      <c r="J767" s="512"/>
      <c r="K767" s="512"/>
      <c r="L767" s="512"/>
      <c r="M767" s="512"/>
      <c r="N767" s="512"/>
      <c r="O767" s="512"/>
      <c r="P767" s="512"/>
      <c r="Q767" s="512"/>
      <c r="R767" s="512"/>
      <c r="S767" s="512"/>
      <c r="T767" s="512"/>
      <c r="U767" s="512"/>
      <c r="V767" s="512"/>
      <c r="W767" s="512"/>
      <c r="X767" s="512"/>
      <c r="Y767" s="512"/>
      <c r="Z767" s="512"/>
    </row>
    <row r="768">
      <c r="A768" s="512"/>
      <c r="B768" s="512"/>
      <c r="C768" s="512"/>
      <c r="D768" s="512"/>
      <c r="E768" s="512"/>
      <c r="F768" s="512"/>
      <c r="G768" s="512"/>
      <c r="H768" s="512"/>
      <c r="I768" s="512"/>
      <c r="J768" s="512"/>
      <c r="K768" s="512"/>
      <c r="L768" s="512"/>
      <c r="M768" s="512"/>
      <c r="N768" s="512"/>
      <c r="O768" s="512"/>
      <c r="P768" s="512"/>
      <c r="Q768" s="512"/>
      <c r="R768" s="512"/>
      <c r="S768" s="512"/>
      <c r="T768" s="512"/>
      <c r="U768" s="512"/>
      <c r="V768" s="512"/>
      <c r="W768" s="512"/>
      <c r="X768" s="512"/>
      <c r="Y768" s="512"/>
      <c r="Z768" s="512"/>
    </row>
    <row r="769">
      <c r="A769" s="512"/>
      <c r="B769" s="512"/>
      <c r="C769" s="512"/>
      <c r="D769" s="512"/>
      <c r="E769" s="512"/>
      <c r="F769" s="512"/>
      <c r="G769" s="512"/>
      <c r="H769" s="512"/>
      <c r="I769" s="512"/>
      <c r="J769" s="512"/>
      <c r="K769" s="512"/>
      <c r="L769" s="512"/>
      <c r="M769" s="512"/>
      <c r="N769" s="512"/>
      <c r="O769" s="512"/>
      <c r="P769" s="512"/>
      <c r="Q769" s="512"/>
      <c r="R769" s="512"/>
      <c r="S769" s="512"/>
      <c r="T769" s="512"/>
      <c r="U769" s="512"/>
      <c r="V769" s="512"/>
      <c r="W769" s="512"/>
      <c r="X769" s="512"/>
      <c r="Y769" s="512"/>
      <c r="Z769" s="512"/>
    </row>
    <row r="770">
      <c r="A770" s="512"/>
      <c r="B770" s="512"/>
      <c r="C770" s="512"/>
      <c r="D770" s="512"/>
      <c r="E770" s="512"/>
      <c r="F770" s="512"/>
      <c r="G770" s="512"/>
      <c r="H770" s="512"/>
      <c r="I770" s="512"/>
      <c r="J770" s="512"/>
      <c r="K770" s="512"/>
      <c r="L770" s="512"/>
      <c r="M770" s="512"/>
      <c r="N770" s="512"/>
      <c r="O770" s="512"/>
      <c r="P770" s="512"/>
      <c r="Q770" s="512"/>
      <c r="R770" s="512"/>
      <c r="S770" s="512"/>
      <c r="T770" s="512"/>
      <c r="U770" s="512"/>
      <c r="V770" s="512"/>
      <c r="W770" s="512"/>
      <c r="X770" s="512"/>
      <c r="Y770" s="512"/>
      <c r="Z770" s="512"/>
    </row>
    <row r="771">
      <c r="A771" s="512"/>
      <c r="B771" s="512"/>
      <c r="C771" s="512"/>
      <c r="D771" s="512"/>
      <c r="E771" s="512"/>
      <c r="F771" s="512"/>
      <c r="G771" s="512"/>
      <c r="H771" s="512"/>
      <c r="I771" s="512"/>
      <c r="J771" s="512"/>
      <c r="K771" s="512"/>
      <c r="L771" s="512"/>
      <c r="M771" s="512"/>
      <c r="N771" s="512"/>
      <c r="O771" s="512"/>
      <c r="P771" s="512"/>
      <c r="Q771" s="512"/>
      <c r="R771" s="512"/>
      <c r="S771" s="512"/>
      <c r="T771" s="512"/>
      <c r="U771" s="512"/>
      <c r="V771" s="512"/>
      <c r="W771" s="512"/>
      <c r="X771" s="512"/>
      <c r="Y771" s="512"/>
      <c r="Z771" s="512"/>
    </row>
    <row r="772">
      <c r="A772" s="512"/>
      <c r="B772" s="512"/>
      <c r="C772" s="512"/>
      <c r="D772" s="512"/>
      <c r="E772" s="512"/>
      <c r="F772" s="512"/>
      <c r="G772" s="512"/>
      <c r="H772" s="512"/>
      <c r="I772" s="512"/>
      <c r="J772" s="512"/>
      <c r="K772" s="512"/>
      <c r="L772" s="512"/>
      <c r="M772" s="512"/>
      <c r="N772" s="512"/>
      <c r="O772" s="512"/>
      <c r="P772" s="512"/>
      <c r="Q772" s="512"/>
      <c r="R772" s="512"/>
      <c r="S772" s="512"/>
      <c r="T772" s="512"/>
      <c r="U772" s="512"/>
      <c r="V772" s="512"/>
      <c r="W772" s="512"/>
      <c r="X772" s="512"/>
      <c r="Y772" s="512"/>
      <c r="Z772" s="512"/>
    </row>
    <row r="773">
      <c r="A773" s="512"/>
      <c r="B773" s="512"/>
      <c r="C773" s="512"/>
      <c r="D773" s="512"/>
      <c r="E773" s="512"/>
      <c r="F773" s="512"/>
      <c r="G773" s="512"/>
      <c r="H773" s="512"/>
      <c r="I773" s="512"/>
      <c r="J773" s="512"/>
      <c r="K773" s="512"/>
      <c r="L773" s="512"/>
      <c r="M773" s="512"/>
      <c r="N773" s="512"/>
      <c r="O773" s="512"/>
      <c r="P773" s="512"/>
      <c r="Q773" s="512"/>
      <c r="R773" s="512"/>
      <c r="S773" s="512"/>
      <c r="T773" s="512"/>
      <c r="U773" s="512"/>
      <c r="V773" s="512"/>
      <c r="W773" s="512"/>
      <c r="X773" s="512"/>
      <c r="Y773" s="512"/>
      <c r="Z773" s="512"/>
    </row>
    <row r="774">
      <c r="A774" s="512"/>
      <c r="B774" s="512"/>
      <c r="C774" s="512"/>
      <c r="D774" s="512"/>
      <c r="E774" s="512"/>
      <c r="F774" s="512"/>
      <c r="G774" s="512"/>
      <c r="H774" s="512"/>
      <c r="I774" s="512"/>
      <c r="J774" s="512"/>
      <c r="K774" s="512"/>
      <c r="L774" s="512"/>
      <c r="M774" s="512"/>
      <c r="N774" s="512"/>
      <c r="O774" s="512"/>
      <c r="P774" s="512"/>
      <c r="Q774" s="512"/>
      <c r="R774" s="512"/>
      <c r="S774" s="512"/>
      <c r="T774" s="512"/>
      <c r="U774" s="512"/>
      <c r="V774" s="512"/>
      <c r="W774" s="512"/>
      <c r="X774" s="512"/>
      <c r="Y774" s="512"/>
      <c r="Z774" s="512"/>
    </row>
    <row r="775">
      <c r="A775" s="512"/>
      <c r="B775" s="512"/>
      <c r="C775" s="512"/>
      <c r="D775" s="512"/>
      <c r="E775" s="512"/>
      <c r="F775" s="512"/>
      <c r="G775" s="512"/>
      <c r="H775" s="512"/>
      <c r="I775" s="512"/>
      <c r="J775" s="512"/>
      <c r="K775" s="512"/>
      <c r="L775" s="512"/>
      <c r="M775" s="512"/>
      <c r="N775" s="512"/>
      <c r="O775" s="512"/>
      <c r="P775" s="512"/>
      <c r="Q775" s="512"/>
      <c r="R775" s="512"/>
      <c r="S775" s="512"/>
      <c r="T775" s="512"/>
      <c r="U775" s="512"/>
      <c r="V775" s="512"/>
      <c r="W775" s="512"/>
      <c r="X775" s="512"/>
      <c r="Y775" s="512"/>
      <c r="Z775" s="512"/>
    </row>
    <row r="776">
      <c r="A776" s="512"/>
      <c r="B776" s="512"/>
      <c r="C776" s="512"/>
      <c r="D776" s="512"/>
      <c r="E776" s="512"/>
      <c r="F776" s="512"/>
      <c r="G776" s="512"/>
      <c r="H776" s="512"/>
      <c r="I776" s="512"/>
      <c r="J776" s="512"/>
      <c r="K776" s="512"/>
      <c r="L776" s="512"/>
      <c r="M776" s="512"/>
      <c r="N776" s="512"/>
      <c r="O776" s="512"/>
      <c r="P776" s="512"/>
      <c r="Q776" s="512"/>
      <c r="R776" s="512"/>
      <c r="S776" s="512"/>
      <c r="T776" s="512"/>
      <c r="U776" s="512"/>
      <c r="V776" s="512"/>
      <c r="W776" s="512"/>
      <c r="X776" s="512"/>
      <c r="Y776" s="512"/>
      <c r="Z776" s="512"/>
    </row>
    <row r="777">
      <c r="A777" s="512"/>
      <c r="B777" s="512"/>
      <c r="C777" s="512"/>
      <c r="D777" s="512"/>
      <c r="E777" s="512"/>
      <c r="F777" s="512"/>
      <c r="G777" s="512"/>
      <c r="H777" s="512"/>
      <c r="I777" s="512"/>
      <c r="J777" s="512"/>
      <c r="K777" s="512"/>
      <c r="L777" s="512"/>
      <c r="M777" s="512"/>
      <c r="N777" s="512"/>
      <c r="O777" s="512"/>
      <c r="P777" s="512"/>
      <c r="Q777" s="512"/>
      <c r="R777" s="512"/>
      <c r="S777" s="512"/>
      <c r="T777" s="512"/>
      <c r="U777" s="512"/>
      <c r="V777" s="512"/>
      <c r="W777" s="512"/>
      <c r="X777" s="512"/>
      <c r="Y777" s="512"/>
      <c r="Z777" s="512"/>
    </row>
    <row r="778">
      <c r="A778" s="512"/>
      <c r="B778" s="512"/>
      <c r="C778" s="512"/>
      <c r="D778" s="512"/>
      <c r="E778" s="512"/>
      <c r="F778" s="512"/>
      <c r="G778" s="512"/>
      <c r="H778" s="512"/>
      <c r="I778" s="512"/>
      <c r="J778" s="512"/>
      <c r="K778" s="512"/>
      <c r="L778" s="512"/>
      <c r="M778" s="512"/>
      <c r="N778" s="512"/>
      <c r="O778" s="512"/>
      <c r="P778" s="512"/>
      <c r="Q778" s="512"/>
      <c r="R778" s="512"/>
      <c r="S778" s="512"/>
      <c r="T778" s="512"/>
      <c r="U778" s="512"/>
      <c r="V778" s="512"/>
      <c r="W778" s="512"/>
      <c r="X778" s="512"/>
      <c r="Y778" s="512"/>
      <c r="Z778" s="512"/>
    </row>
    <row r="779">
      <c r="A779" s="512"/>
      <c r="B779" s="512"/>
      <c r="C779" s="512"/>
      <c r="D779" s="512"/>
      <c r="E779" s="512"/>
      <c r="F779" s="512"/>
      <c r="G779" s="512"/>
      <c r="H779" s="512"/>
      <c r="I779" s="512"/>
      <c r="J779" s="512"/>
      <c r="K779" s="512"/>
      <c r="L779" s="512"/>
      <c r="M779" s="512"/>
      <c r="N779" s="512"/>
      <c r="O779" s="512"/>
      <c r="P779" s="512"/>
      <c r="Q779" s="512"/>
      <c r="R779" s="512"/>
      <c r="S779" s="512"/>
      <c r="T779" s="512"/>
      <c r="U779" s="512"/>
      <c r="V779" s="512"/>
      <c r="W779" s="512"/>
      <c r="X779" s="512"/>
      <c r="Y779" s="512"/>
      <c r="Z779" s="512"/>
    </row>
    <row r="780">
      <c r="A780" s="512"/>
      <c r="B780" s="512"/>
      <c r="C780" s="512"/>
      <c r="D780" s="512"/>
      <c r="E780" s="512"/>
      <c r="F780" s="512"/>
      <c r="G780" s="512"/>
      <c r="H780" s="512"/>
      <c r="I780" s="512"/>
      <c r="J780" s="512"/>
      <c r="K780" s="512"/>
      <c r="L780" s="512"/>
      <c r="M780" s="512"/>
      <c r="N780" s="512"/>
      <c r="O780" s="512"/>
      <c r="P780" s="512"/>
      <c r="Q780" s="512"/>
      <c r="R780" s="512"/>
      <c r="S780" s="512"/>
      <c r="T780" s="512"/>
      <c r="U780" s="512"/>
      <c r="V780" s="512"/>
      <c r="W780" s="512"/>
      <c r="X780" s="512"/>
      <c r="Y780" s="512"/>
      <c r="Z780" s="512"/>
    </row>
    <row r="781">
      <c r="A781" s="512"/>
      <c r="B781" s="512"/>
      <c r="C781" s="512"/>
      <c r="D781" s="512"/>
      <c r="E781" s="512"/>
      <c r="F781" s="512"/>
      <c r="G781" s="512"/>
      <c r="H781" s="512"/>
      <c r="I781" s="512"/>
      <c r="J781" s="512"/>
      <c r="K781" s="512"/>
      <c r="L781" s="512"/>
      <c r="M781" s="512"/>
      <c r="N781" s="512"/>
      <c r="O781" s="512"/>
      <c r="P781" s="512"/>
      <c r="Q781" s="512"/>
      <c r="R781" s="512"/>
      <c r="S781" s="512"/>
      <c r="T781" s="512"/>
      <c r="U781" s="512"/>
      <c r="V781" s="512"/>
      <c r="W781" s="512"/>
      <c r="X781" s="512"/>
      <c r="Y781" s="512"/>
      <c r="Z781" s="512"/>
    </row>
    <row r="782">
      <c r="A782" s="512"/>
      <c r="B782" s="512"/>
      <c r="C782" s="512"/>
      <c r="D782" s="512"/>
      <c r="E782" s="512"/>
      <c r="F782" s="512"/>
      <c r="G782" s="512"/>
      <c r="H782" s="512"/>
      <c r="I782" s="512"/>
      <c r="J782" s="512"/>
      <c r="K782" s="512"/>
      <c r="L782" s="512"/>
      <c r="M782" s="512"/>
      <c r="N782" s="512"/>
      <c r="O782" s="512"/>
      <c r="P782" s="512"/>
      <c r="Q782" s="512"/>
      <c r="R782" s="512"/>
      <c r="S782" s="512"/>
      <c r="T782" s="512"/>
      <c r="U782" s="512"/>
      <c r="V782" s="512"/>
      <c r="W782" s="512"/>
      <c r="X782" s="512"/>
      <c r="Y782" s="512"/>
      <c r="Z782" s="512"/>
    </row>
    <row r="783">
      <c r="A783" s="512"/>
      <c r="B783" s="512"/>
      <c r="C783" s="512"/>
      <c r="D783" s="512"/>
      <c r="E783" s="512"/>
      <c r="F783" s="512"/>
      <c r="G783" s="512"/>
      <c r="H783" s="512"/>
      <c r="I783" s="512"/>
      <c r="J783" s="512"/>
      <c r="K783" s="512"/>
      <c r="L783" s="512"/>
      <c r="M783" s="512"/>
      <c r="N783" s="512"/>
      <c r="O783" s="512"/>
      <c r="P783" s="512"/>
      <c r="Q783" s="512"/>
      <c r="R783" s="512"/>
      <c r="S783" s="512"/>
      <c r="T783" s="512"/>
      <c r="U783" s="512"/>
      <c r="V783" s="512"/>
      <c r="W783" s="512"/>
      <c r="X783" s="512"/>
      <c r="Y783" s="512"/>
      <c r="Z783" s="512"/>
    </row>
    <row r="784">
      <c r="A784" s="512"/>
      <c r="B784" s="512"/>
      <c r="C784" s="512"/>
      <c r="D784" s="512"/>
      <c r="E784" s="512"/>
      <c r="F784" s="512"/>
      <c r="G784" s="512"/>
      <c r="H784" s="512"/>
      <c r="I784" s="512"/>
      <c r="J784" s="512"/>
      <c r="K784" s="512"/>
      <c r="L784" s="512"/>
      <c r="M784" s="512"/>
      <c r="N784" s="512"/>
      <c r="O784" s="512"/>
      <c r="P784" s="512"/>
      <c r="Q784" s="512"/>
      <c r="R784" s="512"/>
      <c r="S784" s="512"/>
      <c r="T784" s="512"/>
      <c r="U784" s="512"/>
      <c r="V784" s="512"/>
      <c r="W784" s="512"/>
      <c r="X784" s="512"/>
      <c r="Y784" s="512"/>
      <c r="Z784" s="512"/>
    </row>
    <row r="785">
      <c r="A785" s="512"/>
      <c r="B785" s="512"/>
      <c r="C785" s="512"/>
      <c r="D785" s="512"/>
      <c r="E785" s="512"/>
      <c r="F785" s="512"/>
      <c r="G785" s="512"/>
      <c r="H785" s="512"/>
      <c r="I785" s="512"/>
      <c r="J785" s="512"/>
      <c r="K785" s="512"/>
      <c r="L785" s="512"/>
      <c r="M785" s="512"/>
      <c r="N785" s="512"/>
      <c r="O785" s="512"/>
      <c r="P785" s="512"/>
      <c r="Q785" s="512"/>
      <c r="R785" s="512"/>
      <c r="S785" s="512"/>
      <c r="T785" s="512"/>
      <c r="U785" s="512"/>
      <c r="V785" s="512"/>
      <c r="W785" s="512"/>
      <c r="X785" s="512"/>
      <c r="Y785" s="512"/>
      <c r="Z785" s="512"/>
    </row>
    <row r="786">
      <c r="A786" s="512"/>
      <c r="B786" s="512"/>
      <c r="C786" s="512"/>
      <c r="D786" s="512"/>
      <c r="E786" s="512"/>
      <c r="F786" s="512"/>
      <c r="G786" s="512"/>
      <c r="H786" s="512"/>
      <c r="I786" s="512"/>
      <c r="J786" s="512"/>
      <c r="K786" s="512"/>
      <c r="L786" s="512"/>
      <c r="M786" s="512"/>
      <c r="N786" s="512"/>
      <c r="O786" s="512"/>
      <c r="P786" s="512"/>
      <c r="Q786" s="512"/>
      <c r="R786" s="512"/>
      <c r="S786" s="512"/>
      <c r="T786" s="512"/>
      <c r="U786" s="512"/>
      <c r="V786" s="512"/>
      <c r="W786" s="512"/>
      <c r="X786" s="512"/>
      <c r="Y786" s="512"/>
      <c r="Z786" s="512"/>
    </row>
    <row r="787">
      <c r="A787" s="512"/>
      <c r="B787" s="512"/>
      <c r="C787" s="512"/>
      <c r="D787" s="512"/>
      <c r="E787" s="512"/>
      <c r="F787" s="512"/>
      <c r="G787" s="512"/>
      <c r="H787" s="512"/>
      <c r="I787" s="512"/>
      <c r="J787" s="512"/>
      <c r="K787" s="512"/>
      <c r="L787" s="512"/>
      <c r="M787" s="512"/>
      <c r="N787" s="512"/>
      <c r="O787" s="512"/>
      <c r="P787" s="512"/>
      <c r="Q787" s="512"/>
      <c r="R787" s="512"/>
      <c r="S787" s="512"/>
      <c r="T787" s="512"/>
      <c r="U787" s="512"/>
      <c r="V787" s="512"/>
      <c r="W787" s="512"/>
      <c r="X787" s="512"/>
      <c r="Y787" s="512"/>
      <c r="Z787" s="512"/>
    </row>
    <row r="788">
      <c r="A788" s="512"/>
      <c r="B788" s="512"/>
      <c r="C788" s="512"/>
      <c r="D788" s="512"/>
      <c r="E788" s="512"/>
      <c r="F788" s="512"/>
      <c r="G788" s="512"/>
      <c r="H788" s="512"/>
      <c r="I788" s="512"/>
      <c r="J788" s="512"/>
      <c r="K788" s="512"/>
      <c r="L788" s="512"/>
      <c r="M788" s="512"/>
      <c r="N788" s="512"/>
      <c r="O788" s="512"/>
      <c r="P788" s="512"/>
      <c r="Q788" s="512"/>
      <c r="R788" s="512"/>
      <c r="S788" s="512"/>
      <c r="T788" s="512"/>
      <c r="U788" s="512"/>
      <c r="V788" s="512"/>
      <c r="W788" s="512"/>
      <c r="X788" s="512"/>
      <c r="Y788" s="512"/>
      <c r="Z788" s="512"/>
    </row>
    <row r="789">
      <c r="A789" s="512"/>
      <c r="B789" s="512"/>
      <c r="C789" s="512"/>
      <c r="D789" s="512"/>
      <c r="E789" s="512"/>
      <c r="F789" s="512"/>
      <c r="G789" s="512"/>
      <c r="H789" s="512"/>
      <c r="I789" s="512"/>
      <c r="J789" s="512"/>
      <c r="K789" s="512"/>
      <c r="L789" s="512"/>
      <c r="M789" s="512"/>
      <c r="N789" s="512"/>
      <c r="O789" s="512"/>
      <c r="P789" s="512"/>
      <c r="Q789" s="512"/>
      <c r="R789" s="512"/>
      <c r="S789" s="512"/>
      <c r="T789" s="512"/>
      <c r="U789" s="512"/>
      <c r="V789" s="512"/>
      <c r="W789" s="512"/>
      <c r="X789" s="512"/>
      <c r="Y789" s="512"/>
      <c r="Z789" s="512"/>
    </row>
    <row r="790">
      <c r="A790" s="512"/>
      <c r="B790" s="512"/>
      <c r="C790" s="512"/>
      <c r="D790" s="512"/>
      <c r="E790" s="512"/>
      <c r="F790" s="512"/>
      <c r="G790" s="512"/>
      <c r="H790" s="512"/>
      <c r="I790" s="512"/>
      <c r="J790" s="512"/>
      <c r="K790" s="512"/>
      <c r="L790" s="512"/>
      <c r="M790" s="512"/>
      <c r="N790" s="512"/>
      <c r="O790" s="512"/>
      <c r="P790" s="512"/>
      <c r="Q790" s="512"/>
      <c r="R790" s="512"/>
      <c r="S790" s="512"/>
      <c r="T790" s="512"/>
      <c r="U790" s="512"/>
      <c r="V790" s="512"/>
      <c r="W790" s="512"/>
      <c r="X790" s="512"/>
      <c r="Y790" s="512"/>
      <c r="Z790" s="512"/>
    </row>
    <row r="791">
      <c r="A791" s="512"/>
      <c r="B791" s="512"/>
      <c r="C791" s="512"/>
      <c r="D791" s="512"/>
      <c r="E791" s="512"/>
      <c r="F791" s="512"/>
      <c r="G791" s="512"/>
      <c r="H791" s="512"/>
      <c r="I791" s="512"/>
      <c r="J791" s="512"/>
      <c r="K791" s="512"/>
      <c r="L791" s="512"/>
      <c r="M791" s="512"/>
      <c r="N791" s="512"/>
      <c r="O791" s="512"/>
      <c r="P791" s="512"/>
      <c r="Q791" s="512"/>
      <c r="R791" s="512"/>
      <c r="S791" s="512"/>
      <c r="T791" s="512"/>
      <c r="U791" s="512"/>
      <c r="V791" s="512"/>
      <c r="W791" s="512"/>
      <c r="X791" s="512"/>
      <c r="Y791" s="512"/>
      <c r="Z791" s="512"/>
    </row>
    <row r="792">
      <c r="A792" s="512"/>
      <c r="B792" s="512"/>
      <c r="C792" s="512"/>
      <c r="D792" s="512"/>
      <c r="E792" s="512"/>
      <c r="F792" s="512"/>
      <c r="G792" s="512"/>
      <c r="H792" s="512"/>
      <c r="I792" s="512"/>
      <c r="J792" s="512"/>
      <c r="K792" s="512"/>
      <c r="L792" s="512"/>
      <c r="M792" s="512"/>
      <c r="N792" s="512"/>
      <c r="O792" s="512"/>
      <c r="P792" s="512"/>
      <c r="Q792" s="512"/>
      <c r="R792" s="512"/>
      <c r="S792" s="512"/>
      <c r="T792" s="512"/>
      <c r="U792" s="512"/>
      <c r="V792" s="512"/>
      <c r="W792" s="512"/>
      <c r="X792" s="512"/>
      <c r="Y792" s="512"/>
      <c r="Z792" s="512"/>
    </row>
    <row r="793">
      <c r="A793" s="512"/>
      <c r="B793" s="512"/>
      <c r="C793" s="512"/>
      <c r="D793" s="512"/>
      <c r="E793" s="512"/>
      <c r="F793" s="512"/>
      <c r="G793" s="512"/>
      <c r="H793" s="512"/>
      <c r="I793" s="512"/>
      <c r="J793" s="512"/>
      <c r="K793" s="512"/>
      <c r="L793" s="512"/>
      <c r="M793" s="512"/>
      <c r="N793" s="512"/>
      <c r="O793" s="512"/>
      <c r="P793" s="512"/>
      <c r="Q793" s="512"/>
      <c r="R793" s="512"/>
      <c r="S793" s="512"/>
      <c r="T793" s="512"/>
      <c r="U793" s="512"/>
      <c r="V793" s="512"/>
      <c r="W793" s="512"/>
      <c r="X793" s="512"/>
      <c r="Y793" s="512"/>
      <c r="Z793" s="512"/>
    </row>
    <row r="794">
      <c r="A794" s="512"/>
      <c r="B794" s="512"/>
      <c r="C794" s="512"/>
      <c r="D794" s="512"/>
      <c r="E794" s="512"/>
      <c r="F794" s="512"/>
      <c r="G794" s="512"/>
      <c r="H794" s="512"/>
      <c r="I794" s="512"/>
      <c r="J794" s="512"/>
      <c r="K794" s="512"/>
      <c r="L794" s="512"/>
      <c r="M794" s="512"/>
      <c r="N794" s="512"/>
      <c r="O794" s="512"/>
      <c r="P794" s="512"/>
      <c r="Q794" s="512"/>
      <c r="R794" s="512"/>
      <c r="S794" s="512"/>
      <c r="T794" s="512"/>
      <c r="U794" s="512"/>
      <c r="V794" s="512"/>
      <c r="W794" s="512"/>
      <c r="X794" s="512"/>
      <c r="Y794" s="512"/>
      <c r="Z794" s="512"/>
    </row>
    <row r="795">
      <c r="A795" s="512"/>
      <c r="B795" s="512"/>
      <c r="C795" s="512"/>
      <c r="D795" s="512"/>
      <c r="E795" s="512"/>
      <c r="F795" s="512"/>
      <c r="G795" s="512"/>
      <c r="H795" s="512"/>
      <c r="I795" s="512"/>
      <c r="J795" s="512"/>
      <c r="K795" s="512"/>
      <c r="L795" s="512"/>
      <c r="M795" s="512"/>
      <c r="N795" s="512"/>
      <c r="O795" s="512"/>
      <c r="P795" s="512"/>
      <c r="Q795" s="512"/>
      <c r="R795" s="512"/>
      <c r="S795" s="512"/>
      <c r="T795" s="512"/>
      <c r="U795" s="512"/>
      <c r="V795" s="512"/>
      <c r="W795" s="512"/>
      <c r="X795" s="512"/>
      <c r="Y795" s="512"/>
      <c r="Z795" s="512"/>
    </row>
    <row r="796">
      <c r="A796" s="512"/>
      <c r="B796" s="512"/>
      <c r="C796" s="512"/>
      <c r="D796" s="512"/>
      <c r="E796" s="512"/>
      <c r="F796" s="512"/>
      <c r="G796" s="512"/>
      <c r="H796" s="512"/>
      <c r="I796" s="512"/>
      <c r="J796" s="512"/>
      <c r="K796" s="512"/>
      <c r="L796" s="512"/>
      <c r="M796" s="512"/>
      <c r="N796" s="512"/>
      <c r="O796" s="512"/>
      <c r="P796" s="512"/>
      <c r="Q796" s="512"/>
      <c r="R796" s="512"/>
      <c r="S796" s="512"/>
      <c r="T796" s="512"/>
      <c r="U796" s="512"/>
      <c r="V796" s="512"/>
      <c r="W796" s="512"/>
      <c r="X796" s="512"/>
      <c r="Y796" s="512"/>
      <c r="Z796" s="512"/>
    </row>
    <row r="797">
      <c r="A797" s="512"/>
      <c r="B797" s="512"/>
      <c r="C797" s="512"/>
      <c r="D797" s="512"/>
      <c r="E797" s="512"/>
      <c r="F797" s="512"/>
      <c r="G797" s="512"/>
      <c r="H797" s="512"/>
      <c r="I797" s="512"/>
      <c r="J797" s="512"/>
      <c r="K797" s="512"/>
      <c r="L797" s="512"/>
      <c r="M797" s="512"/>
      <c r="N797" s="512"/>
      <c r="O797" s="512"/>
      <c r="P797" s="512"/>
      <c r="Q797" s="512"/>
      <c r="R797" s="512"/>
      <c r="S797" s="512"/>
      <c r="T797" s="512"/>
      <c r="U797" s="512"/>
      <c r="V797" s="512"/>
      <c r="W797" s="512"/>
      <c r="X797" s="512"/>
      <c r="Y797" s="512"/>
      <c r="Z797" s="512"/>
    </row>
    <row r="798">
      <c r="A798" s="512"/>
      <c r="B798" s="512"/>
      <c r="C798" s="512"/>
      <c r="D798" s="512"/>
      <c r="E798" s="512"/>
      <c r="F798" s="512"/>
      <c r="G798" s="512"/>
      <c r="H798" s="512"/>
      <c r="I798" s="512"/>
      <c r="J798" s="512"/>
      <c r="K798" s="512"/>
      <c r="L798" s="512"/>
      <c r="M798" s="512"/>
      <c r="N798" s="512"/>
      <c r="O798" s="512"/>
      <c r="P798" s="512"/>
      <c r="Q798" s="512"/>
      <c r="R798" s="512"/>
      <c r="S798" s="512"/>
      <c r="T798" s="512"/>
      <c r="U798" s="512"/>
      <c r="V798" s="512"/>
      <c r="W798" s="512"/>
      <c r="X798" s="512"/>
      <c r="Y798" s="512"/>
      <c r="Z798" s="512"/>
    </row>
    <row r="799">
      <c r="A799" s="512"/>
      <c r="B799" s="512"/>
      <c r="C799" s="512"/>
      <c r="D799" s="512"/>
      <c r="E799" s="512"/>
      <c r="F799" s="512"/>
      <c r="G799" s="512"/>
      <c r="H799" s="512"/>
      <c r="I799" s="512"/>
      <c r="J799" s="512"/>
      <c r="K799" s="512"/>
      <c r="L799" s="512"/>
      <c r="M799" s="512"/>
      <c r="N799" s="512"/>
      <c r="O799" s="512"/>
      <c r="P799" s="512"/>
      <c r="Q799" s="512"/>
      <c r="R799" s="512"/>
      <c r="S799" s="512"/>
      <c r="T799" s="512"/>
      <c r="U799" s="512"/>
      <c r="V799" s="512"/>
      <c r="W799" s="512"/>
      <c r="X799" s="512"/>
      <c r="Y799" s="512"/>
      <c r="Z799" s="512"/>
    </row>
    <row r="800">
      <c r="A800" s="512"/>
      <c r="B800" s="512"/>
      <c r="C800" s="512"/>
      <c r="D800" s="512"/>
      <c r="E800" s="512"/>
      <c r="F800" s="512"/>
      <c r="G800" s="512"/>
      <c r="H800" s="512"/>
      <c r="I800" s="512"/>
      <c r="J800" s="512"/>
      <c r="K800" s="512"/>
      <c r="L800" s="512"/>
      <c r="M800" s="512"/>
      <c r="N800" s="512"/>
      <c r="O800" s="512"/>
      <c r="P800" s="512"/>
      <c r="Q800" s="512"/>
      <c r="R800" s="512"/>
      <c r="S800" s="512"/>
      <c r="T800" s="512"/>
      <c r="U800" s="512"/>
      <c r="V800" s="512"/>
      <c r="W800" s="512"/>
      <c r="X800" s="512"/>
      <c r="Y800" s="512"/>
      <c r="Z800" s="512"/>
    </row>
    <row r="801">
      <c r="A801" s="512"/>
      <c r="B801" s="512"/>
      <c r="C801" s="512"/>
      <c r="D801" s="512"/>
      <c r="E801" s="512"/>
      <c r="F801" s="512"/>
      <c r="G801" s="512"/>
      <c r="H801" s="512"/>
      <c r="I801" s="512"/>
      <c r="J801" s="512"/>
      <c r="K801" s="512"/>
      <c r="L801" s="512"/>
      <c r="M801" s="512"/>
      <c r="N801" s="512"/>
      <c r="O801" s="512"/>
      <c r="P801" s="512"/>
      <c r="Q801" s="512"/>
      <c r="R801" s="512"/>
      <c r="S801" s="512"/>
      <c r="T801" s="512"/>
      <c r="U801" s="512"/>
      <c r="V801" s="512"/>
      <c r="W801" s="512"/>
      <c r="X801" s="512"/>
      <c r="Y801" s="512"/>
      <c r="Z801" s="512"/>
    </row>
    <row r="802">
      <c r="A802" s="512"/>
      <c r="B802" s="512"/>
      <c r="C802" s="512"/>
      <c r="D802" s="512"/>
      <c r="E802" s="512"/>
      <c r="F802" s="512"/>
      <c r="G802" s="512"/>
      <c r="H802" s="512"/>
      <c r="I802" s="512"/>
      <c r="J802" s="512"/>
      <c r="K802" s="512"/>
      <c r="L802" s="512"/>
      <c r="M802" s="512"/>
      <c r="N802" s="512"/>
      <c r="O802" s="512"/>
      <c r="P802" s="512"/>
      <c r="Q802" s="512"/>
      <c r="R802" s="512"/>
      <c r="S802" s="512"/>
      <c r="T802" s="512"/>
      <c r="U802" s="512"/>
      <c r="V802" s="512"/>
      <c r="W802" s="512"/>
      <c r="X802" s="512"/>
      <c r="Y802" s="512"/>
      <c r="Z802" s="512"/>
    </row>
    <row r="803">
      <c r="A803" s="512"/>
      <c r="B803" s="512"/>
      <c r="C803" s="512"/>
      <c r="D803" s="512"/>
      <c r="E803" s="512"/>
      <c r="F803" s="512"/>
      <c r="G803" s="512"/>
      <c r="H803" s="512"/>
      <c r="I803" s="512"/>
      <c r="J803" s="512"/>
      <c r="K803" s="512"/>
      <c r="L803" s="512"/>
      <c r="M803" s="512"/>
      <c r="N803" s="512"/>
      <c r="O803" s="512"/>
      <c r="P803" s="512"/>
      <c r="Q803" s="512"/>
      <c r="R803" s="512"/>
      <c r="S803" s="512"/>
      <c r="T803" s="512"/>
      <c r="U803" s="512"/>
      <c r="V803" s="512"/>
      <c r="W803" s="512"/>
      <c r="X803" s="512"/>
      <c r="Y803" s="512"/>
      <c r="Z803" s="512"/>
    </row>
    <row r="804">
      <c r="A804" s="512"/>
      <c r="B804" s="512"/>
      <c r="C804" s="512"/>
      <c r="D804" s="512"/>
      <c r="E804" s="512"/>
      <c r="F804" s="512"/>
      <c r="G804" s="512"/>
      <c r="H804" s="512"/>
      <c r="I804" s="512"/>
      <c r="J804" s="512"/>
      <c r="K804" s="512"/>
      <c r="L804" s="512"/>
      <c r="M804" s="512"/>
      <c r="N804" s="512"/>
      <c r="O804" s="512"/>
      <c r="P804" s="512"/>
      <c r="Q804" s="512"/>
      <c r="R804" s="512"/>
      <c r="S804" s="512"/>
      <c r="T804" s="512"/>
      <c r="U804" s="512"/>
      <c r="V804" s="512"/>
      <c r="W804" s="512"/>
      <c r="X804" s="512"/>
      <c r="Y804" s="512"/>
      <c r="Z804" s="512"/>
    </row>
    <row r="805">
      <c r="A805" s="512"/>
      <c r="B805" s="512"/>
      <c r="C805" s="512"/>
      <c r="D805" s="512"/>
      <c r="E805" s="512"/>
      <c r="F805" s="512"/>
      <c r="G805" s="512"/>
      <c r="H805" s="512"/>
      <c r="I805" s="512"/>
      <c r="J805" s="512"/>
      <c r="K805" s="512"/>
      <c r="L805" s="512"/>
      <c r="M805" s="512"/>
      <c r="N805" s="512"/>
      <c r="O805" s="512"/>
      <c r="P805" s="512"/>
      <c r="Q805" s="512"/>
      <c r="R805" s="512"/>
      <c r="S805" s="512"/>
      <c r="T805" s="512"/>
      <c r="U805" s="512"/>
      <c r="V805" s="512"/>
      <c r="W805" s="512"/>
      <c r="X805" s="512"/>
      <c r="Y805" s="512"/>
      <c r="Z805" s="512"/>
    </row>
    <row r="806">
      <c r="A806" s="512"/>
      <c r="B806" s="512"/>
      <c r="C806" s="512"/>
      <c r="D806" s="512"/>
      <c r="E806" s="512"/>
      <c r="F806" s="512"/>
      <c r="G806" s="512"/>
      <c r="H806" s="512"/>
      <c r="I806" s="512"/>
      <c r="J806" s="512"/>
      <c r="K806" s="512"/>
      <c r="L806" s="512"/>
      <c r="M806" s="512"/>
      <c r="N806" s="512"/>
      <c r="O806" s="512"/>
      <c r="P806" s="512"/>
      <c r="Q806" s="512"/>
      <c r="R806" s="512"/>
      <c r="S806" s="512"/>
      <c r="T806" s="512"/>
      <c r="U806" s="512"/>
      <c r="V806" s="512"/>
      <c r="W806" s="512"/>
      <c r="X806" s="512"/>
      <c r="Y806" s="512"/>
      <c r="Z806" s="512"/>
    </row>
    <row r="807">
      <c r="A807" s="512"/>
      <c r="B807" s="512"/>
      <c r="C807" s="512"/>
      <c r="D807" s="512"/>
      <c r="E807" s="512"/>
      <c r="F807" s="512"/>
      <c r="G807" s="512"/>
      <c r="H807" s="512"/>
      <c r="I807" s="512"/>
      <c r="J807" s="512"/>
      <c r="K807" s="512"/>
      <c r="L807" s="512"/>
      <c r="M807" s="512"/>
      <c r="N807" s="512"/>
      <c r="O807" s="512"/>
      <c r="P807" s="512"/>
      <c r="Q807" s="512"/>
      <c r="R807" s="512"/>
      <c r="S807" s="512"/>
      <c r="T807" s="512"/>
      <c r="U807" s="512"/>
      <c r="V807" s="512"/>
      <c r="W807" s="512"/>
      <c r="X807" s="512"/>
      <c r="Y807" s="512"/>
      <c r="Z807" s="512"/>
    </row>
    <row r="808">
      <c r="A808" s="512"/>
      <c r="B808" s="512"/>
      <c r="C808" s="512"/>
      <c r="D808" s="512"/>
      <c r="E808" s="512"/>
      <c r="F808" s="512"/>
      <c r="G808" s="512"/>
      <c r="H808" s="512"/>
      <c r="I808" s="512"/>
      <c r="J808" s="512"/>
      <c r="K808" s="512"/>
      <c r="L808" s="512"/>
      <c r="M808" s="512"/>
      <c r="N808" s="512"/>
      <c r="O808" s="512"/>
      <c r="P808" s="512"/>
      <c r="Q808" s="512"/>
      <c r="R808" s="512"/>
      <c r="S808" s="512"/>
      <c r="T808" s="512"/>
      <c r="U808" s="512"/>
      <c r="V808" s="512"/>
      <c r="W808" s="512"/>
      <c r="X808" s="512"/>
      <c r="Y808" s="512"/>
      <c r="Z808" s="512"/>
    </row>
    <row r="809">
      <c r="A809" s="512"/>
      <c r="B809" s="512"/>
      <c r="C809" s="512"/>
      <c r="D809" s="512"/>
      <c r="E809" s="512"/>
      <c r="F809" s="512"/>
      <c r="G809" s="512"/>
      <c r="H809" s="512"/>
      <c r="I809" s="512"/>
      <c r="J809" s="512"/>
      <c r="K809" s="512"/>
      <c r="L809" s="512"/>
      <c r="M809" s="512"/>
      <c r="N809" s="512"/>
      <c r="O809" s="512"/>
      <c r="P809" s="512"/>
      <c r="Q809" s="512"/>
      <c r="R809" s="512"/>
      <c r="S809" s="512"/>
      <c r="T809" s="512"/>
      <c r="U809" s="512"/>
      <c r="V809" s="512"/>
      <c r="W809" s="512"/>
      <c r="X809" s="512"/>
      <c r="Y809" s="512"/>
      <c r="Z809" s="512"/>
    </row>
    <row r="810">
      <c r="A810" s="512"/>
      <c r="B810" s="512"/>
      <c r="C810" s="512"/>
      <c r="D810" s="512"/>
      <c r="E810" s="512"/>
      <c r="F810" s="512"/>
      <c r="G810" s="512"/>
      <c r="H810" s="512"/>
      <c r="I810" s="512"/>
      <c r="J810" s="512"/>
      <c r="K810" s="512"/>
      <c r="L810" s="512"/>
      <c r="M810" s="512"/>
      <c r="N810" s="512"/>
      <c r="O810" s="512"/>
      <c r="P810" s="512"/>
      <c r="Q810" s="512"/>
      <c r="R810" s="512"/>
      <c r="S810" s="512"/>
      <c r="T810" s="512"/>
      <c r="U810" s="512"/>
      <c r="V810" s="512"/>
      <c r="W810" s="512"/>
      <c r="X810" s="512"/>
      <c r="Y810" s="512"/>
      <c r="Z810" s="512"/>
    </row>
    <row r="811">
      <c r="A811" s="512"/>
      <c r="B811" s="512"/>
      <c r="C811" s="512"/>
      <c r="D811" s="512"/>
      <c r="E811" s="512"/>
      <c r="F811" s="512"/>
      <c r="G811" s="512"/>
      <c r="H811" s="512"/>
      <c r="I811" s="512"/>
      <c r="J811" s="512"/>
      <c r="K811" s="512"/>
      <c r="L811" s="512"/>
      <c r="M811" s="512"/>
      <c r="N811" s="512"/>
      <c r="O811" s="512"/>
      <c r="P811" s="512"/>
      <c r="Q811" s="512"/>
      <c r="R811" s="512"/>
      <c r="S811" s="512"/>
      <c r="T811" s="512"/>
      <c r="U811" s="512"/>
      <c r="V811" s="512"/>
      <c r="W811" s="512"/>
      <c r="X811" s="512"/>
      <c r="Y811" s="512"/>
      <c r="Z811" s="512"/>
    </row>
    <row r="812">
      <c r="A812" s="512"/>
      <c r="B812" s="512"/>
      <c r="C812" s="512"/>
      <c r="D812" s="512"/>
      <c r="E812" s="512"/>
      <c r="F812" s="512"/>
      <c r="G812" s="512"/>
      <c r="H812" s="512"/>
      <c r="I812" s="512"/>
      <c r="J812" s="512"/>
      <c r="K812" s="512"/>
      <c r="L812" s="512"/>
      <c r="M812" s="512"/>
      <c r="N812" s="512"/>
      <c r="O812" s="512"/>
      <c r="P812" s="512"/>
      <c r="Q812" s="512"/>
      <c r="R812" s="512"/>
      <c r="S812" s="512"/>
      <c r="T812" s="512"/>
      <c r="U812" s="512"/>
      <c r="V812" s="512"/>
      <c r="W812" s="512"/>
      <c r="X812" s="512"/>
      <c r="Y812" s="512"/>
      <c r="Z812" s="512"/>
    </row>
    <row r="813">
      <c r="A813" s="512"/>
      <c r="B813" s="512"/>
      <c r="C813" s="512"/>
      <c r="D813" s="512"/>
      <c r="E813" s="512"/>
      <c r="F813" s="512"/>
      <c r="G813" s="512"/>
      <c r="H813" s="512"/>
      <c r="I813" s="512"/>
      <c r="J813" s="512"/>
      <c r="K813" s="512"/>
      <c r="L813" s="512"/>
      <c r="M813" s="512"/>
      <c r="N813" s="512"/>
      <c r="O813" s="512"/>
      <c r="P813" s="512"/>
      <c r="Q813" s="512"/>
      <c r="R813" s="512"/>
      <c r="S813" s="512"/>
      <c r="T813" s="512"/>
      <c r="U813" s="512"/>
      <c r="V813" s="512"/>
      <c r="W813" s="512"/>
      <c r="X813" s="512"/>
      <c r="Y813" s="512"/>
      <c r="Z813" s="512"/>
    </row>
    <row r="814">
      <c r="A814" s="512"/>
      <c r="B814" s="512"/>
      <c r="C814" s="512"/>
      <c r="D814" s="512"/>
      <c r="E814" s="512"/>
      <c r="F814" s="512"/>
      <c r="G814" s="512"/>
      <c r="H814" s="512"/>
      <c r="I814" s="512"/>
      <c r="J814" s="512"/>
      <c r="K814" s="512"/>
      <c r="L814" s="512"/>
      <c r="M814" s="512"/>
      <c r="N814" s="512"/>
      <c r="O814" s="512"/>
      <c r="P814" s="512"/>
      <c r="Q814" s="512"/>
      <c r="R814" s="512"/>
      <c r="S814" s="512"/>
      <c r="T814" s="512"/>
      <c r="U814" s="512"/>
      <c r="V814" s="512"/>
      <c r="W814" s="512"/>
      <c r="X814" s="512"/>
      <c r="Y814" s="512"/>
      <c r="Z814" s="512"/>
    </row>
    <row r="815">
      <c r="A815" s="512"/>
      <c r="B815" s="512"/>
      <c r="C815" s="512"/>
      <c r="D815" s="512"/>
      <c r="E815" s="512"/>
      <c r="F815" s="512"/>
      <c r="G815" s="512"/>
      <c r="H815" s="512"/>
      <c r="I815" s="512"/>
      <c r="J815" s="512"/>
      <c r="K815" s="512"/>
      <c r="L815" s="512"/>
      <c r="M815" s="512"/>
      <c r="N815" s="512"/>
      <c r="O815" s="512"/>
      <c r="P815" s="512"/>
      <c r="Q815" s="512"/>
      <c r="R815" s="512"/>
      <c r="S815" s="512"/>
      <c r="T815" s="512"/>
      <c r="U815" s="512"/>
      <c r="V815" s="512"/>
      <c r="W815" s="512"/>
      <c r="X815" s="512"/>
      <c r="Y815" s="512"/>
      <c r="Z815" s="512"/>
    </row>
    <row r="816">
      <c r="A816" s="512"/>
      <c r="B816" s="512"/>
      <c r="C816" s="512"/>
      <c r="D816" s="512"/>
      <c r="E816" s="512"/>
      <c r="F816" s="512"/>
      <c r="G816" s="512"/>
      <c r="H816" s="512"/>
      <c r="I816" s="512"/>
      <c r="J816" s="512"/>
      <c r="K816" s="512"/>
      <c r="L816" s="512"/>
      <c r="M816" s="512"/>
      <c r="N816" s="512"/>
      <c r="O816" s="512"/>
      <c r="P816" s="512"/>
      <c r="Q816" s="512"/>
      <c r="R816" s="512"/>
      <c r="S816" s="512"/>
      <c r="T816" s="512"/>
      <c r="U816" s="512"/>
      <c r="V816" s="512"/>
      <c r="W816" s="512"/>
      <c r="X816" s="512"/>
      <c r="Y816" s="512"/>
      <c r="Z816" s="512"/>
    </row>
    <row r="817">
      <c r="A817" s="512"/>
      <c r="B817" s="512"/>
      <c r="C817" s="512"/>
      <c r="D817" s="512"/>
      <c r="E817" s="512"/>
      <c r="F817" s="512"/>
      <c r="G817" s="512"/>
      <c r="H817" s="512"/>
      <c r="I817" s="512"/>
      <c r="J817" s="512"/>
      <c r="K817" s="512"/>
      <c r="L817" s="512"/>
      <c r="M817" s="512"/>
      <c r="N817" s="512"/>
      <c r="O817" s="512"/>
      <c r="P817" s="512"/>
      <c r="Q817" s="512"/>
      <c r="R817" s="512"/>
      <c r="S817" s="512"/>
      <c r="T817" s="512"/>
      <c r="U817" s="512"/>
      <c r="V817" s="512"/>
      <c r="W817" s="512"/>
      <c r="X817" s="512"/>
      <c r="Y817" s="512"/>
      <c r="Z817" s="512"/>
    </row>
    <row r="818">
      <c r="A818" s="512"/>
      <c r="B818" s="512"/>
      <c r="C818" s="512"/>
      <c r="D818" s="512"/>
      <c r="E818" s="512"/>
      <c r="F818" s="512"/>
      <c r="G818" s="512"/>
      <c r="H818" s="512"/>
      <c r="I818" s="512"/>
      <c r="J818" s="512"/>
      <c r="K818" s="512"/>
      <c r="L818" s="512"/>
      <c r="M818" s="512"/>
      <c r="N818" s="512"/>
      <c r="O818" s="512"/>
      <c r="P818" s="512"/>
      <c r="Q818" s="512"/>
      <c r="R818" s="512"/>
      <c r="S818" s="512"/>
      <c r="T818" s="512"/>
      <c r="U818" s="512"/>
      <c r="V818" s="512"/>
      <c r="W818" s="512"/>
      <c r="X818" s="512"/>
      <c r="Y818" s="512"/>
      <c r="Z818" s="512"/>
    </row>
    <row r="819">
      <c r="A819" s="512"/>
      <c r="B819" s="512"/>
      <c r="C819" s="512"/>
      <c r="D819" s="512"/>
      <c r="E819" s="512"/>
      <c r="F819" s="512"/>
      <c r="G819" s="512"/>
      <c r="H819" s="512"/>
      <c r="I819" s="512"/>
      <c r="J819" s="512"/>
      <c r="K819" s="512"/>
      <c r="L819" s="512"/>
      <c r="M819" s="512"/>
      <c r="N819" s="512"/>
      <c r="O819" s="512"/>
      <c r="P819" s="512"/>
      <c r="Q819" s="512"/>
      <c r="R819" s="512"/>
      <c r="S819" s="512"/>
      <c r="T819" s="512"/>
      <c r="U819" s="512"/>
      <c r="V819" s="512"/>
      <c r="W819" s="512"/>
      <c r="X819" s="512"/>
      <c r="Y819" s="512"/>
      <c r="Z819" s="512"/>
    </row>
    <row r="820">
      <c r="A820" s="512"/>
      <c r="B820" s="512"/>
      <c r="C820" s="512"/>
      <c r="D820" s="512"/>
      <c r="E820" s="512"/>
      <c r="F820" s="512"/>
      <c r="G820" s="512"/>
      <c r="H820" s="512"/>
      <c r="I820" s="512"/>
      <c r="J820" s="512"/>
      <c r="K820" s="512"/>
      <c r="L820" s="512"/>
      <c r="M820" s="512"/>
      <c r="N820" s="512"/>
      <c r="O820" s="512"/>
      <c r="P820" s="512"/>
      <c r="Q820" s="512"/>
      <c r="R820" s="512"/>
      <c r="S820" s="512"/>
      <c r="T820" s="512"/>
      <c r="U820" s="512"/>
      <c r="V820" s="512"/>
      <c r="W820" s="512"/>
      <c r="X820" s="512"/>
      <c r="Y820" s="512"/>
      <c r="Z820" s="512"/>
    </row>
    <row r="821">
      <c r="A821" s="512"/>
      <c r="B821" s="512"/>
      <c r="C821" s="512"/>
      <c r="D821" s="512"/>
      <c r="E821" s="512"/>
      <c r="F821" s="512"/>
      <c r="G821" s="512"/>
      <c r="H821" s="512"/>
      <c r="I821" s="512"/>
      <c r="J821" s="512"/>
      <c r="K821" s="512"/>
      <c r="L821" s="512"/>
      <c r="M821" s="512"/>
      <c r="N821" s="512"/>
      <c r="O821" s="512"/>
      <c r="P821" s="512"/>
      <c r="Q821" s="512"/>
      <c r="R821" s="512"/>
      <c r="S821" s="512"/>
      <c r="T821" s="512"/>
      <c r="U821" s="512"/>
      <c r="V821" s="512"/>
      <c r="W821" s="512"/>
      <c r="X821" s="512"/>
      <c r="Y821" s="512"/>
      <c r="Z821" s="512"/>
    </row>
    <row r="822">
      <c r="A822" s="512"/>
      <c r="B822" s="512"/>
      <c r="C822" s="512"/>
      <c r="D822" s="512"/>
      <c r="E822" s="512"/>
      <c r="F822" s="512"/>
      <c r="G822" s="512"/>
      <c r="H822" s="512"/>
      <c r="I822" s="512"/>
      <c r="J822" s="512"/>
      <c r="K822" s="512"/>
      <c r="L822" s="512"/>
      <c r="M822" s="512"/>
      <c r="N822" s="512"/>
      <c r="O822" s="512"/>
      <c r="P822" s="512"/>
      <c r="Q822" s="512"/>
      <c r="R822" s="512"/>
      <c r="S822" s="512"/>
      <c r="T822" s="512"/>
      <c r="U822" s="512"/>
      <c r="V822" s="512"/>
      <c r="W822" s="512"/>
      <c r="X822" s="512"/>
      <c r="Y822" s="512"/>
      <c r="Z822" s="512"/>
    </row>
    <row r="823">
      <c r="A823" s="512"/>
      <c r="B823" s="512"/>
      <c r="C823" s="512"/>
      <c r="D823" s="512"/>
      <c r="E823" s="512"/>
      <c r="F823" s="512"/>
      <c r="G823" s="512"/>
      <c r="H823" s="512"/>
      <c r="I823" s="512"/>
      <c r="J823" s="512"/>
      <c r="K823" s="512"/>
      <c r="L823" s="512"/>
      <c r="M823" s="512"/>
      <c r="N823" s="512"/>
      <c r="O823" s="512"/>
      <c r="P823" s="512"/>
      <c r="Q823" s="512"/>
      <c r="R823" s="512"/>
      <c r="S823" s="512"/>
      <c r="T823" s="512"/>
      <c r="U823" s="512"/>
      <c r="V823" s="512"/>
      <c r="W823" s="512"/>
      <c r="X823" s="512"/>
      <c r="Y823" s="512"/>
      <c r="Z823" s="512"/>
    </row>
    <row r="824">
      <c r="A824" s="512"/>
      <c r="B824" s="512"/>
      <c r="C824" s="512"/>
      <c r="D824" s="512"/>
      <c r="E824" s="512"/>
      <c r="F824" s="512"/>
      <c r="G824" s="512"/>
      <c r="H824" s="512"/>
      <c r="I824" s="512"/>
      <c r="J824" s="512"/>
      <c r="K824" s="512"/>
      <c r="L824" s="512"/>
      <c r="M824" s="512"/>
      <c r="N824" s="512"/>
      <c r="O824" s="512"/>
      <c r="P824" s="512"/>
      <c r="Q824" s="512"/>
      <c r="R824" s="512"/>
      <c r="S824" s="512"/>
      <c r="T824" s="512"/>
      <c r="U824" s="512"/>
      <c r="V824" s="512"/>
      <c r="W824" s="512"/>
      <c r="X824" s="512"/>
      <c r="Y824" s="512"/>
      <c r="Z824" s="512"/>
    </row>
    <row r="825">
      <c r="A825" s="512"/>
      <c r="B825" s="512"/>
      <c r="C825" s="512"/>
      <c r="D825" s="512"/>
      <c r="E825" s="512"/>
      <c r="F825" s="512"/>
      <c r="G825" s="512"/>
      <c r="H825" s="512"/>
      <c r="I825" s="512"/>
      <c r="J825" s="512"/>
      <c r="K825" s="512"/>
      <c r="L825" s="512"/>
      <c r="M825" s="512"/>
      <c r="N825" s="512"/>
      <c r="O825" s="512"/>
      <c r="P825" s="512"/>
      <c r="Q825" s="512"/>
      <c r="R825" s="512"/>
      <c r="S825" s="512"/>
      <c r="T825" s="512"/>
      <c r="U825" s="512"/>
      <c r="V825" s="512"/>
      <c r="W825" s="512"/>
      <c r="X825" s="512"/>
      <c r="Y825" s="512"/>
      <c r="Z825" s="512"/>
    </row>
    <row r="826">
      <c r="A826" s="512"/>
      <c r="B826" s="512"/>
      <c r="C826" s="512"/>
      <c r="D826" s="512"/>
      <c r="E826" s="512"/>
      <c r="F826" s="512"/>
      <c r="G826" s="512"/>
      <c r="H826" s="512"/>
      <c r="I826" s="512"/>
      <c r="J826" s="512"/>
      <c r="K826" s="512"/>
      <c r="L826" s="512"/>
      <c r="M826" s="512"/>
      <c r="N826" s="512"/>
      <c r="O826" s="512"/>
      <c r="P826" s="512"/>
      <c r="Q826" s="512"/>
      <c r="R826" s="512"/>
      <c r="S826" s="512"/>
      <c r="T826" s="512"/>
      <c r="U826" s="512"/>
      <c r="V826" s="512"/>
      <c r="W826" s="512"/>
      <c r="X826" s="512"/>
      <c r="Y826" s="512"/>
      <c r="Z826" s="512"/>
    </row>
    <row r="827">
      <c r="A827" s="512"/>
      <c r="B827" s="512"/>
      <c r="C827" s="512"/>
      <c r="D827" s="512"/>
      <c r="E827" s="512"/>
      <c r="F827" s="512"/>
      <c r="G827" s="512"/>
      <c r="H827" s="512"/>
      <c r="I827" s="512"/>
      <c r="J827" s="512"/>
      <c r="K827" s="512"/>
      <c r="L827" s="512"/>
      <c r="M827" s="512"/>
      <c r="N827" s="512"/>
      <c r="O827" s="512"/>
      <c r="P827" s="512"/>
      <c r="Q827" s="512"/>
      <c r="R827" s="512"/>
      <c r="S827" s="512"/>
      <c r="T827" s="512"/>
      <c r="U827" s="512"/>
      <c r="V827" s="512"/>
      <c r="W827" s="512"/>
      <c r="X827" s="512"/>
      <c r="Y827" s="512"/>
      <c r="Z827" s="512"/>
    </row>
    <row r="828">
      <c r="A828" s="512"/>
      <c r="B828" s="512"/>
      <c r="C828" s="512"/>
      <c r="D828" s="512"/>
      <c r="E828" s="512"/>
      <c r="F828" s="512"/>
      <c r="G828" s="512"/>
      <c r="H828" s="512"/>
      <c r="I828" s="512"/>
      <c r="J828" s="512"/>
      <c r="K828" s="512"/>
      <c r="L828" s="512"/>
      <c r="M828" s="512"/>
      <c r="N828" s="512"/>
      <c r="O828" s="512"/>
      <c r="P828" s="512"/>
      <c r="Q828" s="512"/>
      <c r="R828" s="512"/>
      <c r="S828" s="512"/>
      <c r="T828" s="512"/>
      <c r="U828" s="512"/>
      <c r="V828" s="512"/>
      <c r="W828" s="512"/>
      <c r="X828" s="512"/>
      <c r="Y828" s="512"/>
      <c r="Z828" s="512"/>
    </row>
    <row r="829">
      <c r="A829" s="512"/>
      <c r="B829" s="512"/>
      <c r="C829" s="512"/>
      <c r="D829" s="512"/>
      <c r="E829" s="512"/>
      <c r="F829" s="512"/>
      <c r="G829" s="512"/>
      <c r="H829" s="512"/>
      <c r="I829" s="512"/>
      <c r="J829" s="512"/>
      <c r="K829" s="512"/>
      <c r="L829" s="512"/>
      <c r="M829" s="512"/>
      <c r="N829" s="512"/>
      <c r="O829" s="512"/>
      <c r="P829" s="512"/>
      <c r="Q829" s="512"/>
      <c r="R829" s="512"/>
      <c r="S829" s="512"/>
      <c r="T829" s="512"/>
      <c r="U829" s="512"/>
      <c r="V829" s="512"/>
      <c r="W829" s="512"/>
      <c r="X829" s="512"/>
      <c r="Y829" s="512"/>
      <c r="Z829" s="512"/>
    </row>
    <row r="830">
      <c r="A830" s="512"/>
      <c r="B830" s="512"/>
      <c r="C830" s="512"/>
      <c r="D830" s="512"/>
      <c r="E830" s="512"/>
      <c r="F830" s="512"/>
      <c r="G830" s="512"/>
      <c r="H830" s="512"/>
      <c r="I830" s="512"/>
      <c r="J830" s="512"/>
      <c r="K830" s="512"/>
      <c r="L830" s="512"/>
      <c r="M830" s="512"/>
      <c r="N830" s="512"/>
      <c r="O830" s="512"/>
      <c r="P830" s="512"/>
      <c r="Q830" s="512"/>
      <c r="R830" s="512"/>
      <c r="S830" s="512"/>
      <c r="T830" s="512"/>
      <c r="U830" s="512"/>
      <c r="V830" s="512"/>
      <c r="W830" s="512"/>
      <c r="X830" s="512"/>
      <c r="Y830" s="512"/>
      <c r="Z830" s="512"/>
    </row>
    <row r="831">
      <c r="A831" s="512"/>
      <c r="B831" s="512"/>
      <c r="C831" s="512"/>
      <c r="D831" s="512"/>
      <c r="E831" s="512"/>
      <c r="F831" s="512"/>
      <c r="G831" s="512"/>
      <c r="H831" s="512"/>
      <c r="I831" s="512"/>
      <c r="J831" s="512"/>
      <c r="K831" s="512"/>
      <c r="L831" s="512"/>
      <c r="M831" s="512"/>
      <c r="N831" s="512"/>
      <c r="O831" s="512"/>
      <c r="P831" s="512"/>
      <c r="Q831" s="512"/>
      <c r="R831" s="512"/>
      <c r="S831" s="512"/>
      <c r="T831" s="512"/>
      <c r="U831" s="512"/>
      <c r="V831" s="512"/>
      <c r="W831" s="512"/>
      <c r="X831" s="512"/>
      <c r="Y831" s="512"/>
      <c r="Z831" s="512"/>
    </row>
    <row r="832">
      <c r="A832" s="512"/>
      <c r="B832" s="512"/>
      <c r="C832" s="512"/>
      <c r="D832" s="512"/>
      <c r="E832" s="512"/>
      <c r="F832" s="512"/>
      <c r="G832" s="512"/>
      <c r="H832" s="512"/>
      <c r="I832" s="512"/>
      <c r="J832" s="512"/>
      <c r="K832" s="512"/>
      <c r="L832" s="512"/>
      <c r="M832" s="512"/>
      <c r="N832" s="512"/>
      <c r="O832" s="512"/>
      <c r="P832" s="512"/>
      <c r="Q832" s="512"/>
      <c r="R832" s="512"/>
      <c r="S832" s="512"/>
      <c r="T832" s="512"/>
      <c r="U832" s="512"/>
      <c r="V832" s="512"/>
      <c r="W832" s="512"/>
      <c r="X832" s="512"/>
      <c r="Y832" s="512"/>
      <c r="Z832" s="512"/>
    </row>
    <row r="833">
      <c r="A833" s="512"/>
      <c r="B833" s="512"/>
      <c r="C833" s="512"/>
      <c r="D833" s="512"/>
      <c r="E833" s="512"/>
      <c r="F833" s="512"/>
      <c r="G833" s="512"/>
      <c r="H833" s="512"/>
      <c r="I833" s="512"/>
      <c r="J833" s="512"/>
      <c r="K833" s="512"/>
      <c r="L833" s="512"/>
      <c r="M833" s="512"/>
      <c r="N833" s="512"/>
      <c r="O833" s="512"/>
      <c r="P833" s="512"/>
      <c r="Q833" s="512"/>
      <c r="R833" s="512"/>
      <c r="S833" s="512"/>
      <c r="T833" s="512"/>
      <c r="U833" s="512"/>
      <c r="V833" s="512"/>
      <c r="W833" s="512"/>
      <c r="X833" s="512"/>
      <c r="Y833" s="512"/>
      <c r="Z833" s="512"/>
    </row>
    <row r="834">
      <c r="A834" s="512"/>
      <c r="B834" s="512"/>
      <c r="C834" s="512"/>
      <c r="D834" s="512"/>
      <c r="E834" s="512"/>
      <c r="F834" s="512"/>
      <c r="G834" s="512"/>
      <c r="H834" s="512"/>
      <c r="I834" s="512"/>
      <c r="J834" s="512"/>
      <c r="K834" s="512"/>
      <c r="L834" s="512"/>
      <c r="M834" s="512"/>
      <c r="N834" s="512"/>
      <c r="O834" s="512"/>
      <c r="P834" s="512"/>
      <c r="Q834" s="512"/>
      <c r="R834" s="512"/>
      <c r="S834" s="512"/>
      <c r="T834" s="512"/>
      <c r="U834" s="512"/>
      <c r="V834" s="512"/>
      <c r="W834" s="512"/>
      <c r="X834" s="512"/>
      <c r="Y834" s="512"/>
      <c r="Z834" s="512"/>
    </row>
    <row r="835">
      <c r="A835" s="512"/>
      <c r="B835" s="512"/>
      <c r="C835" s="512"/>
      <c r="D835" s="512"/>
      <c r="E835" s="512"/>
      <c r="F835" s="512"/>
      <c r="G835" s="512"/>
      <c r="H835" s="512"/>
      <c r="I835" s="512"/>
      <c r="J835" s="512"/>
      <c r="K835" s="512"/>
      <c r="L835" s="512"/>
      <c r="M835" s="512"/>
      <c r="N835" s="512"/>
      <c r="O835" s="512"/>
      <c r="P835" s="512"/>
      <c r="Q835" s="512"/>
      <c r="R835" s="512"/>
      <c r="S835" s="512"/>
      <c r="T835" s="512"/>
      <c r="U835" s="512"/>
      <c r="V835" s="512"/>
      <c r="W835" s="512"/>
      <c r="X835" s="512"/>
      <c r="Y835" s="512"/>
      <c r="Z835" s="512"/>
    </row>
    <row r="836">
      <c r="A836" s="512"/>
      <c r="B836" s="512"/>
      <c r="C836" s="512"/>
      <c r="D836" s="512"/>
      <c r="E836" s="512"/>
      <c r="F836" s="512"/>
      <c r="G836" s="512"/>
      <c r="H836" s="512"/>
      <c r="I836" s="512"/>
      <c r="J836" s="512"/>
      <c r="K836" s="512"/>
      <c r="L836" s="512"/>
      <c r="M836" s="512"/>
      <c r="N836" s="512"/>
      <c r="O836" s="512"/>
      <c r="P836" s="512"/>
      <c r="Q836" s="512"/>
      <c r="R836" s="512"/>
      <c r="S836" s="512"/>
      <c r="T836" s="512"/>
      <c r="U836" s="512"/>
      <c r="V836" s="512"/>
      <c r="W836" s="512"/>
      <c r="X836" s="512"/>
      <c r="Y836" s="512"/>
      <c r="Z836" s="512"/>
    </row>
    <row r="837">
      <c r="A837" s="512"/>
      <c r="B837" s="512"/>
      <c r="C837" s="512"/>
      <c r="D837" s="512"/>
      <c r="E837" s="512"/>
      <c r="F837" s="512"/>
      <c r="G837" s="512"/>
      <c r="H837" s="512"/>
      <c r="I837" s="512"/>
      <c r="J837" s="512"/>
      <c r="K837" s="512"/>
      <c r="L837" s="512"/>
      <c r="M837" s="512"/>
      <c r="N837" s="512"/>
      <c r="O837" s="512"/>
      <c r="P837" s="512"/>
      <c r="Q837" s="512"/>
      <c r="R837" s="512"/>
      <c r="S837" s="512"/>
      <c r="T837" s="512"/>
      <c r="U837" s="512"/>
      <c r="V837" s="512"/>
      <c r="W837" s="512"/>
      <c r="X837" s="512"/>
      <c r="Y837" s="512"/>
      <c r="Z837" s="512"/>
    </row>
    <row r="838">
      <c r="A838" s="512"/>
      <c r="B838" s="512"/>
      <c r="C838" s="512"/>
      <c r="D838" s="512"/>
      <c r="E838" s="512"/>
      <c r="F838" s="512"/>
      <c r="G838" s="512"/>
      <c r="H838" s="512"/>
      <c r="I838" s="512"/>
      <c r="J838" s="512"/>
      <c r="K838" s="512"/>
      <c r="L838" s="512"/>
      <c r="M838" s="512"/>
      <c r="N838" s="512"/>
      <c r="O838" s="512"/>
      <c r="P838" s="512"/>
      <c r="Q838" s="512"/>
      <c r="R838" s="512"/>
      <c r="S838" s="512"/>
      <c r="T838" s="512"/>
      <c r="U838" s="512"/>
      <c r="V838" s="512"/>
      <c r="W838" s="512"/>
      <c r="X838" s="512"/>
      <c r="Y838" s="512"/>
      <c r="Z838" s="512"/>
    </row>
    <row r="839">
      <c r="A839" s="512"/>
      <c r="B839" s="512"/>
      <c r="C839" s="512"/>
      <c r="D839" s="512"/>
      <c r="E839" s="512"/>
      <c r="F839" s="512"/>
      <c r="G839" s="512"/>
      <c r="H839" s="512"/>
      <c r="I839" s="512"/>
      <c r="J839" s="512"/>
      <c r="K839" s="512"/>
      <c r="L839" s="512"/>
      <c r="M839" s="512"/>
      <c r="N839" s="512"/>
      <c r="O839" s="512"/>
      <c r="P839" s="512"/>
      <c r="Q839" s="512"/>
      <c r="R839" s="512"/>
      <c r="S839" s="512"/>
      <c r="T839" s="512"/>
      <c r="U839" s="512"/>
      <c r="V839" s="512"/>
      <c r="W839" s="512"/>
      <c r="X839" s="512"/>
      <c r="Y839" s="512"/>
      <c r="Z839" s="512"/>
    </row>
    <row r="840">
      <c r="A840" s="512"/>
      <c r="B840" s="512"/>
      <c r="C840" s="512"/>
      <c r="D840" s="512"/>
      <c r="E840" s="512"/>
      <c r="F840" s="512"/>
      <c r="G840" s="512"/>
      <c r="H840" s="512"/>
      <c r="I840" s="512"/>
      <c r="J840" s="512"/>
      <c r="K840" s="512"/>
      <c r="L840" s="512"/>
      <c r="M840" s="512"/>
      <c r="N840" s="512"/>
      <c r="O840" s="512"/>
      <c r="P840" s="512"/>
      <c r="Q840" s="512"/>
      <c r="R840" s="512"/>
      <c r="S840" s="512"/>
      <c r="T840" s="512"/>
      <c r="U840" s="512"/>
      <c r="V840" s="512"/>
      <c r="W840" s="512"/>
      <c r="X840" s="512"/>
      <c r="Y840" s="512"/>
      <c r="Z840" s="512"/>
    </row>
    <row r="841">
      <c r="A841" s="512"/>
      <c r="B841" s="512"/>
      <c r="C841" s="512"/>
      <c r="D841" s="512"/>
      <c r="E841" s="512"/>
      <c r="F841" s="512"/>
      <c r="G841" s="512"/>
      <c r="H841" s="512"/>
      <c r="I841" s="512"/>
      <c r="J841" s="512"/>
      <c r="K841" s="512"/>
      <c r="L841" s="512"/>
      <c r="M841" s="512"/>
      <c r="N841" s="512"/>
      <c r="O841" s="512"/>
      <c r="P841" s="512"/>
      <c r="Q841" s="512"/>
      <c r="R841" s="512"/>
      <c r="S841" s="512"/>
      <c r="T841" s="512"/>
      <c r="U841" s="512"/>
      <c r="V841" s="512"/>
      <c r="W841" s="512"/>
      <c r="X841" s="512"/>
      <c r="Y841" s="512"/>
      <c r="Z841" s="512"/>
    </row>
    <row r="842">
      <c r="A842" s="512"/>
      <c r="B842" s="512"/>
      <c r="C842" s="512"/>
      <c r="D842" s="512"/>
      <c r="E842" s="512"/>
      <c r="F842" s="512"/>
      <c r="G842" s="512"/>
      <c r="H842" s="512"/>
      <c r="I842" s="512"/>
      <c r="J842" s="512"/>
      <c r="K842" s="512"/>
      <c r="L842" s="512"/>
      <c r="M842" s="512"/>
      <c r="N842" s="512"/>
      <c r="O842" s="512"/>
      <c r="P842" s="512"/>
      <c r="Q842" s="512"/>
      <c r="R842" s="512"/>
      <c r="S842" s="512"/>
      <c r="T842" s="512"/>
      <c r="U842" s="512"/>
      <c r="V842" s="512"/>
      <c r="W842" s="512"/>
      <c r="X842" s="512"/>
      <c r="Y842" s="512"/>
      <c r="Z842" s="512"/>
    </row>
    <row r="843">
      <c r="A843" s="512"/>
      <c r="B843" s="512"/>
      <c r="C843" s="512"/>
      <c r="D843" s="512"/>
      <c r="E843" s="512"/>
      <c r="F843" s="512"/>
      <c r="G843" s="512"/>
      <c r="H843" s="512"/>
      <c r="I843" s="512"/>
      <c r="J843" s="512"/>
      <c r="K843" s="512"/>
      <c r="L843" s="512"/>
      <c r="M843" s="512"/>
      <c r="N843" s="512"/>
      <c r="O843" s="512"/>
      <c r="P843" s="512"/>
      <c r="Q843" s="512"/>
      <c r="R843" s="512"/>
      <c r="S843" s="512"/>
      <c r="T843" s="512"/>
      <c r="U843" s="512"/>
      <c r="V843" s="512"/>
      <c r="W843" s="512"/>
      <c r="X843" s="512"/>
      <c r="Y843" s="512"/>
      <c r="Z843" s="512"/>
    </row>
    <row r="844">
      <c r="A844" s="512"/>
      <c r="B844" s="512"/>
      <c r="C844" s="512"/>
      <c r="D844" s="512"/>
      <c r="E844" s="512"/>
      <c r="F844" s="512"/>
      <c r="G844" s="512"/>
      <c r="H844" s="512"/>
      <c r="I844" s="512"/>
      <c r="J844" s="512"/>
      <c r="K844" s="512"/>
      <c r="L844" s="512"/>
      <c r="M844" s="512"/>
      <c r="N844" s="512"/>
      <c r="O844" s="512"/>
      <c r="P844" s="512"/>
      <c r="Q844" s="512"/>
      <c r="R844" s="512"/>
      <c r="S844" s="512"/>
      <c r="T844" s="512"/>
      <c r="U844" s="512"/>
      <c r="V844" s="512"/>
      <c r="W844" s="512"/>
      <c r="X844" s="512"/>
      <c r="Y844" s="512"/>
      <c r="Z844" s="512"/>
    </row>
    <row r="845">
      <c r="A845" s="512"/>
      <c r="B845" s="512"/>
      <c r="C845" s="512"/>
      <c r="D845" s="512"/>
      <c r="E845" s="512"/>
      <c r="F845" s="512"/>
      <c r="G845" s="512"/>
      <c r="H845" s="512"/>
      <c r="I845" s="512"/>
      <c r="J845" s="512"/>
      <c r="K845" s="512"/>
      <c r="L845" s="512"/>
      <c r="M845" s="512"/>
      <c r="N845" s="512"/>
      <c r="O845" s="512"/>
      <c r="P845" s="512"/>
      <c r="Q845" s="512"/>
      <c r="R845" s="512"/>
      <c r="S845" s="512"/>
      <c r="T845" s="512"/>
      <c r="U845" s="512"/>
      <c r="V845" s="512"/>
      <c r="W845" s="512"/>
      <c r="X845" s="512"/>
      <c r="Y845" s="512"/>
      <c r="Z845" s="512"/>
    </row>
    <row r="846">
      <c r="A846" s="512"/>
      <c r="B846" s="512"/>
      <c r="C846" s="512"/>
      <c r="D846" s="512"/>
      <c r="E846" s="512"/>
      <c r="F846" s="512"/>
      <c r="G846" s="512"/>
      <c r="H846" s="512"/>
      <c r="I846" s="512"/>
      <c r="J846" s="512"/>
      <c r="K846" s="512"/>
      <c r="L846" s="512"/>
      <c r="M846" s="512"/>
      <c r="N846" s="512"/>
      <c r="O846" s="512"/>
      <c r="P846" s="512"/>
      <c r="Q846" s="512"/>
      <c r="R846" s="512"/>
      <c r="S846" s="512"/>
      <c r="T846" s="512"/>
      <c r="U846" s="512"/>
      <c r="V846" s="512"/>
      <c r="W846" s="512"/>
      <c r="X846" s="512"/>
      <c r="Y846" s="512"/>
      <c r="Z846" s="512"/>
    </row>
    <row r="847">
      <c r="A847" s="512"/>
      <c r="B847" s="512"/>
      <c r="C847" s="512"/>
      <c r="D847" s="512"/>
      <c r="E847" s="512"/>
      <c r="F847" s="512"/>
      <c r="G847" s="512"/>
      <c r="H847" s="512"/>
      <c r="I847" s="512"/>
      <c r="J847" s="512"/>
      <c r="K847" s="512"/>
      <c r="L847" s="512"/>
      <c r="M847" s="512"/>
      <c r="N847" s="512"/>
      <c r="O847" s="512"/>
      <c r="P847" s="512"/>
      <c r="Q847" s="512"/>
      <c r="R847" s="512"/>
      <c r="S847" s="512"/>
      <c r="T847" s="512"/>
      <c r="U847" s="512"/>
      <c r="V847" s="512"/>
      <c r="W847" s="512"/>
      <c r="X847" s="512"/>
      <c r="Y847" s="512"/>
      <c r="Z847" s="512"/>
    </row>
    <row r="848">
      <c r="A848" s="512"/>
      <c r="B848" s="512"/>
      <c r="C848" s="512"/>
      <c r="D848" s="512"/>
      <c r="E848" s="512"/>
      <c r="F848" s="512"/>
      <c r="G848" s="512"/>
      <c r="H848" s="512"/>
      <c r="I848" s="512"/>
      <c r="J848" s="512"/>
      <c r="K848" s="512"/>
      <c r="L848" s="512"/>
      <c r="M848" s="512"/>
      <c r="N848" s="512"/>
      <c r="O848" s="512"/>
      <c r="P848" s="512"/>
      <c r="Q848" s="512"/>
      <c r="R848" s="512"/>
      <c r="S848" s="512"/>
      <c r="T848" s="512"/>
      <c r="U848" s="512"/>
      <c r="V848" s="512"/>
      <c r="W848" s="512"/>
      <c r="X848" s="512"/>
      <c r="Y848" s="512"/>
      <c r="Z848" s="512"/>
    </row>
    <row r="849">
      <c r="A849" s="512"/>
      <c r="B849" s="512"/>
      <c r="C849" s="512"/>
      <c r="D849" s="512"/>
      <c r="E849" s="512"/>
      <c r="F849" s="512"/>
      <c r="G849" s="512"/>
      <c r="H849" s="512"/>
      <c r="I849" s="512"/>
      <c r="J849" s="512"/>
      <c r="K849" s="512"/>
      <c r="L849" s="512"/>
      <c r="M849" s="512"/>
      <c r="N849" s="512"/>
      <c r="O849" s="512"/>
      <c r="P849" s="512"/>
      <c r="Q849" s="512"/>
      <c r="R849" s="512"/>
      <c r="S849" s="512"/>
      <c r="T849" s="512"/>
      <c r="U849" s="512"/>
      <c r="V849" s="512"/>
      <c r="W849" s="512"/>
      <c r="X849" s="512"/>
      <c r="Y849" s="512"/>
      <c r="Z849" s="512"/>
    </row>
    <row r="850">
      <c r="A850" s="512"/>
      <c r="B850" s="512"/>
      <c r="C850" s="512"/>
      <c r="D850" s="512"/>
      <c r="E850" s="512"/>
      <c r="F850" s="512"/>
      <c r="G850" s="512"/>
      <c r="H850" s="512"/>
      <c r="I850" s="512"/>
      <c r="J850" s="512"/>
      <c r="K850" s="512"/>
      <c r="L850" s="512"/>
      <c r="M850" s="512"/>
      <c r="N850" s="512"/>
      <c r="O850" s="512"/>
      <c r="P850" s="512"/>
      <c r="Q850" s="512"/>
      <c r="R850" s="512"/>
      <c r="S850" s="512"/>
      <c r="T850" s="512"/>
      <c r="U850" s="512"/>
      <c r="V850" s="512"/>
      <c r="W850" s="512"/>
      <c r="X850" s="512"/>
      <c r="Y850" s="512"/>
      <c r="Z850" s="512"/>
    </row>
    <row r="851">
      <c r="A851" s="512"/>
      <c r="B851" s="512"/>
      <c r="C851" s="512"/>
      <c r="D851" s="512"/>
      <c r="E851" s="512"/>
      <c r="F851" s="512"/>
      <c r="G851" s="512"/>
      <c r="H851" s="512"/>
      <c r="I851" s="512"/>
      <c r="J851" s="512"/>
      <c r="K851" s="512"/>
      <c r="L851" s="512"/>
      <c r="M851" s="512"/>
      <c r="N851" s="512"/>
      <c r="O851" s="512"/>
      <c r="P851" s="512"/>
      <c r="Q851" s="512"/>
      <c r="R851" s="512"/>
      <c r="S851" s="512"/>
      <c r="T851" s="512"/>
      <c r="U851" s="512"/>
      <c r="V851" s="512"/>
      <c r="W851" s="512"/>
      <c r="X851" s="512"/>
      <c r="Y851" s="512"/>
      <c r="Z851" s="512"/>
    </row>
    <row r="852">
      <c r="A852" s="512"/>
      <c r="B852" s="512"/>
      <c r="C852" s="512"/>
      <c r="D852" s="512"/>
      <c r="E852" s="512"/>
      <c r="F852" s="512"/>
      <c r="G852" s="512"/>
      <c r="H852" s="512"/>
      <c r="I852" s="512"/>
      <c r="J852" s="512"/>
      <c r="K852" s="512"/>
      <c r="L852" s="512"/>
      <c r="M852" s="512"/>
      <c r="N852" s="512"/>
      <c r="O852" s="512"/>
      <c r="P852" s="512"/>
      <c r="Q852" s="512"/>
      <c r="R852" s="512"/>
      <c r="S852" s="512"/>
      <c r="T852" s="512"/>
      <c r="U852" s="512"/>
      <c r="V852" s="512"/>
      <c r="W852" s="512"/>
      <c r="X852" s="512"/>
      <c r="Y852" s="512"/>
      <c r="Z852" s="512"/>
    </row>
    <row r="853">
      <c r="A853" s="512"/>
      <c r="B853" s="512"/>
      <c r="C853" s="512"/>
      <c r="D853" s="512"/>
      <c r="E853" s="512"/>
      <c r="F853" s="512"/>
      <c r="G853" s="512"/>
      <c r="H853" s="512"/>
      <c r="I853" s="512"/>
      <c r="J853" s="512"/>
      <c r="K853" s="512"/>
      <c r="L853" s="512"/>
      <c r="M853" s="512"/>
      <c r="N853" s="512"/>
      <c r="O853" s="512"/>
      <c r="P853" s="512"/>
      <c r="Q853" s="512"/>
      <c r="R853" s="512"/>
      <c r="S853" s="512"/>
      <c r="T853" s="512"/>
      <c r="U853" s="512"/>
      <c r="V853" s="512"/>
      <c r="W853" s="512"/>
      <c r="X853" s="512"/>
      <c r="Y853" s="512"/>
      <c r="Z853" s="512"/>
    </row>
    <row r="854">
      <c r="A854" s="512"/>
      <c r="B854" s="512"/>
      <c r="C854" s="512"/>
      <c r="D854" s="512"/>
      <c r="E854" s="512"/>
      <c r="F854" s="512"/>
      <c r="G854" s="512"/>
      <c r="H854" s="512"/>
      <c r="I854" s="512"/>
      <c r="J854" s="512"/>
      <c r="K854" s="512"/>
      <c r="L854" s="512"/>
      <c r="M854" s="512"/>
      <c r="N854" s="512"/>
      <c r="O854" s="512"/>
      <c r="P854" s="512"/>
      <c r="Q854" s="512"/>
      <c r="R854" s="512"/>
      <c r="S854" s="512"/>
      <c r="T854" s="512"/>
      <c r="U854" s="512"/>
      <c r="V854" s="512"/>
      <c r="W854" s="512"/>
      <c r="X854" s="512"/>
      <c r="Y854" s="512"/>
      <c r="Z854" s="512"/>
    </row>
    <row r="855">
      <c r="A855" s="512"/>
      <c r="B855" s="512"/>
      <c r="C855" s="512"/>
      <c r="D855" s="512"/>
      <c r="E855" s="512"/>
      <c r="F855" s="512"/>
      <c r="G855" s="512"/>
      <c r="H855" s="512"/>
      <c r="I855" s="512"/>
      <c r="J855" s="512"/>
      <c r="K855" s="512"/>
      <c r="L855" s="512"/>
      <c r="M855" s="512"/>
      <c r="N855" s="512"/>
      <c r="O855" s="512"/>
      <c r="P855" s="512"/>
      <c r="Q855" s="512"/>
      <c r="R855" s="512"/>
      <c r="S855" s="512"/>
      <c r="T855" s="512"/>
      <c r="U855" s="512"/>
      <c r="V855" s="512"/>
      <c r="W855" s="512"/>
      <c r="X855" s="512"/>
      <c r="Y855" s="512"/>
      <c r="Z855" s="512"/>
    </row>
    <row r="856">
      <c r="A856" s="512"/>
      <c r="B856" s="512"/>
      <c r="C856" s="512"/>
      <c r="D856" s="512"/>
      <c r="E856" s="512"/>
      <c r="F856" s="512"/>
      <c r="G856" s="512"/>
      <c r="H856" s="512"/>
      <c r="I856" s="512"/>
      <c r="J856" s="512"/>
      <c r="K856" s="512"/>
      <c r="L856" s="512"/>
      <c r="M856" s="512"/>
      <c r="N856" s="512"/>
      <c r="O856" s="512"/>
      <c r="P856" s="512"/>
      <c r="Q856" s="512"/>
      <c r="R856" s="512"/>
      <c r="S856" s="512"/>
      <c r="T856" s="512"/>
      <c r="U856" s="512"/>
      <c r="V856" s="512"/>
      <c r="W856" s="512"/>
      <c r="X856" s="512"/>
      <c r="Y856" s="512"/>
      <c r="Z856" s="512"/>
    </row>
    <row r="857">
      <c r="A857" s="512"/>
      <c r="B857" s="512"/>
      <c r="C857" s="512"/>
      <c r="D857" s="512"/>
      <c r="E857" s="512"/>
      <c r="F857" s="512"/>
      <c r="G857" s="512"/>
      <c r="H857" s="512"/>
      <c r="I857" s="512"/>
      <c r="J857" s="512"/>
      <c r="K857" s="512"/>
      <c r="L857" s="512"/>
      <c r="M857" s="512"/>
      <c r="N857" s="512"/>
      <c r="O857" s="512"/>
      <c r="P857" s="512"/>
      <c r="Q857" s="512"/>
      <c r="R857" s="512"/>
      <c r="S857" s="512"/>
      <c r="T857" s="512"/>
      <c r="U857" s="512"/>
      <c r="V857" s="512"/>
      <c r="W857" s="512"/>
      <c r="X857" s="512"/>
      <c r="Y857" s="512"/>
      <c r="Z857" s="512"/>
    </row>
    <row r="858">
      <c r="A858" s="512"/>
      <c r="B858" s="512"/>
      <c r="C858" s="512"/>
      <c r="D858" s="512"/>
      <c r="E858" s="512"/>
      <c r="F858" s="512"/>
      <c r="G858" s="512"/>
      <c r="H858" s="512"/>
      <c r="I858" s="512"/>
      <c r="J858" s="512"/>
      <c r="K858" s="512"/>
      <c r="L858" s="512"/>
      <c r="M858" s="512"/>
      <c r="N858" s="512"/>
      <c r="O858" s="512"/>
      <c r="P858" s="512"/>
      <c r="Q858" s="512"/>
      <c r="R858" s="512"/>
      <c r="S858" s="512"/>
      <c r="T858" s="512"/>
      <c r="U858" s="512"/>
      <c r="V858" s="512"/>
      <c r="W858" s="512"/>
      <c r="X858" s="512"/>
      <c r="Y858" s="512"/>
      <c r="Z858" s="512"/>
    </row>
    <row r="859">
      <c r="A859" s="512"/>
      <c r="B859" s="512"/>
      <c r="C859" s="512"/>
      <c r="D859" s="512"/>
      <c r="E859" s="512"/>
      <c r="F859" s="512"/>
      <c r="G859" s="512"/>
      <c r="H859" s="512"/>
      <c r="I859" s="512"/>
      <c r="J859" s="512"/>
      <c r="K859" s="512"/>
      <c r="L859" s="512"/>
      <c r="M859" s="512"/>
      <c r="N859" s="512"/>
      <c r="O859" s="512"/>
      <c r="P859" s="512"/>
      <c r="Q859" s="512"/>
      <c r="R859" s="512"/>
      <c r="S859" s="512"/>
      <c r="T859" s="512"/>
      <c r="U859" s="512"/>
      <c r="V859" s="512"/>
      <c r="W859" s="512"/>
      <c r="X859" s="512"/>
      <c r="Y859" s="512"/>
      <c r="Z859" s="512"/>
    </row>
    <row r="860">
      <c r="A860" s="512"/>
      <c r="B860" s="512"/>
      <c r="C860" s="512"/>
      <c r="D860" s="512"/>
      <c r="E860" s="512"/>
      <c r="F860" s="512"/>
      <c r="G860" s="512"/>
      <c r="H860" s="512"/>
      <c r="I860" s="512"/>
      <c r="J860" s="512"/>
      <c r="K860" s="512"/>
      <c r="L860" s="512"/>
      <c r="M860" s="512"/>
      <c r="N860" s="512"/>
      <c r="O860" s="512"/>
      <c r="P860" s="512"/>
      <c r="Q860" s="512"/>
      <c r="R860" s="512"/>
      <c r="S860" s="512"/>
      <c r="T860" s="512"/>
      <c r="U860" s="512"/>
      <c r="V860" s="512"/>
      <c r="W860" s="512"/>
      <c r="X860" s="512"/>
      <c r="Y860" s="512"/>
      <c r="Z860" s="512"/>
    </row>
    <row r="861">
      <c r="A861" s="512"/>
      <c r="B861" s="512"/>
      <c r="C861" s="512"/>
      <c r="D861" s="512"/>
      <c r="E861" s="512"/>
      <c r="F861" s="512"/>
      <c r="G861" s="512"/>
      <c r="H861" s="512"/>
      <c r="I861" s="512"/>
      <c r="J861" s="512"/>
      <c r="K861" s="512"/>
      <c r="L861" s="512"/>
      <c r="M861" s="512"/>
      <c r="N861" s="512"/>
      <c r="O861" s="512"/>
      <c r="P861" s="512"/>
      <c r="Q861" s="512"/>
      <c r="R861" s="512"/>
      <c r="S861" s="512"/>
      <c r="T861" s="512"/>
      <c r="U861" s="512"/>
      <c r="V861" s="512"/>
      <c r="W861" s="512"/>
      <c r="X861" s="512"/>
      <c r="Y861" s="512"/>
      <c r="Z861" s="512"/>
    </row>
    <row r="862">
      <c r="A862" s="512"/>
      <c r="B862" s="512"/>
      <c r="C862" s="512"/>
      <c r="D862" s="512"/>
      <c r="E862" s="512"/>
      <c r="F862" s="512"/>
      <c r="G862" s="512"/>
      <c r="H862" s="512"/>
      <c r="I862" s="512"/>
      <c r="J862" s="512"/>
      <c r="K862" s="512"/>
      <c r="L862" s="512"/>
      <c r="M862" s="512"/>
      <c r="N862" s="512"/>
      <c r="O862" s="512"/>
      <c r="P862" s="512"/>
      <c r="Q862" s="512"/>
      <c r="R862" s="512"/>
      <c r="S862" s="512"/>
      <c r="T862" s="512"/>
      <c r="U862" s="512"/>
      <c r="V862" s="512"/>
      <c r="W862" s="512"/>
      <c r="X862" s="512"/>
      <c r="Y862" s="512"/>
      <c r="Z862" s="512"/>
    </row>
    <row r="863">
      <c r="A863" s="512"/>
      <c r="B863" s="512"/>
      <c r="C863" s="512"/>
      <c r="D863" s="512"/>
      <c r="E863" s="512"/>
      <c r="F863" s="512"/>
      <c r="G863" s="512"/>
      <c r="H863" s="512"/>
      <c r="I863" s="512"/>
      <c r="J863" s="512"/>
      <c r="K863" s="512"/>
      <c r="L863" s="512"/>
      <c r="M863" s="512"/>
      <c r="N863" s="512"/>
      <c r="O863" s="512"/>
      <c r="P863" s="512"/>
      <c r="Q863" s="512"/>
      <c r="R863" s="512"/>
      <c r="S863" s="512"/>
      <c r="T863" s="512"/>
      <c r="U863" s="512"/>
      <c r="V863" s="512"/>
      <c r="W863" s="512"/>
      <c r="X863" s="512"/>
      <c r="Y863" s="512"/>
      <c r="Z863" s="512"/>
    </row>
    <row r="864">
      <c r="A864" s="512"/>
      <c r="B864" s="512"/>
      <c r="C864" s="512"/>
      <c r="D864" s="512"/>
      <c r="E864" s="512"/>
      <c r="F864" s="512"/>
      <c r="G864" s="512"/>
      <c r="H864" s="512"/>
      <c r="I864" s="512"/>
      <c r="J864" s="512"/>
      <c r="K864" s="512"/>
      <c r="L864" s="512"/>
      <c r="M864" s="512"/>
      <c r="N864" s="512"/>
      <c r="O864" s="512"/>
      <c r="P864" s="512"/>
      <c r="Q864" s="512"/>
      <c r="R864" s="512"/>
      <c r="S864" s="512"/>
      <c r="T864" s="512"/>
      <c r="U864" s="512"/>
      <c r="V864" s="512"/>
      <c r="W864" s="512"/>
      <c r="X864" s="512"/>
      <c r="Y864" s="512"/>
      <c r="Z864" s="512"/>
    </row>
    <row r="865">
      <c r="A865" s="512"/>
      <c r="B865" s="512"/>
      <c r="C865" s="512"/>
      <c r="D865" s="512"/>
      <c r="E865" s="512"/>
      <c r="F865" s="512"/>
      <c r="G865" s="512"/>
      <c r="H865" s="512"/>
      <c r="I865" s="512"/>
      <c r="J865" s="512"/>
      <c r="K865" s="512"/>
      <c r="L865" s="512"/>
      <c r="M865" s="512"/>
      <c r="N865" s="512"/>
      <c r="O865" s="512"/>
      <c r="P865" s="512"/>
      <c r="Q865" s="512"/>
      <c r="R865" s="512"/>
      <c r="S865" s="512"/>
      <c r="T865" s="512"/>
      <c r="U865" s="512"/>
      <c r="V865" s="512"/>
      <c r="W865" s="512"/>
      <c r="X865" s="512"/>
      <c r="Y865" s="512"/>
      <c r="Z865" s="512"/>
    </row>
    <row r="866">
      <c r="A866" s="512"/>
      <c r="B866" s="512"/>
      <c r="C866" s="512"/>
      <c r="D866" s="512"/>
      <c r="E866" s="512"/>
      <c r="F866" s="512"/>
      <c r="G866" s="512"/>
      <c r="H866" s="512"/>
      <c r="I866" s="512"/>
      <c r="J866" s="512"/>
      <c r="K866" s="512"/>
      <c r="L866" s="512"/>
      <c r="M866" s="512"/>
      <c r="N866" s="512"/>
      <c r="O866" s="512"/>
      <c r="P866" s="512"/>
      <c r="Q866" s="512"/>
      <c r="R866" s="512"/>
      <c r="S866" s="512"/>
      <c r="T866" s="512"/>
      <c r="U866" s="512"/>
      <c r="V866" s="512"/>
      <c r="W866" s="512"/>
      <c r="X866" s="512"/>
      <c r="Y866" s="512"/>
      <c r="Z866" s="512"/>
    </row>
    <row r="867">
      <c r="A867" s="512"/>
      <c r="B867" s="512"/>
      <c r="C867" s="512"/>
      <c r="D867" s="512"/>
      <c r="E867" s="512"/>
      <c r="F867" s="512"/>
      <c r="G867" s="512"/>
      <c r="H867" s="512"/>
      <c r="I867" s="512"/>
      <c r="J867" s="512"/>
      <c r="K867" s="512"/>
      <c r="L867" s="512"/>
      <c r="M867" s="512"/>
      <c r="N867" s="512"/>
      <c r="O867" s="512"/>
      <c r="P867" s="512"/>
      <c r="Q867" s="512"/>
      <c r="R867" s="512"/>
      <c r="S867" s="512"/>
      <c r="T867" s="512"/>
      <c r="U867" s="512"/>
      <c r="V867" s="512"/>
      <c r="W867" s="512"/>
      <c r="X867" s="512"/>
      <c r="Y867" s="512"/>
      <c r="Z867" s="512"/>
    </row>
    <row r="868">
      <c r="A868" s="512"/>
      <c r="B868" s="512"/>
      <c r="C868" s="512"/>
      <c r="D868" s="512"/>
      <c r="E868" s="512"/>
      <c r="F868" s="512"/>
      <c r="G868" s="512"/>
      <c r="H868" s="512"/>
      <c r="I868" s="512"/>
      <c r="J868" s="512"/>
      <c r="K868" s="512"/>
      <c r="L868" s="512"/>
      <c r="M868" s="512"/>
      <c r="N868" s="512"/>
      <c r="O868" s="512"/>
      <c r="P868" s="512"/>
      <c r="Q868" s="512"/>
      <c r="R868" s="512"/>
      <c r="S868" s="512"/>
      <c r="T868" s="512"/>
      <c r="U868" s="512"/>
      <c r="V868" s="512"/>
      <c r="W868" s="512"/>
      <c r="X868" s="512"/>
      <c r="Y868" s="512"/>
      <c r="Z868" s="512"/>
    </row>
    <row r="869">
      <c r="A869" s="512"/>
      <c r="B869" s="512"/>
      <c r="C869" s="512"/>
      <c r="D869" s="512"/>
      <c r="E869" s="512"/>
      <c r="F869" s="512"/>
      <c r="G869" s="512"/>
      <c r="H869" s="512"/>
      <c r="I869" s="512"/>
      <c r="J869" s="512"/>
      <c r="K869" s="512"/>
      <c r="L869" s="512"/>
      <c r="M869" s="512"/>
      <c r="N869" s="512"/>
      <c r="O869" s="512"/>
      <c r="P869" s="512"/>
      <c r="Q869" s="512"/>
      <c r="R869" s="512"/>
      <c r="S869" s="512"/>
      <c r="T869" s="512"/>
      <c r="U869" s="512"/>
      <c r="V869" s="512"/>
      <c r="W869" s="512"/>
      <c r="X869" s="512"/>
      <c r="Y869" s="512"/>
      <c r="Z869" s="512"/>
    </row>
    <row r="870">
      <c r="A870" s="512"/>
      <c r="B870" s="512"/>
      <c r="C870" s="512"/>
      <c r="D870" s="512"/>
      <c r="E870" s="512"/>
      <c r="F870" s="512"/>
      <c r="G870" s="512"/>
      <c r="H870" s="512"/>
      <c r="I870" s="512"/>
      <c r="J870" s="512"/>
      <c r="K870" s="512"/>
      <c r="L870" s="512"/>
      <c r="M870" s="512"/>
      <c r="N870" s="512"/>
      <c r="O870" s="512"/>
      <c r="P870" s="512"/>
      <c r="Q870" s="512"/>
      <c r="R870" s="512"/>
      <c r="S870" s="512"/>
      <c r="T870" s="512"/>
      <c r="U870" s="512"/>
      <c r="V870" s="512"/>
      <c r="W870" s="512"/>
      <c r="X870" s="512"/>
      <c r="Y870" s="512"/>
      <c r="Z870" s="512"/>
    </row>
    <row r="871">
      <c r="A871" s="512"/>
      <c r="B871" s="512"/>
      <c r="C871" s="512"/>
      <c r="D871" s="512"/>
      <c r="E871" s="512"/>
      <c r="F871" s="512"/>
      <c r="G871" s="512"/>
      <c r="H871" s="512"/>
      <c r="I871" s="512"/>
      <c r="J871" s="512"/>
      <c r="K871" s="512"/>
      <c r="L871" s="512"/>
      <c r="M871" s="512"/>
      <c r="N871" s="512"/>
      <c r="O871" s="512"/>
      <c r="P871" s="512"/>
      <c r="Q871" s="512"/>
      <c r="R871" s="512"/>
      <c r="S871" s="512"/>
      <c r="T871" s="512"/>
      <c r="U871" s="512"/>
      <c r="V871" s="512"/>
      <c r="W871" s="512"/>
      <c r="X871" s="512"/>
      <c r="Y871" s="512"/>
      <c r="Z871" s="512"/>
    </row>
    <row r="872">
      <c r="A872" s="512"/>
      <c r="B872" s="512"/>
      <c r="C872" s="512"/>
      <c r="D872" s="512"/>
      <c r="E872" s="512"/>
      <c r="F872" s="512"/>
      <c r="G872" s="512"/>
      <c r="H872" s="512"/>
      <c r="I872" s="512"/>
      <c r="J872" s="512"/>
      <c r="K872" s="512"/>
      <c r="L872" s="512"/>
      <c r="M872" s="512"/>
      <c r="N872" s="512"/>
      <c r="O872" s="512"/>
      <c r="P872" s="512"/>
      <c r="Q872" s="512"/>
      <c r="R872" s="512"/>
      <c r="S872" s="512"/>
      <c r="T872" s="512"/>
      <c r="U872" s="512"/>
      <c r="V872" s="512"/>
      <c r="W872" s="512"/>
      <c r="X872" s="512"/>
      <c r="Y872" s="512"/>
      <c r="Z872" s="512"/>
    </row>
    <row r="873">
      <c r="A873" s="512"/>
      <c r="B873" s="512"/>
      <c r="C873" s="512"/>
      <c r="D873" s="512"/>
      <c r="E873" s="512"/>
      <c r="F873" s="512"/>
      <c r="G873" s="512"/>
      <c r="H873" s="512"/>
      <c r="I873" s="512"/>
      <c r="J873" s="512"/>
      <c r="K873" s="512"/>
      <c r="L873" s="512"/>
      <c r="M873" s="512"/>
      <c r="N873" s="512"/>
      <c r="O873" s="512"/>
      <c r="P873" s="512"/>
      <c r="Q873" s="512"/>
      <c r="R873" s="512"/>
      <c r="S873" s="512"/>
      <c r="T873" s="512"/>
      <c r="U873" s="512"/>
      <c r="V873" s="512"/>
      <c r="W873" s="512"/>
      <c r="X873" s="512"/>
      <c r="Y873" s="512"/>
      <c r="Z873" s="512"/>
    </row>
    <row r="874">
      <c r="A874" s="512"/>
      <c r="B874" s="512"/>
      <c r="C874" s="512"/>
      <c r="D874" s="512"/>
      <c r="E874" s="512"/>
      <c r="F874" s="512"/>
      <c r="G874" s="512"/>
      <c r="H874" s="512"/>
      <c r="I874" s="512"/>
      <c r="J874" s="512"/>
      <c r="K874" s="512"/>
      <c r="L874" s="512"/>
      <c r="M874" s="512"/>
      <c r="N874" s="512"/>
      <c r="O874" s="512"/>
      <c r="P874" s="512"/>
      <c r="Q874" s="512"/>
      <c r="R874" s="512"/>
      <c r="S874" s="512"/>
      <c r="T874" s="512"/>
      <c r="U874" s="512"/>
      <c r="V874" s="512"/>
      <c r="W874" s="512"/>
      <c r="X874" s="512"/>
      <c r="Y874" s="512"/>
      <c r="Z874" s="512"/>
    </row>
    <row r="875">
      <c r="A875" s="512"/>
      <c r="B875" s="512"/>
      <c r="C875" s="512"/>
      <c r="D875" s="512"/>
      <c r="E875" s="512"/>
      <c r="F875" s="512"/>
      <c r="G875" s="512"/>
      <c r="H875" s="512"/>
      <c r="I875" s="512"/>
      <c r="J875" s="512"/>
      <c r="K875" s="512"/>
      <c r="L875" s="512"/>
      <c r="M875" s="512"/>
      <c r="N875" s="512"/>
      <c r="O875" s="512"/>
      <c r="P875" s="512"/>
      <c r="Q875" s="512"/>
      <c r="R875" s="512"/>
      <c r="S875" s="512"/>
      <c r="T875" s="512"/>
      <c r="U875" s="512"/>
      <c r="V875" s="512"/>
      <c r="W875" s="512"/>
      <c r="X875" s="512"/>
      <c r="Y875" s="512"/>
      <c r="Z875" s="512"/>
    </row>
    <row r="876">
      <c r="A876" s="512"/>
      <c r="B876" s="512"/>
      <c r="C876" s="512"/>
      <c r="D876" s="512"/>
      <c r="E876" s="512"/>
      <c r="F876" s="512"/>
      <c r="G876" s="512"/>
      <c r="H876" s="512"/>
      <c r="I876" s="512"/>
      <c r="J876" s="512"/>
      <c r="K876" s="512"/>
      <c r="L876" s="512"/>
      <c r="M876" s="512"/>
      <c r="N876" s="512"/>
      <c r="O876" s="512"/>
      <c r="P876" s="512"/>
      <c r="Q876" s="512"/>
      <c r="R876" s="512"/>
      <c r="S876" s="512"/>
      <c r="T876" s="512"/>
      <c r="U876" s="512"/>
      <c r="V876" s="512"/>
      <c r="W876" s="512"/>
      <c r="X876" s="512"/>
      <c r="Y876" s="512"/>
      <c r="Z876" s="512"/>
    </row>
    <row r="877">
      <c r="A877" s="512"/>
      <c r="B877" s="512"/>
      <c r="C877" s="512"/>
      <c r="D877" s="512"/>
      <c r="E877" s="512"/>
      <c r="F877" s="512"/>
      <c r="G877" s="512"/>
      <c r="H877" s="512"/>
      <c r="I877" s="512"/>
      <c r="J877" s="512"/>
      <c r="K877" s="512"/>
      <c r="L877" s="512"/>
      <c r="M877" s="512"/>
      <c r="N877" s="512"/>
      <c r="O877" s="512"/>
      <c r="P877" s="512"/>
      <c r="Q877" s="512"/>
      <c r="R877" s="512"/>
      <c r="S877" s="512"/>
      <c r="T877" s="512"/>
      <c r="U877" s="512"/>
      <c r="V877" s="512"/>
      <c r="W877" s="512"/>
      <c r="X877" s="512"/>
      <c r="Y877" s="512"/>
      <c r="Z877" s="512"/>
    </row>
    <row r="878">
      <c r="A878" s="512"/>
      <c r="B878" s="512"/>
      <c r="C878" s="512"/>
      <c r="D878" s="512"/>
      <c r="E878" s="512"/>
      <c r="F878" s="512"/>
      <c r="G878" s="512"/>
      <c r="H878" s="512"/>
      <c r="I878" s="512"/>
      <c r="J878" s="512"/>
      <c r="K878" s="512"/>
      <c r="L878" s="512"/>
      <c r="M878" s="512"/>
      <c r="N878" s="512"/>
      <c r="O878" s="512"/>
      <c r="P878" s="512"/>
      <c r="Q878" s="512"/>
      <c r="R878" s="512"/>
      <c r="S878" s="512"/>
      <c r="T878" s="512"/>
      <c r="U878" s="512"/>
      <c r="V878" s="512"/>
      <c r="W878" s="512"/>
      <c r="X878" s="512"/>
      <c r="Y878" s="512"/>
      <c r="Z878" s="512"/>
    </row>
    <row r="879">
      <c r="A879" s="512"/>
      <c r="B879" s="512"/>
      <c r="C879" s="512"/>
      <c r="D879" s="512"/>
      <c r="E879" s="512"/>
      <c r="F879" s="512"/>
      <c r="G879" s="512"/>
      <c r="H879" s="512"/>
      <c r="I879" s="512"/>
      <c r="J879" s="512"/>
      <c r="K879" s="512"/>
      <c r="L879" s="512"/>
      <c r="M879" s="512"/>
      <c r="N879" s="512"/>
      <c r="O879" s="512"/>
      <c r="P879" s="512"/>
      <c r="Q879" s="512"/>
      <c r="R879" s="512"/>
      <c r="S879" s="512"/>
      <c r="T879" s="512"/>
      <c r="U879" s="512"/>
      <c r="V879" s="512"/>
      <c r="W879" s="512"/>
      <c r="X879" s="512"/>
      <c r="Y879" s="512"/>
      <c r="Z879" s="512"/>
    </row>
    <row r="880">
      <c r="A880" s="512"/>
      <c r="B880" s="512"/>
      <c r="C880" s="512"/>
      <c r="D880" s="512"/>
      <c r="E880" s="512"/>
      <c r="F880" s="512"/>
      <c r="G880" s="512"/>
      <c r="H880" s="512"/>
      <c r="I880" s="512"/>
      <c r="J880" s="512"/>
      <c r="K880" s="512"/>
      <c r="L880" s="512"/>
      <c r="M880" s="512"/>
      <c r="N880" s="512"/>
      <c r="O880" s="512"/>
      <c r="P880" s="512"/>
      <c r="Q880" s="512"/>
      <c r="R880" s="512"/>
      <c r="S880" s="512"/>
      <c r="T880" s="512"/>
      <c r="U880" s="512"/>
      <c r="V880" s="512"/>
      <c r="W880" s="512"/>
      <c r="X880" s="512"/>
      <c r="Y880" s="512"/>
      <c r="Z880" s="512"/>
    </row>
    <row r="881">
      <c r="A881" s="512"/>
      <c r="B881" s="512"/>
      <c r="C881" s="512"/>
      <c r="D881" s="512"/>
      <c r="E881" s="512"/>
      <c r="F881" s="512"/>
      <c r="G881" s="512"/>
      <c r="H881" s="512"/>
      <c r="I881" s="512"/>
      <c r="J881" s="512"/>
      <c r="K881" s="512"/>
      <c r="L881" s="512"/>
      <c r="M881" s="512"/>
      <c r="N881" s="512"/>
      <c r="O881" s="512"/>
      <c r="P881" s="512"/>
      <c r="Q881" s="512"/>
      <c r="R881" s="512"/>
      <c r="S881" s="512"/>
      <c r="T881" s="512"/>
      <c r="U881" s="512"/>
      <c r="V881" s="512"/>
      <c r="W881" s="512"/>
      <c r="X881" s="512"/>
      <c r="Y881" s="512"/>
      <c r="Z881" s="512"/>
    </row>
    <row r="882">
      <c r="A882" s="512"/>
      <c r="B882" s="512"/>
      <c r="C882" s="512"/>
      <c r="D882" s="512"/>
      <c r="E882" s="512"/>
      <c r="F882" s="512"/>
      <c r="G882" s="512"/>
      <c r="H882" s="512"/>
      <c r="I882" s="512"/>
      <c r="J882" s="512"/>
      <c r="K882" s="512"/>
      <c r="L882" s="512"/>
      <c r="M882" s="512"/>
      <c r="N882" s="512"/>
      <c r="O882" s="512"/>
      <c r="P882" s="512"/>
      <c r="Q882" s="512"/>
      <c r="R882" s="512"/>
      <c r="S882" s="512"/>
      <c r="T882" s="512"/>
      <c r="U882" s="512"/>
      <c r="V882" s="512"/>
      <c r="W882" s="512"/>
      <c r="X882" s="512"/>
      <c r="Y882" s="512"/>
      <c r="Z882" s="512"/>
    </row>
    <row r="883">
      <c r="A883" s="512"/>
      <c r="B883" s="512"/>
      <c r="C883" s="512"/>
      <c r="D883" s="512"/>
      <c r="E883" s="512"/>
      <c r="F883" s="512"/>
      <c r="G883" s="512"/>
      <c r="H883" s="512"/>
      <c r="I883" s="512"/>
      <c r="J883" s="512"/>
      <c r="K883" s="512"/>
      <c r="L883" s="512"/>
      <c r="M883" s="512"/>
      <c r="N883" s="512"/>
      <c r="O883" s="512"/>
      <c r="P883" s="512"/>
      <c r="Q883" s="512"/>
      <c r="R883" s="512"/>
      <c r="S883" s="512"/>
      <c r="T883" s="512"/>
      <c r="U883" s="512"/>
      <c r="V883" s="512"/>
      <c r="W883" s="512"/>
      <c r="X883" s="512"/>
      <c r="Y883" s="512"/>
      <c r="Z883" s="512"/>
    </row>
    <row r="884">
      <c r="A884" s="512"/>
      <c r="B884" s="512"/>
      <c r="C884" s="512"/>
      <c r="D884" s="512"/>
      <c r="E884" s="512"/>
      <c r="F884" s="512"/>
      <c r="G884" s="512"/>
      <c r="H884" s="512"/>
      <c r="I884" s="512"/>
      <c r="J884" s="512"/>
      <c r="K884" s="512"/>
      <c r="L884" s="512"/>
      <c r="M884" s="512"/>
      <c r="N884" s="512"/>
      <c r="O884" s="512"/>
      <c r="P884" s="512"/>
      <c r="Q884" s="512"/>
      <c r="R884" s="512"/>
      <c r="S884" s="512"/>
      <c r="T884" s="512"/>
      <c r="U884" s="512"/>
      <c r="V884" s="512"/>
      <c r="W884" s="512"/>
      <c r="X884" s="512"/>
      <c r="Y884" s="512"/>
      <c r="Z884" s="512"/>
    </row>
    <row r="885">
      <c r="A885" s="512"/>
      <c r="B885" s="512"/>
      <c r="C885" s="512"/>
      <c r="D885" s="512"/>
      <c r="E885" s="512"/>
      <c r="F885" s="512"/>
      <c r="G885" s="512"/>
      <c r="H885" s="512"/>
      <c r="I885" s="512"/>
      <c r="J885" s="512"/>
      <c r="K885" s="512"/>
      <c r="L885" s="512"/>
      <c r="M885" s="512"/>
      <c r="N885" s="512"/>
      <c r="O885" s="512"/>
      <c r="P885" s="512"/>
      <c r="Q885" s="512"/>
      <c r="R885" s="512"/>
      <c r="S885" s="512"/>
      <c r="T885" s="512"/>
      <c r="U885" s="512"/>
      <c r="V885" s="512"/>
      <c r="W885" s="512"/>
      <c r="X885" s="512"/>
      <c r="Y885" s="512"/>
      <c r="Z885" s="512"/>
    </row>
    <row r="886">
      <c r="A886" s="512"/>
      <c r="B886" s="512"/>
      <c r="C886" s="512"/>
      <c r="D886" s="512"/>
      <c r="E886" s="512"/>
      <c r="F886" s="512"/>
      <c r="G886" s="512"/>
      <c r="H886" s="512"/>
      <c r="I886" s="512"/>
      <c r="J886" s="512"/>
      <c r="K886" s="512"/>
      <c r="L886" s="512"/>
      <c r="M886" s="512"/>
      <c r="N886" s="512"/>
      <c r="O886" s="512"/>
      <c r="P886" s="512"/>
      <c r="Q886" s="512"/>
      <c r="R886" s="512"/>
      <c r="S886" s="512"/>
      <c r="T886" s="512"/>
      <c r="U886" s="512"/>
      <c r="V886" s="512"/>
      <c r="W886" s="512"/>
      <c r="X886" s="512"/>
      <c r="Y886" s="512"/>
      <c r="Z886" s="512"/>
    </row>
    <row r="887">
      <c r="A887" s="512"/>
      <c r="B887" s="512"/>
      <c r="C887" s="512"/>
      <c r="D887" s="512"/>
      <c r="E887" s="512"/>
      <c r="F887" s="512"/>
      <c r="G887" s="512"/>
      <c r="H887" s="512"/>
      <c r="I887" s="512"/>
      <c r="J887" s="512"/>
      <c r="K887" s="512"/>
      <c r="L887" s="512"/>
      <c r="M887" s="512"/>
      <c r="N887" s="512"/>
      <c r="O887" s="512"/>
      <c r="P887" s="512"/>
      <c r="Q887" s="512"/>
      <c r="R887" s="512"/>
      <c r="S887" s="512"/>
      <c r="T887" s="512"/>
      <c r="U887" s="512"/>
      <c r="V887" s="512"/>
      <c r="W887" s="512"/>
      <c r="X887" s="512"/>
      <c r="Y887" s="512"/>
      <c r="Z887" s="512"/>
    </row>
    <row r="888">
      <c r="A888" s="512"/>
      <c r="B888" s="512"/>
      <c r="C888" s="512"/>
      <c r="D888" s="512"/>
      <c r="E888" s="512"/>
      <c r="F888" s="512"/>
      <c r="G888" s="512"/>
      <c r="H888" s="512"/>
      <c r="I888" s="512"/>
      <c r="J888" s="512"/>
      <c r="K888" s="512"/>
      <c r="L888" s="512"/>
      <c r="M888" s="512"/>
      <c r="N888" s="512"/>
      <c r="O888" s="512"/>
      <c r="P888" s="512"/>
      <c r="Q888" s="512"/>
      <c r="R888" s="512"/>
      <c r="S888" s="512"/>
      <c r="T888" s="512"/>
      <c r="U888" s="512"/>
      <c r="V888" s="512"/>
      <c r="W888" s="512"/>
      <c r="X888" s="512"/>
      <c r="Y888" s="512"/>
      <c r="Z888" s="512"/>
    </row>
    <row r="889">
      <c r="A889" s="512"/>
      <c r="B889" s="512"/>
      <c r="C889" s="512"/>
      <c r="D889" s="512"/>
      <c r="E889" s="512"/>
      <c r="F889" s="512"/>
      <c r="G889" s="512"/>
      <c r="H889" s="512"/>
      <c r="I889" s="512"/>
      <c r="J889" s="512"/>
      <c r="K889" s="512"/>
      <c r="L889" s="512"/>
      <c r="M889" s="512"/>
      <c r="N889" s="512"/>
      <c r="O889" s="512"/>
      <c r="P889" s="512"/>
      <c r="Q889" s="512"/>
      <c r="R889" s="512"/>
      <c r="S889" s="512"/>
      <c r="T889" s="512"/>
      <c r="U889" s="512"/>
      <c r="V889" s="512"/>
      <c r="W889" s="512"/>
      <c r="X889" s="512"/>
      <c r="Y889" s="512"/>
      <c r="Z889" s="512"/>
    </row>
    <row r="890">
      <c r="A890" s="512"/>
      <c r="B890" s="512"/>
      <c r="C890" s="512"/>
      <c r="D890" s="512"/>
      <c r="E890" s="512"/>
      <c r="F890" s="512"/>
      <c r="G890" s="512"/>
      <c r="H890" s="512"/>
      <c r="I890" s="512"/>
      <c r="J890" s="512"/>
      <c r="K890" s="512"/>
      <c r="L890" s="512"/>
      <c r="M890" s="512"/>
      <c r="N890" s="512"/>
      <c r="O890" s="512"/>
      <c r="P890" s="512"/>
      <c r="Q890" s="512"/>
      <c r="R890" s="512"/>
      <c r="S890" s="512"/>
      <c r="T890" s="512"/>
      <c r="U890" s="512"/>
      <c r="V890" s="512"/>
      <c r="W890" s="512"/>
      <c r="X890" s="512"/>
      <c r="Y890" s="512"/>
      <c r="Z890" s="512"/>
    </row>
    <row r="891">
      <c r="A891" s="512"/>
      <c r="B891" s="512"/>
      <c r="C891" s="512"/>
      <c r="D891" s="512"/>
      <c r="E891" s="512"/>
      <c r="F891" s="512"/>
      <c r="G891" s="512"/>
      <c r="H891" s="512"/>
      <c r="I891" s="512"/>
      <c r="J891" s="512"/>
      <c r="K891" s="512"/>
      <c r="L891" s="512"/>
      <c r="M891" s="512"/>
      <c r="N891" s="512"/>
      <c r="O891" s="512"/>
      <c r="P891" s="512"/>
      <c r="Q891" s="512"/>
      <c r="R891" s="512"/>
      <c r="S891" s="512"/>
      <c r="T891" s="512"/>
      <c r="U891" s="512"/>
      <c r="V891" s="512"/>
      <c r="W891" s="512"/>
      <c r="X891" s="512"/>
      <c r="Y891" s="512"/>
      <c r="Z891" s="512"/>
    </row>
    <row r="892">
      <c r="A892" s="512"/>
      <c r="B892" s="512"/>
      <c r="C892" s="512"/>
      <c r="D892" s="512"/>
      <c r="E892" s="512"/>
      <c r="F892" s="512"/>
      <c r="G892" s="512"/>
      <c r="H892" s="512"/>
      <c r="I892" s="512"/>
      <c r="J892" s="512"/>
      <c r="K892" s="512"/>
      <c r="L892" s="512"/>
      <c r="M892" s="512"/>
      <c r="N892" s="512"/>
      <c r="O892" s="512"/>
      <c r="P892" s="512"/>
      <c r="Q892" s="512"/>
      <c r="R892" s="512"/>
      <c r="S892" s="512"/>
      <c r="T892" s="512"/>
      <c r="U892" s="512"/>
      <c r="V892" s="512"/>
      <c r="W892" s="512"/>
      <c r="X892" s="512"/>
      <c r="Y892" s="512"/>
      <c r="Z892" s="512"/>
    </row>
    <row r="893">
      <c r="A893" s="512"/>
      <c r="B893" s="512"/>
      <c r="C893" s="512"/>
      <c r="D893" s="512"/>
      <c r="E893" s="512"/>
      <c r="F893" s="512"/>
      <c r="G893" s="512"/>
      <c r="H893" s="512"/>
      <c r="I893" s="512"/>
      <c r="J893" s="512"/>
      <c r="K893" s="512"/>
      <c r="L893" s="512"/>
      <c r="M893" s="512"/>
      <c r="N893" s="512"/>
      <c r="O893" s="512"/>
      <c r="P893" s="512"/>
      <c r="Q893" s="512"/>
      <c r="R893" s="512"/>
      <c r="S893" s="512"/>
      <c r="T893" s="512"/>
      <c r="U893" s="512"/>
      <c r="V893" s="512"/>
      <c r="W893" s="512"/>
      <c r="X893" s="512"/>
      <c r="Y893" s="512"/>
      <c r="Z893" s="512"/>
    </row>
    <row r="894">
      <c r="A894" s="512"/>
      <c r="B894" s="512"/>
      <c r="C894" s="512"/>
      <c r="D894" s="512"/>
      <c r="E894" s="512"/>
      <c r="F894" s="512"/>
      <c r="G894" s="512"/>
      <c r="H894" s="512"/>
      <c r="I894" s="512"/>
      <c r="J894" s="512"/>
      <c r="K894" s="512"/>
      <c r="L894" s="512"/>
      <c r="M894" s="512"/>
      <c r="N894" s="512"/>
      <c r="O894" s="512"/>
      <c r="P894" s="512"/>
      <c r="Q894" s="512"/>
      <c r="R894" s="512"/>
      <c r="S894" s="512"/>
      <c r="T894" s="512"/>
      <c r="U894" s="512"/>
      <c r="V894" s="512"/>
      <c r="W894" s="512"/>
      <c r="X894" s="512"/>
      <c r="Y894" s="512"/>
      <c r="Z894" s="512"/>
    </row>
    <row r="895">
      <c r="A895" s="512"/>
      <c r="B895" s="512"/>
      <c r="C895" s="512"/>
      <c r="D895" s="512"/>
      <c r="E895" s="512"/>
      <c r="F895" s="512"/>
      <c r="G895" s="512"/>
      <c r="H895" s="512"/>
      <c r="I895" s="512"/>
      <c r="J895" s="512"/>
      <c r="K895" s="512"/>
      <c r="L895" s="512"/>
      <c r="M895" s="512"/>
      <c r="N895" s="512"/>
      <c r="O895" s="512"/>
      <c r="P895" s="512"/>
      <c r="Q895" s="512"/>
      <c r="R895" s="512"/>
      <c r="S895" s="512"/>
      <c r="T895" s="512"/>
      <c r="U895" s="512"/>
      <c r="V895" s="512"/>
      <c r="W895" s="512"/>
      <c r="X895" s="512"/>
      <c r="Y895" s="512"/>
      <c r="Z895" s="512"/>
    </row>
    <row r="896">
      <c r="A896" s="512"/>
      <c r="B896" s="512"/>
      <c r="C896" s="512"/>
      <c r="D896" s="512"/>
      <c r="E896" s="512"/>
      <c r="F896" s="512"/>
      <c r="G896" s="512"/>
      <c r="H896" s="512"/>
      <c r="I896" s="512"/>
      <c r="J896" s="512"/>
      <c r="K896" s="512"/>
      <c r="L896" s="512"/>
      <c r="M896" s="512"/>
      <c r="N896" s="512"/>
      <c r="O896" s="512"/>
      <c r="P896" s="512"/>
      <c r="Q896" s="512"/>
      <c r="R896" s="512"/>
      <c r="S896" s="512"/>
      <c r="T896" s="512"/>
      <c r="U896" s="512"/>
      <c r="V896" s="512"/>
      <c r="W896" s="512"/>
      <c r="X896" s="512"/>
      <c r="Y896" s="512"/>
      <c r="Z896" s="512"/>
    </row>
    <row r="897">
      <c r="A897" s="512"/>
      <c r="B897" s="512"/>
      <c r="C897" s="512"/>
      <c r="D897" s="512"/>
      <c r="E897" s="512"/>
      <c r="F897" s="512"/>
      <c r="G897" s="512"/>
      <c r="H897" s="512"/>
      <c r="I897" s="512"/>
      <c r="J897" s="512"/>
      <c r="K897" s="512"/>
      <c r="L897" s="512"/>
      <c r="M897" s="512"/>
      <c r="N897" s="512"/>
      <c r="O897" s="512"/>
      <c r="P897" s="512"/>
      <c r="Q897" s="512"/>
      <c r="R897" s="512"/>
      <c r="S897" s="512"/>
      <c r="T897" s="512"/>
      <c r="U897" s="512"/>
      <c r="V897" s="512"/>
      <c r="W897" s="512"/>
      <c r="X897" s="512"/>
      <c r="Y897" s="512"/>
      <c r="Z897" s="512"/>
    </row>
    <row r="898">
      <c r="A898" s="512"/>
      <c r="B898" s="512"/>
      <c r="C898" s="512"/>
      <c r="D898" s="512"/>
      <c r="E898" s="512"/>
      <c r="F898" s="512"/>
      <c r="G898" s="512"/>
      <c r="H898" s="512"/>
      <c r="I898" s="512"/>
      <c r="J898" s="512"/>
      <c r="K898" s="512"/>
      <c r="L898" s="512"/>
      <c r="M898" s="512"/>
      <c r="N898" s="512"/>
      <c r="O898" s="512"/>
      <c r="P898" s="512"/>
      <c r="Q898" s="512"/>
      <c r="R898" s="512"/>
      <c r="S898" s="512"/>
      <c r="T898" s="512"/>
      <c r="U898" s="512"/>
      <c r="V898" s="512"/>
      <c r="W898" s="512"/>
      <c r="X898" s="512"/>
      <c r="Y898" s="512"/>
      <c r="Z898" s="512"/>
    </row>
    <row r="899">
      <c r="A899" s="512"/>
      <c r="B899" s="512"/>
      <c r="C899" s="512"/>
      <c r="D899" s="512"/>
      <c r="E899" s="512"/>
      <c r="F899" s="512"/>
      <c r="G899" s="512"/>
      <c r="H899" s="512"/>
      <c r="I899" s="512"/>
      <c r="J899" s="512"/>
      <c r="K899" s="512"/>
      <c r="L899" s="512"/>
      <c r="M899" s="512"/>
      <c r="N899" s="512"/>
      <c r="O899" s="512"/>
      <c r="P899" s="512"/>
      <c r="Q899" s="512"/>
      <c r="R899" s="512"/>
      <c r="S899" s="512"/>
      <c r="T899" s="512"/>
      <c r="U899" s="512"/>
      <c r="V899" s="512"/>
      <c r="W899" s="512"/>
      <c r="X899" s="512"/>
      <c r="Y899" s="512"/>
      <c r="Z899" s="512"/>
    </row>
    <row r="900">
      <c r="A900" s="512"/>
      <c r="B900" s="512"/>
      <c r="C900" s="512"/>
      <c r="D900" s="512"/>
      <c r="E900" s="512"/>
      <c r="F900" s="512"/>
      <c r="G900" s="512"/>
      <c r="H900" s="512"/>
      <c r="I900" s="512"/>
      <c r="J900" s="512"/>
      <c r="K900" s="512"/>
      <c r="L900" s="512"/>
      <c r="M900" s="512"/>
      <c r="N900" s="512"/>
      <c r="O900" s="512"/>
      <c r="P900" s="512"/>
      <c r="Q900" s="512"/>
      <c r="R900" s="512"/>
      <c r="S900" s="512"/>
      <c r="T900" s="512"/>
      <c r="U900" s="512"/>
      <c r="V900" s="512"/>
      <c r="W900" s="512"/>
      <c r="X900" s="512"/>
      <c r="Y900" s="512"/>
      <c r="Z900" s="512"/>
    </row>
    <row r="901">
      <c r="A901" s="512"/>
      <c r="B901" s="512"/>
      <c r="C901" s="512"/>
      <c r="D901" s="512"/>
      <c r="E901" s="512"/>
      <c r="F901" s="512"/>
      <c r="G901" s="512"/>
      <c r="H901" s="512"/>
      <c r="I901" s="512"/>
      <c r="J901" s="512"/>
      <c r="K901" s="512"/>
      <c r="L901" s="512"/>
      <c r="M901" s="512"/>
      <c r="N901" s="512"/>
      <c r="O901" s="512"/>
      <c r="P901" s="512"/>
      <c r="Q901" s="512"/>
      <c r="R901" s="512"/>
      <c r="S901" s="512"/>
      <c r="T901" s="512"/>
      <c r="U901" s="512"/>
      <c r="V901" s="512"/>
      <c r="W901" s="512"/>
      <c r="X901" s="512"/>
      <c r="Y901" s="512"/>
      <c r="Z901" s="512"/>
    </row>
    <row r="902">
      <c r="A902" s="512"/>
      <c r="B902" s="512"/>
      <c r="C902" s="512"/>
      <c r="D902" s="512"/>
      <c r="E902" s="512"/>
      <c r="F902" s="512"/>
      <c r="G902" s="512"/>
      <c r="H902" s="512"/>
      <c r="I902" s="512"/>
      <c r="J902" s="512"/>
      <c r="K902" s="512"/>
      <c r="L902" s="512"/>
      <c r="M902" s="512"/>
      <c r="N902" s="512"/>
      <c r="O902" s="512"/>
      <c r="P902" s="512"/>
      <c r="Q902" s="512"/>
      <c r="R902" s="512"/>
      <c r="S902" s="512"/>
      <c r="T902" s="512"/>
      <c r="U902" s="512"/>
      <c r="V902" s="512"/>
      <c r="W902" s="512"/>
      <c r="X902" s="512"/>
      <c r="Y902" s="512"/>
      <c r="Z902" s="512"/>
    </row>
    <row r="903">
      <c r="A903" s="512"/>
      <c r="B903" s="512"/>
      <c r="C903" s="512"/>
      <c r="D903" s="512"/>
      <c r="E903" s="512"/>
      <c r="F903" s="512"/>
      <c r="G903" s="512"/>
      <c r="H903" s="512"/>
      <c r="I903" s="512"/>
      <c r="J903" s="512"/>
      <c r="K903" s="512"/>
      <c r="L903" s="512"/>
      <c r="M903" s="512"/>
      <c r="N903" s="512"/>
      <c r="O903" s="512"/>
      <c r="P903" s="512"/>
      <c r="Q903" s="512"/>
      <c r="R903" s="512"/>
      <c r="S903" s="512"/>
      <c r="T903" s="512"/>
      <c r="U903" s="512"/>
      <c r="V903" s="512"/>
      <c r="W903" s="512"/>
      <c r="X903" s="512"/>
      <c r="Y903" s="512"/>
      <c r="Z903" s="512"/>
    </row>
    <row r="904">
      <c r="A904" s="512"/>
      <c r="B904" s="512"/>
      <c r="C904" s="512"/>
      <c r="D904" s="512"/>
      <c r="E904" s="512"/>
      <c r="F904" s="512"/>
      <c r="G904" s="512"/>
      <c r="H904" s="512"/>
      <c r="I904" s="512"/>
      <c r="J904" s="512"/>
      <c r="K904" s="512"/>
      <c r="L904" s="512"/>
      <c r="M904" s="512"/>
      <c r="N904" s="512"/>
      <c r="O904" s="512"/>
      <c r="P904" s="512"/>
      <c r="Q904" s="512"/>
      <c r="R904" s="512"/>
      <c r="S904" s="512"/>
      <c r="T904" s="512"/>
      <c r="U904" s="512"/>
      <c r="V904" s="512"/>
      <c r="W904" s="512"/>
      <c r="X904" s="512"/>
      <c r="Y904" s="512"/>
      <c r="Z904" s="512"/>
    </row>
    <row r="905">
      <c r="A905" s="512"/>
      <c r="B905" s="512"/>
      <c r="C905" s="512"/>
      <c r="D905" s="512"/>
      <c r="E905" s="512"/>
      <c r="F905" s="512"/>
      <c r="G905" s="512"/>
      <c r="H905" s="512"/>
      <c r="I905" s="512"/>
      <c r="J905" s="512"/>
      <c r="K905" s="512"/>
      <c r="L905" s="512"/>
      <c r="M905" s="512"/>
      <c r="N905" s="512"/>
      <c r="O905" s="512"/>
      <c r="P905" s="512"/>
      <c r="Q905" s="512"/>
      <c r="R905" s="512"/>
      <c r="S905" s="512"/>
      <c r="T905" s="512"/>
      <c r="U905" s="512"/>
      <c r="V905" s="512"/>
      <c r="W905" s="512"/>
      <c r="X905" s="512"/>
      <c r="Y905" s="512"/>
      <c r="Z905" s="512"/>
    </row>
    <row r="906">
      <c r="A906" s="512"/>
      <c r="B906" s="512"/>
      <c r="C906" s="512"/>
      <c r="D906" s="512"/>
      <c r="E906" s="512"/>
      <c r="F906" s="512"/>
      <c r="G906" s="512"/>
      <c r="H906" s="512"/>
      <c r="I906" s="512"/>
      <c r="J906" s="512"/>
      <c r="K906" s="512"/>
      <c r="L906" s="512"/>
      <c r="M906" s="512"/>
      <c r="N906" s="512"/>
      <c r="O906" s="512"/>
      <c r="P906" s="512"/>
      <c r="Q906" s="512"/>
      <c r="R906" s="512"/>
      <c r="S906" s="512"/>
      <c r="T906" s="512"/>
      <c r="U906" s="512"/>
      <c r="V906" s="512"/>
      <c r="W906" s="512"/>
      <c r="X906" s="512"/>
      <c r="Y906" s="512"/>
      <c r="Z906" s="512"/>
    </row>
    <row r="907">
      <c r="A907" s="512"/>
      <c r="B907" s="512"/>
      <c r="C907" s="512"/>
      <c r="D907" s="512"/>
      <c r="E907" s="512"/>
      <c r="F907" s="512"/>
      <c r="G907" s="512"/>
      <c r="H907" s="512"/>
      <c r="I907" s="512"/>
      <c r="J907" s="512"/>
      <c r="K907" s="512"/>
      <c r="L907" s="512"/>
      <c r="M907" s="512"/>
      <c r="N907" s="512"/>
      <c r="O907" s="512"/>
      <c r="P907" s="512"/>
      <c r="Q907" s="512"/>
      <c r="R907" s="512"/>
      <c r="S907" s="512"/>
      <c r="T907" s="512"/>
      <c r="U907" s="512"/>
      <c r="V907" s="512"/>
      <c r="W907" s="512"/>
      <c r="X907" s="512"/>
      <c r="Y907" s="512"/>
      <c r="Z907" s="512"/>
    </row>
    <row r="908">
      <c r="A908" s="512"/>
      <c r="B908" s="512"/>
      <c r="C908" s="512"/>
      <c r="D908" s="512"/>
      <c r="E908" s="512"/>
      <c r="F908" s="512"/>
      <c r="G908" s="512"/>
      <c r="H908" s="512"/>
      <c r="I908" s="512"/>
      <c r="J908" s="512"/>
      <c r="K908" s="512"/>
      <c r="L908" s="512"/>
      <c r="M908" s="512"/>
      <c r="N908" s="512"/>
      <c r="O908" s="512"/>
      <c r="P908" s="512"/>
      <c r="Q908" s="512"/>
      <c r="R908" s="512"/>
      <c r="S908" s="512"/>
      <c r="T908" s="512"/>
      <c r="U908" s="512"/>
      <c r="V908" s="512"/>
      <c r="W908" s="512"/>
      <c r="X908" s="512"/>
      <c r="Y908" s="512"/>
      <c r="Z908" s="512"/>
    </row>
    <row r="909">
      <c r="A909" s="512"/>
      <c r="B909" s="512"/>
      <c r="C909" s="512"/>
      <c r="D909" s="512"/>
      <c r="E909" s="512"/>
      <c r="F909" s="512"/>
      <c r="G909" s="512"/>
      <c r="H909" s="512"/>
      <c r="I909" s="512"/>
      <c r="J909" s="512"/>
      <c r="K909" s="512"/>
      <c r="L909" s="512"/>
      <c r="M909" s="512"/>
      <c r="N909" s="512"/>
      <c r="O909" s="512"/>
      <c r="P909" s="512"/>
      <c r="Q909" s="512"/>
      <c r="R909" s="512"/>
      <c r="S909" s="512"/>
      <c r="T909" s="512"/>
      <c r="U909" s="512"/>
      <c r="V909" s="512"/>
      <c r="W909" s="512"/>
      <c r="X909" s="512"/>
      <c r="Y909" s="512"/>
      <c r="Z909" s="512"/>
    </row>
    <row r="910">
      <c r="A910" s="512"/>
      <c r="B910" s="512"/>
      <c r="C910" s="512"/>
      <c r="D910" s="512"/>
      <c r="E910" s="512"/>
      <c r="F910" s="512"/>
      <c r="G910" s="512"/>
      <c r="H910" s="512"/>
      <c r="I910" s="512"/>
      <c r="J910" s="512"/>
      <c r="K910" s="512"/>
      <c r="L910" s="512"/>
      <c r="M910" s="512"/>
      <c r="N910" s="512"/>
      <c r="O910" s="512"/>
      <c r="P910" s="512"/>
      <c r="Q910" s="512"/>
      <c r="R910" s="512"/>
      <c r="S910" s="512"/>
      <c r="T910" s="512"/>
      <c r="U910" s="512"/>
      <c r="V910" s="512"/>
      <c r="W910" s="512"/>
      <c r="X910" s="512"/>
      <c r="Y910" s="512"/>
      <c r="Z910" s="512"/>
    </row>
    <row r="911">
      <c r="A911" s="512"/>
      <c r="B911" s="512"/>
      <c r="C911" s="512"/>
      <c r="D911" s="512"/>
      <c r="E911" s="512"/>
      <c r="F911" s="512"/>
      <c r="G911" s="512"/>
      <c r="H911" s="512"/>
      <c r="I911" s="512"/>
      <c r="J911" s="512"/>
      <c r="K911" s="512"/>
      <c r="L911" s="512"/>
      <c r="M911" s="512"/>
      <c r="N911" s="512"/>
      <c r="O911" s="512"/>
      <c r="P911" s="512"/>
      <c r="Q911" s="512"/>
      <c r="R911" s="512"/>
      <c r="S911" s="512"/>
      <c r="T911" s="512"/>
      <c r="U911" s="512"/>
      <c r="V911" s="512"/>
      <c r="W911" s="512"/>
      <c r="X911" s="512"/>
      <c r="Y911" s="512"/>
      <c r="Z911" s="512"/>
    </row>
    <row r="912">
      <c r="A912" s="512"/>
      <c r="B912" s="512"/>
      <c r="C912" s="512"/>
      <c r="D912" s="512"/>
      <c r="E912" s="512"/>
      <c r="F912" s="512"/>
      <c r="G912" s="512"/>
      <c r="H912" s="512"/>
      <c r="I912" s="512"/>
      <c r="J912" s="512"/>
      <c r="K912" s="512"/>
      <c r="L912" s="512"/>
      <c r="M912" s="512"/>
      <c r="N912" s="512"/>
      <c r="O912" s="512"/>
      <c r="P912" s="512"/>
      <c r="Q912" s="512"/>
      <c r="R912" s="512"/>
      <c r="S912" s="512"/>
      <c r="T912" s="512"/>
      <c r="U912" s="512"/>
      <c r="V912" s="512"/>
      <c r="W912" s="512"/>
      <c r="X912" s="512"/>
      <c r="Y912" s="512"/>
      <c r="Z912" s="512"/>
    </row>
    <row r="913">
      <c r="A913" s="512"/>
      <c r="B913" s="512"/>
      <c r="C913" s="512"/>
      <c r="D913" s="512"/>
      <c r="E913" s="512"/>
      <c r="F913" s="512"/>
      <c r="G913" s="512"/>
      <c r="H913" s="512"/>
      <c r="I913" s="512"/>
      <c r="J913" s="512"/>
      <c r="K913" s="512"/>
      <c r="L913" s="512"/>
      <c r="M913" s="512"/>
      <c r="N913" s="512"/>
      <c r="O913" s="512"/>
      <c r="P913" s="512"/>
      <c r="Q913" s="512"/>
      <c r="R913" s="512"/>
      <c r="S913" s="512"/>
      <c r="T913" s="512"/>
      <c r="U913" s="512"/>
      <c r="V913" s="512"/>
      <c r="W913" s="512"/>
      <c r="X913" s="512"/>
      <c r="Y913" s="512"/>
      <c r="Z913" s="512"/>
    </row>
    <row r="914">
      <c r="A914" s="512"/>
      <c r="B914" s="512"/>
      <c r="C914" s="512"/>
      <c r="D914" s="512"/>
      <c r="E914" s="512"/>
      <c r="F914" s="512"/>
      <c r="G914" s="512"/>
      <c r="H914" s="512"/>
      <c r="I914" s="512"/>
      <c r="J914" s="512"/>
      <c r="K914" s="512"/>
      <c r="L914" s="512"/>
      <c r="M914" s="512"/>
      <c r="N914" s="512"/>
      <c r="O914" s="512"/>
      <c r="P914" s="512"/>
      <c r="Q914" s="512"/>
      <c r="R914" s="512"/>
      <c r="S914" s="512"/>
      <c r="T914" s="512"/>
      <c r="U914" s="512"/>
      <c r="V914" s="512"/>
      <c r="W914" s="512"/>
      <c r="X914" s="512"/>
      <c r="Y914" s="512"/>
      <c r="Z914" s="512"/>
    </row>
    <row r="915">
      <c r="A915" s="512"/>
      <c r="B915" s="512"/>
      <c r="C915" s="512"/>
      <c r="D915" s="512"/>
      <c r="E915" s="512"/>
      <c r="F915" s="512"/>
      <c r="G915" s="512"/>
      <c r="H915" s="512"/>
      <c r="I915" s="512"/>
      <c r="J915" s="512"/>
      <c r="K915" s="512"/>
      <c r="L915" s="512"/>
      <c r="M915" s="512"/>
      <c r="N915" s="512"/>
      <c r="O915" s="512"/>
      <c r="P915" s="512"/>
      <c r="Q915" s="512"/>
      <c r="R915" s="512"/>
      <c r="S915" s="512"/>
      <c r="T915" s="512"/>
      <c r="U915" s="512"/>
      <c r="V915" s="512"/>
      <c r="W915" s="512"/>
      <c r="X915" s="512"/>
      <c r="Y915" s="512"/>
      <c r="Z915" s="512"/>
    </row>
    <row r="916">
      <c r="A916" s="512"/>
      <c r="B916" s="512"/>
      <c r="C916" s="512"/>
      <c r="D916" s="512"/>
      <c r="E916" s="512"/>
      <c r="F916" s="512"/>
      <c r="G916" s="512"/>
      <c r="H916" s="512"/>
      <c r="I916" s="512"/>
      <c r="J916" s="512"/>
      <c r="K916" s="512"/>
      <c r="L916" s="512"/>
      <c r="M916" s="512"/>
      <c r="N916" s="512"/>
      <c r="O916" s="512"/>
      <c r="P916" s="512"/>
      <c r="Q916" s="512"/>
      <c r="R916" s="512"/>
      <c r="S916" s="512"/>
      <c r="T916" s="512"/>
      <c r="U916" s="512"/>
      <c r="V916" s="512"/>
      <c r="W916" s="512"/>
      <c r="X916" s="512"/>
      <c r="Y916" s="512"/>
      <c r="Z916" s="512"/>
    </row>
    <row r="917">
      <c r="A917" s="512"/>
      <c r="B917" s="512"/>
      <c r="C917" s="512"/>
      <c r="D917" s="512"/>
      <c r="E917" s="512"/>
      <c r="F917" s="512"/>
      <c r="G917" s="512"/>
      <c r="H917" s="512"/>
      <c r="I917" s="512"/>
      <c r="J917" s="512"/>
      <c r="K917" s="512"/>
      <c r="L917" s="512"/>
      <c r="M917" s="512"/>
      <c r="N917" s="512"/>
      <c r="O917" s="512"/>
      <c r="P917" s="512"/>
      <c r="Q917" s="512"/>
      <c r="R917" s="512"/>
      <c r="S917" s="512"/>
      <c r="T917" s="512"/>
      <c r="U917" s="512"/>
      <c r="V917" s="512"/>
      <c r="W917" s="512"/>
      <c r="X917" s="512"/>
      <c r="Y917" s="512"/>
      <c r="Z917" s="512"/>
    </row>
    <row r="918">
      <c r="A918" s="512"/>
      <c r="B918" s="512"/>
      <c r="C918" s="512"/>
      <c r="D918" s="512"/>
      <c r="E918" s="512"/>
      <c r="F918" s="512"/>
      <c r="G918" s="512"/>
      <c r="H918" s="512"/>
      <c r="I918" s="512"/>
      <c r="J918" s="512"/>
      <c r="K918" s="512"/>
      <c r="L918" s="512"/>
      <c r="M918" s="512"/>
      <c r="N918" s="512"/>
      <c r="O918" s="512"/>
      <c r="P918" s="512"/>
      <c r="Q918" s="512"/>
      <c r="R918" s="512"/>
      <c r="S918" s="512"/>
      <c r="T918" s="512"/>
      <c r="U918" s="512"/>
      <c r="V918" s="512"/>
      <c r="W918" s="512"/>
      <c r="X918" s="512"/>
      <c r="Y918" s="512"/>
      <c r="Z918" s="512"/>
    </row>
    <row r="919">
      <c r="A919" s="512"/>
      <c r="B919" s="512"/>
      <c r="C919" s="512"/>
      <c r="D919" s="512"/>
      <c r="E919" s="512"/>
      <c r="F919" s="512"/>
      <c r="G919" s="512"/>
      <c r="H919" s="512"/>
      <c r="I919" s="512"/>
      <c r="J919" s="512"/>
      <c r="K919" s="512"/>
      <c r="L919" s="512"/>
      <c r="M919" s="512"/>
      <c r="N919" s="512"/>
      <c r="O919" s="512"/>
      <c r="P919" s="512"/>
      <c r="Q919" s="512"/>
      <c r="R919" s="512"/>
      <c r="S919" s="512"/>
      <c r="T919" s="512"/>
      <c r="U919" s="512"/>
      <c r="V919" s="512"/>
      <c r="W919" s="512"/>
      <c r="X919" s="512"/>
      <c r="Y919" s="512"/>
      <c r="Z919" s="512"/>
    </row>
    <row r="920">
      <c r="A920" s="512"/>
      <c r="B920" s="512"/>
      <c r="C920" s="512"/>
      <c r="D920" s="512"/>
      <c r="E920" s="512"/>
      <c r="F920" s="512"/>
      <c r="G920" s="512"/>
      <c r="H920" s="512"/>
      <c r="I920" s="512"/>
      <c r="J920" s="512"/>
      <c r="K920" s="512"/>
      <c r="L920" s="512"/>
      <c r="M920" s="512"/>
      <c r="N920" s="512"/>
      <c r="O920" s="512"/>
      <c r="P920" s="512"/>
      <c r="Q920" s="512"/>
      <c r="R920" s="512"/>
      <c r="S920" s="512"/>
      <c r="T920" s="512"/>
      <c r="U920" s="512"/>
      <c r="V920" s="512"/>
      <c r="W920" s="512"/>
      <c r="X920" s="512"/>
      <c r="Y920" s="512"/>
      <c r="Z920" s="512"/>
    </row>
    <row r="921">
      <c r="A921" s="512"/>
      <c r="B921" s="512"/>
      <c r="C921" s="512"/>
      <c r="D921" s="512"/>
      <c r="E921" s="512"/>
      <c r="F921" s="512"/>
      <c r="G921" s="512"/>
      <c r="H921" s="512"/>
      <c r="I921" s="512"/>
      <c r="J921" s="512"/>
      <c r="K921" s="512"/>
      <c r="L921" s="512"/>
      <c r="M921" s="512"/>
      <c r="N921" s="512"/>
      <c r="O921" s="512"/>
      <c r="P921" s="512"/>
      <c r="Q921" s="512"/>
      <c r="R921" s="512"/>
      <c r="S921" s="512"/>
      <c r="T921" s="512"/>
      <c r="U921" s="512"/>
      <c r="V921" s="512"/>
      <c r="W921" s="512"/>
      <c r="X921" s="512"/>
      <c r="Y921" s="512"/>
      <c r="Z921" s="512"/>
    </row>
    <row r="922">
      <c r="A922" s="512"/>
      <c r="B922" s="512"/>
      <c r="C922" s="512"/>
      <c r="D922" s="512"/>
      <c r="E922" s="512"/>
      <c r="F922" s="512"/>
      <c r="G922" s="512"/>
      <c r="H922" s="512"/>
      <c r="I922" s="512"/>
      <c r="J922" s="512"/>
      <c r="K922" s="512"/>
      <c r="L922" s="512"/>
      <c r="M922" s="512"/>
      <c r="N922" s="512"/>
      <c r="O922" s="512"/>
      <c r="P922" s="512"/>
      <c r="Q922" s="512"/>
      <c r="R922" s="512"/>
      <c r="S922" s="512"/>
      <c r="T922" s="512"/>
      <c r="U922" s="512"/>
      <c r="V922" s="512"/>
      <c r="W922" s="512"/>
      <c r="X922" s="512"/>
      <c r="Y922" s="512"/>
      <c r="Z922" s="512"/>
    </row>
    <row r="923">
      <c r="A923" s="512"/>
      <c r="B923" s="512"/>
      <c r="C923" s="512"/>
      <c r="D923" s="512"/>
      <c r="E923" s="512"/>
      <c r="F923" s="512"/>
      <c r="G923" s="512"/>
      <c r="H923" s="512"/>
      <c r="I923" s="512"/>
      <c r="J923" s="512"/>
      <c r="K923" s="512"/>
      <c r="L923" s="512"/>
      <c r="M923" s="512"/>
      <c r="N923" s="512"/>
      <c r="O923" s="512"/>
      <c r="P923" s="512"/>
      <c r="Q923" s="512"/>
      <c r="R923" s="512"/>
      <c r="S923" s="512"/>
      <c r="T923" s="512"/>
      <c r="U923" s="512"/>
      <c r="V923" s="512"/>
      <c r="W923" s="512"/>
      <c r="X923" s="512"/>
      <c r="Y923" s="512"/>
      <c r="Z923" s="512"/>
    </row>
    <row r="924">
      <c r="A924" s="512"/>
      <c r="B924" s="512"/>
      <c r="C924" s="512"/>
      <c r="D924" s="512"/>
      <c r="E924" s="512"/>
      <c r="F924" s="512"/>
      <c r="G924" s="512"/>
      <c r="H924" s="512"/>
      <c r="I924" s="512"/>
      <c r="J924" s="512"/>
      <c r="K924" s="512"/>
      <c r="L924" s="512"/>
      <c r="M924" s="512"/>
      <c r="N924" s="512"/>
      <c r="O924" s="512"/>
      <c r="P924" s="512"/>
      <c r="Q924" s="512"/>
      <c r="R924" s="512"/>
      <c r="S924" s="512"/>
      <c r="T924" s="512"/>
      <c r="U924" s="512"/>
      <c r="V924" s="512"/>
      <c r="W924" s="512"/>
      <c r="X924" s="512"/>
      <c r="Y924" s="512"/>
      <c r="Z924" s="512"/>
    </row>
    <row r="925">
      <c r="A925" s="512"/>
      <c r="B925" s="512"/>
      <c r="C925" s="512"/>
      <c r="D925" s="512"/>
      <c r="E925" s="512"/>
      <c r="F925" s="512"/>
      <c r="G925" s="512"/>
      <c r="H925" s="512"/>
      <c r="I925" s="512"/>
      <c r="J925" s="512"/>
      <c r="K925" s="512"/>
      <c r="L925" s="512"/>
      <c r="M925" s="512"/>
      <c r="N925" s="512"/>
      <c r="O925" s="512"/>
      <c r="P925" s="512"/>
      <c r="Q925" s="512"/>
      <c r="R925" s="512"/>
      <c r="S925" s="512"/>
      <c r="T925" s="512"/>
      <c r="U925" s="512"/>
      <c r="V925" s="512"/>
      <c r="W925" s="512"/>
      <c r="X925" s="512"/>
      <c r="Y925" s="512"/>
      <c r="Z925" s="512"/>
    </row>
    <row r="926">
      <c r="A926" s="512"/>
      <c r="B926" s="512"/>
      <c r="C926" s="512"/>
      <c r="D926" s="512"/>
      <c r="E926" s="512"/>
      <c r="F926" s="512"/>
      <c r="G926" s="512"/>
      <c r="H926" s="512"/>
      <c r="I926" s="512"/>
      <c r="J926" s="512"/>
      <c r="K926" s="512"/>
      <c r="L926" s="512"/>
      <c r="M926" s="512"/>
      <c r="N926" s="512"/>
      <c r="O926" s="512"/>
      <c r="P926" s="512"/>
      <c r="Q926" s="512"/>
      <c r="R926" s="512"/>
      <c r="S926" s="512"/>
      <c r="T926" s="512"/>
      <c r="U926" s="512"/>
      <c r="V926" s="512"/>
      <c r="W926" s="512"/>
      <c r="X926" s="512"/>
      <c r="Y926" s="512"/>
      <c r="Z926" s="512"/>
    </row>
    <row r="927">
      <c r="A927" s="512"/>
      <c r="B927" s="512"/>
      <c r="C927" s="512"/>
      <c r="D927" s="512"/>
      <c r="E927" s="512"/>
      <c r="F927" s="512"/>
      <c r="G927" s="512"/>
      <c r="H927" s="512"/>
      <c r="I927" s="512"/>
      <c r="J927" s="512"/>
      <c r="K927" s="512"/>
      <c r="L927" s="512"/>
      <c r="M927" s="512"/>
      <c r="N927" s="512"/>
      <c r="O927" s="512"/>
      <c r="P927" s="512"/>
      <c r="Q927" s="512"/>
      <c r="R927" s="512"/>
      <c r="S927" s="512"/>
      <c r="T927" s="512"/>
      <c r="U927" s="512"/>
      <c r="V927" s="512"/>
      <c r="W927" s="512"/>
      <c r="X927" s="512"/>
      <c r="Y927" s="512"/>
      <c r="Z927" s="512"/>
    </row>
    <row r="928">
      <c r="A928" s="512"/>
      <c r="B928" s="512"/>
      <c r="C928" s="512"/>
      <c r="D928" s="512"/>
      <c r="E928" s="512"/>
      <c r="F928" s="512"/>
      <c r="G928" s="512"/>
      <c r="H928" s="512"/>
      <c r="I928" s="512"/>
      <c r="J928" s="512"/>
      <c r="K928" s="512"/>
      <c r="L928" s="512"/>
      <c r="M928" s="512"/>
      <c r="N928" s="512"/>
      <c r="O928" s="512"/>
      <c r="P928" s="512"/>
      <c r="Q928" s="512"/>
      <c r="R928" s="512"/>
      <c r="S928" s="512"/>
      <c r="T928" s="512"/>
      <c r="U928" s="512"/>
      <c r="V928" s="512"/>
      <c r="W928" s="512"/>
      <c r="X928" s="512"/>
      <c r="Y928" s="512"/>
      <c r="Z928" s="512"/>
    </row>
    <row r="929">
      <c r="A929" s="512"/>
      <c r="B929" s="512"/>
      <c r="C929" s="512"/>
      <c r="D929" s="512"/>
      <c r="E929" s="512"/>
      <c r="F929" s="512"/>
      <c r="G929" s="512"/>
      <c r="H929" s="512"/>
      <c r="I929" s="512"/>
      <c r="J929" s="512"/>
      <c r="K929" s="512"/>
      <c r="L929" s="512"/>
      <c r="M929" s="512"/>
      <c r="N929" s="512"/>
      <c r="O929" s="512"/>
      <c r="P929" s="512"/>
      <c r="Q929" s="512"/>
      <c r="R929" s="512"/>
      <c r="S929" s="512"/>
      <c r="T929" s="512"/>
      <c r="U929" s="512"/>
      <c r="V929" s="512"/>
      <c r="W929" s="512"/>
      <c r="X929" s="512"/>
      <c r="Y929" s="512"/>
      <c r="Z929" s="512"/>
    </row>
    <row r="930">
      <c r="A930" s="512"/>
      <c r="B930" s="512"/>
      <c r="C930" s="512"/>
      <c r="D930" s="512"/>
      <c r="E930" s="512"/>
      <c r="F930" s="512"/>
      <c r="G930" s="512"/>
      <c r="H930" s="512"/>
      <c r="I930" s="512"/>
      <c r="J930" s="512"/>
      <c r="K930" s="512"/>
      <c r="L930" s="512"/>
      <c r="M930" s="512"/>
      <c r="N930" s="512"/>
      <c r="O930" s="512"/>
      <c r="P930" s="512"/>
      <c r="Q930" s="512"/>
      <c r="R930" s="512"/>
      <c r="S930" s="512"/>
      <c r="T930" s="512"/>
      <c r="U930" s="512"/>
      <c r="V930" s="512"/>
      <c r="W930" s="512"/>
      <c r="X930" s="512"/>
      <c r="Y930" s="512"/>
      <c r="Z930" s="512"/>
    </row>
    <row r="931">
      <c r="A931" s="512"/>
      <c r="B931" s="512"/>
      <c r="C931" s="512"/>
      <c r="D931" s="512"/>
      <c r="E931" s="512"/>
      <c r="F931" s="512"/>
      <c r="G931" s="512"/>
      <c r="H931" s="512"/>
      <c r="I931" s="512"/>
      <c r="J931" s="512"/>
      <c r="K931" s="512"/>
      <c r="L931" s="512"/>
      <c r="M931" s="512"/>
      <c r="N931" s="512"/>
      <c r="O931" s="512"/>
      <c r="P931" s="512"/>
      <c r="Q931" s="512"/>
      <c r="R931" s="512"/>
      <c r="S931" s="512"/>
      <c r="T931" s="512"/>
      <c r="U931" s="512"/>
      <c r="V931" s="512"/>
      <c r="W931" s="512"/>
      <c r="X931" s="512"/>
      <c r="Y931" s="512"/>
      <c r="Z931" s="512"/>
    </row>
    <row r="932">
      <c r="A932" s="512"/>
      <c r="B932" s="512"/>
      <c r="C932" s="512"/>
      <c r="D932" s="512"/>
      <c r="E932" s="512"/>
      <c r="F932" s="512"/>
      <c r="G932" s="512"/>
      <c r="H932" s="512"/>
      <c r="I932" s="512"/>
      <c r="J932" s="512"/>
      <c r="K932" s="512"/>
      <c r="L932" s="512"/>
      <c r="M932" s="512"/>
      <c r="N932" s="512"/>
      <c r="O932" s="512"/>
      <c r="P932" s="512"/>
      <c r="Q932" s="512"/>
      <c r="R932" s="512"/>
      <c r="S932" s="512"/>
      <c r="T932" s="512"/>
      <c r="U932" s="512"/>
      <c r="V932" s="512"/>
      <c r="W932" s="512"/>
      <c r="X932" s="512"/>
      <c r="Y932" s="512"/>
      <c r="Z932" s="512"/>
    </row>
    <row r="933">
      <c r="A933" s="512"/>
      <c r="B933" s="512"/>
      <c r="C933" s="512"/>
      <c r="D933" s="512"/>
      <c r="E933" s="512"/>
      <c r="F933" s="512"/>
      <c r="G933" s="512"/>
      <c r="H933" s="512"/>
      <c r="I933" s="512"/>
      <c r="J933" s="512"/>
      <c r="K933" s="512"/>
      <c r="L933" s="512"/>
      <c r="M933" s="512"/>
      <c r="N933" s="512"/>
      <c r="O933" s="512"/>
      <c r="P933" s="512"/>
      <c r="Q933" s="512"/>
      <c r="R933" s="512"/>
      <c r="S933" s="512"/>
      <c r="T933" s="512"/>
      <c r="U933" s="512"/>
      <c r="V933" s="512"/>
      <c r="W933" s="512"/>
      <c r="X933" s="512"/>
      <c r="Y933" s="512"/>
      <c r="Z933" s="512"/>
    </row>
    <row r="934">
      <c r="A934" s="512"/>
      <c r="B934" s="512"/>
      <c r="C934" s="512"/>
      <c r="D934" s="512"/>
      <c r="E934" s="512"/>
      <c r="F934" s="512"/>
      <c r="G934" s="512"/>
      <c r="H934" s="512"/>
      <c r="I934" s="512"/>
      <c r="J934" s="512"/>
      <c r="K934" s="512"/>
      <c r="L934" s="512"/>
      <c r="M934" s="512"/>
      <c r="N934" s="512"/>
      <c r="O934" s="512"/>
      <c r="P934" s="512"/>
      <c r="Q934" s="512"/>
      <c r="R934" s="512"/>
      <c r="S934" s="512"/>
      <c r="T934" s="512"/>
      <c r="U934" s="512"/>
      <c r="V934" s="512"/>
      <c r="W934" s="512"/>
      <c r="X934" s="512"/>
      <c r="Y934" s="512"/>
      <c r="Z934" s="512"/>
    </row>
    <row r="935">
      <c r="A935" s="512"/>
      <c r="B935" s="512"/>
      <c r="C935" s="512"/>
      <c r="D935" s="512"/>
      <c r="E935" s="512"/>
      <c r="F935" s="512"/>
      <c r="G935" s="512"/>
      <c r="H935" s="512"/>
      <c r="I935" s="512"/>
      <c r="J935" s="512"/>
      <c r="K935" s="512"/>
      <c r="L935" s="512"/>
      <c r="M935" s="512"/>
      <c r="N935" s="512"/>
      <c r="O935" s="512"/>
      <c r="P935" s="512"/>
      <c r="Q935" s="512"/>
      <c r="R935" s="512"/>
      <c r="S935" s="512"/>
      <c r="T935" s="512"/>
      <c r="U935" s="512"/>
      <c r="V935" s="512"/>
      <c r="W935" s="512"/>
      <c r="X935" s="512"/>
      <c r="Y935" s="512"/>
      <c r="Z935" s="512"/>
    </row>
    <row r="936">
      <c r="A936" s="512"/>
      <c r="B936" s="512"/>
      <c r="C936" s="512"/>
      <c r="D936" s="512"/>
      <c r="E936" s="512"/>
      <c r="F936" s="512"/>
      <c r="G936" s="512"/>
      <c r="H936" s="512"/>
      <c r="I936" s="512"/>
      <c r="J936" s="512"/>
      <c r="K936" s="512"/>
      <c r="L936" s="512"/>
      <c r="M936" s="512"/>
      <c r="N936" s="512"/>
      <c r="O936" s="512"/>
      <c r="P936" s="512"/>
      <c r="Q936" s="512"/>
      <c r="R936" s="512"/>
      <c r="S936" s="512"/>
      <c r="T936" s="512"/>
      <c r="U936" s="512"/>
      <c r="V936" s="512"/>
      <c r="W936" s="512"/>
      <c r="X936" s="512"/>
      <c r="Y936" s="512"/>
      <c r="Z936" s="512"/>
    </row>
    <row r="937">
      <c r="A937" s="512"/>
      <c r="B937" s="512"/>
      <c r="C937" s="512"/>
      <c r="D937" s="512"/>
      <c r="E937" s="512"/>
      <c r="F937" s="512"/>
      <c r="G937" s="512"/>
      <c r="H937" s="512"/>
      <c r="I937" s="512"/>
      <c r="J937" s="512"/>
      <c r="K937" s="512"/>
      <c r="L937" s="512"/>
      <c r="M937" s="512"/>
      <c r="N937" s="512"/>
      <c r="O937" s="512"/>
      <c r="P937" s="512"/>
      <c r="Q937" s="512"/>
      <c r="R937" s="512"/>
      <c r="S937" s="512"/>
      <c r="T937" s="512"/>
      <c r="U937" s="512"/>
      <c r="V937" s="512"/>
      <c r="W937" s="512"/>
      <c r="X937" s="512"/>
      <c r="Y937" s="512"/>
      <c r="Z937" s="512"/>
    </row>
    <row r="938">
      <c r="A938" s="512"/>
      <c r="B938" s="512"/>
      <c r="C938" s="512"/>
      <c r="D938" s="512"/>
      <c r="E938" s="512"/>
      <c r="F938" s="512"/>
      <c r="G938" s="512"/>
      <c r="H938" s="512"/>
      <c r="I938" s="512"/>
      <c r="J938" s="512"/>
      <c r="K938" s="512"/>
      <c r="L938" s="512"/>
      <c r="M938" s="512"/>
      <c r="N938" s="512"/>
      <c r="O938" s="512"/>
      <c r="P938" s="512"/>
      <c r="Q938" s="512"/>
      <c r="R938" s="512"/>
      <c r="S938" s="512"/>
      <c r="T938" s="512"/>
      <c r="U938" s="512"/>
      <c r="V938" s="512"/>
      <c r="W938" s="512"/>
      <c r="X938" s="512"/>
      <c r="Y938" s="512"/>
      <c r="Z938" s="512"/>
    </row>
    <row r="939">
      <c r="A939" s="512"/>
      <c r="B939" s="512"/>
      <c r="C939" s="512"/>
      <c r="D939" s="512"/>
      <c r="E939" s="512"/>
      <c r="F939" s="512"/>
      <c r="G939" s="512"/>
      <c r="H939" s="512"/>
      <c r="I939" s="512"/>
      <c r="J939" s="512"/>
      <c r="K939" s="512"/>
      <c r="L939" s="512"/>
      <c r="M939" s="512"/>
      <c r="N939" s="512"/>
      <c r="O939" s="512"/>
      <c r="P939" s="512"/>
      <c r="Q939" s="512"/>
      <c r="R939" s="512"/>
      <c r="S939" s="512"/>
      <c r="T939" s="512"/>
      <c r="U939" s="512"/>
      <c r="V939" s="512"/>
      <c r="W939" s="512"/>
      <c r="X939" s="512"/>
      <c r="Y939" s="512"/>
      <c r="Z939" s="512"/>
    </row>
    <row r="940">
      <c r="A940" s="512"/>
      <c r="B940" s="512"/>
      <c r="C940" s="512"/>
      <c r="D940" s="512"/>
      <c r="E940" s="512"/>
      <c r="F940" s="512"/>
      <c r="G940" s="512"/>
      <c r="H940" s="512"/>
      <c r="I940" s="512"/>
      <c r="J940" s="512"/>
      <c r="K940" s="512"/>
      <c r="L940" s="512"/>
      <c r="M940" s="512"/>
      <c r="N940" s="512"/>
      <c r="O940" s="512"/>
      <c r="P940" s="512"/>
      <c r="Q940" s="512"/>
      <c r="R940" s="512"/>
      <c r="S940" s="512"/>
      <c r="T940" s="512"/>
      <c r="U940" s="512"/>
      <c r="V940" s="512"/>
      <c r="W940" s="512"/>
      <c r="X940" s="512"/>
      <c r="Y940" s="512"/>
      <c r="Z940" s="512"/>
    </row>
    <row r="941">
      <c r="A941" s="512"/>
      <c r="B941" s="512"/>
      <c r="C941" s="512"/>
      <c r="D941" s="512"/>
      <c r="E941" s="512"/>
      <c r="F941" s="512"/>
      <c r="G941" s="512"/>
      <c r="H941" s="512"/>
      <c r="I941" s="512"/>
      <c r="J941" s="512"/>
      <c r="K941" s="512"/>
      <c r="L941" s="512"/>
      <c r="M941" s="512"/>
      <c r="N941" s="512"/>
      <c r="O941" s="512"/>
      <c r="P941" s="512"/>
      <c r="Q941" s="512"/>
      <c r="R941" s="512"/>
      <c r="S941" s="512"/>
      <c r="T941" s="512"/>
      <c r="U941" s="512"/>
      <c r="V941" s="512"/>
      <c r="W941" s="512"/>
      <c r="X941" s="512"/>
      <c r="Y941" s="512"/>
      <c r="Z941" s="512"/>
    </row>
    <row r="942">
      <c r="A942" s="512"/>
      <c r="B942" s="512"/>
      <c r="C942" s="512"/>
      <c r="D942" s="512"/>
      <c r="E942" s="512"/>
      <c r="F942" s="512"/>
      <c r="G942" s="512"/>
      <c r="H942" s="512"/>
      <c r="I942" s="512"/>
      <c r="J942" s="512"/>
      <c r="K942" s="512"/>
      <c r="L942" s="512"/>
      <c r="M942" s="512"/>
      <c r="N942" s="512"/>
      <c r="O942" s="512"/>
      <c r="P942" s="512"/>
      <c r="Q942" s="512"/>
      <c r="R942" s="512"/>
      <c r="S942" s="512"/>
      <c r="T942" s="512"/>
      <c r="U942" s="512"/>
      <c r="V942" s="512"/>
      <c r="W942" s="512"/>
      <c r="X942" s="512"/>
      <c r="Y942" s="512"/>
      <c r="Z942" s="512"/>
    </row>
    <row r="943">
      <c r="A943" s="512"/>
      <c r="B943" s="512"/>
      <c r="C943" s="512"/>
      <c r="D943" s="512"/>
      <c r="E943" s="512"/>
      <c r="F943" s="512"/>
      <c r="G943" s="512"/>
      <c r="H943" s="512"/>
      <c r="I943" s="512"/>
      <c r="J943" s="512"/>
      <c r="K943" s="512"/>
      <c r="L943" s="512"/>
      <c r="M943" s="512"/>
      <c r="N943" s="512"/>
      <c r="O943" s="512"/>
      <c r="P943" s="512"/>
      <c r="Q943" s="512"/>
      <c r="R943" s="512"/>
      <c r="S943" s="512"/>
      <c r="T943" s="512"/>
      <c r="U943" s="512"/>
      <c r="V943" s="512"/>
      <c r="W943" s="512"/>
      <c r="X943" s="512"/>
      <c r="Y943" s="512"/>
      <c r="Z943" s="512"/>
    </row>
    <row r="944">
      <c r="A944" s="512"/>
      <c r="B944" s="512"/>
      <c r="C944" s="512"/>
      <c r="D944" s="512"/>
      <c r="E944" s="512"/>
      <c r="F944" s="512"/>
      <c r="G944" s="512"/>
      <c r="H944" s="512"/>
      <c r="I944" s="512"/>
      <c r="J944" s="512"/>
      <c r="K944" s="512"/>
      <c r="L944" s="512"/>
      <c r="M944" s="512"/>
      <c r="N944" s="512"/>
      <c r="O944" s="512"/>
      <c r="P944" s="512"/>
      <c r="Q944" s="512"/>
      <c r="R944" s="512"/>
      <c r="S944" s="512"/>
      <c r="T944" s="512"/>
      <c r="U944" s="512"/>
      <c r="V944" s="512"/>
      <c r="W944" s="512"/>
      <c r="X944" s="512"/>
      <c r="Y944" s="512"/>
      <c r="Z944" s="512"/>
    </row>
    <row r="945">
      <c r="A945" s="512"/>
      <c r="B945" s="512"/>
      <c r="C945" s="512"/>
      <c r="D945" s="512"/>
      <c r="E945" s="512"/>
      <c r="F945" s="512"/>
      <c r="G945" s="512"/>
      <c r="H945" s="512"/>
      <c r="I945" s="512"/>
      <c r="J945" s="512"/>
      <c r="K945" s="512"/>
      <c r="L945" s="512"/>
      <c r="M945" s="512"/>
      <c r="N945" s="512"/>
      <c r="O945" s="512"/>
      <c r="P945" s="512"/>
      <c r="Q945" s="512"/>
      <c r="R945" s="512"/>
      <c r="S945" s="512"/>
      <c r="T945" s="512"/>
      <c r="U945" s="512"/>
      <c r="V945" s="512"/>
      <c r="W945" s="512"/>
      <c r="X945" s="512"/>
      <c r="Y945" s="512"/>
      <c r="Z945" s="512"/>
    </row>
    <row r="946">
      <c r="A946" s="512"/>
      <c r="B946" s="512"/>
      <c r="C946" s="512"/>
      <c r="D946" s="512"/>
      <c r="E946" s="512"/>
      <c r="F946" s="512"/>
      <c r="G946" s="512"/>
      <c r="H946" s="512"/>
      <c r="I946" s="512"/>
      <c r="J946" s="512"/>
      <c r="K946" s="512"/>
      <c r="L946" s="512"/>
      <c r="M946" s="512"/>
      <c r="N946" s="512"/>
      <c r="O946" s="512"/>
      <c r="P946" s="512"/>
      <c r="Q946" s="512"/>
      <c r="R946" s="512"/>
      <c r="S946" s="512"/>
      <c r="T946" s="512"/>
      <c r="U946" s="512"/>
      <c r="V946" s="512"/>
      <c r="W946" s="512"/>
      <c r="X946" s="512"/>
      <c r="Y946" s="512"/>
      <c r="Z946" s="512"/>
    </row>
    <row r="947">
      <c r="A947" s="512"/>
      <c r="B947" s="512"/>
      <c r="C947" s="512"/>
      <c r="D947" s="512"/>
      <c r="E947" s="512"/>
      <c r="F947" s="512"/>
      <c r="G947" s="512"/>
      <c r="H947" s="512"/>
      <c r="I947" s="512"/>
      <c r="J947" s="512"/>
      <c r="K947" s="512"/>
      <c r="L947" s="512"/>
      <c r="M947" s="512"/>
      <c r="N947" s="512"/>
      <c r="O947" s="512"/>
      <c r="P947" s="512"/>
      <c r="Q947" s="512"/>
      <c r="R947" s="512"/>
      <c r="S947" s="512"/>
      <c r="T947" s="512"/>
      <c r="U947" s="512"/>
      <c r="V947" s="512"/>
      <c r="W947" s="512"/>
      <c r="X947" s="512"/>
      <c r="Y947" s="512"/>
      <c r="Z947" s="512"/>
    </row>
    <row r="948">
      <c r="A948" s="512"/>
      <c r="B948" s="512"/>
      <c r="C948" s="512"/>
      <c r="D948" s="512"/>
      <c r="E948" s="512"/>
      <c r="F948" s="512"/>
      <c r="G948" s="512"/>
      <c r="H948" s="512"/>
      <c r="I948" s="512"/>
      <c r="J948" s="512"/>
      <c r="K948" s="512"/>
      <c r="L948" s="512"/>
      <c r="M948" s="512"/>
      <c r="N948" s="512"/>
      <c r="O948" s="512"/>
      <c r="P948" s="512"/>
      <c r="Q948" s="512"/>
      <c r="R948" s="512"/>
      <c r="S948" s="512"/>
      <c r="T948" s="512"/>
      <c r="U948" s="512"/>
      <c r="V948" s="512"/>
      <c r="W948" s="512"/>
      <c r="X948" s="512"/>
      <c r="Y948" s="512"/>
      <c r="Z948" s="512"/>
    </row>
    <row r="949">
      <c r="A949" s="512"/>
      <c r="B949" s="512"/>
      <c r="C949" s="512"/>
      <c r="D949" s="512"/>
      <c r="E949" s="512"/>
      <c r="F949" s="512"/>
      <c r="G949" s="512"/>
      <c r="H949" s="512"/>
      <c r="I949" s="512"/>
      <c r="J949" s="512"/>
      <c r="K949" s="512"/>
      <c r="L949" s="512"/>
      <c r="M949" s="512"/>
      <c r="N949" s="512"/>
      <c r="O949" s="512"/>
      <c r="P949" s="512"/>
      <c r="Q949" s="512"/>
      <c r="R949" s="512"/>
      <c r="S949" s="512"/>
      <c r="T949" s="512"/>
      <c r="U949" s="512"/>
      <c r="V949" s="512"/>
      <c r="W949" s="512"/>
      <c r="X949" s="512"/>
      <c r="Y949" s="512"/>
      <c r="Z949" s="512"/>
    </row>
    <row r="950">
      <c r="A950" s="512"/>
      <c r="B950" s="512"/>
      <c r="C950" s="512"/>
      <c r="D950" s="512"/>
      <c r="E950" s="512"/>
      <c r="F950" s="512"/>
      <c r="G950" s="512"/>
      <c r="H950" s="512"/>
      <c r="I950" s="512"/>
      <c r="J950" s="512"/>
      <c r="K950" s="512"/>
      <c r="L950" s="512"/>
      <c r="M950" s="512"/>
      <c r="N950" s="512"/>
      <c r="O950" s="512"/>
      <c r="P950" s="512"/>
      <c r="Q950" s="512"/>
      <c r="R950" s="512"/>
      <c r="S950" s="512"/>
      <c r="T950" s="512"/>
      <c r="U950" s="512"/>
      <c r="V950" s="512"/>
      <c r="W950" s="512"/>
      <c r="X950" s="512"/>
      <c r="Y950" s="512"/>
      <c r="Z950" s="512"/>
    </row>
    <row r="951">
      <c r="A951" s="512"/>
      <c r="B951" s="512"/>
      <c r="C951" s="512"/>
      <c r="D951" s="512"/>
      <c r="E951" s="512"/>
      <c r="F951" s="512"/>
      <c r="G951" s="512"/>
      <c r="H951" s="512"/>
      <c r="I951" s="512"/>
      <c r="J951" s="512"/>
      <c r="K951" s="512"/>
      <c r="L951" s="512"/>
      <c r="M951" s="512"/>
      <c r="N951" s="512"/>
      <c r="O951" s="512"/>
      <c r="P951" s="512"/>
      <c r="Q951" s="512"/>
      <c r="R951" s="512"/>
      <c r="S951" s="512"/>
      <c r="T951" s="512"/>
      <c r="U951" s="512"/>
      <c r="V951" s="512"/>
      <c r="W951" s="512"/>
      <c r="X951" s="512"/>
      <c r="Y951" s="512"/>
      <c r="Z951" s="512"/>
    </row>
    <row r="952">
      <c r="A952" s="512"/>
      <c r="B952" s="512"/>
      <c r="C952" s="512"/>
      <c r="D952" s="512"/>
      <c r="E952" s="512"/>
      <c r="F952" s="512"/>
      <c r="G952" s="512"/>
      <c r="H952" s="512"/>
      <c r="I952" s="512"/>
      <c r="J952" s="512"/>
      <c r="K952" s="512"/>
      <c r="L952" s="512"/>
      <c r="M952" s="512"/>
      <c r="N952" s="512"/>
      <c r="O952" s="512"/>
      <c r="P952" s="512"/>
      <c r="Q952" s="512"/>
      <c r="R952" s="512"/>
      <c r="S952" s="512"/>
      <c r="T952" s="512"/>
      <c r="U952" s="512"/>
      <c r="V952" s="512"/>
      <c r="W952" s="512"/>
      <c r="X952" s="512"/>
      <c r="Y952" s="512"/>
      <c r="Z952" s="512"/>
    </row>
    <row r="953">
      <c r="A953" s="512"/>
      <c r="B953" s="512"/>
      <c r="C953" s="512"/>
      <c r="D953" s="512"/>
      <c r="E953" s="512"/>
      <c r="F953" s="512"/>
      <c r="G953" s="512"/>
      <c r="H953" s="512"/>
      <c r="I953" s="512"/>
      <c r="J953" s="512"/>
      <c r="K953" s="512"/>
      <c r="L953" s="512"/>
      <c r="M953" s="512"/>
      <c r="N953" s="512"/>
      <c r="O953" s="512"/>
      <c r="P953" s="512"/>
      <c r="Q953" s="512"/>
      <c r="R953" s="512"/>
      <c r="S953" s="512"/>
      <c r="T953" s="512"/>
      <c r="U953" s="512"/>
      <c r="V953" s="512"/>
      <c r="W953" s="512"/>
      <c r="X953" s="512"/>
      <c r="Y953" s="512"/>
      <c r="Z953" s="512"/>
    </row>
    <row r="954">
      <c r="A954" s="512"/>
      <c r="B954" s="512"/>
      <c r="C954" s="512"/>
      <c r="D954" s="512"/>
      <c r="E954" s="512"/>
      <c r="F954" s="512"/>
      <c r="G954" s="512"/>
      <c r="H954" s="512"/>
      <c r="I954" s="512"/>
      <c r="J954" s="512"/>
      <c r="K954" s="512"/>
      <c r="L954" s="512"/>
      <c r="M954" s="512"/>
      <c r="N954" s="512"/>
      <c r="O954" s="512"/>
      <c r="P954" s="512"/>
      <c r="Q954" s="512"/>
      <c r="R954" s="512"/>
      <c r="S954" s="512"/>
      <c r="T954" s="512"/>
      <c r="U954" s="512"/>
      <c r="V954" s="512"/>
      <c r="W954" s="512"/>
      <c r="X954" s="512"/>
      <c r="Y954" s="512"/>
      <c r="Z954" s="512"/>
    </row>
    <row r="955">
      <c r="A955" s="512"/>
      <c r="B955" s="512"/>
      <c r="C955" s="512"/>
      <c r="D955" s="512"/>
      <c r="E955" s="512"/>
      <c r="F955" s="512"/>
      <c r="G955" s="512"/>
      <c r="H955" s="512"/>
      <c r="I955" s="512"/>
      <c r="J955" s="512"/>
      <c r="K955" s="512"/>
      <c r="L955" s="512"/>
      <c r="M955" s="512"/>
      <c r="N955" s="512"/>
      <c r="O955" s="512"/>
      <c r="P955" s="512"/>
      <c r="Q955" s="512"/>
      <c r="R955" s="512"/>
      <c r="S955" s="512"/>
      <c r="T955" s="512"/>
      <c r="U955" s="512"/>
      <c r="V955" s="512"/>
      <c r="W955" s="512"/>
      <c r="X955" s="512"/>
      <c r="Y955" s="512"/>
      <c r="Z955" s="512"/>
    </row>
    <row r="956">
      <c r="A956" s="512"/>
      <c r="B956" s="512"/>
      <c r="C956" s="512"/>
      <c r="D956" s="512"/>
      <c r="E956" s="512"/>
      <c r="F956" s="512"/>
      <c r="G956" s="512"/>
      <c r="H956" s="512"/>
      <c r="I956" s="512"/>
      <c r="J956" s="512"/>
      <c r="K956" s="512"/>
      <c r="L956" s="512"/>
      <c r="M956" s="512"/>
      <c r="N956" s="512"/>
      <c r="O956" s="512"/>
      <c r="P956" s="512"/>
      <c r="Q956" s="512"/>
      <c r="R956" s="512"/>
      <c r="S956" s="512"/>
      <c r="T956" s="512"/>
      <c r="U956" s="512"/>
      <c r="V956" s="512"/>
      <c r="W956" s="512"/>
      <c r="X956" s="512"/>
      <c r="Y956" s="512"/>
      <c r="Z956" s="512"/>
    </row>
    <row r="957">
      <c r="A957" s="512"/>
      <c r="B957" s="512"/>
      <c r="C957" s="512"/>
      <c r="D957" s="512"/>
      <c r="E957" s="512"/>
      <c r="F957" s="512"/>
      <c r="G957" s="512"/>
      <c r="H957" s="512"/>
      <c r="I957" s="512"/>
      <c r="J957" s="512"/>
      <c r="K957" s="512"/>
      <c r="L957" s="512"/>
      <c r="M957" s="512"/>
      <c r="N957" s="512"/>
      <c r="O957" s="512"/>
      <c r="P957" s="512"/>
      <c r="Q957" s="512"/>
      <c r="R957" s="512"/>
      <c r="S957" s="512"/>
      <c r="T957" s="512"/>
      <c r="U957" s="512"/>
      <c r="V957" s="512"/>
      <c r="W957" s="512"/>
      <c r="X957" s="512"/>
      <c r="Y957" s="512"/>
      <c r="Z957" s="512"/>
    </row>
    <row r="958">
      <c r="A958" s="512"/>
      <c r="B958" s="512"/>
      <c r="C958" s="512"/>
      <c r="D958" s="512"/>
      <c r="E958" s="512"/>
      <c r="F958" s="512"/>
      <c r="G958" s="512"/>
      <c r="H958" s="512"/>
      <c r="I958" s="512"/>
      <c r="J958" s="512"/>
      <c r="K958" s="512"/>
      <c r="L958" s="512"/>
      <c r="M958" s="512"/>
      <c r="N958" s="512"/>
      <c r="O958" s="512"/>
      <c r="P958" s="512"/>
      <c r="Q958" s="512"/>
      <c r="R958" s="512"/>
      <c r="S958" s="512"/>
      <c r="T958" s="512"/>
      <c r="U958" s="512"/>
      <c r="V958" s="512"/>
      <c r="W958" s="512"/>
      <c r="X958" s="512"/>
      <c r="Y958" s="512"/>
      <c r="Z958" s="512"/>
    </row>
    <row r="959">
      <c r="A959" s="512"/>
      <c r="B959" s="512"/>
      <c r="C959" s="512"/>
      <c r="D959" s="512"/>
      <c r="E959" s="512"/>
      <c r="F959" s="512"/>
      <c r="G959" s="512"/>
      <c r="H959" s="512"/>
      <c r="I959" s="512"/>
      <c r="J959" s="512"/>
      <c r="K959" s="512"/>
      <c r="L959" s="512"/>
      <c r="M959" s="512"/>
      <c r="N959" s="512"/>
      <c r="O959" s="512"/>
      <c r="P959" s="512"/>
      <c r="Q959" s="512"/>
      <c r="R959" s="512"/>
      <c r="S959" s="512"/>
      <c r="T959" s="512"/>
      <c r="U959" s="512"/>
      <c r="V959" s="512"/>
      <c r="W959" s="512"/>
      <c r="X959" s="512"/>
      <c r="Y959" s="512"/>
      <c r="Z959" s="512"/>
    </row>
    <row r="960">
      <c r="A960" s="512"/>
      <c r="B960" s="512"/>
      <c r="C960" s="512"/>
      <c r="D960" s="512"/>
      <c r="E960" s="512"/>
      <c r="F960" s="512"/>
      <c r="G960" s="512"/>
      <c r="H960" s="512"/>
      <c r="I960" s="512"/>
      <c r="J960" s="512"/>
      <c r="K960" s="512"/>
      <c r="L960" s="512"/>
      <c r="M960" s="512"/>
      <c r="N960" s="512"/>
      <c r="O960" s="512"/>
      <c r="P960" s="512"/>
      <c r="Q960" s="512"/>
      <c r="R960" s="512"/>
      <c r="S960" s="512"/>
      <c r="T960" s="512"/>
      <c r="U960" s="512"/>
      <c r="V960" s="512"/>
      <c r="W960" s="512"/>
      <c r="X960" s="512"/>
      <c r="Y960" s="512"/>
      <c r="Z960" s="512"/>
    </row>
    <row r="961">
      <c r="A961" s="512"/>
      <c r="B961" s="512"/>
      <c r="C961" s="512"/>
      <c r="D961" s="512"/>
      <c r="E961" s="512"/>
      <c r="F961" s="512"/>
      <c r="G961" s="512"/>
      <c r="H961" s="512"/>
      <c r="I961" s="512"/>
      <c r="J961" s="512"/>
      <c r="K961" s="512"/>
      <c r="L961" s="512"/>
      <c r="M961" s="512"/>
      <c r="N961" s="512"/>
      <c r="O961" s="512"/>
      <c r="P961" s="512"/>
      <c r="Q961" s="512"/>
      <c r="R961" s="512"/>
      <c r="S961" s="512"/>
      <c r="T961" s="512"/>
      <c r="U961" s="512"/>
      <c r="V961" s="512"/>
      <c r="W961" s="512"/>
      <c r="X961" s="512"/>
      <c r="Y961" s="512"/>
      <c r="Z961" s="512"/>
    </row>
    <row r="962">
      <c r="A962" s="512"/>
      <c r="B962" s="512"/>
      <c r="C962" s="512"/>
      <c r="D962" s="512"/>
      <c r="E962" s="512"/>
      <c r="F962" s="512"/>
      <c r="G962" s="512"/>
      <c r="H962" s="512"/>
      <c r="I962" s="512"/>
      <c r="J962" s="512"/>
      <c r="K962" s="512"/>
      <c r="L962" s="512"/>
      <c r="M962" s="512"/>
      <c r="N962" s="512"/>
      <c r="O962" s="512"/>
      <c r="P962" s="512"/>
      <c r="Q962" s="512"/>
      <c r="R962" s="512"/>
      <c r="S962" s="512"/>
      <c r="T962" s="512"/>
      <c r="U962" s="512"/>
      <c r="V962" s="512"/>
      <c r="W962" s="512"/>
      <c r="X962" s="512"/>
      <c r="Y962" s="512"/>
      <c r="Z962" s="512"/>
    </row>
    <row r="963">
      <c r="A963" s="512"/>
      <c r="B963" s="512"/>
      <c r="C963" s="512"/>
      <c r="D963" s="512"/>
      <c r="E963" s="512"/>
      <c r="F963" s="512"/>
      <c r="G963" s="512"/>
      <c r="H963" s="512"/>
      <c r="I963" s="512"/>
      <c r="J963" s="512"/>
      <c r="K963" s="512"/>
      <c r="L963" s="512"/>
      <c r="M963" s="512"/>
      <c r="N963" s="512"/>
      <c r="O963" s="512"/>
      <c r="P963" s="512"/>
      <c r="Q963" s="512"/>
      <c r="R963" s="512"/>
      <c r="S963" s="512"/>
      <c r="T963" s="512"/>
      <c r="U963" s="512"/>
      <c r="V963" s="512"/>
      <c r="W963" s="512"/>
      <c r="X963" s="512"/>
      <c r="Y963" s="512"/>
      <c r="Z963" s="512"/>
    </row>
    <row r="964">
      <c r="A964" s="512"/>
      <c r="B964" s="512"/>
      <c r="C964" s="512"/>
      <c r="D964" s="512"/>
      <c r="E964" s="512"/>
      <c r="F964" s="512"/>
      <c r="G964" s="512"/>
      <c r="H964" s="512"/>
      <c r="I964" s="512"/>
      <c r="J964" s="512"/>
      <c r="K964" s="512"/>
      <c r="L964" s="512"/>
      <c r="M964" s="512"/>
      <c r="N964" s="512"/>
      <c r="O964" s="512"/>
      <c r="P964" s="512"/>
      <c r="Q964" s="512"/>
      <c r="R964" s="512"/>
      <c r="S964" s="512"/>
      <c r="T964" s="512"/>
      <c r="U964" s="512"/>
      <c r="V964" s="512"/>
      <c r="W964" s="512"/>
      <c r="X964" s="512"/>
      <c r="Y964" s="512"/>
      <c r="Z964" s="512"/>
    </row>
    <row r="965">
      <c r="A965" s="512"/>
      <c r="B965" s="512"/>
      <c r="C965" s="512"/>
      <c r="D965" s="512"/>
      <c r="E965" s="512"/>
      <c r="F965" s="512"/>
      <c r="G965" s="512"/>
      <c r="H965" s="512"/>
      <c r="I965" s="512"/>
      <c r="J965" s="512"/>
      <c r="K965" s="512"/>
      <c r="L965" s="512"/>
      <c r="M965" s="512"/>
      <c r="N965" s="512"/>
      <c r="O965" s="512"/>
      <c r="P965" s="512"/>
      <c r="Q965" s="512"/>
      <c r="R965" s="512"/>
      <c r="S965" s="512"/>
      <c r="T965" s="512"/>
      <c r="U965" s="512"/>
      <c r="V965" s="512"/>
      <c r="W965" s="512"/>
      <c r="X965" s="512"/>
      <c r="Y965" s="512"/>
      <c r="Z965" s="512"/>
    </row>
    <row r="966">
      <c r="A966" s="512"/>
      <c r="B966" s="512"/>
      <c r="C966" s="512"/>
      <c r="D966" s="512"/>
      <c r="E966" s="512"/>
      <c r="F966" s="512"/>
      <c r="G966" s="512"/>
      <c r="H966" s="512"/>
      <c r="I966" s="512"/>
      <c r="J966" s="512"/>
      <c r="K966" s="512"/>
      <c r="L966" s="512"/>
      <c r="M966" s="512"/>
      <c r="N966" s="512"/>
      <c r="O966" s="512"/>
      <c r="P966" s="512"/>
      <c r="Q966" s="512"/>
      <c r="R966" s="512"/>
      <c r="S966" s="512"/>
      <c r="T966" s="512"/>
      <c r="U966" s="512"/>
      <c r="V966" s="512"/>
      <c r="W966" s="512"/>
      <c r="X966" s="512"/>
      <c r="Y966" s="512"/>
      <c r="Z966" s="512"/>
    </row>
    <row r="967">
      <c r="A967" s="512"/>
      <c r="B967" s="512"/>
      <c r="C967" s="512"/>
      <c r="D967" s="512"/>
      <c r="E967" s="512"/>
      <c r="F967" s="512"/>
      <c r="G967" s="512"/>
      <c r="H967" s="512"/>
      <c r="I967" s="512"/>
      <c r="J967" s="512"/>
      <c r="K967" s="512"/>
      <c r="L967" s="512"/>
      <c r="M967" s="512"/>
      <c r="N967" s="512"/>
      <c r="O967" s="512"/>
      <c r="P967" s="512"/>
      <c r="Q967" s="512"/>
      <c r="R967" s="512"/>
      <c r="S967" s="512"/>
      <c r="T967" s="512"/>
      <c r="U967" s="512"/>
      <c r="V967" s="512"/>
      <c r="W967" s="512"/>
      <c r="X967" s="512"/>
      <c r="Y967" s="512"/>
      <c r="Z967" s="512"/>
    </row>
    <row r="968">
      <c r="A968" s="512"/>
      <c r="B968" s="512"/>
      <c r="C968" s="512"/>
      <c r="D968" s="512"/>
      <c r="E968" s="512"/>
      <c r="F968" s="512"/>
      <c r="G968" s="512"/>
      <c r="H968" s="512"/>
      <c r="I968" s="512"/>
      <c r="J968" s="512"/>
      <c r="K968" s="512"/>
      <c r="L968" s="512"/>
      <c r="M968" s="512"/>
      <c r="N968" s="512"/>
      <c r="O968" s="512"/>
      <c r="P968" s="512"/>
      <c r="Q968" s="512"/>
      <c r="R968" s="512"/>
      <c r="S968" s="512"/>
      <c r="T968" s="512"/>
      <c r="U968" s="512"/>
      <c r="V968" s="512"/>
      <c r="W968" s="512"/>
      <c r="X968" s="512"/>
      <c r="Y968" s="512"/>
      <c r="Z968" s="512"/>
    </row>
    <row r="969">
      <c r="A969" s="512"/>
      <c r="B969" s="512"/>
      <c r="C969" s="512"/>
      <c r="D969" s="512"/>
      <c r="E969" s="512"/>
      <c r="F969" s="512"/>
      <c r="G969" s="512"/>
      <c r="H969" s="512"/>
      <c r="I969" s="512"/>
      <c r="J969" s="512"/>
      <c r="K969" s="512"/>
      <c r="L969" s="512"/>
      <c r="M969" s="512"/>
      <c r="N969" s="512"/>
      <c r="O969" s="512"/>
      <c r="P969" s="512"/>
      <c r="Q969" s="512"/>
      <c r="R969" s="512"/>
      <c r="S969" s="512"/>
      <c r="T969" s="512"/>
      <c r="U969" s="512"/>
      <c r="V969" s="512"/>
      <c r="W969" s="512"/>
      <c r="X969" s="512"/>
      <c r="Y969" s="512"/>
      <c r="Z969" s="512"/>
    </row>
    <row r="970">
      <c r="A970" s="512"/>
      <c r="B970" s="512"/>
      <c r="C970" s="512"/>
      <c r="D970" s="512"/>
      <c r="E970" s="512"/>
      <c r="F970" s="512"/>
      <c r="G970" s="512"/>
      <c r="H970" s="512"/>
      <c r="I970" s="512"/>
      <c r="J970" s="512"/>
      <c r="K970" s="512"/>
      <c r="L970" s="512"/>
      <c r="M970" s="512"/>
      <c r="N970" s="512"/>
      <c r="O970" s="512"/>
      <c r="P970" s="512"/>
      <c r="Q970" s="512"/>
      <c r="R970" s="512"/>
      <c r="S970" s="512"/>
      <c r="T970" s="512"/>
      <c r="U970" s="512"/>
      <c r="V970" s="512"/>
      <c r="W970" s="512"/>
      <c r="X970" s="512"/>
      <c r="Y970" s="512"/>
      <c r="Z970" s="512"/>
    </row>
    <row r="971">
      <c r="A971" s="512"/>
      <c r="B971" s="512"/>
      <c r="C971" s="512"/>
      <c r="D971" s="512"/>
      <c r="E971" s="512"/>
      <c r="F971" s="512"/>
      <c r="G971" s="512"/>
      <c r="H971" s="512"/>
      <c r="I971" s="512"/>
      <c r="J971" s="512"/>
      <c r="K971" s="512"/>
      <c r="L971" s="512"/>
      <c r="M971" s="512"/>
      <c r="N971" s="512"/>
      <c r="O971" s="512"/>
      <c r="P971" s="512"/>
      <c r="Q971" s="512"/>
      <c r="R971" s="512"/>
      <c r="S971" s="512"/>
      <c r="T971" s="512"/>
      <c r="U971" s="512"/>
      <c r="V971" s="512"/>
      <c r="W971" s="512"/>
      <c r="X971" s="512"/>
      <c r="Y971" s="512"/>
      <c r="Z971" s="512"/>
    </row>
    <row r="972">
      <c r="A972" s="512"/>
      <c r="B972" s="512"/>
      <c r="C972" s="512"/>
      <c r="D972" s="512"/>
      <c r="E972" s="512"/>
      <c r="F972" s="512"/>
      <c r="G972" s="512"/>
      <c r="H972" s="512"/>
      <c r="I972" s="512"/>
      <c r="J972" s="512"/>
      <c r="K972" s="512"/>
      <c r="L972" s="512"/>
      <c r="M972" s="512"/>
      <c r="N972" s="512"/>
      <c r="O972" s="512"/>
      <c r="P972" s="512"/>
      <c r="Q972" s="512"/>
      <c r="R972" s="512"/>
      <c r="S972" s="512"/>
      <c r="T972" s="512"/>
      <c r="U972" s="512"/>
      <c r="V972" s="512"/>
      <c r="W972" s="512"/>
      <c r="X972" s="512"/>
      <c r="Y972" s="512"/>
      <c r="Z972" s="512"/>
    </row>
    <row r="973">
      <c r="A973" s="512"/>
      <c r="B973" s="512"/>
      <c r="C973" s="512"/>
      <c r="D973" s="512"/>
      <c r="E973" s="512"/>
      <c r="F973" s="512"/>
      <c r="G973" s="512"/>
      <c r="H973" s="512"/>
      <c r="I973" s="512"/>
      <c r="J973" s="512"/>
      <c r="K973" s="512"/>
      <c r="L973" s="512"/>
      <c r="M973" s="512"/>
      <c r="N973" s="512"/>
      <c r="O973" s="512"/>
      <c r="P973" s="512"/>
      <c r="Q973" s="512"/>
      <c r="R973" s="512"/>
      <c r="S973" s="512"/>
      <c r="T973" s="512"/>
      <c r="U973" s="512"/>
      <c r="V973" s="512"/>
      <c r="W973" s="512"/>
      <c r="X973" s="512"/>
      <c r="Y973" s="512"/>
      <c r="Z973" s="512"/>
    </row>
    <row r="974">
      <c r="A974" s="512"/>
      <c r="B974" s="512"/>
      <c r="C974" s="512"/>
      <c r="D974" s="512"/>
      <c r="E974" s="512"/>
      <c r="F974" s="512"/>
      <c r="G974" s="512"/>
      <c r="H974" s="512"/>
      <c r="I974" s="512"/>
      <c r="J974" s="512"/>
      <c r="K974" s="512"/>
      <c r="L974" s="512"/>
      <c r="M974" s="512"/>
      <c r="N974" s="512"/>
      <c r="O974" s="512"/>
      <c r="P974" s="512"/>
      <c r="Q974" s="512"/>
      <c r="R974" s="512"/>
      <c r="S974" s="512"/>
      <c r="T974" s="512"/>
      <c r="U974" s="512"/>
      <c r="V974" s="512"/>
      <c r="W974" s="512"/>
      <c r="X974" s="512"/>
      <c r="Y974" s="512"/>
      <c r="Z974" s="512"/>
    </row>
    <row r="975">
      <c r="A975" s="512"/>
      <c r="B975" s="512"/>
      <c r="C975" s="512"/>
      <c r="D975" s="512"/>
      <c r="E975" s="512"/>
      <c r="F975" s="512"/>
      <c r="G975" s="512"/>
      <c r="H975" s="512"/>
      <c r="I975" s="512"/>
      <c r="J975" s="512"/>
      <c r="K975" s="512"/>
      <c r="L975" s="512"/>
      <c r="M975" s="512"/>
      <c r="N975" s="512"/>
      <c r="O975" s="512"/>
      <c r="P975" s="512"/>
      <c r="Q975" s="512"/>
      <c r="R975" s="512"/>
      <c r="S975" s="512"/>
      <c r="T975" s="512"/>
      <c r="U975" s="512"/>
      <c r="V975" s="512"/>
      <c r="W975" s="512"/>
      <c r="X975" s="512"/>
      <c r="Y975" s="512"/>
      <c r="Z975" s="512"/>
    </row>
    <row r="976">
      <c r="A976" s="512"/>
      <c r="B976" s="512"/>
      <c r="C976" s="512"/>
      <c r="D976" s="512"/>
      <c r="E976" s="512"/>
      <c r="F976" s="512"/>
      <c r="G976" s="512"/>
      <c r="H976" s="512"/>
      <c r="I976" s="512"/>
      <c r="J976" s="512"/>
      <c r="K976" s="512"/>
      <c r="L976" s="512"/>
      <c r="M976" s="512"/>
      <c r="N976" s="512"/>
      <c r="O976" s="512"/>
      <c r="P976" s="512"/>
      <c r="Q976" s="512"/>
      <c r="R976" s="512"/>
      <c r="S976" s="512"/>
      <c r="T976" s="512"/>
      <c r="U976" s="512"/>
      <c r="V976" s="512"/>
      <c r="W976" s="512"/>
      <c r="X976" s="512"/>
      <c r="Y976" s="512"/>
      <c r="Z976" s="512"/>
    </row>
    <row r="977">
      <c r="A977" s="512"/>
      <c r="B977" s="512"/>
      <c r="C977" s="512"/>
      <c r="D977" s="512"/>
      <c r="E977" s="512"/>
      <c r="F977" s="512"/>
      <c r="G977" s="512"/>
      <c r="H977" s="512"/>
      <c r="I977" s="512"/>
      <c r="J977" s="512"/>
      <c r="K977" s="512"/>
      <c r="L977" s="512"/>
      <c r="M977" s="512"/>
      <c r="N977" s="512"/>
      <c r="O977" s="512"/>
      <c r="P977" s="512"/>
      <c r="Q977" s="512"/>
      <c r="R977" s="512"/>
      <c r="S977" s="512"/>
      <c r="T977" s="512"/>
      <c r="U977" s="512"/>
      <c r="V977" s="512"/>
      <c r="W977" s="512"/>
      <c r="X977" s="512"/>
      <c r="Y977" s="512"/>
      <c r="Z977" s="512"/>
    </row>
    <row r="978">
      <c r="A978" s="512"/>
      <c r="B978" s="512"/>
      <c r="C978" s="512"/>
      <c r="D978" s="512"/>
      <c r="E978" s="512"/>
      <c r="F978" s="512"/>
      <c r="G978" s="512"/>
      <c r="H978" s="512"/>
      <c r="I978" s="512"/>
      <c r="J978" s="512"/>
      <c r="K978" s="512"/>
      <c r="L978" s="512"/>
      <c r="M978" s="512"/>
      <c r="N978" s="512"/>
      <c r="O978" s="512"/>
      <c r="P978" s="512"/>
      <c r="Q978" s="512"/>
      <c r="R978" s="512"/>
      <c r="S978" s="512"/>
      <c r="T978" s="512"/>
      <c r="U978" s="512"/>
      <c r="V978" s="512"/>
      <c r="W978" s="512"/>
      <c r="X978" s="512"/>
      <c r="Y978" s="512"/>
      <c r="Z978" s="512"/>
    </row>
    <row r="979">
      <c r="A979" s="512"/>
      <c r="B979" s="512"/>
      <c r="C979" s="512"/>
      <c r="D979" s="512"/>
      <c r="E979" s="512"/>
      <c r="F979" s="512"/>
      <c r="G979" s="512"/>
      <c r="H979" s="512"/>
      <c r="I979" s="512"/>
      <c r="J979" s="512"/>
      <c r="K979" s="512"/>
      <c r="L979" s="512"/>
      <c r="M979" s="512"/>
      <c r="N979" s="512"/>
      <c r="O979" s="512"/>
      <c r="P979" s="512"/>
      <c r="Q979" s="512"/>
      <c r="R979" s="512"/>
      <c r="S979" s="512"/>
      <c r="T979" s="512"/>
      <c r="U979" s="512"/>
      <c r="V979" s="512"/>
      <c r="W979" s="512"/>
      <c r="X979" s="512"/>
      <c r="Y979" s="512"/>
      <c r="Z979" s="512"/>
    </row>
    <row r="980">
      <c r="A980" s="512"/>
      <c r="B980" s="512"/>
      <c r="C980" s="512"/>
      <c r="D980" s="512"/>
      <c r="E980" s="512"/>
      <c r="F980" s="512"/>
      <c r="G980" s="512"/>
      <c r="H980" s="512"/>
      <c r="I980" s="512"/>
      <c r="J980" s="512"/>
      <c r="K980" s="512"/>
      <c r="L980" s="512"/>
      <c r="M980" s="512"/>
      <c r="N980" s="512"/>
      <c r="O980" s="512"/>
      <c r="P980" s="512"/>
      <c r="Q980" s="512"/>
      <c r="R980" s="512"/>
      <c r="S980" s="512"/>
      <c r="T980" s="512"/>
      <c r="U980" s="512"/>
      <c r="V980" s="512"/>
      <c r="W980" s="512"/>
      <c r="X980" s="512"/>
      <c r="Y980" s="512"/>
      <c r="Z980" s="512"/>
    </row>
    <row r="981">
      <c r="A981" s="512"/>
      <c r="B981" s="512"/>
      <c r="C981" s="512"/>
      <c r="D981" s="512"/>
      <c r="E981" s="512"/>
      <c r="F981" s="512"/>
      <c r="G981" s="512"/>
      <c r="H981" s="512"/>
      <c r="I981" s="512"/>
      <c r="J981" s="512"/>
      <c r="K981" s="512"/>
      <c r="L981" s="512"/>
      <c r="M981" s="512"/>
      <c r="N981" s="512"/>
      <c r="O981" s="512"/>
      <c r="P981" s="512"/>
      <c r="Q981" s="512"/>
      <c r="R981" s="512"/>
      <c r="S981" s="512"/>
      <c r="T981" s="512"/>
      <c r="U981" s="512"/>
      <c r="V981" s="512"/>
      <c r="W981" s="512"/>
      <c r="X981" s="512"/>
      <c r="Y981" s="512"/>
      <c r="Z981" s="512"/>
    </row>
    <row r="982">
      <c r="A982" s="512"/>
      <c r="B982" s="512"/>
      <c r="C982" s="512"/>
      <c r="D982" s="512"/>
      <c r="E982" s="512"/>
      <c r="F982" s="512"/>
      <c r="G982" s="512"/>
      <c r="H982" s="512"/>
      <c r="I982" s="512"/>
      <c r="J982" s="512"/>
      <c r="K982" s="512"/>
      <c r="L982" s="512"/>
      <c r="M982" s="512"/>
      <c r="N982" s="512"/>
      <c r="O982" s="512"/>
      <c r="P982" s="512"/>
      <c r="Q982" s="512"/>
      <c r="R982" s="512"/>
      <c r="S982" s="512"/>
      <c r="T982" s="512"/>
      <c r="U982" s="512"/>
      <c r="V982" s="512"/>
      <c r="W982" s="512"/>
      <c r="X982" s="512"/>
      <c r="Y982" s="512"/>
      <c r="Z982" s="512"/>
    </row>
    <row r="983">
      <c r="A983" s="512"/>
      <c r="B983" s="512"/>
      <c r="C983" s="512"/>
      <c r="D983" s="512"/>
      <c r="E983" s="512"/>
      <c r="F983" s="512"/>
      <c r="G983" s="512"/>
      <c r="H983" s="512"/>
      <c r="I983" s="512"/>
      <c r="J983" s="512"/>
      <c r="K983" s="512"/>
      <c r="L983" s="512"/>
      <c r="M983" s="512"/>
      <c r="N983" s="512"/>
      <c r="O983" s="512"/>
      <c r="P983" s="512"/>
      <c r="Q983" s="512"/>
      <c r="R983" s="512"/>
      <c r="S983" s="512"/>
      <c r="T983" s="512"/>
      <c r="U983" s="512"/>
      <c r="V983" s="512"/>
      <c r="W983" s="512"/>
      <c r="X983" s="512"/>
      <c r="Y983" s="512"/>
      <c r="Z983" s="512"/>
    </row>
    <row r="984">
      <c r="A984" s="512"/>
      <c r="B984" s="512"/>
      <c r="C984" s="512"/>
      <c r="D984" s="512"/>
      <c r="E984" s="512"/>
      <c r="F984" s="512"/>
      <c r="G984" s="512"/>
      <c r="H984" s="512"/>
      <c r="I984" s="512"/>
      <c r="J984" s="512"/>
      <c r="K984" s="512"/>
      <c r="L984" s="512"/>
      <c r="M984" s="512"/>
      <c r="N984" s="512"/>
      <c r="O984" s="512"/>
      <c r="P984" s="512"/>
      <c r="Q984" s="512"/>
      <c r="R984" s="512"/>
      <c r="S984" s="512"/>
      <c r="T984" s="512"/>
      <c r="U984" s="512"/>
      <c r="V984" s="512"/>
      <c r="W984" s="512"/>
      <c r="X984" s="512"/>
      <c r="Y984" s="512"/>
      <c r="Z984" s="512"/>
    </row>
    <row r="985">
      <c r="A985" s="512"/>
      <c r="B985" s="512"/>
      <c r="C985" s="512"/>
      <c r="D985" s="512"/>
      <c r="E985" s="512"/>
      <c r="F985" s="512"/>
      <c r="G985" s="512"/>
      <c r="H985" s="512"/>
      <c r="I985" s="512"/>
      <c r="J985" s="512"/>
      <c r="K985" s="512"/>
      <c r="L985" s="512"/>
      <c r="M985" s="512"/>
      <c r="N985" s="512"/>
      <c r="O985" s="512"/>
      <c r="P985" s="512"/>
      <c r="Q985" s="512"/>
      <c r="R985" s="512"/>
      <c r="S985" s="512"/>
      <c r="T985" s="512"/>
      <c r="U985" s="512"/>
      <c r="V985" s="512"/>
      <c r="W985" s="512"/>
      <c r="X985" s="512"/>
      <c r="Y985" s="512"/>
      <c r="Z985" s="512"/>
    </row>
    <row r="986">
      <c r="A986" s="512"/>
      <c r="B986" s="512"/>
      <c r="C986" s="512"/>
      <c r="D986" s="512"/>
      <c r="E986" s="512"/>
      <c r="F986" s="512"/>
      <c r="G986" s="512"/>
      <c r="H986" s="512"/>
      <c r="I986" s="512"/>
      <c r="J986" s="512"/>
      <c r="K986" s="512"/>
      <c r="L986" s="512"/>
      <c r="M986" s="512"/>
      <c r="N986" s="512"/>
      <c r="O986" s="512"/>
      <c r="P986" s="512"/>
      <c r="Q986" s="512"/>
      <c r="R986" s="512"/>
      <c r="S986" s="512"/>
      <c r="T986" s="512"/>
      <c r="U986" s="512"/>
      <c r="V986" s="512"/>
      <c r="W986" s="512"/>
      <c r="X986" s="512"/>
      <c r="Y986" s="512"/>
      <c r="Z986" s="512"/>
    </row>
    <row r="987">
      <c r="A987" s="512"/>
      <c r="B987" s="512"/>
      <c r="C987" s="512"/>
      <c r="D987" s="512"/>
      <c r="E987" s="512"/>
      <c r="F987" s="512"/>
      <c r="G987" s="512"/>
      <c r="H987" s="512"/>
      <c r="I987" s="512"/>
      <c r="J987" s="512"/>
      <c r="K987" s="512"/>
      <c r="L987" s="512"/>
      <c r="M987" s="512"/>
      <c r="N987" s="512"/>
      <c r="O987" s="512"/>
      <c r="P987" s="512"/>
      <c r="Q987" s="512"/>
      <c r="R987" s="512"/>
      <c r="S987" s="512"/>
      <c r="T987" s="512"/>
      <c r="U987" s="512"/>
      <c r="V987" s="512"/>
      <c r="W987" s="512"/>
      <c r="X987" s="512"/>
      <c r="Y987" s="512"/>
      <c r="Z987" s="512"/>
    </row>
    <row r="988">
      <c r="A988" s="512"/>
      <c r="B988" s="512"/>
      <c r="C988" s="512"/>
      <c r="D988" s="512"/>
      <c r="E988" s="512"/>
      <c r="F988" s="512"/>
      <c r="G988" s="512"/>
      <c r="H988" s="512"/>
      <c r="I988" s="512"/>
      <c r="J988" s="512"/>
      <c r="K988" s="512"/>
      <c r="L988" s="512"/>
      <c r="M988" s="512"/>
      <c r="N988" s="512"/>
      <c r="O988" s="512"/>
      <c r="P988" s="512"/>
      <c r="Q988" s="512"/>
      <c r="R988" s="512"/>
      <c r="S988" s="512"/>
      <c r="T988" s="512"/>
      <c r="U988" s="512"/>
      <c r="V988" s="512"/>
      <c r="W988" s="512"/>
      <c r="X988" s="512"/>
      <c r="Y988" s="512"/>
      <c r="Z988" s="512"/>
    </row>
    <row r="989">
      <c r="A989" s="512"/>
      <c r="B989" s="512"/>
      <c r="C989" s="512"/>
      <c r="D989" s="512"/>
      <c r="E989" s="512"/>
      <c r="F989" s="512"/>
      <c r="G989" s="512"/>
      <c r="H989" s="512"/>
      <c r="I989" s="512"/>
      <c r="J989" s="512"/>
      <c r="K989" s="512"/>
      <c r="L989" s="512"/>
      <c r="M989" s="512"/>
      <c r="N989" s="512"/>
      <c r="O989" s="512"/>
      <c r="P989" s="512"/>
      <c r="Q989" s="512"/>
      <c r="R989" s="512"/>
      <c r="S989" s="512"/>
      <c r="T989" s="512"/>
      <c r="U989" s="512"/>
      <c r="V989" s="512"/>
      <c r="W989" s="512"/>
      <c r="X989" s="512"/>
      <c r="Y989" s="512"/>
      <c r="Z989" s="512"/>
    </row>
    <row r="990">
      <c r="A990" s="512"/>
      <c r="B990" s="512"/>
      <c r="C990" s="512"/>
      <c r="D990" s="512"/>
      <c r="E990" s="512"/>
      <c r="F990" s="512"/>
      <c r="G990" s="512"/>
      <c r="H990" s="512"/>
      <c r="I990" s="512"/>
      <c r="J990" s="512"/>
      <c r="K990" s="512"/>
      <c r="L990" s="512"/>
      <c r="M990" s="512"/>
      <c r="N990" s="512"/>
      <c r="O990" s="512"/>
      <c r="P990" s="512"/>
      <c r="Q990" s="512"/>
      <c r="R990" s="512"/>
      <c r="S990" s="512"/>
      <c r="T990" s="512"/>
      <c r="U990" s="512"/>
      <c r="V990" s="512"/>
      <c r="W990" s="512"/>
      <c r="X990" s="512"/>
      <c r="Y990" s="512"/>
      <c r="Z990" s="512"/>
    </row>
    <row r="991">
      <c r="A991" s="512"/>
      <c r="B991" s="512"/>
      <c r="C991" s="512"/>
      <c r="D991" s="512"/>
      <c r="E991" s="512"/>
      <c r="F991" s="512"/>
      <c r="G991" s="512"/>
      <c r="H991" s="512"/>
      <c r="I991" s="512"/>
      <c r="J991" s="512"/>
      <c r="K991" s="512"/>
      <c r="L991" s="512"/>
      <c r="M991" s="512"/>
      <c r="N991" s="512"/>
      <c r="O991" s="512"/>
      <c r="P991" s="512"/>
      <c r="Q991" s="512"/>
      <c r="R991" s="512"/>
      <c r="S991" s="512"/>
      <c r="T991" s="512"/>
      <c r="U991" s="512"/>
      <c r="V991" s="512"/>
      <c r="W991" s="512"/>
      <c r="X991" s="512"/>
      <c r="Y991" s="512"/>
      <c r="Z991" s="512"/>
    </row>
    <row r="992">
      <c r="A992" s="512"/>
      <c r="B992" s="512"/>
      <c r="C992" s="512"/>
      <c r="D992" s="512"/>
      <c r="E992" s="512"/>
      <c r="F992" s="512"/>
      <c r="G992" s="512"/>
      <c r="H992" s="512"/>
      <c r="I992" s="512"/>
      <c r="J992" s="512"/>
      <c r="K992" s="512"/>
      <c r="L992" s="512"/>
      <c r="M992" s="512"/>
      <c r="N992" s="512"/>
      <c r="O992" s="512"/>
      <c r="P992" s="512"/>
      <c r="Q992" s="512"/>
      <c r="R992" s="512"/>
      <c r="S992" s="512"/>
      <c r="T992" s="512"/>
      <c r="U992" s="512"/>
      <c r="V992" s="512"/>
      <c r="W992" s="512"/>
      <c r="X992" s="512"/>
      <c r="Y992" s="512"/>
      <c r="Z992" s="512"/>
    </row>
    <row r="993">
      <c r="A993" s="512"/>
      <c r="B993" s="512"/>
      <c r="C993" s="512"/>
      <c r="D993" s="512"/>
      <c r="E993" s="512"/>
      <c r="F993" s="512"/>
      <c r="G993" s="512"/>
      <c r="H993" s="512"/>
      <c r="I993" s="512"/>
      <c r="J993" s="512"/>
      <c r="K993" s="512"/>
      <c r="L993" s="512"/>
      <c r="M993" s="512"/>
      <c r="N993" s="512"/>
      <c r="O993" s="512"/>
      <c r="P993" s="512"/>
      <c r="Q993" s="512"/>
      <c r="R993" s="512"/>
      <c r="S993" s="512"/>
      <c r="T993" s="512"/>
      <c r="U993" s="512"/>
      <c r="V993" s="512"/>
      <c r="W993" s="512"/>
      <c r="X993" s="512"/>
      <c r="Y993" s="512"/>
      <c r="Z993" s="512"/>
    </row>
    <row r="994">
      <c r="A994" s="512"/>
      <c r="B994" s="512"/>
      <c r="C994" s="512"/>
      <c r="D994" s="512"/>
      <c r="E994" s="512"/>
      <c r="F994" s="512"/>
      <c r="G994" s="512"/>
      <c r="H994" s="512"/>
      <c r="I994" s="512"/>
      <c r="J994" s="512"/>
      <c r="K994" s="512"/>
      <c r="L994" s="512"/>
      <c r="M994" s="512"/>
      <c r="N994" s="512"/>
      <c r="O994" s="512"/>
      <c r="P994" s="512"/>
      <c r="Q994" s="512"/>
      <c r="R994" s="512"/>
      <c r="S994" s="512"/>
      <c r="T994" s="512"/>
      <c r="U994" s="512"/>
      <c r="V994" s="512"/>
      <c r="W994" s="512"/>
      <c r="X994" s="512"/>
      <c r="Y994" s="512"/>
      <c r="Z994" s="512"/>
    </row>
    <row r="995">
      <c r="A995" s="512"/>
      <c r="B995" s="512"/>
      <c r="C995" s="512"/>
      <c r="D995" s="512"/>
      <c r="E995" s="512"/>
      <c r="F995" s="512"/>
      <c r="G995" s="512"/>
      <c r="H995" s="512"/>
      <c r="I995" s="512"/>
      <c r="J995" s="512"/>
      <c r="K995" s="512"/>
      <c r="L995" s="512"/>
      <c r="M995" s="512"/>
      <c r="N995" s="512"/>
      <c r="O995" s="512"/>
      <c r="P995" s="512"/>
      <c r="Q995" s="512"/>
      <c r="R995" s="512"/>
      <c r="S995" s="512"/>
      <c r="T995" s="512"/>
      <c r="U995" s="512"/>
      <c r="V995" s="512"/>
      <c r="W995" s="512"/>
      <c r="X995" s="512"/>
      <c r="Y995" s="512"/>
      <c r="Z995" s="512"/>
    </row>
    <row r="996">
      <c r="A996" s="512"/>
      <c r="B996" s="512"/>
      <c r="C996" s="512"/>
      <c r="D996" s="512"/>
      <c r="E996" s="512"/>
      <c r="F996" s="512"/>
      <c r="G996" s="512"/>
      <c r="H996" s="512"/>
      <c r="I996" s="512"/>
      <c r="J996" s="512"/>
      <c r="K996" s="512"/>
      <c r="L996" s="512"/>
      <c r="M996" s="512"/>
      <c r="N996" s="512"/>
      <c r="O996" s="512"/>
      <c r="P996" s="512"/>
      <c r="Q996" s="512"/>
      <c r="R996" s="512"/>
      <c r="S996" s="512"/>
      <c r="T996" s="512"/>
      <c r="U996" s="512"/>
      <c r="V996" s="512"/>
      <c r="W996" s="512"/>
      <c r="X996" s="512"/>
      <c r="Y996" s="512"/>
      <c r="Z996" s="512"/>
    </row>
  </sheetData>
  <hyperlinks>
    <hyperlink display="IB Borrow_V4_Sep25" location="'IB Borrow_V4_Sep25'!A1" ref="G2"/>
    <hyperlink display="IB Borrow_V4_Sep25" location="'IB Borrow_V4_Sep25'!A1" ref="G3"/>
    <hyperlink display="IB Borrow_V4_Oct25" location="'IB Borrow_V4_Oct25'!A1" ref="G4"/>
    <hyperlink display="IB Borrow_V4_Oct25" location="'IB Borrow_V4_Oct25'!A1" ref="G5"/>
    <hyperlink display="IB Lend_V4_Sep25" location="'IB Lend_V4_Sep25'!A1" ref="G6"/>
    <hyperlink display="IB Lend_V4_Sep25" location="'IB Lend_V4_Sep25'!A1" ref="G7"/>
    <hyperlink display="IB Lend_V4_Oct25" location="'IB Lend_V4_Oct25'!A1" ref="G8"/>
    <hyperlink display="IB Lend_V4_Oct25" location="'IB Lend_V4_Oct25'!A1" ref="G9"/>
    <hyperlink display="RRP_1_V4_Sep25" location="RRP_1_V4_Sep25!A1" ref="G10"/>
    <hyperlink display="RRP_2_V4_Sep25" location="RRP_2_V4_Sep25!A1" ref="G11"/>
    <hyperlink display="RRP_2_V4_Oct25" location="RRP_2_V4_Oct25!A1" ref="G12"/>
    <hyperlink display="Repo_1_V4_Sep25" location="Repo_1_V4_Sep25!A1" ref="G13"/>
    <hyperlink display="Repo_2_V4_Sep25" location="Repo_2_V4_Sep25!A1" ref="G14"/>
    <hyperlink display="Repo_2_V4_Oct25" location="Repo_2_V4_Oct25!A1" ref="G15"/>
    <hyperlink display="Bond Buy-Sell_V4_Sep25 + Oct25" location="'Bond Buy-Sell_V4_Sep25 + Oct25'!A1" ref="G16"/>
    <hyperlink display="Bond Buy-Sell_V4_Sep25 + Oct25" location="'Bond Buy-Sell_V4_Sep25 + Oct25'!A1" ref="G17"/>
    <hyperlink display="Bond buy_1_31072025" location="'Bond buy_1_31072025'!A1" ref="G18"/>
    <hyperlink display="Bond buy_1_V4_Sep25" location="'Bond buy_1_V4_Sep25'!A1" ref="G19"/>
    <hyperlink display="Bond buy_1_V4_Oct25" location="'Bond buy_1_V4_Oct25'!A1" ref="G20"/>
    <hyperlink display="Bond sell_1_V4_Oct25" location="'Bond sell_1_V4_Oct25'!A1" ref="G2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0"/>
    <col customWidth="1" min="16" max="16" width="23.5"/>
  </cols>
  <sheetData>
    <row r="1">
      <c r="A1" s="515" t="s">
        <v>1126</v>
      </c>
      <c r="B1" s="53"/>
      <c r="C1" s="53"/>
      <c r="D1" s="53"/>
      <c r="E1" s="53"/>
      <c r="F1" s="53"/>
      <c r="G1" s="53"/>
      <c r="H1" s="53"/>
      <c r="I1" s="53"/>
      <c r="J1" s="53"/>
      <c r="K1" s="53"/>
      <c r="L1" s="53"/>
      <c r="M1" s="53"/>
      <c r="N1" s="53"/>
      <c r="O1" s="53"/>
      <c r="P1" s="53"/>
      <c r="Q1" s="60"/>
      <c r="R1" s="60"/>
      <c r="S1" s="60"/>
      <c r="T1" s="60"/>
      <c r="U1" s="60"/>
      <c r="V1" s="60"/>
      <c r="W1" s="60"/>
      <c r="X1" s="60"/>
      <c r="Y1" s="60"/>
      <c r="Z1" s="60"/>
    </row>
    <row r="2">
      <c r="A2" s="53" t="s">
        <v>1127</v>
      </c>
      <c r="B2" s="53"/>
      <c r="C2" s="53"/>
      <c r="D2" s="53"/>
      <c r="E2" s="53"/>
      <c r="F2" s="53"/>
      <c r="G2" s="53"/>
      <c r="H2" s="53"/>
      <c r="I2" s="53"/>
      <c r="J2" s="53"/>
      <c r="K2" s="53"/>
      <c r="L2" s="53"/>
      <c r="M2" s="53"/>
      <c r="N2" s="53"/>
      <c r="O2" s="53"/>
      <c r="P2" s="53"/>
      <c r="Q2" s="60"/>
      <c r="R2" s="60"/>
      <c r="S2" s="60"/>
      <c r="T2" s="60"/>
      <c r="U2" s="60"/>
      <c r="V2" s="60"/>
      <c r="W2" s="60"/>
      <c r="X2" s="60"/>
      <c r="Y2" s="60"/>
      <c r="Z2" s="60"/>
    </row>
    <row r="3">
      <c r="A3" s="53"/>
      <c r="B3" s="53"/>
      <c r="C3" s="53"/>
      <c r="D3" s="53"/>
      <c r="E3" s="53"/>
      <c r="F3" s="53"/>
      <c r="G3" s="53"/>
      <c r="H3" s="53"/>
      <c r="I3" s="53"/>
      <c r="J3" s="53"/>
      <c r="K3" s="53"/>
      <c r="L3" s="53"/>
      <c r="M3" s="53"/>
      <c r="N3" s="53"/>
      <c r="O3" s="53"/>
      <c r="P3" s="53"/>
      <c r="Q3" s="60"/>
      <c r="R3" s="60"/>
      <c r="S3" s="60"/>
      <c r="T3" s="60"/>
      <c r="U3" s="60"/>
      <c r="V3" s="60"/>
      <c r="W3" s="60"/>
      <c r="X3" s="60"/>
      <c r="Y3" s="60"/>
      <c r="Z3" s="60"/>
    </row>
    <row r="4">
      <c r="A4" s="516" t="s">
        <v>1128</v>
      </c>
      <c r="D4" s="53"/>
      <c r="E4" s="53"/>
      <c r="F4" s="53"/>
      <c r="G4" s="53"/>
      <c r="H4" s="53"/>
      <c r="I4" s="53"/>
      <c r="J4" s="53"/>
      <c r="K4" s="53"/>
      <c r="L4" s="53"/>
      <c r="M4" s="53"/>
      <c r="N4" s="53"/>
      <c r="O4" s="53"/>
      <c r="P4" s="53"/>
      <c r="Q4" s="60"/>
      <c r="R4" s="60"/>
      <c r="S4" s="60"/>
      <c r="T4" s="60"/>
      <c r="U4" s="60"/>
      <c r="V4" s="60"/>
      <c r="W4" s="60"/>
      <c r="X4" s="60"/>
      <c r="Y4" s="60"/>
      <c r="Z4" s="60"/>
    </row>
    <row r="5">
      <c r="A5" s="53"/>
      <c r="B5" s="53"/>
      <c r="C5" s="53"/>
      <c r="D5" s="53"/>
      <c r="E5" s="53"/>
      <c r="F5" s="53"/>
      <c r="G5" s="53"/>
      <c r="H5" s="53"/>
      <c r="I5" s="53"/>
      <c r="J5" s="53"/>
      <c r="K5" s="53"/>
      <c r="L5" s="53"/>
      <c r="M5" s="53"/>
      <c r="N5" s="53"/>
      <c r="O5" s="53"/>
      <c r="P5" s="53"/>
      <c r="Q5" s="60"/>
      <c r="R5" s="60"/>
      <c r="S5" s="60"/>
      <c r="T5" s="60"/>
      <c r="U5" s="60"/>
      <c r="V5" s="60"/>
      <c r="W5" s="60"/>
      <c r="X5" s="60"/>
      <c r="Y5" s="60"/>
      <c r="Z5" s="60"/>
    </row>
    <row r="6">
      <c r="A6" s="515" t="s">
        <v>1129</v>
      </c>
      <c r="I6" s="53"/>
      <c r="J6" s="53"/>
      <c r="K6" s="53"/>
      <c r="L6" s="53"/>
      <c r="M6" s="53"/>
      <c r="N6" s="53"/>
      <c r="O6" s="53"/>
      <c r="P6" s="53"/>
      <c r="Q6" s="60"/>
      <c r="R6" s="60"/>
      <c r="S6" s="60"/>
      <c r="T6" s="60"/>
      <c r="U6" s="60"/>
      <c r="V6" s="60"/>
      <c r="W6" s="60"/>
      <c r="X6" s="60"/>
      <c r="Y6" s="60"/>
      <c r="Z6" s="60"/>
    </row>
    <row r="7">
      <c r="A7" s="515" t="s">
        <v>1130</v>
      </c>
      <c r="F7" s="53"/>
      <c r="G7" s="53"/>
      <c r="H7" s="53"/>
      <c r="I7" s="53"/>
      <c r="J7" s="53"/>
      <c r="K7" s="53"/>
      <c r="L7" s="53"/>
      <c r="M7" s="53"/>
      <c r="N7" s="53"/>
      <c r="O7" s="53"/>
      <c r="P7" s="53"/>
      <c r="Q7" s="60"/>
      <c r="R7" s="60"/>
      <c r="S7" s="60"/>
      <c r="T7" s="60"/>
      <c r="U7" s="60"/>
      <c r="V7" s="60"/>
      <c r="W7" s="60"/>
      <c r="X7" s="60"/>
      <c r="Y7" s="60"/>
      <c r="Z7" s="60"/>
    </row>
    <row r="8">
      <c r="A8" s="53"/>
      <c r="B8" s="53"/>
      <c r="C8" s="53"/>
      <c r="D8" s="53"/>
      <c r="E8" s="53"/>
      <c r="F8" s="53"/>
      <c r="G8" s="53"/>
      <c r="H8" s="53"/>
      <c r="I8" s="53"/>
      <c r="J8" s="53"/>
      <c r="K8" s="53"/>
      <c r="L8" s="53"/>
      <c r="M8" s="53"/>
      <c r="N8" s="53"/>
      <c r="O8" s="53"/>
      <c r="P8" s="53"/>
      <c r="Q8" s="60"/>
      <c r="R8" s="60"/>
      <c r="S8" s="60"/>
      <c r="T8" s="60"/>
      <c r="U8" s="60"/>
      <c r="V8" s="60"/>
      <c r="W8" s="60"/>
      <c r="X8" s="60"/>
      <c r="Y8" s="60"/>
      <c r="Z8" s="60"/>
    </row>
    <row r="9">
      <c r="A9" s="517" t="s">
        <v>452</v>
      </c>
      <c r="B9" s="517" t="s">
        <v>7</v>
      </c>
      <c r="C9" s="517" t="s">
        <v>490</v>
      </c>
      <c r="D9" s="517" t="s">
        <v>491</v>
      </c>
      <c r="E9" s="517" t="s">
        <v>492</v>
      </c>
      <c r="F9" s="517" t="s">
        <v>493</v>
      </c>
      <c r="G9" s="517" t="s">
        <v>498</v>
      </c>
      <c r="H9" s="517" t="s">
        <v>500</v>
      </c>
      <c r="I9" s="517" t="s">
        <v>501</v>
      </c>
      <c r="J9" s="517" t="s">
        <v>502</v>
      </c>
      <c r="K9" s="517" t="s">
        <v>482</v>
      </c>
      <c r="L9" s="517" t="s">
        <v>484</v>
      </c>
      <c r="M9" s="518" t="s">
        <v>503</v>
      </c>
      <c r="N9" s="519"/>
      <c r="O9" s="519"/>
      <c r="P9" s="519"/>
      <c r="Q9" s="282"/>
      <c r="R9" s="282"/>
      <c r="S9" s="282"/>
      <c r="T9" s="282"/>
      <c r="U9" s="282"/>
      <c r="V9" s="282"/>
      <c r="W9" s="282"/>
      <c r="X9" s="282"/>
      <c r="Y9" s="282"/>
      <c r="Z9" s="282"/>
    </row>
    <row r="10">
      <c r="A10" s="520" t="s">
        <v>453</v>
      </c>
      <c r="B10" s="521" t="s">
        <v>453</v>
      </c>
      <c r="C10" s="520" t="s">
        <v>11</v>
      </c>
      <c r="D10" s="520" t="s">
        <v>15</v>
      </c>
      <c r="E10" s="520" t="s">
        <v>15</v>
      </c>
      <c r="F10" s="520" t="s">
        <v>22</v>
      </c>
      <c r="G10" s="520" t="s">
        <v>22</v>
      </c>
      <c r="H10" s="520" t="s">
        <v>28</v>
      </c>
      <c r="I10" s="520" t="s">
        <v>15</v>
      </c>
      <c r="J10" s="520" t="s">
        <v>35</v>
      </c>
      <c r="K10" s="520" t="s">
        <v>35</v>
      </c>
      <c r="L10" s="520" t="s">
        <v>35</v>
      </c>
      <c r="M10" s="522" t="s">
        <v>8</v>
      </c>
      <c r="N10" s="53"/>
      <c r="O10" s="53"/>
      <c r="P10" s="53"/>
      <c r="Q10" s="60"/>
      <c r="R10" s="60"/>
      <c r="S10" s="60"/>
      <c r="T10" s="60"/>
      <c r="U10" s="60"/>
      <c r="V10" s="60"/>
      <c r="W10" s="60"/>
      <c r="X10" s="60"/>
      <c r="Y10" s="60"/>
      <c r="Z10" s="60"/>
    </row>
    <row r="11">
      <c r="A11" s="523" t="s">
        <v>1131</v>
      </c>
      <c r="B11" s="521">
        <v>102.0</v>
      </c>
      <c r="C11" s="523" t="s">
        <v>1132</v>
      </c>
      <c r="D11" s="523" t="s">
        <v>1133</v>
      </c>
      <c r="E11" s="523" t="s">
        <v>20</v>
      </c>
      <c r="F11" s="524" t="s">
        <v>1134</v>
      </c>
      <c r="G11" s="523" t="s">
        <v>1135</v>
      </c>
      <c r="H11" s="523" t="s">
        <v>1136</v>
      </c>
      <c r="I11" s="523" t="s">
        <v>33</v>
      </c>
      <c r="J11" s="525">
        <v>45838.0</v>
      </c>
      <c r="K11" s="525">
        <v>44972.0</v>
      </c>
      <c r="L11" s="525">
        <v>45838.0</v>
      </c>
      <c r="M11" s="522">
        <v>176039.0</v>
      </c>
      <c r="N11" s="53"/>
      <c r="O11" s="53"/>
      <c r="P11" s="53"/>
      <c r="Q11" s="60"/>
      <c r="R11" s="60"/>
      <c r="S11" s="60"/>
      <c r="T11" s="60"/>
      <c r="U11" s="60"/>
      <c r="V11" s="60"/>
      <c r="W11" s="60"/>
      <c r="X11" s="60"/>
      <c r="Y11" s="60"/>
      <c r="Z11" s="60"/>
    </row>
    <row r="12">
      <c r="A12" s="53"/>
      <c r="B12" s="53"/>
      <c r="C12" s="53"/>
      <c r="D12" s="53"/>
      <c r="E12" s="53"/>
      <c r="F12" s="53"/>
      <c r="G12" s="53"/>
      <c r="H12" s="53"/>
      <c r="I12" s="53"/>
      <c r="J12" s="53"/>
      <c r="K12" s="53"/>
      <c r="L12" s="53"/>
      <c r="M12" s="53"/>
      <c r="N12" s="53"/>
      <c r="O12" s="53"/>
      <c r="P12" s="53"/>
      <c r="Q12" s="60"/>
      <c r="R12" s="60"/>
      <c r="S12" s="60"/>
      <c r="T12" s="60"/>
      <c r="U12" s="60"/>
      <c r="V12" s="60"/>
      <c r="W12" s="60"/>
      <c r="X12" s="60"/>
      <c r="Y12" s="60"/>
      <c r="Z12" s="60"/>
    </row>
    <row r="13">
      <c r="A13" s="516" t="s">
        <v>1137</v>
      </c>
      <c r="D13" s="53"/>
      <c r="E13" s="53"/>
      <c r="F13" s="53"/>
      <c r="G13" s="53"/>
      <c r="H13" s="53"/>
      <c r="I13" s="53"/>
      <c r="J13" s="53"/>
      <c r="K13" s="53"/>
      <c r="L13" s="53"/>
      <c r="M13" s="53"/>
      <c r="N13" s="53"/>
      <c r="O13" s="53"/>
      <c r="P13" s="53"/>
      <c r="Q13" s="60"/>
      <c r="R13" s="60"/>
      <c r="S13" s="60"/>
      <c r="T13" s="60"/>
      <c r="U13" s="60"/>
      <c r="V13" s="60"/>
      <c r="W13" s="60"/>
      <c r="X13" s="60"/>
      <c r="Y13" s="60"/>
      <c r="Z13" s="60"/>
    </row>
    <row r="14">
      <c r="A14" s="53"/>
      <c r="B14" s="53"/>
      <c r="C14" s="53"/>
      <c r="D14" s="53"/>
      <c r="E14" s="53"/>
      <c r="F14" s="53"/>
      <c r="G14" s="53"/>
      <c r="H14" s="53"/>
      <c r="I14" s="53"/>
      <c r="J14" s="53"/>
      <c r="K14" s="53"/>
      <c r="L14" s="53"/>
      <c r="M14" s="53"/>
      <c r="N14" s="53"/>
      <c r="O14" s="53"/>
      <c r="P14" s="53"/>
      <c r="Q14" s="60"/>
      <c r="R14" s="60"/>
      <c r="S14" s="60"/>
      <c r="T14" s="60"/>
      <c r="U14" s="60"/>
      <c r="V14" s="60"/>
      <c r="W14" s="60"/>
      <c r="X14" s="60"/>
      <c r="Y14" s="60"/>
      <c r="Z14" s="60"/>
    </row>
    <row r="15">
      <c r="A15" s="526" t="s">
        <v>1138</v>
      </c>
      <c r="K15" s="53"/>
      <c r="L15" s="53"/>
      <c r="M15" s="53"/>
      <c r="N15" s="53"/>
      <c r="O15" s="53"/>
      <c r="P15" s="53"/>
      <c r="Q15" s="60"/>
      <c r="R15" s="60"/>
      <c r="S15" s="60"/>
      <c r="T15" s="60"/>
      <c r="U15" s="60"/>
      <c r="V15" s="60"/>
      <c r="W15" s="60"/>
      <c r="X15" s="60"/>
      <c r="Y15" s="60"/>
      <c r="Z15" s="60"/>
    </row>
    <row r="16">
      <c r="A16" s="517" t="s">
        <v>602</v>
      </c>
      <c r="B16" s="517" t="s">
        <v>583</v>
      </c>
      <c r="C16" s="517" t="s">
        <v>585</v>
      </c>
      <c r="D16" s="517" t="s">
        <v>525</v>
      </c>
      <c r="E16" s="517" t="s">
        <v>604</v>
      </c>
      <c r="F16" s="517" t="s">
        <v>7</v>
      </c>
      <c r="G16" s="517" t="s">
        <v>606</v>
      </c>
      <c r="H16" s="517" t="s">
        <v>534</v>
      </c>
      <c r="I16" s="517" t="s">
        <v>609</v>
      </c>
      <c r="J16" s="517" t="s">
        <v>613</v>
      </c>
      <c r="K16" s="517" t="s">
        <v>614</v>
      </c>
      <c r="L16" s="517" t="s">
        <v>616</v>
      </c>
      <c r="M16" s="517" t="s">
        <v>620</v>
      </c>
      <c r="N16" s="517" t="s">
        <v>624</v>
      </c>
      <c r="O16" s="517" t="s">
        <v>627</v>
      </c>
      <c r="P16" s="517" t="s">
        <v>630</v>
      </c>
      <c r="Q16" s="517" t="s">
        <v>633</v>
      </c>
      <c r="R16" s="517" t="s">
        <v>636</v>
      </c>
      <c r="S16" s="517" t="s">
        <v>426</v>
      </c>
      <c r="T16" s="517" t="s">
        <v>548</v>
      </c>
      <c r="U16" s="527" t="s">
        <v>639</v>
      </c>
      <c r="V16" s="517" t="s">
        <v>640</v>
      </c>
      <c r="W16" s="528" t="s">
        <v>644</v>
      </c>
      <c r="X16" s="528" t="s">
        <v>452</v>
      </c>
      <c r="Y16" s="282"/>
      <c r="Z16" s="282"/>
    </row>
    <row r="17">
      <c r="A17" s="529" t="s">
        <v>453</v>
      </c>
      <c r="B17" s="530" t="s">
        <v>110</v>
      </c>
      <c r="C17" s="530" t="s">
        <v>35</v>
      </c>
      <c r="D17" s="530" t="s">
        <v>35</v>
      </c>
      <c r="E17" s="530" t="s">
        <v>28</v>
      </c>
      <c r="F17" s="529" t="s">
        <v>453</v>
      </c>
      <c r="G17" s="530" t="s">
        <v>126</v>
      </c>
      <c r="H17" s="530" t="s">
        <v>81</v>
      </c>
      <c r="I17" s="530" t="s">
        <v>59</v>
      </c>
      <c r="J17" s="530" t="s">
        <v>28</v>
      </c>
      <c r="K17" s="530" t="s">
        <v>71</v>
      </c>
      <c r="L17" s="531" t="s">
        <v>28</v>
      </c>
      <c r="M17" s="530" t="s">
        <v>59</v>
      </c>
      <c r="N17" s="530" t="s">
        <v>71</v>
      </c>
      <c r="O17" s="530" t="s">
        <v>71</v>
      </c>
      <c r="P17" s="530" t="s">
        <v>35</v>
      </c>
      <c r="Q17" s="530" t="s">
        <v>35</v>
      </c>
      <c r="R17" s="530" t="s">
        <v>59</v>
      </c>
      <c r="S17" s="530" t="s">
        <v>126</v>
      </c>
      <c r="T17" s="530" t="s">
        <v>59</v>
      </c>
      <c r="U17" s="532" t="s">
        <v>15</v>
      </c>
      <c r="V17" s="529" t="s">
        <v>453</v>
      </c>
      <c r="W17" s="531" t="s">
        <v>8</v>
      </c>
      <c r="X17" s="533" t="s">
        <v>453</v>
      </c>
      <c r="Y17" s="60"/>
      <c r="Z17" s="60"/>
    </row>
    <row r="18">
      <c r="A18" s="529">
        <v>40001.0</v>
      </c>
      <c r="B18" s="534">
        <v>45930.416666666664</v>
      </c>
      <c r="C18" s="535">
        <v>45930.0</v>
      </c>
      <c r="D18" s="535">
        <v>45933.0</v>
      </c>
      <c r="E18" s="536" t="s">
        <v>1139</v>
      </c>
      <c r="F18" s="529">
        <v>102.0</v>
      </c>
      <c r="G18" s="537">
        <v>3.0E8</v>
      </c>
      <c r="H18" s="536" t="s">
        <v>83</v>
      </c>
      <c r="I18" s="536" t="str">
        <f t="shared" ref="I18:I19" si="3">CONCATENATE(M18,L18,A18)</f>
        <v>FIX40001</v>
      </c>
      <c r="J18" s="536" t="s">
        <v>131</v>
      </c>
      <c r="K18" s="536">
        <v>1.5</v>
      </c>
      <c r="L18" s="538" t="str">
        <f>""</f>
        <v/>
      </c>
      <c r="M18" s="536" t="s">
        <v>693</v>
      </c>
      <c r="N18" s="536" t="str">
        <f t="shared" ref="N18:Q18" si="1">" "</f>
        <v> </v>
      </c>
      <c r="O18" s="536" t="str">
        <f t="shared" si="1"/>
        <v> </v>
      </c>
      <c r="P18" s="536" t="str">
        <f t="shared" si="1"/>
        <v> </v>
      </c>
      <c r="Q18" s="530" t="str">
        <f t="shared" si="1"/>
        <v> </v>
      </c>
      <c r="R18" s="530" t="s">
        <v>79</v>
      </c>
      <c r="S18" s="530">
        <v>0.0</v>
      </c>
      <c r="T18" s="530" t="s">
        <v>143</v>
      </c>
      <c r="U18" s="530" t="str">
        <f t="shared" ref="U18:V18" si="2">" "</f>
        <v> </v>
      </c>
      <c r="V18" s="530" t="str">
        <f t="shared" si="2"/>
        <v> </v>
      </c>
      <c r="W18" s="531">
        <f t="shared" ref="W18:W19" si="4">D18-C18</f>
        <v>3</v>
      </c>
      <c r="X18" s="539" t="str">
        <f t="shared" ref="X18:X19" si="5">$A$11</f>
        <v>KBANK0107536000315</v>
      </c>
      <c r="Y18" s="60"/>
      <c r="Z18" s="60"/>
    </row>
    <row r="19">
      <c r="A19" s="529">
        <v>40003.0</v>
      </c>
      <c r="B19" s="534">
        <v>45930.416666666664</v>
      </c>
      <c r="C19" s="535">
        <v>45930.0</v>
      </c>
      <c r="D19" s="535">
        <v>46021.0</v>
      </c>
      <c r="E19" s="536" t="s">
        <v>1139</v>
      </c>
      <c r="F19" s="529">
        <v>102.0</v>
      </c>
      <c r="G19" s="537">
        <v>1.0E8</v>
      </c>
      <c r="H19" s="536" t="s">
        <v>83</v>
      </c>
      <c r="I19" s="536" t="str">
        <f t="shared" si="3"/>
        <v>THOR1M40003</v>
      </c>
      <c r="J19" s="536" t="s">
        <v>1018</v>
      </c>
      <c r="K19" s="536">
        <v>2.15</v>
      </c>
      <c r="L19" s="536" t="s">
        <v>618</v>
      </c>
      <c r="M19" s="536" t="s">
        <v>622</v>
      </c>
      <c r="N19" s="540">
        <v>0.1</v>
      </c>
      <c r="O19" s="536">
        <v>2.05</v>
      </c>
      <c r="P19" s="541">
        <v>45930.0</v>
      </c>
      <c r="Q19" s="541">
        <v>45960.0</v>
      </c>
      <c r="R19" s="530" t="s">
        <v>79</v>
      </c>
      <c r="S19" s="530">
        <v>0.0</v>
      </c>
      <c r="T19" s="530" t="s">
        <v>143</v>
      </c>
      <c r="U19" s="530" t="str">
        <f>" "</f>
        <v> </v>
      </c>
      <c r="V19" s="542" t="str">
        <f>""</f>
        <v/>
      </c>
      <c r="W19" s="531">
        <f t="shared" si="4"/>
        <v>91</v>
      </c>
      <c r="X19" s="539" t="str">
        <f t="shared" si="5"/>
        <v>KBANK0107536000315</v>
      </c>
      <c r="Y19" s="60"/>
      <c r="Z19" s="60"/>
    </row>
    <row r="20">
      <c r="A20" s="53"/>
      <c r="B20" s="543"/>
      <c r="C20" s="543"/>
      <c r="D20" s="543"/>
      <c r="E20" s="53"/>
      <c r="F20" s="53"/>
      <c r="G20" s="544"/>
      <c r="H20" s="53"/>
      <c r="I20" s="53"/>
      <c r="J20" s="53"/>
      <c r="K20" s="53"/>
      <c r="L20" s="53"/>
      <c r="M20" s="53"/>
      <c r="N20" s="53"/>
      <c r="O20" s="53"/>
      <c r="P20" s="545"/>
      <c r="Q20" s="545"/>
      <c r="R20" s="53"/>
      <c r="S20" s="53"/>
      <c r="T20" s="53"/>
      <c r="U20" s="53"/>
      <c r="V20" s="53"/>
      <c r="W20" s="60"/>
      <c r="X20" s="60"/>
      <c r="Y20" s="60"/>
      <c r="Z20" s="60"/>
    </row>
    <row r="21">
      <c r="A21" s="515" t="s">
        <v>1140</v>
      </c>
      <c r="B21" s="543"/>
      <c r="C21" s="543"/>
      <c r="D21" s="543"/>
      <c r="E21" s="53"/>
      <c r="F21" s="53"/>
      <c r="G21" s="544"/>
      <c r="H21" s="53"/>
      <c r="I21" s="53"/>
      <c r="J21" s="53"/>
      <c r="K21" s="53"/>
      <c r="L21" s="53"/>
      <c r="M21" s="53"/>
      <c r="N21" s="53"/>
      <c r="O21" s="53"/>
      <c r="P21" s="545"/>
      <c r="Q21" s="545"/>
      <c r="R21" s="53"/>
      <c r="S21" s="53"/>
      <c r="T21" s="53"/>
      <c r="U21" s="53"/>
      <c r="V21" s="53"/>
      <c r="W21" s="60"/>
      <c r="X21" s="60"/>
      <c r="Y21" s="60"/>
      <c r="Z21" s="60"/>
    </row>
    <row r="22">
      <c r="A22" s="517" t="s">
        <v>649</v>
      </c>
      <c r="B22" s="517" t="s">
        <v>651</v>
      </c>
      <c r="C22" s="517" t="s">
        <v>602</v>
      </c>
      <c r="D22" s="517" t="s">
        <v>630</v>
      </c>
      <c r="E22" s="517" t="s">
        <v>633</v>
      </c>
      <c r="F22" s="517" t="s">
        <v>627</v>
      </c>
      <c r="G22" s="517" t="s">
        <v>614</v>
      </c>
      <c r="H22" s="517" t="s">
        <v>548</v>
      </c>
      <c r="I22" s="519"/>
      <c r="J22" s="519"/>
      <c r="K22" s="519"/>
      <c r="L22" s="519"/>
      <c r="M22" s="519"/>
      <c r="N22" s="519"/>
      <c r="O22" s="519"/>
      <c r="P22" s="546"/>
      <c r="Q22" s="546"/>
      <c r="R22" s="519"/>
      <c r="S22" s="519"/>
      <c r="T22" s="519"/>
      <c r="U22" s="519"/>
      <c r="V22" s="519"/>
      <c r="W22" s="282"/>
      <c r="X22" s="282"/>
      <c r="Y22" s="282"/>
      <c r="Z22" s="282"/>
    </row>
    <row r="23">
      <c r="A23" s="547" t="s">
        <v>453</v>
      </c>
      <c r="B23" s="548" t="s">
        <v>59</v>
      </c>
      <c r="C23" s="547" t="s">
        <v>453</v>
      </c>
      <c r="D23" s="549" t="s">
        <v>35</v>
      </c>
      <c r="E23" s="549" t="s">
        <v>35</v>
      </c>
      <c r="F23" s="549" t="s">
        <v>71</v>
      </c>
      <c r="G23" s="549" t="s">
        <v>71</v>
      </c>
      <c r="H23" s="550" t="s">
        <v>59</v>
      </c>
      <c r="I23" s="515"/>
      <c r="J23" s="53"/>
      <c r="K23" s="53"/>
      <c r="L23" s="53"/>
      <c r="M23" s="53"/>
      <c r="N23" s="53"/>
      <c r="O23" s="53"/>
      <c r="P23" s="545"/>
      <c r="Q23" s="545"/>
      <c r="R23" s="53"/>
      <c r="S23" s="53"/>
      <c r="T23" s="53"/>
      <c r="U23" s="53"/>
      <c r="V23" s="53"/>
      <c r="W23" s="60"/>
      <c r="X23" s="60"/>
      <c r="Y23" s="60"/>
      <c r="Z23" s="60"/>
    </row>
    <row r="24">
      <c r="A24" s="551">
        <v>90001.0</v>
      </c>
      <c r="B24" s="552" t="str">
        <f t="shared" ref="B24:B26" si="6">$I$19</f>
        <v>THOR1M40003</v>
      </c>
      <c r="C24" s="551">
        <f t="shared" ref="C24:C26" si="7">$A$19</f>
        <v>40003</v>
      </c>
      <c r="D24" s="553">
        <v>45930.0</v>
      </c>
      <c r="E24" s="553">
        <v>45960.0</v>
      </c>
      <c r="F24" s="551">
        <v>2.05</v>
      </c>
      <c r="G24" s="551">
        <v>2.15</v>
      </c>
      <c r="H24" s="554" t="s">
        <v>143</v>
      </c>
      <c r="I24" s="515"/>
      <c r="J24" s="53"/>
      <c r="K24" s="53"/>
      <c r="L24" s="53"/>
      <c r="M24" s="53"/>
      <c r="N24" s="53"/>
      <c r="O24" s="53"/>
      <c r="P24" s="545"/>
      <c r="Q24" s="545"/>
      <c r="R24" s="53"/>
      <c r="S24" s="53"/>
      <c r="T24" s="53"/>
      <c r="U24" s="53"/>
      <c r="V24" s="53"/>
      <c r="W24" s="60"/>
      <c r="X24" s="60"/>
      <c r="Y24" s="60"/>
      <c r="Z24" s="60"/>
    </row>
    <row r="25">
      <c r="A25" s="551">
        <v>90002.0</v>
      </c>
      <c r="B25" s="552" t="str">
        <f t="shared" si="6"/>
        <v>THOR1M40003</v>
      </c>
      <c r="C25" s="551">
        <f t="shared" si="7"/>
        <v>40003</v>
      </c>
      <c r="D25" s="553">
        <v>45960.0</v>
      </c>
      <c r="E25" s="553">
        <v>45991.0</v>
      </c>
      <c r="F25" s="554" t="str">
        <f t="shared" ref="F25:G25" si="8">" "</f>
        <v> </v>
      </c>
      <c r="G25" s="554" t="str">
        <f t="shared" si="8"/>
        <v> </v>
      </c>
      <c r="H25" s="554" t="s">
        <v>1141</v>
      </c>
      <c r="I25" s="515"/>
      <c r="J25" s="53"/>
      <c r="K25" s="53"/>
      <c r="L25" s="53"/>
      <c r="M25" s="53"/>
      <c r="N25" s="53"/>
      <c r="O25" s="53"/>
      <c r="P25" s="545"/>
      <c r="Q25" s="545"/>
      <c r="R25" s="53"/>
      <c r="S25" s="53"/>
      <c r="T25" s="53"/>
      <c r="U25" s="53"/>
      <c r="V25" s="53"/>
      <c r="W25" s="60"/>
      <c r="X25" s="60"/>
      <c r="Y25" s="60"/>
      <c r="Z25" s="60"/>
    </row>
    <row r="26">
      <c r="A26" s="551">
        <v>90003.0</v>
      </c>
      <c r="B26" s="552" t="str">
        <f t="shared" si="6"/>
        <v>THOR1M40003</v>
      </c>
      <c r="C26" s="551">
        <f t="shared" si="7"/>
        <v>40003</v>
      </c>
      <c r="D26" s="553">
        <v>45991.0</v>
      </c>
      <c r="E26" s="553">
        <v>46021.0</v>
      </c>
      <c r="F26" s="554" t="str">
        <f t="shared" ref="F26:G26" si="9">" "</f>
        <v> </v>
      </c>
      <c r="G26" s="554" t="str">
        <f t="shared" si="9"/>
        <v> </v>
      </c>
      <c r="H26" s="554" t="s">
        <v>1141</v>
      </c>
      <c r="I26" s="515"/>
      <c r="J26" s="515"/>
      <c r="K26" s="53"/>
      <c r="L26" s="53"/>
      <c r="M26" s="53"/>
      <c r="N26" s="53"/>
      <c r="O26" s="53"/>
      <c r="P26" s="545"/>
      <c r="Q26" s="545"/>
      <c r="R26" s="53"/>
      <c r="S26" s="53"/>
      <c r="T26" s="53"/>
      <c r="U26" s="53"/>
      <c r="V26" s="53"/>
      <c r="W26" s="60"/>
      <c r="X26" s="60"/>
      <c r="Y26" s="60"/>
      <c r="Z26" s="60"/>
    </row>
    <row r="27">
      <c r="A27" s="53"/>
      <c r="B27" s="53"/>
      <c r="C27" s="53"/>
      <c r="D27" s="53"/>
      <c r="E27" s="53"/>
      <c r="F27" s="53"/>
      <c r="G27" s="53"/>
      <c r="H27" s="53"/>
      <c r="I27" s="53"/>
      <c r="J27" s="53"/>
      <c r="K27" s="53"/>
      <c r="L27" s="53"/>
      <c r="M27" s="53"/>
      <c r="N27" s="53"/>
      <c r="O27" s="53"/>
      <c r="P27" s="53"/>
      <c r="Q27" s="60"/>
      <c r="R27" s="60"/>
      <c r="S27" s="60"/>
      <c r="T27" s="60"/>
      <c r="U27" s="60"/>
      <c r="V27" s="60"/>
      <c r="W27" s="60"/>
      <c r="X27" s="60"/>
      <c r="Y27" s="60"/>
      <c r="Z27" s="60"/>
    </row>
    <row r="28">
      <c r="A28" s="516" t="s">
        <v>1142</v>
      </c>
      <c r="E28" s="53"/>
      <c r="F28" s="53"/>
      <c r="G28" s="53"/>
      <c r="H28" s="53"/>
      <c r="I28" s="53"/>
      <c r="J28" s="53"/>
      <c r="K28" s="53"/>
      <c r="L28" s="53"/>
      <c r="M28" s="53"/>
      <c r="N28" s="53"/>
      <c r="O28" s="53"/>
      <c r="P28" s="53"/>
      <c r="Q28" s="60"/>
      <c r="R28" s="60"/>
      <c r="S28" s="60"/>
      <c r="T28" s="60"/>
      <c r="U28" s="60"/>
      <c r="V28" s="60"/>
      <c r="W28" s="60"/>
      <c r="X28" s="60"/>
      <c r="Y28" s="60"/>
      <c r="Z28" s="60"/>
    </row>
    <row r="29">
      <c r="A29" s="515"/>
      <c r="B29" s="515"/>
      <c r="C29" s="515"/>
      <c r="D29" s="515"/>
      <c r="E29" s="515"/>
      <c r="F29" s="515"/>
      <c r="G29" s="515"/>
      <c r="H29" s="515"/>
      <c r="I29" s="515"/>
      <c r="J29" s="515"/>
      <c r="K29" s="515"/>
      <c r="L29" s="515"/>
      <c r="M29" s="515"/>
      <c r="N29" s="515"/>
      <c r="O29" s="515"/>
      <c r="P29" s="515"/>
      <c r="Q29" s="60"/>
      <c r="R29" s="60"/>
      <c r="S29" s="60"/>
      <c r="T29" s="60"/>
      <c r="U29" s="60"/>
      <c r="V29" s="60"/>
      <c r="W29" s="60"/>
      <c r="X29" s="60"/>
      <c r="Y29" s="60"/>
      <c r="Z29" s="60"/>
    </row>
    <row r="30">
      <c r="A30" s="515" t="s">
        <v>1143</v>
      </c>
      <c r="J30" s="515"/>
      <c r="K30" s="515"/>
      <c r="L30" s="515"/>
      <c r="M30" s="515"/>
      <c r="N30" s="515"/>
      <c r="O30" s="515"/>
      <c r="P30" s="515"/>
      <c r="Q30" s="60"/>
      <c r="R30" s="60"/>
      <c r="S30" s="60"/>
      <c r="T30" s="60"/>
      <c r="U30" s="60"/>
      <c r="V30" s="60"/>
      <c r="W30" s="60"/>
      <c r="X30" s="60"/>
      <c r="Y30" s="60"/>
      <c r="Z30" s="60"/>
    </row>
    <row r="31">
      <c r="A31" s="53" t="s">
        <v>1144</v>
      </c>
      <c r="J31" s="53"/>
      <c r="K31" s="53"/>
      <c r="L31" s="53"/>
      <c r="M31" s="53"/>
      <c r="N31" s="53"/>
      <c r="O31" s="53"/>
      <c r="P31" s="53"/>
      <c r="Q31" s="60"/>
      <c r="R31" s="60"/>
      <c r="S31" s="60"/>
      <c r="T31" s="60"/>
      <c r="U31" s="60"/>
      <c r="V31" s="60"/>
      <c r="W31" s="60"/>
      <c r="X31" s="60"/>
      <c r="Y31" s="60"/>
      <c r="Z31" s="60"/>
    </row>
    <row r="32">
      <c r="A32" s="515" t="s">
        <v>1145</v>
      </c>
      <c r="K32" s="53"/>
      <c r="L32" s="53"/>
      <c r="M32" s="53"/>
      <c r="N32" s="53"/>
      <c r="O32" s="53"/>
      <c r="P32" s="53"/>
      <c r="Q32" s="60"/>
      <c r="R32" s="60"/>
      <c r="S32" s="60"/>
      <c r="T32" s="60"/>
      <c r="U32" s="60"/>
      <c r="V32" s="60"/>
      <c r="W32" s="60"/>
      <c r="X32" s="60"/>
      <c r="Y32" s="60"/>
      <c r="Z32" s="60"/>
    </row>
    <row r="33">
      <c r="A33" s="53"/>
      <c r="B33" s="53"/>
      <c r="C33" s="53"/>
      <c r="D33" s="53"/>
      <c r="E33" s="53"/>
      <c r="F33" s="53"/>
      <c r="G33" s="53"/>
      <c r="H33" s="53"/>
      <c r="I33" s="53"/>
      <c r="J33" s="53"/>
      <c r="K33" s="53"/>
      <c r="L33" s="53"/>
      <c r="M33" s="53"/>
      <c r="N33" s="53"/>
      <c r="O33" s="53"/>
      <c r="P33" s="53"/>
      <c r="Q33" s="60"/>
      <c r="R33" s="60"/>
      <c r="S33" s="60"/>
      <c r="T33" s="60"/>
      <c r="U33" s="60"/>
      <c r="V33" s="60"/>
      <c r="W33" s="60"/>
      <c r="X33" s="60"/>
      <c r="Y33" s="60"/>
      <c r="Z33" s="60"/>
    </row>
    <row r="34">
      <c r="A34" s="555" t="s">
        <v>1146</v>
      </c>
      <c r="C34" s="515"/>
      <c r="D34" s="515"/>
      <c r="E34" s="515"/>
      <c r="F34" s="515"/>
      <c r="G34" s="53"/>
      <c r="H34" s="53"/>
      <c r="I34" s="53"/>
      <c r="J34" s="53"/>
      <c r="K34" s="53"/>
      <c r="L34" s="53"/>
      <c r="M34" s="53"/>
      <c r="N34" s="53"/>
      <c r="O34" s="53"/>
      <c r="P34" s="53"/>
      <c r="Q34" s="60"/>
      <c r="R34" s="60"/>
      <c r="S34" s="60"/>
      <c r="T34" s="60"/>
      <c r="U34" s="60"/>
      <c r="V34" s="60"/>
      <c r="W34" s="60"/>
      <c r="X34" s="60"/>
      <c r="Y34" s="60"/>
      <c r="Z34" s="60"/>
    </row>
    <row r="35">
      <c r="A35" s="517" t="s">
        <v>602</v>
      </c>
      <c r="B35" s="517" t="s">
        <v>583</v>
      </c>
      <c r="C35" s="517" t="s">
        <v>585</v>
      </c>
      <c r="D35" s="517" t="s">
        <v>525</v>
      </c>
      <c r="E35" s="517" t="s">
        <v>604</v>
      </c>
      <c r="F35" s="517" t="s">
        <v>7</v>
      </c>
      <c r="G35" s="517" t="s">
        <v>606</v>
      </c>
      <c r="H35" s="517" t="s">
        <v>534</v>
      </c>
      <c r="I35" s="517" t="s">
        <v>609</v>
      </c>
      <c r="J35" s="517" t="s">
        <v>613</v>
      </c>
      <c r="K35" s="517" t="s">
        <v>614</v>
      </c>
      <c r="L35" s="517" t="s">
        <v>616</v>
      </c>
      <c r="M35" s="517" t="s">
        <v>620</v>
      </c>
      <c r="N35" s="517" t="s">
        <v>624</v>
      </c>
      <c r="O35" s="517" t="s">
        <v>627</v>
      </c>
      <c r="P35" s="517" t="s">
        <v>630</v>
      </c>
      <c r="Q35" s="517" t="s">
        <v>633</v>
      </c>
      <c r="R35" s="517" t="s">
        <v>636</v>
      </c>
      <c r="S35" s="517" t="s">
        <v>426</v>
      </c>
      <c r="T35" s="517" t="s">
        <v>548</v>
      </c>
      <c r="U35" s="517" t="s">
        <v>639</v>
      </c>
      <c r="V35" s="517" t="s">
        <v>640</v>
      </c>
      <c r="W35" s="517" t="s">
        <v>644</v>
      </c>
      <c r="X35" s="528" t="s">
        <v>452</v>
      </c>
      <c r="Y35" s="282"/>
      <c r="Z35" s="282"/>
    </row>
    <row r="36">
      <c r="A36" s="529" t="s">
        <v>453</v>
      </c>
      <c r="B36" s="530" t="s">
        <v>110</v>
      </c>
      <c r="C36" s="530" t="s">
        <v>35</v>
      </c>
      <c r="D36" s="530" t="s">
        <v>35</v>
      </c>
      <c r="E36" s="530" t="s">
        <v>28</v>
      </c>
      <c r="F36" s="529" t="s">
        <v>453</v>
      </c>
      <c r="G36" s="530" t="s">
        <v>126</v>
      </c>
      <c r="H36" s="530" t="s">
        <v>81</v>
      </c>
      <c r="I36" s="530" t="s">
        <v>59</v>
      </c>
      <c r="J36" s="530" t="s">
        <v>28</v>
      </c>
      <c r="K36" s="530" t="s">
        <v>71</v>
      </c>
      <c r="L36" s="531" t="s">
        <v>28</v>
      </c>
      <c r="M36" s="530" t="s">
        <v>59</v>
      </c>
      <c r="N36" s="530" t="s">
        <v>71</v>
      </c>
      <c r="O36" s="530" t="s">
        <v>71</v>
      </c>
      <c r="P36" s="530" t="s">
        <v>35</v>
      </c>
      <c r="Q36" s="530" t="s">
        <v>35</v>
      </c>
      <c r="R36" s="530" t="s">
        <v>59</v>
      </c>
      <c r="S36" s="530" t="s">
        <v>126</v>
      </c>
      <c r="T36" s="530" t="s">
        <v>59</v>
      </c>
      <c r="U36" s="530" t="s">
        <v>15</v>
      </c>
      <c r="V36" s="529" t="s">
        <v>453</v>
      </c>
      <c r="W36" s="531" t="s">
        <v>8</v>
      </c>
      <c r="X36" s="533" t="s">
        <v>453</v>
      </c>
      <c r="Y36" s="60"/>
      <c r="Z36" s="60"/>
    </row>
    <row r="37">
      <c r="A37" s="536">
        <f t="shared" ref="A37:A38" si="11">A18</f>
        <v>40001</v>
      </c>
      <c r="B37" s="534">
        <v>45930.416666666664</v>
      </c>
      <c r="C37" s="535">
        <v>45930.0</v>
      </c>
      <c r="D37" s="535">
        <v>45933.0</v>
      </c>
      <c r="E37" s="530" t="s">
        <v>1139</v>
      </c>
      <c r="F37" s="529">
        <v>102.0</v>
      </c>
      <c r="G37" s="537">
        <v>3.0E8</v>
      </c>
      <c r="H37" s="530" t="s">
        <v>83</v>
      </c>
      <c r="I37" s="536" t="str">
        <f t="shared" ref="I37:I38" si="12">CONCATENATE(M37,L37,A37)</f>
        <v>FIX40001</v>
      </c>
      <c r="J37" s="530" t="s">
        <v>131</v>
      </c>
      <c r="K37" s="530">
        <v>1.5</v>
      </c>
      <c r="L37" s="531" t="str">
        <f>""</f>
        <v/>
      </c>
      <c r="M37" s="530" t="s">
        <v>693</v>
      </c>
      <c r="N37" s="530" t="str">
        <f t="shared" ref="N37:Q37" si="10">" "</f>
        <v> </v>
      </c>
      <c r="O37" s="530" t="str">
        <f t="shared" si="10"/>
        <v> </v>
      </c>
      <c r="P37" s="530" t="str">
        <f t="shared" si="10"/>
        <v> </v>
      </c>
      <c r="Q37" s="530" t="str">
        <f t="shared" si="10"/>
        <v> </v>
      </c>
      <c r="R37" s="530" t="s">
        <v>79</v>
      </c>
      <c r="S37" s="530">
        <v>0.0</v>
      </c>
      <c r="T37" s="530" t="s">
        <v>143</v>
      </c>
      <c r="U37" s="530" t="s">
        <v>1147</v>
      </c>
      <c r="V37" s="530" t="str">
        <f>" "</f>
        <v> </v>
      </c>
      <c r="W37" s="531">
        <f t="shared" ref="W37:W38" si="13">D37-C37</f>
        <v>3</v>
      </c>
      <c r="X37" s="539" t="str">
        <f t="shared" ref="X37:X38" si="14">$A$11</f>
        <v>KBANK0107536000315</v>
      </c>
      <c r="Y37" s="60"/>
      <c r="Z37" s="60"/>
    </row>
    <row r="38">
      <c r="A38" s="536">
        <f t="shared" si="11"/>
        <v>40003</v>
      </c>
      <c r="B38" s="534">
        <v>45930.416666666664</v>
      </c>
      <c r="C38" s="535">
        <v>45930.0</v>
      </c>
      <c r="D38" s="535">
        <v>46021.0</v>
      </c>
      <c r="E38" s="530" t="s">
        <v>1139</v>
      </c>
      <c r="F38" s="529">
        <v>102.0</v>
      </c>
      <c r="G38" s="537">
        <v>1.0E8</v>
      </c>
      <c r="H38" s="530" t="s">
        <v>83</v>
      </c>
      <c r="I38" s="536" t="str">
        <f t="shared" si="12"/>
        <v>THOR1M40003</v>
      </c>
      <c r="J38" s="530" t="s">
        <v>1018</v>
      </c>
      <c r="K38" s="530">
        <v>2.15</v>
      </c>
      <c r="L38" s="530" t="s">
        <v>618</v>
      </c>
      <c r="M38" s="530" t="s">
        <v>622</v>
      </c>
      <c r="N38" s="540">
        <v>0.1</v>
      </c>
      <c r="O38" s="530">
        <v>2.05</v>
      </c>
      <c r="P38" s="541">
        <v>45930.0</v>
      </c>
      <c r="Q38" s="541">
        <v>45960.0</v>
      </c>
      <c r="R38" s="530" t="s">
        <v>79</v>
      </c>
      <c r="S38" s="530">
        <v>0.0</v>
      </c>
      <c r="T38" s="530" t="s">
        <v>143</v>
      </c>
      <c r="U38" s="530" t="s">
        <v>1148</v>
      </c>
      <c r="V38" s="542" t="str">
        <f>""</f>
        <v/>
      </c>
      <c r="W38" s="531">
        <f t="shared" si="13"/>
        <v>91</v>
      </c>
      <c r="X38" s="539" t="str">
        <f t="shared" si="14"/>
        <v>KBANK0107536000315</v>
      </c>
      <c r="Y38" s="60"/>
      <c r="Z38" s="60"/>
    </row>
    <row r="39">
      <c r="A39" s="515"/>
      <c r="B39" s="556"/>
      <c r="C39" s="53"/>
      <c r="D39" s="53"/>
      <c r="E39" s="53"/>
      <c r="F39" s="53"/>
      <c r="G39" s="53"/>
      <c r="H39" s="53"/>
      <c r="I39" s="53"/>
      <c r="J39" s="53"/>
      <c r="K39" s="53"/>
      <c r="L39" s="53"/>
      <c r="M39" s="53"/>
      <c r="N39" s="53"/>
      <c r="O39" s="53"/>
      <c r="P39" s="53"/>
      <c r="Q39" s="60"/>
      <c r="R39" s="60"/>
      <c r="S39" s="60"/>
      <c r="T39" s="60"/>
      <c r="U39" s="60"/>
      <c r="V39" s="60"/>
      <c r="W39" s="60"/>
      <c r="X39" s="60"/>
      <c r="Y39" s="60"/>
      <c r="Z39" s="60"/>
    </row>
    <row r="40">
      <c r="A40" s="557" t="s">
        <v>1149</v>
      </c>
      <c r="C40" s="53"/>
      <c r="D40" s="53"/>
      <c r="E40" s="53"/>
      <c r="F40" s="53"/>
      <c r="G40" s="53"/>
      <c r="H40" s="53"/>
      <c r="I40" s="53"/>
      <c r="J40" s="53"/>
      <c r="K40" s="53"/>
      <c r="L40" s="53"/>
      <c r="M40" s="53"/>
      <c r="N40" s="53"/>
      <c r="O40" s="53"/>
      <c r="P40" s="53"/>
      <c r="Q40" s="60"/>
      <c r="R40" s="60"/>
      <c r="S40" s="60"/>
      <c r="T40" s="60"/>
      <c r="U40" s="60"/>
      <c r="V40" s="60"/>
      <c r="W40" s="60"/>
      <c r="X40" s="60"/>
      <c r="Y40" s="60"/>
      <c r="Z40" s="60"/>
    </row>
    <row r="41">
      <c r="A41" s="515"/>
      <c r="B41" s="515"/>
      <c r="C41" s="515"/>
      <c r="D41" s="515"/>
      <c r="E41" s="515"/>
      <c r="F41" s="515"/>
      <c r="G41" s="515"/>
      <c r="H41" s="515"/>
      <c r="I41" s="515"/>
      <c r="J41" s="515"/>
      <c r="K41" s="515"/>
      <c r="L41" s="515"/>
      <c r="M41" s="515"/>
      <c r="N41" s="515"/>
      <c r="O41" s="515"/>
      <c r="P41" s="515"/>
      <c r="Q41" s="60"/>
      <c r="R41" s="60"/>
      <c r="S41" s="60"/>
      <c r="T41" s="60"/>
      <c r="U41" s="60"/>
      <c r="V41" s="60"/>
      <c r="W41" s="60"/>
      <c r="X41" s="60"/>
      <c r="Y41" s="60"/>
      <c r="Z41" s="60"/>
    </row>
    <row r="42">
      <c r="A42" s="515" t="s">
        <v>1150</v>
      </c>
      <c r="G42" s="544"/>
      <c r="H42" s="515"/>
      <c r="I42" s="515"/>
      <c r="J42" s="515"/>
      <c r="K42" s="515"/>
      <c r="L42" s="515"/>
      <c r="M42" s="515"/>
      <c r="N42" s="556"/>
      <c r="O42" s="515"/>
      <c r="P42" s="515"/>
      <c r="Q42" s="60"/>
      <c r="R42" s="60"/>
      <c r="S42" s="60"/>
      <c r="T42" s="60"/>
      <c r="U42" s="60"/>
      <c r="V42" s="60"/>
      <c r="W42" s="60"/>
      <c r="X42" s="60"/>
      <c r="Y42" s="60"/>
      <c r="Z42" s="60"/>
    </row>
    <row r="43">
      <c r="A43" s="558" t="s">
        <v>1146</v>
      </c>
      <c r="C43" s="53"/>
      <c r="D43" s="53"/>
      <c r="E43" s="53"/>
      <c r="F43" s="53"/>
      <c r="G43" s="53"/>
      <c r="H43" s="53"/>
      <c r="I43" s="53"/>
      <c r="J43" s="53"/>
      <c r="K43" s="53"/>
      <c r="L43" s="53"/>
      <c r="M43" s="53"/>
      <c r="N43" s="53"/>
      <c r="O43" s="53"/>
      <c r="P43" s="53"/>
      <c r="Q43" s="60"/>
      <c r="R43" s="60"/>
      <c r="S43" s="60"/>
      <c r="T43" s="60"/>
      <c r="U43" s="60"/>
      <c r="V43" s="60"/>
      <c r="W43" s="60"/>
      <c r="X43" s="60"/>
      <c r="Y43" s="60"/>
      <c r="Z43" s="60"/>
    </row>
    <row r="44">
      <c r="A44" s="515" t="s">
        <v>1151</v>
      </c>
      <c r="C44" s="515"/>
      <c r="D44" s="515"/>
      <c r="E44" s="515"/>
      <c r="F44" s="515"/>
      <c r="G44" s="515"/>
      <c r="H44" s="515"/>
      <c r="I44" s="53"/>
      <c r="J44" s="53"/>
      <c r="K44" s="53"/>
      <c r="L44" s="53"/>
      <c r="M44" s="53"/>
      <c r="N44" s="53"/>
      <c r="O44" s="53"/>
      <c r="P44" s="53"/>
      <c r="Q44" s="60"/>
      <c r="R44" s="60"/>
      <c r="S44" s="60"/>
      <c r="T44" s="60"/>
      <c r="U44" s="60"/>
      <c r="V44" s="60"/>
      <c r="W44" s="60"/>
      <c r="X44" s="60"/>
      <c r="Y44" s="60"/>
      <c r="Z44" s="60"/>
    </row>
    <row r="45">
      <c r="A45" s="53" t="s">
        <v>1152</v>
      </c>
      <c r="B45" s="60"/>
      <c r="C45" s="53"/>
      <c r="D45" s="53"/>
      <c r="E45" s="53"/>
      <c r="F45" s="53"/>
      <c r="G45" s="53"/>
      <c r="H45" s="53"/>
      <c r="I45" s="53"/>
      <c r="J45" s="53"/>
      <c r="K45" s="53"/>
      <c r="L45" s="53"/>
      <c r="M45" s="53"/>
      <c r="N45" s="53"/>
      <c r="O45" s="53"/>
      <c r="P45" s="53"/>
      <c r="Q45" s="60"/>
      <c r="R45" s="60"/>
      <c r="S45" s="60"/>
      <c r="T45" s="60"/>
      <c r="U45" s="60"/>
      <c r="V45" s="60"/>
      <c r="W45" s="60"/>
      <c r="X45" s="60"/>
      <c r="Y45" s="60"/>
      <c r="Z45" s="60"/>
    </row>
    <row r="46">
      <c r="A46" s="515" t="s">
        <v>1153</v>
      </c>
      <c r="D46" s="53"/>
      <c r="E46" s="53"/>
      <c r="F46" s="53"/>
      <c r="G46" s="53"/>
      <c r="H46" s="53"/>
      <c r="I46" s="53"/>
      <c r="J46" s="53"/>
      <c r="K46" s="53"/>
      <c r="L46" s="53"/>
      <c r="M46" s="53"/>
      <c r="N46" s="53"/>
      <c r="O46" s="53"/>
      <c r="P46" s="53"/>
      <c r="Q46" s="60"/>
      <c r="R46" s="60"/>
      <c r="S46" s="60"/>
      <c r="T46" s="60"/>
      <c r="U46" s="60"/>
      <c r="V46" s="60"/>
      <c r="W46" s="60"/>
      <c r="X46" s="60"/>
      <c r="Y46" s="60"/>
      <c r="Z46" s="60"/>
    </row>
    <row r="47">
      <c r="A47" s="53" t="s">
        <v>1154</v>
      </c>
      <c r="B47" s="559">
        <f>(300000000 * 0.015) / 365</f>
        <v>12328.76712</v>
      </c>
      <c r="C47" s="53"/>
      <c r="D47" s="53"/>
      <c r="E47" s="53"/>
      <c r="F47" s="53"/>
      <c r="G47" s="53"/>
      <c r="H47" s="53"/>
      <c r="I47" s="53"/>
      <c r="J47" s="53"/>
      <c r="K47" s="53"/>
      <c r="L47" s="53"/>
      <c r="M47" s="53"/>
      <c r="N47" s="53"/>
      <c r="O47" s="53"/>
      <c r="P47" s="53"/>
      <c r="Q47" s="60"/>
      <c r="R47" s="60"/>
      <c r="S47" s="60"/>
      <c r="T47" s="60"/>
      <c r="U47" s="60"/>
      <c r="V47" s="60"/>
      <c r="W47" s="60"/>
      <c r="X47" s="60"/>
      <c r="Y47" s="60"/>
      <c r="Z47" s="60"/>
    </row>
    <row r="48">
      <c r="A48" s="515"/>
      <c r="B48" s="556"/>
      <c r="C48" s="53"/>
      <c r="D48" s="53"/>
      <c r="E48" s="53"/>
      <c r="F48" s="53"/>
      <c r="G48" s="53"/>
      <c r="H48" s="53"/>
      <c r="I48" s="53"/>
      <c r="J48" s="53"/>
      <c r="K48" s="53"/>
      <c r="L48" s="53"/>
      <c r="M48" s="53"/>
      <c r="N48" s="53"/>
      <c r="O48" s="53"/>
      <c r="P48" s="53"/>
      <c r="Q48" s="60"/>
      <c r="R48" s="60"/>
      <c r="S48" s="60"/>
      <c r="T48" s="60"/>
      <c r="U48" s="60"/>
      <c r="V48" s="60"/>
      <c r="W48" s="60"/>
      <c r="X48" s="60"/>
      <c r="Y48" s="60"/>
      <c r="Z48" s="60"/>
    </row>
    <row r="49">
      <c r="A49" s="515" t="s">
        <v>1155</v>
      </c>
      <c r="B49" s="556"/>
      <c r="C49" s="515"/>
      <c r="D49" s="515"/>
      <c r="E49" s="515"/>
      <c r="F49" s="515"/>
      <c r="G49" s="515"/>
      <c r="H49" s="515"/>
      <c r="I49" s="515"/>
      <c r="J49" s="515"/>
      <c r="K49" s="515"/>
      <c r="L49" s="515"/>
      <c r="M49" s="53"/>
      <c r="N49" s="53"/>
      <c r="O49" s="53"/>
      <c r="P49" s="53"/>
      <c r="Q49" s="60"/>
      <c r="R49" s="60"/>
      <c r="S49" s="60"/>
      <c r="T49" s="60"/>
      <c r="U49" s="60"/>
      <c r="V49" s="60"/>
      <c r="W49" s="60"/>
      <c r="X49" s="60"/>
      <c r="Y49" s="60"/>
      <c r="Z49" s="60"/>
    </row>
    <row r="50">
      <c r="A50" s="515" t="s">
        <v>1156</v>
      </c>
      <c r="B50" s="556"/>
      <c r="C50" s="515"/>
      <c r="D50" s="515"/>
      <c r="E50" s="515"/>
      <c r="F50" s="53"/>
      <c r="G50" s="53"/>
      <c r="H50" s="53"/>
      <c r="I50" s="53"/>
      <c r="J50" s="53"/>
      <c r="K50" s="53"/>
      <c r="L50" s="53"/>
      <c r="M50" s="53"/>
      <c r="N50" s="53"/>
      <c r="O50" s="53"/>
      <c r="P50" s="53"/>
      <c r="Q50" s="60"/>
      <c r="R50" s="60"/>
      <c r="S50" s="60"/>
      <c r="T50" s="60"/>
      <c r="U50" s="60"/>
      <c r="V50" s="60"/>
      <c r="W50" s="60"/>
      <c r="X50" s="60"/>
      <c r="Y50" s="60"/>
      <c r="Z50" s="60"/>
    </row>
    <row r="51">
      <c r="A51" s="515" t="s">
        <v>1154</v>
      </c>
      <c r="B51" s="559">
        <f>100000000*0.0215 / 365</f>
        <v>5890.410959</v>
      </c>
      <c r="C51" s="515"/>
      <c r="D51" s="515"/>
      <c r="E51" s="515"/>
      <c r="F51" s="515"/>
      <c r="G51" s="515"/>
      <c r="H51" s="53"/>
      <c r="I51" s="53"/>
      <c r="J51" s="53"/>
      <c r="K51" s="53"/>
      <c r="L51" s="53"/>
      <c r="M51" s="53"/>
      <c r="N51" s="53"/>
      <c r="O51" s="53"/>
      <c r="P51" s="53"/>
      <c r="Q51" s="60"/>
      <c r="R51" s="60"/>
      <c r="S51" s="60"/>
      <c r="T51" s="60"/>
      <c r="U51" s="60"/>
      <c r="V51" s="60"/>
      <c r="W51" s="60"/>
      <c r="X51" s="60"/>
      <c r="Y51" s="60"/>
      <c r="Z51" s="60"/>
    </row>
    <row r="52">
      <c r="A52" s="53"/>
      <c r="B52" s="53"/>
      <c r="C52" s="53"/>
      <c r="D52" s="53"/>
      <c r="E52" s="53"/>
      <c r="F52" s="53"/>
      <c r="G52" s="53"/>
      <c r="H52" s="53"/>
      <c r="I52" s="53"/>
      <c r="J52" s="53"/>
      <c r="K52" s="53"/>
      <c r="L52" s="53"/>
      <c r="M52" s="53"/>
      <c r="N52" s="53"/>
      <c r="O52" s="53"/>
      <c r="P52" s="53"/>
      <c r="Q52" s="60"/>
      <c r="R52" s="60"/>
      <c r="S52" s="60"/>
      <c r="T52" s="60"/>
      <c r="U52" s="60"/>
      <c r="V52" s="60"/>
      <c r="W52" s="60"/>
      <c r="X52" s="60"/>
      <c r="Y52" s="60"/>
      <c r="Z52" s="60"/>
    </row>
    <row r="53">
      <c r="A53" s="517" t="s">
        <v>602</v>
      </c>
      <c r="B53" s="517" t="s">
        <v>583</v>
      </c>
      <c r="C53" s="517" t="s">
        <v>585</v>
      </c>
      <c r="D53" s="517" t="s">
        <v>525</v>
      </c>
      <c r="E53" s="517" t="s">
        <v>604</v>
      </c>
      <c r="F53" s="517" t="s">
        <v>7</v>
      </c>
      <c r="G53" s="517" t="s">
        <v>606</v>
      </c>
      <c r="H53" s="517" t="s">
        <v>534</v>
      </c>
      <c r="I53" s="517" t="s">
        <v>609</v>
      </c>
      <c r="J53" s="517" t="s">
        <v>613</v>
      </c>
      <c r="K53" s="517" t="s">
        <v>614</v>
      </c>
      <c r="L53" s="517" t="s">
        <v>616</v>
      </c>
      <c r="M53" s="517" t="s">
        <v>620</v>
      </c>
      <c r="N53" s="517" t="s">
        <v>624</v>
      </c>
      <c r="O53" s="517" t="s">
        <v>627</v>
      </c>
      <c r="P53" s="517" t="s">
        <v>630</v>
      </c>
      <c r="Q53" s="517" t="s">
        <v>633</v>
      </c>
      <c r="R53" s="517" t="s">
        <v>636</v>
      </c>
      <c r="S53" s="517" t="s">
        <v>426</v>
      </c>
      <c r="T53" s="517" t="s">
        <v>548</v>
      </c>
      <c r="U53" s="517" t="s">
        <v>639</v>
      </c>
      <c r="V53" s="517" t="s">
        <v>640</v>
      </c>
      <c r="W53" s="517" t="s">
        <v>644</v>
      </c>
      <c r="X53" s="528" t="s">
        <v>452</v>
      </c>
      <c r="Y53" s="282"/>
      <c r="Z53" s="282"/>
    </row>
    <row r="54">
      <c r="A54" s="529" t="s">
        <v>453</v>
      </c>
      <c r="B54" s="530" t="s">
        <v>110</v>
      </c>
      <c r="C54" s="530" t="s">
        <v>35</v>
      </c>
      <c r="D54" s="530" t="s">
        <v>35</v>
      </c>
      <c r="E54" s="530" t="s">
        <v>28</v>
      </c>
      <c r="F54" s="529" t="s">
        <v>453</v>
      </c>
      <c r="G54" s="530" t="s">
        <v>126</v>
      </c>
      <c r="H54" s="530" t="s">
        <v>81</v>
      </c>
      <c r="I54" s="530" t="s">
        <v>59</v>
      </c>
      <c r="J54" s="530" t="s">
        <v>28</v>
      </c>
      <c r="K54" s="530" t="s">
        <v>71</v>
      </c>
      <c r="L54" s="531" t="s">
        <v>28</v>
      </c>
      <c r="M54" s="530" t="s">
        <v>59</v>
      </c>
      <c r="N54" s="530" t="s">
        <v>71</v>
      </c>
      <c r="O54" s="530" t="s">
        <v>71</v>
      </c>
      <c r="P54" s="530" t="s">
        <v>35</v>
      </c>
      <c r="Q54" s="530" t="s">
        <v>35</v>
      </c>
      <c r="R54" s="530" t="s">
        <v>59</v>
      </c>
      <c r="S54" s="530" t="s">
        <v>126</v>
      </c>
      <c r="T54" s="530" t="s">
        <v>59</v>
      </c>
      <c r="U54" s="530" t="s">
        <v>15</v>
      </c>
      <c r="V54" s="529" t="s">
        <v>453</v>
      </c>
      <c r="W54" s="531" t="s">
        <v>8</v>
      </c>
      <c r="X54" s="533" t="s">
        <v>453</v>
      </c>
      <c r="Y54" s="60"/>
      <c r="Z54" s="60"/>
    </row>
    <row r="55">
      <c r="A55" s="536">
        <f t="shared" ref="A55:A56" si="16">A37</f>
        <v>40001</v>
      </c>
      <c r="B55" s="534">
        <v>45930.416666666664</v>
      </c>
      <c r="C55" s="535">
        <v>45930.0</v>
      </c>
      <c r="D55" s="535">
        <v>45933.0</v>
      </c>
      <c r="E55" s="536" t="s">
        <v>1139</v>
      </c>
      <c r="F55" s="529">
        <v>102.0</v>
      </c>
      <c r="G55" s="537">
        <v>3.0E8</v>
      </c>
      <c r="H55" s="536" t="s">
        <v>83</v>
      </c>
      <c r="I55" s="536" t="str">
        <f t="shared" ref="I55:I56" si="17">CONCATENATE(M55,L55,A55)</f>
        <v>FIX40001</v>
      </c>
      <c r="J55" s="536" t="s">
        <v>131</v>
      </c>
      <c r="K55" s="536">
        <v>1.5</v>
      </c>
      <c r="L55" s="538" t="str">
        <f>""</f>
        <v/>
      </c>
      <c r="M55" s="536" t="s">
        <v>693</v>
      </c>
      <c r="N55" s="536" t="str">
        <f t="shared" ref="N55:Q55" si="15">" "</f>
        <v> </v>
      </c>
      <c r="O55" s="536" t="str">
        <f t="shared" si="15"/>
        <v> </v>
      </c>
      <c r="P55" s="536" t="str">
        <f t="shared" si="15"/>
        <v> </v>
      </c>
      <c r="Q55" s="530" t="str">
        <f t="shared" si="15"/>
        <v> </v>
      </c>
      <c r="R55" s="530" t="s">
        <v>79</v>
      </c>
      <c r="S55" s="560">
        <f>B47</f>
        <v>12328.76712</v>
      </c>
      <c r="T55" s="530" t="s">
        <v>143</v>
      </c>
      <c r="U55" s="530" t="s">
        <v>1147</v>
      </c>
      <c r="V55" s="530" t="str">
        <f>" "</f>
        <v> </v>
      </c>
      <c r="W55" s="531">
        <f t="shared" ref="W55:W56" si="18">D55-C55</f>
        <v>3</v>
      </c>
      <c r="X55" s="539" t="str">
        <f t="shared" ref="X55:X56" si="19">$A$11</f>
        <v>KBANK0107536000315</v>
      </c>
      <c r="Y55" s="60"/>
      <c r="Z55" s="60"/>
    </row>
    <row r="56">
      <c r="A56" s="536">
        <f t="shared" si="16"/>
        <v>40003</v>
      </c>
      <c r="B56" s="534">
        <v>45930.416666666664</v>
      </c>
      <c r="C56" s="535">
        <v>45930.0</v>
      </c>
      <c r="D56" s="535">
        <v>46021.0</v>
      </c>
      <c r="E56" s="536" t="s">
        <v>1139</v>
      </c>
      <c r="F56" s="529">
        <v>102.0</v>
      </c>
      <c r="G56" s="537">
        <v>1.0E8</v>
      </c>
      <c r="H56" s="536" t="s">
        <v>83</v>
      </c>
      <c r="I56" s="536" t="str">
        <f t="shared" si="17"/>
        <v>THOR1M40003</v>
      </c>
      <c r="J56" s="536" t="s">
        <v>1018</v>
      </c>
      <c r="K56" s="536">
        <v>2.15</v>
      </c>
      <c r="L56" s="536" t="s">
        <v>618</v>
      </c>
      <c r="M56" s="536" t="s">
        <v>622</v>
      </c>
      <c r="N56" s="560">
        <v>0.1</v>
      </c>
      <c r="O56" s="536">
        <v>2.05</v>
      </c>
      <c r="P56" s="541">
        <v>45930.0</v>
      </c>
      <c r="Q56" s="541">
        <v>45960.0</v>
      </c>
      <c r="R56" s="530" t="s">
        <v>79</v>
      </c>
      <c r="S56" s="560">
        <f>B51</f>
        <v>5890.410959</v>
      </c>
      <c r="T56" s="530" t="s">
        <v>143</v>
      </c>
      <c r="U56" s="530" t="s">
        <v>1148</v>
      </c>
      <c r="V56" s="542" t="str">
        <f>""</f>
        <v/>
      </c>
      <c r="W56" s="531">
        <f t="shared" si="18"/>
        <v>91</v>
      </c>
      <c r="X56" s="539" t="str">
        <f t="shared" si="19"/>
        <v>KBANK0107536000315</v>
      </c>
      <c r="Y56" s="60"/>
      <c r="Z56" s="60"/>
    </row>
    <row r="57">
      <c r="A57" s="53"/>
      <c r="B57" s="53"/>
      <c r="C57" s="53"/>
      <c r="D57" s="53"/>
      <c r="E57" s="53"/>
      <c r="F57" s="53"/>
      <c r="G57" s="53"/>
      <c r="H57" s="53"/>
      <c r="I57" s="53"/>
      <c r="J57" s="53"/>
      <c r="K57" s="53"/>
      <c r="L57" s="53"/>
      <c r="M57" s="53"/>
      <c r="N57" s="53"/>
      <c r="O57" s="53"/>
      <c r="P57" s="53"/>
      <c r="Q57" s="60"/>
      <c r="R57" s="60"/>
      <c r="S57" s="60"/>
      <c r="T57" s="60"/>
      <c r="U57" s="60"/>
      <c r="V57" s="60"/>
      <c r="W57" s="60"/>
      <c r="X57" s="60"/>
      <c r="Y57" s="60"/>
      <c r="Z57" s="60"/>
    </row>
    <row r="58">
      <c r="A58" s="561" t="s">
        <v>1157</v>
      </c>
      <c r="I58" s="53"/>
      <c r="J58" s="53"/>
      <c r="K58" s="53"/>
      <c r="L58" s="53"/>
      <c r="M58" s="53"/>
      <c r="N58" s="53"/>
      <c r="O58" s="53"/>
      <c r="P58" s="53"/>
      <c r="Q58" s="60"/>
      <c r="R58" s="60"/>
      <c r="S58" s="60"/>
      <c r="T58" s="60"/>
      <c r="U58" s="60"/>
      <c r="V58" s="60"/>
      <c r="W58" s="60"/>
      <c r="X58" s="60"/>
      <c r="Y58" s="60"/>
      <c r="Z58" s="60"/>
    </row>
    <row r="59">
      <c r="A59" s="53"/>
      <c r="B59" s="60"/>
      <c r="C59" s="60"/>
      <c r="D59" s="60"/>
      <c r="E59" s="60"/>
      <c r="F59" s="60"/>
      <c r="G59" s="60"/>
      <c r="H59" s="60"/>
      <c r="I59" s="53"/>
      <c r="J59" s="53"/>
      <c r="K59" s="53"/>
      <c r="L59" s="53"/>
      <c r="M59" s="53"/>
      <c r="N59" s="53"/>
      <c r="O59" s="53"/>
      <c r="P59" s="53"/>
      <c r="Q59" s="60"/>
      <c r="R59" s="60"/>
      <c r="S59" s="60"/>
      <c r="T59" s="60"/>
      <c r="U59" s="60"/>
      <c r="V59" s="60"/>
      <c r="W59" s="60"/>
      <c r="X59" s="60"/>
      <c r="Y59" s="60"/>
      <c r="Z59" s="60"/>
    </row>
    <row r="60">
      <c r="A60" s="557" t="s">
        <v>1158</v>
      </c>
      <c r="D60" s="60"/>
      <c r="E60" s="60"/>
      <c r="F60" s="60"/>
      <c r="G60" s="60"/>
      <c r="H60" s="60"/>
      <c r="I60" s="53"/>
      <c r="J60" s="53"/>
      <c r="K60" s="53"/>
      <c r="L60" s="53"/>
      <c r="M60" s="53"/>
      <c r="N60" s="53"/>
      <c r="O60" s="53"/>
      <c r="P60" s="53"/>
      <c r="Q60" s="60"/>
      <c r="R60" s="60"/>
      <c r="S60" s="60"/>
      <c r="T60" s="60"/>
      <c r="U60" s="60"/>
      <c r="V60" s="60"/>
      <c r="W60" s="60"/>
      <c r="X60" s="60"/>
      <c r="Y60" s="60"/>
      <c r="Z60" s="60"/>
    </row>
    <row r="61">
      <c r="A61" s="53"/>
      <c r="B61" s="60"/>
      <c r="C61" s="60"/>
      <c r="D61" s="60"/>
      <c r="E61" s="60"/>
      <c r="F61" s="60"/>
      <c r="G61" s="60"/>
      <c r="H61" s="60"/>
      <c r="I61" s="53"/>
      <c r="J61" s="53"/>
      <c r="K61" s="53"/>
      <c r="L61" s="53"/>
      <c r="M61" s="53"/>
      <c r="N61" s="53"/>
      <c r="O61" s="53"/>
      <c r="P61" s="53"/>
      <c r="Q61" s="60"/>
      <c r="R61" s="60"/>
      <c r="S61" s="60"/>
      <c r="T61" s="60"/>
      <c r="U61" s="60"/>
      <c r="V61" s="60"/>
      <c r="W61" s="60"/>
      <c r="X61" s="60"/>
      <c r="Y61" s="60"/>
      <c r="Z61" s="60"/>
    </row>
    <row r="62">
      <c r="A62" s="517" t="s">
        <v>649</v>
      </c>
      <c r="B62" s="517" t="s">
        <v>651</v>
      </c>
      <c r="C62" s="517" t="s">
        <v>602</v>
      </c>
      <c r="D62" s="517" t="s">
        <v>630</v>
      </c>
      <c r="E62" s="517" t="s">
        <v>633</v>
      </c>
      <c r="F62" s="517" t="s">
        <v>627</v>
      </c>
      <c r="G62" s="517" t="s">
        <v>614</v>
      </c>
      <c r="H62" s="517" t="s">
        <v>548</v>
      </c>
      <c r="I62" s="519"/>
      <c r="J62" s="519"/>
      <c r="K62" s="519"/>
      <c r="L62" s="519"/>
      <c r="M62" s="519"/>
      <c r="N62" s="519"/>
      <c r="O62" s="519"/>
      <c r="P62" s="519"/>
      <c r="Q62" s="282"/>
      <c r="R62" s="282"/>
      <c r="S62" s="282"/>
      <c r="T62" s="282"/>
      <c r="U62" s="282"/>
      <c r="V62" s="282"/>
      <c r="W62" s="282"/>
      <c r="X62" s="282"/>
      <c r="Y62" s="282"/>
      <c r="Z62" s="282"/>
    </row>
    <row r="63">
      <c r="A63" s="547" t="s">
        <v>453</v>
      </c>
      <c r="B63" s="548" t="s">
        <v>59</v>
      </c>
      <c r="C63" s="547" t="s">
        <v>453</v>
      </c>
      <c r="D63" s="549" t="s">
        <v>35</v>
      </c>
      <c r="E63" s="549" t="s">
        <v>35</v>
      </c>
      <c r="F63" s="549" t="s">
        <v>71</v>
      </c>
      <c r="G63" s="549" t="s">
        <v>71</v>
      </c>
      <c r="H63" s="550" t="s">
        <v>59</v>
      </c>
      <c r="I63" s="53"/>
      <c r="J63" s="53"/>
      <c r="K63" s="53"/>
      <c r="L63" s="53"/>
      <c r="M63" s="53"/>
      <c r="N63" s="53"/>
      <c r="O63" s="53"/>
      <c r="P63" s="53"/>
      <c r="Q63" s="60"/>
      <c r="R63" s="60"/>
      <c r="S63" s="60"/>
      <c r="T63" s="60"/>
      <c r="U63" s="60"/>
      <c r="V63" s="60"/>
      <c r="W63" s="60"/>
      <c r="X63" s="60"/>
      <c r="Y63" s="60"/>
      <c r="Z63" s="60"/>
    </row>
    <row r="64">
      <c r="A64" s="549">
        <v>90001.0</v>
      </c>
      <c r="B64" s="548" t="str">
        <f t="shared" ref="B64:B66" si="20">$I$19</f>
        <v>THOR1M40003</v>
      </c>
      <c r="C64" s="549">
        <f t="shared" ref="C64:C66" si="21">C24</f>
        <v>40003</v>
      </c>
      <c r="D64" s="553">
        <v>45930.0</v>
      </c>
      <c r="E64" s="553">
        <v>45960.0</v>
      </c>
      <c r="F64" s="562">
        <v>2.05</v>
      </c>
      <c r="G64" s="562">
        <v>2.15</v>
      </c>
      <c r="H64" s="550" t="s">
        <v>1159</v>
      </c>
      <c r="I64" s="53"/>
      <c r="J64" s="53"/>
      <c r="K64" s="53"/>
      <c r="L64" s="53"/>
      <c r="M64" s="53"/>
      <c r="N64" s="53"/>
      <c r="O64" s="53"/>
      <c r="P64" s="53"/>
      <c r="Q64" s="60"/>
      <c r="R64" s="60"/>
      <c r="S64" s="60"/>
      <c r="T64" s="60"/>
      <c r="U64" s="60"/>
      <c r="V64" s="60"/>
      <c r="W64" s="60"/>
      <c r="X64" s="60"/>
      <c r="Y64" s="60"/>
      <c r="Z64" s="60"/>
    </row>
    <row r="65">
      <c r="A65" s="549">
        <v>90002.0</v>
      </c>
      <c r="B65" s="548" t="str">
        <f t="shared" si="20"/>
        <v>THOR1M40003</v>
      </c>
      <c r="C65" s="549">
        <f t="shared" si="21"/>
        <v>40003</v>
      </c>
      <c r="D65" s="553">
        <v>45960.0</v>
      </c>
      <c r="E65" s="553">
        <v>45991.0</v>
      </c>
      <c r="F65" s="562">
        <v>2.1</v>
      </c>
      <c r="G65" s="562">
        <v>2.2</v>
      </c>
      <c r="H65" s="550" t="s">
        <v>1159</v>
      </c>
      <c r="I65" s="53"/>
      <c r="J65" s="53"/>
      <c r="K65" s="53"/>
      <c r="L65" s="53"/>
      <c r="M65" s="53"/>
      <c r="N65" s="53"/>
      <c r="O65" s="53"/>
      <c r="P65" s="53"/>
      <c r="Q65" s="60"/>
      <c r="R65" s="60"/>
      <c r="S65" s="60"/>
      <c r="T65" s="60"/>
      <c r="U65" s="60"/>
      <c r="V65" s="60"/>
      <c r="W65" s="60"/>
      <c r="X65" s="60"/>
      <c r="Y65" s="60"/>
      <c r="Z65" s="60"/>
    </row>
    <row r="66">
      <c r="A66" s="549">
        <v>90003.0</v>
      </c>
      <c r="B66" s="548" t="str">
        <f t="shared" si="20"/>
        <v>THOR1M40003</v>
      </c>
      <c r="C66" s="549">
        <f t="shared" si="21"/>
        <v>40003</v>
      </c>
      <c r="D66" s="553">
        <v>45991.0</v>
      </c>
      <c r="E66" s="553">
        <v>46021.0</v>
      </c>
      <c r="F66" s="562">
        <v>2.25</v>
      </c>
      <c r="G66" s="562">
        <v>2.35</v>
      </c>
      <c r="H66" s="550" t="s">
        <v>143</v>
      </c>
      <c r="I66" s="53"/>
      <c r="J66" s="53"/>
      <c r="K66" s="53"/>
      <c r="L66" s="53"/>
      <c r="M66" s="53"/>
      <c r="N66" s="53"/>
      <c r="O66" s="53"/>
      <c r="P66" s="53"/>
      <c r="Q66" s="60"/>
      <c r="R66" s="60"/>
      <c r="S66" s="60"/>
      <c r="T66" s="60"/>
      <c r="U66" s="60"/>
      <c r="V66" s="60"/>
      <c r="W66" s="60"/>
      <c r="X66" s="60"/>
      <c r="Y66" s="60"/>
      <c r="Z66" s="60"/>
    </row>
    <row r="67">
      <c r="A67" s="53"/>
      <c r="B67" s="53"/>
      <c r="C67" s="53"/>
      <c r="D67" s="53"/>
      <c r="E67" s="53"/>
      <c r="F67" s="53"/>
      <c r="G67" s="53"/>
      <c r="H67" s="53"/>
      <c r="I67" s="53"/>
      <c r="J67" s="53"/>
      <c r="K67" s="53"/>
      <c r="L67" s="53"/>
      <c r="M67" s="53"/>
      <c r="N67" s="53"/>
      <c r="O67" s="53"/>
      <c r="P67" s="53"/>
      <c r="Q67" s="60"/>
      <c r="R67" s="60"/>
      <c r="S67" s="60"/>
      <c r="T67" s="60"/>
      <c r="U67" s="60"/>
      <c r="V67" s="60"/>
      <c r="W67" s="60"/>
      <c r="X67" s="60"/>
      <c r="Y67" s="60"/>
      <c r="Z67" s="60"/>
    </row>
    <row r="68">
      <c r="A68" s="53"/>
      <c r="B68" s="53"/>
      <c r="C68" s="53"/>
      <c r="D68" s="53"/>
      <c r="E68" s="53"/>
      <c r="F68" s="53"/>
      <c r="G68" s="53"/>
      <c r="H68" s="53"/>
      <c r="I68" s="53"/>
      <c r="J68" s="53"/>
      <c r="K68" s="53"/>
      <c r="L68" s="53"/>
      <c r="M68" s="53"/>
      <c r="N68" s="53"/>
      <c r="O68" s="53"/>
      <c r="P68" s="53"/>
      <c r="Q68" s="60"/>
      <c r="R68" s="60"/>
      <c r="S68" s="60"/>
      <c r="T68" s="60"/>
      <c r="U68" s="60"/>
      <c r="V68" s="60"/>
      <c r="W68" s="60"/>
      <c r="X68" s="60"/>
      <c r="Y68" s="60"/>
      <c r="Z68" s="60"/>
    </row>
    <row r="69">
      <c r="A69" s="557" t="s">
        <v>1160</v>
      </c>
      <c r="D69" s="53"/>
      <c r="E69" s="53"/>
      <c r="F69" s="53"/>
      <c r="G69" s="53"/>
      <c r="H69" s="53"/>
      <c r="I69" s="53"/>
      <c r="J69" s="53"/>
      <c r="K69" s="53"/>
      <c r="L69" s="53"/>
      <c r="M69" s="53"/>
      <c r="N69" s="53"/>
      <c r="O69" s="53"/>
      <c r="P69" s="53"/>
      <c r="Q69" s="60"/>
      <c r="R69" s="60"/>
      <c r="S69" s="60"/>
      <c r="T69" s="60"/>
      <c r="U69" s="60"/>
      <c r="V69" s="60"/>
      <c r="W69" s="60"/>
      <c r="X69" s="60"/>
      <c r="Y69" s="60"/>
      <c r="Z69" s="60"/>
    </row>
    <row r="70">
      <c r="A70" s="53"/>
      <c r="B70" s="53"/>
      <c r="C70" s="53"/>
      <c r="D70" s="53"/>
      <c r="E70" s="53"/>
      <c r="F70" s="53"/>
      <c r="G70" s="53"/>
      <c r="H70" s="53"/>
      <c r="I70" s="53"/>
      <c r="J70" s="53"/>
      <c r="K70" s="53"/>
      <c r="L70" s="53"/>
      <c r="M70" s="53"/>
      <c r="N70" s="53"/>
      <c r="O70" s="53"/>
      <c r="P70" s="53"/>
      <c r="Q70" s="60"/>
      <c r="R70" s="60"/>
      <c r="S70" s="60"/>
      <c r="T70" s="60"/>
      <c r="U70" s="60"/>
      <c r="V70" s="60"/>
      <c r="W70" s="60"/>
      <c r="X70" s="60"/>
      <c r="Y70" s="60"/>
      <c r="Z70" s="60"/>
    </row>
    <row r="71">
      <c r="A71" s="563" t="s">
        <v>1146</v>
      </c>
      <c r="C71" s="53"/>
      <c r="D71" s="53"/>
      <c r="E71" s="53"/>
      <c r="F71" s="53"/>
      <c r="G71" s="53"/>
      <c r="H71" s="53"/>
      <c r="I71" s="53"/>
      <c r="J71" s="53"/>
      <c r="K71" s="53"/>
      <c r="L71" s="53"/>
      <c r="M71" s="53"/>
      <c r="N71" s="53"/>
      <c r="O71" s="53"/>
      <c r="P71" s="53"/>
      <c r="Q71" s="60"/>
      <c r="R71" s="60"/>
      <c r="S71" s="60"/>
      <c r="T71" s="60"/>
      <c r="U71" s="60"/>
      <c r="V71" s="60"/>
      <c r="W71" s="60"/>
      <c r="X71" s="60"/>
      <c r="Y71" s="60"/>
      <c r="Z71" s="60"/>
    </row>
    <row r="72">
      <c r="A72" s="53"/>
      <c r="B72" s="60"/>
      <c r="C72" s="53"/>
      <c r="D72" s="53"/>
      <c r="E72" s="53"/>
      <c r="F72" s="53"/>
      <c r="G72" s="53"/>
      <c r="H72" s="53"/>
      <c r="I72" s="53"/>
      <c r="J72" s="53"/>
      <c r="K72" s="53"/>
      <c r="L72" s="53"/>
      <c r="M72" s="53"/>
      <c r="N72" s="53"/>
      <c r="O72" s="53"/>
      <c r="P72" s="53"/>
      <c r="Q72" s="60"/>
      <c r="R72" s="60"/>
      <c r="S72" s="60"/>
      <c r="T72" s="60"/>
      <c r="U72" s="60"/>
      <c r="V72" s="60"/>
      <c r="W72" s="60"/>
      <c r="X72" s="60"/>
      <c r="Y72" s="60"/>
      <c r="Z72" s="60"/>
    </row>
    <row r="73">
      <c r="A73" s="519" t="s">
        <v>1161</v>
      </c>
      <c r="B73" s="60"/>
      <c r="C73" s="53"/>
      <c r="D73" s="53"/>
      <c r="E73" s="53"/>
      <c r="F73" s="53"/>
      <c r="G73" s="53"/>
      <c r="H73" s="53"/>
      <c r="I73" s="53"/>
      <c r="J73" s="53"/>
      <c r="K73" s="53"/>
      <c r="L73" s="53"/>
      <c r="M73" s="53"/>
      <c r="N73" s="53"/>
      <c r="O73" s="53"/>
      <c r="P73" s="53"/>
      <c r="Q73" s="60"/>
      <c r="R73" s="60"/>
      <c r="S73" s="60"/>
      <c r="T73" s="60"/>
      <c r="U73" s="60"/>
      <c r="V73" s="60"/>
      <c r="W73" s="60"/>
      <c r="X73" s="60"/>
      <c r="Y73" s="60"/>
      <c r="Z73" s="60"/>
    </row>
    <row r="74">
      <c r="A74" s="53" t="s">
        <v>1162</v>
      </c>
      <c r="M74" s="53"/>
      <c r="N74" s="53"/>
      <c r="O74" s="53"/>
      <c r="P74" s="53"/>
      <c r="Q74" s="60"/>
      <c r="R74" s="60"/>
      <c r="S74" s="60"/>
      <c r="T74" s="60"/>
      <c r="U74" s="60"/>
      <c r="V74" s="60"/>
      <c r="W74" s="60"/>
      <c r="X74" s="60"/>
      <c r="Y74" s="60"/>
      <c r="Z74" s="60"/>
    </row>
    <row r="75">
      <c r="A75" s="561" t="s">
        <v>1163</v>
      </c>
      <c r="B75" s="60"/>
      <c r="C75" s="60"/>
      <c r="D75" s="60"/>
      <c r="E75" s="60"/>
      <c r="F75" s="53"/>
      <c r="G75" s="53"/>
      <c r="H75" s="53"/>
      <c r="I75" s="53"/>
      <c r="J75" s="53"/>
      <c r="K75" s="53"/>
      <c r="L75" s="53"/>
      <c r="M75" s="53"/>
      <c r="N75" s="53"/>
      <c r="O75" s="53"/>
      <c r="P75" s="53"/>
      <c r="Q75" s="60"/>
      <c r="R75" s="60"/>
      <c r="S75" s="60"/>
      <c r="T75" s="60"/>
      <c r="U75" s="60"/>
      <c r="V75" s="60"/>
      <c r="W75" s="60"/>
      <c r="X75" s="60"/>
      <c r="Y75" s="60"/>
      <c r="Z75" s="60"/>
    </row>
    <row r="76">
      <c r="A76" s="53"/>
      <c r="B76" s="60"/>
      <c r="C76" s="60"/>
      <c r="D76" s="60"/>
      <c r="E76" s="60"/>
      <c r="F76" s="60"/>
      <c r="G76" s="60"/>
      <c r="H76" s="53"/>
      <c r="I76" s="53"/>
      <c r="J76" s="53"/>
      <c r="K76" s="53"/>
      <c r="L76" s="53"/>
      <c r="M76" s="53"/>
      <c r="N76" s="53"/>
      <c r="O76" s="53"/>
      <c r="P76" s="53"/>
      <c r="Q76" s="60"/>
      <c r="R76" s="60"/>
      <c r="S76" s="60"/>
      <c r="T76" s="60"/>
      <c r="U76" s="60"/>
      <c r="V76" s="60"/>
      <c r="W76" s="60"/>
      <c r="X76" s="60"/>
      <c r="Y76" s="60"/>
      <c r="Z76" s="60"/>
    </row>
    <row r="77">
      <c r="A77" s="519" t="s">
        <v>1155</v>
      </c>
      <c r="B77" s="60"/>
      <c r="C77" s="60"/>
      <c r="D77" s="60"/>
      <c r="E77" s="60"/>
      <c r="F77" s="60"/>
      <c r="G77" s="60"/>
      <c r="H77" s="53"/>
      <c r="I77" s="53"/>
      <c r="J77" s="53"/>
      <c r="K77" s="53"/>
      <c r="L77" s="53"/>
      <c r="M77" s="53"/>
      <c r="N77" s="53"/>
      <c r="O77" s="53"/>
      <c r="P77" s="53"/>
      <c r="Q77" s="60"/>
      <c r="R77" s="60"/>
      <c r="S77" s="60"/>
      <c r="T77" s="60"/>
      <c r="U77" s="60"/>
      <c r="V77" s="60"/>
      <c r="W77" s="60"/>
      <c r="X77" s="60"/>
      <c r="Y77" s="60"/>
      <c r="Z77" s="60"/>
    </row>
    <row r="78">
      <c r="A78" s="60" t="s">
        <v>1164</v>
      </c>
      <c r="B78" s="60"/>
      <c r="C78" s="60"/>
      <c r="D78" s="60"/>
      <c r="E78" s="60"/>
      <c r="F78" s="60"/>
      <c r="G78" s="60"/>
      <c r="H78" s="53"/>
      <c r="I78" s="53"/>
      <c r="J78" s="53"/>
      <c r="K78" s="53"/>
      <c r="L78" s="53"/>
      <c r="M78" s="53"/>
      <c r="N78" s="53"/>
      <c r="O78" s="53"/>
      <c r="P78" s="53"/>
      <c r="Q78" s="60"/>
      <c r="R78" s="60"/>
      <c r="S78" s="60"/>
      <c r="T78" s="60"/>
      <c r="U78" s="60"/>
      <c r="V78" s="60"/>
      <c r="W78" s="60"/>
      <c r="X78" s="60"/>
      <c r="Y78" s="60"/>
      <c r="Z78" s="60"/>
    </row>
    <row r="79">
      <c r="A79" s="60" t="s">
        <v>1165</v>
      </c>
      <c r="B79" s="60"/>
      <c r="C79" s="60"/>
      <c r="D79" s="60"/>
      <c r="E79" s="60"/>
      <c r="F79" s="60"/>
      <c r="G79" s="60"/>
      <c r="H79" s="53"/>
      <c r="I79" s="53"/>
      <c r="J79" s="53"/>
      <c r="K79" s="53"/>
      <c r="L79" s="53"/>
      <c r="M79" s="53"/>
      <c r="N79" s="53"/>
      <c r="O79" s="53"/>
      <c r="P79" s="53"/>
      <c r="Q79" s="60"/>
      <c r="R79" s="60"/>
      <c r="S79" s="60"/>
      <c r="T79" s="60"/>
      <c r="U79" s="60"/>
      <c r="V79" s="60"/>
      <c r="W79" s="60"/>
      <c r="X79" s="60"/>
      <c r="Y79" s="60"/>
      <c r="Z79" s="60"/>
    </row>
    <row r="80">
      <c r="A80" s="60" t="s">
        <v>1166</v>
      </c>
      <c r="B80" s="564">
        <v>562906.85</v>
      </c>
      <c r="C80" s="60"/>
      <c r="D80" s="60"/>
      <c r="E80" s="60"/>
      <c r="F80" s="60"/>
      <c r="G80" s="60"/>
      <c r="H80" s="53"/>
      <c r="I80" s="53"/>
      <c r="J80" s="53"/>
      <c r="K80" s="53"/>
      <c r="L80" s="53"/>
      <c r="M80" s="53"/>
      <c r="N80" s="53"/>
      <c r="O80" s="53"/>
      <c r="P80" s="53"/>
      <c r="Q80" s="60"/>
      <c r="R80" s="60"/>
      <c r="S80" s="60"/>
      <c r="T80" s="60"/>
      <c r="U80" s="60"/>
      <c r="V80" s="60"/>
      <c r="W80" s="60"/>
      <c r="X80" s="60"/>
      <c r="Y80" s="60"/>
      <c r="Z80" s="60"/>
    </row>
    <row r="81">
      <c r="A81" s="60" t="s">
        <v>1167</v>
      </c>
      <c r="B81" s="60"/>
      <c r="C81" s="60"/>
      <c r="D81" s="60"/>
      <c r="E81" s="60"/>
      <c r="F81" s="60"/>
      <c r="G81" s="60"/>
      <c r="H81" s="53"/>
      <c r="I81" s="53"/>
      <c r="J81" s="53"/>
      <c r="K81" s="53"/>
      <c r="L81" s="53"/>
      <c r="M81" s="53"/>
      <c r="N81" s="53"/>
      <c r="O81" s="53"/>
      <c r="P81" s="53"/>
      <c r="Q81" s="60"/>
      <c r="R81" s="60"/>
      <c r="S81" s="60"/>
      <c r="T81" s="60"/>
      <c r="U81" s="60"/>
      <c r="V81" s="60"/>
      <c r="W81" s="60"/>
      <c r="X81" s="60"/>
      <c r="Y81" s="60"/>
      <c r="Z81" s="60"/>
    </row>
    <row r="82">
      <c r="A82" s="60"/>
      <c r="B82" s="53"/>
      <c r="C82" s="53"/>
      <c r="D82" s="53"/>
      <c r="E82" s="53"/>
      <c r="F82" s="53"/>
      <c r="G82" s="53"/>
      <c r="H82" s="53"/>
      <c r="I82" s="53"/>
      <c r="J82" s="53"/>
      <c r="K82" s="53"/>
      <c r="L82" s="53"/>
      <c r="M82" s="53"/>
      <c r="N82" s="53"/>
      <c r="O82" s="53"/>
      <c r="P82" s="53"/>
      <c r="Q82" s="60"/>
      <c r="R82" s="60"/>
      <c r="S82" s="60"/>
      <c r="T82" s="60"/>
      <c r="U82" s="60"/>
      <c r="V82" s="60"/>
      <c r="W82" s="60"/>
      <c r="X82" s="60"/>
      <c r="Y82" s="60"/>
      <c r="Z82" s="60"/>
    </row>
    <row r="83">
      <c r="A83" s="53" t="s">
        <v>1168</v>
      </c>
      <c r="H83" s="53"/>
      <c r="I83" s="53"/>
      <c r="J83" s="53"/>
      <c r="K83" s="53"/>
      <c r="L83" s="53"/>
      <c r="M83" s="53"/>
      <c r="N83" s="53"/>
      <c r="O83" s="53"/>
      <c r="P83" s="53"/>
      <c r="Q83" s="60"/>
      <c r="R83" s="60"/>
      <c r="S83" s="60"/>
      <c r="T83" s="60"/>
      <c r="U83" s="60"/>
      <c r="V83" s="60"/>
      <c r="W83" s="60"/>
      <c r="X83" s="60"/>
      <c r="Y83" s="60"/>
      <c r="Z83" s="60"/>
    </row>
    <row r="84">
      <c r="A84" s="60"/>
      <c r="B84" s="53"/>
      <c r="C84" s="53"/>
      <c r="D84" s="53"/>
      <c r="E84" s="53"/>
      <c r="F84" s="53"/>
      <c r="G84" s="53"/>
      <c r="H84" s="53"/>
      <c r="I84" s="53"/>
      <c r="J84" s="53"/>
      <c r="K84" s="53"/>
      <c r="L84" s="53"/>
      <c r="M84" s="53"/>
      <c r="N84" s="53"/>
      <c r="O84" s="53"/>
      <c r="P84" s="53"/>
      <c r="Q84" s="60"/>
      <c r="R84" s="60"/>
      <c r="S84" s="60"/>
      <c r="T84" s="60"/>
      <c r="U84" s="60"/>
      <c r="V84" s="60"/>
      <c r="W84" s="60"/>
      <c r="X84" s="60"/>
      <c r="Y84" s="60"/>
      <c r="Z84" s="60"/>
    </row>
    <row r="85">
      <c r="A85" s="565" t="s">
        <v>1169</v>
      </c>
      <c r="C85" s="53"/>
      <c r="D85" s="53"/>
      <c r="E85" s="53"/>
      <c r="F85" s="53"/>
      <c r="G85" s="53"/>
      <c r="H85" s="53"/>
      <c r="I85" s="53"/>
      <c r="J85" s="53"/>
      <c r="K85" s="53"/>
      <c r="L85" s="53"/>
      <c r="M85" s="53"/>
      <c r="N85" s="53"/>
      <c r="O85" s="53"/>
      <c r="P85" s="53"/>
      <c r="Q85" s="60"/>
      <c r="R85" s="60"/>
      <c r="S85" s="60"/>
      <c r="T85" s="60"/>
      <c r="U85" s="60"/>
      <c r="V85" s="60"/>
      <c r="W85" s="60"/>
      <c r="X85" s="60"/>
      <c r="Y85" s="60"/>
      <c r="Z85" s="60"/>
    </row>
    <row r="86">
      <c r="A86" s="517" t="s">
        <v>602</v>
      </c>
      <c r="B86" s="517" t="s">
        <v>583</v>
      </c>
      <c r="C86" s="517" t="s">
        <v>585</v>
      </c>
      <c r="D86" s="517" t="s">
        <v>525</v>
      </c>
      <c r="E86" s="517" t="s">
        <v>604</v>
      </c>
      <c r="F86" s="517" t="s">
        <v>7</v>
      </c>
      <c r="G86" s="517" t="s">
        <v>606</v>
      </c>
      <c r="H86" s="517" t="s">
        <v>534</v>
      </c>
      <c r="I86" s="517" t="s">
        <v>609</v>
      </c>
      <c r="J86" s="517" t="s">
        <v>613</v>
      </c>
      <c r="K86" s="517" t="s">
        <v>614</v>
      </c>
      <c r="L86" s="517" t="s">
        <v>616</v>
      </c>
      <c r="M86" s="517" t="s">
        <v>620</v>
      </c>
      <c r="N86" s="517" t="s">
        <v>624</v>
      </c>
      <c r="O86" s="517" t="s">
        <v>627</v>
      </c>
      <c r="P86" s="517" t="s">
        <v>630</v>
      </c>
      <c r="Q86" s="517" t="s">
        <v>633</v>
      </c>
      <c r="R86" s="517" t="s">
        <v>636</v>
      </c>
      <c r="S86" s="517" t="s">
        <v>426</v>
      </c>
      <c r="T86" s="517" t="s">
        <v>548</v>
      </c>
      <c r="U86" s="517" t="s">
        <v>639</v>
      </c>
      <c r="V86" s="517" t="s">
        <v>640</v>
      </c>
      <c r="W86" s="517" t="s">
        <v>644</v>
      </c>
      <c r="X86" s="528" t="s">
        <v>452</v>
      </c>
      <c r="Y86" s="282"/>
      <c r="Z86" s="282"/>
    </row>
    <row r="87">
      <c r="A87" s="529" t="s">
        <v>453</v>
      </c>
      <c r="B87" s="530" t="s">
        <v>110</v>
      </c>
      <c r="C87" s="530" t="s">
        <v>35</v>
      </c>
      <c r="D87" s="530" t="s">
        <v>35</v>
      </c>
      <c r="E87" s="530" t="s">
        <v>28</v>
      </c>
      <c r="F87" s="529" t="s">
        <v>453</v>
      </c>
      <c r="G87" s="530" t="s">
        <v>126</v>
      </c>
      <c r="H87" s="532" t="s">
        <v>81</v>
      </c>
      <c r="I87" s="530" t="s">
        <v>59</v>
      </c>
      <c r="J87" s="530" t="s">
        <v>28</v>
      </c>
      <c r="K87" s="566" t="s">
        <v>71</v>
      </c>
      <c r="L87" s="531" t="s">
        <v>28</v>
      </c>
      <c r="M87" s="530" t="s">
        <v>59</v>
      </c>
      <c r="N87" s="530" t="s">
        <v>71</v>
      </c>
      <c r="O87" s="530" t="s">
        <v>71</v>
      </c>
      <c r="P87" s="530" t="s">
        <v>35</v>
      </c>
      <c r="Q87" s="530" t="s">
        <v>35</v>
      </c>
      <c r="R87" s="530" t="s">
        <v>59</v>
      </c>
      <c r="S87" s="530" t="s">
        <v>126</v>
      </c>
      <c r="T87" s="530" t="s">
        <v>59</v>
      </c>
      <c r="U87" s="530" t="s">
        <v>15</v>
      </c>
      <c r="V87" s="529" t="s">
        <v>453</v>
      </c>
      <c r="W87" s="531" t="s">
        <v>8</v>
      </c>
      <c r="X87" s="533" t="s">
        <v>453</v>
      </c>
      <c r="Y87" s="60"/>
      <c r="Z87" s="60"/>
    </row>
    <row r="88">
      <c r="A88" s="530">
        <f t="shared" ref="A88:A89" si="23">A55</f>
        <v>40001</v>
      </c>
      <c r="B88" s="534">
        <v>45930.416666666664</v>
      </c>
      <c r="C88" s="535">
        <v>45930.0</v>
      </c>
      <c r="D88" s="535">
        <v>45933.0</v>
      </c>
      <c r="E88" s="530" t="s">
        <v>1139</v>
      </c>
      <c r="F88" s="529">
        <v>102.0</v>
      </c>
      <c r="G88" s="537">
        <v>3.0E8</v>
      </c>
      <c r="H88" s="532" t="s">
        <v>83</v>
      </c>
      <c r="I88" s="536" t="str">
        <f t="shared" ref="I88:I89" si="24">CONCATENATE(M88,L88,A88)</f>
        <v>FIX40001</v>
      </c>
      <c r="J88" s="530" t="s">
        <v>131</v>
      </c>
      <c r="K88" s="566">
        <v>1.5</v>
      </c>
      <c r="L88" s="531" t="str">
        <f>""</f>
        <v/>
      </c>
      <c r="M88" s="530" t="s">
        <v>693</v>
      </c>
      <c r="N88" s="530" t="str">
        <f t="shared" ref="N88:Q88" si="22">" "</f>
        <v> </v>
      </c>
      <c r="O88" s="530" t="str">
        <f t="shared" si="22"/>
        <v> </v>
      </c>
      <c r="P88" s="530" t="str">
        <f t="shared" si="22"/>
        <v> </v>
      </c>
      <c r="Q88" s="530" t="str">
        <f t="shared" si="22"/>
        <v> </v>
      </c>
      <c r="R88" s="530" t="s">
        <v>79</v>
      </c>
      <c r="S88" s="560">
        <f>S55*3</f>
        <v>36986.30137</v>
      </c>
      <c r="T88" s="530" t="s">
        <v>1003</v>
      </c>
      <c r="U88" s="530" t="s">
        <v>1147</v>
      </c>
      <c r="V88" s="530" t="str">
        <f>" "</f>
        <v> </v>
      </c>
      <c r="W88" s="531">
        <f t="shared" ref="W88:W89" si="26">D88-C88</f>
        <v>3</v>
      </c>
      <c r="X88" s="539" t="str">
        <f t="shared" ref="X88:X89" si="27">$A$11</f>
        <v>KBANK0107536000315</v>
      </c>
      <c r="Y88" s="60"/>
      <c r="Z88" s="60"/>
    </row>
    <row r="89">
      <c r="A89" s="530">
        <f t="shared" si="23"/>
        <v>40003</v>
      </c>
      <c r="B89" s="534">
        <v>45930.416666666664</v>
      </c>
      <c r="C89" s="535">
        <v>45930.0</v>
      </c>
      <c r="D89" s="535">
        <v>46021.0</v>
      </c>
      <c r="E89" s="530" t="s">
        <v>1139</v>
      </c>
      <c r="F89" s="529">
        <v>102.0</v>
      </c>
      <c r="G89" s="537">
        <v>1.0E8</v>
      </c>
      <c r="H89" s="530" t="s">
        <v>83</v>
      </c>
      <c r="I89" s="536" t="str">
        <f t="shared" si="24"/>
        <v>THOR1M40003</v>
      </c>
      <c r="J89" s="530" t="s">
        <v>1018</v>
      </c>
      <c r="K89" s="530">
        <v>2.15</v>
      </c>
      <c r="L89" s="530" t="s">
        <v>618</v>
      </c>
      <c r="M89" s="530" t="s">
        <v>622</v>
      </c>
      <c r="N89" s="530">
        <v>0.1</v>
      </c>
      <c r="O89" s="530">
        <v>2.05</v>
      </c>
      <c r="P89" s="541">
        <f t="shared" ref="P89:Q89" si="25">D66</f>
        <v>45991</v>
      </c>
      <c r="Q89" s="541">
        <f t="shared" si="25"/>
        <v>46021</v>
      </c>
      <c r="R89" s="530" t="s">
        <v>79</v>
      </c>
      <c r="S89" s="560">
        <f>B80</f>
        <v>562906.85</v>
      </c>
      <c r="T89" s="530" t="s">
        <v>1003</v>
      </c>
      <c r="U89" s="530" t="s">
        <v>1148</v>
      </c>
      <c r="V89" s="542"/>
      <c r="W89" s="531">
        <f t="shared" si="26"/>
        <v>91</v>
      </c>
      <c r="X89" s="539" t="str">
        <f t="shared" si="27"/>
        <v>KBANK0107536000315</v>
      </c>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557" t="s">
        <v>1170</v>
      </c>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517" t="s">
        <v>602</v>
      </c>
      <c r="B94" s="517" t="s">
        <v>583</v>
      </c>
      <c r="C94" s="517" t="s">
        <v>585</v>
      </c>
      <c r="D94" s="517" t="s">
        <v>525</v>
      </c>
      <c r="E94" s="517" t="s">
        <v>604</v>
      </c>
      <c r="F94" s="517" t="s">
        <v>7</v>
      </c>
      <c r="G94" s="517" t="s">
        <v>606</v>
      </c>
      <c r="H94" s="517" t="s">
        <v>534</v>
      </c>
      <c r="I94" s="517" t="s">
        <v>609</v>
      </c>
      <c r="J94" s="517" t="s">
        <v>613</v>
      </c>
      <c r="K94" s="517" t="s">
        <v>614</v>
      </c>
      <c r="L94" s="517" t="s">
        <v>616</v>
      </c>
      <c r="M94" s="517" t="s">
        <v>620</v>
      </c>
      <c r="N94" s="517" t="s">
        <v>624</v>
      </c>
      <c r="O94" s="517" t="s">
        <v>627</v>
      </c>
      <c r="P94" s="517" t="s">
        <v>630</v>
      </c>
      <c r="Q94" s="517" t="s">
        <v>633</v>
      </c>
      <c r="R94" s="517" t="s">
        <v>636</v>
      </c>
      <c r="S94" s="517" t="s">
        <v>426</v>
      </c>
      <c r="T94" s="517" t="s">
        <v>548</v>
      </c>
      <c r="U94" s="517" t="s">
        <v>639</v>
      </c>
      <c r="V94" s="517" t="s">
        <v>640</v>
      </c>
      <c r="W94" s="517" t="s">
        <v>644</v>
      </c>
      <c r="X94" s="528" t="s">
        <v>452</v>
      </c>
      <c r="Y94" s="282"/>
      <c r="Z94" s="282"/>
    </row>
    <row r="95">
      <c r="A95" s="529" t="s">
        <v>453</v>
      </c>
      <c r="B95" s="530" t="s">
        <v>110</v>
      </c>
      <c r="C95" s="530" t="s">
        <v>35</v>
      </c>
      <c r="D95" s="530" t="s">
        <v>35</v>
      </c>
      <c r="E95" s="530" t="s">
        <v>28</v>
      </c>
      <c r="F95" s="529" t="s">
        <v>453</v>
      </c>
      <c r="G95" s="530" t="s">
        <v>126</v>
      </c>
      <c r="H95" s="532" t="s">
        <v>81</v>
      </c>
      <c r="I95" s="530" t="s">
        <v>59</v>
      </c>
      <c r="J95" s="530" t="s">
        <v>28</v>
      </c>
      <c r="K95" s="566" t="s">
        <v>71</v>
      </c>
      <c r="L95" s="531" t="s">
        <v>28</v>
      </c>
      <c r="M95" s="530" t="s">
        <v>59</v>
      </c>
      <c r="N95" s="530" t="s">
        <v>71</v>
      </c>
      <c r="O95" s="530" t="s">
        <v>71</v>
      </c>
      <c r="P95" s="530" t="s">
        <v>35</v>
      </c>
      <c r="Q95" s="530" t="s">
        <v>35</v>
      </c>
      <c r="R95" s="530" t="s">
        <v>59</v>
      </c>
      <c r="S95" s="530" t="s">
        <v>126</v>
      </c>
      <c r="T95" s="530" t="s">
        <v>59</v>
      </c>
      <c r="U95" s="530" t="s">
        <v>15</v>
      </c>
      <c r="V95" s="529" t="s">
        <v>453</v>
      </c>
      <c r="W95" s="531" t="s">
        <v>8</v>
      </c>
      <c r="X95" s="533" t="s">
        <v>453</v>
      </c>
      <c r="Y95" s="60"/>
      <c r="Z95" s="60"/>
    </row>
    <row r="96">
      <c r="A96" s="529">
        <f t="shared" ref="A96:A97" si="29">A88</f>
        <v>40001</v>
      </c>
      <c r="B96" s="534">
        <v>45930.416666666664</v>
      </c>
      <c r="C96" s="535">
        <v>45930.0</v>
      </c>
      <c r="D96" s="535">
        <v>45933.0</v>
      </c>
      <c r="E96" s="530" t="s">
        <v>1139</v>
      </c>
      <c r="F96" s="529">
        <v>102.0</v>
      </c>
      <c r="G96" s="537">
        <v>3.0E8</v>
      </c>
      <c r="H96" s="532" t="s">
        <v>83</v>
      </c>
      <c r="I96" s="536" t="str">
        <f t="shared" ref="I96:I97" si="30">CONCATENATE(M96,L96,A96)</f>
        <v>FIX40001</v>
      </c>
      <c r="J96" s="530" t="s">
        <v>131</v>
      </c>
      <c r="K96" s="566">
        <v>1.5</v>
      </c>
      <c r="L96" s="531" t="str">
        <f>""</f>
        <v/>
      </c>
      <c r="M96" s="530" t="s">
        <v>693</v>
      </c>
      <c r="N96" s="530" t="str">
        <f t="shared" ref="N96:Q96" si="28">" "</f>
        <v> </v>
      </c>
      <c r="O96" s="530" t="str">
        <f t="shared" si="28"/>
        <v> </v>
      </c>
      <c r="P96" s="530" t="str">
        <f t="shared" si="28"/>
        <v> </v>
      </c>
      <c r="Q96" s="530" t="str">
        <f t="shared" si="28"/>
        <v> </v>
      </c>
      <c r="R96" s="530" t="s">
        <v>79</v>
      </c>
      <c r="S96" s="560">
        <f t="shared" ref="S96:S97" si="31">S55</f>
        <v>12328.76712</v>
      </c>
      <c r="T96" s="530" t="s">
        <v>143</v>
      </c>
      <c r="U96" s="530" t="s">
        <v>1147</v>
      </c>
      <c r="V96" s="530" t="str">
        <f>" "</f>
        <v> </v>
      </c>
      <c r="W96" s="531">
        <f t="shared" ref="W96:W97" si="32">D96-C96</f>
        <v>3</v>
      </c>
      <c r="X96" s="539" t="str">
        <f t="shared" ref="X96:X97" si="33">$A$11</f>
        <v>KBANK0107536000315</v>
      </c>
      <c r="Y96" s="60"/>
      <c r="Z96" s="60"/>
    </row>
    <row r="97">
      <c r="A97" s="529">
        <f t="shared" si="29"/>
        <v>40003</v>
      </c>
      <c r="B97" s="534">
        <v>45930.416666666664</v>
      </c>
      <c r="C97" s="535">
        <v>45930.0</v>
      </c>
      <c r="D97" s="535">
        <v>46021.0</v>
      </c>
      <c r="E97" s="530" t="s">
        <v>1139</v>
      </c>
      <c r="F97" s="529">
        <v>102.0</v>
      </c>
      <c r="G97" s="537">
        <v>1.0E8</v>
      </c>
      <c r="H97" s="530" t="s">
        <v>83</v>
      </c>
      <c r="I97" s="536" t="str">
        <f t="shared" si="30"/>
        <v>THOR1M40003</v>
      </c>
      <c r="J97" s="530" t="s">
        <v>1018</v>
      </c>
      <c r="K97" s="530">
        <v>2.15</v>
      </c>
      <c r="L97" s="530" t="s">
        <v>618</v>
      </c>
      <c r="M97" s="530" t="s">
        <v>622</v>
      </c>
      <c r="N97" s="530">
        <v>0.1</v>
      </c>
      <c r="O97" s="530">
        <v>2.05</v>
      </c>
      <c r="P97" s="541">
        <v>45930.0</v>
      </c>
      <c r="Q97" s="541">
        <v>45960.0</v>
      </c>
      <c r="R97" s="530" t="s">
        <v>79</v>
      </c>
      <c r="S97" s="560">
        <f t="shared" si="31"/>
        <v>5890.410959</v>
      </c>
      <c r="T97" s="530" t="s">
        <v>143</v>
      </c>
      <c r="U97" s="530" t="s">
        <v>1148</v>
      </c>
      <c r="V97" s="542" t="str">
        <f>""</f>
        <v/>
      </c>
      <c r="W97" s="531">
        <f t="shared" si="32"/>
        <v>91</v>
      </c>
      <c r="X97" s="539" t="str">
        <f t="shared" si="33"/>
        <v>KBANK0107536000315</v>
      </c>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53" t="s">
        <v>1140</v>
      </c>
      <c r="B100" s="543"/>
      <c r="C100" s="543"/>
      <c r="D100" s="543"/>
      <c r="E100" s="53"/>
      <c r="F100" s="53"/>
      <c r="G100" s="544"/>
      <c r="H100" s="53"/>
      <c r="I100" s="60"/>
      <c r="J100" s="60"/>
      <c r="K100" s="60"/>
      <c r="L100" s="60"/>
      <c r="M100" s="60"/>
      <c r="N100" s="60"/>
      <c r="O100" s="60"/>
      <c r="P100" s="60"/>
      <c r="Q100" s="60"/>
      <c r="R100" s="60"/>
      <c r="S100" s="60"/>
      <c r="T100" s="60"/>
      <c r="U100" s="60"/>
      <c r="V100" s="60"/>
      <c r="W100" s="60"/>
      <c r="X100" s="60"/>
      <c r="Y100" s="60"/>
      <c r="Z100" s="60"/>
    </row>
    <row r="101">
      <c r="A101" s="517" t="s">
        <v>649</v>
      </c>
      <c r="B101" s="517" t="s">
        <v>651</v>
      </c>
      <c r="C101" s="517" t="s">
        <v>602</v>
      </c>
      <c r="D101" s="517" t="s">
        <v>630</v>
      </c>
      <c r="E101" s="517" t="s">
        <v>633</v>
      </c>
      <c r="F101" s="517" t="s">
        <v>627</v>
      </c>
      <c r="G101" s="517" t="s">
        <v>614</v>
      </c>
      <c r="H101" s="517" t="s">
        <v>548</v>
      </c>
      <c r="I101" s="567"/>
      <c r="J101" s="282"/>
      <c r="K101" s="282"/>
      <c r="L101" s="282"/>
      <c r="M101" s="282"/>
      <c r="N101" s="282"/>
      <c r="O101" s="282"/>
      <c r="P101" s="282"/>
      <c r="Q101" s="282"/>
      <c r="R101" s="282"/>
      <c r="S101" s="282"/>
      <c r="T101" s="282"/>
      <c r="U101" s="282"/>
      <c r="V101" s="282"/>
      <c r="W101" s="282"/>
      <c r="X101" s="282"/>
      <c r="Y101" s="282"/>
      <c r="Z101" s="282"/>
    </row>
    <row r="102">
      <c r="A102" s="547" t="s">
        <v>453</v>
      </c>
      <c r="B102" s="548" t="s">
        <v>59</v>
      </c>
      <c r="C102" s="547" t="s">
        <v>453</v>
      </c>
      <c r="D102" s="549" t="s">
        <v>35</v>
      </c>
      <c r="E102" s="549" t="s">
        <v>35</v>
      </c>
      <c r="F102" s="549" t="s">
        <v>71</v>
      </c>
      <c r="G102" s="549" t="s">
        <v>71</v>
      </c>
      <c r="H102" s="550" t="s">
        <v>59</v>
      </c>
      <c r="I102" s="568"/>
      <c r="J102" s="60"/>
      <c r="K102" s="60"/>
      <c r="L102" s="60"/>
      <c r="M102" s="60"/>
      <c r="N102" s="60"/>
      <c r="O102" s="60"/>
      <c r="P102" s="60"/>
      <c r="Q102" s="60"/>
      <c r="R102" s="60"/>
      <c r="S102" s="60"/>
      <c r="T102" s="60"/>
      <c r="U102" s="60"/>
      <c r="V102" s="60"/>
      <c r="W102" s="60"/>
      <c r="X102" s="60"/>
      <c r="Y102" s="60"/>
      <c r="Z102" s="60"/>
    </row>
    <row r="103">
      <c r="A103" s="547">
        <v>1.0</v>
      </c>
      <c r="B103" s="548" t="str">
        <f t="shared" ref="B103:B105" si="34">$I$19</f>
        <v>THOR1M40003</v>
      </c>
      <c r="C103" s="549">
        <f t="shared" ref="C103:C105" si="35">C64</f>
        <v>40003</v>
      </c>
      <c r="D103" s="553">
        <v>45930.0</v>
      </c>
      <c r="E103" s="553">
        <v>45960.0</v>
      </c>
      <c r="F103" s="549">
        <v>2.05</v>
      </c>
      <c r="G103" s="549">
        <v>2.15</v>
      </c>
      <c r="H103" s="550" t="s">
        <v>143</v>
      </c>
      <c r="I103" s="568"/>
      <c r="J103" s="60"/>
      <c r="K103" s="60"/>
      <c r="L103" s="60"/>
      <c r="M103" s="60"/>
      <c r="N103" s="60"/>
      <c r="O103" s="60"/>
      <c r="P103" s="60"/>
      <c r="Q103" s="60"/>
      <c r="R103" s="60"/>
      <c r="S103" s="60"/>
      <c r="T103" s="60"/>
      <c r="U103" s="60"/>
      <c r="V103" s="60"/>
      <c r="W103" s="60"/>
      <c r="X103" s="60"/>
      <c r="Y103" s="60"/>
      <c r="Z103" s="60"/>
    </row>
    <row r="104">
      <c r="A104" s="547">
        <v>2.0</v>
      </c>
      <c r="B104" s="548" t="str">
        <f t="shared" si="34"/>
        <v>THOR1M40003</v>
      </c>
      <c r="C104" s="549">
        <f t="shared" si="35"/>
        <v>40003</v>
      </c>
      <c r="D104" s="553">
        <v>45960.0</v>
      </c>
      <c r="E104" s="553">
        <v>45991.0</v>
      </c>
      <c r="F104" s="550" t="str">
        <f t="shared" ref="F104:G104" si="36">" "</f>
        <v> </v>
      </c>
      <c r="G104" s="550" t="str">
        <f t="shared" si="36"/>
        <v> </v>
      </c>
      <c r="H104" s="550" t="s">
        <v>1141</v>
      </c>
      <c r="I104" s="568"/>
      <c r="J104" s="60"/>
      <c r="K104" s="60"/>
      <c r="L104" s="60"/>
      <c r="M104" s="60"/>
      <c r="N104" s="60"/>
      <c r="O104" s="60"/>
      <c r="P104" s="60"/>
      <c r="Q104" s="60"/>
      <c r="R104" s="60"/>
      <c r="S104" s="60"/>
      <c r="T104" s="60"/>
      <c r="U104" s="60"/>
      <c r="V104" s="60"/>
      <c r="W104" s="60"/>
      <c r="X104" s="60"/>
      <c r="Y104" s="60"/>
      <c r="Z104" s="60"/>
    </row>
    <row r="105">
      <c r="A105" s="547">
        <v>3.0</v>
      </c>
      <c r="B105" s="548" t="str">
        <f t="shared" si="34"/>
        <v>THOR1M40003</v>
      </c>
      <c r="C105" s="549">
        <f t="shared" si="35"/>
        <v>40003</v>
      </c>
      <c r="D105" s="553">
        <v>45991.0</v>
      </c>
      <c r="E105" s="553">
        <v>46021.0</v>
      </c>
      <c r="F105" s="550" t="str">
        <f t="shared" ref="F105:G105" si="37">" "</f>
        <v> </v>
      </c>
      <c r="G105" s="550" t="str">
        <f t="shared" si="37"/>
        <v> </v>
      </c>
      <c r="H105" s="550" t="s">
        <v>1141</v>
      </c>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569"/>
      <c r="B210" s="569"/>
      <c r="C210" s="569"/>
      <c r="D210" s="569"/>
      <c r="E210" s="569"/>
      <c r="F210" s="569"/>
      <c r="G210" s="569"/>
      <c r="H210" s="569"/>
      <c r="I210" s="569"/>
      <c r="J210" s="569"/>
      <c r="K210" s="569"/>
      <c r="L210" s="569"/>
      <c r="M210" s="569"/>
      <c r="N210" s="569"/>
      <c r="O210" s="569"/>
      <c r="P210" s="569"/>
      <c r="Q210" s="569"/>
      <c r="R210" s="569"/>
      <c r="S210" s="569"/>
      <c r="T210" s="569"/>
      <c r="U210" s="569"/>
      <c r="V210" s="569"/>
      <c r="W210" s="569"/>
      <c r="X210" s="569"/>
      <c r="Y210" s="569"/>
      <c r="Z210" s="569"/>
    </row>
    <row r="211">
      <c r="A211" s="569"/>
      <c r="B211" s="569"/>
      <c r="C211" s="569"/>
      <c r="D211" s="569"/>
      <c r="E211" s="569"/>
      <c r="F211" s="569"/>
      <c r="G211" s="569"/>
      <c r="H211" s="569"/>
      <c r="I211" s="569"/>
      <c r="J211" s="569"/>
      <c r="K211" s="569"/>
      <c r="L211" s="569"/>
      <c r="M211" s="569"/>
      <c r="N211" s="569"/>
      <c r="O211" s="569"/>
      <c r="P211" s="569"/>
      <c r="Q211" s="569"/>
      <c r="R211" s="569"/>
      <c r="S211" s="569"/>
      <c r="T211" s="569"/>
      <c r="U211" s="569"/>
      <c r="V211" s="569"/>
      <c r="W211" s="569"/>
      <c r="X211" s="569"/>
      <c r="Y211" s="569"/>
      <c r="Z211" s="569"/>
    </row>
    <row r="212">
      <c r="A212" s="569"/>
      <c r="B212" s="569"/>
      <c r="C212" s="569"/>
      <c r="D212" s="569"/>
      <c r="E212" s="569"/>
      <c r="F212" s="569"/>
      <c r="G212" s="569"/>
      <c r="H212" s="569"/>
      <c r="I212" s="569"/>
      <c r="J212" s="569"/>
      <c r="K212" s="569"/>
      <c r="L212" s="569"/>
      <c r="M212" s="569"/>
      <c r="N212" s="569"/>
      <c r="O212" s="569"/>
      <c r="P212" s="569"/>
      <c r="Q212" s="569"/>
      <c r="R212" s="569"/>
      <c r="S212" s="569"/>
      <c r="T212" s="569"/>
      <c r="U212" s="569"/>
      <c r="V212" s="569"/>
      <c r="W212" s="569"/>
      <c r="X212" s="569"/>
      <c r="Y212" s="569"/>
      <c r="Z212" s="569"/>
    </row>
    <row r="213">
      <c r="A213" s="569"/>
      <c r="B213" s="569"/>
      <c r="C213" s="569"/>
      <c r="D213" s="569"/>
      <c r="E213" s="569"/>
      <c r="F213" s="569"/>
      <c r="G213" s="569"/>
      <c r="H213" s="569"/>
      <c r="I213" s="569"/>
      <c r="J213" s="569"/>
      <c r="K213" s="569"/>
      <c r="L213" s="569"/>
      <c r="M213" s="569"/>
      <c r="N213" s="569"/>
      <c r="O213" s="569"/>
      <c r="P213" s="569"/>
      <c r="Q213" s="569"/>
      <c r="R213" s="569"/>
      <c r="S213" s="569"/>
      <c r="T213" s="569"/>
      <c r="U213" s="569"/>
      <c r="V213" s="569"/>
      <c r="W213" s="569"/>
      <c r="X213" s="569"/>
      <c r="Y213" s="569"/>
      <c r="Z213" s="569"/>
    </row>
    <row r="214">
      <c r="A214" s="569"/>
      <c r="B214" s="569"/>
      <c r="C214" s="569"/>
      <c r="D214" s="569"/>
      <c r="E214" s="569"/>
      <c r="F214" s="569"/>
      <c r="G214" s="569"/>
      <c r="H214" s="569"/>
      <c r="I214" s="569"/>
      <c r="J214" s="569"/>
      <c r="K214" s="569"/>
      <c r="L214" s="569"/>
      <c r="M214" s="569"/>
      <c r="N214" s="569"/>
      <c r="O214" s="569"/>
      <c r="P214" s="569"/>
      <c r="Q214" s="569"/>
      <c r="R214" s="569"/>
      <c r="S214" s="569"/>
      <c r="T214" s="569"/>
      <c r="U214" s="569"/>
      <c r="V214" s="569"/>
      <c r="W214" s="569"/>
      <c r="X214" s="569"/>
      <c r="Y214" s="569"/>
      <c r="Z214" s="569"/>
    </row>
    <row r="215">
      <c r="A215" s="569"/>
      <c r="B215" s="569"/>
      <c r="C215" s="569"/>
      <c r="D215" s="569"/>
      <c r="E215" s="569"/>
      <c r="F215" s="569"/>
      <c r="G215" s="569"/>
      <c r="H215" s="569"/>
      <c r="I215" s="569"/>
      <c r="J215" s="569"/>
      <c r="K215" s="569"/>
      <c r="L215" s="569"/>
      <c r="M215" s="569"/>
      <c r="N215" s="569"/>
      <c r="O215" s="569"/>
      <c r="P215" s="569"/>
      <c r="Q215" s="569"/>
      <c r="R215" s="569"/>
      <c r="S215" s="569"/>
      <c r="T215" s="569"/>
      <c r="U215" s="569"/>
      <c r="V215" s="569"/>
      <c r="W215" s="569"/>
      <c r="X215" s="569"/>
      <c r="Y215" s="569"/>
      <c r="Z215" s="569"/>
    </row>
    <row r="216">
      <c r="A216" s="569"/>
      <c r="B216" s="569"/>
      <c r="C216" s="569"/>
      <c r="D216" s="569"/>
      <c r="E216" s="569"/>
      <c r="F216" s="569"/>
      <c r="G216" s="569"/>
      <c r="H216" s="569"/>
      <c r="I216" s="569"/>
      <c r="J216" s="569"/>
      <c r="K216" s="569"/>
      <c r="L216" s="569"/>
      <c r="M216" s="569"/>
      <c r="N216" s="569"/>
      <c r="O216" s="569"/>
      <c r="P216" s="569"/>
      <c r="Q216" s="569"/>
      <c r="R216" s="569"/>
      <c r="S216" s="569"/>
      <c r="T216" s="569"/>
      <c r="U216" s="569"/>
      <c r="V216" s="569"/>
      <c r="W216" s="569"/>
      <c r="X216" s="569"/>
      <c r="Y216" s="569"/>
      <c r="Z216" s="569"/>
    </row>
    <row r="217">
      <c r="A217" s="569"/>
      <c r="B217" s="569"/>
      <c r="C217" s="569"/>
      <c r="D217" s="569"/>
      <c r="E217" s="569"/>
      <c r="F217" s="569"/>
      <c r="G217" s="569"/>
      <c r="H217" s="569"/>
      <c r="I217" s="569"/>
      <c r="J217" s="569"/>
      <c r="K217" s="569"/>
      <c r="L217" s="569"/>
      <c r="M217" s="569"/>
      <c r="N217" s="569"/>
      <c r="O217" s="569"/>
      <c r="P217" s="569"/>
      <c r="Q217" s="569"/>
      <c r="R217" s="569"/>
      <c r="S217" s="569"/>
      <c r="T217" s="569"/>
      <c r="U217" s="569"/>
      <c r="V217" s="569"/>
      <c r="W217" s="569"/>
      <c r="X217" s="569"/>
      <c r="Y217" s="569"/>
      <c r="Z217" s="569"/>
    </row>
    <row r="218">
      <c r="A218" s="569"/>
      <c r="B218" s="569"/>
      <c r="C218" s="569"/>
      <c r="D218" s="569"/>
      <c r="E218" s="569"/>
      <c r="F218" s="569"/>
      <c r="G218" s="569"/>
      <c r="H218" s="569"/>
      <c r="I218" s="569"/>
      <c r="J218" s="569"/>
      <c r="K218" s="569"/>
      <c r="L218" s="569"/>
      <c r="M218" s="569"/>
      <c r="N218" s="569"/>
      <c r="O218" s="569"/>
      <c r="P218" s="569"/>
      <c r="Q218" s="569"/>
      <c r="R218" s="569"/>
      <c r="S218" s="569"/>
      <c r="T218" s="569"/>
      <c r="U218" s="569"/>
      <c r="V218" s="569"/>
      <c r="W218" s="569"/>
      <c r="X218" s="569"/>
      <c r="Y218" s="569"/>
      <c r="Z218" s="569"/>
    </row>
    <row r="219">
      <c r="A219" s="569"/>
      <c r="B219" s="569"/>
      <c r="C219" s="569"/>
      <c r="D219" s="569"/>
      <c r="E219" s="569"/>
      <c r="F219" s="569"/>
      <c r="G219" s="569"/>
      <c r="H219" s="569"/>
      <c r="I219" s="569"/>
      <c r="J219" s="569"/>
      <c r="K219" s="569"/>
      <c r="L219" s="569"/>
      <c r="M219" s="569"/>
      <c r="N219" s="569"/>
      <c r="O219" s="569"/>
      <c r="P219" s="569"/>
      <c r="Q219" s="569"/>
      <c r="R219" s="569"/>
      <c r="S219" s="569"/>
      <c r="T219" s="569"/>
      <c r="U219" s="569"/>
      <c r="V219" s="569"/>
      <c r="W219" s="569"/>
      <c r="X219" s="569"/>
      <c r="Y219" s="569"/>
      <c r="Z219" s="569"/>
    </row>
    <row r="220">
      <c r="A220" s="569"/>
      <c r="B220" s="569"/>
      <c r="C220" s="569"/>
      <c r="D220" s="569"/>
      <c r="E220" s="569"/>
      <c r="F220" s="569"/>
      <c r="G220" s="569"/>
      <c r="H220" s="569"/>
      <c r="I220" s="569"/>
      <c r="J220" s="569"/>
      <c r="K220" s="569"/>
      <c r="L220" s="569"/>
      <c r="M220" s="569"/>
      <c r="N220" s="569"/>
      <c r="O220" s="569"/>
      <c r="P220" s="569"/>
      <c r="Q220" s="569"/>
      <c r="R220" s="569"/>
      <c r="S220" s="569"/>
      <c r="T220" s="569"/>
      <c r="U220" s="569"/>
      <c r="V220" s="569"/>
      <c r="W220" s="569"/>
      <c r="X220" s="569"/>
      <c r="Y220" s="569"/>
      <c r="Z220" s="569"/>
    </row>
    <row r="221">
      <c r="A221" s="569"/>
      <c r="B221" s="569"/>
      <c r="C221" s="569"/>
      <c r="D221" s="569"/>
      <c r="E221" s="569"/>
      <c r="F221" s="569"/>
      <c r="G221" s="569"/>
      <c r="H221" s="569"/>
      <c r="I221" s="569"/>
      <c r="J221" s="569"/>
      <c r="K221" s="569"/>
      <c r="L221" s="569"/>
      <c r="M221" s="569"/>
      <c r="N221" s="569"/>
      <c r="O221" s="569"/>
      <c r="P221" s="569"/>
      <c r="Q221" s="569"/>
      <c r="R221" s="569"/>
      <c r="S221" s="569"/>
      <c r="T221" s="569"/>
      <c r="U221" s="569"/>
      <c r="V221" s="569"/>
      <c r="W221" s="569"/>
      <c r="X221" s="569"/>
      <c r="Y221" s="569"/>
      <c r="Z221" s="569"/>
    </row>
    <row r="222">
      <c r="A222" s="569"/>
      <c r="B222" s="569"/>
      <c r="C222" s="569"/>
      <c r="D222" s="569"/>
      <c r="E222" s="569"/>
      <c r="F222" s="569"/>
      <c r="G222" s="569"/>
      <c r="H222" s="569"/>
      <c r="I222" s="569"/>
      <c r="J222" s="569"/>
      <c r="K222" s="569"/>
      <c r="L222" s="569"/>
      <c r="M222" s="569"/>
      <c r="N222" s="569"/>
      <c r="O222" s="569"/>
      <c r="P222" s="569"/>
      <c r="Q222" s="569"/>
      <c r="R222" s="569"/>
      <c r="S222" s="569"/>
      <c r="T222" s="569"/>
      <c r="U222" s="569"/>
      <c r="V222" s="569"/>
      <c r="W222" s="569"/>
      <c r="X222" s="569"/>
      <c r="Y222" s="569"/>
      <c r="Z222" s="569"/>
    </row>
    <row r="223">
      <c r="A223" s="569"/>
      <c r="B223" s="569"/>
      <c r="C223" s="569"/>
      <c r="D223" s="569"/>
      <c r="E223" s="569"/>
      <c r="F223" s="569"/>
      <c r="G223" s="569"/>
      <c r="H223" s="569"/>
      <c r="I223" s="569"/>
      <c r="J223" s="569"/>
      <c r="K223" s="569"/>
      <c r="L223" s="569"/>
      <c r="M223" s="569"/>
      <c r="N223" s="569"/>
      <c r="O223" s="569"/>
      <c r="P223" s="569"/>
      <c r="Q223" s="569"/>
      <c r="R223" s="569"/>
      <c r="S223" s="569"/>
      <c r="T223" s="569"/>
      <c r="U223" s="569"/>
      <c r="V223" s="569"/>
      <c r="W223" s="569"/>
      <c r="X223" s="569"/>
      <c r="Y223" s="569"/>
      <c r="Z223" s="569"/>
    </row>
    <row r="224">
      <c r="A224" s="569"/>
      <c r="B224" s="569"/>
      <c r="C224" s="569"/>
      <c r="D224" s="569"/>
      <c r="E224" s="569"/>
      <c r="F224" s="569"/>
      <c r="G224" s="569"/>
      <c r="H224" s="569"/>
      <c r="I224" s="569"/>
      <c r="J224" s="569"/>
      <c r="K224" s="569"/>
      <c r="L224" s="569"/>
      <c r="M224" s="569"/>
      <c r="N224" s="569"/>
      <c r="O224" s="569"/>
      <c r="P224" s="569"/>
      <c r="Q224" s="569"/>
      <c r="R224" s="569"/>
      <c r="S224" s="569"/>
      <c r="T224" s="569"/>
      <c r="U224" s="569"/>
      <c r="V224" s="569"/>
      <c r="W224" s="569"/>
      <c r="X224" s="569"/>
      <c r="Y224" s="569"/>
      <c r="Z224" s="569"/>
    </row>
    <row r="225">
      <c r="A225" s="569"/>
      <c r="B225" s="569"/>
      <c r="C225" s="569"/>
      <c r="D225" s="569"/>
      <c r="E225" s="569"/>
      <c r="F225" s="569"/>
      <c r="G225" s="569"/>
      <c r="H225" s="569"/>
      <c r="I225" s="569"/>
      <c r="J225" s="569"/>
      <c r="K225" s="569"/>
      <c r="L225" s="569"/>
      <c r="M225" s="569"/>
      <c r="N225" s="569"/>
      <c r="O225" s="569"/>
      <c r="P225" s="569"/>
      <c r="Q225" s="569"/>
      <c r="R225" s="569"/>
      <c r="S225" s="569"/>
      <c r="T225" s="569"/>
      <c r="U225" s="569"/>
      <c r="V225" s="569"/>
      <c r="W225" s="569"/>
      <c r="X225" s="569"/>
      <c r="Y225" s="569"/>
      <c r="Z225" s="569"/>
    </row>
    <row r="226">
      <c r="A226" s="569"/>
      <c r="B226" s="569"/>
      <c r="C226" s="569"/>
      <c r="D226" s="569"/>
      <c r="E226" s="569"/>
      <c r="F226" s="569"/>
      <c r="G226" s="569"/>
      <c r="H226" s="569"/>
      <c r="I226" s="569"/>
      <c r="J226" s="569"/>
      <c r="K226" s="569"/>
      <c r="L226" s="569"/>
      <c r="M226" s="569"/>
      <c r="N226" s="569"/>
      <c r="O226" s="569"/>
      <c r="P226" s="569"/>
      <c r="Q226" s="569"/>
      <c r="R226" s="569"/>
      <c r="S226" s="569"/>
      <c r="T226" s="569"/>
      <c r="U226" s="569"/>
      <c r="V226" s="569"/>
      <c r="W226" s="569"/>
      <c r="X226" s="569"/>
      <c r="Y226" s="569"/>
      <c r="Z226" s="569"/>
    </row>
    <row r="227">
      <c r="A227" s="569"/>
      <c r="B227" s="569"/>
      <c r="C227" s="569"/>
      <c r="D227" s="569"/>
      <c r="E227" s="569"/>
      <c r="F227" s="569"/>
      <c r="G227" s="569"/>
      <c r="H227" s="569"/>
      <c r="I227" s="569"/>
      <c r="J227" s="569"/>
      <c r="K227" s="569"/>
      <c r="L227" s="569"/>
      <c r="M227" s="569"/>
      <c r="N227" s="569"/>
      <c r="O227" s="569"/>
      <c r="P227" s="569"/>
      <c r="Q227" s="569"/>
      <c r="R227" s="569"/>
      <c r="S227" s="569"/>
      <c r="T227" s="569"/>
      <c r="U227" s="569"/>
      <c r="V227" s="569"/>
      <c r="W227" s="569"/>
      <c r="X227" s="569"/>
      <c r="Y227" s="569"/>
      <c r="Z227" s="569"/>
    </row>
    <row r="228">
      <c r="A228" s="569"/>
      <c r="B228" s="569"/>
      <c r="C228" s="569"/>
      <c r="D228" s="569"/>
      <c r="E228" s="569"/>
      <c r="F228" s="569"/>
      <c r="G228" s="569"/>
      <c r="H228" s="569"/>
      <c r="I228" s="569"/>
      <c r="J228" s="569"/>
      <c r="K228" s="569"/>
      <c r="L228" s="569"/>
      <c r="M228" s="569"/>
      <c r="N228" s="569"/>
      <c r="O228" s="569"/>
      <c r="P228" s="569"/>
      <c r="Q228" s="569"/>
      <c r="R228" s="569"/>
      <c r="S228" s="569"/>
      <c r="T228" s="569"/>
      <c r="U228" s="569"/>
      <c r="V228" s="569"/>
      <c r="W228" s="569"/>
      <c r="X228" s="569"/>
      <c r="Y228" s="569"/>
      <c r="Z228" s="569"/>
    </row>
    <row r="229">
      <c r="A229" s="569"/>
      <c r="B229" s="569"/>
      <c r="C229" s="569"/>
      <c r="D229" s="569"/>
      <c r="E229" s="569"/>
      <c r="F229" s="569"/>
      <c r="G229" s="569"/>
      <c r="H229" s="569"/>
      <c r="I229" s="569"/>
      <c r="J229" s="569"/>
      <c r="K229" s="569"/>
      <c r="L229" s="569"/>
      <c r="M229" s="569"/>
      <c r="N229" s="569"/>
      <c r="O229" s="569"/>
      <c r="P229" s="569"/>
      <c r="Q229" s="569"/>
      <c r="R229" s="569"/>
      <c r="S229" s="569"/>
      <c r="T229" s="569"/>
      <c r="U229" s="569"/>
      <c r="V229" s="569"/>
      <c r="W229" s="569"/>
      <c r="X229" s="569"/>
      <c r="Y229" s="569"/>
      <c r="Z229" s="569"/>
    </row>
    <row r="230">
      <c r="A230" s="569"/>
      <c r="B230" s="569"/>
      <c r="C230" s="569"/>
      <c r="D230" s="569"/>
      <c r="E230" s="569"/>
      <c r="F230" s="569"/>
      <c r="G230" s="569"/>
      <c r="H230" s="569"/>
      <c r="I230" s="569"/>
      <c r="J230" s="569"/>
      <c r="K230" s="569"/>
      <c r="L230" s="569"/>
      <c r="M230" s="569"/>
      <c r="N230" s="569"/>
      <c r="O230" s="569"/>
      <c r="P230" s="569"/>
      <c r="Q230" s="569"/>
      <c r="R230" s="569"/>
      <c r="S230" s="569"/>
      <c r="T230" s="569"/>
      <c r="U230" s="569"/>
      <c r="V230" s="569"/>
      <c r="W230" s="569"/>
      <c r="X230" s="569"/>
      <c r="Y230" s="569"/>
      <c r="Z230" s="569"/>
    </row>
    <row r="231">
      <c r="A231" s="569"/>
      <c r="B231" s="569"/>
      <c r="C231" s="569"/>
      <c r="D231" s="569"/>
      <c r="E231" s="569"/>
      <c r="F231" s="569"/>
      <c r="G231" s="569"/>
      <c r="H231" s="569"/>
      <c r="I231" s="569"/>
      <c r="J231" s="569"/>
      <c r="K231" s="569"/>
      <c r="L231" s="569"/>
      <c r="M231" s="569"/>
      <c r="N231" s="569"/>
      <c r="O231" s="569"/>
      <c r="P231" s="569"/>
      <c r="Q231" s="569"/>
      <c r="R231" s="569"/>
      <c r="S231" s="569"/>
      <c r="T231" s="569"/>
      <c r="U231" s="569"/>
      <c r="V231" s="569"/>
      <c r="W231" s="569"/>
      <c r="X231" s="569"/>
      <c r="Y231" s="569"/>
      <c r="Z231" s="569"/>
    </row>
    <row r="232">
      <c r="A232" s="569"/>
      <c r="B232" s="569"/>
      <c r="C232" s="569"/>
      <c r="D232" s="569"/>
      <c r="E232" s="569"/>
      <c r="F232" s="569"/>
      <c r="G232" s="569"/>
      <c r="H232" s="569"/>
      <c r="I232" s="569"/>
      <c r="J232" s="569"/>
      <c r="K232" s="569"/>
      <c r="L232" s="569"/>
      <c r="M232" s="569"/>
      <c r="N232" s="569"/>
      <c r="O232" s="569"/>
      <c r="P232" s="569"/>
      <c r="Q232" s="569"/>
      <c r="R232" s="569"/>
      <c r="S232" s="569"/>
      <c r="T232" s="569"/>
      <c r="U232" s="569"/>
      <c r="V232" s="569"/>
      <c r="W232" s="569"/>
      <c r="X232" s="569"/>
      <c r="Y232" s="569"/>
      <c r="Z232" s="569"/>
    </row>
    <row r="233">
      <c r="A233" s="569"/>
      <c r="B233" s="569"/>
      <c r="C233" s="569"/>
      <c r="D233" s="569"/>
      <c r="E233" s="569"/>
      <c r="F233" s="569"/>
      <c r="G233" s="569"/>
      <c r="H233" s="569"/>
      <c r="I233" s="569"/>
      <c r="J233" s="569"/>
      <c r="K233" s="569"/>
      <c r="L233" s="569"/>
      <c r="M233" s="569"/>
      <c r="N233" s="569"/>
      <c r="O233" s="569"/>
      <c r="P233" s="569"/>
      <c r="Q233" s="569"/>
      <c r="R233" s="569"/>
      <c r="S233" s="569"/>
      <c r="T233" s="569"/>
      <c r="U233" s="569"/>
      <c r="V233" s="569"/>
      <c r="W233" s="569"/>
      <c r="X233" s="569"/>
      <c r="Y233" s="569"/>
      <c r="Z233" s="569"/>
    </row>
    <row r="234">
      <c r="A234" s="569"/>
      <c r="B234" s="569"/>
      <c r="C234" s="569"/>
      <c r="D234" s="569"/>
      <c r="E234" s="569"/>
      <c r="F234" s="569"/>
      <c r="G234" s="569"/>
      <c r="H234" s="569"/>
      <c r="I234" s="569"/>
      <c r="J234" s="569"/>
      <c r="K234" s="569"/>
      <c r="L234" s="569"/>
      <c r="M234" s="569"/>
      <c r="N234" s="569"/>
      <c r="O234" s="569"/>
      <c r="P234" s="569"/>
      <c r="Q234" s="569"/>
      <c r="R234" s="569"/>
      <c r="S234" s="569"/>
      <c r="T234" s="569"/>
      <c r="U234" s="569"/>
      <c r="V234" s="569"/>
      <c r="W234" s="569"/>
      <c r="X234" s="569"/>
      <c r="Y234" s="569"/>
      <c r="Z234" s="569"/>
    </row>
    <row r="235">
      <c r="A235" s="569"/>
      <c r="B235" s="569"/>
      <c r="C235" s="569"/>
      <c r="D235" s="569"/>
      <c r="E235" s="569"/>
      <c r="F235" s="569"/>
      <c r="G235" s="569"/>
      <c r="H235" s="569"/>
      <c r="I235" s="569"/>
      <c r="J235" s="569"/>
      <c r="K235" s="569"/>
      <c r="L235" s="569"/>
      <c r="M235" s="569"/>
      <c r="N235" s="569"/>
      <c r="O235" s="569"/>
      <c r="P235" s="569"/>
      <c r="Q235" s="569"/>
      <c r="R235" s="569"/>
      <c r="S235" s="569"/>
      <c r="T235" s="569"/>
      <c r="U235" s="569"/>
      <c r="V235" s="569"/>
      <c r="W235" s="569"/>
      <c r="X235" s="569"/>
      <c r="Y235" s="569"/>
      <c r="Z235" s="569"/>
    </row>
    <row r="236">
      <c r="A236" s="569"/>
      <c r="B236" s="569"/>
      <c r="C236" s="569"/>
      <c r="D236" s="569"/>
      <c r="E236" s="569"/>
      <c r="F236" s="569"/>
      <c r="G236" s="569"/>
      <c r="H236" s="569"/>
      <c r="I236" s="569"/>
      <c r="J236" s="569"/>
      <c r="K236" s="569"/>
      <c r="L236" s="569"/>
      <c r="M236" s="569"/>
      <c r="N236" s="569"/>
      <c r="O236" s="569"/>
      <c r="P236" s="569"/>
      <c r="Q236" s="569"/>
      <c r="R236" s="569"/>
      <c r="S236" s="569"/>
      <c r="T236" s="569"/>
      <c r="U236" s="569"/>
      <c r="V236" s="569"/>
      <c r="W236" s="569"/>
      <c r="X236" s="569"/>
      <c r="Y236" s="569"/>
      <c r="Z236" s="569"/>
    </row>
    <row r="237">
      <c r="A237" s="569"/>
      <c r="B237" s="569"/>
      <c r="C237" s="569"/>
      <c r="D237" s="569"/>
      <c r="E237" s="569"/>
      <c r="F237" s="569"/>
      <c r="G237" s="569"/>
      <c r="H237" s="569"/>
      <c r="I237" s="569"/>
      <c r="J237" s="569"/>
      <c r="K237" s="569"/>
      <c r="L237" s="569"/>
      <c r="M237" s="569"/>
      <c r="N237" s="569"/>
      <c r="O237" s="569"/>
      <c r="P237" s="569"/>
      <c r="Q237" s="569"/>
      <c r="R237" s="569"/>
      <c r="S237" s="569"/>
      <c r="T237" s="569"/>
      <c r="U237" s="569"/>
      <c r="V237" s="569"/>
      <c r="W237" s="569"/>
      <c r="X237" s="569"/>
      <c r="Y237" s="569"/>
      <c r="Z237" s="569"/>
    </row>
    <row r="238">
      <c r="A238" s="569"/>
      <c r="B238" s="569"/>
      <c r="C238" s="569"/>
      <c r="D238" s="569"/>
      <c r="E238" s="569"/>
      <c r="F238" s="569"/>
      <c r="G238" s="569"/>
      <c r="H238" s="569"/>
      <c r="I238" s="569"/>
      <c r="J238" s="569"/>
      <c r="K238" s="569"/>
      <c r="L238" s="569"/>
      <c r="M238" s="569"/>
      <c r="N238" s="569"/>
      <c r="O238" s="569"/>
      <c r="P238" s="569"/>
      <c r="Q238" s="569"/>
      <c r="R238" s="569"/>
      <c r="S238" s="569"/>
      <c r="T238" s="569"/>
      <c r="U238" s="569"/>
      <c r="V238" s="569"/>
      <c r="W238" s="569"/>
      <c r="X238" s="569"/>
      <c r="Y238" s="569"/>
      <c r="Z238" s="569"/>
    </row>
    <row r="239">
      <c r="A239" s="569"/>
      <c r="B239" s="569"/>
      <c r="C239" s="569"/>
      <c r="D239" s="569"/>
      <c r="E239" s="569"/>
      <c r="F239" s="569"/>
      <c r="G239" s="569"/>
      <c r="H239" s="569"/>
      <c r="I239" s="569"/>
      <c r="J239" s="569"/>
      <c r="K239" s="569"/>
      <c r="L239" s="569"/>
      <c r="M239" s="569"/>
      <c r="N239" s="569"/>
      <c r="O239" s="569"/>
      <c r="P239" s="569"/>
      <c r="Q239" s="569"/>
      <c r="R239" s="569"/>
      <c r="S239" s="569"/>
      <c r="T239" s="569"/>
      <c r="U239" s="569"/>
      <c r="V239" s="569"/>
      <c r="W239" s="569"/>
      <c r="X239" s="569"/>
      <c r="Y239" s="569"/>
      <c r="Z239" s="569"/>
    </row>
    <row r="240">
      <c r="A240" s="569"/>
      <c r="B240" s="569"/>
      <c r="C240" s="569"/>
      <c r="D240" s="569"/>
      <c r="E240" s="569"/>
      <c r="F240" s="569"/>
      <c r="G240" s="569"/>
      <c r="H240" s="569"/>
      <c r="I240" s="569"/>
      <c r="J240" s="569"/>
      <c r="K240" s="569"/>
      <c r="L240" s="569"/>
      <c r="M240" s="569"/>
      <c r="N240" s="569"/>
      <c r="O240" s="569"/>
      <c r="P240" s="569"/>
      <c r="Q240" s="569"/>
      <c r="R240" s="569"/>
      <c r="S240" s="569"/>
      <c r="T240" s="569"/>
      <c r="U240" s="569"/>
      <c r="V240" s="569"/>
      <c r="W240" s="569"/>
      <c r="X240" s="569"/>
      <c r="Y240" s="569"/>
      <c r="Z240" s="569"/>
    </row>
    <row r="241">
      <c r="A241" s="569"/>
      <c r="B241" s="569"/>
      <c r="C241" s="569"/>
      <c r="D241" s="569"/>
      <c r="E241" s="569"/>
      <c r="F241" s="569"/>
      <c r="G241" s="569"/>
      <c r="H241" s="569"/>
      <c r="I241" s="569"/>
      <c r="J241" s="569"/>
      <c r="K241" s="569"/>
      <c r="L241" s="569"/>
      <c r="M241" s="569"/>
      <c r="N241" s="569"/>
      <c r="O241" s="569"/>
      <c r="P241" s="569"/>
      <c r="Q241" s="569"/>
      <c r="R241" s="569"/>
      <c r="S241" s="569"/>
      <c r="T241" s="569"/>
      <c r="U241" s="569"/>
      <c r="V241" s="569"/>
      <c r="W241" s="569"/>
      <c r="X241" s="569"/>
      <c r="Y241" s="569"/>
      <c r="Z241" s="569"/>
    </row>
    <row r="242">
      <c r="A242" s="569"/>
      <c r="B242" s="569"/>
      <c r="C242" s="569"/>
      <c r="D242" s="569"/>
      <c r="E242" s="569"/>
      <c r="F242" s="569"/>
      <c r="G242" s="569"/>
      <c r="H242" s="569"/>
      <c r="I242" s="569"/>
      <c r="J242" s="569"/>
      <c r="K242" s="569"/>
      <c r="L242" s="569"/>
      <c r="M242" s="569"/>
      <c r="N242" s="569"/>
      <c r="O242" s="569"/>
      <c r="P242" s="569"/>
      <c r="Q242" s="569"/>
      <c r="R242" s="569"/>
      <c r="S242" s="569"/>
      <c r="T242" s="569"/>
      <c r="U242" s="569"/>
      <c r="V242" s="569"/>
      <c r="W242" s="569"/>
      <c r="X242" s="569"/>
      <c r="Y242" s="569"/>
      <c r="Z242" s="569"/>
    </row>
    <row r="243">
      <c r="A243" s="569"/>
      <c r="B243" s="569"/>
      <c r="C243" s="569"/>
      <c r="D243" s="569"/>
      <c r="E243" s="569"/>
      <c r="F243" s="569"/>
      <c r="G243" s="569"/>
      <c r="H243" s="569"/>
      <c r="I243" s="569"/>
      <c r="J243" s="569"/>
      <c r="K243" s="569"/>
      <c r="L243" s="569"/>
      <c r="M243" s="569"/>
      <c r="N243" s="569"/>
      <c r="O243" s="569"/>
      <c r="P243" s="569"/>
      <c r="Q243" s="569"/>
      <c r="R243" s="569"/>
      <c r="S243" s="569"/>
      <c r="T243" s="569"/>
      <c r="U243" s="569"/>
      <c r="V243" s="569"/>
      <c r="W243" s="569"/>
      <c r="X243" s="569"/>
      <c r="Y243" s="569"/>
      <c r="Z243" s="569"/>
    </row>
    <row r="244">
      <c r="A244" s="569"/>
      <c r="B244" s="569"/>
      <c r="C244" s="569"/>
      <c r="D244" s="569"/>
      <c r="E244" s="569"/>
      <c r="F244" s="569"/>
      <c r="G244" s="569"/>
      <c r="H244" s="569"/>
      <c r="I244" s="569"/>
      <c r="J244" s="569"/>
      <c r="K244" s="569"/>
      <c r="L244" s="569"/>
      <c r="M244" s="569"/>
      <c r="N244" s="569"/>
      <c r="O244" s="569"/>
      <c r="P244" s="569"/>
      <c r="Q244" s="569"/>
      <c r="R244" s="569"/>
      <c r="S244" s="569"/>
      <c r="T244" s="569"/>
      <c r="U244" s="569"/>
      <c r="V244" s="569"/>
      <c r="W244" s="569"/>
      <c r="X244" s="569"/>
      <c r="Y244" s="569"/>
      <c r="Z244" s="569"/>
    </row>
    <row r="245">
      <c r="A245" s="569"/>
      <c r="B245" s="569"/>
      <c r="C245" s="569"/>
      <c r="D245" s="569"/>
      <c r="E245" s="569"/>
      <c r="F245" s="569"/>
      <c r="G245" s="569"/>
      <c r="H245" s="569"/>
      <c r="I245" s="569"/>
      <c r="J245" s="569"/>
      <c r="K245" s="569"/>
      <c r="L245" s="569"/>
      <c r="M245" s="569"/>
      <c r="N245" s="569"/>
      <c r="O245" s="569"/>
      <c r="P245" s="569"/>
      <c r="Q245" s="569"/>
      <c r="R245" s="569"/>
      <c r="S245" s="569"/>
      <c r="T245" s="569"/>
      <c r="U245" s="569"/>
      <c r="V245" s="569"/>
      <c r="W245" s="569"/>
      <c r="X245" s="569"/>
      <c r="Y245" s="569"/>
      <c r="Z245" s="569"/>
    </row>
    <row r="246">
      <c r="A246" s="569"/>
      <c r="B246" s="569"/>
      <c r="C246" s="569"/>
      <c r="D246" s="569"/>
      <c r="E246" s="569"/>
      <c r="F246" s="569"/>
      <c r="G246" s="569"/>
      <c r="H246" s="569"/>
      <c r="I246" s="569"/>
      <c r="J246" s="569"/>
      <c r="K246" s="569"/>
      <c r="L246" s="569"/>
      <c r="M246" s="569"/>
      <c r="N246" s="569"/>
      <c r="O246" s="569"/>
      <c r="P246" s="569"/>
      <c r="Q246" s="569"/>
      <c r="R246" s="569"/>
      <c r="S246" s="569"/>
      <c r="T246" s="569"/>
      <c r="U246" s="569"/>
      <c r="V246" s="569"/>
      <c r="W246" s="569"/>
      <c r="X246" s="569"/>
      <c r="Y246" s="569"/>
      <c r="Z246" s="569"/>
    </row>
    <row r="247">
      <c r="A247" s="569"/>
      <c r="B247" s="569"/>
      <c r="C247" s="569"/>
      <c r="D247" s="569"/>
      <c r="E247" s="569"/>
      <c r="F247" s="569"/>
      <c r="G247" s="569"/>
      <c r="H247" s="569"/>
      <c r="I247" s="569"/>
      <c r="J247" s="569"/>
      <c r="K247" s="569"/>
      <c r="L247" s="569"/>
      <c r="M247" s="569"/>
      <c r="N247" s="569"/>
      <c r="O247" s="569"/>
      <c r="P247" s="569"/>
      <c r="Q247" s="569"/>
      <c r="R247" s="569"/>
      <c r="S247" s="569"/>
      <c r="T247" s="569"/>
      <c r="U247" s="569"/>
      <c r="V247" s="569"/>
      <c r="W247" s="569"/>
      <c r="X247" s="569"/>
      <c r="Y247" s="569"/>
      <c r="Z247" s="569"/>
    </row>
    <row r="248">
      <c r="A248" s="569"/>
      <c r="B248" s="569"/>
      <c r="C248" s="569"/>
      <c r="D248" s="569"/>
      <c r="E248" s="569"/>
      <c r="F248" s="569"/>
      <c r="G248" s="569"/>
      <c r="H248" s="569"/>
      <c r="I248" s="569"/>
      <c r="J248" s="569"/>
      <c r="K248" s="569"/>
      <c r="L248" s="569"/>
      <c r="M248" s="569"/>
      <c r="N248" s="569"/>
      <c r="O248" s="569"/>
      <c r="P248" s="569"/>
      <c r="Q248" s="569"/>
      <c r="R248" s="569"/>
      <c r="S248" s="569"/>
      <c r="T248" s="569"/>
      <c r="U248" s="569"/>
      <c r="V248" s="569"/>
      <c r="W248" s="569"/>
      <c r="X248" s="569"/>
      <c r="Y248" s="569"/>
      <c r="Z248" s="569"/>
    </row>
    <row r="249">
      <c r="A249" s="569"/>
      <c r="B249" s="569"/>
      <c r="C249" s="569"/>
      <c r="D249" s="569"/>
      <c r="E249" s="569"/>
      <c r="F249" s="569"/>
      <c r="G249" s="569"/>
      <c r="H249" s="569"/>
      <c r="I249" s="569"/>
      <c r="J249" s="569"/>
      <c r="K249" s="569"/>
      <c r="L249" s="569"/>
      <c r="M249" s="569"/>
      <c r="N249" s="569"/>
      <c r="O249" s="569"/>
      <c r="P249" s="569"/>
      <c r="Q249" s="569"/>
      <c r="R249" s="569"/>
      <c r="S249" s="569"/>
      <c r="T249" s="569"/>
      <c r="U249" s="569"/>
      <c r="V249" s="569"/>
      <c r="W249" s="569"/>
      <c r="X249" s="569"/>
      <c r="Y249" s="569"/>
      <c r="Z249" s="569"/>
    </row>
    <row r="250">
      <c r="A250" s="569"/>
      <c r="B250" s="569"/>
      <c r="C250" s="569"/>
      <c r="D250" s="569"/>
      <c r="E250" s="569"/>
      <c r="F250" s="569"/>
      <c r="G250" s="569"/>
      <c r="H250" s="569"/>
      <c r="I250" s="569"/>
      <c r="J250" s="569"/>
      <c r="K250" s="569"/>
      <c r="L250" s="569"/>
      <c r="M250" s="569"/>
      <c r="N250" s="569"/>
      <c r="O250" s="569"/>
      <c r="P250" s="569"/>
      <c r="Q250" s="569"/>
      <c r="R250" s="569"/>
      <c r="S250" s="569"/>
      <c r="T250" s="569"/>
      <c r="U250" s="569"/>
      <c r="V250" s="569"/>
      <c r="W250" s="569"/>
      <c r="X250" s="569"/>
      <c r="Y250" s="569"/>
      <c r="Z250" s="569"/>
    </row>
    <row r="251">
      <c r="A251" s="569"/>
      <c r="B251" s="569"/>
      <c r="C251" s="569"/>
      <c r="D251" s="569"/>
      <c r="E251" s="569"/>
      <c r="F251" s="569"/>
      <c r="G251" s="569"/>
      <c r="H251" s="569"/>
      <c r="I251" s="569"/>
      <c r="J251" s="569"/>
      <c r="K251" s="569"/>
      <c r="L251" s="569"/>
      <c r="M251" s="569"/>
      <c r="N251" s="569"/>
      <c r="O251" s="569"/>
      <c r="P251" s="569"/>
      <c r="Q251" s="569"/>
      <c r="R251" s="569"/>
      <c r="S251" s="569"/>
      <c r="T251" s="569"/>
      <c r="U251" s="569"/>
      <c r="V251" s="569"/>
      <c r="W251" s="569"/>
      <c r="X251" s="569"/>
      <c r="Y251" s="569"/>
      <c r="Z251" s="569"/>
    </row>
    <row r="252">
      <c r="A252" s="569"/>
      <c r="B252" s="569"/>
      <c r="C252" s="569"/>
      <c r="D252" s="569"/>
      <c r="E252" s="569"/>
      <c r="F252" s="569"/>
      <c r="G252" s="569"/>
      <c r="H252" s="569"/>
      <c r="I252" s="569"/>
      <c r="J252" s="569"/>
      <c r="K252" s="569"/>
      <c r="L252" s="569"/>
      <c r="M252" s="569"/>
      <c r="N252" s="569"/>
      <c r="O252" s="569"/>
      <c r="P252" s="569"/>
      <c r="Q252" s="569"/>
      <c r="R252" s="569"/>
      <c r="S252" s="569"/>
      <c r="T252" s="569"/>
      <c r="U252" s="569"/>
      <c r="V252" s="569"/>
      <c r="W252" s="569"/>
      <c r="X252" s="569"/>
      <c r="Y252" s="569"/>
      <c r="Z252" s="569"/>
    </row>
    <row r="253">
      <c r="A253" s="569"/>
      <c r="B253" s="569"/>
      <c r="C253" s="569"/>
      <c r="D253" s="569"/>
      <c r="E253" s="569"/>
      <c r="F253" s="569"/>
      <c r="G253" s="569"/>
      <c r="H253" s="569"/>
      <c r="I253" s="569"/>
      <c r="J253" s="569"/>
      <c r="K253" s="569"/>
      <c r="L253" s="569"/>
      <c r="M253" s="569"/>
      <c r="N253" s="569"/>
      <c r="O253" s="569"/>
      <c r="P253" s="569"/>
      <c r="Q253" s="569"/>
      <c r="R253" s="569"/>
      <c r="S253" s="569"/>
      <c r="T253" s="569"/>
      <c r="U253" s="569"/>
      <c r="V253" s="569"/>
      <c r="W253" s="569"/>
      <c r="X253" s="569"/>
      <c r="Y253" s="569"/>
      <c r="Z253" s="569"/>
    </row>
    <row r="254">
      <c r="A254" s="569"/>
      <c r="B254" s="569"/>
      <c r="C254" s="569"/>
      <c r="D254" s="569"/>
      <c r="E254" s="569"/>
      <c r="F254" s="569"/>
      <c r="G254" s="569"/>
      <c r="H254" s="569"/>
      <c r="I254" s="569"/>
      <c r="J254" s="569"/>
      <c r="K254" s="569"/>
      <c r="L254" s="569"/>
      <c r="M254" s="569"/>
      <c r="N254" s="569"/>
      <c r="O254" s="569"/>
      <c r="P254" s="569"/>
      <c r="Q254" s="569"/>
      <c r="R254" s="569"/>
      <c r="S254" s="569"/>
      <c r="T254" s="569"/>
      <c r="U254" s="569"/>
      <c r="V254" s="569"/>
      <c r="W254" s="569"/>
      <c r="X254" s="569"/>
      <c r="Y254" s="569"/>
      <c r="Z254" s="569"/>
    </row>
    <row r="255">
      <c r="A255" s="569"/>
      <c r="B255" s="569"/>
      <c r="C255" s="569"/>
      <c r="D255" s="569"/>
      <c r="E255" s="569"/>
      <c r="F255" s="569"/>
      <c r="G255" s="569"/>
      <c r="H255" s="569"/>
      <c r="I255" s="569"/>
      <c r="J255" s="569"/>
      <c r="K255" s="569"/>
      <c r="L255" s="569"/>
      <c r="M255" s="569"/>
      <c r="N255" s="569"/>
      <c r="O255" s="569"/>
      <c r="P255" s="569"/>
      <c r="Q255" s="569"/>
      <c r="R255" s="569"/>
      <c r="S255" s="569"/>
      <c r="T255" s="569"/>
      <c r="U255" s="569"/>
      <c r="V255" s="569"/>
      <c r="W255" s="569"/>
      <c r="X255" s="569"/>
      <c r="Y255" s="569"/>
      <c r="Z255" s="569"/>
    </row>
    <row r="256">
      <c r="A256" s="569"/>
      <c r="B256" s="569"/>
      <c r="C256" s="569"/>
      <c r="D256" s="569"/>
      <c r="E256" s="569"/>
      <c r="F256" s="569"/>
      <c r="G256" s="569"/>
      <c r="H256" s="569"/>
      <c r="I256" s="569"/>
      <c r="J256" s="569"/>
      <c r="K256" s="569"/>
      <c r="L256" s="569"/>
      <c r="M256" s="569"/>
      <c r="N256" s="569"/>
      <c r="O256" s="569"/>
      <c r="P256" s="569"/>
      <c r="Q256" s="569"/>
      <c r="R256" s="569"/>
      <c r="S256" s="569"/>
      <c r="T256" s="569"/>
      <c r="U256" s="569"/>
      <c r="V256" s="569"/>
      <c r="W256" s="569"/>
      <c r="X256" s="569"/>
      <c r="Y256" s="569"/>
      <c r="Z256" s="569"/>
    </row>
    <row r="257">
      <c r="A257" s="569"/>
      <c r="B257" s="569"/>
      <c r="C257" s="569"/>
      <c r="D257" s="569"/>
      <c r="E257" s="569"/>
      <c r="F257" s="569"/>
      <c r="G257" s="569"/>
      <c r="H257" s="569"/>
      <c r="I257" s="569"/>
      <c r="J257" s="569"/>
      <c r="K257" s="569"/>
      <c r="L257" s="569"/>
      <c r="M257" s="569"/>
      <c r="N257" s="569"/>
      <c r="O257" s="569"/>
      <c r="P257" s="569"/>
      <c r="Q257" s="569"/>
      <c r="R257" s="569"/>
      <c r="S257" s="569"/>
      <c r="T257" s="569"/>
      <c r="U257" s="569"/>
      <c r="V257" s="569"/>
      <c r="W257" s="569"/>
      <c r="X257" s="569"/>
      <c r="Y257" s="569"/>
      <c r="Z257" s="569"/>
    </row>
    <row r="258">
      <c r="A258" s="569"/>
      <c r="B258" s="569"/>
      <c r="C258" s="569"/>
      <c r="D258" s="569"/>
      <c r="E258" s="569"/>
      <c r="F258" s="569"/>
      <c r="G258" s="569"/>
      <c r="H258" s="569"/>
      <c r="I258" s="569"/>
      <c r="J258" s="569"/>
      <c r="K258" s="569"/>
      <c r="L258" s="569"/>
      <c r="M258" s="569"/>
      <c r="N258" s="569"/>
      <c r="O258" s="569"/>
      <c r="P258" s="569"/>
      <c r="Q258" s="569"/>
      <c r="R258" s="569"/>
      <c r="S258" s="569"/>
      <c r="T258" s="569"/>
      <c r="U258" s="569"/>
      <c r="V258" s="569"/>
      <c r="W258" s="569"/>
      <c r="X258" s="569"/>
      <c r="Y258" s="569"/>
      <c r="Z258" s="569"/>
    </row>
    <row r="259">
      <c r="A259" s="569"/>
      <c r="B259" s="569"/>
      <c r="C259" s="569"/>
      <c r="D259" s="569"/>
      <c r="E259" s="569"/>
      <c r="F259" s="569"/>
      <c r="G259" s="569"/>
      <c r="H259" s="569"/>
      <c r="I259" s="569"/>
      <c r="J259" s="569"/>
      <c r="K259" s="569"/>
      <c r="L259" s="569"/>
      <c r="M259" s="569"/>
      <c r="N259" s="569"/>
      <c r="O259" s="569"/>
      <c r="P259" s="569"/>
      <c r="Q259" s="569"/>
      <c r="R259" s="569"/>
      <c r="S259" s="569"/>
      <c r="T259" s="569"/>
      <c r="U259" s="569"/>
      <c r="V259" s="569"/>
      <c r="W259" s="569"/>
      <c r="X259" s="569"/>
      <c r="Y259" s="569"/>
      <c r="Z259" s="569"/>
    </row>
    <row r="260">
      <c r="A260" s="569"/>
      <c r="B260" s="569"/>
      <c r="C260" s="569"/>
      <c r="D260" s="569"/>
      <c r="E260" s="569"/>
      <c r="F260" s="569"/>
      <c r="G260" s="569"/>
      <c r="H260" s="569"/>
      <c r="I260" s="569"/>
      <c r="J260" s="569"/>
      <c r="K260" s="569"/>
      <c r="L260" s="569"/>
      <c r="M260" s="569"/>
      <c r="N260" s="569"/>
      <c r="O260" s="569"/>
      <c r="P260" s="569"/>
      <c r="Q260" s="569"/>
      <c r="R260" s="569"/>
      <c r="S260" s="569"/>
      <c r="T260" s="569"/>
      <c r="U260" s="569"/>
      <c r="V260" s="569"/>
      <c r="W260" s="569"/>
      <c r="X260" s="569"/>
      <c r="Y260" s="569"/>
      <c r="Z260" s="569"/>
    </row>
    <row r="261">
      <c r="A261" s="569"/>
      <c r="B261" s="569"/>
      <c r="C261" s="569"/>
      <c r="D261" s="569"/>
      <c r="E261" s="569"/>
      <c r="F261" s="569"/>
      <c r="G261" s="569"/>
      <c r="H261" s="569"/>
      <c r="I261" s="569"/>
      <c r="J261" s="569"/>
      <c r="K261" s="569"/>
      <c r="L261" s="569"/>
      <c r="M261" s="569"/>
      <c r="N261" s="569"/>
      <c r="O261" s="569"/>
      <c r="P261" s="569"/>
      <c r="Q261" s="569"/>
      <c r="R261" s="569"/>
      <c r="S261" s="569"/>
      <c r="T261" s="569"/>
      <c r="U261" s="569"/>
      <c r="V261" s="569"/>
      <c r="W261" s="569"/>
      <c r="X261" s="569"/>
      <c r="Y261" s="569"/>
      <c r="Z261" s="569"/>
    </row>
    <row r="262">
      <c r="A262" s="569"/>
      <c r="B262" s="569"/>
      <c r="C262" s="569"/>
      <c r="D262" s="569"/>
      <c r="E262" s="569"/>
      <c r="F262" s="569"/>
      <c r="G262" s="569"/>
      <c r="H262" s="569"/>
      <c r="I262" s="569"/>
      <c r="J262" s="569"/>
      <c r="K262" s="569"/>
      <c r="L262" s="569"/>
      <c r="M262" s="569"/>
      <c r="N262" s="569"/>
      <c r="O262" s="569"/>
      <c r="P262" s="569"/>
      <c r="Q262" s="569"/>
      <c r="R262" s="569"/>
      <c r="S262" s="569"/>
      <c r="T262" s="569"/>
      <c r="U262" s="569"/>
      <c r="V262" s="569"/>
      <c r="W262" s="569"/>
      <c r="X262" s="569"/>
      <c r="Y262" s="569"/>
      <c r="Z262" s="569"/>
    </row>
    <row r="263">
      <c r="A263" s="569"/>
      <c r="B263" s="569"/>
      <c r="C263" s="569"/>
      <c r="D263" s="569"/>
      <c r="E263" s="569"/>
      <c r="F263" s="569"/>
      <c r="G263" s="569"/>
      <c r="H263" s="569"/>
      <c r="I263" s="569"/>
      <c r="J263" s="569"/>
      <c r="K263" s="569"/>
      <c r="L263" s="569"/>
      <c r="M263" s="569"/>
      <c r="N263" s="569"/>
      <c r="O263" s="569"/>
      <c r="P263" s="569"/>
      <c r="Q263" s="569"/>
      <c r="R263" s="569"/>
      <c r="S263" s="569"/>
      <c r="T263" s="569"/>
      <c r="U263" s="569"/>
      <c r="V263" s="569"/>
      <c r="W263" s="569"/>
      <c r="X263" s="569"/>
      <c r="Y263" s="569"/>
      <c r="Z263" s="569"/>
    </row>
    <row r="264">
      <c r="A264" s="569"/>
      <c r="B264" s="569"/>
      <c r="C264" s="569"/>
      <c r="D264" s="569"/>
      <c r="E264" s="569"/>
      <c r="F264" s="569"/>
      <c r="G264" s="569"/>
      <c r="H264" s="569"/>
      <c r="I264" s="569"/>
      <c r="J264" s="569"/>
      <c r="K264" s="569"/>
      <c r="L264" s="569"/>
      <c r="M264" s="569"/>
      <c r="N264" s="569"/>
      <c r="O264" s="569"/>
      <c r="P264" s="569"/>
      <c r="Q264" s="569"/>
      <c r="R264" s="569"/>
      <c r="S264" s="569"/>
      <c r="T264" s="569"/>
      <c r="U264" s="569"/>
      <c r="V264" s="569"/>
      <c r="W264" s="569"/>
      <c r="X264" s="569"/>
      <c r="Y264" s="569"/>
      <c r="Z264" s="569"/>
    </row>
    <row r="265">
      <c r="A265" s="569"/>
      <c r="B265" s="569"/>
      <c r="C265" s="569"/>
      <c r="D265" s="569"/>
      <c r="E265" s="569"/>
      <c r="F265" s="569"/>
      <c r="G265" s="569"/>
      <c r="H265" s="569"/>
      <c r="I265" s="569"/>
      <c r="J265" s="569"/>
      <c r="K265" s="569"/>
      <c r="L265" s="569"/>
      <c r="M265" s="569"/>
      <c r="N265" s="569"/>
      <c r="O265" s="569"/>
      <c r="P265" s="569"/>
      <c r="Q265" s="569"/>
      <c r="R265" s="569"/>
      <c r="S265" s="569"/>
      <c r="T265" s="569"/>
      <c r="U265" s="569"/>
      <c r="V265" s="569"/>
      <c r="W265" s="569"/>
      <c r="X265" s="569"/>
      <c r="Y265" s="569"/>
      <c r="Z265" s="569"/>
    </row>
    <row r="266">
      <c r="A266" s="569"/>
      <c r="B266" s="569"/>
      <c r="C266" s="569"/>
      <c r="D266" s="569"/>
      <c r="E266" s="569"/>
      <c r="F266" s="569"/>
      <c r="G266" s="569"/>
      <c r="H266" s="569"/>
      <c r="I266" s="569"/>
      <c r="J266" s="569"/>
      <c r="K266" s="569"/>
      <c r="L266" s="569"/>
      <c r="M266" s="569"/>
      <c r="N266" s="569"/>
      <c r="O266" s="569"/>
      <c r="P266" s="569"/>
      <c r="Q266" s="569"/>
      <c r="R266" s="569"/>
      <c r="S266" s="569"/>
      <c r="T266" s="569"/>
      <c r="U266" s="569"/>
      <c r="V266" s="569"/>
      <c r="W266" s="569"/>
      <c r="X266" s="569"/>
      <c r="Y266" s="569"/>
      <c r="Z266" s="569"/>
    </row>
    <row r="267">
      <c r="A267" s="569"/>
      <c r="B267" s="569"/>
      <c r="C267" s="569"/>
      <c r="D267" s="569"/>
      <c r="E267" s="569"/>
      <c r="F267" s="569"/>
      <c r="G267" s="569"/>
      <c r="H267" s="569"/>
      <c r="I267" s="569"/>
      <c r="J267" s="569"/>
      <c r="K267" s="569"/>
      <c r="L267" s="569"/>
      <c r="M267" s="569"/>
      <c r="N267" s="569"/>
      <c r="O267" s="569"/>
      <c r="P267" s="569"/>
      <c r="Q267" s="569"/>
      <c r="R267" s="569"/>
      <c r="S267" s="569"/>
      <c r="T267" s="569"/>
      <c r="U267" s="569"/>
      <c r="V267" s="569"/>
      <c r="W267" s="569"/>
      <c r="X267" s="569"/>
      <c r="Y267" s="569"/>
      <c r="Z267" s="569"/>
    </row>
    <row r="268">
      <c r="A268" s="569"/>
      <c r="B268" s="569"/>
      <c r="C268" s="569"/>
      <c r="D268" s="569"/>
      <c r="E268" s="569"/>
      <c r="F268" s="569"/>
      <c r="G268" s="569"/>
      <c r="H268" s="569"/>
      <c r="I268" s="569"/>
      <c r="J268" s="569"/>
      <c r="K268" s="569"/>
      <c r="L268" s="569"/>
      <c r="M268" s="569"/>
      <c r="N268" s="569"/>
      <c r="O268" s="569"/>
      <c r="P268" s="569"/>
      <c r="Q268" s="569"/>
      <c r="R268" s="569"/>
      <c r="S268" s="569"/>
      <c r="T268" s="569"/>
      <c r="U268" s="569"/>
      <c r="V268" s="569"/>
      <c r="W268" s="569"/>
      <c r="X268" s="569"/>
      <c r="Y268" s="569"/>
      <c r="Z268" s="569"/>
    </row>
    <row r="269">
      <c r="A269" s="569"/>
      <c r="B269" s="569"/>
      <c r="C269" s="569"/>
      <c r="D269" s="569"/>
      <c r="E269" s="569"/>
      <c r="F269" s="569"/>
      <c r="G269" s="569"/>
      <c r="H269" s="569"/>
      <c r="I269" s="569"/>
      <c r="J269" s="569"/>
      <c r="K269" s="569"/>
      <c r="L269" s="569"/>
      <c r="M269" s="569"/>
      <c r="N269" s="569"/>
      <c r="O269" s="569"/>
      <c r="P269" s="569"/>
      <c r="Q269" s="569"/>
      <c r="R269" s="569"/>
      <c r="S269" s="569"/>
      <c r="T269" s="569"/>
      <c r="U269" s="569"/>
      <c r="V269" s="569"/>
      <c r="W269" s="569"/>
      <c r="X269" s="569"/>
      <c r="Y269" s="569"/>
      <c r="Z269" s="569"/>
    </row>
    <row r="270">
      <c r="A270" s="569"/>
      <c r="B270" s="569"/>
      <c r="C270" s="569"/>
      <c r="D270" s="569"/>
      <c r="E270" s="569"/>
      <c r="F270" s="569"/>
      <c r="G270" s="569"/>
      <c r="H270" s="569"/>
      <c r="I270" s="569"/>
      <c r="J270" s="569"/>
      <c r="K270" s="569"/>
      <c r="L270" s="569"/>
      <c r="M270" s="569"/>
      <c r="N270" s="569"/>
      <c r="O270" s="569"/>
      <c r="P270" s="569"/>
      <c r="Q270" s="569"/>
      <c r="R270" s="569"/>
      <c r="S270" s="569"/>
      <c r="T270" s="569"/>
      <c r="U270" s="569"/>
      <c r="V270" s="569"/>
      <c r="W270" s="569"/>
      <c r="X270" s="569"/>
      <c r="Y270" s="569"/>
      <c r="Z270" s="569"/>
    </row>
    <row r="271">
      <c r="A271" s="569"/>
      <c r="B271" s="569"/>
      <c r="C271" s="569"/>
      <c r="D271" s="569"/>
      <c r="E271" s="569"/>
      <c r="F271" s="569"/>
      <c r="G271" s="569"/>
      <c r="H271" s="569"/>
      <c r="I271" s="569"/>
      <c r="J271" s="569"/>
      <c r="K271" s="569"/>
      <c r="L271" s="569"/>
      <c r="M271" s="569"/>
      <c r="N271" s="569"/>
      <c r="O271" s="569"/>
      <c r="P271" s="569"/>
      <c r="Q271" s="569"/>
      <c r="R271" s="569"/>
      <c r="S271" s="569"/>
      <c r="T271" s="569"/>
      <c r="U271" s="569"/>
      <c r="V271" s="569"/>
      <c r="W271" s="569"/>
      <c r="X271" s="569"/>
      <c r="Y271" s="569"/>
      <c r="Z271" s="569"/>
    </row>
    <row r="272">
      <c r="A272" s="569"/>
      <c r="B272" s="569"/>
      <c r="C272" s="569"/>
      <c r="D272" s="569"/>
      <c r="E272" s="569"/>
      <c r="F272" s="569"/>
      <c r="G272" s="569"/>
      <c r="H272" s="569"/>
      <c r="I272" s="569"/>
      <c r="J272" s="569"/>
      <c r="K272" s="569"/>
      <c r="L272" s="569"/>
      <c r="M272" s="569"/>
      <c r="N272" s="569"/>
      <c r="O272" s="569"/>
      <c r="P272" s="569"/>
      <c r="Q272" s="569"/>
      <c r="R272" s="569"/>
      <c r="S272" s="569"/>
      <c r="T272" s="569"/>
      <c r="U272" s="569"/>
      <c r="V272" s="569"/>
      <c r="W272" s="569"/>
      <c r="X272" s="569"/>
      <c r="Y272" s="569"/>
      <c r="Z272" s="569"/>
    </row>
    <row r="273">
      <c r="A273" s="569"/>
      <c r="B273" s="569"/>
      <c r="C273" s="569"/>
      <c r="D273" s="569"/>
      <c r="E273" s="569"/>
      <c r="F273" s="569"/>
      <c r="G273" s="569"/>
      <c r="H273" s="569"/>
      <c r="I273" s="569"/>
      <c r="J273" s="569"/>
      <c r="K273" s="569"/>
      <c r="L273" s="569"/>
      <c r="M273" s="569"/>
      <c r="N273" s="569"/>
      <c r="O273" s="569"/>
      <c r="P273" s="569"/>
      <c r="Q273" s="569"/>
      <c r="R273" s="569"/>
      <c r="S273" s="569"/>
      <c r="T273" s="569"/>
      <c r="U273" s="569"/>
      <c r="V273" s="569"/>
      <c r="W273" s="569"/>
      <c r="X273" s="569"/>
      <c r="Y273" s="569"/>
      <c r="Z273" s="569"/>
    </row>
    <row r="274">
      <c r="A274" s="569"/>
      <c r="B274" s="569"/>
      <c r="C274" s="569"/>
      <c r="D274" s="569"/>
      <c r="E274" s="569"/>
      <c r="F274" s="569"/>
      <c r="G274" s="569"/>
      <c r="H274" s="569"/>
      <c r="I274" s="569"/>
      <c r="J274" s="569"/>
      <c r="K274" s="569"/>
      <c r="L274" s="569"/>
      <c r="M274" s="569"/>
      <c r="N274" s="569"/>
      <c r="O274" s="569"/>
      <c r="P274" s="569"/>
      <c r="Q274" s="569"/>
      <c r="R274" s="569"/>
      <c r="S274" s="569"/>
      <c r="T274" s="569"/>
      <c r="U274" s="569"/>
      <c r="V274" s="569"/>
      <c r="W274" s="569"/>
      <c r="X274" s="569"/>
      <c r="Y274" s="569"/>
      <c r="Z274" s="569"/>
    </row>
    <row r="275">
      <c r="A275" s="569"/>
      <c r="B275" s="569"/>
      <c r="C275" s="569"/>
      <c r="D275" s="569"/>
      <c r="E275" s="569"/>
      <c r="F275" s="569"/>
      <c r="G275" s="569"/>
      <c r="H275" s="569"/>
      <c r="I275" s="569"/>
      <c r="J275" s="569"/>
      <c r="K275" s="569"/>
      <c r="L275" s="569"/>
      <c r="M275" s="569"/>
      <c r="N275" s="569"/>
      <c r="O275" s="569"/>
      <c r="P275" s="569"/>
      <c r="Q275" s="569"/>
      <c r="R275" s="569"/>
      <c r="S275" s="569"/>
      <c r="T275" s="569"/>
      <c r="U275" s="569"/>
      <c r="V275" s="569"/>
      <c r="W275" s="569"/>
      <c r="X275" s="569"/>
      <c r="Y275" s="569"/>
      <c r="Z275" s="569"/>
    </row>
    <row r="276">
      <c r="A276" s="569"/>
      <c r="B276" s="569"/>
      <c r="C276" s="569"/>
      <c r="D276" s="569"/>
      <c r="E276" s="569"/>
      <c r="F276" s="569"/>
      <c r="G276" s="569"/>
      <c r="H276" s="569"/>
      <c r="I276" s="569"/>
      <c r="J276" s="569"/>
      <c r="K276" s="569"/>
      <c r="L276" s="569"/>
      <c r="M276" s="569"/>
      <c r="N276" s="569"/>
      <c r="O276" s="569"/>
      <c r="P276" s="569"/>
      <c r="Q276" s="569"/>
      <c r="R276" s="569"/>
      <c r="S276" s="569"/>
      <c r="T276" s="569"/>
      <c r="U276" s="569"/>
      <c r="V276" s="569"/>
      <c r="W276" s="569"/>
      <c r="X276" s="569"/>
      <c r="Y276" s="569"/>
      <c r="Z276" s="569"/>
    </row>
    <row r="277">
      <c r="A277" s="569"/>
      <c r="B277" s="569"/>
      <c r="C277" s="569"/>
      <c r="D277" s="569"/>
      <c r="E277" s="569"/>
      <c r="F277" s="569"/>
      <c r="G277" s="569"/>
      <c r="H277" s="569"/>
      <c r="I277" s="569"/>
      <c r="J277" s="569"/>
      <c r="K277" s="569"/>
      <c r="L277" s="569"/>
      <c r="M277" s="569"/>
      <c r="N277" s="569"/>
      <c r="O277" s="569"/>
      <c r="P277" s="569"/>
      <c r="Q277" s="569"/>
      <c r="R277" s="569"/>
      <c r="S277" s="569"/>
      <c r="T277" s="569"/>
      <c r="U277" s="569"/>
      <c r="V277" s="569"/>
      <c r="W277" s="569"/>
      <c r="X277" s="569"/>
      <c r="Y277" s="569"/>
      <c r="Z277" s="569"/>
    </row>
    <row r="278">
      <c r="A278" s="569"/>
      <c r="B278" s="569"/>
      <c r="C278" s="569"/>
      <c r="D278" s="569"/>
      <c r="E278" s="569"/>
      <c r="F278" s="569"/>
      <c r="G278" s="569"/>
      <c r="H278" s="569"/>
      <c r="I278" s="569"/>
      <c r="J278" s="569"/>
      <c r="K278" s="569"/>
      <c r="L278" s="569"/>
      <c r="M278" s="569"/>
      <c r="N278" s="569"/>
      <c r="O278" s="569"/>
      <c r="P278" s="569"/>
      <c r="Q278" s="569"/>
      <c r="R278" s="569"/>
      <c r="S278" s="569"/>
      <c r="T278" s="569"/>
      <c r="U278" s="569"/>
      <c r="V278" s="569"/>
      <c r="W278" s="569"/>
      <c r="X278" s="569"/>
      <c r="Y278" s="569"/>
      <c r="Z278" s="569"/>
    </row>
    <row r="279">
      <c r="A279" s="569"/>
      <c r="B279" s="569"/>
      <c r="C279" s="569"/>
      <c r="D279" s="569"/>
      <c r="E279" s="569"/>
      <c r="F279" s="569"/>
      <c r="G279" s="569"/>
      <c r="H279" s="569"/>
      <c r="I279" s="569"/>
      <c r="J279" s="569"/>
      <c r="K279" s="569"/>
      <c r="L279" s="569"/>
      <c r="M279" s="569"/>
      <c r="N279" s="569"/>
      <c r="O279" s="569"/>
      <c r="P279" s="569"/>
      <c r="Q279" s="569"/>
      <c r="R279" s="569"/>
      <c r="S279" s="569"/>
      <c r="T279" s="569"/>
      <c r="U279" s="569"/>
      <c r="V279" s="569"/>
      <c r="W279" s="569"/>
      <c r="X279" s="569"/>
      <c r="Y279" s="569"/>
      <c r="Z279" s="569"/>
    </row>
    <row r="280">
      <c r="A280" s="569"/>
      <c r="B280" s="569"/>
      <c r="C280" s="569"/>
      <c r="D280" s="569"/>
      <c r="E280" s="569"/>
      <c r="F280" s="569"/>
      <c r="G280" s="569"/>
      <c r="H280" s="569"/>
      <c r="I280" s="569"/>
      <c r="J280" s="569"/>
      <c r="K280" s="569"/>
      <c r="L280" s="569"/>
      <c r="M280" s="569"/>
      <c r="N280" s="569"/>
      <c r="O280" s="569"/>
      <c r="P280" s="569"/>
      <c r="Q280" s="569"/>
      <c r="R280" s="569"/>
      <c r="S280" s="569"/>
      <c r="T280" s="569"/>
      <c r="U280" s="569"/>
      <c r="V280" s="569"/>
      <c r="W280" s="569"/>
      <c r="X280" s="569"/>
      <c r="Y280" s="569"/>
      <c r="Z280" s="569"/>
    </row>
    <row r="281">
      <c r="A281" s="569"/>
      <c r="B281" s="569"/>
      <c r="C281" s="569"/>
      <c r="D281" s="569"/>
      <c r="E281" s="569"/>
      <c r="F281" s="569"/>
      <c r="G281" s="569"/>
      <c r="H281" s="569"/>
      <c r="I281" s="569"/>
      <c r="J281" s="569"/>
      <c r="K281" s="569"/>
      <c r="L281" s="569"/>
      <c r="M281" s="569"/>
      <c r="N281" s="569"/>
      <c r="O281" s="569"/>
      <c r="P281" s="569"/>
      <c r="Q281" s="569"/>
      <c r="R281" s="569"/>
      <c r="S281" s="569"/>
      <c r="T281" s="569"/>
      <c r="U281" s="569"/>
      <c r="V281" s="569"/>
      <c r="W281" s="569"/>
      <c r="X281" s="569"/>
      <c r="Y281" s="569"/>
      <c r="Z281" s="569"/>
    </row>
    <row r="282">
      <c r="A282" s="569"/>
      <c r="B282" s="569"/>
      <c r="C282" s="569"/>
      <c r="D282" s="569"/>
      <c r="E282" s="569"/>
      <c r="F282" s="569"/>
      <c r="G282" s="569"/>
      <c r="H282" s="569"/>
      <c r="I282" s="569"/>
      <c r="J282" s="569"/>
      <c r="K282" s="569"/>
      <c r="L282" s="569"/>
      <c r="M282" s="569"/>
      <c r="N282" s="569"/>
      <c r="O282" s="569"/>
      <c r="P282" s="569"/>
      <c r="Q282" s="569"/>
      <c r="R282" s="569"/>
      <c r="S282" s="569"/>
      <c r="T282" s="569"/>
      <c r="U282" s="569"/>
      <c r="V282" s="569"/>
      <c r="W282" s="569"/>
      <c r="X282" s="569"/>
      <c r="Y282" s="569"/>
      <c r="Z282" s="569"/>
    </row>
    <row r="283">
      <c r="A283" s="569"/>
      <c r="B283" s="569"/>
      <c r="C283" s="569"/>
      <c r="D283" s="569"/>
      <c r="E283" s="569"/>
      <c r="F283" s="569"/>
      <c r="G283" s="569"/>
      <c r="H283" s="569"/>
      <c r="I283" s="569"/>
      <c r="J283" s="569"/>
      <c r="K283" s="569"/>
      <c r="L283" s="569"/>
      <c r="M283" s="569"/>
      <c r="N283" s="569"/>
      <c r="O283" s="569"/>
      <c r="P283" s="569"/>
      <c r="Q283" s="569"/>
      <c r="R283" s="569"/>
      <c r="S283" s="569"/>
      <c r="T283" s="569"/>
      <c r="U283" s="569"/>
      <c r="V283" s="569"/>
      <c r="W283" s="569"/>
      <c r="X283" s="569"/>
      <c r="Y283" s="569"/>
      <c r="Z283" s="569"/>
    </row>
    <row r="284">
      <c r="A284" s="569"/>
      <c r="B284" s="569"/>
      <c r="C284" s="569"/>
      <c r="D284" s="569"/>
      <c r="E284" s="569"/>
      <c r="F284" s="569"/>
      <c r="G284" s="569"/>
      <c r="H284" s="569"/>
      <c r="I284" s="569"/>
      <c r="J284" s="569"/>
      <c r="K284" s="569"/>
      <c r="L284" s="569"/>
      <c r="M284" s="569"/>
      <c r="N284" s="569"/>
      <c r="O284" s="569"/>
      <c r="P284" s="569"/>
      <c r="Q284" s="569"/>
      <c r="R284" s="569"/>
      <c r="S284" s="569"/>
      <c r="T284" s="569"/>
      <c r="U284" s="569"/>
      <c r="V284" s="569"/>
      <c r="W284" s="569"/>
      <c r="X284" s="569"/>
      <c r="Y284" s="569"/>
      <c r="Z284" s="569"/>
    </row>
    <row r="285">
      <c r="A285" s="569"/>
      <c r="B285" s="569"/>
      <c r="C285" s="569"/>
      <c r="D285" s="569"/>
      <c r="E285" s="569"/>
      <c r="F285" s="569"/>
      <c r="G285" s="569"/>
      <c r="H285" s="569"/>
      <c r="I285" s="569"/>
      <c r="J285" s="569"/>
      <c r="K285" s="569"/>
      <c r="L285" s="569"/>
      <c r="M285" s="569"/>
      <c r="N285" s="569"/>
      <c r="O285" s="569"/>
      <c r="P285" s="569"/>
      <c r="Q285" s="569"/>
      <c r="R285" s="569"/>
      <c r="S285" s="569"/>
      <c r="T285" s="569"/>
      <c r="U285" s="569"/>
      <c r="V285" s="569"/>
      <c r="W285" s="569"/>
      <c r="X285" s="569"/>
      <c r="Y285" s="569"/>
      <c r="Z285" s="569"/>
    </row>
    <row r="286">
      <c r="A286" s="569"/>
      <c r="B286" s="569"/>
      <c r="C286" s="569"/>
      <c r="D286" s="569"/>
      <c r="E286" s="569"/>
      <c r="F286" s="569"/>
      <c r="G286" s="569"/>
      <c r="H286" s="569"/>
      <c r="I286" s="569"/>
      <c r="J286" s="569"/>
      <c r="K286" s="569"/>
      <c r="L286" s="569"/>
      <c r="M286" s="569"/>
      <c r="N286" s="569"/>
      <c r="O286" s="569"/>
      <c r="P286" s="569"/>
      <c r="Q286" s="569"/>
      <c r="R286" s="569"/>
      <c r="S286" s="569"/>
      <c r="T286" s="569"/>
      <c r="U286" s="569"/>
      <c r="V286" s="569"/>
      <c r="W286" s="569"/>
      <c r="X286" s="569"/>
      <c r="Y286" s="569"/>
      <c r="Z286" s="569"/>
    </row>
    <row r="287">
      <c r="A287" s="569"/>
      <c r="B287" s="569"/>
      <c r="C287" s="569"/>
      <c r="D287" s="569"/>
      <c r="E287" s="569"/>
      <c r="F287" s="569"/>
      <c r="G287" s="569"/>
      <c r="H287" s="569"/>
      <c r="I287" s="569"/>
      <c r="J287" s="569"/>
      <c r="K287" s="569"/>
      <c r="L287" s="569"/>
      <c r="M287" s="569"/>
      <c r="N287" s="569"/>
      <c r="O287" s="569"/>
      <c r="P287" s="569"/>
      <c r="Q287" s="569"/>
      <c r="R287" s="569"/>
      <c r="S287" s="569"/>
      <c r="T287" s="569"/>
      <c r="U287" s="569"/>
      <c r="V287" s="569"/>
      <c r="W287" s="569"/>
      <c r="X287" s="569"/>
      <c r="Y287" s="569"/>
      <c r="Z287" s="569"/>
    </row>
    <row r="288">
      <c r="A288" s="569"/>
      <c r="B288" s="569"/>
      <c r="C288" s="569"/>
      <c r="D288" s="569"/>
      <c r="E288" s="569"/>
      <c r="F288" s="569"/>
      <c r="G288" s="569"/>
      <c r="H288" s="569"/>
      <c r="I288" s="569"/>
      <c r="J288" s="569"/>
      <c r="K288" s="569"/>
      <c r="L288" s="569"/>
      <c r="M288" s="569"/>
      <c r="N288" s="569"/>
      <c r="O288" s="569"/>
      <c r="P288" s="569"/>
      <c r="Q288" s="569"/>
      <c r="R288" s="569"/>
      <c r="S288" s="569"/>
      <c r="T288" s="569"/>
      <c r="U288" s="569"/>
      <c r="V288" s="569"/>
      <c r="W288" s="569"/>
      <c r="X288" s="569"/>
      <c r="Y288" s="569"/>
      <c r="Z288" s="569"/>
    </row>
    <row r="289">
      <c r="A289" s="569"/>
      <c r="B289" s="569"/>
      <c r="C289" s="569"/>
      <c r="D289" s="569"/>
      <c r="E289" s="569"/>
      <c r="F289" s="569"/>
      <c r="G289" s="569"/>
      <c r="H289" s="569"/>
      <c r="I289" s="569"/>
      <c r="J289" s="569"/>
      <c r="K289" s="569"/>
      <c r="L289" s="569"/>
      <c r="M289" s="569"/>
      <c r="N289" s="569"/>
      <c r="O289" s="569"/>
      <c r="P289" s="569"/>
      <c r="Q289" s="569"/>
      <c r="R289" s="569"/>
      <c r="S289" s="569"/>
      <c r="T289" s="569"/>
      <c r="U289" s="569"/>
      <c r="V289" s="569"/>
      <c r="W289" s="569"/>
      <c r="X289" s="569"/>
      <c r="Y289" s="569"/>
      <c r="Z289" s="569"/>
    </row>
    <row r="290">
      <c r="A290" s="569"/>
      <c r="B290" s="569"/>
      <c r="C290" s="569"/>
      <c r="D290" s="569"/>
      <c r="E290" s="569"/>
      <c r="F290" s="569"/>
      <c r="G290" s="569"/>
      <c r="H290" s="569"/>
      <c r="I290" s="569"/>
      <c r="J290" s="569"/>
      <c r="K290" s="569"/>
      <c r="L290" s="569"/>
      <c r="M290" s="569"/>
      <c r="N290" s="569"/>
      <c r="O290" s="569"/>
      <c r="P290" s="569"/>
      <c r="Q290" s="569"/>
      <c r="R290" s="569"/>
      <c r="S290" s="569"/>
      <c r="T290" s="569"/>
      <c r="U290" s="569"/>
      <c r="V290" s="569"/>
      <c r="W290" s="569"/>
      <c r="X290" s="569"/>
      <c r="Y290" s="569"/>
      <c r="Z290" s="569"/>
    </row>
    <row r="291">
      <c r="A291" s="569"/>
      <c r="B291" s="569"/>
      <c r="C291" s="569"/>
      <c r="D291" s="569"/>
      <c r="E291" s="569"/>
      <c r="F291" s="569"/>
      <c r="G291" s="569"/>
      <c r="H291" s="569"/>
      <c r="I291" s="569"/>
      <c r="J291" s="569"/>
      <c r="K291" s="569"/>
      <c r="L291" s="569"/>
      <c r="M291" s="569"/>
      <c r="N291" s="569"/>
      <c r="O291" s="569"/>
      <c r="P291" s="569"/>
      <c r="Q291" s="569"/>
      <c r="R291" s="569"/>
      <c r="S291" s="569"/>
      <c r="T291" s="569"/>
      <c r="U291" s="569"/>
      <c r="V291" s="569"/>
      <c r="W291" s="569"/>
      <c r="X291" s="569"/>
      <c r="Y291" s="569"/>
      <c r="Z291" s="569"/>
    </row>
    <row r="292">
      <c r="A292" s="569"/>
      <c r="B292" s="569"/>
      <c r="C292" s="569"/>
      <c r="D292" s="569"/>
      <c r="E292" s="569"/>
      <c r="F292" s="569"/>
      <c r="G292" s="569"/>
      <c r="H292" s="569"/>
      <c r="I292" s="569"/>
      <c r="J292" s="569"/>
      <c r="K292" s="569"/>
      <c r="L292" s="569"/>
      <c r="M292" s="569"/>
      <c r="N292" s="569"/>
      <c r="O292" s="569"/>
      <c r="P292" s="569"/>
      <c r="Q292" s="569"/>
      <c r="R292" s="569"/>
      <c r="S292" s="569"/>
      <c r="T292" s="569"/>
      <c r="U292" s="569"/>
      <c r="V292" s="569"/>
      <c r="W292" s="569"/>
      <c r="X292" s="569"/>
      <c r="Y292" s="569"/>
      <c r="Z292" s="569"/>
    </row>
    <row r="293">
      <c r="A293" s="569"/>
      <c r="B293" s="569"/>
      <c r="C293" s="569"/>
      <c r="D293" s="569"/>
      <c r="E293" s="569"/>
      <c r="F293" s="569"/>
      <c r="G293" s="569"/>
      <c r="H293" s="569"/>
      <c r="I293" s="569"/>
      <c r="J293" s="569"/>
      <c r="K293" s="569"/>
      <c r="L293" s="569"/>
      <c r="M293" s="569"/>
      <c r="N293" s="569"/>
      <c r="O293" s="569"/>
      <c r="P293" s="569"/>
      <c r="Q293" s="569"/>
      <c r="R293" s="569"/>
      <c r="S293" s="569"/>
      <c r="T293" s="569"/>
      <c r="U293" s="569"/>
      <c r="V293" s="569"/>
      <c r="W293" s="569"/>
      <c r="X293" s="569"/>
      <c r="Y293" s="569"/>
      <c r="Z293" s="569"/>
    </row>
    <row r="294">
      <c r="A294" s="569"/>
      <c r="B294" s="569"/>
      <c r="C294" s="569"/>
      <c r="D294" s="569"/>
      <c r="E294" s="569"/>
      <c r="F294" s="569"/>
      <c r="G294" s="569"/>
      <c r="H294" s="569"/>
      <c r="I294" s="569"/>
      <c r="J294" s="569"/>
      <c r="K294" s="569"/>
      <c r="L294" s="569"/>
      <c r="M294" s="569"/>
      <c r="N294" s="569"/>
      <c r="O294" s="569"/>
      <c r="P294" s="569"/>
      <c r="Q294" s="569"/>
      <c r="R294" s="569"/>
      <c r="S294" s="569"/>
      <c r="T294" s="569"/>
      <c r="U294" s="569"/>
      <c r="V294" s="569"/>
      <c r="W294" s="569"/>
      <c r="X294" s="569"/>
      <c r="Y294" s="569"/>
      <c r="Z294" s="569"/>
    </row>
    <row r="295">
      <c r="A295" s="569"/>
      <c r="B295" s="569"/>
      <c r="C295" s="569"/>
      <c r="D295" s="569"/>
      <c r="E295" s="569"/>
      <c r="F295" s="569"/>
      <c r="G295" s="569"/>
      <c r="H295" s="569"/>
      <c r="I295" s="569"/>
      <c r="J295" s="569"/>
      <c r="K295" s="569"/>
      <c r="L295" s="569"/>
      <c r="M295" s="569"/>
      <c r="N295" s="569"/>
      <c r="O295" s="569"/>
      <c r="P295" s="569"/>
      <c r="Q295" s="569"/>
      <c r="R295" s="569"/>
      <c r="S295" s="569"/>
      <c r="T295" s="569"/>
      <c r="U295" s="569"/>
      <c r="V295" s="569"/>
      <c r="W295" s="569"/>
      <c r="X295" s="569"/>
      <c r="Y295" s="569"/>
      <c r="Z295" s="569"/>
    </row>
    <row r="296">
      <c r="A296" s="569"/>
      <c r="B296" s="569"/>
      <c r="C296" s="569"/>
      <c r="D296" s="569"/>
      <c r="E296" s="569"/>
      <c r="F296" s="569"/>
      <c r="G296" s="569"/>
      <c r="H296" s="569"/>
      <c r="I296" s="569"/>
      <c r="J296" s="569"/>
      <c r="K296" s="569"/>
      <c r="L296" s="569"/>
      <c r="M296" s="569"/>
      <c r="N296" s="569"/>
      <c r="O296" s="569"/>
      <c r="P296" s="569"/>
      <c r="Q296" s="569"/>
      <c r="R296" s="569"/>
      <c r="S296" s="569"/>
      <c r="T296" s="569"/>
      <c r="U296" s="569"/>
      <c r="V296" s="569"/>
      <c r="W296" s="569"/>
      <c r="X296" s="569"/>
      <c r="Y296" s="569"/>
      <c r="Z296" s="569"/>
    </row>
    <row r="297">
      <c r="A297" s="569"/>
      <c r="B297" s="569"/>
      <c r="C297" s="569"/>
      <c r="D297" s="569"/>
      <c r="E297" s="569"/>
      <c r="F297" s="569"/>
      <c r="G297" s="569"/>
      <c r="H297" s="569"/>
      <c r="I297" s="569"/>
      <c r="J297" s="569"/>
      <c r="K297" s="569"/>
      <c r="L297" s="569"/>
      <c r="M297" s="569"/>
      <c r="N297" s="569"/>
      <c r="O297" s="569"/>
      <c r="P297" s="569"/>
      <c r="Q297" s="569"/>
      <c r="R297" s="569"/>
      <c r="S297" s="569"/>
      <c r="T297" s="569"/>
      <c r="U297" s="569"/>
      <c r="V297" s="569"/>
      <c r="W297" s="569"/>
      <c r="X297" s="569"/>
      <c r="Y297" s="569"/>
      <c r="Z297" s="569"/>
    </row>
    <row r="298">
      <c r="A298" s="569"/>
      <c r="B298" s="569"/>
      <c r="C298" s="569"/>
      <c r="D298" s="569"/>
      <c r="E298" s="569"/>
      <c r="F298" s="569"/>
      <c r="G298" s="569"/>
      <c r="H298" s="569"/>
      <c r="I298" s="569"/>
      <c r="J298" s="569"/>
      <c r="K298" s="569"/>
      <c r="L298" s="569"/>
      <c r="M298" s="569"/>
      <c r="N298" s="569"/>
      <c r="O298" s="569"/>
      <c r="P298" s="569"/>
      <c r="Q298" s="569"/>
      <c r="R298" s="569"/>
      <c r="S298" s="569"/>
      <c r="T298" s="569"/>
      <c r="U298" s="569"/>
      <c r="V298" s="569"/>
      <c r="W298" s="569"/>
      <c r="X298" s="569"/>
      <c r="Y298" s="569"/>
      <c r="Z298" s="569"/>
    </row>
    <row r="299">
      <c r="A299" s="569"/>
      <c r="B299" s="569"/>
      <c r="C299" s="569"/>
      <c r="D299" s="569"/>
      <c r="E299" s="569"/>
      <c r="F299" s="569"/>
      <c r="G299" s="569"/>
      <c r="H299" s="569"/>
      <c r="I299" s="569"/>
      <c r="J299" s="569"/>
      <c r="K299" s="569"/>
      <c r="L299" s="569"/>
      <c r="M299" s="569"/>
      <c r="N299" s="569"/>
      <c r="O299" s="569"/>
      <c r="P299" s="569"/>
      <c r="Q299" s="569"/>
      <c r="R299" s="569"/>
      <c r="S299" s="569"/>
      <c r="T299" s="569"/>
      <c r="U299" s="569"/>
      <c r="V299" s="569"/>
      <c r="W299" s="569"/>
      <c r="X299" s="569"/>
      <c r="Y299" s="569"/>
      <c r="Z299" s="569"/>
    </row>
    <row r="300">
      <c r="A300" s="569"/>
      <c r="B300" s="569"/>
      <c r="C300" s="569"/>
      <c r="D300" s="569"/>
      <c r="E300" s="569"/>
      <c r="F300" s="569"/>
      <c r="G300" s="569"/>
      <c r="H300" s="569"/>
      <c r="I300" s="569"/>
      <c r="J300" s="569"/>
      <c r="K300" s="569"/>
      <c r="L300" s="569"/>
      <c r="M300" s="569"/>
      <c r="N300" s="569"/>
      <c r="O300" s="569"/>
      <c r="P300" s="569"/>
      <c r="Q300" s="569"/>
      <c r="R300" s="569"/>
      <c r="S300" s="569"/>
      <c r="T300" s="569"/>
      <c r="U300" s="569"/>
      <c r="V300" s="569"/>
      <c r="W300" s="569"/>
      <c r="X300" s="569"/>
      <c r="Y300" s="569"/>
      <c r="Z300" s="569"/>
    </row>
    <row r="301">
      <c r="A301" s="569"/>
      <c r="B301" s="569"/>
      <c r="C301" s="569"/>
      <c r="D301" s="569"/>
      <c r="E301" s="569"/>
      <c r="F301" s="569"/>
      <c r="G301" s="569"/>
      <c r="H301" s="569"/>
      <c r="I301" s="569"/>
      <c r="J301" s="569"/>
      <c r="K301" s="569"/>
      <c r="L301" s="569"/>
      <c r="M301" s="569"/>
      <c r="N301" s="569"/>
      <c r="O301" s="569"/>
      <c r="P301" s="569"/>
      <c r="Q301" s="569"/>
      <c r="R301" s="569"/>
      <c r="S301" s="569"/>
      <c r="T301" s="569"/>
      <c r="U301" s="569"/>
      <c r="V301" s="569"/>
      <c r="W301" s="569"/>
      <c r="X301" s="569"/>
      <c r="Y301" s="569"/>
      <c r="Z301" s="569"/>
    </row>
    <row r="302">
      <c r="A302" s="569"/>
      <c r="B302" s="569"/>
      <c r="C302" s="569"/>
      <c r="D302" s="569"/>
      <c r="E302" s="569"/>
      <c r="F302" s="569"/>
      <c r="G302" s="569"/>
      <c r="H302" s="569"/>
      <c r="I302" s="569"/>
      <c r="J302" s="569"/>
      <c r="K302" s="569"/>
      <c r="L302" s="569"/>
      <c r="M302" s="569"/>
      <c r="N302" s="569"/>
      <c r="O302" s="569"/>
      <c r="P302" s="569"/>
      <c r="Q302" s="569"/>
      <c r="R302" s="569"/>
      <c r="S302" s="569"/>
      <c r="T302" s="569"/>
      <c r="U302" s="569"/>
      <c r="V302" s="569"/>
      <c r="W302" s="569"/>
      <c r="X302" s="569"/>
      <c r="Y302" s="569"/>
      <c r="Z302" s="569"/>
    </row>
    <row r="303">
      <c r="A303" s="569"/>
      <c r="B303" s="569"/>
      <c r="C303" s="569"/>
      <c r="D303" s="569"/>
      <c r="E303" s="569"/>
      <c r="F303" s="569"/>
      <c r="G303" s="569"/>
      <c r="H303" s="569"/>
      <c r="I303" s="569"/>
      <c r="J303" s="569"/>
      <c r="K303" s="569"/>
      <c r="L303" s="569"/>
      <c r="M303" s="569"/>
      <c r="N303" s="569"/>
      <c r="O303" s="569"/>
      <c r="P303" s="569"/>
      <c r="Q303" s="569"/>
      <c r="R303" s="569"/>
      <c r="S303" s="569"/>
      <c r="T303" s="569"/>
      <c r="U303" s="569"/>
      <c r="V303" s="569"/>
      <c r="W303" s="569"/>
      <c r="X303" s="569"/>
      <c r="Y303" s="569"/>
      <c r="Z303" s="569"/>
    </row>
    <row r="304">
      <c r="A304" s="569"/>
      <c r="B304" s="569"/>
      <c r="C304" s="569"/>
      <c r="D304" s="569"/>
      <c r="E304" s="569"/>
      <c r="F304" s="569"/>
      <c r="G304" s="569"/>
      <c r="H304" s="569"/>
      <c r="I304" s="569"/>
      <c r="J304" s="569"/>
      <c r="K304" s="569"/>
      <c r="L304" s="569"/>
      <c r="M304" s="569"/>
      <c r="N304" s="569"/>
      <c r="O304" s="569"/>
      <c r="P304" s="569"/>
      <c r="Q304" s="569"/>
      <c r="R304" s="569"/>
      <c r="S304" s="569"/>
      <c r="T304" s="569"/>
      <c r="U304" s="569"/>
      <c r="V304" s="569"/>
      <c r="W304" s="569"/>
      <c r="X304" s="569"/>
      <c r="Y304" s="569"/>
      <c r="Z304" s="569"/>
    </row>
    <row r="305">
      <c r="A305" s="569"/>
      <c r="B305" s="569"/>
      <c r="C305" s="569"/>
      <c r="D305" s="569"/>
      <c r="E305" s="569"/>
      <c r="F305" s="569"/>
      <c r="G305" s="569"/>
      <c r="H305" s="569"/>
      <c r="I305" s="569"/>
      <c r="J305" s="569"/>
      <c r="K305" s="569"/>
      <c r="L305" s="569"/>
      <c r="M305" s="569"/>
      <c r="N305" s="569"/>
      <c r="O305" s="569"/>
      <c r="P305" s="569"/>
      <c r="Q305" s="569"/>
      <c r="R305" s="569"/>
      <c r="S305" s="569"/>
      <c r="T305" s="569"/>
      <c r="U305" s="569"/>
      <c r="V305" s="569"/>
      <c r="W305" s="569"/>
      <c r="X305" s="569"/>
      <c r="Y305" s="569"/>
      <c r="Z305" s="569"/>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row>
    <row r="1002">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row>
    <row r="1003">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row>
    <row r="1004">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row>
    <row r="1005">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row>
    <row r="1006">
      <c r="A1006" s="60"/>
      <c r="B1006" s="60"/>
      <c r="C1006" s="60"/>
      <c r="D1006" s="60"/>
      <c r="E1006" s="60"/>
      <c r="F1006" s="60"/>
      <c r="G1006" s="60"/>
      <c r="H1006" s="60"/>
      <c r="I1006" s="60"/>
      <c r="J1006" s="60"/>
      <c r="K1006" s="60"/>
      <c r="L1006" s="60"/>
      <c r="M1006" s="60"/>
      <c r="N1006" s="60"/>
      <c r="O1006" s="60"/>
      <c r="P1006" s="60"/>
      <c r="Q1006" s="60"/>
      <c r="R1006" s="60"/>
      <c r="S1006" s="60"/>
      <c r="T1006" s="60"/>
      <c r="U1006" s="60"/>
      <c r="V1006" s="60"/>
      <c r="W1006" s="60"/>
      <c r="X1006" s="60"/>
      <c r="Y1006" s="60"/>
      <c r="Z1006" s="60"/>
    </row>
    <row r="1007">
      <c r="A1007" s="60"/>
      <c r="B1007" s="60"/>
      <c r="C1007" s="60"/>
      <c r="D1007" s="60"/>
      <c r="E1007" s="60"/>
      <c r="F1007" s="60"/>
      <c r="G1007" s="60"/>
      <c r="H1007" s="60"/>
      <c r="I1007" s="60"/>
      <c r="J1007" s="60"/>
      <c r="K1007" s="60"/>
      <c r="L1007" s="60"/>
      <c r="M1007" s="60"/>
      <c r="N1007" s="60"/>
      <c r="O1007" s="60"/>
      <c r="P1007" s="60"/>
      <c r="Q1007" s="60"/>
      <c r="R1007" s="60"/>
      <c r="S1007" s="60"/>
      <c r="T1007" s="60"/>
      <c r="U1007" s="60"/>
      <c r="V1007" s="60"/>
      <c r="W1007" s="60"/>
      <c r="X1007" s="60"/>
      <c r="Y1007" s="60"/>
      <c r="Z1007" s="60"/>
    </row>
    <row r="1008">
      <c r="A1008" s="60"/>
      <c r="B1008" s="60"/>
      <c r="C1008" s="60"/>
      <c r="D1008" s="60"/>
      <c r="E1008" s="60"/>
      <c r="F1008" s="60"/>
      <c r="G1008" s="60"/>
      <c r="H1008" s="60"/>
      <c r="I1008" s="60"/>
      <c r="J1008" s="60"/>
      <c r="K1008" s="60"/>
      <c r="L1008" s="60"/>
      <c r="M1008" s="60"/>
      <c r="N1008" s="60"/>
      <c r="O1008" s="60"/>
      <c r="P1008" s="60"/>
      <c r="Q1008" s="60"/>
      <c r="R1008" s="60"/>
      <c r="S1008" s="60"/>
      <c r="T1008" s="60"/>
      <c r="U1008" s="60"/>
      <c r="V1008" s="60"/>
      <c r="W1008" s="60"/>
      <c r="X1008" s="60"/>
      <c r="Y1008" s="60"/>
      <c r="Z1008" s="60"/>
    </row>
    <row r="1009">
      <c r="A1009" s="60"/>
      <c r="B1009" s="60"/>
      <c r="C1009" s="60"/>
      <c r="D1009" s="60"/>
      <c r="E1009" s="60"/>
      <c r="F1009" s="60"/>
      <c r="G1009" s="60"/>
      <c r="H1009" s="60"/>
      <c r="I1009" s="60"/>
      <c r="J1009" s="60"/>
      <c r="K1009" s="60"/>
      <c r="L1009" s="60"/>
      <c r="M1009" s="60"/>
      <c r="N1009" s="60"/>
      <c r="O1009" s="60"/>
      <c r="P1009" s="60"/>
      <c r="Q1009" s="60"/>
      <c r="R1009" s="60"/>
      <c r="S1009" s="60"/>
      <c r="T1009" s="60"/>
      <c r="U1009" s="60"/>
      <c r="V1009" s="60"/>
      <c r="W1009" s="60"/>
      <c r="X1009" s="60"/>
      <c r="Y1009" s="60"/>
      <c r="Z1009" s="60"/>
    </row>
  </sheetData>
  <mergeCells count="22">
    <mergeCell ref="A4:C4"/>
    <mergeCell ref="A6:H6"/>
    <mergeCell ref="A7:E7"/>
    <mergeCell ref="A13:C13"/>
    <mergeCell ref="A15:J15"/>
    <mergeCell ref="A28:D28"/>
    <mergeCell ref="A30:I30"/>
    <mergeCell ref="A46:C46"/>
    <mergeCell ref="A58:H58"/>
    <mergeCell ref="A60:C60"/>
    <mergeCell ref="A69:C69"/>
    <mergeCell ref="A71:B71"/>
    <mergeCell ref="A74:L74"/>
    <mergeCell ref="A83:G83"/>
    <mergeCell ref="A85:B85"/>
    <mergeCell ref="A31:I31"/>
    <mergeCell ref="A32:J32"/>
    <mergeCell ref="A34:B34"/>
    <mergeCell ref="A40:B40"/>
    <mergeCell ref="A42:F42"/>
    <mergeCell ref="A43:B43"/>
    <mergeCell ref="A44:B4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customWidth="1" min="9" max="9" width="18.0"/>
    <col customWidth="1" min="21" max="21" width="26.63"/>
  </cols>
  <sheetData>
    <row r="1">
      <c r="A1" s="54" t="s">
        <v>1171</v>
      </c>
    </row>
    <row r="4">
      <c r="A4" s="516" t="s">
        <v>1128</v>
      </c>
      <c r="D4" s="53"/>
      <c r="E4" s="53"/>
      <c r="F4" s="53"/>
      <c r="G4" s="53"/>
      <c r="H4" s="53"/>
      <c r="I4" s="53"/>
      <c r="J4" s="53"/>
      <c r="K4" s="53"/>
      <c r="L4" s="53"/>
      <c r="M4" s="53"/>
      <c r="N4" s="53"/>
      <c r="O4" s="53"/>
      <c r="P4" s="53"/>
      <c r="Q4" s="60"/>
      <c r="R4" s="60"/>
      <c r="S4" s="60"/>
      <c r="T4" s="60"/>
      <c r="U4" s="60"/>
      <c r="V4" s="60"/>
      <c r="W4" s="60"/>
      <c r="X4" s="60"/>
      <c r="Y4" s="60"/>
      <c r="Z4" s="60"/>
    </row>
    <row r="5">
      <c r="A5" s="53"/>
      <c r="B5" s="53"/>
      <c r="C5" s="53"/>
      <c r="D5" s="53"/>
      <c r="E5" s="53"/>
      <c r="F5" s="53"/>
      <c r="G5" s="53"/>
      <c r="H5" s="53"/>
      <c r="I5" s="53"/>
      <c r="J5" s="53"/>
      <c r="K5" s="53"/>
      <c r="L5" s="53"/>
      <c r="M5" s="53"/>
      <c r="N5" s="53"/>
      <c r="O5" s="53"/>
      <c r="P5" s="53"/>
      <c r="Q5" s="60"/>
      <c r="R5" s="60"/>
      <c r="S5" s="60"/>
      <c r="T5" s="60"/>
      <c r="U5" s="60"/>
      <c r="V5" s="60"/>
      <c r="W5" s="60"/>
      <c r="X5" s="60"/>
      <c r="Y5" s="60"/>
      <c r="Z5" s="60"/>
    </row>
    <row r="6">
      <c r="A6" s="515" t="s">
        <v>1129</v>
      </c>
      <c r="I6" s="53"/>
      <c r="J6" s="53"/>
      <c r="K6" s="53"/>
      <c r="L6" s="53"/>
      <c r="M6" s="53"/>
      <c r="N6" s="53"/>
      <c r="O6" s="53"/>
      <c r="P6" s="53"/>
      <c r="Q6" s="60"/>
      <c r="R6" s="60"/>
      <c r="S6" s="60"/>
      <c r="T6" s="60"/>
      <c r="U6" s="60"/>
      <c r="V6" s="60"/>
      <c r="W6" s="60"/>
      <c r="X6" s="60"/>
      <c r="Y6" s="60"/>
      <c r="Z6" s="60"/>
    </row>
    <row r="7">
      <c r="A7" s="515" t="s">
        <v>1130</v>
      </c>
      <c r="F7" s="53"/>
      <c r="G7" s="53"/>
      <c r="H7" s="53"/>
      <c r="I7" s="53"/>
      <c r="J7" s="53"/>
      <c r="K7" s="53"/>
      <c r="L7" s="53"/>
      <c r="M7" s="53"/>
      <c r="N7" s="53"/>
      <c r="O7" s="53"/>
      <c r="P7" s="53"/>
      <c r="Q7" s="60"/>
      <c r="R7" s="60"/>
      <c r="S7" s="60"/>
      <c r="T7" s="60"/>
      <c r="U7" s="60"/>
      <c r="V7" s="60"/>
      <c r="W7" s="60"/>
      <c r="X7" s="60"/>
      <c r="Y7" s="60"/>
      <c r="Z7" s="60"/>
    </row>
    <row r="8">
      <c r="A8" s="53"/>
      <c r="B8" s="53"/>
      <c r="C8" s="53"/>
      <c r="D8" s="53"/>
      <c r="E8" s="53"/>
      <c r="F8" s="53"/>
      <c r="G8" s="53"/>
      <c r="H8" s="53"/>
      <c r="I8" s="53"/>
      <c r="J8" s="53"/>
      <c r="K8" s="53"/>
      <c r="L8" s="53"/>
      <c r="M8" s="53"/>
      <c r="N8" s="53"/>
      <c r="O8" s="53"/>
      <c r="P8" s="53"/>
      <c r="Q8" s="60"/>
      <c r="R8" s="60"/>
      <c r="S8" s="60"/>
      <c r="T8" s="60"/>
      <c r="U8" s="60"/>
      <c r="V8" s="60"/>
      <c r="W8" s="60"/>
      <c r="X8" s="60"/>
      <c r="Y8" s="60"/>
      <c r="Z8" s="60"/>
    </row>
    <row r="9">
      <c r="A9" s="517" t="s">
        <v>452</v>
      </c>
      <c r="B9" s="517" t="s">
        <v>7</v>
      </c>
      <c r="C9" s="517" t="s">
        <v>490</v>
      </c>
      <c r="D9" s="517" t="s">
        <v>491</v>
      </c>
      <c r="E9" s="517" t="s">
        <v>492</v>
      </c>
      <c r="F9" s="517" t="s">
        <v>493</v>
      </c>
      <c r="G9" s="517" t="s">
        <v>498</v>
      </c>
      <c r="H9" s="517" t="s">
        <v>500</v>
      </c>
      <c r="I9" s="517" t="s">
        <v>501</v>
      </c>
      <c r="J9" s="517" t="s">
        <v>502</v>
      </c>
      <c r="K9" s="517" t="s">
        <v>482</v>
      </c>
      <c r="L9" s="517" t="s">
        <v>484</v>
      </c>
      <c r="M9" s="518" t="s">
        <v>503</v>
      </c>
      <c r="N9" s="519"/>
      <c r="O9" s="519"/>
      <c r="P9" s="519"/>
      <c r="Q9" s="282"/>
      <c r="R9" s="282"/>
      <c r="S9" s="282"/>
      <c r="T9" s="282"/>
      <c r="U9" s="282"/>
      <c r="V9" s="282"/>
      <c r="W9" s="282"/>
      <c r="X9" s="282"/>
      <c r="Y9" s="282"/>
      <c r="Z9" s="282"/>
    </row>
    <row r="10">
      <c r="A10" s="520" t="s">
        <v>453</v>
      </c>
      <c r="B10" s="521" t="s">
        <v>453</v>
      </c>
      <c r="C10" s="520" t="s">
        <v>11</v>
      </c>
      <c r="D10" s="520" t="s">
        <v>15</v>
      </c>
      <c r="E10" s="520" t="s">
        <v>15</v>
      </c>
      <c r="F10" s="520" t="s">
        <v>22</v>
      </c>
      <c r="G10" s="520" t="s">
        <v>22</v>
      </c>
      <c r="H10" s="520" t="s">
        <v>28</v>
      </c>
      <c r="I10" s="520" t="s">
        <v>15</v>
      </c>
      <c r="J10" s="520" t="s">
        <v>35</v>
      </c>
      <c r="K10" s="520" t="s">
        <v>35</v>
      </c>
      <c r="L10" s="520" t="s">
        <v>35</v>
      </c>
      <c r="M10" s="522" t="s">
        <v>8</v>
      </c>
      <c r="N10" s="53"/>
      <c r="O10" s="53"/>
      <c r="P10" s="53"/>
      <c r="Q10" s="60"/>
      <c r="R10" s="60"/>
      <c r="S10" s="60"/>
      <c r="T10" s="60"/>
      <c r="U10" s="60"/>
      <c r="V10" s="60"/>
      <c r="W10" s="60"/>
      <c r="X10" s="60"/>
      <c r="Y10" s="60"/>
      <c r="Z10" s="60"/>
    </row>
    <row r="11">
      <c r="A11" s="523" t="s">
        <v>1131</v>
      </c>
      <c r="B11" s="521">
        <v>102.0</v>
      </c>
      <c r="C11" s="523" t="s">
        <v>1132</v>
      </c>
      <c r="D11" s="523" t="s">
        <v>1133</v>
      </c>
      <c r="E11" s="523" t="s">
        <v>20</v>
      </c>
      <c r="F11" s="524" t="s">
        <v>1134</v>
      </c>
      <c r="G11" s="523" t="s">
        <v>1135</v>
      </c>
      <c r="H11" s="523" t="s">
        <v>1136</v>
      </c>
      <c r="I11" s="523" t="s">
        <v>33</v>
      </c>
      <c r="J11" s="525">
        <v>45838.0</v>
      </c>
      <c r="K11" s="525">
        <v>44972.0</v>
      </c>
      <c r="L11" s="525">
        <v>45838.0</v>
      </c>
      <c r="M11" s="522">
        <v>176039.0</v>
      </c>
      <c r="N11" s="53"/>
      <c r="O11" s="53"/>
      <c r="P11" s="53"/>
      <c r="Q11" s="60"/>
      <c r="R11" s="60"/>
      <c r="S11" s="60"/>
      <c r="T11" s="60"/>
      <c r="U11" s="60"/>
      <c r="V11" s="60"/>
      <c r="W11" s="60"/>
      <c r="X11" s="60"/>
      <c r="Y11" s="60"/>
      <c r="Z11" s="60"/>
    </row>
    <row r="13">
      <c r="A13" s="516" t="s">
        <v>1137</v>
      </c>
      <c r="D13" s="53"/>
      <c r="E13" s="53"/>
      <c r="F13" s="53"/>
      <c r="G13" s="53"/>
      <c r="H13" s="53"/>
      <c r="I13" s="53"/>
      <c r="J13" s="53"/>
      <c r="K13" s="53"/>
      <c r="L13" s="53"/>
      <c r="M13" s="53"/>
      <c r="N13" s="53"/>
      <c r="O13" s="53"/>
      <c r="P13" s="53"/>
      <c r="Q13" s="60"/>
      <c r="R13" s="60"/>
      <c r="S13" s="60"/>
      <c r="T13" s="60"/>
      <c r="U13" s="60"/>
      <c r="V13" s="60"/>
      <c r="W13" s="60"/>
      <c r="X13" s="60"/>
      <c r="Y13" s="60"/>
      <c r="Z13" s="60"/>
    </row>
    <row r="14">
      <c r="A14" s="53"/>
      <c r="B14" s="53"/>
      <c r="C14" s="53"/>
      <c r="D14" s="53"/>
      <c r="E14" s="53"/>
      <c r="F14" s="53"/>
      <c r="G14" s="53"/>
      <c r="H14" s="53"/>
      <c r="I14" s="53"/>
      <c r="J14" s="53"/>
      <c r="K14" s="53"/>
      <c r="L14" s="53"/>
      <c r="M14" s="53"/>
      <c r="N14" s="53"/>
      <c r="O14" s="53"/>
      <c r="P14" s="53"/>
      <c r="Q14" s="60"/>
      <c r="R14" s="60"/>
      <c r="S14" s="60"/>
      <c r="T14" s="60"/>
      <c r="U14" s="60"/>
      <c r="V14" s="60"/>
      <c r="W14" s="60"/>
      <c r="X14" s="60"/>
      <c r="Y14" s="60"/>
      <c r="Z14" s="60"/>
    </row>
    <row r="15">
      <c r="A15" s="526" t="s">
        <v>1138</v>
      </c>
      <c r="K15" s="53"/>
      <c r="L15" s="53"/>
      <c r="M15" s="53"/>
      <c r="N15" s="53"/>
      <c r="O15" s="53"/>
      <c r="P15" s="53"/>
      <c r="Q15" s="60"/>
      <c r="R15" s="60"/>
      <c r="S15" s="60"/>
      <c r="T15" s="60"/>
      <c r="U15" s="60"/>
      <c r="V15" s="60"/>
      <c r="W15" s="60"/>
      <c r="X15" s="60"/>
      <c r="Y15" s="60"/>
      <c r="Z15" s="60"/>
    </row>
    <row r="16">
      <c r="A16" s="517" t="s">
        <v>602</v>
      </c>
      <c r="B16" s="517" t="s">
        <v>583</v>
      </c>
      <c r="C16" s="517" t="s">
        <v>585</v>
      </c>
      <c r="D16" s="517" t="s">
        <v>525</v>
      </c>
      <c r="E16" s="517" t="s">
        <v>604</v>
      </c>
      <c r="F16" s="517" t="s">
        <v>7</v>
      </c>
      <c r="G16" s="517" t="s">
        <v>606</v>
      </c>
      <c r="H16" s="517" t="s">
        <v>534</v>
      </c>
      <c r="I16" s="517" t="s">
        <v>609</v>
      </c>
      <c r="J16" s="517" t="s">
        <v>613</v>
      </c>
      <c r="K16" s="517" t="s">
        <v>614</v>
      </c>
      <c r="L16" s="517" t="s">
        <v>616</v>
      </c>
      <c r="M16" s="517" t="s">
        <v>620</v>
      </c>
      <c r="N16" s="517" t="s">
        <v>624</v>
      </c>
      <c r="O16" s="517" t="s">
        <v>627</v>
      </c>
      <c r="P16" s="517" t="s">
        <v>630</v>
      </c>
      <c r="Q16" s="517" t="s">
        <v>633</v>
      </c>
      <c r="R16" s="517" t="s">
        <v>636</v>
      </c>
      <c r="S16" s="517" t="s">
        <v>426</v>
      </c>
      <c r="T16" s="517" t="s">
        <v>548</v>
      </c>
      <c r="U16" s="527" t="s">
        <v>639</v>
      </c>
      <c r="V16" s="517" t="s">
        <v>640</v>
      </c>
      <c r="W16" s="528" t="s">
        <v>644</v>
      </c>
      <c r="X16" s="528" t="s">
        <v>452</v>
      </c>
      <c r="Y16" s="282"/>
      <c r="Z16" s="282"/>
    </row>
    <row r="17">
      <c r="A17" s="529" t="s">
        <v>453</v>
      </c>
      <c r="B17" s="530" t="s">
        <v>110</v>
      </c>
      <c r="C17" s="530" t="s">
        <v>35</v>
      </c>
      <c r="D17" s="530" t="s">
        <v>35</v>
      </c>
      <c r="E17" s="530" t="s">
        <v>28</v>
      </c>
      <c r="F17" s="529" t="s">
        <v>453</v>
      </c>
      <c r="G17" s="530" t="s">
        <v>126</v>
      </c>
      <c r="H17" s="530" t="s">
        <v>81</v>
      </c>
      <c r="I17" s="530" t="s">
        <v>59</v>
      </c>
      <c r="J17" s="530" t="s">
        <v>28</v>
      </c>
      <c r="K17" s="530" t="s">
        <v>71</v>
      </c>
      <c r="L17" s="531" t="s">
        <v>28</v>
      </c>
      <c r="M17" s="530" t="s">
        <v>59</v>
      </c>
      <c r="N17" s="530" t="s">
        <v>71</v>
      </c>
      <c r="O17" s="530" t="s">
        <v>71</v>
      </c>
      <c r="P17" s="530" t="s">
        <v>35</v>
      </c>
      <c r="Q17" s="530" t="s">
        <v>35</v>
      </c>
      <c r="R17" s="530" t="s">
        <v>59</v>
      </c>
      <c r="S17" s="530" t="s">
        <v>126</v>
      </c>
      <c r="T17" s="530" t="s">
        <v>59</v>
      </c>
      <c r="U17" s="532" t="s">
        <v>15</v>
      </c>
      <c r="V17" s="529" t="s">
        <v>453</v>
      </c>
      <c r="W17" s="531" t="s">
        <v>8</v>
      </c>
      <c r="X17" s="533" t="s">
        <v>453</v>
      </c>
      <c r="Y17" s="60"/>
      <c r="Z17" s="60"/>
    </row>
    <row r="18">
      <c r="A18" s="570" t="s">
        <v>1172</v>
      </c>
      <c r="B18" s="534">
        <v>45930.416666666664</v>
      </c>
      <c r="C18" s="535">
        <v>45930.0</v>
      </c>
      <c r="D18" s="571">
        <v>46112.0</v>
      </c>
      <c r="E18" s="536" t="s">
        <v>1139</v>
      </c>
      <c r="F18" s="529">
        <v>102.0</v>
      </c>
      <c r="G18" s="572">
        <v>1.0E9</v>
      </c>
      <c r="H18" s="536" t="s">
        <v>83</v>
      </c>
      <c r="I18" s="536" t="str">
        <f>CONCATENATE(M18,L18,A18)</f>
        <v>FIX40011</v>
      </c>
      <c r="J18" s="536" t="s">
        <v>131</v>
      </c>
      <c r="K18" s="529">
        <v>4.0</v>
      </c>
      <c r="L18" s="538" t="str">
        <f>""</f>
        <v/>
      </c>
      <c r="M18" s="536" t="s">
        <v>693</v>
      </c>
      <c r="N18" s="536" t="str">
        <f t="shared" ref="N18:Q18" si="1">" "</f>
        <v> </v>
      </c>
      <c r="O18" s="536" t="str">
        <f t="shared" si="1"/>
        <v> </v>
      </c>
      <c r="P18" s="536" t="str">
        <f t="shared" si="1"/>
        <v> </v>
      </c>
      <c r="Q18" s="530" t="str">
        <f t="shared" si="1"/>
        <v> </v>
      </c>
      <c r="R18" s="530" t="s">
        <v>79</v>
      </c>
      <c r="S18" s="530">
        <v>0.0</v>
      </c>
      <c r="T18" s="530" t="s">
        <v>143</v>
      </c>
      <c r="U18" s="529" t="s">
        <v>1173</v>
      </c>
      <c r="V18" s="530" t="str">
        <f>" "</f>
        <v> </v>
      </c>
      <c r="W18" s="531">
        <f>D18-C18</f>
        <v>182</v>
      </c>
      <c r="X18" s="539" t="str">
        <f>$A$11</f>
        <v>KBANK0107536000315</v>
      </c>
      <c r="Y18" s="60"/>
      <c r="Z18" s="60"/>
    </row>
    <row r="19">
      <c r="A19" s="53"/>
      <c r="B19" s="543"/>
      <c r="C19" s="543"/>
      <c r="D19" s="543"/>
      <c r="E19" s="53"/>
      <c r="F19" s="53"/>
      <c r="G19" s="544"/>
      <c r="H19" s="53"/>
      <c r="I19" s="53"/>
      <c r="J19" s="53"/>
      <c r="K19" s="53"/>
      <c r="L19" s="53"/>
      <c r="M19" s="53"/>
      <c r="N19" s="53"/>
      <c r="O19" s="53"/>
      <c r="P19" s="545"/>
      <c r="Q19" s="545"/>
      <c r="R19" s="53"/>
      <c r="S19" s="53"/>
      <c r="T19" s="53"/>
      <c r="U19" s="53"/>
      <c r="V19" s="53"/>
      <c r="W19" s="60"/>
      <c r="X19" s="60"/>
      <c r="Y19" s="60"/>
      <c r="Z19" s="60"/>
    </row>
    <row r="20">
      <c r="A20" s="516" t="s">
        <v>1142</v>
      </c>
      <c r="E20" s="53"/>
      <c r="F20" s="53"/>
      <c r="G20" s="53"/>
      <c r="H20" s="53"/>
      <c r="I20" s="53"/>
      <c r="J20" s="53"/>
      <c r="K20" s="53"/>
      <c r="L20" s="53"/>
      <c r="M20" s="53"/>
      <c r="N20" s="53"/>
      <c r="O20" s="53"/>
      <c r="P20" s="53"/>
      <c r="Q20" s="60"/>
      <c r="R20" s="60"/>
      <c r="S20" s="60"/>
      <c r="T20" s="60"/>
      <c r="U20" s="60"/>
      <c r="V20" s="60"/>
      <c r="W20" s="60"/>
      <c r="X20" s="60"/>
      <c r="Y20" s="60"/>
      <c r="Z20" s="60"/>
    </row>
    <row r="21">
      <c r="A21" s="515"/>
      <c r="B21" s="515"/>
      <c r="C21" s="515"/>
      <c r="D21" s="515"/>
      <c r="E21" s="515"/>
      <c r="F21" s="515"/>
      <c r="G21" s="515"/>
      <c r="H21" s="515"/>
      <c r="I21" s="515"/>
      <c r="J21" s="515"/>
      <c r="K21" s="515"/>
      <c r="L21" s="515"/>
      <c r="M21" s="515"/>
      <c r="N21" s="515"/>
      <c r="O21" s="515"/>
      <c r="P21" s="515"/>
      <c r="Q21" s="60"/>
      <c r="R21" s="60"/>
      <c r="S21" s="60"/>
      <c r="T21" s="60"/>
      <c r="U21" s="60"/>
      <c r="V21" s="60"/>
      <c r="W21" s="60"/>
      <c r="X21" s="60"/>
      <c r="Y21" s="60"/>
      <c r="Z21" s="60"/>
    </row>
    <row r="22">
      <c r="A22" s="54" t="s">
        <v>1174</v>
      </c>
      <c r="J22" s="515"/>
      <c r="K22" s="515"/>
      <c r="L22" s="515"/>
      <c r="M22" s="515"/>
      <c r="N22" s="515"/>
      <c r="O22" s="515"/>
      <c r="P22" s="515"/>
      <c r="Q22" s="60"/>
      <c r="R22" s="60"/>
      <c r="S22" s="60"/>
      <c r="T22" s="60"/>
      <c r="U22" s="60"/>
      <c r="V22" s="60"/>
      <c r="W22" s="60"/>
      <c r="X22" s="60"/>
      <c r="Y22" s="60"/>
      <c r="Z22" s="60"/>
    </row>
    <row r="23">
      <c r="A23" s="53" t="s">
        <v>1144</v>
      </c>
      <c r="J23" s="53"/>
      <c r="K23" s="53"/>
      <c r="L23" s="53"/>
      <c r="M23" s="53"/>
      <c r="N23" s="53"/>
      <c r="O23" s="53"/>
      <c r="P23" s="53"/>
      <c r="Q23" s="60"/>
      <c r="R23" s="60"/>
      <c r="S23" s="60"/>
      <c r="T23" s="60"/>
      <c r="U23" s="60"/>
      <c r="V23" s="60"/>
      <c r="W23" s="60"/>
      <c r="X23" s="60"/>
      <c r="Y23" s="60"/>
      <c r="Z23" s="60"/>
    </row>
    <row r="24">
      <c r="A24" s="515" t="s">
        <v>1145</v>
      </c>
      <c r="K24" s="53"/>
      <c r="L24" s="53"/>
      <c r="M24" s="53"/>
      <c r="N24" s="53"/>
      <c r="O24" s="53"/>
      <c r="P24" s="53"/>
      <c r="Q24" s="60"/>
      <c r="R24" s="60"/>
      <c r="S24" s="60"/>
      <c r="T24" s="60"/>
      <c r="U24" s="60"/>
      <c r="V24" s="60"/>
      <c r="W24" s="60"/>
      <c r="X24" s="60"/>
      <c r="Y24" s="60"/>
      <c r="Z24" s="60"/>
    </row>
    <row r="25">
      <c r="A25" s="53"/>
      <c r="B25" s="53"/>
      <c r="C25" s="53"/>
      <c r="D25" s="53"/>
      <c r="E25" s="53"/>
      <c r="F25" s="53"/>
      <c r="G25" s="53"/>
      <c r="H25" s="53"/>
      <c r="I25" s="53"/>
      <c r="J25" s="53"/>
      <c r="K25" s="53"/>
      <c r="L25" s="53"/>
      <c r="M25" s="53"/>
      <c r="N25" s="53"/>
      <c r="O25" s="53"/>
      <c r="P25" s="53"/>
      <c r="Q25" s="60"/>
      <c r="R25" s="60"/>
      <c r="S25" s="60"/>
      <c r="T25" s="60"/>
      <c r="U25" s="60"/>
      <c r="V25" s="60"/>
      <c r="W25" s="60"/>
      <c r="X25" s="60"/>
      <c r="Y25" s="60"/>
      <c r="Z25" s="60"/>
    </row>
    <row r="26">
      <c r="A26" s="555" t="s">
        <v>1146</v>
      </c>
      <c r="C26" s="515"/>
      <c r="D26" s="515"/>
      <c r="E26" s="515"/>
      <c r="F26" s="515"/>
      <c r="G26" s="53"/>
      <c r="H26" s="53"/>
      <c r="I26" s="53"/>
      <c r="J26" s="53"/>
      <c r="K26" s="53"/>
      <c r="L26" s="53"/>
      <c r="M26" s="53"/>
      <c r="N26" s="53"/>
      <c r="O26" s="53"/>
      <c r="P26" s="53"/>
      <c r="Q26" s="60"/>
      <c r="R26" s="60"/>
      <c r="S26" s="60"/>
      <c r="T26" s="60"/>
      <c r="U26" s="60"/>
      <c r="V26" s="60"/>
      <c r="W26" s="60"/>
      <c r="X26" s="60"/>
      <c r="Y26" s="60"/>
      <c r="Z26" s="60"/>
    </row>
    <row r="27">
      <c r="A27" s="517" t="s">
        <v>602</v>
      </c>
      <c r="B27" s="517" t="s">
        <v>583</v>
      </c>
      <c r="C27" s="517" t="s">
        <v>585</v>
      </c>
      <c r="D27" s="517" t="s">
        <v>525</v>
      </c>
      <c r="E27" s="517" t="s">
        <v>604</v>
      </c>
      <c r="F27" s="517" t="s">
        <v>7</v>
      </c>
      <c r="G27" s="517" t="s">
        <v>606</v>
      </c>
      <c r="H27" s="517" t="s">
        <v>534</v>
      </c>
      <c r="I27" s="517" t="s">
        <v>609</v>
      </c>
      <c r="J27" s="517" t="s">
        <v>613</v>
      </c>
      <c r="K27" s="517" t="s">
        <v>614</v>
      </c>
      <c r="L27" s="517" t="s">
        <v>616</v>
      </c>
      <c r="M27" s="517" t="s">
        <v>620</v>
      </c>
      <c r="N27" s="517" t="s">
        <v>624</v>
      </c>
      <c r="O27" s="517" t="s">
        <v>627</v>
      </c>
      <c r="P27" s="517" t="s">
        <v>630</v>
      </c>
      <c r="Q27" s="517" t="s">
        <v>633</v>
      </c>
      <c r="R27" s="517" t="s">
        <v>636</v>
      </c>
      <c r="S27" s="517" t="s">
        <v>426</v>
      </c>
      <c r="T27" s="517" t="s">
        <v>548</v>
      </c>
      <c r="U27" s="517" t="s">
        <v>639</v>
      </c>
      <c r="V27" s="517" t="s">
        <v>640</v>
      </c>
      <c r="W27" s="517" t="s">
        <v>644</v>
      </c>
      <c r="X27" s="528" t="s">
        <v>452</v>
      </c>
      <c r="Y27" s="282"/>
      <c r="Z27" s="282"/>
    </row>
    <row r="28">
      <c r="A28" s="529" t="s">
        <v>453</v>
      </c>
      <c r="B28" s="530" t="s">
        <v>110</v>
      </c>
      <c r="C28" s="530" t="s">
        <v>35</v>
      </c>
      <c r="D28" s="530" t="s">
        <v>35</v>
      </c>
      <c r="E28" s="530" t="s">
        <v>28</v>
      </c>
      <c r="F28" s="529" t="s">
        <v>453</v>
      </c>
      <c r="G28" s="530" t="s">
        <v>126</v>
      </c>
      <c r="H28" s="530" t="s">
        <v>81</v>
      </c>
      <c r="I28" s="530" t="s">
        <v>59</v>
      </c>
      <c r="J28" s="530" t="s">
        <v>28</v>
      </c>
      <c r="K28" s="530" t="s">
        <v>71</v>
      </c>
      <c r="L28" s="531" t="s">
        <v>28</v>
      </c>
      <c r="M28" s="530" t="s">
        <v>59</v>
      </c>
      <c r="N28" s="530" t="s">
        <v>71</v>
      </c>
      <c r="O28" s="530" t="s">
        <v>71</v>
      </c>
      <c r="P28" s="530" t="s">
        <v>35</v>
      </c>
      <c r="Q28" s="530" t="s">
        <v>35</v>
      </c>
      <c r="R28" s="530" t="s">
        <v>59</v>
      </c>
      <c r="S28" s="530" t="s">
        <v>126</v>
      </c>
      <c r="T28" s="530" t="s">
        <v>59</v>
      </c>
      <c r="U28" s="530" t="s">
        <v>15</v>
      </c>
      <c r="V28" s="529" t="s">
        <v>453</v>
      </c>
      <c r="W28" s="531" t="s">
        <v>8</v>
      </c>
      <c r="X28" s="533" t="s">
        <v>453</v>
      </c>
      <c r="Y28" s="60"/>
      <c r="Z28" s="60"/>
    </row>
    <row r="29">
      <c r="A29" s="534" t="str">
        <f t="shared" ref="A29:X29" si="2">A18</f>
        <v>40011</v>
      </c>
      <c r="B29" s="534">
        <f t="shared" si="2"/>
        <v>45930.41667</v>
      </c>
      <c r="C29" s="534">
        <f t="shared" si="2"/>
        <v>45930</v>
      </c>
      <c r="D29" s="534">
        <f t="shared" si="2"/>
        <v>46112</v>
      </c>
      <c r="E29" s="534" t="str">
        <f t="shared" si="2"/>
        <v>Borrow</v>
      </c>
      <c r="F29" s="529">
        <f t="shared" si="2"/>
        <v>102</v>
      </c>
      <c r="G29" s="534">
        <f t="shared" si="2"/>
        <v>1000000000</v>
      </c>
      <c r="H29" s="534" t="str">
        <f t="shared" si="2"/>
        <v>THB</v>
      </c>
      <c r="I29" s="534" t="str">
        <f t="shared" si="2"/>
        <v>FIX40011</v>
      </c>
      <c r="J29" s="534" t="str">
        <f t="shared" si="2"/>
        <v>Fixed</v>
      </c>
      <c r="K29" s="529">
        <f t="shared" si="2"/>
        <v>4</v>
      </c>
      <c r="L29" s="534" t="str">
        <f t="shared" si="2"/>
        <v/>
      </c>
      <c r="M29" s="534" t="str">
        <f t="shared" si="2"/>
        <v>FIX</v>
      </c>
      <c r="N29" s="534" t="str">
        <f t="shared" si="2"/>
        <v> </v>
      </c>
      <c r="O29" s="534" t="str">
        <f t="shared" si="2"/>
        <v> </v>
      </c>
      <c r="P29" s="534" t="str">
        <f t="shared" si="2"/>
        <v> </v>
      </c>
      <c r="Q29" s="534" t="str">
        <f t="shared" si="2"/>
        <v> </v>
      </c>
      <c r="R29" s="534" t="str">
        <f t="shared" si="2"/>
        <v>Actual/365</v>
      </c>
      <c r="S29" s="530">
        <f t="shared" si="2"/>
        <v>0</v>
      </c>
      <c r="T29" s="534" t="str">
        <f t="shared" si="2"/>
        <v>Active</v>
      </c>
      <c r="U29" s="534" t="str">
        <f t="shared" si="2"/>
        <v>CONF-ISO-45004-20250930</v>
      </c>
      <c r="V29" s="534" t="str">
        <f t="shared" si="2"/>
        <v> </v>
      </c>
      <c r="W29" s="531">
        <f t="shared" si="2"/>
        <v>182</v>
      </c>
      <c r="X29" s="534" t="str">
        <f t="shared" si="2"/>
        <v>KBANK0107536000315</v>
      </c>
      <c r="Y29" s="282"/>
      <c r="Z29" s="60"/>
    </row>
    <row r="30">
      <c r="Y30" s="282"/>
    </row>
    <row r="31">
      <c r="A31" s="557" t="s">
        <v>1149</v>
      </c>
      <c r="C31" s="53"/>
      <c r="D31" s="53"/>
      <c r="E31" s="53"/>
      <c r="F31" s="53"/>
      <c r="G31" s="53"/>
      <c r="H31" s="53"/>
      <c r="I31" s="53"/>
      <c r="J31" s="53"/>
      <c r="K31" s="53"/>
      <c r="L31" s="53"/>
      <c r="M31" s="53"/>
      <c r="N31" s="53"/>
      <c r="O31" s="53"/>
      <c r="P31" s="53"/>
      <c r="Q31" s="60"/>
      <c r="R31" s="60"/>
      <c r="S31" s="60"/>
      <c r="T31" s="60"/>
      <c r="U31" s="60"/>
      <c r="V31" s="60"/>
      <c r="W31" s="60"/>
      <c r="X31" s="60"/>
      <c r="Y31" s="60"/>
      <c r="Z31" s="60"/>
    </row>
    <row r="32">
      <c r="A32" s="515"/>
      <c r="B32" s="515"/>
      <c r="C32" s="515"/>
      <c r="D32" s="515"/>
      <c r="E32" s="515"/>
      <c r="F32" s="515"/>
      <c r="G32" s="515"/>
      <c r="H32" s="515"/>
      <c r="I32" s="515"/>
      <c r="J32" s="515"/>
      <c r="K32" s="515"/>
      <c r="L32" s="515"/>
      <c r="M32" s="515"/>
      <c r="N32" s="515"/>
      <c r="O32" s="515"/>
      <c r="P32" s="515"/>
      <c r="Q32" s="60"/>
      <c r="R32" s="60"/>
      <c r="S32" s="60"/>
      <c r="T32" s="60"/>
      <c r="U32" s="60"/>
      <c r="V32" s="60"/>
      <c r="W32" s="60"/>
      <c r="X32" s="60"/>
      <c r="Y32" s="60"/>
      <c r="Z32" s="60"/>
    </row>
    <row r="33">
      <c r="A33" s="515" t="s">
        <v>1150</v>
      </c>
      <c r="G33" s="544"/>
      <c r="H33" s="515"/>
      <c r="I33" s="515"/>
      <c r="J33" s="515"/>
      <c r="K33" s="515"/>
      <c r="L33" s="515"/>
      <c r="M33" s="515"/>
      <c r="N33" s="556"/>
      <c r="O33" s="515"/>
      <c r="P33" s="515"/>
      <c r="Q33" s="60"/>
      <c r="R33" s="60"/>
      <c r="S33" s="60"/>
      <c r="T33" s="60"/>
      <c r="U33" s="60"/>
      <c r="V33" s="60"/>
      <c r="W33" s="60"/>
      <c r="X33" s="60"/>
      <c r="Y33" s="60"/>
      <c r="Z33" s="60"/>
    </row>
    <row r="34">
      <c r="A34" s="558" t="s">
        <v>1146</v>
      </c>
      <c r="C34" s="53"/>
      <c r="D34" s="53"/>
      <c r="E34" s="53"/>
      <c r="F34" s="53"/>
      <c r="G34" s="53"/>
      <c r="H34" s="53"/>
      <c r="I34" s="53"/>
      <c r="J34" s="53"/>
      <c r="K34" s="53"/>
      <c r="L34" s="53"/>
      <c r="M34" s="53"/>
      <c r="N34" s="53"/>
      <c r="O34" s="53"/>
      <c r="P34" s="53"/>
      <c r="Q34" s="60"/>
      <c r="R34" s="60"/>
      <c r="S34" s="60"/>
      <c r="T34" s="60"/>
      <c r="U34" s="60"/>
      <c r="V34" s="60"/>
      <c r="W34" s="60"/>
      <c r="X34" s="60"/>
      <c r="Y34" s="60"/>
      <c r="Z34" s="60"/>
    </row>
    <row r="35">
      <c r="A35" s="515" t="s">
        <v>1151</v>
      </c>
      <c r="C35" s="515"/>
      <c r="D35" s="515"/>
      <c r="E35" s="515"/>
      <c r="F35" s="515"/>
      <c r="G35" s="515"/>
      <c r="H35" s="515"/>
      <c r="I35" s="53"/>
      <c r="J35" s="53"/>
      <c r="K35" s="53"/>
      <c r="L35" s="53"/>
      <c r="M35" s="53"/>
      <c r="N35" s="53"/>
      <c r="O35" s="53"/>
      <c r="P35" s="53"/>
      <c r="Q35" s="60"/>
      <c r="R35" s="60"/>
      <c r="S35" s="60"/>
      <c r="T35" s="60"/>
      <c r="U35" s="60"/>
      <c r="V35" s="60"/>
      <c r="W35" s="60"/>
      <c r="X35" s="60"/>
      <c r="Y35" s="60"/>
      <c r="Z35" s="60"/>
    </row>
    <row r="36">
      <c r="A36" s="53" t="s">
        <v>1152</v>
      </c>
      <c r="B36" s="60"/>
      <c r="C36" s="53"/>
      <c r="D36" s="53"/>
      <c r="E36" s="53"/>
      <c r="F36" s="53"/>
      <c r="G36" s="53"/>
      <c r="H36" s="53"/>
      <c r="I36" s="53"/>
      <c r="J36" s="53"/>
      <c r="K36" s="53"/>
      <c r="L36" s="53"/>
      <c r="M36" s="53"/>
      <c r="N36" s="53"/>
      <c r="O36" s="53"/>
      <c r="P36" s="53"/>
      <c r="Q36" s="60"/>
      <c r="R36" s="60"/>
      <c r="S36" s="60"/>
      <c r="T36" s="60"/>
      <c r="U36" s="60"/>
      <c r="V36" s="60"/>
      <c r="W36" s="60"/>
      <c r="X36" s="60"/>
      <c r="Y36" s="60"/>
      <c r="Z36" s="60"/>
    </row>
    <row r="37">
      <c r="A37" s="54" t="s">
        <v>1175</v>
      </c>
      <c r="D37" s="53"/>
      <c r="E37" s="53"/>
      <c r="F37" s="53"/>
      <c r="G37" s="53"/>
      <c r="H37" s="53"/>
      <c r="I37" s="53"/>
      <c r="J37" s="53"/>
      <c r="K37" s="53"/>
      <c r="L37" s="53"/>
      <c r="M37" s="53"/>
      <c r="N37" s="53"/>
      <c r="O37" s="53"/>
      <c r="P37" s="53"/>
      <c r="Q37" s="60"/>
      <c r="R37" s="60"/>
      <c r="S37" s="60"/>
      <c r="T37" s="60"/>
      <c r="U37" s="60"/>
      <c r="V37" s="60"/>
      <c r="W37" s="60"/>
      <c r="X37" s="60"/>
      <c r="Y37" s="60"/>
      <c r="Z37" s="60"/>
    </row>
    <row r="38">
      <c r="A38" s="53" t="s">
        <v>1154</v>
      </c>
      <c r="B38" s="559">
        <f>(1000000000 * 0.04) / 365</f>
        <v>109589.0411</v>
      </c>
      <c r="C38" s="53"/>
      <c r="D38" s="53"/>
      <c r="E38" s="53"/>
      <c r="F38" s="53"/>
      <c r="G38" s="53"/>
      <c r="H38" s="53"/>
      <c r="I38" s="53"/>
      <c r="J38" s="53"/>
      <c r="K38" s="53"/>
      <c r="L38" s="53"/>
      <c r="M38" s="53"/>
      <c r="N38" s="53"/>
      <c r="O38" s="53"/>
      <c r="P38" s="53"/>
      <c r="Q38" s="60"/>
      <c r="R38" s="60"/>
      <c r="S38" s="60"/>
      <c r="T38" s="60"/>
      <c r="U38" s="60"/>
      <c r="V38" s="60"/>
      <c r="W38" s="60"/>
      <c r="X38" s="60"/>
      <c r="Y38" s="60"/>
      <c r="Z38" s="60"/>
    </row>
    <row r="39">
      <c r="A39" s="53"/>
      <c r="B39" s="53"/>
      <c r="C39" s="53"/>
      <c r="D39" s="53"/>
      <c r="E39" s="53"/>
      <c r="F39" s="53"/>
      <c r="G39" s="53"/>
      <c r="H39" s="53"/>
      <c r="I39" s="53"/>
      <c r="J39" s="53"/>
      <c r="K39" s="53"/>
      <c r="L39" s="53"/>
      <c r="M39" s="53"/>
      <c r="N39" s="53"/>
      <c r="O39" s="53"/>
      <c r="P39" s="53"/>
      <c r="Q39" s="60"/>
      <c r="R39" s="60"/>
      <c r="S39" s="60"/>
      <c r="T39" s="60"/>
      <c r="U39" s="60"/>
      <c r="V39" s="60"/>
      <c r="W39" s="60"/>
      <c r="X39" s="60"/>
      <c r="Y39" s="60"/>
      <c r="Z39" s="60"/>
    </row>
    <row r="40">
      <c r="A40" s="517" t="s">
        <v>602</v>
      </c>
      <c r="B40" s="517" t="s">
        <v>583</v>
      </c>
      <c r="C40" s="517" t="s">
        <v>585</v>
      </c>
      <c r="D40" s="517" t="s">
        <v>525</v>
      </c>
      <c r="E40" s="517" t="s">
        <v>604</v>
      </c>
      <c r="F40" s="517" t="s">
        <v>7</v>
      </c>
      <c r="G40" s="517" t="s">
        <v>606</v>
      </c>
      <c r="H40" s="517" t="s">
        <v>534</v>
      </c>
      <c r="I40" s="517" t="s">
        <v>609</v>
      </c>
      <c r="J40" s="517" t="s">
        <v>613</v>
      </c>
      <c r="K40" s="517" t="s">
        <v>614</v>
      </c>
      <c r="L40" s="517" t="s">
        <v>616</v>
      </c>
      <c r="M40" s="517" t="s">
        <v>620</v>
      </c>
      <c r="N40" s="517" t="s">
        <v>624</v>
      </c>
      <c r="O40" s="517" t="s">
        <v>627</v>
      </c>
      <c r="P40" s="517" t="s">
        <v>630</v>
      </c>
      <c r="Q40" s="517" t="s">
        <v>633</v>
      </c>
      <c r="R40" s="517" t="s">
        <v>636</v>
      </c>
      <c r="S40" s="517" t="s">
        <v>426</v>
      </c>
      <c r="T40" s="517" t="s">
        <v>548</v>
      </c>
      <c r="U40" s="517" t="s">
        <v>639</v>
      </c>
      <c r="V40" s="517" t="s">
        <v>640</v>
      </c>
      <c r="W40" s="517" t="s">
        <v>644</v>
      </c>
      <c r="X40" s="528" t="s">
        <v>452</v>
      </c>
      <c r="Y40" s="282"/>
      <c r="Z40" s="282"/>
    </row>
    <row r="41">
      <c r="A41" s="529" t="s">
        <v>453</v>
      </c>
      <c r="B41" s="530" t="s">
        <v>110</v>
      </c>
      <c r="C41" s="530" t="s">
        <v>35</v>
      </c>
      <c r="D41" s="530" t="s">
        <v>35</v>
      </c>
      <c r="E41" s="530" t="s">
        <v>28</v>
      </c>
      <c r="F41" s="529" t="s">
        <v>453</v>
      </c>
      <c r="G41" s="530" t="s">
        <v>126</v>
      </c>
      <c r="H41" s="530" t="s">
        <v>81</v>
      </c>
      <c r="I41" s="530" t="s">
        <v>59</v>
      </c>
      <c r="J41" s="530" t="s">
        <v>28</v>
      </c>
      <c r="K41" s="530" t="s">
        <v>71</v>
      </c>
      <c r="L41" s="531" t="s">
        <v>28</v>
      </c>
      <c r="M41" s="530" t="s">
        <v>59</v>
      </c>
      <c r="N41" s="530" t="s">
        <v>71</v>
      </c>
      <c r="O41" s="530" t="s">
        <v>71</v>
      </c>
      <c r="P41" s="530" t="s">
        <v>35</v>
      </c>
      <c r="Q41" s="530" t="s">
        <v>35</v>
      </c>
      <c r="R41" s="530" t="s">
        <v>59</v>
      </c>
      <c r="S41" s="530" t="s">
        <v>126</v>
      </c>
      <c r="T41" s="530" t="s">
        <v>59</v>
      </c>
      <c r="U41" s="530" t="s">
        <v>15</v>
      </c>
      <c r="V41" s="529" t="s">
        <v>453</v>
      </c>
      <c r="W41" s="531" t="s">
        <v>8</v>
      </c>
      <c r="X41" s="533" t="s">
        <v>453</v>
      </c>
      <c r="Y41" s="60"/>
      <c r="Z41" s="60"/>
    </row>
    <row r="42">
      <c r="A42" s="573" t="str">
        <f t="shared" ref="A42:R42" si="3">A29</f>
        <v>40011</v>
      </c>
      <c r="B42" s="573">
        <f t="shared" si="3"/>
        <v>45930.41667</v>
      </c>
      <c r="C42" s="573">
        <f t="shared" si="3"/>
        <v>45930</v>
      </c>
      <c r="D42" s="573">
        <f t="shared" si="3"/>
        <v>46112</v>
      </c>
      <c r="E42" s="573" t="str">
        <f t="shared" si="3"/>
        <v>Borrow</v>
      </c>
      <c r="F42" s="536">
        <f t="shared" si="3"/>
        <v>102</v>
      </c>
      <c r="G42" s="573">
        <f t="shared" si="3"/>
        <v>1000000000</v>
      </c>
      <c r="H42" s="573" t="str">
        <f t="shared" si="3"/>
        <v>THB</v>
      </c>
      <c r="I42" s="573" t="str">
        <f t="shared" si="3"/>
        <v>FIX40011</v>
      </c>
      <c r="J42" s="573" t="str">
        <f t="shared" si="3"/>
        <v>Fixed</v>
      </c>
      <c r="K42" s="529">
        <f t="shared" si="3"/>
        <v>4</v>
      </c>
      <c r="L42" s="573" t="str">
        <f t="shared" si="3"/>
        <v/>
      </c>
      <c r="M42" s="573" t="str">
        <f t="shared" si="3"/>
        <v>FIX</v>
      </c>
      <c r="N42" s="573" t="str">
        <f t="shared" si="3"/>
        <v> </v>
      </c>
      <c r="O42" s="573" t="str">
        <f t="shared" si="3"/>
        <v> </v>
      </c>
      <c r="P42" s="573" t="str">
        <f t="shared" si="3"/>
        <v> </v>
      </c>
      <c r="Q42" s="573" t="str">
        <f t="shared" si="3"/>
        <v> </v>
      </c>
      <c r="R42" s="573" t="str">
        <f t="shared" si="3"/>
        <v>Actual/365</v>
      </c>
      <c r="S42" s="560">
        <f>B38</f>
        <v>109589.0411</v>
      </c>
      <c r="T42" s="573" t="str">
        <f t="shared" ref="T42:X42" si="4">T29</f>
        <v>Active</v>
      </c>
      <c r="U42" s="573" t="str">
        <f t="shared" si="4"/>
        <v>CONF-ISO-45004-20250930</v>
      </c>
      <c r="V42" s="573" t="str">
        <f t="shared" si="4"/>
        <v> </v>
      </c>
      <c r="W42" s="531">
        <f t="shared" si="4"/>
        <v>182</v>
      </c>
      <c r="X42" s="573" t="str">
        <f t="shared" si="4"/>
        <v>KBANK0107536000315</v>
      </c>
      <c r="Y42" s="60"/>
      <c r="Z42" s="60"/>
    </row>
    <row r="43">
      <c r="A43" s="53"/>
      <c r="B43" s="53"/>
      <c r="C43" s="53"/>
      <c r="D43" s="53"/>
      <c r="E43" s="53"/>
      <c r="F43" s="53"/>
      <c r="G43" s="53"/>
      <c r="H43" s="53"/>
      <c r="I43" s="53"/>
      <c r="J43" s="53"/>
      <c r="K43" s="53"/>
      <c r="L43" s="53"/>
      <c r="M43" s="53"/>
      <c r="N43" s="53"/>
      <c r="O43" s="53"/>
      <c r="P43" s="53"/>
      <c r="Q43" s="60"/>
      <c r="R43" s="60"/>
      <c r="S43" s="574">
        <v>109589.04109589041</v>
      </c>
      <c r="T43" s="60"/>
      <c r="U43" s="60"/>
      <c r="V43" s="60"/>
      <c r="W43" s="60"/>
      <c r="X43" s="60"/>
      <c r="Y43" s="60"/>
      <c r="Z43" s="60"/>
    </row>
    <row r="44">
      <c r="A44" s="575" t="s">
        <v>1176</v>
      </c>
      <c r="I44" s="53"/>
      <c r="J44" s="53"/>
      <c r="K44" s="53"/>
      <c r="L44" s="53"/>
      <c r="M44" s="53"/>
      <c r="N44" s="53"/>
      <c r="O44" s="53"/>
      <c r="P44" s="53"/>
      <c r="Q44" s="60"/>
      <c r="R44" s="60">
        <f>31+30+31+31+28+31</f>
        <v>182</v>
      </c>
      <c r="S44" s="60">
        <f>S43*R44</f>
        <v>19945205.48</v>
      </c>
      <c r="T44" s="60"/>
      <c r="U44" s="60"/>
      <c r="V44" s="60"/>
      <c r="W44" s="60"/>
      <c r="X44" s="60"/>
      <c r="Y44" s="60"/>
      <c r="Z44" s="60"/>
    </row>
    <row r="45">
      <c r="S45" s="576">
        <f>S44+G42</f>
        <v>1019945205</v>
      </c>
    </row>
    <row r="46">
      <c r="A46" s="71" t="s">
        <v>1177</v>
      </c>
      <c r="D46" s="53"/>
      <c r="E46" s="53"/>
      <c r="F46" s="53"/>
      <c r="G46" s="53"/>
      <c r="H46" s="53"/>
      <c r="I46" s="53"/>
      <c r="J46" s="53"/>
      <c r="K46" s="53"/>
      <c r="L46" s="53"/>
      <c r="M46" s="53"/>
      <c r="N46" s="53"/>
      <c r="O46" s="53"/>
      <c r="P46" s="53"/>
      <c r="Q46" s="60"/>
      <c r="R46" s="60"/>
      <c r="S46" s="577"/>
      <c r="T46" s="60"/>
      <c r="U46" s="60"/>
      <c r="V46" s="60"/>
      <c r="W46" s="60"/>
      <c r="X46" s="60"/>
      <c r="Y46" s="60"/>
      <c r="Z46" s="60"/>
    </row>
    <row r="47">
      <c r="A47" s="53"/>
      <c r="B47" s="53"/>
      <c r="C47" s="53"/>
      <c r="D47" s="53"/>
      <c r="E47" s="53"/>
      <c r="F47" s="53"/>
      <c r="G47" s="53"/>
      <c r="H47" s="53"/>
      <c r="I47" s="53"/>
      <c r="J47" s="53"/>
      <c r="K47" s="53"/>
      <c r="L47" s="53"/>
      <c r="M47" s="53"/>
      <c r="N47" s="53"/>
      <c r="O47" s="53"/>
      <c r="P47" s="53"/>
      <c r="Q47" s="60"/>
      <c r="R47" s="60"/>
      <c r="S47" s="60"/>
      <c r="T47" s="60"/>
      <c r="U47" s="60"/>
      <c r="V47" s="60"/>
      <c r="W47" s="60"/>
      <c r="X47" s="60"/>
      <c r="Y47" s="60"/>
      <c r="Z47" s="60"/>
    </row>
    <row r="48">
      <c r="A48" s="563" t="s">
        <v>1146</v>
      </c>
      <c r="C48" s="53"/>
      <c r="D48" s="53"/>
      <c r="E48" s="53"/>
      <c r="F48" s="53"/>
      <c r="G48" s="53"/>
      <c r="H48" s="53"/>
      <c r="I48" s="53"/>
      <c r="J48" s="53"/>
      <c r="K48" s="53"/>
      <c r="L48" s="53"/>
      <c r="M48" s="53"/>
      <c r="N48" s="53"/>
      <c r="O48" s="53"/>
      <c r="P48" s="53"/>
      <c r="Q48" s="60"/>
      <c r="R48" s="60"/>
      <c r="S48" s="60"/>
      <c r="T48" s="60"/>
      <c r="U48" s="60"/>
      <c r="V48" s="60"/>
      <c r="W48" s="60"/>
      <c r="X48" s="60"/>
      <c r="Y48" s="60"/>
      <c r="Z48" s="60"/>
    </row>
    <row r="49">
      <c r="A49" s="53"/>
      <c r="B49" s="60"/>
      <c r="C49" s="53"/>
      <c r="D49" s="53"/>
      <c r="E49" s="53"/>
      <c r="F49" s="53"/>
      <c r="G49" s="53"/>
      <c r="H49" s="53"/>
      <c r="I49" s="53"/>
      <c r="J49" s="53"/>
      <c r="K49" s="53"/>
      <c r="L49" s="53"/>
      <c r="M49" s="53"/>
      <c r="N49" s="53"/>
      <c r="O49" s="53"/>
      <c r="P49" s="53"/>
      <c r="Q49" s="60"/>
      <c r="R49" s="60"/>
      <c r="S49" s="60"/>
      <c r="T49" s="60"/>
      <c r="U49" s="60"/>
      <c r="V49" s="60"/>
      <c r="W49" s="60"/>
      <c r="X49" s="60"/>
      <c r="Y49" s="60"/>
      <c r="Z49" s="60"/>
    </row>
    <row r="50">
      <c r="A50" s="519" t="s">
        <v>1161</v>
      </c>
      <c r="B50" s="60"/>
      <c r="C50" s="53"/>
      <c r="D50" s="53"/>
      <c r="E50" s="53"/>
      <c r="F50" s="53"/>
      <c r="G50" s="53"/>
      <c r="H50" s="53"/>
      <c r="I50" s="53"/>
      <c r="J50" s="53"/>
      <c r="K50" s="53"/>
      <c r="L50" s="53"/>
      <c r="M50" s="53"/>
      <c r="N50" s="53"/>
      <c r="O50" s="53"/>
      <c r="P50" s="53"/>
      <c r="Q50" s="60"/>
      <c r="R50" s="60"/>
      <c r="S50" s="60"/>
      <c r="T50" s="60"/>
      <c r="U50" s="60"/>
      <c r="V50" s="60"/>
      <c r="W50" s="60"/>
      <c r="X50" s="60"/>
      <c r="Y50" s="60"/>
      <c r="Z50" s="60"/>
    </row>
    <row r="51">
      <c r="A51" s="54" t="s">
        <v>1178</v>
      </c>
      <c r="M51" s="53"/>
      <c r="N51" s="53"/>
      <c r="O51" s="53"/>
      <c r="P51" s="53"/>
      <c r="Q51" s="60"/>
      <c r="R51" s="60"/>
      <c r="S51" s="60"/>
      <c r="T51" s="60"/>
      <c r="U51" s="60"/>
      <c r="V51" s="60"/>
      <c r="W51" s="60"/>
      <c r="X51" s="60"/>
      <c r="Y51" s="60"/>
      <c r="Z51" s="60"/>
    </row>
    <row r="52">
      <c r="A52" s="575" t="s">
        <v>1179</v>
      </c>
      <c r="B52" s="60"/>
      <c r="C52" s="60"/>
      <c r="D52" s="60"/>
      <c r="E52" s="60"/>
      <c r="F52" s="53"/>
      <c r="G52" s="53"/>
      <c r="H52" s="53"/>
      <c r="I52" s="53"/>
      <c r="J52" s="53"/>
      <c r="K52" s="53"/>
      <c r="L52" s="53"/>
      <c r="M52" s="53"/>
      <c r="N52" s="53"/>
      <c r="O52" s="53"/>
      <c r="P52" s="53"/>
      <c r="Q52" s="60"/>
      <c r="R52" s="60"/>
      <c r="S52" s="60"/>
      <c r="T52" s="60"/>
      <c r="U52" s="60"/>
      <c r="V52" s="60"/>
      <c r="W52" s="60"/>
      <c r="X52" s="60"/>
      <c r="Y52" s="60"/>
      <c r="Z52" s="60"/>
    </row>
    <row r="53">
      <c r="A53" s="53"/>
      <c r="B53" s="60"/>
      <c r="C53" s="60"/>
      <c r="D53" s="60"/>
      <c r="E53" s="60"/>
      <c r="F53" s="60"/>
      <c r="G53" s="60"/>
      <c r="H53" s="53"/>
      <c r="I53" s="53"/>
      <c r="J53" s="53"/>
      <c r="K53" s="53"/>
      <c r="L53" s="53"/>
      <c r="M53" s="53"/>
      <c r="N53" s="53"/>
      <c r="O53" s="53"/>
      <c r="P53" s="53"/>
      <c r="Q53" s="60"/>
      <c r="R53" s="60"/>
      <c r="S53" s="60"/>
      <c r="T53" s="60"/>
      <c r="U53" s="60"/>
      <c r="V53" s="60"/>
      <c r="W53" s="60"/>
      <c r="X53" s="60"/>
      <c r="Y53" s="60"/>
      <c r="Z53" s="60"/>
    </row>
    <row r="54">
      <c r="A54" s="53" t="s">
        <v>1168</v>
      </c>
      <c r="H54" s="53"/>
      <c r="I54" s="53"/>
      <c r="J54" s="53"/>
      <c r="K54" s="53"/>
      <c r="L54" s="53"/>
      <c r="M54" s="53"/>
      <c r="N54" s="53"/>
      <c r="O54" s="53"/>
      <c r="P54" s="53"/>
      <c r="Q54" s="60"/>
      <c r="R54" s="60"/>
      <c r="S54" s="60"/>
      <c r="T54" s="60"/>
      <c r="U54" s="60"/>
      <c r="V54" s="60"/>
      <c r="W54" s="60"/>
      <c r="X54" s="60"/>
      <c r="Y54" s="60"/>
      <c r="Z54" s="60"/>
    </row>
    <row r="55">
      <c r="A55" s="60"/>
      <c r="B55" s="53"/>
      <c r="C55" s="53"/>
      <c r="D55" s="53"/>
      <c r="E55" s="53"/>
      <c r="F55" s="53"/>
      <c r="G55" s="53"/>
      <c r="H55" s="53"/>
      <c r="I55" s="53"/>
      <c r="J55" s="53"/>
      <c r="K55" s="53"/>
      <c r="L55" s="53"/>
      <c r="M55" s="53"/>
      <c r="N55" s="53"/>
      <c r="O55" s="53"/>
      <c r="P55" s="53"/>
      <c r="Q55" s="60"/>
      <c r="R55" s="60"/>
      <c r="S55" s="60"/>
      <c r="T55" s="60"/>
      <c r="U55" s="60"/>
      <c r="V55" s="60"/>
      <c r="W55" s="60"/>
      <c r="X55" s="60"/>
      <c r="Y55" s="60"/>
      <c r="Z55" s="60"/>
    </row>
    <row r="56">
      <c r="A56" s="565" t="s">
        <v>1169</v>
      </c>
      <c r="C56" s="53"/>
      <c r="D56" s="53"/>
      <c r="E56" s="53"/>
      <c r="F56" s="53"/>
      <c r="G56" s="53"/>
      <c r="H56" s="53"/>
      <c r="I56" s="53"/>
      <c r="J56" s="53"/>
      <c r="K56" s="53"/>
      <c r="L56" s="53"/>
      <c r="M56" s="53"/>
      <c r="N56" s="53"/>
      <c r="O56" s="53"/>
      <c r="P56" s="53"/>
      <c r="Q56" s="60"/>
      <c r="R56" s="60"/>
      <c r="S56" s="60"/>
      <c r="T56" s="60"/>
      <c r="U56" s="60"/>
      <c r="V56" s="60"/>
      <c r="W56" s="60"/>
      <c r="X56" s="60"/>
      <c r="Y56" s="60"/>
      <c r="Z56" s="60"/>
    </row>
    <row r="57">
      <c r="A57" s="517" t="s">
        <v>602</v>
      </c>
      <c r="B57" s="517" t="s">
        <v>583</v>
      </c>
      <c r="C57" s="517" t="s">
        <v>585</v>
      </c>
      <c r="D57" s="517" t="s">
        <v>525</v>
      </c>
      <c r="E57" s="517" t="s">
        <v>604</v>
      </c>
      <c r="F57" s="517" t="s">
        <v>7</v>
      </c>
      <c r="G57" s="517" t="s">
        <v>606</v>
      </c>
      <c r="H57" s="517" t="s">
        <v>534</v>
      </c>
      <c r="I57" s="517" t="s">
        <v>609</v>
      </c>
      <c r="J57" s="517" t="s">
        <v>613</v>
      </c>
      <c r="K57" s="517" t="s">
        <v>614</v>
      </c>
      <c r="L57" s="517" t="s">
        <v>616</v>
      </c>
      <c r="M57" s="517" t="s">
        <v>620</v>
      </c>
      <c r="N57" s="517" t="s">
        <v>624</v>
      </c>
      <c r="O57" s="517" t="s">
        <v>627</v>
      </c>
      <c r="P57" s="517" t="s">
        <v>630</v>
      </c>
      <c r="Q57" s="517" t="s">
        <v>633</v>
      </c>
      <c r="R57" s="517" t="s">
        <v>636</v>
      </c>
      <c r="S57" s="517" t="s">
        <v>426</v>
      </c>
      <c r="T57" s="517" t="s">
        <v>548</v>
      </c>
      <c r="U57" s="517" t="s">
        <v>639</v>
      </c>
      <c r="V57" s="517" t="s">
        <v>640</v>
      </c>
      <c r="W57" s="517" t="s">
        <v>644</v>
      </c>
      <c r="X57" s="528" t="s">
        <v>452</v>
      </c>
      <c r="Y57" s="282"/>
      <c r="Z57" s="282"/>
    </row>
    <row r="58">
      <c r="A58" s="529" t="s">
        <v>453</v>
      </c>
      <c r="B58" s="530" t="s">
        <v>110</v>
      </c>
      <c r="C58" s="530" t="s">
        <v>35</v>
      </c>
      <c r="D58" s="530" t="s">
        <v>35</v>
      </c>
      <c r="E58" s="530" t="s">
        <v>28</v>
      </c>
      <c r="F58" s="529" t="s">
        <v>453</v>
      </c>
      <c r="G58" s="530" t="s">
        <v>126</v>
      </c>
      <c r="H58" s="532" t="s">
        <v>81</v>
      </c>
      <c r="I58" s="530" t="s">
        <v>59</v>
      </c>
      <c r="J58" s="530" t="s">
        <v>28</v>
      </c>
      <c r="K58" s="566" t="s">
        <v>71</v>
      </c>
      <c r="L58" s="531" t="s">
        <v>28</v>
      </c>
      <c r="M58" s="530" t="s">
        <v>59</v>
      </c>
      <c r="N58" s="530" t="s">
        <v>71</v>
      </c>
      <c r="O58" s="530" t="s">
        <v>71</v>
      </c>
      <c r="P58" s="530" t="s">
        <v>35</v>
      </c>
      <c r="Q58" s="530" t="s">
        <v>35</v>
      </c>
      <c r="R58" s="530" t="s">
        <v>59</v>
      </c>
      <c r="S58" s="530" t="s">
        <v>126</v>
      </c>
      <c r="T58" s="530" t="s">
        <v>59</v>
      </c>
      <c r="U58" s="530" t="s">
        <v>15</v>
      </c>
      <c r="V58" s="529" t="s">
        <v>453</v>
      </c>
      <c r="W58" s="531" t="s">
        <v>8</v>
      </c>
      <c r="X58" s="533" t="s">
        <v>453</v>
      </c>
      <c r="Y58" s="60"/>
      <c r="Z58" s="60"/>
    </row>
    <row r="59">
      <c r="A59" s="573" t="str">
        <f t="shared" ref="A59:R59" si="5">A42</f>
        <v>40011</v>
      </c>
      <c r="B59" s="573">
        <f t="shared" si="5"/>
        <v>45930.41667</v>
      </c>
      <c r="C59" s="573">
        <f t="shared" si="5"/>
        <v>45930</v>
      </c>
      <c r="D59" s="573">
        <f t="shared" si="5"/>
        <v>46112</v>
      </c>
      <c r="E59" s="573" t="str">
        <f t="shared" si="5"/>
        <v>Borrow</v>
      </c>
      <c r="F59" s="530">
        <f t="shared" si="5"/>
        <v>102</v>
      </c>
      <c r="G59" s="573">
        <f t="shared" si="5"/>
        <v>1000000000</v>
      </c>
      <c r="H59" s="573" t="str">
        <f t="shared" si="5"/>
        <v>THB</v>
      </c>
      <c r="I59" s="573" t="str">
        <f t="shared" si="5"/>
        <v>FIX40011</v>
      </c>
      <c r="J59" s="573" t="str">
        <f t="shared" si="5"/>
        <v>Fixed</v>
      </c>
      <c r="K59" s="530">
        <f t="shared" si="5"/>
        <v>4</v>
      </c>
      <c r="L59" s="573" t="str">
        <f t="shared" si="5"/>
        <v/>
      </c>
      <c r="M59" s="573" t="str">
        <f t="shared" si="5"/>
        <v>FIX</v>
      </c>
      <c r="N59" s="573" t="str">
        <f t="shared" si="5"/>
        <v> </v>
      </c>
      <c r="O59" s="573" t="str">
        <f t="shared" si="5"/>
        <v> </v>
      </c>
      <c r="P59" s="573" t="str">
        <f t="shared" si="5"/>
        <v> </v>
      </c>
      <c r="Q59" s="573" t="str">
        <f t="shared" si="5"/>
        <v> </v>
      </c>
      <c r="R59" s="573" t="str">
        <f t="shared" si="5"/>
        <v>Actual/365</v>
      </c>
      <c r="S59" s="530">
        <f>S44</f>
        <v>19945205.48</v>
      </c>
      <c r="T59" s="529" t="s">
        <v>1003</v>
      </c>
      <c r="U59" s="573" t="str">
        <f t="shared" ref="U59:X59" si="6">U42</f>
        <v>CONF-ISO-45004-20250930</v>
      </c>
      <c r="V59" s="573" t="str">
        <f t="shared" si="6"/>
        <v> </v>
      </c>
      <c r="W59" s="530">
        <f t="shared" si="6"/>
        <v>182</v>
      </c>
      <c r="X59" s="573" t="str">
        <f t="shared" si="6"/>
        <v>KBANK0107536000315</v>
      </c>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71" t="s">
        <v>1180</v>
      </c>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517" t="s">
        <v>602</v>
      </c>
      <c r="B63" s="517" t="s">
        <v>583</v>
      </c>
      <c r="C63" s="517" t="s">
        <v>585</v>
      </c>
      <c r="D63" s="517" t="s">
        <v>525</v>
      </c>
      <c r="E63" s="517" t="s">
        <v>604</v>
      </c>
      <c r="F63" s="517" t="s">
        <v>7</v>
      </c>
      <c r="G63" s="517" t="s">
        <v>606</v>
      </c>
      <c r="H63" s="517" t="s">
        <v>534</v>
      </c>
      <c r="I63" s="517" t="s">
        <v>609</v>
      </c>
      <c r="J63" s="517" t="s">
        <v>613</v>
      </c>
      <c r="K63" s="517" t="s">
        <v>614</v>
      </c>
      <c r="L63" s="517" t="s">
        <v>616</v>
      </c>
      <c r="M63" s="517" t="s">
        <v>620</v>
      </c>
      <c r="N63" s="517" t="s">
        <v>624</v>
      </c>
      <c r="O63" s="517" t="s">
        <v>627</v>
      </c>
      <c r="P63" s="517" t="s">
        <v>630</v>
      </c>
      <c r="Q63" s="517" t="s">
        <v>633</v>
      </c>
      <c r="R63" s="517" t="s">
        <v>636</v>
      </c>
      <c r="S63" s="517" t="s">
        <v>426</v>
      </c>
      <c r="T63" s="517" t="s">
        <v>548</v>
      </c>
      <c r="U63" s="517" t="s">
        <v>639</v>
      </c>
      <c r="V63" s="517" t="s">
        <v>640</v>
      </c>
      <c r="W63" s="517" t="s">
        <v>644</v>
      </c>
      <c r="X63" s="528" t="s">
        <v>452</v>
      </c>
      <c r="Y63" s="282"/>
      <c r="Z63" s="282"/>
    </row>
    <row r="64">
      <c r="A64" s="529" t="s">
        <v>453</v>
      </c>
      <c r="B64" s="530" t="s">
        <v>110</v>
      </c>
      <c r="C64" s="530" t="s">
        <v>35</v>
      </c>
      <c r="D64" s="530" t="s">
        <v>35</v>
      </c>
      <c r="E64" s="530" t="s">
        <v>28</v>
      </c>
      <c r="F64" s="529" t="s">
        <v>453</v>
      </c>
      <c r="G64" s="530" t="s">
        <v>126</v>
      </c>
      <c r="H64" s="532" t="s">
        <v>81</v>
      </c>
      <c r="I64" s="530" t="s">
        <v>59</v>
      </c>
      <c r="J64" s="530" t="s">
        <v>28</v>
      </c>
      <c r="K64" s="566" t="s">
        <v>71</v>
      </c>
      <c r="L64" s="531" t="s">
        <v>28</v>
      </c>
      <c r="M64" s="530" t="s">
        <v>59</v>
      </c>
      <c r="N64" s="530" t="s">
        <v>71</v>
      </c>
      <c r="O64" s="530" t="s">
        <v>71</v>
      </c>
      <c r="P64" s="530" t="s">
        <v>35</v>
      </c>
      <c r="Q64" s="530" t="s">
        <v>35</v>
      </c>
      <c r="R64" s="530" t="s">
        <v>59</v>
      </c>
      <c r="S64" s="530" t="s">
        <v>126</v>
      </c>
      <c r="T64" s="530" t="s">
        <v>59</v>
      </c>
      <c r="U64" s="530" t="s">
        <v>15</v>
      </c>
      <c r="V64" s="529" t="s">
        <v>453</v>
      </c>
      <c r="W64" s="531" t="s">
        <v>8</v>
      </c>
      <c r="X64" s="533" t="s">
        <v>453</v>
      </c>
      <c r="Y64" s="60"/>
      <c r="Z64" s="60"/>
    </row>
    <row r="65">
      <c r="A65" s="534" t="str">
        <f t="shared" ref="A65:X65" si="7">A42</f>
        <v>40011</v>
      </c>
      <c r="B65" s="534">
        <f t="shared" si="7"/>
        <v>45930.41667</v>
      </c>
      <c r="C65" s="534">
        <f t="shared" si="7"/>
        <v>45930</v>
      </c>
      <c r="D65" s="534">
        <f t="shared" si="7"/>
        <v>46112</v>
      </c>
      <c r="E65" s="534" t="str">
        <f t="shared" si="7"/>
        <v>Borrow</v>
      </c>
      <c r="F65" s="529">
        <f t="shared" si="7"/>
        <v>102</v>
      </c>
      <c r="G65" s="534">
        <f t="shared" si="7"/>
        <v>1000000000</v>
      </c>
      <c r="H65" s="534" t="str">
        <f t="shared" si="7"/>
        <v>THB</v>
      </c>
      <c r="I65" s="534" t="str">
        <f t="shared" si="7"/>
        <v>FIX40011</v>
      </c>
      <c r="J65" s="534" t="str">
        <f t="shared" si="7"/>
        <v>Fixed</v>
      </c>
      <c r="K65" s="529">
        <f t="shared" si="7"/>
        <v>4</v>
      </c>
      <c r="L65" s="534" t="str">
        <f t="shared" si="7"/>
        <v/>
      </c>
      <c r="M65" s="534" t="str">
        <f t="shared" si="7"/>
        <v>FIX</v>
      </c>
      <c r="N65" s="534" t="str">
        <f t="shared" si="7"/>
        <v> </v>
      </c>
      <c r="O65" s="534" t="str">
        <f t="shared" si="7"/>
        <v> </v>
      </c>
      <c r="P65" s="534" t="str">
        <f t="shared" si="7"/>
        <v> </v>
      </c>
      <c r="Q65" s="534" t="str">
        <f t="shared" si="7"/>
        <v> </v>
      </c>
      <c r="R65" s="534" t="str">
        <f t="shared" si="7"/>
        <v>Actual/365</v>
      </c>
      <c r="S65" s="578">
        <f t="shared" si="7"/>
        <v>109589.0411</v>
      </c>
      <c r="T65" s="534" t="str">
        <f t="shared" si="7"/>
        <v>Active</v>
      </c>
      <c r="U65" s="534" t="str">
        <f t="shared" si="7"/>
        <v>CONF-ISO-45004-20250930</v>
      </c>
      <c r="V65" s="534" t="str">
        <f t="shared" si="7"/>
        <v> </v>
      </c>
      <c r="W65" s="529">
        <f t="shared" si="7"/>
        <v>182</v>
      </c>
      <c r="X65" s="534" t="str">
        <f t="shared" si="7"/>
        <v>KBANK0107536000315</v>
      </c>
      <c r="Y65" s="60"/>
      <c r="Z65" s="60"/>
    </row>
    <row r="67">
      <c r="A67" s="71" t="s">
        <v>1181</v>
      </c>
    </row>
    <row r="68">
      <c r="A68" s="517" t="s">
        <v>602</v>
      </c>
      <c r="B68" s="517" t="s">
        <v>583</v>
      </c>
      <c r="C68" s="517" t="s">
        <v>585</v>
      </c>
      <c r="D68" s="517" t="s">
        <v>525</v>
      </c>
      <c r="E68" s="517" t="s">
        <v>604</v>
      </c>
      <c r="F68" s="517" t="s">
        <v>7</v>
      </c>
      <c r="G68" s="517" t="s">
        <v>606</v>
      </c>
      <c r="H68" s="517" t="s">
        <v>534</v>
      </c>
      <c r="I68" s="517" t="s">
        <v>609</v>
      </c>
      <c r="J68" s="517" t="s">
        <v>613</v>
      </c>
      <c r="K68" s="517" t="s">
        <v>614</v>
      </c>
      <c r="L68" s="517" t="s">
        <v>616</v>
      </c>
      <c r="M68" s="517" t="s">
        <v>620</v>
      </c>
      <c r="N68" s="517" t="s">
        <v>624</v>
      </c>
      <c r="O68" s="517" t="s">
        <v>627</v>
      </c>
      <c r="P68" s="517" t="s">
        <v>630</v>
      </c>
      <c r="Q68" s="517" t="s">
        <v>633</v>
      </c>
      <c r="R68" s="517" t="s">
        <v>636</v>
      </c>
      <c r="S68" s="517" t="s">
        <v>426</v>
      </c>
      <c r="T68" s="517" t="s">
        <v>548</v>
      </c>
      <c r="U68" s="517" t="s">
        <v>639</v>
      </c>
      <c r="V68" s="517" t="s">
        <v>640</v>
      </c>
      <c r="W68" s="517" t="s">
        <v>644</v>
      </c>
      <c r="X68" s="528" t="s">
        <v>452</v>
      </c>
      <c r="Y68" s="282"/>
      <c r="Z68" s="282"/>
    </row>
    <row r="69">
      <c r="A69" s="529" t="s">
        <v>453</v>
      </c>
      <c r="B69" s="530" t="s">
        <v>110</v>
      </c>
      <c r="C69" s="530" t="s">
        <v>35</v>
      </c>
      <c r="D69" s="530" t="s">
        <v>35</v>
      </c>
      <c r="E69" s="530" t="s">
        <v>28</v>
      </c>
      <c r="F69" s="529" t="s">
        <v>453</v>
      </c>
      <c r="G69" s="530" t="s">
        <v>126</v>
      </c>
      <c r="H69" s="532" t="s">
        <v>81</v>
      </c>
      <c r="I69" s="530" t="s">
        <v>59</v>
      </c>
      <c r="J69" s="530" t="s">
        <v>28</v>
      </c>
      <c r="K69" s="566" t="s">
        <v>71</v>
      </c>
      <c r="L69" s="531" t="s">
        <v>28</v>
      </c>
      <c r="M69" s="530" t="s">
        <v>59</v>
      </c>
      <c r="N69" s="530" t="s">
        <v>71</v>
      </c>
      <c r="O69" s="530" t="s">
        <v>71</v>
      </c>
      <c r="P69" s="530" t="s">
        <v>35</v>
      </c>
      <c r="Q69" s="530" t="s">
        <v>35</v>
      </c>
      <c r="R69" s="530" t="s">
        <v>59</v>
      </c>
      <c r="S69" s="530" t="s">
        <v>126</v>
      </c>
      <c r="T69" s="530" t="s">
        <v>59</v>
      </c>
      <c r="U69" s="530" t="s">
        <v>15</v>
      </c>
      <c r="V69" s="529" t="s">
        <v>453</v>
      </c>
      <c r="W69" s="531" t="s">
        <v>8</v>
      </c>
      <c r="X69" s="533" t="s">
        <v>453</v>
      </c>
      <c r="Y69" s="60"/>
      <c r="Z69" s="60"/>
    </row>
    <row r="70">
      <c r="A70" s="534" t="str">
        <f t="shared" ref="A70:R70" si="8">A65</f>
        <v>40011</v>
      </c>
      <c r="B70" s="534">
        <f t="shared" si="8"/>
        <v>45930.41667</v>
      </c>
      <c r="C70" s="534">
        <f t="shared" si="8"/>
        <v>45930</v>
      </c>
      <c r="D70" s="534">
        <f t="shared" si="8"/>
        <v>46112</v>
      </c>
      <c r="E70" s="534" t="str">
        <f t="shared" si="8"/>
        <v>Borrow</v>
      </c>
      <c r="F70" s="529">
        <f t="shared" si="8"/>
        <v>102</v>
      </c>
      <c r="G70" s="534">
        <f t="shared" si="8"/>
        <v>1000000000</v>
      </c>
      <c r="H70" s="534" t="str">
        <f t="shared" si="8"/>
        <v>THB</v>
      </c>
      <c r="I70" s="534" t="str">
        <f t="shared" si="8"/>
        <v>FIX40011</v>
      </c>
      <c r="J70" s="534" t="str">
        <f t="shared" si="8"/>
        <v>Fixed</v>
      </c>
      <c r="K70" s="529">
        <f t="shared" si="8"/>
        <v>4</v>
      </c>
      <c r="L70" s="534" t="str">
        <f t="shared" si="8"/>
        <v/>
      </c>
      <c r="M70" s="534" t="str">
        <f t="shared" si="8"/>
        <v>FIX</v>
      </c>
      <c r="N70" s="534" t="str">
        <f t="shared" si="8"/>
        <v> </v>
      </c>
      <c r="O70" s="534" t="str">
        <f t="shared" si="8"/>
        <v> </v>
      </c>
      <c r="P70" s="534" t="str">
        <f t="shared" si="8"/>
        <v> </v>
      </c>
      <c r="Q70" s="534" t="str">
        <f t="shared" si="8"/>
        <v> </v>
      </c>
      <c r="R70" s="534" t="str">
        <f t="shared" si="8"/>
        <v>Actual/365</v>
      </c>
      <c r="S70" s="529">
        <f>S72</f>
        <v>3397260.274</v>
      </c>
      <c r="T70" s="534" t="str">
        <f t="shared" ref="T70:X70" si="9">T65</f>
        <v>Active</v>
      </c>
      <c r="U70" s="534" t="str">
        <f t="shared" si="9"/>
        <v>CONF-ISO-45004-20250930</v>
      </c>
      <c r="V70" s="534" t="str">
        <f t="shared" si="9"/>
        <v> </v>
      </c>
      <c r="W70" s="529">
        <f t="shared" si="9"/>
        <v>182</v>
      </c>
      <c r="X70" s="534" t="str">
        <f t="shared" si="9"/>
        <v>KBANK0107536000315</v>
      </c>
      <c r="Y70" s="60"/>
      <c r="Z70" s="60"/>
    </row>
    <row r="71">
      <c r="S71" s="579">
        <f>S65</f>
        <v>109589.0411</v>
      </c>
    </row>
    <row r="72">
      <c r="R72" s="22">
        <f>1+30</f>
        <v>31</v>
      </c>
      <c r="S72" s="68">
        <f>S71*R72</f>
        <v>3397260.274</v>
      </c>
    </row>
    <row r="73">
      <c r="A73" s="71" t="s">
        <v>1182</v>
      </c>
    </row>
    <row r="74">
      <c r="A74" s="517" t="s">
        <v>602</v>
      </c>
      <c r="B74" s="517" t="s">
        <v>583</v>
      </c>
      <c r="C74" s="517" t="s">
        <v>585</v>
      </c>
      <c r="D74" s="517" t="s">
        <v>525</v>
      </c>
      <c r="E74" s="517" t="s">
        <v>604</v>
      </c>
      <c r="F74" s="517" t="s">
        <v>7</v>
      </c>
      <c r="G74" s="517" t="s">
        <v>606</v>
      </c>
      <c r="H74" s="517" t="s">
        <v>534</v>
      </c>
      <c r="I74" s="517" t="s">
        <v>609</v>
      </c>
      <c r="J74" s="517" t="s">
        <v>613</v>
      </c>
      <c r="K74" s="517" t="s">
        <v>614</v>
      </c>
      <c r="L74" s="517" t="s">
        <v>616</v>
      </c>
      <c r="M74" s="517" t="s">
        <v>620</v>
      </c>
      <c r="N74" s="517" t="s">
        <v>624</v>
      </c>
      <c r="O74" s="517" t="s">
        <v>627</v>
      </c>
      <c r="P74" s="517" t="s">
        <v>630</v>
      </c>
      <c r="Q74" s="517" t="s">
        <v>633</v>
      </c>
      <c r="R74" s="517" t="s">
        <v>636</v>
      </c>
      <c r="S74" s="517" t="s">
        <v>426</v>
      </c>
      <c r="T74" s="517" t="s">
        <v>548</v>
      </c>
      <c r="U74" s="517" t="s">
        <v>639</v>
      </c>
      <c r="V74" s="517" t="s">
        <v>640</v>
      </c>
      <c r="W74" s="517" t="s">
        <v>644</v>
      </c>
      <c r="X74" s="528" t="s">
        <v>452</v>
      </c>
      <c r="Y74" s="282"/>
      <c r="Z74" s="282"/>
    </row>
    <row r="75">
      <c r="A75" s="529" t="s">
        <v>453</v>
      </c>
      <c r="B75" s="530" t="s">
        <v>110</v>
      </c>
      <c r="C75" s="530" t="s">
        <v>35</v>
      </c>
      <c r="D75" s="530" t="s">
        <v>35</v>
      </c>
      <c r="E75" s="530" t="s">
        <v>28</v>
      </c>
      <c r="F75" s="529" t="s">
        <v>453</v>
      </c>
      <c r="G75" s="530" t="s">
        <v>126</v>
      </c>
      <c r="H75" s="532" t="s">
        <v>81</v>
      </c>
      <c r="I75" s="530" t="s">
        <v>59</v>
      </c>
      <c r="J75" s="530" t="s">
        <v>28</v>
      </c>
      <c r="K75" s="566" t="s">
        <v>71</v>
      </c>
      <c r="L75" s="531" t="s">
        <v>28</v>
      </c>
      <c r="M75" s="530" t="s">
        <v>59</v>
      </c>
      <c r="N75" s="530" t="s">
        <v>71</v>
      </c>
      <c r="O75" s="530" t="s">
        <v>71</v>
      </c>
      <c r="P75" s="530" t="s">
        <v>35</v>
      </c>
      <c r="Q75" s="530" t="s">
        <v>35</v>
      </c>
      <c r="R75" s="530" t="s">
        <v>59</v>
      </c>
      <c r="S75" s="530" t="s">
        <v>126</v>
      </c>
      <c r="T75" s="530" t="s">
        <v>59</v>
      </c>
      <c r="U75" s="530" t="s">
        <v>15</v>
      </c>
      <c r="V75" s="529" t="s">
        <v>453</v>
      </c>
      <c r="W75" s="531" t="s">
        <v>8</v>
      </c>
      <c r="X75" s="533" t="s">
        <v>453</v>
      </c>
      <c r="Y75" s="60"/>
      <c r="Z75" s="60"/>
    </row>
    <row r="76">
      <c r="A76" s="534" t="str">
        <f t="shared" ref="A76:R76" si="10">A70</f>
        <v>40011</v>
      </c>
      <c r="B76" s="534">
        <f t="shared" si="10"/>
        <v>45930.41667</v>
      </c>
      <c r="C76" s="534">
        <f t="shared" si="10"/>
        <v>45930</v>
      </c>
      <c r="D76" s="534">
        <f t="shared" si="10"/>
        <v>46112</v>
      </c>
      <c r="E76" s="534" t="str">
        <f t="shared" si="10"/>
        <v>Borrow</v>
      </c>
      <c r="F76" s="529">
        <f t="shared" si="10"/>
        <v>102</v>
      </c>
      <c r="G76" s="534">
        <f t="shared" si="10"/>
        <v>1000000000</v>
      </c>
      <c r="H76" s="534" t="str">
        <f t="shared" si="10"/>
        <v>THB</v>
      </c>
      <c r="I76" s="534" t="str">
        <f t="shared" si="10"/>
        <v>FIX40011</v>
      </c>
      <c r="J76" s="534" t="str">
        <f t="shared" si="10"/>
        <v>Fixed</v>
      </c>
      <c r="K76" s="529">
        <f t="shared" si="10"/>
        <v>4</v>
      </c>
      <c r="L76" s="534" t="str">
        <f t="shared" si="10"/>
        <v/>
      </c>
      <c r="M76" s="534" t="str">
        <f t="shared" si="10"/>
        <v>FIX</v>
      </c>
      <c r="N76" s="534" t="str">
        <f t="shared" si="10"/>
        <v> </v>
      </c>
      <c r="O76" s="534" t="str">
        <f t="shared" si="10"/>
        <v> </v>
      </c>
      <c r="P76" s="534" t="str">
        <f t="shared" si="10"/>
        <v> </v>
      </c>
      <c r="Q76" s="534" t="str">
        <f t="shared" si="10"/>
        <v> </v>
      </c>
      <c r="R76" s="534" t="str">
        <f t="shared" si="10"/>
        <v>Actual/365</v>
      </c>
      <c r="S76" s="529">
        <f>S78</f>
        <v>6684931.507</v>
      </c>
      <c r="T76" s="534" t="str">
        <f t="shared" ref="T76:X76" si="11">T70</f>
        <v>Active</v>
      </c>
      <c r="U76" s="534" t="str">
        <f t="shared" si="11"/>
        <v>CONF-ISO-45004-20250930</v>
      </c>
      <c r="V76" s="534" t="str">
        <f t="shared" si="11"/>
        <v> </v>
      </c>
      <c r="W76" s="529">
        <f t="shared" si="11"/>
        <v>182</v>
      </c>
      <c r="X76" s="534" t="str">
        <f t="shared" si="11"/>
        <v>KBANK0107536000315</v>
      </c>
      <c r="Y76" s="60"/>
      <c r="Z76" s="60"/>
    </row>
    <row r="77">
      <c r="S77" s="579">
        <v>109589.04109589041</v>
      </c>
    </row>
    <row r="78">
      <c r="R78" s="68">
        <f>31+30</f>
        <v>61</v>
      </c>
      <c r="S78" s="68">
        <f>S77*R78</f>
        <v>6684931.507</v>
      </c>
    </row>
    <row r="79">
      <c r="A79" s="71" t="s">
        <v>1183</v>
      </c>
    </row>
    <row r="80">
      <c r="A80" s="517" t="s">
        <v>602</v>
      </c>
      <c r="B80" s="517" t="s">
        <v>583</v>
      </c>
      <c r="C80" s="517" t="s">
        <v>585</v>
      </c>
      <c r="D80" s="517" t="s">
        <v>525</v>
      </c>
      <c r="E80" s="517" t="s">
        <v>604</v>
      </c>
      <c r="F80" s="517" t="s">
        <v>7</v>
      </c>
      <c r="G80" s="517" t="s">
        <v>606</v>
      </c>
      <c r="H80" s="517" t="s">
        <v>534</v>
      </c>
      <c r="I80" s="517" t="s">
        <v>609</v>
      </c>
      <c r="J80" s="517" t="s">
        <v>613</v>
      </c>
      <c r="K80" s="517" t="s">
        <v>614</v>
      </c>
      <c r="L80" s="517" t="s">
        <v>616</v>
      </c>
      <c r="M80" s="517" t="s">
        <v>620</v>
      </c>
      <c r="N80" s="517" t="s">
        <v>624</v>
      </c>
      <c r="O80" s="517" t="s">
        <v>627</v>
      </c>
      <c r="P80" s="517" t="s">
        <v>630</v>
      </c>
      <c r="Q80" s="517" t="s">
        <v>633</v>
      </c>
      <c r="R80" s="517" t="s">
        <v>636</v>
      </c>
      <c r="S80" s="517" t="s">
        <v>426</v>
      </c>
      <c r="T80" s="517" t="s">
        <v>548</v>
      </c>
      <c r="U80" s="517" t="s">
        <v>639</v>
      </c>
      <c r="V80" s="517" t="s">
        <v>640</v>
      </c>
      <c r="W80" s="517" t="s">
        <v>644</v>
      </c>
      <c r="X80" s="528" t="s">
        <v>452</v>
      </c>
      <c r="Y80" s="282"/>
      <c r="Z80" s="282"/>
    </row>
    <row r="81">
      <c r="A81" s="529" t="s">
        <v>453</v>
      </c>
      <c r="B81" s="530" t="s">
        <v>110</v>
      </c>
      <c r="C81" s="530" t="s">
        <v>35</v>
      </c>
      <c r="D81" s="530" t="s">
        <v>35</v>
      </c>
      <c r="E81" s="530" t="s">
        <v>28</v>
      </c>
      <c r="F81" s="529" t="s">
        <v>453</v>
      </c>
      <c r="G81" s="530" t="s">
        <v>126</v>
      </c>
      <c r="H81" s="532" t="s">
        <v>81</v>
      </c>
      <c r="I81" s="530" t="s">
        <v>59</v>
      </c>
      <c r="J81" s="530" t="s">
        <v>28</v>
      </c>
      <c r="K81" s="566" t="s">
        <v>71</v>
      </c>
      <c r="L81" s="531" t="s">
        <v>28</v>
      </c>
      <c r="M81" s="530" t="s">
        <v>59</v>
      </c>
      <c r="N81" s="530" t="s">
        <v>71</v>
      </c>
      <c r="O81" s="530" t="s">
        <v>71</v>
      </c>
      <c r="P81" s="530" t="s">
        <v>35</v>
      </c>
      <c r="Q81" s="530" t="s">
        <v>35</v>
      </c>
      <c r="R81" s="530" t="s">
        <v>59</v>
      </c>
      <c r="S81" s="530" t="s">
        <v>126</v>
      </c>
      <c r="T81" s="530" t="s">
        <v>59</v>
      </c>
      <c r="U81" s="530" t="s">
        <v>15</v>
      </c>
      <c r="V81" s="529" t="s">
        <v>453</v>
      </c>
      <c r="W81" s="531" t="s">
        <v>8</v>
      </c>
      <c r="X81" s="533" t="s">
        <v>453</v>
      </c>
      <c r="Y81" s="60"/>
      <c r="Z81" s="60"/>
    </row>
    <row r="82">
      <c r="A82" s="534" t="str">
        <f t="shared" ref="A82:R82" si="12">A76</f>
        <v>40011</v>
      </c>
      <c r="B82" s="534">
        <f t="shared" si="12"/>
        <v>45930.41667</v>
      </c>
      <c r="C82" s="534">
        <f t="shared" si="12"/>
        <v>45930</v>
      </c>
      <c r="D82" s="534">
        <f t="shared" si="12"/>
        <v>46112</v>
      </c>
      <c r="E82" s="534" t="str">
        <f t="shared" si="12"/>
        <v>Borrow</v>
      </c>
      <c r="F82" s="529">
        <f t="shared" si="12"/>
        <v>102</v>
      </c>
      <c r="G82" s="534">
        <f t="shared" si="12"/>
        <v>1000000000</v>
      </c>
      <c r="H82" s="534" t="str">
        <f t="shared" si="12"/>
        <v>THB</v>
      </c>
      <c r="I82" s="534" t="str">
        <f t="shared" si="12"/>
        <v>FIX40011</v>
      </c>
      <c r="J82" s="534" t="str">
        <f t="shared" si="12"/>
        <v>Fixed</v>
      </c>
      <c r="K82" s="529">
        <f t="shared" si="12"/>
        <v>4</v>
      </c>
      <c r="L82" s="534" t="str">
        <f t="shared" si="12"/>
        <v/>
      </c>
      <c r="M82" s="534" t="str">
        <f t="shared" si="12"/>
        <v>FIX</v>
      </c>
      <c r="N82" s="534" t="str">
        <f t="shared" si="12"/>
        <v> </v>
      </c>
      <c r="O82" s="534" t="str">
        <f t="shared" si="12"/>
        <v> </v>
      </c>
      <c r="P82" s="534" t="str">
        <f t="shared" si="12"/>
        <v> </v>
      </c>
      <c r="Q82" s="534" t="str">
        <f t="shared" si="12"/>
        <v> </v>
      </c>
      <c r="R82" s="534" t="str">
        <f t="shared" si="12"/>
        <v>Actual/365</v>
      </c>
      <c r="S82" s="529">
        <f>S84</f>
        <v>8000000</v>
      </c>
      <c r="T82" s="534" t="str">
        <f t="shared" ref="T82:X82" si="13">T76</f>
        <v>Active</v>
      </c>
      <c r="U82" s="534" t="str">
        <f t="shared" si="13"/>
        <v>CONF-ISO-45004-20250930</v>
      </c>
      <c r="V82" s="534" t="str">
        <f t="shared" si="13"/>
        <v> </v>
      </c>
      <c r="W82" s="529">
        <f t="shared" si="13"/>
        <v>182</v>
      </c>
      <c r="X82" s="534" t="str">
        <f t="shared" si="13"/>
        <v>KBANK0107536000315</v>
      </c>
      <c r="Y82" s="60"/>
      <c r="Z82" s="60"/>
    </row>
    <row r="83">
      <c r="S83" s="579">
        <v>109589.04109589041</v>
      </c>
    </row>
    <row r="84">
      <c r="R84" s="68">
        <f>31+30+12</f>
        <v>73</v>
      </c>
      <c r="S84" s="68">
        <f>S83*R84</f>
        <v>8000000</v>
      </c>
    </row>
  </sheetData>
  <mergeCells count="21">
    <mergeCell ref="A4:C4"/>
    <mergeCell ref="A6:H6"/>
    <mergeCell ref="A7:E7"/>
    <mergeCell ref="A13:C13"/>
    <mergeCell ref="A15:J15"/>
    <mergeCell ref="A20:D20"/>
    <mergeCell ref="A22:I22"/>
    <mergeCell ref="A37:C37"/>
    <mergeCell ref="A44:H44"/>
    <mergeCell ref="A46:C46"/>
    <mergeCell ref="A48:B48"/>
    <mergeCell ref="A51:L51"/>
    <mergeCell ref="A54:G54"/>
    <mergeCell ref="A56:B56"/>
    <mergeCell ref="A23:I23"/>
    <mergeCell ref="A24:J24"/>
    <mergeCell ref="A26:B26"/>
    <mergeCell ref="A31:B31"/>
    <mergeCell ref="A33:F33"/>
    <mergeCell ref="A34:B34"/>
    <mergeCell ref="A35:B3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3.75"/>
    <col customWidth="1" min="3" max="3" width="73.38"/>
    <col customWidth="1" min="4" max="4" width="23.75"/>
    <col customWidth="1" min="5" max="6" width="18.88"/>
    <col customWidth="1" min="7" max="7" width="34.5"/>
    <col customWidth="1" min="8" max="26" width="18.88"/>
  </cols>
  <sheetData>
    <row r="1">
      <c r="A1" s="580"/>
      <c r="B1" s="580"/>
      <c r="C1" s="581" t="s">
        <v>1</v>
      </c>
      <c r="D1" s="580"/>
      <c r="E1" s="580"/>
      <c r="F1" s="580"/>
      <c r="G1" s="580"/>
      <c r="H1" s="580"/>
      <c r="I1" s="580"/>
      <c r="J1" s="580"/>
      <c r="K1" s="61"/>
      <c r="L1" s="61"/>
      <c r="M1" s="61"/>
      <c r="N1" s="61"/>
      <c r="O1" s="61"/>
      <c r="P1" s="61"/>
      <c r="Q1" s="61"/>
      <c r="R1" s="61"/>
      <c r="S1" s="61"/>
      <c r="T1" s="61"/>
      <c r="U1" s="61"/>
      <c r="V1" s="61"/>
      <c r="W1" s="61"/>
      <c r="X1" s="61"/>
      <c r="Y1" s="61"/>
      <c r="Z1" s="61"/>
    </row>
    <row r="2">
      <c r="A2" s="580"/>
      <c r="B2" s="580"/>
      <c r="C2" s="582" t="s">
        <v>1184</v>
      </c>
      <c r="D2" s="580"/>
      <c r="E2" s="580"/>
      <c r="F2" s="580"/>
      <c r="G2" s="580"/>
      <c r="H2" s="580"/>
      <c r="I2" s="580"/>
      <c r="J2" s="580"/>
      <c r="K2" s="61"/>
      <c r="L2" s="61"/>
      <c r="M2" s="61"/>
      <c r="N2" s="61"/>
      <c r="O2" s="61"/>
      <c r="P2" s="61"/>
      <c r="Q2" s="61"/>
      <c r="R2" s="61"/>
      <c r="S2" s="61"/>
      <c r="T2" s="61"/>
      <c r="U2" s="61"/>
      <c r="V2" s="61"/>
      <c r="W2" s="61"/>
      <c r="X2" s="61"/>
      <c r="Y2" s="61"/>
      <c r="Z2" s="61"/>
    </row>
    <row r="3">
      <c r="A3" s="580"/>
      <c r="B3" s="580"/>
      <c r="C3" s="583" t="s">
        <v>1185</v>
      </c>
      <c r="D3" s="580"/>
      <c r="E3" s="580"/>
      <c r="F3" s="580"/>
      <c r="G3" s="580"/>
      <c r="H3" s="580"/>
      <c r="I3" s="580"/>
      <c r="J3" s="580"/>
      <c r="K3" s="61"/>
      <c r="L3" s="61"/>
      <c r="M3" s="61"/>
      <c r="N3" s="61"/>
      <c r="O3" s="61"/>
      <c r="P3" s="61"/>
      <c r="Q3" s="61"/>
      <c r="R3" s="61"/>
      <c r="S3" s="61"/>
      <c r="T3" s="61"/>
      <c r="U3" s="61"/>
      <c r="V3" s="61"/>
      <c r="W3" s="61"/>
      <c r="X3" s="61"/>
      <c r="Y3" s="61"/>
      <c r="Z3" s="61"/>
    </row>
    <row r="4">
      <c r="A4" s="584"/>
      <c r="B4" s="580"/>
      <c r="C4" s="585" t="s">
        <v>1186</v>
      </c>
      <c r="D4" s="580"/>
      <c r="E4" s="580"/>
      <c r="F4" s="580"/>
      <c r="G4" s="580"/>
      <c r="H4" s="580"/>
      <c r="I4" s="580"/>
      <c r="J4" s="580"/>
      <c r="K4" s="61"/>
      <c r="L4" s="61"/>
      <c r="M4" s="61"/>
      <c r="N4" s="61"/>
      <c r="O4" s="61"/>
      <c r="P4" s="61"/>
      <c r="Q4" s="61"/>
      <c r="R4" s="61"/>
      <c r="S4" s="61"/>
      <c r="T4" s="61"/>
      <c r="U4" s="61"/>
      <c r="V4" s="61"/>
      <c r="W4" s="61"/>
      <c r="X4" s="61"/>
      <c r="Y4" s="61"/>
      <c r="Z4" s="61"/>
    </row>
    <row r="5">
      <c r="A5" s="580"/>
      <c r="B5" s="580"/>
      <c r="C5" s="586" t="s">
        <v>1187</v>
      </c>
      <c r="D5" s="580"/>
      <c r="E5" s="580"/>
      <c r="F5" s="580"/>
      <c r="G5" s="580"/>
      <c r="H5" s="580"/>
      <c r="I5" s="580"/>
      <c r="J5" s="580"/>
      <c r="K5" s="61"/>
      <c r="L5" s="61"/>
      <c r="M5" s="61"/>
      <c r="N5" s="61"/>
      <c r="O5" s="61"/>
      <c r="P5" s="61"/>
      <c r="Q5" s="61"/>
      <c r="R5" s="61"/>
      <c r="S5" s="61"/>
      <c r="T5" s="61"/>
      <c r="U5" s="61"/>
      <c r="V5" s="61"/>
      <c r="W5" s="61"/>
      <c r="X5" s="61"/>
      <c r="Y5" s="61"/>
      <c r="Z5" s="61"/>
    </row>
    <row r="6">
      <c r="A6" s="580"/>
      <c r="B6" s="580"/>
      <c r="C6" s="587" t="s">
        <v>1188</v>
      </c>
      <c r="D6" s="580"/>
      <c r="E6" s="580"/>
      <c r="F6" s="580"/>
      <c r="G6" s="580"/>
      <c r="H6" s="580"/>
      <c r="I6" s="580"/>
      <c r="J6" s="580"/>
      <c r="K6" s="61"/>
      <c r="L6" s="61"/>
      <c r="M6" s="61"/>
      <c r="N6" s="61"/>
      <c r="O6" s="61"/>
      <c r="P6" s="61"/>
      <c r="Q6" s="61"/>
      <c r="R6" s="61"/>
      <c r="S6" s="61"/>
      <c r="T6" s="61"/>
      <c r="U6" s="61"/>
      <c r="V6" s="61"/>
      <c r="W6" s="61"/>
      <c r="X6" s="61"/>
      <c r="Y6" s="61"/>
      <c r="Z6" s="61"/>
    </row>
    <row r="7">
      <c r="A7" s="580"/>
      <c r="B7" s="580"/>
      <c r="C7" s="588" t="s">
        <v>1189</v>
      </c>
      <c r="D7" s="580"/>
      <c r="E7" s="580"/>
      <c r="F7" s="580"/>
      <c r="G7" s="580"/>
      <c r="H7" s="580"/>
      <c r="I7" s="580"/>
      <c r="J7" s="580"/>
      <c r="K7" s="61"/>
      <c r="L7" s="61"/>
      <c r="M7" s="61"/>
      <c r="N7" s="61"/>
      <c r="O7" s="61"/>
      <c r="P7" s="61"/>
      <c r="Q7" s="61"/>
      <c r="R7" s="61"/>
      <c r="S7" s="61"/>
      <c r="T7" s="61"/>
      <c r="U7" s="61"/>
      <c r="V7" s="61"/>
      <c r="W7" s="61"/>
      <c r="X7" s="61"/>
      <c r="Y7" s="61"/>
      <c r="Z7" s="61"/>
    </row>
    <row r="8">
      <c r="A8" s="589"/>
      <c r="B8" s="589"/>
      <c r="C8" s="590" t="s">
        <v>1190</v>
      </c>
      <c r="D8" s="580"/>
      <c r="E8" s="580"/>
      <c r="F8" s="580"/>
      <c r="G8" s="580"/>
      <c r="H8" s="580"/>
      <c r="I8" s="580"/>
      <c r="J8" s="580"/>
      <c r="K8" s="61"/>
      <c r="L8" s="61"/>
      <c r="M8" s="61"/>
      <c r="N8" s="61"/>
      <c r="O8" s="61"/>
      <c r="P8" s="61"/>
      <c r="Q8" s="61"/>
      <c r="R8" s="61"/>
      <c r="S8" s="61"/>
      <c r="T8" s="61"/>
      <c r="U8" s="61"/>
      <c r="V8" s="61"/>
      <c r="W8" s="61"/>
      <c r="X8" s="61"/>
      <c r="Y8" s="61"/>
      <c r="Z8" s="61"/>
    </row>
    <row r="9">
      <c r="A9" s="589" t="s">
        <v>0</v>
      </c>
      <c r="C9" s="591" t="s">
        <v>1191</v>
      </c>
      <c r="D9" s="580"/>
      <c r="E9" s="580"/>
      <c r="F9" s="580"/>
      <c r="G9" s="580"/>
      <c r="H9" s="580"/>
      <c r="I9" s="580"/>
      <c r="J9" s="580"/>
      <c r="K9" s="61"/>
      <c r="L9" s="61"/>
      <c r="M9" s="61"/>
      <c r="N9" s="61"/>
      <c r="O9" s="61"/>
      <c r="P9" s="61"/>
      <c r="Q9" s="61"/>
      <c r="R9" s="61"/>
      <c r="S9" s="61"/>
      <c r="T9" s="61"/>
      <c r="U9" s="61"/>
      <c r="V9" s="61"/>
      <c r="W9" s="61"/>
      <c r="X9" s="61"/>
      <c r="Y9" s="61"/>
      <c r="Z9" s="61"/>
    </row>
    <row r="10">
      <c r="A10" s="584"/>
      <c r="B10" s="580"/>
      <c r="C10" s="580"/>
      <c r="D10" s="580"/>
      <c r="E10" s="580"/>
      <c r="F10" s="580"/>
      <c r="G10" s="580"/>
      <c r="H10" s="580"/>
      <c r="I10" s="580"/>
      <c r="J10" s="580"/>
      <c r="K10" s="61"/>
      <c r="L10" s="61"/>
      <c r="M10" s="61"/>
      <c r="N10" s="61"/>
      <c r="O10" s="61"/>
      <c r="P10" s="61"/>
      <c r="Q10" s="61"/>
      <c r="R10" s="61"/>
      <c r="S10" s="61"/>
      <c r="T10" s="61"/>
      <c r="U10" s="61"/>
      <c r="V10" s="61"/>
      <c r="W10" s="61"/>
      <c r="X10" s="61"/>
      <c r="Y10" s="61"/>
      <c r="Z10" s="61"/>
    </row>
    <row r="11">
      <c r="A11" s="592" t="s">
        <v>2</v>
      </c>
      <c r="E11" s="580"/>
      <c r="F11" s="580"/>
      <c r="G11" s="580"/>
      <c r="H11" s="580"/>
      <c r="I11" s="580"/>
      <c r="J11" s="580"/>
      <c r="K11" s="61"/>
      <c r="L11" s="61"/>
      <c r="M11" s="61"/>
      <c r="N11" s="61"/>
      <c r="O11" s="61"/>
      <c r="P11" s="61"/>
      <c r="Q11" s="61"/>
      <c r="R11" s="61"/>
      <c r="S11" s="61"/>
      <c r="T11" s="61"/>
      <c r="U11" s="61"/>
      <c r="V11" s="61"/>
      <c r="W11" s="61"/>
      <c r="X11" s="61"/>
      <c r="Y11" s="61"/>
      <c r="Z11" s="61"/>
    </row>
    <row r="12">
      <c r="A12" s="580"/>
      <c r="B12" s="580"/>
      <c r="C12" s="580"/>
      <c r="D12" s="580"/>
      <c r="E12" s="580"/>
      <c r="F12" s="580"/>
      <c r="G12" s="580"/>
      <c r="H12" s="580"/>
      <c r="I12" s="580"/>
      <c r="J12" s="580"/>
      <c r="K12" s="61"/>
      <c r="L12" s="61"/>
      <c r="M12" s="61"/>
      <c r="N12" s="61"/>
      <c r="O12" s="61"/>
      <c r="P12" s="61"/>
      <c r="Q12" s="61"/>
      <c r="R12" s="61"/>
      <c r="S12" s="61"/>
      <c r="T12" s="61"/>
      <c r="U12" s="61"/>
      <c r="V12" s="61"/>
      <c r="W12" s="61"/>
      <c r="X12" s="61"/>
      <c r="Y12" s="61"/>
      <c r="Z12" s="61"/>
    </row>
    <row r="13">
      <c r="A13" s="593" t="s">
        <v>3</v>
      </c>
      <c r="B13" s="594" t="s">
        <v>4</v>
      </c>
      <c r="C13" s="594" t="s">
        <v>5</v>
      </c>
      <c r="D13" s="594" t="s">
        <v>6</v>
      </c>
      <c r="E13" s="595" t="s">
        <v>45</v>
      </c>
      <c r="F13" s="580"/>
      <c r="G13" s="580"/>
      <c r="H13" s="580"/>
      <c r="I13" s="580"/>
      <c r="J13" s="580"/>
      <c r="K13" s="61"/>
      <c r="L13" s="61"/>
      <c r="M13" s="61"/>
      <c r="N13" s="61"/>
      <c r="O13" s="61"/>
      <c r="P13" s="61"/>
      <c r="Q13" s="61"/>
      <c r="R13" s="61"/>
      <c r="S13" s="61"/>
      <c r="T13" s="61"/>
      <c r="U13" s="61"/>
      <c r="V13" s="61"/>
      <c r="W13" s="61"/>
      <c r="X13" s="61"/>
      <c r="Y13" s="61"/>
      <c r="Z13" s="61"/>
    </row>
    <row r="14">
      <c r="A14" s="596" t="s">
        <v>1192</v>
      </c>
      <c r="B14" s="597" t="s">
        <v>453</v>
      </c>
      <c r="C14" s="597" t="s">
        <v>487</v>
      </c>
      <c r="D14" s="597" t="s">
        <v>1193</v>
      </c>
      <c r="E14" s="598" t="s">
        <v>1194</v>
      </c>
      <c r="F14" s="580"/>
      <c r="G14" s="580"/>
      <c r="H14" s="580"/>
      <c r="I14" s="580"/>
      <c r="J14" s="580"/>
      <c r="K14" s="61"/>
      <c r="L14" s="61"/>
      <c r="M14" s="61"/>
      <c r="N14" s="61"/>
      <c r="O14" s="61"/>
      <c r="P14" s="61"/>
      <c r="Q14" s="61"/>
      <c r="R14" s="61"/>
      <c r="S14" s="61"/>
      <c r="T14" s="61"/>
      <c r="U14" s="61"/>
      <c r="V14" s="61"/>
      <c r="W14" s="61"/>
      <c r="X14" s="61"/>
      <c r="Y14" s="61"/>
      <c r="Z14" s="61"/>
    </row>
    <row r="15">
      <c r="A15" s="599" t="s">
        <v>7</v>
      </c>
      <c r="B15" s="600" t="s">
        <v>8</v>
      </c>
      <c r="C15" s="600" t="s">
        <v>9</v>
      </c>
      <c r="D15" s="600">
        <v>101.0</v>
      </c>
      <c r="E15" s="601"/>
      <c r="F15" s="580"/>
      <c r="G15" s="580"/>
      <c r="H15" s="580"/>
      <c r="I15" s="580"/>
      <c r="J15" s="580"/>
      <c r="K15" s="61"/>
      <c r="L15" s="61"/>
      <c r="M15" s="61"/>
      <c r="N15" s="61"/>
      <c r="O15" s="61"/>
      <c r="P15" s="61"/>
      <c r="Q15" s="61"/>
      <c r="R15" s="61"/>
      <c r="S15" s="61"/>
      <c r="T15" s="61"/>
      <c r="U15" s="61"/>
      <c r="V15" s="61"/>
      <c r="W15" s="61"/>
      <c r="X15" s="61"/>
      <c r="Y15" s="61"/>
      <c r="Z15" s="61"/>
    </row>
    <row r="16">
      <c r="A16" s="602" t="s">
        <v>10</v>
      </c>
      <c r="B16" s="603" t="s">
        <v>11</v>
      </c>
      <c r="C16" s="603" t="s">
        <v>12</v>
      </c>
      <c r="D16" s="603" t="s">
        <v>13</v>
      </c>
      <c r="E16" s="604"/>
      <c r="F16" s="580"/>
      <c r="G16" s="580"/>
      <c r="H16" s="580"/>
      <c r="I16" s="580"/>
      <c r="J16" s="580"/>
      <c r="K16" s="61"/>
      <c r="L16" s="61"/>
      <c r="M16" s="61"/>
      <c r="N16" s="61"/>
      <c r="O16" s="61"/>
      <c r="P16" s="61"/>
      <c r="Q16" s="61"/>
      <c r="R16" s="61"/>
      <c r="S16" s="61"/>
      <c r="T16" s="61"/>
      <c r="U16" s="61"/>
      <c r="V16" s="61"/>
      <c r="W16" s="61"/>
      <c r="X16" s="61"/>
      <c r="Y16" s="61"/>
      <c r="Z16" s="61"/>
    </row>
    <row r="17">
      <c r="A17" s="599" t="s">
        <v>14</v>
      </c>
      <c r="B17" s="600" t="s">
        <v>15</v>
      </c>
      <c r="C17" s="600" t="s">
        <v>16</v>
      </c>
      <c r="D17" s="600" t="s">
        <v>17</v>
      </c>
      <c r="E17" s="601"/>
      <c r="F17" s="580"/>
      <c r="G17" s="605"/>
      <c r="H17" s="580"/>
      <c r="I17" s="580"/>
      <c r="J17" s="580"/>
      <c r="K17" s="61"/>
      <c r="L17" s="61"/>
      <c r="M17" s="61"/>
      <c r="N17" s="61"/>
      <c r="O17" s="61"/>
      <c r="P17" s="61"/>
      <c r="Q17" s="61"/>
      <c r="R17" s="61"/>
      <c r="S17" s="61"/>
      <c r="T17" s="61"/>
      <c r="U17" s="61"/>
      <c r="V17" s="61"/>
      <c r="W17" s="61"/>
      <c r="X17" s="61"/>
      <c r="Y17" s="61"/>
      <c r="Z17" s="61"/>
    </row>
    <row r="18">
      <c r="A18" s="602" t="s">
        <v>18</v>
      </c>
      <c r="B18" s="603" t="s">
        <v>15</v>
      </c>
      <c r="C18" s="603" t="s">
        <v>19</v>
      </c>
      <c r="D18" s="603" t="s">
        <v>20</v>
      </c>
      <c r="E18" s="604"/>
      <c r="F18" s="580"/>
      <c r="G18" s="605"/>
      <c r="H18" s="580"/>
      <c r="I18" s="580"/>
      <c r="J18" s="580"/>
      <c r="K18" s="61"/>
      <c r="L18" s="61"/>
      <c r="M18" s="61"/>
      <c r="N18" s="61"/>
      <c r="O18" s="61"/>
      <c r="P18" s="61"/>
      <c r="Q18" s="61"/>
      <c r="R18" s="61"/>
      <c r="S18" s="61"/>
      <c r="T18" s="61"/>
      <c r="U18" s="61"/>
      <c r="V18" s="61"/>
      <c r="W18" s="61"/>
      <c r="X18" s="61"/>
      <c r="Y18" s="61"/>
      <c r="Z18" s="61"/>
    </row>
    <row r="19">
      <c r="A19" s="599" t="s">
        <v>21</v>
      </c>
      <c r="B19" s="600" t="s">
        <v>22</v>
      </c>
      <c r="C19" s="600" t="s">
        <v>1195</v>
      </c>
      <c r="D19" s="606" t="s">
        <v>1196</v>
      </c>
      <c r="E19" s="601"/>
      <c r="F19" s="580"/>
      <c r="G19" s="605"/>
      <c r="H19" s="580"/>
      <c r="I19" s="580"/>
      <c r="J19" s="580"/>
      <c r="K19" s="61"/>
      <c r="L19" s="61"/>
      <c r="M19" s="61"/>
      <c r="N19" s="61"/>
      <c r="O19" s="61"/>
      <c r="P19" s="61"/>
      <c r="Q19" s="61"/>
      <c r="R19" s="61"/>
      <c r="S19" s="61"/>
      <c r="T19" s="61"/>
      <c r="U19" s="61"/>
      <c r="V19" s="61"/>
      <c r="W19" s="61"/>
      <c r="X19" s="61"/>
      <c r="Y19" s="61"/>
      <c r="Z19" s="61"/>
    </row>
    <row r="20">
      <c r="A20" s="602" t="s">
        <v>24</v>
      </c>
      <c r="B20" s="603" t="s">
        <v>22</v>
      </c>
      <c r="C20" s="603" t="s">
        <v>25</v>
      </c>
      <c r="D20" s="603" t="s">
        <v>26</v>
      </c>
      <c r="E20" s="604"/>
      <c r="F20" s="580"/>
      <c r="G20" s="605"/>
      <c r="H20" s="580"/>
      <c r="I20" s="580"/>
      <c r="J20" s="580"/>
      <c r="K20" s="61"/>
      <c r="L20" s="61"/>
      <c r="M20" s="61"/>
      <c r="N20" s="61"/>
      <c r="O20" s="61"/>
      <c r="P20" s="61"/>
      <c r="Q20" s="61"/>
      <c r="R20" s="61"/>
      <c r="S20" s="61"/>
      <c r="T20" s="61"/>
      <c r="U20" s="61"/>
      <c r="V20" s="61"/>
      <c r="W20" s="61"/>
      <c r="X20" s="61"/>
      <c r="Y20" s="61"/>
      <c r="Z20" s="61"/>
    </row>
    <row r="21">
      <c r="A21" s="599" t="s">
        <v>27</v>
      </c>
      <c r="B21" s="600" t="s">
        <v>28</v>
      </c>
      <c r="C21" s="600" t="s">
        <v>29</v>
      </c>
      <c r="D21" s="600" t="s">
        <v>30</v>
      </c>
      <c r="E21" s="601"/>
      <c r="F21" s="580"/>
      <c r="G21" s="580"/>
      <c r="H21" s="580"/>
      <c r="I21" s="580"/>
      <c r="J21" s="580"/>
      <c r="K21" s="61"/>
      <c r="L21" s="61"/>
      <c r="M21" s="61"/>
      <c r="N21" s="61"/>
      <c r="O21" s="61"/>
      <c r="P21" s="61"/>
      <c r="Q21" s="61"/>
      <c r="R21" s="61"/>
      <c r="S21" s="61"/>
      <c r="T21" s="61"/>
      <c r="U21" s="61"/>
      <c r="V21" s="61"/>
      <c r="W21" s="61"/>
      <c r="X21" s="61"/>
      <c r="Y21" s="61"/>
      <c r="Z21" s="61"/>
    </row>
    <row r="22">
      <c r="A22" s="602" t="s">
        <v>31</v>
      </c>
      <c r="B22" s="603" t="s">
        <v>15</v>
      </c>
      <c r="C22" s="603" t="s">
        <v>32</v>
      </c>
      <c r="D22" s="603" t="s">
        <v>33</v>
      </c>
      <c r="E22" s="604"/>
      <c r="F22" s="580"/>
      <c r="G22" s="580"/>
      <c r="H22" s="580"/>
      <c r="I22" s="580"/>
      <c r="J22" s="580"/>
      <c r="K22" s="61"/>
      <c r="L22" s="61"/>
      <c r="M22" s="61"/>
      <c r="N22" s="61"/>
      <c r="O22" s="61"/>
      <c r="P22" s="61"/>
      <c r="Q22" s="61"/>
      <c r="R22" s="61"/>
      <c r="S22" s="61"/>
      <c r="T22" s="61"/>
      <c r="U22" s="61"/>
      <c r="V22" s="61"/>
      <c r="W22" s="61"/>
      <c r="X22" s="61"/>
      <c r="Y22" s="61"/>
      <c r="Z22" s="61"/>
    </row>
    <row r="23">
      <c r="A23" s="599" t="s">
        <v>34</v>
      </c>
      <c r="B23" s="600" t="s">
        <v>35</v>
      </c>
      <c r="C23" s="600" t="s">
        <v>36</v>
      </c>
      <c r="D23" s="607">
        <v>45853.0</v>
      </c>
      <c r="E23" s="601"/>
      <c r="F23" s="580"/>
      <c r="G23" s="580"/>
      <c r="H23" s="580"/>
      <c r="I23" s="580"/>
      <c r="J23" s="580"/>
      <c r="K23" s="61"/>
      <c r="L23" s="61"/>
      <c r="M23" s="61"/>
      <c r="N23" s="61"/>
      <c r="O23" s="61"/>
      <c r="P23" s="61"/>
      <c r="Q23" s="61"/>
      <c r="R23" s="61"/>
      <c r="S23" s="61"/>
      <c r="T23" s="61"/>
      <c r="U23" s="61"/>
      <c r="V23" s="61"/>
      <c r="W23" s="61"/>
      <c r="X23" s="61"/>
      <c r="Y23" s="61"/>
      <c r="Z23" s="61"/>
    </row>
    <row r="24">
      <c r="A24" s="599" t="s">
        <v>39</v>
      </c>
      <c r="B24" s="600" t="s">
        <v>35</v>
      </c>
      <c r="C24" s="600" t="s">
        <v>40</v>
      </c>
      <c r="D24" s="607">
        <v>45301.0</v>
      </c>
      <c r="E24" s="601"/>
      <c r="F24" s="580"/>
      <c r="G24" s="580"/>
      <c r="H24" s="580"/>
      <c r="I24" s="580"/>
      <c r="J24" s="580"/>
      <c r="K24" s="61"/>
      <c r="L24" s="61"/>
      <c r="M24" s="61"/>
      <c r="N24" s="61"/>
      <c r="O24" s="61"/>
      <c r="P24" s="61"/>
      <c r="Q24" s="61"/>
      <c r="R24" s="61"/>
      <c r="S24" s="61"/>
      <c r="T24" s="61"/>
      <c r="U24" s="61"/>
      <c r="V24" s="61"/>
      <c r="W24" s="61"/>
      <c r="X24" s="61"/>
      <c r="Y24" s="61"/>
      <c r="Z24" s="61"/>
    </row>
    <row r="25">
      <c r="A25" s="608" t="s">
        <v>41</v>
      </c>
      <c r="B25" s="609" t="s">
        <v>35</v>
      </c>
      <c r="C25" s="609" t="s">
        <v>42</v>
      </c>
      <c r="D25" s="610">
        <v>45853.0</v>
      </c>
      <c r="E25" s="611"/>
      <c r="F25" s="580"/>
      <c r="G25" s="580"/>
      <c r="H25" s="580"/>
      <c r="I25" s="580"/>
      <c r="J25" s="580"/>
      <c r="K25" s="61"/>
      <c r="L25" s="61"/>
      <c r="M25" s="61"/>
      <c r="N25" s="61"/>
      <c r="O25" s="61"/>
      <c r="P25" s="61"/>
      <c r="Q25" s="61"/>
      <c r="R25" s="61"/>
      <c r="S25" s="61"/>
      <c r="T25" s="61"/>
      <c r="U25" s="61"/>
      <c r="V25" s="61"/>
      <c r="W25" s="61"/>
      <c r="X25" s="61"/>
      <c r="Y25" s="61"/>
      <c r="Z25" s="61"/>
    </row>
    <row r="26">
      <c r="A26" s="580"/>
      <c r="B26" s="580"/>
      <c r="C26" s="580"/>
      <c r="D26" s="580"/>
      <c r="E26" s="580"/>
      <c r="F26" s="580"/>
      <c r="G26" s="580"/>
      <c r="H26" s="580"/>
      <c r="I26" s="580"/>
      <c r="J26" s="580"/>
      <c r="K26" s="61"/>
      <c r="L26" s="61"/>
      <c r="M26" s="61"/>
      <c r="N26" s="61"/>
      <c r="O26" s="61"/>
      <c r="P26" s="61"/>
      <c r="Q26" s="61"/>
      <c r="R26" s="61"/>
      <c r="S26" s="61"/>
      <c r="T26" s="61"/>
      <c r="U26" s="61"/>
      <c r="V26" s="61"/>
      <c r="W26" s="61"/>
      <c r="X26" s="61"/>
      <c r="Y26" s="61"/>
      <c r="Z26" s="61"/>
    </row>
    <row r="27">
      <c r="A27" s="589" t="s">
        <v>43</v>
      </c>
      <c r="B27" s="580"/>
      <c r="C27" s="580"/>
      <c r="D27" s="580"/>
      <c r="E27" s="580"/>
      <c r="F27" s="580"/>
      <c r="G27" s="580"/>
      <c r="H27" s="580"/>
      <c r="I27" s="580"/>
      <c r="J27" s="580"/>
      <c r="K27" s="61"/>
      <c r="L27" s="61"/>
      <c r="M27" s="61"/>
      <c r="N27" s="61"/>
      <c r="O27" s="61"/>
      <c r="P27" s="61"/>
      <c r="Q27" s="61"/>
      <c r="R27" s="61"/>
      <c r="S27" s="61"/>
      <c r="T27" s="61"/>
      <c r="U27" s="61"/>
      <c r="V27" s="61"/>
      <c r="W27" s="61"/>
      <c r="X27" s="61"/>
      <c r="Y27" s="61"/>
      <c r="Z27" s="61"/>
    </row>
    <row r="28">
      <c r="A28" s="580"/>
      <c r="B28" s="580"/>
      <c r="C28" s="580"/>
      <c r="D28" s="580"/>
      <c r="E28" s="580"/>
      <c r="F28" s="580"/>
      <c r="G28" s="580"/>
      <c r="H28" s="580"/>
      <c r="I28" s="580"/>
      <c r="J28" s="580"/>
      <c r="K28" s="61"/>
      <c r="L28" s="61"/>
      <c r="M28" s="61"/>
      <c r="N28" s="61"/>
      <c r="O28" s="61"/>
      <c r="P28" s="61"/>
      <c r="Q28" s="61"/>
      <c r="R28" s="61"/>
      <c r="S28" s="61"/>
      <c r="T28" s="61"/>
      <c r="U28" s="61"/>
      <c r="V28" s="61"/>
      <c r="W28" s="61"/>
      <c r="X28" s="61"/>
      <c r="Y28" s="61"/>
      <c r="Z28" s="61"/>
    </row>
    <row r="29">
      <c r="A29" s="592" t="s">
        <v>44</v>
      </c>
      <c r="G29" s="580"/>
      <c r="H29" s="580"/>
      <c r="I29" s="580"/>
      <c r="J29" s="580"/>
      <c r="K29" s="61"/>
      <c r="L29" s="61"/>
      <c r="M29" s="61"/>
      <c r="N29" s="61"/>
      <c r="O29" s="61"/>
      <c r="P29" s="61"/>
      <c r="Q29" s="61"/>
      <c r="R29" s="61"/>
      <c r="S29" s="61"/>
      <c r="T29" s="61"/>
      <c r="U29" s="61"/>
      <c r="V29" s="61"/>
      <c r="W29" s="61"/>
      <c r="X29" s="61"/>
      <c r="Y29" s="61"/>
      <c r="Z29" s="61"/>
    </row>
    <row r="30">
      <c r="A30" s="580"/>
      <c r="B30" s="580"/>
      <c r="C30" s="580"/>
      <c r="D30" s="580"/>
      <c r="E30" s="580"/>
      <c r="F30" s="580"/>
      <c r="G30" s="580"/>
      <c r="H30" s="580"/>
      <c r="I30" s="580"/>
      <c r="J30" s="580"/>
      <c r="K30" s="61"/>
      <c r="L30" s="61"/>
      <c r="M30" s="61"/>
      <c r="N30" s="61"/>
      <c r="O30" s="61"/>
      <c r="P30" s="61"/>
      <c r="Q30" s="61"/>
      <c r="R30" s="61"/>
      <c r="S30" s="61"/>
      <c r="T30" s="61"/>
      <c r="U30" s="61"/>
      <c r="V30" s="61"/>
      <c r="W30" s="61"/>
      <c r="X30" s="61"/>
      <c r="Y30" s="61"/>
      <c r="Z30" s="61"/>
    </row>
    <row r="31">
      <c r="A31" s="593" t="s">
        <v>3</v>
      </c>
      <c r="B31" s="594" t="s">
        <v>4</v>
      </c>
      <c r="C31" s="594" t="s">
        <v>5</v>
      </c>
      <c r="D31" s="594" t="s">
        <v>6</v>
      </c>
      <c r="E31" s="595" t="s">
        <v>192</v>
      </c>
      <c r="F31" s="612" t="s">
        <v>1197</v>
      </c>
      <c r="G31" s="612" t="s">
        <v>450</v>
      </c>
      <c r="I31" s="580"/>
      <c r="J31" s="580"/>
      <c r="K31" s="61"/>
      <c r="L31" s="61"/>
      <c r="M31" s="61"/>
      <c r="N31" s="61"/>
      <c r="O31" s="61"/>
      <c r="P31" s="61"/>
      <c r="Q31" s="61"/>
      <c r="R31" s="61"/>
      <c r="S31" s="61"/>
      <c r="T31" s="61"/>
      <c r="U31" s="61"/>
      <c r="V31" s="61"/>
      <c r="W31" s="61"/>
      <c r="X31" s="61"/>
      <c r="Y31" s="61"/>
      <c r="Z31" s="61"/>
    </row>
    <row r="32">
      <c r="A32" s="602" t="s">
        <v>46</v>
      </c>
      <c r="B32" s="603" t="s">
        <v>28</v>
      </c>
      <c r="C32" s="603" t="s">
        <v>515</v>
      </c>
      <c r="D32" s="603" t="s">
        <v>54</v>
      </c>
      <c r="E32" s="604"/>
      <c r="F32" s="613" t="s">
        <v>456</v>
      </c>
      <c r="G32" s="613" t="s">
        <v>455</v>
      </c>
      <c r="H32" s="580"/>
      <c r="I32" s="580"/>
      <c r="J32" s="580"/>
      <c r="K32" s="61"/>
      <c r="L32" s="61"/>
      <c r="M32" s="61"/>
      <c r="N32" s="61"/>
      <c r="O32" s="61"/>
      <c r="P32" s="61"/>
      <c r="Q32" s="61"/>
      <c r="R32" s="61"/>
      <c r="S32" s="61"/>
      <c r="T32" s="61"/>
      <c r="U32" s="61"/>
      <c r="V32" s="61"/>
      <c r="W32" s="61"/>
      <c r="X32" s="61"/>
      <c r="Y32" s="61"/>
      <c r="Z32" s="61"/>
    </row>
    <row r="33">
      <c r="A33" s="599" t="s">
        <v>48</v>
      </c>
      <c r="B33" s="600" t="s">
        <v>49</v>
      </c>
      <c r="C33" s="600" t="s">
        <v>50</v>
      </c>
      <c r="D33" s="600" t="s">
        <v>51</v>
      </c>
      <c r="E33" s="601"/>
      <c r="F33" s="614" t="s">
        <v>456</v>
      </c>
      <c r="G33" s="615"/>
      <c r="H33" s="580"/>
      <c r="I33" s="580"/>
      <c r="J33" s="580"/>
      <c r="K33" s="61"/>
      <c r="L33" s="61"/>
      <c r="M33" s="61"/>
      <c r="N33" s="61"/>
      <c r="O33" s="61"/>
      <c r="P33" s="61"/>
      <c r="Q33" s="61"/>
      <c r="R33" s="61"/>
      <c r="S33" s="61"/>
      <c r="T33" s="61"/>
      <c r="U33" s="61"/>
      <c r="V33" s="61"/>
      <c r="W33" s="61"/>
      <c r="X33" s="61"/>
      <c r="Y33" s="61"/>
      <c r="Z33" s="61"/>
    </row>
    <row r="34">
      <c r="A34" s="602" t="s">
        <v>55</v>
      </c>
      <c r="B34" s="603" t="s">
        <v>8</v>
      </c>
      <c r="C34" s="603" t="s">
        <v>56</v>
      </c>
      <c r="D34" s="616" t="s">
        <v>1198</v>
      </c>
      <c r="E34" s="604"/>
      <c r="F34" s="617"/>
      <c r="G34" s="617"/>
      <c r="H34" s="580"/>
      <c r="I34" s="580"/>
      <c r="J34" s="580"/>
      <c r="K34" s="61"/>
      <c r="L34" s="61"/>
      <c r="M34" s="61"/>
      <c r="N34" s="61"/>
      <c r="O34" s="61"/>
      <c r="P34" s="61"/>
      <c r="Q34" s="61"/>
      <c r="R34" s="61"/>
      <c r="S34" s="61"/>
      <c r="T34" s="61"/>
      <c r="U34" s="61"/>
      <c r="V34" s="61"/>
      <c r="W34" s="61"/>
      <c r="X34" s="61"/>
      <c r="Y34" s="61"/>
      <c r="Z34" s="61"/>
    </row>
    <row r="35">
      <c r="A35" s="599" t="s">
        <v>58</v>
      </c>
      <c r="B35" s="600" t="s">
        <v>59</v>
      </c>
      <c r="C35" s="618" t="s">
        <v>520</v>
      </c>
      <c r="D35" s="600" t="s">
        <v>1199</v>
      </c>
      <c r="E35" s="601"/>
      <c r="F35" s="615"/>
      <c r="G35" s="615"/>
      <c r="H35" s="580"/>
      <c r="I35" s="580"/>
      <c r="J35" s="580"/>
      <c r="K35" s="61"/>
      <c r="L35" s="61"/>
      <c r="M35" s="61"/>
      <c r="N35" s="61"/>
      <c r="O35" s="61"/>
      <c r="P35" s="61"/>
      <c r="Q35" s="61"/>
      <c r="R35" s="61"/>
      <c r="S35" s="61"/>
      <c r="T35" s="61"/>
      <c r="U35" s="61"/>
      <c r="V35" s="61"/>
      <c r="W35" s="61"/>
      <c r="X35" s="61"/>
      <c r="Y35" s="61"/>
      <c r="Z35" s="61"/>
    </row>
    <row r="36">
      <c r="A36" s="602" t="s">
        <v>63</v>
      </c>
      <c r="B36" s="603" t="s">
        <v>59</v>
      </c>
      <c r="C36" s="619" t="s">
        <v>523</v>
      </c>
      <c r="D36" s="603" t="s">
        <v>65</v>
      </c>
      <c r="E36" s="620" t="s">
        <v>1200</v>
      </c>
      <c r="F36" s="617"/>
      <c r="G36" s="617"/>
      <c r="H36" s="580"/>
      <c r="I36" s="580"/>
      <c r="J36" s="580"/>
      <c r="K36" s="61"/>
      <c r="L36" s="61"/>
      <c r="M36" s="61"/>
      <c r="N36" s="61"/>
      <c r="O36" s="61"/>
      <c r="P36" s="61"/>
      <c r="Q36" s="61"/>
      <c r="R36" s="61"/>
      <c r="S36" s="61"/>
      <c r="T36" s="61"/>
      <c r="U36" s="61"/>
      <c r="V36" s="61"/>
      <c r="W36" s="61"/>
      <c r="X36" s="61"/>
      <c r="Y36" s="61"/>
      <c r="Z36" s="61"/>
    </row>
    <row r="37">
      <c r="A37" s="599" t="s">
        <v>66</v>
      </c>
      <c r="B37" s="600" t="s">
        <v>35</v>
      </c>
      <c r="C37" s="600" t="s">
        <v>67</v>
      </c>
      <c r="D37" s="607">
        <v>43451.0</v>
      </c>
      <c r="E37" s="601"/>
      <c r="F37" s="615"/>
      <c r="G37" s="615"/>
      <c r="H37" s="580"/>
      <c r="I37" s="580"/>
      <c r="J37" s="580"/>
      <c r="K37" s="61"/>
      <c r="L37" s="61"/>
      <c r="M37" s="61"/>
      <c r="N37" s="61"/>
      <c r="O37" s="61"/>
      <c r="P37" s="61"/>
      <c r="Q37" s="61"/>
      <c r="R37" s="61"/>
      <c r="S37" s="61"/>
      <c r="T37" s="61"/>
      <c r="U37" s="61"/>
      <c r="V37" s="61"/>
      <c r="W37" s="61"/>
      <c r="X37" s="61"/>
      <c r="Y37" s="61"/>
      <c r="Z37" s="61"/>
    </row>
    <row r="38">
      <c r="A38" s="602" t="s">
        <v>68</v>
      </c>
      <c r="B38" s="603" t="s">
        <v>35</v>
      </c>
      <c r="C38" s="603" t="s">
        <v>69</v>
      </c>
      <c r="D38" s="621">
        <v>47104.0</v>
      </c>
      <c r="E38" s="604"/>
      <c r="F38" s="617"/>
      <c r="G38" s="617"/>
      <c r="H38" s="580"/>
      <c r="I38" s="580"/>
      <c r="J38" s="580"/>
      <c r="K38" s="61"/>
      <c r="L38" s="61"/>
      <c r="M38" s="61"/>
      <c r="N38" s="61"/>
      <c r="O38" s="61"/>
      <c r="P38" s="61"/>
      <c r="Q38" s="61"/>
      <c r="R38" s="61"/>
      <c r="S38" s="61"/>
      <c r="T38" s="61"/>
      <c r="U38" s="61"/>
      <c r="V38" s="61"/>
      <c r="W38" s="61"/>
      <c r="X38" s="61"/>
      <c r="Y38" s="61"/>
      <c r="Z38" s="61"/>
    </row>
    <row r="39">
      <c r="A39" s="599" t="s">
        <v>270</v>
      </c>
      <c r="B39" s="600" t="s">
        <v>71</v>
      </c>
      <c r="C39" s="600" t="s">
        <v>527</v>
      </c>
      <c r="D39" s="600">
        <v>2.75</v>
      </c>
      <c r="E39" s="601"/>
      <c r="F39" s="615"/>
      <c r="G39" s="615"/>
      <c r="H39" s="580"/>
      <c r="I39" s="580"/>
      <c r="J39" s="580"/>
      <c r="K39" s="61"/>
      <c r="L39" s="61"/>
      <c r="M39" s="61"/>
      <c r="N39" s="61"/>
      <c r="O39" s="61"/>
      <c r="P39" s="61"/>
      <c r="Q39" s="61"/>
      <c r="R39" s="61"/>
      <c r="S39" s="61"/>
      <c r="T39" s="61"/>
      <c r="U39" s="61"/>
      <c r="V39" s="61"/>
      <c r="W39" s="61"/>
      <c r="X39" s="61"/>
      <c r="Y39" s="61"/>
      <c r="Z39" s="61"/>
    </row>
    <row r="40">
      <c r="A40" s="622" t="s">
        <v>1201</v>
      </c>
      <c r="B40" s="623" t="s">
        <v>1202</v>
      </c>
      <c r="C40" s="623" t="s">
        <v>1202</v>
      </c>
      <c r="D40" s="624"/>
      <c r="E40" s="625" t="s">
        <v>1203</v>
      </c>
      <c r="F40" s="617"/>
      <c r="G40" s="617"/>
      <c r="H40" s="580"/>
      <c r="I40" s="580"/>
      <c r="J40" s="580"/>
      <c r="K40" s="61"/>
      <c r="L40" s="61"/>
      <c r="M40" s="61"/>
      <c r="N40" s="61"/>
      <c r="O40" s="61"/>
      <c r="P40" s="61"/>
      <c r="Q40" s="61"/>
      <c r="R40" s="61"/>
      <c r="S40" s="61"/>
      <c r="T40" s="61"/>
      <c r="U40" s="61"/>
      <c r="V40" s="61"/>
      <c r="W40" s="61"/>
      <c r="X40" s="61"/>
      <c r="Y40" s="61"/>
      <c r="Z40" s="61"/>
    </row>
    <row r="41">
      <c r="A41" s="626" t="s">
        <v>1204</v>
      </c>
      <c r="B41" s="627" t="s">
        <v>59</v>
      </c>
      <c r="C41" s="627" t="s">
        <v>531</v>
      </c>
      <c r="D41" s="627" t="s">
        <v>136</v>
      </c>
      <c r="E41" s="628" t="s">
        <v>1205</v>
      </c>
      <c r="F41" s="615"/>
      <c r="G41" s="615"/>
      <c r="H41" s="580"/>
      <c r="I41" s="580"/>
      <c r="J41" s="580"/>
      <c r="K41" s="61"/>
      <c r="L41" s="61"/>
      <c r="M41" s="61"/>
      <c r="N41" s="61"/>
      <c r="O41" s="61"/>
      <c r="P41" s="61"/>
      <c r="Q41" s="61"/>
      <c r="R41" s="61"/>
      <c r="S41" s="61"/>
      <c r="T41" s="61"/>
      <c r="U41" s="61"/>
      <c r="V41" s="61"/>
      <c r="W41" s="61"/>
      <c r="X41" s="61"/>
      <c r="Y41" s="61"/>
      <c r="Z41" s="61"/>
    </row>
    <row r="42">
      <c r="A42" s="602" t="s">
        <v>74</v>
      </c>
      <c r="B42" s="603" t="s">
        <v>59</v>
      </c>
      <c r="C42" s="603" t="s">
        <v>75</v>
      </c>
      <c r="D42" s="603" t="s">
        <v>76</v>
      </c>
      <c r="E42" s="604"/>
      <c r="F42" s="617"/>
      <c r="G42" s="617"/>
      <c r="H42" s="580"/>
      <c r="I42" s="580"/>
      <c r="J42" s="580"/>
      <c r="K42" s="61"/>
      <c r="L42" s="61"/>
      <c r="M42" s="61"/>
      <c r="N42" s="61"/>
      <c r="O42" s="61"/>
      <c r="P42" s="61"/>
      <c r="Q42" s="61"/>
      <c r="R42" s="61"/>
      <c r="S42" s="61"/>
      <c r="T42" s="61"/>
      <c r="U42" s="61"/>
      <c r="V42" s="61"/>
      <c r="W42" s="61"/>
      <c r="X42" s="61"/>
      <c r="Y42" s="61"/>
      <c r="Z42" s="61"/>
    </row>
    <row r="43">
      <c r="A43" s="629" t="s">
        <v>272</v>
      </c>
      <c r="B43" s="630" t="s">
        <v>59</v>
      </c>
      <c r="C43" s="630" t="s">
        <v>78</v>
      </c>
      <c r="D43" s="630" t="s">
        <v>79</v>
      </c>
      <c r="E43" s="625" t="s">
        <v>1203</v>
      </c>
      <c r="F43" s="615"/>
      <c r="G43" s="615"/>
      <c r="H43" s="580"/>
      <c r="I43" s="580"/>
      <c r="J43" s="580"/>
      <c r="K43" s="61"/>
      <c r="L43" s="61"/>
      <c r="M43" s="61"/>
      <c r="N43" s="61"/>
      <c r="O43" s="61"/>
      <c r="P43" s="61"/>
      <c r="Q43" s="61"/>
      <c r="R43" s="61"/>
      <c r="S43" s="61"/>
      <c r="T43" s="61"/>
      <c r="U43" s="61"/>
      <c r="V43" s="61"/>
      <c r="W43" s="61"/>
      <c r="X43" s="61"/>
      <c r="Y43" s="61"/>
      <c r="Z43" s="61"/>
    </row>
    <row r="44">
      <c r="A44" s="602" t="s">
        <v>80</v>
      </c>
      <c r="B44" s="603" t="s">
        <v>81</v>
      </c>
      <c r="C44" s="603" t="s">
        <v>82</v>
      </c>
      <c r="D44" s="603" t="s">
        <v>83</v>
      </c>
      <c r="E44" s="604"/>
      <c r="F44" s="617"/>
      <c r="G44" s="617"/>
      <c r="H44" s="580"/>
      <c r="I44" s="580"/>
      <c r="J44" s="580"/>
      <c r="K44" s="61"/>
      <c r="L44" s="61"/>
      <c r="M44" s="61"/>
      <c r="N44" s="61"/>
      <c r="O44" s="61"/>
      <c r="P44" s="61"/>
      <c r="Q44" s="61"/>
      <c r="R44" s="61"/>
      <c r="S44" s="61"/>
      <c r="T44" s="61"/>
      <c r="U44" s="61"/>
      <c r="V44" s="61"/>
      <c r="W44" s="61"/>
      <c r="X44" s="61"/>
      <c r="Y44" s="61"/>
      <c r="Z44" s="61"/>
    </row>
    <row r="45">
      <c r="A45" s="599" t="s">
        <v>84</v>
      </c>
      <c r="B45" s="600" t="s">
        <v>81</v>
      </c>
      <c r="C45" s="600" t="s">
        <v>85</v>
      </c>
      <c r="D45" s="600" t="s">
        <v>86</v>
      </c>
      <c r="E45" s="601"/>
      <c r="F45" s="615"/>
      <c r="G45" s="615"/>
      <c r="H45" s="580"/>
      <c r="I45" s="580"/>
      <c r="J45" s="580"/>
      <c r="K45" s="61"/>
      <c r="L45" s="61"/>
      <c r="M45" s="61"/>
      <c r="N45" s="61"/>
      <c r="O45" s="61"/>
      <c r="P45" s="61"/>
      <c r="Q45" s="61"/>
      <c r="R45" s="61"/>
      <c r="S45" s="61"/>
      <c r="T45" s="61"/>
      <c r="U45" s="61"/>
      <c r="V45" s="61"/>
      <c r="W45" s="61"/>
      <c r="X45" s="61"/>
      <c r="Y45" s="61"/>
      <c r="Z45" s="61"/>
    </row>
    <row r="46">
      <c r="A46" s="602" t="s">
        <v>87</v>
      </c>
      <c r="B46" s="603" t="s">
        <v>59</v>
      </c>
      <c r="C46" s="603" t="s">
        <v>537</v>
      </c>
      <c r="D46" s="603" t="s">
        <v>89</v>
      </c>
      <c r="E46" s="620" t="s">
        <v>1206</v>
      </c>
      <c r="F46" s="617"/>
      <c r="G46" s="617"/>
      <c r="H46" s="580"/>
      <c r="I46" s="580"/>
      <c r="J46" s="580"/>
      <c r="K46" s="61"/>
      <c r="L46" s="61"/>
      <c r="M46" s="61"/>
      <c r="N46" s="61"/>
      <c r="O46" s="61"/>
      <c r="P46" s="61"/>
      <c r="Q46" s="61"/>
      <c r="R46" s="61"/>
      <c r="S46" s="61"/>
      <c r="T46" s="61"/>
      <c r="U46" s="61"/>
      <c r="V46" s="61"/>
      <c r="W46" s="61"/>
      <c r="X46" s="61"/>
      <c r="Y46" s="61"/>
      <c r="Z46" s="61"/>
    </row>
    <row r="47">
      <c r="A47" s="622" t="s">
        <v>1207</v>
      </c>
      <c r="B47" s="623" t="s">
        <v>539</v>
      </c>
      <c r="C47" s="623" t="s">
        <v>540</v>
      </c>
      <c r="D47" s="623" t="s">
        <v>541</v>
      </c>
      <c r="E47" s="631" t="s">
        <v>1208</v>
      </c>
      <c r="F47" s="615"/>
      <c r="G47" s="615"/>
      <c r="H47" s="580"/>
      <c r="I47" s="580"/>
      <c r="J47" s="580"/>
      <c r="K47" s="61"/>
      <c r="L47" s="61"/>
      <c r="M47" s="61"/>
      <c r="N47" s="61"/>
      <c r="O47" s="61"/>
      <c r="P47" s="61"/>
      <c r="Q47" s="61"/>
      <c r="R47" s="61"/>
      <c r="S47" s="61"/>
      <c r="T47" s="61"/>
      <c r="U47" s="61"/>
      <c r="V47" s="61"/>
      <c r="W47" s="61"/>
      <c r="X47" s="61"/>
      <c r="Y47" s="61"/>
      <c r="Z47" s="61"/>
    </row>
    <row r="48">
      <c r="A48" s="622" t="s">
        <v>1209</v>
      </c>
      <c r="B48" s="623" t="s">
        <v>539</v>
      </c>
      <c r="C48" s="623" t="s">
        <v>543</v>
      </c>
      <c r="D48" s="623" t="s">
        <v>544</v>
      </c>
      <c r="E48" s="631" t="s">
        <v>1208</v>
      </c>
      <c r="F48" s="617"/>
      <c r="G48" s="617"/>
      <c r="H48" s="580"/>
      <c r="I48" s="580"/>
      <c r="J48" s="580"/>
      <c r="K48" s="61"/>
      <c r="L48" s="61"/>
      <c r="M48" s="61"/>
      <c r="N48" s="61"/>
      <c r="O48" s="61"/>
      <c r="P48" s="61"/>
      <c r="Q48" s="61"/>
      <c r="R48" s="61"/>
      <c r="S48" s="61"/>
      <c r="T48" s="61"/>
      <c r="U48" s="61"/>
      <c r="V48" s="61"/>
      <c r="W48" s="61"/>
      <c r="X48" s="61"/>
      <c r="Y48" s="61"/>
      <c r="Z48" s="61"/>
    </row>
    <row r="49">
      <c r="A49" s="599" t="s">
        <v>90</v>
      </c>
      <c r="B49" s="600" t="s">
        <v>91</v>
      </c>
      <c r="C49" s="600" t="s">
        <v>92</v>
      </c>
      <c r="D49" s="600" t="b">
        <v>1</v>
      </c>
      <c r="E49" s="601"/>
      <c r="F49" s="615"/>
      <c r="G49" s="615"/>
      <c r="H49" s="580"/>
      <c r="I49" s="580"/>
      <c r="J49" s="580"/>
      <c r="K49" s="61"/>
      <c r="L49" s="61"/>
      <c r="M49" s="61"/>
      <c r="N49" s="61"/>
      <c r="O49" s="61"/>
      <c r="P49" s="61"/>
      <c r="Q49" s="61"/>
      <c r="R49" s="61"/>
      <c r="S49" s="61"/>
      <c r="T49" s="61"/>
      <c r="U49" s="61"/>
      <c r="V49" s="61"/>
      <c r="W49" s="61"/>
      <c r="X49" s="61"/>
      <c r="Y49" s="61"/>
      <c r="Z49" s="61"/>
    </row>
    <row r="50">
      <c r="A50" s="602" t="s">
        <v>93</v>
      </c>
      <c r="B50" s="603" t="s">
        <v>91</v>
      </c>
      <c r="C50" s="603" t="s">
        <v>547</v>
      </c>
      <c r="D50" s="603" t="b">
        <v>1</v>
      </c>
      <c r="E50" s="604"/>
      <c r="F50" s="617"/>
      <c r="G50" s="617"/>
      <c r="H50" s="580"/>
      <c r="I50" s="580"/>
      <c r="J50" s="580"/>
      <c r="K50" s="61"/>
      <c r="L50" s="61"/>
      <c r="M50" s="61"/>
      <c r="N50" s="61"/>
      <c r="O50" s="61"/>
      <c r="P50" s="61"/>
      <c r="Q50" s="61"/>
      <c r="R50" s="61"/>
      <c r="S50" s="61"/>
      <c r="T50" s="61"/>
      <c r="U50" s="61"/>
      <c r="V50" s="61"/>
      <c r="W50" s="61"/>
      <c r="X50" s="61"/>
      <c r="Y50" s="61"/>
      <c r="Z50" s="61"/>
    </row>
    <row r="51">
      <c r="A51" s="632" t="s">
        <v>141</v>
      </c>
      <c r="B51" s="633" t="s">
        <v>59</v>
      </c>
      <c r="C51" s="633" t="s">
        <v>142</v>
      </c>
      <c r="D51" s="633" t="s">
        <v>143</v>
      </c>
      <c r="E51" s="634"/>
      <c r="F51" s="615"/>
      <c r="G51" s="615"/>
      <c r="H51" s="580"/>
      <c r="I51" s="580"/>
      <c r="J51" s="580"/>
      <c r="K51" s="61"/>
      <c r="L51" s="61"/>
      <c r="M51" s="61"/>
      <c r="N51" s="61"/>
      <c r="O51" s="61"/>
      <c r="P51" s="61"/>
      <c r="Q51" s="61"/>
      <c r="R51" s="61"/>
      <c r="S51" s="61"/>
      <c r="T51" s="61"/>
      <c r="U51" s="61"/>
      <c r="V51" s="61"/>
      <c r="W51" s="61"/>
      <c r="X51" s="61"/>
      <c r="Y51" s="61"/>
      <c r="Z51" s="61"/>
    </row>
    <row r="52">
      <c r="A52" s="635" t="s">
        <v>1210</v>
      </c>
      <c r="B52" s="636" t="s">
        <v>110</v>
      </c>
      <c r="C52" s="636" t="s">
        <v>111</v>
      </c>
      <c r="D52" s="637">
        <v>45323.458333333336</v>
      </c>
      <c r="E52" s="638"/>
      <c r="F52" s="617"/>
      <c r="G52" s="617"/>
      <c r="H52" s="580"/>
      <c r="I52" s="580"/>
      <c r="J52" s="580"/>
      <c r="K52" s="61"/>
      <c r="L52" s="61"/>
      <c r="M52" s="61"/>
      <c r="N52" s="61"/>
      <c r="O52" s="61"/>
      <c r="P52" s="61"/>
      <c r="Q52" s="61"/>
      <c r="R52" s="61"/>
      <c r="S52" s="61"/>
      <c r="T52" s="61"/>
      <c r="U52" s="61"/>
      <c r="V52" s="61"/>
      <c r="W52" s="61"/>
      <c r="X52" s="61"/>
      <c r="Y52" s="61"/>
      <c r="Z52" s="61"/>
    </row>
    <row r="53">
      <c r="A53" s="639" t="s">
        <v>1211</v>
      </c>
      <c r="B53" s="640" t="s">
        <v>28</v>
      </c>
      <c r="C53" s="640" t="s">
        <v>552</v>
      </c>
      <c r="D53" s="640" t="s">
        <v>131</v>
      </c>
      <c r="E53" s="641" t="s">
        <v>1212</v>
      </c>
      <c r="F53" s="617"/>
      <c r="G53" s="617"/>
      <c r="H53" s="580"/>
      <c r="I53" s="580"/>
      <c r="J53" s="580"/>
      <c r="K53" s="61"/>
      <c r="L53" s="61"/>
      <c r="M53" s="61"/>
      <c r="N53" s="61"/>
      <c r="O53" s="61"/>
      <c r="P53" s="61"/>
      <c r="Q53" s="61"/>
      <c r="R53" s="61"/>
      <c r="S53" s="61"/>
      <c r="T53" s="61"/>
      <c r="U53" s="61"/>
      <c r="V53" s="61"/>
      <c r="W53" s="61"/>
      <c r="X53" s="61"/>
      <c r="Y53" s="61"/>
      <c r="Z53" s="61"/>
    </row>
    <row r="54">
      <c r="A54" s="580"/>
      <c r="B54" s="580"/>
      <c r="C54" s="580"/>
      <c r="D54" s="580"/>
      <c r="E54" s="580"/>
      <c r="F54" s="580"/>
      <c r="G54" s="580"/>
      <c r="H54" s="580"/>
      <c r="I54" s="580"/>
      <c r="J54" s="580"/>
      <c r="K54" s="61"/>
      <c r="L54" s="61"/>
      <c r="M54" s="61"/>
      <c r="N54" s="61"/>
      <c r="O54" s="61"/>
      <c r="P54" s="61"/>
      <c r="Q54" s="61"/>
      <c r="R54" s="61"/>
      <c r="S54" s="61"/>
      <c r="T54" s="61"/>
      <c r="U54" s="61"/>
      <c r="V54" s="61"/>
      <c r="W54" s="61"/>
      <c r="X54" s="61"/>
      <c r="Y54" s="61"/>
      <c r="Z54" s="61"/>
    </row>
    <row r="55">
      <c r="A55" s="589" t="s">
        <v>95</v>
      </c>
      <c r="B55" s="580"/>
      <c r="C55" s="580"/>
      <c r="D55" s="580"/>
      <c r="E55" s="580"/>
      <c r="F55" s="580"/>
      <c r="G55" s="580"/>
      <c r="H55" s="580"/>
      <c r="I55" s="580"/>
      <c r="J55" s="580"/>
      <c r="K55" s="61"/>
      <c r="L55" s="61"/>
      <c r="M55" s="61"/>
      <c r="N55" s="61"/>
      <c r="O55" s="61"/>
      <c r="P55" s="61"/>
      <c r="Q55" s="61"/>
      <c r="R55" s="61"/>
      <c r="S55" s="61"/>
      <c r="T55" s="61"/>
      <c r="U55" s="61"/>
      <c r="V55" s="61"/>
      <c r="W55" s="61"/>
      <c r="X55" s="61"/>
      <c r="Y55" s="61"/>
      <c r="Z55" s="61"/>
    </row>
    <row r="56">
      <c r="A56" s="580"/>
      <c r="B56" s="580"/>
      <c r="C56" s="580"/>
      <c r="D56" s="580"/>
      <c r="E56" s="580"/>
      <c r="F56" s="580"/>
      <c r="G56" s="580"/>
      <c r="H56" s="580"/>
      <c r="I56" s="580"/>
      <c r="J56" s="580"/>
      <c r="K56" s="61"/>
      <c r="L56" s="61"/>
      <c r="M56" s="61"/>
      <c r="N56" s="61"/>
      <c r="O56" s="61"/>
      <c r="P56" s="61"/>
      <c r="Q56" s="61"/>
      <c r="R56" s="61"/>
      <c r="S56" s="61"/>
      <c r="T56" s="61"/>
      <c r="U56" s="61"/>
      <c r="V56" s="61"/>
      <c r="W56" s="61"/>
      <c r="X56" s="61"/>
      <c r="Y56" s="61"/>
      <c r="Z56" s="61"/>
    </row>
    <row r="57">
      <c r="A57" s="592" t="s">
        <v>96</v>
      </c>
      <c r="E57" s="580"/>
      <c r="F57" s="580"/>
      <c r="G57" s="580"/>
      <c r="H57" s="580"/>
      <c r="I57" s="580"/>
      <c r="J57" s="580"/>
      <c r="K57" s="61"/>
      <c r="L57" s="61"/>
      <c r="M57" s="61"/>
      <c r="N57" s="61"/>
      <c r="O57" s="61"/>
      <c r="P57" s="61"/>
      <c r="Q57" s="61"/>
      <c r="R57" s="61"/>
      <c r="S57" s="61"/>
      <c r="T57" s="61"/>
      <c r="U57" s="61"/>
      <c r="V57" s="61"/>
      <c r="W57" s="61"/>
      <c r="X57" s="61"/>
      <c r="Y57" s="61"/>
      <c r="Z57" s="61"/>
    </row>
    <row r="58">
      <c r="A58" s="580"/>
      <c r="B58" s="580"/>
      <c r="C58" s="580"/>
      <c r="D58" s="580"/>
      <c r="E58" s="580"/>
      <c r="F58" s="580"/>
      <c r="G58" s="580"/>
      <c r="H58" s="580"/>
      <c r="I58" s="580"/>
      <c r="J58" s="580"/>
      <c r="K58" s="61"/>
      <c r="L58" s="61"/>
      <c r="M58" s="61"/>
      <c r="N58" s="61"/>
      <c r="O58" s="61"/>
      <c r="P58" s="61"/>
      <c r="Q58" s="61"/>
      <c r="R58" s="61"/>
      <c r="S58" s="61"/>
      <c r="T58" s="61"/>
      <c r="U58" s="61"/>
      <c r="V58" s="61"/>
      <c r="W58" s="61"/>
      <c r="X58" s="61"/>
      <c r="Y58" s="61"/>
      <c r="Z58" s="61"/>
    </row>
    <row r="59">
      <c r="A59" s="593" t="s">
        <v>3</v>
      </c>
      <c r="B59" s="594" t="s">
        <v>4</v>
      </c>
      <c r="C59" s="594" t="s">
        <v>5</v>
      </c>
      <c r="D59" s="595" t="s">
        <v>6</v>
      </c>
      <c r="E59" s="580"/>
      <c r="F59" s="580"/>
      <c r="G59" s="580"/>
      <c r="H59" s="580"/>
      <c r="I59" s="580"/>
      <c r="J59" s="580"/>
      <c r="K59" s="61"/>
      <c r="L59" s="61"/>
      <c r="M59" s="61"/>
      <c r="N59" s="61"/>
      <c r="O59" s="61"/>
      <c r="P59" s="61"/>
      <c r="Q59" s="61"/>
      <c r="R59" s="61"/>
      <c r="S59" s="61"/>
      <c r="T59" s="61"/>
      <c r="U59" s="61"/>
      <c r="V59" s="61"/>
      <c r="W59" s="61"/>
      <c r="X59" s="61"/>
      <c r="Y59" s="61"/>
      <c r="Z59" s="61"/>
    </row>
    <row r="60">
      <c r="A60" s="602" t="s">
        <v>97</v>
      </c>
      <c r="B60" s="603" t="s">
        <v>8</v>
      </c>
      <c r="C60" s="603" t="s">
        <v>98</v>
      </c>
      <c r="D60" s="642">
        <v>201.0</v>
      </c>
      <c r="E60" s="580"/>
      <c r="F60" s="580"/>
      <c r="G60" s="580"/>
      <c r="H60" s="580"/>
      <c r="I60" s="580"/>
      <c r="J60" s="580"/>
      <c r="K60" s="61"/>
      <c r="L60" s="61"/>
      <c r="M60" s="61"/>
      <c r="N60" s="61"/>
      <c r="O60" s="61"/>
      <c r="P60" s="61"/>
      <c r="Q60" s="61"/>
      <c r="R60" s="61"/>
      <c r="S60" s="61"/>
      <c r="T60" s="61"/>
      <c r="U60" s="61"/>
      <c r="V60" s="61"/>
      <c r="W60" s="61"/>
      <c r="X60" s="61"/>
      <c r="Y60" s="61"/>
      <c r="Z60" s="61"/>
    </row>
    <row r="61">
      <c r="A61" s="632" t="s">
        <v>99</v>
      </c>
      <c r="B61" s="633" t="s">
        <v>100</v>
      </c>
      <c r="C61" s="633" t="s">
        <v>558</v>
      </c>
      <c r="D61" s="643" t="s">
        <v>102</v>
      </c>
      <c r="E61" s="580"/>
      <c r="F61" s="580"/>
      <c r="G61" s="580"/>
      <c r="H61" s="580"/>
      <c r="I61" s="580"/>
      <c r="J61" s="580"/>
      <c r="K61" s="61"/>
      <c r="L61" s="61"/>
      <c r="M61" s="61"/>
      <c r="N61" s="61"/>
      <c r="O61" s="61"/>
      <c r="P61" s="61"/>
      <c r="Q61" s="61"/>
      <c r="R61" s="61"/>
      <c r="S61" s="61"/>
      <c r="T61" s="61"/>
      <c r="U61" s="61"/>
      <c r="V61" s="61"/>
      <c r="W61" s="61"/>
      <c r="X61" s="61"/>
      <c r="Y61" s="61"/>
      <c r="Z61" s="61"/>
    </row>
    <row r="62">
      <c r="A62" s="602" t="s">
        <v>103</v>
      </c>
      <c r="B62" s="603" t="s">
        <v>100</v>
      </c>
      <c r="C62" s="603" t="s">
        <v>104</v>
      </c>
      <c r="D62" s="620" t="s">
        <v>105</v>
      </c>
      <c r="E62" s="580"/>
      <c r="F62" s="580"/>
      <c r="G62" s="580"/>
      <c r="H62" s="580"/>
      <c r="I62" s="580"/>
      <c r="J62" s="580"/>
      <c r="K62" s="61"/>
      <c r="L62" s="61"/>
      <c r="M62" s="61"/>
      <c r="N62" s="61"/>
      <c r="O62" s="61"/>
      <c r="P62" s="61"/>
      <c r="Q62" s="61"/>
      <c r="R62" s="61"/>
      <c r="S62" s="61"/>
      <c r="T62" s="61"/>
      <c r="U62" s="61"/>
      <c r="V62" s="61"/>
      <c r="W62" s="61"/>
      <c r="X62" s="61"/>
      <c r="Y62" s="61"/>
      <c r="Z62" s="61"/>
    </row>
    <row r="63">
      <c r="A63" s="599" t="s">
        <v>106</v>
      </c>
      <c r="B63" s="600" t="s">
        <v>15</v>
      </c>
      <c r="C63" s="600" t="s">
        <v>107</v>
      </c>
      <c r="D63" s="644" t="s">
        <v>108</v>
      </c>
      <c r="E63" s="580"/>
      <c r="F63" s="580"/>
      <c r="G63" s="580"/>
      <c r="H63" s="580"/>
      <c r="I63" s="580"/>
      <c r="J63" s="580"/>
      <c r="K63" s="61"/>
      <c r="L63" s="61"/>
      <c r="M63" s="61"/>
      <c r="N63" s="61"/>
      <c r="O63" s="61"/>
      <c r="P63" s="61"/>
      <c r="Q63" s="61"/>
      <c r="R63" s="61"/>
      <c r="S63" s="61"/>
      <c r="T63" s="61"/>
      <c r="U63" s="61"/>
      <c r="V63" s="61"/>
      <c r="W63" s="61"/>
      <c r="X63" s="61"/>
      <c r="Y63" s="61"/>
      <c r="Z63" s="61"/>
    </row>
    <row r="64">
      <c r="A64" s="608" t="s">
        <v>109</v>
      </c>
      <c r="B64" s="609" t="s">
        <v>110</v>
      </c>
      <c r="C64" s="609" t="s">
        <v>111</v>
      </c>
      <c r="D64" s="645">
        <v>45323.458333333336</v>
      </c>
      <c r="E64" s="580"/>
      <c r="F64" s="580"/>
      <c r="G64" s="580"/>
      <c r="H64" s="580"/>
      <c r="I64" s="580"/>
      <c r="J64" s="580"/>
      <c r="K64" s="61"/>
      <c r="L64" s="61"/>
      <c r="M64" s="61"/>
      <c r="N64" s="61"/>
      <c r="O64" s="61"/>
      <c r="P64" s="61"/>
      <c r="Q64" s="61"/>
      <c r="R64" s="61"/>
      <c r="S64" s="61"/>
      <c r="T64" s="61"/>
      <c r="U64" s="61"/>
      <c r="V64" s="61"/>
      <c r="W64" s="61"/>
      <c r="X64" s="61"/>
      <c r="Y64" s="61"/>
      <c r="Z64" s="61"/>
    </row>
    <row r="65">
      <c r="A65" s="580"/>
      <c r="B65" s="580"/>
      <c r="C65" s="580"/>
      <c r="D65" s="580"/>
      <c r="E65" s="580"/>
      <c r="F65" s="580"/>
      <c r="G65" s="580"/>
      <c r="H65" s="580"/>
      <c r="I65" s="580"/>
      <c r="J65" s="580"/>
      <c r="K65" s="61"/>
      <c r="L65" s="61"/>
      <c r="M65" s="61"/>
      <c r="N65" s="61"/>
      <c r="O65" s="61"/>
      <c r="P65" s="61"/>
      <c r="Q65" s="61"/>
      <c r="R65" s="61"/>
      <c r="S65" s="61"/>
      <c r="T65" s="61"/>
      <c r="U65" s="61"/>
      <c r="V65" s="61"/>
      <c r="W65" s="61"/>
      <c r="X65" s="61"/>
      <c r="Y65" s="61"/>
      <c r="Z65" s="61"/>
    </row>
    <row r="66">
      <c r="A66" s="589" t="s">
        <v>112</v>
      </c>
      <c r="B66" s="580"/>
      <c r="C66" s="580"/>
      <c r="D66" s="580"/>
      <c r="E66" s="580"/>
      <c r="F66" s="580"/>
      <c r="G66" s="580"/>
      <c r="H66" s="580"/>
      <c r="I66" s="580"/>
      <c r="J66" s="580"/>
      <c r="K66" s="61"/>
      <c r="L66" s="61"/>
      <c r="M66" s="61"/>
      <c r="N66" s="61"/>
      <c r="O66" s="61"/>
      <c r="P66" s="61"/>
      <c r="Q66" s="61"/>
      <c r="R66" s="61"/>
      <c r="S66" s="61"/>
      <c r="T66" s="61"/>
      <c r="U66" s="61"/>
      <c r="V66" s="61"/>
      <c r="W66" s="61"/>
      <c r="X66" s="61"/>
      <c r="Y66" s="61"/>
      <c r="Z66" s="61"/>
    </row>
    <row r="67">
      <c r="A67" s="580"/>
      <c r="B67" s="580"/>
      <c r="C67" s="580"/>
      <c r="D67" s="580"/>
      <c r="E67" s="580"/>
      <c r="F67" s="580"/>
      <c r="G67" s="580"/>
      <c r="H67" s="580"/>
      <c r="I67" s="580"/>
      <c r="J67" s="580"/>
      <c r="K67" s="61"/>
      <c r="L67" s="61"/>
      <c r="M67" s="61"/>
      <c r="N67" s="61"/>
      <c r="O67" s="61"/>
      <c r="P67" s="61"/>
      <c r="Q67" s="61"/>
      <c r="R67" s="61"/>
      <c r="S67" s="61"/>
      <c r="T67" s="61"/>
      <c r="U67" s="61"/>
      <c r="V67" s="61"/>
      <c r="W67" s="61"/>
      <c r="X67" s="61"/>
      <c r="Y67" s="61"/>
      <c r="Z67" s="61"/>
    </row>
    <row r="68">
      <c r="A68" s="592" t="s">
        <v>113</v>
      </c>
      <c r="D68" s="580"/>
      <c r="E68" s="580"/>
      <c r="F68" s="580"/>
      <c r="G68" s="580"/>
      <c r="H68" s="580"/>
      <c r="I68" s="580"/>
      <c r="J68" s="580"/>
      <c r="K68" s="61"/>
      <c r="L68" s="61"/>
      <c r="M68" s="61"/>
      <c r="N68" s="61"/>
      <c r="O68" s="61"/>
      <c r="P68" s="61"/>
      <c r="Q68" s="61"/>
      <c r="R68" s="61"/>
      <c r="S68" s="61"/>
      <c r="T68" s="61"/>
      <c r="U68" s="61"/>
      <c r="V68" s="61"/>
      <c r="W68" s="61"/>
      <c r="X68" s="61"/>
      <c r="Y68" s="61"/>
      <c r="Z68" s="61"/>
    </row>
    <row r="69">
      <c r="A69" s="584"/>
      <c r="B69" s="580"/>
      <c r="C69" s="580"/>
      <c r="D69" s="580"/>
      <c r="E69" s="580"/>
      <c r="F69" s="580"/>
      <c r="G69" s="580"/>
      <c r="H69" s="580"/>
      <c r="I69" s="580"/>
      <c r="J69" s="580"/>
      <c r="K69" s="61"/>
      <c r="L69" s="61"/>
      <c r="M69" s="61"/>
      <c r="N69" s="61"/>
      <c r="O69" s="61"/>
      <c r="P69" s="61"/>
      <c r="Q69" s="61"/>
      <c r="R69" s="61"/>
      <c r="S69" s="61"/>
      <c r="T69" s="61"/>
      <c r="U69" s="61"/>
      <c r="V69" s="61"/>
      <c r="W69" s="61"/>
      <c r="X69" s="61"/>
      <c r="Y69" s="61"/>
      <c r="Z69" s="61"/>
    </row>
    <row r="70">
      <c r="A70" s="646" t="s">
        <v>3</v>
      </c>
      <c r="B70" s="647" t="s">
        <v>4</v>
      </c>
      <c r="C70" s="647" t="s">
        <v>5</v>
      </c>
      <c r="D70" s="647" t="s">
        <v>6</v>
      </c>
      <c r="E70" s="648" t="s">
        <v>192</v>
      </c>
      <c r="F70" s="580"/>
      <c r="G70" s="580"/>
      <c r="H70" s="580"/>
      <c r="I70" s="580"/>
      <c r="J70" s="580"/>
      <c r="K70" s="61"/>
      <c r="L70" s="61"/>
      <c r="M70" s="61"/>
      <c r="N70" s="61"/>
      <c r="O70" s="61"/>
      <c r="P70" s="61"/>
      <c r="Q70" s="61"/>
      <c r="R70" s="61"/>
      <c r="S70" s="61"/>
      <c r="T70" s="61"/>
      <c r="U70" s="61"/>
      <c r="V70" s="61"/>
      <c r="W70" s="61"/>
      <c r="X70" s="61"/>
      <c r="Y70" s="61"/>
      <c r="Z70" s="61"/>
    </row>
    <row r="71">
      <c r="A71" s="649" t="s">
        <v>114</v>
      </c>
      <c r="B71" s="650" t="s">
        <v>8</v>
      </c>
      <c r="C71" s="650" t="s">
        <v>115</v>
      </c>
      <c r="D71" s="650">
        <v>45001.0</v>
      </c>
      <c r="E71" s="651"/>
      <c r="F71" s="580"/>
      <c r="G71" s="580"/>
      <c r="H71" s="580"/>
      <c r="I71" s="580"/>
      <c r="J71" s="580"/>
      <c r="K71" s="61"/>
      <c r="L71" s="61"/>
      <c r="M71" s="61"/>
      <c r="N71" s="61"/>
      <c r="O71" s="61"/>
      <c r="P71" s="61"/>
      <c r="Q71" s="61"/>
      <c r="R71" s="61"/>
      <c r="S71" s="61"/>
      <c r="T71" s="61"/>
      <c r="U71" s="61"/>
      <c r="V71" s="61"/>
      <c r="W71" s="61"/>
      <c r="X71" s="61"/>
      <c r="Y71" s="61"/>
      <c r="Z71" s="61"/>
    </row>
    <row r="72">
      <c r="A72" s="652" t="s">
        <v>116</v>
      </c>
      <c r="B72" s="653" t="s">
        <v>110</v>
      </c>
      <c r="C72" s="653" t="s">
        <v>117</v>
      </c>
      <c r="D72" s="654">
        <v>45905.4375</v>
      </c>
      <c r="E72" s="655"/>
      <c r="F72" s="605" t="s">
        <v>1213</v>
      </c>
      <c r="G72" s="580"/>
      <c r="H72" s="580"/>
      <c r="I72" s="580"/>
      <c r="J72" s="580"/>
      <c r="K72" s="61"/>
      <c r="L72" s="61"/>
      <c r="M72" s="61"/>
      <c r="N72" s="61"/>
      <c r="O72" s="61"/>
      <c r="P72" s="61"/>
      <c r="Q72" s="61"/>
      <c r="R72" s="61"/>
      <c r="S72" s="61"/>
      <c r="T72" s="61"/>
      <c r="U72" s="61"/>
      <c r="V72" s="61"/>
      <c r="W72" s="61"/>
      <c r="X72" s="61"/>
      <c r="Y72" s="61"/>
      <c r="Z72" s="61"/>
    </row>
    <row r="73">
      <c r="A73" s="649" t="s">
        <v>118</v>
      </c>
      <c r="B73" s="650" t="s">
        <v>35</v>
      </c>
      <c r="C73" s="650" t="s">
        <v>119</v>
      </c>
      <c r="D73" s="656">
        <v>45905.0</v>
      </c>
      <c r="E73" s="651"/>
      <c r="F73" s="580"/>
      <c r="G73" s="580"/>
      <c r="H73" s="580"/>
      <c r="I73" s="580"/>
      <c r="J73" s="580"/>
      <c r="K73" s="61"/>
      <c r="L73" s="61"/>
      <c r="M73" s="61"/>
      <c r="N73" s="61"/>
      <c r="O73" s="61"/>
      <c r="P73" s="61"/>
      <c r="Q73" s="61"/>
      <c r="R73" s="61"/>
      <c r="S73" s="61"/>
      <c r="T73" s="61"/>
      <c r="U73" s="61"/>
      <c r="V73" s="61"/>
      <c r="W73" s="61"/>
      <c r="X73" s="61"/>
      <c r="Y73" s="61"/>
      <c r="Z73" s="61"/>
    </row>
    <row r="74">
      <c r="A74" s="652" t="s">
        <v>68</v>
      </c>
      <c r="B74" s="653" t="s">
        <v>35</v>
      </c>
      <c r="C74" s="653" t="s">
        <v>120</v>
      </c>
      <c r="D74" s="657">
        <v>45908.0</v>
      </c>
      <c r="E74" s="655"/>
      <c r="F74" s="580"/>
      <c r="G74" s="580"/>
      <c r="H74" s="580"/>
      <c r="I74" s="580"/>
      <c r="J74" s="580"/>
      <c r="K74" s="61"/>
      <c r="L74" s="61"/>
      <c r="M74" s="61"/>
      <c r="N74" s="61"/>
      <c r="O74" s="61"/>
      <c r="P74" s="61"/>
      <c r="Q74" s="61"/>
      <c r="R74" s="61"/>
      <c r="S74" s="61"/>
      <c r="T74" s="61"/>
      <c r="U74" s="61"/>
      <c r="V74" s="61"/>
      <c r="W74" s="61"/>
      <c r="X74" s="61"/>
      <c r="Y74" s="61"/>
      <c r="Z74" s="61"/>
    </row>
    <row r="75">
      <c r="A75" s="649" t="s">
        <v>121</v>
      </c>
      <c r="B75" s="650" t="s">
        <v>28</v>
      </c>
      <c r="C75" s="650" t="s">
        <v>122</v>
      </c>
      <c r="D75" s="650" t="s">
        <v>123</v>
      </c>
      <c r="E75" s="651"/>
      <c r="F75" s="580"/>
      <c r="G75" s="580"/>
      <c r="H75" s="580"/>
      <c r="I75" s="580"/>
      <c r="J75" s="580"/>
      <c r="K75" s="61"/>
      <c r="L75" s="61"/>
      <c r="M75" s="61"/>
      <c r="N75" s="61"/>
      <c r="O75" s="61"/>
      <c r="P75" s="61"/>
      <c r="Q75" s="61"/>
      <c r="R75" s="61"/>
      <c r="S75" s="61"/>
      <c r="T75" s="61"/>
      <c r="U75" s="61"/>
      <c r="V75" s="61"/>
      <c r="W75" s="61"/>
      <c r="X75" s="61"/>
      <c r="Y75" s="61"/>
      <c r="Z75" s="61"/>
    </row>
    <row r="76">
      <c r="A76" s="652" t="s">
        <v>7</v>
      </c>
      <c r="B76" s="653" t="s">
        <v>8</v>
      </c>
      <c r="C76" s="653" t="s">
        <v>124</v>
      </c>
      <c r="D76" s="653">
        <v>101.0</v>
      </c>
      <c r="E76" s="655"/>
      <c r="F76" s="580"/>
      <c r="G76" s="580"/>
      <c r="H76" s="580"/>
      <c r="I76" s="580"/>
      <c r="J76" s="580"/>
      <c r="K76" s="61"/>
      <c r="L76" s="61"/>
      <c r="M76" s="61"/>
      <c r="N76" s="61"/>
      <c r="O76" s="61"/>
      <c r="P76" s="61"/>
      <c r="Q76" s="61"/>
      <c r="R76" s="61"/>
      <c r="S76" s="61"/>
      <c r="T76" s="61"/>
      <c r="U76" s="61"/>
      <c r="V76" s="61"/>
      <c r="W76" s="61"/>
      <c r="X76" s="61"/>
      <c r="Y76" s="61"/>
      <c r="Z76" s="61"/>
    </row>
    <row r="77">
      <c r="A77" s="649" t="s">
        <v>125</v>
      </c>
      <c r="B77" s="650" t="s">
        <v>126</v>
      </c>
      <c r="C77" s="650" t="s">
        <v>127</v>
      </c>
      <c r="D77" s="650">
        <v>2.5E8</v>
      </c>
      <c r="E77" s="651"/>
      <c r="F77" s="580"/>
      <c r="G77" s="658" t="s">
        <v>1214</v>
      </c>
      <c r="K77" s="61"/>
      <c r="L77" s="61"/>
      <c r="M77" s="61"/>
      <c r="N77" s="61"/>
      <c r="O77" s="61"/>
      <c r="P77" s="61"/>
      <c r="Q77" s="61"/>
      <c r="R77" s="61"/>
      <c r="S77" s="61"/>
      <c r="T77" s="61"/>
      <c r="U77" s="61"/>
      <c r="V77" s="61"/>
      <c r="W77" s="61"/>
      <c r="X77" s="61"/>
      <c r="Y77" s="61"/>
      <c r="Z77" s="61"/>
    </row>
    <row r="78">
      <c r="A78" s="652" t="s">
        <v>80</v>
      </c>
      <c r="B78" s="653" t="s">
        <v>81</v>
      </c>
      <c r="C78" s="653" t="s">
        <v>82</v>
      </c>
      <c r="D78" s="653" t="s">
        <v>83</v>
      </c>
      <c r="E78" s="655"/>
      <c r="F78" s="580"/>
      <c r="G78" s="658" t="s">
        <v>1215</v>
      </c>
      <c r="I78" s="580"/>
      <c r="J78" s="580"/>
      <c r="K78" s="61"/>
      <c r="L78" s="61"/>
      <c r="M78" s="61"/>
      <c r="N78" s="61"/>
      <c r="O78" s="61"/>
      <c r="P78" s="61"/>
      <c r="Q78" s="61"/>
      <c r="R78" s="61"/>
      <c r="S78" s="61"/>
      <c r="T78" s="61"/>
      <c r="U78" s="61"/>
      <c r="V78" s="61"/>
      <c r="W78" s="61"/>
      <c r="X78" s="61"/>
      <c r="Y78" s="61"/>
      <c r="Z78" s="61"/>
    </row>
    <row r="79">
      <c r="A79" s="659"/>
      <c r="B79" s="660"/>
      <c r="C79" s="660"/>
      <c r="D79" s="660"/>
      <c r="E79" s="661"/>
      <c r="F79" s="580"/>
      <c r="G79" s="580"/>
      <c r="H79" s="580"/>
      <c r="I79" s="580"/>
      <c r="J79" s="580"/>
      <c r="K79" s="61"/>
      <c r="L79" s="61"/>
      <c r="M79" s="61"/>
      <c r="N79" s="61"/>
      <c r="O79" s="61"/>
      <c r="P79" s="61"/>
      <c r="Q79" s="61"/>
      <c r="R79" s="61"/>
      <c r="S79" s="61"/>
      <c r="T79" s="61"/>
      <c r="U79" s="61"/>
      <c r="V79" s="61"/>
      <c r="W79" s="61"/>
      <c r="X79" s="61"/>
      <c r="Y79" s="61"/>
      <c r="Z79" s="61"/>
    </row>
    <row r="80">
      <c r="A80" s="649" t="s">
        <v>129</v>
      </c>
      <c r="B80" s="650" t="s">
        <v>28</v>
      </c>
      <c r="C80" s="650" t="s">
        <v>130</v>
      </c>
      <c r="D80" s="650" t="s">
        <v>131</v>
      </c>
      <c r="E80" s="651"/>
      <c r="F80" s="580"/>
      <c r="G80" s="580"/>
      <c r="H80" s="580"/>
      <c r="I80" s="580"/>
      <c r="J80" s="580"/>
      <c r="K80" s="61"/>
      <c r="L80" s="61"/>
      <c r="M80" s="61"/>
      <c r="N80" s="61"/>
      <c r="O80" s="61"/>
      <c r="P80" s="61"/>
      <c r="Q80" s="61"/>
      <c r="R80" s="61"/>
      <c r="S80" s="61"/>
      <c r="T80" s="61"/>
      <c r="U80" s="61"/>
      <c r="V80" s="61"/>
      <c r="W80" s="61"/>
      <c r="X80" s="61"/>
      <c r="Y80" s="61"/>
      <c r="Z80" s="61"/>
    </row>
    <row r="81">
      <c r="A81" s="652" t="s">
        <v>132</v>
      </c>
      <c r="B81" s="653" t="s">
        <v>71</v>
      </c>
      <c r="C81" s="662" t="s">
        <v>615</v>
      </c>
      <c r="D81" s="653">
        <v>2.25</v>
      </c>
      <c r="E81" s="655"/>
      <c r="F81" s="580"/>
      <c r="G81" s="580"/>
      <c r="H81" s="580"/>
      <c r="I81" s="580"/>
      <c r="J81" s="580"/>
      <c r="K81" s="61"/>
      <c r="L81" s="61"/>
      <c r="M81" s="61"/>
      <c r="N81" s="61"/>
      <c r="O81" s="61"/>
      <c r="P81" s="61"/>
      <c r="Q81" s="61"/>
      <c r="R81" s="61"/>
      <c r="S81" s="61"/>
      <c r="T81" s="61"/>
      <c r="U81" s="61"/>
      <c r="V81" s="61"/>
      <c r="W81" s="61"/>
      <c r="X81" s="61"/>
      <c r="Y81" s="61"/>
      <c r="Z81" s="61"/>
    </row>
    <row r="82">
      <c r="A82" s="663" t="s">
        <v>1216</v>
      </c>
      <c r="B82" s="664"/>
      <c r="C82" s="665" t="s">
        <v>1217</v>
      </c>
      <c r="D82" s="664"/>
      <c r="E82" s="666"/>
      <c r="F82" s="580"/>
      <c r="G82" s="605" t="s">
        <v>1218</v>
      </c>
      <c r="H82" s="580"/>
      <c r="I82" s="580"/>
      <c r="J82" s="580"/>
      <c r="K82" s="61"/>
      <c r="L82" s="61"/>
      <c r="M82" s="61"/>
      <c r="N82" s="61"/>
      <c r="O82" s="61"/>
      <c r="P82" s="61"/>
      <c r="Q82" s="61"/>
      <c r="R82" s="61"/>
      <c r="S82" s="61"/>
      <c r="T82" s="61"/>
      <c r="U82" s="61"/>
      <c r="V82" s="61"/>
      <c r="W82" s="61"/>
      <c r="X82" s="61"/>
      <c r="Y82" s="61"/>
      <c r="Z82" s="61"/>
    </row>
    <row r="83">
      <c r="A83" s="649" t="s">
        <v>134</v>
      </c>
      <c r="B83" s="650" t="s">
        <v>59</v>
      </c>
      <c r="C83" s="667" t="s">
        <v>1219</v>
      </c>
      <c r="D83" s="650" t="s">
        <v>136</v>
      </c>
      <c r="E83" s="651"/>
      <c r="F83" s="580"/>
      <c r="G83" s="580"/>
      <c r="H83" s="580"/>
      <c r="I83" s="580"/>
      <c r="J83" s="580"/>
      <c r="K83" s="61"/>
      <c r="L83" s="61"/>
      <c r="M83" s="61"/>
      <c r="N83" s="61"/>
      <c r="O83" s="61"/>
      <c r="P83" s="61"/>
      <c r="Q83" s="61"/>
      <c r="R83" s="61"/>
      <c r="S83" s="61"/>
      <c r="T83" s="61"/>
      <c r="U83" s="61"/>
      <c r="V83" s="61"/>
      <c r="W83" s="61"/>
      <c r="X83" s="61"/>
      <c r="Y83" s="61"/>
      <c r="Z83" s="61"/>
    </row>
    <row r="84">
      <c r="A84" s="652" t="s">
        <v>137</v>
      </c>
      <c r="B84" s="653" t="s">
        <v>71</v>
      </c>
      <c r="C84" s="653" t="s">
        <v>625</v>
      </c>
      <c r="D84" s="653" t="s">
        <v>1220</v>
      </c>
      <c r="E84" s="668" t="s">
        <v>1221</v>
      </c>
      <c r="F84" s="580"/>
      <c r="G84" s="580"/>
      <c r="H84" s="580"/>
      <c r="I84" s="580"/>
      <c r="J84" s="580"/>
      <c r="K84" s="61"/>
      <c r="L84" s="61"/>
      <c r="M84" s="61"/>
      <c r="N84" s="61"/>
      <c r="O84" s="61"/>
      <c r="P84" s="61"/>
      <c r="Q84" s="61"/>
      <c r="R84" s="61"/>
      <c r="S84" s="61"/>
      <c r="T84" s="61"/>
      <c r="U84" s="61"/>
      <c r="V84" s="61"/>
      <c r="W84" s="61"/>
      <c r="X84" s="61"/>
      <c r="Y84" s="61"/>
      <c r="Z84" s="61"/>
    </row>
    <row r="85">
      <c r="A85" s="669" t="s">
        <v>1222</v>
      </c>
      <c r="B85" s="670" t="s">
        <v>71</v>
      </c>
      <c r="C85" s="670" t="s">
        <v>1223</v>
      </c>
      <c r="D85" s="670">
        <v>2.05</v>
      </c>
      <c r="E85" s="671" t="s">
        <v>1224</v>
      </c>
      <c r="F85" s="580"/>
      <c r="G85" s="580"/>
      <c r="H85" s="580"/>
      <c r="I85" s="580"/>
      <c r="J85" s="580"/>
      <c r="K85" s="61"/>
      <c r="L85" s="61"/>
      <c r="M85" s="61"/>
      <c r="N85" s="61"/>
      <c r="O85" s="61"/>
      <c r="P85" s="61"/>
      <c r="Q85" s="61"/>
      <c r="R85" s="61"/>
      <c r="S85" s="61"/>
      <c r="T85" s="61"/>
      <c r="U85" s="61"/>
      <c r="V85" s="61"/>
      <c r="W85" s="61"/>
      <c r="X85" s="61"/>
      <c r="Y85" s="61"/>
      <c r="Z85" s="61"/>
    </row>
    <row r="86">
      <c r="A86" s="669" t="s">
        <v>1225</v>
      </c>
      <c r="B86" s="670" t="s">
        <v>35</v>
      </c>
      <c r="C86" s="670" t="s">
        <v>631</v>
      </c>
      <c r="D86" s="672">
        <v>45786.0</v>
      </c>
      <c r="E86" s="673"/>
      <c r="F86" s="580"/>
      <c r="G86" s="580"/>
      <c r="H86" s="580"/>
      <c r="I86" s="580"/>
      <c r="J86" s="580"/>
      <c r="K86" s="61"/>
      <c r="L86" s="61"/>
      <c r="M86" s="61"/>
      <c r="N86" s="61"/>
      <c r="O86" s="61"/>
      <c r="P86" s="61"/>
      <c r="Q86" s="61"/>
      <c r="R86" s="61"/>
      <c r="S86" s="61"/>
      <c r="T86" s="61"/>
      <c r="U86" s="61"/>
      <c r="V86" s="61"/>
      <c r="W86" s="61"/>
      <c r="X86" s="61"/>
      <c r="Y86" s="61"/>
      <c r="Z86" s="61"/>
    </row>
    <row r="87">
      <c r="A87" s="669" t="s">
        <v>1226</v>
      </c>
      <c r="B87" s="670" t="s">
        <v>35</v>
      </c>
      <c r="C87" s="670" t="s">
        <v>634</v>
      </c>
      <c r="D87" s="672">
        <v>45787.0</v>
      </c>
      <c r="E87" s="673"/>
      <c r="F87" s="580"/>
      <c r="G87" s="580"/>
      <c r="H87" s="580"/>
      <c r="I87" s="580"/>
      <c r="J87" s="580"/>
      <c r="K87" s="61"/>
      <c r="L87" s="61"/>
      <c r="M87" s="61"/>
      <c r="N87" s="61"/>
      <c r="O87" s="61"/>
      <c r="P87" s="61"/>
      <c r="Q87" s="61"/>
      <c r="R87" s="61"/>
      <c r="S87" s="61"/>
      <c r="T87" s="61"/>
      <c r="U87" s="61"/>
      <c r="V87" s="61"/>
      <c r="W87" s="61"/>
      <c r="X87" s="61"/>
      <c r="Y87" s="61"/>
      <c r="Z87" s="61"/>
    </row>
    <row r="88">
      <c r="A88" s="626" t="s">
        <v>77</v>
      </c>
      <c r="B88" s="627" t="s">
        <v>59</v>
      </c>
      <c r="C88" s="627" t="s">
        <v>78</v>
      </c>
      <c r="D88" s="627" t="s">
        <v>79</v>
      </c>
      <c r="E88" s="674"/>
      <c r="F88" s="658" t="s">
        <v>1227</v>
      </c>
      <c r="J88" s="580"/>
      <c r="K88" s="61"/>
      <c r="L88" s="61"/>
      <c r="M88" s="61"/>
      <c r="N88" s="61"/>
      <c r="O88" s="61"/>
      <c r="P88" s="61"/>
      <c r="Q88" s="61"/>
      <c r="R88" s="61"/>
      <c r="S88" s="61"/>
      <c r="T88" s="61"/>
      <c r="U88" s="61"/>
      <c r="V88" s="61"/>
      <c r="W88" s="61"/>
      <c r="X88" s="61"/>
      <c r="Y88" s="61"/>
      <c r="Z88" s="61"/>
    </row>
    <row r="89">
      <c r="A89" s="652" t="s">
        <v>139</v>
      </c>
      <c r="B89" s="653" t="s">
        <v>126</v>
      </c>
      <c r="C89" s="653" t="s">
        <v>140</v>
      </c>
      <c r="D89" s="653">
        <v>46232.88</v>
      </c>
      <c r="E89" s="655"/>
      <c r="F89" s="580"/>
      <c r="G89" s="580"/>
      <c r="H89" s="580"/>
      <c r="I89" s="580"/>
      <c r="J89" s="580"/>
      <c r="K89" s="61"/>
      <c r="L89" s="61"/>
      <c r="M89" s="61"/>
      <c r="N89" s="61"/>
      <c r="O89" s="61"/>
      <c r="P89" s="61"/>
      <c r="Q89" s="61"/>
      <c r="R89" s="61"/>
      <c r="S89" s="61"/>
      <c r="T89" s="61"/>
      <c r="U89" s="61"/>
      <c r="V89" s="61"/>
      <c r="W89" s="61"/>
      <c r="X89" s="61"/>
      <c r="Y89" s="61"/>
      <c r="Z89" s="61"/>
    </row>
    <row r="90">
      <c r="A90" s="649" t="s">
        <v>141</v>
      </c>
      <c r="B90" s="650" t="s">
        <v>59</v>
      </c>
      <c r="C90" s="650" t="s">
        <v>142</v>
      </c>
      <c r="D90" s="650" t="s">
        <v>143</v>
      </c>
      <c r="E90" s="651"/>
      <c r="F90" s="580"/>
      <c r="G90" s="580"/>
      <c r="H90" s="580"/>
      <c r="I90" s="580"/>
      <c r="J90" s="580"/>
      <c r="K90" s="61"/>
      <c r="L90" s="61"/>
      <c r="M90" s="61"/>
      <c r="N90" s="61"/>
      <c r="O90" s="61"/>
      <c r="P90" s="61"/>
      <c r="Q90" s="61"/>
      <c r="R90" s="61"/>
      <c r="S90" s="61"/>
      <c r="T90" s="61"/>
      <c r="U90" s="61"/>
      <c r="V90" s="61"/>
      <c r="W90" s="61"/>
      <c r="X90" s="61"/>
      <c r="Y90" s="61"/>
      <c r="Z90" s="61"/>
    </row>
    <row r="91">
      <c r="A91" s="675" t="s">
        <v>144</v>
      </c>
      <c r="B91" s="676" t="s">
        <v>15</v>
      </c>
      <c r="C91" s="676" t="s">
        <v>145</v>
      </c>
      <c r="D91" s="676" t="s">
        <v>146</v>
      </c>
      <c r="E91" s="677"/>
      <c r="F91" s="580"/>
      <c r="G91" s="580"/>
      <c r="H91" s="580"/>
      <c r="I91" s="580"/>
      <c r="J91" s="580"/>
      <c r="K91" s="61"/>
      <c r="L91" s="61"/>
      <c r="M91" s="61"/>
      <c r="N91" s="61"/>
      <c r="O91" s="61"/>
      <c r="P91" s="61"/>
      <c r="Q91" s="61"/>
      <c r="R91" s="61"/>
      <c r="S91" s="61"/>
      <c r="T91" s="61"/>
      <c r="U91" s="61"/>
      <c r="V91" s="61"/>
      <c r="W91" s="61"/>
      <c r="X91" s="61"/>
      <c r="Y91" s="61"/>
      <c r="Z91" s="61"/>
    </row>
    <row r="92">
      <c r="A92" s="678" t="s">
        <v>218</v>
      </c>
      <c r="B92" s="679" t="s">
        <v>8</v>
      </c>
      <c r="C92" s="679" t="s">
        <v>641</v>
      </c>
      <c r="D92" s="679">
        <v>45.0</v>
      </c>
      <c r="E92" s="680" t="s">
        <v>1228</v>
      </c>
      <c r="F92" s="605" t="s">
        <v>707</v>
      </c>
      <c r="G92" s="580"/>
      <c r="H92" s="580"/>
      <c r="I92" s="580"/>
      <c r="J92" s="580"/>
      <c r="K92" s="61"/>
      <c r="L92" s="61"/>
      <c r="M92" s="61"/>
      <c r="N92" s="61"/>
      <c r="O92" s="61"/>
      <c r="P92" s="61"/>
      <c r="Q92" s="61"/>
      <c r="R92" s="61"/>
      <c r="S92" s="61"/>
      <c r="T92" s="61"/>
      <c r="U92" s="61"/>
      <c r="V92" s="61"/>
      <c r="W92" s="61"/>
      <c r="X92" s="61"/>
      <c r="Y92" s="61"/>
      <c r="Z92" s="61"/>
    </row>
    <row r="93">
      <c r="A93" s="580"/>
      <c r="B93" s="580"/>
      <c r="C93" s="580"/>
      <c r="D93" s="580"/>
      <c r="E93" s="580"/>
      <c r="F93" s="580"/>
      <c r="G93" s="580"/>
      <c r="H93" s="580"/>
      <c r="I93" s="580"/>
      <c r="J93" s="580"/>
      <c r="K93" s="61"/>
      <c r="L93" s="61"/>
      <c r="M93" s="61"/>
      <c r="N93" s="61"/>
      <c r="O93" s="61"/>
      <c r="P93" s="61"/>
      <c r="Q93" s="61"/>
      <c r="R93" s="61"/>
      <c r="S93" s="61"/>
      <c r="T93" s="61"/>
      <c r="U93" s="61"/>
      <c r="V93" s="61"/>
      <c r="W93" s="61"/>
      <c r="X93" s="61"/>
      <c r="Y93" s="61"/>
      <c r="Z93" s="61"/>
    </row>
    <row r="94">
      <c r="A94" s="589" t="s">
        <v>147</v>
      </c>
      <c r="B94" s="580"/>
      <c r="C94" s="580"/>
      <c r="D94" s="580"/>
      <c r="E94" s="580"/>
      <c r="F94" s="580"/>
      <c r="G94" s="580"/>
      <c r="H94" s="580"/>
      <c r="I94" s="580"/>
      <c r="J94" s="580"/>
      <c r="K94" s="61"/>
      <c r="L94" s="61"/>
      <c r="M94" s="61"/>
      <c r="N94" s="61"/>
      <c r="O94" s="61"/>
      <c r="P94" s="61"/>
      <c r="Q94" s="61"/>
      <c r="R94" s="61"/>
      <c r="S94" s="61"/>
      <c r="T94" s="61"/>
      <c r="U94" s="61"/>
      <c r="V94" s="61"/>
      <c r="W94" s="61"/>
      <c r="X94" s="61"/>
      <c r="Y94" s="61"/>
      <c r="Z94" s="61"/>
    </row>
    <row r="95">
      <c r="A95" s="580"/>
      <c r="B95" s="580"/>
      <c r="C95" s="580"/>
      <c r="D95" s="580"/>
      <c r="E95" s="580"/>
      <c r="F95" s="580"/>
      <c r="G95" s="580"/>
      <c r="H95" s="580"/>
      <c r="I95" s="580"/>
      <c r="J95" s="580"/>
      <c r="K95" s="61"/>
      <c r="L95" s="61"/>
      <c r="M95" s="61"/>
      <c r="N95" s="61"/>
      <c r="O95" s="61"/>
      <c r="P95" s="61"/>
      <c r="Q95" s="61"/>
      <c r="R95" s="61"/>
      <c r="S95" s="61"/>
      <c r="T95" s="61"/>
      <c r="U95" s="61"/>
      <c r="V95" s="61"/>
      <c r="W95" s="61"/>
      <c r="X95" s="61"/>
      <c r="Y95" s="61"/>
      <c r="Z95" s="61"/>
    </row>
    <row r="96">
      <c r="A96" s="592" t="s">
        <v>148</v>
      </c>
      <c r="D96" s="580"/>
      <c r="E96" s="580"/>
      <c r="F96" s="580"/>
      <c r="G96" s="580"/>
      <c r="H96" s="580"/>
      <c r="I96" s="580"/>
      <c r="J96" s="580"/>
      <c r="K96" s="61"/>
      <c r="L96" s="61"/>
      <c r="M96" s="61"/>
      <c r="N96" s="61"/>
      <c r="O96" s="61"/>
      <c r="P96" s="61"/>
      <c r="Q96" s="61"/>
      <c r="R96" s="61"/>
      <c r="S96" s="61"/>
      <c r="T96" s="61"/>
      <c r="U96" s="61"/>
      <c r="V96" s="61"/>
      <c r="W96" s="61"/>
      <c r="X96" s="61"/>
      <c r="Y96" s="61"/>
      <c r="Z96" s="61"/>
    </row>
    <row r="97">
      <c r="A97" s="580"/>
      <c r="B97" s="580"/>
      <c r="C97" s="580"/>
      <c r="D97" s="580"/>
      <c r="E97" s="580"/>
      <c r="F97" s="580"/>
      <c r="G97" s="580"/>
      <c r="H97" s="580"/>
      <c r="I97" s="580"/>
      <c r="J97" s="580"/>
      <c r="K97" s="61"/>
      <c r="L97" s="61"/>
      <c r="M97" s="61"/>
      <c r="N97" s="61"/>
      <c r="O97" s="61"/>
      <c r="P97" s="61"/>
      <c r="Q97" s="61"/>
      <c r="R97" s="61"/>
      <c r="S97" s="61"/>
      <c r="T97" s="61"/>
      <c r="U97" s="61"/>
      <c r="V97" s="61"/>
      <c r="W97" s="61"/>
      <c r="X97" s="61"/>
      <c r="Y97" s="61"/>
      <c r="Z97" s="61"/>
    </row>
    <row r="98">
      <c r="A98" s="681" t="s">
        <v>3</v>
      </c>
      <c r="B98" s="682" t="s">
        <v>4</v>
      </c>
      <c r="C98" s="682" t="s">
        <v>5</v>
      </c>
      <c r="D98" s="682" t="s">
        <v>6</v>
      </c>
      <c r="E98" s="683" t="s">
        <v>45</v>
      </c>
      <c r="F98" s="580"/>
      <c r="G98" s="580"/>
      <c r="H98" s="580"/>
      <c r="I98" s="580"/>
      <c r="J98" s="580"/>
      <c r="K98" s="61"/>
      <c r="L98" s="61"/>
      <c r="M98" s="61"/>
      <c r="N98" s="61"/>
      <c r="O98" s="61"/>
      <c r="P98" s="61"/>
      <c r="Q98" s="61"/>
      <c r="R98" s="61"/>
      <c r="S98" s="61"/>
      <c r="T98" s="61"/>
      <c r="U98" s="61"/>
      <c r="V98" s="61"/>
      <c r="W98" s="61"/>
      <c r="X98" s="61"/>
      <c r="Y98" s="61"/>
      <c r="Z98" s="61"/>
    </row>
    <row r="99">
      <c r="A99" s="684" t="s">
        <v>149</v>
      </c>
      <c r="B99" s="685" t="s">
        <v>8</v>
      </c>
      <c r="C99" s="686" t="s">
        <v>664</v>
      </c>
      <c r="D99" s="687">
        <v>77002.0</v>
      </c>
      <c r="E99" s="688"/>
      <c r="F99" s="605" t="s">
        <v>455</v>
      </c>
      <c r="G99" s="580"/>
      <c r="H99" s="580"/>
      <c r="I99" s="580"/>
      <c r="J99" s="580"/>
      <c r="K99" s="61"/>
      <c r="L99" s="61"/>
      <c r="M99" s="61"/>
      <c r="N99" s="61"/>
      <c r="O99" s="61"/>
      <c r="P99" s="61"/>
      <c r="Q99" s="61"/>
      <c r="R99" s="61"/>
      <c r="S99" s="61"/>
      <c r="T99" s="61"/>
      <c r="U99" s="61"/>
      <c r="V99" s="61"/>
      <c r="W99" s="61"/>
      <c r="X99" s="61"/>
      <c r="Y99" s="61"/>
      <c r="Z99" s="61"/>
    </row>
    <row r="100">
      <c r="A100" s="689" t="s">
        <v>116</v>
      </c>
      <c r="B100" s="690" t="s">
        <v>110</v>
      </c>
      <c r="C100" s="690" t="s">
        <v>151</v>
      </c>
      <c r="D100" s="691">
        <v>45905.583333333336</v>
      </c>
      <c r="E100" s="692"/>
      <c r="F100" s="580"/>
      <c r="G100" s="580"/>
      <c r="H100" s="580"/>
      <c r="I100" s="580"/>
      <c r="J100" s="580"/>
      <c r="K100" s="61"/>
      <c r="L100" s="61"/>
      <c r="M100" s="61"/>
      <c r="N100" s="61"/>
      <c r="O100" s="61"/>
      <c r="P100" s="61"/>
      <c r="Q100" s="61"/>
      <c r="R100" s="61"/>
      <c r="S100" s="61"/>
      <c r="T100" s="61"/>
      <c r="U100" s="61"/>
      <c r="V100" s="61"/>
      <c r="W100" s="61"/>
      <c r="X100" s="61"/>
      <c r="Y100" s="61"/>
      <c r="Z100" s="61"/>
    </row>
    <row r="101">
      <c r="A101" s="684" t="s">
        <v>152</v>
      </c>
      <c r="B101" s="685" t="s">
        <v>59</v>
      </c>
      <c r="C101" s="685" t="s">
        <v>669</v>
      </c>
      <c r="D101" s="687" t="s">
        <v>670</v>
      </c>
      <c r="E101" s="688"/>
      <c r="F101" s="580"/>
      <c r="G101" s="580"/>
      <c r="H101" s="580"/>
      <c r="I101" s="580"/>
      <c r="J101" s="580"/>
      <c r="K101" s="61"/>
      <c r="L101" s="61"/>
      <c r="M101" s="61"/>
      <c r="N101" s="61"/>
      <c r="O101" s="61"/>
      <c r="P101" s="61"/>
      <c r="Q101" s="61"/>
      <c r="R101" s="61"/>
      <c r="S101" s="61"/>
      <c r="T101" s="61"/>
      <c r="U101" s="61"/>
      <c r="V101" s="61"/>
      <c r="W101" s="61"/>
      <c r="X101" s="61"/>
      <c r="Y101" s="61"/>
      <c r="Z101" s="61"/>
    </row>
    <row r="102">
      <c r="A102" s="689" t="s">
        <v>7</v>
      </c>
      <c r="B102" s="690" t="s">
        <v>8</v>
      </c>
      <c r="C102" s="690" t="s">
        <v>124</v>
      </c>
      <c r="D102" s="693">
        <v>215.0</v>
      </c>
      <c r="E102" s="692"/>
      <c r="F102" s="605" t="s">
        <v>707</v>
      </c>
      <c r="G102" s="580"/>
      <c r="H102" s="580"/>
      <c r="I102" s="580"/>
      <c r="J102" s="580"/>
      <c r="K102" s="61"/>
      <c r="L102" s="61"/>
      <c r="M102" s="61"/>
      <c r="N102" s="61"/>
      <c r="O102" s="61"/>
      <c r="P102" s="61"/>
      <c r="Q102" s="61"/>
      <c r="R102" s="61"/>
      <c r="S102" s="61"/>
      <c r="T102" s="61"/>
      <c r="U102" s="61"/>
      <c r="V102" s="61"/>
      <c r="W102" s="61"/>
      <c r="X102" s="61"/>
      <c r="Y102" s="61"/>
      <c r="Z102" s="61"/>
    </row>
    <row r="103">
      <c r="A103" s="694" t="s">
        <v>46</v>
      </c>
      <c r="B103" s="695" t="s">
        <v>28</v>
      </c>
      <c r="C103" s="695" t="s">
        <v>1229</v>
      </c>
      <c r="D103" s="696" t="s">
        <v>1230</v>
      </c>
      <c r="E103" s="697" t="s">
        <v>1208</v>
      </c>
      <c r="F103" s="605" t="s">
        <v>707</v>
      </c>
      <c r="G103" s="580"/>
      <c r="H103" s="580"/>
      <c r="I103" s="580"/>
      <c r="J103" s="580"/>
      <c r="K103" s="61"/>
      <c r="L103" s="61"/>
      <c r="M103" s="61"/>
      <c r="N103" s="61"/>
      <c r="O103" s="61"/>
      <c r="P103" s="61"/>
      <c r="Q103" s="61"/>
      <c r="R103" s="61"/>
      <c r="S103" s="61"/>
      <c r="T103" s="61"/>
      <c r="U103" s="61"/>
      <c r="V103" s="61"/>
      <c r="W103" s="61"/>
      <c r="X103" s="61"/>
      <c r="Y103" s="61"/>
      <c r="Z103" s="61"/>
    </row>
    <row r="104" ht="33.0" customHeight="1">
      <c r="A104" s="698" t="s">
        <v>966</v>
      </c>
      <c r="B104" s="699" t="str">
        <f t="shared" ref="B104:D104" si="1">B249</f>
        <v>VARCHAR2(40)</v>
      </c>
      <c r="C104" s="699" t="str">
        <f t="shared" si="1"/>
        <v>Unique generated identifier for each netting agreement record.</v>
      </c>
      <c r="D104" s="700" t="str">
        <f t="shared" si="1"/>
        <v>GMRA_2023_KB</v>
      </c>
      <c r="E104" s="701" t="s">
        <v>1231</v>
      </c>
      <c r="F104" s="580"/>
      <c r="G104" s="580"/>
      <c r="H104" s="580"/>
      <c r="I104" s="580"/>
      <c r="J104" s="580"/>
      <c r="K104" s="61"/>
      <c r="L104" s="61"/>
      <c r="M104" s="61"/>
      <c r="N104" s="61"/>
      <c r="O104" s="61"/>
      <c r="P104" s="61"/>
      <c r="Q104" s="61"/>
      <c r="R104" s="61"/>
      <c r="S104" s="61"/>
      <c r="T104" s="61"/>
      <c r="U104" s="61"/>
      <c r="V104" s="61"/>
      <c r="W104" s="61"/>
      <c r="X104" s="61"/>
      <c r="Y104" s="61"/>
      <c r="Z104" s="61"/>
    </row>
    <row r="105">
      <c r="A105" s="698" t="s">
        <v>1232</v>
      </c>
      <c r="B105" s="699" t="s">
        <v>8</v>
      </c>
      <c r="C105" s="699" t="s">
        <v>571</v>
      </c>
      <c r="D105" s="702">
        <v>20001.0</v>
      </c>
      <c r="E105" s="701" t="s">
        <v>1231</v>
      </c>
      <c r="F105" s="580"/>
      <c r="G105" s="580"/>
      <c r="H105" s="580"/>
      <c r="I105" s="580"/>
      <c r="J105" s="580"/>
      <c r="K105" s="61"/>
      <c r="L105" s="61"/>
      <c r="M105" s="61"/>
      <c r="N105" s="61"/>
      <c r="O105" s="61"/>
      <c r="P105" s="61"/>
      <c r="Q105" s="61"/>
      <c r="R105" s="61"/>
      <c r="S105" s="61"/>
      <c r="T105" s="61"/>
      <c r="U105" s="61"/>
      <c r="V105" s="61"/>
      <c r="W105" s="61"/>
      <c r="X105" s="61"/>
      <c r="Y105" s="61"/>
      <c r="Z105" s="61"/>
    </row>
    <row r="106">
      <c r="A106" s="694" t="s">
        <v>174</v>
      </c>
      <c r="B106" s="695" t="s">
        <v>126</v>
      </c>
      <c r="C106" s="695" t="s">
        <v>676</v>
      </c>
      <c r="D106" s="703">
        <v>1.0E8</v>
      </c>
      <c r="E106" s="704" t="s">
        <v>1208</v>
      </c>
      <c r="F106" s="580"/>
      <c r="G106" s="580"/>
      <c r="H106" s="580"/>
      <c r="I106" s="580"/>
      <c r="J106" s="580"/>
      <c r="K106" s="61"/>
      <c r="L106" s="61"/>
      <c r="M106" s="61"/>
      <c r="N106" s="61"/>
      <c r="O106" s="61"/>
      <c r="P106" s="61"/>
      <c r="Q106" s="61"/>
      <c r="R106" s="61"/>
      <c r="S106" s="61"/>
      <c r="T106" s="61"/>
      <c r="U106" s="61"/>
      <c r="V106" s="61"/>
      <c r="W106" s="61"/>
      <c r="X106" s="61"/>
      <c r="Y106" s="61"/>
      <c r="Z106" s="61"/>
    </row>
    <row r="107">
      <c r="A107" s="684" t="s">
        <v>155</v>
      </c>
      <c r="B107" s="685" t="s">
        <v>35</v>
      </c>
      <c r="C107" s="685" t="s">
        <v>156</v>
      </c>
      <c r="D107" s="705">
        <v>45908.0</v>
      </c>
      <c r="E107" s="706"/>
      <c r="F107" s="580"/>
      <c r="G107" s="580"/>
      <c r="H107" s="580"/>
      <c r="I107" s="580"/>
      <c r="J107" s="580"/>
      <c r="K107" s="61"/>
      <c r="L107" s="61"/>
      <c r="M107" s="61"/>
      <c r="N107" s="61"/>
      <c r="O107" s="61"/>
      <c r="P107" s="61"/>
      <c r="Q107" s="61"/>
      <c r="R107" s="61"/>
      <c r="S107" s="61"/>
      <c r="T107" s="61"/>
      <c r="U107" s="61"/>
      <c r="V107" s="61"/>
      <c r="W107" s="61"/>
      <c r="X107" s="61"/>
      <c r="Y107" s="61"/>
      <c r="Z107" s="61"/>
    </row>
    <row r="108">
      <c r="A108" s="689" t="s">
        <v>157</v>
      </c>
      <c r="B108" s="690" t="s">
        <v>35</v>
      </c>
      <c r="C108" s="690" t="s">
        <v>158</v>
      </c>
      <c r="D108" s="707">
        <v>45915.0</v>
      </c>
      <c r="E108" s="692"/>
      <c r="F108" s="580"/>
      <c r="G108" s="580"/>
      <c r="H108" s="580"/>
      <c r="I108" s="580"/>
      <c r="J108" s="580"/>
      <c r="K108" s="61"/>
      <c r="L108" s="61"/>
      <c r="M108" s="61"/>
      <c r="N108" s="61"/>
      <c r="O108" s="61"/>
      <c r="P108" s="61"/>
      <c r="Q108" s="61"/>
      <c r="R108" s="61"/>
      <c r="S108" s="61"/>
      <c r="T108" s="61"/>
      <c r="U108" s="61"/>
      <c r="V108" s="61"/>
      <c r="W108" s="61"/>
      <c r="X108" s="61"/>
      <c r="Y108" s="61"/>
      <c r="Z108" s="61"/>
    </row>
    <row r="109">
      <c r="A109" s="684" t="s">
        <v>159</v>
      </c>
      <c r="B109" s="685" t="s">
        <v>126</v>
      </c>
      <c r="C109" s="685" t="s">
        <v>682</v>
      </c>
      <c r="D109" s="687">
        <v>1.0E8</v>
      </c>
      <c r="E109" s="688"/>
      <c r="F109" s="580"/>
      <c r="G109" s="580"/>
      <c r="H109" s="580"/>
      <c r="I109" s="580"/>
      <c r="J109" s="580"/>
      <c r="K109" s="61"/>
      <c r="L109" s="61"/>
      <c r="M109" s="61"/>
      <c r="N109" s="61"/>
      <c r="O109" s="61"/>
      <c r="P109" s="61"/>
      <c r="Q109" s="61"/>
      <c r="R109" s="61"/>
      <c r="S109" s="61"/>
      <c r="T109" s="61"/>
      <c r="U109" s="61"/>
      <c r="V109" s="61"/>
      <c r="W109" s="61"/>
      <c r="X109" s="61"/>
      <c r="Y109" s="61"/>
      <c r="Z109" s="61"/>
    </row>
    <row r="110">
      <c r="A110" s="689" t="s">
        <v>161</v>
      </c>
      <c r="B110" s="690" t="s">
        <v>126</v>
      </c>
      <c r="C110" s="690" t="s">
        <v>685</v>
      </c>
      <c r="D110" s="693">
        <v>1.000383562E8</v>
      </c>
      <c r="E110" s="692"/>
      <c r="F110" s="580"/>
      <c r="G110" s="580"/>
      <c r="H110" s="580"/>
      <c r="I110" s="580"/>
      <c r="J110" s="580"/>
      <c r="K110" s="61"/>
      <c r="L110" s="61"/>
      <c r="M110" s="61"/>
      <c r="N110" s="61"/>
      <c r="O110" s="61"/>
      <c r="P110" s="61"/>
      <c r="Q110" s="61"/>
      <c r="R110" s="61"/>
      <c r="S110" s="61"/>
      <c r="T110" s="61"/>
      <c r="U110" s="61"/>
      <c r="V110" s="61"/>
      <c r="W110" s="61"/>
      <c r="X110" s="61"/>
      <c r="Y110" s="61"/>
      <c r="Z110" s="61"/>
    </row>
    <row r="111">
      <c r="A111" s="708" t="s">
        <v>80</v>
      </c>
      <c r="B111" s="686" t="s">
        <v>81</v>
      </c>
      <c r="C111" s="686" t="s">
        <v>82</v>
      </c>
      <c r="D111" s="709" t="s">
        <v>83</v>
      </c>
      <c r="E111" s="710"/>
      <c r="F111" s="580"/>
      <c r="G111" s="580"/>
      <c r="H111" s="580"/>
      <c r="I111" s="580"/>
      <c r="J111" s="580"/>
      <c r="K111" s="61"/>
      <c r="L111" s="61"/>
      <c r="M111" s="61"/>
      <c r="N111" s="61"/>
      <c r="O111" s="61"/>
      <c r="P111" s="61"/>
      <c r="Q111" s="61"/>
      <c r="R111" s="61"/>
      <c r="S111" s="61"/>
      <c r="T111" s="61"/>
      <c r="U111" s="61"/>
      <c r="V111" s="61"/>
      <c r="W111" s="61"/>
      <c r="X111" s="61"/>
      <c r="Y111" s="61"/>
      <c r="Z111" s="61"/>
    </row>
    <row r="112">
      <c r="A112" s="711" t="s">
        <v>129</v>
      </c>
      <c r="B112" s="712" t="s">
        <v>28</v>
      </c>
      <c r="C112" s="712" t="s">
        <v>689</v>
      </c>
      <c r="D112" s="713" t="s">
        <v>131</v>
      </c>
      <c r="E112" s="714"/>
      <c r="F112" s="580"/>
      <c r="G112" s="580"/>
      <c r="H112" s="580"/>
      <c r="I112" s="580"/>
      <c r="J112" s="580"/>
      <c r="K112" s="61"/>
      <c r="L112" s="61"/>
      <c r="M112" s="61"/>
      <c r="N112" s="61"/>
      <c r="O112" s="61"/>
      <c r="P112" s="61"/>
      <c r="Q112" s="61"/>
      <c r="R112" s="61"/>
      <c r="S112" s="61"/>
      <c r="T112" s="61"/>
      <c r="U112" s="61"/>
      <c r="V112" s="61"/>
      <c r="W112" s="61"/>
      <c r="X112" s="61"/>
      <c r="Y112" s="61"/>
      <c r="Z112" s="61"/>
    </row>
    <row r="113">
      <c r="A113" s="715" t="s">
        <v>132</v>
      </c>
      <c r="B113" s="712" t="s">
        <v>71</v>
      </c>
      <c r="C113" s="712" t="s">
        <v>1233</v>
      </c>
      <c r="D113" s="713">
        <v>2.25</v>
      </c>
      <c r="E113" s="716"/>
      <c r="F113" s="580"/>
      <c r="G113" s="580"/>
      <c r="H113" s="580"/>
      <c r="I113" s="580"/>
      <c r="J113" s="580"/>
      <c r="K113" s="61"/>
      <c r="L113" s="61"/>
      <c r="M113" s="61"/>
      <c r="N113" s="61"/>
      <c r="O113" s="61"/>
      <c r="P113" s="61"/>
      <c r="Q113" s="61"/>
      <c r="R113" s="61"/>
      <c r="S113" s="61"/>
      <c r="T113" s="61"/>
      <c r="U113" s="61"/>
      <c r="V113" s="61"/>
      <c r="W113" s="61"/>
      <c r="X113" s="61"/>
      <c r="Y113" s="61"/>
      <c r="Z113" s="61"/>
    </row>
    <row r="114">
      <c r="A114" s="715" t="s">
        <v>134</v>
      </c>
      <c r="B114" s="712" t="s">
        <v>59</v>
      </c>
      <c r="C114" s="712" t="s">
        <v>1234</v>
      </c>
      <c r="D114" s="713" t="s">
        <v>136</v>
      </c>
      <c r="E114" s="714"/>
      <c r="F114" s="580"/>
      <c r="G114" s="580"/>
      <c r="H114" s="580"/>
      <c r="I114" s="580"/>
      <c r="J114" s="580"/>
      <c r="K114" s="61"/>
      <c r="L114" s="61"/>
      <c r="M114" s="61"/>
      <c r="N114" s="61"/>
      <c r="O114" s="61"/>
      <c r="P114" s="61"/>
      <c r="Q114" s="61"/>
      <c r="R114" s="61"/>
      <c r="S114" s="61"/>
      <c r="T114" s="61"/>
      <c r="U114" s="61"/>
      <c r="V114" s="61"/>
      <c r="W114" s="61"/>
      <c r="X114" s="61"/>
      <c r="Y114" s="61"/>
      <c r="Z114" s="61"/>
    </row>
    <row r="115">
      <c r="A115" s="715" t="s">
        <v>137</v>
      </c>
      <c r="B115" s="712" t="s">
        <v>71</v>
      </c>
      <c r="C115" s="712" t="s">
        <v>1235</v>
      </c>
      <c r="D115" s="717">
        <v>0.001</v>
      </c>
      <c r="E115" s="718" t="s">
        <v>1236</v>
      </c>
      <c r="F115" s="580"/>
      <c r="G115" s="580"/>
      <c r="H115" s="580"/>
      <c r="I115" s="580"/>
      <c r="J115" s="580"/>
      <c r="K115" s="61"/>
      <c r="L115" s="61"/>
      <c r="M115" s="61"/>
      <c r="N115" s="61"/>
      <c r="O115" s="61"/>
      <c r="P115" s="61"/>
      <c r="Q115" s="61"/>
      <c r="R115" s="61"/>
      <c r="S115" s="61"/>
      <c r="T115" s="61"/>
      <c r="U115" s="61"/>
      <c r="V115" s="61"/>
      <c r="W115" s="61"/>
      <c r="X115" s="61"/>
      <c r="Y115" s="61"/>
      <c r="Z115" s="61"/>
    </row>
    <row r="116">
      <c r="A116" s="715" t="s">
        <v>77</v>
      </c>
      <c r="B116" s="712" t="s">
        <v>59</v>
      </c>
      <c r="C116" s="712" t="s">
        <v>78</v>
      </c>
      <c r="D116" s="713" t="s">
        <v>79</v>
      </c>
      <c r="E116" s="714"/>
      <c r="F116" s="580"/>
      <c r="G116" s="580"/>
      <c r="H116" s="580"/>
      <c r="I116" s="580"/>
      <c r="J116" s="580"/>
      <c r="K116" s="61"/>
      <c r="L116" s="61"/>
      <c r="M116" s="61"/>
      <c r="N116" s="61"/>
      <c r="O116" s="61"/>
      <c r="P116" s="61"/>
      <c r="Q116" s="61"/>
      <c r="R116" s="61"/>
      <c r="S116" s="61"/>
      <c r="T116" s="61"/>
      <c r="U116" s="61"/>
      <c r="V116" s="61"/>
      <c r="W116" s="61"/>
      <c r="X116" s="61"/>
      <c r="Y116" s="61"/>
      <c r="Z116" s="61"/>
    </row>
    <row r="117">
      <c r="A117" s="684" t="s">
        <v>163</v>
      </c>
      <c r="B117" s="685" t="s">
        <v>71</v>
      </c>
      <c r="C117" s="685" t="s">
        <v>164</v>
      </c>
      <c r="D117" s="687">
        <v>2.0</v>
      </c>
      <c r="E117" s="688"/>
      <c r="F117" s="580"/>
      <c r="G117" s="580"/>
      <c r="H117" s="580"/>
      <c r="I117" s="580"/>
      <c r="J117" s="580"/>
      <c r="K117" s="61"/>
      <c r="L117" s="61"/>
      <c r="M117" s="61"/>
      <c r="N117" s="61"/>
      <c r="O117" s="61"/>
      <c r="P117" s="61"/>
      <c r="Q117" s="61"/>
      <c r="R117" s="61"/>
      <c r="S117" s="61"/>
      <c r="T117" s="61"/>
      <c r="U117" s="61"/>
      <c r="V117" s="61"/>
      <c r="W117" s="61"/>
      <c r="X117" s="61"/>
      <c r="Y117" s="61"/>
      <c r="Z117" s="61"/>
    </row>
    <row r="118">
      <c r="A118" s="689" t="s">
        <v>165</v>
      </c>
      <c r="B118" s="690" t="s">
        <v>8</v>
      </c>
      <c r="C118" s="690" t="s">
        <v>166</v>
      </c>
      <c r="D118" s="693">
        <v>7.0</v>
      </c>
      <c r="E118" s="692"/>
      <c r="F118" s="580"/>
      <c r="G118" s="580"/>
      <c r="H118" s="580"/>
      <c r="I118" s="580"/>
      <c r="J118" s="580"/>
      <c r="K118" s="61"/>
      <c r="L118" s="61"/>
      <c r="M118" s="61"/>
      <c r="N118" s="61"/>
      <c r="O118" s="61"/>
      <c r="P118" s="61"/>
      <c r="Q118" s="61"/>
      <c r="R118" s="61"/>
      <c r="S118" s="61"/>
      <c r="T118" s="61"/>
      <c r="U118" s="61"/>
      <c r="V118" s="61"/>
      <c r="W118" s="61"/>
      <c r="X118" s="61"/>
      <c r="Y118" s="61"/>
      <c r="Z118" s="61"/>
    </row>
    <row r="119">
      <c r="A119" s="719" t="s">
        <v>277</v>
      </c>
      <c r="B119" s="720" t="s">
        <v>91</v>
      </c>
      <c r="C119" s="720" t="s">
        <v>701</v>
      </c>
      <c r="D119" s="721" t="b">
        <v>1</v>
      </c>
      <c r="E119" s="722" t="s">
        <v>1237</v>
      </c>
      <c r="F119" s="580"/>
      <c r="G119" s="580"/>
      <c r="H119" s="580"/>
      <c r="I119" s="580"/>
      <c r="J119" s="580"/>
      <c r="K119" s="61"/>
      <c r="L119" s="61"/>
      <c r="M119" s="61"/>
      <c r="N119" s="61"/>
      <c r="O119" s="61"/>
      <c r="P119" s="61"/>
      <c r="Q119" s="61"/>
      <c r="R119" s="61"/>
      <c r="S119" s="61"/>
      <c r="T119" s="61"/>
      <c r="U119" s="61"/>
      <c r="V119" s="61"/>
      <c r="W119" s="61"/>
      <c r="X119" s="61"/>
      <c r="Y119" s="61"/>
      <c r="Z119" s="61"/>
    </row>
    <row r="120">
      <c r="A120" s="723" t="s">
        <v>279</v>
      </c>
      <c r="B120" s="724" t="s">
        <v>91</v>
      </c>
      <c r="C120" s="724" t="s">
        <v>704</v>
      </c>
      <c r="D120" s="725" t="b">
        <v>0</v>
      </c>
      <c r="E120" s="704" t="s">
        <v>1237</v>
      </c>
      <c r="F120" s="580"/>
      <c r="G120" s="580"/>
      <c r="H120" s="580"/>
      <c r="I120" s="580"/>
      <c r="J120" s="580"/>
      <c r="K120" s="61"/>
      <c r="L120" s="61"/>
      <c r="M120" s="61"/>
      <c r="N120" s="61"/>
      <c r="O120" s="61"/>
      <c r="P120" s="61"/>
      <c r="Q120" s="61"/>
      <c r="R120" s="61"/>
      <c r="S120" s="61"/>
      <c r="T120" s="61"/>
      <c r="U120" s="61"/>
      <c r="V120" s="61"/>
      <c r="W120" s="61"/>
      <c r="X120" s="61"/>
      <c r="Y120" s="61"/>
      <c r="Z120" s="61"/>
    </row>
    <row r="121">
      <c r="A121" s="726" t="s">
        <v>141</v>
      </c>
      <c r="B121" s="727" t="s">
        <v>59</v>
      </c>
      <c r="C121" s="727" t="s">
        <v>167</v>
      </c>
      <c r="D121" s="728" t="s">
        <v>143</v>
      </c>
      <c r="E121" s="729"/>
      <c r="F121" s="580"/>
      <c r="G121" s="580"/>
      <c r="H121" s="580"/>
      <c r="I121" s="580"/>
      <c r="J121" s="580"/>
      <c r="K121" s="61"/>
      <c r="L121" s="61"/>
      <c r="M121" s="61"/>
      <c r="N121" s="61"/>
      <c r="O121" s="61"/>
      <c r="P121" s="61"/>
      <c r="Q121" s="61"/>
      <c r="R121" s="61"/>
      <c r="S121" s="61"/>
      <c r="T121" s="61"/>
      <c r="U121" s="61"/>
      <c r="V121" s="61"/>
      <c r="W121" s="61"/>
      <c r="X121" s="61"/>
      <c r="Y121" s="61"/>
      <c r="Z121" s="61"/>
    </row>
    <row r="122">
      <c r="A122" s="726" t="s">
        <v>218</v>
      </c>
      <c r="B122" s="727" t="s">
        <v>8</v>
      </c>
      <c r="C122" s="727" t="s">
        <v>641</v>
      </c>
      <c r="D122" s="728">
        <v>45.0</v>
      </c>
      <c r="E122" s="730" t="s">
        <v>1228</v>
      </c>
      <c r="F122" s="605" t="s">
        <v>707</v>
      </c>
      <c r="G122" s="580"/>
      <c r="H122" s="580"/>
      <c r="I122" s="580"/>
      <c r="J122" s="580"/>
      <c r="K122" s="61"/>
      <c r="L122" s="61"/>
      <c r="M122" s="61"/>
      <c r="N122" s="61"/>
      <c r="O122" s="61"/>
      <c r="P122" s="61"/>
      <c r="Q122" s="61"/>
      <c r="R122" s="61"/>
      <c r="S122" s="61"/>
      <c r="T122" s="61"/>
      <c r="U122" s="61"/>
      <c r="V122" s="61"/>
      <c r="W122" s="61"/>
      <c r="X122" s="61"/>
      <c r="Y122" s="61"/>
      <c r="Z122" s="61"/>
    </row>
    <row r="123">
      <c r="A123" s="731"/>
      <c r="B123" s="732"/>
      <c r="C123" s="732"/>
      <c r="D123" s="733"/>
      <c r="E123" s="734"/>
      <c r="F123" s="580"/>
      <c r="G123" s="580"/>
      <c r="H123" s="580"/>
      <c r="I123" s="580"/>
      <c r="J123" s="580"/>
      <c r="K123" s="61"/>
      <c r="L123" s="61"/>
      <c r="M123" s="61"/>
      <c r="N123" s="61"/>
      <c r="O123" s="61"/>
      <c r="P123" s="61"/>
      <c r="Q123" s="61"/>
      <c r="R123" s="61"/>
      <c r="S123" s="61"/>
      <c r="T123" s="61"/>
      <c r="U123" s="61"/>
      <c r="V123" s="61"/>
      <c r="W123" s="61"/>
      <c r="X123" s="61"/>
      <c r="Y123" s="61"/>
      <c r="Z123" s="61"/>
    </row>
    <row r="124">
      <c r="A124" s="605"/>
      <c r="B124" s="580"/>
      <c r="C124" s="580"/>
      <c r="D124" s="580"/>
      <c r="E124" s="580"/>
      <c r="F124" s="580"/>
      <c r="G124" s="580"/>
      <c r="H124" s="580"/>
      <c r="I124" s="580"/>
      <c r="J124" s="580"/>
      <c r="K124" s="61"/>
      <c r="L124" s="61"/>
      <c r="M124" s="61"/>
      <c r="N124" s="61"/>
      <c r="O124" s="61"/>
      <c r="P124" s="61"/>
      <c r="Q124" s="61"/>
      <c r="R124" s="61"/>
      <c r="S124" s="61"/>
      <c r="T124" s="61"/>
      <c r="U124" s="61"/>
      <c r="V124" s="61"/>
      <c r="W124" s="61"/>
      <c r="X124" s="61"/>
      <c r="Y124" s="61"/>
      <c r="Z124" s="61"/>
    </row>
    <row r="125">
      <c r="A125" s="589" t="s">
        <v>168</v>
      </c>
      <c r="C125" s="580"/>
      <c r="D125" s="580"/>
      <c r="E125" s="580"/>
      <c r="F125" s="580"/>
      <c r="G125" s="580"/>
      <c r="H125" s="580"/>
      <c r="I125" s="580"/>
      <c r="J125" s="580"/>
      <c r="K125" s="61"/>
      <c r="L125" s="61"/>
      <c r="M125" s="61"/>
      <c r="N125" s="61"/>
      <c r="O125" s="61"/>
      <c r="P125" s="61"/>
      <c r="Q125" s="61"/>
      <c r="R125" s="61"/>
      <c r="S125" s="61"/>
      <c r="T125" s="61"/>
      <c r="U125" s="61"/>
      <c r="V125" s="61"/>
      <c r="W125" s="61"/>
      <c r="X125" s="61"/>
      <c r="Y125" s="61"/>
      <c r="Z125" s="61"/>
    </row>
    <row r="126">
      <c r="A126" s="580"/>
      <c r="B126" s="580"/>
      <c r="C126" s="580"/>
      <c r="D126" s="580"/>
      <c r="E126" s="580"/>
      <c r="F126" s="580"/>
      <c r="G126" s="580"/>
      <c r="H126" s="580"/>
      <c r="I126" s="580"/>
      <c r="J126" s="580"/>
      <c r="K126" s="61"/>
      <c r="L126" s="61"/>
      <c r="M126" s="61"/>
      <c r="N126" s="61"/>
      <c r="O126" s="61"/>
      <c r="P126" s="61"/>
      <c r="Q126" s="61"/>
      <c r="R126" s="61"/>
      <c r="S126" s="61"/>
      <c r="T126" s="61"/>
      <c r="U126" s="61"/>
      <c r="V126" s="61"/>
      <c r="W126" s="61"/>
      <c r="X126" s="61"/>
      <c r="Y126" s="61"/>
      <c r="Z126" s="61"/>
    </row>
    <row r="127">
      <c r="A127" s="592" t="s">
        <v>169</v>
      </c>
      <c r="E127" s="580"/>
      <c r="F127" s="580"/>
      <c r="G127" s="580"/>
      <c r="H127" s="580"/>
      <c r="I127" s="580"/>
      <c r="J127" s="580"/>
      <c r="K127" s="61"/>
      <c r="L127" s="61"/>
      <c r="M127" s="61"/>
      <c r="N127" s="61"/>
      <c r="O127" s="61"/>
      <c r="P127" s="61"/>
      <c r="Q127" s="61"/>
      <c r="R127" s="61"/>
      <c r="S127" s="61"/>
      <c r="T127" s="61"/>
      <c r="U127" s="61"/>
      <c r="V127" s="61"/>
      <c r="W127" s="61"/>
      <c r="X127" s="61"/>
      <c r="Y127" s="61"/>
      <c r="Z127" s="61"/>
    </row>
    <row r="128">
      <c r="A128" s="580"/>
      <c r="B128" s="580"/>
      <c r="C128" s="580"/>
      <c r="D128" s="580"/>
      <c r="E128" s="580"/>
      <c r="F128" s="580"/>
      <c r="G128" s="580"/>
      <c r="H128" s="580"/>
      <c r="I128" s="580"/>
      <c r="J128" s="580"/>
      <c r="K128" s="61"/>
      <c r="L128" s="61"/>
      <c r="M128" s="61"/>
      <c r="N128" s="61"/>
      <c r="O128" s="61"/>
      <c r="P128" s="61"/>
      <c r="Q128" s="61"/>
      <c r="R128" s="61"/>
      <c r="S128" s="61"/>
      <c r="T128" s="61"/>
      <c r="U128" s="61"/>
      <c r="V128" s="61"/>
      <c r="W128" s="61"/>
      <c r="X128" s="61"/>
      <c r="Y128" s="61"/>
      <c r="Z128" s="61"/>
    </row>
    <row r="129">
      <c r="A129" s="593" t="s">
        <v>3</v>
      </c>
      <c r="B129" s="594" t="s">
        <v>4</v>
      </c>
      <c r="C129" s="594" t="s">
        <v>5</v>
      </c>
      <c r="D129" s="595" t="s">
        <v>6</v>
      </c>
      <c r="E129" s="580"/>
      <c r="F129" s="580"/>
      <c r="G129" s="580"/>
      <c r="H129" s="580"/>
      <c r="I129" s="580"/>
      <c r="J129" s="580"/>
      <c r="K129" s="61"/>
      <c r="L129" s="61"/>
      <c r="M129" s="61"/>
      <c r="N129" s="61"/>
      <c r="O129" s="61"/>
      <c r="P129" s="61"/>
      <c r="Q129" s="61"/>
      <c r="R129" s="61"/>
      <c r="S129" s="61"/>
      <c r="T129" s="61"/>
      <c r="U129" s="61"/>
      <c r="V129" s="61"/>
      <c r="W129" s="61"/>
      <c r="X129" s="61"/>
      <c r="Y129" s="61"/>
      <c r="Z129" s="61"/>
    </row>
    <row r="130">
      <c r="A130" s="602" t="s">
        <v>170</v>
      </c>
      <c r="B130" s="603" t="s">
        <v>8</v>
      </c>
      <c r="C130" s="603" t="s">
        <v>171</v>
      </c>
      <c r="D130" s="735">
        <v>9151.0</v>
      </c>
      <c r="E130" s="580"/>
      <c r="F130" s="580"/>
      <c r="G130" s="580"/>
      <c r="H130" s="580"/>
      <c r="I130" s="580"/>
      <c r="J130" s="580"/>
      <c r="K130" s="61"/>
      <c r="L130" s="61"/>
      <c r="M130" s="61"/>
      <c r="N130" s="61"/>
      <c r="O130" s="61"/>
      <c r="P130" s="61"/>
      <c r="Q130" s="61"/>
      <c r="R130" s="61"/>
      <c r="S130" s="61"/>
      <c r="T130" s="61"/>
      <c r="U130" s="61"/>
      <c r="V130" s="61"/>
      <c r="W130" s="61"/>
      <c r="X130" s="61"/>
      <c r="Y130" s="61"/>
      <c r="Z130" s="61"/>
    </row>
    <row r="131">
      <c r="A131" s="599" t="s">
        <v>149</v>
      </c>
      <c r="B131" s="603" t="s">
        <v>8</v>
      </c>
      <c r="C131" s="600" t="s">
        <v>172</v>
      </c>
      <c r="D131" s="736">
        <v>7702.0</v>
      </c>
      <c r="E131" s="605">
        <v>1.0</v>
      </c>
      <c r="F131" s="605" t="s">
        <v>1238</v>
      </c>
      <c r="G131" s="605" t="s">
        <v>1239</v>
      </c>
      <c r="H131" s="580"/>
      <c r="I131" s="580"/>
      <c r="J131" s="580"/>
      <c r="K131" s="61"/>
      <c r="L131" s="61"/>
      <c r="M131" s="61"/>
      <c r="N131" s="61"/>
      <c r="O131" s="61"/>
      <c r="P131" s="61"/>
      <c r="Q131" s="61"/>
      <c r="R131" s="61"/>
      <c r="S131" s="61"/>
      <c r="T131" s="61"/>
      <c r="U131" s="61"/>
      <c r="V131" s="61"/>
      <c r="W131" s="61"/>
      <c r="X131" s="61"/>
      <c r="Y131" s="61"/>
      <c r="Z131" s="61"/>
    </row>
    <row r="132">
      <c r="A132" s="602" t="s">
        <v>46</v>
      </c>
      <c r="B132" s="603" t="s">
        <v>28</v>
      </c>
      <c r="C132" s="603" t="s">
        <v>173</v>
      </c>
      <c r="D132" s="620" t="s">
        <v>54</v>
      </c>
      <c r="E132" s="605">
        <v>2.0</v>
      </c>
      <c r="F132" s="605" t="s">
        <v>1238</v>
      </c>
      <c r="G132" s="605" t="s">
        <v>1240</v>
      </c>
      <c r="H132" s="580"/>
      <c r="I132" s="580"/>
      <c r="J132" s="580"/>
      <c r="K132" s="61"/>
      <c r="L132" s="61"/>
      <c r="M132" s="61"/>
      <c r="N132" s="61"/>
      <c r="O132" s="61"/>
      <c r="P132" s="61"/>
      <c r="Q132" s="61"/>
      <c r="R132" s="61"/>
      <c r="S132" s="61"/>
      <c r="T132" s="61"/>
      <c r="U132" s="61"/>
      <c r="V132" s="61"/>
      <c r="W132" s="61"/>
      <c r="X132" s="61"/>
      <c r="Y132" s="61"/>
      <c r="Z132" s="61"/>
    </row>
    <row r="133">
      <c r="A133" s="599" t="s">
        <v>174</v>
      </c>
      <c r="B133" s="600" t="s">
        <v>126</v>
      </c>
      <c r="C133" s="600" t="s">
        <v>175</v>
      </c>
      <c r="D133" s="736">
        <v>1.025E8</v>
      </c>
      <c r="E133" s="580"/>
      <c r="F133" s="580"/>
      <c r="G133" s="580"/>
      <c r="H133" s="580"/>
      <c r="I133" s="580"/>
      <c r="J133" s="580"/>
      <c r="K133" s="61"/>
      <c r="L133" s="61"/>
      <c r="M133" s="61"/>
      <c r="N133" s="61"/>
      <c r="O133" s="61"/>
      <c r="P133" s="61"/>
      <c r="Q133" s="61"/>
      <c r="R133" s="61"/>
      <c r="S133" s="61"/>
      <c r="T133" s="61"/>
      <c r="U133" s="61"/>
      <c r="V133" s="61"/>
      <c r="W133" s="61"/>
      <c r="X133" s="61"/>
      <c r="Y133" s="61"/>
      <c r="Z133" s="61"/>
    </row>
    <row r="134">
      <c r="A134" s="602" t="s">
        <v>176</v>
      </c>
      <c r="B134" s="603" t="s">
        <v>35</v>
      </c>
      <c r="C134" s="603" t="s">
        <v>177</v>
      </c>
      <c r="D134" s="737">
        <v>45908.0</v>
      </c>
      <c r="E134" s="580"/>
      <c r="F134" s="580"/>
      <c r="G134" s="580"/>
      <c r="H134" s="580"/>
      <c r="I134" s="580"/>
      <c r="J134" s="580"/>
      <c r="K134" s="61"/>
      <c r="L134" s="61"/>
      <c r="M134" s="61"/>
      <c r="N134" s="61"/>
      <c r="O134" s="61"/>
      <c r="P134" s="61"/>
      <c r="Q134" s="61"/>
      <c r="R134" s="61"/>
      <c r="S134" s="61"/>
      <c r="T134" s="61"/>
      <c r="U134" s="61"/>
      <c r="V134" s="61"/>
      <c r="W134" s="61"/>
      <c r="X134" s="61"/>
      <c r="Y134" s="61"/>
      <c r="Z134" s="61"/>
    </row>
    <row r="135">
      <c r="A135" s="599" t="s">
        <v>178</v>
      </c>
      <c r="B135" s="600" t="s">
        <v>179</v>
      </c>
      <c r="C135" s="600" t="s">
        <v>180</v>
      </c>
      <c r="D135" s="738">
        <v>100.1</v>
      </c>
      <c r="E135" s="580"/>
      <c r="F135" s="580"/>
      <c r="G135" s="580"/>
      <c r="H135" s="580"/>
      <c r="I135" s="580"/>
      <c r="J135" s="580"/>
      <c r="K135" s="61"/>
      <c r="L135" s="61"/>
      <c r="M135" s="61"/>
      <c r="N135" s="61"/>
      <c r="O135" s="61"/>
      <c r="P135" s="61"/>
      <c r="Q135" s="61"/>
      <c r="R135" s="61"/>
      <c r="S135" s="61"/>
      <c r="T135" s="61"/>
      <c r="U135" s="61"/>
      <c r="V135" s="61"/>
      <c r="W135" s="61"/>
      <c r="X135" s="61"/>
      <c r="Y135" s="61"/>
      <c r="Z135" s="61"/>
    </row>
    <row r="136">
      <c r="A136" s="602" t="s">
        <v>181</v>
      </c>
      <c r="B136" s="603" t="s">
        <v>126</v>
      </c>
      <c r="C136" s="603" t="s">
        <v>182</v>
      </c>
      <c r="D136" s="735">
        <v>1.026025E8</v>
      </c>
      <c r="E136" s="580"/>
      <c r="F136" s="580"/>
      <c r="G136" s="580"/>
      <c r="H136" s="580"/>
      <c r="I136" s="580"/>
      <c r="J136" s="580"/>
      <c r="K136" s="61"/>
      <c r="L136" s="61"/>
      <c r="M136" s="61"/>
      <c r="N136" s="61"/>
      <c r="O136" s="61"/>
      <c r="P136" s="61"/>
      <c r="Q136" s="61"/>
      <c r="R136" s="61"/>
      <c r="S136" s="61"/>
      <c r="T136" s="61"/>
      <c r="U136" s="61"/>
      <c r="V136" s="61"/>
      <c r="W136" s="61"/>
      <c r="X136" s="61"/>
      <c r="Y136" s="61"/>
      <c r="Z136" s="61"/>
    </row>
    <row r="137">
      <c r="A137" s="599" t="s">
        <v>183</v>
      </c>
      <c r="B137" s="600" t="s">
        <v>184</v>
      </c>
      <c r="C137" s="600" t="s">
        <v>185</v>
      </c>
      <c r="D137" s="738">
        <v>2.0</v>
      </c>
      <c r="E137" s="580"/>
      <c r="F137" s="580"/>
      <c r="G137" s="580"/>
      <c r="H137" s="580"/>
      <c r="I137" s="580"/>
      <c r="J137" s="580"/>
      <c r="K137" s="61"/>
      <c r="L137" s="61"/>
      <c r="M137" s="61"/>
      <c r="N137" s="61"/>
      <c r="O137" s="61"/>
      <c r="P137" s="61"/>
      <c r="Q137" s="61"/>
      <c r="R137" s="61"/>
      <c r="S137" s="61"/>
      <c r="T137" s="61"/>
      <c r="U137" s="61"/>
      <c r="V137" s="61"/>
      <c r="W137" s="61"/>
      <c r="X137" s="61"/>
      <c r="Y137" s="61"/>
      <c r="Z137" s="61"/>
    </row>
    <row r="138">
      <c r="A138" s="602" t="s">
        <v>186</v>
      </c>
      <c r="B138" s="603" t="s">
        <v>126</v>
      </c>
      <c r="C138" s="603" t="s">
        <v>187</v>
      </c>
      <c r="D138" s="735">
        <v>1.0055045E8</v>
      </c>
      <c r="E138" s="580"/>
      <c r="F138" s="580"/>
      <c r="G138" s="580"/>
      <c r="H138" s="580"/>
      <c r="I138" s="580"/>
      <c r="J138" s="580"/>
      <c r="K138" s="61"/>
      <c r="L138" s="61"/>
      <c r="M138" s="61"/>
      <c r="N138" s="61"/>
      <c r="O138" s="61"/>
      <c r="P138" s="61"/>
      <c r="Q138" s="61"/>
      <c r="R138" s="61"/>
      <c r="S138" s="61"/>
      <c r="T138" s="61"/>
      <c r="U138" s="61"/>
      <c r="V138" s="61"/>
      <c r="W138" s="61"/>
      <c r="X138" s="61"/>
      <c r="Y138" s="61"/>
      <c r="Z138" s="61"/>
    </row>
    <row r="139">
      <c r="A139" s="739" t="s">
        <v>188</v>
      </c>
      <c r="B139" s="740" t="s">
        <v>8</v>
      </c>
      <c r="C139" s="740" t="s">
        <v>189</v>
      </c>
      <c r="D139" s="741" t="s">
        <v>136</v>
      </c>
      <c r="E139" s="580"/>
      <c r="F139" s="580"/>
      <c r="G139" s="580"/>
      <c r="H139" s="580"/>
      <c r="I139" s="580"/>
      <c r="J139" s="580"/>
      <c r="K139" s="61"/>
      <c r="L139" s="61"/>
      <c r="M139" s="61"/>
      <c r="N139" s="61"/>
      <c r="O139" s="61"/>
      <c r="P139" s="61"/>
      <c r="Q139" s="61"/>
      <c r="R139" s="61"/>
      <c r="S139" s="61"/>
      <c r="T139" s="61"/>
      <c r="U139" s="61"/>
      <c r="V139" s="61"/>
      <c r="W139" s="61"/>
      <c r="X139" s="61"/>
      <c r="Y139" s="61"/>
      <c r="Z139" s="61"/>
    </row>
    <row r="140">
      <c r="A140" s="580"/>
      <c r="B140" s="580"/>
      <c r="C140" s="580"/>
      <c r="D140" s="580"/>
      <c r="E140" s="580"/>
      <c r="F140" s="580"/>
      <c r="G140" s="580"/>
      <c r="H140" s="580"/>
      <c r="I140" s="580"/>
      <c r="J140" s="580"/>
      <c r="K140" s="61"/>
      <c r="L140" s="61"/>
      <c r="M140" s="61"/>
      <c r="N140" s="61"/>
      <c r="O140" s="61"/>
      <c r="P140" s="61"/>
      <c r="Q140" s="61"/>
      <c r="R140" s="61"/>
      <c r="S140" s="61"/>
      <c r="T140" s="61"/>
      <c r="U140" s="61"/>
      <c r="V140" s="61"/>
      <c r="W140" s="61"/>
      <c r="X140" s="61"/>
      <c r="Y140" s="61"/>
      <c r="Z140" s="61"/>
    </row>
    <row r="141">
      <c r="A141" s="589" t="s">
        <v>190</v>
      </c>
      <c r="B141" s="580"/>
      <c r="C141" s="580"/>
      <c r="D141" s="580"/>
      <c r="E141" s="580"/>
      <c r="F141" s="580"/>
      <c r="G141" s="580"/>
      <c r="H141" s="580"/>
      <c r="I141" s="580"/>
      <c r="J141" s="580"/>
      <c r="K141" s="61"/>
      <c r="L141" s="61"/>
      <c r="M141" s="61"/>
      <c r="N141" s="61"/>
      <c r="O141" s="61"/>
      <c r="P141" s="61"/>
      <c r="Q141" s="61"/>
      <c r="R141" s="61"/>
      <c r="S141" s="61"/>
      <c r="T141" s="61"/>
      <c r="U141" s="61"/>
      <c r="V141" s="61"/>
      <c r="W141" s="61"/>
      <c r="X141" s="61"/>
      <c r="Y141" s="61"/>
      <c r="Z141" s="61"/>
    </row>
    <row r="142">
      <c r="A142" s="580"/>
      <c r="B142" s="580"/>
      <c r="C142" s="580"/>
      <c r="D142" s="580"/>
      <c r="E142" s="580"/>
      <c r="F142" s="580"/>
      <c r="G142" s="580"/>
      <c r="H142" s="580"/>
      <c r="I142" s="580"/>
      <c r="J142" s="580"/>
      <c r="K142" s="61"/>
      <c r="L142" s="61"/>
      <c r="M142" s="61"/>
      <c r="N142" s="61"/>
      <c r="O142" s="61"/>
      <c r="P142" s="61"/>
      <c r="Q142" s="61"/>
      <c r="R142" s="61"/>
      <c r="S142" s="61"/>
      <c r="T142" s="61"/>
      <c r="U142" s="61"/>
      <c r="V142" s="61"/>
      <c r="W142" s="61"/>
      <c r="X142" s="61"/>
      <c r="Y142" s="61"/>
      <c r="Z142" s="61"/>
    </row>
    <row r="143">
      <c r="A143" s="592" t="s">
        <v>191</v>
      </c>
      <c r="D143" s="580"/>
      <c r="E143" s="580"/>
      <c r="F143" s="580"/>
      <c r="G143" s="580"/>
      <c r="H143" s="580"/>
      <c r="I143" s="580"/>
      <c r="J143" s="580"/>
      <c r="K143" s="61"/>
      <c r="L143" s="61"/>
      <c r="M143" s="61"/>
      <c r="N143" s="61"/>
      <c r="O143" s="61"/>
      <c r="P143" s="61"/>
      <c r="Q143" s="61"/>
      <c r="R143" s="61"/>
      <c r="S143" s="61"/>
      <c r="T143" s="61"/>
      <c r="U143" s="61"/>
      <c r="V143" s="61"/>
      <c r="W143" s="61"/>
      <c r="X143" s="61"/>
      <c r="Y143" s="61"/>
      <c r="Z143" s="61"/>
    </row>
    <row r="144">
      <c r="A144" s="580"/>
      <c r="B144" s="580"/>
      <c r="C144" s="580"/>
      <c r="D144" s="580"/>
      <c r="E144" s="580"/>
      <c r="F144" s="580"/>
      <c r="G144" s="580"/>
      <c r="H144" s="580"/>
      <c r="I144" s="580"/>
      <c r="J144" s="580"/>
      <c r="K144" s="61"/>
      <c r="L144" s="61"/>
      <c r="M144" s="61"/>
      <c r="N144" s="61"/>
      <c r="O144" s="61"/>
      <c r="P144" s="61"/>
      <c r="Q144" s="61"/>
      <c r="R144" s="61"/>
      <c r="S144" s="61"/>
      <c r="T144" s="61"/>
      <c r="U144" s="61"/>
      <c r="V144" s="61"/>
      <c r="W144" s="61"/>
      <c r="X144" s="61"/>
      <c r="Y144" s="61"/>
      <c r="Z144" s="61"/>
    </row>
    <row r="145">
      <c r="A145" s="593" t="s">
        <v>3</v>
      </c>
      <c r="B145" s="594" t="s">
        <v>4</v>
      </c>
      <c r="C145" s="594" t="s">
        <v>5</v>
      </c>
      <c r="D145" s="595" t="s">
        <v>6</v>
      </c>
      <c r="E145" s="612" t="s">
        <v>1241</v>
      </c>
      <c r="F145" s="580"/>
      <c r="G145" s="580"/>
      <c r="H145" s="580"/>
      <c r="I145" s="580"/>
      <c r="J145" s="580"/>
      <c r="K145" s="61"/>
      <c r="L145" s="61"/>
      <c r="M145" s="61"/>
      <c r="N145" s="61"/>
      <c r="O145" s="61"/>
      <c r="P145" s="61"/>
      <c r="Q145" s="61"/>
      <c r="R145" s="61"/>
      <c r="S145" s="61"/>
      <c r="T145" s="61"/>
      <c r="U145" s="61"/>
      <c r="V145" s="61"/>
      <c r="W145" s="61"/>
      <c r="X145" s="61"/>
      <c r="Y145" s="61"/>
      <c r="Z145" s="61"/>
    </row>
    <row r="146">
      <c r="A146" s="602" t="s">
        <v>194</v>
      </c>
      <c r="B146" s="603" t="s">
        <v>8</v>
      </c>
      <c r="C146" s="603" t="s">
        <v>195</v>
      </c>
      <c r="D146" s="620">
        <v>12301.0</v>
      </c>
      <c r="E146" s="617"/>
      <c r="F146" s="580"/>
      <c r="G146" s="580"/>
      <c r="H146" s="580"/>
      <c r="I146" s="580"/>
      <c r="J146" s="580"/>
      <c r="K146" s="61"/>
      <c r="L146" s="61"/>
      <c r="M146" s="61"/>
      <c r="N146" s="61"/>
      <c r="O146" s="61"/>
      <c r="P146" s="61"/>
      <c r="Q146" s="61"/>
      <c r="R146" s="61"/>
      <c r="S146" s="61"/>
      <c r="T146" s="61"/>
      <c r="U146" s="61"/>
      <c r="V146" s="61"/>
      <c r="W146" s="61"/>
      <c r="X146" s="61"/>
      <c r="Y146" s="61"/>
      <c r="Z146" s="61"/>
    </row>
    <row r="147">
      <c r="A147" s="599" t="s">
        <v>97</v>
      </c>
      <c r="B147" s="600" t="s">
        <v>8</v>
      </c>
      <c r="C147" s="600" t="s">
        <v>196</v>
      </c>
      <c r="D147" s="644">
        <v>201.0</v>
      </c>
      <c r="E147" s="615"/>
      <c r="F147" s="580"/>
      <c r="G147" s="580"/>
      <c r="H147" s="580"/>
      <c r="I147" s="580"/>
      <c r="J147" s="580"/>
      <c r="K147" s="61"/>
      <c r="L147" s="61"/>
      <c r="M147" s="61"/>
      <c r="N147" s="61"/>
      <c r="O147" s="61"/>
      <c r="P147" s="61"/>
      <c r="Q147" s="61"/>
      <c r="R147" s="61"/>
      <c r="S147" s="61"/>
      <c r="T147" s="61"/>
      <c r="U147" s="61"/>
      <c r="V147" s="61"/>
      <c r="W147" s="61"/>
      <c r="X147" s="61"/>
      <c r="Y147" s="61"/>
      <c r="Z147" s="61"/>
    </row>
    <row r="148">
      <c r="A148" s="742"/>
      <c r="B148" s="743"/>
      <c r="C148" s="743"/>
      <c r="D148" s="604"/>
      <c r="E148" s="617"/>
      <c r="F148" s="580"/>
      <c r="G148" s="580"/>
      <c r="H148" s="580"/>
      <c r="I148" s="580"/>
      <c r="J148" s="580"/>
      <c r="K148" s="61"/>
      <c r="L148" s="61"/>
      <c r="M148" s="61"/>
      <c r="N148" s="61"/>
      <c r="O148" s="61"/>
      <c r="P148" s="61"/>
      <c r="Q148" s="61"/>
      <c r="R148" s="61"/>
      <c r="S148" s="61"/>
      <c r="T148" s="61"/>
      <c r="U148" s="61"/>
      <c r="V148" s="61"/>
      <c r="W148" s="61"/>
      <c r="X148" s="61"/>
      <c r="Y148" s="61"/>
      <c r="Z148" s="61"/>
    </row>
    <row r="149">
      <c r="A149" s="599" t="s">
        <v>116</v>
      </c>
      <c r="B149" s="600" t="s">
        <v>110</v>
      </c>
      <c r="C149" s="600" t="s">
        <v>151</v>
      </c>
      <c r="D149" s="744">
        <v>45905.625</v>
      </c>
      <c r="E149" s="615"/>
      <c r="F149" s="580"/>
      <c r="G149" s="580"/>
      <c r="H149" s="580"/>
      <c r="I149" s="580"/>
      <c r="J149" s="580"/>
      <c r="K149" s="61"/>
      <c r="L149" s="61"/>
      <c r="M149" s="61"/>
      <c r="N149" s="61"/>
      <c r="O149" s="61"/>
      <c r="P149" s="61"/>
      <c r="Q149" s="61"/>
      <c r="R149" s="61"/>
      <c r="S149" s="61"/>
      <c r="T149" s="61"/>
      <c r="U149" s="61"/>
      <c r="V149" s="61"/>
      <c r="W149" s="61"/>
      <c r="X149" s="61"/>
      <c r="Y149" s="61"/>
      <c r="Z149" s="61"/>
    </row>
    <row r="150">
      <c r="A150" s="602" t="s">
        <v>197</v>
      </c>
      <c r="B150" s="603" t="s">
        <v>35</v>
      </c>
      <c r="C150" s="603" t="s">
        <v>198</v>
      </c>
      <c r="D150" s="745">
        <v>45909.0</v>
      </c>
      <c r="E150" s="617"/>
      <c r="F150" s="580"/>
      <c r="G150" s="580"/>
      <c r="H150" s="580"/>
      <c r="I150" s="580"/>
      <c r="J150" s="580"/>
      <c r="K150" s="61"/>
      <c r="L150" s="61"/>
      <c r="M150" s="61"/>
      <c r="N150" s="61"/>
      <c r="O150" s="61"/>
      <c r="P150" s="61"/>
      <c r="Q150" s="61"/>
      <c r="R150" s="61"/>
      <c r="S150" s="61"/>
      <c r="T150" s="61"/>
      <c r="U150" s="61"/>
      <c r="V150" s="61"/>
      <c r="W150" s="61"/>
      <c r="X150" s="61"/>
      <c r="Y150" s="61"/>
      <c r="Z150" s="61"/>
    </row>
    <row r="151">
      <c r="A151" s="599" t="s">
        <v>46</v>
      </c>
      <c r="B151" s="600" t="s">
        <v>28</v>
      </c>
      <c r="C151" s="600" t="s">
        <v>173</v>
      </c>
      <c r="D151" s="644" t="s">
        <v>54</v>
      </c>
      <c r="E151" s="615"/>
      <c r="F151" s="580"/>
      <c r="G151" s="580"/>
      <c r="H151" s="580"/>
      <c r="I151" s="580"/>
      <c r="J151" s="580"/>
      <c r="K151" s="61"/>
      <c r="L151" s="61"/>
      <c r="M151" s="61"/>
      <c r="N151" s="61"/>
      <c r="O151" s="61"/>
      <c r="P151" s="61"/>
      <c r="Q151" s="61"/>
      <c r="R151" s="61"/>
      <c r="S151" s="61"/>
      <c r="T151" s="61"/>
      <c r="U151" s="61"/>
      <c r="V151" s="61"/>
      <c r="W151" s="61"/>
      <c r="X151" s="61"/>
      <c r="Y151" s="61"/>
      <c r="Z151" s="61"/>
    </row>
    <row r="152">
      <c r="A152" s="602" t="s">
        <v>7</v>
      </c>
      <c r="B152" s="603" t="s">
        <v>8</v>
      </c>
      <c r="C152" s="603" t="s">
        <v>200</v>
      </c>
      <c r="D152" s="620">
        <v>101.0</v>
      </c>
      <c r="E152" s="617"/>
      <c r="F152" s="580"/>
      <c r="G152" s="580"/>
      <c r="H152" s="580"/>
      <c r="I152" s="580"/>
      <c r="J152" s="580"/>
      <c r="K152" s="61"/>
      <c r="L152" s="61"/>
      <c r="M152" s="61"/>
      <c r="N152" s="61"/>
      <c r="O152" s="61"/>
      <c r="P152" s="61"/>
      <c r="Q152" s="61"/>
      <c r="R152" s="61"/>
      <c r="S152" s="61"/>
      <c r="T152" s="61"/>
      <c r="U152" s="61"/>
      <c r="V152" s="61"/>
      <c r="W152" s="61"/>
      <c r="X152" s="61"/>
      <c r="Y152" s="61"/>
      <c r="Z152" s="61"/>
    </row>
    <row r="153">
      <c r="A153" s="599" t="s">
        <v>152</v>
      </c>
      <c r="B153" s="600" t="s">
        <v>28</v>
      </c>
      <c r="C153" s="600" t="s">
        <v>201</v>
      </c>
      <c r="D153" s="644" t="s">
        <v>202</v>
      </c>
      <c r="E153" s="615"/>
      <c r="F153" s="580"/>
      <c r="G153" s="580"/>
      <c r="H153" s="580"/>
      <c r="I153" s="580"/>
      <c r="J153" s="580"/>
      <c r="K153" s="61"/>
      <c r="L153" s="61"/>
      <c r="M153" s="61"/>
      <c r="N153" s="61"/>
      <c r="O153" s="61"/>
      <c r="P153" s="61"/>
      <c r="Q153" s="61"/>
      <c r="R153" s="61"/>
      <c r="S153" s="61"/>
      <c r="T153" s="61"/>
      <c r="U153" s="61"/>
      <c r="V153" s="61"/>
      <c r="W153" s="61"/>
      <c r="X153" s="61"/>
      <c r="Y153" s="61"/>
      <c r="Z153" s="61"/>
    </row>
    <row r="154">
      <c r="A154" s="602" t="s">
        <v>174</v>
      </c>
      <c r="B154" s="603" t="s">
        <v>126</v>
      </c>
      <c r="C154" s="603" t="s">
        <v>203</v>
      </c>
      <c r="D154" s="746">
        <v>5.0E7</v>
      </c>
      <c r="E154" s="617"/>
      <c r="F154" s="580"/>
      <c r="G154" s="580"/>
      <c r="H154" s="580"/>
      <c r="I154" s="580"/>
      <c r="J154" s="580"/>
      <c r="K154" s="61"/>
      <c r="L154" s="61"/>
      <c r="M154" s="61"/>
      <c r="N154" s="61"/>
      <c r="O154" s="61"/>
      <c r="P154" s="61"/>
      <c r="Q154" s="61"/>
      <c r="R154" s="61"/>
      <c r="S154" s="61"/>
      <c r="T154" s="61"/>
      <c r="U154" s="61"/>
      <c r="V154" s="61"/>
      <c r="W154" s="61"/>
      <c r="X154" s="61"/>
      <c r="Y154" s="61"/>
      <c r="Z154" s="61"/>
    </row>
    <row r="155">
      <c r="A155" s="747" t="s">
        <v>1242</v>
      </c>
      <c r="B155" s="748" t="s">
        <v>179</v>
      </c>
      <c r="C155" s="748" t="s">
        <v>1243</v>
      </c>
      <c r="D155" s="749">
        <v>169.8</v>
      </c>
      <c r="E155" s="750" t="s">
        <v>1244</v>
      </c>
      <c r="F155" s="580"/>
      <c r="G155" s="580"/>
      <c r="H155" s="580"/>
      <c r="I155" s="580"/>
      <c r="J155" s="580"/>
      <c r="K155" s="61"/>
      <c r="L155" s="61"/>
      <c r="M155" s="61"/>
      <c r="N155" s="61"/>
      <c r="O155" s="61"/>
      <c r="P155" s="61"/>
      <c r="Q155" s="61"/>
      <c r="R155" s="61"/>
      <c r="S155" s="61"/>
      <c r="T155" s="61"/>
      <c r="U155" s="61"/>
      <c r="V155" s="61"/>
      <c r="W155" s="61"/>
      <c r="X155" s="61"/>
      <c r="Y155" s="61"/>
      <c r="Z155" s="61"/>
    </row>
    <row r="156">
      <c r="A156" s="602" t="s">
        <v>207</v>
      </c>
      <c r="B156" s="603" t="s">
        <v>71</v>
      </c>
      <c r="C156" s="603" t="s">
        <v>208</v>
      </c>
      <c r="D156" s="620">
        <v>2.805</v>
      </c>
      <c r="E156" s="617"/>
      <c r="F156" s="580"/>
      <c r="G156" s="580"/>
      <c r="H156" s="580"/>
      <c r="I156" s="580"/>
      <c r="J156" s="580"/>
      <c r="K156" s="61"/>
      <c r="L156" s="61"/>
      <c r="M156" s="61"/>
      <c r="N156" s="61"/>
      <c r="O156" s="61"/>
      <c r="P156" s="61"/>
      <c r="Q156" s="61"/>
      <c r="R156" s="61"/>
      <c r="S156" s="61"/>
      <c r="T156" s="61"/>
      <c r="U156" s="61"/>
      <c r="V156" s="61"/>
      <c r="W156" s="61"/>
      <c r="X156" s="61"/>
      <c r="Y156" s="61"/>
      <c r="Z156" s="61"/>
    </row>
    <row r="157">
      <c r="A157" s="739" t="s">
        <v>209</v>
      </c>
      <c r="B157" s="740" t="s">
        <v>59</v>
      </c>
      <c r="C157" s="740" t="s">
        <v>210</v>
      </c>
      <c r="D157" s="741" t="s">
        <v>211</v>
      </c>
      <c r="E157" s="615"/>
      <c r="F157" s="580"/>
      <c r="G157" s="580"/>
      <c r="H157" s="580"/>
      <c r="I157" s="580"/>
      <c r="J157" s="580"/>
      <c r="K157" s="61"/>
      <c r="L157" s="61"/>
      <c r="M157" s="61"/>
      <c r="N157" s="61"/>
      <c r="O157" s="61"/>
      <c r="P157" s="61"/>
      <c r="Q157" s="61"/>
      <c r="R157" s="61"/>
      <c r="S157" s="61"/>
      <c r="T157" s="61"/>
      <c r="U157" s="61"/>
      <c r="V157" s="61"/>
      <c r="W157" s="61"/>
      <c r="X157" s="61"/>
      <c r="Y157" s="61"/>
      <c r="Z157" s="61"/>
    </row>
    <row r="158">
      <c r="A158" s="580"/>
      <c r="B158" s="580"/>
      <c r="C158" s="580"/>
      <c r="D158" s="580"/>
      <c r="E158" s="580"/>
      <c r="F158" s="580"/>
      <c r="G158" s="580"/>
      <c r="H158" s="580"/>
      <c r="I158" s="580"/>
      <c r="J158" s="580"/>
      <c r="K158" s="61"/>
      <c r="L158" s="61"/>
      <c r="M158" s="61"/>
      <c r="N158" s="61"/>
      <c r="O158" s="61"/>
      <c r="P158" s="61"/>
      <c r="Q158" s="61"/>
      <c r="R158" s="61"/>
      <c r="S158" s="61"/>
      <c r="T158" s="61"/>
      <c r="U158" s="61"/>
      <c r="V158" s="61"/>
      <c r="W158" s="61"/>
      <c r="X158" s="61"/>
      <c r="Y158" s="61"/>
      <c r="Z158" s="61"/>
    </row>
    <row r="159">
      <c r="A159" s="589" t="s">
        <v>212</v>
      </c>
      <c r="B159" s="580"/>
      <c r="C159" s="580"/>
      <c r="D159" s="580"/>
      <c r="E159" s="580"/>
      <c r="F159" s="580"/>
      <c r="G159" s="580"/>
      <c r="H159" s="580"/>
      <c r="I159" s="580"/>
      <c r="J159" s="580"/>
      <c r="K159" s="61"/>
      <c r="L159" s="61"/>
      <c r="M159" s="61"/>
      <c r="N159" s="61"/>
      <c r="O159" s="61"/>
      <c r="P159" s="61"/>
      <c r="Q159" s="61"/>
      <c r="R159" s="61"/>
      <c r="S159" s="61"/>
      <c r="T159" s="61"/>
      <c r="U159" s="61"/>
      <c r="V159" s="61"/>
      <c r="W159" s="61"/>
      <c r="X159" s="61"/>
      <c r="Y159" s="61"/>
      <c r="Z159" s="61"/>
    </row>
    <row r="160">
      <c r="A160" s="580"/>
      <c r="B160" s="580"/>
      <c r="C160" s="580"/>
      <c r="D160" s="580"/>
      <c r="E160" s="580"/>
      <c r="F160" s="580"/>
      <c r="G160" s="580"/>
      <c r="H160" s="580"/>
      <c r="I160" s="580"/>
      <c r="J160" s="580"/>
      <c r="K160" s="61"/>
      <c r="L160" s="61"/>
      <c r="M160" s="61"/>
      <c r="N160" s="61"/>
      <c r="O160" s="61"/>
      <c r="P160" s="61"/>
      <c r="Q160" s="61"/>
      <c r="R160" s="61"/>
      <c r="S160" s="61"/>
      <c r="T160" s="61"/>
      <c r="U160" s="61"/>
      <c r="V160" s="61"/>
      <c r="W160" s="61"/>
      <c r="X160" s="61"/>
      <c r="Y160" s="61"/>
      <c r="Z160" s="61"/>
    </row>
    <row r="161">
      <c r="A161" s="592" t="s">
        <v>1245</v>
      </c>
      <c r="F161" s="580"/>
      <c r="G161" s="580"/>
      <c r="H161" s="580"/>
      <c r="I161" s="580"/>
      <c r="J161" s="580"/>
      <c r="K161" s="61"/>
      <c r="L161" s="61"/>
      <c r="M161" s="61"/>
      <c r="N161" s="61"/>
      <c r="O161" s="61"/>
      <c r="P161" s="61"/>
      <c r="Q161" s="61"/>
      <c r="R161" s="61"/>
      <c r="S161" s="61"/>
      <c r="T161" s="61"/>
      <c r="U161" s="61"/>
      <c r="V161" s="61"/>
      <c r="W161" s="61"/>
      <c r="X161" s="61"/>
      <c r="Y161" s="61"/>
      <c r="Z161" s="61"/>
    </row>
    <row r="162">
      <c r="A162" s="580"/>
      <c r="B162" s="580"/>
      <c r="C162" s="580"/>
      <c r="D162" s="580"/>
      <c r="E162" s="580"/>
      <c r="F162" s="580"/>
      <c r="G162" s="580"/>
      <c r="H162" s="580"/>
      <c r="I162" s="580"/>
      <c r="J162" s="580"/>
      <c r="K162" s="61"/>
      <c r="L162" s="61"/>
      <c r="M162" s="61"/>
      <c r="N162" s="61"/>
      <c r="O162" s="61"/>
      <c r="P162" s="61"/>
      <c r="Q162" s="61"/>
      <c r="R162" s="61"/>
      <c r="S162" s="61"/>
      <c r="T162" s="61"/>
      <c r="U162" s="61"/>
      <c r="V162" s="61"/>
      <c r="W162" s="61"/>
      <c r="X162" s="61"/>
      <c r="Y162" s="61"/>
      <c r="Z162" s="61"/>
    </row>
    <row r="163">
      <c r="A163" s="593" t="s">
        <v>3</v>
      </c>
      <c r="B163" s="594" t="s">
        <v>4</v>
      </c>
      <c r="C163" s="594" t="s">
        <v>5</v>
      </c>
      <c r="D163" s="594" t="s">
        <v>6</v>
      </c>
      <c r="E163" s="595" t="s">
        <v>192</v>
      </c>
      <c r="F163" s="580"/>
      <c r="G163" s="580"/>
      <c r="H163" s="580"/>
      <c r="I163" s="580"/>
      <c r="J163" s="580"/>
      <c r="K163" s="61"/>
      <c r="L163" s="61"/>
      <c r="M163" s="61"/>
      <c r="N163" s="61"/>
      <c r="O163" s="61"/>
      <c r="P163" s="61"/>
      <c r="Q163" s="61"/>
      <c r="R163" s="61"/>
      <c r="S163" s="61"/>
      <c r="T163" s="61"/>
      <c r="U163" s="61"/>
      <c r="V163" s="61"/>
      <c r="W163" s="61"/>
      <c r="X163" s="61"/>
      <c r="Y163" s="61"/>
      <c r="Z163" s="61"/>
    </row>
    <row r="164">
      <c r="A164" s="751" t="s">
        <v>218</v>
      </c>
      <c r="B164" s="752" t="s">
        <v>8</v>
      </c>
      <c r="C164" s="752" t="s">
        <v>641</v>
      </c>
      <c r="D164" s="753">
        <v>45.0</v>
      </c>
      <c r="E164" s="754"/>
      <c r="F164" s="580"/>
      <c r="G164" s="580"/>
      <c r="H164" s="580"/>
      <c r="I164" s="580"/>
      <c r="J164" s="580"/>
      <c r="K164" s="61"/>
      <c r="L164" s="61"/>
      <c r="M164" s="61"/>
      <c r="N164" s="61"/>
      <c r="O164" s="61"/>
      <c r="P164" s="61"/>
      <c r="Q164" s="61"/>
      <c r="R164" s="61"/>
      <c r="S164" s="61"/>
      <c r="T164" s="61"/>
      <c r="U164" s="61"/>
      <c r="V164" s="61"/>
      <c r="W164" s="61"/>
      <c r="X164" s="61"/>
      <c r="Y164" s="61"/>
      <c r="Z164" s="61"/>
    </row>
    <row r="165">
      <c r="A165" s="751" t="s">
        <v>7</v>
      </c>
      <c r="B165" s="752" t="s">
        <v>8</v>
      </c>
      <c r="C165" s="752" t="s">
        <v>220</v>
      </c>
      <c r="D165" s="753">
        <v>101.0</v>
      </c>
      <c r="E165" s="755"/>
      <c r="F165" s="580"/>
      <c r="G165" s="580"/>
      <c r="H165" s="580"/>
      <c r="I165" s="580"/>
      <c r="J165" s="580"/>
      <c r="K165" s="61"/>
      <c r="L165" s="61"/>
      <c r="M165" s="61"/>
      <c r="N165" s="61"/>
      <c r="O165" s="61"/>
      <c r="P165" s="61"/>
      <c r="Q165" s="61"/>
      <c r="R165" s="61"/>
      <c r="S165" s="61"/>
      <c r="T165" s="61"/>
      <c r="U165" s="61"/>
      <c r="V165" s="61"/>
      <c r="W165" s="61"/>
      <c r="X165" s="61"/>
      <c r="Y165" s="61"/>
      <c r="Z165" s="61"/>
    </row>
    <row r="166">
      <c r="A166" s="751" t="s">
        <v>227</v>
      </c>
      <c r="B166" s="752" t="s">
        <v>59</v>
      </c>
      <c r="C166" s="752" t="s">
        <v>228</v>
      </c>
      <c r="D166" s="752" t="s">
        <v>229</v>
      </c>
      <c r="E166" s="754"/>
      <c r="F166" s="580"/>
      <c r="G166" s="580"/>
      <c r="H166" s="580"/>
      <c r="I166" s="580"/>
      <c r="J166" s="580"/>
      <c r="K166" s="61"/>
      <c r="L166" s="61"/>
      <c r="M166" s="61"/>
      <c r="N166" s="61"/>
      <c r="O166" s="61"/>
      <c r="P166" s="61"/>
      <c r="Q166" s="61"/>
      <c r="R166" s="61"/>
      <c r="S166" s="61"/>
      <c r="T166" s="61"/>
      <c r="U166" s="61"/>
      <c r="V166" s="61"/>
      <c r="W166" s="61"/>
      <c r="X166" s="61"/>
      <c r="Y166" s="61"/>
      <c r="Z166" s="61"/>
    </row>
    <row r="167">
      <c r="A167" s="756" t="s">
        <v>80</v>
      </c>
      <c r="B167" s="757" t="s">
        <v>81</v>
      </c>
      <c r="C167" s="757" t="s">
        <v>82</v>
      </c>
      <c r="D167" s="757" t="s">
        <v>83</v>
      </c>
      <c r="E167" s="758" t="s">
        <v>1246</v>
      </c>
      <c r="F167" s="580"/>
      <c r="G167" s="580"/>
      <c r="H167" s="580"/>
      <c r="I167" s="580"/>
      <c r="J167" s="580"/>
      <c r="K167" s="61"/>
      <c r="L167" s="61"/>
      <c r="M167" s="61"/>
      <c r="N167" s="61"/>
      <c r="O167" s="61"/>
      <c r="P167" s="61"/>
      <c r="Q167" s="61"/>
      <c r="R167" s="61"/>
      <c r="S167" s="61"/>
      <c r="T167" s="61"/>
      <c r="U167" s="61"/>
      <c r="V167" s="61"/>
      <c r="W167" s="61"/>
      <c r="X167" s="61"/>
      <c r="Y167" s="61"/>
      <c r="Z167" s="61"/>
    </row>
    <row r="168">
      <c r="A168" s="751" t="s">
        <v>1247</v>
      </c>
      <c r="B168" s="752" t="s">
        <v>126</v>
      </c>
      <c r="C168" s="752" t="s">
        <v>907</v>
      </c>
      <c r="D168" s="759">
        <v>8.0E8</v>
      </c>
      <c r="E168" s="754"/>
      <c r="F168" s="580"/>
      <c r="G168" s="580"/>
      <c r="H168" s="580"/>
      <c r="I168" s="580"/>
      <c r="J168" s="580"/>
      <c r="K168" s="61"/>
      <c r="L168" s="61"/>
      <c r="M168" s="61"/>
      <c r="N168" s="61"/>
      <c r="O168" s="61"/>
      <c r="P168" s="61"/>
      <c r="Q168" s="61"/>
      <c r="R168" s="61"/>
      <c r="S168" s="61"/>
      <c r="T168" s="61"/>
      <c r="U168" s="61"/>
      <c r="V168" s="61"/>
      <c r="W168" s="61"/>
      <c r="X168" s="61"/>
      <c r="Y168" s="61"/>
      <c r="Z168" s="61"/>
    </row>
    <row r="169">
      <c r="A169" s="751" t="s">
        <v>1248</v>
      </c>
      <c r="B169" s="752" t="s">
        <v>126</v>
      </c>
      <c r="C169" s="752" t="s">
        <v>1249</v>
      </c>
      <c r="D169" s="759">
        <v>1.0E9</v>
      </c>
      <c r="E169" s="755"/>
      <c r="F169" s="760"/>
      <c r="G169" s="580"/>
      <c r="H169" s="760"/>
      <c r="I169" s="580"/>
      <c r="J169" s="760"/>
      <c r="K169" s="61"/>
      <c r="L169" s="61"/>
      <c r="M169" s="61"/>
      <c r="N169" s="61"/>
      <c r="O169" s="61"/>
      <c r="P169" s="61"/>
      <c r="Q169" s="61"/>
      <c r="R169" s="61"/>
      <c r="S169" s="61"/>
      <c r="T169" s="61"/>
      <c r="U169" s="61"/>
      <c r="V169" s="61"/>
      <c r="W169" s="61"/>
      <c r="X169" s="61"/>
      <c r="Y169" s="61"/>
      <c r="Z169" s="61"/>
    </row>
    <row r="170">
      <c r="A170" s="751" t="s">
        <v>233</v>
      </c>
      <c r="B170" s="752" t="s">
        <v>126</v>
      </c>
      <c r="C170" s="752" t="s">
        <v>234</v>
      </c>
      <c r="D170" s="759">
        <v>2.0E8</v>
      </c>
      <c r="E170" s="754"/>
      <c r="F170" s="580"/>
      <c r="G170" s="580"/>
      <c r="H170" s="580"/>
      <c r="I170" s="580"/>
      <c r="J170" s="580"/>
      <c r="K170" s="61"/>
      <c r="L170" s="61"/>
      <c r="M170" s="61"/>
      <c r="N170" s="61"/>
      <c r="O170" s="61"/>
      <c r="P170" s="61"/>
      <c r="Q170" s="61"/>
      <c r="R170" s="61"/>
      <c r="S170" s="61"/>
      <c r="T170" s="61"/>
      <c r="U170" s="61"/>
      <c r="V170" s="61"/>
      <c r="W170" s="61"/>
      <c r="X170" s="61"/>
      <c r="Y170" s="61"/>
      <c r="Z170" s="61"/>
    </row>
    <row r="171">
      <c r="A171" s="756" t="s">
        <v>1250</v>
      </c>
      <c r="B171" s="757" t="s">
        <v>35</v>
      </c>
      <c r="C171" s="757" t="s">
        <v>913</v>
      </c>
      <c r="D171" s="761">
        <v>45905.0</v>
      </c>
      <c r="E171" s="758" t="s">
        <v>1251</v>
      </c>
      <c r="F171" s="580"/>
      <c r="G171" s="580"/>
      <c r="H171" s="580"/>
      <c r="I171" s="580"/>
      <c r="J171" s="580"/>
      <c r="K171" s="61"/>
      <c r="L171" s="61"/>
      <c r="M171" s="61"/>
      <c r="N171" s="61"/>
      <c r="O171" s="61"/>
      <c r="P171" s="61"/>
      <c r="Q171" s="61"/>
      <c r="R171" s="61"/>
      <c r="S171" s="61"/>
      <c r="T171" s="61"/>
      <c r="U171" s="61"/>
      <c r="V171" s="61"/>
      <c r="W171" s="61"/>
      <c r="X171" s="61"/>
      <c r="Y171" s="61"/>
      <c r="Z171" s="61"/>
    </row>
    <row r="172">
      <c r="A172" s="762" t="s">
        <v>236</v>
      </c>
      <c r="B172" s="763" t="s">
        <v>110</v>
      </c>
      <c r="C172" s="763" t="s">
        <v>237</v>
      </c>
      <c r="D172" s="764">
        <v>45905.43751157408</v>
      </c>
      <c r="E172" s="765"/>
      <c r="F172" s="580"/>
      <c r="G172" s="580"/>
      <c r="H172" s="580"/>
      <c r="I172" s="580"/>
      <c r="J172" s="580"/>
      <c r="K172" s="61"/>
      <c r="L172" s="61"/>
      <c r="M172" s="61"/>
      <c r="N172" s="61"/>
      <c r="O172" s="61"/>
      <c r="P172" s="61"/>
      <c r="Q172" s="61"/>
      <c r="R172" s="61"/>
      <c r="S172" s="61"/>
      <c r="T172" s="61"/>
      <c r="U172" s="61"/>
      <c r="V172" s="61"/>
      <c r="W172" s="61"/>
      <c r="X172" s="61"/>
      <c r="Y172" s="61"/>
      <c r="Z172" s="61"/>
    </row>
    <row r="173">
      <c r="A173" s="580"/>
      <c r="B173" s="580"/>
      <c r="C173" s="580"/>
      <c r="D173" s="580"/>
      <c r="E173" s="766"/>
      <c r="F173" s="580"/>
      <c r="G173" s="580"/>
      <c r="H173" s="580"/>
      <c r="I173" s="580"/>
      <c r="J173" s="580"/>
      <c r="K173" s="61"/>
      <c r="L173" s="61"/>
      <c r="M173" s="61"/>
      <c r="N173" s="61"/>
      <c r="O173" s="61"/>
      <c r="P173" s="61"/>
      <c r="Q173" s="61"/>
      <c r="R173" s="61"/>
      <c r="S173" s="61"/>
      <c r="T173" s="61"/>
      <c r="U173" s="61"/>
      <c r="V173" s="61"/>
      <c r="W173" s="61"/>
      <c r="X173" s="61"/>
      <c r="Y173" s="61"/>
      <c r="Z173" s="61"/>
    </row>
    <row r="174">
      <c r="A174" s="580"/>
      <c r="B174" s="580"/>
      <c r="C174" s="580"/>
      <c r="D174" s="580"/>
      <c r="E174" s="580"/>
      <c r="F174" s="580"/>
      <c r="G174" s="580"/>
      <c r="H174" s="580"/>
      <c r="I174" s="580"/>
      <c r="J174" s="580"/>
      <c r="K174" s="61"/>
      <c r="L174" s="61"/>
      <c r="M174" s="61"/>
      <c r="N174" s="61"/>
      <c r="O174" s="61"/>
      <c r="P174" s="61"/>
      <c r="Q174" s="61"/>
      <c r="R174" s="61"/>
      <c r="S174" s="61"/>
      <c r="T174" s="61"/>
      <c r="U174" s="61"/>
      <c r="V174" s="61"/>
      <c r="W174" s="61"/>
      <c r="X174" s="61"/>
      <c r="Y174" s="61"/>
      <c r="Z174" s="61"/>
    </row>
    <row r="175">
      <c r="A175" s="580"/>
      <c r="B175" s="580"/>
      <c r="C175" s="580"/>
      <c r="D175" s="580"/>
      <c r="E175" s="766"/>
      <c r="F175" s="580"/>
      <c r="G175" s="580"/>
      <c r="H175" s="580"/>
      <c r="I175" s="580"/>
      <c r="J175" s="580"/>
      <c r="K175" s="61"/>
      <c r="L175" s="61"/>
      <c r="M175" s="61"/>
      <c r="N175" s="61"/>
      <c r="O175" s="61"/>
      <c r="P175" s="61"/>
      <c r="Q175" s="61"/>
      <c r="R175" s="61"/>
      <c r="S175" s="61"/>
      <c r="T175" s="61"/>
      <c r="U175" s="61"/>
      <c r="V175" s="61"/>
      <c r="W175" s="61"/>
      <c r="X175" s="61"/>
      <c r="Y175" s="61"/>
      <c r="Z175" s="61"/>
    </row>
    <row r="176">
      <c r="A176" s="767" t="s">
        <v>967</v>
      </c>
      <c r="C176" s="760"/>
      <c r="D176" s="760"/>
      <c r="E176" s="760"/>
      <c r="F176" s="768"/>
      <c r="G176" s="768"/>
      <c r="H176" s="768"/>
      <c r="I176" s="580"/>
      <c r="J176" s="580"/>
      <c r="K176" s="61"/>
      <c r="L176" s="61"/>
      <c r="M176" s="61"/>
      <c r="N176" s="61"/>
      <c r="O176" s="61"/>
      <c r="P176" s="61"/>
      <c r="Q176" s="61"/>
      <c r="R176" s="61"/>
      <c r="S176" s="61"/>
      <c r="T176" s="61"/>
      <c r="U176" s="61"/>
      <c r="V176" s="61"/>
      <c r="W176" s="61"/>
      <c r="X176" s="61"/>
      <c r="Y176" s="61"/>
      <c r="Z176" s="61"/>
    </row>
    <row r="177">
      <c r="A177" s="760"/>
      <c r="B177" s="760"/>
      <c r="C177" s="760"/>
      <c r="D177" s="760"/>
      <c r="E177" s="760"/>
      <c r="F177" s="580"/>
      <c r="G177" s="580"/>
      <c r="H177" s="580"/>
      <c r="I177" s="580"/>
      <c r="J177" s="580"/>
      <c r="K177" s="61"/>
      <c r="L177" s="61"/>
      <c r="M177" s="61"/>
      <c r="N177" s="61"/>
      <c r="O177" s="61"/>
      <c r="P177" s="61"/>
      <c r="Q177" s="61"/>
      <c r="R177" s="61"/>
      <c r="S177" s="61"/>
      <c r="T177" s="61"/>
      <c r="U177" s="61"/>
      <c r="V177" s="61"/>
      <c r="W177" s="61"/>
      <c r="X177" s="61"/>
      <c r="Y177" s="61"/>
      <c r="Z177" s="61"/>
    </row>
    <row r="178">
      <c r="A178" s="769" t="s">
        <v>363</v>
      </c>
      <c r="F178" s="580"/>
      <c r="G178" s="580"/>
      <c r="H178" s="580"/>
      <c r="I178" s="580"/>
      <c r="J178" s="580"/>
      <c r="K178" s="61"/>
      <c r="L178" s="61"/>
      <c r="M178" s="61"/>
      <c r="N178" s="61"/>
      <c r="O178" s="61"/>
      <c r="P178" s="61"/>
      <c r="Q178" s="61"/>
      <c r="R178" s="61"/>
      <c r="S178" s="61"/>
      <c r="T178" s="61"/>
      <c r="U178" s="61"/>
      <c r="V178" s="61"/>
      <c r="W178" s="61"/>
      <c r="X178" s="61"/>
      <c r="Y178" s="61"/>
      <c r="Z178" s="61"/>
    </row>
    <row r="179">
      <c r="A179" s="760"/>
      <c r="B179" s="760"/>
      <c r="C179" s="760"/>
      <c r="D179" s="770"/>
      <c r="E179" s="760"/>
      <c r="F179" s="580"/>
      <c r="G179" s="580"/>
      <c r="H179" s="580"/>
      <c r="I179" s="580"/>
      <c r="J179" s="580"/>
      <c r="K179" s="61"/>
      <c r="L179" s="61"/>
      <c r="M179" s="61"/>
      <c r="N179" s="61"/>
      <c r="O179" s="61"/>
      <c r="P179" s="61"/>
      <c r="Q179" s="61"/>
      <c r="R179" s="61"/>
      <c r="S179" s="61"/>
      <c r="T179" s="61"/>
      <c r="U179" s="61"/>
      <c r="V179" s="61"/>
      <c r="W179" s="61"/>
      <c r="X179" s="61"/>
      <c r="Y179" s="61"/>
      <c r="Z179" s="61"/>
    </row>
    <row r="180">
      <c r="A180" s="771" t="s">
        <v>3</v>
      </c>
      <c r="B180" s="772" t="s">
        <v>4</v>
      </c>
      <c r="C180" s="772" t="s">
        <v>5</v>
      </c>
      <c r="D180" s="773" t="s">
        <v>6</v>
      </c>
      <c r="E180" s="774" t="s">
        <v>1252</v>
      </c>
      <c r="F180" s="658" t="s">
        <v>1253</v>
      </c>
      <c r="G180" s="580"/>
      <c r="H180" s="580"/>
      <c r="I180" s="580"/>
      <c r="J180" s="580"/>
      <c r="K180" s="61"/>
      <c r="L180" s="61"/>
      <c r="M180" s="61"/>
      <c r="N180" s="61"/>
      <c r="O180" s="61"/>
      <c r="P180" s="61"/>
      <c r="Q180" s="61"/>
      <c r="R180" s="61"/>
      <c r="S180" s="61"/>
      <c r="T180" s="61"/>
      <c r="U180" s="61"/>
      <c r="V180" s="61"/>
      <c r="W180" s="61"/>
      <c r="X180" s="61"/>
      <c r="Y180" s="61"/>
      <c r="Z180" s="61"/>
    </row>
    <row r="181" ht="103.5" customHeight="1">
      <c r="A181" s="775" t="s">
        <v>968</v>
      </c>
      <c r="B181" s="776" t="s">
        <v>8</v>
      </c>
      <c r="C181" s="777" t="s">
        <v>725</v>
      </c>
      <c r="D181" s="778">
        <v>93001.0</v>
      </c>
      <c r="E181" s="779" t="s">
        <v>1205</v>
      </c>
      <c r="F181" s="658" t="s">
        <v>455</v>
      </c>
      <c r="G181" s="580"/>
      <c r="H181" s="760"/>
      <c r="I181" s="580"/>
      <c r="J181" s="580"/>
      <c r="K181" s="61"/>
      <c r="L181" s="61"/>
      <c r="M181" s="61"/>
      <c r="N181" s="61"/>
      <c r="O181" s="61"/>
      <c r="P181" s="61"/>
      <c r="Q181" s="61"/>
      <c r="R181" s="61"/>
      <c r="S181" s="61"/>
      <c r="T181" s="61"/>
      <c r="U181" s="61"/>
      <c r="V181" s="61"/>
      <c r="W181" s="61"/>
      <c r="X181" s="61"/>
      <c r="Y181" s="61"/>
      <c r="Z181" s="61"/>
    </row>
    <row r="182">
      <c r="A182" s="780" t="s">
        <v>46</v>
      </c>
      <c r="B182" s="690" t="s">
        <v>28</v>
      </c>
      <c r="C182" s="781" t="s">
        <v>735</v>
      </c>
      <c r="D182" s="687" t="s">
        <v>54</v>
      </c>
      <c r="E182" s="782"/>
      <c r="F182" s="658" t="s">
        <v>1254</v>
      </c>
      <c r="G182" s="580"/>
      <c r="H182" s="760"/>
      <c r="I182" s="580"/>
      <c r="J182" s="580"/>
      <c r="K182" s="61"/>
      <c r="L182" s="61"/>
      <c r="M182" s="61"/>
      <c r="N182" s="61"/>
      <c r="O182" s="61"/>
      <c r="P182" s="61"/>
      <c r="Q182" s="61"/>
      <c r="R182" s="61"/>
      <c r="S182" s="61"/>
      <c r="T182" s="61"/>
      <c r="U182" s="61"/>
      <c r="V182" s="61"/>
      <c r="W182" s="61"/>
      <c r="X182" s="61"/>
      <c r="Y182" s="61"/>
      <c r="Z182" s="61"/>
    </row>
    <row r="183">
      <c r="A183" s="783" t="s">
        <v>97</v>
      </c>
      <c r="B183" s="776" t="s">
        <v>8</v>
      </c>
      <c r="C183" s="776" t="s">
        <v>736</v>
      </c>
      <c r="D183" s="784">
        <v>301.0</v>
      </c>
      <c r="E183" s="785"/>
      <c r="F183" s="658" t="s">
        <v>1255</v>
      </c>
      <c r="G183" s="580"/>
      <c r="H183" s="760"/>
      <c r="I183" s="580"/>
      <c r="J183" s="580"/>
      <c r="K183" s="61"/>
      <c r="L183" s="61"/>
      <c r="M183" s="61"/>
      <c r="N183" s="61"/>
      <c r="O183" s="61"/>
      <c r="P183" s="61"/>
      <c r="Q183" s="61"/>
      <c r="R183" s="61"/>
      <c r="S183" s="61"/>
      <c r="T183" s="61"/>
      <c r="U183" s="61"/>
      <c r="V183" s="61"/>
      <c r="W183" s="61"/>
      <c r="X183" s="61"/>
      <c r="Y183" s="61"/>
      <c r="Z183" s="61"/>
    </row>
    <row r="184">
      <c r="A184" s="780" t="s">
        <v>7</v>
      </c>
      <c r="B184" s="781" t="s">
        <v>8</v>
      </c>
      <c r="C184" s="781" t="s">
        <v>737</v>
      </c>
      <c r="D184" s="786">
        <v>112.0</v>
      </c>
      <c r="E184" s="787"/>
      <c r="F184" s="658" t="s">
        <v>1256</v>
      </c>
      <c r="G184" s="580"/>
      <c r="H184" s="580"/>
      <c r="I184" s="580"/>
      <c r="J184" s="580"/>
      <c r="K184" s="61"/>
      <c r="L184" s="61"/>
      <c r="M184" s="61"/>
      <c r="N184" s="61"/>
      <c r="O184" s="61"/>
      <c r="P184" s="61"/>
      <c r="Q184" s="61"/>
      <c r="R184" s="61"/>
      <c r="S184" s="61"/>
      <c r="T184" s="61"/>
      <c r="U184" s="61"/>
      <c r="V184" s="61"/>
      <c r="W184" s="61"/>
      <c r="X184" s="61"/>
      <c r="Y184" s="61"/>
      <c r="Z184" s="61"/>
    </row>
    <row r="185" ht="95.25" customHeight="1">
      <c r="A185" s="788" t="s">
        <v>152</v>
      </c>
      <c r="B185" s="720" t="s">
        <v>28</v>
      </c>
      <c r="C185" s="789" t="s">
        <v>1257</v>
      </c>
      <c r="D185" s="790" t="s">
        <v>202</v>
      </c>
      <c r="E185" s="791" t="s">
        <v>1258</v>
      </c>
      <c r="F185" s="580"/>
      <c r="G185" s="580"/>
      <c r="H185" s="760"/>
      <c r="I185" s="580"/>
      <c r="J185" s="580"/>
      <c r="K185" s="61"/>
      <c r="L185" s="61"/>
      <c r="M185" s="61"/>
      <c r="N185" s="61"/>
      <c r="O185" s="61"/>
      <c r="P185" s="61"/>
      <c r="Q185" s="61"/>
      <c r="R185" s="61"/>
      <c r="S185" s="61"/>
      <c r="T185" s="61"/>
      <c r="U185" s="61"/>
      <c r="V185" s="61"/>
      <c r="W185" s="61"/>
      <c r="X185" s="61"/>
      <c r="Y185" s="61"/>
      <c r="Z185" s="61"/>
    </row>
    <row r="186">
      <c r="A186" s="792" t="s">
        <v>116</v>
      </c>
      <c r="B186" s="690" t="s">
        <v>110</v>
      </c>
      <c r="C186" s="690" t="s">
        <v>151</v>
      </c>
      <c r="D186" s="707">
        <v>45905.0</v>
      </c>
      <c r="E186" s="793"/>
      <c r="F186" s="580"/>
      <c r="G186" s="580"/>
      <c r="H186" s="760"/>
      <c r="I186" s="580"/>
      <c r="J186" s="580"/>
      <c r="K186" s="61"/>
      <c r="L186" s="61"/>
      <c r="M186" s="61"/>
      <c r="N186" s="61"/>
      <c r="O186" s="61"/>
      <c r="P186" s="61"/>
      <c r="Q186" s="61"/>
      <c r="R186" s="61"/>
      <c r="S186" s="61"/>
      <c r="T186" s="61"/>
      <c r="U186" s="61"/>
      <c r="V186" s="61"/>
      <c r="W186" s="61"/>
      <c r="X186" s="61"/>
      <c r="Y186" s="61"/>
      <c r="Z186" s="61"/>
    </row>
    <row r="187">
      <c r="A187" s="794" t="s">
        <v>197</v>
      </c>
      <c r="B187" s="690" t="s">
        <v>35</v>
      </c>
      <c r="C187" s="690" t="s">
        <v>740</v>
      </c>
      <c r="D187" s="707">
        <v>45909.0</v>
      </c>
      <c r="E187" s="793"/>
      <c r="F187" s="580"/>
      <c r="G187" s="580"/>
      <c r="H187" s="580"/>
      <c r="I187" s="580"/>
      <c r="J187" s="580"/>
      <c r="K187" s="61"/>
      <c r="L187" s="61"/>
      <c r="M187" s="61"/>
      <c r="N187" s="61"/>
      <c r="O187" s="61"/>
      <c r="P187" s="61"/>
      <c r="Q187" s="61"/>
      <c r="R187" s="61"/>
      <c r="S187" s="61"/>
      <c r="T187" s="61"/>
      <c r="U187" s="61"/>
      <c r="V187" s="61"/>
      <c r="W187" s="61"/>
      <c r="X187" s="61"/>
      <c r="Y187" s="61"/>
      <c r="Z187" s="61"/>
    </row>
    <row r="188">
      <c r="A188" s="794" t="s">
        <v>68</v>
      </c>
      <c r="B188" s="690" t="s">
        <v>35</v>
      </c>
      <c r="C188" s="690" t="s">
        <v>741</v>
      </c>
      <c r="D188" s="707">
        <v>58974.0</v>
      </c>
      <c r="E188" s="795"/>
      <c r="F188" s="580"/>
      <c r="G188" s="580"/>
      <c r="H188" s="760"/>
      <c r="I188" s="580"/>
      <c r="J188" s="580"/>
      <c r="K188" s="61"/>
      <c r="L188" s="61"/>
      <c r="M188" s="61"/>
      <c r="N188" s="61"/>
      <c r="O188" s="61"/>
      <c r="P188" s="61"/>
      <c r="Q188" s="61"/>
      <c r="R188" s="61"/>
      <c r="S188" s="61"/>
      <c r="T188" s="61"/>
      <c r="U188" s="61"/>
      <c r="V188" s="61"/>
      <c r="W188" s="61"/>
      <c r="X188" s="61"/>
      <c r="Y188" s="61"/>
      <c r="Z188" s="61"/>
    </row>
    <row r="189">
      <c r="A189" s="796" t="s">
        <v>80</v>
      </c>
      <c r="B189" s="686" t="s">
        <v>81</v>
      </c>
      <c r="C189" s="686" t="s">
        <v>82</v>
      </c>
      <c r="D189" s="709" t="s">
        <v>83</v>
      </c>
      <c r="E189" s="797" t="s">
        <v>1259</v>
      </c>
      <c r="F189" s="580"/>
      <c r="G189" s="580"/>
      <c r="H189" s="760"/>
      <c r="I189" s="580"/>
      <c r="J189" s="580"/>
      <c r="K189" s="61"/>
      <c r="L189" s="61"/>
      <c r="M189" s="61"/>
      <c r="N189" s="61"/>
      <c r="O189" s="61"/>
      <c r="P189" s="61"/>
      <c r="Q189" s="61"/>
      <c r="R189" s="61"/>
      <c r="S189" s="61"/>
      <c r="T189" s="61"/>
      <c r="U189" s="61"/>
      <c r="V189" s="61"/>
      <c r="W189" s="61"/>
      <c r="X189" s="61"/>
      <c r="Y189" s="61"/>
      <c r="Z189" s="61"/>
    </row>
    <row r="190">
      <c r="A190" s="783" t="s">
        <v>174</v>
      </c>
      <c r="B190" s="776" t="s">
        <v>126</v>
      </c>
      <c r="C190" s="776" t="s">
        <v>742</v>
      </c>
      <c r="D190" s="778">
        <v>1.0E8</v>
      </c>
      <c r="E190" s="793"/>
      <c r="F190" s="580"/>
      <c r="G190" s="580"/>
      <c r="H190" s="580"/>
      <c r="I190" s="580"/>
      <c r="J190" s="580"/>
      <c r="K190" s="61"/>
      <c r="L190" s="61"/>
      <c r="M190" s="61"/>
      <c r="N190" s="61"/>
      <c r="O190" s="61"/>
      <c r="P190" s="61"/>
      <c r="Q190" s="61"/>
      <c r="R190" s="61"/>
      <c r="S190" s="61"/>
      <c r="T190" s="61"/>
      <c r="U190" s="61"/>
      <c r="V190" s="61"/>
      <c r="W190" s="61"/>
      <c r="X190" s="61"/>
      <c r="Y190" s="61"/>
      <c r="Z190" s="61"/>
    </row>
    <row r="191">
      <c r="A191" s="798" t="s">
        <v>205</v>
      </c>
      <c r="B191" s="776" t="s">
        <v>179</v>
      </c>
      <c r="C191" s="776" t="s">
        <v>743</v>
      </c>
      <c r="D191" s="784">
        <v>170.8</v>
      </c>
      <c r="E191" s="793"/>
      <c r="F191" s="580"/>
      <c r="G191" s="658"/>
      <c r="H191" s="658"/>
      <c r="I191" s="580"/>
      <c r="J191" s="580"/>
      <c r="K191" s="61"/>
      <c r="L191" s="61"/>
      <c r="M191" s="61"/>
      <c r="N191" s="61"/>
      <c r="O191" s="61"/>
      <c r="P191" s="61"/>
      <c r="Q191" s="61"/>
      <c r="R191" s="61"/>
      <c r="S191" s="61"/>
      <c r="T191" s="61"/>
      <c r="U191" s="61"/>
      <c r="V191" s="61"/>
      <c r="W191" s="61"/>
      <c r="X191" s="61"/>
      <c r="Y191" s="61"/>
      <c r="Z191" s="61"/>
    </row>
    <row r="192">
      <c r="A192" s="747" t="s">
        <v>1242</v>
      </c>
      <c r="B192" s="748" t="s">
        <v>179</v>
      </c>
      <c r="C192" s="748" t="s">
        <v>1243</v>
      </c>
      <c r="D192" s="799">
        <v>169.8</v>
      </c>
      <c r="E192" s="793"/>
      <c r="F192" s="580"/>
      <c r="G192" s="580"/>
      <c r="H192" s="580"/>
      <c r="I192" s="580"/>
      <c r="J192" s="580"/>
      <c r="K192" s="61"/>
      <c r="L192" s="61"/>
      <c r="M192" s="61"/>
      <c r="N192" s="61"/>
      <c r="O192" s="61"/>
      <c r="P192" s="61"/>
      <c r="Q192" s="61"/>
      <c r="R192" s="61"/>
      <c r="S192" s="61"/>
      <c r="T192" s="61"/>
      <c r="U192" s="61"/>
      <c r="V192" s="61"/>
      <c r="W192" s="61"/>
      <c r="X192" s="61"/>
      <c r="Y192" s="61"/>
      <c r="Z192" s="61"/>
    </row>
    <row r="193">
      <c r="A193" s="798" t="s">
        <v>139</v>
      </c>
      <c r="B193" s="776" t="s">
        <v>126</v>
      </c>
      <c r="C193" s="776" t="s">
        <v>257</v>
      </c>
      <c r="D193" s="778">
        <v>45694.44</v>
      </c>
      <c r="E193" s="793"/>
      <c r="F193" s="580"/>
      <c r="G193" s="580"/>
      <c r="H193" s="580"/>
      <c r="I193" s="580"/>
      <c r="J193" s="580"/>
      <c r="K193" s="61"/>
      <c r="L193" s="61"/>
      <c r="M193" s="61"/>
      <c r="N193" s="61"/>
      <c r="O193" s="61"/>
      <c r="P193" s="61"/>
      <c r="Q193" s="61"/>
      <c r="R193" s="61"/>
      <c r="S193" s="61"/>
      <c r="T193" s="61"/>
      <c r="U193" s="61"/>
      <c r="V193" s="61"/>
      <c r="W193" s="61"/>
      <c r="X193" s="61"/>
      <c r="Y193" s="61"/>
      <c r="Z193" s="61"/>
    </row>
    <row r="194">
      <c r="A194" s="798" t="s">
        <v>258</v>
      </c>
      <c r="B194" s="776" t="s">
        <v>126</v>
      </c>
      <c r="C194" s="776" t="s">
        <v>748</v>
      </c>
      <c r="D194" s="778">
        <v>171.21</v>
      </c>
      <c r="E194" s="793"/>
      <c r="F194" s="580"/>
      <c r="G194" s="580"/>
      <c r="H194" s="580"/>
      <c r="I194" s="580"/>
      <c r="J194" s="580"/>
      <c r="K194" s="61"/>
      <c r="L194" s="61"/>
      <c r="M194" s="61"/>
      <c r="N194" s="61"/>
      <c r="O194" s="61"/>
      <c r="P194" s="61"/>
      <c r="Q194" s="61"/>
      <c r="R194" s="61"/>
      <c r="S194" s="61"/>
      <c r="T194" s="61"/>
      <c r="U194" s="61"/>
      <c r="V194" s="61"/>
      <c r="W194" s="61"/>
      <c r="X194" s="61"/>
      <c r="Y194" s="61"/>
      <c r="Z194" s="61"/>
    </row>
    <row r="195">
      <c r="A195" s="800" t="s">
        <v>1260</v>
      </c>
      <c r="B195" s="801" t="s">
        <v>28</v>
      </c>
      <c r="C195" s="802" t="s">
        <v>750</v>
      </c>
      <c r="D195" s="803" t="s">
        <v>108</v>
      </c>
      <c r="E195" s="804"/>
      <c r="F195" s="580"/>
      <c r="G195" s="580"/>
      <c r="H195" s="580"/>
      <c r="I195" s="580"/>
      <c r="J195" s="580"/>
      <c r="K195" s="61"/>
      <c r="L195" s="61"/>
      <c r="M195" s="61"/>
      <c r="N195" s="61"/>
      <c r="O195" s="61"/>
      <c r="P195" s="61"/>
      <c r="Q195" s="61"/>
      <c r="R195" s="61"/>
      <c r="S195" s="61"/>
      <c r="T195" s="61"/>
      <c r="U195" s="61"/>
      <c r="V195" s="61"/>
      <c r="W195" s="61"/>
      <c r="X195" s="61"/>
      <c r="Y195" s="61"/>
      <c r="Z195" s="61"/>
    </row>
    <row r="196">
      <c r="A196" s="798" t="s">
        <v>260</v>
      </c>
      <c r="B196" s="776" t="s">
        <v>126</v>
      </c>
      <c r="C196" s="776" t="s">
        <v>1261</v>
      </c>
      <c r="D196" s="778">
        <v>1.7118E8</v>
      </c>
      <c r="E196" s="804"/>
      <c r="F196" s="580"/>
      <c r="G196" s="580"/>
      <c r="H196" s="580"/>
      <c r="I196" s="580"/>
      <c r="J196" s="580"/>
      <c r="K196" s="61"/>
      <c r="L196" s="61"/>
      <c r="M196" s="61"/>
      <c r="N196" s="61"/>
      <c r="O196" s="61"/>
      <c r="P196" s="61"/>
      <c r="Q196" s="61"/>
      <c r="R196" s="61"/>
      <c r="S196" s="61"/>
      <c r="T196" s="61"/>
      <c r="U196" s="61"/>
      <c r="V196" s="61"/>
      <c r="W196" s="61"/>
      <c r="X196" s="61"/>
      <c r="Y196" s="61"/>
      <c r="Z196" s="61"/>
    </row>
    <row r="197">
      <c r="A197" s="805" t="s">
        <v>1262</v>
      </c>
      <c r="B197" s="806" t="s">
        <v>126</v>
      </c>
      <c r="C197" s="806" t="s">
        <v>754</v>
      </c>
      <c r="D197" s="807">
        <v>1.715E8</v>
      </c>
      <c r="E197" s="808" t="s">
        <v>1263</v>
      </c>
      <c r="F197" s="580"/>
      <c r="G197" s="580"/>
      <c r="H197" s="580"/>
      <c r="I197" s="580"/>
      <c r="J197" s="580"/>
      <c r="K197" s="61"/>
      <c r="L197" s="61"/>
      <c r="M197" s="61"/>
      <c r="N197" s="61"/>
      <c r="O197" s="61"/>
      <c r="P197" s="61"/>
      <c r="Q197" s="61"/>
      <c r="R197" s="61"/>
      <c r="S197" s="61"/>
      <c r="T197" s="61"/>
      <c r="U197" s="61"/>
      <c r="V197" s="61"/>
      <c r="W197" s="61"/>
      <c r="X197" s="61"/>
      <c r="Y197" s="61"/>
      <c r="Z197" s="61"/>
    </row>
    <row r="198">
      <c r="A198" s="780" t="s">
        <v>262</v>
      </c>
      <c r="B198" s="781" t="s">
        <v>126</v>
      </c>
      <c r="C198" s="781" t="s">
        <v>263</v>
      </c>
      <c r="D198" s="809">
        <v>1.722E8</v>
      </c>
      <c r="E198" s="810"/>
      <c r="F198" s="580"/>
      <c r="G198" s="580"/>
      <c r="H198" s="580"/>
      <c r="I198" s="580"/>
      <c r="J198" s="580"/>
      <c r="K198" s="61"/>
      <c r="L198" s="61"/>
      <c r="M198" s="61"/>
      <c r="N198" s="61"/>
      <c r="O198" s="61"/>
      <c r="P198" s="61"/>
      <c r="Q198" s="61"/>
      <c r="R198" s="61"/>
      <c r="S198" s="61"/>
      <c r="T198" s="61"/>
      <c r="U198" s="61"/>
      <c r="V198" s="61"/>
      <c r="W198" s="61"/>
      <c r="X198" s="61"/>
      <c r="Y198" s="61"/>
      <c r="Z198" s="61"/>
    </row>
    <row r="199">
      <c r="A199" s="783" t="s">
        <v>254</v>
      </c>
      <c r="B199" s="776" t="s">
        <v>35</v>
      </c>
      <c r="C199" s="776" t="s">
        <v>255</v>
      </c>
      <c r="D199" s="811">
        <v>46008.0</v>
      </c>
      <c r="E199" s="812"/>
      <c r="F199" s="580"/>
      <c r="G199" s="580"/>
      <c r="H199" s="580"/>
      <c r="I199" s="580"/>
      <c r="J199" s="580"/>
      <c r="K199" s="61"/>
      <c r="L199" s="61"/>
      <c r="M199" s="61"/>
      <c r="N199" s="61"/>
      <c r="O199" s="61"/>
      <c r="P199" s="61"/>
      <c r="Q199" s="61"/>
      <c r="R199" s="61"/>
      <c r="S199" s="61"/>
      <c r="T199" s="61"/>
      <c r="U199" s="61"/>
      <c r="V199" s="61"/>
      <c r="W199" s="61"/>
      <c r="X199" s="61"/>
      <c r="Y199" s="61"/>
      <c r="Z199" s="61"/>
    </row>
    <row r="200">
      <c r="A200" s="813" t="s">
        <v>1211</v>
      </c>
      <c r="B200" s="712" t="s">
        <v>28</v>
      </c>
      <c r="C200" s="712" t="s">
        <v>552</v>
      </c>
      <c r="D200" s="713" t="s">
        <v>131</v>
      </c>
      <c r="E200" s="814" t="s">
        <v>1205</v>
      </c>
      <c r="F200" s="580"/>
      <c r="G200" s="580"/>
      <c r="H200" s="580"/>
      <c r="I200" s="580"/>
      <c r="J200" s="580"/>
      <c r="K200" s="61"/>
      <c r="L200" s="61"/>
      <c r="M200" s="61"/>
      <c r="N200" s="61"/>
      <c r="O200" s="61"/>
      <c r="P200" s="61"/>
      <c r="Q200" s="61"/>
      <c r="R200" s="61"/>
      <c r="S200" s="61"/>
      <c r="T200" s="61"/>
      <c r="U200" s="61"/>
      <c r="V200" s="61"/>
      <c r="W200" s="61"/>
      <c r="X200" s="61"/>
      <c r="Y200" s="61"/>
      <c r="Z200" s="61"/>
    </row>
    <row r="201">
      <c r="A201" s="815" t="s">
        <v>1204</v>
      </c>
      <c r="B201" s="712" t="s">
        <v>59</v>
      </c>
      <c r="C201" s="712" t="s">
        <v>756</v>
      </c>
      <c r="D201" s="713" t="s">
        <v>136</v>
      </c>
      <c r="E201" s="816" t="s">
        <v>1205</v>
      </c>
      <c r="F201" s="580"/>
      <c r="G201" s="580"/>
      <c r="H201" s="580"/>
      <c r="I201" s="580"/>
      <c r="J201" s="580"/>
      <c r="K201" s="61"/>
      <c r="L201" s="61"/>
      <c r="M201" s="61"/>
      <c r="N201" s="61"/>
      <c r="O201" s="61"/>
      <c r="P201" s="61"/>
      <c r="Q201" s="61"/>
      <c r="R201" s="61"/>
      <c r="S201" s="61"/>
      <c r="T201" s="61"/>
      <c r="U201" s="61"/>
      <c r="V201" s="61"/>
      <c r="W201" s="61"/>
      <c r="X201" s="61"/>
      <c r="Y201" s="61"/>
      <c r="Z201" s="61"/>
    </row>
    <row r="202">
      <c r="A202" s="815" t="s">
        <v>1201</v>
      </c>
      <c r="B202" s="712" t="s">
        <v>71</v>
      </c>
      <c r="C202" s="817" t="s">
        <v>529</v>
      </c>
      <c r="D202" s="713">
        <v>0.1</v>
      </c>
      <c r="E202" s="818" t="s">
        <v>1203</v>
      </c>
      <c r="F202" s="580"/>
      <c r="G202" s="580"/>
      <c r="H202" s="580"/>
      <c r="I202" s="580"/>
      <c r="J202" s="580"/>
      <c r="K202" s="61"/>
      <c r="L202" s="61"/>
      <c r="M202" s="61"/>
      <c r="N202" s="61"/>
      <c r="O202" s="61"/>
      <c r="P202" s="61"/>
      <c r="Q202" s="61"/>
      <c r="R202" s="61"/>
      <c r="S202" s="61"/>
      <c r="T202" s="61"/>
      <c r="U202" s="61"/>
      <c r="V202" s="61"/>
      <c r="W202" s="61"/>
      <c r="X202" s="61"/>
      <c r="Y202" s="61"/>
      <c r="Z202" s="61"/>
    </row>
    <row r="203">
      <c r="A203" s="819" t="s">
        <v>74</v>
      </c>
      <c r="B203" s="720" t="s">
        <v>59</v>
      </c>
      <c r="C203" s="720" t="s">
        <v>757</v>
      </c>
      <c r="D203" s="721" t="s">
        <v>269</v>
      </c>
      <c r="E203" s="820" t="s">
        <v>1205</v>
      </c>
      <c r="F203" s="580"/>
      <c r="G203" s="580"/>
      <c r="H203" s="580"/>
      <c r="I203" s="580"/>
      <c r="J203" s="580"/>
      <c r="K203" s="61"/>
      <c r="L203" s="61"/>
      <c r="M203" s="61"/>
      <c r="N203" s="61"/>
      <c r="O203" s="61"/>
      <c r="P203" s="61"/>
      <c r="Q203" s="61"/>
      <c r="R203" s="61"/>
      <c r="S203" s="61"/>
      <c r="T203" s="61"/>
      <c r="U203" s="61"/>
      <c r="V203" s="61"/>
      <c r="W203" s="61"/>
      <c r="X203" s="61"/>
      <c r="Y203" s="61"/>
      <c r="Z203" s="61"/>
    </row>
    <row r="204">
      <c r="A204" s="783" t="s">
        <v>270</v>
      </c>
      <c r="B204" s="776" t="s">
        <v>71</v>
      </c>
      <c r="C204" s="776" t="s">
        <v>527</v>
      </c>
      <c r="D204" s="784">
        <v>4.85</v>
      </c>
      <c r="E204" s="812"/>
      <c r="F204" s="580"/>
      <c r="G204" s="580"/>
      <c r="H204" s="580"/>
      <c r="I204" s="580"/>
      <c r="J204" s="580"/>
      <c r="K204" s="61"/>
      <c r="L204" s="61"/>
      <c r="M204" s="61"/>
      <c r="N204" s="61"/>
      <c r="O204" s="61"/>
      <c r="P204" s="61"/>
      <c r="Q204" s="61"/>
      <c r="R204" s="61"/>
      <c r="S204" s="61"/>
      <c r="T204" s="61"/>
      <c r="U204" s="61"/>
      <c r="V204" s="61"/>
      <c r="W204" s="61"/>
      <c r="X204" s="61"/>
      <c r="Y204" s="61"/>
      <c r="Z204" s="61"/>
    </row>
    <row r="205">
      <c r="A205" s="819" t="s">
        <v>272</v>
      </c>
      <c r="B205" s="720" t="s">
        <v>59</v>
      </c>
      <c r="C205" s="720" t="s">
        <v>758</v>
      </c>
      <c r="D205" s="721" t="s">
        <v>274</v>
      </c>
      <c r="E205" s="820" t="s">
        <v>1205</v>
      </c>
      <c r="F205" s="580"/>
      <c r="G205" s="580"/>
      <c r="H205" s="580"/>
      <c r="I205" s="580"/>
      <c r="J205" s="580"/>
      <c r="K205" s="61"/>
      <c r="L205" s="61"/>
      <c r="M205" s="61"/>
      <c r="N205" s="61"/>
      <c r="O205" s="61"/>
      <c r="P205" s="61"/>
      <c r="Q205" s="61"/>
      <c r="R205" s="61"/>
      <c r="S205" s="61"/>
      <c r="T205" s="61"/>
      <c r="U205" s="61"/>
      <c r="V205" s="61"/>
      <c r="W205" s="61"/>
      <c r="X205" s="61"/>
      <c r="Y205" s="61"/>
      <c r="Z205" s="61"/>
    </row>
    <row r="206">
      <c r="A206" s="821" t="s">
        <v>1207</v>
      </c>
      <c r="B206" s="822" t="s">
        <v>539</v>
      </c>
      <c r="C206" s="823" t="s">
        <v>759</v>
      </c>
      <c r="D206" s="824" t="s">
        <v>541</v>
      </c>
      <c r="E206" s="825" t="s">
        <v>1208</v>
      </c>
      <c r="F206" s="580"/>
      <c r="G206" s="580"/>
      <c r="H206" s="580"/>
      <c r="I206" s="580"/>
      <c r="J206" s="580"/>
      <c r="K206" s="61"/>
      <c r="L206" s="61"/>
      <c r="M206" s="61"/>
      <c r="N206" s="61"/>
      <c r="O206" s="61"/>
      <c r="P206" s="61"/>
      <c r="Q206" s="61"/>
      <c r="R206" s="61"/>
      <c r="S206" s="61"/>
      <c r="T206" s="61"/>
      <c r="U206" s="61"/>
      <c r="V206" s="61"/>
      <c r="W206" s="61"/>
      <c r="X206" s="61"/>
      <c r="Y206" s="61"/>
      <c r="Z206" s="61"/>
    </row>
    <row r="207">
      <c r="A207" s="821" t="s">
        <v>1209</v>
      </c>
      <c r="B207" s="822" t="s">
        <v>539</v>
      </c>
      <c r="C207" s="823" t="s">
        <v>760</v>
      </c>
      <c r="D207" s="824" t="s">
        <v>544</v>
      </c>
      <c r="E207" s="825" t="s">
        <v>1208</v>
      </c>
      <c r="F207" s="580"/>
      <c r="G207" s="580"/>
      <c r="H207" s="580"/>
      <c r="I207" s="580"/>
      <c r="J207" s="580"/>
      <c r="K207" s="61"/>
      <c r="L207" s="61"/>
      <c r="M207" s="61"/>
      <c r="N207" s="61"/>
      <c r="O207" s="61"/>
      <c r="P207" s="61"/>
      <c r="Q207" s="61"/>
      <c r="R207" s="61"/>
      <c r="S207" s="61"/>
      <c r="T207" s="61"/>
      <c r="U207" s="61"/>
      <c r="V207" s="61"/>
      <c r="W207" s="61"/>
      <c r="X207" s="61"/>
      <c r="Y207" s="61"/>
      <c r="Z207" s="61"/>
    </row>
    <row r="208">
      <c r="A208" s="792" t="s">
        <v>141</v>
      </c>
      <c r="B208" s="690" t="s">
        <v>59</v>
      </c>
      <c r="C208" s="690" t="s">
        <v>601</v>
      </c>
      <c r="D208" s="693" t="s">
        <v>143</v>
      </c>
      <c r="E208" s="826" t="s">
        <v>1264</v>
      </c>
      <c r="F208" s="580"/>
      <c r="G208" s="580"/>
      <c r="H208" s="580"/>
      <c r="I208" s="580"/>
      <c r="J208" s="580"/>
      <c r="K208" s="61"/>
      <c r="L208" s="61"/>
      <c r="M208" s="61"/>
      <c r="N208" s="61"/>
      <c r="O208" s="61"/>
      <c r="P208" s="61"/>
      <c r="Q208" s="61"/>
      <c r="R208" s="61"/>
      <c r="S208" s="61"/>
      <c r="T208" s="61"/>
      <c r="U208" s="61"/>
      <c r="V208" s="61"/>
      <c r="W208" s="61"/>
      <c r="X208" s="61"/>
      <c r="Y208" s="61"/>
      <c r="Z208" s="61"/>
    </row>
    <row r="209">
      <c r="A209" s="780" t="s">
        <v>282</v>
      </c>
      <c r="B209" s="781" t="s">
        <v>110</v>
      </c>
      <c r="C209" s="781" t="s">
        <v>1265</v>
      </c>
      <c r="D209" s="827">
        <v>45933.708333333336</v>
      </c>
      <c r="E209" s="787"/>
      <c r="F209" s="580"/>
      <c r="G209" s="580"/>
      <c r="H209" s="580"/>
      <c r="I209" s="580"/>
      <c r="J209" s="580"/>
      <c r="K209" s="61"/>
      <c r="L209" s="61"/>
      <c r="M209" s="61"/>
      <c r="N209" s="61"/>
      <c r="O209" s="61"/>
      <c r="P209" s="61"/>
      <c r="Q209" s="61"/>
      <c r="R209" s="61"/>
      <c r="S209" s="61"/>
      <c r="T209" s="61"/>
      <c r="U209" s="61"/>
      <c r="V209" s="61"/>
      <c r="W209" s="61"/>
      <c r="X209" s="61"/>
      <c r="Y209" s="61"/>
      <c r="Z209" s="61"/>
    </row>
    <row r="210">
      <c r="A210" s="828" t="s">
        <v>1266</v>
      </c>
      <c r="B210" s="829" t="s">
        <v>35</v>
      </c>
      <c r="C210" s="829" t="s">
        <v>764</v>
      </c>
      <c r="D210" s="829" t="s">
        <v>1267</v>
      </c>
      <c r="E210" s="830"/>
      <c r="F210" s="580"/>
      <c r="G210" s="580"/>
      <c r="H210" s="580"/>
      <c r="I210" s="580"/>
      <c r="J210" s="580"/>
      <c r="K210" s="61"/>
      <c r="L210" s="61"/>
      <c r="M210" s="61"/>
      <c r="N210" s="61"/>
      <c r="O210" s="61"/>
      <c r="P210" s="61"/>
      <c r="Q210" s="61"/>
      <c r="R210" s="61"/>
      <c r="S210" s="61"/>
      <c r="T210" s="61"/>
      <c r="U210" s="61"/>
      <c r="V210" s="61"/>
      <c r="W210" s="61"/>
      <c r="X210" s="61"/>
      <c r="Y210" s="61"/>
      <c r="Z210" s="61"/>
    </row>
    <row r="211">
      <c r="A211" s="580"/>
      <c r="B211" s="580"/>
      <c r="C211" s="580"/>
      <c r="D211" s="580"/>
      <c r="E211" s="580"/>
      <c r="F211" s="580"/>
      <c r="G211" s="580"/>
      <c r="H211" s="580"/>
      <c r="I211" s="580"/>
      <c r="J211" s="580"/>
      <c r="K211" s="61"/>
      <c r="L211" s="61"/>
      <c r="M211" s="61"/>
      <c r="N211" s="61"/>
      <c r="O211" s="61"/>
      <c r="P211" s="61"/>
      <c r="Q211" s="61"/>
      <c r="R211" s="61"/>
      <c r="S211" s="61"/>
      <c r="T211" s="61"/>
      <c r="U211" s="61"/>
      <c r="V211" s="61"/>
      <c r="W211" s="61"/>
      <c r="X211" s="61"/>
      <c r="Y211" s="61"/>
      <c r="Z211" s="61"/>
    </row>
    <row r="212">
      <c r="A212" s="580"/>
      <c r="B212" s="580"/>
      <c r="C212" s="580"/>
      <c r="D212" s="580"/>
      <c r="E212" s="580"/>
      <c r="F212" s="580"/>
      <c r="G212" s="580"/>
      <c r="H212" s="580"/>
      <c r="I212" s="580"/>
      <c r="J212" s="580"/>
      <c r="K212" s="61"/>
      <c r="L212" s="61"/>
      <c r="M212" s="61"/>
      <c r="N212" s="61"/>
      <c r="O212" s="61"/>
      <c r="P212" s="61"/>
      <c r="Q212" s="61"/>
      <c r="R212" s="61"/>
      <c r="S212" s="61"/>
      <c r="T212" s="61"/>
      <c r="U212" s="61"/>
      <c r="V212" s="61"/>
      <c r="W212" s="61"/>
      <c r="X212" s="61"/>
      <c r="Y212" s="61"/>
      <c r="Z212" s="61"/>
    </row>
    <row r="213">
      <c r="A213" s="580"/>
      <c r="B213" s="580"/>
      <c r="C213" s="580"/>
      <c r="D213" s="580"/>
      <c r="E213" s="580"/>
      <c r="F213" s="580"/>
      <c r="G213" s="580"/>
      <c r="H213" s="580"/>
      <c r="I213" s="580"/>
      <c r="J213" s="580"/>
      <c r="K213" s="61"/>
      <c r="L213" s="61"/>
      <c r="M213" s="61"/>
      <c r="N213" s="61"/>
      <c r="O213" s="61"/>
      <c r="P213" s="61"/>
      <c r="Q213" s="61"/>
      <c r="R213" s="61"/>
      <c r="S213" s="61"/>
      <c r="T213" s="61"/>
      <c r="U213" s="61"/>
      <c r="V213" s="61"/>
      <c r="W213" s="61"/>
      <c r="X213" s="61"/>
      <c r="Y213" s="61"/>
      <c r="Z213" s="61"/>
    </row>
    <row r="214">
      <c r="A214" s="1" t="s">
        <v>242</v>
      </c>
      <c r="B214" s="580"/>
      <c r="C214" s="580"/>
      <c r="D214" s="580"/>
      <c r="E214" s="580"/>
      <c r="F214" s="580"/>
      <c r="G214" s="580"/>
      <c r="H214" s="580"/>
      <c r="I214" s="580"/>
      <c r="J214" s="580"/>
      <c r="K214" s="61"/>
      <c r="L214" s="61"/>
      <c r="M214" s="61"/>
      <c r="N214" s="61"/>
      <c r="O214" s="61"/>
      <c r="P214" s="61"/>
      <c r="Q214" s="61"/>
      <c r="R214" s="61"/>
      <c r="S214" s="61"/>
      <c r="T214" s="61"/>
      <c r="U214" s="61"/>
      <c r="V214" s="61"/>
      <c r="W214" s="61"/>
      <c r="X214" s="61"/>
      <c r="Y214" s="61"/>
      <c r="Z214" s="61"/>
    </row>
    <row r="215">
      <c r="A215" s="580"/>
      <c r="B215" s="580"/>
      <c r="C215" s="580"/>
      <c r="D215" s="580"/>
      <c r="E215" s="580"/>
      <c r="F215" s="580"/>
      <c r="G215" s="580"/>
      <c r="H215" s="580"/>
      <c r="I215" s="580"/>
      <c r="J215" s="580"/>
      <c r="K215" s="61"/>
      <c r="L215" s="61"/>
      <c r="M215" s="61"/>
      <c r="N215" s="61"/>
      <c r="O215" s="61"/>
      <c r="P215" s="61"/>
      <c r="Q215" s="61"/>
      <c r="R215" s="61"/>
      <c r="S215" s="61"/>
      <c r="T215" s="61"/>
      <c r="U215" s="61"/>
      <c r="V215" s="61"/>
      <c r="W215" s="61"/>
      <c r="X215" s="61"/>
      <c r="Y215" s="61"/>
      <c r="Z215" s="61"/>
    </row>
    <row r="216">
      <c r="A216" s="605" t="s">
        <v>243</v>
      </c>
      <c r="B216" s="580"/>
      <c r="C216" s="580"/>
      <c r="D216" s="580"/>
      <c r="E216" s="580"/>
      <c r="F216" s="580"/>
      <c r="G216" s="580"/>
      <c r="H216" s="580"/>
      <c r="I216" s="580"/>
      <c r="J216" s="580"/>
      <c r="K216" s="61"/>
      <c r="L216" s="61"/>
      <c r="M216" s="61"/>
      <c r="N216" s="61"/>
      <c r="O216" s="61"/>
      <c r="P216" s="61"/>
      <c r="Q216" s="61"/>
      <c r="R216" s="61"/>
      <c r="S216" s="61"/>
      <c r="T216" s="61"/>
      <c r="U216" s="61"/>
      <c r="V216" s="61"/>
      <c r="W216" s="61"/>
      <c r="X216" s="61"/>
      <c r="Y216" s="61"/>
      <c r="Z216" s="61"/>
    </row>
    <row r="217">
      <c r="A217" s="580"/>
      <c r="B217" s="580"/>
      <c r="C217" s="580"/>
      <c r="D217" s="580"/>
      <c r="E217" s="580"/>
      <c r="F217" s="580"/>
      <c r="G217" s="580"/>
      <c r="H217" s="580"/>
      <c r="I217" s="580"/>
      <c r="J217" s="580"/>
      <c r="K217" s="61"/>
      <c r="L217" s="61"/>
      <c r="M217" s="61"/>
      <c r="N217" s="61"/>
      <c r="O217" s="61"/>
      <c r="P217" s="61"/>
      <c r="Q217" s="61"/>
      <c r="R217" s="61"/>
      <c r="S217" s="61"/>
      <c r="T217" s="61"/>
      <c r="U217" s="61"/>
      <c r="V217" s="61"/>
      <c r="W217" s="61"/>
      <c r="X217" s="61"/>
      <c r="Y217" s="61"/>
      <c r="Z217" s="61"/>
    </row>
    <row r="218">
      <c r="A218" s="831" t="s">
        <v>3</v>
      </c>
      <c r="B218" s="832" t="s">
        <v>4</v>
      </c>
      <c r="C218" s="832" t="s">
        <v>5</v>
      </c>
      <c r="D218" s="833" t="s">
        <v>6</v>
      </c>
      <c r="E218" s="834" t="s">
        <v>1253</v>
      </c>
      <c r="F218" s="580"/>
      <c r="G218" s="580"/>
      <c r="H218" s="580"/>
      <c r="I218" s="580"/>
      <c r="J218" s="580"/>
      <c r="K218" s="61"/>
      <c r="L218" s="61"/>
      <c r="M218" s="61"/>
      <c r="N218" s="61"/>
      <c r="O218" s="61"/>
      <c r="P218" s="61"/>
      <c r="Q218" s="61"/>
      <c r="R218" s="61"/>
      <c r="S218" s="61"/>
      <c r="T218" s="61"/>
      <c r="U218" s="61"/>
      <c r="V218" s="61"/>
      <c r="W218" s="61"/>
      <c r="X218" s="61"/>
      <c r="Y218" s="61"/>
      <c r="Z218" s="61"/>
    </row>
    <row r="219">
      <c r="A219" s="800" t="s">
        <v>244</v>
      </c>
      <c r="B219" s="801" t="s">
        <v>8</v>
      </c>
      <c r="C219" s="802" t="s">
        <v>766</v>
      </c>
      <c r="D219" s="835">
        <v>70001.0</v>
      </c>
      <c r="E219" s="836" t="s">
        <v>455</v>
      </c>
      <c r="F219" s="580"/>
      <c r="G219" s="580"/>
      <c r="H219" s="580"/>
      <c r="I219" s="580"/>
      <c r="J219" s="580"/>
      <c r="K219" s="61"/>
      <c r="L219" s="61"/>
      <c r="M219" s="61"/>
      <c r="N219" s="61"/>
      <c r="O219" s="61"/>
      <c r="P219" s="61"/>
      <c r="Q219" s="61"/>
      <c r="R219" s="61"/>
      <c r="S219" s="61"/>
      <c r="T219" s="61"/>
      <c r="U219" s="61"/>
      <c r="V219" s="61"/>
      <c r="W219" s="61"/>
      <c r="X219" s="61"/>
      <c r="Y219" s="61"/>
      <c r="Z219" s="61"/>
    </row>
    <row r="220">
      <c r="A220" s="800" t="s">
        <v>46</v>
      </c>
      <c r="B220" s="801" t="s">
        <v>28</v>
      </c>
      <c r="C220" s="802" t="s">
        <v>767</v>
      </c>
      <c r="D220" s="803" t="s">
        <v>54</v>
      </c>
      <c r="E220" s="836" t="s">
        <v>1254</v>
      </c>
      <c r="F220" s="580"/>
      <c r="G220" s="580"/>
      <c r="H220" s="580"/>
      <c r="I220" s="580"/>
      <c r="J220" s="580"/>
      <c r="K220" s="61"/>
      <c r="L220" s="61"/>
      <c r="M220" s="61"/>
      <c r="N220" s="61"/>
      <c r="O220" s="61"/>
      <c r="P220" s="61"/>
      <c r="Q220" s="61"/>
      <c r="R220" s="61"/>
      <c r="S220" s="61"/>
      <c r="T220" s="61"/>
      <c r="U220" s="61"/>
      <c r="V220" s="61"/>
      <c r="W220" s="61"/>
      <c r="X220" s="61"/>
      <c r="Y220" s="61"/>
      <c r="Z220" s="61"/>
    </row>
    <row r="221">
      <c r="A221" s="800" t="s">
        <v>97</v>
      </c>
      <c r="B221" s="801" t="s">
        <v>8</v>
      </c>
      <c r="C221" s="802" t="s">
        <v>768</v>
      </c>
      <c r="D221" s="803">
        <v>301.0</v>
      </c>
      <c r="E221" s="836" t="s">
        <v>1255</v>
      </c>
      <c r="F221" s="580"/>
      <c r="G221" s="580"/>
      <c r="H221" s="580"/>
      <c r="I221" s="580"/>
      <c r="J221" s="580"/>
      <c r="K221" s="61"/>
      <c r="L221" s="61"/>
      <c r="M221" s="61"/>
      <c r="N221" s="61"/>
      <c r="O221" s="61"/>
      <c r="P221" s="61"/>
      <c r="Q221" s="61"/>
      <c r="R221" s="61"/>
      <c r="S221" s="61"/>
      <c r="T221" s="61"/>
      <c r="U221" s="61"/>
      <c r="V221" s="61"/>
      <c r="W221" s="61"/>
      <c r="X221" s="61"/>
      <c r="Y221" s="61"/>
      <c r="Z221" s="61"/>
    </row>
    <row r="222">
      <c r="A222" s="800" t="s">
        <v>1268</v>
      </c>
      <c r="B222" s="801" t="s">
        <v>35</v>
      </c>
      <c r="C222" s="802" t="s">
        <v>770</v>
      </c>
      <c r="D222" s="837">
        <v>45909.0</v>
      </c>
      <c r="E222" s="838"/>
      <c r="F222" s="580"/>
      <c r="G222" s="580"/>
      <c r="H222" s="580"/>
      <c r="I222" s="580"/>
      <c r="J222" s="580"/>
      <c r="K222" s="61"/>
      <c r="L222" s="61"/>
      <c r="M222" s="61"/>
      <c r="N222" s="61"/>
      <c r="O222" s="61"/>
      <c r="P222" s="61"/>
      <c r="Q222" s="61"/>
      <c r="R222" s="61"/>
      <c r="S222" s="61"/>
      <c r="T222" s="61"/>
      <c r="U222" s="61"/>
      <c r="V222" s="61"/>
      <c r="W222" s="61"/>
      <c r="X222" s="61"/>
      <c r="Y222" s="61"/>
      <c r="Z222" s="61"/>
    </row>
    <row r="223">
      <c r="A223" s="801" t="s">
        <v>68</v>
      </c>
      <c r="B223" s="801" t="s">
        <v>35</v>
      </c>
      <c r="C223" s="802" t="s">
        <v>771</v>
      </c>
      <c r="D223" s="803" t="s">
        <v>1269</v>
      </c>
      <c r="E223" s="838"/>
      <c r="F223" s="580"/>
      <c r="G223" s="580"/>
      <c r="H223" s="580"/>
      <c r="I223" s="580"/>
      <c r="J223" s="580"/>
      <c r="K223" s="61"/>
      <c r="L223" s="61"/>
      <c r="M223" s="61"/>
      <c r="N223" s="61"/>
      <c r="O223" s="61"/>
      <c r="P223" s="61"/>
      <c r="Q223" s="61"/>
      <c r="R223" s="61"/>
      <c r="S223" s="61"/>
      <c r="T223" s="61"/>
      <c r="U223" s="61"/>
      <c r="V223" s="61"/>
      <c r="W223" s="61"/>
      <c r="X223" s="61"/>
      <c r="Y223" s="61"/>
      <c r="Z223" s="61"/>
    </row>
    <row r="224">
      <c r="A224" s="839" t="s">
        <v>80</v>
      </c>
      <c r="B224" s="839" t="s">
        <v>81</v>
      </c>
      <c r="C224" s="839" t="s">
        <v>82</v>
      </c>
      <c r="D224" s="840" t="s">
        <v>83</v>
      </c>
      <c r="E224" s="841" t="s">
        <v>1259</v>
      </c>
      <c r="F224" s="580"/>
      <c r="G224" s="580"/>
      <c r="H224" s="580"/>
      <c r="I224" s="580"/>
      <c r="J224" s="580"/>
      <c r="K224" s="61"/>
      <c r="L224" s="61"/>
      <c r="M224" s="61"/>
      <c r="N224" s="61"/>
      <c r="O224" s="61"/>
      <c r="P224" s="61"/>
      <c r="Q224" s="61"/>
      <c r="R224" s="61"/>
      <c r="S224" s="61"/>
      <c r="T224" s="61"/>
      <c r="U224" s="61"/>
      <c r="V224" s="61"/>
      <c r="W224" s="61"/>
      <c r="X224" s="61"/>
      <c r="Y224" s="61"/>
      <c r="Z224" s="61"/>
    </row>
    <row r="225">
      <c r="A225" s="801" t="s">
        <v>174</v>
      </c>
      <c r="B225" s="801" t="s">
        <v>126</v>
      </c>
      <c r="C225" s="802" t="s">
        <v>203</v>
      </c>
      <c r="D225" s="842">
        <v>1.0E8</v>
      </c>
      <c r="E225" s="838"/>
      <c r="F225" s="580"/>
      <c r="G225" s="580"/>
      <c r="H225" s="580"/>
      <c r="I225" s="580"/>
      <c r="J225" s="580"/>
      <c r="K225" s="61"/>
      <c r="L225" s="61"/>
      <c r="M225" s="61"/>
      <c r="N225" s="61"/>
      <c r="O225" s="61"/>
      <c r="P225" s="61"/>
      <c r="Q225" s="61"/>
      <c r="R225" s="61"/>
      <c r="S225" s="61"/>
      <c r="T225" s="61"/>
      <c r="U225" s="61"/>
      <c r="V225" s="61"/>
      <c r="W225" s="61"/>
      <c r="X225" s="61"/>
      <c r="Y225" s="61"/>
      <c r="Z225" s="61"/>
    </row>
    <row r="226">
      <c r="A226" s="801" t="s">
        <v>1270</v>
      </c>
      <c r="B226" s="801" t="s">
        <v>126</v>
      </c>
      <c r="C226" s="802" t="s">
        <v>1271</v>
      </c>
      <c r="D226" s="842">
        <v>1.0E8</v>
      </c>
      <c r="E226" s="838"/>
      <c r="F226" s="580"/>
      <c r="G226" s="580"/>
      <c r="H226" s="580"/>
      <c r="I226" s="580"/>
      <c r="J226" s="580"/>
      <c r="K226" s="61"/>
      <c r="L226" s="61"/>
      <c r="M226" s="61"/>
      <c r="N226" s="61"/>
      <c r="O226" s="61"/>
      <c r="P226" s="61"/>
      <c r="Q226" s="61"/>
      <c r="R226" s="61"/>
      <c r="S226" s="61"/>
      <c r="T226" s="61"/>
      <c r="U226" s="61"/>
      <c r="V226" s="61"/>
      <c r="W226" s="61"/>
      <c r="X226" s="61"/>
      <c r="Y226" s="61"/>
      <c r="Z226" s="61"/>
    </row>
    <row r="227">
      <c r="A227" s="800" t="s">
        <v>1272</v>
      </c>
      <c r="B227" s="801" t="s">
        <v>126</v>
      </c>
      <c r="C227" s="802" t="s">
        <v>774</v>
      </c>
      <c r="D227" s="842">
        <v>1.0E8</v>
      </c>
      <c r="E227" s="838"/>
      <c r="F227" s="580"/>
      <c r="G227" s="580"/>
      <c r="H227" s="580"/>
      <c r="I227" s="580"/>
      <c r="J227" s="580"/>
      <c r="K227" s="61"/>
      <c r="L227" s="61"/>
      <c r="M227" s="61"/>
      <c r="N227" s="61"/>
      <c r="O227" s="61"/>
      <c r="P227" s="61"/>
      <c r="Q227" s="61"/>
      <c r="R227" s="61"/>
      <c r="S227" s="61"/>
      <c r="T227" s="61"/>
      <c r="U227" s="61"/>
      <c r="V227" s="61"/>
      <c r="W227" s="61"/>
      <c r="X227" s="61"/>
      <c r="Y227" s="61"/>
      <c r="Z227" s="61"/>
    </row>
    <row r="228">
      <c r="A228" s="800" t="s">
        <v>1273</v>
      </c>
      <c r="B228" s="801" t="s">
        <v>126</v>
      </c>
      <c r="C228" s="802" t="s">
        <v>776</v>
      </c>
      <c r="D228" s="803">
        <v>0.0</v>
      </c>
      <c r="E228" s="838"/>
      <c r="F228" s="580"/>
      <c r="G228" s="580"/>
      <c r="H228" s="580"/>
      <c r="I228" s="580"/>
      <c r="J228" s="580"/>
      <c r="K228" s="61"/>
      <c r="L228" s="61"/>
      <c r="M228" s="61"/>
      <c r="N228" s="61"/>
      <c r="O228" s="61"/>
      <c r="P228" s="61"/>
      <c r="Q228" s="61"/>
      <c r="R228" s="61"/>
      <c r="S228" s="61"/>
      <c r="T228" s="61"/>
      <c r="U228" s="61"/>
      <c r="V228" s="61"/>
      <c r="W228" s="61"/>
      <c r="X228" s="61"/>
      <c r="Y228" s="61"/>
      <c r="Z228" s="61"/>
    </row>
    <row r="229">
      <c r="A229" s="843" t="s">
        <v>1274</v>
      </c>
      <c r="B229" s="801" t="s">
        <v>126</v>
      </c>
      <c r="C229" s="802" t="s">
        <v>778</v>
      </c>
      <c r="D229" s="803">
        <v>0.0</v>
      </c>
      <c r="E229" s="838"/>
      <c r="F229" s="580"/>
      <c r="G229" s="580"/>
      <c r="H229" s="580"/>
      <c r="I229" s="580"/>
      <c r="J229" s="580"/>
      <c r="K229" s="61"/>
      <c r="L229" s="61"/>
      <c r="M229" s="61"/>
      <c r="N229" s="61"/>
      <c r="O229" s="61"/>
      <c r="P229" s="61"/>
      <c r="Q229" s="61"/>
      <c r="R229" s="61"/>
      <c r="S229" s="61"/>
      <c r="T229" s="61"/>
      <c r="U229" s="61"/>
      <c r="V229" s="61"/>
      <c r="W229" s="61"/>
      <c r="X229" s="61"/>
      <c r="Y229" s="61"/>
      <c r="Z229" s="61"/>
    </row>
    <row r="230">
      <c r="A230" s="800" t="s">
        <v>1275</v>
      </c>
      <c r="B230" s="801" t="s">
        <v>126</v>
      </c>
      <c r="C230" s="802" t="s">
        <v>780</v>
      </c>
      <c r="D230" s="803">
        <v>0.0</v>
      </c>
      <c r="E230" s="838"/>
      <c r="F230" s="580"/>
      <c r="G230" s="580"/>
      <c r="H230" s="580"/>
      <c r="I230" s="580"/>
      <c r="J230" s="580"/>
      <c r="K230" s="61"/>
      <c r="L230" s="61"/>
      <c r="M230" s="61"/>
      <c r="N230" s="61"/>
      <c r="O230" s="61"/>
      <c r="P230" s="61"/>
      <c r="Q230" s="61"/>
      <c r="R230" s="61"/>
      <c r="S230" s="61"/>
      <c r="T230" s="61"/>
      <c r="U230" s="61"/>
      <c r="V230" s="61"/>
      <c r="W230" s="61"/>
      <c r="X230" s="61"/>
      <c r="Y230" s="61"/>
      <c r="Z230" s="61"/>
    </row>
    <row r="231">
      <c r="A231" s="844" t="s">
        <v>1276</v>
      </c>
      <c r="B231" s="801" t="s">
        <v>781</v>
      </c>
      <c r="C231" s="845" t="s">
        <v>782</v>
      </c>
      <c r="D231" s="803">
        <v>169.8</v>
      </c>
      <c r="E231" s="838"/>
      <c r="F231" s="591" t="s">
        <v>1277</v>
      </c>
      <c r="G231" s="580"/>
      <c r="H231" s="580"/>
      <c r="I231" s="580"/>
      <c r="J231" s="580"/>
      <c r="K231" s="61"/>
      <c r="L231" s="61"/>
      <c r="M231" s="61"/>
      <c r="N231" s="61"/>
      <c r="O231" s="61"/>
      <c r="P231" s="61"/>
      <c r="Q231" s="61"/>
      <c r="R231" s="61"/>
      <c r="S231" s="61"/>
      <c r="T231" s="61"/>
      <c r="U231" s="61"/>
      <c r="V231" s="61"/>
      <c r="W231" s="61"/>
      <c r="X231" s="61"/>
      <c r="Y231" s="61"/>
      <c r="Z231" s="61"/>
    </row>
    <row r="232">
      <c r="A232" s="846" t="s">
        <v>260</v>
      </c>
      <c r="B232" s="801" t="s">
        <v>126</v>
      </c>
      <c r="C232" s="802" t="s">
        <v>1261</v>
      </c>
      <c r="D232" s="842">
        <v>1.718E8</v>
      </c>
      <c r="E232" s="838"/>
      <c r="F232" s="580"/>
      <c r="G232" s="580"/>
      <c r="H232" s="580"/>
      <c r="I232" s="580"/>
      <c r="J232" s="580"/>
      <c r="K232" s="61"/>
      <c r="L232" s="61"/>
      <c r="M232" s="61"/>
      <c r="N232" s="61"/>
      <c r="O232" s="61"/>
      <c r="P232" s="61"/>
      <c r="Q232" s="61"/>
      <c r="R232" s="61"/>
      <c r="S232" s="61"/>
      <c r="T232" s="61"/>
      <c r="U232" s="61"/>
      <c r="V232" s="61"/>
      <c r="W232" s="61"/>
      <c r="X232" s="61"/>
      <c r="Y232" s="61"/>
      <c r="Z232" s="61"/>
    </row>
    <row r="233">
      <c r="A233" s="800" t="s">
        <v>1266</v>
      </c>
      <c r="B233" s="801" t="s">
        <v>35</v>
      </c>
      <c r="C233" s="802" t="s">
        <v>764</v>
      </c>
      <c r="D233" s="803" t="s">
        <v>1267</v>
      </c>
      <c r="E233" s="838"/>
      <c r="F233" s="580"/>
      <c r="G233" s="580"/>
      <c r="H233" s="580"/>
      <c r="I233" s="580"/>
      <c r="J233" s="580"/>
      <c r="K233" s="61"/>
      <c r="L233" s="61"/>
      <c r="M233" s="61"/>
      <c r="N233" s="61"/>
      <c r="O233" s="61"/>
      <c r="P233" s="61"/>
      <c r="Q233" s="61"/>
      <c r="R233" s="61"/>
      <c r="S233" s="61"/>
      <c r="T233" s="61"/>
      <c r="U233" s="61"/>
      <c r="V233" s="61"/>
      <c r="W233" s="61"/>
      <c r="X233" s="61"/>
      <c r="Y233" s="61"/>
      <c r="Z233" s="61"/>
    </row>
    <row r="234">
      <c r="A234" s="846" t="s">
        <v>205</v>
      </c>
      <c r="B234" s="801" t="s">
        <v>781</v>
      </c>
      <c r="C234" s="802" t="s">
        <v>784</v>
      </c>
      <c r="D234" s="803">
        <v>171.5</v>
      </c>
      <c r="E234" s="838"/>
      <c r="F234" s="580"/>
      <c r="G234" s="580"/>
      <c r="H234" s="580"/>
      <c r="I234" s="580"/>
      <c r="J234" s="580"/>
      <c r="K234" s="61"/>
      <c r="L234" s="61"/>
      <c r="M234" s="61"/>
      <c r="N234" s="61"/>
      <c r="O234" s="61"/>
      <c r="P234" s="61"/>
      <c r="Q234" s="61"/>
      <c r="R234" s="61"/>
      <c r="S234" s="61"/>
      <c r="T234" s="61"/>
      <c r="U234" s="61"/>
      <c r="V234" s="61"/>
      <c r="W234" s="61"/>
      <c r="X234" s="61"/>
      <c r="Y234" s="61"/>
      <c r="Z234" s="61"/>
    </row>
    <row r="235">
      <c r="A235" s="846" t="s">
        <v>139</v>
      </c>
      <c r="B235" s="801" t="s">
        <v>126</v>
      </c>
      <c r="C235" s="802" t="s">
        <v>1278</v>
      </c>
      <c r="D235" s="842">
        <v>700000.0</v>
      </c>
      <c r="E235" s="838"/>
      <c r="F235" s="580"/>
      <c r="G235" s="580"/>
      <c r="H235" s="580"/>
      <c r="I235" s="580"/>
      <c r="J235" s="580"/>
      <c r="K235" s="61"/>
      <c r="L235" s="61"/>
      <c r="M235" s="61"/>
      <c r="N235" s="61"/>
      <c r="O235" s="61"/>
      <c r="P235" s="61"/>
      <c r="Q235" s="61"/>
      <c r="R235" s="61"/>
      <c r="S235" s="61"/>
      <c r="T235" s="61"/>
      <c r="U235" s="61"/>
      <c r="V235" s="61"/>
      <c r="W235" s="61"/>
      <c r="X235" s="61"/>
      <c r="Y235" s="61"/>
      <c r="Z235" s="61"/>
    </row>
    <row r="236">
      <c r="A236" s="846" t="s">
        <v>258</v>
      </c>
      <c r="B236" s="847" t="s">
        <v>126</v>
      </c>
      <c r="C236" s="847" t="s">
        <v>748</v>
      </c>
      <c r="D236" s="848">
        <v>171.21</v>
      </c>
      <c r="E236" s="838"/>
      <c r="F236" s="580"/>
      <c r="G236" s="580"/>
      <c r="H236" s="580"/>
      <c r="I236" s="580"/>
      <c r="J236" s="580"/>
      <c r="K236" s="61"/>
      <c r="L236" s="61"/>
      <c r="M236" s="61"/>
      <c r="N236" s="61"/>
      <c r="O236" s="61"/>
      <c r="P236" s="61"/>
      <c r="Q236" s="61"/>
      <c r="R236" s="61"/>
      <c r="S236" s="61"/>
      <c r="T236" s="61"/>
      <c r="U236" s="61"/>
      <c r="V236" s="61"/>
      <c r="W236" s="61"/>
      <c r="X236" s="61"/>
      <c r="Y236" s="61"/>
      <c r="Z236" s="61"/>
    </row>
    <row r="237">
      <c r="A237" s="780" t="s">
        <v>262</v>
      </c>
      <c r="B237" s="801" t="s">
        <v>126</v>
      </c>
      <c r="C237" s="802" t="s">
        <v>1279</v>
      </c>
      <c r="D237" s="842">
        <v>1.722E8</v>
      </c>
      <c r="E237" s="838"/>
      <c r="F237" s="580"/>
      <c r="G237" s="580"/>
      <c r="H237" s="580"/>
      <c r="I237" s="580"/>
      <c r="J237" s="580"/>
      <c r="K237" s="61"/>
      <c r="L237" s="61"/>
      <c r="M237" s="61"/>
      <c r="N237" s="61"/>
      <c r="O237" s="61"/>
      <c r="P237" s="61"/>
      <c r="Q237" s="61"/>
      <c r="R237" s="61"/>
      <c r="S237" s="61"/>
      <c r="T237" s="61"/>
      <c r="U237" s="61"/>
      <c r="V237" s="61"/>
      <c r="W237" s="61"/>
      <c r="X237" s="61"/>
      <c r="Y237" s="61"/>
      <c r="Z237" s="61"/>
    </row>
    <row r="238">
      <c r="A238" s="800" t="s">
        <v>1280</v>
      </c>
      <c r="B238" s="801" t="s">
        <v>126</v>
      </c>
      <c r="C238" s="849" t="s">
        <v>1281</v>
      </c>
      <c r="D238" s="803">
        <v>0.0</v>
      </c>
      <c r="E238" s="838"/>
      <c r="F238" s="591" t="s">
        <v>1277</v>
      </c>
      <c r="G238" s="580"/>
      <c r="H238" s="580"/>
      <c r="I238" s="580"/>
      <c r="J238" s="580"/>
      <c r="K238" s="61"/>
      <c r="L238" s="61"/>
      <c r="M238" s="61"/>
      <c r="N238" s="61"/>
      <c r="O238" s="61"/>
      <c r="P238" s="61"/>
      <c r="Q238" s="61"/>
      <c r="R238" s="61"/>
      <c r="S238" s="61"/>
      <c r="T238" s="61"/>
      <c r="U238" s="61"/>
      <c r="V238" s="61"/>
      <c r="W238" s="61"/>
      <c r="X238" s="61"/>
      <c r="Y238" s="61"/>
      <c r="Z238" s="61"/>
    </row>
    <row r="239">
      <c r="A239" s="800" t="s">
        <v>264</v>
      </c>
      <c r="B239" s="801" t="s">
        <v>126</v>
      </c>
      <c r="C239" s="802" t="s">
        <v>790</v>
      </c>
      <c r="D239" s="842">
        <v>400000.0</v>
      </c>
      <c r="E239" s="838"/>
      <c r="F239" s="580"/>
      <c r="G239" s="580"/>
      <c r="H239" s="580"/>
      <c r="I239" s="580"/>
      <c r="J239" s="580"/>
      <c r="K239" s="61"/>
      <c r="L239" s="61"/>
      <c r="M239" s="61"/>
      <c r="N239" s="61"/>
      <c r="O239" s="61"/>
      <c r="P239" s="61"/>
      <c r="Q239" s="61"/>
      <c r="R239" s="61"/>
      <c r="S239" s="61"/>
      <c r="T239" s="61"/>
      <c r="U239" s="61"/>
      <c r="V239" s="61"/>
      <c r="W239" s="61"/>
      <c r="X239" s="61"/>
      <c r="Y239" s="61"/>
      <c r="Z239" s="61"/>
    </row>
    <row r="240">
      <c r="A240" s="850" t="s">
        <v>141</v>
      </c>
      <c r="B240" s="851" t="s">
        <v>59</v>
      </c>
      <c r="C240" s="852" t="s">
        <v>601</v>
      </c>
      <c r="D240" s="853" t="s">
        <v>143</v>
      </c>
      <c r="E240" s="854"/>
      <c r="F240" s="580"/>
      <c r="G240" s="580"/>
      <c r="H240" s="580"/>
      <c r="I240" s="580"/>
      <c r="J240" s="580"/>
      <c r="K240" s="61"/>
      <c r="L240" s="61"/>
      <c r="M240" s="61"/>
      <c r="N240" s="61"/>
      <c r="O240" s="61"/>
      <c r="P240" s="61"/>
      <c r="Q240" s="61"/>
      <c r="R240" s="61"/>
      <c r="S240" s="61"/>
      <c r="T240" s="61"/>
      <c r="U240" s="61"/>
      <c r="V240" s="61"/>
      <c r="W240" s="61"/>
      <c r="X240" s="61"/>
      <c r="Y240" s="61"/>
      <c r="Z240" s="61"/>
    </row>
    <row r="241">
      <c r="A241" s="855" t="s">
        <v>282</v>
      </c>
      <c r="B241" s="856" t="s">
        <v>110</v>
      </c>
      <c r="C241" s="857" t="s">
        <v>1282</v>
      </c>
      <c r="D241" s="858">
        <v>45726.708333333336</v>
      </c>
      <c r="E241" s="859"/>
      <c r="F241" s="580"/>
      <c r="G241" s="580"/>
      <c r="H241" s="580"/>
      <c r="I241" s="580"/>
      <c r="J241" s="580"/>
      <c r="K241" s="61"/>
      <c r="L241" s="61"/>
      <c r="M241" s="61"/>
      <c r="N241" s="61"/>
      <c r="O241" s="61"/>
      <c r="P241" s="61"/>
      <c r="Q241" s="61"/>
      <c r="R241" s="61"/>
      <c r="S241" s="61"/>
      <c r="T241" s="61"/>
      <c r="U241" s="61"/>
      <c r="V241" s="61"/>
      <c r="W241" s="61"/>
      <c r="X241" s="61"/>
      <c r="Y241" s="61"/>
      <c r="Z241" s="61"/>
    </row>
    <row r="242">
      <c r="A242" s="580"/>
      <c r="B242" s="580"/>
      <c r="C242" s="580"/>
      <c r="D242" s="580"/>
      <c r="E242" s="580"/>
      <c r="F242" s="580"/>
      <c r="G242" s="580"/>
      <c r="H242" s="580"/>
      <c r="I242" s="580"/>
      <c r="J242" s="580"/>
      <c r="K242" s="61"/>
      <c r="L242" s="61"/>
      <c r="M242" s="61"/>
      <c r="N242" s="61"/>
      <c r="O242" s="61"/>
      <c r="P242" s="61"/>
      <c r="Q242" s="61"/>
      <c r="R242" s="61"/>
      <c r="S242" s="61"/>
      <c r="T242" s="61"/>
      <c r="U242" s="61"/>
      <c r="V242" s="61"/>
      <c r="W242" s="61"/>
      <c r="X242" s="61"/>
      <c r="Y242" s="61"/>
      <c r="Z242" s="61"/>
    </row>
    <row r="243">
      <c r="A243" s="580"/>
      <c r="B243" s="580"/>
      <c r="C243" s="580"/>
      <c r="D243" s="580"/>
      <c r="E243" s="580"/>
      <c r="F243" s="580"/>
      <c r="G243" s="580"/>
      <c r="H243" s="580"/>
      <c r="I243" s="580"/>
      <c r="J243" s="580"/>
      <c r="K243" s="61"/>
      <c r="L243" s="61"/>
      <c r="M243" s="61"/>
      <c r="N243" s="61"/>
      <c r="O243" s="61"/>
      <c r="P243" s="61"/>
      <c r="Q243" s="61"/>
      <c r="R243" s="61"/>
      <c r="S243" s="61"/>
      <c r="T243" s="61"/>
      <c r="U243" s="61"/>
      <c r="V243" s="61"/>
      <c r="W243" s="61"/>
      <c r="X243" s="61"/>
      <c r="Y243" s="61"/>
      <c r="Z243" s="61"/>
    </row>
    <row r="244">
      <c r="A244" s="860" t="s">
        <v>965</v>
      </c>
      <c r="C244" s="760"/>
      <c r="D244" s="760"/>
      <c r="E244" s="760"/>
      <c r="F244" s="580"/>
      <c r="G244" s="580"/>
      <c r="H244" s="580"/>
      <c r="I244" s="580"/>
      <c r="J244" s="580"/>
      <c r="K244" s="61"/>
      <c r="L244" s="61"/>
      <c r="M244" s="61"/>
      <c r="N244" s="61"/>
      <c r="O244" s="61"/>
      <c r="P244" s="61"/>
      <c r="Q244" s="61"/>
      <c r="R244" s="61"/>
      <c r="S244" s="61"/>
      <c r="T244" s="61"/>
      <c r="U244" s="61"/>
      <c r="V244" s="61"/>
      <c r="W244" s="61"/>
      <c r="X244" s="61"/>
      <c r="Y244" s="61"/>
      <c r="Z244" s="61"/>
    </row>
    <row r="245">
      <c r="A245" s="760"/>
      <c r="B245" s="760"/>
      <c r="C245" s="760"/>
      <c r="D245" s="760"/>
      <c r="E245" s="760"/>
      <c r="F245" s="580"/>
      <c r="G245" s="580"/>
      <c r="H245" s="580"/>
      <c r="I245" s="580"/>
      <c r="J245" s="580"/>
      <c r="K245" s="61"/>
      <c r="L245" s="61"/>
      <c r="M245" s="61"/>
      <c r="N245" s="61"/>
      <c r="O245" s="61"/>
      <c r="P245" s="61"/>
      <c r="Q245" s="61"/>
      <c r="R245" s="61"/>
      <c r="S245" s="61"/>
      <c r="T245" s="61"/>
      <c r="U245" s="61"/>
      <c r="V245" s="61"/>
      <c r="W245" s="61"/>
      <c r="X245" s="61"/>
      <c r="Y245" s="61"/>
      <c r="Z245" s="61"/>
    </row>
    <row r="246">
      <c r="A246" s="658" t="s">
        <v>563</v>
      </c>
      <c r="F246" s="580"/>
      <c r="G246" s="580"/>
      <c r="H246" s="580"/>
      <c r="I246" s="580"/>
      <c r="J246" s="580"/>
      <c r="K246" s="61"/>
      <c r="L246" s="61"/>
      <c r="M246" s="61"/>
      <c r="N246" s="61"/>
      <c r="O246" s="61"/>
      <c r="P246" s="61"/>
      <c r="Q246" s="61"/>
      <c r="R246" s="61"/>
      <c r="S246" s="61"/>
      <c r="T246" s="61"/>
      <c r="U246" s="61"/>
      <c r="V246" s="61"/>
      <c r="W246" s="61"/>
      <c r="X246" s="61"/>
      <c r="Y246" s="61"/>
      <c r="Z246" s="61"/>
    </row>
    <row r="247">
      <c r="A247" s="760"/>
      <c r="B247" s="760"/>
      <c r="C247" s="760"/>
      <c r="D247" s="760"/>
      <c r="E247" s="760"/>
      <c r="F247" s="580"/>
      <c r="G247" s="580"/>
      <c r="H247" s="580"/>
      <c r="I247" s="580"/>
      <c r="J247" s="580"/>
      <c r="K247" s="61"/>
      <c r="L247" s="61"/>
      <c r="M247" s="61"/>
      <c r="N247" s="61"/>
      <c r="O247" s="61"/>
      <c r="P247" s="61"/>
      <c r="Q247" s="61"/>
      <c r="R247" s="61"/>
      <c r="S247" s="61"/>
      <c r="T247" s="61"/>
      <c r="U247" s="61"/>
      <c r="V247" s="61"/>
      <c r="W247" s="61"/>
      <c r="X247" s="61"/>
      <c r="Y247" s="61"/>
      <c r="Z247" s="61"/>
    </row>
    <row r="248">
      <c r="A248" s="861" t="s">
        <v>3</v>
      </c>
      <c r="B248" s="862" t="s">
        <v>4</v>
      </c>
      <c r="C248" s="862" t="s">
        <v>5</v>
      </c>
      <c r="D248" s="863" t="s">
        <v>6</v>
      </c>
      <c r="E248" s="864" t="s">
        <v>1253</v>
      </c>
      <c r="F248" s="580"/>
      <c r="G248" s="580"/>
      <c r="H248" s="580"/>
      <c r="I248" s="580"/>
      <c r="J248" s="580"/>
      <c r="K248" s="61"/>
      <c r="L248" s="61"/>
      <c r="M248" s="61"/>
      <c r="N248" s="61"/>
      <c r="O248" s="61"/>
      <c r="P248" s="61"/>
      <c r="Q248" s="61"/>
      <c r="R248" s="61"/>
      <c r="S248" s="61"/>
      <c r="T248" s="61"/>
      <c r="U248" s="61"/>
      <c r="V248" s="61"/>
      <c r="W248" s="61"/>
      <c r="X248" s="61"/>
      <c r="Y248" s="61"/>
      <c r="Z248" s="61"/>
    </row>
    <row r="249">
      <c r="A249" s="800" t="s">
        <v>966</v>
      </c>
      <c r="B249" s="801" t="s">
        <v>565</v>
      </c>
      <c r="C249" s="801" t="s">
        <v>566</v>
      </c>
      <c r="D249" s="865" t="s">
        <v>567</v>
      </c>
      <c r="E249" s="866" t="s">
        <v>455</v>
      </c>
      <c r="F249" s="580"/>
      <c r="G249" s="580"/>
      <c r="H249" s="580"/>
      <c r="I249" s="580"/>
      <c r="J249" s="580"/>
      <c r="K249" s="61"/>
      <c r="L249" s="61"/>
      <c r="M249" s="61"/>
      <c r="N249" s="61"/>
      <c r="O249" s="61"/>
      <c r="P249" s="61"/>
      <c r="Q249" s="61"/>
      <c r="R249" s="61"/>
      <c r="S249" s="61"/>
      <c r="T249" s="61"/>
      <c r="U249" s="61"/>
      <c r="V249" s="61"/>
      <c r="W249" s="61"/>
      <c r="X249" s="61"/>
      <c r="Y249" s="61"/>
      <c r="Z249" s="61"/>
    </row>
    <row r="250">
      <c r="A250" s="800" t="s">
        <v>7</v>
      </c>
      <c r="B250" s="801" t="s">
        <v>8</v>
      </c>
      <c r="C250" s="801" t="s">
        <v>568</v>
      </c>
      <c r="D250" s="865">
        <v>101.0</v>
      </c>
      <c r="E250" s="866" t="s">
        <v>707</v>
      </c>
      <c r="F250" s="580"/>
      <c r="G250" s="580"/>
      <c r="H250" s="580"/>
      <c r="I250" s="580"/>
      <c r="J250" s="580"/>
      <c r="K250" s="61"/>
      <c r="L250" s="61"/>
      <c r="M250" s="61"/>
      <c r="N250" s="61"/>
      <c r="O250" s="61"/>
      <c r="P250" s="61"/>
      <c r="Q250" s="61"/>
      <c r="R250" s="61"/>
      <c r="S250" s="61"/>
      <c r="T250" s="61"/>
      <c r="U250" s="61"/>
      <c r="V250" s="61"/>
      <c r="W250" s="61"/>
      <c r="X250" s="61"/>
      <c r="Y250" s="61"/>
      <c r="Z250" s="61"/>
    </row>
    <row r="251">
      <c r="A251" s="800" t="s">
        <v>1232</v>
      </c>
      <c r="B251" s="801" t="s">
        <v>8</v>
      </c>
      <c r="C251" s="801" t="s">
        <v>571</v>
      </c>
      <c r="D251" s="865">
        <v>20001.0</v>
      </c>
      <c r="E251" s="867"/>
      <c r="F251" s="580"/>
      <c r="G251" s="580"/>
      <c r="H251" s="580"/>
      <c r="I251" s="580"/>
      <c r="J251" s="580"/>
      <c r="K251" s="61"/>
      <c r="L251" s="61"/>
      <c r="M251" s="61"/>
      <c r="N251" s="61"/>
      <c r="O251" s="61"/>
      <c r="P251" s="61"/>
      <c r="Q251" s="61"/>
      <c r="R251" s="61"/>
      <c r="S251" s="61"/>
      <c r="T251" s="61"/>
      <c r="U251" s="61"/>
      <c r="V251" s="61"/>
      <c r="W251" s="61"/>
      <c r="X251" s="61"/>
      <c r="Y251" s="61"/>
      <c r="Z251" s="61"/>
    </row>
    <row r="252">
      <c r="A252" s="800" t="s">
        <v>1283</v>
      </c>
      <c r="B252" s="801" t="s">
        <v>28</v>
      </c>
      <c r="C252" s="801" t="s">
        <v>573</v>
      </c>
      <c r="D252" s="803" t="s">
        <v>574</v>
      </c>
      <c r="E252" s="867"/>
      <c r="F252" s="580"/>
      <c r="G252" s="580"/>
      <c r="H252" s="580"/>
      <c r="I252" s="580"/>
      <c r="J252" s="580"/>
      <c r="K252" s="61"/>
      <c r="L252" s="61"/>
      <c r="M252" s="61"/>
      <c r="N252" s="61"/>
      <c r="O252" s="61"/>
      <c r="P252" s="61"/>
      <c r="Q252" s="61"/>
      <c r="R252" s="61"/>
      <c r="S252" s="61"/>
      <c r="T252" s="61"/>
      <c r="U252" s="61"/>
      <c r="V252" s="61"/>
      <c r="W252" s="61"/>
      <c r="X252" s="61"/>
      <c r="Y252" s="61"/>
      <c r="Z252" s="61"/>
    </row>
    <row r="253">
      <c r="A253" s="801" t="s">
        <v>1284</v>
      </c>
      <c r="B253" s="801" t="s">
        <v>576</v>
      </c>
      <c r="C253" s="801" t="s">
        <v>577</v>
      </c>
      <c r="D253" s="803" t="s">
        <v>578</v>
      </c>
      <c r="E253" s="867"/>
      <c r="F253" s="580"/>
      <c r="G253" s="580"/>
      <c r="H253" s="580"/>
      <c r="I253" s="580"/>
      <c r="J253" s="580"/>
      <c r="K253" s="61"/>
      <c r="L253" s="61"/>
      <c r="M253" s="61"/>
      <c r="N253" s="61"/>
      <c r="O253" s="61"/>
      <c r="P253" s="61"/>
      <c r="Q253" s="61"/>
      <c r="R253" s="61"/>
      <c r="S253" s="61"/>
      <c r="T253" s="61"/>
      <c r="U253" s="61"/>
      <c r="V253" s="61"/>
      <c r="W253" s="61"/>
      <c r="X253" s="61"/>
      <c r="Y253" s="61"/>
      <c r="Z253" s="61"/>
    </row>
    <row r="254">
      <c r="A254" s="801" t="s">
        <v>1285</v>
      </c>
      <c r="B254" s="801" t="s">
        <v>580</v>
      </c>
      <c r="C254" s="801" t="s">
        <v>581</v>
      </c>
      <c r="D254" s="803" t="s">
        <v>582</v>
      </c>
      <c r="E254" s="867"/>
      <c r="F254" s="580"/>
      <c r="G254" s="580"/>
      <c r="H254" s="580"/>
      <c r="I254" s="580"/>
      <c r="J254" s="580"/>
      <c r="K254" s="61"/>
      <c r="L254" s="61"/>
      <c r="M254" s="61"/>
      <c r="N254" s="61"/>
      <c r="O254" s="61"/>
      <c r="P254" s="61"/>
      <c r="Q254" s="61"/>
      <c r="R254" s="61"/>
      <c r="S254" s="61"/>
      <c r="T254" s="61"/>
      <c r="U254" s="61"/>
      <c r="V254" s="61"/>
      <c r="W254" s="61"/>
      <c r="X254" s="61"/>
      <c r="Y254" s="61"/>
      <c r="Z254" s="61"/>
    </row>
    <row r="255">
      <c r="A255" s="801" t="s">
        <v>1286</v>
      </c>
      <c r="B255" s="801" t="s">
        <v>35</v>
      </c>
      <c r="C255" s="801" t="s">
        <v>584</v>
      </c>
      <c r="D255" s="868">
        <v>45092.0</v>
      </c>
      <c r="E255" s="867"/>
      <c r="F255" s="580"/>
      <c r="G255" s="580"/>
      <c r="H255" s="580"/>
      <c r="I255" s="580"/>
      <c r="J255" s="580"/>
      <c r="K255" s="61"/>
      <c r="L255" s="61"/>
      <c r="M255" s="61"/>
      <c r="N255" s="61"/>
      <c r="O255" s="61"/>
      <c r="P255" s="61"/>
      <c r="Q255" s="61"/>
      <c r="R255" s="61"/>
      <c r="S255" s="61"/>
      <c r="T255" s="61"/>
      <c r="U255" s="61"/>
      <c r="V255" s="61"/>
      <c r="W255" s="61"/>
      <c r="X255" s="61"/>
      <c r="Y255" s="61"/>
      <c r="Z255" s="61"/>
    </row>
    <row r="256">
      <c r="A256" s="660" t="s">
        <v>1287</v>
      </c>
      <c r="B256" s="660" t="s">
        <v>35</v>
      </c>
      <c r="C256" s="660" t="s">
        <v>586</v>
      </c>
      <c r="D256" s="869">
        <v>45108.0</v>
      </c>
      <c r="E256" s="870"/>
      <c r="F256" s="580"/>
      <c r="G256" s="580"/>
      <c r="H256" s="580"/>
      <c r="I256" s="580"/>
      <c r="J256" s="580"/>
      <c r="K256" s="61"/>
      <c r="L256" s="61"/>
      <c r="M256" s="61"/>
      <c r="N256" s="61"/>
      <c r="O256" s="61"/>
      <c r="P256" s="61"/>
      <c r="Q256" s="61"/>
      <c r="R256" s="61"/>
      <c r="S256" s="61"/>
      <c r="T256" s="61"/>
      <c r="U256" s="61"/>
      <c r="V256" s="61"/>
      <c r="W256" s="61"/>
      <c r="X256" s="61"/>
      <c r="Y256" s="61"/>
      <c r="Z256" s="61"/>
    </row>
    <row r="257">
      <c r="A257" s="801" t="s">
        <v>1288</v>
      </c>
      <c r="B257" s="801" t="s">
        <v>35</v>
      </c>
      <c r="C257" s="801" t="s">
        <v>587</v>
      </c>
      <c r="D257" s="868">
        <v>45838.0</v>
      </c>
      <c r="E257" s="867"/>
      <c r="F257" s="580"/>
      <c r="G257" s="580"/>
      <c r="H257" s="580"/>
      <c r="I257" s="580"/>
      <c r="J257" s="580"/>
      <c r="K257" s="61"/>
      <c r="L257" s="61"/>
      <c r="M257" s="61"/>
      <c r="N257" s="61"/>
      <c r="O257" s="61"/>
      <c r="P257" s="61"/>
      <c r="Q257" s="61"/>
      <c r="R257" s="61"/>
      <c r="S257" s="61"/>
      <c r="T257" s="61"/>
      <c r="U257" s="61"/>
      <c r="V257" s="61"/>
      <c r="W257" s="61"/>
      <c r="X257" s="61"/>
      <c r="Y257" s="61"/>
      <c r="Z257" s="61"/>
    </row>
    <row r="258">
      <c r="A258" s="801" t="s">
        <v>1289</v>
      </c>
      <c r="B258" s="801" t="s">
        <v>590</v>
      </c>
      <c r="C258" s="801" t="s">
        <v>591</v>
      </c>
      <c r="D258" s="803">
        <v>0.0</v>
      </c>
      <c r="E258" s="867"/>
      <c r="F258" s="580"/>
      <c r="G258" s="580"/>
      <c r="H258" s="580"/>
      <c r="I258" s="580"/>
      <c r="J258" s="580"/>
      <c r="K258" s="61"/>
      <c r="L258" s="61"/>
      <c r="M258" s="61"/>
      <c r="N258" s="61"/>
      <c r="O258" s="61"/>
      <c r="P258" s="61"/>
      <c r="Q258" s="61"/>
      <c r="R258" s="61"/>
      <c r="S258" s="61"/>
      <c r="T258" s="61"/>
      <c r="U258" s="61"/>
      <c r="V258" s="61"/>
      <c r="W258" s="61"/>
      <c r="X258" s="61"/>
      <c r="Y258" s="61"/>
      <c r="Z258" s="61"/>
    </row>
    <row r="259">
      <c r="A259" s="800" t="s">
        <v>1290</v>
      </c>
      <c r="B259" s="801" t="s">
        <v>8</v>
      </c>
      <c r="C259" s="801" t="s">
        <v>593</v>
      </c>
      <c r="D259" s="803" t="s">
        <v>136</v>
      </c>
      <c r="E259" s="867"/>
      <c r="F259" s="580"/>
      <c r="G259" s="580"/>
      <c r="H259" s="580"/>
      <c r="I259" s="580"/>
      <c r="J259" s="580"/>
      <c r="K259" s="61"/>
      <c r="L259" s="61"/>
      <c r="M259" s="61"/>
      <c r="N259" s="61"/>
      <c r="O259" s="61"/>
      <c r="P259" s="61"/>
      <c r="Q259" s="61"/>
      <c r="R259" s="61"/>
      <c r="S259" s="61"/>
      <c r="T259" s="61"/>
      <c r="U259" s="61"/>
      <c r="V259" s="61"/>
      <c r="W259" s="61"/>
      <c r="X259" s="61"/>
      <c r="Y259" s="61"/>
      <c r="Z259" s="61"/>
    </row>
    <row r="260">
      <c r="A260" s="800" t="s">
        <v>1291</v>
      </c>
      <c r="B260" s="801" t="s">
        <v>81</v>
      </c>
      <c r="C260" s="801" t="s">
        <v>596</v>
      </c>
      <c r="D260" s="803" t="s">
        <v>83</v>
      </c>
      <c r="E260" s="867"/>
      <c r="F260" s="580"/>
      <c r="G260" s="580"/>
      <c r="H260" s="580"/>
      <c r="I260" s="580"/>
      <c r="J260" s="580"/>
      <c r="K260" s="61"/>
      <c r="L260" s="61"/>
      <c r="M260" s="61"/>
      <c r="N260" s="61"/>
      <c r="O260" s="61"/>
      <c r="P260" s="61"/>
      <c r="Q260" s="61"/>
      <c r="R260" s="61"/>
      <c r="S260" s="61"/>
      <c r="T260" s="61"/>
      <c r="U260" s="61"/>
      <c r="V260" s="61"/>
      <c r="W260" s="61"/>
      <c r="X260" s="61"/>
      <c r="Y260" s="61"/>
      <c r="Z260" s="61"/>
    </row>
    <row r="261">
      <c r="A261" s="800" t="s">
        <v>1292</v>
      </c>
      <c r="B261" s="801" t="s">
        <v>110</v>
      </c>
      <c r="C261" s="801" t="s">
        <v>111</v>
      </c>
      <c r="D261" s="871">
        <v>45717.4375</v>
      </c>
      <c r="E261" s="867"/>
      <c r="F261" s="580"/>
      <c r="G261" s="580"/>
      <c r="H261" s="580"/>
      <c r="I261" s="580"/>
      <c r="J261" s="580"/>
      <c r="K261" s="61"/>
      <c r="L261" s="61"/>
      <c r="M261" s="61"/>
      <c r="N261" s="61"/>
      <c r="O261" s="61"/>
      <c r="P261" s="61"/>
      <c r="Q261" s="61"/>
      <c r="R261" s="61"/>
      <c r="S261" s="61"/>
      <c r="T261" s="61"/>
      <c r="U261" s="61"/>
      <c r="V261" s="61"/>
      <c r="W261" s="61"/>
      <c r="X261" s="61"/>
      <c r="Y261" s="61"/>
      <c r="Z261" s="61"/>
    </row>
    <row r="262">
      <c r="A262" s="800" t="s">
        <v>1293</v>
      </c>
      <c r="B262" s="801" t="s">
        <v>110</v>
      </c>
      <c r="C262" s="801" t="s">
        <v>1294</v>
      </c>
      <c r="D262" s="871">
        <v>45741.78125</v>
      </c>
      <c r="E262" s="867"/>
      <c r="F262" s="580"/>
      <c r="G262" s="580"/>
      <c r="H262" s="580"/>
      <c r="I262" s="580"/>
      <c r="J262" s="580"/>
      <c r="K262" s="61"/>
      <c r="L262" s="61"/>
      <c r="M262" s="61"/>
      <c r="N262" s="61"/>
      <c r="O262" s="61"/>
      <c r="P262" s="61"/>
      <c r="Q262" s="61"/>
      <c r="R262" s="61"/>
      <c r="S262" s="61"/>
      <c r="T262" s="61"/>
      <c r="U262" s="61"/>
      <c r="V262" s="61"/>
      <c r="W262" s="61"/>
      <c r="X262" s="61"/>
      <c r="Y262" s="61"/>
      <c r="Z262" s="61"/>
    </row>
    <row r="263">
      <c r="A263" s="850" t="s">
        <v>1295</v>
      </c>
      <c r="B263" s="851" t="s">
        <v>59</v>
      </c>
      <c r="C263" s="852" t="s">
        <v>601</v>
      </c>
      <c r="D263" s="853" t="s">
        <v>143</v>
      </c>
      <c r="E263" s="872"/>
      <c r="F263" s="580"/>
      <c r="G263" s="580"/>
      <c r="H263" s="580"/>
      <c r="I263" s="580"/>
      <c r="J263" s="580"/>
      <c r="K263" s="61"/>
      <c r="L263" s="61"/>
      <c r="M263" s="61"/>
      <c r="N263" s="61"/>
      <c r="O263" s="61"/>
      <c r="P263" s="61"/>
      <c r="Q263" s="61"/>
      <c r="R263" s="61"/>
      <c r="S263" s="61"/>
      <c r="T263" s="61"/>
      <c r="U263" s="61"/>
      <c r="V263" s="61"/>
      <c r="W263" s="61"/>
      <c r="X263" s="61"/>
      <c r="Y263" s="61"/>
      <c r="Z263" s="61"/>
    </row>
    <row r="264">
      <c r="A264" s="873"/>
      <c r="B264" s="874"/>
      <c r="C264" s="874"/>
      <c r="D264" s="875"/>
      <c r="E264" s="876"/>
      <c r="F264" s="580"/>
      <c r="G264" s="580"/>
      <c r="H264" s="580"/>
      <c r="I264" s="580"/>
      <c r="J264" s="580"/>
      <c r="K264" s="61"/>
      <c r="L264" s="61"/>
      <c r="M264" s="61"/>
      <c r="N264" s="61"/>
      <c r="O264" s="61"/>
      <c r="P264" s="61"/>
      <c r="Q264" s="61"/>
      <c r="R264" s="61"/>
      <c r="S264" s="61"/>
      <c r="T264" s="61"/>
      <c r="U264" s="61"/>
      <c r="V264" s="61"/>
      <c r="W264" s="61"/>
      <c r="X264" s="61"/>
      <c r="Y264" s="61"/>
      <c r="Z264" s="61"/>
    </row>
    <row r="265">
      <c r="A265" s="580"/>
      <c r="B265" s="580"/>
      <c r="C265" s="580"/>
      <c r="D265" s="580"/>
      <c r="E265" s="580"/>
      <c r="F265" s="580"/>
      <c r="G265" s="580"/>
      <c r="H265" s="580"/>
      <c r="I265" s="580"/>
      <c r="J265" s="580"/>
      <c r="K265" s="61"/>
      <c r="L265" s="61"/>
      <c r="M265" s="61"/>
      <c r="N265" s="61"/>
      <c r="O265" s="61"/>
      <c r="P265" s="61"/>
      <c r="Q265" s="61"/>
      <c r="R265" s="61"/>
      <c r="S265" s="61"/>
      <c r="T265" s="61"/>
      <c r="U265" s="61"/>
      <c r="V265" s="61"/>
      <c r="W265" s="61"/>
      <c r="X265" s="61"/>
      <c r="Y265" s="61"/>
      <c r="Z265" s="61"/>
    </row>
    <row r="266">
      <c r="A266" s="580"/>
      <c r="B266" s="580"/>
      <c r="C266" s="580"/>
      <c r="D266" s="580"/>
      <c r="E266" s="580"/>
      <c r="F266" s="580"/>
      <c r="G266" s="580"/>
      <c r="H266" s="580"/>
      <c r="I266" s="580"/>
      <c r="J266" s="580"/>
      <c r="K266" s="61"/>
      <c r="L266" s="61"/>
      <c r="M266" s="61"/>
      <c r="N266" s="61"/>
      <c r="O266" s="61"/>
      <c r="P266" s="61"/>
      <c r="Q266" s="61"/>
      <c r="R266" s="61"/>
      <c r="S266" s="61"/>
      <c r="T266" s="61"/>
      <c r="U266" s="61"/>
      <c r="V266" s="61"/>
      <c r="W266" s="61"/>
      <c r="X266" s="61"/>
      <c r="Y266" s="61"/>
      <c r="Z266" s="61"/>
    </row>
    <row r="267">
      <c r="A267" s="860" t="s">
        <v>1296</v>
      </c>
      <c r="C267" s="580"/>
      <c r="D267" s="580"/>
      <c r="E267" s="580"/>
      <c r="F267" s="580"/>
      <c r="G267" s="580"/>
      <c r="H267" s="580"/>
      <c r="I267" s="580"/>
      <c r="J267" s="580"/>
      <c r="K267" s="61"/>
      <c r="L267" s="61"/>
      <c r="M267" s="61"/>
      <c r="N267" s="61"/>
      <c r="O267" s="61"/>
      <c r="P267" s="61"/>
      <c r="Q267" s="61"/>
      <c r="R267" s="61"/>
      <c r="S267" s="61"/>
      <c r="T267" s="61"/>
      <c r="U267" s="61"/>
      <c r="V267" s="61"/>
      <c r="W267" s="61"/>
      <c r="X267" s="61"/>
      <c r="Y267" s="61"/>
      <c r="Z267" s="61"/>
    </row>
    <row r="268">
      <c r="A268" s="605" t="s">
        <v>796</v>
      </c>
      <c r="B268" s="580"/>
      <c r="C268" s="580"/>
      <c r="D268" s="580"/>
      <c r="E268" s="580"/>
      <c r="F268" s="580"/>
      <c r="G268" s="580"/>
      <c r="H268" s="580"/>
      <c r="I268" s="580"/>
      <c r="J268" s="580"/>
      <c r="K268" s="61"/>
      <c r="L268" s="61"/>
      <c r="M268" s="61"/>
      <c r="N268" s="61"/>
      <c r="O268" s="61"/>
      <c r="P268" s="61"/>
      <c r="Q268" s="61"/>
      <c r="R268" s="61"/>
      <c r="S268" s="61"/>
      <c r="T268" s="61"/>
      <c r="U268" s="61"/>
      <c r="V268" s="61"/>
      <c r="W268" s="61"/>
      <c r="X268" s="61"/>
      <c r="Y268" s="61"/>
      <c r="Z268" s="61"/>
    </row>
    <row r="269">
      <c r="A269" s="580"/>
      <c r="B269" s="580"/>
      <c r="C269" s="580"/>
      <c r="D269" s="580"/>
      <c r="E269" s="580"/>
      <c r="F269" s="580"/>
      <c r="G269" s="580"/>
      <c r="H269" s="580"/>
      <c r="I269" s="580"/>
      <c r="J269" s="580"/>
      <c r="K269" s="61"/>
      <c r="L269" s="61"/>
      <c r="M269" s="61"/>
      <c r="N269" s="61"/>
      <c r="O269" s="61"/>
      <c r="P269" s="61"/>
      <c r="Q269" s="61"/>
      <c r="R269" s="61"/>
      <c r="S269" s="61"/>
      <c r="T269" s="61"/>
      <c r="U269" s="61"/>
      <c r="V269" s="61"/>
      <c r="W269" s="61"/>
      <c r="X269" s="61"/>
      <c r="Y269" s="61"/>
      <c r="Z269" s="61"/>
    </row>
    <row r="270">
      <c r="A270" s="861" t="s">
        <v>3</v>
      </c>
      <c r="B270" s="862" t="s">
        <v>4</v>
      </c>
      <c r="C270" s="862" t="s">
        <v>5</v>
      </c>
      <c r="D270" s="863" t="s">
        <v>6</v>
      </c>
      <c r="E270" s="864" t="s">
        <v>1253</v>
      </c>
      <c r="F270" s="580"/>
      <c r="G270" s="580"/>
      <c r="H270" s="580"/>
      <c r="I270" s="580"/>
      <c r="J270" s="580"/>
      <c r="K270" s="61"/>
      <c r="L270" s="61"/>
      <c r="M270" s="61"/>
      <c r="N270" s="61"/>
      <c r="O270" s="61"/>
      <c r="P270" s="61"/>
      <c r="Q270" s="61"/>
      <c r="R270" s="61"/>
      <c r="S270" s="61"/>
      <c r="T270" s="61"/>
      <c r="U270" s="61"/>
      <c r="V270" s="61"/>
      <c r="W270" s="61"/>
      <c r="X270" s="61"/>
      <c r="Y270" s="61"/>
      <c r="Z270" s="61"/>
    </row>
    <row r="271">
      <c r="A271" s="877" t="s">
        <v>973</v>
      </c>
      <c r="B271" s="878" t="s">
        <v>8</v>
      </c>
      <c r="C271" s="878" t="s">
        <v>798</v>
      </c>
      <c r="D271" s="90">
        <v>60001.0</v>
      </c>
      <c r="E271" s="879" t="s">
        <v>455</v>
      </c>
      <c r="F271" s="580"/>
      <c r="G271" s="580"/>
      <c r="H271" s="580"/>
      <c r="I271" s="580"/>
      <c r="J271" s="580"/>
      <c r="K271" s="61"/>
      <c r="L271" s="61"/>
      <c r="M271" s="61"/>
      <c r="N271" s="61"/>
      <c r="O271" s="61"/>
      <c r="P271" s="61"/>
      <c r="Q271" s="61"/>
      <c r="R271" s="61"/>
      <c r="S271" s="61"/>
      <c r="T271" s="61"/>
      <c r="U271" s="61"/>
      <c r="V271" s="61"/>
      <c r="W271" s="61"/>
      <c r="X271" s="61"/>
      <c r="Y271" s="61"/>
      <c r="Z271" s="61"/>
    </row>
    <row r="272">
      <c r="A272" s="877" t="s">
        <v>244</v>
      </c>
      <c r="B272" s="878" t="s">
        <v>8</v>
      </c>
      <c r="C272" s="878" t="s">
        <v>800</v>
      </c>
      <c r="D272" s="90">
        <v>70001.0</v>
      </c>
      <c r="E272" s="879" t="s">
        <v>1297</v>
      </c>
      <c r="F272" s="580"/>
      <c r="G272" s="580"/>
      <c r="H272" s="580"/>
      <c r="I272" s="580"/>
      <c r="J272" s="580"/>
      <c r="K272" s="61"/>
      <c r="L272" s="61"/>
      <c r="M272" s="61"/>
      <c r="N272" s="61"/>
      <c r="O272" s="61"/>
      <c r="P272" s="61"/>
      <c r="Q272" s="61"/>
      <c r="R272" s="61"/>
      <c r="S272" s="61"/>
      <c r="T272" s="61"/>
      <c r="U272" s="61"/>
      <c r="V272" s="61"/>
      <c r="W272" s="61"/>
      <c r="X272" s="61"/>
      <c r="Y272" s="61"/>
      <c r="Z272" s="61"/>
    </row>
    <row r="273">
      <c r="A273" s="877" t="s">
        <v>1298</v>
      </c>
      <c r="B273" s="878" t="s">
        <v>539</v>
      </c>
      <c r="C273" s="880" t="s">
        <v>803</v>
      </c>
      <c r="D273" s="90" t="s">
        <v>804</v>
      </c>
      <c r="E273" s="879" t="s">
        <v>799</v>
      </c>
      <c r="F273" s="580"/>
      <c r="G273" s="580"/>
      <c r="H273" s="580"/>
      <c r="I273" s="580"/>
      <c r="J273" s="580"/>
      <c r="K273" s="61"/>
      <c r="L273" s="61"/>
      <c r="M273" s="61"/>
      <c r="N273" s="61"/>
      <c r="O273" s="61"/>
      <c r="P273" s="61"/>
      <c r="Q273" s="61"/>
      <c r="R273" s="61"/>
      <c r="S273" s="61"/>
      <c r="T273" s="61"/>
      <c r="U273" s="61"/>
      <c r="V273" s="61"/>
      <c r="W273" s="61"/>
      <c r="X273" s="61"/>
      <c r="Y273" s="61"/>
      <c r="Z273" s="61"/>
    </row>
    <row r="274">
      <c r="A274" s="877" t="s">
        <v>1276</v>
      </c>
      <c r="B274" s="878" t="s">
        <v>781</v>
      </c>
      <c r="C274" s="878" t="s">
        <v>806</v>
      </c>
      <c r="D274" s="90">
        <v>100.45</v>
      </c>
      <c r="E274" s="879" t="s">
        <v>799</v>
      </c>
      <c r="F274" s="580"/>
      <c r="G274" s="580"/>
      <c r="H274" s="580"/>
      <c r="I274" s="580"/>
      <c r="J274" s="580"/>
      <c r="K274" s="61"/>
      <c r="L274" s="61"/>
      <c r="M274" s="61"/>
      <c r="N274" s="61"/>
      <c r="O274" s="61"/>
      <c r="P274" s="61"/>
      <c r="Q274" s="61"/>
      <c r="R274" s="61"/>
      <c r="S274" s="61"/>
      <c r="T274" s="61"/>
      <c r="U274" s="61"/>
      <c r="V274" s="61"/>
      <c r="W274" s="61"/>
      <c r="X274" s="61"/>
      <c r="Y274" s="61"/>
      <c r="Z274" s="61"/>
    </row>
    <row r="275">
      <c r="A275" s="877" t="s">
        <v>1299</v>
      </c>
      <c r="B275" s="878" t="s">
        <v>747</v>
      </c>
      <c r="C275" s="878" t="s">
        <v>809</v>
      </c>
      <c r="D275" s="881">
        <v>1.0045E8</v>
      </c>
      <c r="E275" s="879" t="s">
        <v>799</v>
      </c>
      <c r="F275" s="580"/>
      <c r="G275" s="580"/>
      <c r="H275" s="580"/>
      <c r="I275" s="580"/>
      <c r="J275" s="580"/>
      <c r="K275" s="61"/>
      <c r="L275" s="61"/>
      <c r="M275" s="61"/>
      <c r="N275" s="61"/>
      <c r="O275" s="61"/>
      <c r="P275" s="61"/>
      <c r="Q275" s="61"/>
      <c r="R275" s="61"/>
      <c r="S275" s="61"/>
      <c r="T275" s="61"/>
      <c r="U275" s="61"/>
      <c r="V275" s="61"/>
      <c r="W275" s="61"/>
      <c r="X275" s="61"/>
      <c r="Y275" s="61"/>
      <c r="Z275" s="61"/>
    </row>
    <row r="276">
      <c r="A276" s="877" t="s">
        <v>1300</v>
      </c>
      <c r="B276" s="878" t="s">
        <v>126</v>
      </c>
      <c r="C276" s="878" t="s">
        <v>811</v>
      </c>
      <c r="D276" s="881">
        <v>1.0E8</v>
      </c>
      <c r="E276" s="879" t="s">
        <v>799</v>
      </c>
      <c r="F276" s="580"/>
      <c r="G276" s="580"/>
      <c r="H276" s="580"/>
      <c r="I276" s="580"/>
      <c r="J276" s="580"/>
      <c r="K276" s="61"/>
      <c r="L276" s="61"/>
      <c r="M276" s="61"/>
      <c r="N276" s="61"/>
      <c r="O276" s="61"/>
      <c r="P276" s="61"/>
      <c r="Q276" s="61"/>
      <c r="R276" s="61"/>
      <c r="S276" s="61"/>
      <c r="T276" s="61"/>
      <c r="U276" s="61"/>
      <c r="V276" s="61"/>
      <c r="W276" s="61"/>
      <c r="X276" s="61"/>
      <c r="Y276" s="61"/>
      <c r="Z276" s="61"/>
    </row>
    <row r="277">
      <c r="A277" s="877" t="s">
        <v>1301</v>
      </c>
      <c r="B277" s="878" t="s">
        <v>126</v>
      </c>
      <c r="C277" s="878" t="s">
        <v>813</v>
      </c>
      <c r="D277" s="881">
        <v>2.0E7</v>
      </c>
      <c r="E277" s="879" t="s">
        <v>799</v>
      </c>
      <c r="F277" s="580"/>
      <c r="G277" s="580"/>
      <c r="H277" s="580"/>
      <c r="I277" s="580"/>
      <c r="J277" s="580"/>
      <c r="K277" s="61"/>
      <c r="L277" s="61"/>
      <c r="M277" s="61"/>
      <c r="N277" s="61"/>
      <c r="O277" s="61"/>
      <c r="P277" s="61"/>
      <c r="Q277" s="61"/>
      <c r="R277" s="61"/>
      <c r="S277" s="61"/>
      <c r="T277" s="61"/>
      <c r="U277" s="61"/>
      <c r="V277" s="61"/>
      <c r="W277" s="61"/>
      <c r="X277" s="61"/>
      <c r="Y277" s="61"/>
      <c r="Z277" s="61"/>
    </row>
    <row r="278">
      <c r="A278" s="877" t="s">
        <v>1302</v>
      </c>
      <c r="B278" s="878" t="s">
        <v>126</v>
      </c>
      <c r="C278" s="878" t="s">
        <v>815</v>
      </c>
      <c r="D278" s="881">
        <v>45000.0</v>
      </c>
      <c r="E278" s="879" t="s">
        <v>799</v>
      </c>
      <c r="F278" s="580"/>
      <c r="G278" s="580"/>
      <c r="H278" s="580"/>
      <c r="I278" s="580"/>
      <c r="J278" s="580"/>
      <c r="K278" s="61"/>
      <c r="L278" s="61"/>
      <c r="M278" s="61"/>
      <c r="N278" s="61"/>
      <c r="O278" s="61"/>
      <c r="P278" s="61"/>
      <c r="Q278" s="61"/>
      <c r="R278" s="61"/>
      <c r="S278" s="61"/>
      <c r="T278" s="61"/>
      <c r="U278" s="61"/>
      <c r="V278" s="61"/>
      <c r="W278" s="61"/>
      <c r="X278" s="61"/>
      <c r="Y278" s="61"/>
      <c r="Z278" s="61"/>
    </row>
    <row r="279">
      <c r="A279" s="882" t="s">
        <v>1303</v>
      </c>
      <c r="B279" s="883" t="s">
        <v>35</v>
      </c>
      <c r="C279" s="883" t="s">
        <v>817</v>
      </c>
      <c r="D279" s="884">
        <v>45959.0</v>
      </c>
      <c r="E279" s="885" t="s">
        <v>799</v>
      </c>
      <c r="F279" s="580"/>
      <c r="G279" s="580"/>
      <c r="H279" s="580"/>
      <c r="I279" s="580"/>
      <c r="J279" s="580"/>
      <c r="K279" s="61"/>
      <c r="L279" s="61"/>
      <c r="M279" s="61"/>
      <c r="N279" s="61"/>
      <c r="O279" s="61"/>
      <c r="P279" s="61"/>
      <c r="Q279" s="61"/>
      <c r="R279" s="61"/>
      <c r="S279" s="61"/>
      <c r="T279" s="61"/>
      <c r="U279" s="61"/>
      <c r="V279" s="61"/>
      <c r="W279" s="61"/>
      <c r="X279" s="61"/>
      <c r="Y279" s="61"/>
      <c r="Z279" s="61"/>
    </row>
    <row r="280">
      <c r="A280" s="886"/>
      <c r="B280" s="886"/>
      <c r="C280" s="886"/>
      <c r="D280" s="886"/>
      <c r="E280" s="886"/>
      <c r="F280" s="580"/>
      <c r="G280" s="580"/>
      <c r="H280" s="580"/>
      <c r="I280" s="580"/>
      <c r="J280" s="580"/>
      <c r="K280" s="61"/>
      <c r="L280" s="61"/>
      <c r="M280" s="61"/>
      <c r="N280" s="61"/>
      <c r="O280" s="61"/>
      <c r="P280" s="61"/>
      <c r="Q280" s="61"/>
      <c r="R280" s="61"/>
      <c r="S280" s="61"/>
      <c r="T280" s="61"/>
      <c r="U280" s="61"/>
      <c r="V280" s="61"/>
      <c r="W280" s="61"/>
      <c r="X280" s="61"/>
      <c r="Y280" s="61"/>
      <c r="Z280" s="61"/>
    </row>
    <row r="281">
      <c r="A281" s="580"/>
      <c r="B281" s="580"/>
      <c r="C281" s="580"/>
      <c r="D281" s="580"/>
      <c r="E281" s="580"/>
      <c r="F281" s="580"/>
      <c r="G281" s="580"/>
      <c r="H281" s="580"/>
      <c r="I281" s="580"/>
      <c r="J281" s="580"/>
      <c r="K281" s="61"/>
      <c r="L281" s="61"/>
      <c r="M281" s="61"/>
      <c r="N281" s="61"/>
      <c r="O281" s="61"/>
      <c r="P281" s="61"/>
      <c r="Q281" s="61"/>
      <c r="R281" s="61"/>
      <c r="S281" s="61"/>
      <c r="T281" s="61"/>
      <c r="U281" s="61"/>
      <c r="V281" s="61"/>
      <c r="W281" s="61"/>
      <c r="X281" s="61"/>
      <c r="Y281" s="61"/>
      <c r="Z281" s="61"/>
    </row>
    <row r="282">
      <c r="A282" s="580"/>
      <c r="B282" s="580"/>
      <c r="C282" s="580"/>
      <c r="D282" s="580"/>
      <c r="E282" s="580"/>
      <c r="F282" s="580"/>
      <c r="G282" s="580"/>
      <c r="H282" s="580"/>
      <c r="I282" s="580"/>
      <c r="J282" s="580"/>
      <c r="K282" s="61"/>
      <c r="L282" s="61"/>
      <c r="M282" s="61"/>
      <c r="N282" s="61"/>
      <c r="O282" s="61"/>
      <c r="P282" s="61"/>
      <c r="Q282" s="61"/>
      <c r="R282" s="61"/>
      <c r="S282" s="61"/>
      <c r="T282" s="61"/>
      <c r="U282" s="61"/>
      <c r="V282" s="61"/>
      <c r="W282" s="61"/>
      <c r="X282" s="61"/>
      <c r="Y282" s="61"/>
      <c r="Z282" s="61"/>
    </row>
    <row r="283">
      <c r="A283" s="860" t="s">
        <v>1304</v>
      </c>
      <c r="C283" s="580"/>
      <c r="D283" s="580"/>
      <c r="E283" s="580"/>
      <c r="F283" s="580"/>
      <c r="G283" s="580"/>
      <c r="H283" s="580"/>
      <c r="I283" s="580"/>
      <c r="J283" s="580"/>
      <c r="K283" s="61"/>
      <c r="L283" s="61"/>
      <c r="M283" s="61"/>
      <c r="N283" s="61"/>
      <c r="O283" s="61"/>
      <c r="P283" s="61"/>
      <c r="Q283" s="61"/>
      <c r="R283" s="61"/>
      <c r="S283" s="61"/>
      <c r="T283" s="61"/>
      <c r="U283" s="61"/>
      <c r="V283" s="61"/>
      <c r="W283" s="61"/>
      <c r="X283" s="61"/>
      <c r="Y283" s="61"/>
      <c r="Z283" s="61"/>
    </row>
    <row r="284">
      <c r="A284" s="605" t="s">
        <v>819</v>
      </c>
      <c r="B284" s="580"/>
      <c r="C284" s="580"/>
      <c r="D284" s="580"/>
      <c r="E284" s="580"/>
      <c r="F284" s="580"/>
      <c r="G284" s="580"/>
      <c r="H284" s="580"/>
      <c r="I284" s="580"/>
      <c r="J284" s="580"/>
      <c r="K284" s="61"/>
      <c r="L284" s="61"/>
      <c r="M284" s="61"/>
      <c r="N284" s="61"/>
      <c r="O284" s="61"/>
      <c r="P284" s="61"/>
      <c r="Q284" s="61"/>
      <c r="R284" s="61"/>
      <c r="S284" s="61"/>
      <c r="T284" s="61"/>
      <c r="U284" s="61"/>
      <c r="V284" s="61"/>
      <c r="W284" s="61"/>
      <c r="X284" s="61"/>
      <c r="Y284" s="61"/>
      <c r="Z284" s="61"/>
    </row>
    <row r="285">
      <c r="A285" s="580"/>
      <c r="B285" s="580"/>
      <c r="C285" s="580"/>
      <c r="D285" s="580"/>
      <c r="E285" s="580"/>
      <c r="F285" s="580"/>
      <c r="G285" s="580"/>
      <c r="H285" s="580"/>
      <c r="I285" s="580"/>
      <c r="J285" s="580"/>
      <c r="K285" s="61"/>
      <c r="L285" s="61"/>
      <c r="M285" s="61"/>
      <c r="N285" s="61"/>
      <c r="O285" s="61"/>
      <c r="P285" s="61"/>
      <c r="Q285" s="61"/>
      <c r="R285" s="61"/>
      <c r="S285" s="61"/>
      <c r="T285" s="61"/>
      <c r="U285" s="61"/>
      <c r="V285" s="61"/>
      <c r="W285" s="61"/>
      <c r="X285" s="61"/>
      <c r="Y285" s="61"/>
      <c r="Z285" s="61"/>
    </row>
    <row r="286">
      <c r="A286" s="861" t="s">
        <v>3</v>
      </c>
      <c r="B286" s="862" t="s">
        <v>4</v>
      </c>
      <c r="C286" s="862" t="s">
        <v>5</v>
      </c>
      <c r="D286" s="863" t="s">
        <v>6</v>
      </c>
      <c r="E286" s="864" t="s">
        <v>1253</v>
      </c>
      <c r="F286" s="580"/>
      <c r="G286" s="580"/>
      <c r="H286" s="580"/>
      <c r="I286" s="580"/>
      <c r="J286" s="580"/>
      <c r="K286" s="61"/>
      <c r="L286" s="61"/>
      <c r="M286" s="61"/>
      <c r="N286" s="61"/>
      <c r="O286" s="61"/>
      <c r="P286" s="61"/>
      <c r="Q286" s="61"/>
      <c r="R286" s="61"/>
      <c r="S286" s="61"/>
      <c r="T286" s="61"/>
      <c r="U286" s="61"/>
      <c r="V286" s="61"/>
      <c r="W286" s="61"/>
      <c r="X286" s="61"/>
      <c r="Y286" s="61"/>
      <c r="Z286" s="61"/>
    </row>
    <row r="287">
      <c r="A287" s="877" t="s">
        <v>975</v>
      </c>
      <c r="B287" s="878" t="s">
        <v>8</v>
      </c>
      <c r="C287" s="878" t="s">
        <v>798</v>
      </c>
      <c r="D287" s="887">
        <v>80001.0</v>
      </c>
      <c r="E287" s="879" t="s">
        <v>455</v>
      </c>
      <c r="F287" s="580"/>
      <c r="G287" s="580"/>
      <c r="H287" s="580"/>
      <c r="I287" s="580"/>
      <c r="J287" s="580"/>
      <c r="K287" s="61"/>
      <c r="L287" s="61"/>
      <c r="M287" s="61"/>
      <c r="N287" s="61"/>
      <c r="O287" s="61"/>
      <c r="P287" s="61"/>
      <c r="Q287" s="61"/>
      <c r="R287" s="61"/>
      <c r="S287" s="61"/>
      <c r="T287" s="61"/>
      <c r="U287" s="61"/>
      <c r="V287" s="61"/>
      <c r="W287" s="61"/>
      <c r="X287" s="61"/>
      <c r="Y287" s="61"/>
      <c r="Z287" s="61"/>
    </row>
    <row r="288">
      <c r="A288" s="877" t="s">
        <v>244</v>
      </c>
      <c r="B288" s="878" t="s">
        <v>8</v>
      </c>
      <c r="C288" s="878" t="s">
        <v>821</v>
      </c>
      <c r="D288" s="887">
        <v>70001.0</v>
      </c>
      <c r="E288" s="879" t="s">
        <v>1297</v>
      </c>
      <c r="F288" s="580"/>
      <c r="G288" s="580"/>
      <c r="H288" s="580"/>
      <c r="I288" s="580"/>
      <c r="J288" s="580"/>
      <c r="K288" s="61"/>
      <c r="L288" s="61"/>
      <c r="M288" s="61"/>
      <c r="N288" s="61"/>
      <c r="O288" s="61"/>
      <c r="P288" s="61"/>
      <c r="Q288" s="61"/>
      <c r="R288" s="61"/>
      <c r="S288" s="61"/>
      <c r="T288" s="61"/>
      <c r="U288" s="61"/>
      <c r="V288" s="61"/>
      <c r="W288" s="61"/>
      <c r="X288" s="61"/>
      <c r="Y288" s="61"/>
      <c r="Z288" s="61"/>
    </row>
    <row r="289">
      <c r="A289" s="877" t="s">
        <v>968</v>
      </c>
      <c r="B289" s="878" t="s">
        <v>8</v>
      </c>
      <c r="C289" s="878" t="s">
        <v>822</v>
      </c>
      <c r="D289" s="887">
        <v>93005.0</v>
      </c>
      <c r="E289" s="879" t="s">
        <v>1305</v>
      </c>
      <c r="F289" s="580"/>
      <c r="G289" s="580"/>
      <c r="H289" s="580"/>
      <c r="I289" s="580"/>
      <c r="J289" s="580"/>
      <c r="K289" s="61"/>
      <c r="L289" s="61"/>
      <c r="M289" s="61"/>
      <c r="N289" s="61"/>
      <c r="O289" s="61"/>
      <c r="P289" s="61"/>
      <c r="Q289" s="61"/>
      <c r="R289" s="61"/>
      <c r="S289" s="61"/>
      <c r="T289" s="61"/>
      <c r="U289" s="61"/>
      <c r="V289" s="61"/>
      <c r="W289" s="61"/>
      <c r="X289" s="61"/>
      <c r="Y289" s="61"/>
      <c r="Z289" s="61"/>
    </row>
    <row r="290">
      <c r="A290" s="877" t="s">
        <v>1306</v>
      </c>
      <c r="B290" s="878" t="s">
        <v>35</v>
      </c>
      <c r="C290" s="878" t="s">
        <v>825</v>
      </c>
      <c r="D290" s="888">
        <v>45959.0</v>
      </c>
      <c r="E290" s="879" t="s">
        <v>799</v>
      </c>
      <c r="F290" s="580"/>
      <c r="G290" s="580"/>
      <c r="H290" s="580"/>
      <c r="I290" s="580"/>
      <c r="J290" s="580"/>
      <c r="K290" s="61"/>
      <c r="L290" s="61"/>
      <c r="M290" s="61"/>
      <c r="N290" s="61"/>
      <c r="O290" s="61"/>
      <c r="P290" s="61"/>
      <c r="Q290" s="61"/>
      <c r="R290" s="61"/>
      <c r="S290" s="61"/>
      <c r="T290" s="61"/>
      <c r="U290" s="61"/>
      <c r="V290" s="61"/>
      <c r="W290" s="61"/>
      <c r="X290" s="61"/>
      <c r="Y290" s="61"/>
      <c r="Z290" s="61"/>
    </row>
    <row r="291">
      <c r="A291" s="877" t="s">
        <v>1307</v>
      </c>
      <c r="B291" s="878" t="s">
        <v>126</v>
      </c>
      <c r="C291" s="878" t="s">
        <v>827</v>
      </c>
      <c r="D291" s="889">
        <v>2.0E7</v>
      </c>
      <c r="E291" s="879" t="s">
        <v>799</v>
      </c>
      <c r="F291" s="580"/>
      <c r="G291" s="580"/>
      <c r="H291" s="580"/>
      <c r="I291" s="580"/>
      <c r="J291" s="580"/>
      <c r="K291" s="61"/>
      <c r="L291" s="61"/>
      <c r="M291" s="61"/>
      <c r="N291" s="61"/>
      <c r="O291" s="61"/>
      <c r="P291" s="61"/>
      <c r="Q291" s="61"/>
      <c r="R291" s="61"/>
      <c r="S291" s="61"/>
      <c r="T291" s="61"/>
      <c r="U291" s="61"/>
      <c r="V291" s="61"/>
      <c r="W291" s="61"/>
      <c r="X291" s="61"/>
      <c r="Y291" s="61"/>
      <c r="Z291" s="61"/>
    </row>
    <row r="292">
      <c r="A292" s="877" t="s">
        <v>1308</v>
      </c>
      <c r="B292" s="878" t="s">
        <v>781</v>
      </c>
      <c r="C292" s="878" t="s">
        <v>829</v>
      </c>
      <c r="D292" s="887">
        <v>102.0</v>
      </c>
      <c r="E292" s="879" t="s">
        <v>799</v>
      </c>
      <c r="F292" s="580"/>
      <c r="G292" s="580"/>
      <c r="H292" s="580"/>
      <c r="I292" s="580"/>
      <c r="J292" s="580"/>
      <c r="K292" s="61"/>
      <c r="L292" s="61"/>
      <c r="M292" s="61"/>
      <c r="N292" s="61"/>
      <c r="O292" s="61"/>
      <c r="P292" s="61"/>
      <c r="Q292" s="61"/>
      <c r="R292" s="61"/>
      <c r="S292" s="61"/>
      <c r="T292" s="61"/>
      <c r="U292" s="61"/>
      <c r="V292" s="61"/>
      <c r="W292" s="61"/>
      <c r="X292" s="61"/>
      <c r="Y292" s="61"/>
      <c r="Z292" s="61"/>
    </row>
    <row r="293">
      <c r="A293" s="877" t="s">
        <v>1276</v>
      </c>
      <c r="B293" s="878" t="s">
        <v>781</v>
      </c>
      <c r="C293" s="878" t="s">
        <v>830</v>
      </c>
      <c r="D293" s="887">
        <v>100.45</v>
      </c>
      <c r="E293" s="879" t="s">
        <v>799</v>
      </c>
      <c r="F293" s="580"/>
      <c r="G293" s="580"/>
      <c r="H293" s="580"/>
      <c r="I293" s="580"/>
      <c r="J293" s="580"/>
      <c r="K293" s="61"/>
      <c r="L293" s="61"/>
      <c r="M293" s="61"/>
      <c r="N293" s="61"/>
      <c r="O293" s="61"/>
      <c r="P293" s="61"/>
      <c r="Q293" s="61"/>
      <c r="R293" s="61"/>
      <c r="S293" s="61"/>
      <c r="T293" s="61"/>
      <c r="U293" s="61"/>
      <c r="V293" s="61"/>
      <c r="W293" s="61"/>
      <c r="X293" s="61"/>
      <c r="Y293" s="61"/>
      <c r="Z293" s="61"/>
    </row>
    <row r="294">
      <c r="A294" s="877" t="s">
        <v>1280</v>
      </c>
      <c r="B294" s="878" t="s">
        <v>126</v>
      </c>
      <c r="C294" s="878" t="s">
        <v>832</v>
      </c>
      <c r="D294" s="889">
        <v>31000.0</v>
      </c>
      <c r="E294" s="879" t="s">
        <v>799</v>
      </c>
      <c r="F294" s="580"/>
      <c r="G294" s="580"/>
      <c r="H294" s="580"/>
      <c r="I294" s="580"/>
      <c r="J294" s="580"/>
      <c r="K294" s="61"/>
      <c r="L294" s="61"/>
      <c r="M294" s="61"/>
      <c r="N294" s="61"/>
      <c r="O294" s="61"/>
      <c r="P294" s="61"/>
      <c r="Q294" s="61"/>
      <c r="R294" s="61"/>
      <c r="S294" s="61"/>
      <c r="T294" s="61"/>
      <c r="U294" s="61"/>
      <c r="V294" s="61"/>
      <c r="W294" s="61"/>
      <c r="X294" s="61"/>
      <c r="Y294" s="61"/>
      <c r="Z294" s="61"/>
    </row>
    <row r="295">
      <c r="A295" s="877" t="s">
        <v>1309</v>
      </c>
      <c r="B295" s="878" t="s">
        <v>126</v>
      </c>
      <c r="C295" s="878" t="s">
        <v>1310</v>
      </c>
      <c r="D295" s="889">
        <v>25000.0</v>
      </c>
      <c r="E295" s="879" t="s">
        <v>799</v>
      </c>
      <c r="F295" s="580"/>
      <c r="G295" s="580"/>
      <c r="H295" s="580"/>
      <c r="I295" s="580"/>
      <c r="J295" s="580"/>
      <c r="K295" s="61"/>
      <c r="L295" s="61"/>
      <c r="M295" s="61"/>
      <c r="N295" s="61"/>
      <c r="O295" s="61"/>
      <c r="P295" s="61"/>
      <c r="Q295" s="61"/>
      <c r="R295" s="61"/>
      <c r="S295" s="61"/>
      <c r="T295" s="61"/>
      <c r="U295" s="61"/>
      <c r="V295" s="61"/>
      <c r="W295" s="61"/>
      <c r="X295" s="61"/>
      <c r="Y295" s="61"/>
      <c r="Z295" s="61"/>
    </row>
    <row r="296">
      <c r="A296" s="877" t="s">
        <v>1311</v>
      </c>
      <c r="B296" s="878" t="s">
        <v>539</v>
      </c>
      <c r="C296" s="880" t="s">
        <v>836</v>
      </c>
      <c r="D296" s="887" t="s">
        <v>804</v>
      </c>
      <c r="E296" s="879" t="s">
        <v>799</v>
      </c>
      <c r="F296" s="580"/>
      <c r="G296" s="580"/>
      <c r="H296" s="580"/>
      <c r="I296" s="580"/>
      <c r="J296" s="580"/>
      <c r="K296" s="61"/>
      <c r="L296" s="61"/>
      <c r="M296" s="61"/>
      <c r="N296" s="61"/>
      <c r="O296" s="61"/>
      <c r="P296" s="61"/>
      <c r="Q296" s="61"/>
      <c r="R296" s="61"/>
      <c r="S296" s="61"/>
      <c r="T296" s="61"/>
      <c r="U296" s="61"/>
      <c r="V296" s="61"/>
      <c r="W296" s="61"/>
      <c r="X296" s="61"/>
      <c r="Y296" s="61"/>
      <c r="Z296" s="61"/>
    </row>
    <row r="297">
      <c r="A297" s="882" t="s">
        <v>1292</v>
      </c>
      <c r="B297" s="883" t="s">
        <v>110</v>
      </c>
      <c r="C297" s="883" t="s">
        <v>1312</v>
      </c>
      <c r="D297" s="890">
        <v>45959.725694444445</v>
      </c>
      <c r="E297" s="885" t="s">
        <v>799</v>
      </c>
      <c r="F297" s="580"/>
      <c r="G297" s="580"/>
      <c r="H297" s="580"/>
      <c r="I297" s="580"/>
      <c r="J297" s="580"/>
      <c r="K297" s="61"/>
      <c r="L297" s="61"/>
      <c r="M297" s="61"/>
      <c r="N297" s="61"/>
      <c r="O297" s="61"/>
      <c r="P297" s="61"/>
      <c r="Q297" s="61"/>
      <c r="R297" s="61"/>
      <c r="S297" s="61"/>
      <c r="T297" s="61"/>
      <c r="U297" s="61"/>
      <c r="V297" s="61"/>
      <c r="W297" s="61"/>
      <c r="X297" s="61"/>
      <c r="Y297" s="61"/>
      <c r="Z297" s="61"/>
    </row>
    <row r="298">
      <c r="A298" s="580"/>
      <c r="B298" s="580"/>
      <c r="C298" s="580"/>
      <c r="D298" s="580"/>
      <c r="E298" s="580"/>
      <c r="F298" s="580"/>
      <c r="G298" s="580"/>
      <c r="H298" s="580"/>
      <c r="I298" s="580"/>
      <c r="J298" s="580"/>
      <c r="K298" s="61"/>
      <c r="L298" s="61"/>
      <c r="M298" s="61"/>
      <c r="N298" s="61"/>
      <c r="O298" s="61"/>
      <c r="P298" s="61"/>
      <c r="Q298" s="61"/>
      <c r="R298" s="61"/>
      <c r="S298" s="61"/>
      <c r="T298" s="61"/>
      <c r="U298" s="61"/>
      <c r="V298" s="61"/>
      <c r="W298" s="61"/>
      <c r="X298" s="61"/>
      <c r="Y298" s="61"/>
      <c r="Z298" s="61"/>
    </row>
    <row r="299">
      <c r="A299" s="860" t="s">
        <v>962</v>
      </c>
      <c r="C299" s="580"/>
      <c r="D299" s="580"/>
      <c r="E299" s="580"/>
      <c r="F299" s="580"/>
      <c r="G299" s="580"/>
      <c r="H299" s="580"/>
      <c r="I299" s="580"/>
      <c r="J299" s="580"/>
      <c r="K299" s="61"/>
      <c r="L299" s="61"/>
      <c r="M299" s="61"/>
      <c r="N299" s="61"/>
      <c r="O299" s="61"/>
      <c r="P299" s="61"/>
      <c r="Q299" s="61"/>
      <c r="R299" s="61"/>
      <c r="S299" s="61"/>
      <c r="T299" s="61"/>
      <c r="U299" s="61"/>
      <c r="V299" s="61"/>
      <c r="W299" s="61"/>
      <c r="X299" s="61"/>
      <c r="Y299" s="61"/>
      <c r="Z299" s="61"/>
    </row>
    <row r="300">
      <c r="A300" s="891"/>
      <c r="B300" s="891"/>
      <c r="C300" s="891"/>
      <c r="D300" s="892"/>
      <c r="E300" s="891"/>
      <c r="F300" s="580"/>
      <c r="G300" s="580"/>
      <c r="H300" s="580"/>
      <c r="I300" s="580"/>
      <c r="J300" s="580"/>
      <c r="K300" s="61"/>
      <c r="L300" s="61"/>
      <c r="M300" s="61"/>
      <c r="N300" s="61"/>
      <c r="O300" s="61"/>
      <c r="P300" s="61"/>
      <c r="Q300" s="61"/>
      <c r="R300" s="61"/>
      <c r="S300" s="61"/>
      <c r="T300" s="61"/>
      <c r="U300" s="61"/>
      <c r="V300" s="61"/>
      <c r="W300" s="61"/>
      <c r="X300" s="61"/>
      <c r="Y300" s="61"/>
      <c r="Z300" s="61"/>
    </row>
    <row r="301">
      <c r="A301" s="891"/>
      <c r="B301" s="891"/>
      <c r="C301" s="891"/>
      <c r="D301" s="892"/>
      <c r="E301" s="891"/>
      <c r="F301" s="580"/>
      <c r="G301" s="580"/>
      <c r="H301" s="580"/>
      <c r="I301" s="580"/>
      <c r="J301" s="580"/>
      <c r="K301" s="61"/>
      <c r="L301" s="61"/>
      <c r="M301" s="61"/>
      <c r="N301" s="61"/>
      <c r="O301" s="61"/>
      <c r="P301" s="61"/>
      <c r="Q301" s="61"/>
      <c r="R301" s="61"/>
      <c r="S301" s="61"/>
      <c r="T301" s="61"/>
      <c r="U301" s="61"/>
      <c r="V301" s="61"/>
      <c r="W301" s="61"/>
      <c r="X301" s="61"/>
      <c r="Y301" s="61"/>
      <c r="Z301" s="61"/>
    </row>
    <row r="302">
      <c r="A302" s="861" t="s">
        <v>3</v>
      </c>
      <c r="B302" s="862" t="s">
        <v>4</v>
      </c>
      <c r="C302" s="862" t="s">
        <v>5</v>
      </c>
      <c r="D302" s="863" t="s">
        <v>6</v>
      </c>
      <c r="E302" s="864" t="s">
        <v>1253</v>
      </c>
      <c r="F302" s="580"/>
      <c r="G302" s="580"/>
      <c r="H302" s="580"/>
      <c r="I302" s="580"/>
      <c r="J302" s="580"/>
      <c r="K302" s="61"/>
      <c r="L302" s="61"/>
      <c r="M302" s="61"/>
      <c r="N302" s="61"/>
      <c r="O302" s="61"/>
      <c r="P302" s="61"/>
      <c r="Q302" s="61"/>
      <c r="R302" s="61"/>
      <c r="S302" s="61"/>
      <c r="T302" s="61"/>
      <c r="U302" s="61"/>
      <c r="V302" s="61"/>
      <c r="W302" s="61"/>
      <c r="X302" s="61"/>
      <c r="Y302" s="61"/>
      <c r="Z302" s="61"/>
    </row>
    <row r="303">
      <c r="A303" s="90" t="s">
        <v>963</v>
      </c>
      <c r="B303" s="90" t="s">
        <v>8</v>
      </c>
      <c r="C303" s="90" t="s">
        <v>650</v>
      </c>
      <c r="D303" s="90">
        <v>90001.0</v>
      </c>
      <c r="E303" s="90" t="s">
        <v>455</v>
      </c>
      <c r="F303" s="580"/>
      <c r="G303" s="580"/>
      <c r="H303" s="580"/>
      <c r="I303" s="580"/>
      <c r="J303" s="580"/>
      <c r="K303" s="61"/>
      <c r="L303" s="61"/>
      <c r="M303" s="61"/>
      <c r="N303" s="61"/>
      <c r="O303" s="61"/>
      <c r="P303" s="61"/>
      <c r="Q303" s="61"/>
      <c r="R303" s="61"/>
      <c r="S303" s="61"/>
      <c r="T303" s="61"/>
      <c r="U303" s="61"/>
      <c r="V303" s="61"/>
      <c r="W303" s="61"/>
      <c r="X303" s="61"/>
      <c r="Y303" s="61"/>
      <c r="Z303" s="61"/>
    </row>
    <row r="304">
      <c r="A304" s="90" t="s">
        <v>114</v>
      </c>
      <c r="B304" s="90" t="s">
        <v>8</v>
      </c>
      <c r="C304" s="90" t="s">
        <v>654</v>
      </c>
      <c r="D304" s="90">
        <v>50001.0</v>
      </c>
      <c r="E304" s="90" t="s">
        <v>1313</v>
      </c>
      <c r="F304" s="580"/>
      <c r="G304" s="580"/>
      <c r="H304" s="580"/>
      <c r="I304" s="580"/>
      <c r="J304" s="580"/>
      <c r="K304" s="61"/>
      <c r="L304" s="61"/>
      <c r="M304" s="61"/>
      <c r="N304" s="61"/>
      <c r="O304" s="61"/>
      <c r="P304" s="61"/>
      <c r="Q304" s="61"/>
      <c r="R304" s="61"/>
      <c r="S304" s="61"/>
      <c r="T304" s="61"/>
      <c r="U304" s="61"/>
      <c r="V304" s="61"/>
      <c r="W304" s="61"/>
      <c r="X304" s="61"/>
      <c r="Y304" s="61"/>
      <c r="Z304" s="61"/>
    </row>
    <row r="305">
      <c r="A305" s="90" t="s">
        <v>1225</v>
      </c>
      <c r="B305" s="90" t="s">
        <v>35</v>
      </c>
      <c r="C305" s="90" t="s">
        <v>656</v>
      </c>
      <c r="D305" s="91">
        <v>45660.0</v>
      </c>
      <c r="E305" s="893"/>
      <c r="F305" s="580"/>
      <c r="G305" s="580"/>
      <c r="H305" s="580"/>
      <c r="I305" s="580"/>
      <c r="J305" s="580"/>
      <c r="K305" s="61"/>
      <c r="L305" s="61"/>
      <c r="M305" s="61"/>
      <c r="N305" s="61"/>
      <c r="O305" s="61"/>
      <c r="P305" s="61"/>
      <c r="Q305" s="61"/>
      <c r="R305" s="61"/>
      <c r="S305" s="61"/>
      <c r="T305" s="61"/>
      <c r="U305" s="61"/>
      <c r="V305" s="61"/>
      <c r="W305" s="61"/>
      <c r="X305" s="61"/>
      <c r="Y305" s="61"/>
      <c r="Z305" s="61"/>
    </row>
    <row r="306">
      <c r="A306" s="90" t="s">
        <v>1226</v>
      </c>
      <c r="B306" s="90" t="s">
        <v>35</v>
      </c>
      <c r="C306" s="90" t="s">
        <v>657</v>
      </c>
      <c r="D306" s="91">
        <v>45691.0</v>
      </c>
      <c r="E306" s="893"/>
      <c r="F306" s="580"/>
      <c r="G306" s="580"/>
      <c r="H306" s="580"/>
      <c r="I306" s="580"/>
      <c r="J306" s="580"/>
      <c r="K306" s="61"/>
      <c r="L306" s="61"/>
      <c r="M306" s="61"/>
      <c r="N306" s="61"/>
      <c r="O306" s="61"/>
      <c r="P306" s="61"/>
      <c r="Q306" s="61"/>
      <c r="R306" s="61"/>
      <c r="S306" s="61"/>
      <c r="T306" s="61"/>
      <c r="U306" s="61"/>
      <c r="V306" s="61"/>
      <c r="W306" s="61"/>
      <c r="X306" s="61"/>
      <c r="Y306" s="61"/>
      <c r="Z306" s="61"/>
    </row>
    <row r="307">
      <c r="A307" s="90" t="s">
        <v>1222</v>
      </c>
      <c r="B307" s="90" t="s">
        <v>71</v>
      </c>
      <c r="C307" s="90" t="s">
        <v>1314</v>
      </c>
      <c r="D307" s="90">
        <v>2.05</v>
      </c>
      <c r="E307" s="893"/>
      <c r="F307" s="580"/>
      <c r="G307" s="580"/>
      <c r="H307" s="580"/>
      <c r="I307" s="580"/>
      <c r="J307" s="580"/>
      <c r="K307" s="61"/>
      <c r="L307" s="61"/>
      <c r="M307" s="61"/>
      <c r="N307" s="61"/>
      <c r="O307" s="61"/>
      <c r="P307" s="61"/>
      <c r="Q307" s="61"/>
      <c r="R307" s="61"/>
      <c r="S307" s="61"/>
      <c r="T307" s="61"/>
      <c r="U307" s="61"/>
      <c r="V307" s="61"/>
      <c r="W307" s="61"/>
      <c r="X307" s="61"/>
      <c r="Y307" s="61"/>
      <c r="Z307" s="61"/>
    </row>
    <row r="308">
      <c r="A308" s="90" t="s">
        <v>132</v>
      </c>
      <c r="B308" s="90" t="s">
        <v>71</v>
      </c>
      <c r="C308" s="90" t="s">
        <v>1315</v>
      </c>
      <c r="D308" s="90">
        <v>2.15</v>
      </c>
      <c r="E308" s="90"/>
      <c r="F308" s="580"/>
      <c r="G308" s="580"/>
      <c r="H308" s="580"/>
      <c r="I308" s="580"/>
      <c r="J308" s="580"/>
      <c r="K308" s="61"/>
      <c r="L308" s="61"/>
      <c r="M308" s="61"/>
      <c r="N308" s="61"/>
      <c r="O308" s="61"/>
      <c r="P308" s="61"/>
      <c r="Q308" s="61"/>
      <c r="R308" s="61"/>
      <c r="S308" s="61"/>
      <c r="T308" s="61"/>
      <c r="U308" s="61"/>
      <c r="V308" s="61"/>
      <c r="W308" s="61"/>
      <c r="X308" s="61"/>
      <c r="Y308" s="61"/>
      <c r="Z308" s="61"/>
    </row>
    <row r="309">
      <c r="A309" s="90" t="s">
        <v>141</v>
      </c>
      <c r="B309" s="90" t="s">
        <v>59</v>
      </c>
      <c r="C309" s="90" t="s">
        <v>1316</v>
      </c>
      <c r="D309" s="90" t="s">
        <v>143</v>
      </c>
      <c r="E309" s="893"/>
      <c r="F309" s="580"/>
      <c r="G309" s="580"/>
      <c r="H309" s="580"/>
      <c r="I309" s="580"/>
      <c r="J309" s="580"/>
      <c r="K309" s="61"/>
      <c r="L309" s="61"/>
      <c r="M309" s="61"/>
      <c r="N309" s="61"/>
      <c r="O309" s="61"/>
      <c r="P309" s="61"/>
      <c r="Q309" s="61"/>
      <c r="R309" s="61"/>
      <c r="S309" s="61"/>
      <c r="T309" s="61"/>
      <c r="U309" s="61"/>
      <c r="V309" s="61"/>
      <c r="W309" s="61"/>
      <c r="X309" s="61"/>
      <c r="Y309" s="61"/>
      <c r="Z309" s="61"/>
    </row>
    <row r="310">
      <c r="A310" s="580"/>
      <c r="B310" s="580"/>
      <c r="C310" s="580"/>
      <c r="D310" s="580"/>
      <c r="E310" s="580"/>
      <c r="F310" s="580"/>
      <c r="G310" s="580"/>
      <c r="H310" s="580"/>
      <c r="I310" s="580"/>
      <c r="J310" s="580"/>
      <c r="K310" s="61"/>
      <c r="L310" s="61"/>
      <c r="M310" s="61"/>
      <c r="N310" s="61"/>
      <c r="O310" s="61"/>
      <c r="P310" s="61"/>
      <c r="Q310" s="61"/>
      <c r="R310" s="61"/>
      <c r="S310" s="61"/>
      <c r="T310" s="61"/>
      <c r="U310" s="61"/>
      <c r="V310" s="61"/>
      <c r="W310" s="61"/>
      <c r="X310" s="61"/>
      <c r="Y310" s="61"/>
      <c r="Z310" s="61"/>
    </row>
    <row r="311">
      <c r="A311" s="580"/>
      <c r="B311" s="580"/>
      <c r="C311" s="580"/>
      <c r="D311" s="580"/>
      <c r="E311" s="580"/>
      <c r="F311" s="580"/>
      <c r="G311" s="580"/>
      <c r="H311" s="580"/>
      <c r="I311" s="580"/>
      <c r="J311" s="580"/>
      <c r="K311" s="61"/>
      <c r="L311" s="61"/>
      <c r="M311" s="61"/>
      <c r="N311" s="61"/>
      <c r="O311" s="61"/>
      <c r="P311" s="61"/>
      <c r="Q311" s="61"/>
      <c r="R311" s="61"/>
      <c r="S311" s="61"/>
      <c r="T311" s="61"/>
      <c r="U311" s="61"/>
      <c r="V311" s="61"/>
      <c r="W311" s="61"/>
      <c r="X311" s="61"/>
      <c r="Y311" s="61"/>
      <c r="Z311" s="61"/>
    </row>
    <row r="312">
      <c r="A312" s="767" t="s">
        <v>1317</v>
      </c>
      <c r="B312" s="760"/>
      <c r="C312" s="760"/>
      <c r="D312" s="760"/>
      <c r="E312" s="760"/>
      <c r="F312" s="760"/>
      <c r="G312" s="894"/>
      <c r="H312" s="605"/>
      <c r="I312" s="605"/>
      <c r="J312" s="895"/>
      <c r="K312" s="61"/>
      <c r="L312" s="61"/>
      <c r="M312" s="61"/>
      <c r="N312" s="61"/>
      <c r="O312" s="61"/>
      <c r="P312" s="61"/>
      <c r="Q312" s="61"/>
      <c r="R312" s="61"/>
      <c r="S312" s="61"/>
      <c r="T312" s="61"/>
      <c r="U312" s="61"/>
      <c r="V312" s="61"/>
      <c r="W312" s="61"/>
      <c r="X312" s="61"/>
      <c r="Y312" s="61"/>
      <c r="Z312" s="61"/>
    </row>
    <row r="313">
      <c r="A313" s="760"/>
      <c r="B313" s="760"/>
      <c r="C313" s="760"/>
      <c r="D313" s="760"/>
      <c r="E313" s="760"/>
      <c r="F313" s="760"/>
      <c r="G313" s="894"/>
      <c r="H313" s="605"/>
      <c r="I313" s="605"/>
      <c r="J313" s="895"/>
      <c r="K313" s="61"/>
      <c r="L313" s="61"/>
      <c r="M313" s="61"/>
      <c r="N313" s="61"/>
      <c r="O313" s="61"/>
      <c r="P313" s="61"/>
      <c r="Q313" s="61"/>
      <c r="R313" s="61"/>
      <c r="S313" s="61"/>
      <c r="T313" s="61"/>
      <c r="U313" s="61"/>
      <c r="V313" s="61"/>
      <c r="W313" s="61"/>
      <c r="X313" s="61"/>
      <c r="Y313" s="61"/>
      <c r="Z313" s="61"/>
    </row>
    <row r="314">
      <c r="A314" s="769" t="s">
        <v>1318</v>
      </c>
      <c r="H314" s="605"/>
      <c r="I314" s="605"/>
      <c r="J314" s="895"/>
      <c r="K314" s="61"/>
      <c r="L314" s="61"/>
      <c r="M314" s="61"/>
      <c r="N314" s="61"/>
      <c r="O314" s="61"/>
      <c r="P314" s="61"/>
      <c r="Q314" s="61"/>
      <c r="R314" s="61"/>
      <c r="S314" s="61"/>
      <c r="T314" s="61"/>
      <c r="U314" s="61"/>
      <c r="V314" s="61"/>
      <c r="W314" s="61"/>
      <c r="X314" s="61"/>
      <c r="Y314" s="61"/>
      <c r="Z314" s="61"/>
    </row>
    <row r="315">
      <c r="A315" s="760"/>
      <c r="B315" s="760"/>
      <c r="C315" s="760"/>
      <c r="D315" s="760"/>
      <c r="E315" s="760"/>
      <c r="F315" s="760"/>
      <c r="G315" s="894"/>
      <c r="H315" s="605"/>
      <c r="I315" s="605"/>
      <c r="J315" s="895"/>
      <c r="K315" s="61"/>
      <c r="L315" s="61"/>
      <c r="M315" s="61"/>
      <c r="N315" s="61"/>
      <c r="O315" s="61"/>
      <c r="P315" s="61"/>
      <c r="Q315" s="61"/>
      <c r="R315" s="61"/>
      <c r="S315" s="61"/>
      <c r="T315" s="61"/>
      <c r="U315" s="61"/>
      <c r="V315" s="61"/>
      <c r="W315" s="61"/>
      <c r="X315" s="61"/>
      <c r="Y315" s="61"/>
      <c r="Z315" s="61"/>
    </row>
    <row r="316">
      <c r="A316" s="896" t="s">
        <v>3</v>
      </c>
      <c r="B316" s="897" t="s">
        <v>4</v>
      </c>
      <c r="C316" s="897" t="s">
        <v>5</v>
      </c>
      <c r="D316" s="897" t="s">
        <v>6</v>
      </c>
      <c r="E316" s="897" t="s">
        <v>450</v>
      </c>
      <c r="F316" s="897" t="s">
        <v>451</v>
      </c>
      <c r="G316" s="898" t="s">
        <v>45</v>
      </c>
      <c r="H316" s="605"/>
      <c r="I316" s="605"/>
      <c r="J316" s="895"/>
      <c r="K316" s="61"/>
      <c r="L316" s="61"/>
      <c r="M316" s="61"/>
      <c r="N316" s="61"/>
      <c r="O316" s="61"/>
      <c r="P316" s="61"/>
      <c r="Q316" s="61"/>
      <c r="R316" s="61"/>
      <c r="S316" s="61"/>
      <c r="T316" s="61"/>
      <c r="U316" s="61"/>
      <c r="V316" s="61"/>
      <c r="W316" s="61"/>
      <c r="X316" s="61"/>
      <c r="Y316" s="61"/>
      <c r="Z316" s="61"/>
    </row>
    <row r="317">
      <c r="A317" s="850" t="s">
        <v>188</v>
      </c>
      <c r="B317" s="851" t="s">
        <v>8</v>
      </c>
      <c r="C317" s="851" t="s">
        <v>839</v>
      </c>
      <c r="D317" s="853">
        <v>3001.0</v>
      </c>
      <c r="E317" s="851" t="s">
        <v>455</v>
      </c>
      <c r="F317" s="853" t="s">
        <v>456</v>
      </c>
      <c r="G317" s="899"/>
      <c r="H317" s="605"/>
      <c r="I317" s="605"/>
      <c r="J317" s="895"/>
      <c r="K317" s="61"/>
      <c r="L317" s="61"/>
      <c r="M317" s="61"/>
      <c r="N317" s="61"/>
      <c r="O317" s="61"/>
      <c r="P317" s="61"/>
      <c r="Q317" s="61"/>
      <c r="R317" s="61"/>
      <c r="S317" s="61"/>
      <c r="T317" s="61"/>
      <c r="U317" s="61"/>
      <c r="V317" s="61"/>
      <c r="W317" s="61"/>
      <c r="X317" s="61"/>
      <c r="Y317" s="61"/>
      <c r="Z317" s="61"/>
    </row>
    <row r="318">
      <c r="A318" s="900" t="s">
        <v>7</v>
      </c>
      <c r="B318" s="769" t="s">
        <v>8</v>
      </c>
      <c r="C318" s="769" t="s">
        <v>840</v>
      </c>
      <c r="D318" s="901">
        <v>215.0</v>
      </c>
      <c r="E318" s="769" t="s">
        <v>707</v>
      </c>
      <c r="F318" s="901" t="s">
        <v>456</v>
      </c>
      <c r="G318" s="899"/>
      <c r="H318" s="605"/>
      <c r="I318" s="605"/>
      <c r="J318" s="895"/>
      <c r="K318" s="61"/>
      <c r="L318" s="61"/>
      <c r="M318" s="61"/>
      <c r="N318" s="61"/>
      <c r="O318" s="61"/>
      <c r="P318" s="61"/>
      <c r="Q318" s="61"/>
      <c r="R318" s="61"/>
      <c r="S318" s="61"/>
      <c r="T318" s="61"/>
      <c r="U318" s="61"/>
      <c r="V318" s="61"/>
      <c r="W318" s="61"/>
      <c r="X318" s="61"/>
      <c r="Y318" s="61"/>
      <c r="Z318" s="61"/>
    </row>
    <row r="319">
      <c r="A319" s="900" t="s">
        <v>149</v>
      </c>
      <c r="B319" s="769" t="s">
        <v>8</v>
      </c>
      <c r="C319" s="769" t="s">
        <v>172</v>
      </c>
      <c r="D319" s="901">
        <v>77002.0</v>
      </c>
      <c r="E319" s="769" t="s">
        <v>707</v>
      </c>
      <c r="F319" s="901" t="s">
        <v>221</v>
      </c>
      <c r="G319" s="902" t="s">
        <v>841</v>
      </c>
      <c r="H319" s="605"/>
      <c r="I319" s="605"/>
      <c r="J319" s="895"/>
      <c r="K319" s="61"/>
      <c r="L319" s="61"/>
      <c r="M319" s="61"/>
      <c r="N319" s="61"/>
      <c r="O319" s="61"/>
      <c r="P319" s="61"/>
      <c r="Q319" s="61"/>
      <c r="R319" s="61"/>
      <c r="S319" s="61"/>
      <c r="T319" s="61"/>
      <c r="U319" s="61"/>
      <c r="V319" s="61"/>
      <c r="W319" s="61"/>
      <c r="X319" s="61"/>
      <c r="Y319" s="61"/>
      <c r="Z319" s="61"/>
    </row>
    <row r="320">
      <c r="A320" s="850" t="s">
        <v>1266</v>
      </c>
      <c r="B320" s="851" t="s">
        <v>35</v>
      </c>
      <c r="C320" s="851" t="s">
        <v>842</v>
      </c>
      <c r="D320" s="903">
        <v>45936.0</v>
      </c>
      <c r="E320" s="851" t="s">
        <v>459</v>
      </c>
      <c r="F320" s="853" t="s">
        <v>456</v>
      </c>
      <c r="G320" s="899"/>
      <c r="H320" s="605"/>
      <c r="I320" s="605"/>
      <c r="J320" s="895"/>
      <c r="K320" s="61"/>
      <c r="L320" s="61"/>
      <c r="M320" s="61"/>
      <c r="N320" s="61"/>
      <c r="O320" s="61"/>
      <c r="P320" s="61"/>
      <c r="Q320" s="61"/>
      <c r="R320" s="61"/>
      <c r="S320" s="61"/>
      <c r="T320" s="61"/>
      <c r="U320" s="61"/>
      <c r="V320" s="61"/>
      <c r="W320" s="61"/>
      <c r="X320" s="61"/>
      <c r="Y320" s="61"/>
      <c r="Z320" s="61"/>
    </row>
    <row r="321">
      <c r="A321" s="850" t="s">
        <v>1319</v>
      </c>
      <c r="B321" s="851" t="s">
        <v>81</v>
      </c>
      <c r="C321" s="851" t="s">
        <v>844</v>
      </c>
      <c r="D321" s="853" t="s">
        <v>83</v>
      </c>
      <c r="E321" s="851" t="s">
        <v>459</v>
      </c>
      <c r="F321" s="853" t="s">
        <v>456</v>
      </c>
      <c r="G321" s="899"/>
      <c r="H321" s="605"/>
      <c r="I321" s="605"/>
      <c r="J321" s="895"/>
      <c r="K321" s="61"/>
      <c r="L321" s="61"/>
      <c r="M321" s="61"/>
      <c r="N321" s="61"/>
      <c r="O321" s="61"/>
      <c r="P321" s="61"/>
      <c r="Q321" s="61"/>
      <c r="R321" s="61"/>
      <c r="S321" s="61"/>
      <c r="T321" s="61"/>
      <c r="U321" s="61"/>
      <c r="V321" s="61"/>
      <c r="W321" s="61"/>
      <c r="X321" s="61"/>
      <c r="Y321" s="61"/>
      <c r="Z321" s="61"/>
    </row>
    <row r="322">
      <c r="A322" s="850" t="s">
        <v>1320</v>
      </c>
      <c r="B322" s="851" t="s">
        <v>49</v>
      </c>
      <c r="C322" s="852" t="s">
        <v>845</v>
      </c>
      <c r="D322" s="853" t="s">
        <v>846</v>
      </c>
      <c r="E322" s="851" t="s">
        <v>459</v>
      </c>
      <c r="F322" s="853" t="s">
        <v>456</v>
      </c>
      <c r="G322" s="899"/>
      <c r="H322" s="605"/>
      <c r="I322" s="605"/>
      <c r="J322" s="895"/>
      <c r="K322" s="61"/>
      <c r="L322" s="61"/>
      <c r="M322" s="61"/>
      <c r="N322" s="61"/>
      <c r="O322" s="61"/>
      <c r="P322" s="61"/>
      <c r="Q322" s="61"/>
      <c r="R322" s="61"/>
      <c r="S322" s="61"/>
      <c r="T322" s="61"/>
      <c r="U322" s="61"/>
      <c r="V322" s="61"/>
      <c r="W322" s="61"/>
      <c r="X322" s="61"/>
      <c r="Y322" s="61"/>
      <c r="Z322" s="61"/>
    </row>
    <row r="323">
      <c r="A323" s="850" t="s">
        <v>1321</v>
      </c>
      <c r="B323" s="851" t="s">
        <v>126</v>
      </c>
      <c r="C323" s="852" t="s">
        <v>847</v>
      </c>
      <c r="D323" s="904">
        <v>2100000.0</v>
      </c>
      <c r="E323" s="851" t="s">
        <v>459</v>
      </c>
      <c r="F323" s="853" t="s">
        <v>456</v>
      </c>
      <c r="G323" s="899"/>
      <c r="H323" s="605"/>
      <c r="I323" s="605"/>
      <c r="J323" s="895"/>
      <c r="K323" s="61"/>
      <c r="L323" s="61"/>
      <c r="M323" s="61"/>
      <c r="N323" s="61"/>
      <c r="O323" s="61"/>
      <c r="P323" s="61"/>
      <c r="Q323" s="61"/>
      <c r="R323" s="61"/>
      <c r="S323" s="61"/>
      <c r="T323" s="61"/>
      <c r="U323" s="61"/>
      <c r="V323" s="61"/>
      <c r="W323" s="61"/>
      <c r="X323" s="61"/>
      <c r="Y323" s="61"/>
      <c r="Z323" s="61"/>
    </row>
    <row r="324">
      <c r="A324" s="850" t="s">
        <v>1322</v>
      </c>
      <c r="B324" s="851" t="s">
        <v>110</v>
      </c>
      <c r="C324" s="851" t="s">
        <v>1323</v>
      </c>
      <c r="D324" s="905">
        <v>45937.458333333336</v>
      </c>
      <c r="E324" s="851" t="s">
        <v>459</v>
      </c>
      <c r="F324" s="853" t="s">
        <v>221</v>
      </c>
      <c r="G324" s="899"/>
      <c r="H324" s="605"/>
      <c r="I324" s="605"/>
      <c r="J324" s="895"/>
      <c r="K324" s="61"/>
      <c r="L324" s="61"/>
      <c r="M324" s="61"/>
      <c r="N324" s="61"/>
      <c r="O324" s="61"/>
      <c r="P324" s="61"/>
      <c r="Q324" s="61"/>
      <c r="R324" s="61"/>
      <c r="S324" s="61"/>
      <c r="T324" s="61"/>
      <c r="U324" s="61"/>
      <c r="V324" s="61"/>
      <c r="W324" s="61"/>
      <c r="X324" s="61"/>
      <c r="Y324" s="61"/>
      <c r="Z324" s="61"/>
    </row>
    <row r="325">
      <c r="A325" s="850" t="s">
        <v>141</v>
      </c>
      <c r="B325" s="851" t="s">
        <v>59</v>
      </c>
      <c r="C325" s="851" t="s">
        <v>850</v>
      </c>
      <c r="D325" s="853" t="s">
        <v>211</v>
      </c>
      <c r="E325" s="851" t="s">
        <v>459</v>
      </c>
      <c r="F325" s="853" t="s">
        <v>456</v>
      </c>
      <c r="G325" s="899"/>
      <c r="H325" s="605"/>
      <c r="I325" s="605"/>
      <c r="J325" s="895"/>
      <c r="K325" s="61"/>
      <c r="L325" s="61"/>
      <c r="M325" s="61"/>
      <c r="N325" s="61"/>
      <c r="O325" s="61"/>
      <c r="P325" s="61"/>
      <c r="Q325" s="61"/>
      <c r="R325" s="61"/>
      <c r="S325" s="61"/>
      <c r="T325" s="61"/>
      <c r="U325" s="61"/>
      <c r="V325" s="61"/>
      <c r="W325" s="61"/>
      <c r="X325" s="61"/>
      <c r="Y325" s="61"/>
      <c r="Z325" s="61"/>
    </row>
    <row r="326">
      <c r="A326" s="855" t="s">
        <v>109</v>
      </c>
      <c r="B326" s="856" t="s">
        <v>110</v>
      </c>
      <c r="C326" s="856" t="s">
        <v>1324</v>
      </c>
      <c r="D326" s="906">
        <v>45936.75347222222</v>
      </c>
      <c r="E326" s="856" t="s">
        <v>459</v>
      </c>
      <c r="F326" s="907" t="s">
        <v>456</v>
      </c>
      <c r="G326" s="908"/>
      <c r="H326" s="605"/>
      <c r="I326" s="605"/>
      <c r="J326" s="895"/>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05"/>
      <c r="H327" s="605"/>
      <c r="I327" s="605"/>
      <c r="J327" s="895"/>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05"/>
      <c r="H328" s="605"/>
      <c r="I328" s="605"/>
      <c r="J328" s="895"/>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05"/>
      <c r="H329" s="605"/>
      <c r="I329" s="61"/>
      <c r="J329" s="61"/>
      <c r="K329" s="61"/>
      <c r="L329" s="61"/>
      <c r="M329" s="61"/>
      <c r="N329" s="61"/>
      <c r="O329" s="61"/>
      <c r="P329" s="61"/>
      <c r="Q329" s="61"/>
      <c r="R329" s="61"/>
      <c r="S329" s="61"/>
      <c r="T329" s="61"/>
      <c r="U329" s="61"/>
      <c r="V329" s="61"/>
      <c r="W329" s="61"/>
      <c r="X329" s="61"/>
      <c r="Y329" s="61"/>
      <c r="Z329" s="61"/>
    </row>
    <row r="330">
      <c r="A330" s="767" t="s">
        <v>443</v>
      </c>
      <c r="C330" s="760"/>
      <c r="D330" s="760"/>
      <c r="E330" s="760"/>
      <c r="F330" s="760"/>
      <c r="G330" s="894"/>
      <c r="H330" s="61"/>
      <c r="I330" s="61"/>
      <c r="J330" s="61"/>
      <c r="K330" s="61"/>
      <c r="L330" s="61"/>
      <c r="M330" s="61"/>
      <c r="N330" s="61"/>
      <c r="O330" s="61"/>
      <c r="P330" s="61"/>
      <c r="Q330" s="61"/>
      <c r="R330" s="61"/>
      <c r="S330" s="61"/>
      <c r="T330" s="61"/>
      <c r="U330" s="61"/>
      <c r="V330" s="61"/>
      <c r="W330" s="61"/>
      <c r="X330" s="61"/>
      <c r="Y330" s="61"/>
      <c r="Z330" s="61"/>
    </row>
    <row r="331">
      <c r="A331" s="909"/>
      <c r="B331" s="909"/>
      <c r="C331" s="909"/>
      <c r="D331" s="909"/>
      <c r="E331" s="909"/>
      <c r="F331" s="760"/>
      <c r="G331" s="894"/>
      <c r="H331" s="61"/>
      <c r="I331" s="61"/>
      <c r="J331" s="61"/>
      <c r="K331" s="61"/>
      <c r="L331" s="61"/>
      <c r="M331" s="61"/>
      <c r="N331" s="61"/>
      <c r="O331" s="61"/>
      <c r="P331" s="61"/>
      <c r="Q331" s="61"/>
      <c r="R331" s="61"/>
      <c r="S331" s="61"/>
      <c r="T331" s="61"/>
      <c r="U331" s="61"/>
      <c r="V331" s="61"/>
      <c r="W331" s="61"/>
      <c r="X331" s="61"/>
      <c r="Y331" s="61"/>
      <c r="Z331" s="61"/>
    </row>
    <row r="332">
      <c r="A332" s="851" t="s">
        <v>1325</v>
      </c>
      <c r="D332" s="909"/>
      <c r="E332" s="909"/>
      <c r="F332" s="760"/>
      <c r="G332" s="894"/>
      <c r="H332" s="61"/>
      <c r="I332" s="61"/>
      <c r="J332" s="61"/>
      <c r="K332" s="61"/>
      <c r="L332" s="61"/>
      <c r="M332" s="61"/>
      <c r="N332" s="61"/>
      <c r="O332" s="61"/>
      <c r="P332" s="61"/>
      <c r="Q332" s="61"/>
      <c r="R332" s="61"/>
      <c r="S332" s="61"/>
      <c r="T332" s="61"/>
      <c r="U332" s="61"/>
      <c r="V332" s="61"/>
      <c r="W332" s="61"/>
      <c r="X332" s="61"/>
      <c r="Y332" s="61"/>
      <c r="Z332" s="61"/>
    </row>
    <row r="333">
      <c r="A333" s="909"/>
      <c r="B333" s="909"/>
      <c r="C333" s="909"/>
      <c r="D333" s="909"/>
      <c r="E333" s="909"/>
      <c r="F333" s="760"/>
      <c r="G333" s="760"/>
      <c r="H333" s="61"/>
      <c r="I333" s="61"/>
      <c r="J333" s="61"/>
      <c r="K333" s="61"/>
      <c r="L333" s="61"/>
      <c r="M333" s="61"/>
      <c r="N333" s="61"/>
      <c r="O333" s="61"/>
      <c r="P333" s="61"/>
      <c r="Q333" s="61"/>
      <c r="R333" s="61"/>
      <c r="S333" s="61"/>
      <c r="T333" s="61"/>
      <c r="U333" s="61"/>
      <c r="V333" s="61"/>
      <c r="W333" s="61"/>
      <c r="X333" s="61"/>
      <c r="Y333" s="61"/>
      <c r="Z333" s="61"/>
    </row>
    <row r="334">
      <c r="A334" s="896" t="s">
        <v>3</v>
      </c>
      <c r="B334" s="897" t="s">
        <v>4</v>
      </c>
      <c r="C334" s="897" t="s">
        <v>5</v>
      </c>
      <c r="D334" s="897" t="s">
        <v>6</v>
      </c>
      <c r="E334" s="897" t="s">
        <v>450</v>
      </c>
      <c r="F334" s="897" t="s">
        <v>451</v>
      </c>
      <c r="G334" s="898" t="s">
        <v>45</v>
      </c>
      <c r="H334" s="61"/>
      <c r="I334" s="61"/>
      <c r="J334" s="61"/>
      <c r="K334" s="61"/>
      <c r="L334" s="61"/>
      <c r="M334" s="61"/>
      <c r="N334" s="61"/>
      <c r="O334" s="61"/>
      <c r="P334" s="61"/>
      <c r="Q334" s="61"/>
      <c r="R334" s="61"/>
      <c r="S334" s="61"/>
      <c r="T334" s="61"/>
      <c r="U334" s="61"/>
      <c r="V334" s="61"/>
      <c r="W334" s="61"/>
      <c r="X334" s="61"/>
      <c r="Y334" s="61"/>
      <c r="Z334" s="61"/>
    </row>
    <row r="335">
      <c r="A335" s="850" t="s">
        <v>970</v>
      </c>
      <c r="B335" s="851" t="s">
        <v>8</v>
      </c>
      <c r="C335" s="851" t="s">
        <v>854</v>
      </c>
      <c r="D335" s="853">
        <v>80001.0</v>
      </c>
      <c r="E335" s="851" t="s">
        <v>455</v>
      </c>
      <c r="F335" s="851" t="s">
        <v>456</v>
      </c>
      <c r="G335" s="910"/>
      <c r="H335" s="61"/>
      <c r="I335" s="61"/>
      <c r="J335" s="61"/>
      <c r="K335" s="61"/>
      <c r="L335" s="61"/>
      <c r="M335" s="61"/>
      <c r="N335" s="61"/>
      <c r="O335" s="61"/>
      <c r="P335" s="61"/>
      <c r="Q335" s="61"/>
      <c r="R335" s="61"/>
      <c r="S335" s="61"/>
      <c r="T335" s="61"/>
      <c r="U335" s="61"/>
      <c r="V335" s="61"/>
      <c r="W335" s="61"/>
      <c r="X335" s="61"/>
      <c r="Y335" s="61"/>
      <c r="Z335" s="61"/>
    </row>
    <row r="336">
      <c r="A336" s="850" t="s">
        <v>188</v>
      </c>
      <c r="B336" s="851" t="s">
        <v>8</v>
      </c>
      <c r="C336" s="851" t="s">
        <v>855</v>
      </c>
      <c r="D336" s="853">
        <v>3001.0</v>
      </c>
      <c r="E336" s="851" t="s">
        <v>707</v>
      </c>
      <c r="F336" s="851" t="s">
        <v>221</v>
      </c>
      <c r="G336" s="902" t="s">
        <v>856</v>
      </c>
      <c r="H336" s="61"/>
      <c r="I336" s="61"/>
      <c r="J336" s="61"/>
      <c r="K336" s="61"/>
      <c r="L336" s="61"/>
      <c r="M336" s="61"/>
      <c r="N336" s="61"/>
      <c r="O336" s="61"/>
      <c r="P336" s="61"/>
      <c r="Q336" s="61"/>
      <c r="R336" s="61"/>
      <c r="S336" s="61"/>
      <c r="T336" s="61"/>
      <c r="U336" s="61"/>
      <c r="V336" s="61"/>
      <c r="W336" s="61"/>
      <c r="X336" s="61"/>
      <c r="Y336" s="61"/>
      <c r="Z336" s="61"/>
    </row>
    <row r="337">
      <c r="A337" s="850" t="s">
        <v>7</v>
      </c>
      <c r="B337" s="851" t="s">
        <v>8</v>
      </c>
      <c r="C337" s="851" t="s">
        <v>857</v>
      </c>
      <c r="D337" s="853">
        <v>215.0</v>
      </c>
      <c r="E337" s="851" t="s">
        <v>707</v>
      </c>
      <c r="F337" s="851" t="s">
        <v>456</v>
      </c>
      <c r="G337" s="902" t="s">
        <v>858</v>
      </c>
      <c r="H337" s="61"/>
      <c r="I337" s="61"/>
      <c r="J337" s="61"/>
      <c r="K337" s="61"/>
      <c r="L337" s="61"/>
      <c r="M337" s="61"/>
      <c r="N337" s="61"/>
      <c r="O337" s="61"/>
      <c r="P337" s="61"/>
      <c r="Q337" s="61"/>
      <c r="R337" s="61"/>
      <c r="S337" s="61"/>
      <c r="T337" s="61"/>
      <c r="U337" s="61"/>
      <c r="V337" s="61"/>
      <c r="W337" s="61"/>
      <c r="X337" s="61"/>
      <c r="Y337" s="61"/>
      <c r="Z337" s="61"/>
    </row>
    <row r="338">
      <c r="A338" s="850" t="s">
        <v>149</v>
      </c>
      <c r="B338" s="851" t="s">
        <v>8</v>
      </c>
      <c r="C338" s="851" t="s">
        <v>859</v>
      </c>
      <c r="D338" s="853">
        <v>77002.0</v>
      </c>
      <c r="E338" s="851" t="s">
        <v>707</v>
      </c>
      <c r="F338" s="851" t="s">
        <v>221</v>
      </c>
      <c r="G338" s="902" t="s">
        <v>860</v>
      </c>
      <c r="H338" s="61"/>
      <c r="I338" s="61"/>
      <c r="J338" s="61"/>
      <c r="K338" s="61"/>
      <c r="L338" s="61"/>
      <c r="M338" s="61"/>
      <c r="N338" s="61"/>
      <c r="O338" s="61"/>
      <c r="P338" s="61"/>
      <c r="Q338" s="61"/>
      <c r="R338" s="61"/>
      <c r="S338" s="61"/>
      <c r="T338" s="61"/>
      <c r="U338" s="61"/>
      <c r="V338" s="61"/>
      <c r="W338" s="61"/>
      <c r="X338" s="61"/>
      <c r="Y338" s="61"/>
      <c r="Z338" s="61"/>
    </row>
    <row r="339">
      <c r="A339" s="850" t="s">
        <v>1319</v>
      </c>
      <c r="B339" s="851" t="s">
        <v>81</v>
      </c>
      <c r="C339" s="851" t="s">
        <v>861</v>
      </c>
      <c r="D339" s="853" t="s">
        <v>83</v>
      </c>
      <c r="E339" s="851" t="s">
        <v>459</v>
      </c>
      <c r="F339" s="851" t="s">
        <v>456</v>
      </c>
      <c r="G339" s="902" t="s">
        <v>862</v>
      </c>
      <c r="H339" s="61"/>
      <c r="I339" s="61"/>
      <c r="J339" s="61"/>
      <c r="K339" s="61"/>
      <c r="L339" s="61"/>
      <c r="M339" s="61"/>
      <c r="N339" s="61"/>
      <c r="O339" s="61"/>
      <c r="P339" s="61"/>
      <c r="Q339" s="61"/>
      <c r="R339" s="61"/>
      <c r="S339" s="61"/>
      <c r="T339" s="61"/>
      <c r="U339" s="61"/>
      <c r="V339" s="61"/>
      <c r="W339" s="61"/>
      <c r="X339" s="61"/>
      <c r="Y339" s="61"/>
      <c r="Z339" s="61"/>
    </row>
    <row r="340">
      <c r="A340" s="850" t="s">
        <v>1326</v>
      </c>
      <c r="B340" s="851" t="s">
        <v>49</v>
      </c>
      <c r="C340" s="851" t="s">
        <v>1327</v>
      </c>
      <c r="D340" s="853" t="s">
        <v>1328</v>
      </c>
      <c r="E340" s="851" t="s">
        <v>459</v>
      </c>
      <c r="F340" s="851" t="s">
        <v>456</v>
      </c>
      <c r="G340" s="902" t="s">
        <v>866</v>
      </c>
      <c r="H340" s="61"/>
      <c r="I340" s="61"/>
      <c r="J340" s="61"/>
      <c r="K340" s="61"/>
      <c r="L340" s="61"/>
      <c r="M340" s="61"/>
      <c r="N340" s="61"/>
      <c r="O340" s="61"/>
      <c r="P340" s="61"/>
      <c r="Q340" s="61"/>
      <c r="R340" s="61"/>
      <c r="S340" s="61"/>
      <c r="T340" s="61"/>
      <c r="U340" s="61"/>
      <c r="V340" s="61"/>
      <c r="W340" s="61"/>
      <c r="X340" s="61"/>
      <c r="Y340" s="61"/>
      <c r="Z340" s="61"/>
    </row>
    <row r="341">
      <c r="A341" s="850" t="s">
        <v>1329</v>
      </c>
      <c r="B341" s="851" t="s">
        <v>126</v>
      </c>
      <c r="C341" s="851" t="s">
        <v>867</v>
      </c>
      <c r="D341" s="853" t="s">
        <v>1330</v>
      </c>
      <c r="E341" s="851" t="s">
        <v>459</v>
      </c>
      <c r="F341" s="851" t="s">
        <v>456</v>
      </c>
      <c r="G341" s="902" t="s">
        <v>868</v>
      </c>
      <c r="H341" s="61"/>
      <c r="I341" s="61"/>
      <c r="J341" s="61"/>
      <c r="K341" s="61"/>
      <c r="L341" s="61"/>
      <c r="M341" s="61"/>
      <c r="N341" s="61"/>
      <c r="O341" s="61"/>
      <c r="P341" s="61"/>
      <c r="Q341" s="61"/>
      <c r="R341" s="61"/>
      <c r="S341" s="61"/>
      <c r="T341" s="61"/>
      <c r="U341" s="61"/>
      <c r="V341" s="61"/>
      <c r="W341" s="61"/>
      <c r="X341" s="61"/>
      <c r="Y341" s="61"/>
      <c r="Z341" s="61"/>
    </row>
    <row r="342">
      <c r="A342" s="850" t="s">
        <v>118</v>
      </c>
      <c r="B342" s="851" t="s">
        <v>35</v>
      </c>
      <c r="C342" s="851" t="s">
        <v>871</v>
      </c>
      <c r="D342" s="853">
        <v>45937.0</v>
      </c>
      <c r="E342" s="851" t="s">
        <v>459</v>
      </c>
      <c r="F342" s="851" t="s">
        <v>456</v>
      </c>
      <c r="G342" s="902" t="s">
        <v>872</v>
      </c>
      <c r="H342" s="61"/>
      <c r="I342" s="61"/>
      <c r="J342" s="61"/>
      <c r="K342" s="61"/>
      <c r="L342" s="61"/>
      <c r="M342" s="61"/>
      <c r="N342" s="61"/>
      <c r="O342" s="61"/>
      <c r="P342" s="61"/>
      <c r="Q342" s="61"/>
      <c r="R342" s="61"/>
      <c r="S342" s="61"/>
      <c r="T342" s="61"/>
      <c r="U342" s="61"/>
      <c r="V342" s="61"/>
      <c r="W342" s="61"/>
      <c r="X342" s="61"/>
      <c r="Y342" s="61"/>
      <c r="Z342" s="61"/>
    </row>
    <row r="343">
      <c r="A343" s="850" t="s">
        <v>109</v>
      </c>
      <c r="B343" s="851" t="s">
        <v>110</v>
      </c>
      <c r="C343" s="851" t="s">
        <v>1331</v>
      </c>
      <c r="D343" s="853">
        <v>45936.84375</v>
      </c>
      <c r="E343" s="851" t="s">
        <v>459</v>
      </c>
      <c r="F343" s="851" t="s">
        <v>456</v>
      </c>
      <c r="G343" s="902" t="s">
        <v>874</v>
      </c>
      <c r="H343" s="61"/>
      <c r="I343" s="61"/>
      <c r="J343" s="61"/>
      <c r="K343" s="61"/>
      <c r="L343" s="61"/>
      <c r="M343" s="61"/>
      <c r="N343" s="61"/>
      <c r="O343" s="61"/>
      <c r="P343" s="61"/>
      <c r="Q343" s="61"/>
      <c r="R343" s="61"/>
      <c r="S343" s="61"/>
      <c r="T343" s="61"/>
      <c r="U343" s="61"/>
      <c r="V343" s="61"/>
      <c r="W343" s="61"/>
      <c r="X343" s="61"/>
      <c r="Y343" s="61"/>
      <c r="Z343" s="61"/>
    </row>
    <row r="344">
      <c r="A344" s="855" t="s">
        <v>1332</v>
      </c>
      <c r="B344" s="856" t="s">
        <v>59</v>
      </c>
      <c r="C344" s="856" t="s">
        <v>1333</v>
      </c>
      <c r="D344" s="907" t="s">
        <v>981</v>
      </c>
      <c r="E344" s="856" t="s">
        <v>459</v>
      </c>
      <c r="F344" s="856" t="s">
        <v>221</v>
      </c>
      <c r="G344" s="911" t="s">
        <v>1334</v>
      </c>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row>
    <row r="1008">
      <c r="A1008" s="61"/>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row>
    <row r="1009">
      <c r="A1009" s="61"/>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row>
    <row r="1010">
      <c r="A1010" s="61"/>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row>
    <row r="1011">
      <c r="A1011" s="61"/>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row>
    <row r="1012">
      <c r="A1012" s="61"/>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row>
    <row r="1013">
      <c r="A1013" s="61"/>
      <c r="B1013" s="61"/>
      <c r="C1013" s="61"/>
      <c r="D1013" s="61"/>
      <c r="E1013" s="61"/>
      <c r="F1013" s="61"/>
      <c r="G1013" s="61"/>
      <c r="H1013" s="61"/>
      <c r="I1013" s="61"/>
      <c r="J1013" s="61"/>
      <c r="K1013" s="61"/>
      <c r="L1013" s="61"/>
      <c r="M1013" s="61"/>
      <c r="N1013" s="61"/>
      <c r="O1013" s="61"/>
      <c r="P1013" s="61"/>
      <c r="Q1013" s="61"/>
      <c r="R1013" s="61"/>
      <c r="S1013" s="61"/>
      <c r="T1013" s="61"/>
      <c r="U1013" s="61"/>
      <c r="V1013" s="61"/>
      <c r="W1013" s="61"/>
      <c r="X1013" s="61"/>
      <c r="Y1013" s="61"/>
      <c r="Z1013" s="61"/>
    </row>
    <row r="1014">
      <c r="A1014" s="61"/>
      <c r="B1014" s="61"/>
      <c r="C1014" s="61"/>
      <c r="D1014" s="61"/>
      <c r="E1014" s="61"/>
      <c r="F1014" s="61"/>
      <c r="G1014" s="61"/>
      <c r="H1014" s="61"/>
      <c r="I1014" s="61"/>
      <c r="J1014" s="61"/>
      <c r="K1014" s="61"/>
      <c r="L1014" s="61"/>
      <c r="M1014" s="61"/>
      <c r="N1014" s="61"/>
      <c r="O1014" s="61"/>
      <c r="P1014" s="61"/>
      <c r="Q1014" s="61"/>
      <c r="R1014" s="61"/>
      <c r="S1014" s="61"/>
      <c r="T1014" s="61"/>
      <c r="U1014" s="61"/>
      <c r="V1014" s="61"/>
      <c r="W1014" s="61"/>
      <c r="X1014" s="61"/>
      <c r="Y1014" s="61"/>
      <c r="Z1014" s="61"/>
    </row>
    <row r="1015">
      <c r="A1015" s="61"/>
      <c r="B1015" s="61"/>
      <c r="C1015" s="61"/>
      <c r="D1015" s="61"/>
      <c r="E1015" s="61"/>
      <c r="F1015" s="61"/>
      <c r="G1015" s="61"/>
      <c r="H1015" s="61"/>
      <c r="I1015" s="61"/>
      <c r="J1015" s="61"/>
      <c r="K1015" s="61"/>
      <c r="L1015" s="61"/>
      <c r="M1015" s="61"/>
      <c r="N1015" s="61"/>
      <c r="O1015" s="61"/>
      <c r="P1015" s="61"/>
      <c r="Q1015" s="61"/>
      <c r="R1015" s="61"/>
      <c r="S1015" s="61"/>
      <c r="T1015" s="61"/>
      <c r="U1015" s="61"/>
      <c r="V1015" s="61"/>
      <c r="W1015" s="61"/>
      <c r="X1015" s="61"/>
      <c r="Y1015" s="61"/>
      <c r="Z1015" s="61"/>
    </row>
    <row r="1016">
      <c r="A1016" s="61"/>
      <c r="B1016" s="61"/>
      <c r="C1016" s="61"/>
      <c r="D1016" s="61"/>
      <c r="E1016" s="61"/>
      <c r="F1016" s="61"/>
      <c r="G1016" s="61"/>
      <c r="H1016" s="61"/>
      <c r="I1016" s="61"/>
      <c r="J1016" s="61"/>
      <c r="K1016" s="61"/>
      <c r="L1016" s="61"/>
      <c r="M1016" s="61"/>
      <c r="N1016" s="61"/>
      <c r="O1016" s="61"/>
      <c r="P1016" s="61"/>
      <c r="Q1016" s="61"/>
      <c r="R1016" s="61"/>
      <c r="S1016" s="61"/>
      <c r="T1016" s="61"/>
      <c r="U1016" s="61"/>
      <c r="V1016" s="61"/>
      <c r="W1016" s="61"/>
      <c r="X1016" s="61"/>
      <c r="Y1016" s="61"/>
      <c r="Z1016" s="61"/>
    </row>
    <row r="1017">
      <c r="A1017" s="61"/>
      <c r="B1017" s="61"/>
      <c r="C1017" s="61"/>
      <c r="D1017" s="61"/>
      <c r="E1017" s="61"/>
      <c r="F1017" s="61"/>
      <c r="G1017" s="61"/>
      <c r="H1017" s="61"/>
      <c r="I1017" s="61"/>
      <c r="J1017" s="61"/>
      <c r="K1017" s="61"/>
      <c r="L1017" s="61"/>
      <c r="M1017" s="61"/>
      <c r="N1017" s="61"/>
      <c r="O1017" s="61"/>
      <c r="P1017" s="61"/>
      <c r="Q1017" s="61"/>
      <c r="R1017" s="61"/>
      <c r="S1017" s="61"/>
      <c r="T1017" s="61"/>
      <c r="U1017" s="61"/>
      <c r="V1017" s="61"/>
      <c r="W1017" s="61"/>
      <c r="X1017" s="61"/>
      <c r="Y1017" s="61"/>
      <c r="Z1017" s="61"/>
    </row>
    <row r="1018">
      <c r="A1018" s="61"/>
      <c r="B1018" s="61"/>
      <c r="C1018" s="61"/>
      <c r="D1018" s="61"/>
      <c r="E1018" s="61"/>
      <c r="F1018" s="61"/>
      <c r="G1018" s="61"/>
      <c r="H1018" s="61"/>
      <c r="I1018" s="61"/>
      <c r="J1018" s="61"/>
      <c r="K1018" s="61"/>
      <c r="L1018" s="61"/>
      <c r="M1018" s="61"/>
      <c r="N1018" s="61"/>
      <c r="O1018" s="61"/>
      <c r="P1018" s="61"/>
      <c r="Q1018" s="61"/>
      <c r="R1018" s="61"/>
      <c r="S1018" s="61"/>
      <c r="T1018" s="61"/>
      <c r="U1018" s="61"/>
      <c r="V1018" s="61"/>
      <c r="W1018" s="61"/>
      <c r="X1018" s="61"/>
      <c r="Y1018" s="61"/>
      <c r="Z1018" s="61"/>
    </row>
    <row r="1019">
      <c r="A1019" s="61"/>
      <c r="B1019" s="61"/>
      <c r="C1019" s="61"/>
      <c r="D1019" s="61"/>
      <c r="E1019" s="61"/>
      <c r="F1019" s="61"/>
      <c r="G1019" s="61"/>
      <c r="H1019" s="61"/>
      <c r="I1019" s="61"/>
      <c r="J1019" s="61"/>
      <c r="K1019" s="61"/>
      <c r="L1019" s="61"/>
      <c r="M1019" s="61"/>
      <c r="N1019" s="61"/>
      <c r="O1019" s="61"/>
      <c r="P1019" s="61"/>
      <c r="Q1019" s="61"/>
      <c r="R1019" s="61"/>
      <c r="S1019" s="61"/>
      <c r="T1019" s="61"/>
      <c r="U1019" s="61"/>
      <c r="V1019" s="61"/>
      <c r="W1019" s="61"/>
      <c r="X1019" s="61"/>
      <c r="Y1019" s="61"/>
      <c r="Z1019" s="61"/>
    </row>
    <row r="1020">
      <c r="A1020" s="61"/>
      <c r="B1020" s="61"/>
      <c r="C1020" s="61"/>
      <c r="D1020" s="61"/>
      <c r="E1020" s="61"/>
      <c r="F1020" s="61"/>
      <c r="G1020" s="61"/>
      <c r="H1020" s="61"/>
      <c r="I1020" s="61"/>
      <c r="J1020" s="61"/>
      <c r="K1020" s="61"/>
      <c r="L1020" s="61"/>
      <c r="M1020" s="61"/>
      <c r="N1020" s="61"/>
      <c r="O1020" s="61"/>
      <c r="P1020" s="61"/>
      <c r="Q1020" s="61"/>
      <c r="R1020" s="61"/>
      <c r="S1020" s="61"/>
      <c r="T1020" s="61"/>
      <c r="U1020" s="61"/>
      <c r="V1020" s="61"/>
      <c r="W1020" s="61"/>
      <c r="X1020" s="61"/>
      <c r="Y1020" s="61"/>
      <c r="Z1020" s="61"/>
    </row>
    <row r="1021">
      <c r="A1021" s="61"/>
      <c r="B1021" s="61"/>
      <c r="C1021" s="61"/>
      <c r="D1021" s="61"/>
      <c r="E1021" s="61"/>
      <c r="F1021" s="61"/>
      <c r="G1021" s="61"/>
      <c r="H1021" s="61"/>
      <c r="I1021" s="61"/>
      <c r="J1021" s="61"/>
      <c r="K1021" s="61"/>
      <c r="L1021" s="61"/>
      <c r="M1021" s="61"/>
      <c r="N1021" s="61"/>
      <c r="O1021" s="61"/>
      <c r="P1021" s="61"/>
      <c r="Q1021" s="61"/>
      <c r="R1021" s="61"/>
      <c r="S1021" s="61"/>
      <c r="T1021" s="61"/>
      <c r="U1021" s="61"/>
      <c r="V1021" s="61"/>
      <c r="W1021" s="61"/>
      <c r="X1021" s="61"/>
      <c r="Y1021" s="61"/>
      <c r="Z1021" s="61"/>
    </row>
    <row r="1022">
      <c r="A1022" s="61"/>
      <c r="B1022" s="61"/>
      <c r="C1022" s="61"/>
      <c r="D1022" s="61"/>
      <c r="E1022" s="61"/>
      <c r="F1022" s="61"/>
      <c r="G1022" s="61"/>
      <c r="H1022" s="61"/>
      <c r="I1022" s="61"/>
      <c r="J1022" s="61"/>
      <c r="K1022" s="61"/>
      <c r="L1022" s="61"/>
      <c r="M1022" s="61"/>
      <c r="N1022" s="61"/>
      <c r="O1022" s="61"/>
      <c r="P1022" s="61"/>
      <c r="Q1022" s="61"/>
      <c r="R1022" s="61"/>
      <c r="S1022" s="61"/>
      <c r="T1022" s="61"/>
      <c r="U1022" s="61"/>
      <c r="V1022" s="61"/>
      <c r="W1022" s="61"/>
      <c r="X1022" s="61"/>
      <c r="Y1022" s="61"/>
      <c r="Z1022" s="61"/>
    </row>
    <row r="1023">
      <c r="A1023" s="61"/>
      <c r="B1023" s="61"/>
      <c r="C1023" s="61"/>
      <c r="D1023" s="61"/>
      <c r="E1023" s="61"/>
      <c r="F1023" s="61"/>
      <c r="G1023" s="61"/>
      <c r="H1023" s="61"/>
      <c r="I1023" s="61"/>
      <c r="J1023" s="61"/>
      <c r="K1023" s="61"/>
      <c r="L1023" s="61"/>
      <c r="M1023" s="61"/>
      <c r="N1023" s="61"/>
      <c r="O1023" s="61"/>
      <c r="P1023" s="61"/>
      <c r="Q1023" s="61"/>
      <c r="R1023" s="61"/>
      <c r="S1023" s="61"/>
      <c r="T1023" s="61"/>
      <c r="U1023" s="61"/>
      <c r="V1023" s="61"/>
      <c r="W1023" s="61"/>
      <c r="X1023" s="61"/>
      <c r="Y1023" s="61"/>
      <c r="Z1023" s="61"/>
    </row>
    <row r="1024">
      <c r="A1024" s="61"/>
      <c r="B1024" s="61"/>
      <c r="C1024" s="61"/>
      <c r="D1024" s="61"/>
      <c r="E1024" s="61"/>
      <c r="F1024" s="61"/>
      <c r="G1024" s="61"/>
      <c r="H1024" s="61"/>
      <c r="I1024" s="61"/>
      <c r="J1024" s="61"/>
      <c r="K1024" s="61"/>
      <c r="L1024" s="61"/>
      <c r="M1024" s="61"/>
      <c r="N1024" s="61"/>
      <c r="O1024" s="61"/>
      <c r="P1024" s="61"/>
      <c r="Q1024" s="61"/>
      <c r="R1024" s="61"/>
      <c r="S1024" s="61"/>
      <c r="T1024" s="61"/>
      <c r="U1024" s="61"/>
      <c r="V1024" s="61"/>
      <c r="W1024" s="61"/>
      <c r="X1024" s="61"/>
      <c r="Y1024" s="61"/>
      <c r="Z1024" s="61"/>
    </row>
    <row r="1025">
      <c r="A1025" s="61"/>
      <c r="B1025" s="61"/>
      <c r="C1025" s="61"/>
      <c r="D1025" s="61"/>
      <c r="E1025" s="61"/>
      <c r="F1025" s="61"/>
      <c r="G1025" s="61"/>
      <c r="H1025" s="61"/>
      <c r="I1025" s="61"/>
      <c r="J1025" s="61"/>
      <c r="K1025" s="61"/>
      <c r="L1025" s="61"/>
      <c r="M1025" s="61"/>
      <c r="N1025" s="61"/>
      <c r="O1025" s="61"/>
      <c r="P1025" s="61"/>
      <c r="Q1025" s="61"/>
      <c r="R1025" s="61"/>
      <c r="S1025" s="61"/>
      <c r="T1025" s="61"/>
      <c r="U1025" s="61"/>
      <c r="V1025" s="61"/>
      <c r="W1025" s="61"/>
      <c r="X1025" s="61"/>
      <c r="Y1025" s="61"/>
      <c r="Z1025" s="61"/>
    </row>
    <row r="1026">
      <c r="A1026" s="61"/>
      <c r="B1026" s="61"/>
      <c r="C1026" s="61"/>
      <c r="D1026" s="61"/>
      <c r="E1026" s="61"/>
      <c r="F1026" s="61"/>
      <c r="G1026" s="61"/>
      <c r="H1026" s="61"/>
      <c r="I1026" s="61"/>
      <c r="J1026" s="61"/>
      <c r="K1026" s="61"/>
      <c r="L1026" s="61"/>
      <c r="M1026" s="61"/>
      <c r="N1026" s="61"/>
      <c r="O1026" s="61"/>
      <c r="P1026" s="61"/>
      <c r="Q1026" s="61"/>
      <c r="R1026" s="61"/>
      <c r="S1026" s="61"/>
      <c r="T1026" s="61"/>
      <c r="U1026" s="61"/>
      <c r="V1026" s="61"/>
      <c r="W1026" s="61"/>
      <c r="X1026" s="61"/>
      <c r="Y1026" s="61"/>
      <c r="Z1026" s="61"/>
    </row>
    <row r="1027">
      <c r="A1027" s="61"/>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row>
    <row r="1028">
      <c r="A1028" s="61"/>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row>
    <row r="1029">
      <c r="A1029" s="61"/>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row>
    <row r="1030">
      <c r="A1030" s="61"/>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row>
    <row r="1031">
      <c r="A1031" s="61"/>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row>
    <row r="1032">
      <c r="A1032" s="61"/>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row>
    <row r="1033">
      <c r="A1033" s="61"/>
      <c r="B1033" s="61"/>
      <c r="C1033" s="61"/>
      <c r="D1033" s="61"/>
      <c r="E1033" s="61"/>
      <c r="F1033" s="61"/>
      <c r="G1033" s="61"/>
      <c r="H1033" s="61"/>
      <c r="I1033" s="61"/>
      <c r="J1033" s="61"/>
      <c r="K1033" s="61"/>
      <c r="L1033" s="61"/>
      <c r="M1033" s="61"/>
      <c r="N1033" s="61"/>
      <c r="O1033" s="61"/>
      <c r="P1033" s="61"/>
      <c r="Q1033" s="61"/>
      <c r="R1033" s="61"/>
      <c r="S1033" s="61"/>
      <c r="T1033" s="61"/>
      <c r="U1033" s="61"/>
      <c r="V1033" s="61"/>
      <c r="W1033" s="61"/>
      <c r="X1033" s="61"/>
      <c r="Y1033" s="61"/>
      <c r="Z1033" s="61"/>
    </row>
    <row r="1034">
      <c r="A1034" s="61"/>
      <c r="B1034" s="61"/>
      <c r="C1034" s="61"/>
      <c r="D1034" s="61"/>
      <c r="E1034" s="61"/>
      <c r="F1034" s="61"/>
      <c r="G1034" s="61"/>
      <c r="H1034" s="61"/>
      <c r="I1034" s="61"/>
      <c r="J1034" s="61"/>
      <c r="K1034" s="61"/>
      <c r="L1034" s="61"/>
      <c r="M1034" s="61"/>
      <c r="N1034" s="61"/>
      <c r="O1034" s="61"/>
      <c r="P1034" s="61"/>
      <c r="Q1034" s="61"/>
      <c r="R1034" s="61"/>
      <c r="S1034" s="61"/>
      <c r="T1034" s="61"/>
      <c r="U1034" s="61"/>
      <c r="V1034" s="61"/>
      <c r="W1034" s="61"/>
      <c r="X1034" s="61"/>
      <c r="Y1034" s="61"/>
      <c r="Z1034" s="61"/>
    </row>
    <row r="1035">
      <c r="A1035" s="61"/>
      <c r="B1035" s="61"/>
      <c r="C1035" s="61"/>
      <c r="D1035" s="61"/>
      <c r="E1035" s="61"/>
      <c r="F1035" s="61"/>
      <c r="G1035" s="61"/>
      <c r="H1035" s="61"/>
      <c r="I1035" s="61"/>
      <c r="J1035" s="61"/>
      <c r="K1035" s="61"/>
      <c r="L1035" s="61"/>
      <c r="M1035" s="61"/>
      <c r="N1035" s="61"/>
      <c r="O1035" s="61"/>
      <c r="P1035" s="61"/>
      <c r="Q1035" s="61"/>
      <c r="R1035" s="61"/>
      <c r="S1035" s="61"/>
      <c r="T1035" s="61"/>
      <c r="U1035" s="61"/>
      <c r="V1035" s="61"/>
      <c r="W1035" s="61"/>
      <c r="X1035" s="61"/>
      <c r="Y1035" s="61"/>
      <c r="Z1035" s="61"/>
    </row>
    <row r="1036">
      <c r="A1036" s="61"/>
      <c r="B1036" s="61"/>
      <c r="C1036" s="61"/>
      <c r="D1036" s="61"/>
      <c r="E1036" s="61"/>
      <c r="F1036" s="61"/>
      <c r="G1036" s="61"/>
      <c r="H1036" s="61"/>
      <c r="I1036" s="61"/>
      <c r="J1036" s="61"/>
      <c r="K1036" s="61"/>
      <c r="L1036" s="61"/>
      <c r="M1036" s="61"/>
      <c r="N1036" s="61"/>
      <c r="O1036" s="61"/>
      <c r="P1036" s="61"/>
      <c r="Q1036" s="61"/>
      <c r="R1036" s="61"/>
      <c r="S1036" s="61"/>
      <c r="T1036" s="61"/>
      <c r="U1036" s="61"/>
      <c r="V1036" s="61"/>
      <c r="W1036" s="61"/>
      <c r="X1036" s="61"/>
      <c r="Y1036" s="61"/>
      <c r="Z1036" s="61"/>
    </row>
    <row r="1037">
      <c r="A1037" s="61"/>
      <c r="B1037" s="61"/>
      <c r="C1037" s="61"/>
      <c r="D1037" s="61"/>
      <c r="E1037" s="61"/>
      <c r="F1037" s="61"/>
      <c r="G1037" s="61"/>
      <c r="H1037" s="61"/>
      <c r="I1037" s="61"/>
      <c r="J1037" s="61"/>
      <c r="K1037" s="61"/>
      <c r="L1037" s="61"/>
      <c r="M1037" s="61"/>
      <c r="N1037" s="61"/>
      <c r="O1037" s="61"/>
      <c r="P1037" s="61"/>
      <c r="Q1037" s="61"/>
      <c r="R1037" s="61"/>
      <c r="S1037" s="61"/>
      <c r="T1037" s="61"/>
      <c r="U1037" s="61"/>
      <c r="V1037" s="61"/>
      <c r="W1037" s="61"/>
      <c r="X1037" s="61"/>
      <c r="Y1037" s="61"/>
      <c r="Z1037" s="61"/>
    </row>
    <row r="1038">
      <c r="A1038" s="61"/>
      <c r="B1038" s="61"/>
      <c r="C1038" s="61"/>
      <c r="D1038" s="61"/>
      <c r="E1038" s="61"/>
      <c r="F1038" s="61"/>
      <c r="G1038" s="61"/>
      <c r="H1038" s="61"/>
      <c r="I1038" s="61"/>
      <c r="J1038" s="61"/>
      <c r="K1038" s="61"/>
      <c r="L1038" s="61"/>
      <c r="M1038" s="61"/>
      <c r="N1038" s="61"/>
      <c r="O1038" s="61"/>
      <c r="P1038" s="61"/>
      <c r="Q1038" s="61"/>
      <c r="R1038" s="61"/>
      <c r="S1038" s="61"/>
      <c r="T1038" s="61"/>
      <c r="U1038" s="61"/>
      <c r="V1038" s="61"/>
      <c r="W1038" s="61"/>
      <c r="X1038" s="61"/>
      <c r="Y1038" s="61"/>
      <c r="Z1038" s="61"/>
    </row>
    <row r="1039">
      <c r="A1039" s="61"/>
      <c r="B1039" s="61"/>
      <c r="C1039" s="61"/>
      <c r="D1039" s="61"/>
      <c r="E1039" s="61"/>
      <c r="F1039" s="61"/>
      <c r="G1039" s="61"/>
      <c r="H1039" s="61"/>
      <c r="I1039" s="61"/>
      <c r="J1039" s="61"/>
      <c r="K1039" s="61"/>
      <c r="L1039" s="61"/>
      <c r="M1039" s="61"/>
      <c r="N1039" s="61"/>
      <c r="O1039" s="61"/>
      <c r="P1039" s="61"/>
      <c r="Q1039" s="61"/>
      <c r="R1039" s="61"/>
      <c r="S1039" s="61"/>
      <c r="T1039" s="61"/>
      <c r="U1039" s="61"/>
      <c r="V1039" s="61"/>
      <c r="W1039" s="61"/>
      <c r="X1039" s="61"/>
      <c r="Y1039" s="61"/>
      <c r="Z1039" s="61"/>
    </row>
    <row r="1040">
      <c r="A1040" s="61"/>
      <c r="B1040" s="61"/>
      <c r="C1040" s="61"/>
      <c r="D1040" s="61"/>
      <c r="E1040" s="61"/>
      <c r="F1040" s="61"/>
      <c r="G1040" s="61"/>
      <c r="H1040" s="61"/>
      <c r="I1040" s="61"/>
      <c r="J1040" s="61"/>
      <c r="K1040" s="61"/>
      <c r="L1040" s="61"/>
      <c r="M1040" s="61"/>
      <c r="N1040" s="61"/>
      <c r="O1040" s="61"/>
      <c r="P1040" s="61"/>
      <c r="Q1040" s="61"/>
      <c r="R1040" s="61"/>
      <c r="S1040" s="61"/>
      <c r="T1040" s="61"/>
      <c r="U1040" s="61"/>
      <c r="V1040" s="61"/>
      <c r="W1040" s="61"/>
      <c r="X1040" s="61"/>
      <c r="Y1040" s="61"/>
      <c r="Z1040" s="61"/>
    </row>
    <row r="1041">
      <c r="A1041" s="61"/>
      <c r="B1041" s="61"/>
      <c r="C1041" s="61"/>
      <c r="D1041" s="61"/>
      <c r="E1041" s="61"/>
      <c r="F1041" s="61"/>
      <c r="G1041" s="61"/>
      <c r="H1041" s="61"/>
      <c r="I1041" s="61"/>
      <c r="J1041" s="61"/>
      <c r="K1041" s="61"/>
      <c r="L1041" s="61"/>
      <c r="M1041" s="61"/>
      <c r="N1041" s="61"/>
      <c r="O1041" s="61"/>
      <c r="P1041" s="61"/>
      <c r="Q1041" s="61"/>
      <c r="R1041" s="61"/>
      <c r="S1041" s="61"/>
      <c r="T1041" s="61"/>
      <c r="U1041" s="61"/>
      <c r="V1041" s="61"/>
      <c r="W1041" s="61"/>
      <c r="X1041" s="61"/>
      <c r="Y1041" s="61"/>
      <c r="Z1041" s="61"/>
    </row>
    <row r="1042">
      <c r="A1042" s="61"/>
      <c r="B1042" s="61"/>
      <c r="C1042" s="61"/>
      <c r="D1042" s="61"/>
      <c r="E1042" s="61"/>
      <c r="F1042" s="61"/>
      <c r="G1042" s="61"/>
      <c r="H1042" s="61"/>
      <c r="I1042" s="61"/>
      <c r="J1042" s="61"/>
      <c r="K1042" s="61"/>
      <c r="L1042" s="61"/>
      <c r="M1042" s="61"/>
      <c r="N1042" s="61"/>
      <c r="O1042" s="61"/>
      <c r="P1042" s="61"/>
      <c r="Q1042" s="61"/>
      <c r="R1042" s="61"/>
      <c r="S1042" s="61"/>
      <c r="T1042" s="61"/>
      <c r="U1042" s="61"/>
      <c r="V1042" s="61"/>
      <c r="W1042" s="61"/>
      <c r="X1042" s="61"/>
      <c r="Y1042" s="61"/>
      <c r="Z1042" s="61"/>
    </row>
    <row r="1043">
      <c r="A1043" s="61"/>
      <c r="B1043" s="61"/>
      <c r="C1043" s="61"/>
      <c r="D1043" s="61"/>
      <c r="E1043" s="61"/>
      <c r="F1043" s="61"/>
      <c r="G1043" s="61"/>
      <c r="H1043" s="61"/>
      <c r="I1043" s="61"/>
      <c r="J1043" s="61"/>
      <c r="K1043" s="61"/>
      <c r="L1043" s="61"/>
      <c r="M1043" s="61"/>
      <c r="N1043" s="61"/>
      <c r="O1043" s="61"/>
      <c r="P1043" s="61"/>
      <c r="Q1043" s="61"/>
      <c r="R1043" s="61"/>
      <c r="S1043" s="61"/>
      <c r="T1043" s="61"/>
      <c r="U1043" s="61"/>
      <c r="V1043" s="61"/>
      <c r="W1043" s="61"/>
      <c r="X1043" s="61"/>
      <c r="Y1043" s="61"/>
      <c r="Z1043" s="61"/>
    </row>
    <row r="1044">
      <c r="A1044" s="61"/>
      <c r="B1044" s="61"/>
      <c r="C1044" s="61"/>
      <c r="D1044" s="61"/>
      <c r="E1044" s="61"/>
      <c r="F1044" s="61"/>
      <c r="G1044" s="61"/>
      <c r="H1044" s="61"/>
      <c r="I1044" s="61"/>
      <c r="J1044" s="61"/>
      <c r="K1044" s="61"/>
      <c r="L1044" s="61"/>
      <c r="M1044" s="61"/>
      <c r="N1044" s="61"/>
      <c r="O1044" s="61"/>
      <c r="P1044" s="61"/>
      <c r="Q1044" s="61"/>
      <c r="R1044" s="61"/>
      <c r="S1044" s="61"/>
      <c r="T1044" s="61"/>
      <c r="U1044" s="61"/>
      <c r="V1044" s="61"/>
      <c r="W1044" s="61"/>
      <c r="X1044" s="61"/>
      <c r="Y1044" s="61"/>
      <c r="Z1044" s="61"/>
    </row>
    <row r="1045">
      <c r="A1045" s="61"/>
      <c r="B1045" s="61"/>
      <c r="C1045" s="61"/>
      <c r="D1045" s="61"/>
      <c r="E1045" s="61"/>
      <c r="F1045" s="61"/>
      <c r="G1045" s="61"/>
      <c r="H1045" s="61"/>
      <c r="I1045" s="61"/>
      <c r="J1045" s="61"/>
      <c r="K1045" s="61"/>
      <c r="L1045" s="61"/>
      <c r="M1045" s="61"/>
      <c r="N1045" s="61"/>
      <c r="O1045" s="61"/>
      <c r="P1045" s="61"/>
      <c r="Q1045" s="61"/>
      <c r="R1045" s="61"/>
      <c r="S1045" s="61"/>
      <c r="T1045" s="61"/>
      <c r="U1045" s="61"/>
      <c r="V1045" s="61"/>
      <c r="W1045" s="61"/>
      <c r="X1045" s="61"/>
      <c r="Y1045" s="61"/>
      <c r="Z1045" s="61"/>
    </row>
    <row r="1046">
      <c r="A1046" s="61"/>
      <c r="B1046" s="61"/>
      <c r="C1046" s="61"/>
      <c r="D1046" s="61"/>
      <c r="E1046" s="61"/>
      <c r="F1046" s="61"/>
      <c r="G1046" s="61"/>
      <c r="H1046" s="61"/>
      <c r="I1046" s="61"/>
      <c r="J1046" s="61"/>
      <c r="K1046" s="61"/>
      <c r="L1046" s="61"/>
      <c r="M1046" s="61"/>
      <c r="N1046" s="61"/>
      <c r="O1046" s="61"/>
      <c r="P1046" s="61"/>
      <c r="Q1046" s="61"/>
      <c r="R1046" s="61"/>
      <c r="S1046" s="61"/>
      <c r="T1046" s="61"/>
      <c r="U1046" s="61"/>
      <c r="V1046" s="61"/>
      <c r="W1046" s="61"/>
      <c r="X1046" s="61"/>
      <c r="Y1046" s="61"/>
      <c r="Z1046" s="61"/>
    </row>
    <row r="1047">
      <c r="A1047" s="61"/>
      <c r="B1047" s="61"/>
      <c r="C1047" s="61"/>
      <c r="D1047" s="61"/>
      <c r="E1047" s="61"/>
      <c r="F1047" s="61"/>
      <c r="G1047" s="61"/>
      <c r="H1047" s="61"/>
      <c r="I1047" s="61"/>
      <c r="J1047" s="61"/>
      <c r="K1047" s="61"/>
      <c r="L1047" s="61"/>
      <c r="M1047" s="61"/>
      <c r="N1047" s="61"/>
      <c r="O1047" s="61"/>
      <c r="P1047" s="61"/>
      <c r="Q1047" s="61"/>
      <c r="R1047" s="61"/>
      <c r="S1047" s="61"/>
      <c r="T1047" s="61"/>
      <c r="U1047" s="61"/>
      <c r="V1047" s="61"/>
      <c r="W1047" s="61"/>
      <c r="X1047" s="61"/>
      <c r="Y1047" s="61"/>
      <c r="Z1047" s="61"/>
    </row>
    <row r="1048">
      <c r="A1048" s="61"/>
      <c r="B1048" s="61"/>
      <c r="C1048" s="61"/>
      <c r="D1048" s="61"/>
      <c r="E1048" s="61"/>
      <c r="F1048" s="61"/>
      <c r="G1048" s="61"/>
      <c r="H1048" s="61"/>
      <c r="I1048" s="61"/>
      <c r="J1048" s="61"/>
      <c r="K1048" s="61"/>
      <c r="L1048" s="61"/>
      <c r="M1048" s="61"/>
      <c r="N1048" s="61"/>
      <c r="O1048" s="61"/>
      <c r="P1048" s="61"/>
      <c r="Q1048" s="61"/>
      <c r="R1048" s="61"/>
      <c r="S1048" s="61"/>
      <c r="T1048" s="61"/>
      <c r="U1048" s="61"/>
      <c r="V1048" s="61"/>
      <c r="W1048" s="61"/>
      <c r="X1048" s="61"/>
      <c r="Y1048" s="61"/>
      <c r="Z1048" s="61"/>
    </row>
    <row r="1049">
      <c r="A1049" s="61"/>
      <c r="B1049" s="61"/>
      <c r="C1049" s="61"/>
      <c r="D1049" s="61"/>
      <c r="E1049" s="61"/>
      <c r="F1049" s="61"/>
      <c r="G1049" s="61"/>
      <c r="H1049" s="61"/>
      <c r="I1049" s="61"/>
      <c r="J1049" s="61"/>
      <c r="K1049" s="61"/>
      <c r="L1049" s="61"/>
      <c r="M1049" s="61"/>
      <c r="N1049" s="61"/>
      <c r="O1049" s="61"/>
      <c r="P1049" s="61"/>
      <c r="Q1049" s="61"/>
      <c r="R1049" s="61"/>
      <c r="S1049" s="61"/>
      <c r="T1049" s="61"/>
      <c r="U1049" s="61"/>
      <c r="V1049" s="61"/>
      <c r="W1049" s="61"/>
      <c r="X1049" s="61"/>
      <c r="Y1049" s="61"/>
      <c r="Z1049" s="61"/>
    </row>
    <row r="1050">
      <c r="A1050" s="61"/>
      <c r="B1050" s="61"/>
      <c r="C1050" s="61"/>
      <c r="D1050" s="61"/>
      <c r="E1050" s="61"/>
      <c r="F1050" s="61"/>
      <c r="G1050" s="61"/>
      <c r="H1050" s="61"/>
      <c r="I1050" s="61"/>
      <c r="J1050" s="61"/>
      <c r="K1050" s="61"/>
      <c r="L1050" s="61"/>
      <c r="M1050" s="61"/>
      <c r="N1050" s="61"/>
      <c r="O1050" s="61"/>
      <c r="P1050" s="61"/>
      <c r="Q1050" s="61"/>
      <c r="R1050" s="61"/>
      <c r="S1050" s="61"/>
      <c r="T1050" s="61"/>
      <c r="U1050" s="61"/>
      <c r="V1050" s="61"/>
      <c r="W1050" s="61"/>
      <c r="X1050" s="61"/>
      <c r="Y1050" s="61"/>
      <c r="Z1050" s="61"/>
    </row>
    <row r="1051">
      <c r="A1051" s="61"/>
      <c r="B1051" s="61"/>
      <c r="C1051" s="61"/>
      <c r="D1051" s="61"/>
      <c r="E1051" s="61"/>
      <c r="F1051" s="61"/>
      <c r="G1051" s="61"/>
      <c r="H1051" s="61"/>
      <c r="I1051" s="61"/>
      <c r="J1051" s="61"/>
      <c r="K1051" s="61"/>
      <c r="L1051" s="61"/>
      <c r="M1051" s="61"/>
      <c r="N1051" s="61"/>
      <c r="O1051" s="61"/>
      <c r="P1051" s="61"/>
      <c r="Q1051" s="61"/>
      <c r="R1051" s="61"/>
      <c r="S1051" s="61"/>
      <c r="T1051" s="61"/>
      <c r="U1051" s="61"/>
      <c r="V1051" s="61"/>
      <c r="W1051" s="61"/>
      <c r="X1051" s="61"/>
      <c r="Y1051" s="61"/>
      <c r="Z1051" s="61"/>
    </row>
    <row r="1052">
      <c r="A1052" s="61"/>
      <c r="B1052" s="61"/>
      <c r="C1052" s="61"/>
      <c r="D1052" s="61"/>
      <c r="E1052" s="61"/>
      <c r="F1052" s="61"/>
      <c r="G1052" s="61"/>
      <c r="H1052" s="61"/>
      <c r="I1052" s="61"/>
      <c r="J1052" s="61"/>
      <c r="K1052" s="61"/>
      <c r="L1052" s="61"/>
      <c r="M1052" s="61"/>
      <c r="N1052" s="61"/>
      <c r="O1052" s="61"/>
      <c r="P1052" s="61"/>
      <c r="Q1052" s="61"/>
      <c r="R1052" s="61"/>
      <c r="S1052" s="61"/>
      <c r="T1052" s="61"/>
      <c r="U1052" s="61"/>
      <c r="V1052" s="61"/>
      <c r="W1052" s="61"/>
      <c r="X1052" s="61"/>
      <c r="Y1052" s="61"/>
      <c r="Z1052" s="61"/>
    </row>
    <row r="1053">
      <c r="A1053" s="61"/>
      <c r="B1053" s="61"/>
      <c r="C1053" s="61"/>
      <c r="D1053" s="61"/>
      <c r="E1053" s="61"/>
      <c r="F1053" s="61"/>
      <c r="G1053" s="61"/>
      <c r="H1053" s="61"/>
      <c r="I1053" s="61"/>
      <c r="J1053" s="61"/>
      <c r="K1053" s="61"/>
      <c r="L1053" s="61"/>
      <c r="M1053" s="61"/>
      <c r="N1053" s="61"/>
      <c r="O1053" s="61"/>
      <c r="P1053" s="61"/>
      <c r="Q1053" s="61"/>
      <c r="R1053" s="61"/>
      <c r="S1053" s="61"/>
      <c r="T1053" s="61"/>
      <c r="U1053" s="61"/>
      <c r="V1053" s="61"/>
      <c r="W1053" s="61"/>
      <c r="X1053" s="61"/>
      <c r="Y1053" s="61"/>
      <c r="Z1053" s="61"/>
    </row>
    <row r="1054">
      <c r="A1054" s="61"/>
      <c r="B1054" s="61"/>
      <c r="C1054" s="61"/>
      <c r="D1054" s="61"/>
      <c r="E1054" s="61"/>
      <c r="F1054" s="61"/>
      <c r="G1054" s="61"/>
      <c r="H1054" s="61"/>
      <c r="I1054" s="61"/>
      <c r="J1054" s="61"/>
      <c r="K1054" s="61"/>
      <c r="L1054" s="61"/>
      <c r="M1054" s="61"/>
      <c r="N1054" s="61"/>
      <c r="O1054" s="61"/>
      <c r="P1054" s="61"/>
      <c r="Q1054" s="61"/>
      <c r="R1054" s="61"/>
      <c r="S1054" s="61"/>
      <c r="T1054" s="61"/>
      <c r="U1054" s="61"/>
      <c r="V1054" s="61"/>
      <c r="W1054" s="61"/>
      <c r="X1054" s="61"/>
      <c r="Y1054" s="61"/>
      <c r="Z1054" s="61"/>
    </row>
    <row r="1055">
      <c r="A1055" s="61"/>
      <c r="B1055" s="61"/>
      <c r="C1055" s="61"/>
      <c r="D1055" s="61"/>
      <c r="E1055" s="61"/>
      <c r="F1055" s="61"/>
      <c r="G1055" s="61"/>
      <c r="H1055" s="61"/>
      <c r="I1055" s="61"/>
      <c r="J1055" s="61"/>
      <c r="K1055" s="61"/>
      <c r="L1055" s="61"/>
      <c r="M1055" s="61"/>
      <c r="N1055" s="61"/>
      <c r="O1055" s="61"/>
      <c r="P1055" s="61"/>
      <c r="Q1055" s="61"/>
      <c r="R1055" s="61"/>
      <c r="S1055" s="61"/>
      <c r="T1055" s="61"/>
      <c r="U1055" s="61"/>
      <c r="V1055" s="61"/>
      <c r="W1055" s="61"/>
      <c r="X1055" s="61"/>
      <c r="Y1055" s="61"/>
      <c r="Z1055" s="61"/>
    </row>
    <row r="1056">
      <c r="A1056" s="61"/>
      <c r="B1056" s="61"/>
      <c r="C1056" s="61"/>
      <c r="D1056" s="61"/>
      <c r="E1056" s="61"/>
      <c r="F1056" s="61"/>
      <c r="G1056" s="61"/>
      <c r="H1056" s="61"/>
      <c r="I1056" s="61"/>
      <c r="J1056" s="61"/>
      <c r="K1056" s="61"/>
      <c r="L1056" s="61"/>
      <c r="M1056" s="61"/>
      <c r="N1056" s="61"/>
      <c r="O1056" s="61"/>
      <c r="P1056" s="61"/>
      <c r="Q1056" s="61"/>
      <c r="R1056" s="61"/>
      <c r="S1056" s="61"/>
      <c r="T1056" s="61"/>
      <c r="U1056" s="61"/>
      <c r="V1056" s="61"/>
      <c r="W1056" s="61"/>
      <c r="X1056" s="61"/>
      <c r="Y1056" s="61"/>
      <c r="Z1056" s="61"/>
    </row>
    <row r="1057">
      <c r="A1057" s="61"/>
      <c r="B1057" s="61"/>
      <c r="C1057" s="61"/>
      <c r="D1057" s="61"/>
      <c r="E1057" s="61"/>
      <c r="F1057" s="61"/>
      <c r="G1057" s="61"/>
      <c r="H1057" s="61"/>
      <c r="I1057" s="61"/>
      <c r="J1057" s="61"/>
      <c r="K1057" s="61"/>
      <c r="L1057" s="61"/>
      <c r="M1057" s="61"/>
      <c r="N1057" s="61"/>
      <c r="O1057" s="61"/>
      <c r="P1057" s="61"/>
      <c r="Q1057" s="61"/>
      <c r="R1057" s="61"/>
      <c r="S1057" s="61"/>
      <c r="T1057" s="61"/>
      <c r="U1057" s="61"/>
      <c r="V1057" s="61"/>
      <c r="W1057" s="61"/>
      <c r="X1057" s="61"/>
      <c r="Y1057" s="61"/>
      <c r="Z1057" s="61"/>
    </row>
    <row r="1058">
      <c r="A1058" s="61"/>
      <c r="B1058" s="61"/>
      <c r="C1058" s="61"/>
      <c r="D1058" s="61"/>
      <c r="E1058" s="61"/>
      <c r="F1058" s="61"/>
      <c r="G1058" s="61"/>
      <c r="H1058" s="61"/>
      <c r="I1058" s="61"/>
      <c r="J1058" s="61"/>
      <c r="K1058" s="61"/>
      <c r="L1058" s="61"/>
      <c r="M1058" s="61"/>
      <c r="N1058" s="61"/>
      <c r="O1058" s="61"/>
      <c r="P1058" s="61"/>
      <c r="Q1058" s="61"/>
      <c r="R1058" s="61"/>
      <c r="S1058" s="61"/>
      <c r="T1058" s="61"/>
      <c r="U1058" s="61"/>
      <c r="V1058" s="61"/>
      <c r="W1058" s="61"/>
      <c r="X1058" s="61"/>
      <c r="Y1058" s="61"/>
      <c r="Z1058" s="61"/>
    </row>
    <row r="1059">
      <c r="A1059" s="61"/>
      <c r="B1059" s="61"/>
      <c r="C1059" s="61"/>
      <c r="D1059" s="61"/>
      <c r="E1059" s="61"/>
      <c r="F1059" s="61"/>
      <c r="G1059" s="61"/>
      <c r="H1059" s="61"/>
      <c r="I1059" s="61"/>
      <c r="J1059" s="61"/>
      <c r="K1059" s="61"/>
      <c r="L1059" s="61"/>
      <c r="M1059" s="61"/>
      <c r="N1059" s="61"/>
      <c r="O1059" s="61"/>
      <c r="P1059" s="61"/>
      <c r="Q1059" s="61"/>
      <c r="R1059" s="61"/>
      <c r="S1059" s="61"/>
      <c r="T1059" s="61"/>
      <c r="U1059" s="61"/>
      <c r="V1059" s="61"/>
      <c r="W1059" s="61"/>
      <c r="X1059" s="61"/>
      <c r="Y1059" s="61"/>
      <c r="Z1059" s="61"/>
    </row>
    <row r="1060">
      <c r="A1060" s="61"/>
      <c r="B1060" s="61"/>
      <c r="C1060" s="61"/>
      <c r="D1060" s="61"/>
      <c r="E1060" s="61"/>
      <c r="F1060" s="61"/>
      <c r="G1060" s="61"/>
      <c r="H1060" s="61"/>
      <c r="I1060" s="61"/>
      <c r="J1060" s="61"/>
      <c r="K1060" s="61"/>
      <c r="L1060" s="61"/>
      <c r="M1060" s="61"/>
      <c r="N1060" s="61"/>
      <c r="O1060" s="61"/>
      <c r="P1060" s="61"/>
      <c r="Q1060" s="61"/>
      <c r="R1060" s="61"/>
      <c r="S1060" s="61"/>
      <c r="T1060" s="61"/>
      <c r="U1060" s="61"/>
      <c r="V1060" s="61"/>
      <c r="W1060" s="61"/>
      <c r="X1060" s="61"/>
      <c r="Y1060" s="61"/>
      <c r="Z1060" s="61"/>
    </row>
    <row r="1061">
      <c r="A1061" s="61"/>
      <c r="B1061" s="61"/>
      <c r="C1061" s="61"/>
      <c r="D1061" s="61"/>
      <c r="E1061" s="61"/>
      <c r="F1061" s="61"/>
      <c r="G1061" s="61"/>
      <c r="H1061" s="61"/>
      <c r="I1061" s="61"/>
      <c r="J1061" s="61"/>
      <c r="K1061" s="61"/>
      <c r="L1061" s="61"/>
      <c r="M1061" s="61"/>
      <c r="N1061" s="61"/>
      <c r="O1061" s="61"/>
      <c r="P1061" s="61"/>
      <c r="Q1061" s="61"/>
      <c r="R1061" s="61"/>
      <c r="S1061" s="61"/>
      <c r="T1061" s="61"/>
      <c r="U1061" s="61"/>
      <c r="V1061" s="61"/>
      <c r="W1061" s="61"/>
      <c r="X1061" s="61"/>
      <c r="Y1061" s="61"/>
      <c r="Z1061" s="61"/>
    </row>
    <row r="1062">
      <c r="A1062" s="61"/>
      <c r="B1062" s="61"/>
      <c r="C1062" s="61"/>
      <c r="D1062" s="61"/>
      <c r="E1062" s="61"/>
      <c r="F1062" s="61"/>
      <c r="G1062" s="61"/>
      <c r="H1062" s="61"/>
      <c r="I1062" s="61"/>
      <c r="J1062" s="61"/>
      <c r="K1062" s="61"/>
      <c r="L1062" s="61"/>
      <c r="M1062" s="61"/>
      <c r="N1062" s="61"/>
      <c r="O1062" s="61"/>
      <c r="P1062" s="61"/>
      <c r="Q1062" s="61"/>
      <c r="R1062" s="61"/>
      <c r="S1062" s="61"/>
      <c r="T1062" s="61"/>
      <c r="U1062" s="61"/>
      <c r="V1062" s="61"/>
      <c r="W1062" s="61"/>
      <c r="X1062" s="61"/>
      <c r="Y1062" s="61"/>
      <c r="Z1062" s="61"/>
    </row>
    <row r="1063">
      <c r="A1063" s="61"/>
      <c r="B1063" s="61"/>
      <c r="C1063" s="61"/>
      <c r="D1063" s="61"/>
      <c r="E1063" s="61"/>
      <c r="F1063" s="61"/>
      <c r="G1063" s="61"/>
      <c r="H1063" s="61"/>
      <c r="I1063" s="61"/>
      <c r="J1063" s="61"/>
      <c r="K1063" s="61"/>
      <c r="L1063" s="61"/>
      <c r="M1063" s="61"/>
      <c r="N1063" s="61"/>
      <c r="O1063" s="61"/>
      <c r="P1063" s="61"/>
      <c r="Q1063" s="61"/>
      <c r="R1063" s="61"/>
      <c r="S1063" s="61"/>
      <c r="T1063" s="61"/>
      <c r="U1063" s="61"/>
      <c r="V1063" s="61"/>
      <c r="W1063" s="61"/>
      <c r="X1063" s="61"/>
      <c r="Y1063" s="61"/>
      <c r="Z1063" s="61"/>
    </row>
    <row r="1064">
      <c r="A1064" s="61"/>
      <c r="B1064" s="61"/>
      <c r="C1064" s="61"/>
      <c r="D1064" s="61"/>
      <c r="E1064" s="61"/>
      <c r="F1064" s="61"/>
      <c r="G1064" s="61"/>
      <c r="H1064" s="61"/>
      <c r="I1064" s="61"/>
      <c r="J1064" s="61"/>
      <c r="K1064" s="61"/>
      <c r="L1064" s="61"/>
      <c r="M1064" s="61"/>
      <c r="N1064" s="61"/>
      <c r="O1064" s="61"/>
      <c r="P1064" s="61"/>
      <c r="Q1064" s="61"/>
      <c r="R1064" s="61"/>
      <c r="S1064" s="61"/>
      <c r="T1064" s="61"/>
      <c r="U1064" s="61"/>
      <c r="V1064" s="61"/>
      <c r="W1064" s="61"/>
      <c r="X1064" s="61"/>
      <c r="Y1064" s="61"/>
      <c r="Z1064" s="61"/>
    </row>
    <row r="1065">
      <c r="A1065" s="61"/>
      <c r="B1065" s="61"/>
      <c r="C1065" s="61"/>
      <c r="D1065" s="61"/>
      <c r="E1065" s="61"/>
      <c r="F1065" s="61"/>
      <c r="G1065" s="61"/>
      <c r="H1065" s="61"/>
      <c r="I1065" s="61"/>
      <c r="J1065" s="61"/>
      <c r="K1065" s="61"/>
      <c r="L1065" s="61"/>
      <c r="M1065" s="61"/>
      <c r="N1065" s="61"/>
      <c r="O1065" s="61"/>
      <c r="P1065" s="61"/>
      <c r="Q1065" s="61"/>
      <c r="R1065" s="61"/>
      <c r="S1065" s="61"/>
      <c r="T1065" s="61"/>
      <c r="U1065" s="61"/>
      <c r="V1065" s="61"/>
      <c r="W1065" s="61"/>
      <c r="X1065" s="61"/>
      <c r="Y1065" s="61"/>
      <c r="Z1065" s="61"/>
    </row>
    <row r="1066">
      <c r="A1066" s="61"/>
      <c r="B1066" s="61"/>
      <c r="C1066" s="61"/>
      <c r="D1066" s="61"/>
      <c r="E1066" s="61"/>
      <c r="F1066" s="61"/>
      <c r="G1066" s="61"/>
      <c r="H1066" s="61"/>
      <c r="I1066" s="61"/>
      <c r="J1066" s="61"/>
      <c r="K1066" s="61"/>
      <c r="L1066" s="61"/>
      <c r="M1066" s="61"/>
      <c r="N1066" s="61"/>
      <c r="O1066" s="61"/>
      <c r="P1066" s="61"/>
      <c r="Q1066" s="61"/>
      <c r="R1066" s="61"/>
      <c r="S1066" s="61"/>
      <c r="T1066" s="61"/>
      <c r="U1066" s="61"/>
      <c r="V1066" s="61"/>
      <c r="W1066" s="61"/>
      <c r="X1066" s="61"/>
      <c r="Y1066" s="61"/>
      <c r="Z1066" s="61"/>
    </row>
    <row r="1067">
      <c r="A1067" s="61"/>
      <c r="B1067" s="61"/>
      <c r="C1067" s="61"/>
      <c r="D1067" s="61"/>
      <c r="E1067" s="61"/>
      <c r="F1067" s="61"/>
      <c r="G1067" s="61"/>
      <c r="H1067" s="61"/>
      <c r="I1067" s="61"/>
      <c r="J1067" s="61"/>
      <c r="K1067" s="61"/>
      <c r="L1067" s="61"/>
      <c r="M1067" s="61"/>
      <c r="N1067" s="61"/>
      <c r="O1067" s="61"/>
      <c r="P1067" s="61"/>
      <c r="Q1067" s="61"/>
      <c r="R1067" s="61"/>
      <c r="S1067" s="61"/>
      <c r="T1067" s="61"/>
      <c r="U1067" s="61"/>
      <c r="V1067" s="61"/>
      <c r="W1067" s="61"/>
      <c r="X1067" s="61"/>
      <c r="Y1067" s="61"/>
      <c r="Z1067" s="61"/>
    </row>
    <row r="1068">
      <c r="A1068" s="61"/>
      <c r="B1068" s="61"/>
      <c r="C1068" s="61"/>
      <c r="D1068" s="61"/>
      <c r="E1068" s="61"/>
      <c r="F1068" s="61"/>
      <c r="G1068" s="61"/>
      <c r="H1068" s="61"/>
      <c r="I1068" s="61"/>
      <c r="J1068" s="61"/>
      <c r="K1068" s="61"/>
      <c r="L1068" s="61"/>
      <c r="M1068" s="61"/>
      <c r="N1068" s="61"/>
      <c r="O1068" s="61"/>
      <c r="P1068" s="61"/>
      <c r="Q1068" s="61"/>
      <c r="R1068" s="61"/>
      <c r="S1068" s="61"/>
      <c r="T1068" s="61"/>
      <c r="U1068" s="61"/>
      <c r="V1068" s="61"/>
      <c r="W1068" s="61"/>
      <c r="X1068" s="61"/>
      <c r="Y1068" s="61"/>
      <c r="Z1068" s="61"/>
    </row>
    <row r="1069">
      <c r="A1069" s="61"/>
      <c r="B1069" s="61"/>
      <c r="C1069" s="61"/>
      <c r="D1069" s="61"/>
      <c r="E1069" s="61"/>
      <c r="F1069" s="61"/>
      <c r="G1069" s="61"/>
      <c r="H1069" s="61"/>
      <c r="I1069" s="61"/>
      <c r="J1069" s="61"/>
      <c r="K1069" s="61"/>
      <c r="L1069" s="61"/>
      <c r="M1069" s="61"/>
      <c r="N1069" s="61"/>
      <c r="O1069" s="61"/>
      <c r="P1069" s="61"/>
      <c r="Q1069" s="61"/>
      <c r="R1069" s="61"/>
      <c r="S1069" s="61"/>
      <c r="T1069" s="61"/>
      <c r="U1069" s="61"/>
      <c r="V1069" s="61"/>
      <c r="W1069" s="61"/>
      <c r="X1069" s="61"/>
      <c r="Y1069" s="61"/>
      <c r="Z1069" s="61"/>
    </row>
    <row r="1070">
      <c r="A1070" s="61"/>
      <c r="B1070" s="61"/>
      <c r="C1070" s="61"/>
      <c r="D1070" s="61"/>
      <c r="E1070" s="61"/>
      <c r="F1070" s="61"/>
      <c r="G1070" s="61"/>
      <c r="H1070" s="61"/>
      <c r="I1070" s="61"/>
      <c r="J1070" s="61"/>
      <c r="K1070" s="61"/>
      <c r="L1070" s="61"/>
      <c r="M1070" s="61"/>
      <c r="N1070" s="61"/>
      <c r="O1070" s="61"/>
      <c r="P1070" s="61"/>
      <c r="Q1070" s="61"/>
      <c r="R1070" s="61"/>
      <c r="S1070" s="61"/>
      <c r="T1070" s="61"/>
      <c r="U1070" s="61"/>
      <c r="V1070" s="61"/>
      <c r="W1070" s="61"/>
      <c r="X1070" s="61"/>
      <c r="Y1070" s="61"/>
      <c r="Z1070" s="61"/>
    </row>
    <row r="1071">
      <c r="A1071" s="61"/>
      <c r="B1071" s="61"/>
      <c r="C1071" s="61"/>
      <c r="D1071" s="61"/>
      <c r="E1071" s="61"/>
      <c r="F1071" s="61"/>
      <c r="G1071" s="61"/>
      <c r="H1071" s="61"/>
      <c r="I1071" s="61"/>
      <c r="J1071" s="61"/>
      <c r="K1071" s="61"/>
      <c r="L1071" s="61"/>
      <c r="M1071" s="61"/>
      <c r="N1071" s="61"/>
      <c r="O1071" s="61"/>
      <c r="P1071" s="61"/>
      <c r="Q1071" s="61"/>
      <c r="R1071" s="61"/>
      <c r="S1071" s="61"/>
      <c r="T1071" s="61"/>
      <c r="U1071" s="61"/>
      <c r="V1071" s="61"/>
      <c r="W1071" s="61"/>
      <c r="X1071" s="61"/>
      <c r="Y1071" s="61"/>
      <c r="Z1071" s="61"/>
    </row>
    <row r="1072">
      <c r="A1072" s="61"/>
      <c r="B1072" s="61"/>
      <c r="C1072" s="61"/>
      <c r="D1072" s="61"/>
      <c r="E1072" s="61"/>
      <c r="F1072" s="61"/>
      <c r="G1072" s="61"/>
      <c r="H1072" s="61"/>
      <c r="I1072" s="61"/>
      <c r="J1072" s="61"/>
      <c r="K1072" s="61"/>
      <c r="L1072" s="61"/>
      <c r="M1072" s="61"/>
      <c r="N1072" s="61"/>
      <c r="O1072" s="61"/>
      <c r="P1072" s="61"/>
      <c r="Q1072" s="61"/>
      <c r="R1072" s="61"/>
      <c r="S1072" s="61"/>
      <c r="T1072" s="61"/>
      <c r="U1072" s="61"/>
      <c r="V1072" s="61"/>
      <c r="W1072" s="61"/>
      <c r="X1072" s="61"/>
      <c r="Y1072" s="61"/>
      <c r="Z1072" s="61"/>
    </row>
    <row r="1073">
      <c r="A1073" s="61"/>
      <c r="B1073" s="61"/>
      <c r="C1073" s="61"/>
      <c r="D1073" s="61"/>
      <c r="E1073" s="61"/>
      <c r="F1073" s="61"/>
      <c r="G1073" s="61"/>
      <c r="H1073" s="61"/>
      <c r="I1073" s="61"/>
      <c r="J1073" s="61"/>
      <c r="K1073" s="61"/>
      <c r="L1073" s="61"/>
      <c r="M1073" s="61"/>
      <c r="N1073" s="61"/>
      <c r="O1073" s="61"/>
      <c r="P1073" s="61"/>
      <c r="Q1073" s="61"/>
      <c r="R1073" s="61"/>
      <c r="S1073" s="61"/>
      <c r="T1073" s="61"/>
      <c r="U1073" s="61"/>
      <c r="V1073" s="61"/>
      <c r="W1073" s="61"/>
      <c r="X1073" s="61"/>
      <c r="Y1073" s="61"/>
      <c r="Z1073" s="61"/>
    </row>
    <row r="1074">
      <c r="A1074" s="61"/>
      <c r="B1074" s="61"/>
      <c r="C1074" s="61"/>
      <c r="D1074" s="61"/>
      <c r="E1074" s="61"/>
      <c r="F1074" s="61"/>
      <c r="G1074" s="61"/>
      <c r="H1074" s="61"/>
      <c r="I1074" s="61"/>
      <c r="J1074" s="61"/>
      <c r="K1074" s="61"/>
      <c r="L1074" s="61"/>
      <c r="M1074" s="61"/>
      <c r="N1074" s="61"/>
      <c r="O1074" s="61"/>
      <c r="P1074" s="61"/>
      <c r="Q1074" s="61"/>
      <c r="R1074" s="61"/>
      <c r="S1074" s="61"/>
      <c r="T1074" s="61"/>
      <c r="U1074" s="61"/>
      <c r="V1074" s="61"/>
      <c r="W1074" s="61"/>
      <c r="X1074" s="61"/>
      <c r="Y1074" s="61"/>
      <c r="Z1074" s="61"/>
    </row>
    <row r="1075">
      <c r="A1075" s="61"/>
      <c r="B1075" s="61"/>
      <c r="C1075" s="61"/>
      <c r="D1075" s="61"/>
      <c r="E1075" s="61"/>
      <c r="F1075" s="61"/>
      <c r="G1075" s="61"/>
      <c r="H1075" s="61"/>
      <c r="I1075" s="61"/>
      <c r="J1075" s="61"/>
      <c r="K1075" s="61"/>
      <c r="L1075" s="61"/>
      <c r="M1075" s="61"/>
      <c r="N1075" s="61"/>
      <c r="O1075" s="61"/>
      <c r="P1075" s="61"/>
      <c r="Q1075" s="61"/>
      <c r="R1075" s="61"/>
      <c r="S1075" s="61"/>
      <c r="T1075" s="61"/>
      <c r="U1075" s="61"/>
      <c r="V1075" s="61"/>
      <c r="W1075" s="61"/>
      <c r="X1075" s="61"/>
      <c r="Y1075" s="61"/>
      <c r="Z1075" s="61"/>
    </row>
    <row r="1076">
      <c r="A1076" s="61"/>
      <c r="B1076" s="61"/>
      <c r="C1076" s="61"/>
      <c r="D1076" s="61"/>
      <c r="E1076" s="61"/>
      <c r="F1076" s="61"/>
      <c r="G1076" s="61"/>
      <c r="H1076" s="61"/>
      <c r="I1076" s="61"/>
      <c r="J1076" s="61"/>
      <c r="K1076" s="61"/>
      <c r="L1076" s="61"/>
      <c r="M1076" s="61"/>
      <c r="N1076" s="61"/>
      <c r="O1076" s="61"/>
      <c r="P1076" s="61"/>
      <c r="Q1076" s="61"/>
      <c r="R1076" s="61"/>
      <c r="S1076" s="61"/>
      <c r="T1076" s="61"/>
      <c r="U1076" s="61"/>
      <c r="V1076" s="61"/>
      <c r="W1076" s="61"/>
      <c r="X1076" s="61"/>
      <c r="Y1076" s="61"/>
      <c r="Z1076" s="61"/>
    </row>
    <row r="1077">
      <c r="A1077" s="61"/>
      <c r="B1077" s="61"/>
      <c r="C1077" s="61"/>
      <c r="D1077" s="61"/>
      <c r="E1077" s="61"/>
      <c r="F1077" s="61"/>
      <c r="G1077" s="61"/>
      <c r="H1077" s="61"/>
      <c r="I1077" s="61"/>
      <c r="J1077" s="61"/>
      <c r="K1077" s="61"/>
      <c r="L1077" s="61"/>
      <c r="M1077" s="61"/>
      <c r="N1077" s="61"/>
      <c r="O1077" s="61"/>
      <c r="P1077" s="61"/>
      <c r="Q1077" s="61"/>
      <c r="R1077" s="61"/>
      <c r="S1077" s="61"/>
      <c r="T1077" s="61"/>
      <c r="U1077" s="61"/>
      <c r="V1077" s="61"/>
      <c r="W1077" s="61"/>
      <c r="X1077" s="61"/>
      <c r="Y1077" s="61"/>
      <c r="Z1077" s="61"/>
    </row>
    <row r="1078">
      <c r="A1078" s="61"/>
      <c r="B1078" s="61"/>
      <c r="C1078" s="61"/>
      <c r="D1078" s="61"/>
      <c r="E1078" s="61"/>
      <c r="F1078" s="61"/>
      <c r="G1078" s="61"/>
      <c r="H1078" s="61"/>
      <c r="I1078" s="61"/>
      <c r="J1078" s="61"/>
      <c r="K1078" s="61"/>
      <c r="L1078" s="61"/>
      <c r="M1078" s="61"/>
      <c r="N1078" s="61"/>
      <c r="O1078" s="61"/>
      <c r="P1078" s="61"/>
      <c r="Q1078" s="61"/>
      <c r="R1078" s="61"/>
      <c r="S1078" s="61"/>
      <c r="T1078" s="61"/>
      <c r="U1078" s="61"/>
      <c r="V1078" s="61"/>
      <c r="W1078" s="61"/>
      <c r="X1078" s="61"/>
      <c r="Y1078" s="61"/>
      <c r="Z1078" s="61"/>
    </row>
    <row r="1079">
      <c r="A1079" s="61"/>
      <c r="B1079" s="61"/>
      <c r="C1079" s="61"/>
      <c r="D1079" s="61"/>
      <c r="E1079" s="61"/>
      <c r="F1079" s="61"/>
      <c r="G1079" s="61"/>
      <c r="H1079" s="61"/>
      <c r="I1079" s="61"/>
      <c r="J1079" s="61"/>
      <c r="K1079" s="61"/>
      <c r="L1079" s="61"/>
      <c r="M1079" s="61"/>
      <c r="N1079" s="61"/>
      <c r="O1079" s="61"/>
      <c r="P1079" s="61"/>
      <c r="Q1079" s="61"/>
      <c r="R1079" s="61"/>
      <c r="S1079" s="61"/>
      <c r="T1079" s="61"/>
      <c r="U1079" s="61"/>
      <c r="V1079" s="61"/>
      <c r="W1079" s="61"/>
      <c r="X1079" s="61"/>
      <c r="Y1079" s="61"/>
      <c r="Z1079" s="61"/>
    </row>
    <row r="1080">
      <c r="A1080" s="61"/>
      <c r="B1080" s="61"/>
      <c r="C1080" s="61"/>
      <c r="D1080" s="61"/>
      <c r="E1080" s="61"/>
      <c r="F1080" s="61"/>
      <c r="G1080" s="61"/>
      <c r="H1080" s="61"/>
      <c r="I1080" s="61"/>
      <c r="J1080" s="61"/>
      <c r="K1080" s="61"/>
      <c r="L1080" s="61"/>
      <c r="M1080" s="61"/>
      <c r="N1080" s="61"/>
      <c r="O1080" s="61"/>
      <c r="P1080" s="61"/>
      <c r="Q1080" s="61"/>
      <c r="R1080" s="61"/>
      <c r="S1080" s="61"/>
      <c r="T1080" s="61"/>
      <c r="U1080" s="61"/>
      <c r="V1080" s="61"/>
      <c r="W1080" s="61"/>
      <c r="X1080" s="61"/>
      <c r="Y1080" s="61"/>
      <c r="Z1080" s="61"/>
    </row>
    <row r="1081">
      <c r="A1081" s="61"/>
      <c r="B1081" s="61"/>
      <c r="C1081" s="61"/>
      <c r="D1081" s="61"/>
      <c r="E1081" s="61"/>
      <c r="F1081" s="61"/>
      <c r="G1081" s="61"/>
      <c r="H1081" s="61"/>
      <c r="I1081" s="61"/>
      <c r="J1081" s="61"/>
      <c r="K1081" s="61"/>
      <c r="L1081" s="61"/>
      <c r="M1081" s="61"/>
      <c r="N1081" s="61"/>
      <c r="O1081" s="61"/>
      <c r="P1081" s="61"/>
      <c r="Q1081" s="61"/>
      <c r="R1081" s="61"/>
      <c r="S1081" s="61"/>
      <c r="T1081" s="61"/>
      <c r="U1081" s="61"/>
      <c r="V1081" s="61"/>
      <c r="W1081" s="61"/>
      <c r="X1081" s="61"/>
      <c r="Y1081" s="61"/>
      <c r="Z1081" s="61"/>
    </row>
    <row r="1082">
      <c r="A1082" s="61"/>
      <c r="B1082" s="61"/>
      <c r="C1082" s="61"/>
      <c r="D1082" s="61"/>
      <c r="E1082" s="61"/>
      <c r="F1082" s="61"/>
      <c r="G1082" s="61"/>
      <c r="H1082" s="61"/>
      <c r="I1082" s="61"/>
      <c r="J1082" s="61"/>
      <c r="K1082" s="61"/>
      <c r="L1082" s="61"/>
      <c r="M1082" s="61"/>
      <c r="N1082" s="61"/>
      <c r="O1082" s="61"/>
      <c r="P1082" s="61"/>
      <c r="Q1082" s="61"/>
      <c r="R1082" s="61"/>
      <c r="S1082" s="61"/>
      <c r="T1082" s="61"/>
      <c r="U1082" s="61"/>
      <c r="V1082" s="61"/>
      <c r="W1082" s="61"/>
      <c r="X1082" s="61"/>
      <c r="Y1082" s="61"/>
      <c r="Z1082" s="61"/>
    </row>
    <row r="1083">
      <c r="A1083" s="61"/>
      <c r="B1083" s="61"/>
      <c r="C1083" s="61"/>
      <c r="D1083" s="61"/>
      <c r="E1083" s="61"/>
      <c r="F1083" s="61"/>
      <c r="G1083" s="61"/>
      <c r="H1083" s="61"/>
      <c r="I1083" s="61"/>
      <c r="J1083" s="61"/>
      <c r="K1083" s="61"/>
      <c r="L1083" s="61"/>
      <c r="M1083" s="61"/>
      <c r="N1083" s="61"/>
      <c r="O1083" s="61"/>
      <c r="P1083" s="61"/>
      <c r="Q1083" s="61"/>
      <c r="R1083" s="61"/>
      <c r="S1083" s="61"/>
      <c r="T1083" s="61"/>
      <c r="U1083" s="61"/>
      <c r="V1083" s="61"/>
      <c r="W1083" s="61"/>
      <c r="X1083" s="61"/>
      <c r="Y1083" s="61"/>
      <c r="Z1083" s="61"/>
    </row>
    <row r="1084">
      <c r="A1084" s="61"/>
      <c r="B1084" s="61"/>
      <c r="C1084" s="61"/>
      <c r="D1084" s="61"/>
      <c r="E1084" s="61"/>
      <c r="F1084" s="61"/>
      <c r="G1084" s="61"/>
      <c r="H1084" s="61"/>
      <c r="I1084" s="61"/>
      <c r="J1084" s="61"/>
      <c r="K1084" s="61"/>
      <c r="L1084" s="61"/>
      <c r="M1084" s="61"/>
      <c r="N1084" s="61"/>
      <c r="O1084" s="61"/>
      <c r="P1084" s="61"/>
      <c r="Q1084" s="61"/>
      <c r="R1084" s="61"/>
      <c r="S1084" s="61"/>
      <c r="T1084" s="61"/>
      <c r="U1084" s="61"/>
      <c r="V1084" s="61"/>
      <c r="W1084" s="61"/>
      <c r="X1084" s="61"/>
      <c r="Y1084" s="61"/>
      <c r="Z1084" s="61"/>
    </row>
    <row r="1085">
      <c r="A1085" s="61"/>
      <c r="B1085" s="61"/>
      <c r="C1085" s="61"/>
      <c r="D1085" s="61"/>
      <c r="E1085" s="61"/>
      <c r="F1085" s="61"/>
      <c r="G1085" s="61"/>
      <c r="H1085" s="61"/>
      <c r="I1085" s="61"/>
      <c r="J1085" s="61"/>
      <c r="K1085" s="61"/>
      <c r="L1085" s="61"/>
      <c r="M1085" s="61"/>
      <c r="N1085" s="61"/>
      <c r="O1085" s="61"/>
      <c r="P1085" s="61"/>
      <c r="Q1085" s="61"/>
      <c r="R1085" s="61"/>
      <c r="S1085" s="61"/>
      <c r="T1085" s="61"/>
      <c r="U1085" s="61"/>
      <c r="V1085" s="61"/>
      <c r="W1085" s="61"/>
      <c r="X1085" s="61"/>
      <c r="Y1085" s="61"/>
      <c r="Z1085" s="61"/>
    </row>
    <row r="1086">
      <c r="A1086" s="61"/>
      <c r="B1086" s="61"/>
      <c r="C1086" s="61"/>
      <c r="D1086" s="61"/>
      <c r="E1086" s="61"/>
      <c r="F1086" s="61"/>
      <c r="G1086" s="61"/>
      <c r="H1086" s="61"/>
      <c r="I1086" s="61"/>
      <c r="J1086" s="61"/>
      <c r="K1086" s="61"/>
      <c r="L1086" s="61"/>
      <c r="M1086" s="61"/>
      <c r="N1086" s="61"/>
      <c r="O1086" s="61"/>
      <c r="P1086" s="61"/>
      <c r="Q1086" s="61"/>
      <c r="R1086" s="61"/>
      <c r="S1086" s="61"/>
      <c r="T1086" s="61"/>
      <c r="U1086" s="61"/>
      <c r="V1086" s="61"/>
      <c r="W1086" s="61"/>
      <c r="X1086" s="61"/>
      <c r="Y1086" s="61"/>
      <c r="Z1086" s="61"/>
    </row>
    <row r="1087">
      <c r="A1087" s="61"/>
      <c r="B1087" s="61"/>
      <c r="C1087" s="61"/>
      <c r="D1087" s="61"/>
      <c r="E1087" s="61"/>
      <c r="F1087" s="61"/>
      <c r="G1087" s="61"/>
      <c r="H1087" s="61"/>
      <c r="I1087" s="61"/>
      <c r="J1087" s="61"/>
      <c r="K1087" s="61"/>
      <c r="L1087" s="61"/>
      <c r="M1087" s="61"/>
      <c r="N1087" s="61"/>
      <c r="O1087" s="61"/>
      <c r="P1087" s="61"/>
      <c r="Q1087" s="61"/>
      <c r="R1087" s="61"/>
      <c r="S1087" s="61"/>
      <c r="T1087" s="61"/>
      <c r="U1087" s="61"/>
      <c r="V1087" s="61"/>
      <c r="W1087" s="61"/>
      <c r="X1087" s="61"/>
      <c r="Y1087" s="61"/>
      <c r="Z1087" s="61"/>
    </row>
    <row r="1088">
      <c r="A1088" s="61"/>
      <c r="B1088" s="61"/>
      <c r="C1088" s="61"/>
      <c r="D1088" s="61"/>
      <c r="E1088" s="61"/>
      <c r="F1088" s="61"/>
      <c r="G1088" s="61"/>
      <c r="H1088" s="61"/>
      <c r="I1088" s="61"/>
      <c r="J1088" s="61"/>
      <c r="K1088" s="61"/>
      <c r="L1088" s="61"/>
      <c r="M1088" s="61"/>
      <c r="N1088" s="61"/>
      <c r="O1088" s="61"/>
      <c r="P1088" s="61"/>
      <c r="Q1088" s="61"/>
      <c r="R1088" s="61"/>
      <c r="S1088" s="61"/>
      <c r="T1088" s="61"/>
      <c r="U1088" s="61"/>
      <c r="V1088" s="61"/>
      <c r="W1088" s="61"/>
      <c r="X1088" s="61"/>
      <c r="Y1088" s="61"/>
      <c r="Z1088" s="61"/>
    </row>
    <row r="1089">
      <c r="A1089" s="61"/>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row>
    <row r="1090">
      <c r="A1090" s="61"/>
      <c r="B1090" s="61"/>
      <c r="C1090" s="61"/>
      <c r="D1090" s="61"/>
      <c r="E1090" s="61"/>
      <c r="F1090" s="61"/>
      <c r="G1090" s="61"/>
      <c r="H1090" s="61"/>
      <c r="I1090" s="61"/>
      <c r="J1090" s="61"/>
      <c r="K1090" s="61"/>
      <c r="L1090" s="61"/>
      <c r="M1090" s="61"/>
      <c r="N1090" s="61"/>
      <c r="O1090" s="61"/>
      <c r="P1090" s="61"/>
      <c r="Q1090" s="61"/>
      <c r="R1090" s="61"/>
      <c r="S1090" s="61"/>
      <c r="T1090" s="61"/>
      <c r="U1090" s="61"/>
      <c r="V1090" s="61"/>
      <c r="W1090" s="61"/>
      <c r="X1090" s="61"/>
      <c r="Y1090" s="61"/>
      <c r="Z1090" s="61"/>
    </row>
    <row r="1091">
      <c r="A1091" s="61"/>
      <c r="B1091" s="61"/>
      <c r="C1091" s="61"/>
      <c r="D1091" s="61"/>
      <c r="E1091" s="61"/>
      <c r="F1091" s="61"/>
      <c r="G1091" s="61"/>
      <c r="H1091" s="61"/>
      <c r="I1091" s="61"/>
      <c r="J1091" s="61"/>
      <c r="K1091" s="61"/>
      <c r="L1091" s="61"/>
      <c r="M1091" s="61"/>
      <c r="N1091" s="61"/>
      <c r="O1091" s="61"/>
      <c r="P1091" s="61"/>
      <c r="Q1091" s="61"/>
      <c r="R1091" s="61"/>
      <c r="S1091" s="61"/>
      <c r="T1091" s="61"/>
      <c r="U1091" s="61"/>
      <c r="V1091" s="61"/>
      <c r="W1091" s="61"/>
      <c r="X1091" s="61"/>
      <c r="Y1091" s="61"/>
      <c r="Z1091" s="61"/>
    </row>
    <row r="1092">
      <c r="A1092" s="61"/>
      <c r="B1092" s="61"/>
      <c r="C1092" s="61"/>
      <c r="D1092" s="61"/>
      <c r="E1092" s="61"/>
      <c r="F1092" s="61"/>
      <c r="G1092" s="61"/>
      <c r="H1092" s="61"/>
      <c r="I1092" s="61"/>
      <c r="J1092" s="61"/>
      <c r="K1092" s="61"/>
      <c r="L1092" s="61"/>
      <c r="M1092" s="61"/>
      <c r="N1092" s="61"/>
      <c r="O1092" s="61"/>
      <c r="P1092" s="61"/>
      <c r="Q1092" s="61"/>
      <c r="R1092" s="61"/>
      <c r="S1092" s="61"/>
      <c r="T1092" s="61"/>
      <c r="U1092" s="61"/>
      <c r="V1092" s="61"/>
      <c r="W1092" s="61"/>
      <c r="X1092" s="61"/>
      <c r="Y1092" s="61"/>
      <c r="Z1092" s="61"/>
    </row>
    <row r="1093">
      <c r="A1093" s="61"/>
      <c r="B1093" s="61"/>
      <c r="C1093" s="61"/>
      <c r="D1093" s="61"/>
      <c r="E1093" s="61"/>
      <c r="F1093" s="61"/>
      <c r="G1093" s="61"/>
      <c r="H1093" s="61"/>
      <c r="I1093" s="61"/>
      <c r="J1093" s="61"/>
      <c r="K1093" s="61"/>
      <c r="L1093" s="61"/>
      <c r="M1093" s="61"/>
      <c r="N1093" s="61"/>
      <c r="O1093" s="61"/>
      <c r="P1093" s="61"/>
      <c r="Q1093" s="61"/>
      <c r="R1093" s="61"/>
      <c r="S1093" s="61"/>
      <c r="T1093" s="61"/>
      <c r="U1093" s="61"/>
      <c r="V1093" s="61"/>
      <c r="W1093" s="61"/>
      <c r="X1093" s="61"/>
      <c r="Y1093" s="61"/>
      <c r="Z1093" s="61"/>
    </row>
    <row r="1094">
      <c r="A1094" s="61"/>
      <c r="B1094" s="61"/>
      <c r="C1094" s="61"/>
      <c r="D1094" s="61"/>
      <c r="E1094" s="61"/>
      <c r="F1094" s="61"/>
      <c r="G1094" s="61"/>
      <c r="H1094" s="61"/>
      <c r="I1094" s="61"/>
      <c r="J1094" s="61"/>
      <c r="K1094" s="61"/>
      <c r="L1094" s="61"/>
      <c r="M1094" s="61"/>
      <c r="N1094" s="61"/>
      <c r="O1094" s="61"/>
      <c r="P1094" s="61"/>
      <c r="Q1094" s="61"/>
      <c r="R1094" s="61"/>
      <c r="S1094" s="61"/>
      <c r="T1094" s="61"/>
      <c r="U1094" s="61"/>
      <c r="V1094" s="61"/>
      <c r="W1094" s="61"/>
      <c r="X1094" s="61"/>
      <c r="Y1094" s="61"/>
      <c r="Z1094" s="61"/>
    </row>
    <row r="1095">
      <c r="A1095" s="61"/>
      <c r="B1095" s="61"/>
      <c r="C1095" s="61"/>
      <c r="D1095" s="61"/>
      <c r="E1095" s="61"/>
      <c r="F1095" s="61"/>
      <c r="G1095" s="61"/>
      <c r="H1095" s="61"/>
      <c r="I1095" s="61"/>
      <c r="J1095" s="61"/>
      <c r="K1095" s="61"/>
      <c r="L1095" s="61"/>
      <c r="M1095" s="61"/>
      <c r="N1095" s="61"/>
      <c r="O1095" s="61"/>
      <c r="P1095" s="61"/>
      <c r="Q1095" s="61"/>
      <c r="R1095" s="61"/>
      <c r="S1095" s="61"/>
      <c r="T1095" s="61"/>
      <c r="U1095" s="61"/>
      <c r="V1095" s="61"/>
      <c r="W1095" s="61"/>
      <c r="X1095" s="61"/>
      <c r="Y1095" s="61"/>
      <c r="Z1095" s="61"/>
    </row>
    <row r="1096">
      <c r="A1096" s="61"/>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row>
    <row r="1097">
      <c r="A1097" s="61"/>
      <c r="B1097" s="61"/>
      <c r="C1097" s="61"/>
      <c r="D1097" s="61"/>
      <c r="E1097" s="61"/>
      <c r="F1097" s="61"/>
      <c r="G1097" s="61"/>
      <c r="H1097" s="61"/>
      <c r="I1097" s="61"/>
      <c r="J1097" s="61"/>
      <c r="K1097" s="61"/>
      <c r="L1097" s="61"/>
      <c r="M1097" s="61"/>
      <c r="N1097" s="61"/>
      <c r="O1097" s="61"/>
      <c r="P1097" s="61"/>
      <c r="Q1097" s="61"/>
      <c r="R1097" s="61"/>
      <c r="S1097" s="61"/>
      <c r="T1097" s="61"/>
      <c r="U1097" s="61"/>
      <c r="V1097" s="61"/>
      <c r="W1097" s="61"/>
      <c r="X1097" s="61"/>
      <c r="Y1097" s="61"/>
      <c r="Z1097" s="61"/>
    </row>
    <row r="1098">
      <c r="A1098" s="61"/>
      <c r="B1098" s="61"/>
      <c r="C1098" s="61"/>
      <c r="D1098" s="61"/>
      <c r="E1098" s="61"/>
      <c r="F1098" s="61"/>
      <c r="G1098" s="61"/>
      <c r="H1098" s="61"/>
      <c r="I1098" s="61"/>
      <c r="J1098" s="61"/>
      <c r="K1098" s="61"/>
      <c r="L1098" s="61"/>
      <c r="M1098" s="61"/>
      <c r="N1098" s="61"/>
      <c r="O1098" s="61"/>
      <c r="P1098" s="61"/>
      <c r="Q1098" s="61"/>
      <c r="R1098" s="61"/>
      <c r="S1098" s="61"/>
      <c r="T1098" s="61"/>
      <c r="U1098" s="61"/>
      <c r="V1098" s="61"/>
      <c r="W1098" s="61"/>
      <c r="X1098" s="61"/>
      <c r="Y1098" s="61"/>
      <c r="Z1098" s="61"/>
    </row>
    <row r="1099">
      <c r="A1099" s="61"/>
      <c r="B1099" s="61"/>
      <c r="C1099" s="61"/>
      <c r="D1099" s="61"/>
      <c r="E1099" s="61"/>
      <c r="F1099" s="61"/>
      <c r="G1099" s="61"/>
      <c r="H1099" s="61"/>
      <c r="I1099" s="61"/>
      <c r="J1099" s="61"/>
      <c r="K1099" s="61"/>
      <c r="L1099" s="61"/>
      <c r="M1099" s="61"/>
      <c r="N1099" s="61"/>
      <c r="O1099" s="61"/>
      <c r="P1099" s="61"/>
      <c r="Q1099" s="61"/>
      <c r="R1099" s="61"/>
      <c r="S1099" s="61"/>
      <c r="T1099" s="61"/>
      <c r="U1099" s="61"/>
      <c r="V1099" s="61"/>
      <c r="W1099" s="61"/>
      <c r="X1099" s="61"/>
      <c r="Y1099" s="61"/>
      <c r="Z1099" s="61"/>
    </row>
    <row r="1100">
      <c r="A1100" s="61"/>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row>
    <row r="1101">
      <c r="A1101" s="61"/>
      <c r="B1101" s="61"/>
      <c r="C1101" s="61"/>
      <c r="D1101" s="61"/>
      <c r="E1101" s="61"/>
      <c r="F1101" s="61"/>
      <c r="G1101" s="61"/>
      <c r="H1101" s="61"/>
      <c r="I1101" s="61"/>
      <c r="J1101" s="61"/>
      <c r="K1101" s="61"/>
      <c r="L1101" s="61"/>
      <c r="M1101" s="61"/>
      <c r="N1101" s="61"/>
      <c r="O1101" s="61"/>
      <c r="P1101" s="61"/>
      <c r="Q1101" s="61"/>
      <c r="R1101" s="61"/>
      <c r="S1101" s="61"/>
      <c r="T1101" s="61"/>
      <c r="U1101" s="61"/>
      <c r="V1101" s="61"/>
      <c r="W1101" s="61"/>
      <c r="X1101" s="61"/>
      <c r="Y1101" s="61"/>
      <c r="Z1101" s="61"/>
    </row>
    <row r="1102">
      <c r="A1102" s="61"/>
      <c r="B1102" s="61"/>
      <c r="C1102" s="61"/>
      <c r="D1102" s="61"/>
      <c r="E1102" s="61"/>
      <c r="F1102" s="61"/>
      <c r="G1102" s="61"/>
      <c r="H1102" s="61"/>
      <c r="I1102" s="61"/>
      <c r="J1102" s="61"/>
      <c r="K1102" s="61"/>
      <c r="L1102" s="61"/>
      <c r="M1102" s="61"/>
      <c r="N1102" s="61"/>
      <c r="O1102" s="61"/>
      <c r="P1102" s="61"/>
      <c r="Q1102" s="61"/>
      <c r="R1102" s="61"/>
      <c r="S1102" s="61"/>
      <c r="T1102" s="61"/>
      <c r="U1102" s="61"/>
      <c r="V1102" s="61"/>
      <c r="W1102" s="61"/>
      <c r="X1102" s="61"/>
      <c r="Y1102" s="61"/>
      <c r="Z1102" s="61"/>
    </row>
    <row r="1103">
      <c r="A1103" s="61"/>
      <c r="B1103" s="61"/>
      <c r="C1103" s="61"/>
      <c r="D1103" s="61"/>
      <c r="E1103" s="61"/>
      <c r="F1103" s="61"/>
      <c r="G1103" s="61"/>
      <c r="H1103" s="61"/>
      <c r="I1103" s="61"/>
      <c r="J1103" s="61"/>
      <c r="K1103" s="61"/>
      <c r="L1103" s="61"/>
      <c r="M1103" s="61"/>
      <c r="N1103" s="61"/>
      <c r="O1103" s="61"/>
      <c r="P1103" s="61"/>
      <c r="Q1103" s="61"/>
      <c r="R1103" s="61"/>
      <c r="S1103" s="61"/>
      <c r="T1103" s="61"/>
      <c r="U1103" s="61"/>
      <c r="V1103" s="61"/>
      <c r="W1103" s="61"/>
      <c r="X1103" s="61"/>
      <c r="Y1103" s="61"/>
      <c r="Z1103" s="61"/>
    </row>
    <row r="1104">
      <c r="A1104" s="61"/>
      <c r="B1104" s="61"/>
      <c r="C1104" s="61"/>
      <c r="D1104" s="61"/>
      <c r="E1104" s="61"/>
      <c r="F1104" s="61"/>
      <c r="G1104" s="61"/>
      <c r="H1104" s="61"/>
      <c r="I1104" s="61"/>
      <c r="J1104" s="61"/>
      <c r="K1104" s="61"/>
      <c r="L1104" s="61"/>
      <c r="M1104" s="61"/>
      <c r="N1104" s="61"/>
      <c r="O1104" s="61"/>
      <c r="P1104" s="61"/>
      <c r="Q1104" s="61"/>
      <c r="R1104" s="61"/>
      <c r="S1104" s="61"/>
      <c r="T1104" s="61"/>
      <c r="U1104" s="61"/>
      <c r="V1104" s="61"/>
      <c r="W1104" s="61"/>
      <c r="X1104" s="61"/>
      <c r="Y1104" s="61"/>
      <c r="Z1104" s="61"/>
    </row>
    <row r="1105">
      <c r="A1105" s="61"/>
      <c r="B1105" s="61"/>
      <c r="C1105" s="61"/>
      <c r="D1105" s="61"/>
      <c r="E1105" s="61"/>
      <c r="F1105" s="61"/>
      <c r="G1105" s="61"/>
      <c r="H1105" s="61"/>
      <c r="I1105" s="61"/>
      <c r="J1105" s="61"/>
      <c r="K1105" s="61"/>
      <c r="L1105" s="61"/>
      <c r="M1105" s="61"/>
      <c r="N1105" s="61"/>
      <c r="O1105" s="61"/>
      <c r="P1105" s="61"/>
      <c r="Q1105" s="61"/>
      <c r="R1105" s="61"/>
      <c r="S1105" s="61"/>
      <c r="T1105" s="61"/>
      <c r="U1105" s="61"/>
      <c r="V1105" s="61"/>
      <c r="W1105" s="61"/>
      <c r="X1105" s="61"/>
      <c r="Y1105" s="61"/>
      <c r="Z1105" s="61"/>
    </row>
    <row r="1106">
      <c r="A1106" s="61"/>
      <c r="B1106" s="61"/>
      <c r="C1106" s="61"/>
      <c r="D1106" s="61"/>
      <c r="E1106" s="61"/>
      <c r="F1106" s="61"/>
      <c r="G1106" s="61"/>
      <c r="H1106" s="61"/>
      <c r="I1106" s="61"/>
      <c r="J1106" s="61"/>
      <c r="K1106" s="61"/>
      <c r="L1106" s="61"/>
      <c r="M1106" s="61"/>
      <c r="N1106" s="61"/>
      <c r="O1106" s="61"/>
      <c r="P1106" s="61"/>
      <c r="Q1106" s="61"/>
      <c r="R1106" s="61"/>
      <c r="S1106" s="61"/>
      <c r="T1106" s="61"/>
      <c r="U1106" s="61"/>
      <c r="V1106" s="61"/>
      <c r="W1106" s="61"/>
      <c r="X1106" s="61"/>
      <c r="Y1106" s="61"/>
      <c r="Z1106" s="61"/>
    </row>
    <row r="1107">
      <c r="A1107" s="61"/>
      <c r="B1107" s="61"/>
      <c r="C1107" s="61"/>
      <c r="D1107" s="61"/>
      <c r="E1107" s="61"/>
      <c r="F1107" s="61"/>
      <c r="G1107" s="61"/>
      <c r="H1107" s="61"/>
      <c r="I1107" s="61"/>
      <c r="J1107" s="61"/>
      <c r="K1107" s="61"/>
      <c r="L1107" s="61"/>
      <c r="M1107" s="61"/>
      <c r="N1107" s="61"/>
      <c r="O1107" s="61"/>
      <c r="P1107" s="61"/>
      <c r="Q1107" s="61"/>
      <c r="R1107" s="61"/>
      <c r="S1107" s="61"/>
      <c r="T1107" s="61"/>
      <c r="U1107" s="61"/>
      <c r="V1107" s="61"/>
      <c r="W1107" s="61"/>
      <c r="X1107" s="61"/>
      <c r="Y1107" s="61"/>
      <c r="Z1107" s="61"/>
    </row>
    <row r="1108">
      <c r="A1108" s="61"/>
      <c r="B1108" s="61"/>
      <c r="C1108" s="61"/>
      <c r="D1108" s="61"/>
      <c r="E1108" s="61"/>
      <c r="F1108" s="61"/>
      <c r="G1108" s="61"/>
      <c r="H1108" s="61"/>
      <c r="I1108" s="61"/>
      <c r="J1108" s="61"/>
      <c r="K1108" s="61"/>
      <c r="L1108" s="61"/>
      <c r="M1108" s="61"/>
      <c r="N1108" s="61"/>
      <c r="O1108" s="61"/>
      <c r="P1108" s="61"/>
      <c r="Q1108" s="61"/>
      <c r="R1108" s="61"/>
      <c r="S1108" s="61"/>
      <c r="T1108" s="61"/>
      <c r="U1108" s="61"/>
      <c r="V1108" s="61"/>
      <c r="W1108" s="61"/>
      <c r="X1108" s="61"/>
      <c r="Y1108" s="61"/>
      <c r="Z1108" s="61"/>
    </row>
  </sheetData>
  <mergeCells count="25">
    <mergeCell ref="A9:B9"/>
    <mergeCell ref="A11:D11"/>
    <mergeCell ref="A29:F29"/>
    <mergeCell ref="G31:H31"/>
    <mergeCell ref="A57:D57"/>
    <mergeCell ref="A68:C68"/>
    <mergeCell ref="G77:J77"/>
    <mergeCell ref="G78:H78"/>
    <mergeCell ref="F88:I88"/>
    <mergeCell ref="D91:E91"/>
    <mergeCell ref="A96:C96"/>
    <mergeCell ref="A125:B125"/>
    <mergeCell ref="A127:D127"/>
    <mergeCell ref="A143:C143"/>
    <mergeCell ref="A299:B299"/>
    <mergeCell ref="A314:G314"/>
    <mergeCell ref="A330:B330"/>
    <mergeCell ref="A332:C332"/>
    <mergeCell ref="A161:E161"/>
    <mergeCell ref="A176:B176"/>
    <mergeCell ref="A178:E178"/>
    <mergeCell ref="A244:B244"/>
    <mergeCell ref="A246:E246"/>
    <mergeCell ref="A267:B267"/>
    <mergeCell ref="A283:B28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5.0"/>
    <col customWidth="1" min="3" max="3" width="77.88"/>
    <col customWidth="1" min="4" max="4" width="19.13"/>
    <col customWidth="1" min="5" max="5" width="16.0"/>
  </cols>
  <sheetData>
    <row r="1">
      <c r="C1" s="2" t="s">
        <v>1</v>
      </c>
    </row>
    <row r="2">
      <c r="C2" s="912" t="s">
        <v>1184</v>
      </c>
    </row>
    <row r="3">
      <c r="C3" s="913" t="s">
        <v>1185</v>
      </c>
    </row>
    <row r="4">
      <c r="A4" s="3"/>
      <c r="C4" s="914" t="s">
        <v>1186</v>
      </c>
    </row>
    <row r="5">
      <c r="C5" s="915" t="s">
        <v>1187</v>
      </c>
    </row>
    <row r="6">
      <c r="C6" s="916" t="s">
        <v>1188</v>
      </c>
    </row>
    <row r="8">
      <c r="A8" s="1" t="s">
        <v>0</v>
      </c>
    </row>
    <row r="9">
      <c r="A9" s="3"/>
    </row>
    <row r="10">
      <c r="A10" s="3" t="s">
        <v>2</v>
      </c>
    </row>
    <row r="12" ht="22.5" customHeight="1">
      <c r="A12" s="4" t="s">
        <v>3</v>
      </c>
      <c r="B12" s="4" t="s">
        <v>4</v>
      </c>
      <c r="C12" s="4" t="s">
        <v>5</v>
      </c>
      <c r="D12" s="4" t="s">
        <v>6</v>
      </c>
      <c r="E12" s="7" t="s">
        <v>45</v>
      </c>
    </row>
    <row r="13" ht="22.5" customHeight="1">
      <c r="A13" s="917" t="s">
        <v>1192</v>
      </c>
      <c r="B13" s="917" t="s">
        <v>453</v>
      </c>
      <c r="C13" s="917" t="s">
        <v>1335</v>
      </c>
      <c r="D13" s="917" t="s">
        <v>1193</v>
      </c>
      <c r="E13" s="917" t="s">
        <v>1336</v>
      </c>
    </row>
    <row r="14" ht="22.5" customHeight="1">
      <c r="A14" s="5" t="s">
        <v>7</v>
      </c>
      <c r="B14" s="5" t="s">
        <v>8</v>
      </c>
      <c r="C14" s="5" t="s">
        <v>9</v>
      </c>
      <c r="D14" s="5">
        <v>101.0</v>
      </c>
      <c r="E14" s="8"/>
    </row>
    <row r="15" ht="22.5" customHeight="1">
      <c r="A15" s="5" t="s">
        <v>10</v>
      </c>
      <c r="B15" s="5" t="s">
        <v>11</v>
      </c>
      <c r="C15" s="5" t="s">
        <v>12</v>
      </c>
      <c r="D15" s="5" t="s">
        <v>13</v>
      </c>
      <c r="E15" s="8"/>
    </row>
    <row r="16" ht="22.5" customHeight="1">
      <c r="A16" s="5" t="s">
        <v>14</v>
      </c>
      <c r="B16" s="5" t="s">
        <v>15</v>
      </c>
      <c r="C16" s="5" t="s">
        <v>16</v>
      </c>
      <c r="D16" s="5" t="s">
        <v>17</v>
      </c>
      <c r="E16" s="8"/>
    </row>
    <row r="17" ht="22.5" customHeight="1">
      <c r="A17" s="5" t="s">
        <v>18</v>
      </c>
      <c r="B17" s="5" t="s">
        <v>15</v>
      </c>
      <c r="C17" s="5" t="s">
        <v>19</v>
      </c>
      <c r="D17" s="5" t="s">
        <v>20</v>
      </c>
      <c r="E17" s="8"/>
    </row>
    <row r="18" ht="22.5" customHeight="1">
      <c r="A18" s="5" t="s">
        <v>21</v>
      </c>
      <c r="B18" s="5" t="s">
        <v>22</v>
      </c>
      <c r="C18" s="5" t="s">
        <v>23</v>
      </c>
      <c r="D18" s="5">
        <v>2.0</v>
      </c>
      <c r="E18" s="8"/>
    </row>
    <row r="19" ht="22.5" customHeight="1">
      <c r="A19" s="5" t="s">
        <v>24</v>
      </c>
      <c r="B19" s="5" t="s">
        <v>22</v>
      </c>
      <c r="C19" s="5" t="s">
        <v>25</v>
      </c>
      <c r="D19" s="5" t="s">
        <v>26</v>
      </c>
      <c r="E19" s="8"/>
    </row>
    <row r="20" ht="22.5" customHeight="1">
      <c r="A20" s="5" t="s">
        <v>27</v>
      </c>
      <c r="B20" s="5" t="s">
        <v>28</v>
      </c>
      <c r="C20" s="5" t="s">
        <v>29</v>
      </c>
      <c r="D20" s="5" t="s">
        <v>30</v>
      </c>
      <c r="E20" s="8"/>
    </row>
    <row r="21" ht="22.5" customHeight="1">
      <c r="A21" s="5" t="s">
        <v>31</v>
      </c>
      <c r="B21" s="5" t="s">
        <v>15</v>
      </c>
      <c r="C21" s="5" t="s">
        <v>32</v>
      </c>
      <c r="D21" s="5" t="s">
        <v>33</v>
      </c>
      <c r="E21" s="8"/>
    </row>
    <row r="22" ht="22.5" customHeight="1">
      <c r="A22" s="5" t="s">
        <v>34</v>
      </c>
      <c r="B22" s="5" t="s">
        <v>35</v>
      </c>
      <c r="C22" s="5" t="s">
        <v>36</v>
      </c>
      <c r="D22" s="6">
        <v>45853.0</v>
      </c>
      <c r="E22" s="8"/>
    </row>
    <row r="23" ht="22.5" customHeight="1">
      <c r="A23" s="5" t="s">
        <v>37</v>
      </c>
      <c r="B23" s="5" t="s">
        <v>8</v>
      </c>
      <c r="C23" s="5" t="s">
        <v>38</v>
      </c>
      <c r="D23" s="5">
        <v>56.0</v>
      </c>
      <c r="E23" s="8"/>
    </row>
    <row r="24" ht="22.5" customHeight="1">
      <c r="A24" s="5" t="s">
        <v>39</v>
      </c>
      <c r="B24" s="5" t="s">
        <v>35</v>
      </c>
      <c r="C24" s="5" t="s">
        <v>40</v>
      </c>
      <c r="D24" s="6">
        <v>45301.0</v>
      </c>
      <c r="E24" s="8"/>
    </row>
    <row r="25" ht="22.5" customHeight="1">
      <c r="A25" s="5" t="s">
        <v>41</v>
      </c>
      <c r="B25" s="5" t="s">
        <v>35</v>
      </c>
      <c r="C25" s="5" t="s">
        <v>42</v>
      </c>
      <c r="D25" s="6">
        <v>45853.0</v>
      </c>
      <c r="E25" s="8"/>
    </row>
    <row r="27">
      <c r="A27" s="1" t="s">
        <v>43</v>
      </c>
    </row>
    <row r="29">
      <c r="A29" s="3" t="s">
        <v>44</v>
      </c>
    </row>
    <row r="31" ht="22.5" customHeight="1">
      <c r="A31" s="4" t="s">
        <v>3</v>
      </c>
      <c r="B31" s="4" t="s">
        <v>4</v>
      </c>
      <c r="C31" s="4" t="s">
        <v>5</v>
      </c>
      <c r="D31" s="4" t="s">
        <v>6</v>
      </c>
      <c r="E31" s="7" t="s">
        <v>192</v>
      </c>
    </row>
    <row r="32" ht="22.5" customHeight="1">
      <c r="A32" s="5" t="s">
        <v>46</v>
      </c>
      <c r="B32" s="5" t="s">
        <v>28</v>
      </c>
      <c r="C32" s="5" t="s">
        <v>515</v>
      </c>
      <c r="D32" s="5" t="s">
        <v>54</v>
      </c>
      <c r="E32" s="8"/>
    </row>
    <row r="33" ht="22.5" customHeight="1">
      <c r="A33" s="5" t="s">
        <v>48</v>
      </c>
      <c r="B33" s="5" t="s">
        <v>49</v>
      </c>
      <c r="C33" s="5" t="s">
        <v>50</v>
      </c>
      <c r="D33" s="5" t="s">
        <v>51</v>
      </c>
      <c r="E33" s="8"/>
    </row>
    <row r="34" ht="22.5" customHeight="1">
      <c r="A34" s="5" t="s">
        <v>55</v>
      </c>
      <c r="B34" s="5" t="s">
        <v>8</v>
      </c>
      <c r="C34" s="5" t="s">
        <v>56</v>
      </c>
      <c r="D34" s="5" t="s">
        <v>57</v>
      </c>
      <c r="E34" s="8"/>
    </row>
    <row r="35" ht="22.5" customHeight="1">
      <c r="A35" s="5" t="s">
        <v>58</v>
      </c>
      <c r="B35" s="5" t="s">
        <v>59</v>
      </c>
      <c r="C35" s="5" t="s">
        <v>60</v>
      </c>
      <c r="D35" s="5" t="s">
        <v>61</v>
      </c>
      <c r="E35" s="8"/>
    </row>
    <row r="36" ht="22.5" customHeight="1">
      <c r="A36" s="5" t="s">
        <v>63</v>
      </c>
      <c r="B36" s="5" t="s">
        <v>59</v>
      </c>
      <c r="C36" s="5" t="s">
        <v>523</v>
      </c>
      <c r="D36" s="5" t="s">
        <v>65</v>
      </c>
      <c r="E36" s="10" t="s">
        <v>1200</v>
      </c>
    </row>
    <row r="37" ht="22.5" customHeight="1">
      <c r="A37" s="5" t="s">
        <v>66</v>
      </c>
      <c r="B37" s="5" t="s">
        <v>35</v>
      </c>
      <c r="C37" s="5" t="s">
        <v>67</v>
      </c>
      <c r="D37" s="6">
        <v>43451.0</v>
      </c>
      <c r="E37" s="8"/>
    </row>
    <row r="38" ht="22.5" customHeight="1">
      <c r="A38" s="5" t="s">
        <v>68</v>
      </c>
      <c r="B38" s="5" t="s">
        <v>35</v>
      </c>
      <c r="C38" s="5" t="s">
        <v>69</v>
      </c>
      <c r="D38" s="6">
        <v>47104.0</v>
      </c>
      <c r="E38" s="8"/>
    </row>
    <row r="39" ht="22.5" customHeight="1">
      <c r="A39" s="5" t="s">
        <v>70</v>
      </c>
      <c r="B39" s="5" t="s">
        <v>71</v>
      </c>
      <c r="C39" s="5" t="s">
        <v>1337</v>
      </c>
      <c r="D39" s="5">
        <v>2.75</v>
      </c>
      <c r="E39" s="8"/>
    </row>
    <row r="40" ht="22.5" customHeight="1">
      <c r="A40" s="5" t="s">
        <v>74</v>
      </c>
      <c r="B40" s="5" t="s">
        <v>59</v>
      </c>
      <c r="C40" s="5" t="s">
        <v>75</v>
      </c>
      <c r="D40" s="5" t="s">
        <v>76</v>
      </c>
      <c r="E40" s="8"/>
    </row>
    <row r="41" ht="22.5" customHeight="1">
      <c r="A41" s="5" t="s">
        <v>77</v>
      </c>
      <c r="B41" s="5" t="s">
        <v>59</v>
      </c>
      <c r="C41" s="5" t="s">
        <v>78</v>
      </c>
      <c r="D41" s="5" t="s">
        <v>79</v>
      </c>
      <c r="E41" s="8"/>
    </row>
    <row r="42" ht="22.5" customHeight="1">
      <c r="A42" s="5" t="s">
        <v>80</v>
      </c>
      <c r="B42" s="5" t="s">
        <v>81</v>
      </c>
      <c r="C42" s="5" t="s">
        <v>82</v>
      </c>
      <c r="D42" s="5" t="s">
        <v>83</v>
      </c>
      <c r="E42" s="8"/>
    </row>
    <row r="43" ht="22.5" customHeight="1">
      <c r="A43" s="5" t="s">
        <v>84</v>
      </c>
      <c r="B43" s="5" t="s">
        <v>81</v>
      </c>
      <c r="C43" s="5" t="s">
        <v>85</v>
      </c>
      <c r="D43" s="5" t="s">
        <v>86</v>
      </c>
      <c r="E43" s="8"/>
    </row>
    <row r="44" ht="22.5" customHeight="1">
      <c r="A44" s="5" t="s">
        <v>87</v>
      </c>
      <c r="B44" s="5" t="s">
        <v>59</v>
      </c>
      <c r="C44" s="5" t="s">
        <v>88</v>
      </c>
      <c r="D44" s="5" t="s">
        <v>89</v>
      </c>
      <c r="E44" s="8"/>
    </row>
    <row r="45" ht="22.5" customHeight="1">
      <c r="A45" s="5" t="s">
        <v>90</v>
      </c>
      <c r="B45" s="5" t="s">
        <v>91</v>
      </c>
      <c r="C45" s="5" t="s">
        <v>92</v>
      </c>
      <c r="D45" s="5" t="b">
        <v>1</v>
      </c>
      <c r="E45" s="8"/>
    </row>
    <row r="46" ht="22.5" customHeight="1">
      <c r="A46" s="5" t="s">
        <v>93</v>
      </c>
      <c r="B46" s="5" t="s">
        <v>91</v>
      </c>
      <c r="C46" s="5" t="s">
        <v>94</v>
      </c>
      <c r="D46" s="5" t="b">
        <v>1</v>
      </c>
      <c r="E46" s="8"/>
    </row>
    <row r="47" ht="22.5" customHeight="1">
      <c r="A47" s="12" t="s">
        <v>141</v>
      </c>
      <c r="B47" s="12" t="s">
        <v>59</v>
      </c>
      <c r="C47" s="19" t="s">
        <v>142</v>
      </c>
      <c r="D47" s="12" t="s">
        <v>143</v>
      </c>
      <c r="E47" s="918"/>
    </row>
    <row r="48" ht="22.5" customHeight="1">
      <c r="A48" s="12" t="s">
        <v>1210</v>
      </c>
      <c r="B48" s="12" t="s">
        <v>110</v>
      </c>
      <c r="C48" s="12" t="s">
        <v>111</v>
      </c>
      <c r="D48" s="919">
        <v>45323.458333333336</v>
      </c>
      <c r="E48" s="918"/>
    </row>
    <row r="50">
      <c r="A50" s="1" t="s">
        <v>95</v>
      </c>
    </row>
    <row r="52">
      <c r="A52" s="3" t="s">
        <v>96</v>
      </c>
    </row>
    <row r="54" ht="22.5" customHeight="1">
      <c r="A54" s="4" t="s">
        <v>3</v>
      </c>
      <c r="B54" s="4" t="s">
        <v>4</v>
      </c>
      <c r="C54" s="4" t="s">
        <v>5</v>
      </c>
      <c r="D54" s="4" t="s">
        <v>6</v>
      </c>
    </row>
    <row r="55" ht="22.5" customHeight="1">
      <c r="A55" s="5" t="s">
        <v>97</v>
      </c>
      <c r="B55" s="5" t="s">
        <v>8</v>
      </c>
      <c r="C55" s="5" t="s">
        <v>98</v>
      </c>
      <c r="D55" s="11">
        <v>201.0</v>
      </c>
    </row>
    <row r="56" ht="22.5" customHeight="1">
      <c r="A56" s="12" t="s">
        <v>99</v>
      </c>
      <c r="B56" s="12" t="s">
        <v>100</v>
      </c>
      <c r="C56" s="12" t="s">
        <v>101</v>
      </c>
      <c r="D56" s="13" t="s">
        <v>102</v>
      </c>
    </row>
    <row r="57" ht="22.5" customHeight="1">
      <c r="A57" s="5" t="s">
        <v>103</v>
      </c>
      <c r="B57" s="5" t="s">
        <v>100</v>
      </c>
      <c r="C57" s="5" t="s">
        <v>104</v>
      </c>
      <c r="D57" s="11" t="s">
        <v>105</v>
      </c>
    </row>
    <row r="58" ht="22.5" customHeight="1">
      <c r="A58" s="5" t="s">
        <v>106</v>
      </c>
      <c r="B58" s="5" t="s">
        <v>15</v>
      </c>
      <c r="C58" s="5" t="s">
        <v>107</v>
      </c>
      <c r="D58" s="11" t="s">
        <v>108</v>
      </c>
    </row>
    <row r="59" ht="22.5" customHeight="1">
      <c r="A59" s="5" t="s">
        <v>109</v>
      </c>
      <c r="B59" s="5" t="s">
        <v>110</v>
      </c>
      <c r="C59" s="5" t="s">
        <v>111</v>
      </c>
      <c r="D59" s="14">
        <v>45323.458333333336</v>
      </c>
    </row>
    <row r="61">
      <c r="A61" s="1" t="s">
        <v>112</v>
      </c>
    </row>
    <row r="63">
      <c r="A63" s="3" t="s">
        <v>113</v>
      </c>
    </row>
    <row r="64">
      <c r="A64" s="15"/>
    </row>
    <row r="65" ht="22.5" customHeight="1">
      <c r="A65" s="4" t="s">
        <v>3</v>
      </c>
      <c r="B65" s="4" t="s">
        <v>4</v>
      </c>
      <c r="C65" s="4" t="s">
        <v>5</v>
      </c>
      <c r="D65" s="4" t="s">
        <v>6</v>
      </c>
      <c r="E65" s="7" t="s">
        <v>192</v>
      </c>
    </row>
    <row r="66" ht="22.5" customHeight="1">
      <c r="A66" s="5" t="s">
        <v>114</v>
      </c>
      <c r="B66" s="5" t="s">
        <v>8</v>
      </c>
      <c r="C66" s="5" t="s">
        <v>115</v>
      </c>
      <c r="D66" s="5">
        <v>45001.0</v>
      </c>
      <c r="E66" s="8"/>
    </row>
    <row r="67" ht="22.5" customHeight="1">
      <c r="A67" s="5" t="s">
        <v>116</v>
      </c>
      <c r="B67" s="5" t="s">
        <v>110</v>
      </c>
      <c r="C67" s="5" t="s">
        <v>117</v>
      </c>
      <c r="D67" s="16">
        <v>45905.4375</v>
      </c>
      <c r="E67" s="8"/>
    </row>
    <row r="68" ht="22.5" customHeight="1">
      <c r="A68" s="5" t="s">
        <v>118</v>
      </c>
      <c r="B68" s="5" t="s">
        <v>35</v>
      </c>
      <c r="C68" s="5" t="s">
        <v>119</v>
      </c>
      <c r="D68" s="6">
        <v>45905.0</v>
      </c>
      <c r="E68" s="8"/>
    </row>
    <row r="69" ht="22.5" customHeight="1">
      <c r="A69" s="5" t="s">
        <v>68</v>
      </c>
      <c r="B69" s="5" t="s">
        <v>35</v>
      </c>
      <c r="C69" s="5" t="s">
        <v>120</v>
      </c>
      <c r="D69" s="6">
        <v>45908.0</v>
      </c>
      <c r="E69" s="8"/>
    </row>
    <row r="70" ht="22.5" customHeight="1">
      <c r="A70" s="5" t="s">
        <v>121</v>
      </c>
      <c r="B70" s="5" t="s">
        <v>28</v>
      </c>
      <c r="C70" s="17" t="s">
        <v>122</v>
      </c>
      <c r="D70" s="5" t="s">
        <v>123</v>
      </c>
      <c r="E70" s="8"/>
    </row>
    <row r="71" ht="22.5" customHeight="1">
      <c r="A71" s="5" t="s">
        <v>7</v>
      </c>
      <c r="B71" s="5" t="s">
        <v>8</v>
      </c>
      <c r="C71" s="5" t="s">
        <v>124</v>
      </c>
      <c r="D71" s="5">
        <v>101.0</v>
      </c>
      <c r="E71" s="8"/>
    </row>
    <row r="72" ht="22.5" customHeight="1">
      <c r="A72" s="5" t="s">
        <v>125</v>
      </c>
      <c r="B72" s="5" t="s">
        <v>126</v>
      </c>
      <c r="C72" s="5" t="s">
        <v>127</v>
      </c>
      <c r="D72" s="5">
        <v>2.5E8</v>
      </c>
      <c r="E72" s="8"/>
    </row>
    <row r="73" ht="22.5" customHeight="1">
      <c r="A73" s="5" t="s">
        <v>80</v>
      </c>
      <c r="B73" s="5" t="s">
        <v>81</v>
      </c>
      <c r="C73" s="5" t="s">
        <v>82</v>
      </c>
      <c r="D73" s="5" t="s">
        <v>83</v>
      </c>
      <c r="E73" s="8"/>
    </row>
    <row r="74" ht="22.5" customHeight="1">
      <c r="A74" s="5" t="s">
        <v>129</v>
      </c>
      <c r="B74" s="5" t="s">
        <v>28</v>
      </c>
      <c r="C74" s="17" t="s">
        <v>130</v>
      </c>
      <c r="D74" s="5" t="s">
        <v>131</v>
      </c>
      <c r="E74" s="8"/>
    </row>
    <row r="75" ht="22.5" customHeight="1">
      <c r="A75" s="5" t="s">
        <v>132</v>
      </c>
      <c r="B75" s="5" t="s">
        <v>71</v>
      </c>
      <c r="C75" s="5" t="s">
        <v>133</v>
      </c>
      <c r="D75" s="5">
        <v>2.25</v>
      </c>
      <c r="E75" s="8"/>
    </row>
    <row r="76" ht="22.5" customHeight="1">
      <c r="A76" s="5" t="s">
        <v>134</v>
      </c>
      <c r="B76" s="5" t="s">
        <v>59</v>
      </c>
      <c r="C76" s="5" t="s">
        <v>531</v>
      </c>
      <c r="D76" s="5" t="s">
        <v>136</v>
      </c>
      <c r="E76" s="8"/>
      <c r="G76" s="22" t="s">
        <v>1338</v>
      </c>
    </row>
    <row r="77" ht="22.5" customHeight="1">
      <c r="A77" s="5" t="s">
        <v>137</v>
      </c>
      <c r="B77" s="5" t="s">
        <v>71</v>
      </c>
      <c r="C77" s="5" t="s">
        <v>625</v>
      </c>
      <c r="D77" s="5" t="s">
        <v>1220</v>
      </c>
      <c r="E77" s="10" t="s">
        <v>1221</v>
      </c>
      <c r="G77" s="22" t="s">
        <v>1215</v>
      </c>
    </row>
    <row r="78" ht="22.5" customHeight="1">
      <c r="A78" s="12" t="s">
        <v>77</v>
      </c>
      <c r="B78" s="12" t="s">
        <v>59</v>
      </c>
      <c r="C78" s="12" t="s">
        <v>78</v>
      </c>
      <c r="D78" s="12" t="s">
        <v>79</v>
      </c>
      <c r="E78" s="920"/>
    </row>
    <row r="79" ht="22.5" customHeight="1">
      <c r="A79" s="5" t="s">
        <v>139</v>
      </c>
      <c r="B79" s="5" t="s">
        <v>126</v>
      </c>
      <c r="C79" s="5" t="s">
        <v>140</v>
      </c>
      <c r="D79" s="5">
        <v>46232.88</v>
      </c>
      <c r="E79" s="8"/>
    </row>
    <row r="80" ht="22.5" customHeight="1">
      <c r="A80" s="5" t="s">
        <v>141</v>
      </c>
      <c r="B80" s="5" t="s">
        <v>59</v>
      </c>
      <c r="C80" s="17" t="s">
        <v>142</v>
      </c>
      <c r="D80" s="5" t="s">
        <v>143</v>
      </c>
      <c r="E80" s="8"/>
    </row>
    <row r="81" ht="22.5" customHeight="1">
      <c r="A81" s="5" t="s">
        <v>144</v>
      </c>
      <c r="B81" s="5" t="s">
        <v>15</v>
      </c>
      <c r="C81" s="5" t="s">
        <v>145</v>
      </c>
      <c r="D81" s="5" t="s">
        <v>146</v>
      </c>
      <c r="E81" s="8"/>
    </row>
    <row r="82">
      <c r="F82" s="22" t="s">
        <v>1227</v>
      </c>
    </row>
    <row r="83">
      <c r="A83" s="1" t="s">
        <v>147</v>
      </c>
    </row>
    <row r="85">
      <c r="A85" s="3" t="s">
        <v>148</v>
      </c>
    </row>
    <row r="87" ht="22.5" customHeight="1">
      <c r="A87" s="4" t="s">
        <v>3</v>
      </c>
      <c r="B87" s="4" t="s">
        <v>4</v>
      </c>
      <c r="C87" s="4" t="s">
        <v>5</v>
      </c>
      <c r="D87" s="4" t="s">
        <v>6</v>
      </c>
      <c r="E87" s="7" t="s">
        <v>192</v>
      </c>
    </row>
    <row r="88" ht="22.5" customHeight="1">
      <c r="A88" s="5" t="s">
        <v>149</v>
      </c>
      <c r="B88" s="5" t="s">
        <v>8</v>
      </c>
      <c r="C88" s="921" t="s">
        <v>664</v>
      </c>
      <c r="D88" s="5">
        <v>77002.0</v>
      </c>
      <c r="E88" s="8"/>
    </row>
    <row r="89" ht="22.5" customHeight="1">
      <c r="A89" s="5" t="s">
        <v>116</v>
      </c>
      <c r="B89" s="5" t="s">
        <v>110</v>
      </c>
      <c r="C89" s="5" t="s">
        <v>151</v>
      </c>
      <c r="D89" s="16">
        <v>45905.583333333336</v>
      </c>
      <c r="E89" s="8"/>
    </row>
    <row r="90" ht="22.5" customHeight="1">
      <c r="A90" s="5" t="s">
        <v>152</v>
      </c>
      <c r="B90" s="5" t="s">
        <v>59</v>
      </c>
      <c r="C90" s="17" t="s">
        <v>1339</v>
      </c>
      <c r="D90" s="5" t="s">
        <v>154</v>
      </c>
      <c r="E90" s="8"/>
    </row>
    <row r="91" ht="22.5" customHeight="1">
      <c r="A91" s="5" t="s">
        <v>7</v>
      </c>
      <c r="B91" s="5" t="s">
        <v>8</v>
      </c>
      <c r="C91" s="5" t="s">
        <v>124</v>
      </c>
      <c r="D91" s="5">
        <v>215.0</v>
      </c>
      <c r="E91" s="8"/>
    </row>
    <row r="92" ht="22.5" customHeight="1">
      <c r="A92" s="5" t="s">
        <v>155</v>
      </c>
      <c r="B92" s="5" t="s">
        <v>35</v>
      </c>
      <c r="C92" s="5" t="s">
        <v>156</v>
      </c>
      <c r="D92" s="6">
        <v>45908.0</v>
      </c>
      <c r="E92" s="8"/>
    </row>
    <row r="93" ht="22.5" customHeight="1">
      <c r="A93" s="5" t="s">
        <v>157</v>
      </c>
      <c r="B93" s="5" t="s">
        <v>35</v>
      </c>
      <c r="C93" s="5" t="s">
        <v>158</v>
      </c>
      <c r="D93" s="6">
        <v>45915.0</v>
      </c>
      <c r="E93" s="8"/>
    </row>
    <row r="94" ht="22.5" customHeight="1">
      <c r="A94" s="5" t="s">
        <v>159</v>
      </c>
      <c r="B94" s="5" t="s">
        <v>126</v>
      </c>
      <c r="C94" s="5" t="s">
        <v>160</v>
      </c>
      <c r="D94" s="5">
        <v>1.0E8</v>
      </c>
      <c r="E94" s="8"/>
    </row>
    <row r="95" ht="22.5" customHeight="1">
      <c r="A95" s="5" t="s">
        <v>161</v>
      </c>
      <c r="B95" s="5" t="s">
        <v>126</v>
      </c>
      <c r="C95" s="5" t="s">
        <v>162</v>
      </c>
      <c r="D95" s="5">
        <v>1.0003835616E8</v>
      </c>
      <c r="E95" s="8"/>
    </row>
    <row r="96" ht="22.5" customHeight="1">
      <c r="A96" s="921" t="s">
        <v>80</v>
      </c>
      <c r="B96" s="921" t="s">
        <v>81</v>
      </c>
      <c r="C96" s="921" t="s">
        <v>82</v>
      </c>
      <c r="D96" s="921" t="s">
        <v>83</v>
      </c>
      <c r="E96" s="922"/>
    </row>
    <row r="97" ht="22.5" customHeight="1">
      <c r="A97" s="12" t="s">
        <v>129</v>
      </c>
      <c r="B97" s="12" t="s">
        <v>28</v>
      </c>
      <c r="C97" s="19" t="s">
        <v>130</v>
      </c>
      <c r="D97" s="12" t="s">
        <v>131</v>
      </c>
      <c r="E97" s="920"/>
    </row>
    <row r="98" ht="22.5" customHeight="1">
      <c r="A98" s="12" t="s">
        <v>132</v>
      </c>
      <c r="B98" s="12" t="s">
        <v>71</v>
      </c>
      <c r="C98" s="12" t="s">
        <v>133</v>
      </c>
      <c r="D98" s="12">
        <v>2.25</v>
      </c>
      <c r="E98" s="920"/>
    </row>
    <row r="99" ht="22.5" customHeight="1">
      <c r="A99" s="12" t="s">
        <v>134</v>
      </c>
      <c r="B99" s="12" t="s">
        <v>59</v>
      </c>
      <c r="C99" s="12" t="s">
        <v>531</v>
      </c>
      <c r="D99" s="12" t="s">
        <v>136</v>
      </c>
      <c r="E99" s="920"/>
    </row>
    <row r="100" ht="22.5" customHeight="1">
      <c r="A100" s="12" t="s">
        <v>137</v>
      </c>
      <c r="B100" s="12" t="s">
        <v>71</v>
      </c>
      <c r="C100" s="12" t="s">
        <v>625</v>
      </c>
      <c r="D100" s="12" t="s">
        <v>1220</v>
      </c>
      <c r="E100" s="10" t="s">
        <v>1236</v>
      </c>
    </row>
    <row r="101" ht="22.5" customHeight="1">
      <c r="A101" s="12" t="s">
        <v>77</v>
      </c>
      <c r="B101" s="12" t="s">
        <v>59</v>
      </c>
      <c r="C101" s="12" t="s">
        <v>78</v>
      </c>
      <c r="D101" s="12" t="s">
        <v>79</v>
      </c>
      <c r="E101" s="920"/>
    </row>
    <row r="102" ht="22.5" customHeight="1">
      <c r="A102" s="5" t="s">
        <v>163</v>
      </c>
      <c r="B102" s="5" t="s">
        <v>71</v>
      </c>
      <c r="C102" s="5" t="s">
        <v>164</v>
      </c>
      <c r="D102" s="5">
        <v>2.0</v>
      </c>
      <c r="E102" s="8"/>
    </row>
    <row r="103" ht="22.5" customHeight="1">
      <c r="A103" s="5" t="s">
        <v>165</v>
      </c>
      <c r="B103" s="5" t="s">
        <v>8</v>
      </c>
      <c r="C103" s="5" t="s">
        <v>166</v>
      </c>
      <c r="D103" s="5">
        <v>7.0</v>
      </c>
      <c r="E103" s="8"/>
    </row>
    <row r="104" ht="22.5" customHeight="1">
      <c r="A104" s="5" t="s">
        <v>141</v>
      </c>
      <c r="B104" s="5" t="s">
        <v>59</v>
      </c>
      <c r="C104" s="17" t="s">
        <v>167</v>
      </c>
      <c r="D104" s="5" t="s">
        <v>143</v>
      </c>
      <c r="E104" s="8"/>
    </row>
    <row r="106">
      <c r="A106" s="1" t="s">
        <v>168</v>
      </c>
    </row>
    <row r="108">
      <c r="A108" s="3" t="s">
        <v>169</v>
      </c>
    </row>
    <row r="110" ht="22.5" customHeight="1">
      <c r="A110" s="4" t="s">
        <v>3</v>
      </c>
      <c r="B110" s="4" t="s">
        <v>4</v>
      </c>
      <c r="C110" s="4" t="s">
        <v>5</v>
      </c>
      <c r="D110" s="4" t="s">
        <v>6</v>
      </c>
    </row>
    <row r="111" ht="22.5" customHeight="1">
      <c r="A111" s="5" t="s">
        <v>170</v>
      </c>
      <c r="B111" s="5" t="s">
        <v>8</v>
      </c>
      <c r="C111" s="5" t="s">
        <v>171</v>
      </c>
      <c r="D111" s="39">
        <v>9151.0</v>
      </c>
    </row>
    <row r="112" ht="22.5" customHeight="1">
      <c r="A112" s="5" t="s">
        <v>149</v>
      </c>
      <c r="B112" s="923" t="s">
        <v>8</v>
      </c>
      <c r="C112" s="5" t="s">
        <v>172</v>
      </c>
      <c r="D112" s="39">
        <v>7702.0</v>
      </c>
    </row>
    <row r="113" ht="22.5" customHeight="1">
      <c r="A113" s="5" t="s">
        <v>46</v>
      </c>
      <c r="B113" s="923" t="s">
        <v>28</v>
      </c>
      <c r="C113" s="5" t="s">
        <v>173</v>
      </c>
      <c r="D113" s="20" t="s">
        <v>54</v>
      </c>
    </row>
    <row r="114" ht="22.5" customHeight="1">
      <c r="A114" s="5" t="s">
        <v>174</v>
      </c>
      <c r="B114" s="5" t="s">
        <v>126</v>
      </c>
      <c r="C114" s="5" t="s">
        <v>175</v>
      </c>
      <c r="D114" s="39">
        <v>1.025E8</v>
      </c>
    </row>
    <row r="115" ht="22.5" customHeight="1">
      <c r="A115" s="5" t="s">
        <v>176</v>
      </c>
      <c r="B115" s="5" t="s">
        <v>35</v>
      </c>
      <c r="C115" s="5" t="s">
        <v>177</v>
      </c>
      <c r="D115" s="21">
        <v>45908.0</v>
      </c>
    </row>
    <row r="116" ht="22.5" customHeight="1">
      <c r="A116" s="5" t="s">
        <v>178</v>
      </c>
      <c r="B116" s="5" t="s">
        <v>179</v>
      </c>
      <c r="C116" s="5" t="s">
        <v>180</v>
      </c>
      <c r="D116" s="39">
        <v>100.1</v>
      </c>
    </row>
    <row r="117" ht="22.5" customHeight="1">
      <c r="A117" s="5" t="s">
        <v>181</v>
      </c>
      <c r="B117" s="5" t="s">
        <v>126</v>
      </c>
      <c r="C117" s="5" t="s">
        <v>182</v>
      </c>
      <c r="D117" s="39">
        <v>1.026025E8</v>
      </c>
    </row>
    <row r="118" ht="22.5" customHeight="1">
      <c r="A118" s="5" t="s">
        <v>183</v>
      </c>
      <c r="B118" s="5" t="s">
        <v>184</v>
      </c>
      <c r="C118" s="5" t="s">
        <v>185</v>
      </c>
      <c r="D118" s="39">
        <v>2.0</v>
      </c>
    </row>
    <row r="119" ht="22.5" customHeight="1">
      <c r="A119" s="5" t="s">
        <v>186</v>
      </c>
      <c r="B119" s="5" t="s">
        <v>126</v>
      </c>
      <c r="C119" s="5" t="s">
        <v>187</v>
      </c>
      <c r="D119" s="39">
        <v>1.0055045E8</v>
      </c>
    </row>
    <row r="120" ht="22.5" customHeight="1">
      <c r="A120" s="5" t="s">
        <v>188</v>
      </c>
      <c r="B120" s="5" t="s">
        <v>8</v>
      </c>
      <c r="C120" s="5" t="s">
        <v>189</v>
      </c>
      <c r="D120" s="11" t="s">
        <v>136</v>
      </c>
    </row>
    <row r="122">
      <c r="A122" s="1" t="s">
        <v>190</v>
      </c>
    </row>
    <row r="124">
      <c r="A124" s="3" t="s">
        <v>191</v>
      </c>
    </row>
    <row r="126" ht="22.5" customHeight="1">
      <c r="A126" s="4" t="s">
        <v>3</v>
      </c>
      <c r="B126" s="4" t="s">
        <v>4</v>
      </c>
      <c r="C126" s="4" t="s">
        <v>5</v>
      </c>
      <c r="D126" s="4" t="s">
        <v>6</v>
      </c>
      <c r="G126" s="22"/>
    </row>
    <row r="127" ht="22.5" customHeight="1">
      <c r="A127" s="5" t="s">
        <v>194</v>
      </c>
      <c r="B127" s="5" t="s">
        <v>8</v>
      </c>
      <c r="C127" s="5" t="s">
        <v>195</v>
      </c>
      <c r="D127" s="5">
        <v>12301.0</v>
      </c>
    </row>
    <row r="128" ht="22.5" customHeight="1">
      <c r="A128" s="5" t="s">
        <v>97</v>
      </c>
      <c r="B128" s="5" t="s">
        <v>8</v>
      </c>
      <c r="C128" s="5" t="s">
        <v>196</v>
      </c>
      <c r="D128" s="5">
        <v>201.0</v>
      </c>
    </row>
    <row r="129" ht="22.5" customHeight="1">
      <c r="A129" s="5"/>
      <c r="B129" s="5"/>
      <c r="C129" s="5"/>
      <c r="D129" s="16"/>
    </row>
    <row r="130" ht="22.5" customHeight="1">
      <c r="A130" s="5" t="s">
        <v>116</v>
      </c>
      <c r="B130" s="5" t="s">
        <v>110</v>
      </c>
      <c r="C130" s="5" t="s">
        <v>151</v>
      </c>
      <c r="D130" s="16">
        <v>45905.625</v>
      </c>
    </row>
    <row r="131" ht="22.5" customHeight="1">
      <c r="A131" s="5" t="s">
        <v>197</v>
      </c>
      <c r="B131" s="5" t="s">
        <v>35</v>
      </c>
      <c r="C131" s="5" t="s">
        <v>198</v>
      </c>
      <c r="D131" s="6">
        <v>45909.0</v>
      </c>
    </row>
    <row r="132" ht="22.5" customHeight="1">
      <c r="A132" s="5" t="s">
        <v>46</v>
      </c>
      <c r="B132" s="924" t="s">
        <v>28</v>
      </c>
      <c r="C132" s="5" t="s">
        <v>173</v>
      </c>
      <c r="D132" s="20" t="s">
        <v>54</v>
      </c>
    </row>
    <row r="133" ht="22.5" customHeight="1">
      <c r="A133" s="5" t="s">
        <v>7</v>
      </c>
      <c r="B133" s="5" t="s">
        <v>8</v>
      </c>
      <c r="C133" s="5" t="s">
        <v>200</v>
      </c>
      <c r="D133" s="5">
        <v>101.0</v>
      </c>
    </row>
    <row r="134" ht="22.5" customHeight="1">
      <c r="A134" s="5" t="s">
        <v>152</v>
      </c>
      <c r="B134" s="5" t="s">
        <v>28</v>
      </c>
      <c r="C134" s="17" t="s">
        <v>201</v>
      </c>
      <c r="D134" s="5" t="s">
        <v>202</v>
      </c>
    </row>
    <row r="135" ht="22.5" customHeight="1">
      <c r="A135" s="5" t="s">
        <v>174</v>
      </c>
      <c r="B135" s="5" t="s">
        <v>126</v>
      </c>
      <c r="C135" s="5" t="s">
        <v>203</v>
      </c>
      <c r="D135" s="5">
        <v>5.0E7</v>
      </c>
    </row>
    <row r="136" ht="22.5" customHeight="1">
      <c r="A136" s="5" t="s">
        <v>205</v>
      </c>
      <c r="B136" s="5" t="s">
        <v>179</v>
      </c>
      <c r="C136" s="5" t="s">
        <v>206</v>
      </c>
      <c r="D136" s="5">
        <v>99.85</v>
      </c>
    </row>
    <row r="137" ht="22.5" customHeight="1">
      <c r="A137" s="5" t="s">
        <v>207</v>
      </c>
      <c r="B137" s="5" t="s">
        <v>71</v>
      </c>
      <c r="C137" s="5" t="s">
        <v>208</v>
      </c>
      <c r="D137" s="5">
        <v>2.805</v>
      </c>
    </row>
    <row r="138" ht="22.5" customHeight="1">
      <c r="A138" s="5" t="s">
        <v>209</v>
      </c>
      <c r="B138" s="5" t="s">
        <v>59</v>
      </c>
      <c r="C138" s="17" t="s">
        <v>210</v>
      </c>
      <c r="D138" s="5" t="s">
        <v>211</v>
      </c>
    </row>
    <row r="140">
      <c r="A140" s="1" t="s">
        <v>212</v>
      </c>
    </row>
    <row r="142">
      <c r="A142" s="3" t="s">
        <v>1245</v>
      </c>
    </row>
    <row r="144" ht="22.5" customHeight="1">
      <c r="A144" s="4" t="s">
        <v>3</v>
      </c>
      <c r="B144" s="4" t="s">
        <v>4</v>
      </c>
      <c r="C144" s="4" t="s">
        <v>5</v>
      </c>
      <c r="D144" s="4" t="s">
        <v>6</v>
      </c>
      <c r="E144" s="7" t="s">
        <v>192</v>
      </c>
    </row>
    <row r="145" ht="22.5" customHeight="1">
      <c r="A145" s="925" t="s">
        <v>218</v>
      </c>
      <c r="B145" s="925" t="s">
        <v>8</v>
      </c>
      <c r="C145" s="925" t="s">
        <v>641</v>
      </c>
      <c r="D145" s="926">
        <v>45.0</v>
      </c>
      <c r="E145" s="927"/>
    </row>
    <row r="146" ht="22.5" customHeight="1">
      <c r="A146" s="925" t="s">
        <v>7</v>
      </c>
      <c r="B146" s="925" t="s">
        <v>8</v>
      </c>
      <c r="C146" s="925" t="s">
        <v>220</v>
      </c>
      <c r="D146" s="926">
        <v>101.0</v>
      </c>
      <c r="E146" s="927"/>
    </row>
    <row r="147" ht="22.5" customHeight="1">
      <c r="A147" s="925" t="s">
        <v>227</v>
      </c>
      <c r="B147" s="925" t="s">
        <v>59</v>
      </c>
      <c r="C147" s="925" t="s">
        <v>228</v>
      </c>
      <c r="D147" s="926" t="s">
        <v>229</v>
      </c>
      <c r="E147" s="927"/>
    </row>
    <row r="148" ht="22.5" customHeight="1">
      <c r="A148" s="928" t="s">
        <v>80</v>
      </c>
      <c r="B148" s="928" t="s">
        <v>81</v>
      </c>
      <c r="C148" s="928" t="s">
        <v>82</v>
      </c>
      <c r="D148" s="929" t="s">
        <v>83</v>
      </c>
      <c r="E148" s="930" t="s">
        <v>1246</v>
      </c>
    </row>
    <row r="149" ht="22.5" customHeight="1">
      <c r="A149" s="925" t="s">
        <v>1247</v>
      </c>
      <c r="B149" s="925" t="s">
        <v>126</v>
      </c>
      <c r="C149" s="925" t="s">
        <v>907</v>
      </c>
      <c r="D149" s="931">
        <v>8.0E8</v>
      </c>
      <c r="E149" s="927"/>
    </row>
    <row r="150" ht="22.5" customHeight="1">
      <c r="A150" s="925" t="s">
        <v>1248</v>
      </c>
      <c r="B150" s="925" t="s">
        <v>126</v>
      </c>
      <c r="C150" s="925" t="s">
        <v>1249</v>
      </c>
      <c r="D150" s="931">
        <v>1.0E9</v>
      </c>
      <c r="E150" s="927"/>
    </row>
    <row r="151" ht="22.5" customHeight="1">
      <c r="A151" s="925" t="s">
        <v>233</v>
      </c>
      <c r="B151" s="925" t="s">
        <v>126</v>
      </c>
      <c r="C151" s="925" t="s">
        <v>234</v>
      </c>
      <c r="D151" s="931">
        <v>2.0E8</v>
      </c>
      <c r="E151" s="927"/>
    </row>
    <row r="152" ht="22.5" customHeight="1">
      <c r="A152" s="928" t="s">
        <v>1250</v>
      </c>
      <c r="B152" s="928" t="s">
        <v>35</v>
      </c>
      <c r="C152" s="928" t="s">
        <v>913</v>
      </c>
      <c r="D152" s="932">
        <v>45905.0</v>
      </c>
      <c r="E152" s="930" t="s">
        <v>1251</v>
      </c>
    </row>
    <row r="153" ht="22.5" customHeight="1">
      <c r="A153" s="925" t="s">
        <v>236</v>
      </c>
      <c r="B153" s="925" t="s">
        <v>110</v>
      </c>
      <c r="C153" s="925" t="s">
        <v>237</v>
      </c>
      <c r="D153" s="933">
        <v>45905.43751157408</v>
      </c>
      <c r="E153" s="927"/>
    </row>
    <row r="154">
      <c r="E154" s="934"/>
      <c r="F154" s="935"/>
      <c r="H154" s="935"/>
      <c r="J154" s="935"/>
    </row>
    <row r="156">
      <c r="E156" s="934"/>
    </row>
    <row r="157">
      <c r="A157" s="1" t="s">
        <v>242</v>
      </c>
    </row>
    <row r="159">
      <c r="A159" s="3" t="s">
        <v>243</v>
      </c>
    </row>
    <row r="161" ht="22.5" customHeight="1">
      <c r="A161" s="27" t="s">
        <v>3</v>
      </c>
      <c r="B161" s="27" t="s">
        <v>4</v>
      </c>
      <c r="C161" s="27" t="s">
        <v>5</v>
      </c>
      <c r="D161" s="27" t="s">
        <v>6</v>
      </c>
      <c r="E161" s="936" t="s">
        <v>1252</v>
      </c>
      <c r="F161" s="28"/>
      <c r="G161" s="28"/>
      <c r="H161" s="28"/>
    </row>
    <row r="162" ht="22.5" customHeight="1">
      <c r="A162" s="29" t="s">
        <v>244</v>
      </c>
      <c r="B162" s="29" t="s">
        <v>8</v>
      </c>
      <c r="C162" s="29" t="s">
        <v>245</v>
      </c>
      <c r="D162" s="30">
        <v>70001.0</v>
      </c>
      <c r="E162" s="937"/>
    </row>
    <row r="163" ht="22.5" customHeight="1">
      <c r="A163" s="29" t="s">
        <v>1340</v>
      </c>
      <c r="B163" s="29" t="s">
        <v>8</v>
      </c>
      <c r="C163" s="938" t="s">
        <v>1341</v>
      </c>
      <c r="D163" s="30">
        <v>93001.0</v>
      </c>
      <c r="E163" s="937"/>
    </row>
    <row r="164" ht="22.5" customHeight="1">
      <c r="A164" s="29" t="s">
        <v>46</v>
      </c>
      <c r="B164" s="924" t="s">
        <v>28</v>
      </c>
      <c r="C164" s="29" t="s">
        <v>247</v>
      </c>
      <c r="D164" s="20" t="s">
        <v>54</v>
      </c>
      <c r="E164" s="23"/>
    </row>
    <row r="165" ht="22.5" customHeight="1">
      <c r="A165" s="29" t="s">
        <v>97</v>
      </c>
      <c r="B165" s="29" t="s">
        <v>8</v>
      </c>
      <c r="C165" s="29" t="s">
        <v>248</v>
      </c>
      <c r="D165" s="30">
        <v>301.0</v>
      </c>
      <c r="E165" s="937"/>
    </row>
    <row r="166" ht="22.5" customHeight="1">
      <c r="A166" s="29" t="s">
        <v>7</v>
      </c>
      <c r="B166" s="29" t="s">
        <v>8</v>
      </c>
      <c r="C166" s="29" t="s">
        <v>249</v>
      </c>
      <c r="D166" s="30">
        <v>112.0</v>
      </c>
      <c r="E166" s="937"/>
    </row>
    <row r="167" ht="22.5" customHeight="1">
      <c r="A167" s="29" t="s">
        <v>174</v>
      </c>
      <c r="B167" s="29" t="s">
        <v>126</v>
      </c>
      <c r="C167" s="29" t="s">
        <v>250</v>
      </c>
      <c r="D167" s="30">
        <v>1.0E8</v>
      </c>
      <c r="E167" s="937"/>
      <c r="H167" s="31"/>
    </row>
    <row r="168" ht="22.5" customHeight="1">
      <c r="A168" s="29" t="s">
        <v>251</v>
      </c>
      <c r="B168" s="29" t="s">
        <v>126</v>
      </c>
      <c r="C168" s="29" t="s">
        <v>252</v>
      </c>
      <c r="D168" s="30">
        <v>9.5E7</v>
      </c>
      <c r="E168" s="937"/>
      <c r="H168" s="32"/>
    </row>
    <row r="169" ht="22.5" customHeight="1">
      <c r="A169" s="5" t="s">
        <v>197</v>
      </c>
      <c r="B169" s="5" t="s">
        <v>35</v>
      </c>
      <c r="C169" s="5" t="s">
        <v>198</v>
      </c>
      <c r="D169" s="6">
        <v>45909.0</v>
      </c>
      <c r="E169" s="8"/>
      <c r="H169" s="32"/>
    </row>
    <row r="170" ht="22.5" customHeight="1">
      <c r="A170" s="29" t="s">
        <v>68</v>
      </c>
      <c r="B170" s="29" t="s">
        <v>35</v>
      </c>
      <c r="C170" s="29" t="s">
        <v>253</v>
      </c>
      <c r="D170" s="33">
        <v>58974.0</v>
      </c>
      <c r="E170" s="937"/>
    </row>
    <row r="171" ht="22.5" customHeight="1">
      <c r="A171" s="29" t="s">
        <v>254</v>
      </c>
      <c r="B171" s="29" t="s">
        <v>35</v>
      </c>
      <c r="C171" s="29" t="s">
        <v>255</v>
      </c>
      <c r="D171" s="34">
        <v>46008.0</v>
      </c>
      <c r="E171" s="937"/>
      <c r="H171" s="31"/>
    </row>
    <row r="172" ht="22.5" customHeight="1">
      <c r="A172" s="29" t="s">
        <v>205</v>
      </c>
      <c r="B172" s="29" t="s">
        <v>179</v>
      </c>
      <c r="C172" s="29" t="s">
        <v>1342</v>
      </c>
      <c r="D172" s="30">
        <v>170.803637</v>
      </c>
      <c r="E172" s="937"/>
      <c r="H172" s="31"/>
    </row>
    <row r="173" ht="22.5" customHeight="1">
      <c r="A173" s="29" t="s">
        <v>139</v>
      </c>
      <c r="B173" s="29" t="s">
        <v>126</v>
      </c>
      <c r="C173" s="29" t="s">
        <v>257</v>
      </c>
      <c r="D173" s="30">
        <v>45694.44</v>
      </c>
      <c r="E173" s="939"/>
      <c r="H173" s="31"/>
    </row>
    <row r="174" ht="22.5" customHeight="1">
      <c r="A174" s="29" t="s">
        <v>258</v>
      </c>
      <c r="B174" s="29" t="s">
        <v>126</v>
      </c>
      <c r="C174" s="29" t="s">
        <v>259</v>
      </c>
      <c r="D174" s="30">
        <v>171.214887</v>
      </c>
      <c r="E174" s="937"/>
    </row>
    <row r="175" ht="22.5" customHeight="1">
      <c r="A175" s="29" t="s">
        <v>260</v>
      </c>
      <c r="B175" s="29" t="s">
        <v>126</v>
      </c>
      <c r="C175" s="29" t="s">
        <v>1343</v>
      </c>
      <c r="D175" s="30">
        <v>1.7118E8</v>
      </c>
      <c r="E175" s="937"/>
      <c r="H175" s="32"/>
    </row>
    <row r="176" ht="22.5" customHeight="1">
      <c r="A176" s="29" t="s">
        <v>262</v>
      </c>
      <c r="B176" s="29" t="s">
        <v>126</v>
      </c>
      <c r="C176" s="29" t="s">
        <v>263</v>
      </c>
      <c r="D176" s="30">
        <v>1.722E8</v>
      </c>
      <c r="E176" s="937"/>
      <c r="H176" s="32"/>
    </row>
    <row r="177" ht="22.5" customHeight="1">
      <c r="A177" s="35" t="s">
        <v>264</v>
      </c>
      <c r="B177" s="35" t="s">
        <v>126</v>
      </c>
      <c r="C177" s="35" t="s">
        <v>265</v>
      </c>
      <c r="D177" s="36">
        <f>D176-D175</f>
        <v>1020000</v>
      </c>
      <c r="E177" s="940"/>
    </row>
    <row r="178" ht="22.5" customHeight="1">
      <c r="A178" s="917" t="s">
        <v>1262</v>
      </c>
      <c r="B178" s="917" t="s">
        <v>126</v>
      </c>
      <c r="C178" s="917" t="s">
        <v>1344</v>
      </c>
      <c r="D178" s="941">
        <v>1.715E8</v>
      </c>
      <c r="E178" s="942" t="s">
        <v>1345</v>
      </c>
      <c r="G178" s="22" t="s">
        <v>1346</v>
      </c>
      <c r="H178" s="22" t="s">
        <v>1347</v>
      </c>
    </row>
    <row r="179" ht="22.5" customHeight="1">
      <c r="A179" s="921" t="s">
        <v>80</v>
      </c>
      <c r="B179" s="921" t="s">
        <v>81</v>
      </c>
      <c r="C179" s="921" t="s">
        <v>82</v>
      </c>
      <c r="D179" s="921" t="s">
        <v>83</v>
      </c>
      <c r="E179" s="922"/>
    </row>
    <row r="180" ht="22.5" customHeight="1">
      <c r="A180" s="29" t="s">
        <v>152</v>
      </c>
      <c r="B180" s="29" t="s">
        <v>28</v>
      </c>
      <c r="C180" s="29" t="s">
        <v>266</v>
      </c>
      <c r="D180" s="29" t="s">
        <v>202</v>
      </c>
      <c r="E180" s="937"/>
    </row>
    <row r="181" ht="22.5" customHeight="1">
      <c r="A181" s="12" t="s">
        <v>129</v>
      </c>
      <c r="B181" s="12" t="s">
        <v>28</v>
      </c>
      <c r="C181" s="19" t="s">
        <v>130</v>
      </c>
      <c r="D181" s="13" t="s">
        <v>131</v>
      </c>
      <c r="E181" s="26"/>
      <c r="H181" s="37"/>
    </row>
    <row r="182" ht="22.5" customHeight="1">
      <c r="A182" s="12" t="s">
        <v>134</v>
      </c>
      <c r="B182" s="12" t="s">
        <v>59</v>
      </c>
      <c r="C182" s="12" t="s">
        <v>531</v>
      </c>
      <c r="D182" s="12" t="s">
        <v>136</v>
      </c>
      <c r="E182" s="26"/>
    </row>
    <row r="183" ht="22.5" customHeight="1">
      <c r="A183" s="12" t="s">
        <v>137</v>
      </c>
      <c r="B183" s="12" t="s">
        <v>71</v>
      </c>
      <c r="C183" s="12" t="s">
        <v>625</v>
      </c>
      <c r="D183" s="12" t="s">
        <v>1220</v>
      </c>
      <c r="E183" s="26"/>
    </row>
    <row r="184" ht="22.5" customHeight="1">
      <c r="A184" s="29" t="s">
        <v>267</v>
      </c>
      <c r="B184" s="29" t="s">
        <v>59</v>
      </c>
      <c r="C184" s="29" t="s">
        <v>268</v>
      </c>
      <c r="D184" s="29" t="s">
        <v>269</v>
      </c>
      <c r="E184" s="937"/>
    </row>
    <row r="185" ht="22.5" customHeight="1">
      <c r="A185" s="29" t="s">
        <v>270</v>
      </c>
      <c r="B185" s="29" t="s">
        <v>71</v>
      </c>
      <c r="C185" s="29" t="s">
        <v>271</v>
      </c>
      <c r="D185" s="30">
        <v>4.85</v>
      </c>
      <c r="E185" s="937"/>
    </row>
    <row r="186" ht="22.5" customHeight="1">
      <c r="A186" s="29" t="s">
        <v>272</v>
      </c>
      <c r="B186" s="29" t="s">
        <v>59</v>
      </c>
      <c r="C186" s="29" t="s">
        <v>273</v>
      </c>
      <c r="D186" s="29" t="s">
        <v>274</v>
      </c>
      <c r="E186" s="937"/>
    </row>
    <row r="187" ht="22.5" customHeight="1">
      <c r="A187" s="5" t="s">
        <v>141</v>
      </c>
      <c r="B187" s="5" t="s">
        <v>59</v>
      </c>
      <c r="C187" s="17" t="s">
        <v>167</v>
      </c>
      <c r="D187" s="5" t="s">
        <v>143</v>
      </c>
      <c r="E187" s="939" t="s">
        <v>1264</v>
      </c>
    </row>
    <row r="188" ht="22.5" customHeight="1">
      <c r="A188" s="38" t="s">
        <v>277</v>
      </c>
      <c r="B188" s="38" t="s">
        <v>91</v>
      </c>
      <c r="C188" s="38" t="s">
        <v>278</v>
      </c>
      <c r="D188" s="38" t="b">
        <v>1</v>
      </c>
      <c r="E188" s="943"/>
    </row>
    <row r="189" ht="22.5" customHeight="1">
      <c r="A189" s="29" t="s">
        <v>279</v>
      </c>
      <c r="B189" s="38" t="s">
        <v>91</v>
      </c>
      <c r="C189" s="29" t="s">
        <v>280</v>
      </c>
      <c r="D189" s="29" t="b">
        <v>0</v>
      </c>
      <c r="E189" s="937"/>
      <c r="G189" s="22"/>
    </row>
    <row r="190" ht="22.5" customHeight="1">
      <c r="A190" s="5" t="s">
        <v>149</v>
      </c>
      <c r="B190" s="5" t="s">
        <v>8</v>
      </c>
      <c r="C190" s="5" t="s">
        <v>172</v>
      </c>
      <c r="D190" s="39">
        <v>7702.0</v>
      </c>
      <c r="E190" s="23"/>
    </row>
    <row r="191" ht="22.5" customHeight="1">
      <c r="A191" s="29" t="s">
        <v>109</v>
      </c>
      <c r="B191" s="29" t="s">
        <v>110</v>
      </c>
      <c r="C191" s="29" t="s">
        <v>281</v>
      </c>
      <c r="D191" s="34">
        <v>45889.625</v>
      </c>
      <c r="E191" s="937"/>
    </row>
    <row r="192" ht="22.5" customHeight="1">
      <c r="A192" s="29" t="s">
        <v>282</v>
      </c>
      <c r="B192" s="29" t="s">
        <v>110</v>
      </c>
      <c r="C192" s="29" t="s">
        <v>283</v>
      </c>
      <c r="D192" s="34">
        <v>45933.708333333336</v>
      </c>
      <c r="E192" s="937"/>
    </row>
    <row r="193" ht="22.5" customHeight="1">
      <c r="A193" s="944" t="s">
        <v>1348</v>
      </c>
      <c r="B193" s="944" t="s">
        <v>126</v>
      </c>
      <c r="C193" s="945" t="s">
        <v>1349</v>
      </c>
      <c r="D193" s="946">
        <v>0.0</v>
      </c>
      <c r="E193" s="945" t="s">
        <v>1350</v>
      </c>
      <c r="G193" s="40"/>
    </row>
    <row r="196">
      <c r="A196" s="947" t="s">
        <v>969</v>
      </c>
      <c r="B196" s="948"/>
      <c r="C196" s="948"/>
      <c r="D196" s="948"/>
      <c r="E196" s="948"/>
    </row>
    <row r="197">
      <c r="A197" s="948"/>
      <c r="B197" s="948"/>
      <c r="C197" s="948"/>
      <c r="D197" s="948"/>
      <c r="E197" s="948"/>
    </row>
    <row r="198">
      <c r="A198" s="949" t="s">
        <v>1351</v>
      </c>
      <c r="B198" s="948"/>
      <c r="C198" s="948"/>
      <c r="D198" s="948"/>
      <c r="E198" s="948"/>
    </row>
    <row r="199">
      <c r="A199" s="948"/>
      <c r="B199" s="948"/>
      <c r="C199" s="948"/>
      <c r="D199" s="948"/>
      <c r="E199" s="948"/>
    </row>
    <row r="200" ht="22.5" customHeight="1">
      <c r="A200" s="950" t="s">
        <v>3</v>
      </c>
      <c r="B200" s="950" t="s">
        <v>4</v>
      </c>
      <c r="C200" s="950" t="s">
        <v>5</v>
      </c>
      <c r="D200" s="950" t="s">
        <v>6</v>
      </c>
      <c r="E200" s="948"/>
    </row>
    <row r="201" ht="22.5" customHeight="1">
      <c r="A201" s="951" t="s">
        <v>188</v>
      </c>
      <c r="B201" s="951" t="s">
        <v>8</v>
      </c>
      <c r="C201" s="951" t="s">
        <v>839</v>
      </c>
      <c r="D201" s="952">
        <v>3001.0</v>
      </c>
      <c r="E201" s="948"/>
    </row>
    <row r="202" ht="22.5" customHeight="1">
      <c r="A202" s="953" t="s">
        <v>7</v>
      </c>
      <c r="B202" s="953" t="s">
        <v>8</v>
      </c>
      <c r="C202" s="953" t="s">
        <v>840</v>
      </c>
      <c r="D202" s="954">
        <v>215.0</v>
      </c>
      <c r="E202" s="948"/>
    </row>
    <row r="203" ht="22.5" customHeight="1">
      <c r="A203" s="951" t="s">
        <v>1266</v>
      </c>
      <c r="B203" s="951" t="s">
        <v>35</v>
      </c>
      <c r="C203" s="951" t="s">
        <v>842</v>
      </c>
      <c r="D203" s="955">
        <v>45936.0</v>
      </c>
      <c r="E203" s="948"/>
    </row>
    <row r="204" ht="22.5" customHeight="1">
      <c r="A204" s="951" t="s">
        <v>97</v>
      </c>
      <c r="B204" s="951" t="s">
        <v>8</v>
      </c>
      <c r="C204" s="951" t="s">
        <v>248</v>
      </c>
      <c r="D204" s="952">
        <v>301.0</v>
      </c>
      <c r="E204" s="948"/>
    </row>
    <row r="205" ht="22.5" customHeight="1">
      <c r="A205" s="951" t="s">
        <v>1319</v>
      </c>
      <c r="B205" s="951" t="s">
        <v>81</v>
      </c>
      <c r="C205" s="951" t="s">
        <v>844</v>
      </c>
      <c r="D205" s="952" t="s">
        <v>83</v>
      </c>
      <c r="E205" s="948"/>
    </row>
    <row r="206" ht="22.5" customHeight="1">
      <c r="A206" s="951" t="s">
        <v>1320</v>
      </c>
      <c r="B206" s="951" t="s">
        <v>49</v>
      </c>
      <c r="C206" s="951" t="s">
        <v>1352</v>
      </c>
      <c r="D206" s="952" t="s">
        <v>846</v>
      </c>
      <c r="E206" s="948"/>
    </row>
    <row r="207" ht="22.5" customHeight="1">
      <c r="A207" s="951" t="s">
        <v>1321</v>
      </c>
      <c r="B207" s="951" t="s">
        <v>126</v>
      </c>
      <c r="C207" s="951" t="s">
        <v>1353</v>
      </c>
      <c r="D207" s="956">
        <v>2100000.0</v>
      </c>
      <c r="E207" s="948"/>
    </row>
    <row r="208" ht="22.5" customHeight="1">
      <c r="A208" s="951" t="s">
        <v>1322</v>
      </c>
      <c r="B208" s="951" t="s">
        <v>110</v>
      </c>
      <c r="C208" s="951" t="s">
        <v>1354</v>
      </c>
      <c r="D208" s="957">
        <v>45937.458333333336</v>
      </c>
      <c r="E208" s="948"/>
    </row>
    <row r="209" ht="22.5" customHeight="1">
      <c r="A209" s="951" t="s">
        <v>141</v>
      </c>
      <c r="B209" s="951" t="s">
        <v>59</v>
      </c>
      <c r="C209" s="951" t="s">
        <v>850</v>
      </c>
      <c r="D209" s="952" t="s">
        <v>211</v>
      </c>
      <c r="E209" s="948"/>
    </row>
    <row r="210" ht="22.5" customHeight="1">
      <c r="A210" s="951" t="s">
        <v>109</v>
      </c>
      <c r="B210" s="951" t="s">
        <v>110</v>
      </c>
      <c r="C210" s="951" t="s">
        <v>1324</v>
      </c>
      <c r="D210" s="957">
        <v>45936.75347222222</v>
      </c>
      <c r="E210" s="948"/>
    </row>
  </sheetData>
  <dataValidations>
    <dataValidation type="custom" allowBlank="1" showDropDown="1" sqref="D55:D59 D145:D153">
      <formula1>OR(NOT(ISERROR(DATEVALUE(D55))), AND(ISNUMBER(D55), LEFT(CELL("format", D55))="D"))</formula1>
    </dataValidation>
    <dataValidation type="custom" allowBlank="1" showDropDown="1" sqref="D111:D120 D162:D193">
      <formula1>AND(ISNUMBER(D111),(NOT(OR(NOT(ISERROR(DATEVALUE(D111))), AND(ISNUMBER(D111), LEFT(CELL("format", D111))="D")))))</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3.75"/>
    <col customWidth="1" min="3" max="3" width="45.5"/>
    <col customWidth="1" min="4" max="26" width="18.88"/>
  </cols>
  <sheetData>
    <row r="1">
      <c r="A1" s="580"/>
      <c r="B1" s="580"/>
      <c r="C1" s="581" t="s">
        <v>1</v>
      </c>
      <c r="D1" s="580"/>
      <c r="E1" s="580"/>
      <c r="F1" s="580"/>
      <c r="G1" s="580"/>
      <c r="H1" s="580"/>
      <c r="I1" s="580"/>
      <c r="J1" s="580"/>
      <c r="K1" s="61"/>
      <c r="L1" s="61"/>
      <c r="M1" s="61"/>
      <c r="N1" s="61"/>
      <c r="O1" s="61"/>
      <c r="P1" s="61"/>
      <c r="Q1" s="61"/>
      <c r="R1" s="61"/>
      <c r="S1" s="61"/>
      <c r="T1" s="61"/>
      <c r="U1" s="61"/>
      <c r="V1" s="61"/>
      <c r="W1" s="61"/>
      <c r="X1" s="61"/>
      <c r="Y1" s="61"/>
      <c r="Z1" s="61"/>
    </row>
    <row r="2">
      <c r="A2" s="580"/>
      <c r="B2" s="580"/>
      <c r="C2" s="582" t="s">
        <v>1184</v>
      </c>
      <c r="D2" s="580"/>
      <c r="E2" s="580"/>
      <c r="F2" s="580"/>
      <c r="G2" s="580"/>
      <c r="H2" s="580"/>
      <c r="I2" s="580"/>
      <c r="J2" s="580"/>
      <c r="K2" s="61"/>
      <c r="L2" s="61"/>
      <c r="M2" s="61"/>
      <c r="N2" s="61"/>
      <c r="O2" s="61"/>
      <c r="P2" s="61"/>
      <c r="Q2" s="61"/>
      <c r="R2" s="61"/>
      <c r="S2" s="61"/>
      <c r="T2" s="61"/>
      <c r="U2" s="61"/>
      <c r="V2" s="61"/>
      <c r="W2" s="61"/>
      <c r="X2" s="61"/>
      <c r="Y2" s="61"/>
      <c r="Z2" s="61"/>
    </row>
    <row r="3">
      <c r="A3" s="580"/>
      <c r="B3" s="580"/>
      <c r="C3" s="583" t="s">
        <v>1185</v>
      </c>
      <c r="D3" s="580"/>
      <c r="E3" s="580"/>
      <c r="F3" s="580"/>
      <c r="G3" s="580"/>
      <c r="H3" s="580"/>
      <c r="I3" s="580"/>
      <c r="J3" s="580"/>
      <c r="K3" s="61"/>
      <c r="L3" s="61"/>
      <c r="M3" s="61"/>
      <c r="N3" s="61"/>
      <c r="O3" s="61"/>
      <c r="P3" s="61"/>
      <c r="Q3" s="61"/>
      <c r="R3" s="61"/>
      <c r="S3" s="61"/>
      <c r="T3" s="61"/>
      <c r="U3" s="61"/>
      <c r="V3" s="61"/>
      <c r="W3" s="61"/>
      <c r="X3" s="61"/>
      <c r="Y3" s="61"/>
      <c r="Z3" s="61"/>
    </row>
    <row r="4">
      <c r="A4" s="584"/>
      <c r="B4" s="580"/>
      <c r="C4" s="585" t="s">
        <v>1186</v>
      </c>
      <c r="D4" s="580"/>
      <c r="E4" s="580"/>
      <c r="F4" s="580"/>
      <c r="G4" s="580"/>
      <c r="H4" s="580"/>
      <c r="I4" s="580"/>
      <c r="J4" s="580"/>
      <c r="K4" s="61"/>
      <c r="L4" s="61"/>
      <c r="M4" s="61"/>
      <c r="N4" s="61"/>
      <c r="O4" s="61"/>
      <c r="P4" s="61"/>
      <c r="Q4" s="61"/>
      <c r="R4" s="61"/>
      <c r="S4" s="61"/>
      <c r="T4" s="61"/>
      <c r="U4" s="61"/>
      <c r="V4" s="61"/>
      <c r="W4" s="61"/>
      <c r="X4" s="61"/>
      <c r="Y4" s="61"/>
      <c r="Z4" s="61"/>
    </row>
    <row r="5">
      <c r="A5" s="580"/>
      <c r="B5" s="580"/>
      <c r="C5" s="586" t="s">
        <v>1187</v>
      </c>
      <c r="D5" s="580"/>
      <c r="E5" s="580"/>
      <c r="F5" s="580"/>
      <c r="G5" s="580"/>
      <c r="H5" s="580"/>
      <c r="I5" s="580"/>
      <c r="J5" s="580"/>
      <c r="K5" s="61"/>
      <c r="L5" s="61"/>
      <c r="M5" s="61"/>
      <c r="N5" s="61"/>
      <c r="O5" s="61"/>
      <c r="P5" s="61"/>
      <c r="Q5" s="61"/>
      <c r="R5" s="61"/>
      <c r="S5" s="61"/>
      <c r="T5" s="61"/>
      <c r="U5" s="61"/>
      <c r="V5" s="61"/>
      <c r="W5" s="61"/>
      <c r="X5" s="61"/>
      <c r="Y5" s="61"/>
      <c r="Z5" s="61"/>
    </row>
    <row r="6">
      <c r="A6" s="580"/>
      <c r="B6" s="580"/>
      <c r="C6" s="587" t="s">
        <v>1188</v>
      </c>
      <c r="D6" s="580"/>
      <c r="E6" s="580"/>
      <c r="F6" s="580"/>
      <c r="G6" s="580"/>
      <c r="H6" s="580"/>
      <c r="I6" s="580"/>
      <c r="J6" s="580"/>
      <c r="K6" s="61"/>
      <c r="L6" s="61"/>
      <c r="M6" s="61"/>
      <c r="N6" s="61"/>
      <c r="O6" s="61"/>
      <c r="P6" s="61"/>
      <c r="Q6" s="61"/>
      <c r="R6" s="61"/>
      <c r="S6" s="61"/>
      <c r="T6" s="61"/>
      <c r="U6" s="61"/>
      <c r="V6" s="61"/>
      <c r="W6" s="61"/>
      <c r="X6" s="61"/>
      <c r="Y6" s="61"/>
      <c r="Z6" s="61"/>
    </row>
    <row r="7">
      <c r="A7" s="580"/>
      <c r="B7" s="580"/>
      <c r="C7" s="588" t="s">
        <v>1189</v>
      </c>
      <c r="D7" s="580"/>
      <c r="E7" s="580"/>
      <c r="F7" s="580"/>
      <c r="G7" s="580"/>
      <c r="H7" s="580"/>
      <c r="I7" s="580"/>
      <c r="J7" s="580"/>
      <c r="K7" s="61"/>
      <c r="L7" s="61"/>
      <c r="M7" s="61"/>
      <c r="N7" s="61"/>
      <c r="O7" s="61"/>
      <c r="P7" s="61"/>
      <c r="Q7" s="61"/>
      <c r="R7" s="61"/>
      <c r="S7" s="61"/>
      <c r="T7" s="61"/>
      <c r="U7" s="61"/>
      <c r="V7" s="61"/>
      <c r="W7" s="61"/>
      <c r="X7" s="61"/>
      <c r="Y7" s="61"/>
      <c r="Z7" s="61"/>
    </row>
    <row r="8">
      <c r="A8" s="589" t="s">
        <v>0</v>
      </c>
      <c r="C8" s="580"/>
      <c r="D8" s="580"/>
      <c r="E8" s="580"/>
      <c r="F8" s="580"/>
      <c r="G8" s="580"/>
      <c r="H8" s="580"/>
      <c r="I8" s="580"/>
      <c r="J8" s="580"/>
      <c r="K8" s="61"/>
      <c r="L8" s="61"/>
      <c r="M8" s="61"/>
      <c r="N8" s="61"/>
      <c r="O8" s="61"/>
      <c r="P8" s="61"/>
      <c r="Q8" s="61"/>
      <c r="R8" s="61"/>
      <c r="S8" s="61"/>
      <c r="T8" s="61"/>
      <c r="U8" s="61"/>
      <c r="V8" s="61"/>
      <c r="W8" s="61"/>
      <c r="X8" s="61"/>
      <c r="Y8" s="61"/>
      <c r="Z8" s="61"/>
    </row>
    <row r="9">
      <c r="A9" s="584"/>
      <c r="B9" s="580"/>
      <c r="C9" s="580"/>
      <c r="D9" s="580"/>
      <c r="E9" s="580"/>
      <c r="F9" s="580"/>
      <c r="G9" s="580"/>
      <c r="H9" s="580"/>
      <c r="I9" s="580"/>
      <c r="J9" s="580"/>
      <c r="K9" s="61"/>
      <c r="L9" s="61"/>
      <c r="M9" s="61"/>
      <c r="N9" s="61"/>
      <c r="O9" s="61"/>
      <c r="P9" s="61"/>
      <c r="Q9" s="61"/>
      <c r="R9" s="61"/>
      <c r="S9" s="61"/>
      <c r="T9" s="61"/>
      <c r="U9" s="61"/>
      <c r="V9" s="61"/>
      <c r="W9" s="61"/>
      <c r="X9" s="61"/>
      <c r="Y9" s="61"/>
      <c r="Z9" s="61"/>
    </row>
    <row r="10">
      <c r="A10" s="592" t="s">
        <v>2</v>
      </c>
      <c r="E10" s="580"/>
      <c r="F10" s="580"/>
      <c r="G10" s="580"/>
      <c r="H10" s="580"/>
      <c r="I10" s="580"/>
      <c r="J10" s="580"/>
      <c r="K10" s="61"/>
      <c r="L10" s="61"/>
      <c r="M10" s="61"/>
      <c r="N10" s="61"/>
      <c r="O10" s="61"/>
      <c r="P10" s="61"/>
      <c r="Q10" s="61"/>
      <c r="R10" s="61"/>
      <c r="S10" s="61"/>
      <c r="T10" s="61"/>
      <c r="U10" s="61"/>
      <c r="V10" s="61"/>
      <c r="W10" s="61"/>
      <c r="X10" s="61"/>
      <c r="Y10" s="61"/>
      <c r="Z10" s="61"/>
    </row>
    <row r="11">
      <c r="A11" s="580"/>
      <c r="B11" s="580"/>
      <c r="C11" s="580"/>
      <c r="D11" s="580"/>
      <c r="E11" s="580"/>
      <c r="F11" s="580"/>
      <c r="G11" s="580"/>
      <c r="H11" s="580"/>
      <c r="I11" s="580"/>
      <c r="J11" s="580"/>
      <c r="K11" s="61"/>
      <c r="L11" s="61"/>
      <c r="M11" s="61"/>
      <c r="N11" s="61"/>
      <c r="O11" s="61"/>
      <c r="P11" s="61"/>
      <c r="Q11" s="61"/>
      <c r="R11" s="61"/>
      <c r="S11" s="61"/>
      <c r="T11" s="61"/>
      <c r="U11" s="61"/>
      <c r="V11" s="61"/>
      <c r="W11" s="61"/>
      <c r="X11" s="61"/>
      <c r="Y11" s="61"/>
      <c r="Z11" s="61"/>
    </row>
    <row r="12">
      <c r="A12" s="593" t="s">
        <v>3</v>
      </c>
      <c r="B12" s="594" t="s">
        <v>4</v>
      </c>
      <c r="C12" s="594" t="s">
        <v>5</v>
      </c>
      <c r="D12" s="594" t="s">
        <v>6</v>
      </c>
      <c r="E12" s="595" t="s">
        <v>45</v>
      </c>
      <c r="F12" s="580"/>
      <c r="G12" s="580"/>
      <c r="H12" s="580"/>
      <c r="I12" s="580"/>
      <c r="J12" s="580"/>
      <c r="K12" s="61"/>
      <c r="L12" s="61"/>
      <c r="M12" s="61"/>
      <c r="N12" s="61"/>
      <c r="O12" s="61"/>
      <c r="P12" s="61"/>
      <c r="Q12" s="61"/>
      <c r="R12" s="61"/>
      <c r="S12" s="61"/>
      <c r="T12" s="61"/>
      <c r="U12" s="61"/>
      <c r="V12" s="61"/>
      <c r="W12" s="61"/>
      <c r="X12" s="61"/>
      <c r="Y12" s="61"/>
      <c r="Z12" s="61"/>
    </row>
    <row r="13">
      <c r="A13" s="596" t="s">
        <v>1192</v>
      </c>
      <c r="B13" s="597" t="s">
        <v>453</v>
      </c>
      <c r="C13" s="597" t="s">
        <v>487</v>
      </c>
      <c r="D13" s="597" t="s">
        <v>1193</v>
      </c>
      <c r="E13" s="598" t="s">
        <v>1194</v>
      </c>
      <c r="F13" s="580"/>
      <c r="G13" s="580"/>
      <c r="H13" s="580"/>
      <c r="I13" s="580"/>
      <c r="J13" s="580"/>
      <c r="K13" s="61"/>
      <c r="L13" s="61"/>
      <c r="M13" s="61"/>
      <c r="N13" s="61"/>
      <c r="O13" s="61"/>
      <c r="P13" s="61"/>
      <c r="Q13" s="61"/>
      <c r="R13" s="61"/>
      <c r="S13" s="61"/>
      <c r="T13" s="61"/>
      <c r="U13" s="61"/>
      <c r="V13" s="61"/>
      <c r="W13" s="61"/>
      <c r="X13" s="61"/>
      <c r="Y13" s="61"/>
      <c r="Z13" s="61"/>
    </row>
    <row r="14">
      <c r="A14" s="599" t="s">
        <v>7</v>
      </c>
      <c r="B14" s="600" t="s">
        <v>8</v>
      </c>
      <c r="C14" s="600" t="s">
        <v>9</v>
      </c>
      <c r="D14" s="600">
        <v>101.0</v>
      </c>
      <c r="E14" s="601"/>
      <c r="F14" s="580"/>
      <c r="G14" s="580"/>
      <c r="H14" s="580"/>
      <c r="I14" s="580"/>
      <c r="J14" s="580"/>
      <c r="K14" s="61"/>
      <c r="L14" s="61"/>
      <c r="M14" s="61"/>
      <c r="N14" s="61"/>
      <c r="O14" s="61"/>
      <c r="P14" s="61"/>
      <c r="Q14" s="61"/>
      <c r="R14" s="61"/>
      <c r="S14" s="61"/>
      <c r="T14" s="61"/>
      <c r="U14" s="61"/>
      <c r="V14" s="61"/>
      <c r="W14" s="61"/>
      <c r="X14" s="61"/>
      <c r="Y14" s="61"/>
      <c r="Z14" s="61"/>
    </row>
    <row r="15">
      <c r="A15" s="602" t="s">
        <v>10</v>
      </c>
      <c r="B15" s="603" t="s">
        <v>11</v>
      </c>
      <c r="C15" s="603" t="s">
        <v>12</v>
      </c>
      <c r="D15" s="603" t="s">
        <v>13</v>
      </c>
      <c r="E15" s="604"/>
      <c r="F15" s="580"/>
      <c r="G15" s="580"/>
      <c r="H15" s="580"/>
      <c r="I15" s="580"/>
      <c r="J15" s="580"/>
      <c r="K15" s="61"/>
      <c r="L15" s="61"/>
      <c r="M15" s="61"/>
      <c r="N15" s="61"/>
      <c r="O15" s="61"/>
      <c r="P15" s="61"/>
      <c r="Q15" s="61"/>
      <c r="R15" s="61"/>
      <c r="S15" s="61"/>
      <c r="T15" s="61"/>
      <c r="U15" s="61"/>
      <c r="V15" s="61"/>
      <c r="W15" s="61"/>
      <c r="X15" s="61"/>
      <c r="Y15" s="61"/>
      <c r="Z15" s="61"/>
    </row>
    <row r="16">
      <c r="A16" s="599" t="s">
        <v>14</v>
      </c>
      <c r="B16" s="600" t="s">
        <v>15</v>
      </c>
      <c r="C16" s="600" t="s">
        <v>16</v>
      </c>
      <c r="D16" s="600" t="s">
        <v>17</v>
      </c>
      <c r="E16" s="601"/>
      <c r="F16" s="580"/>
      <c r="G16" s="580"/>
      <c r="H16" s="580"/>
      <c r="I16" s="580"/>
      <c r="J16" s="580"/>
      <c r="K16" s="61"/>
      <c r="L16" s="61"/>
      <c r="M16" s="61"/>
      <c r="N16" s="61"/>
      <c r="O16" s="61"/>
      <c r="P16" s="61"/>
      <c r="Q16" s="61"/>
      <c r="R16" s="61"/>
      <c r="S16" s="61"/>
      <c r="T16" s="61"/>
      <c r="U16" s="61"/>
      <c r="V16" s="61"/>
      <c r="W16" s="61"/>
      <c r="X16" s="61"/>
      <c r="Y16" s="61"/>
      <c r="Z16" s="61"/>
    </row>
    <row r="17">
      <c r="A17" s="602" t="s">
        <v>18</v>
      </c>
      <c r="B17" s="603" t="s">
        <v>15</v>
      </c>
      <c r="C17" s="603" t="s">
        <v>19</v>
      </c>
      <c r="D17" s="603" t="s">
        <v>20</v>
      </c>
      <c r="E17" s="604"/>
      <c r="F17" s="580"/>
      <c r="G17" s="580"/>
      <c r="H17" s="580"/>
      <c r="I17" s="580"/>
      <c r="J17" s="580"/>
      <c r="K17" s="61"/>
      <c r="L17" s="61"/>
      <c r="M17" s="61"/>
      <c r="N17" s="61"/>
      <c r="O17" s="61"/>
      <c r="P17" s="61"/>
      <c r="Q17" s="61"/>
      <c r="R17" s="61"/>
      <c r="S17" s="61"/>
      <c r="T17" s="61"/>
      <c r="U17" s="61"/>
      <c r="V17" s="61"/>
      <c r="W17" s="61"/>
      <c r="X17" s="61"/>
      <c r="Y17" s="61"/>
      <c r="Z17" s="61"/>
    </row>
    <row r="18">
      <c r="A18" s="599" t="s">
        <v>21</v>
      </c>
      <c r="B18" s="600" t="s">
        <v>22</v>
      </c>
      <c r="C18" s="600" t="s">
        <v>23</v>
      </c>
      <c r="D18" s="600">
        <v>2.0</v>
      </c>
      <c r="E18" s="601"/>
      <c r="F18" s="580"/>
      <c r="G18" s="580"/>
      <c r="H18" s="580"/>
      <c r="I18" s="580"/>
      <c r="J18" s="580"/>
      <c r="K18" s="61"/>
      <c r="L18" s="61"/>
      <c r="M18" s="61"/>
      <c r="N18" s="61"/>
      <c r="O18" s="61"/>
      <c r="P18" s="61"/>
      <c r="Q18" s="61"/>
      <c r="R18" s="61"/>
      <c r="S18" s="61"/>
      <c r="T18" s="61"/>
      <c r="U18" s="61"/>
      <c r="V18" s="61"/>
      <c r="W18" s="61"/>
      <c r="X18" s="61"/>
      <c r="Y18" s="61"/>
      <c r="Z18" s="61"/>
    </row>
    <row r="19">
      <c r="A19" s="602" t="s">
        <v>24</v>
      </c>
      <c r="B19" s="603" t="s">
        <v>22</v>
      </c>
      <c r="C19" s="603" t="s">
        <v>25</v>
      </c>
      <c r="D19" s="603" t="s">
        <v>26</v>
      </c>
      <c r="E19" s="604"/>
      <c r="F19" s="580"/>
      <c r="G19" s="580"/>
      <c r="H19" s="580"/>
      <c r="I19" s="580"/>
      <c r="J19" s="580"/>
      <c r="K19" s="61"/>
      <c r="L19" s="61"/>
      <c r="M19" s="61"/>
      <c r="N19" s="61"/>
      <c r="O19" s="61"/>
      <c r="P19" s="61"/>
      <c r="Q19" s="61"/>
      <c r="R19" s="61"/>
      <c r="S19" s="61"/>
      <c r="T19" s="61"/>
      <c r="U19" s="61"/>
      <c r="V19" s="61"/>
      <c r="W19" s="61"/>
      <c r="X19" s="61"/>
      <c r="Y19" s="61"/>
      <c r="Z19" s="61"/>
    </row>
    <row r="20">
      <c r="A20" s="599" t="s">
        <v>27</v>
      </c>
      <c r="B20" s="600" t="s">
        <v>28</v>
      </c>
      <c r="C20" s="600" t="s">
        <v>29</v>
      </c>
      <c r="D20" s="600" t="s">
        <v>30</v>
      </c>
      <c r="E20" s="601"/>
      <c r="F20" s="580"/>
      <c r="G20" s="580"/>
      <c r="H20" s="580"/>
      <c r="I20" s="580"/>
      <c r="J20" s="580"/>
      <c r="K20" s="61"/>
      <c r="L20" s="61"/>
      <c r="M20" s="61"/>
      <c r="N20" s="61"/>
      <c r="O20" s="61"/>
      <c r="P20" s="61"/>
      <c r="Q20" s="61"/>
      <c r="R20" s="61"/>
      <c r="S20" s="61"/>
      <c r="T20" s="61"/>
      <c r="U20" s="61"/>
      <c r="V20" s="61"/>
      <c r="W20" s="61"/>
      <c r="X20" s="61"/>
      <c r="Y20" s="61"/>
      <c r="Z20" s="61"/>
    </row>
    <row r="21">
      <c r="A21" s="602" t="s">
        <v>31</v>
      </c>
      <c r="B21" s="603" t="s">
        <v>15</v>
      </c>
      <c r="C21" s="603" t="s">
        <v>32</v>
      </c>
      <c r="D21" s="603" t="s">
        <v>33</v>
      </c>
      <c r="E21" s="604"/>
      <c r="F21" s="580"/>
      <c r="G21" s="580"/>
      <c r="H21" s="580"/>
      <c r="I21" s="580"/>
      <c r="J21" s="580"/>
      <c r="K21" s="61"/>
      <c r="L21" s="61"/>
      <c r="M21" s="61"/>
      <c r="N21" s="61"/>
      <c r="O21" s="61"/>
      <c r="P21" s="61"/>
      <c r="Q21" s="61"/>
      <c r="R21" s="61"/>
      <c r="S21" s="61"/>
      <c r="T21" s="61"/>
      <c r="U21" s="61"/>
      <c r="V21" s="61"/>
      <c r="W21" s="61"/>
      <c r="X21" s="61"/>
      <c r="Y21" s="61"/>
      <c r="Z21" s="61"/>
    </row>
    <row r="22">
      <c r="A22" s="599" t="s">
        <v>34</v>
      </c>
      <c r="B22" s="600" t="s">
        <v>35</v>
      </c>
      <c r="C22" s="600" t="s">
        <v>36</v>
      </c>
      <c r="D22" s="607">
        <v>45853.0</v>
      </c>
      <c r="E22" s="601"/>
      <c r="F22" s="580"/>
      <c r="G22" s="580"/>
      <c r="H22" s="580"/>
      <c r="I22" s="580"/>
      <c r="J22" s="580"/>
      <c r="K22" s="61"/>
      <c r="L22" s="61"/>
      <c r="M22" s="61"/>
      <c r="N22" s="61"/>
      <c r="O22" s="61"/>
      <c r="P22" s="61"/>
      <c r="Q22" s="61"/>
      <c r="R22" s="61"/>
      <c r="S22" s="61"/>
      <c r="T22" s="61"/>
      <c r="U22" s="61"/>
      <c r="V22" s="61"/>
      <c r="W22" s="61"/>
      <c r="X22" s="61"/>
      <c r="Y22" s="61"/>
      <c r="Z22" s="61"/>
    </row>
    <row r="23">
      <c r="A23" s="602" t="s">
        <v>37</v>
      </c>
      <c r="B23" s="603" t="s">
        <v>8</v>
      </c>
      <c r="C23" s="603" t="s">
        <v>38</v>
      </c>
      <c r="D23" s="603">
        <v>56.0</v>
      </c>
      <c r="E23" s="604"/>
      <c r="F23" s="580"/>
      <c r="G23" s="580"/>
      <c r="H23" s="580"/>
      <c r="I23" s="580"/>
      <c r="J23" s="580"/>
      <c r="K23" s="61"/>
      <c r="L23" s="61"/>
      <c r="M23" s="61"/>
      <c r="N23" s="61"/>
      <c r="O23" s="61"/>
      <c r="P23" s="61"/>
      <c r="Q23" s="61"/>
      <c r="R23" s="61"/>
      <c r="S23" s="61"/>
      <c r="T23" s="61"/>
      <c r="U23" s="61"/>
      <c r="V23" s="61"/>
      <c r="W23" s="61"/>
      <c r="X23" s="61"/>
      <c r="Y23" s="61"/>
      <c r="Z23" s="61"/>
    </row>
    <row r="24">
      <c r="A24" s="599" t="s">
        <v>39</v>
      </c>
      <c r="B24" s="600" t="s">
        <v>35</v>
      </c>
      <c r="C24" s="600" t="s">
        <v>40</v>
      </c>
      <c r="D24" s="607">
        <v>45301.0</v>
      </c>
      <c r="E24" s="601"/>
      <c r="F24" s="580"/>
      <c r="G24" s="580"/>
      <c r="H24" s="580"/>
      <c r="I24" s="580"/>
      <c r="J24" s="580"/>
      <c r="K24" s="61"/>
      <c r="L24" s="61"/>
      <c r="M24" s="61"/>
      <c r="N24" s="61"/>
      <c r="O24" s="61"/>
      <c r="P24" s="61"/>
      <c r="Q24" s="61"/>
      <c r="R24" s="61"/>
      <c r="S24" s="61"/>
      <c r="T24" s="61"/>
      <c r="U24" s="61"/>
      <c r="V24" s="61"/>
      <c r="W24" s="61"/>
      <c r="X24" s="61"/>
      <c r="Y24" s="61"/>
      <c r="Z24" s="61"/>
    </row>
    <row r="25">
      <c r="A25" s="608" t="s">
        <v>41</v>
      </c>
      <c r="B25" s="609" t="s">
        <v>35</v>
      </c>
      <c r="C25" s="609" t="s">
        <v>42</v>
      </c>
      <c r="D25" s="610">
        <v>45853.0</v>
      </c>
      <c r="E25" s="611"/>
      <c r="F25" s="580"/>
      <c r="G25" s="580"/>
      <c r="H25" s="580"/>
      <c r="I25" s="580"/>
      <c r="J25" s="580"/>
      <c r="K25" s="61"/>
      <c r="L25" s="61"/>
      <c r="M25" s="61"/>
      <c r="N25" s="61"/>
      <c r="O25" s="61"/>
      <c r="P25" s="61"/>
      <c r="Q25" s="61"/>
      <c r="R25" s="61"/>
      <c r="S25" s="61"/>
      <c r="T25" s="61"/>
      <c r="U25" s="61"/>
      <c r="V25" s="61"/>
      <c r="W25" s="61"/>
      <c r="X25" s="61"/>
      <c r="Y25" s="61"/>
      <c r="Z25" s="61"/>
    </row>
    <row r="26">
      <c r="A26" s="580"/>
      <c r="B26" s="580"/>
      <c r="C26" s="580"/>
      <c r="D26" s="580"/>
      <c r="E26" s="580"/>
      <c r="F26" s="580"/>
      <c r="G26" s="580"/>
      <c r="H26" s="580"/>
      <c r="I26" s="580"/>
      <c r="J26" s="580"/>
      <c r="K26" s="61"/>
      <c r="L26" s="61"/>
      <c r="M26" s="61"/>
      <c r="N26" s="61"/>
      <c r="O26" s="61"/>
      <c r="P26" s="61"/>
      <c r="Q26" s="61"/>
      <c r="R26" s="61"/>
      <c r="S26" s="61"/>
      <c r="T26" s="61"/>
      <c r="U26" s="61"/>
      <c r="V26" s="61"/>
      <c r="W26" s="61"/>
      <c r="X26" s="61"/>
      <c r="Y26" s="61"/>
      <c r="Z26" s="61"/>
    </row>
    <row r="27">
      <c r="A27" s="589" t="s">
        <v>43</v>
      </c>
      <c r="B27" s="580"/>
      <c r="C27" s="580"/>
      <c r="D27" s="580"/>
      <c r="E27" s="580"/>
      <c r="F27" s="580"/>
      <c r="G27" s="580"/>
      <c r="H27" s="580"/>
      <c r="I27" s="580"/>
      <c r="J27" s="580"/>
      <c r="K27" s="61"/>
      <c r="L27" s="61"/>
      <c r="M27" s="61"/>
      <c r="N27" s="61"/>
      <c r="O27" s="61"/>
      <c r="P27" s="61"/>
      <c r="Q27" s="61"/>
      <c r="R27" s="61"/>
      <c r="S27" s="61"/>
      <c r="T27" s="61"/>
      <c r="U27" s="61"/>
      <c r="V27" s="61"/>
      <c r="W27" s="61"/>
      <c r="X27" s="61"/>
      <c r="Y27" s="61"/>
      <c r="Z27" s="61"/>
    </row>
    <row r="28">
      <c r="A28" s="580"/>
      <c r="B28" s="580"/>
      <c r="C28" s="580"/>
      <c r="D28" s="580"/>
      <c r="E28" s="580"/>
      <c r="F28" s="580"/>
      <c r="G28" s="580"/>
      <c r="H28" s="580"/>
      <c r="I28" s="580"/>
      <c r="J28" s="580"/>
      <c r="K28" s="61"/>
      <c r="L28" s="61"/>
      <c r="M28" s="61"/>
      <c r="N28" s="61"/>
      <c r="O28" s="61"/>
      <c r="P28" s="61"/>
      <c r="Q28" s="61"/>
      <c r="R28" s="61"/>
      <c r="S28" s="61"/>
      <c r="T28" s="61"/>
      <c r="U28" s="61"/>
      <c r="V28" s="61"/>
      <c r="W28" s="61"/>
      <c r="X28" s="61"/>
      <c r="Y28" s="61"/>
      <c r="Z28" s="61"/>
    </row>
    <row r="29">
      <c r="A29" s="592" t="s">
        <v>44</v>
      </c>
      <c r="G29" s="580"/>
      <c r="H29" s="580"/>
      <c r="I29" s="580"/>
      <c r="J29" s="580"/>
      <c r="K29" s="61"/>
      <c r="L29" s="61"/>
      <c r="M29" s="61"/>
      <c r="N29" s="61"/>
      <c r="O29" s="61"/>
      <c r="P29" s="61"/>
      <c r="Q29" s="61"/>
      <c r="R29" s="61"/>
      <c r="S29" s="61"/>
      <c r="T29" s="61"/>
      <c r="U29" s="61"/>
      <c r="V29" s="61"/>
      <c r="W29" s="61"/>
      <c r="X29" s="61"/>
      <c r="Y29" s="61"/>
      <c r="Z29" s="61"/>
    </row>
    <row r="30">
      <c r="A30" s="580"/>
      <c r="B30" s="580"/>
      <c r="C30" s="580"/>
      <c r="D30" s="580"/>
      <c r="E30" s="580"/>
      <c r="F30" s="580"/>
      <c r="G30" s="580"/>
      <c r="H30" s="580"/>
      <c r="I30" s="580"/>
      <c r="J30" s="580"/>
      <c r="K30" s="61"/>
      <c r="L30" s="61"/>
      <c r="M30" s="61"/>
      <c r="N30" s="61"/>
      <c r="O30" s="61"/>
      <c r="P30" s="61"/>
      <c r="Q30" s="61"/>
      <c r="R30" s="61"/>
      <c r="S30" s="61"/>
      <c r="T30" s="61"/>
      <c r="U30" s="61"/>
      <c r="V30" s="61"/>
      <c r="W30" s="61"/>
      <c r="X30" s="61"/>
      <c r="Y30" s="61"/>
      <c r="Z30" s="61"/>
    </row>
    <row r="31">
      <c r="A31" s="593" t="s">
        <v>3</v>
      </c>
      <c r="B31" s="594" t="s">
        <v>4</v>
      </c>
      <c r="C31" s="594" t="s">
        <v>5</v>
      </c>
      <c r="D31" s="594" t="s">
        <v>6</v>
      </c>
      <c r="E31" s="595" t="s">
        <v>192</v>
      </c>
      <c r="F31" s="612" t="s">
        <v>1197</v>
      </c>
      <c r="G31" s="612" t="s">
        <v>450</v>
      </c>
      <c r="I31" s="580"/>
      <c r="J31" s="580"/>
      <c r="K31" s="61"/>
      <c r="L31" s="61"/>
      <c r="M31" s="61"/>
      <c r="N31" s="61"/>
      <c r="O31" s="61"/>
      <c r="P31" s="61"/>
      <c r="Q31" s="61"/>
      <c r="R31" s="61"/>
      <c r="S31" s="61"/>
      <c r="T31" s="61"/>
      <c r="U31" s="61"/>
      <c r="V31" s="61"/>
      <c r="W31" s="61"/>
      <c r="X31" s="61"/>
      <c r="Y31" s="61"/>
      <c r="Z31" s="61"/>
    </row>
    <row r="32">
      <c r="A32" s="602" t="s">
        <v>46</v>
      </c>
      <c r="B32" s="603" t="s">
        <v>28</v>
      </c>
      <c r="C32" s="603" t="s">
        <v>515</v>
      </c>
      <c r="D32" s="603" t="s">
        <v>54</v>
      </c>
      <c r="E32" s="604"/>
      <c r="F32" s="613" t="s">
        <v>456</v>
      </c>
      <c r="G32" s="613" t="s">
        <v>455</v>
      </c>
      <c r="H32" s="580"/>
      <c r="I32" s="580"/>
      <c r="J32" s="580"/>
      <c r="K32" s="61"/>
      <c r="L32" s="61"/>
      <c r="M32" s="61"/>
      <c r="N32" s="61"/>
      <c r="O32" s="61"/>
      <c r="P32" s="61"/>
      <c r="Q32" s="61"/>
      <c r="R32" s="61"/>
      <c r="S32" s="61"/>
      <c r="T32" s="61"/>
      <c r="U32" s="61"/>
      <c r="V32" s="61"/>
      <c r="W32" s="61"/>
      <c r="X32" s="61"/>
      <c r="Y32" s="61"/>
      <c r="Z32" s="61"/>
    </row>
    <row r="33">
      <c r="A33" s="599" t="s">
        <v>48</v>
      </c>
      <c r="B33" s="600" t="s">
        <v>49</v>
      </c>
      <c r="C33" s="600" t="s">
        <v>50</v>
      </c>
      <c r="D33" s="600" t="s">
        <v>51</v>
      </c>
      <c r="E33" s="601"/>
      <c r="F33" s="614" t="s">
        <v>456</v>
      </c>
      <c r="G33" s="615"/>
      <c r="H33" s="580"/>
      <c r="I33" s="580"/>
      <c r="J33" s="580"/>
      <c r="K33" s="61"/>
      <c r="L33" s="61"/>
      <c r="M33" s="61"/>
      <c r="N33" s="61"/>
      <c r="O33" s="61"/>
      <c r="P33" s="61"/>
      <c r="Q33" s="61"/>
      <c r="R33" s="61"/>
      <c r="S33" s="61"/>
      <c r="T33" s="61"/>
      <c r="U33" s="61"/>
      <c r="V33" s="61"/>
      <c r="W33" s="61"/>
      <c r="X33" s="61"/>
      <c r="Y33" s="61"/>
      <c r="Z33" s="61"/>
    </row>
    <row r="34">
      <c r="A34" s="602" t="s">
        <v>55</v>
      </c>
      <c r="B34" s="603" t="s">
        <v>8</v>
      </c>
      <c r="C34" s="603" t="s">
        <v>56</v>
      </c>
      <c r="D34" s="603" t="s">
        <v>57</v>
      </c>
      <c r="E34" s="604"/>
      <c r="F34" s="617"/>
      <c r="G34" s="617"/>
      <c r="H34" s="580"/>
      <c r="I34" s="580"/>
      <c r="J34" s="580"/>
      <c r="K34" s="61"/>
      <c r="L34" s="61"/>
      <c r="M34" s="61"/>
      <c r="N34" s="61"/>
      <c r="O34" s="61"/>
      <c r="P34" s="61"/>
      <c r="Q34" s="61"/>
      <c r="R34" s="61"/>
      <c r="S34" s="61"/>
      <c r="T34" s="61"/>
      <c r="U34" s="61"/>
      <c r="V34" s="61"/>
      <c r="W34" s="61"/>
      <c r="X34" s="61"/>
      <c r="Y34" s="61"/>
      <c r="Z34" s="61"/>
    </row>
    <row r="35">
      <c r="A35" s="599" t="s">
        <v>58</v>
      </c>
      <c r="B35" s="600" t="s">
        <v>59</v>
      </c>
      <c r="C35" s="600" t="s">
        <v>60</v>
      </c>
      <c r="D35" s="600" t="s">
        <v>61</v>
      </c>
      <c r="E35" s="601"/>
      <c r="F35" s="615"/>
      <c r="G35" s="615"/>
      <c r="H35" s="580"/>
      <c r="I35" s="580"/>
      <c r="J35" s="580"/>
      <c r="K35" s="61"/>
      <c r="L35" s="61"/>
      <c r="M35" s="61"/>
      <c r="N35" s="61"/>
      <c r="O35" s="61"/>
      <c r="P35" s="61"/>
      <c r="Q35" s="61"/>
      <c r="R35" s="61"/>
      <c r="S35" s="61"/>
      <c r="T35" s="61"/>
      <c r="U35" s="61"/>
      <c r="V35" s="61"/>
      <c r="W35" s="61"/>
      <c r="X35" s="61"/>
      <c r="Y35" s="61"/>
      <c r="Z35" s="61"/>
    </row>
    <row r="36">
      <c r="A36" s="602" t="s">
        <v>63</v>
      </c>
      <c r="B36" s="603" t="s">
        <v>59</v>
      </c>
      <c r="C36" s="603" t="s">
        <v>523</v>
      </c>
      <c r="D36" s="603" t="s">
        <v>65</v>
      </c>
      <c r="E36" s="620" t="s">
        <v>1355</v>
      </c>
      <c r="F36" s="617"/>
      <c r="G36" s="617"/>
      <c r="H36" s="580"/>
      <c r="I36" s="580"/>
      <c r="J36" s="580"/>
      <c r="K36" s="61"/>
      <c r="L36" s="61"/>
      <c r="M36" s="61"/>
      <c r="N36" s="61"/>
      <c r="O36" s="61"/>
      <c r="P36" s="61"/>
      <c r="Q36" s="61"/>
      <c r="R36" s="61"/>
      <c r="S36" s="61"/>
      <c r="T36" s="61"/>
      <c r="U36" s="61"/>
      <c r="V36" s="61"/>
      <c r="W36" s="61"/>
      <c r="X36" s="61"/>
      <c r="Y36" s="61"/>
      <c r="Z36" s="61"/>
    </row>
    <row r="37">
      <c r="A37" s="599" t="s">
        <v>66</v>
      </c>
      <c r="B37" s="600" t="s">
        <v>35</v>
      </c>
      <c r="C37" s="600" t="s">
        <v>67</v>
      </c>
      <c r="D37" s="607">
        <v>43451.0</v>
      </c>
      <c r="E37" s="601"/>
      <c r="F37" s="615"/>
      <c r="G37" s="615"/>
      <c r="H37" s="580"/>
      <c r="I37" s="580"/>
      <c r="J37" s="580"/>
      <c r="K37" s="61"/>
      <c r="L37" s="61"/>
      <c r="M37" s="61"/>
      <c r="N37" s="61"/>
      <c r="O37" s="61"/>
      <c r="P37" s="61"/>
      <c r="Q37" s="61"/>
      <c r="R37" s="61"/>
      <c r="S37" s="61"/>
      <c r="T37" s="61"/>
      <c r="U37" s="61"/>
      <c r="V37" s="61"/>
      <c r="W37" s="61"/>
      <c r="X37" s="61"/>
      <c r="Y37" s="61"/>
      <c r="Z37" s="61"/>
    </row>
    <row r="38">
      <c r="A38" s="602" t="s">
        <v>68</v>
      </c>
      <c r="B38" s="603" t="s">
        <v>35</v>
      </c>
      <c r="C38" s="603" t="s">
        <v>69</v>
      </c>
      <c r="D38" s="621">
        <v>47104.0</v>
      </c>
      <c r="E38" s="604"/>
      <c r="F38" s="617"/>
      <c r="G38" s="617"/>
      <c r="H38" s="580"/>
      <c r="I38" s="580"/>
      <c r="J38" s="580"/>
      <c r="K38" s="61"/>
      <c r="L38" s="61"/>
      <c r="M38" s="61"/>
      <c r="N38" s="61"/>
      <c r="O38" s="61"/>
      <c r="P38" s="61"/>
      <c r="Q38" s="61"/>
      <c r="R38" s="61"/>
      <c r="S38" s="61"/>
      <c r="T38" s="61"/>
      <c r="U38" s="61"/>
      <c r="V38" s="61"/>
      <c r="W38" s="61"/>
      <c r="X38" s="61"/>
      <c r="Y38" s="61"/>
      <c r="Z38" s="61"/>
    </row>
    <row r="39">
      <c r="A39" s="599" t="s">
        <v>70</v>
      </c>
      <c r="B39" s="600" t="s">
        <v>71</v>
      </c>
      <c r="C39" s="600" t="s">
        <v>1337</v>
      </c>
      <c r="D39" s="600">
        <v>2.75</v>
      </c>
      <c r="E39" s="601"/>
      <c r="F39" s="615"/>
      <c r="G39" s="615"/>
      <c r="H39" s="580"/>
      <c r="I39" s="580"/>
      <c r="J39" s="580"/>
      <c r="K39" s="61"/>
      <c r="L39" s="61"/>
      <c r="M39" s="61"/>
      <c r="N39" s="61"/>
      <c r="O39" s="61"/>
      <c r="P39" s="61"/>
      <c r="Q39" s="61"/>
      <c r="R39" s="61"/>
      <c r="S39" s="61"/>
      <c r="T39" s="61"/>
      <c r="U39" s="61"/>
      <c r="V39" s="61"/>
      <c r="W39" s="61"/>
      <c r="X39" s="61"/>
      <c r="Y39" s="61"/>
      <c r="Z39" s="61"/>
    </row>
    <row r="40">
      <c r="A40" s="622" t="s">
        <v>1201</v>
      </c>
      <c r="B40" s="623" t="s">
        <v>1202</v>
      </c>
      <c r="C40" s="623" t="s">
        <v>1202</v>
      </c>
      <c r="D40" s="624"/>
      <c r="E40" s="625" t="s">
        <v>1203</v>
      </c>
      <c r="F40" s="617"/>
      <c r="G40" s="617"/>
      <c r="H40" s="580"/>
      <c r="I40" s="580"/>
      <c r="J40" s="580"/>
      <c r="K40" s="61"/>
      <c r="L40" s="61"/>
      <c r="M40" s="61"/>
      <c r="N40" s="61"/>
      <c r="O40" s="61"/>
      <c r="P40" s="61"/>
      <c r="Q40" s="61"/>
      <c r="R40" s="61"/>
      <c r="S40" s="61"/>
      <c r="T40" s="61"/>
      <c r="U40" s="61"/>
      <c r="V40" s="61"/>
      <c r="W40" s="61"/>
      <c r="X40" s="61"/>
      <c r="Y40" s="61"/>
      <c r="Z40" s="61"/>
    </row>
    <row r="41">
      <c r="A41" s="958" t="s">
        <v>1204</v>
      </c>
      <c r="B41" s="959"/>
      <c r="C41" s="959"/>
      <c r="D41" s="959"/>
      <c r="E41" s="960"/>
      <c r="F41" s="615"/>
      <c r="G41" s="615"/>
      <c r="H41" s="580"/>
      <c r="I41" s="580"/>
      <c r="J41" s="580"/>
      <c r="K41" s="61"/>
      <c r="L41" s="61"/>
      <c r="M41" s="61"/>
      <c r="N41" s="61"/>
      <c r="O41" s="61"/>
      <c r="P41" s="61"/>
      <c r="Q41" s="61"/>
      <c r="R41" s="61"/>
      <c r="S41" s="61"/>
      <c r="T41" s="61"/>
      <c r="U41" s="61"/>
      <c r="V41" s="61"/>
      <c r="W41" s="61"/>
      <c r="X41" s="61"/>
      <c r="Y41" s="61"/>
      <c r="Z41" s="61"/>
    </row>
    <row r="42">
      <c r="A42" s="602" t="s">
        <v>74</v>
      </c>
      <c r="B42" s="603" t="s">
        <v>59</v>
      </c>
      <c r="C42" s="603" t="s">
        <v>75</v>
      </c>
      <c r="D42" s="603" t="s">
        <v>76</v>
      </c>
      <c r="E42" s="604"/>
      <c r="F42" s="617"/>
      <c r="G42" s="617"/>
      <c r="H42" s="580"/>
      <c r="I42" s="580"/>
      <c r="J42" s="580"/>
      <c r="K42" s="61"/>
      <c r="L42" s="61"/>
      <c r="M42" s="61"/>
      <c r="N42" s="61"/>
      <c r="O42" s="61"/>
      <c r="P42" s="61"/>
      <c r="Q42" s="61"/>
      <c r="R42" s="61"/>
      <c r="S42" s="61"/>
      <c r="T42" s="61"/>
      <c r="U42" s="61"/>
      <c r="V42" s="61"/>
      <c r="W42" s="61"/>
      <c r="X42" s="61"/>
      <c r="Y42" s="61"/>
      <c r="Z42" s="61"/>
    </row>
    <row r="43">
      <c r="A43" s="629" t="s">
        <v>272</v>
      </c>
      <c r="B43" s="630" t="s">
        <v>59</v>
      </c>
      <c r="C43" s="630" t="s">
        <v>78</v>
      </c>
      <c r="D43" s="630" t="s">
        <v>79</v>
      </c>
      <c r="E43" s="625" t="s">
        <v>1203</v>
      </c>
      <c r="F43" s="615"/>
      <c r="G43" s="615"/>
      <c r="H43" s="580"/>
      <c r="I43" s="580"/>
      <c r="J43" s="580"/>
      <c r="K43" s="61"/>
      <c r="L43" s="61"/>
      <c r="M43" s="61"/>
      <c r="N43" s="61"/>
      <c r="O43" s="61"/>
      <c r="P43" s="61"/>
      <c r="Q43" s="61"/>
      <c r="R43" s="61"/>
      <c r="S43" s="61"/>
      <c r="T43" s="61"/>
      <c r="U43" s="61"/>
      <c r="V43" s="61"/>
      <c r="W43" s="61"/>
      <c r="X43" s="61"/>
      <c r="Y43" s="61"/>
      <c r="Z43" s="61"/>
    </row>
    <row r="44">
      <c r="A44" s="602" t="s">
        <v>80</v>
      </c>
      <c r="B44" s="603" t="s">
        <v>81</v>
      </c>
      <c r="C44" s="603" t="s">
        <v>82</v>
      </c>
      <c r="D44" s="603" t="s">
        <v>83</v>
      </c>
      <c r="E44" s="604"/>
      <c r="F44" s="617"/>
      <c r="G44" s="617"/>
      <c r="H44" s="580"/>
      <c r="I44" s="580"/>
      <c r="J44" s="580"/>
      <c r="K44" s="61"/>
      <c r="L44" s="61"/>
      <c r="M44" s="61"/>
      <c r="N44" s="61"/>
      <c r="O44" s="61"/>
      <c r="P44" s="61"/>
      <c r="Q44" s="61"/>
      <c r="R44" s="61"/>
      <c r="S44" s="61"/>
      <c r="T44" s="61"/>
      <c r="U44" s="61"/>
      <c r="V44" s="61"/>
      <c r="W44" s="61"/>
      <c r="X44" s="61"/>
      <c r="Y44" s="61"/>
      <c r="Z44" s="61"/>
    </row>
    <row r="45">
      <c r="A45" s="599" t="s">
        <v>84</v>
      </c>
      <c r="B45" s="600" t="s">
        <v>81</v>
      </c>
      <c r="C45" s="600" t="s">
        <v>85</v>
      </c>
      <c r="D45" s="600" t="s">
        <v>86</v>
      </c>
      <c r="E45" s="601"/>
      <c r="F45" s="615"/>
      <c r="G45" s="615"/>
      <c r="H45" s="580"/>
      <c r="I45" s="580"/>
      <c r="J45" s="580"/>
      <c r="K45" s="61"/>
      <c r="L45" s="61"/>
      <c r="M45" s="61"/>
      <c r="N45" s="61"/>
      <c r="O45" s="61"/>
      <c r="P45" s="61"/>
      <c r="Q45" s="61"/>
      <c r="R45" s="61"/>
      <c r="S45" s="61"/>
      <c r="T45" s="61"/>
      <c r="U45" s="61"/>
      <c r="V45" s="61"/>
      <c r="W45" s="61"/>
      <c r="X45" s="61"/>
      <c r="Y45" s="61"/>
      <c r="Z45" s="61"/>
    </row>
    <row r="46">
      <c r="A46" s="602" t="s">
        <v>87</v>
      </c>
      <c r="B46" s="603" t="s">
        <v>59</v>
      </c>
      <c r="C46" s="603" t="s">
        <v>537</v>
      </c>
      <c r="D46" s="603" t="s">
        <v>89</v>
      </c>
      <c r="E46" s="620" t="s">
        <v>1206</v>
      </c>
      <c r="F46" s="617"/>
      <c r="G46" s="617"/>
      <c r="H46" s="580"/>
      <c r="I46" s="580"/>
      <c r="J46" s="580"/>
      <c r="K46" s="61"/>
      <c r="L46" s="61"/>
      <c r="M46" s="61"/>
      <c r="N46" s="61"/>
      <c r="O46" s="61"/>
      <c r="P46" s="61"/>
      <c r="Q46" s="61"/>
      <c r="R46" s="61"/>
      <c r="S46" s="61"/>
      <c r="T46" s="61"/>
      <c r="U46" s="61"/>
      <c r="V46" s="61"/>
      <c r="W46" s="61"/>
      <c r="X46" s="61"/>
      <c r="Y46" s="61"/>
      <c r="Z46" s="61"/>
    </row>
    <row r="47">
      <c r="A47" s="622" t="s">
        <v>1207</v>
      </c>
      <c r="B47" s="623" t="s">
        <v>539</v>
      </c>
      <c r="C47" s="623" t="s">
        <v>540</v>
      </c>
      <c r="D47" s="623" t="s">
        <v>541</v>
      </c>
      <c r="E47" s="631" t="s">
        <v>1208</v>
      </c>
      <c r="F47" s="615"/>
      <c r="G47" s="615"/>
      <c r="H47" s="580"/>
      <c r="I47" s="580"/>
      <c r="J47" s="580"/>
      <c r="K47" s="61"/>
      <c r="L47" s="61"/>
      <c r="M47" s="61"/>
      <c r="N47" s="61"/>
      <c r="O47" s="61"/>
      <c r="P47" s="61"/>
      <c r="Q47" s="61"/>
      <c r="R47" s="61"/>
      <c r="S47" s="61"/>
      <c r="T47" s="61"/>
      <c r="U47" s="61"/>
      <c r="V47" s="61"/>
      <c r="W47" s="61"/>
      <c r="X47" s="61"/>
      <c r="Y47" s="61"/>
      <c r="Z47" s="61"/>
    </row>
    <row r="48">
      <c r="A48" s="622" t="s">
        <v>1209</v>
      </c>
      <c r="B48" s="623" t="s">
        <v>539</v>
      </c>
      <c r="C48" s="623" t="s">
        <v>543</v>
      </c>
      <c r="D48" s="623" t="s">
        <v>544</v>
      </c>
      <c r="E48" s="631" t="s">
        <v>1208</v>
      </c>
      <c r="F48" s="617"/>
      <c r="G48" s="617"/>
      <c r="H48" s="580"/>
      <c r="I48" s="580"/>
      <c r="J48" s="580"/>
      <c r="K48" s="61"/>
      <c r="L48" s="61"/>
      <c r="M48" s="61"/>
      <c r="N48" s="61"/>
      <c r="O48" s="61"/>
      <c r="P48" s="61"/>
      <c r="Q48" s="61"/>
      <c r="R48" s="61"/>
      <c r="S48" s="61"/>
      <c r="T48" s="61"/>
      <c r="U48" s="61"/>
      <c r="V48" s="61"/>
      <c r="W48" s="61"/>
      <c r="X48" s="61"/>
      <c r="Y48" s="61"/>
      <c r="Z48" s="61"/>
    </row>
    <row r="49">
      <c r="A49" s="599" t="s">
        <v>90</v>
      </c>
      <c r="B49" s="600" t="s">
        <v>91</v>
      </c>
      <c r="C49" s="600" t="s">
        <v>92</v>
      </c>
      <c r="D49" s="600" t="b">
        <v>1</v>
      </c>
      <c r="E49" s="601"/>
      <c r="F49" s="615"/>
      <c r="G49" s="615"/>
      <c r="H49" s="580"/>
      <c r="I49" s="580"/>
      <c r="J49" s="580"/>
      <c r="K49" s="61"/>
      <c r="L49" s="61"/>
      <c r="M49" s="61"/>
      <c r="N49" s="61"/>
      <c r="O49" s="61"/>
      <c r="P49" s="61"/>
      <c r="Q49" s="61"/>
      <c r="R49" s="61"/>
      <c r="S49" s="61"/>
      <c r="T49" s="61"/>
      <c r="U49" s="61"/>
      <c r="V49" s="61"/>
      <c r="W49" s="61"/>
      <c r="X49" s="61"/>
      <c r="Y49" s="61"/>
      <c r="Z49" s="61"/>
    </row>
    <row r="50">
      <c r="A50" s="602" t="s">
        <v>93</v>
      </c>
      <c r="B50" s="603" t="s">
        <v>91</v>
      </c>
      <c r="C50" s="603" t="s">
        <v>94</v>
      </c>
      <c r="D50" s="603" t="b">
        <v>1</v>
      </c>
      <c r="E50" s="604"/>
      <c r="F50" s="617"/>
      <c r="G50" s="617"/>
      <c r="H50" s="580"/>
      <c r="I50" s="580"/>
      <c r="J50" s="580"/>
      <c r="K50" s="61"/>
      <c r="L50" s="61"/>
      <c r="M50" s="61"/>
      <c r="N50" s="61"/>
      <c r="O50" s="61"/>
      <c r="P50" s="61"/>
      <c r="Q50" s="61"/>
      <c r="R50" s="61"/>
      <c r="S50" s="61"/>
      <c r="T50" s="61"/>
      <c r="U50" s="61"/>
      <c r="V50" s="61"/>
      <c r="W50" s="61"/>
      <c r="X50" s="61"/>
      <c r="Y50" s="61"/>
      <c r="Z50" s="61"/>
    </row>
    <row r="51">
      <c r="A51" s="632" t="s">
        <v>141</v>
      </c>
      <c r="B51" s="633" t="s">
        <v>59</v>
      </c>
      <c r="C51" s="633" t="s">
        <v>142</v>
      </c>
      <c r="D51" s="633" t="s">
        <v>143</v>
      </c>
      <c r="E51" s="634"/>
      <c r="F51" s="615"/>
      <c r="G51" s="615"/>
      <c r="H51" s="580"/>
      <c r="I51" s="580"/>
      <c r="J51" s="580"/>
      <c r="K51" s="61"/>
      <c r="L51" s="61"/>
      <c r="M51" s="61"/>
      <c r="N51" s="61"/>
      <c r="O51" s="61"/>
      <c r="P51" s="61"/>
      <c r="Q51" s="61"/>
      <c r="R51" s="61"/>
      <c r="S51" s="61"/>
      <c r="T51" s="61"/>
      <c r="U51" s="61"/>
      <c r="V51" s="61"/>
      <c r="W51" s="61"/>
      <c r="X51" s="61"/>
      <c r="Y51" s="61"/>
      <c r="Z51" s="61"/>
    </row>
    <row r="52">
      <c r="A52" s="961" t="s">
        <v>1210</v>
      </c>
      <c r="B52" s="962" t="s">
        <v>110</v>
      </c>
      <c r="C52" s="962" t="s">
        <v>111</v>
      </c>
      <c r="D52" s="963">
        <v>45323.458333333336</v>
      </c>
      <c r="E52" s="964"/>
      <c r="F52" s="617"/>
      <c r="G52" s="617"/>
      <c r="H52" s="580"/>
      <c r="I52" s="580"/>
      <c r="J52" s="580"/>
      <c r="K52" s="61"/>
      <c r="L52" s="61"/>
      <c r="M52" s="61"/>
      <c r="N52" s="61"/>
      <c r="O52" s="61"/>
      <c r="P52" s="61"/>
      <c r="Q52" s="61"/>
      <c r="R52" s="61"/>
      <c r="S52" s="61"/>
      <c r="T52" s="61"/>
      <c r="U52" s="61"/>
      <c r="V52" s="61"/>
      <c r="W52" s="61"/>
      <c r="X52" s="61"/>
      <c r="Y52" s="61"/>
      <c r="Z52" s="61"/>
    </row>
    <row r="53">
      <c r="A53" s="580"/>
      <c r="B53" s="580"/>
      <c r="C53" s="580"/>
      <c r="D53" s="580"/>
      <c r="E53" s="580"/>
      <c r="F53" s="580"/>
      <c r="G53" s="580"/>
      <c r="H53" s="580"/>
      <c r="I53" s="580"/>
      <c r="J53" s="580"/>
      <c r="K53" s="61"/>
      <c r="L53" s="61"/>
      <c r="M53" s="61"/>
      <c r="N53" s="61"/>
      <c r="O53" s="61"/>
      <c r="P53" s="61"/>
      <c r="Q53" s="61"/>
      <c r="R53" s="61"/>
      <c r="S53" s="61"/>
      <c r="T53" s="61"/>
      <c r="U53" s="61"/>
      <c r="V53" s="61"/>
      <c r="W53" s="61"/>
      <c r="X53" s="61"/>
      <c r="Y53" s="61"/>
      <c r="Z53" s="61"/>
    </row>
    <row r="54">
      <c r="A54" s="589" t="s">
        <v>95</v>
      </c>
      <c r="B54" s="580"/>
      <c r="C54" s="580"/>
      <c r="D54" s="580"/>
      <c r="E54" s="580"/>
      <c r="F54" s="580"/>
      <c r="G54" s="580"/>
      <c r="H54" s="580"/>
      <c r="I54" s="580"/>
      <c r="J54" s="580"/>
      <c r="K54" s="61"/>
      <c r="L54" s="61"/>
      <c r="M54" s="61"/>
      <c r="N54" s="61"/>
      <c r="O54" s="61"/>
      <c r="P54" s="61"/>
      <c r="Q54" s="61"/>
      <c r="R54" s="61"/>
      <c r="S54" s="61"/>
      <c r="T54" s="61"/>
      <c r="U54" s="61"/>
      <c r="V54" s="61"/>
      <c r="W54" s="61"/>
      <c r="X54" s="61"/>
      <c r="Y54" s="61"/>
      <c r="Z54" s="61"/>
    </row>
    <row r="55">
      <c r="A55" s="580"/>
      <c r="B55" s="580"/>
      <c r="C55" s="580"/>
      <c r="D55" s="580"/>
      <c r="E55" s="580"/>
      <c r="F55" s="580"/>
      <c r="G55" s="580"/>
      <c r="H55" s="580"/>
      <c r="I55" s="580"/>
      <c r="J55" s="580"/>
      <c r="K55" s="61"/>
      <c r="L55" s="61"/>
      <c r="M55" s="61"/>
      <c r="N55" s="61"/>
      <c r="O55" s="61"/>
      <c r="P55" s="61"/>
      <c r="Q55" s="61"/>
      <c r="R55" s="61"/>
      <c r="S55" s="61"/>
      <c r="T55" s="61"/>
      <c r="U55" s="61"/>
      <c r="V55" s="61"/>
      <c r="W55" s="61"/>
      <c r="X55" s="61"/>
      <c r="Y55" s="61"/>
      <c r="Z55" s="61"/>
    </row>
    <row r="56">
      <c r="A56" s="592" t="s">
        <v>96</v>
      </c>
      <c r="E56" s="580"/>
      <c r="F56" s="580"/>
      <c r="G56" s="580"/>
      <c r="H56" s="580"/>
      <c r="I56" s="580"/>
      <c r="J56" s="580"/>
      <c r="K56" s="61"/>
      <c r="L56" s="61"/>
      <c r="M56" s="61"/>
      <c r="N56" s="61"/>
      <c r="O56" s="61"/>
      <c r="P56" s="61"/>
      <c r="Q56" s="61"/>
      <c r="R56" s="61"/>
      <c r="S56" s="61"/>
      <c r="T56" s="61"/>
      <c r="U56" s="61"/>
      <c r="V56" s="61"/>
      <c r="W56" s="61"/>
      <c r="X56" s="61"/>
      <c r="Y56" s="61"/>
      <c r="Z56" s="61"/>
    </row>
    <row r="57">
      <c r="A57" s="580"/>
      <c r="B57" s="580"/>
      <c r="C57" s="580"/>
      <c r="D57" s="580"/>
      <c r="E57" s="580"/>
      <c r="F57" s="580"/>
      <c r="G57" s="580"/>
      <c r="H57" s="580"/>
      <c r="I57" s="580"/>
      <c r="J57" s="580"/>
      <c r="K57" s="61"/>
      <c r="L57" s="61"/>
      <c r="M57" s="61"/>
      <c r="N57" s="61"/>
      <c r="O57" s="61"/>
      <c r="P57" s="61"/>
      <c r="Q57" s="61"/>
      <c r="R57" s="61"/>
      <c r="S57" s="61"/>
      <c r="T57" s="61"/>
      <c r="U57" s="61"/>
      <c r="V57" s="61"/>
      <c r="W57" s="61"/>
      <c r="X57" s="61"/>
      <c r="Y57" s="61"/>
      <c r="Z57" s="61"/>
    </row>
    <row r="58">
      <c r="A58" s="593" t="s">
        <v>3</v>
      </c>
      <c r="B58" s="594" t="s">
        <v>4</v>
      </c>
      <c r="C58" s="594" t="s">
        <v>5</v>
      </c>
      <c r="D58" s="595" t="s">
        <v>6</v>
      </c>
      <c r="E58" s="580"/>
      <c r="F58" s="580"/>
      <c r="G58" s="580"/>
      <c r="H58" s="580"/>
      <c r="I58" s="580"/>
      <c r="J58" s="580"/>
      <c r="K58" s="61"/>
      <c r="L58" s="61"/>
      <c r="M58" s="61"/>
      <c r="N58" s="61"/>
      <c r="O58" s="61"/>
      <c r="P58" s="61"/>
      <c r="Q58" s="61"/>
      <c r="R58" s="61"/>
      <c r="S58" s="61"/>
      <c r="T58" s="61"/>
      <c r="U58" s="61"/>
      <c r="V58" s="61"/>
      <c r="W58" s="61"/>
      <c r="X58" s="61"/>
      <c r="Y58" s="61"/>
      <c r="Z58" s="61"/>
    </row>
    <row r="59">
      <c r="A59" s="602" t="s">
        <v>97</v>
      </c>
      <c r="B59" s="603" t="s">
        <v>8</v>
      </c>
      <c r="C59" s="603" t="s">
        <v>98</v>
      </c>
      <c r="D59" s="642">
        <v>201.0</v>
      </c>
      <c r="E59" s="580"/>
      <c r="F59" s="580"/>
      <c r="G59" s="580"/>
      <c r="H59" s="580"/>
      <c r="I59" s="580"/>
      <c r="J59" s="580"/>
      <c r="K59" s="61"/>
      <c r="L59" s="61"/>
      <c r="M59" s="61"/>
      <c r="N59" s="61"/>
      <c r="O59" s="61"/>
      <c r="P59" s="61"/>
      <c r="Q59" s="61"/>
      <c r="R59" s="61"/>
      <c r="S59" s="61"/>
      <c r="T59" s="61"/>
      <c r="U59" s="61"/>
      <c r="V59" s="61"/>
      <c r="W59" s="61"/>
      <c r="X59" s="61"/>
      <c r="Y59" s="61"/>
      <c r="Z59" s="61"/>
    </row>
    <row r="60">
      <c r="A60" s="632" t="s">
        <v>99</v>
      </c>
      <c r="B60" s="633" t="s">
        <v>100</v>
      </c>
      <c r="C60" s="633" t="s">
        <v>558</v>
      </c>
      <c r="D60" s="643" t="s">
        <v>102</v>
      </c>
      <c r="E60" s="580"/>
      <c r="F60" s="580"/>
      <c r="G60" s="580"/>
      <c r="H60" s="580"/>
      <c r="I60" s="580"/>
      <c r="J60" s="580"/>
      <c r="K60" s="61"/>
      <c r="L60" s="61"/>
      <c r="M60" s="61"/>
      <c r="N60" s="61"/>
      <c r="O60" s="61"/>
      <c r="P60" s="61"/>
      <c r="Q60" s="61"/>
      <c r="R60" s="61"/>
      <c r="S60" s="61"/>
      <c r="T60" s="61"/>
      <c r="U60" s="61"/>
      <c r="V60" s="61"/>
      <c r="W60" s="61"/>
      <c r="X60" s="61"/>
      <c r="Y60" s="61"/>
      <c r="Z60" s="61"/>
    </row>
    <row r="61">
      <c r="A61" s="602" t="s">
        <v>103</v>
      </c>
      <c r="B61" s="603" t="s">
        <v>100</v>
      </c>
      <c r="C61" s="603" t="s">
        <v>104</v>
      </c>
      <c r="D61" s="620" t="s">
        <v>105</v>
      </c>
      <c r="E61" s="580"/>
      <c r="F61" s="580"/>
      <c r="G61" s="580"/>
      <c r="H61" s="580"/>
      <c r="I61" s="580"/>
      <c r="J61" s="580"/>
      <c r="K61" s="61"/>
      <c r="L61" s="61"/>
      <c r="M61" s="61"/>
      <c r="N61" s="61"/>
      <c r="O61" s="61"/>
      <c r="P61" s="61"/>
      <c r="Q61" s="61"/>
      <c r="R61" s="61"/>
      <c r="S61" s="61"/>
      <c r="T61" s="61"/>
      <c r="U61" s="61"/>
      <c r="V61" s="61"/>
      <c r="W61" s="61"/>
      <c r="X61" s="61"/>
      <c r="Y61" s="61"/>
      <c r="Z61" s="61"/>
    </row>
    <row r="62">
      <c r="A62" s="599" t="s">
        <v>106</v>
      </c>
      <c r="B62" s="600" t="s">
        <v>15</v>
      </c>
      <c r="C62" s="600" t="s">
        <v>107</v>
      </c>
      <c r="D62" s="644" t="s">
        <v>108</v>
      </c>
      <c r="E62" s="580"/>
      <c r="F62" s="580"/>
      <c r="G62" s="580"/>
      <c r="H62" s="580"/>
      <c r="I62" s="580"/>
      <c r="J62" s="580"/>
      <c r="K62" s="61"/>
      <c r="L62" s="61"/>
      <c r="M62" s="61"/>
      <c r="N62" s="61"/>
      <c r="O62" s="61"/>
      <c r="P62" s="61"/>
      <c r="Q62" s="61"/>
      <c r="R62" s="61"/>
      <c r="S62" s="61"/>
      <c r="T62" s="61"/>
      <c r="U62" s="61"/>
      <c r="V62" s="61"/>
      <c r="W62" s="61"/>
      <c r="X62" s="61"/>
      <c r="Y62" s="61"/>
      <c r="Z62" s="61"/>
    </row>
    <row r="63">
      <c r="A63" s="608" t="s">
        <v>109</v>
      </c>
      <c r="B63" s="609" t="s">
        <v>110</v>
      </c>
      <c r="C63" s="609" t="s">
        <v>111</v>
      </c>
      <c r="D63" s="645">
        <v>45323.458333333336</v>
      </c>
      <c r="E63" s="580"/>
      <c r="F63" s="580"/>
      <c r="G63" s="580"/>
      <c r="H63" s="580"/>
      <c r="I63" s="580"/>
      <c r="J63" s="580"/>
      <c r="K63" s="61"/>
      <c r="L63" s="61"/>
      <c r="M63" s="61"/>
      <c r="N63" s="61"/>
      <c r="O63" s="61"/>
      <c r="P63" s="61"/>
      <c r="Q63" s="61"/>
      <c r="R63" s="61"/>
      <c r="S63" s="61"/>
      <c r="T63" s="61"/>
      <c r="U63" s="61"/>
      <c r="V63" s="61"/>
      <c r="W63" s="61"/>
      <c r="X63" s="61"/>
      <c r="Y63" s="61"/>
      <c r="Z63" s="61"/>
    </row>
    <row r="64">
      <c r="A64" s="580"/>
      <c r="B64" s="580"/>
      <c r="C64" s="580"/>
      <c r="D64" s="580"/>
      <c r="E64" s="580"/>
      <c r="F64" s="580"/>
      <c r="G64" s="580"/>
      <c r="H64" s="580"/>
      <c r="I64" s="580"/>
      <c r="J64" s="580"/>
      <c r="K64" s="61"/>
      <c r="L64" s="61"/>
      <c r="M64" s="61"/>
      <c r="N64" s="61"/>
      <c r="O64" s="61"/>
      <c r="P64" s="61"/>
      <c r="Q64" s="61"/>
      <c r="R64" s="61"/>
      <c r="S64" s="61"/>
      <c r="T64" s="61"/>
      <c r="U64" s="61"/>
      <c r="V64" s="61"/>
      <c r="W64" s="61"/>
      <c r="X64" s="61"/>
      <c r="Y64" s="61"/>
      <c r="Z64" s="61"/>
    </row>
    <row r="65">
      <c r="A65" s="589" t="s">
        <v>112</v>
      </c>
      <c r="B65" s="580"/>
      <c r="C65" s="580"/>
      <c r="D65" s="580"/>
      <c r="E65" s="580"/>
      <c r="F65" s="580"/>
      <c r="G65" s="580"/>
      <c r="H65" s="580"/>
      <c r="I65" s="580"/>
      <c r="J65" s="580"/>
      <c r="K65" s="61"/>
      <c r="L65" s="61"/>
      <c r="M65" s="61"/>
      <c r="N65" s="61"/>
      <c r="O65" s="61"/>
      <c r="P65" s="61"/>
      <c r="Q65" s="61"/>
      <c r="R65" s="61"/>
      <c r="S65" s="61"/>
      <c r="T65" s="61"/>
      <c r="U65" s="61"/>
      <c r="V65" s="61"/>
      <c r="W65" s="61"/>
      <c r="X65" s="61"/>
      <c r="Y65" s="61"/>
      <c r="Z65" s="61"/>
    </row>
    <row r="66">
      <c r="A66" s="580"/>
      <c r="B66" s="580"/>
      <c r="C66" s="580"/>
      <c r="D66" s="580"/>
      <c r="E66" s="580"/>
      <c r="F66" s="580"/>
      <c r="G66" s="580"/>
      <c r="H66" s="580"/>
      <c r="I66" s="580"/>
      <c r="J66" s="580"/>
      <c r="K66" s="61"/>
      <c r="L66" s="61"/>
      <c r="M66" s="61"/>
      <c r="N66" s="61"/>
      <c r="O66" s="61"/>
      <c r="P66" s="61"/>
      <c r="Q66" s="61"/>
      <c r="R66" s="61"/>
      <c r="S66" s="61"/>
      <c r="T66" s="61"/>
      <c r="U66" s="61"/>
      <c r="V66" s="61"/>
      <c r="W66" s="61"/>
      <c r="X66" s="61"/>
      <c r="Y66" s="61"/>
      <c r="Z66" s="61"/>
    </row>
    <row r="67">
      <c r="A67" s="592" t="s">
        <v>113</v>
      </c>
      <c r="D67" s="580"/>
      <c r="E67" s="580"/>
      <c r="F67" s="580"/>
      <c r="G67" s="580"/>
      <c r="H67" s="580"/>
      <c r="I67" s="580"/>
      <c r="J67" s="580"/>
      <c r="K67" s="61"/>
      <c r="L67" s="61"/>
      <c r="M67" s="61"/>
      <c r="N67" s="61"/>
      <c r="O67" s="61"/>
      <c r="P67" s="61"/>
      <c r="Q67" s="61"/>
      <c r="R67" s="61"/>
      <c r="S67" s="61"/>
      <c r="T67" s="61"/>
      <c r="U67" s="61"/>
      <c r="V67" s="61"/>
      <c r="W67" s="61"/>
      <c r="X67" s="61"/>
      <c r="Y67" s="61"/>
      <c r="Z67" s="61"/>
    </row>
    <row r="68">
      <c r="A68" s="584"/>
      <c r="B68" s="580"/>
      <c r="C68" s="580"/>
      <c r="D68" s="580"/>
      <c r="E68" s="580"/>
      <c r="F68" s="580"/>
      <c r="G68" s="580"/>
      <c r="H68" s="580"/>
      <c r="I68" s="580"/>
      <c r="J68" s="580"/>
      <c r="K68" s="61"/>
      <c r="L68" s="61"/>
      <c r="M68" s="61"/>
      <c r="N68" s="61"/>
      <c r="O68" s="61"/>
      <c r="P68" s="61"/>
      <c r="Q68" s="61"/>
      <c r="R68" s="61"/>
      <c r="S68" s="61"/>
      <c r="T68" s="61"/>
      <c r="U68" s="61"/>
      <c r="V68" s="61"/>
      <c r="W68" s="61"/>
      <c r="X68" s="61"/>
      <c r="Y68" s="61"/>
      <c r="Z68" s="61"/>
    </row>
    <row r="69">
      <c r="A69" s="593" t="s">
        <v>3</v>
      </c>
      <c r="B69" s="594" t="s">
        <v>4</v>
      </c>
      <c r="C69" s="594" t="s">
        <v>5</v>
      </c>
      <c r="D69" s="594" t="s">
        <v>6</v>
      </c>
      <c r="E69" s="595" t="s">
        <v>192</v>
      </c>
      <c r="F69" s="580"/>
      <c r="G69" s="580"/>
      <c r="H69" s="580"/>
      <c r="I69" s="580"/>
      <c r="J69" s="580"/>
      <c r="K69" s="61"/>
      <c r="L69" s="61"/>
      <c r="M69" s="61"/>
      <c r="N69" s="61"/>
      <c r="O69" s="61"/>
      <c r="P69" s="61"/>
      <c r="Q69" s="61"/>
      <c r="R69" s="61"/>
      <c r="S69" s="61"/>
      <c r="T69" s="61"/>
      <c r="U69" s="61"/>
      <c r="V69" s="61"/>
      <c r="W69" s="61"/>
      <c r="X69" s="61"/>
      <c r="Y69" s="61"/>
      <c r="Z69" s="61"/>
    </row>
    <row r="70">
      <c r="A70" s="602" t="s">
        <v>114</v>
      </c>
      <c r="B70" s="603" t="s">
        <v>8</v>
      </c>
      <c r="C70" s="603" t="s">
        <v>115</v>
      </c>
      <c r="D70" s="603">
        <v>45001.0</v>
      </c>
      <c r="E70" s="604"/>
      <c r="F70" s="580"/>
      <c r="G70" s="580"/>
      <c r="H70" s="580"/>
      <c r="I70" s="580"/>
      <c r="J70" s="580"/>
      <c r="K70" s="61"/>
      <c r="L70" s="61"/>
      <c r="M70" s="61"/>
      <c r="N70" s="61"/>
      <c r="O70" s="61"/>
      <c r="P70" s="61"/>
      <c r="Q70" s="61"/>
      <c r="R70" s="61"/>
      <c r="S70" s="61"/>
      <c r="T70" s="61"/>
      <c r="U70" s="61"/>
      <c r="V70" s="61"/>
      <c r="W70" s="61"/>
      <c r="X70" s="61"/>
      <c r="Y70" s="61"/>
      <c r="Z70" s="61"/>
    </row>
    <row r="71">
      <c r="A71" s="599" t="s">
        <v>116</v>
      </c>
      <c r="B71" s="600" t="s">
        <v>110</v>
      </c>
      <c r="C71" s="600" t="s">
        <v>117</v>
      </c>
      <c r="D71" s="965">
        <v>45905.4375</v>
      </c>
      <c r="E71" s="601"/>
      <c r="F71" s="580"/>
      <c r="G71" s="580"/>
      <c r="H71" s="580"/>
      <c r="I71" s="580"/>
      <c r="J71" s="580"/>
      <c r="K71" s="61"/>
      <c r="L71" s="61"/>
      <c r="M71" s="61"/>
      <c r="N71" s="61"/>
      <c r="O71" s="61"/>
      <c r="P71" s="61"/>
      <c r="Q71" s="61"/>
      <c r="R71" s="61"/>
      <c r="S71" s="61"/>
      <c r="T71" s="61"/>
      <c r="U71" s="61"/>
      <c r="V71" s="61"/>
      <c r="W71" s="61"/>
      <c r="X71" s="61"/>
      <c r="Y71" s="61"/>
      <c r="Z71" s="61"/>
    </row>
    <row r="72">
      <c r="A72" s="602" t="s">
        <v>118</v>
      </c>
      <c r="B72" s="603" t="s">
        <v>35</v>
      </c>
      <c r="C72" s="603" t="s">
        <v>119</v>
      </c>
      <c r="D72" s="621">
        <v>45905.0</v>
      </c>
      <c r="E72" s="604"/>
      <c r="F72" s="580"/>
      <c r="G72" s="580"/>
      <c r="H72" s="580"/>
      <c r="I72" s="580"/>
      <c r="J72" s="580"/>
      <c r="K72" s="61"/>
      <c r="L72" s="61"/>
      <c r="M72" s="61"/>
      <c r="N72" s="61"/>
      <c r="O72" s="61"/>
      <c r="P72" s="61"/>
      <c r="Q72" s="61"/>
      <c r="R72" s="61"/>
      <c r="S72" s="61"/>
      <c r="T72" s="61"/>
      <c r="U72" s="61"/>
      <c r="V72" s="61"/>
      <c r="W72" s="61"/>
      <c r="X72" s="61"/>
      <c r="Y72" s="61"/>
      <c r="Z72" s="61"/>
    </row>
    <row r="73">
      <c r="A73" s="599" t="s">
        <v>68</v>
      </c>
      <c r="B73" s="600" t="s">
        <v>35</v>
      </c>
      <c r="C73" s="600" t="s">
        <v>120</v>
      </c>
      <c r="D73" s="607">
        <v>45908.0</v>
      </c>
      <c r="E73" s="601"/>
      <c r="F73" s="580"/>
      <c r="G73" s="580"/>
      <c r="H73" s="580"/>
      <c r="I73" s="580"/>
      <c r="J73" s="580"/>
      <c r="K73" s="61"/>
      <c r="L73" s="61"/>
      <c r="M73" s="61"/>
      <c r="N73" s="61"/>
      <c r="O73" s="61"/>
      <c r="P73" s="61"/>
      <c r="Q73" s="61"/>
      <c r="R73" s="61"/>
      <c r="S73" s="61"/>
      <c r="T73" s="61"/>
      <c r="U73" s="61"/>
      <c r="V73" s="61"/>
      <c r="W73" s="61"/>
      <c r="X73" s="61"/>
      <c r="Y73" s="61"/>
      <c r="Z73" s="61"/>
    </row>
    <row r="74">
      <c r="A74" s="602" t="s">
        <v>121</v>
      </c>
      <c r="B74" s="603" t="s">
        <v>28</v>
      </c>
      <c r="C74" s="603" t="s">
        <v>122</v>
      </c>
      <c r="D74" s="603" t="s">
        <v>123</v>
      </c>
      <c r="E74" s="604"/>
      <c r="F74" s="580"/>
      <c r="G74" s="580"/>
      <c r="H74" s="580"/>
      <c r="I74" s="580"/>
      <c r="J74" s="580"/>
      <c r="K74" s="61"/>
      <c r="L74" s="61"/>
      <c r="M74" s="61"/>
      <c r="N74" s="61"/>
      <c r="O74" s="61"/>
      <c r="P74" s="61"/>
      <c r="Q74" s="61"/>
      <c r="R74" s="61"/>
      <c r="S74" s="61"/>
      <c r="T74" s="61"/>
      <c r="U74" s="61"/>
      <c r="V74" s="61"/>
      <c r="W74" s="61"/>
      <c r="X74" s="61"/>
      <c r="Y74" s="61"/>
      <c r="Z74" s="61"/>
    </row>
    <row r="75">
      <c r="A75" s="599" t="s">
        <v>7</v>
      </c>
      <c r="B75" s="600" t="s">
        <v>8</v>
      </c>
      <c r="C75" s="600" t="s">
        <v>124</v>
      </c>
      <c r="D75" s="600">
        <v>101.0</v>
      </c>
      <c r="E75" s="601"/>
      <c r="F75" s="580"/>
      <c r="G75" s="580"/>
      <c r="H75" s="580"/>
      <c r="I75" s="580"/>
      <c r="J75" s="580"/>
      <c r="K75" s="61"/>
      <c r="L75" s="61"/>
      <c r="M75" s="61"/>
      <c r="N75" s="61"/>
      <c r="O75" s="61"/>
      <c r="P75" s="61"/>
      <c r="Q75" s="61"/>
      <c r="R75" s="61"/>
      <c r="S75" s="61"/>
      <c r="T75" s="61"/>
      <c r="U75" s="61"/>
      <c r="V75" s="61"/>
      <c r="W75" s="61"/>
      <c r="X75" s="61"/>
      <c r="Y75" s="61"/>
      <c r="Z75" s="61"/>
    </row>
    <row r="76">
      <c r="A76" s="602" t="s">
        <v>125</v>
      </c>
      <c r="B76" s="603" t="s">
        <v>126</v>
      </c>
      <c r="C76" s="603" t="s">
        <v>127</v>
      </c>
      <c r="D76" s="603">
        <v>2.5E8</v>
      </c>
      <c r="E76" s="604"/>
      <c r="F76" s="580"/>
      <c r="G76" s="658" t="s">
        <v>1214</v>
      </c>
      <c r="K76" s="61"/>
      <c r="L76" s="61"/>
      <c r="M76" s="61"/>
      <c r="N76" s="61"/>
      <c r="O76" s="61"/>
      <c r="P76" s="61"/>
      <c r="Q76" s="61"/>
      <c r="R76" s="61"/>
      <c r="S76" s="61"/>
      <c r="T76" s="61"/>
      <c r="U76" s="61"/>
      <c r="V76" s="61"/>
      <c r="W76" s="61"/>
      <c r="X76" s="61"/>
      <c r="Y76" s="61"/>
      <c r="Z76" s="61"/>
    </row>
    <row r="77">
      <c r="A77" s="599" t="s">
        <v>80</v>
      </c>
      <c r="B77" s="600" t="s">
        <v>81</v>
      </c>
      <c r="C77" s="600" t="s">
        <v>82</v>
      </c>
      <c r="D77" s="600" t="s">
        <v>83</v>
      </c>
      <c r="E77" s="601"/>
      <c r="F77" s="580"/>
      <c r="G77" s="658" t="s">
        <v>1215</v>
      </c>
      <c r="I77" s="580"/>
      <c r="J77" s="580"/>
      <c r="K77" s="61"/>
      <c r="L77" s="61"/>
      <c r="M77" s="61"/>
      <c r="N77" s="61"/>
      <c r="O77" s="61"/>
      <c r="P77" s="61"/>
      <c r="Q77" s="61"/>
      <c r="R77" s="61"/>
      <c r="S77" s="61"/>
      <c r="T77" s="61"/>
      <c r="U77" s="61"/>
      <c r="V77" s="61"/>
      <c r="W77" s="61"/>
      <c r="X77" s="61"/>
      <c r="Y77" s="61"/>
      <c r="Z77" s="61"/>
    </row>
    <row r="78">
      <c r="A78" s="602" t="s">
        <v>129</v>
      </c>
      <c r="B78" s="603" t="s">
        <v>28</v>
      </c>
      <c r="C78" s="603" t="s">
        <v>130</v>
      </c>
      <c r="D78" s="603" t="s">
        <v>131</v>
      </c>
      <c r="E78" s="604"/>
      <c r="F78" s="580"/>
      <c r="G78" s="580"/>
      <c r="H78" s="580"/>
      <c r="I78" s="580"/>
      <c r="J78" s="580"/>
      <c r="K78" s="61"/>
      <c r="L78" s="61"/>
      <c r="M78" s="61"/>
      <c r="N78" s="61"/>
      <c r="O78" s="61"/>
      <c r="P78" s="61"/>
      <c r="Q78" s="61"/>
      <c r="R78" s="61"/>
      <c r="S78" s="61"/>
      <c r="T78" s="61"/>
      <c r="U78" s="61"/>
      <c r="V78" s="61"/>
      <c r="W78" s="61"/>
      <c r="X78" s="61"/>
      <c r="Y78" s="61"/>
      <c r="Z78" s="61"/>
    </row>
    <row r="79">
      <c r="A79" s="599" t="s">
        <v>132</v>
      </c>
      <c r="B79" s="600" t="s">
        <v>71</v>
      </c>
      <c r="C79" s="600" t="s">
        <v>133</v>
      </c>
      <c r="D79" s="600">
        <v>2.25</v>
      </c>
      <c r="E79" s="601"/>
      <c r="F79" s="580"/>
      <c r="G79" s="580"/>
      <c r="H79" s="580"/>
      <c r="I79" s="580"/>
      <c r="J79" s="580"/>
      <c r="K79" s="61"/>
      <c r="L79" s="61"/>
      <c r="M79" s="61"/>
      <c r="N79" s="61"/>
      <c r="O79" s="61"/>
      <c r="P79" s="61"/>
      <c r="Q79" s="61"/>
      <c r="R79" s="61"/>
      <c r="S79" s="61"/>
      <c r="T79" s="61"/>
      <c r="U79" s="61"/>
      <c r="V79" s="61"/>
      <c r="W79" s="61"/>
      <c r="X79" s="61"/>
      <c r="Y79" s="61"/>
      <c r="Z79" s="61"/>
    </row>
    <row r="80">
      <c r="A80" s="602" t="s">
        <v>134</v>
      </c>
      <c r="B80" s="603" t="s">
        <v>59</v>
      </c>
      <c r="C80" s="603" t="s">
        <v>531</v>
      </c>
      <c r="D80" s="603" t="s">
        <v>136</v>
      </c>
      <c r="E80" s="604"/>
      <c r="F80" s="580"/>
      <c r="G80" s="580"/>
      <c r="H80" s="580"/>
      <c r="I80" s="580"/>
      <c r="J80" s="580"/>
      <c r="K80" s="61"/>
      <c r="L80" s="61"/>
      <c r="M80" s="61"/>
      <c r="N80" s="61"/>
      <c r="O80" s="61"/>
      <c r="P80" s="61"/>
      <c r="Q80" s="61"/>
      <c r="R80" s="61"/>
      <c r="S80" s="61"/>
      <c r="T80" s="61"/>
      <c r="U80" s="61"/>
      <c r="V80" s="61"/>
      <c r="W80" s="61"/>
      <c r="X80" s="61"/>
      <c r="Y80" s="61"/>
      <c r="Z80" s="61"/>
    </row>
    <row r="81">
      <c r="A81" s="599" t="s">
        <v>137</v>
      </c>
      <c r="B81" s="600" t="s">
        <v>71</v>
      </c>
      <c r="C81" s="600" t="s">
        <v>625</v>
      </c>
      <c r="D81" s="600" t="s">
        <v>1220</v>
      </c>
      <c r="E81" s="644" t="s">
        <v>1221</v>
      </c>
      <c r="F81" s="580"/>
      <c r="G81" s="580"/>
      <c r="H81" s="580"/>
      <c r="I81" s="580"/>
      <c r="J81" s="580"/>
      <c r="K81" s="61"/>
      <c r="L81" s="61"/>
      <c r="M81" s="61"/>
      <c r="N81" s="61"/>
      <c r="O81" s="61"/>
      <c r="P81" s="61"/>
      <c r="Q81" s="61"/>
      <c r="R81" s="61"/>
      <c r="S81" s="61"/>
      <c r="T81" s="61"/>
      <c r="U81" s="61"/>
      <c r="V81" s="61"/>
      <c r="W81" s="61"/>
      <c r="X81" s="61"/>
      <c r="Y81" s="61"/>
      <c r="Z81" s="61"/>
    </row>
    <row r="82">
      <c r="A82" s="632" t="s">
        <v>77</v>
      </c>
      <c r="B82" s="633" t="s">
        <v>59</v>
      </c>
      <c r="C82" s="633" t="s">
        <v>78</v>
      </c>
      <c r="D82" s="633" t="s">
        <v>79</v>
      </c>
      <c r="E82" s="966"/>
      <c r="F82" s="658" t="s">
        <v>1227</v>
      </c>
      <c r="J82" s="580"/>
      <c r="K82" s="61"/>
      <c r="L82" s="61"/>
      <c r="M82" s="61"/>
      <c r="N82" s="61"/>
      <c r="O82" s="61"/>
      <c r="P82" s="61"/>
      <c r="Q82" s="61"/>
      <c r="R82" s="61"/>
      <c r="S82" s="61"/>
      <c r="T82" s="61"/>
      <c r="U82" s="61"/>
      <c r="V82" s="61"/>
      <c r="W82" s="61"/>
      <c r="X82" s="61"/>
      <c r="Y82" s="61"/>
      <c r="Z82" s="61"/>
    </row>
    <row r="83">
      <c r="A83" s="599" t="s">
        <v>139</v>
      </c>
      <c r="B83" s="600" t="s">
        <v>126</v>
      </c>
      <c r="C83" s="600" t="s">
        <v>140</v>
      </c>
      <c r="D83" s="600">
        <v>46232.88</v>
      </c>
      <c r="E83" s="601"/>
      <c r="F83" s="580"/>
      <c r="G83" s="580"/>
      <c r="H83" s="580"/>
      <c r="I83" s="580"/>
      <c r="J83" s="580"/>
      <c r="K83" s="61"/>
      <c r="L83" s="61"/>
      <c r="M83" s="61"/>
      <c r="N83" s="61"/>
      <c r="O83" s="61"/>
      <c r="P83" s="61"/>
      <c r="Q83" s="61"/>
      <c r="R83" s="61"/>
      <c r="S83" s="61"/>
      <c r="T83" s="61"/>
      <c r="U83" s="61"/>
      <c r="V83" s="61"/>
      <c r="W83" s="61"/>
      <c r="X83" s="61"/>
      <c r="Y83" s="61"/>
      <c r="Z83" s="61"/>
    </row>
    <row r="84">
      <c r="A84" s="602" t="s">
        <v>141</v>
      </c>
      <c r="B84" s="603" t="s">
        <v>59</v>
      </c>
      <c r="C84" s="603" t="s">
        <v>142</v>
      </c>
      <c r="D84" s="603" t="s">
        <v>143</v>
      </c>
      <c r="E84" s="604"/>
      <c r="F84" s="580"/>
      <c r="G84" s="580"/>
      <c r="H84" s="580"/>
      <c r="I84" s="580"/>
      <c r="J84" s="580"/>
      <c r="K84" s="61"/>
      <c r="L84" s="61"/>
      <c r="M84" s="61"/>
      <c r="N84" s="61"/>
      <c r="O84" s="61"/>
      <c r="P84" s="61"/>
      <c r="Q84" s="61"/>
      <c r="R84" s="61"/>
      <c r="S84" s="61"/>
      <c r="T84" s="61"/>
      <c r="U84" s="61"/>
      <c r="V84" s="61"/>
      <c r="W84" s="61"/>
      <c r="X84" s="61"/>
      <c r="Y84" s="61"/>
      <c r="Z84" s="61"/>
    </row>
    <row r="85">
      <c r="A85" s="739" t="s">
        <v>144</v>
      </c>
      <c r="B85" s="740" t="s">
        <v>15</v>
      </c>
      <c r="C85" s="740" t="s">
        <v>145</v>
      </c>
      <c r="D85" s="740" t="s">
        <v>146</v>
      </c>
      <c r="E85" s="967"/>
      <c r="F85" s="580"/>
      <c r="G85" s="580"/>
      <c r="H85" s="580"/>
      <c r="I85" s="580"/>
      <c r="J85" s="580"/>
      <c r="K85" s="61"/>
      <c r="L85" s="61"/>
      <c r="M85" s="61"/>
      <c r="N85" s="61"/>
      <c r="O85" s="61"/>
      <c r="P85" s="61"/>
      <c r="Q85" s="61"/>
      <c r="R85" s="61"/>
      <c r="S85" s="61"/>
      <c r="T85" s="61"/>
      <c r="U85" s="61"/>
      <c r="V85" s="61"/>
      <c r="W85" s="61"/>
      <c r="X85" s="61"/>
      <c r="Y85" s="61"/>
      <c r="Z85" s="61"/>
    </row>
    <row r="86">
      <c r="A86" s="580"/>
      <c r="B86" s="580"/>
      <c r="C86" s="580"/>
      <c r="D86" s="580"/>
      <c r="E86" s="580"/>
      <c r="F86" s="580"/>
      <c r="G86" s="580"/>
      <c r="H86" s="580"/>
      <c r="I86" s="580"/>
      <c r="J86" s="580"/>
      <c r="K86" s="61"/>
      <c r="L86" s="61"/>
      <c r="M86" s="61"/>
      <c r="N86" s="61"/>
      <c r="O86" s="61"/>
      <c r="P86" s="61"/>
      <c r="Q86" s="61"/>
      <c r="R86" s="61"/>
      <c r="S86" s="61"/>
      <c r="T86" s="61"/>
      <c r="U86" s="61"/>
      <c r="V86" s="61"/>
      <c r="W86" s="61"/>
      <c r="X86" s="61"/>
      <c r="Y86" s="61"/>
      <c r="Z86" s="61"/>
    </row>
    <row r="87">
      <c r="A87" s="589" t="s">
        <v>147</v>
      </c>
      <c r="B87" s="580"/>
      <c r="C87" s="580"/>
      <c r="D87" s="580"/>
      <c r="E87" s="580"/>
      <c r="F87" s="580"/>
      <c r="G87" s="580"/>
      <c r="H87" s="580"/>
      <c r="I87" s="580"/>
      <c r="J87" s="580"/>
      <c r="K87" s="61"/>
      <c r="L87" s="61"/>
      <c r="M87" s="61"/>
      <c r="N87" s="61"/>
      <c r="O87" s="61"/>
      <c r="P87" s="61"/>
      <c r="Q87" s="61"/>
      <c r="R87" s="61"/>
      <c r="S87" s="61"/>
      <c r="T87" s="61"/>
      <c r="U87" s="61"/>
      <c r="V87" s="61"/>
      <c r="W87" s="61"/>
      <c r="X87" s="61"/>
      <c r="Y87" s="61"/>
      <c r="Z87" s="61"/>
    </row>
    <row r="88">
      <c r="A88" s="580"/>
      <c r="B88" s="580"/>
      <c r="C88" s="580"/>
      <c r="D88" s="580"/>
      <c r="E88" s="580"/>
      <c r="F88" s="580"/>
      <c r="G88" s="580"/>
      <c r="H88" s="580"/>
      <c r="I88" s="580"/>
      <c r="J88" s="580"/>
      <c r="K88" s="61"/>
      <c r="L88" s="61"/>
      <c r="M88" s="61"/>
      <c r="N88" s="61"/>
      <c r="O88" s="61"/>
      <c r="P88" s="61"/>
      <c r="Q88" s="61"/>
      <c r="R88" s="61"/>
      <c r="S88" s="61"/>
      <c r="T88" s="61"/>
      <c r="U88" s="61"/>
      <c r="V88" s="61"/>
      <c r="W88" s="61"/>
      <c r="X88" s="61"/>
      <c r="Y88" s="61"/>
      <c r="Z88" s="61"/>
    </row>
    <row r="89">
      <c r="A89" s="592" t="s">
        <v>148</v>
      </c>
      <c r="D89" s="580"/>
      <c r="E89" s="580"/>
      <c r="F89" s="580"/>
      <c r="G89" s="580"/>
      <c r="H89" s="580"/>
      <c r="I89" s="580"/>
      <c r="J89" s="580"/>
      <c r="K89" s="61"/>
      <c r="L89" s="61"/>
      <c r="M89" s="61"/>
      <c r="N89" s="61"/>
      <c r="O89" s="61"/>
      <c r="P89" s="61"/>
      <c r="Q89" s="61"/>
      <c r="R89" s="61"/>
      <c r="S89" s="61"/>
      <c r="T89" s="61"/>
      <c r="U89" s="61"/>
      <c r="V89" s="61"/>
      <c r="W89" s="61"/>
      <c r="X89" s="61"/>
      <c r="Y89" s="61"/>
      <c r="Z89" s="61"/>
    </row>
    <row r="90">
      <c r="A90" s="580"/>
      <c r="B90" s="580"/>
      <c r="C90" s="580"/>
      <c r="D90" s="580"/>
      <c r="E90" s="580"/>
      <c r="F90" s="580"/>
      <c r="G90" s="580"/>
      <c r="H90" s="580"/>
      <c r="I90" s="580"/>
      <c r="J90" s="580"/>
      <c r="K90" s="61"/>
      <c r="L90" s="61"/>
      <c r="M90" s="61"/>
      <c r="N90" s="61"/>
      <c r="O90" s="61"/>
      <c r="P90" s="61"/>
      <c r="Q90" s="61"/>
      <c r="R90" s="61"/>
      <c r="S90" s="61"/>
      <c r="T90" s="61"/>
      <c r="U90" s="61"/>
      <c r="V90" s="61"/>
      <c r="W90" s="61"/>
      <c r="X90" s="61"/>
      <c r="Y90" s="61"/>
      <c r="Z90" s="61"/>
    </row>
    <row r="91">
      <c r="A91" s="593" t="s">
        <v>3</v>
      </c>
      <c r="B91" s="594" t="s">
        <v>4</v>
      </c>
      <c r="C91" s="594" t="s">
        <v>5</v>
      </c>
      <c r="D91" s="594" t="s">
        <v>6</v>
      </c>
      <c r="E91" s="595" t="s">
        <v>192</v>
      </c>
      <c r="F91" s="580"/>
      <c r="G91" s="580"/>
      <c r="H91" s="580"/>
      <c r="I91" s="580"/>
      <c r="J91" s="580"/>
      <c r="K91" s="61"/>
      <c r="L91" s="61"/>
      <c r="M91" s="61"/>
      <c r="N91" s="61"/>
      <c r="O91" s="61"/>
      <c r="P91" s="61"/>
      <c r="Q91" s="61"/>
      <c r="R91" s="61"/>
      <c r="S91" s="61"/>
      <c r="T91" s="61"/>
      <c r="U91" s="61"/>
      <c r="V91" s="61"/>
      <c r="W91" s="61"/>
      <c r="X91" s="61"/>
      <c r="Y91" s="61"/>
      <c r="Z91" s="61"/>
    </row>
    <row r="92">
      <c r="A92" s="602" t="s">
        <v>149</v>
      </c>
      <c r="B92" s="603" t="s">
        <v>8</v>
      </c>
      <c r="C92" s="968" t="s">
        <v>1356</v>
      </c>
      <c r="D92" s="603">
        <v>77002.0</v>
      </c>
      <c r="E92" s="604"/>
      <c r="F92" s="580"/>
      <c r="G92" s="580"/>
      <c r="H92" s="580"/>
      <c r="I92" s="580"/>
      <c r="J92" s="580"/>
      <c r="K92" s="61"/>
      <c r="L92" s="61"/>
      <c r="M92" s="61"/>
      <c r="N92" s="61"/>
      <c r="O92" s="61"/>
      <c r="P92" s="61"/>
      <c r="Q92" s="61"/>
      <c r="R92" s="61"/>
      <c r="S92" s="61"/>
      <c r="T92" s="61"/>
      <c r="U92" s="61"/>
      <c r="V92" s="61"/>
      <c r="W92" s="61"/>
      <c r="X92" s="61"/>
      <c r="Y92" s="61"/>
      <c r="Z92" s="61"/>
    </row>
    <row r="93">
      <c r="A93" s="599" t="s">
        <v>116</v>
      </c>
      <c r="B93" s="600" t="s">
        <v>110</v>
      </c>
      <c r="C93" s="600" t="s">
        <v>151</v>
      </c>
      <c r="D93" s="965">
        <v>45905.583333333336</v>
      </c>
      <c r="E93" s="601"/>
      <c r="F93" s="580"/>
      <c r="G93" s="580"/>
      <c r="H93" s="580"/>
      <c r="I93" s="580"/>
      <c r="J93" s="580"/>
      <c r="K93" s="61"/>
      <c r="L93" s="61"/>
      <c r="M93" s="61"/>
      <c r="N93" s="61"/>
      <c r="O93" s="61"/>
      <c r="P93" s="61"/>
      <c r="Q93" s="61"/>
      <c r="R93" s="61"/>
      <c r="S93" s="61"/>
      <c r="T93" s="61"/>
      <c r="U93" s="61"/>
      <c r="V93" s="61"/>
      <c r="W93" s="61"/>
      <c r="X93" s="61"/>
      <c r="Y93" s="61"/>
      <c r="Z93" s="61"/>
    </row>
    <row r="94">
      <c r="A94" s="602" t="s">
        <v>152</v>
      </c>
      <c r="B94" s="603" t="s">
        <v>59</v>
      </c>
      <c r="C94" s="603" t="s">
        <v>1357</v>
      </c>
      <c r="D94" s="603" t="s">
        <v>154</v>
      </c>
      <c r="E94" s="604"/>
      <c r="F94" s="580"/>
      <c r="G94" s="580"/>
      <c r="H94" s="580"/>
      <c r="I94" s="580"/>
      <c r="J94" s="580"/>
      <c r="K94" s="61"/>
      <c r="L94" s="61"/>
      <c r="M94" s="61"/>
      <c r="N94" s="61"/>
      <c r="O94" s="61"/>
      <c r="P94" s="61"/>
      <c r="Q94" s="61"/>
      <c r="R94" s="61"/>
      <c r="S94" s="61"/>
      <c r="T94" s="61"/>
      <c r="U94" s="61"/>
      <c r="V94" s="61"/>
      <c r="W94" s="61"/>
      <c r="X94" s="61"/>
      <c r="Y94" s="61"/>
      <c r="Z94" s="61"/>
    </row>
    <row r="95">
      <c r="A95" s="599" t="s">
        <v>7</v>
      </c>
      <c r="B95" s="600" t="s">
        <v>8</v>
      </c>
      <c r="C95" s="600" t="s">
        <v>124</v>
      </c>
      <c r="D95" s="600">
        <v>215.0</v>
      </c>
      <c r="E95" s="601"/>
      <c r="F95" s="580"/>
      <c r="G95" s="580"/>
      <c r="H95" s="580"/>
      <c r="I95" s="580"/>
      <c r="J95" s="580"/>
      <c r="K95" s="61"/>
      <c r="L95" s="61"/>
      <c r="M95" s="61"/>
      <c r="N95" s="61"/>
      <c r="O95" s="61"/>
      <c r="P95" s="61"/>
      <c r="Q95" s="61"/>
      <c r="R95" s="61"/>
      <c r="S95" s="61"/>
      <c r="T95" s="61"/>
      <c r="U95" s="61"/>
      <c r="V95" s="61"/>
      <c r="W95" s="61"/>
      <c r="X95" s="61"/>
      <c r="Y95" s="61"/>
      <c r="Z95" s="61"/>
    </row>
    <row r="96">
      <c r="A96" s="602" t="s">
        <v>155</v>
      </c>
      <c r="B96" s="603" t="s">
        <v>35</v>
      </c>
      <c r="C96" s="603" t="s">
        <v>156</v>
      </c>
      <c r="D96" s="621">
        <v>45908.0</v>
      </c>
      <c r="E96" s="604"/>
      <c r="F96" s="580"/>
      <c r="G96" s="580"/>
      <c r="H96" s="580"/>
      <c r="I96" s="580"/>
      <c r="J96" s="580"/>
      <c r="K96" s="61"/>
      <c r="L96" s="61"/>
      <c r="M96" s="61"/>
      <c r="N96" s="61"/>
      <c r="O96" s="61"/>
      <c r="P96" s="61"/>
      <c r="Q96" s="61"/>
      <c r="R96" s="61"/>
      <c r="S96" s="61"/>
      <c r="T96" s="61"/>
      <c r="U96" s="61"/>
      <c r="V96" s="61"/>
      <c r="W96" s="61"/>
      <c r="X96" s="61"/>
      <c r="Y96" s="61"/>
      <c r="Z96" s="61"/>
    </row>
    <row r="97">
      <c r="A97" s="599" t="s">
        <v>157</v>
      </c>
      <c r="B97" s="600" t="s">
        <v>35</v>
      </c>
      <c r="C97" s="600" t="s">
        <v>158</v>
      </c>
      <c r="D97" s="607">
        <v>45915.0</v>
      </c>
      <c r="E97" s="601"/>
      <c r="F97" s="580"/>
      <c r="G97" s="580"/>
      <c r="H97" s="580"/>
      <c r="I97" s="580"/>
      <c r="J97" s="580"/>
      <c r="K97" s="61"/>
      <c r="L97" s="61"/>
      <c r="M97" s="61"/>
      <c r="N97" s="61"/>
      <c r="O97" s="61"/>
      <c r="P97" s="61"/>
      <c r="Q97" s="61"/>
      <c r="R97" s="61"/>
      <c r="S97" s="61"/>
      <c r="T97" s="61"/>
      <c r="U97" s="61"/>
      <c r="V97" s="61"/>
      <c r="W97" s="61"/>
      <c r="X97" s="61"/>
      <c r="Y97" s="61"/>
      <c r="Z97" s="61"/>
    </row>
    <row r="98">
      <c r="A98" s="602" t="s">
        <v>159</v>
      </c>
      <c r="B98" s="603" t="s">
        <v>126</v>
      </c>
      <c r="C98" s="603" t="s">
        <v>160</v>
      </c>
      <c r="D98" s="603">
        <v>1.0E8</v>
      </c>
      <c r="E98" s="604"/>
      <c r="F98" s="580"/>
      <c r="G98" s="580"/>
      <c r="H98" s="580"/>
      <c r="I98" s="580"/>
      <c r="J98" s="580"/>
      <c r="K98" s="61"/>
      <c r="L98" s="61"/>
      <c r="M98" s="61"/>
      <c r="N98" s="61"/>
      <c r="O98" s="61"/>
      <c r="P98" s="61"/>
      <c r="Q98" s="61"/>
      <c r="R98" s="61"/>
      <c r="S98" s="61"/>
      <c r="T98" s="61"/>
      <c r="U98" s="61"/>
      <c r="V98" s="61"/>
      <c r="W98" s="61"/>
      <c r="X98" s="61"/>
      <c r="Y98" s="61"/>
      <c r="Z98" s="61"/>
    </row>
    <row r="99">
      <c r="A99" s="599" t="s">
        <v>161</v>
      </c>
      <c r="B99" s="600" t="s">
        <v>126</v>
      </c>
      <c r="C99" s="600" t="s">
        <v>162</v>
      </c>
      <c r="D99" s="600">
        <v>1.000383562E8</v>
      </c>
      <c r="E99" s="601"/>
      <c r="F99" s="580"/>
      <c r="G99" s="580"/>
      <c r="H99" s="580"/>
      <c r="I99" s="580"/>
      <c r="J99" s="580"/>
      <c r="K99" s="61"/>
      <c r="L99" s="61"/>
      <c r="M99" s="61"/>
      <c r="N99" s="61"/>
      <c r="O99" s="61"/>
      <c r="P99" s="61"/>
      <c r="Q99" s="61"/>
      <c r="R99" s="61"/>
      <c r="S99" s="61"/>
      <c r="T99" s="61"/>
      <c r="U99" s="61"/>
      <c r="V99" s="61"/>
      <c r="W99" s="61"/>
      <c r="X99" s="61"/>
      <c r="Y99" s="61"/>
      <c r="Z99" s="61"/>
    </row>
    <row r="100">
      <c r="A100" s="969" t="s">
        <v>80</v>
      </c>
      <c r="B100" s="968" t="s">
        <v>81</v>
      </c>
      <c r="C100" s="968" t="s">
        <v>82</v>
      </c>
      <c r="D100" s="968" t="s">
        <v>83</v>
      </c>
      <c r="E100" s="970"/>
      <c r="F100" s="580"/>
      <c r="G100" s="580"/>
      <c r="H100" s="580"/>
      <c r="I100" s="580"/>
      <c r="J100" s="580"/>
      <c r="K100" s="61"/>
      <c r="L100" s="61"/>
      <c r="M100" s="61"/>
      <c r="N100" s="61"/>
      <c r="O100" s="61"/>
      <c r="P100" s="61"/>
      <c r="Q100" s="61"/>
      <c r="R100" s="61"/>
      <c r="S100" s="61"/>
      <c r="T100" s="61"/>
      <c r="U100" s="61"/>
      <c r="V100" s="61"/>
      <c r="W100" s="61"/>
      <c r="X100" s="61"/>
      <c r="Y100" s="61"/>
      <c r="Z100" s="61"/>
    </row>
    <row r="101">
      <c r="A101" s="632" t="s">
        <v>129</v>
      </c>
      <c r="B101" s="633" t="s">
        <v>28</v>
      </c>
      <c r="C101" s="633" t="s">
        <v>130</v>
      </c>
      <c r="D101" s="633" t="s">
        <v>131</v>
      </c>
      <c r="E101" s="971"/>
      <c r="F101" s="580"/>
      <c r="G101" s="580"/>
      <c r="H101" s="580"/>
      <c r="I101" s="580"/>
      <c r="J101" s="580"/>
      <c r="K101" s="61"/>
      <c r="L101" s="61"/>
      <c r="M101" s="61"/>
      <c r="N101" s="61"/>
      <c r="O101" s="61"/>
      <c r="P101" s="61"/>
      <c r="Q101" s="61"/>
      <c r="R101" s="61"/>
      <c r="S101" s="61"/>
      <c r="T101" s="61"/>
      <c r="U101" s="61"/>
      <c r="V101" s="61"/>
      <c r="W101" s="61"/>
      <c r="X101" s="61"/>
      <c r="Y101" s="61"/>
      <c r="Z101" s="61"/>
    </row>
    <row r="102">
      <c r="A102" s="632" t="s">
        <v>132</v>
      </c>
      <c r="B102" s="633" t="s">
        <v>71</v>
      </c>
      <c r="C102" s="633" t="s">
        <v>133</v>
      </c>
      <c r="D102" s="633">
        <v>2.25</v>
      </c>
      <c r="E102" s="966"/>
      <c r="F102" s="580"/>
      <c r="G102" s="580"/>
      <c r="H102" s="580"/>
      <c r="I102" s="580"/>
      <c r="J102" s="580"/>
      <c r="K102" s="61"/>
      <c r="L102" s="61"/>
      <c r="M102" s="61"/>
      <c r="N102" s="61"/>
      <c r="O102" s="61"/>
      <c r="P102" s="61"/>
      <c r="Q102" s="61"/>
      <c r="R102" s="61"/>
      <c r="S102" s="61"/>
      <c r="T102" s="61"/>
      <c r="U102" s="61"/>
      <c r="V102" s="61"/>
      <c r="W102" s="61"/>
      <c r="X102" s="61"/>
      <c r="Y102" s="61"/>
      <c r="Z102" s="61"/>
    </row>
    <row r="103">
      <c r="A103" s="632" t="s">
        <v>134</v>
      </c>
      <c r="B103" s="633" t="s">
        <v>59</v>
      </c>
      <c r="C103" s="633" t="s">
        <v>531</v>
      </c>
      <c r="D103" s="633" t="s">
        <v>136</v>
      </c>
      <c r="E103" s="971"/>
      <c r="F103" s="580"/>
      <c r="G103" s="580"/>
      <c r="H103" s="580"/>
      <c r="I103" s="580"/>
      <c r="J103" s="580"/>
      <c r="K103" s="61"/>
      <c r="L103" s="61"/>
      <c r="M103" s="61"/>
      <c r="N103" s="61"/>
      <c r="O103" s="61"/>
      <c r="P103" s="61"/>
      <c r="Q103" s="61"/>
      <c r="R103" s="61"/>
      <c r="S103" s="61"/>
      <c r="T103" s="61"/>
      <c r="U103" s="61"/>
      <c r="V103" s="61"/>
      <c r="W103" s="61"/>
      <c r="X103" s="61"/>
      <c r="Y103" s="61"/>
      <c r="Z103" s="61"/>
    </row>
    <row r="104">
      <c r="A104" s="632" t="s">
        <v>137</v>
      </c>
      <c r="B104" s="633" t="s">
        <v>71</v>
      </c>
      <c r="C104" s="633" t="s">
        <v>625</v>
      </c>
      <c r="D104" s="633" t="s">
        <v>1220</v>
      </c>
      <c r="E104" s="620" t="s">
        <v>1236</v>
      </c>
      <c r="F104" s="580"/>
      <c r="G104" s="580"/>
      <c r="H104" s="580"/>
      <c r="I104" s="580"/>
      <c r="J104" s="580"/>
      <c r="K104" s="61"/>
      <c r="L104" s="61"/>
      <c r="M104" s="61"/>
      <c r="N104" s="61"/>
      <c r="O104" s="61"/>
      <c r="P104" s="61"/>
      <c r="Q104" s="61"/>
      <c r="R104" s="61"/>
      <c r="S104" s="61"/>
      <c r="T104" s="61"/>
      <c r="U104" s="61"/>
      <c r="V104" s="61"/>
      <c r="W104" s="61"/>
      <c r="X104" s="61"/>
      <c r="Y104" s="61"/>
      <c r="Z104" s="61"/>
    </row>
    <row r="105">
      <c r="A105" s="632" t="s">
        <v>77</v>
      </c>
      <c r="B105" s="633" t="s">
        <v>59</v>
      </c>
      <c r="C105" s="633" t="s">
        <v>78</v>
      </c>
      <c r="D105" s="633" t="s">
        <v>79</v>
      </c>
      <c r="E105" s="971"/>
      <c r="F105" s="580"/>
      <c r="G105" s="580"/>
      <c r="H105" s="580"/>
      <c r="I105" s="580"/>
      <c r="J105" s="580"/>
      <c r="K105" s="61"/>
      <c r="L105" s="61"/>
      <c r="M105" s="61"/>
      <c r="N105" s="61"/>
      <c r="O105" s="61"/>
      <c r="P105" s="61"/>
      <c r="Q105" s="61"/>
      <c r="R105" s="61"/>
      <c r="S105" s="61"/>
      <c r="T105" s="61"/>
      <c r="U105" s="61"/>
      <c r="V105" s="61"/>
      <c r="W105" s="61"/>
      <c r="X105" s="61"/>
      <c r="Y105" s="61"/>
      <c r="Z105" s="61"/>
    </row>
    <row r="106">
      <c r="A106" s="602" t="s">
        <v>163</v>
      </c>
      <c r="B106" s="603" t="s">
        <v>71</v>
      </c>
      <c r="C106" s="603" t="s">
        <v>164</v>
      </c>
      <c r="D106" s="603">
        <v>2.0</v>
      </c>
      <c r="E106" s="604"/>
      <c r="F106" s="580"/>
      <c r="G106" s="580"/>
      <c r="H106" s="580"/>
      <c r="I106" s="580"/>
      <c r="J106" s="580"/>
      <c r="K106" s="61"/>
      <c r="L106" s="61"/>
      <c r="M106" s="61"/>
      <c r="N106" s="61"/>
      <c r="O106" s="61"/>
      <c r="P106" s="61"/>
      <c r="Q106" s="61"/>
      <c r="R106" s="61"/>
      <c r="S106" s="61"/>
      <c r="T106" s="61"/>
      <c r="U106" s="61"/>
      <c r="V106" s="61"/>
      <c r="W106" s="61"/>
      <c r="X106" s="61"/>
      <c r="Y106" s="61"/>
      <c r="Z106" s="61"/>
    </row>
    <row r="107">
      <c r="A107" s="599" t="s">
        <v>165</v>
      </c>
      <c r="B107" s="600" t="s">
        <v>8</v>
      </c>
      <c r="C107" s="600" t="s">
        <v>166</v>
      </c>
      <c r="D107" s="600">
        <v>7.0</v>
      </c>
      <c r="E107" s="601"/>
      <c r="F107" s="580"/>
      <c r="G107" s="580"/>
      <c r="H107" s="580"/>
      <c r="I107" s="580"/>
      <c r="J107" s="580"/>
      <c r="K107" s="61"/>
      <c r="L107" s="61"/>
      <c r="M107" s="61"/>
      <c r="N107" s="61"/>
      <c r="O107" s="61"/>
      <c r="P107" s="61"/>
      <c r="Q107" s="61"/>
      <c r="R107" s="61"/>
      <c r="S107" s="61"/>
      <c r="T107" s="61"/>
      <c r="U107" s="61"/>
      <c r="V107" s="61"/>
      <c r="W107" s="61"/>
      <c r="X107" s="61"/>
      <c r="Y107" s="61"/>
      <c r="Z107" s="61"/>
    </row>
    <row r="108">
      <c r="A108" s="719" t="s">
        <v>277</v>
      </c>
      <c r="B108" s="720" t="s">
        <v>91</v>
      </c>
      <c r="C108" s="720" t="s">
        <v>278</v>
      </c>
      <c r="D108" s="972" t="b">
        <v>1</v>
      </c>
      <c r="E108" s="697" t="s">
        <v>1237</v>
      </c>
      <c r="F108" s="580"/>
      <c r="G108" s="580"/>
      <c r="H108" s="580"/>
      <c r="I108" s="580"/>
      <c r="J108" s="580"/>
      <c r="K108" s="61"/>
      <c r="L108" s="61"/>
      <c r="M108" s="61"/>
      <c r="N108" s="61"/>
      <c r="O108" s="61"/>
      <c r="P108" s="61"/>
      <c r="Q108" s="61"/>
      <c r="R108" s="61"/>
      <c r="S108" s="61"/>
      <c r="T108" s="61"/>
      <c r="U108" s="61"/>
      <c r="V108" s="61"/>
      <c r="W108" s="61"/>
      <c r="X108" s="61"/>
      <c r="Y108" s="61"/>
      <c r="Z108" s="61"/>
    </row>
    <row r="109">
      <c r="A109" s="973" t="s">
        <v>279</v>
      </c>
      <c r="B109" s="724" t="s">
        <v>91</v>
      </c>
      <c r="C109" s="974" t="s">
        <v>280</v>
      </c>
      <c r="D109" s="975" t="b">
        <v>0</v>
      </c>
      <c r="E109" s="697" t="s">
        <v>1237</v>
      </c>
      <c r="F109" s="580"/>
      <c r="G109" s="580"/>
      <c r="H109" s="580"/>
      <c r="I109" s="580"/>
      <c r="J109" s="580"/>
      <c r="K109" s="61"/>
      <c r="L109" s="61"/>
      <c r="M109" s="61"/>
      <c r="N109" s="61"/>
      <c r="O109" s="61"/>
      <c r="P109" s="61"/>
      <c r="Q109" s="61"/>
      <c r="R109" s="61"/>
      <c r="S109" s="61"/>
      <c r="T109" s="61"/>
      <c r="U109" s="61"/>
      <c r="V109" s="61"/>
      <c r="W109" s="61"/>
      <c r="X109" s="61"/>
      <c r="Y109" s="61"/>
      <c r="Z109" s="61"/>
    </row>
    <row r="110">
      <c r="A110" s="608" t="s">
        <v>141</v>
      </c>
      <c r="B110" s="609" t="s">
        <v>59</v>
      </c>
      <c r="C110" s="609" t="s">
        <v>167</v>
      </c>
      <c r="D110" s="609" t="s">
        <v>143</v>
      </c>
      <c r="E110" s="611"/>
      <c r="F110" s="580"/>
      <c r="G110" s="580"/>
      <c r="H110" s="580"/>
      <c r="I110" s="580"/>
      <c r="J110" s="580"/>
      <c r="K110" s="61"/>
      <c r="L110" s="61"/>
      <c r="M110" s="61"/>
      <c r="N110" s="61"/>
      <c r="O110" s="61"/>
      <c r="P110" s="61"/>
      <c r="Q110" s="61"/>
      <c r="R110" s="61"/>
      <c r="S110" s="61"/>
      <c r="T110" s="61"/>
      <c r="U110" s="61"/>
      <c r="V110" s="61"/>
      <c r="W110" s="61"/>
      <c r="X110" s="61"/>
      <c r="Y110" s="61"/>
      <c r="Z110" s="61"/>
    </row>
    <row r="111">
      <c r="A111" s="580"/>
      <c r="B111" s="580"/>
      <c r="C111" s="580"/>
      <c r="D111" s="580"/>
      <c r="E111" s="580"/>
      <c r="F111" s="580"/>
      <c r="G111" s="580"/>
      <c r="H111" s="580"/>
      <c r="I111" s="580"/>
      <c r="J111" s="580"/>
      <c r="K111" s="61"/>
      <c r="L111" s="61"/>
      <c r="M111" s="61"/>
      <c r="N111" s="61"/>
      <c r="O111" s="61"/>
      <c r="P111" s="61"/>
      <c r="Q111" s="61"/>
      <c r="R111" s="61"/>
      <c r="S111" s="61"/>
      <c r="T111" s="61"/>
      <c r="U111" s="61"/>
      <c r="V111" s="61"/>
      <c r="W111" s="61"/>
      <c r="X111" s="61"/>
      <c r="Y111" s="61"/>
      <c r="Z111" s="61"/>
    </row>
    <row r="112">
      <c r="A112" s="589" t="s">
        <v>168</v>
      </c>
      <c r="C112" s="580"/>
      <c r="D112" s="580"/>
      <c r="E112" s="580"/>
      <c r="F112" s="580"/>
      <c r="G112" s="580"/>
      <c r="H112" s="580"/>
      <c r="I112" s="580"/>
      <c r="J112" s="580"/>
      <c r="K112" s="61"/>
      <c r="L112" s="61"/>
      <c r="M112" s="61"/>
      <c r="N112" s="61"/>
      <c r="O112" s="61"/>
      <c r="P112" s="61"/>
      <c r="Q112" s="61"/>
      <c r="R112" s="61"/>
      <c r="S112" s="61"/>
      <c r="T112" s="61"/>
      <c r="U112" s="61"/>
      <c r="V112" s="61"/>
      <c r="W112" s="61"/>
      <c r="X112" s="61"/>
      <c r="Y112" s="61"/>
      <c r="Z112" s="61"/>
    </row>
    <row r="113">
      <c r="A113" s="580"/>
      <c r="B113" s="580"/>
      <c r="C113" s="580"/>
      <c r="D113" s="580"/>
      <c r="E113" s="580"/>
      <c r="F113" s="580"/>
      <c r="G113" s="580"/>
      <c r="H113" s="580"/>
      <c r="I113" s="580"/>
      <c r="J113" s="580"/>
      <c r="K113" s="61"/>
      <c r="L113" s="61"/>
      <c r="M113" s="61"/>
      <c r="N113" s="61"/>
      <c r="O113" s="61"/>
      <c r="P113" s="61"/>
      <c r="Q113" s="61"/>
      <c r="R113" s="61"/>
      <c r="S113" s="61"/>
      <c r="T113" s="61"/>
      <c r="U113" s="61"/>
      <c r="V113" s="61"/>
      <c r="W113" s="61"/>
      <c r="X113" s="61"/>
      <c r="Y113" s="61"/>
      <c r="Z113" s="61"/>
    </row>
    <row r="114">
      <c r="A114" s="592" t="s">
        <v>169</v>
      </c>
      <c r="E114" s="580"/>
      <c r="F114" s="580"/>
      <c r="G114" s="580"/>
      <c r="H114" s="580"/>
      <c r="I114" s="580"/>
      <c r="J114" s="580"/>
      <c r="K114" s="61"/>
      <c r="L114" s="61"/>
      <c r="M114" s="61"/>
      <c r="N114" s="61"/>
      <c r="O114" s="61"/>
      <c r="P114" s="61"/>
      <c r="Q114" s="61"/>
      <c r="R114" s="61"/>
      <c r="S114" s="61"/>
      <c r="T114" s="61"/>
      <c r="U114" s="61"/>
      <c r="V114" s="61"/>
      <c r="W114" s="61"/>
      <c r="X114" s="61"/>
      <c r="Y114" s="61"/>
      <c r="Z114" s="61"/>
    </row>
    <row r="115">
      <c r="A115" s="580"/>
      <c r="B115" s="580"/>
      <c r="C115" s="580"/>
      <c r="D115" s="580"/>
      <c r="E115" s="580"/>
      <c r="F115" s="580"/>
      <c r="G115" s="580"/>
      <c r="H115" s="580"/>
      <c r="I115" s="580"/>
      <c r="J115" s="580"/>
      <c r="K115" s="61"/>
      <c r="L115" s="61"/>
      <c r="M115" s="61"/>
      <c r="N115" s="61"/>
      <c r="O115" s="61"/>
      <c r="P115" s="61"/>
      <c r="Q115" s="61"/>
      <c r="R115" s="61"/>
      <c r="S115" s="61"/>
      <c r="T115" s="61"/>
      <c r="U115" s="61"/>
      <c r="V115" s="61"/>
      <c r="W115" s="61"/>
      <c r="X115" s="61"/>
      <c r="Y115" s="61"/>
      <c r="Z115" s="61"/>
    </row>
    <row r="116">
      <c r="A116" s="593" t="s">
        <v>3</v>
      </c>
      <c r="B116" s="594" t="s">
        <v>4</v>
      </c>
      <c r="C116" s="594" t="s">
        <v>5</v>
      </c>
      <c r="D116" s="595" t="s">
        <v>6</v>
      </c>
      <c r="E116" s="580"/>
      <c r="F116" s="580"/>
      <c r="G116" s="580"/>
      <c r="H116" s="580"/>
      <c r="I116" s="580"/>
      <c r="J116" s="580"/>
      <c r="K116" s="61"/>
      <c r="L116" s="61"/>
      <c r="M116" s="61"/>
      <c r="N116" s="61"/>
      <c r="O116" s="61"/>
      <c r="P116" s="61"/>
      <c r="Q116" s="61"/>
      <c r="R116" s="61"/>
      <c r="S116" s="61"/>
      <c r="T116" s="61"/>
      <c r="U116" s="61"/>
      <c r="V116" s="61"/>
      <c r="W116" s="61"/>
      <c r="X116" s="61"/>
      <c r="Y116" s="61"/>
      <c r="Z116" s="61"/>
    </row>
    <row r="117">
      <c r="A117" s="602" t="s">
        <v>170</v>
      </c>
      <c r="B117" s="603" t="s">
        <v>8</v>
      </c>
      <c r="C117" s="603" t="s">
        <v>171</v>
      </c>
      <c r="D117" s="735">
        <v>9151.0</v>
      </c>
      <c r="E117" s="580"/>
      <c r="F117" s="580"/>
      <c r="G117" s="580"/>
      <c r="H117" s="580"/>
      <c r="I117" s="580"/>
      <c r="J117" s="580"/>
      <c r="K117" s="61"/>
      <c r="L117" s="61"/>
      <c r="M117" s="61"/>
      <c r="N117" s="61"/>
      <c r="O117" s="61"/>
      <c r="P117" s="61"/>
      <c r="Q117" s="61"/>
      <c r="R117" s="61"/>
      <c r="S117" s="61"/>
      <c r="T117" s="61"/>
      <c r="U117" s="61"/>
      <c r="V117" s="61"/>
      <c r="W117" s="61"/>
      <c r="X117" s="61"/>
      <c r="Y117" s="61"/>
      <c r="Z117" s="61"/>
    </row>
    <row r="118">
      <c r="A118" s="599" t="s">
        <v>149</v>
      </c>
      <c r="B118" s="603" t="s">
        <v>8</v>
      </c>
      <c r="C118" s="600" t="s">
        <v>172</v>
      </c>
      <c r="D118" s="736">
        <v>7702.0</v>
      </c>
      <c r="E118" s="580"/>
      <c r="F118" s="580"/>
      <c r="G118" s="580"/>
      <c r="H118" s="580"/>
      <c r="I118" s="580"/>
      <c r="J118" s="580"/>
      <c r="K118" s="61"/>
      <c r="L118" s="61"/>
      <c r="M118" s="61"/>
      <c r="N118" s="61"/>
      <c r="O118" s="61"/>
      <c r="P118" s="61"/>
      <c r="Q118" s="61"/>
      <c r="R118" s="61"/>
      <c r="S118" s="61"/>
      <c r="T118" s="61"/>
      <c r="U118" s="61"/>
      <c r="V118" s="61"/>
      <c r="W118" s="61"/>
      <c r="X118" s="61"/>
      <c r="Y118" s="61"/>
      <c r="Z118" s="61"/>
    </row>
    <row r="119">
      <c r="A119" s="602" t="s">
        <v>46</v>
      </c>
      <c r="B119" s="603" t="s">
        <v>28</v>
      </c>
      <c r="C119" s="603" t="s">
        <v>173</v>
      </c>
      <c r="D119" s="620" t="s">
        <v>54</v>
      </c>
      <c r="E119" s="580"/>
      <c r="F119" s="580"/>
      <c r="G119" s="580"/>
      <c r="H119" s="580"/>
      <c r="I119" s="580"/>
      <c r="J119" s="580"/>
      <c r="K119" s="61"/>
      <c r="L119" s="61"/>
      <c r="M119" s="61"/>
      <c r="N119" s="61"/>
      <c r="O119" s="61"/>
      <c r="P119" s="61"/>
      <c r="Q119" s="61"/>
      <c r="R119" s="61"/>
      <c r="S119" s="61"/>
      <c r="T119" s="61"/>
      <c r="U119" s="61"/>
      <c r="V119" s="61"/>
      <c r="W119" s="61"/>
      <c r="X119" s="61"/>
      <c r="Y119" s="61"/>
      <c r="Z119" s="61"/>
    </row>
    <row r="120">
      <c r="A120" s="599" t="s">
        <v>174</v>
      </c>
      <c r="B120" s="600" t="s">
        <v>126</v>
      </c>
      <c r="C120" s="600" t="s">
        <v>175</v>
      </c>
      <c r="D120" s="736">
        <v>1.025E8</v>
      </c>
      <c r="E120" s="580"/>
      <c r="F120" s="580"/>
      <c r="G120" s="580"/>
      <c r="H120" s="580"/>
      <c r="I120" s="580"/>
      <c r="J120" s="580"/>
      <c r="K120" s="61"/>
      <c r="L120" s="61"/>
      <c r="M120" s="61"/>
      <c r="N120" s="61"/>
      <c r="O120" s="61"/>
      <c r="P120" s="61"/>
      <c r="Q120" s="61"/>
      <c r="R120" s="61"/>
      <c r="S120" s="61"/>
      <c r="T120" s="61"/>
      <c r="U120" s="61"/>
      <c r="V120" s="61"/>
      <c r="W120" s="61"/>
      <c r="X120" s="61"/>
      <c r="Y120" s="61"/>
      <c r="Z120" s="61"/>
    </row>
    <row r="121">
      <c r="A121" s="602" t="s">
        <v>176</v>
      </c>
      <c r="B121" s="603" t="s">
        <v>35</v>
      </c>
      <c r="C121" s="603" t="s">
        <v>177</v>
      </c>
      <c r="D121" s="737">
        <v>45908.0</v>
      </c>
      <c r="E121" s="580"/>
      <c r="F121" s="580"/>
      <c r="G121" s="580"/>
      <c r="H121" s="580"/>
      <c r="I121" s="580"/>
      <c r="J121" s="580"/>
      <c r="K121" s="61"/>
      <c r="L121" s="61"/>
      <c r="M121" s="61"/>
      <c r="N121" s="61"/>
      <c r="O121" s="61"/>
      <c r="P121" s="61"/>
      <c r="Q121" s="61"/>
      <c r="R121" s="61"/>
      <c r="S121" s="61"/>
      <c r="T121" s="61"/>
      <c r="U121" s="61"/>
      <c r="V121" s="61"/>
      <c r="W121" s="61"/>
      <c r="X121" s="61"/>
      <c r="Y121" s="61"/>
      <c r="Z121" s="61"/>
    </row>
    <row r="122">
      <c r="A122" s="599" t="s">
        <v>178</v>
      </c>
      <c r="B122" s="600" t="s">
        <v>179</v>
      </c>
      <c r="C122" s="600" t="s">
        <v>180</v>
      </c>
      <c r="D122" s="738">
        <v>100.1</v>
      </c>
      <c r="E122" s="580"/>
      <c r="F122" s="580"/>
      <c r="G122" s="580"/>
      <c r="H122" s="580"/>
      <c r="I122" s="580"/>
      <c r="J122" s="580"/>
      <c r="K122" s="61"/>
      <c r="L122" s="61"/>
      <c r="M122" s="61"/>
      <c r="N122" s="61"/>
      <c r="O122" s="61"/>
      <c r="P122" s="61"/>
      <c r="Q122" s="61"/>
      <c r="R122" s="61"/>
      <c r="S122" s="61"/>
      <c r="T122" s="61"/>
      <c r="U122" s="61"/>
      <c r="V122" s="61"/>
      <c r="W122" s="61"/>
      <c r="X122" s="61"/>
      <c r="Y122" s="61"/>
      <c r="Z122" s="61"/>
    </row>
    <row r="123">
      <c r="A123" s="602" t="s">
        <v>181</v>
      </c>
      <c r="B123" s="603" t="s">
        <v>126</v>
      </c>
      <c r="C123" s="603" t="s">
        <v>182</v>
      </c>
      <c r="D123" s="735">
        <v>1.026025E8</v>
      </c>
      <c r="E123" s="580"/>
      <c r="F123" s="580"/>
      <c r="G123" s="580"/>
      <c r="H123" s="580"/>
      <c r="I123" s="580"/>
      <c r="J123" s="580"/>
      <c r="K123" s="61"/>
      <c r="L123" s="61"/>
      <c r="M123" s="61"/>
      <c r="N123" s="61"/>
      <c r="O123" s="61"/>
      <c r="P123" s="61"/>
      <c r="Q123" s="61"/>
      <c r="R123" s="61"/>
      <c r="S123" s="61"/>
      <c r="T123" s="61"/>
      <c r="U123" s="61"/>
      <c r="V123" s="61"/>
      <c r="W123" s="61"/>
      <c r="X123" s="61"/>
      <c r="Y123" s="61"/>
      <c r="Z123" s="61"/>
    </row>
    <row r="124">
      <c r="A124" s="599" t="s">
        <v>183</v>
      </c>
      <c r="B124" s="600" t="s">
        <v>184</v>
      </c>
      <c r="C124" s="600" t="s">
        <v>185</v>
      </c>
      <c r="D124" s="738">
        <v>2.0</v>
      </c>
      <c r="E124" s="580"/>
      <c r="F124" s="580"/>
      <c r="G124" s="580"/>
      <c r="H124" s="580"/>
      <c r="I124" s="580"/>
      <c r="J124" s="580"/>
      <c r="K124" s="61"/>
      <c r="L124" s="61"/>
      <c r="M124" s="61"/>
      <c r="N124" s="61"/>
      <c r="O124" s="61"/>
      <c r="P124" s="61"/>
      <c r="Q124" s="61"/>
      <c r="R124" s="61"/>
      <c r="S124" s="61"/>
      <c r="T124" s="61"/>
      <c r="U124" s="61"/>
      <c r="V124" s="61"/>
      <c r="W124" s="61"/>
      <c r="X124" s="61"/>
      <c r="Y124" s="61"/>
      <c r="Z124" s="61"/>
    </row>
    <row r="125">
      <c r="A125" s="602" t="s">
        <v>186</v>
      </c>
      <c r="B125" s="603" t="s">
        <v>126</v>
      </c>
      <c r="C125" s="603" t="s">
        <v>187</v>
      </c>
      <c r="D125" s="735">
        <v>1.0055045E8</v>
      </c>
      <c r="E125" s="580"/>
      <c r="F125" s="580"/>
      <c r="G125" s="580"/>
      <c r="H125" s="580"/>
      <c r="I125" s="580"/>
      <c r="J125" s="580"/>
      <c r="K125" s="61"/>
      <c r="L125" s="61"/>
      <c r="M125" s="61"/>
      <c r="N125" s="61"/>
      <c r="O125" s="61"/>
      <c r="P125" s="61"/>
      <c r="Q125" s="61"/>
      <c r="R125" s="61"/>
      <c r="S125" s="61"/>
      <c r="T125" s="61"/>
      <c r="U125" s="61"/>
      <c r="V125" s="61"/>
      <c r="W125" s="61"/>
      <c r="X125" s="61"/>
      <c r="Y125" s="61"/>
      <c r="Z125" s="61"/>
    </row>
    <row r="126">
      <c r="A126" s="739" t="s">
        <v>188</v>
      </c>
      <c r="B126" s="740" t="s">
        <v>8</v>
      </c>
      <c r="C126" s="740" t="s">
        <v>189</v>
      </c>
      <c r="D126" s="741" t="s">
        <v>136</v>
      </c>
      <c r="E126" s="580"/>
      <c r="F126" s="580"/>
      <c r="G126" s="580"/>
      <c r="H126" s="580"/>
      <c r="I126" s="580"/>
      <c r="J126" s="580"/>
      <c r="K126" s="61"/>
      <c r="L126" s="61"/>
      <c r="M126" s="61"/>
      <c r="N126" s="61"/>
      <c r="O126" s="61"/>
      <c r="P126" s="61"/>
      <c r="Q126" s="61"/>
      <c r="R126" s="61"/>
      <c r="S126" s="61"/>
      <c r="T126" s="61"/>
      <c r="U126" s="61"/>
      <c r="V126" s="61"/>
      <c r="W126" s="61"/>
      <c r="X126" s="61"/>
      <c r="Y126" s="61"/>
      <c r="Z126" s="61"/>
    </row>
    <row r="127">
      <c r="A127" s="580"/>
      <c r="B127" s="580"/>
      <c r="C127" s="580"/>
      <c r="D127" s="580"/>
      <c r="E127" s="580"/>
      <c r="F127" s="580"/>
      <c r="G127" s="580"/>
      <c r="H127" s="580"/>
      <c r="I127" s="580"/>
      <c r="J127" s="580"/>
      <c r="K127" s="61"/>
      <c r="L127" s="61"/>
      <c r="M127" s="61"/>
      <c r="N127" s="61"/>
      <c r="O127" s="61"/>
      <c r="P127" s="61"/>
      <c r="Q127" s="61"/>
      <c r="R127" s="61"/>
      <c r="S127" s="61"/>
      <c r="T127" s="61"/>
      <c r="U127" s="61"/>
      <c r="V127" s="61"/>
      <c r="W127" s="61"/>
      <c r="X127" s="61"/>
      <c r="Y127" s="61"/>
      <c r="Z127" s="61"/>
    </row>
    <row r="128">
      <c r="A128" s="589" t="s">
        <v>190</v>
      </c>
      <c r="B128" s="580"/>
      <c r="C128" s="580"/>
      <c r="D128" s="580"/>
      <c r="E128" s="580"/>
      <c r="F128" s="580"/>
      <c r="G128" s="580"/>
      <c r="H128" s="580"/>
      <c r="I128" s="580"/>
      <c r="J128" s="580"/>
      <c r="K128" s="61"/>
      <c r="L128" s="61"/>
      <c r="M128" s="61"/>
      <c r="N128" s="61"/>
      <c r="O128" s="61"/>
      <c r="P128" s="61"/>
      <c r="Q128" s="61"/>
      <c r="R128" s="61"/>
      <c r="S128" s="61"/>
      <c r="T128" s="61"/>
      <c r="U128" s="61"/>
      <c r="V128" s="61"/>
      <c r="W128" s="61"/>
      <c r="X128" s="61"/>
      <c r="Y128" s="61"/>
      <c r="Z128" s="61"/>
    </row>
    <row r="129">
      <c r="A129" s="580"/>
      <c r="B129" s="580"/>
      <c r="C129" s="580"/>
      <c r="D129" s="580"/>
      <c r="E129" s="580"/>
      <c r="F129" s="580"/>
      <c r="G129" s="580"/>
      <c r="H129" s="580"/>
      <c r="I129" s="580"/>
      <c r="J129" s="580"/>
      <c r="K129" s="61"/>
      <c r="L129" s="61"/>
      <c r="M129" s="61"/>
      <c r="N129" s="61"/>
      <c r="O129" s="61"/>
      <c r="P129" s="61"/>
      <c r="Q129" s="61"/>
      <c r="R129" s="61"/>
      <c r="S129" s="61"/>
      <c r="T129" s="61"/>
      <c r="U129" s="61"/>
      <c r="V129" s="61"/>
      <c r="W129" s="61"/>
      <c r="X129" s="61"/>
      <c r="Y129" s="61"/>
      <c r="Z129" s="61"/>
    </row>
    <row r="130">
      <c r="A130" s="592" t="s">
        <v>191</v>
      </c>
      <c r="D130" s="580"/>
      <c r="E130" s="580"/>
      <c r="F130" s="580"/>
      <c r="G130" s="580"/>
      <c r="H130" s="580"/>
      <c r="I130" s="580"/>
      <c r="J130" s="580"/>
      <c r="K130" s="61"/>
      <c r="L130" s="61"/>
      <c r="M130" s="61"/>
      <c r="N130" s="61"/>
      <c r="O130" s="61"/>
      <c r="P130" s="61"/>
      <c r="Q130" s="61"/>
      <c r="R130" s="61"/>
      <c r="S130" s="61"/>
      <c r="T130" s="61"/>
      <c r="U130" s="61"/>
      <c r="V130" s="61"/>
      <c r="W130" s="61"/>
      <c r="X130" s="61"/>
      <c r="Y130" s="61"/>
      <c r="Z130" s="61"/>
    </row>
    <row r="131">
      <c r="A131" s="580"/>
      <c r="B131" s="580"/>
      <c r="C131" s="580"/>
      <c r="D131" s="580"/>
      <c r="E131" s="580"/>
      <c r="F131" s="580"/>
      <c r="G131" s="580"/>
      <c r="H131" s="580"/>
      <c r="I131" s="580"/>
      <c r="J131" s="580"/>
      <c r="K131" s="61"/>
      <c r="L131" s="61"/>
      <c r="M131" s="61"/>
      <c r="N131" s="61"/>
      <c r="O131" s="61"/>
      <c r="P131" s="61"/>
      <c r="Q131" s="61"/>
      <c r="R131" s="61"/>
      <c r="S131" s="61"/>
      <c r="T131" s="61"/>
      <c r="U131" s="61"/>
      <c r="V131" s="61"/>
      <c r="W131" s="61"/>
      <c r="X131" s="61"/>
      <c r="Y131" s="61"/>
      <c r="Z131" s="61"/>
    </row>
    <row r="132">
      <c r="A132" s="593" t="s">
        <v>3</v>
      </c>
      <c r="B132" s="594" t="s">
        <v>4</v>
      </c>
      <c r="C132" s="594" t="s">
        <v>5</v>
      </c>
      <c r="D132" s="595" t="s">
        <v>6</v>
      </c>
      <c r="E132" s="612" t="s">
        <v>1241</v>
      </c>
      <c r="F132" s="580"/>
      <c r="G132" s="580"/>
      <c r="H132" s="580"/>
      <c r="I132" s="580"/>
      <c r="J132" s="580"/>
      <c r="K132" s="61"/>
      <c r="L132" s="61"/>
      <c r="M132" s="61"/>
      <c r="N132" s="61"/>
      <c r="O132" s="61"/>
      <c r="P132" s="61"/>
      <c r="Q132" s="61"/>
      <c r="R132" s="61"/>
      <c r="S132" s="61"/>
      <c r="T132" s="61"/>
      <c r="U132" s="61"/>
      <c r="V132" s="61"/>
      <c r="W132" s="61"/>
      <c r="X132" s="61"/>
      <c r="Y132" s="61"/>
      <c r="Z132" s="61"/>
    </row>
    <row r="133">
      <c r="A133" s="602" t="s">
        <v>194</v>
      </c>
      <c r="B133" s="603" t="s">
        <v>8</v>
      </c>
      <c r="C133" s="603" t="s">
        <v>195</v>
      </c>
      <c r="D133" s="620">
        <v>12301.0</v>
      </c>
      <c r="E133" s="617"/>
      <c r="F133" s="580"/>
      <c r="G133" s="580"/>
      <c r="H133" s="580"/>
      <c r="I133" s="580"/>
      <c r="J133" s="580"/>
      <c r="K133" s="61"/>
      <c r="L133" s="61"/>
      <c r="M133" s="61"/>
      <c r="N133" s="61"/>
      <c r="O133" s="61"/>
      <c r="P133" s="61"/>
      <c r="Q133" s="61"/>
      <c r="R133" s="61"/>
      <c r="S133" s="61"/>
      <c r="T133" s="61"/>
      <c r="U133" s="61"/>
      <c r="V133" s="61"/>
      <c r="W133" s="61"/>
      <c r="X133" s="61"/>
      <c r="Y133" s="61"/>
      <c r="Z133" s="61"/>
    </row>
    <row r="134">
      <c r="A134" s="599" t="s">
        <v>97</v>
      </c>
      <c r="B134" s="600" t="s">
        <v>8</v>
      </c>
      <c r="C134" s="600" t="s">
        <v>196</v>
      </c>
      <c r="D134" s="644">
        <v>201.0</v>
      </c>
      <c r="E134" s="615"/>
      <c r="F134" s="580"/>
      <c r="G134" s="580"/>
      <c r="H134" s="580"/>
      <c r="I134" s="580"/>
      <c r="J134" s="580"/>
      <c r="K134" s="61"/>
      <c r="L134" s="61"/>
      <c r="M134" s="61"/>
      <c r="N134" s="61"/>
      <c r="O134" s="61"/>
      <c r="P134" s="61"/>
      <c r="Q134" s="61"/>
      <c r="R134" s="61"/>
      <c r="S134" s="61"/>
      <c r="T134" s="61"/>
      <c r="U134" s="61"/>
      <c r="V134" s="61"/>
      <c r="W134" s="61"/>
      <c r="X134" s="61"/>
      <c r="Y134" s="61"/>
      <c r="Z134" s="61"/>
    </row>
    <row r="135">
      <c r="A135" s="742"/>
      <c r="B135" s="743"/>
      <c r="C135" s="743"/>
      <c r="D135" s="604"/>
      <c r="E135" s="617"/>
      <c r="F135" s="580"/>
      <c r="G135" s="580"/>
      <c r="H135" s="580"/>
      <c r="I135" s="580"/>
      <c r="J135" s="580"/>
      <c r="K135" s="61"/>
      <c r="L135" s="61"/>
      <c r="M135" s="61"/>
      <c r="N135" s="61"/>
      <c r="O135" s="61"/>
      <c r="P135" s="61"/>
      <c r="Q135" s="61"/>
      <c r="R135" s="61"/>
      <c r="S135" s="61"/>
      <c r="T135" s="61"/>
      <c r="U135" s="61"/>
      <c r="V135" s="61"/>
      <c r="W135" s="61"/>
      <c r="X135" s="61"/>
      <c r="Y135" s="61"/>
      <c r="Z135" s="61"/>
    </row>
    <row r="136">
      <c r="A136" s="599" t="s">
        <v>116</v>
      </c>
      <c r="B136" s="600" t="s">
        <v>110</v>
      </c>
      <c r="C136" s="600" t="s">
        <v>151</v>
      </c>
      <c r="D136" s="744">
        <v>45905.625</v>
      </c>
      <c r="E136" s="615"/>
      <c r="F136" s="580"/>
      <c r="G136" s="580"/>
      <c r="H136" s="580"/>
      <c r="I136" s="580"/>
      <c r="J136" s="580"/>
      <c r="K136" s="61"/>
      <c r="L136" s="61"/>
      <c r="M136" s="61"/>
      <c r="N136" s="61"/>
      <c r="O136" s="61"/>
      <c r="P136" s="61"/>
      <c r="Q136" s="61"/>
      <c r="R136" s="61"/>
      <c r="S136" s="61"/>
      <c r="T136" s="61"/>
      <c r="U136" s="61"/>
      <c r="V136" s="61"/>
      <c r="W136" s="61"/>
      <c r="X136" s="61"/>
      <c r="Y136" s="61"/>
      <c r="Z136" s="61"/>
    </row>
    <row r="137">
      <c r="A137" s="602" t="s">
        <v>197</v>
      </c>
      <c r="B137" s="603" t="s">
        <v>35</v>
      </c>
      <c r="C137" s="603" t="s">
        <v>198</v>
      </c>
      <c r="D137" s="745">
        <v>45909.0</v>
      </c>
      <c r="E137" s="617"/>
      <c r="F137" s="580"/>
      <c r="G137" s="580"/>
      <c r="H137" s="580"/>
      <c r="I137" s="580"/>
      <c r="J137" s="580"/>
      <c r="K137" s="61"/>
      <c r="L137" s="61"/>
      <c r="M137" s="61"/>
      <c r="N137" s="61"/>
      <c r="O137" s="61"/>
      <c r="P137" s="61"/>
      <c r="Q137" s="61"/>
      <c r="R137" s="61"/>
      <c r="S137" s="61"/>
      <c r="T137" s="61"/>
      <c r="U137" s="61"/>
      <c r="V137" s="61"/>
      <c r="W137" s="61"/>
      <c r="X137" s="61"/>
      <c r="Y137" s="61"/>
      <c r="Z137" s="61"/>
    </row>
    <row r="138">
      <c r="A138" s="599" t="s">
        <v>46</v>
      </c>
      <c r="B138" s="600" t="s">
        <v>28</v>
      </c>
      <c r="C138" s="600" t="s">
        <v>173</v>
      </c>
      <c r="D138" s="644" t="s">
        <v>54</v>
      </c>
      <c r="E138" s="615"/>
      <c r="F138" s="580"/>
      <c r="G138" s="580"/>
      <c r="H138" s="580"/>
      <c r="I138" s="580"/>
      <c r="J138" s="580"/>
      <c r="K138" s="61"/>
      <c r="L138" s="61"/>
      <c r="M138" s="61"/>
      <c r="N138" s="61"/>
      <c r="O138" s="61"/>
      <c r="P138" s="61"/>
      <c r="Q138" s="61"/>
      <c r="R138" s="61"/>
      <c r="S138" s="61"/>
      <c r="T138" s="61"/>
      <c r="U138" s="61"/>
      <c r="V138" s="61"/>
      <c r="W138" s="61"/>
      <c r="X138" s="61"/>
      <c r="Y138" s="61"/>
      <c r="Z138" s="61"/>
    </row>
    <row r="139">
      <c r="A139" s="602" t="s">
        <v>7</v>
      </c>
      <c r="B139" s="603" t="s">
        <v>8</v>
      </c>
      <c r="C139" s="603" t="s">
        <v>200</v>
      </c>
      <c r="D139" s="620">
        <v>101.0</v>
      </c>
      <c r="E139" s="617"/>
      <c r="F139" s="580"/>
      <c r="G139" s="580"/>
      <c r="H139" s="580"/>
      <c r="I139" s="580"/>
      <c r="J139" s="580"/>
      <c r="K139" s="61"/>
      <c r="L139" s="61"/>
      <c r="M139" s="61"/>
      <c r="N139" s="61"/>
      <c r="O139" s="61"/>
      <c r="P139" s="61"/>
      <c r="Q139" s="61"/>
      <c r="R139" s="61"/>
      <c r="S139" s="61"/>
      <c r="T139" s="61"/>
      <c r="U139" s="61"/>
      <c r="V139" s="61"/>
      <c r="W139" s="61"/>
      <c r="X139" s="61"/>
      <c r="Y139" s="61"/>
      <c r="Z139" s="61"/>
    </row>
    <row r="140">
      <c r="A140" s="599" t="s">
        <v>152</v>
      </c>
      <c r="B140" s="600" t="s">
        <v>28</v>
      </c>
      <c r="C140" s="600" t="s">
        <v>201</v>
      </c>
      <c r="D140" s="644" t="s">
        <v>202</v>
      </c>
      <c r="E140" s="615"/>
      <c r="F140" s="580"/>
      <c r="G140" s="580"/>
      <c r="H140" s="580"/>
      <c r="I140" s="580"/>
      <c r="J140" s="580"/>
      <c r="K140" s="61"/>
      <c r="L140" s="61"/>
      <c r="M140" s="61"/>
      <c r="N140" s="61"/>
      <c r="O140" s="61"/>
      <c r="P140" s="61"/>
      <c r="Q140" s="61"/>
      <c r="R140" s="61"/>
      <c r="S140" s="61"/>
      <c r="T140" s="61"/>
      <c r="U140" s="61"/>
      <c r="V140" s="61"/>
      <c r="W140" s="61"/>
      <c r="X140" s="61"/>
      <c r="Y140" s="61"/>
      <c r="Z140" s="61"/>
    </row>
    <row r="141">
      <c r="A141" s="602" t="s">
        <v>174</v>
      </c>
      <c r="B141" s="603" t="s">
        <v>126</v>
      </c>
      <c r="C141" s="603" t="s">
        <v>203</v>
      </c>
      <c r="D141" s="620">
        <v>5.0E7</v>
      </c>
      <c r="E141" s="617"/>
      <c r="F141" s="580"/>
      <c r="G141" s="580"/>
      <c r="H141" s="580"/>
      <c r="I141" s="580"/>
      <c r="J141" s="580"/>
      <c r="K141" s="61"/>
      <c r="L141" s="61"/>
      <c r="M141" s="61"/>
      <c r="N141" s="61"/>
      <c r="O141" s="61"/>
      <c r="P141" s="61"/>
      <c r="Q141" s="61"/>
      <c r="R141" s="61"/>
      <c r="S141" s="61"/>
      <c r="T141" s="61"/>
      <c r="U141" s="61"/>
      <c r="V141" s="61"/>
      <c r="W141" s="61"/>
      <c r="X141" s="61"/>
      <c r="Y141" s="61"/>
      <c r="Z141" s="61"/>
    </row>
    <row r="142">
      <c r="A142" s="747" t="s">
        <v>1242</v>
      </c>
      <c r="B142" s="748" t="s">
        <v>179</v>
      </c>
      <c r="C142" s="748" t="s">
        <v>1243</v>
      </c>
      <c r="D142" s="749">
        <v>99.85</v>
      </c>
      <c r="E142" s="750" t="s">
        <v>1244</v>
      </c>
      <c r="F142" s="580"/>
      <c r="G142" s="580"/>
      <c r="H142" s="580"/>
      <c r="I142" s="580"/>
      <c r="J142" s="580"/>
      <c r="K142" s="61"/>
      <c r="L142" s="61"/>
      <c r="M142" s="61"/>
      <c r="N142" s="61"/>
      <c r="O142" s="61"/>
      <c r="P142" s="61"/>
      <c r="Q142" s="61"/>
      <c r="R142" s="61"/>
      <c r="S142" s="61"/>
      <c r="T142" s="61"/>
      <c r="U142" s="61"/>
      <c r="V142" s="61"/>
      <c r="W142" s="61"/>
      <c r="X142" s="61"/>
      <c r="Y142" s="61"/>
      <c r="Z142" s="61"/>
    </row>
    <row r="143">
      <c r="A143" s="602" t="s">
        <v>207</v>
      </c>
      <c r="B143" s="603" t="s">
        <v>71</v>
      </c>
      <c r="C143" s="603" t="s">
        <v>208</v>
      </c>
      <c r="D143" s="620">
        <v>2.805</v>
      </c>
      <c r="E143" s="617"/>
      <c r="F143" s="580"/>
      <c r="G143" s="580"/>
      <c r="H143" s="580"/>
      <c r="I143" s="580"/>
      <c r="J143" s="580"/>
      <c r="K143" s="61"/>
      <c r="L143" s="61"/>
      <c r="M143" s="61"/>
      <c r="N143" s="61"/>
      <c r="O143" s="61"/>
      <c r="P143" s="61"/>
      <c r="Q143" s="61"/>
      <c r="R143" s="61"/>
      <c r="S143" s="61"/>
      <c r="T143" s="61"/>
      <c r="U143" s="61"/>
      <c r="V143" s="61"/>
      <c r="W143" s="61"/>
      <c r="X143" s="61"/>
      <c r="Y143" s="61"/>
      <c r="Z143" s="61"/>
    </row>
    <row r="144">
      <c r="A144" s="739" t="s">
        <v>209</v>
      </c>
      <c r="B144" s="740" t="s">
        <v>59</v>
      </c>
      <c r="C144" s="740" t="s">
        <v>210</v>
      </c>
      <c r="D144" s="741" t="s">
        <v>211</v>
      </c>
      <c r="E144" s="615"/>
      <c r="F144" s="580"/>
      <c r="G144" s="580"/>
      <c r="H144" s="580"/>
      <c r="I144" s="580"/>
      <c r="J144" s="580"/>
      <c r="K144" s="61"/>
      <c r="L144" s="61"/>
      <c r="M144" s="61"/>
      <c r="N144" s="61"/>
      <c r="O144" s="61"/>
      <c r="P144" s="61"/>
      <c r="Q144" s="61"/>
      <c r="R144" s="61"/>
      <c r="S144" s="61"/>
      <c r="T144" s="61"/>
      <c r="U144" s="61"/>
      <c r="V144" s="61"/>
      <c r="W144" s="61"/>
      <c r="X144" s="61"/>
      <c r="Y144" s="61"/>
      <c r="Z144" s="61"/>
    </row>
    <row r="145">
      <c r="A145" s="580"/>
      <c r="B145" s="580"/>
      <c r="C145" s="580"/>
      <c r="D145" s="580"/>
      <c r="E145" s="580"/>
      <c r="F145" s="580"/>
      <c r="G145" s="580"/>
      <c r="H145" s="580"/>
      <c r="I145" s="580"/>
      <c r="J145" s="580"/>
      <c r="K145" s="61"/>
      <c r="L145" s="61"/>
      <c r="M145" s="61"/>
      <c r="N145" s="61"/>
      <c r="O145" s="61"/>
      <c r="P145" s="61"/>
      <c r="Q145" s="61"/>
      <c r="R145" s="61"/>
      <c r="S145" s="61"/>
      <c r="T145" s="61"/>
      <c r="U145" s="61"/>
      <c r="V145" s="61"/>
      <c r="W145" s="61"/>
      <c r="X145" s="61"/>
      <c r="Y145" s="61"/>
      <c r="Z145" s="61"/>
    </row>
    <row r="146">
      <c r="A146" s="589" t="s">
        <v>212</v>
      </c>
      <c r="B146" s="580"/>
      <c r="C146" s="580"/>
      <c r="D146" s="580"/>
      <c r="E146" s="580"/>
      <c r="F146" s="580"/>
      <c r="G146" s="580"/>
      <c r="H146" s="580"/>
      <c r="I146" s="580"/>
      <c r="J146" s="580"/>
      <c r="K146" s="61"/>
      <c r="L146" s="61"/>
      <c r="M146" s="61"/>
      <c r="N146" s="61"/>
      <c r="O146" s="61"/>
      <c r="P146" s="61"/>
      <c r="Q146" s="61"/>
      <c r="R146" s="61"/>
      <c r="S146" s="61"/>
      <c r="T146" s="61"/>
      <c r="U146" s="61"/>
      <c r="V146" s="61"/>
      <c r="W146" s="61"/>
      <c r="X146" s="61"/>
      <c r="Y146" s="61"/>
      <c r="Z146" s="61"/>
    </row>
    <row r="147">
      <c r="A147" s="580"/>
      <c r="B147" s="580"/>
      <c r="C147" s="580"/>
      <c r="D147" s="580"/>
      <c r="E147" s="580"/>
      <c r="F147" s="580"/>
      <c r="G147" s="580"/>
      <c r="H147" s="580"/>
      <c r="I147" s="580"/>
      <c r="J147" s="580"/>
      <c r="K147" s="61"/>
      <c r="L147" s="61"/>
      <c r="M147" s="61"/>
      <c r="N147" s="61"/>
      <c r="O147" s="61"/>
      <c r="P147" s="61"/>
      <c r="Q147" s="61"/>
      <c r="R147" s="61"/>
      <c r="S147" s="61"/>
      <c r="T147" s="61"/>
      <c r="U147" s="61"/>
      <c r="V147" s="61"/>
      <c r="W147" s="61"/>
      <c r="X147" s="61"/>
      <c r="Y147" s="61"/>
      <c r="Z147" s="61"/>
    </row>
    <row r="148">
      <c r="A148" s="592" t="s">
        <v>1245</v>
      </c>
      <c r="F148" s="580"/>
      <c r="G148" s="580"/>
      <c r="H148" s="580"/>
      <c r="I148" s="580"/>
      <c r="J148" s="580"/>
      <c r="K148" s="61"/>
      <c r="L148" s="61"/>
      <c r="M148" s="61"/>
      <c r="N148" s="61"/>
      <c r="O148" s="61"/>
      <c r="P148" s="61"/>
      <c r="Q148" s="61"/>
      <c r="R148" s="61"/>
      <c r="S148" s="61"/>
      <c r="T148" s="61"/>
      <c r="U148" s="61"/>
      <c r="V148" s="61"/>
      <c r="W148" s="61"/>
      <c r="X148" s="61"/>
      <c r="Y148" s="61"/>
      <c r="Z148" s="61"/>
    </row>
    <row r="149">
      <c r="A149" s="580"/>
      <c r="B149" s="580"/>
      <c r="C149" s="580"/>
      <c r="D149" s="580"/>
      <c r="E149" s="580"/>
      <c r="F149" s="580"/>
      <c r="G149" s="580"/>
      <c r="H149" s="580"/>
      <c r="I149" s="580"/>
      <c r="J149" s="580"/>
      <c r="K149" s="61"/>
      <c r="L149" s="61"/>
      <c r="M149" s="61"/>
      <c r="N149" s="61"/>
      <c r="O149" s="61"/>
      <c r="P149" s="61"/>
      <c r="Q149" s="61"/>
      <c r="R149" s="61"/>
      <c r="S149" s="61"/>
      <c r="T149" s="61"/>
      <c r="U149" s="61"/>
      <c r="V149" s="61"/>
      <c r="W149" s="61"/>
      <c r="X149" s="61"/>
      <c r="Y149" s="61"/>
      <c r="Z149" s="61"/>
    </row>
    <row r="150">
      <c r="A150" s="593" t="s">
        <v>3</v>
      </c>
      <c r="B150" s="594" t="s">
        <v>4</v>
      </c>
      <c r="C150" s="594" t="s">
        <v>5</v>
      </c>
      <c r="D150" s="594" t="s">
        <v>6</v>
      </c>
      <c r="E150" s="595" t="s">
        <v>192</v>
      </c>
      <c r="F150" s="580"/>
      <c r="G150" s="580"/>
      <c r="H150" s="580"/>
      <c r="I150" s="580"/>
      <c r="J150" s="580"/>
      <c r="K150" s="61"/>
      <c r="L150" s="61"/>
      <c r="M150" s="61"/>
      <c r="N150" s="61"/>
      <c r="O150" s="61"/>
      <c r="P150" s="61"/>
      <c r="Q150" s="61"/>
      <c r="R150" s="61"/>
      <c r="S150" s="61"/>
      <c r="T150" s="61"/>
      <c r="U150" s="61"/>
      <c r="V150" s="61"/>
      <c r="W150" s="61"/>
      <c r="X150" s="61"/>
      <c r="Y150" s="61"/>
      <c r="Z150" s="61"/>
    </row>
    <row r="151">
      <c r="A151" s="751" t="s">
        <v>218</v>
      </c>
      <c r="B151" s="752" t="s">
        <v>8</v>
      </c>
      <c r="C151" s="752" t="s">
        <v>641</v>
      </c>
      <c r="D151" s="753">
        <v>45.0</v>
      </c>
      <c r="E151" s="754"/>
      <c r="F151" s="580"/>
      <c r="G151" s="580"/>
      <c r="H151" s="580"/>
      <c r="I151" s="580"/>
      <c r="J151" s="580"/>
      <c r="K151" s="61"/>
      <c r="L151" s="61"/>
      <c r="M151" s="61"/>
      <c r="N151" s="61"/>
      <c r="O151" s="61"/>
      <c r="P151" s="61"/>
      <c r="Q151" s="61"/>
      <c r="R151" s="61"/>
      <c r="S151" s="61"/>
      <c r="T151" s="61"/>
      <c r="U151" s="61"/>
      <c r="V151" s="61"/>
      <c r="W151" s="61"/>
      <c r="X151" s="61"/>
      <c r="Y151" s="61"/>
      <c r="Z151" s="61"/>
    </row>
    <row r="152">
      <c r="A152" s="751" t="s">
        <v>7</v>
      </c>
      <c r="B152" s="752" t="s">
        <v>8</v>
      </c>
      <c r="C152" s="752" t="s">
        <v>220</v>
      </c>
      <c r="D152" s="753">
        <v>101.0</v>
      </c>
      <c r="E152" s="755"/>
      <c r="F152" s="580"/>
      <c r="G152" s="580"/>
      <c r="H152" s="580"/>
      <c r="I152" s="580"/>
      <c r="J152" s="580"/>
      <c r="K152" s="61"/>
      <c r="L152" s="61"/>
      <c r="M152" s="61"/>
      <c r="N152" s="61"/>
      <c r="O152" s="61"/>
      <c r="P152" s="61"/>
      <c r="Q152" s="61"/>
      <c r="R152" s="61"/>
      <c r="S152" s="61"/>
      <c r="T152" s="61"/>
      <c r="U152" s="61"/>
      <c r="V152" s="61"/>
      <c r="W152" s="61"/>
      <c r="X152" s="61"/>
      <c r="Y152" s="61"/>
      <c r="Z152" s="61"/>
    </row>
    <row r="153">
      <c r="A153" s="751" t="s">
        <v>227</v>
      </c>
      <c r="B153" s="752" t="s">
        <v>59</v>
      </c>
      <c r="C153" s="752" t="s">
        <v>228</v>
      </c>
      <c r="D153" s="752" t="s">
        <v>229</v>
      </c>
      <c r="E153" s="754"/>
      <c r="F153" s="580"/>
      <c r="G153" s="580"/>
      <c r="H153" s="580"/>
      <c r="I153" s="580"/>
      <c r="J153" s="580"/>
      <c r="K153" s="61"/>
      <c r="L153" s="61"/>
      <c r="M153" s="61"/>
      <c r="N153" s="61"/>
      <c r="O153" s="61"/>
      <c r="P153" s="61"/>
      <c r="Q153" s="61"/>
      <c r="R153" s="61"/>
      <c r="S153" s="61"/>
      <c r="T153" s="61"/>
      <c r="U153" s="61"/>
      <c r="V153" s="61"/>
      <c r="W153" s="61"/>
      <c r="X153" s="61"/>
      <c r="Y153" s="61"/>
      <c r="Z153" s="61"/>
    </row>
    <row r="154">
      <c r="A154" s="756" t="s">
        <v>80</v>
      </c>
      <c r="B154" s="757" t="s">
        <v>81</v>
      </c>
      <c r="C154" s="757" t="s">
        <v>82</v>
      </c>
      <c r="D154" s="757" t="s">
        <v>83</v>
      </c>
      <c r="E154" s="758" t="s">
        <v>1246</v>
      </c>
      <c r="F154" s="580"/>
      <c r="G154" s="580"/>
      <c r="H154" s="580"/>
      <c r="I154" s="580"/>
      <c r="J154" s="580"/>
      <c r="K154" s="61"/>
      <c r="L154" s="61"/>
      <c r="M154" s="61"/>
      <c r="N154" s="61"/>
      <c r="O154" s="61"/>
      <c r="P154" s="61"/>
      <c r="Q154" s="61"/>
      <c r="R154" s="61"/>
      <c r="S154" s="61"/>
      <c r="T154" s="61"/>
      <c r="U154" s="61"/>
      <c r="V154" s="61"/>
      <c r="W154" s="61"/>
      <c r="X154" s="61"/>
      <c r="Y154" s="61"/>
      <c r="Z154" s="61"/>
    </row>
    <row r="155">
      <c r="A155" s="751" t="s">
        <v>1247</v>
      </c>
      <c r="B155" s="752" t="s">
        <v>126</v>
      </c>
      <c r="C155" s="752" t="s">
        <v>907</v>
      </c>
      <c r="D155" s="759">
        <v>8.0E8</v>
      </c>
      <c r="E155" s="754"/>
      <c r="F155" s="580"/>
      <c r="G155" s="580"/>
      <c r="H155" s="580"/>
      <c r="I155" s="580"/>
      <c r="J155" s="580"/>
      <c r="K155" s="61"/>
      <c r="L155" s="61"/>
      <c r="M155" s="61"/>
      <c r="N155" s="61"/>
      <c r="O155" s="61"/>
      <c r="P155" s="61"/>
      <c r="Q155" s="61"/>
      <c r="R155" s="61"/>
      <c r="S155" s="61"/>
      <c r="T155" s="61"/>
      <c r="U155" s="61"/>
      <c r="V155" s="61"/>
      <c r="W155" s="61"/>
      <c r="X155" s="61"/>
      <c r="Y155" s="61"/>
      <c r="Z155" s="61"/>
    </row>
    <row r="156">
      <c r="A156" s="751" t="s">
        <v>1248</v>
      </c>
      <c r="B156" s="752" t="s">
        <v>126</v>
      </c>
      <c r="C156" s="752" t="s">
        <v>1249</v>
      </c>
      <c r="D156" s="759">
        <v>1.0E9</v>
      </c>
      <c r="E156" s="755"/>
      <c r="F156" s="760"/>
      <c r="G156" s="580"/>
      <c r="H156" s="760"/>
      <c r="I156" s="580"/>
      <c r="J156" s="760"/>
      <c r="K156" s="61"/>
      <c r="L156" s="61"/>
      <c r="M156" s="61"/>
      <c r="N156" s="61"/>
      <c r="O156" s="61"/>
      <c r="P156" s="61"/>
      <c r="Q156" s="61"/>
      <c r="R156" s="61"/>
      <c r="S156" s="61"/>
      <c r="T156" s="61"/>
      <c r="U156" s="61"/>
      <c r="V156" s="61"/>
      <c r="W156" s="61"/>
      <c r="X156" s="61"/>
      <c r="Y156" s="61"/>
      <c r="Z156" s="61"/>
    </row>
    <row r="157">
      <c r="A157" s="751" t="s">
        <v>233</v>
      </c>
      <c r="B157" s="752" t="s">
        <v>126</v>
      </c>
      <c r="C157" s="752" t="s">
        <v>234</v>
      </c>
      <c r="D157" s="759">
        <v>2.0E8</v>
      </c>
      <c r="E157" s="754"/>
      <c r="F157" s="580"/>
      <c r="G157" s="580"/>
      <c r="H157" s="580"/>
      <c r="I157" s="580"/>
      <c r="J157" s="580"/>
      <c r="K157" s="61"/>
      <c r="L157" s="61"/>
      <c r="M157" s="61"/>
      <c r="N157" s="61"/>
      <c r="O157" s="61"/>
      <c r="P157" s="61"/>
      <c r="Q157" s="61"/>
      <c r="R157" s="61"/>
      <c r="S157" s="61"/>
      <c r="T157" s="61"/>
      <c r="U157" s="61"/>
      <c r="V157" s="61"/>
      <c r="W157" s="61"/>
      <c r="X157" s="61"/>
      <c r="Y157" s="61"/>
      <c r="Z157" s="61"/>
    </row>
    <row r="158">
      <c r="A158" s="756" t="s">
        <v>1250</v>
      </c>
      <c r="B158" s="757" t="s">
        <v>35</v>
      </c>
      <c r="C158" s="757" t="s">
        <v>913</v>
      </c>
      <c r="D158" s="761">
        <v>45905.0</v>
      </c>
      <c r="E158" s="758" t="s">
        <v>1251</v>
      </c>
      <c r="F158" s="580"/>
      <c r="G158" s="580"/>
      <c r="H158" s="580"/>
      <c r="I158" s="580"/>
      <c r="J158" s="580"/>
      <c r="K158" s="61"/>
      <c r="L158" s="61"/>
      <c r="M158" s="61"/>
      <c r="N158" s="61"/>
      <c r="O158" s="61"/>
      <c r="P158" s="61"/>
      <c r="Q158" s="61"/>
      <c r="R158" s="61"/>
      <c r="S158" s="61"/>
      <c r="T158" s="61"/>
      <c r="U158" s="61"/>
      <c r="V158" s="61"/>
      <c r="W158" s="61"/>
      <c r="X158" s="61"/>
      <c r="Y158" s="61"/>
      <c r="Z158" s="61"/>
    </row>
    <row r="159">
      <c r="A159" s="762" t="s">
        <v>236</v>
      </c>
      <c r="B159" s="763" t="s">
        <v>110</v>
      </c>
      <c r="C159" s="763" t="s">
        <v>237</v>
      </c>
      <c r="D159" s="764">
        <v>45905.43751157408</v>
      </c>
      <c r="E159" s="765"/>
      <c r="F159" s="580"/>
      <c r="G159" s="580"/>
      <c r="H159" s="580"/>
      <c r="I159" s="580"/>
      <c r="J159" s="580"/>
      <c r="K159" s="61"/>
      <c r="L159" s="61"/>
      <c r="M159" s="61"/>
      <c r="N159" s="61"/>
      <c r="O159" s="61"/>
      <c r="P159" s="61"/>
      <c r="Q159" s="61"/>
      <c r="R159" s="61"/>
      <c r="S159" s="61"/>
      <c r="T159" s="61"/>
      <c r="U159" s="61"/>
      <c r="V159" s="61"/>
      <c r="W159" s="61"/>
      <c r="X159" s="61"/>
      <c r="Y159" s="61"/>
      <c r="Z159" s="61"/>
    </row>
    <row r="160">
      <c r="A160" s="580"/>
      <c r="B160" s="580"/>
      <c r="C160" s="580"/>
      <c r="D160" s="580"/>
      <c r="E160" s="766"/>
      <c r="F160" s="580"/>
      <c r="G160" s="580"/>
      <c r="H160" s="580"/>
      <c r="I160" s="580"/>
      <c r="J160" s="580"/>
      <c r="K160" s="61"/>
      <c r="L160" s="61"/>
      <c r="M160" s="61"/>
      <c r="N160" s="61"/>
      <c r="O160" s="61"/>
      <c r="P160" s="61"/>
      <c r="Q160" s="61"/>
      <c r="R160" s="61"/>
      <c r="S160" s="61"/>
      <c r="T160" s="61"/>
      <c r="U160" s="61"/>
      <c r="V160" s="61"/>
      <c r="W160" s="61"/>
      <c r="X160" s="61"/>
      <c r="Y160" s="61"/>
      <c r="Z160" s="61"/>
    </row>
    <row r="161">
      <c r="A161" s="580"/>
      <c r="B161" s="580"/>
      <c r="C161" s="580"/>
      <c r="D161" s="580"/>
      <c r="E161" s="580"/>
      <c r="F161" s="580"/>
      <c r="G161" s="580"/>
      <c r="H161" s="580"/>
      <c r="I161" s="580"/>
      <c r="J161" s="580"/>
      <c r="K161" s="61"/>
      <c r="L161" s="61"/>
      <c r="M161" s="61"/>
      <c r="N161" s="61"/>
      <c r="O161" s="61"/>
      <c r="P161" s="61"/>
      <c r="Q161" s="61"/>
      <c r="R161" s="61"/>
      <c r="S161" s="61"/>
      <c r="T161" s="61"/>
      <c r="U161" s="61"/>
      <c r="V161" s="61"/>
      <c r="W161" s="61"/>
      <c r="X161" s="61"/>
      <c r="Y161" s="61"/>
      <c r="Z161" s="61"/>
    </row>
    <row r="162">
      <c r="A162" s="580"/>
      <c r="B162" s="580"/>
      <c r="C162" s="580"/>
      <c r="D162" s="580"/>
      <c r="E162" s="766"/>
      <c r="F162" s="580"/>
      <c r="G162" s="580"/>
      <c r="H162" s="580"/>
      <c r="I162" s="580"/>
      <c r="J162" s="580"/>
      <c r="K162" s="61"/>
      <c r="L162" s="61"/>
      <c r="M162" s="61"/>
      <c r="N162" s="61"/>
      <c r="O162" s="61"/>
      <c r="P162" s="61"/>
      <c r="Q162" s="61"/>
      <c r="R162" s="61"/>
      <c r="S162" s="61"/>
      <c r="T162" s="61"/>
      <c r="U162" s="61"/>
      <c r="V162" s="61"/>
      <c r="W162" s="61"/>
      <c r="X162" s="61"/>
      <c r="Y162" s="61"/>
      <c r="Z162" s="61"/>
    </row>
    <row r="163">
      <c r="A163" s="589" t="s">
        <v>242</v>
      </c>
      <c r="B163" s="580"/>
      <c r="C163" s="580"/>
      <c r="D163" s="580"/>
      <c r="E163" s="580"/>
      <c r="F163" s="768"/>
      <c r="G163" s="768"/>
      <c r="H163" s="768"/>
      <c r="I163" s="580"/>
      <c r="J163" s="580"/>
      <c r="K163" s="61"/>
      <c r="L163" s="61"/>
      <c r="M163" s="61"/>
      <c r="N163" s="61"/>
      <c r="O163" s="61"/>
      <c r="P163" s="61"/>
      <c r="Q163" s="61"/>
      <c r="R163" s="61"/>
      <c r="S163" s="61"/>
      <c r="T163" s="61"/>
      <c r="U163" s="61"/>
      <c r="V163" s="61"/>
      <c r="W163" s="61"/>
      <c r="X163" s="61"/>
      <c r="Y163" s="61"/>
      <c r="Z163" s="61"/>
    </row>
    <row r="164">
      <c r="A164" s="580"/>
      <c r="B164" s="580"/>
      <c r="C164" s="580"/>
      <c r="D164" s="580"/>
      <c r="E164" s="580"/>
      <c r="F164" s="580"/>
      <c r="G164" s="580"/>
      <c r="H164" s="580"/>
      <c r="I164" s="580"/>
      <c r="J164" s="580"/>
      <c r="K164" s="61"/>
      <c r="L164" s="61"/>
      <c r="M164" s="61"/>
      <c r="N164" s="61"/>
      <c r="O164" s="61"/>
      <c r="P164" s="61"/>
      <c r="Q164" s="61"/>
      <c r="R164" s="61"/>
      <c r="S164" s="61"/>
      <c r="T164" s="61"/>
      <c r="U164" s="61"/>
      <c r="V164" s="61"/>
      <c r="W164" s="61"/>
      <c r="X164" s="61"/>
      <c r="Y164" s="61"/>
      <c r="Z164" s="61"/>
    </row>
    <row r="165">
      <c r="A165" s="592" t="s">
        <v>243</v>
      </c>
      <c r="F165" s="580"/>
      <c r="G165" s="580"/>
      <c r="H165" s="580"/>
      <c r="I165" s="580"/>
      <c r="J165" s="580"/>
      <c r="K165" s="61"/>
      <c r="L165" s="61"/>
      <c r="M165" s="61"/>
      <c r="N165" s="61"/>
      <c r="O165" s="61"/>
      <c r="P165" s="61"/>
      <c r="Q165" s="61"/>
      <c r="R165" s="61"/>
      <c r="S165" s="61"/>
      <c r="T165" s="61"/>
      <c r="U165" s="61"/>
      <c r="V165" s="61"/>
      <c r="W165" s="61"/>
      <c r="X165" s="61"/>
      <c r="Y165" s="61"/>
      <c r="Z165" s="61"/>
    </row>
    <row r="166">
      <c r="A166" s="580"/>
      <c r="B166" s="580"/>
      <c r="C166" s="580"/>
      <c r="D166" s="580"/>
      <c r="E166" s="580"/>
      <c r="F166" s="580"/>
      <c r="G166" s="580"/>
      <c r="H166" s="580"/>
      <c r="I166" s="580"/>
      <c r="J166" s="580"/>
      <c r="K166" s="61"/>
      <c r="L166" s="61"/>
      <c r="M166" s="61"/>
      <c r="N166" s="61"/>
      <c r="O166" s="61"/>
      <c r="P166" s="61"/>
      <c r="Q166" s="61"/>
      <c r="R166" s="61"/>
      <c r="S166" s="61"/>
      <c r="T166" s="61"/>
      <c r="U166" s="61"/>
      <c r="V166" s="61"/>
      <c r="W166" s="61"/>
      <c r="X166" s="61"/>
      <c r="Y166" s="61"/>
      <c r="Z166" s="61"/>
    </row>
    <row r="167">
      <c r="A167" s="976" t="s">
        <v>3</v>
      </c>
      <c r="B167" s="977" t="s">
        <v>4</v>
      </c>
      <c r="C167" s="977" t="s">
        <v>5</v>
      </c>
      <c r="D167" s="977" t="s">
        <v>6</v>
      </c>
      <c r="E167" s="978" t="s">
        <v>1252</v>
      </c>
      <c r="F167" s="580"/>
      <c r="G167" s="580"/>
      <c r="H167" s="580"/>
      <c r="I167" s="580"/>
      <c r="J167" s="580"/>
      <c r="K167" s="61"/>
      <c r="L167" s="61"/>
      <c r="M167" s="61"/>
      <c r="N167" s="61"/>
      <c r="O167" s="61"/>
      <c r="P167" s="61"/>
      <c r="Q167" s="61"/>
      <c r="R167" s="61"/>
      <c r="S167" s="61"/>
      <c r="T167" s="61"/>
      <c r="U167" s="61"/>
      <c r="V167" s="61"/>
      <c r="W167" s="61"/>
      <c r="X167" s="61"/>
      <c r="Y167" s="61"/>
      <c r="Z167" s="61"/>
    </row>
    <row r="168">
      <c r="A168" s="979" t="s">
        <v>244</v>
      </c>
      <c r="B168" s="980" t="s">
        <v>8</v>
      </c>
      <c r="C168" s="980" t="s">
        <v>245</v>
      </c>
      <c r="D168" s="981">
        <v>70001.0</v>
      </c>
      <c r="E168" s="982"/>
      <c r="F168" s="580"/>
      <c r="G168" s="580"/>
      <c r="H168" s="580"/>
      <c r="I168" s="580"/>
      <c r="J168" s="580"/>
      <c r="K168" s="61"/>
      <c r="L168" s="61"/>
      <c r="M168" s="61"/>
      <c r="N168" s="61"/>
      <c r="O168" s="61"/>
      <c r="P168" s="61"/>
      <c r="Q168" s="61"/>
      <c r="R168" s="61"/>
      <c r="S168" s="61"/>
      <c r="T168" s="61"/>
      <c r="U168" s="61"/>
      <c r="V168" s="61"/>
      <c r="W168" s="61"/>
      <c r="X168" s="61"/>
      <c r="Y168" s="61"/>
      <c r="Z168" s="61"/>
    </row>
    <row r="169">
      <c r="A169" s="973" t="s">
        <v>968</v>
      </c>
      <c r="B169" s="983" t="s">
        <v>8</v>
      </c>
      <c r="C169" s="984" t="s">
        <v>1358</v>
      </c>
      <c r="D169" s="985">
        <v>93001.0</v>
      </c>
      <c r="E169" s="986" t="s">
        <v>1205</v>
      </c>
      <c r="F169" s="580"/>
      <c r="G169" s="580"/>
      <c r="H169" s="760"/>
      <c r="I169" s="580"/>
      <c r="J169" s="580"/>
      <c r="K169" s="61"/>
      <c r="L169" s="61"/>
      <c r="M169" s="61"/>
      <c r="N169" s="61"/>
      <c r="O169" s="61"/>
      <c r="P169" s="61"/>
      <c r="Q169" s="61"/>
      <c r="R169" s="61"/>
      <c r="S169" s="61"/>
      <c r="T169" s="61"/>
      <c r="U169" s="61"/>
      <c r="V169" s="61"/>
      <c r="W169" s="61"/>
      <c r="X169" s="61"/>
      <c r="Y169" s="61"/>
      <c r="Z169" s="61"/>
    </row>
    <row r="170">
      <c r="A170" s="979" t="s">
        <v>46</v>
      </c>
      <c r="B170" s="600" t="s">
        <v>28</v>
      </c>
      <c r="C170" s="980" t="s">
        <v>247</v>
      </c>
      <c r="D170" s="603" t="s">
        <v>54</v>
      </c>
      <c r="E170" s="987"/>
      <c r="F170" s="580"/>
      <c r="G170" s="580"/>
      <c r="H170" s="760"/>
      <c r="I170" s="580"/>
      <c r="J170" s="580"/>
      <c r="K170" s="61"/>
      <c r="L170" s="61"/>
      <c r="M170" s="61"/>
      <c r="N170" s="61"/>
      <c r="O170" s="61"/>
      <c r="P170" s="61"/>
      <c r="Q170" s="61"/>
      <c r="R170" s="61"/>
      <c r="S170" s="61"/>
      <c r="T170" s="61"/>
      <c r="U170" s="61"/>
      <c r="V170" s="61"/>
      <c r="W170" s="61"/>
      <c r="X170" s="61"/>
      <c r="Y170" s="61"/>
      <c r="Z170" s="61"/>
    </row>
    <row r="171">
      <c r="A171" s="988" t="s">
        <v>97</v>
      </c>
      <c r="B171" s="983" t="s">
        <v>8</v>
      </c>
      <c r="C171" s="983" t="s">
        <v>248</v>
      </c>
      <c r="D171" s="989">
        <v>301.0</v>
      </c>
      <c r="E171" s="990"/>
      <c r="F171" s="580"/>
      <c r="G171" s="580"/>
      <c r="H171" s="760"/>
      <c r="I171" s="580"/>
      <c r="J171" s="580"/>
      <c r="K171" s="61"/>
      <c r="L171" s="61"/>
      <c r="M171" s="61"/>
      <c r="N171" s="61"/>
      <c r="O171" s="61"/>
      <c r="P171" s="61"/>
      <c r="Q171" s="61"/>
      <c r="R171" s="61"/>
      <c r="S171" s="61"/>
      <c r="T171" s="61"/>
      <c r="U171" s="61"/>
      <c r="V171" s="61"/>
      <c r="W171" s="61"/>
      <c r="X171" s="61"/>
      <c r="Y171" s="61"/>
      <c r="Z171" s="61"/>
    </row>
    <row r="172">
      <c r="A172" s="979" t="s">
        <v>7</v>
      </c>
      <c r="B172" s="980" t="s">
        <v>8</v>
      </c>
      <c r="C172" s="980" t="s">
        <v>249</v>
      </c>
      <c r="D172" s="991">
        <v>112.0</v>
      </c>
      <c r="E172" s="982"/>
      <c r="F172" s="580"/>
      <c r="G172" s="580"/>
      <c r="H172" s="580"/>
      <c r="I172" s="580"/>
      <c r="J172" s="580"/>
      <c r="K172" s="61"/>
      <c r="L172" s="61"/>
      <c r="M172" s="61"/>
      <c r="N172" s="61"/>
      <c r="O172" s="61"/>
      <c r="P172" s="61"/>
      <c r="Q172" s="61"/>
      <c r="R172" s="61"/>
      <c r="S172" s="61"/>
      <c r="T172" s="61"/>
      <c r="U172" s="61"/>
      <c r="V172" s="61"/>
      <c r="W172" s="61"/>
      <c r="X172" s="61"/>
      <c r="Y172" s="61"/>
      <c r="Z172" s="61"/>
    </row>
    <row r="173">
      <c r="A173" s="988" t="s">
        <v>174</v>
      </c>
      <c r="B173" s="983" t="s">
        <v>126</v>
      </c>
      <c r="C173" s="983" t="s">
        <v>250</v>
      </c>
      <c r="D173" s="985">
        <v>1.0E8</v>
      </c>
      <c r="E173" s="990"/>
      <c r="F173" s="580"/>
      <c r="G173" s="580"/>
      <c r="H173" s="760"/>
      <c r="I173" s="580"/>
      <c r="J173" s="580"/>
      <c r="K173" s="61"/>
      <c r="L173" s="61"/>
      <c r="M173" s="61"/>
      <c r="N173" s="61"/>
      <c r="O173" s="61"/>
      <c r="P173" s="61"/>
      <c r="Q173" s="61"/>
      <c r="R173" s="61"/>
      <c r="S173" s="61"/>
      <c r="T173" s="61"/>
      <c r="U173" s="61"/>
      <c r="V173" s="61"/>
      <c r="W173" s="61"/>
      <c r="X173" s="61"/>
      <c r="Y173" s="61"/>
      <c r="Z173" s="61"/>
    </row>
    <row r="174">
      <c r="A174" s="992" t="s">
        <v>251</v>
      </c>
      <c r="B174" s="993" t="s">
        <v>126</v>
      </c>
      <c r="C174" s="993" t="s">
        <v>252</v>
      </c>
      <c r="D174" s="994">
        <v>9.5E7</v>
      </c>
      <c r="E174" s="995" t="s">
        <v>1359</v>
      </c>
      <c r="F174" s="580"/>
      <c r="G174" s="580"/>
      <c r="H174" s="760"/>
      <c r="I174" s="580"/>
      <c r="J174" s="580"/>
      <c r="K174" s="61"/>
      <c r="L174" s="61"/>
      <c r="M174" s="61"/>
      <c r="N174" s="61"/>
      <c r="O174" s="61"/>
      <c r="P174" s="61"/>
      <c r="Q174" s="61"/>
      <c r="R174" s="61"/>
      <c r="S174" s="61"/>
      <c r="T174" s="61"/>
      <c r="U174" s="61"/>
      <c r="V174" s="61"/>
      <c r="W174" s="61"/>
      <c r="X174" s="61"/>
      <c r="Y174" s="61"/>
      <c r="Z174" s="61"/>
    </row>
    <row r="175">
      <c r="A175" s="599" t="s">
        <v>197</v>
      </c>
      <c r="B175" s="600" t="s">
        <v>35</v>
      </c>
      <c r="C175" s="600" t="s">
        <v>198</v>
      </c>
      <c r="D175" s="607">
        <v>45909.0</v>
      </c>
      <c r="E175" s="601"/>
      <c r="F175" s="580"/>
      <c r="G175" s="580"/>
      <c r="H175" s="760"/>
      <c r="I175" s="580"/>
      <c r="J175" s="580"/>
      <c r="K175" s="61"/>
      <c r="L175" s="61"/>
      <c r="M175" s="61"/>
      <c r="N175" s="61"/>
      <c r="O175" s="61"/>
      <c r="P175" s="61"/>
      <c r="Q175" s="61"/>
      <c r="R175" s="61"/>
      <c r="S175" s="61"/>
      <c r="T175" s="61"/>
      <c r="U175" s="61"/>
      <c r="V175" s="61"/>
      <c r="W175" s="61"/>
      <c r="X175" s="61"/>
      <c r="Y175" s="61"/>
      <c r="Z175" s="61"/>
    </row>
    <row r="176">
      <c r="A176" s="979" t="s">
        <v>68</v>
      </c>
      <c r="B176" s="980" t="s">
        <v>35</v>
      </c>
      <c r="C176" s="980" t="s">
        <v>253</v>
      </c>
      <c r="D176" s="996">
        <v>58974.0</v>
      </c>
      <c r="E176" s="982"/>
      <c r="F176" s="580"/>
      <c r="G176" s="580"/>
      <c r="H176" s="580"/>
      <c r="I176" s="580"/>
      <c r="J176" s="580"/>
      <c r="K176" s="61"/>
      <c r="L176" s="61"/>
      <c r="M176" s="61"/>
      <c r="N176" s="61"/>
      <c r="O176" s="61"/>
      <c r="P176" s="61"/>
      <c r="Q176" s="61"/>
      <c r="R176" s="61"/>
      <c r="S176" s="61"/>
      <c r="T176" s="61"/>
      <c r="U176" s="61"/>
      <c r="V176" s="61"/>
      <c r="W176" s="61"/>
      <c r="X176" s="61"/>
      <c r="Y176" s="61"/>
      <c r="Z176" s="61"/>
    </row>
    <row r="177">
      <c r="A177" s="988" t="s">
        <v>254</v>
      </c>
      <c r="B177" s="983" t="s">
        <v>35</v>
      </c>
      <c r="C177" s="983" t="s">
        <v>255</v>
      </c>
      <c r="D177" s="997">
        <v>46008.0</v>
      </c>
      <c r="E177" s="990"/>
      <c r="F177" s="580"/>
      <c r="G177" s="580"/>
      <c r="H177" s="760"/>
      <c r="I177" s="580"/>
      <c r="J177" s="580"/>
      <c r="K177" s="61"/>
      <c r="L177" s="61"/>
      <c r="M177" s="61"/>
      <c r="N177" s="61"/>
      <c r="O177" s="61"/>
      <c r="P177" s="61"/>
      <c r="Q177" s="61"/>
      <c r="R177" s="61"/>
      <c r="S177" s="61"/>
      <c r="T177" s="61"/>
      <c r="U177" s="61"/>
      <c r="V177" s="61"/>
      <c r="W177" s="61"/>
      <c r="X177" s="61"/>
      <c r="Y177" s="61"/>
      <c r="Z177" s="61"/>
    </row>
    <row r="178">
      <c r="A178" s="979" t="s">
        <v>205</v>
      </c>
      <c r="B178" s="980" t="s">
        <v>179</v>
      </c>
      <c r="C178" s="980" t="s">
        <v>743</v>
      </c>
      <c r="D178" s="991">
        <v>170.8</v>
      </c>
      <c r="E178" s="982"/>
      <c r="F178" s="580"/>
      <c r="G178" s="580"/>
      <c r="H178" s="760"/>
      <c r="I178" s="580"/>
      <c r="J178" s="580"/>
      <c r="K178" s="61"/>
      <c r="L178" s="61"/>
      <c r="M178" s="61"/>
      <c r="N178" s="61"/>
      <c r="O178" s="61"/>
      <c r="P178" s="61"/>
      <c r="Q178" s="61"/>
      <c r="R178" s="61"/>
      <c r="S178" s="61"/>
      <c r="T178" s="61"/>
      <c r="U178" s="61"/>
      <c r="V178" s="61"/>
      <c r="W178" s="61"/>
      <c r="X178" s="61"/>
      <c r="Y178" s="61"/>
      <c r="Z178" s="61"/>
    </row>
    <row r="179">
      <c r="A179" s="988" t="s">
        <v>139</v>
      </c>
      <c r="B179" s="983" t="s">
        <v>126</v>
      </c>
      <c r="C179" s="983" t="s">
        <v>257</v>
      </c>
      <c r="D179" s="985">
        <v>45694.44</v>
      </c>
      <c r="E179" s="990"/>
      <c r="F179" s="580"/>
      <c r="G179" s="580"/>
      <c r="H179" s="580"/>
      <c r="I179" s="580"/>
      <c r="J179" s="580"/>
      <c r="K179" s="61"/>
      <c r="L179" s="61"/>
      <c r="M179" s="61"/>
      <c r="N179" s="61"/>
      <c r="O179" s="61"/>
      <c r="P179" s="61"/>
      <c r="Q179" s="61"/>
      <c r="R179" s="61"/>
      <c r="S179" s="61"/>
      <c r="T179" s="61"/>
      <c r="U179" s="61"/>
      <c r="V179" s="61"/>
      <c r="W179" s="61"/>
      <c r="X179" s="61"/>
      <c r="Y179" s="61"/>
      <c r="Z179" s="61"/>
    </row>
    <row r="180">
      <c r="A180" s="979" t="s">
        <v>258</v>
      </c>
      <c r="B180" s="980" t="s">
        <v>126</v>
      </c>
      <c r="C180" s="980" t="s">
        <v>259</v>
      </c>
      <c r="D180" s="991">
        <v>171.21</v>
      </c>
      <c r="E180" s="982"/>
      <c r="F180" s="580"/>
      <c r="G180" s="658" t="s">
        <v>1346</v>
      </c>
      <c r="H180" s="658" t="s">
        <v>1347</v>
      </c>
      <c r="I180" s="580"/>
      <c r="J180" s="580"/>
      <c r="K180" s="61"/>
      <c r="L180" s="61"/>
      <c r="M180" s="61"/>
      <c r="N180" s="61"/>
      <c r="O180" s="61"/>
      <c r="P180" s="61"/>
      <c r="Q180" s="61"/>
      <c r="R180" s="61"/>
      <c r="S180" s="61"/>
      <c r="T180" s="61"/>
      <c r="U180" s="61"/>
      <c r="V180" s="61"/>
      <c r="W180" s="61"/>
      <c r="X180" s="61"/>
      <c r="Y180" s="61"/>
      <c r="Z180" s="61"/>
    </row>
    <row r="181">
      <c r="A181" s="988" t="s">
        <v>260</v>
      </c>
      <c r="B181" s="983" t="s">
        <v>126</v>
      </c>
      <c r="C181" s="983" t="s">
        <v>1343</v>
      </c>
      <c r="D181" s="985">
        <v>1.7118E8</v>
      </c>
      <c r="E181" s="990"/>
      <c r="F181" s="580"/>
      <c r="G181" s="580"/>
      <c r="H181" s="580"/>
      <c r="I181" s="580"/>
      <c r="J181" s="580"/>
      <c r="K181" s="61"/>
      <c r="L181" s="61"/>
      <c r="M181" s="61"/>
      <c r="N181" s="61"/>
      <c r="O181" s="61"/>
      <c r="P181" s="61"/>
      <c r="Q181" s="61"/>
      <c r="R181" s="61"/>
      <c r="S181" s="61"/>
      <c r="T181" s="61"/>
      <c r="U181" s="61"/>
      <c r="V181" s="61"/>
      <c r="W181" s="61"/>
      <c r="X181" s="61"/>
      <c r="Y181" s="61"/>
      <c r="Z181" s="61"/>
    </row>
    <row r="182">
      <c r="A182" s="979" t="s">
        <v>262</v>
      </c>
      <c r="B182" s="980" t="s">
        <v>126</v>
      </c>
      <c r="C182" s="980" t="s">
        <v>263</v>
      </c>
      <c r="D182" s="981">
        <v>1.722E8</v>
      </c>
      <c r="E182" s="982"/>
      <c r="F182" s="580"/>
      <c r="G182" s="580"/>
      <c r="H182" s="580"/>
      <c r="I182" s="580"/>
      <c r="J182" s="580"/>
      <c r="K182" s="61"/>
      <c r="L182" s="61"/>
      <c r="M182" s="61"/>
      <c r="N182" s="61"/>
      <c r="O182" s="61"/>
      <c r="P182" s="61"/>
      <c r="Q182" s="61"/>
      <c r="R182" s="61"/>
      <c r="S182" s="61"/>
      <c r="T182" s="61"/>
      <c r="U182" s="61"/>
      <c r="V182" s="61"/>
      <c r="W182" s="61"/>
      <c r="X182" s="61"/>
      <c r="Y182" s="61"/>
      <c r="Z182" s="61"/>
    </row>
    <row r="183">
      <c r="A183" s="998" t="s">
        <v>264</v>
      </c>
      <c r="B183" s="999" t="s">
        <v>126</v>
      </c>
      <c r="C183" s="1000" t="s">
        <v>1360</v>
      </c>
      <c r="D183" s="1001">
        <v>1020000.0</v>
      </c>
      <c r="E183" s="1002"/>
      <c r="F183" s="580"/>
      <c r="G183" s="580"/>
      <c r="H183" s="760"/>
      <c r="I183" s="580"/>
      <c r="J183" s="580"/>
      <c r="K183" s="61"/>
      <c r="L183" s="61"/>
      <c r="M183" s="61"/>
      <c r="N183" s="61"/>
      <c r="O183" s="61"/>
      <c r="P183" s="61"/>
      <c r="Q183" s="61"/>
      <c r="R183" s="61"/>
      <c r="S183" s="61"/>
      <c r="T183" s="61"/>
      <c r="U183" s="61"/>
      <c r="V183" s="61"/>
      <c r="W183" s="61"/>
      <c r="X183" s="61"/>
      <c r="Y183" s="61"/>
      <c r="Z183" s="61"/>
    </row>
    <row r="184">
      <c r="A184" s="596" t="s">
        <v>1262</v>
      </c>
      <c r="B184" s="597" t="s">
        <v>126</v>
      </c>
      <c r="C184" s="597" t="s">
        <v>754</v>
      </c>
      <c r="D184" s="1003">
        <v>1.715E8</v>
      </c>
      <c r="E184" s="1004" t="s">
        <v>1361</v>
      </c>
      <c r="F184" s="580"/>
      <c r="G184" s="580"/>
      <c r="H184" s="580"/>
      <c r="I184" s="580"/>
      <c r="J184" s="580"/>
      <c r="K184" s="61"/>
      <c r="L184" s="61"/>
      <c r="M184" s="61"/>
      <c r="N184" s="61"/>
      <c r="O184" s="61"/>
      <c r="P184" s="61"/>
      <c r="Q184" s="61"/>
      <c r="R184" s="61"/>
      <c r="S184" s="61"/>
      <c r="T184" s="61"/>
      <c r="U184" s="61"/>
      <c r="V184" s="61"/>
      <c r="W184" s="61"/>
      <c r="X184" s="61"/>
      <c r="Y184" s="61"/>
      <c r="Z184" s="61"/>
    </row>
    <row r="185">
      <c r="A185" s="969" t="s">
        <v>80</v>
      </c>
      <c r="B185" s="968" t="s">
        <v>81</v>
      </c>
      <c r="C185" s="968" t="s">
        <v>82</v>
      </c>
      <c r="D185" s="968" t="s">
        <v>83</v>
      </c>
      <c r="E185" s="1005" t="s">
        <v>1259</v>
      </c>
      <c r="F185" s="580"/>
      <c r="G185" s="580"/>
      <c r="H185" s="580"/>
      <c r="I185" s="580"/>
      <c r="J185" s="580"/>
      <c r="K185" s="61"/>
      <c r="L185" s="61"/>
      <c r="M185" s="61"/>
      <c r="N185" s="61"/>
      <c r="O185" s="61"/>
      <c r="P185" s="61"/>
      <c r="Q185" s="61"/>
      <c r="R185" s="61"/>
      <c r="S185" s="61"/>
      <c r="T185" s="61"/>
      <c r="U185" s="61"/>
      <c r="V185" s="61"/>
      <c r="W185" s="61"/>
      <c r="X185" s="61"/>
      <c r="Y185" s="61"/>
      <c r="Z185" s="61"/>
    </row>
    <row r="186">
      <c r="A186" s="1006" t="s">
        <v>152</v>
      </c>
      <c r="B186" s="1007" t="s">
        <v>28</v>
      </c>
      <c r="C186" s="1007" t="s">
        <v>1362</v>
      </c>
      <c r="D186" s="1007" t="s">
        <v>202</v>
      </c>
      <c r="E186" s="1008" t="s">
        <v>1258</v>
      </c>
      <c r="F186" s="580"/>
      <c r="G186" s="580"/>
      <c r="H186" s="580"/>
      <c r="I186" s="580"/>
      <c r="J186" s="580"/>
      <c r="K186" s="61"/>
      <c r="L186" s="61"/>
      <c r="M186" s="61"/>
      <c r="N186" s="61"/>
      <c r="O186" s="61"/>
      <c r="P186" s="61"/>
      <c r="Q186" s="61"/>
      <c r="R186" s="61"/>
      <c r="S186" s="61"/>
      <c r="T186" s="61"/>
      <c r="U186" s="61"/>
      <c r="V186" s="61"/>
      <c r="W186" s="61"/>
      <c r="X186" s="61"/>
      <c r="Y186" s="61"/>
      <c r="Z186" s="61"/>
    </row>
    <row r="187">
      <c r="A187" s="632" t="s">
        <v>1211</v>
      </c>
      <c r="B187" s="633" t="s">
        <v>28</v>
      </c>
      <c r="C187" s="633" t="s">
        <v>130</v>
      </c>
      <c r="D187" s="633" t="s">
        <v>131</v>
      </c>
      <c r="E187" s="1008" t="s">
        <v>1205</v>
      </c>
      <c r="F187" s="580"/>
      <c r="G187" s="580"/>
      <c r="H187" s="580"/>
      <c r="I187" s="580"/>
      <c r="J187" s="580"/>
      <c r="K187" s="61"/>
      <c r="L187" s="61"/>
      <c r="M187" s="61"/>
      <c r="N187" s="61"/>
      <c r="O187" s="61"/>
      <c r="P187" s="61"/>
      <c r="Q187" s="61"/>
      <c r="R187" s="61"/>
      <c r="S187" s="61"/>
      <c r="T187" s="61"/>
      <c r="U187" s="61"/>
      <c r="V187" s="61"/>
      <c r="W187" s="61"/>
      <c r="X187" s="61"/>
      <c r="Y187" s="61"/>
      <c r="Z187" s="61"/>
    </row>
    <row r="188">
      <c r="A188" s="632" t="s">
        <v>1204</v>
      </c>
      <c r="B188" s="633" t="s">
        <v>59</v>
      </c>
      <c r="C188" s="633" t="s">
        <v>531</v>
      </c>
      <c r="D188" s="633" t="s">
        <v>136</v>
      </c>
      <c r="E188" s="1008" t="s">
        <v>1205</v>
      </c>
      <c r="F188" s="580"/>
      <c r="G188" s="580"/>
      <c r="H188" s="580"/>
      <c r="I188" s="580"/>
      <c r="J188" s="580"/>
      <c r="K188" s="61"/>
      <c r="L188" s="61"/>
      <c r="M188" s="61"/>
      <c r="N188" s="61"/>
      <c r="O188" s="61"/>
      <c r="P188" s="61"/>
      <c r="Q188" s="61"/>
      <c r="R188" s="61"/>
      <c r="S188" s="61"/>
      <c r="T188" s="61"/>
      <c r="U188" s="61"/>
      <c r="V188" s="61"/>
      <c r="W188" s="61"/>
      <c r="X188" s="61"/>
      <c r="Y188" s="61"/>
      <c r="Z188" s="61"/>
    </row>
    <row r="189">
      <c r="A189" s="632" t="s">
        <v>1201</v>
      </c>
      <c r="B189" s="633" t="s">
        <v>71</v>
      </c>
      <c r="C189" s="633" t="s">
        <v>625</v>
      </c>
      <c r="D189" s="633" t="s">
        <v>1220</v>
      </c>
      <c r="E189" s="625" t="s">
        <v>1203</v>
      </c>
      <c r="F189" s="580"/>
      <c r="G189" s="580"/>
      <c r="H189" s="580"/>
      <c r="I189" s="580"/>
      <c r="J189" s="580"/>
      <c r="K189" s="61"/>
      <c r="L189" s="61"/>
      <c r="M189" s="61"/>
      <c r="N189" s="61"/>
      <c r="O189" s="61"/>
      <c r="P189" s="61"/>
      <c r="Q189" s="61"/>
      <c r="R189" s="61"/>
      <c r="S189" s="61"/>
      <c r="T189" s="61"/>
      <c r="U189" s="61"/>
      <c r="V189" s="61"/>
      <c r="W189" s="61"/>
      <c r="X189" s="61"/>
      <c r="Y189" s="61"/>
      <c r="Z189" s="61"/>
    </row>
    <row r="190">
      <c r="A190" s="1006" t="s">
        <v>74</v>
      </c>
      <c r="B190" s="1007" t="s">
        <v>59</v>
      </c>
      <c r="C190" s="1007" t="s">
        <v>268</v>
      </c>
      <c r="D190" s="1007" t="s">
        <v>269</v>
      </c>
      <c r="E190" s="1008" t="s">
        <v>1205</v>
      </c>
      <c r="F190" s="580"/>
      <c r="G190" s="580"/>
      <c r="H190" s="580"/>
      <c r="I190" s="580"/>
      <c r="J190" s="580"/>
      <c r="K190" s="61"/>
      <c r="L190" s="61"/>
      <c r="M190" s="61"/>
      <c r="N190" s="61"/>
      <c r="O190" s="61"/>
      <c r="P190" s="61"/>
      <c r="Q190" s="61"/>
      <c r="R190" s="61"/>
      <c r="S190" s="61"/>
      <c r="T190" s="61"/>
      <c r="U190" s="61"/>
      <c r="V190" s="61"/>
      <c r="W190" s="61"/>
      <c r="X190" s="61"/>
      <c r="Y190" s="61"/>
      <c r="Z190" s="61"/>
    </row>
    <row r="191">
      <c r="A191" s="988" t="s">
        <v>270</v>
      </c>
      <c r="B191" s="983" t="s">
        <v>71</v>
      </c>
      <c r="C191" s="983" t="s">
        <v>271</v>
      </c>
      <c r="D191" s="989">
        <v>4.85</v>
      </c>
      <c r="E191" s="990"/>
      <c r="F191" s="580"/>
      <c r="G191" s="580"/>
      <c r="H191" s="580"/>
      <c r="I191" s="580"/>
      <c r="J191" s="580"/>
      <c r="K191" s="61"/>
      <c r="L191" s="61"/>
      <c r="M191" s="61"/>
      <c r="N191" s="61"/>
      <c r="O191" s="61"/>
      <c r="P191" s="61"/>
      <c r="Q191" s="61"/>
      <c r="R191" s="61"/>
      <c r="S191" s="61"/>
      <c r="T191" s="61"/>
      <c r="U191" s="61"/>
      <c r="V191" s="61"/>
      <c r="W191" s="61"/>
      <c r="X191" s="61"/>
      <c r="Y191" s="61"/>
      <c r="Z191" s="61"/>
    </row>
    <row r="192">
      <c r="A192" s="1006" t="s">
        <v>272</v>
      </c>
      <c r="B192" s="1007" t="s">
        <v>59</v>
      </c>
      <c r="C192" s="1007" t="s">
        <v>273</v>
      </c>
      <c r="D192" s="1007" t="s">
        <v>274</v>
      </c>
      <c r="E192" s="1008" t="s">
        <v>1205</v>
      </c>
      <c r="F192" s="580"/>
      <c r="G192" s="580"/>
      <c r="H192" s="580"/>
      <c r="I192" s="580"/>
      <c r="J192" s="580"/>
      <c r="K192" s="61"/>
      <c r="L192" s="61"/>
      <c r="M192" s="61"/>
      <c r="N192" s="61"/>
      <c r="O192" s="61"/>
      <c r="P192" s="61"/>
      <c r="Q192" s="61"/>
      <c r="R192" s="61"/>
      <c r="S192" s="61"/>
      <c r="T192" s="61"/>
      <c r="U192" s="61"/>
      <c r="V192" s="61"/>
      <c r="W192" s="61"/>
      <c r="X192" s="61"/>
      <c r="Y192" s="61"/>
      <c r="Z192" s="61"/>
    </row>
    <row r="193">
      <c r="A193" s="599" t="s">
        <v>141</v>
      </c>
      <c r="B193" s="600" t="s">
        <v>59</v>
      </c>
      <c r="C193" s="600" t="s">
        <v>167</v>
      </c>
      <c r="D193" s="600" t="s">
        <v>143</v>
      </c>
      <c r="E193" s="1009" t="s">
        <v>1264</v>
      </c>
      <c r="F193" s="580"/>
      <c r="G193" s="580"/>
      <c r="H193" s="580"/>
      <c r="I193" s="580"/>
      <c r="J193" s="580"/>
      <c r="K193" s="61"/>
      <c r="L193" s="61"/>
      <c r="M193" s="61"/>
      <c r="N193" s="61"/>
      <c r="O193" s="61"/>
      <c r="P193" s="61"/>
      <c r="Q193" s="61"/>
      <c r="R193" s="61"/>
      <c r="S193" s="61"/>
      <c r="T193" s="61"/>
      <c r="U193" s="61"/>
      <c r="V193" s="61"/>
      <c r="W193" s="61"/>
      <c r="X193" s="61"/>
      <c r="Y193" s="61"/>
      <c r="Z193" s="61"/>
    </row>
    <row r="194">
      <c r="A194" s="1010" t="s">
        <v>277</v>
      </c>
      <c r="B194" s="1011" t="s">
        <v>91</v>
      </c>
      <c r="C194" s="1011" t="s">
        <v>278</v>
      </c>
      <c r="D194" s="1012" t="b">
        <v>1</v>
      </c>
      <c r="E194" s="1013" t="s">
        <v>1237</v>
      </c>
      <c r="F194" s="580"/>
      <c r="G194" s="580"/>
      <c r="H194" s="580"/>
      <c r="I194" s="580"/>
      <c r="J194" s="580"/>
      <c r="K194" s="61"/>
      <c r="L194" s="61"/>
      <c r="M194" s="61"/>
      <c r="N194" s="61"/>
      <c r="O194" s="61"/>
      <c r="P194" s="61"/>
      <c r="Q194" s="61"/>
      <c r="R194" s="61"/>
      <c r="S194" s="61"/>
      <c r="T194" s="61"/>
      <c r="U194" s="61"/>
      <c r="V194" s="61"/>
      <c r="W194" s="61"/>
      <c r="X194" s="61"/>
      <c r="Y194" s="61"/>
      <c r="Z194" s="61"/>
    </row>
    <row r="195">
      <c r="A195" s="1014" t="s">
        <v>279</v>
      </c>
      <c r="B195" s="1015" t="s">
        <v>91</v>
      </c>
      <c r="C195" s="1016" t="s">
        <v>280</v>
      </c>
      <c r="D195" s="1017" t="b">
        <v>0</v>
      </c>
      <c r="E195" s="1013" t="s">
        <v>1237</v>
      </c>
      <c r="F195" s="580"/>
      <c r="G195" s="1018"/>
      <c r="H195" s="580"/>
      <c r="I195" s="580"/>
      <c r="J195" s="580"/>
      <c r="K195" s="61"/>
      <c r="L195" s="61"/>
      <c r="M195" s="61"/>
      <c r="N195" s="61"/>
      <c r="O195" s="61"/>
      <c r="P195" s="61"/>
      <c r="Q195" s="61"/>
      <c r="R195" s="61"/>
      <c r="S195" s="61"/>
      <c r="T195" s="61"/>
      <c r="U195" s="61"/>
      <c r="V195" s="61"/>
      <c r="W195" s="61"/>
      <c r="X195" s="61"/>
      <c r="Y195" s="61"/>
      <c r="Z195" s="61"/>
    </row>
    <row r="196">
      <c r="A196" s="602" t="s">
        <v>149</v>
      </c>
      <c r="B196" s="603" t="s">
        <v>8</v>
      </c>
      <c r="C196" s="603" t="s">
        <v>172</v>
      </c>
      <c r="D196" s="1019">
        <v>7702.0</v>
      </c>
      <c r="E196" s="987"/>
      <c r="F196" s="580"/>
      <c r="G196" s="580"/>
      <c r="H196" s="580"/>
      <c r="I196" s="580"/>
      <c r="J196" s="580"/>
      <c r="K196" s="61"/>
      <c r="L196" s="61"/>
      <c r="M196" s="61"/>
      <c r="N196" s="61"/>
      <c r="O196" s="61"/>
      <c r="P196" s="61"/>
      <c r="Q196" s="61"/>
      <c r="R196" s="61"/>
      <c r="S196" s="61"/>
      <c r="T196" s="61"/>
      <c r="U196" s="61"/>
      <c r="V196" s="61"/>
      <c r="W196" s="61"/>
      <c r="X196" s="61"/>
      <c r="Y196" s="61"/>
      <c r="Z196" s="61"/>
    </row>
    <row r="197">
      <c r="A197" s="1020" t="s">
        <v>109</v>
      </c>
      <c r="B197" s="1021" t="s">
        <v>110</v>
      </c>
      <c r="C197" s="1021" t="s">
        <v>281</v>
      </c>
      <c r="D197" s="1022">
        <v>45889.625</v>
      </c>
      <c r="E197" s="1023" t="s">
        <v>1359</v>
      </c>
      <c r="F197" s="580"/>
      <c r="G197" s="580"/>
      <c r="H197" s="580"/>
      <c r="I197" s="580"/>
      <c r="J197" s="580"/>
      <c r="K197" s="61"/>
      <c r="L197" s="61"/>
      <c r="M197" s="61"/>
      <c r="N197" s="61"/>
      <c r="O197" s="61"/>
      <c r="P197" s="61"/>
      <c r="Q197" s="61"/>
      <c r="R197" s="61"/>
      <c r="S197" s="61"/>
      <c r="T197" s="61"/>
      <c r="U197" s="61"/>
      <c r="V197" s="61"/>
      <c r="W197" s="61"/>
      <c r="X197" s="61"/>
      <c r="Y197" s="61"/>
      <c r="Z197" s="61"/>
    </row>
    <row r="198">
      <c r="A198" s="979" t="s">
        <v>282</v>
      </c>
      <c r="B198" s="980" t="s">
        <v>110</v>
      </c>
      <c r="C198" s="980" t="s">
        <v>1363</v>
      </c>
      <c r="D198" s="1024">
        <v>45933.708333333336</v>
      </c>
      <c r="E198" s="982"/>
      <c r="F198" s="580"/>
      <c r="G198" s="580"/>
      <c r="H198" s="580"/>
      <c r="I198" s="580"/>
      <c r="J198" s="580"/>
      <c r="K198" s="61"/>
      <c r="L198" s="61"/>
      <c r="M198" s="61"/>
      <c r="N198" s="61"/>
      <c r="O198" s="61"/>
      <c r="P198" s="61"/>
      <c r="Q198" s="61"/>
      <c r="R198" s="61"/>
      <c r="S198" s="61"/>
      <c r="T198" s="61"/>
      <c r="U198" s="61"/>
      <c r="V198" s="61"/>
      <c r="W198" s="61"/>
      <c r="X198" s="61"/>
      <c r="Y198" s="61"/>
      <c r="Z198" s="61"/>
    </row>
    <row r="199">
      <c r="A199" s="622" t="s">
        <v>1207</v>
      </c>
      <c r="B199" s="623" t="s">
        <v>539</v>
      </c>
      <c r="C199" s="623" t="s">
        <v>540</v>
      </c>
      <c r="D199" s="623" t="s">
        <v>541</v>
      </c>
      <c r="E199" s="631" t="s">
        <v>1208</v>
      </c>
      <c r="F199" s="580"/>
      <c r="G199" s="580"/>
      <c r="H199" s="580"/>
      <c r="I199" s="580"/>
      <c r="J199" s="580"/>
      <c r="K199" s="61"/>
      <c r="L199" s="61"/>
      <c r="M199" s="61"/>
      <c r="N199" s="61"/>
      <c r="O199" s="61"/>
      <c r="P199" s="61"/>
      <c r="Q199" s="61"/>
      <c r="R199" s="61"/>
      <c r="S199" s="61"/>
      <c r="T199" s="61"/>
      <c r="U199" s="61"/>
      <c r="V199" s="61"/>
      <c r="W199" s="61"/>
      <c r="X199" s="61"/>
      <c r="Y199" s="61"/>
      <c r="Z199" s="61"/>
    </row>
    <row r="200">
      <c r="A200" s="622" t="s">
        <v>1209</v>
      </c>
      <c r="B200" s="623" t="s">
        <v>539</v>
      </c>
      <c r="C200" s="623" t="s">
        <v>543</v>
      </c>
      <c r="D200" s="623" t="s">
        <v>544</v>
      </c>
      <c r="E200" s="631" t="s">
        <v>1208</v>
      </c>
      <c r="F200" s="580"/>
      <c r="G200" s="580"/>
      <c r="H200" s="580"/>
      <c r="I200" s="580"/>
      <c r="J200" s="580"/>
      <c r="K200" s="61"/>
      <c r="L200" s="61"/>
      <c r="M200" s="61"/>
      <c r="N200" s="61"/>
      <c r="O200" s="61"/>
      <c r="P200" s="61"/>
      <c r="Q200" s="61"/>
      <c r="R200" s="61"/>
      <c r="S200" s="61"/>
      <c r="T200" s="61"/>
      <c r="U200" s="61"/>
      <c r="V200" s="61"/>
      <c r="W200" s="61"/>
      <c r="X200" s="61"/>
      <c r="Y200" s="61"/>
      <c r="Z200" s="61"/>
    </row>
    <row r="201">
      <c r="A201" s="1025" t="s">
        <v>1348</v>
      </c>
      <c r="B201" s="1026" t="s">
        <v>126</v>
      </c>
      <c r="C201" s="1027" t="s">
        <v>1364</v>
      </c>
      <c r="D201" s="1028">
        <v>0.0</v>
      </c>
      <c r="E201" s="1029" t="s">
        <v>1365</v>
      </c>
      <c r="F201" s="580"/>
      <c r="G201" s="580"/>
      <c r="H201" s="580"/>
      <c r="I201" s="580"/>
      <c r="J201" s="580"/>
      <c r="K201" s="61"/>
      <c r="L201" s="61"/>
      <c r="M201" s="61"/>
      <c r="N201" s="61"/>
      <c r="O201" s="61"/>
      <c r="P201" s="61"/>
      <c r="Q201" s="61"/>
      <c r="R201" s="61"/>
      <c r="S201" s="61"/>
      <c r="T201" s="61"/>
      <c r="U201" s="61"/>
      <c r="V201" s="61"/>
      <c r="W201" s="61"/>
      <c r="X201" s="61"/>
      <c r="Y201" s="61"/>
      <c r="Z201" s="61"/>
    </row>
    <row r="202">
      <c r="A202" s="580"/>
      <c r="B202" s="580"/>
      <c r="C202" s="580"/>
      <c r="D202" s="580"/>
      <c r="E202" s="580"/>
      <c r="F202" s="580"/>
      <c r="G202" s="580"/>
      <c r="H202" s="580"/>
      <c r="I202" s="580"/>
      <c r="J202" s="580"/>
      <c r="K202" s="61"/>
      <c r="L202" s="61"/>
      <c r="M202" s="61"/>
      <c r="N202" s="61"/>
      <c r="O202" s="61"/>
      <c r="P202" s="61"/>
      <c r="Q202" s="61"/>
      <c r="R202" s="61"/>
      <c r="S202" s="61"/>
      <c r="T202" s="61"/>
      <c r="U202" s="61"/>
      <c r="V202" s="61"/>
      <c r="W202" s="61"/>
      <c r="X202" s="61"/>
      <c r="Y202" s="61"/>
      <c r="Z202" s="61"/>
    </row>
    <row r="203">
      <c r="A203" s="580"/>
      <c r="B203" s="580"/>
      <c r="C203" s="580"/>
      <c r="D203" s="580"/>
      <c r="E203" s="580"/>
      <c r="F203" s="580"/>
      <c r="G203" s="580"/>
      <c r="H203" s="580"/>
      <c r="I203" s="580"/>
      <c r="J203" s="580"/>
      <c r="K203" s="61"/>
      <c r="L203" s="61"/>
      <c r="M203" s="61"/>
      <c r="N203" s="61"/>
      <c r="O203" s="61"/>
      <c r="P203" s="61"/>
      <c r="Q203" s="61"/>
      <c r="R203" s="61"/>
      <c r="S203" s="61"/>
      <c r="T203" s="61"/>
      <c r="U203" s="61"/>
      <c r="V203" s="61"/>
      <c r="W203" s="61"/>
      <c r="X203" s="61"/>
      <c r="Y203" s="61"/>
      <c r="Z203" s="61"/>
    </row>
    <row r="204">
      <c r="A204" s="1030" t="s">
        <v>969</v>
      </c>
      <c r="B204" s="1031"/>
      <c r="C204" s="1031"/>
      <c r="D204" s="1031"/>
      <c r="E204" s="1031"/>
      <c r="F204" s="580"/>
      <c r="G204" s="580"/>
      <c r="H204" s="580"/>
      <c r="I204" s="580"/>
      <c r="J204" s="580"/>
      <c r="K204" s="61"/>
      <c r="L204" s="61"/>
      <c r="M204" s="61"/>
      <c r="N204" s="61"/>
      <c r="O204" s="61"/>
      <c r="P204" s="61"/>
      <c r="Q204" s="61"/>
      <c r="R204" s="61"/>
      <c r="S204" s="61"/>
      <c r="T204" s="61"/>
      <c r="U204" s="61"/>
      <c r="V204" s="61"/>
      <c r="W204" s="61"/>
      <c r="X204" s="61"/>
      <c r="Y204" s="61"/>
      <c r="Z204" s="61"/>
    </row>
    <row r="205">
      <c r="A205" s="1031"/>
      <c r="B205" s="1031"/>
      <c r="C205" s="1031"/>
      <c r="D205" s="1031"/>
      <c r="E205" s="1031"/>
      <c r="F205" s="580"/>
      <c r="G205" s="580"/>
      <c r="H205" s="580"/>
      <c r="I205" s="580"/>
      <c r="J205" s="580"/>
      <c r="K205" s="61"/>
      <c r="L205" s="61"/>
      <c r="M205" s="61"/>
      <c r="N205" s="61"/>
      <c r="O205" s="61"/>
      <c r="P205" s="61"/>
      <c r="Q205" s="61"/>
      <c r="R205" s="61"/>
      <c r="S205" s="61"/>
      <c r="T205" s="61"/>
      <c r="U205" s="61"/>
      <c r="V205" s="61"/>
      <c r="W205" s="61"/>
      <c r="X205" s="61"/>
      <c r="Y205" s="61"/>
      <c r="Z205" s="61"/>
    </row>
    <row r="206">
      <c r="A206" s="1032" t="s">
        <v>1366</v>
      </c>
      <c r="F206" s="580"/>
      <c r="G206" s="580"/>
      <c r="H206" s="580"/>
      <c r="I206" s="580"/>
      <c r="J206" s="580"/>
      <c r="K206" s="61"/>
      <c r="L206" s="61"/>
      <c r="M206" s="61"/>
      <c r="N206" s="61"/>
      <c r="O206" s="61"/>
      <c r="P206" s="61"/>
      <c r="Q206" s="61"/>
      <c r="R206" s="61"/>
      <c r="S206" s="61"/>
      <c r="T206" s="61"/>
      <c r="U206" s="61"/>
      <c r="V206" s="61"/>
      <c r="W206" s="61"/>
      <c r="X206" s="61"/>
      <c r="Y206" s="61"/>
      <c r="Z206" s="61"/>
    </row>
    <row r="207">
      <c r="A207" s="1031"/>
      <c r="B207" s="1031"/>
      <c r="C207" s="1031"/>
      <c r="D207" s="1031"/>
      <c r="E207" s="1031"/>
      <c r="F207" s="580"/>
      <c r="G207" s="580"/>
      <c r="H207" s="580"/>
      <c r="I207" s="580"/>
      <c r="J207" s="580"/>
      <c r="K207" s="61"/>
      <c r="L207" s="61"/>
      <c r="M207" s="61"/>
      <c r="N207" s="61"/>
      <c r="O207" s="61"/>
      <c r="P207" s="61"/>
      <c r="Q207" s="61"/>
      <c r="R207" s="61"/>
      <c r="S207" s="61"/>
      <c r="T207" s="61"/>
      <c r="U207" s="61"/>
      <c r="V207" s="61"/>
      <c r="W207" s="61"/>
      <c r="X207" s="61"/>
      <c r="Y207" s="61"/>
      <c r="Z207" s="61"/>
    </row>
    <row r="208">
      <c r="A208" s="1033" t="s">
        <v>3</v>
      </c>
      <c r="B208" s="1034" t="s">
        <v>4</v>
      </c>
      <c r="C208" s="1034" t="s">
        <v>5</v>
      </c>
      <c r="D208" s="1035" t="s">
        <v>6</v>
      </c>
      <c r="E208" s="1031"/>
      <c r="F208" s="580"/>
      <c r="G208" s="580"/>
      <c r="H208" s="580"/>
      <c r="I208" s="580"/>
      <c r="J208" s="580"/>
      <c r="K208" s="61"/>
      <c r="L208" s="61"/>
      <c r="M208" s="61"/>
      <c r="N208" s="61"/>
      <c r="O208" s="61"/>
      <c r="P208" s="61"/>
      <c r="Q208" s="61"/>
      <c r="R208" s="61"/>
      <c r="S208" s="61"/>
      <c r="T208" s="61"/>
      <c r="U208" s="61"/>
      <c r="V208" s="61"/>
      <c r="W208" s="61"/>
      <c r="X208" s="61"/>
      <c r="Y208" s="61"/>
      <c r="Z208" s="61"/>
    </row>
    <row r="209">
      <c r="A209" s="1036" t="s">
        <v>188</v>
      </c>
      <c r="B209" s="1037" t="s">
        <v>8</v>
      </c>
      <c r="C209" s="1037" t="s">
        <v>839</v>
      </c>
      <c r="D209" s="1038">
        <v>3001.0</v>
      </c>
      <c r="E209" s="1031"/>
      <c r="F209" s="580"/>
      <c r="G209" s="580"/>
      <c r="H209" s="580"/>
      <c r="I209" s="580"/>
      <c r="J209" s="580"/>
      <c r="K209" s="61"/>
      <c r="L209" s="61"/>
      <c r="M209" s="61"/>
      <c r="N209" s="61"/>
      <c r="O209" s="61"/>
      <c r="P209" s="61"/>
      <c r="Q209" s="61"/>
      <c r="R209" s="61"/>
      <c r="S209" s="61"/>
      <c r="T209" s="61"/>
      <c r="U209" s="61"/>
      <c r="V209" s="61"/>
      <c r="W209" s="61"/>
      <c r="X209" s="61"/>
      <c r="Y209" s="61"/>
      <c r="Z209" s="61"/>
    </row>
    <row r="210">
      <c r="A210" s="1039" t="s">
        <v>7</v>
      </c>
      <c r="B210" s="1040" t="s">
        <v>8</v>
      </c>
      <c r="C210" s="1040" t="s">
        <v>840</v>
      </c>
      <c r="D210" s="1041">
        <v>215.0</v>
      </c>
      <c r="E210" s="1031"/>
      <c r="F210" s="580"/>
      <c r="G210" s="580"/>
      <c r="H210" s="580"/>
      <c r="I210" s="580"/>
      <c r="J210" s="580"/>
      <c r="K210" s="61"/>
      <c r="L210" s="61"/>
      <c r="M210" s="61"/>
      <c r="N210" s="61"/>
      <c r="O210" s="61"/>
      <c r="P210" s="61"/>
      <c r="Q210" s="61"/>
      <c r="R210" s="61"/>
      <c r="S210" s="61"/>
      <c r="T210" s="61"/>
      <c r="U210" s="61"/>
      <c r="V210" s="61"/>
      <c r="W210" s="61"/>
      <c r="X210" s="61"/>
      <c r="Y210" s="61"/>
      <c r="Z210" s="61"/>
    </row>
    <row r="211">
      <c r="A211" s="1036" t="s">
        <v>1266</v>
      </c>
      <c r="B211" s="1037" t="s">
        <v>35</v>
      </c>
      <c r="C211" s="1037" t="s">
        <v>842</v>
      </c>
      <c r="D211" s="1042">
        <v>45936.0</v>
      </c>
      <c r="E211" s="1031"/>
      <c r="F211" s="580"/>
      <c r="G211" s="580"/>
      <c r="H211" s="580"/>
      <c r="I211" s="580"/>
      <c r="J211" s="580"/>
      <c r="K211" s="61"/>
      <c r="L211" s="61"/>
      <c r="M211" s="61"/>
      <c r="N211" s="61"/>
      <c r="O211" s="61"/>
      <c r="P211" s="61"/>
      <c r="Q211" s="61"/>
      <c r="R211" s="61"/>
      <c r="S211" s="61"/>
      <c r="T211" s="61"/>
      <c r="U211" s="61"/>
      <c r="V211" s="61"/>
      <c r="W211" s="61"/>
      <c r="X211" s="61"/>
      <c r="Y211" s="61"/>
      <c r="Z211" s="61"/>
    </row>
    <row r="212">
      <c r="A212" s="1036" t="s">
        <v>97</v>
      </c>
      <c r="B212" s="1037" t="s">
        <v>8</v>
      </c>
      <c r="C212" s="1037" t="s">
        <v>248</v>
      </c>
      <c r="D212" s="1038">
        <v>301.0</v>
      </c>
      <c r="E212" s="1031"/>
      <c r="F212" s="580"/>
      <c r="G212" s="580"/>
      <c r="H212" s="580"/>
      <c r="I212" s="580"/>
      <c r="J212" s="580"/>
      <c r="K212" s="61"/>
      <c r="L212" s="61"/>
      <c r="M212" s="61"/>
      <c r="N212" s="61"/>
      <c r="O212" s="61"/>
      <c r="P212" s="61"/>
      <c r="Q212" s="61"/>
      <c r="R212" s="61"/>
      <c r="S212" s="61"/>
      <c r="T212" s="61"/>
      <c r="U212" s="61"/>
      <c r="V212" s="61"/>
      <c r="W212" s="61"/>
      <c r="X212" s="61"/>
      <c r="Y212" s="61"/>
      <c r="Z212" s="61"/>
    </row>
    <row r="213">
      <c r="A213" s="1036" t="s">
        <v>1319</v>
      </c>
      <c r="B213" s="1037" t="s">
        <v>81</v>
      </c>
      <c r="C213" s="1037" t="s">
        <v>844</v>
      </c>
      <c r="D213" s="1038" t="s">
        <v>83</v>
      </c>
      <c r="E213" s="1031"/>
      <c r="F213" s="580"/>
      <c r="G213" s="580"/>
      <c r="H213" s="580"/>
      <c r="I213" s="580"/>
      <c r="J213" s="580"/>
      <c r="K213" s="61"/>
      <c r="L213" s="61"/>
      <c r="M213" s="61"/>
      <c r="N213" s="61"/>
      <c r="O213" s="61"/>
      <c r="P213" s="61"/>
      <c r="Q213" s="61"/>
      <c r="R213" s="61"/>
      <c r="S213" s="61"/>
      <c r="T213" s="61"/>
      <c r="U213" s="61"/>
      <c r="V213" s="61"/>
      <c r="W213" s="61"/>
      <c r="X213" s="61"/>
      <c r="Y213" s="61"/>
      <c r="Z213" s="61"/>
    </row>
    <row r="214">
      <c r="A214" s="1036" t="s">
        <v>1320</v>
      </c>
      <c r="B214" s="1037" t="s">
        <v>49</v>
      </c>
      <c r="C214" s="1037" t="s">
        <v>1352</v>
      </c>
      <c r="D214" s="1038" t="s">
        <v>846</v>
      </c>
      <c r="E214" s="1031"/>
      <c r="F214" s="580"/>
      <c r="G214" s="580"/>
      <c r="H214" s="580"/>
      <c r="I214" s="580"/>
      <c r="J214" s="580"/>
      <c r="K214" s="61"/>
      <c r="L214" s="61"/>
      <c r="M214" s="61"/>
      <c r="N214" s="61"/>
      <c r="O214" s="61"/>
      <c r="P214" s="61"/>
      <c r="Q214" s="61"/>
      <c r="R214" s="61"/>
      <c r="S214" s="61"/>
      <c r="T214" s="61"/>
      <c r="U214" s="61"/>
      <c r="V214" s="61"/>
      <c r="W214" s="61"/>
      <c r="X214" s="61"/>
      <c r="Y214" s="61"/>
      <c r="Z214" s="61"/>
    </row>
    <row r="215">
      <c r="A215" s="1036" t="s">
        <v>1321</v>
      </c>
      <c r="B215" s="1037" t="s">
        <v>126</v>
      </c>
      <c r="C215" s="1037" t="s">
        <v>1353</v>
      </c>
      <c r="D215" s="1043">
        <v>2100000.0</v>
      </c>
      <c r="E215" s="1031"/>
      <c r="F215" s="580"/>
      <c r="G215" s="580"/>
      <c r="H215" s="580"/>
      <c r="I215" s="580"/>
      <c r="J215" s="580"/>
      <c r="K215" s="61"/>
      <c r="L215" s="61"/>
      <c r="M215" s="61"/>
      <c r="N215" s="61"/>
      <c r="O215" s="61"/>
      <c r="P215" s="61"/>
      <c r="Q215" s="61"/>
      <c r="R215" s="61"/>
      <c r="S215" s="61"/>
      <c r="T215" s="61"/>
      <c r="U215" s="61"/>
      <c r="V215" s="61"/>
      <c r="W215" s="61"/>
      <c r="X215" s="61"/>
      <c r="Y215" s="61"/>
      <c r="Z215" s="61"/>
    </row>
    <row r="216">
      <c r="A216" s="1036" t="s">
        <v>1322</v>
      </c>
      <c r="B216" s="1037" t="s">
        <v>110</v>
      </c>
      <c r="C216" s="1037" t="s">
        <v>1354</v>
      </c>
      <c r="D216" s="1044">
        <v>45937.458333333336</v>
      </c>
      <c r="E216" s="1031"/>
      <c r="F216" s="580"/>
      <c r="G216" s="580"/>
      <c r="H216" s="580"/>
      <c r="I216" s="580"/>
      <c r="J216" s="580"/>
      <c r="K216" s="61"/>
      <c r="L216" s="61"/>
      <c r="M216" s="61"/>
      <c r="N216" s="61"/>
      <c r="O216" s="61"/>
      <c r="P216" s="61"/>
      <c r="Q216" s="61"/>
      <c r="R216" s="61"/>
      <c r="S216" s="61"/>
      <c r="T216" s="61"/>
      <c r="U216" s="61"/>
      <c r="V216" s="61"/>
      <c r="W216" s="61"/>
      <c r="X216" s="61"/>
      <c r="Y216" s="61"/>
      <c r="Z216" s="61"/>
    </row>
    <row r="217">
      <c r="A217" s="1036" t="s">
        <v>141</v>
      </c>
      <c r="B217" s="1037" t="s">
        <v>59</v>
      </c>
      <c r="C217" s="1037" t="s">
        <v>850</v>
      </c>
      <c r="D217" s="1038" t="s">
        <v>211</v>
      </c>
      <c r="E217" s="1031"/>
      <c r="F217" s="580"/>
      <c r="G217" s="580"/>
      <c r="H217" s="580"/>
      <c r="I217" s="580"/>
      <c r="J217" s="580"/>
      <c r="K217" s="61"/>
      <c r="L217" s="61"/>
      <c r="M217" s="61"/>
      <c r="N217" s="61"/>
      <c r="O217" s="61"/>
      <c r="P217" s="61"/>
      <c r="Q217" s="61"/>
      <c r="R217" s="61"/>
      <c r="S217" s="61"/>
      <c r="T217" s="61"/>
      <c r="U217" s="61"/>
      <c r="V217" s="61"/>
      <c r="W217" s="61"/>
      <c r="X217" s="61"/>
      <c r="Y217" s="61"/>
      <c r="Z217" s="61"/>
    </row>
    <row r="218">
      <c r="A218" s="1045" t="s">
        <v>109</v>
      </c>
      <c r="B218" s="1046" t="s">
        <v>110</v>
      </c>
      <c r="C218" s="1046" t="s">
        <v>1324</v>
      </c>
      <c r="D218" s="1047">
        <v>45936.75347222222</v>
      </c>
      <c r="E218" s="1031"/>
      <c r="F218" s="580"/>
      <c r="G218" s="580"/>
      <c r="H218" s="580"/>
      <c r="I218" s="580"/>
      <c r="J218" s="580"/>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16">
    <mergeCell ref="A8:B8"/>
    <mergeCell ref="A10:D10"/>
    <mergeCell ref="A29:F29"/>
    <mergeCell ref="G31:H31"/>
    <mergeCell ref="A56:D56"/>
    <mergeCell ref="A67:C67"/>
    <mergeCell ref="G76:J76"/>
    <mergeCell ref="A165:E165"/>
    <mergeCell ref="A206:E206"/>
    <mergeCell ref="G77:H77"/>
    <mergeCell ref="F82:I82"/>
    <mergeCell ref="A89:C89"/>
    <mergeCell ref="A112:B112"/>
    <mergeCell ref="A114:D114"/>
    <mergeCell ref="A130:C130"/>
    <mergeCell ref="A148:E14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7.5"/>
    <col customWidth="1" min="4" max="4" width="15.38"/>
    <col customWidth="1" min="5" max="5" width="18.63"/>
    <col customWidth="1" min="6" max="6" width="17.0"/>
    <col customWidth="1" min="7" max="7" width="19.25"/>
    <col customWidth="1" min="8" max="8" width="19.38"/>
    <col customWidth="1" min="9" max="9" width="24.25"/>
    <col customWidth="1" min="10" max="10" width="17.88"/>
    <col customWidth="1" min="11" max="11" width="19.88"/>
    <col customWidth="1" min="13" max="13" width="24.0"/>
    <col customWidth="1" min="14" max="14" width="15.5"/>
    <col customWidth="1" min="15" max="15" width="21.63"/>
    <col customWidth="1" min="16" max="16" width="23.25"/>
  </cols>
  <sheetData>
    <row r="1">
      <c r="A1" s="22" t="s">
        <v>993</v>
      </c>
      <c r="B1" s="1048">
        <f>DATE(2025,9,30)</f>
        <v>45930</v>
      </c>
    </row>
    <row r="2">
      <c r="A2" s="1"/>
    </row>
    <row r="3">
      <c r="A3" s="1" t="s">
        <v>0</v>
      </c>
    </row>
    <row r="5">
      <c r="A5" s="1049" t="s">
        <v>7</v>
      </c>
      <c r="B5" s="1049" t="s">
        <v>10</v>
      </c>
      <c r="C5" s="1049" t="s">
        <v>14</v>
      </c>
      <c r="D5" s="1049" t="s">
        <v>18</v>
      </c>
      <c r="E5" s="1049" t="s">
        <v>21</v>
      </c>
      <c r="F5" s="1049" t="s">
        <v>24</v>
      </c>
      <c r="G5" s="1049" t="s">
        <v>27</v>
      </c>
      <c r="H5" s="1049" t="s">
        <v>31</v>
      </c>
      <c r="I5" s="1050" t="s">
        <v>34</v>
      </c>
      <c r="J5" s="1049" t="s">
        <v>37</v>
      </c>
      <c r="K5" s="1050" t="s">
        <v>39</v>
      </c>
    </row>
    <row r="6">
      <c r="A6" s="1049">
        <v>112.0</v>
      </c>
      <c r="B6" s="1049" t="s">
        <v>13</v>
      </c>
      <c r="C6" s="1049" t="s">
        <v>17</v>
      </c>
      <c r="D6" s="1049" t="s">
        <v>20</v>
      </c>
      <c r="E6" s="1051" t="s">
        <v>1196</v>
      </c>
      <c r="F6" s="1049" t="s">
        <v>26</v>
      </c>
      <c r="G6" s="1049" t="s">
        <v>1367</v>
      </c>
      <c r="H6" s="1049" t="s">
        <v>33</v>
      </c>
      <c r="I6" s="1050">
        <v>45858.0</v>
      </c>
      <c r="J6" s="1049">
        <v>68.0</v>
      </c>
      <c r="K6" s="1050">
        <v>45027.0</v>
      </c>
    </row>
    <row r="7">
      <c r="A7" s="1049">
        <v>215.0</v>
      </c>
      <c r="B7" s="1049" t="s">
        <v>1132</v>
      </c>
      <c r="C7" s="1049" t="s">
        <v>1133</v>
      </c>
      <c r="D7" s="1049" t="s">
        <v>20</v>
      </c>
      <c r="E7" s="1051" t="s">
        <v>1134</v>
      </c>
      <c r="F7" s="1049" t="s">
        <v>1135</v>
      </c>
      <c r="G7" s="1049" t="s">
        <v>1136</v>
      </c>
      <c r="H7" s="1049" t="s">
        <v>33</v>
      </c>
      <c r="I7" s="1050">
        <v>45838.0</v>
      </c>
      <c r="J7" s="1049">
        <v>82.0</v>
      </c>
      <c r="K7" s="1050">
        <v>44972.0</v>
      </c>
    </row>
    <row r="9">
      <c r="A9" s="1" t="s">
        <v>43</v>
      </c>
    </row>
    <row r="11">
      <c r="A11" s="1049" t="s">
        <v>46</v>
      </c>
      <c r="B11" s="1049" t="s">
        <v>48</v>
      </c>
      <c r="C11" s="1052" t="s">
        <v>55</v>
      </c>
      <c r="D11" s="1052" t="s">
        <v>58</v>
      </c>
      <c r="E11" s="1052" t="s">
        <v>63</v>
      </c>
      <c r="F11" s="1052" t="s">
        <v>66</v>
      </c>
      <c r="G11" s="1052" t="s">
        <v>68</v>
      </c>
      <c r="H11" s="1052" t="s">
        <v>70</v>
      </c>
      <c r="I11" s="1052" t="s">
        <v>74</v>
      </c>
      <c r="J11" s="1052" t="s">
        <v>77</v>
      </c>
      <c r="K11" s="1053" t="s">
        <v>80</v>
      </c>
      <c r="L11" s="1053" t="s">
        <v>84</v>
      </c>
      <c r="M11" s="1053" t="s">
        <v>87</v>
      </c>
      <c r="N11" s="1052" t="s">
        <v>93</v>
      </c>
      <c r="O11" s="1049" t="s">
        <v>93</v>
      </c>
    </row>
    <row r="12">
      <c r="A12" s="1054" t="s">
        <v>1368</v>
      </c>
      <c r="B12" s="1055" t="s">
        <v>1369</v>
      </c>
      <c r="C12" s="1056">
        <v>1.0</v>
      </c>
      <c r="D12" s="1057">
        <v>176015.0</v>
      </c>
      <c r="E12" s="1057" t="s">
        <v>65</v>
      </c>
      <c r="F12" s="1058">
        <v>43816.0</v>
      </c>
      <c r="G12" s="1058">
        <v>47469.0</v>
      </c>
      <c r="H12" s="1056">
        <v>1.875</v>
      </c>
      <c r="I12" s="1056" t="s">
        <v>76</v>
      </c>
      <c r="J12" s="1056" t="s">
        <v>79</v>
      </c>
      <c r="K12" s="1059" t="s">
        <v>83</v>
      </c>
      <c r="L12" s="1060" t="s">
        <v>86</v>
      </c>
      <c r="M12" s="1059" t="s">
        <v>89</v>
      </c>
      <c r="N12" s="1059" t="b">
        <v>1</v>
      </c>
      <c r="O12" s="1061" t="b">
        <v>1</v>
      </c>
    </row>
    <row r="13">
      <c r="A13" s="1062" t="s">
        <v>1370</v>
      </c>
      <c r="B13" s="1063" t="s">
        <v>1371</v>
      </c>
      <c r="C13" s="1057">
        <v>1.0</v>
      </c>
      <c r="D13" s="1057">
        <v>176015.0</v>
      </c>
      <c r="E13" s="1057" t="s">
        <v>65</v>
      </c>
      <c r="F13" s="1064">
        <v>40606.0</v>
      </c>
      <c r="G13" s="1064">
        <v>58974.0</v>
      </c>
      <c r="H13" s="1057">
        <v>4.85</v>
      </c>
      <c r="I13" s="1057" t="s">
        <v>76</v>
      </c>
      <c r="J13" s="1057" t="s">
        <v>274</v>
      </c>
      <c r="K13" s="1060" t="s">
        <v>83</v>
      </c>
      <c r="L13" s="1060" t="s">
        <v>86</v>
      </c>
      <c r="M13" s="1060" t="s">
        <v>89</v>
      </c>
      <c r="N13" s="1057" t="b">
        <v>1</v>
      </c>
      <c r="O13" s="1063" t="b">
        <v>1</v>
      </c>
    </row>
    <row r="14">
      <c r="A14" s="1062" t="s">
        <v>1372</v>
      </c>
      <c r="B14" s="1063" t="s">
        <v>1373</v>
      </c>
      <c r="C14" s="1057">
        <v>1.0</v>
      </c>
      <c r="D14" s="1057">
        <v>176015.0</v>
      </c>
      <c r="E14" s="1057" t="s">
        <v>1374</v>
      </c>
      <c r="F14" s="1064">
        <v>45868.0</v>
      </c>
      <c r="G14" s="1064">
        <v>46050.0</v>
      </c>
      <c r="H14" s="1057">
        <v>0.0</v>
      </c>
      <c r="I14" s="1057" t="s">
        <v>1375</v>
      </c>
      <c r="J14" s="1057" t="s">
        <v>79</v>
      </c>
      <c r="K14" s="1060" t="s">
        <v>83</v>
      </c>
      <c r="L14" s="1060" t="s">
        <v>86</v>
      </c>
      <c r="M14" s="1057" t="s">
        <v>1376</v>
      </c>
      <c r="N14" s="1057" t="b">
        <v>1</v>
      </c>
      <c r="O14" s="1063" t="b">
        <v>1</v>
      </c>
    </row>
    <row r="15">
      <c r="A15" s="1065" t="s">
        <v>1377</v>
      </c>
      <c r="B15" s="1066" t="s">
        <v>1378</v>
      </c>
      <c r="C15" s="1057">
        <v>1.0</v>
      </c>
      <c r="D15" s="1067" t="s">
        <v>496</v>
      </c>
      <c r="E15" s="1057" t="s">
        <v>1379</v>
      </c>
      <c r="F15" s="1064">
        <v>45236.0</v>
      </c>
      <c r="G15" s="1064">
        <v>46332.0</v>
      </c>
      <c r="H15" s="1068">
        <v>2.58</v>
      </c>
      <c r="I15" s="1057" t="s">
        <v>76</v>
      </c>
      <c r="J15" s="1057" t="s">
        <v>274</v>
      </c>
      <c r="K15" s="1060" t="s">
        <v>83</v>
      </c>
      <c r="L15" s="1060" t="s">
        <v>86</v>
      </c>
      <c r="M15" s="1060" t="s">
        <v>89</v>
      </c>
      <c r="N15" s="1057" t="b">
        <v>1</v>
      </c>
      <c r="O15" s="1063" t="b">
        <v>1</v>
      </c>
    </row>
    <row r="16">
      <c r="A16" s="1065" t="s">
        <v>1230</v>
      </c>
      <c r="B16" s="1069" t="s">
        <v>1380</v>
      </c>
      <c r="C16" s="1057">
        <v>1.0</v>
      </c>
      <c r="D16" s="1057">
        <v>176017.0</v>
      </c>
      <c r="E16" s="1057" t="s">
        <v>1381</v>
      </c>
      <c r="F16" s="1064">
        <v>44281.0</v>
      </c>
      <c r="G16" s="1064">
        <v>46107.0</v>
      </c>
      <c r="H16" s="1057">
        <v>1.29</v>
      </c>
      <c r="I16" s="1057" t="s">
        <v>76</v>
      </c>
      <c r="J16" s="1057" t="s">
        <v>274</v>
      </c>
      <c r="K16" s="1060" t="s">
        <v>83</v>
      </c>
      <c r="L16" s="1060" t="s">
        <v>86</v>
      </c>
      <c r="M16" s="1060" t="s">
        <v>89</v>
      </c>
      <c r="N16" s="1057" t="b">
        <v>1</v>
      </c>
      <c r="O16" s="1063" t="b">
        <v>1</v>
      </c>
    </row>
    <row r="17">
      <c r="A17" s="1062" t="s">
        <v>1382</v>
      </c>
      <c r="B17" s="1063" t="s">
        <v>1383</v>
      </c>
      <c r="C17" s="1057">
        <v>1.0</v>
      </c>
      <c r="D17" s="1057">
        <v>176015.0</v>
      </c>
      <c r="E17" s="1057" t="s">
        <v>65</v>
      </c>
      <c r="F17" s="1064">
        <v>41255.0</v>
      </c>
      <c r="G17" s="1064">
        <v>50386.0</v>
      </c>
      <c r="H17" s="1057">
        <v>4.26</v>
      </c>
      <c r="I17" s="1057" t="s">
        <v>76</v>
      </c>
      <c r="J17" s="1057" t="s">
        <v>79</v>
      </c>
      <c r="K17" s="1060" t="s">
        <v>83</v>
      </c>
      <c r="L17" s="1060" t="s">
        <v>86</v>
      </c>
      <c r="M17" s="1057" t="s">
        <v>1384</v>
      </c>
      <c r="N17" s="1057" t="b">
        <v>1</v>
      </c>
      <c r="O17" s="1063" t="b">
        <v>1</v>
      </c>
    </row>
    <row r="18">
      <c r="A18" s="1062" t="s">
        <v>1385</v>
      </c>
      <c r="B18" s="1063" t="s">
        <v>1386</v>
      </c>
      <c r="C18" s="1057">
        <v>1.0</v>
      </c>
      <c r="D18" s="1057">
        <v>176015.0</v>
      </c>
      <c r="E18" s="1057" t="s">
        <v>1374</v>
      </c>
      <c r="F18" s="1064">
        <v>45882.0</v>
      </c>
      <c r="G18" s="1064">
        <v>46064.0</v>
      </c>
      <c r="H18" s="1057">
        <v>0.0</v>
      </c>
      <c r="I18" s="1057" t="s">
        <v>1387</v>
      </c>
      <c r="J18" s="1057" t="s">
        <v>79</v>
      </c>
      <c r="K18" s="1060" t="s">
        <v>83</v>
      </c>
      <c r="L18" s="1060" t="s">
        <v>86</v>
      </c>
      <c r="M18" s="1057" t="s">
        <v>1376</v>
      </c>
      <c r="N18" s="1057" t="b">
        <v>1</v>
      </c>
      <c r="O18" s="1063" t="b">
        <v>1</v>
      </c>
    </row>
    <row r="19">
      <c r="A19" s="1065" t="s">
        <v>1012</v>
      </c>
      <c r="B19" s="1069" t="s">
        <v>1388</v>
      </c>
      <c r="C19" s="1057">
        <v>1.0</v>
      </c>
      <c r="D19" s="1067" t="s">
        <v>496</v>
      </c>
      <c r="E19" s="1057" t="s">
        <v>1379</v>
      </c>
      <c r="F19" s="1064">
        <v>45474.0</v>
      </c>
      <c r="G19" s="1064">
        <v>46204.0</v>
      </c>
      <c r="H19" s="1068">
        <v>1.68404</v>
      </c>
      <c r="I19" s="1057" t="s">
        <v>269</v>
      </c>
      <c r="J19" s="1057" t="s">
        <v>79</v>
      </c>
      <c r="K19" s="1060" t="s">
        <v>83</v>
      </c>
      <c r="L19" s="1060" t="s">
        <v>86</v>
      </c>
      <c r="M19" s="1060" t="s">
        <v>89</v>
      </c>
      <c r="N19" s="1057" t="b">
        <v>1</v>
      </c>
      <c r="O19" s="1063" t="b">
        <v>1</v>
      </c>
    </row>
    <row r="20">
      <c r="A20" s="1065" t="s">
        <v>1007</v>
      </c>
      <c r="B20" s="1069" t="s">
        <v>1389</v>
      </c>
      <c r="C20" s="1063">
        <v>1.0</v>
      </c>
      <c r="D20" s="1063">
        <v>176017.0</v>
      </c>
      <c r="E20" s="1063" t="s">
        <v>1381</v>
      </c>
      <c r="F20" s="1070">
        <v>43754.0</v>
      </c>
      <c r="G20" s="1070">
        <v>46311.0</v>
      </c>
      <c r="H20" s="1063">
        <v>1.69</v>
      </c>
      <c r="I20" s="1063" t="s">
        <v>76</v>
      </c>
      <c r="J20" s="1063" t="s">
        <v>274</v>
      </c>
      <c r="K20" s="1071" t="s">
        <v>83</v>
      </c>
      <c r="L20" s="1071" t="s">
        <v>86</v>
      </c>
      <c r="M20" s="1071" t="s">
        <v>89</v>
      </c>
      <c r="N20" s="1063" t="b">
        <v>1</v>
      </c>
      <c r="O20" s="1063" t="b">
        <v>1</v>
      </c>
    </row>
    <row r="23">
      <c r="A23" s="1" t="s">
        <v>95</v>
      </c>
    </row>
    <row r="25">
      <c r="A25" s="1049" t="s">
        <v>97</v>
      </c>
      <c r="B25" s="1049" t="s">
        <v>99</v>
      </c>
      <c r="C25" s="1049" t="s">
        <v>103</v>
      </c>
      <c r="D25" s="1049" t="s">
        <v>106</v>
      </c>
      <c r="E25" s="1049" t="s">
        <v>109</v>
      </c>
    </row>
    <row r="26">
      <c r="A26" s="1049">
        <v>301.0</v>
      </c>
      <c r="B26" s="1049" t="s">
        <v>1390</v>
      </c>
      <c r="C26" s="1049" t="s">
        <v>1391</v>
      </c>
      <c r="D26" s="1049" t="s">
        <v>1392</v>
      </c>
      <c r="E26" s="1072">
        <v>45887.458333333336</v>
      </c>
    </row>
    <row r="27">
      <c r="A27" s="1049">
        <v>302.0</v>
      </c>
      <c r="B27" s="1049" t="s">
        <v>1393</v>
      </c>
      <c r="C27" s="1049" t="s">
        <v>1391</v>
      </c>
      <c r="D27" s="1049" t="s">
        <v>1392</v>
      </c>
      <c r="E27" s="1072">
        <v>45887.458333333336</v>
      </c>
    </row>
    <row r="28">
      <c r="A28" s="1049">
        <v>303.0</v>
      </c>
      <c r="B28" s="1049" t="s">
        <v>1394</v>
      </c>
      <c r="C28" s="1049" t="s">
        <v>1391</v>
      </c>
      <c r="D28" s="1049" t="s">
        <v>1392</v>
      </c>
      <c r="E28" s="1072">
        <v>45887.458333333336</v>
      </c>
    </row>
    <row r="29">
      <c r="A29" s="1049">
        <v>304.0</v>
      </c>
      <c r="B29" s="1049" t="s">
        <v>1395</v>
      </c>
      <c r="C29" s="1049" t="s">
        <v>1391</v>
      </c>
      <c r="D29" s="1049" t="s">
        <v>1392</v>
      </c>
      <c r="E29" s="1072">
        <v>45887.458333333336</v>
      </c>
    </row>
    <row r="30">
      <c r="A30" s="1049">
        <v>401.0</v>
      </c>
      <c r="B30" s="1049" t="s">
        <v>1396</v>
      </c>
      <c r="C30" s="1049" t="s">
        <v>1391</v>
      </c>
      <c r="D30" s="1049" t="s">
        <v>108</v>
      </c>
      <c r="E30" s="1072">
        <v>45887.458333333336</v>
      </c>
    </row>
    <row r="31">
      <c r="A31" s="1049">
        <v>402.0</v>
      </c>
      <c r="B31" s="1049" t="s">
        <v>1397</v>
      </c>
      <c r="C31" s="1049" t="s">
        <v>1391</v>
      </c>
      <c r="D31" s="1049" t="s">
        <v>108</v>
      </c>
      <c r="E31" s="1072">
        <v>45887.458333333336</v>
      </c>
    </row>
    <row r="32">
      <c r="A32" s="1049">
        <v>403.0</v>
      </c>
      <c r="B32" s="1049" t="s">
        <v>1398</v>
      </c>
      <c r="C32" s="1049" t="s">
        <v>1391</v>
      </c>
      <c r="D32" s="1049" t="s">
        <v>108</v>
      </c>
      <c r="E32" s="1072">
        <v>45887.458333333336</v>
      </c>
    </row>
    <row r="33">
      <c r="A33" s="1049">
        <v>404.0</v>
      </c>
      <c r="B33" s="1049" t="s">
        <v>1399</v>
      </c>
      <c r="C33" s="1049" t="s">
        <v>1391</v>
      </c>
      <c r="D33" s="1049" t="s">
        <v>108</v>
      </c>
      <c r="E33" s="1072">
        <v>45887.458333333336</v>
      </c>
    </row>
    <row r="36">
      <c r="A36" s="1" t="s">
        <v>112</v>
      </c>
    </row>
    <row r="38">
      <c r="A38" s="1073" t="s">
        <v>114</v>
      </c>
      <c r="B38" s="1073" t="s">
        <v>116</v>
      </c>
      <c r="C38" s="1073" t="s">
        <v>118</v>
      </c>
      <c r="D38" s="1073" t="s">
        <v>68</v>
      </c>
      <c r="E38" s="1073" t="s">
        <v>121</v>
      </c>
      <c r="F38" s="1073" t="s">
        <v>7</v>
      </c>
      <c r="G38" s="1073" t="s">
        <v>125</v>
      </c>
      <c r="H38" s="1073" t="s">
        <v>80</v>
      </c>
      <c r="I38" s="1073" t="s">
        <v>129</v>
      </c>
      <c r="J38" s="1073" t="s">
        <v>132</v>
      </c>
      <c r="K38" s="1073" t="s">
        <v>134</v>
      </c>
      <c r="L38" s="1073" t="s">
        <v>137</v>
      </c>
      <c r="M38" s="1073" t="s">
        <v>77</v>
      </c>
      <c r="N38" s="1073" t="s">
        <v>139</v>
      </c>
      <c r="O38" s="1073" t="s">
        <v>141</v>
      </c>
      <c r="P38" s="1073" t="s">
        <v>144</v>
      </c>
    </row>
    <row r="39">
      <c r="A39" s="1074">
        <v>45002.0</v>
      </c>
      <c r="B39" s="1075">
        <v>45930.0</v>
      </c>
      <c r="C39" s="1076">
        <v>45930.0</v>
      </c>
      <c r="D39" s="1076">
        <v>45933.0</v>
      </c>
      <c r="E39" s="1077" t="s">
        <v>1139</v>
      </c>
      <c r="F39" s="1077">
        <v>215.0</v>
      </c>
      <c r="G39" s="1078">
        <v>3.0E8</v>
      </c>
      <c r="H39" s="1077" t="s">
        <v>83</v>
      </c>
      <c r="I39" s="1077" t="s">
        <v>131</v>
      </c>
      <c r="J39" s="1077">
        <v>1.5</v>
      </c>
      <c r="K39" s="1077" t="s">
        <v>136</v>
      </c>
      <c r="L39" s="1077" t="s">
        <v>136</v>
      </c>
      <c r="M39" s="1077" t="s">
        <v>79</v>
      </c>
      <c r="N39" s="1079">
        <v>12328.767123287671</v>
      </c>
      <c r="O39" s="1077" t="s">
        <v>143</v>
      </c>
      <c r="P39" s="1077" t="s">
        <v>1147</v>
      </c>
    </row>
    <row r="40">
      <c r="A40" s="1074">
        <v>45003.0</v>
      </c>
      <c r="B40" s="1076">
        <v>45930.0</v>
      </c>
      <c r="C40" s="1076">
        <v>45930.0</v>
      </c>
      <c r="D40" s="1076">
        <v>45937.0</v>
      </c>
      <c r="E40" s="1077" t="s">
        <v>123</v>
      </c>
      <c r="F40" s="1077">
        <v>112.0</v>
      </c>
      <c r="G40" s="1078">
        <v>5.0E8</v>
      </c>
      <c r="H40" s="1077" t="s">
        <v>83</v>
      </c>
      <c r="I40" s="1077" t="s">
        <v>131</v>
      </c>
      <c r="J40" s="1077">
        <v>1.5</v>
      </c>
      <c r="K40" s="1077" t="s">
        <v>136</v>
      </c>
      <c r="L40" s="1077" t="s">
        <v>136</v>
      </c>
      <c r="M40" s="1077" t="s">
        <v>79</v>
      </c>
      <c r="N40" s="1078">
        <v>20548.0</v>
      </c>
      <c r="O40" s="1077" t="s">
        <v>143</v>
      </c>
      <c r="P40" s="1077" t="s">
        <v>1400</v>
      </c>
    </row>
    <row r="43">
      <c r="A43" s="1" t="s">
        <v>147</v>
      </c>
    </row>
    <row r="45">
      <c r="A45" s="1073" t="s">
        <v>149</v>
      </c>
      <c r="B45" s="1073" t="s">
        <v>116</v>
      </c>
      <c r="C45" s="1073" t="s">
        <v>152</v>
      </c>
      <c r="D45" s="1073" t="s">
        <v>7</v>
      </c>
      <c r="E45" s="1073" t="s">
        <v>155</v>
      </c>
      <c r="F45" s="1073" t="s">
        <v>157</v>
      </c>
      <c r="G45" s="1073" t="s">
        <v>159</v>
      </c>
      <c r="H45" s="1073" t="s">
        <v>161</v>
      </c>
      <c r="I45" s="1080" t="s">
        <v>80</v>
      </c>
      <c r="J45" s="1073" t="s">
        <v>129</v>
      </c>
      <c r="K45" s="1073" t="s">
        <v>132</v>
      </c>
      <c r="L45" s="1073" t="s">
        <v>134</v>
      </c>
      <c r="M45" s="1073" t="s">
        <v>137</v>
      </c>
      <c r="N45" s="1073" t="s">
        <v>77</v>
      </c>
      <c r="O45" s="1073" t="s">
        <v>163</v>
      </c>
      <c r="P45" s="1073" t="s">
        <v>165</v>
      </c>
      <c r="Q45" s="1073" t="s">
        <v>141</v>
      </c>
    </row>
    <row r="46">
      <c r="A46" s="1074">
        <v>77001.0</v>
      </c>
      <c r="B46" s="1076">
        <v>45926.0</v>
      </c>
      <c r="C46" s="1077" t="s">
        <v>1401</v>
      </c>
      <c r="D46" s="1077">
        <v>112.0</v>
      </c>
      <c r="E46" s="1076">
        <v>45929.0</v>
      </c>
      <c r="F46" s="1076">
        <v>45938.0</v>
      </c>
      <c r="G46" s="1078">
        <v>2.0E8</v>
      </c>
      <c r="H46" s="1078">
        <v>2.0007863014E8</v>
      </c>
      <c r="I46" s="1081" t="s">
        <v>83</v>
      </c>
      <c r="J46" s="1082" t="s">
        <v>131</v>
      </c>
      <c r="K46" s="1074">
        <v>1.6</v>
      </c>
      <c r="L46" s="1082" t="s">
        <v>136</v>
      </c>
      <c r="M46" s="1083" t="s">
        <v>136</v>
      </c>
      <c r="N46" s="1084" t="s">
        <v>79</v>
      </c>
      <c r="O46" s="1077">
        <v>2.05</v>
      </c>
      <c r="P46" s="1077">
        <v>7.0</v>
      </c>
      <c r="Q46" s="1077" t="s">
        <v>143</v>
      </c>
    </row>
    <row r="47">
      <c r="A47" s="1085">
        <v>77002.0</v>
      </c>
      <c r="B47" s="1086">
        <v>45926.0</v>
      </c>
      <c r="C47" s="1087" t="s">
        <v>154</v>
      </c>
      <c r="D47" s="1087">
        <v>112.0</v>
      </c>
      <c r="E47" s="1088">
        <v>45929.0</v>
      </c>
      <c r="F47" s="1088">
        <v>45936.0</v>
      </c>
      <c r="G47" s="1089">
        <v>1.0E8</v>
      </c>
      <c r="H47" s="1089">
        <v>1.0003835616E8</v>
      </c>
      <c r="I47" s="1081" t="s">
        <v>83</v>
      </c>
      <c r="J47" s="1083" t="s">
        <v>131</v>
      </c>
      <c r="K47" s="1085">
        <v>4.26</v>
      </c>
      <c r="L47" s="1083" t="s">
        <v>136</v>
      </c>
      <c r="M47" s="1083" t="s">
        <v>136</v>
      </c>
      <c r="N47" s="1090" t="s">
        <v>79</v>
      </c>
      <c r="O47" s="1087">
        <v>2.0</v>
      </c>
      <c r="P47" s="1087">
        <v>7.0</v>
      </c>
      <c r="Q47" s="1087" t="s">
        <v>143</v>
      </c>
    </row>
    <row r="50">
      <c r="A50" s="1" t="s">
        <v>168</v>
      </c>
    </row>
    <row r="52">
      <c r="A52" s="1091" t="s">
        <v>170</v>
      </c>
      <c r="B52" s="1091" t="s">
        <v>149</v>
      </c>
      <c r="C52" s="1091" t="s">
        <v>46</v>
      </c>
      <c r="D52" s="1091" t="s">
        <v>174</v>
      </c>
      <c r="E52" s="1091" t="s">
        <v>176</v>
      </c>
      <c r="F52" s="1091" t="s">
        <v>178</v>
      </c>
      <c r="G52" s="1091" t="s">
        <v>181</v>
      </c>
      <c r="H52" s="1091" t="s">
        <v>183</v>
      </c>
      <c r="I52" s="1091" t="s">
        <v>186</v>
      </c>
      <c r="J52" s="1091" t="s">
        <v>188</v>
      </c>
    </row>
    <row r="53">
      <c r="A53" s="1087">
        <v>9151.0</v>
      </c>
      <c r="B53" s="1087">
        <v>77002.0</v>
      </c>
      <c r="C53" s="1092" t="s">
        <v>1382</v>
      </c>
      <c r="D53" s="1089">
        <v>1.025E8</v>
      </c>
      <c r="E53" s="1076">
        <v>45936.0</v>
      </c>
      <c r="F53" s="1093">
        <v>99.0</v>
      </c>
      <c r="G53" s="1089">
        <f t="shared" ref="G53:G54" si="1">D53*(F53/100)</f>
        <v>101475000</v>
      </c>
      <c r="H53" s="1089">
        <v>2.0</v>
      </c>
      <c r="I53" s="1089">
        <f t="shared" ref="I53:I54" si="2">G53*(1-(H53/100))</f>
        <v>99445500</v>
      </c>
      <c r="J53" s="1087">
        <v>3001.0</v>
      </c>
    </row>
    <row r="54">
      <c r="A54" s="1094">
        <v>9150.0</v>
      </c>
      <c r="B54" s="1094">
        <v>77001.0</v>
      </c>
      <c r="C54" s="1095" t="s">
        <v>1368</v>
      </c>
      <c r="D54" s="1096">
        <v>2.05E8</v>
      </c>
      <c r="E54" s="1097">
        <v>45936.0</v>
      </c>
      <c r="F54" s="1098">
        <v>99.85</v>
      </c>
      <c r="G54" s="1099">
        <f t="shared" si="1"/>
        <v>204692500</v>
      </c>
      <c r="H54" s="1099">
        <v>2.0</v>
      </c>
      <c r="I54" s="1099">
        <f t="shared" si="2"/>
        <v>200598650</v>
      </c>
      <c r="J54" s="490">
        <v>3002.0</v>
      </c>
    </row>
    <row r="57">
      <c r="A57" s="1" t="s">
        <v>190</v>
      </c>
    </row>
    <row r="59">
      <c r="A59" s="1071" t="s">
        <v>194</v>
      </c>
      <c r="B59" s="1071" t="s">
        <v>97</v>
      </c>
      <c r="C59" s="1071" t="s">
        <v>116</v>
      </c>
      <c r="D59" s="1071" t="s">
        <v>197</v>
      </c>
      <c r="E59" s="1071" t="s">
        <v>46</v>
      </c>
      <c r="F59" s="1071" t="s">
        <v>7</v>
      </c>
      <c r="G59" s="1071" t="s">
        <v>152</v>
      </c>
      <c r="H59" s="1071" t="s">
        <v>174</v>
      </c>
      <c r="I59" s="1071" t="s">
        <v>205</v>
      </c>
      <c r="J59" s="1071" t="s">
        <v>207</v>
      </c>
      <c r="K59" s="1071" t="s">
        <v>209</v>
      </c>
    </row>
    <row r="60">
      <c r="A60" s="490">
        <v>93001.0</v>
      </c>
      <c r="B60" s="1049">
        <v>301.0</v>
      </c>
      <c r="C60" s="1050">
        <v>45887.0</v>
      </c>
      <c r="D60" s="1050">
        <f t="shared" ref="D60:D67" si="3">C60+2</f>
        <v>45889</v>
      </c>
      <c r="E60" s="1049">
        <v>6001.0</v>
      </c>
      <c r="F60" s="490">
        <v>112.0</v>
      </c>
      <c r="G60" s="490" t="s">
        <v>202</v>
      </c>
      <c r="H60" s="1099">
        <v>1.0E8</v>
      </c>
      <c r="I60" s="1100">
        <v>170.803637</v>
      </c>
      <c r="J60" s="1101">
        <v>2.05</v>
      </c>
      <c r="K60" s="1101" t="s">
        <v>1009</v>
      </c>
    </row>
    <row r="61">
      <c r="A61" s="490">
        <v>93002.0</v>
      </c>
      <c r="B61" s="1049">
        <v>302.0</v>
      </c>
      <c r="C61" s="1050">
        <v>45887.0</v>
      </c>
      <c r="D61" s="1050">
        <f t="shared" si="3"/>
        <v>45889</v>
      </c>
      <c r="E61" s="1049">
        <v>6002.0</v>
      </c>
      <c r="F61" s="490">
        <v>112.0</v>
      </c>
      <c r="G61" s="490" t="s">
        <v>202</v>
      </c>
      <c r="H61" s="1099">
        <v>1.0E8</v>
      </c>
      <c r="I61" s="1100">
        <v>99.443877</v>
      </c>
      <c r="J61" s="1102">
        <v>1.26</v>
      </c>
      <c r="K61" s="1102" t="s">
        <v>1009</v>
      </c>
    </row>
    <row r="62">
      <c r="A62" s="490">
        <v>93003.0</v>
      </c>
      <c r="B62" s="1049">
        <v>303.0</v>
      </c>
      <c r="C62" s="1050">
        <v>45887.0</v>
      </c>
      <c r="D62" s="1050">
        <f t="shared" si="3"/>
        <v>45889</v>
      </c>
      <c r="E62" s="1049">
        <v>6003.0</v>
      </c>
      <c r="F62" s="490">
        <v>112.0</v>
      </c>
      <c r="G62" s="490" t="s">
        <v>202</v>
      </c>
      <c r="H62" s="1099">
        <v>1.0E8</v>
      </c>
      <c r="I62" s="1100">
        <v>100.257613</v>
      </c>
      <c r="J62" s="1102">
        <v>1.33</v>
      </c>
      <c r="K62" s="1102" t="s">
        <v>1009</v>
      </c>
    </row>
    <row r="63">
      <c r="A63" s="490">
        <v>93004.0</v>
      </c>
      <c r="B63" s="1049">
        <v>304.0</v>
      </c>
      <c r="C63" s="1050">
        <v>45887.0</v>
      </c>
      <c r="D63" s="1050">
        <f t="shared" si="3"/>
        <v>45889</v>
      </c>
      <c r="E63" s="1049">
        <v>6004.0</v>
      </c>
      <c r="F63" s="490">
        <v>112.0</v>
      </c>
      <c r="G63" s="490" t="s">
        <v>202</v>
      </c>
      <c r="H63" s="1099">
        <v>1.0E8</v>
      </c>
      <c r="I63" s="1100">
        <v>102.323303</v>
      </c>
      <c r="J63" s="1102">
        <v>1.33426</v>
      </c>
      <c r="K63" s="1102" t="s">
        <v>1009</v>
      </c>
    </row>
    <row r="64">
      <c r="A64" s="490">
        <v>93005.0</v>
      </c>
      <c r="B64" s="1049">
        <v>401.0</v>
      </c>
      <c r="C64" s="1050">
        <v>45887.0</v>
      </c>
      <c r="D64" s="1050">
        <f t="shared" si="3"/>
        <v>45889</v>
      </c>
      <c r="E64" s="1049">
        <v>6005.0</v>
      </c>
      <c r="F64" s="490">
        <v>215.0</v>
      </c>
      <c r="G64" s="490" t="s">
        <v>202</v>
      </c>
      <c r="H64" s="1099">
        <v>1.0E8</v>
      </c>
      <c r="I64" s="1100">
        <v>126.01589</v>
      </c>
      <c r="J64" s="1103">
        <v>1.52365</v>
      </c>
      <c r="K64" s="1103" t="s">
        <v>1009</v>
      </c>
    </row>
    <row r="65">
      <c r="A65" s="490">
        <v>93006.0</v>
      </c>
      <c r="B65" s="1049">
        <v>402.0</v>
      </c>
      <c r="C65" s="1050">
        <v>45887.0</v>
      </c>
      <c r="D65" s="1050">
        <f t="shared" si="3"/>
        <v>45889</v>
      </c>
      <c r="E65" s="1049">
        <v>6006.0</v>
      </c>
      <c r="F65" s="490">
        <v>215.0</v>
      </c>
      <c r="G65" s="490" t="s">
        <v>202</v>
      </c>
      <c r="H65" s="1099">
        <v>1.0E8</v>
      </c>
      <c r="I65" s="1100">
        <v>99.396107</v>
      </c>
      <c r="J65" s="1102">
        <v>1.26</v>
      </c>
      <c r="K65" s="1102" t="s">
        <v>1009</v>
      </c>
    </row>
    <row r="66">
      <c r="A66" s="490">
        <v>93007.0</v>
      </c>
      <c r="B66" s="1049">
        <v>403.0</v>
      </c>
      <c r="C66" s="1050">
        <v>45887.0</v>
      </c>
      <c r="D66" s="1050">
        <f t="shared" si="3"/>
        <v>45889</v>
      </c>
      <c r="E66" s="1049">
        <v>6007.0</v>
      </c>
      <c r="F66" s="490">
        <v>215.0</v>
      </c>
      <c r="G66" s="490" t="s">
        <v>202</v>
      </c>
      <c r="H66" s="1099">
        <v>1.0E8</v>
      </c>
      <c r="I66" s="1100">
        <v>100.028491</v>
      </c>
      <c r="J66" s="1102">
        <v>1.522077</v>
      </c>
      <c r="K66" s="1102" t="s">
        <v>1009</v>
      </c>
    </row>
    <row r="67">
      <c r="A67" s="490">
        <v>93008.0</v>
      </c>
      <c r="B67" s="1049">
        <v>404.0</v>
      </c>
      <c r="C67" s="1050">
        <v>45887.0</v>
      </c>
      <c r="D67" s="1050">
        <f t="shared" si="3"/>
        <v>45889</v>
      </c>
      <c r="E67" s="1049">
        <v>6008.0</v>
      </c>
      <c r="F67" s="490">
        <v>215.0</v>
      </c>
      <c r="G67" s="490" t="s">
        <v>202</v>
      </c>
      <c r="H67" s="1099">
        <v>1.0E8</v>
      </c>
      <c r="I67" s="1100">
        <v>100.264871</v>
      </c>
      <c r="J67" s="1102">
        <v>1.45608</v>
      </c>
      <c r="K67" s="1102" t="s">
        <v>1009</v>
      </c>
    </row>
    <row r="70">
      <c r="A70" s="1" t="s">
        <v>212</v>
      </c>
    </row>
    <row r="71">
      <c r="A71" s="1104"/>
      <c r="B71" s="1104"/>
      <c r="C71" s="67"/>
      <c r="D71" s="67"/>
      <c r="E71" s="1104"/>
      <c r="F71" s="1104"/>
      <c r="G71" s="67"/>
    </row>
    <row r="72">
      <c r="A72" s="1105" t="s">
        <v>218</v>
      </c>
      <c r="B72" s="1105" t="s">
        <v>7</v>
      </c>
      <c r="C72" s="1071" t="s">
        <v>227</v>
      </c>
      <c r="D72" s="1071" t="s">
        <v>230</v>
      </c>
      <c r="E72" s="1105" t="s">
        <v>1247</v>
      </c>
      <c r="F72" s="1105" t="s">
        <v>233</v>
      </c>
      <c r="G72" s="1071" t="s">
        <v>236</v>
      </c>
    </row>
    <row r="73">
      <c r="A73" s="1105">
        <v>45.0</v>
      </c>
      <c r="B73" s="1105">
        <v>112.0</v>
      </c>
      <c r="C73" s="490" t="s">
        <v>1402</v>
      </c>
      <c r="D73" s="490" t="s">
        <v>232</v>
      </c>
      <c r="E73" s="1106">
        <v>5.0E8</v>
      </c>
      <c r="F73" s="1106">
        <v>5.0E8</v>
      </c>
      <c r="G73" s="496">
        <v>45930.375</v>
      </c>
    </row>
    <row r="74">
      <c r="A74" s="1105">
        <v>46.0</v>
      </c>
      <c r="B74" s="1105">
        <v>112.0</v>
      </c>
      <c r="C74" s="490" t="s">
        <v>229</v>
      </c>
      <c r="D74" s="490" t="s">
        <v>136</v>
      </c>
      <c r="E74" s="1106">
        <v>8.0E8</v>
      </c>
      <c r="F74" s="1106">
        <v>2.0E8</v>
      </c>
      <c r="G74" s="496">
        <v>45930.375</v>
      </c>
    </row>
    <row r="77">
      <c r="A77" s="1" t="s">
        <v>242</v>
      </c>
    </row>
    <row r="79">
      <c r="A79" s="1107" t="s">
        <v>244</v>
      </c>
      <c r="B79" s="1107" t="s">
        <v>194</v>
      </c>
      <c r="C79" s="1107" t="s">
        <v>46</v>
      </c>
      <c r="D79" s="1107" t="s">
        <v>97</v>
      </c>
      <c r="E79" s="1107" t="s">
        <v>7</v>
      </c>
      <c r="F79" s="1107" t="s">
        <v>174</v>
      </c>
      <c r="G79" s="1107" t="s">
        <v>251</v>
      </c>
      <c r="H79" s="1107" t="s">
        <v>197</v>
      </c>
      <c r="I79" s="1107" t="s">
        <v>68</v>
      </c>
      <c r="J79" s="1107" t="s">
        <v>254</v>
      </c>
      <c r="K79" s="1107" t="s">
        <v>205</v>
      </c>
      <c r="L79" s="1061" t="s">
        <v>139</v>
      </c>
      <c r="M79" s="1107" t="s">
        <v>258</v>
      </c>
      <c r="N79" s="1107" t="s">
        <v>260</v>
      </c>
      <c r="O79" s="1107" t="s">
        <v>262</v>
      </c>
      <c r="P79" s="1108" t="s">
        <v>264</v>
      </c>
      <c r="Q79" s="1080" t="s">
        <v>80</v>
      </c>
      <c r="R79" s="1109" t="s">
        <v>1403</v>
      </c>
      <c r="S79" s="1107" t="s">
        <v>129</v>
      </c>
      <c r="T79" s="1107" t="s">
        <v>134</v>
      </c>
      <c r="U79" s="1107" t="s">
        <v>137</v>
      </c>
      <c r="V79" s="1107" t="s">
        <v>267</v>
      </c>
      <c r="W79" s="1107" t="s">
        <v>270</v>
      </c>
      <c r="X79" s="1107" t="s">
        <v>272</v>
      </c>
      <c r="Y79" s="1107" t="s">
        <v>141</v>
      </c>
      <c r="Z79" s="1109" t="s">
        <v>277</v>
      </c>
      <c r="AA79" s="1109" t="s">
        <v>279</v>
      </c>
      <c r="AB79" s="1109" t="s">
        <v>149</v>
      </c>
      <c r="AC79" s="1107" t="s">
        <v>109</v>
      </c>
      <c r="AD79" s="1107" t="s">
        <v>282</v>
      </c>
    </row>
    <row r="80">
      <c r="A80" s="1110">
        <v>80001.0</v>
      </c>
      <c r="B80" s="1094">
        <v>93001.0</v>
      </c>
      <c r="C80" s="1056" t="s">
        <v>1368</v>
      </c>
      <c r="D80" s="1110">
        <v>301.0</v>
      </c>
      <c r="E80" s="1094">
        <v>112.0</v>
      </c>
      <c r="F80" s="1111">
        <v>1.0E8</v>
      </c>
      <c r="G80" s="1111">
        <v>1.0E8</v>
      </c>
      <c r="H80" s="1097">
        <v>45889.0</v>
      </c>
      <c r="I80" s="1097">
        <v>58974.0</v>
      </c>
      <c r="J80" s="1097">
        <v>45825.0</v>
      </c>
      <c r="K80" s="1112">
        <v>165.493321</v>
      </c>
      <c r="L80" s="1113">
        <v>552361.111111111</v>
      </c>
      <c r="M80" s="1114">
        <v>166.901814</v>
      </c>
      <c r="N80" s="1115">
        <v>1.70803637E8</v>
      </c>
      <c r="O80" s="1098">
        <v>1.66901814E8</v>
      </c>
      <c r="P80" s="1116">
        <v>-3901823.0</v>
      </c>
      <c r="Q80" s="1081" t="s">
        <v>83</v>
      </c>
      <c r="R80" s="1117" t="s">
        <v>202</v>
      </c>
      <c r="S80" s="1094" t="s">
        <v>131</v>
      </c>
      <c r="T80" s="490" t="s">
        <v>136</v>
      </c>
      <c r="U80" s="490" t="s">
        <v>136</v>
      </c>
      <c r="V80" s="1049" t="s">
        <v>76</v>
      </c>
      <c r="W80" s="1049">
        <v>4.85</v>
      </c>
      <c r="X80" s="1049" t="s">
        <v>274</v>
      </c>
      <c r="Y80" s="1094" t="s">
        <v>143</v>
      </c>
      <c r="Z80" s="1117" t="s">
        <v>136</v>
      </c>
      <c r="AA80" s="1117" t="s">
        <v>136</v>
      </c>
      <c r="AB80" s="1117" t="s">
        <v>136</v>
      </c>
      <c r="AC80" s="1072">
        <v>45887.458333333336</v>
      </c>
      <c r="AD80" s="1072">
        <v>45930.666666666664</v>
      </c>
    </row>
    <row r="81">
      <c r="A81" s="1110">
        <v>80002.0</v>
      </c>
      <c r="B81" s="1094">
        <v>93002.0</v>
      </c>
      <c r="C81" s="1057" t="s">
        <v>1370</v>
      </c>
      <c r="D81" s="1110">
        <v>302.0</v>
      </c>
      <c r="E81" s="1094">
        <v>112.0</v>
      </c>
      <c r="F81" s="1111">
        <v>1.0E8</v>
      </c>
      <c r="G81" s="1111">
        <v>1.0E8</v>
      </c>
      <c r="H81" s="1097">
        <v>45889.0</v>
      </c>
      <c r="I81" s="1097">
        <v>46050.0</v>
      </c>
      <c r="J81" s="1094" t="s">
        <v>136</v>
      </c>
      <c r="K81" s="1112">
        <v>99.619167</v>
      </c>
      <c r="L81" s="1113" t="s">
        <v>136</v>
      </c>
      <c r="M81" s="1114">
        <v>99.619167</v>
      </c>
      <c r="N81" s="1115">
        <v>9.9443877E7</v>
      </c>
      <c r="O81" s="1098">
        <v>9.961916700000001E7</v>
      </c>
      <c r="P81" s="1116">
        <v>175290.0000000149</v>
      </c>
      <c r="Q81" s="1081" t="s">
        <v>83</v>
      </c>
      <c r="R81" s="1117" t="s">
        <v>202</v>
      </c>
      <c r="S81" s="1094" t="s">
        <v>131</v>
      </c>
      <c r="T81" s="490" t="s">
        <v>136</v>
      </c>
      <c r="U81" s="490" t="s">
        <v>136</v>
      </c>
      <c r="V81" s="1049" t="s">
        <v>1375</v>
      </c>
      <c r="W81" s="1049">
        <v>0.0</v>
      </c>
      <c r="X81" s="1049" t="s">
        <v>79</v>
      </c>
      <c r="Y81" s="1094" t="s">
        <v>143</v>
      </c>
      <c r="Z81" s="1117" t="s">
        <v>136</v>
      </c>
      <c r="AA81" s="1117" t="s">
        <v>136</v>
      </c>
      <c r="AB81" s="1117" t="s">
        <v>136</v>
      </c>
      <c r="AC81" s="1072">
        <v>45887.458333333336</v>
      </c>
      <c r="AD81" s="1072">
        <v>45930.666666666664</v>
      </c>
    </row>
    <row r="82">
      <c r="A82" s="1110">
        <v>80003.0</v>
      </c>
      <c r="B82" s="1094">
        <v>93003.0</v>
      </c>
      <c r="C82" s="1057" t="s">
        <v>1372</v>
      </c>
      <c r="D82" s="1110">
        <v>303.0</v>
      </c>
      <c r="E82" s="1094">
        <v>112.0</v>
      </c>
      <c r="F82" s="1111">
        <v>1.0E8</v>
      </c>
      <c r="G82" s="1111">
        <v>1.0E8</v>
      </c>
      <c r="H82" s="1097">
        <v>45889.0</v>
      </c>
      <c r="I82" s="1097">
        <v>46332.0</v>
      </c>
      <c r="J82" s="1097">
        <v>45783.0</v>
      </c>
      <c r="K82" s="1112">
        <v>100.11945</v>
      </c>
      <c r="L82" s="1113">
        <v>293833.3333333334</v>
      </c>
      <c r="M82" s="1114">
        <v>101.165587</v>
      </c>
      <c r="N82" s="1115">
        <v>1.00257613E8</v>
      </c>
      <c r="O82" s="1098">
        <v>1.01165587E8</v>
      </c>
      <c r="P82" s="1116">
        <v>907974.0</v>
      </c>
      <c r="Q82" s="1081" t="s">
        <v>83</v>
      </c>
      <c r="R82" s="1117" t="s">
        <v>202</v>
      </c>
      <c r="S82" s="1094" t="s">
        <v>131</v>
      </c>
      <c r="T82" s="490" t="s">
        <v>136</v>
      </c>
      <c r="U82" s="490" t="s">
        <v>136</v>
      </c>
      <c r="V82" s="1049" t="s">
        <v>76</v>
      </c>
      <c r="W82" s="1094">
        <v>2.58</v>
      </c>
      <c r="X82" s="1049" t="s">
        <v>274</v>
      </c>
      <c r="Y82" s="1094" t="s">
        <v>143</v>
      </c>
      <c r="Z82" s="1117" t="s">
        <v>136</v>
      </c>
      <c r="AA82" s="1117" t="s">
        <v>136</v>
      </c>
      <c r="AB82" s="1117" t="s">
        <v>136</v>
      </c>
      <c r="AC82" s="1072">
        <v>45887.458333333336</v>
      </c>
      <c r="AD82" s="1072">
        <v>45930.666666666664</v>
      </c>
    </row>
    <row r="83">
      <c r="A83" s="1110">
        <v>80004.0</v>
      </c>
      <c r="B83" s="1094">
        <v>93004.0</v>
      </c>
      <c r="C83" s="1118" t="s">
        <v>1377</v>
      </c>
      <c r="D83" s="1110">
        <v>304.0</v>
      </c>
      <c r="E83" s="1094">
        <v>112.0</v>
      </c>
      <c r="F83" s="1111">
        <v>1.0E8</v>
      </c>
      <c r="G83" s="1111">
        <v>1.0E8</v>
      </c>
      <c r="H83" s="1097">
        <v>45889.0</v>
      </c>
      <c r="I83" s="1097">
        <v>46107.0</v>
      </c>
      <c r="J83" s="1097">
        <v>45926.0</v>
      </c>
      <c r="K83" s="1112">
        <v>102.52939</v>
      </c>
      <c r="L83" s="1113">
        <v>14333.333333333334</v>
      </c>
      <c r="M83" s="1114">
        <v>103.41339</v>
      </c>
      <c r="N83" s="1115">
        <v>1.0232330299999999E8</v>
      </c>
      <c r="O83" s="1098">
        <v>1.0341339E8</v>
      </c>
      <c r="P83" s="1116">
        <v>1090087.000000015</v>
      </c>
      <c r="Q83" s="1081" t="s">
        <v>83</v>
      </c>
      <c r="R83" s="1117" t="s">
        <v>202</v>
      </c>
      <c r="S83" s="1094" t="s">
        <v>131</v>
      </c>
      <c r="T83" s="490" t="s">
        <v>136</v>
      </c>
      <c r="U83" s="490" t="s">
        <v>136</v>
      </c>
      <c r="V83" s="1049" t="s">
        <v>76</v>
      </c>
      <c r="W83" s="1049">
        <v>1.29</v>
      </c>
      <c r="X83" s="1049" t="s">
        <v>274</v>
      </c>
      <c r="Y83" s="1094" t="s">
        <v>143</v>
      </c>
      <c r="Z83" s="1117" t="s">
        <v>136</v>
      </c>
      <c r="AA83" s="1117" t="s">
        <v>136</v>
      </c>
      <c r="AB83" s="1117" t="s">
        <v>136</v>
      </c>
      <c r="AC83" s="1072">
        <v>45887.458333333336</v>
      </c>
      <c r="AD83" s="1072">
        <v>45930.666666666664</v>
      </c>
    </row>
    <row r="84">
      <c r="A84" s="1110">
        <v>80005.0</v>
      </c>
      <c r="B84" s="1119">
        <v>77002.0</v>
      </c>
      <c r="C84" s="1118" t="s">
        <v>1230</v>
      </c>
      <c r="D84" s="1110">
        <v>401.0</v>
      </c>
      <c r="E84" s="1094">
        <v>215.0</v>
      </c>
      <c r="F84" s="1111">
        <v>1.0E8</v>
      </c>
      <c r="G84" s="1111">
        <v>9.5E7</v>
      </c>
      <c r="H84" s="1097">
        <v>45889.0</v>
      </c>
      <c r="I84" s="1097">
        <v>50386.0</v>
      </c>
      <c r="J84" s="1097">
        <v>45820.0</v>
      </c>
      <c r="K84" s="1112">
        <v>125.789803</v>
      </c>
      <c r="L84" s="1113">
        <v>460908.3333333333</v>
      </c>
      <c r="M84" s="1114">
        <v>127.08531</v>
      </c>
      <c r="N84" s="1115">
        <v>1.197150955E8</v>
      </c>
      <c r="O84" s="1098">
        <v>1.207310445E8</v>
      </c>
      <c r="P84" s="1116">
        <v>1015949.0</v>
      </c>
      <c r="Q84" s="1081" t="s">
        <v>83</v>
      </c>
      <c r="R84" s="1117" t="s">
        <v>202</v>
      </c>
      <c r="S84" s="1094" t="s">
        <v>131</v>
      </c>
      <c r="T84" s="490" t="s">
        <v>136</v>
      </c>
      <c r="U84" s="490" t="s">
        <v>136</v>
      </c>
      <c r="V84" s="1049" t="s">
        <v>76</v>
      </c>
      <c r="W84" s="1049">
        <v>4.26</v>
      </c>
      <c r="X84" s="1049" t="s">
        <v>79</v>
      </c>
      <c r="Y84" s="1094" t="s">
        <v>143</v>
      </c>
      <c r="Z84" s="1117" t="b">
        <v>1</v>
      </c>
      <c r="AA84" s="1117" t="s">
        <v>136</v>
      </c>
      <c r="AB84" s="1120">
        <v>77002.0</v>
      </c>
      <c r="AC84" s="1072">
        <v>45887.458333333336</v>
      </c>
      <c r="AD84" s="1072">
        <v>45930.666666666664</v>
      </c>
    </row>
    <row r="85">
      <c r="A85" s="1110">
        <v>80006.0</v>
      </c>
      <c r="B85" s="1094">
        <v>93006.0</v>
      </c>
      <c r="C85" s="1057" t="s">
        <v>1382</v>
      </c>
      <c r="D85" s="1110">
        <v>402.0</v>
      </c>
      <c r="E85" s="1094">
        <v>215.0</v>
      </c>
      <c r="F85" s="1111">
        <v>1.0E8</v>
      </c>
      <c r="G85" s="1111">
        <v>1.0E8</v>
      </c>
      <c r="H85" s="1097">
        <v>45889.0</v>
      </c>
      <c r="I85" s="1097">
        <v>46064.0</v>
      </c>
      <c r="J85" s="1094" t="s">
        <v>136</v>
      </c>
      <c r="K85" s="1112">
        <v>99.584514</v>
      </c>
      <c r="L85" s="1113" t="s">
        <v>136</v>
      </c>
      <c r="M85" s="1114">
        <v>99.584514</v>
      </c>
      <c r="N85" s="1115">
        <v>9.9396107E7</v>
      </c>
      <c r="O85" s="1098">
        <v>9.9584514E7</v>
      </c>
      <c r="P85" s="1116">
        <v>188407.0</v>
      </c>
      <c r="Q85" s="1081" t="s">
        <v>83</v>
      </c>
      <c r="R85" s="1117" t="s">
        <v>202</v>
      </c>
      <c r="S85" s="1094" t="s">
        <v>131</v>
      </c>
      <c r="T85" s="490" t="s">
        <v>136</v>
      </c>
      <c r="U85" s="490" t="s">
        <v>136</v>
      </c>
      <c r="V85" s="1049" t="s">
        <v>1387</v>
      </c>
      <c r="W85" s="1049">
        <v>0.0</v>
      </c>
      <c r="X85" s="1049" t="s">
        <v>79</v>
      </c>
      <c r="Y85" s="1094" t="s">
        <v>143</v>
      </c>
      <c r="Z85" s="1117" t="s">
        <v>136</v>
      </c>
      <c r="AA85" s="1117" t="s">
        <v>136</v>
      </c>
      <c r="AB85" s="1117" t="s">
        <v>136</v>
      </c>
      <c r="AC85" s="1072">
        <v>45887.458333333336</v>
      </c>
      <c r="AD85" s="1072">
        <v>45930.666666666664</v>
      </c>
    </row>
    <row r="86">
      <c r="A86" s="1110">
        <v>80007.0</v>
      </c>
      <c r="B86" s="1094">
        <v>93007.0</v>
      </c>
      <c r="C86" s="1057" t="s">
        <v>1385</v>
      </c>
      <c r="D86" s="1110">
        <v>403.0</v>
      </c>
      <c r="E86" s="1094">
        <v>215.0</v>
      </c>
      <c r="F86" s="1111">
        <v>1.0E8</v>
      </c>
      <c r="G86" s="1111">
        <v>1.0E8</v>
      </c>
      <c r="H86" s="1097">
        <v>45889.0</v>
      </c>
      <c r="I86" s="1097">
        <v>46204.0</v>
      </c>
      <c r="J86" s="1097">
        <v>45839.0</v>
      </c>
      <c r="K86" s="1112">
        <v>100.012223</v>
      </c>
      <c r="L86" s="1113">
        <v>191793.44444444444</v>
      </c>
      <c r="M86" s="1114">
        <v>100.012223</v>
      </c>
      <c r="N86" s="1115">
        <v>1.00028491E8</v>
      </c>
      <c r="O86" s="1098">
        <v>1.0001222300000001E8</v>
      </c>
      <c r="P86" s="1116">
        <v>-16267.999999985099</v>
      </c>
      <c r="Q86" s="1081" t="s">
        <v>83</v>
      </c>
      <c r="R86" s="1117" t="s">
        <v>202</v>
      </c>
      <c r="S86" s="1094" t="s">
        <v>1018</v>
      </c>
      <c r="T86" s="531" t="s">
        <v>622</v>
      </c>
      <c r="U86" s="1121">
        <v>0.05</v>
      </c>
      <c r="V86" s="1049" t="s">
        <v>269</v>
      </c>
      <c r="W86" s="1094">
        <v>1.68404</v>
      </c>
      <c r="X86" s="1049" t="s">
        <v>79</v>
      </c>
      <c r="Y86" s="1094" t="s">
        <v>143</v>
      </c>
      <c r="Z86" s="1117" t="s">
        <v>136</v>
      </c>
      <c r="AA86" s="1117" t="s">
        <v>136</v>
      </c>
      <c r="AB86" s="1117" t="s">
        <v>136</v>
      </c>
      <c r="AC86" s="1072">
        <v>45887.458333333336</v>
      </c>
      <c r="AD86" s="1072">
        <v>45930.666666666664</v>
      </c>
    </row>
    <row r="87">
      <c r="A87" s="1110">
        <v>80008.0</v>
      </c>
      <c r="B87" s="1094">
        <v>93008.0</v>
      </c>
      <c r="C87" s="1118" t="s">
        <v>1012</v>
      </c>
      <c r="D87" s="1110">
        <v>404.0</v>
      </c>
      <c r="E87" s="1094">
        <v>215.0</v>
      </c>
      <c r="F87" s="1111">
        <v>1.0E8</v>
      </c>
      <c r="G87" s="1111">
        <v>1.0E8</v>
      </c>
      <c r="H87" s="1097">
        <v>45889.0</v>
      </c>
      <c r="I87" s="1097">
        <v>46311.0</v>
      </c>
      <c r="J87" s="1097">
        <v>45763.0</v>
      </c>
      <c r="K87" s="1112">
        <v>100.253618</v>
      </c>
      <c r="L87" s="1113">
        <v>192472.22222222222</v>
      </c>
      <c r="M87" s="1114">
        <v>101.031481</v>
      </c>
      <c r="N87" s="1115">
        <v>1.0026487099999999E8</v>
      </c>
      <c r="O87" s="1098">
        <v>1.0103148099999999E8</v>
      </c>
      <c r="P87" s="1116">
        <v>766610.0</v>
      </c>
      <c r="Q87" s="1081" t="s">
        <v>83</v>
      </c>
      <c r="R87" s="1117" t="s">
        <v>202</v>
      </c>
      <c r="S87" s="1094" t="s">
        <v>131</v>
      </c>
      <c r="T87" s="490" t="s">
        <v>136</v>
      </c>
      <c r="U87" s="490" t="s">
        <v>136</v>
      </c>
      <c r="V87" s="1049" t="s">
        <v>76</v>
      </c>
      <c r="W87" s="1049">
        <v>1.69</v>
      </c>
      <c r="X87" s="1049" t="s">
        <v>274</v>
      </c>
      <c r="Y87" s="1094" t="s">
        <v>143</v>
      </c>
      <c r="Z87" s="1117" t="s">
        <v>136</v>
      </c>
      <c r="AA87" s="1117" t="s">
        <v>136</v>
      </c>
      <c r="AB87" s="1117" t="s">
        <v>136</v>
      </c>
      <c r="AC87" s="1072">
        <v>45887.458333333336</v>
      </c>
      <c r="AD87" s="1072">
        <v>45930.666666666664</v>
      </c>
    </row>
    <row r="88">
      <c r="A88" s="490">
        <v>80009.0</v>
      </c>
      <c r="B88" s="1119">
        <v>77001.0</v>
      </c>
      <c r="C88" s="548" t="s">
        <v>1007</v>
      </c>
      <c r="D88" s="490" t="s">
        <v>136</v>
      </c>
      <c r="E88" s="490">
        <v>112.0</v>
      </c>
      <c r="F88" s="1099">
        <v>2.05E8</v>
      </c>
      <c r="G88" s="1099">
        <v>2.05E8</v>
      </c>
      <c r="H88" s="492">
        <v>45929.0</v>
      </c>
      <c r="I88" s="492">
        <v>47469.0</v>
      </c>
      <c r="J88" s="492">
        <v>45825.0</v>
      </c>
      <c r="K88" s="490">
        <v>101.634973</v>
      </c>
      <c r="L88" s="1122">
        <v>10677.083333333332</v>
      </c>
      <c r="M88" s="493">
        <v>102.099631</v>
      </c>
      <c r="N88" s="1123">
        <v>0.0</v>
      </c>
      <c r="O88" s="493">
        <v>2.0930424355E8</v>
      </c>
      <c r="P88" s="506">
        <v>2.0930424355E8</v>
      </c>
      <c r="Q88" s="1081" t="s">
        <v>83</v>
      </c>
      <c r="R88" s="1124" t="s">
        <v>202</v>
      </c>
      <c r="S88" s="490" t="s">
        <v>131</v>
      </c>
      <c r="T88" s="490" t="s">
        <v>136</v>
      </c>
      <c r="U88" s="490" t="s">
        <v>136</v>
      </c>
      <c r="V88" s="490" t="s">
        <v>76</v>
      </c>
      <c r="W88" s="490">
        <v>1.875</v>
      </c>
      <c r="X88" s="490" t="s">
        <v>79</v>
      </c>
      <c r="Y88" s="490" t="s">
        <v>143</v>
      </c>
      <c r="Z88" s="1124" t="s">
        <v>136</v>
      </c>
      <c r="AA88" s="1124" t="b">
        <v>1</v>
      </c>
      <c r="AB88" s="1120">
        <v>77001.0</v>
      </c>
      <c r="AC88" s="496">
        <v>45929.458333333336</v>
      </c>
      <c r="AD88" s="496">
        <v>45930.666666666664</v>
      </c>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2.0"/>
    <col customWidth="1" min="3" max="3" width="16.38"/>
    <col customWidth="1" min="4" max="4" width="24.13"/>
    <col customWidth="1" min="5" max="5" width="20.88"/>
    <col customWidth="1" min="8" max="8" width="46.5"/>
    <col customWidth="1" min="9" max="11" width="24.5"/>
  </cols>
  <sheetData>
    <row r="1">
      <c r="A1" s="1125" t="s">
        <v>1404</v>
      </c>
      <c r="B1" s="281"/>
      <c r="C1" s="281"/>
      <c r="D1" s="281"/>
      <c r="E1" s="281"/>
      <c r="F1" s="281"/>
      <c r="G1" s="281"/>
      <c r="H1" s="281" t="s">
        <v>1405</v>
      </c>
      <c r="I1" s="281"/>
      <c r="J1" s="281"/>
      <c r="K1" s="281"/>
      <c r="L1" s="281"/>
      <c r="M1" s="281"/>
      <c r="N1" s="281"/>
      <c r="O1" s="65"/>
      <c r="P1" s="65"/>
      <c r="Q1" s="65"/>
      <c r="R1" s="65"/>
      <c r="S1" s="65"/>
      <c r="T1" s="65"/>
      <c r="U1" s="65"/>
      <c r="V1" s="65"/>
      <c r="W1" s="65"/>
      <c r="X1" s="65"/>
      <c r="Y1" s="65"/>
      <c r="Z1" s="65"/>
      <c r="AA1" s="65"/>
      <c r="AB1" s="65"/>
      <c r="AC1" s="65"/>
      <c r="AD1" s="65"/>
      <c r="AE1" s="65"/>
      <c r="AF1" s="65"/>
      <c r="AG1" s="65"/>
      <c r="AH1" s="65"/>
      <c r="AI1" s="65"/>
      <c r="AJ1" s="65"/>
      <c r="AK1" s="65"/>
      <c r="AL1" s="65"/>
    </row>
    <row r="2">
      <c r="A2" s="281" t="s">
        <v>1406</v>
      </c>
      <c r="B2" s="281" t="s">
        <v>97</v>
      </c>
      <c r="C2" s="281"/>
      <c r="D2" s="281"/>
      <c r="E2" s="281"/>
      <c r="F2" s="281" t="s">
        <v>46</v>
      </c>
      <c r="G2" s="281"/>
      <c r="H2" s="988" t="s">
        <v>174</v>
      </c>
      <c r="I2" s="281" t="s">
        <v>1275</v>
      </c>
      <c r="J2" s="281" t="s">
        <v>1407</v>
      </c>
      <c r="K2" s="281" t="s">
        <v>174</v>
      </c>
      <c r="L2" s="281" t="s">
        <v>205</v>
      </c>
      <c r="M2" s="281" t="s">
        <v>207</v>
      </c>
      <c r="N2" s="281" t="s">
        <v>209</v>
      </c>
      <c r="O2" s="65"/>
      <c r="P2" s="65"/>
      <c r="Q2" s="65"/>
      <c r="R2" s="65"/>
      <c r="S2" s="65"/>
      <c r="T2" s="65"/>
      <c r="U2" s="65"/>
      <c r="V2" s="65"/>
      <c r="W2" s="65"/>
      <c r="X2" s="65"/>
      <c r="Y2" s="65"/>
      <c r="Z2" s="65"/>
      <c r="AA2" s="65"/>
      <c r="AB2" s="65"/>
      <c r="AC2" s="65"/>
      <c r="AD2" s="65"/>
      <c r="AE2" s="65"/>
      <c r="AF2" s="65"/>
      <c r="AG2" s="65"/>
      <c r="AH2" s="65"/>
      <c r="AI2" s="65"/>
      <c r="AJ2" s="65"/>
      <c r="AK2" s="65"/>
      <c r="AL2" s="65"/>
    </row>
    <row r="3">
      <c r="A3" s="895">
        <v>1321312.0</v>
      </c>
      <c r="B3" s="895">
        <v>301.0</v>
      </c>
      <c r="C3" s="1126"/>
      <c r="D3" s="1126"/>
      <c r="E3" s="1126"/>
      <c r="F3" s="895" t="s">
        <v>1370</v>
      </c>
      <c r="G3" s="61"/>
      <c r="H3" s="895" t="s">
        <v>1408</v>
      </c>
      <c r="I3" s="1127"/>
      <c r="J3" s="1127"/>
      <c r="K3" s="1127">
        <v>1.0E8</v>
      </c>
      <c r="L3" s="1128">
        <v>170.803637</v>
      </c>
      <c r="M3" s="61">
        <v>2.05</v>
      </c>
      <c r="N3" s="61" t="s">
        <v>1009</v>
      </c>
      <c r="O3" s="61"/>
      <c r="P3" s="61"/>
      <c r="Q3" s="61"/>
      <c r="R3" s="61"/>
      <c r="S3" s="61"/>
      <c r="T3" s="61"/>
      <c r="U3" s="61"/>
      <c r="V3" s="61"/>
      <c r="W3" s="61"/>
      <c r="X3" s="61"/>
      <c r="Y3" s="61"/>
      <c r="Z3" s="61"/>
      <c r="AA3" s="61"/>
      <c r="AB3" s="61"/>
      <c r="AC3" s="61"/>
      <c r="AD3" s="61"/>
      <c r="AE3" s="61"/>
      <c r="AF3" s="61"/>
      <c r="AG3" s="61"/>
      <c r="AH3" s="61"/>
      <c r="AI3" s="61"/>
      <c r="AJ3" s="61"/>
      <c r="AK3" s="61"/>
      <c r="AL3" s="61"/>
    </row>
    <row r="4">
      <c r="A4" s="895">
        <v>1321313.0</v>
      </c>
      <c r="B4" s="61"/>
      <c r="C4" s="1126"/>
      <c r="D4" s="61"/>
      <c r="E4" s="61"/>
      <c r="F4" s="895" t="s">
        <v>1370</v>
      </c>
      <c r="G4" s="61"/>
      <c r="H4" s="61"/>
      <c r="I4" s="1129"/>
      <c r="J4" s="1129"/>
      <c r="K4" s="1129">
        <v>1.0E8</v>
      </c>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row>
    <row r="5">
      <c r="A5" s="895">
        <v>1321314.0</v>
      </c>
      <c r="B5" s="61"/>
      <c r="C5" s="61"/>
      <c r="D5" s="61"/>
      <c r="E5" s="61"/>
      <c r="F5" s="895" t="s">
        <v>1370</v>
      </c>
      <c r="G5" s="61"/>
      <c r="H5" s="61"/>
      <c r="I5" s="1130"/>
      <c r="J5" s="1130"/>
      <c r="K5" s="1130">
        <v>1.5E8</v>
      </c>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row>
    <row r="8">
      <c r="A8" s="1125" t="s">
        <v>1409</v>
      </c>
    </row>
    <row r="9">
      <c r="A9" s="973" t="s">
        <v>968</v>
      </c>
      <c r="B9" s="979"/>
      <c r="C9" s="281" t="s">
        <v>116</v>
      </c>
      <c r="D9" s="1131" t="s">
        <v>152</v>
      </c>
      <c r="E9" s="979" t="s">
        <v>46</v>
      </c>
      <c r="F9" s="988" t="s">
        <v>97</v>
      </c>
      <c r="G9" s="979" t="s">
        <v>7</v>
      </c>
      <c r="H9" s="988" t="s">
        <v>174</v>
      </c>
      <c r="I9" s="1132" t="s">
        <v>277</v>
      </c>
      <c r="J9" s="1133" t="s">
        <v>279</v>
      </c>
      <c r="K9" s="992" t="s">
        <v>251</v>
      </c>
      <c r="L9" s="599" t="s">
        <v>197</v>
      </c>
      <c r="M9" s="979" t="s">
        <v>68</v>
      </c>
      <c r="N9" s="988" t="s">
        <v>254</v>
      </c>
      <c r="O9" s="979" t="s">
        <v>205</v>
      </c>
      <c r="P9" s="988" t="s">
        <v>139</v>
      </c>
      <c r="Q9" s="979" t="s">
        <v>258</v>
      </c>
      <c r="R9" s="988" t="s">
        <v>260</v>
      </c>
      <c r="S9" s="979" t="s">
        <v>262</v>
      </c>
      <c r="T9" s="998" t="s">
        <v>264</v>
      </c>
      <c r="U9" s="596" t="s">
        <v>1262</v>
      </c>
      <c r="V9" s="969" t="s">
        <v>80</v>
      </c>
      <c r="W9" s="1006" t="s">
        <v>152</v>
      </c>
      <c r="X9" s="632" t="s">
        <v>1211</v>
      </c>
      <c r="Y9" s="632" t="s">
        <v>1204</v>
      </c>
      <c r="Z9" s="632" t="s">
        <v>1201</v>
      </c>
      <c r="AA9" s="1006" t="s">
        <v>74</v>
      </c>
      <c r="AB9" s="988" t="s">
        <v>270</v>
      </c>
      <c r="AC9" s="1006" t="s">
        <v>272</v>
      </c>
      <c r="AD9" s="599" t="s">
        <v>141</v>
      </c>
      <c r="AE9" s="1134" t="s">
        <v>277</v>
      </c>
      <c r="AF9" s="1135" t="s">
        <v>279</v>
      </c>
      <c r="AG9" s="602" t="s">
        <v>149</v>
      </c>
      <c r="AH9" s="1020" t="s">
        <v>109</v>
      </c>
      <c r="AI9" s="979" t="s">
        <v>282</v>
      </c>
      <c r="AJ9" s="622" t="s">
        <v>1207</v>
      </c>
      <c r="AK9" s="622" t="s">
        <v>1209</v>
      </c>
      <c r="AL9" s="1136" t="s">
        <v>1348</v>
      </c>
    </row>
    <row r="10">
      <c r="A10" s="22">
        <v>93001.0</v>
      </c>
      <c r="C10" s="32">
        <v>45887.0</v>
      </c>
      <c r="D10" s="22" t="s">
        <v>202</v>
      </c>
      <c r="E10" s="22" t="s">
        <v>1370</v>
      </c>
      <c r="G10" s="22">
        <v>112.0</v>
      </c>
      <c r="H10" s="1137">
        <v>1.0E8</v>
      </c>
      <c r="I10" s="22" t="b">
        <v>0</v>
      </c>
      <c r="J10" s="22" t="b">
        <v>0</v>
      </c>
      <c r="L10" s="32">
        <v>45889.0</v>
      </c>
      <c r="M10" s="32">
        <v>46619.0</v>
      </c>
      <c r="W10" s="22" t="s">
        <v>202</v>
      </c>
      <c r="AE10" s="22" t="s">
        <v>136</v>
      </c>
      <c r="AF10" s="22" t="s">
        <v>136</v>
      </c>
    </row>
    <row r="11">
      <c r="A11" s="22">
        <v>93002.0</v>
      </c>
      <c r="C11" s="32">
        <v>45887.0</v>
      </c>
      <c r="D11" s="22" t="s">
        <v>1410</v>
      </c>
      <c r="E11" s="22" t="s">
        <v>1370</v>
      </c>
      <c r="H11" s="1138">
        <v>1.0E8</v>
      </c>
      <c r="I11" s="22" t="b">
        <v>0</v>
      </c>
      <c r="J11" s="22" t="b">
        <v>1</v>
      </c>
      <c r="L11" s="32">
        <v>45889.0</v>
      </c>
      <c r="M11" s="32">
        <v>46558.0</v>
      </c>
      <c r="W11" s="22" t="s">
        <v>1410</v>
      </c>
    </row>
    <row r="12">
      <c r="A12" s="22">
        <v>93003.0</v>
      </c>
      <c r="C12" s="32">
        <v>45889.0</v>
      </c>
      <c r="D12" s="22" t="s">
        <v>670</v>
      </c>
      <c r="E12" s="22" t="s">
        <v>1370</v>
      </c>
      <c r="H12" s="31">
        <v>1.0E8</v>
      </c>
      <c r="I12" s="22" t="b">
        <v>1</v>
      </c>
      <c r="J12" s="22" t="b">
        <v>0</v>
      </c>
      <c r="L12" s="32"/>
      <c r="M12" s="32"/>
      <c r="W12" s="22" t="s">
        <v>670</v>
      </c>
    </row>
    <row r="13">
      <c r="A13" s="22">
        <v>93004.0</v>
      </c>
      <c r="C13" s="32">
        <v>45889.0</v>
      </c>
      <c r="D13" s="22" t="s">
        <v>670</v>
      </c>
      <c r="E13" s="22" t="s">
        <v>1370</v>
      </c>
      <c r="H13" s="31">
        <v>5.0E7</v>
      </c>
      <c r="I13" s="22" t="b">
        <v>1</v>
      </c>
      <c r="J13" s="22" t="b">
        <v>1</v>
      </c>
      <c r="W13" s="22" t="s">
        <v>670</v>
      </c>
    </row>
    <row r="18">
      <c r="C18" s="1139"/>
    </row>
    <row r="19">
      <c r="C19" s="1139"/>
    </row>
    <row r="21">
      <c r="A21" s="281"/>
    </row>
    <row r="23">
      <c r="A23" s="895"/>
      <c r="B23" s="895"/>
    </row>
    <row r="29">
      <c r="A29" s="1140"/>
      <c r="F29" s="1141"/>
      <c r="G29" s="1141"/>
      <c r="H29" s="1141"/>
      <c r="I29" s="1141"/>
      <c r="L29" s="895"/>
    </row>
    <row r="30">
      <c r="A30" s="1140"/>
    </row>
    <row r="31">
      <c r="A31" s="1140"/>
    </row>
    <row r="32">
      <c r="A32" s="1140"/>
    </row>
    <row r="33">
      <c r="A33" s="1140"/>
    </row>
    <row r="34">
      <c r="A34" s="1140"/>
    </row>
    <row r="35">
      <c r="A35" s="1140"/>
    </row>
    <row r="36">
      <c r="A36" s="1140"/>
    </row>
    <row r="37" ht="15.0" customHeight="1">
      <c r="A37" s="1140"/>
    </row>
    <row r="38">
      <c r="A38" s="1140"/>
    </row>
    <row r="39" ht="15.0" customHeight="1">
      <c r="A39" s="1140"/>
    </row>
    <row r="40">
      <c r="A40" s="1140"/>
    </row>
    <row r="41">
      <c r="A41" s="1140"/>
    </row>
    <row r="42">
      <c r="A42" s="1140"/>
    </row>
    <row r="43">
      <c r="A43" s="1140"/>
    </row>
    <row r="44">
      <c r="A44" s="1140"/>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4.63"/>
    <col customWidth="1" min="2" max="2" width="27.75"/>
    <col customWidth="1" min="3" max="3" width="8.25"/>
    <col customWidth="1" min="4" max="4" width="8.5"/>
    <col customWidth="1" min="5" max="5" width="11.63"/>
    <col customWidth="1" min="6" max="6" width="7.88"/>
    <col customWidth="1" min="7" max="7" width="17.88"/>
    <col customWidth="1" min="8" max="8" width="10.13"/>
    <col customWidth="1" min="9" max="9" width="7.88"/>
    <col customWidth="1" min="10" max="10" width="14.0"/>
    <col customWidth="1" min="12" max="12" width="19.0"/>
    <col customWidth="1" min="13" max="13" width="20.75"/>
    <col customWidth="1" min="14" max="14" width="10.13"/>
    <col customWidth="1" min="15" max="15" width="5.63"/>
    <col customWidth="1" min="16" max="16" width="24.5"/>
  </cols>
  <sheetData>
    <row r="1">
      <c r="C1" s="22"/>
      <c r="D1" s="22"/>
      <c r="E1" s="22"/>
      <c r="F1" s="22"/>
      <c r="G1" s="22"/>
      <c r="H1" s="22"/>
      <c r="I1" s="512"/>
      <c r="J1" s="1140" t="s">
        <v>1411</v>
      </c>
      <c r="K1" s="1140" t="s">
        <v>1411</v>
      </c>
      <c r="L1" s="1142"/>
      <c r="M1" s="1142"/>
      <c r="P1" s="22" t="s">
        <v>1412</v>
      </c>
    </row>
    <row r="2">
      <c r="A2" s="65"/>
      <c r="B2" s="65"/>
      <c r="C2" s="281" t="s">
        <v>1413</v>
      </c>
      <c r="D2" s="281" t="s">
        <v>1413</v>
      </c>
      <c r="E2" s="281" t="s">
        <v>1413</v>
      </c>
      <c r="F2" s="281" t="s">
        <v>1413</v>
      </c>
      <c r="G2" s="281" t="s">
        <v>1413</v>
      </c>
      <c r="H2" s="281" t="s">
        <v>1413</v>
      </c>
      <c r="I2" s="65"/>
      <c r="J2" s="281" t="s">
        <v>242</v>
      </c>
      <c r="K2" s="281" t="s">
        <v>242</v>
      </c>
      <c r="L2" s="281" t="s">
        <v>242</v>
      </c>
      <c r="M2" s="281" t="s">
        <v>242</v>
      </c>
      <c r="N2" s="65"/>
      <c r="O2" s="65"/>
      <c r="P2" s="281" t="s">
        <v>1414</v>
      </c>
      <c r="Q2" s="65"/>
      <c r="R2" s="65"/>
      <c r="S2" s="65"/>
      <c r="T2" s="65"/>
      <c r="U2" s="65"/>
      <c r="V2" s="65"/>
      <c r="W2" s="65"/>
      <c r="X2" s="65"/>
      <c r="Y2" s="65"/>
      <c r="Z2" s="65"/>
      <c r="AA2" s="65"/>
      <c r="AB2" s="65"/>
      <c r="AC2" s="65"/>
      <c r="AD2" s="65"/>
      <c r="AE2" s="65"/>
      <c r="AF2" s="65"/>
      <c r="AG2" s="65"/>
      <c r="AH2" s="65"/>
      <c r="AI2" s="65"/>
      <c r="AJ2" s="65"/>
      <c r="AK2" s="65"/>
      <c r="AL2" s="65"/>
      <c r="AM2" s="65"/>
      <c r="AN2" s="65"/>
      <c r="AO2" s="65"/>
      <c r="AP2" s="65"/>
    </row>
    <row r="3">
      <c r="C3" s="22" t="s">
        <v>1415</v>
      </c>
      <c r="D3" s="22" t="s">
        <v>1416</v>
      </c>
      <c r="E3" s="22" t="s">
        <v>1416</v>
      </c>
      <c r="F3" s="22" t="s">
        <v>1415</v>
      </c>
      <c r="G3" s="22" t="s">
        <v>1417</v>
      </c>
      <c r="J3" s="22" t="s">
        <v>1272</v>
      </c>
      <c r="K3" s="22" t="s">
        <v>1273</v>
      </c>
      <c r="L3" s="22" t="s">
        <v>1418</v>
      </c>
      <c r="M3" s="22" t="s">
        <v>1275</v>
      </c>
    </row>
    <row r="4">
      <c r="A4" s="1143" t="s">
        <v>284</v>
      </c>
      <c r="B4" s="1143" t="s">
        <v>943</v>
      </c>
      <c r="C4" s="1143" t="s">
        <v>202</v>
      </c>
      <c r="D4" s="1143" t="s">
        <v>1020</v>
      </c>
      <c r="E4" s="1143" t="s">
        <v>1419</v>
      </c>
      <c r="F4" s="1144" t="s">
        <v>1420</v>
      </c>
      <c r="G4" s="1144" t="s">
        <v>1421</v>
      </c>
      <c r="H4" s="1143" t="s">
        <v>1422</v>
      </c>
      <c r="I4" s="1143"/>
      <c r="J4" s="1145" t="s">
        <v>1423</v>
      </c>
      <c r="K4" s="1145" t="s">
        <v>1424</v>
      </c>
      <c r="L4" s="1145" t="s">
        <v>1425</v>
      </c>
      <c r="M4" s="1145" t="s">
        <v>1426</v>
      </c>
      <c r="N4" s="1143" t="s">
        <v>1422</v>
      </c>
      <c r="O4" s="1146"/>
      <c r="P4" s="1146"/>
      <c r="Q4" s="1146"/>
      <c r="R4" s="1146"/>
      <c r="S4" s="1146"/>
      <c r="T4" s="1146"/>
      <c r="U4" s="1146"/>
      <c r="V4" s="1146"/>
      <c r="W4" s="1146"/>
      <c r="X4" s="1146"/>
      <c r="Y4" s="1146"/>
      <c r="Z4" s="1146"/>
      <c r="AA4" s="1146"/>
      <c r="AB4" s="1146"/>
      <c r="AC4" s="1146"/>
      <c r="AD4" s="1146"/>
      <c r="AE4" s="1146"/>
      <c r="AF4" s="1146"/>
      <c r="AG4" s="1146"/>
      <c r="AH4" s="1146"/>
      <c r="AI4" s="1146"/>
      <c r="AJ4" s="1146"/>
      <c r="AK4" s="1146"/>
      <c r="AL4" s="1146"/>
      <c r="AM4" s="1146"/>
      <c r="AN4" s="1146"/>
      <c r="AO4" s="1146"/>
      <c r="AP4" s="1146"/>
    </row>
    <row r="5">
      <c r="A5" s="1140">
        <v>1.0</v>
      </c>
      <c r="B5" s="1140" t="s">
        <v>1427</v>
      </c>
      <c r="C5" s="22">
        <v>200.0</v>
      </c>
      <c r="D5" s="22">
        <v>0.0</v>
      </c>
      <c r="E5" s="22">
        <v>0.0</v>
      </c>
      <c r="F5" s="22">
        <v>0.0</v>
      </c>
      <c r="G5" s="22">
        <v>0.0</v>
      </c>
      <c r="H5" s="68">
        <f t="shared" ref="H5:H26" si="1">C5-D5-E5+F5-G5</f>
        <v>200</v>
      </c>
      <c r="I5" s="22"/>
      <c r="J5" s="68">
        <f t="shared" ref="J5:J20" si="2">(C5-D5)-E5</f>
        <v>200</v>
      </c>
      <c r="K5" s="68">
        <f t="shared" ref="K5:K20" si="3">E5</f>
        <v>0</v>
      </c>
      <c r="L5" s="68">
        <f t="shared" ref="L5:L20" si="4">(F5-G5)</f>
        <v>0</v>
      </c>
      <c r="M5" s="68">
        <f t="shared" ref="M5:M20" si="5">G5</f>
        <v>0</v>
      </c>
      <c r="N5" s="68">
        <f t="shared" ref="N5:N20" si="6">sum(J5:M5)</f>
        <v>200</v>
      </c>
    </row>
    <row r="6">
      <c r="A6" s="1140">
        <v>2.0</v>
      </c>
      <c r="B6" s="1140" t="s">
        <v>1428</v>
      </c>
      <c r="C6" s="22">
        <v>200.0</v>
      </c>
      <c r="D6" s="22">
        <v>100.0</v>
      </c>
      <c r="E6" s="22">
        <v>0.0</v>
      </c>
      <c r="F6" s="22">
        <v>0.0</v>
      </c>
      <c r="G6" s="22">
        <v>0.0</v>
      </c>
      <c r="H6" s="68">
        <f t="shared" si="1"/>
        <v>100</v>
      </c>
      <c r="I6" s="22"/>
      <c r="J6" s="68">
        <f t="shared" si="2"/>
        <v>100</v>
      </c>
      <c r="K6" s="68">
        <f t="shared" si="3"/>
        <v>0</v>
      </c>
      <c r="L6" s="68">
        <f t="shared" si="4"/>
        <v>0</v>
      </c>
      <c r="M6" s="68">
        <f t="shared" si="5"/>
        <v>0</v>
      </c>
      <c r="N6" s="68">
        <f t="shared" si="6"/>
        <v>100</v>
      </c>
    </row>
    <row r="7">
      <c r="A7" s="1140">
        <v>3.0</v>
      </c>
      <c r="B7" s="1140" t="s">
        <v>1429</v>
      </c>
      <c r="C7" s="22">
        <v>200.0</v>
      </c>
      <c r="D7" s="22">
        <v>200.0</v>
      </c>
      <c r="E7" s="22">
        <v>0.0</v>
      </c>
      <c r="F7" s="22">
        <v>0.0</v>
      </c>
      <c r="G7" s="22">
        <v>0.0</v>
      </c>
      <c r="H7" s="68">
        <f t="shared" si="1"/>
        <v>0</v>
      </c>
      <c r="I7" s="22"/>
      <c r="J7" s="68">
        <f t="shared" si="2"/>
        <v>0</v>
      </c>
      <c r="K7" s="68">
        <f t="shared" si="3"/>
        <v>0</v>
      </c>
      <c r="L7" s="68">
        <f t="shared" si="4"/>
        <v>0</v>
      </c>
      <c r="M7" s="68">
        <f t="shared" si="5"/>
        <v>0</v>
      </c>
      <c r="N7" s="68">
        <f t="shared" si="6"/>
        <v>0</v>
      </c>
    </row>
    <row r="8">
      <c r="A8" s="1140">
        <v>4.0</v>
      </c>
      <c r="B8" s="1140" t="s">
        <v>1430</v>
      </c>
      <c r="C8" s="22">
        <v>200.0</v>
      </c>
      <c r="D8" s="22">
        <v>0.0</v>
      </c>
      <c r="E8" s="22">
        <v>100.0</v>
      </c>
      <c r="F8" s="22">
        <v>0.0</v>
      </c>
      <c r="G8" s="22">
        <v>0.0</v>
      </c>
      <c r="H8" s="68">
        <f t="shared" si="1"/>
        <v>100</v>
      </c>
      <c r="I8" s="22"/>
      <c r="J8" s="68">
        <f t="shared" si="2"/>
        <v>100</v>
      </c>
      <c r="K8" s="68">
        <f t="shared" si="3"/>
        <v>100</v>
      </c>
      <c r="L8" s="68">
        <f t="shared" si="4"/>
        <v>0</v>
      </c>
      <c r="M8" s="68">
        <f t="shared" si="5"/>
        <v>0</v>
      </c>
      <c r="N8" s="68">
        <f t="shared" si="6"/>
        <v>200</v>
      </c>
      <c r="P8" s="22" t="s">
        <v>1431</v>
      </c>
      <c r="Q8" s="22" t="s">
        <v>1432</v>
      </c>
      <c r="R8" s="22" t="s">
        <v>1433</v>
      </c>
      <c r="S8" s="22" t="s">
        <v>1434</v>
      </c>
      <c r="T8" s="22" t="s">
        <v>1435</v>
      </c>
      <c r="U8" s="281" t="s">
        <v>1436</v>
      </c>
      <c r="V8" s="22" t="s">
        <v>1437</v>
      </c>
    </row>
    <row r="9">
      <c r="A9" s="1140">
        <v>5.0</v>
      </c>
      <c r="B9" s="1140" t="s">
        <v>1438</v>
      </c>
      <c r="C9" s="22">
        <v>200.0</v>
      </c>
      <c r="D9" s="22">
        <v>0.0</v>
      </c>
      <c r="E9" s="22">
        <v>200.0</v>
      </c>
      <c r="F9" s="22">
        <v>0.0</v>
      </c>
      <c r="G9" s="22">
        <v>0.0</v>
      </c>
      <c r="H9" s="68">
        <f t="shared" si="1"/>
        <v>0</v>
      </c>
      <c r="I9" s="22"/>
      <c r="J9" s="68">
        <f t="shared" si="2"/>
        <v>0</v>
      </c>
      <c r="K9" s="68">
        <f t="shared" si="3"/>
        <v>200</v>
      </c>
      <c r="L9" s="68">
        <f t="shared" si="4"/>
        <v>0</v>
      </c>
      <c r="M9" s="68">
        <f t="shared" si="5"/>
        <v>0</v>
      </c>
      <c r="N9" s="68">
        <f t="shared" si="6"/>
        <v>200</v>
      </c>
      <c r="P9" s="22">
        <v>1234.0</v>
      </c>
      <c r="V9" s="1147" t="s">
        <v>1439</v>
      </c>
    </row>
    <row r="10">
      <c r="A10" s="1140">
        <v>6.0</v>
      </c>
      <c r="B10" s="1140" t="s">
        <v>1440</v>
      </c>
      <c r="C10" s="22">
        <v>200.0</v>
      </c>
      <c r="D10" s="22">
        <v>100.0</v>
      </c>
      <c r="E10" s="22">
        <v>50.0</v>
      </c>
      <c r="F10" s="22">
        <v>0.0</v>
      </c>
      <c r="G10" s="22">
        <v>0.0</v>
      </c>
      <c r="H10" s="68">
        <f t="shared" si="1"/>
        <v>50</v>
      </c>
      <c r="J10" s="68">
        <f t="shared" si="2"/>
        <v>50</v>
      </c>
      <c r="K10" s="68">
        <f t="shared" si="3"/>
        <v>50</v>
      </c>
      <c r="L10" s="68">
        <f t="shared" si="4"/>
        <v>0</v>
      </c>
      <c r="M10" s="68">
        <f t="shared" si="5"/>
        <v>0</v>
      </c>
      <c r="N10" s="68">
        <f t="shared" si="6"/>
        <v>100</v>
      </c>
      <c r="P10" s="22">
        <v>123.0</v>
      </c>
    </row>
    <row r="11">
      <c r="A11" s="1140">
        <v>7.0</v>
      </c>
      <c r="B11" s="1140" t="s">
        <v>1441</v>
      </c>
      <c r="C11" s="22">
        <v>200.0</v>
      </c>
      <c r="D11" s="22">
        <v>100.0</v>
      </c>
      <c r="E11" s="22">
        <v>100.0</v>
      </c>
      <c r="F11" s="22">
        <v>0.0</v>
      </c>
      <c r="G11" s="22">
        <v>0.0</v>
      </c>
      <c r="H11" s="68">
        <f t="shared" si="1"/>
        <v>0</v>
      </c>
      <c r="I11" s="22"/>
      <c r="J11" s="68">
        <f t="shared" si="2"/>
        <v>0</v>
      </c>
      <c r="K11" s="68">
        <f t="shared" si="3"/>
        <v>100</v>
      </c>
      <c r="L11" s="68">
        <f t="shared" si="4"/>
        <v>0</v>
      </c>
      <c r="M11" s="68">
        <f t="shared" si="5"/>
        <v>0</v>
      </c>
      <c r="N11" s="68">
        <f t="shared" si="6"/>
        <v>100</v>
      </c>
      <c r="P11" s="22">
        <v>122.0</v>
      </c>
    </row>
    <row r="12" ht="15.0" customHeight="1">
      <c r="A12" s="1140">
        <v>8.0</v>
      </c>
      <c r="B12" s="1140" t="s">
        <v>1442</v>
      </c>
      <c r="C12" s="22">
        <v>0.0</v>
      </c>
      <c r="D12" s="22">
        <v>0.0</v>
      </c>
      <c r="E12" s="22">
        <v>0.0</v>
      </c>
      <c r="F12" s="22">
        <v>200.0</v>
      </c>
      <c r="G12" s="22">
        <v>0.0</v>
      </c>
      <c r="H12" s="68">
        <f t="shared" si="1"/>
        <v>200</v>
      </c>
      <c r="I12" s="22"/>
      <c r="J12" s="68">
        <f t="shared" si="2"/>
        <v>0</v>
      </c>
      <c r="K12" s="68">
        <f t="shared" si="3"/>
        <v>0</v>
      </c>
      <c r="L12" s="68">
        <f t="shared" si="4"/>
        <v>200</v>
      </c>
      <c r="M12" s="68">
        <f t="shared" si="5"/>
        <v>0</v>
      </c>
      <c r="N12" s="68">
        <f t="shared" si="6"/>
        <v>200</v>
      </c>
      <c r="P12" s="22">
        <v>56.0</v>
      </c>
    </row>
    <row r="13">
      <c r="A13" s="1140">
        <v>9.0</v>
      </c>
      <c r="B13" s="1148" t="s">
        <v>1443</v>
      </c>
      <c r="C13" s="22">
        <v>200.0</v>
      </c>
      <c r="D13" s="22">
        <v>0.0</v>
      </c>
      <c r="E13" s="22">
        <v>0.0</v>
      </c>
      <c r="F13" s="22">
        <v>200.0</v>
      </c>
      <c r="G13" s="22">
        <v>0.0</v>
      </c>
      <c r="H13" s="68">
        <f t="shared" si="1"/>
        <v>400</v>
      </c>
      <c r="I13" s="22"/>
      <c r="J13" s="68">
        <f t="shared" si="2"/>
        <v>200</v>
      </c>
      <c r="K13" s="68">
        <f t="shared" si="3"/>
        <v>0</v>
      </c>
      <c r="L13" s="68">
        <f t="shared" si="4"/>
        <v>200</v>
      </c>
      <c r="M13" s="68">
        <f t="shared" si="5"/>
        <v>0</v>
      </c>
      <c r="N13" s="68">
        <f t="shared" si="6"/>
        <v>400</v>
      </c>
    </row>
    <row r="14">
      <c r="A14" s="1140">
        <v>10.0</v>
      </c>
      <c r="B14" s="1149" t="s">
        <v>1444</v>
      </c>
      <c r="C14" s="22">
        <v>200.0</v>
      </c>
      <c r="D14" s="22">
        <v>0.0</v>
      </c>
      <c r="E14" s="22">
        <v>100.0</v>
      </c>
      <c r="F14" s="22">
        <v>200.0</v>
      </c>
      <c r="G14" s="22">
        <v>0.0</v>
      </c>
      <c r="H14" s="68">
        <f t="shared" si="1"/>
        <v>300</v>
      </c>
      <c r="I14" s="22"/>
      <c r="J14" s="68">
        <f t="shared" si="2"/>
        <v>100</v>
      </c>
      <c r="K14" s="68">
        <f t="shared" si="3"/>
        <v>100</v>
      </c>
      <c r="L14" s="68">
        <f t="shared" si="4"/>
        <v>200</v>
      </c>
      <c r="M14" s="68">
        <f t="shared" si="5"/>
        <v>0</v>
      </c>
      <c r="N14" s="68">
        <f t="shared" si="6"/>
        <v>400</v>
      </c>
    </row>
    <row r="15">
      <c r="A15" s="1140">
        <v>11.0</v>
      </c>
      <c r="B15" s="1150" t="s">
        <v>1445</v>
      </c>
      <c r="C15" s="22">
        <v>200.0</v>
      </c>
      <c r="D15" s="22">
        <v>0.0</v>
      </c>
      <c r="E15" s="22">
        <v>200.0</v>
      </c>
      <c r="F15" s="22">
        <v>200.0</v>
      </c>
      <c r="G15" s="22">
        <v>0.0</v>
      </c>
      <c r="H15" s="68">
        <f t="shared" si="1"/>
        <v>200</v>
      </c>
      <c r="J15" s="68">
        <f t="shared" si="2"/>
        <v>0</v>
      </c>
      <c r="K15" s="68">
        <f t="shared" si="3"/>
        <v>200</v>
      </c>
      <c r="L15" s="68">
        <f t="shared" si="4"/>
        <v>200</v>
      </c>
      <c r="M15" s="68">
        <f t="shared" si="5"/>
        <v>0</v>
      </c>
      <c r="N15" s="68">
        <f t="shared" si="6"/>
        <v>400</v>
      </c>
    </row>
    <row r="16">
      <c r="A16" s="1140">
        <v>12.0</v>
      </c>
      <c r="B16" s="1151" t="s">
        <v>1446</v>
      </c>
      <c r="C16" s="22">
        <v>200.0</v>
      </c>
      <c r="D16" s="22">
        <v>0.0</v>
      </c>
      <c r="E16" s="22">
        <v>200.0</v>
      </c>
      <c r="F16" s="22">
        <v>200.0</v>
      </c>
      <c r="G16" s="22">
        <v>100.0</v>
      </c>
      <c r="H16" s="68">
        <f t="shared" si="1"/>
        <v>100</v>
      </c>
      <c r="I16" s="22"/>
      <c r="J16" s="68">
        <f t="shared" si="2"/>
        <v>0</v>
      </c>
      <c r="K16" s="68">
        <f t="shared" si="3"/>
        <v>200</v>
      </c>
      <c r="L16" s="68">
        <f t="shared" si="4"/>
        <v>100</v>
      </c>
      <c r="M16" s="68">
        <f t="shared" si="5"/>
        <v>100</v>
      </c>
      <c r="N16" s="68">
        <f t="shared" si="6"/>
        <v>400</v>
      </c>
    </row>
    <row r="17">
      <c r="A17" s="1140">
        <v>13.0</v>
      </c>
      <c r="B17" s="1140" t="s">
        <v>1447</v>
      </c>
      <c r="C17" s="22">
        <v>200.0</v>
      </c>
      <c r="D17" s="22">
        <v>0.0</v>
      </c>
      <c r="E17" s="22">
        <v>200.0</v>
      </c>
      <c r="F17" s="22">
        <v>200.0</v>
      </c>
      <c r="G17" s="22">
        <v>200.0</v>
      </c>
      <c r="H17" s="68">
        <f t="shared" si="1"/>
        <v>0</v>
      </c>
      <c r="J17" s="68">
        <f t="shared" si="2"/>
        <v>0</v>
      </c>
      <c r="K17" s="68">
        <f t="shared" si="3"/>
        <v>200</v>
      </c>
      <c r="L17" s="68">
        <f t="shared" si="4"/>
        <v>0</v>
      </c>
      <c r="M17" s="68">
        <f t="shared" si="5"/>
        <v>200</v>
      </c>
      <c r="N17" s="68">
        <f t="shared" si="6"/>
        <v>400</v>
      </c>
    </row>
    <row r="18">
      <c r="A18" s="1140">
        <v>14.0</v>
      </c>
      <c r="B18" s="1148" t="s">
        <v>1448</v>
      </c>
      <c r="C18" s="22">
        <v>200.0</v>
      </c>
      <c r="D18" s="22">
        <v>100.0</v>
      </c>
      <c r="E18" s="22">
        <v>0.0</v>
      </c>
      <c r="F18" s="22">
        <v>200.0</v>
      </c>
      <c r="G18" s="22">
        <v>0.0</v>
      </c>
      <c r="H18" s="68">
        <f t="shared" si="1"/>
        <v>300</v>
      </c>
      <c r="J18" s="68">
        <f t="shared" si="2"/>
        <v>100</v>
      </c>
      <c r="K18" s="68">
        <f t="shared" si="3"/>
        <v>0</v>
      </c>
      <c r="L18" s="68">
        <f t="shared" si="4"/>
        <v>200</v>
      </c>
      <c r="M18" s="68">
        <f t="shared" si="5"/>
        <v>0</v>
      </c>
      <c r="N18" s="68">
        <f t="shared" si="6"/>
        <v>300</v>
      </c>
    </row>
    <row r="19">
      <c r="A19" s="1140">
        <v>15.0</v>
      </c>
      <c r="B19" s="1148" t="s">
        <v>1449</v>
      </c>
      <c r="C19" s="22">
        <v>200.0</v>
      </c>
      <c r="D19" s="22">
        <v>200.0</v>
      </c>
      <c r="E19" s="22">
        <v>0.0</v>
      </c>
      <c r="F19" s="22">
        <v>200.0</v>
      </c>
      <c r="G19" s="22">
        <v>0.0</v>
      </c>
      <c r="H19" s="68">
        <f t="shared" si="1"/>
        <v>200</v>
      </c>
      <c r="J19" s="68">
        <f t="shared" si="2"/>
        <v>0</v>
      </c>
      <c r="K19" s="68">
        <f t="shared" si="3"/>
        <v>0</v>
      </c>
      <c r="L19" s="68">
        <f t="shared" si="4"/>
        <v>200</v>
      </c>
      <c r="M19" s="68">
        <f t="shared" si="5"/>
        <v>0</v>
      </c>
      <c r="N19" s="68">
        <f t="shared" si="6"/>
        <v>200</v>
      </c>
    </row>
    <row r="20">
      <c r="A20" s="1140">
        <v>16.0</v>
      </c>
      <c r="B20" s="1149" t="s">
        <v>1450</v>
      </c>
      <c r="C20" s="22">
        <v>200.0</v>
      </c>
      <c r="D20" s="22">
        <v>100.0</v>
      </c>
      <c r="E20" s="22">
        <v>100.0</v>
      </c>
      <c r="F20" s="22">
        <v>200.0</v>
      </c>
      <c r="G20" s="22">
        <v>0.0</v>
      </c>
      <c r="H20" s="68">
        <f t="shared" si="1"/>
        <v>200</v>
      </c>
      <c r="J20" s="68">
        <f t="shared" si="2"/>
        <v>0</v>
      </c>
      <c r="K20" s="68">
        <f t="shared" si="3"/>
        <v>100</v>
      </c>
      <c r="L20" s="68">
        <f t="shared" si="4"/>
        <v>200</v>
      </c>
      <c r="M20" s="68">
        <f t="shared" si="5"/>
        <v>0</v>
      </c>
      <c r="N20" s="68">
        <f t="shared" si="6"/>
        <v>300</v>
      </c>
    </row>
    <row r="21">
      <c r="A21" s="1140">
        <v>17.0</v>
      </c>
      <c r="B21" s="1149" t="s">
        <v>1451</v>
      </c>
      <c r="C21" s="22" t="s">
        <v>1452</v>
      </c>
      <c r="D21" s="22" t="s">
        <v>1452</v>
      </c>
      <c r="E21" s="22" t="s">
        <v>1452</v>
      </c>
      <c r="F21" s="22" t="s">
        <v>1452</v>
      </c>
      <c r="G21" s="22" t="s">
        <v>1452</v>
      </c>
      <c r="H21" s="68" t="str">
        <f t="shared" si="1"/>
        <v>#VALUE!</v>
      </c>
    </row>
    <row r="22">
      <c r="A22" s="1140">
        <v>18.0</v>
      </c>
      <c r="B22" s="1150" t="s">
        <v>1453</v>
      </c>
      <c r="C22" s="22" t="s">
        <v>1452</v>
      </c>
      <c r="D22" s="22" t="s">
        <v>1452</v>
      </c>
      <c r="E22" s="22" t="s">
        <v>1452</v>
      </c>
      <c r="F22" s="22" t="s">
        <v>1452</v>
      </c>
      <c r="G22" s="22" t="s">
        <v>1452</v>
      </c>
      <c r="H22" s="68" t="str">
        <f t="shared" si="1"/>
        <v>#VALUE!</v>
      </c>
    </row>
    <row r="23">
      <c r="A23" s="1140">
        <v>19.0</v>
      </c>
      <c r="B23" s="1150" t="s">
        <v>1454</v>
      </c>
      <c r="C23" s="22" t="s">
        <v>1452</v>
      </c>
      <c r="D23" s="22" t="s">
        <v>1452</v>
      </c>
      <c r="E23" s="22" t="s">
        <v>1452</v>
      </c>
      <c r="F23" s="22" t="s">
        <v>1452</v>
      </c>
      <c r="G23" s="22" t="s">
        <v>1452</v>
      </c>
      <c r="H23" s="68" t="str">
        <f t="shared" si="1"/>
        <v>#VALUE!</v>
      </c>
    </row>
    <row r="24">
      <c r="A24" s="1140">
        <v>20.0</v>
      </c>
      <c r="B24" s="1151" t="s">
        <v>1455</v>
      </c>
      <c r="C24" s="22" t="s">
        <v>1452</v>
      </c>
      <c r="D24" s="22" t="s">
        <v>1452</v>
      </c>
      <c r="E24" s="22" t="s">
        <v>1452</v>
      </c>
      <c r="F24" s="22" t="s">
        <v>1452</v>
      </c>
      <c r="G24" s="22" t="s">
        <v>1452</v>
      </c>
      <c r="H24" s="68" t="str">
        <f t="shared" si="1"/>
        <v>#VALUE!</v>
      </c>
    </row>
    <row r="25">
      <c r="A25" s="1140">
        <v>21.0</v>
      </c>
      <c r="B25" s="1151" t="s">
        <v>1456</v>
      </c>
      <c r="C25" s="22" t="s">
        <v>1452</v>
      </c>
      <c r="D25" s="22" t="s">
        <v>1452</v>
      </c>
      <c r="E25" s="22" t="s">
        <v>1452</v>
      </c>
      <c r="F25" s="22" t="s">
        <v>1452</v>
      </c>
      <c r="G25" s="22" t="s">
        <v>1452</v>
      </c>
      <c r="H25" s="68" t="str">
        <f t="shared" si="1"/>
        <v>#VALUE!</v>
      </c>
    </row>
    <row r="26">
      <c r="A26" s="1140">
        <v>22.0</v>
      </c>
      <c r="B26" s="1140" t="s">
        <v>1457</v>
      </c>
      <c r="C26" s="22" t="s">
        <v>1452</v>
      </c>
      <c r="D26" s="22" t="s">
        <v>1452</v>
      </c>
      <c r="E26" s="22" t="s">
        <v>1452</v>
      </c>
      <c r="F26" s="22" t="s">
        <v>1452</v>
      </c>
      <c r="G26" s="22" t="s">
        <v>1452</v>
      </c>
      <c r="H26" s="68" t="str">
        <f t="shared" si="1"/>
        <v>#VALUE!</v>
      </c>
    </row>
    <row r="27">
      <c r="A27" s="1140"/>
    </row>
    <row r="28">
      <c r="A28" s="114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2"/>
      <c r="B1" s="1152"/>
      <c r="C1" s="1153" t="s">
        <v>1458</v>
      </c>
      <c r="D1" s="1152"/>
      <c r="E1" s="1152"/>
      <c r="F1" s="1152"/>
      <c r="G1" s="1152"/>
      <c r="H1" s="1153" t="s">
        <v>1459</v>
      </c>
      <c r="I1" s="1152"/>
      <c r="J1" s="1152"/>
      <c r="K1" s="1152"/>
      <c r="L1" s="1152"/>
      <c r="M1" s="1152"/>
      <c r="N1" s="1152"/>
      <c r="O1" s="1152"/>
      <c r="P1" s="1152"/>
      <c r="Q1" s="1152"/>
    </row>
    <row r="2">
      <c r="A2" s="1152"/>
      <c r="B2" s="1153" t="s">
        <v>1460</v>
      </c>
      <c r="C2" s="1153" t="s">
        <v>455</v>
      </c>
      <c r="D2" s="1153" t="s">
        <v>1461</v>
      </c>
      <c r="E2" s="1153" t="s">
        <v>419</v>
      </c>
      <c r="F2" s="1153" t="s">
        <v>1405</v>
      </c>
      <c r="G2" s="1153" t="s">
        <v>1252</v>
      </c>
      <c r="H2" s="1153" t="s">
        <v>455</v>
      </c>
      <c r="I2" s="1153" t="s">
        <v>1461</v>
      </c>
      <c r="J2" s="1153" t="s">
        <v>419</v>
      </c>
      <c r="K2" s="1153" t="s">
        <v>1405</v>
      </c>
      <c r="L2" s="1153" t="s">
        <v>1252</v>
      </c>
      <c r="M2" s="1153" t="s">
        <v>190</v>
      </c>
      <c r="N2" s="1154"/>
      <c r="O2" s="1153" t="s">
        <v>147</v>
      </c>
      <c r="P2" s="1152"/>
      <c r="Q2" s="1152"/>
    </row>
    <row r="3">
      <c r="A3" s="1152"/>
      <c r="B3" s="1155" t="s">
        <v>244</v>
      </c>
      <c r="C3" s="1156"/>
      <c r="D3" s="1156"/>
      <c r="E3" s="1156"/>
      <c r="F3" s="1156"/>
      <c r="G3" s="1156"/>
      <c r="H3" s="1156"/>
      <c r="I3" s="1156"/>
      <c r="J3" s="1156"/>
      <c r="K3" s="1156"/>
      <c r="L3" s="1156"/>
      <c r="M3" s="1152"/>
      <c r="N3" s="1157"/>
      <c r="O3" s="1158" t="s">
        <v>1462</v>
      </c>
      <c r="P3" s="1152"/>
      <c r="Q3" s="1152"/>
    </row>
    <row r="4">
      <c r="A4" s="1152"/>
      <c r="B4" s="1159" t="s">
        <v>194</v>
      </c>
      <c r="C4" s="1160" t="s">
        <v>455</v>
      </c>
      <c r="D4" s="1156"/>
      <c r="E4" s="1156"/>
      <c r="F4" s="1156"/>
      <c r="G4" s="1156"/>
      <c r="H4" s="1160" t="s">
        <v>455</v>
      </c>
      <c r="I4" s="1160" t="s">
        <v>147</v>
      </c>
      <c r="J4" s="1160" t="s">
        <v>149</v>
      </c>
      <c r="K4" s="1160" t="s">
        <v>1463</v>
      </c>
      <c r="M4" s="1161" t="s">
        <v>194</v>
      </c>
      <c r="N4" s="1157"/>
      <c r="O4" s="1162" t="s">
        <v>149</v>
      </c>
      <c r="P4" s="1152"/>
      <c r="Q4" s="1152"/>
    </row>
    <row r="5">
      <c r="A5" s="1152"/>
      <c r="B5" s="1155" t="s">
        <v>46</v>
      </c>
      <c r="C5" s="1160" t="s">
        <v>455</v>
      </c>
      <c r="D5" s="1152"/>
      <c r="E5" s="1156"/>
      <c r="F5" s="1156"/>
      <c r="G5" s="1156"/>
      <c r="H5" s="1160" t="s">
        <v>455</v>
      </c>
      <c r="I5" s="1152"/>
      <c r="J5" s="1156"/>
      <c r="K5" s="1156"/>
      <c r="L5" s="1156"/>
      <c r="M5" s="1163" t="s">
        <v>46</v>
      </c>
      <c r="N5" s="1157"/>
      <c r="O5" s="1164" t="s">
        <v>1462</v>
      </c>
      <c r="P5" s="1152"/>
      <c r="Q5" s="1152"/>
    </row>
    <row r="6">
      <c r="A6" s="1152"/>
      <c r="B6" s="1155" t="s">
        <v>97</v>
      </c>
      <c r="C6" s="1160" t="s">
        <v>455</v>
      </c>
      <c r="D6" s="1156"/>
      <c r="E6" s="1156"/>
      <c r="F6" s="1156"/>
      <c r="G6" s="1156"/>
      <c r="H6" s="1160" t="s">
        <v>455</v>
      </c>
      <c r="I6" s="1156"/>
      <c r="J6" s="1156"/>
      <c r="K6" s="1156"/>
      <c r="L6" s="1156"/>
      <c r="M6" s="1163" t="s">
        <v>97</v>
      </c>
      <c r="N6" s="1157"/>
      <c r="O6" s="1164" t="s">
        <v>1462</v>
      </c>
      <c r="P6" s="1152"/>
      <c r="Q6" s="1152"/>
    </row>
    <row r="7">
      <c r="A7" s="1152"/>
      <c r="B7" s="1165" t="s">
        <v>116</v>
      </c>
      <c r="C7" s="1156"/>
      <c r="D7" s="1160" t="s">
        <v>1464</v>
      </c>
      <c r="E7" s="1160" t="s">
        <v>116</v>
      </c>
      <c r="F7" s="1160" t="s">
        <v>1465</v>
      </c>
      <c r="G7" s="1156"/>
      <c r="H7" s="1156"/>
      <c r="I7" s="1160" t="s">
        <v>147</v>
      </c>
      <c r="J7" s="1160" t="s">
        <v>116</v>
      </c>
      <c r="K7" s="1160" t="s">
        <v>1465</v>
      </c>
      <c r="L7" s="1156"/>
      <c r="M7" s="1163" t="s">
        <v>116</v>
      </c>
      <c r="N7" s="1157"/>
      <c r="O7" s="1164" t="s">
        <v>116</v>
      </c>
      <c r="P7" s="1152"/>
      <c r="Q7" s="1152"/>
    </row>
    <row r="8">
      <c r="A8" s="1152"/>
      <c r="B8" s="1166" t="s">
        <v>7</v>
      </c>
      <c r="C8" s="1160" t="s">
        <v>455</v>
      </c>
      <c r="D8" s="1156"/>
      <c r="E8" s="1156"/>
      <c r="F8" s="1156"/>
      <c r="G8" s="1156"/>
      <c r="H8" s="1160" t="s">
        <v>455</v>
      </c>
      <c r="I8" s="1156"/>
      <c r="J8" s="1156"/>
      <c r="K8" s="1156"/>
      <c r="L8" s="1156"/>
      <c r="M8" s="1163" t="s">
        <v>7</v>
      </c>
      <c r="N8" s="1157"/>
      <c r="O8" s="1162" t="s">
        <v>7</v>
      </c>
      <c r="P8" s="1152"/>
      <c r="Q8" s="1152"/>
    </row>
    <row r="9">
      <c r="A9" s="1152"/>
      <c r="B9" s="1167"/>
      <c r="C9" s="1156"/>
      <c r="D9" s="1156"/>
      <c r="E9" s="1156"/>
      <c r="F9" s="1156"/>
      <c r="G9" s="1156"/>
      <c r="H9" s="1156"/>
      <c r="I9" s="1156"/>
      <c r="J9" s="1156"/>
      <c r="K9" s="1156"/>
      <c r="L9" s="1156"/>
      <c r="M9" s="1168"/>
      <c r="N9" s="1157"/>
      <c r="O9" s="1164" t="s">
        <v>1462</v>
      </c>
      <c r="P9" s="1152"/>
      <c r="Q9" s="1152"/>
    </row>
    <row r="10">
      <c r="A10" s="1152"/>
      <c r="B10" s="1167"/>
      <c r="C10" s="1156"/>
      <c r="D10" s="1156"/>
      <c r="E10" s="1156"/>
      <c r="F10" s="1156"/>
      <c r="G10" s="1156"/>
      <c r="H10" s="1156"/>
      <c r="I10" s="1156"/>
      <c r="J10" s="1156"/>
      <c r="K10" s="1156"/>
      <c r="L10" s="1156"/>
      <c r="M10" s="1168"/>
      <c r="N10" s="1157"/>
      <c r="O10" s="1164" t="s">
        <v>1462</v>
      </c>
      <c r="P10" s="1152"/>
      <c r="Q10" s="1152"/>
    </row>
    <row r="11">
      <c r="A11" s="1152"/>
      <c r="B11" s="1155" t="s">
        <v>174</v>
      </c>
      <c r="C11" s="1156"/>
      <c r="D11" s="1160" t="s">
        <v>1464</v>
      </c>
      <c r="E11" s="1155" t="s">
        <v>174</v>
      </c>
      <c r="F11" s="1156"/>
      <c r="G11" s="1156"/>
      <c r="H11" s="1156"/>
      <c r="I11" s="1160" t="s">
        <v>147</v>
      </c>
      <c r="J11" s="1155" t="s">
        <v>174</v>
      </c>
      <c r="K11" s="1156"/>
      <c r="L11" s="1156"/>
      <c r="M11" s="1169" t="s">
        <v>174</v>
      </c>
      <c r="N11" s="1157"/>
      <c r="O11" s="1164" t="s">
        <v>1462</v>
      </c>
      <c r="P11" s="1152"/>
      <c r="Q11" s="1152"/>
    </row>
    <row r="12">
      <c r="A12" s="1152"/>
      <c r="B12" s="1170" t="s">
        <v>251</v>
      </c>
      <c r="C12" s="1156"/>
      <c r="D12" s="1156"/>
      <c r="E12" s="1156"/>
      <c r="F12" s="1156"/>
      <c r="G12" s="1156"/>
      <c r="H12" s="1156"/>
      <c r="I12" s="1156"/>
      <c r="J12" s="1156"/>
      <c r="K12" s="1156"/>
      <c r="L12" s="1156"/>
      <c r="M12" s="1152"/>
      <c r="N12" s="1157"/>
      <c r="O12" s="1164" t="s">
        <v>1462</v>
      </c>
      <c r="P12" s="1152"/>
      <c r="Q12" s="1152"/>
    </row>
    <row r="13">
      <c r="A13" s="1152"/>
      <c r="B13" s="1166" t="s">
        <v>197</v>
      </c>
      <c r="C13" s="1156"/>
      <c r="D13" s="1160" t="s">
        <v>1464</v>
      </c>
      <c r="E13" s="1155" t="s">
        <v>197</v>
      </c>
      <c r="F13" s="1156"/>
      <c r="G13" s="1156"/>
      <c r="H13" s="1156"/>
      <c r="I13" s="1160" t="s">
        <v>147</v>
      </c>
      <c r="J13" s="1155" t="s">
        <v>155</v>
      </c>
      <c r="K13" s="1156"/>
      <c r="L13" s="1156"/>
      <c r="M13" s="1171" t="s">
        <v>197</v>
      </c>
      <c r="N13" s="1157"/>
      <c r="O13" s="1162" t="s">
        <v>155</v>
      </c>
      <c r="P13" s="1152"/>
      <c r="Q13" s="1152"/>
    </row>
    <row r="14">
      <c r="A14" s="1152"/>
      <c r="B14" s="1166" t="s">
        <v>68</v>
      </c>
      <c r="C14" s="1156"/>
      <c r="D14" s="1160" t="s">
        <v>43</v>
      </c>
      <c r="E14" s="1160" t="s">
        <v>68</v>
      </c>
      <c r="F14" s="1156"/>
      <c r="G14" s="1156"/>
      <c r="H14" s="1156"/>
      <c r="I14" s="1160" t="s">
        <v>147</v>
      </c>
      <c r="J14" s="1160" t="s">
        <v>157</v>
      </c>
      <c r="K14" s="1156"/>
      <c r="L14" s="1156"/>
      <c r="M14" s="1172"/>
      <c r="N14" s="1157"/>
      <c r="O14" s="1162" t="s">
        <v>157</v>
      </c>
      <c r="P14" s="1152"/>
      <c r="Q14" s="1152"/>
    </row>
    <row r="15">
      <c r="A15" s="1152"/>
      <c r="B15" s="1167"/>
      <c r="C15" s="1156"/>
      <c r="D15" s="1156"/>
      <c r="E15" s="1156"/>
      <c r="F15" s="1156"/>
      <c r="G15" s="1156"/>
      <c r="H15" s="1156"/>
      <c r="I15" s="1156"/>
      <c r="J15" s="1156"/>
      <c r="K15" s="1156"/>
      <c r="L15" s="1156"/>
      <c r="M15" s="1152"/>
      <c r="N15" s="1157"/>
      <c r="O15" s="1164" t="s">
        <v>159</v>
      </c>
      <c r="P15" s="1152"/>
      <c r="Q15" s="1152"/>
    </row>
    <row r="16">
      <c r="A16" s="1152"/>
      <c r="B16" s="1167"/>
      <c r="C16" s="1156"/>
      <c r="D16" s="1156"/>
      <c r="E16" s="1156"/>
      <c r="F16" s="1156"/>
      <c r="G16" s="1156"/>
      <c r="H16" s="1156"/>
      <c r="I16" s="1156"/>
      <c r="J16" s="1156"/>
      <c r="K16" s="1156"/>
      <c r="L16" s="1156"/>
      <c r="M16" s="1152"/>
      <c r="N16" s="1157"/>
      <c r="O16" s="1164" t="s">
        <v>161</v>
      </c>
      <c r="P16" s="1152"/>
      <c r="Q16" s="1173" t="s">
        <v>1466</v>
      </c>
    </row>
    <row r="17">
      <c r="A17" s="1152"/>
      <c r="B17" s="1155" t="s">
        <v>254</v>
      </c>
      <c r="C17" s="1156"/>
      <c r="D17" s="1156"/>
      <c r="E17" s="1156"/>
      <c r="F17" s="1156"/>
      <c r="G17" s="1156"/>
      <c r="H17" s="1156"/>
      <c r="I17" s="1156"/>
      <c r="J17" s="1156"/>
      <c r="K17" s="1156"/>
      <c r="L17" s="1156"/>
      <c r="M17" s="1152"/>
      <c r="N17" s="1157"/>
      <c r="O17" s="1164" t="s">
        <v>1462</v>
      </c>
      <c r="P17" s="1152"/>
      <c r="Q17" s="1173" t="s">
        <v>202</v>
      </c>
    </row>
    <row r="18">
      <c r="A18" s="1152"/>
      <c r="B18" s="1174" t="s">
        <v>152</v>
      </c>
      <c r="C18" s="1156"/>
      <c r="D18" s="1160" t="s">
        <v>1464</v>
      </c>
      <c r="E18" s="1160" t="s">
        <v>152</v>
      </c>
      <c r="F18" s="1156"/>
      <c r="G18" s="1156"/>
      <c r="H18" s="1156"/>
      <c r="I18" s="1160" t="s">
        <v>147</v>
      </c>
      <c r="J18" s="1160" t="s">
        <v>152</v>
      </c>
      <c r="K18" s="1160" t="s">
        <v>1467</v>
      </c>
      <c r="M18" s="1171" t="s">
        <v>152</v>
      </c>
      <c r="N18" s="1157"/>
      <c r="O18" s="1164" t="s">
        <v>152</v>
      </c>
      <c r="P18" s="1152"/>
      <c r="Q18" s="1173" t="s">
        <v>1020</v>
      </c>
    </row>
    <row r="19">
      <c r="A19" s="1160" t="s">
        <v>1468</v>
      </c>
      <c r="B19" s="1155" t="s">
        <v>205</v>
      </c>
      <c r="C19" s="1152"/>
      <c r="D19" s="1160" t="s">
        <v>1469</v>
      </c>
      <c r="E19" s="1156"/>
      <c r="F19" s="1156"/>
      <c r="G19" s="1156"/>
      <c r="H19" s="1152"/>
      <c r="I19" s="1160" t="s">
        <v>1469</v>
      </c>
      <c r="J19" s="1156"/>
      <c r="K19" s="1156"/>
      <c r="L19" s="1156"/>
      <c r="M19" s="1169" t="s">
        <v>205</v>
      </c>
      <c r="N19" s="1173" t="s">
        <v>1470</v>
      </c>
      <c r="O19" s="1164" t="s">
        <v>1462</v>
      </c>
      <c r="P19" s="1152"/>
      <c r="Q19" s="1173" t="s">
        <v>1471</v>
      </c>
    </row>
    <row r="20">
      <c r="A20" s="1160" t="s">
        <v>1468</v>
      </c>
      <c r="B20" s="1175" t="s">
        <v>139</v>
      </c>
      <c r="C20" s="1152"/>
      <c r="D20" s="1160" t="s">
        <v>1472</v>
      </c>
      <c r="F20" s="1156"/>
      <c r="G20" s="1156"/>
      <c r="H20" s="1152"/>
      <c r="I20" s="1160" t="s">
        <v>1472</v>
      </c>
      <c r="K20" s="1156"/>
      <c r="L20" s="1156"/>
      <c r="M20" s="1152"/>
      <c r="N20" s="1157"/>
      <c r="O20" s="1164" t="s">
        <v>1462</v>
      </c>
      <c r="P20" s="1152"/>
      <c r="Q20" s="1173" t="s">
        <v>1473</v>
      </c>
    </row>
    <row r="21">
      <c r="A21" s="1160" t="s">
        <v>1468</v>
      </c>
      <c r="B21" s="1155" t="s">
        <v>258</v>
      </c>
      <c r="C21" s="1152"/>
      <c r="D21" s="1160" t="s">
        <v>1469</v>
      </c>
      <c r="E21" s="1156"/>
      <c r="F21" s="1156"/>
      <c r="G21" s="1156"/>
      <c r="H21" s="1152"/>
      <c r="I21" s="1160" t="s">
        <v>1469</v>
      </c>
      <c r="J21" s="1156"/>
      <c r="K21" s="1156"/>
      <c r="L21" s="1156"/>
      <c r="M21" s="1152"/>
      <c r="N21" s="1157"/>
      <c r="O21" s="1164" t="s">
        <v>1462</v>
      </c>
      <c r="P21" s="1152"/>
      <c r="Q21" s="1152"/>
    </row>
    <row r="22">
      <c r="A22" s="1152"/>
      <c r="B22" s="1167"/>
      <c r="C22" s="1156"/>
      <c r="D22" s="1156"/>
      <c r="E22" s="1156"/>
      <c r="F22" s="1156"/>
      <c r="G22" s="1156"/>
      <c r="H22" s="1156"/>
      <c r="I22" s="1156"/>
      <c r="J22" s="1156"/>
      <c r="K22" s="1156"/>
      <c r="L22" s="1156"/>
      <c r="M22" s="1171" t="s">
        <v>207</v>
      </c>
      <c r="N22" s="1157"/>
      <c r="O22" s="1164" t="s">
        <v>1462</v>
      </c>
      <c r="P22" s="1152"/>
      <c r="Q22" s="1152"/>
    </row>
    <row r="23">
      <c r="A23" s="1152"/>
      <c r="B23" s="1167"/>
      <c r="C23" s="1156"/>
      <c r="D23" s="1156"/>
      <c r="E23" s="1156"/>
      <c r="F23" s="1156"/>
      <c r="G23" s="1156"/>
      <c r="H23" s="1156"/>
      <c r="I23" s="1156"/>
      <c r="J23" s="1156"/>
      <c r="K23" s="1156"/>
      <c r="L23" s="1156"/>
      <c r="M23" s="1169" t="s">
        <v>209</v>
      </c>
      <c r="N23" s="1157"/>
      <c r="O23" s="1164" t="s">
        <v>1462</v>
      </c>
      <c r="P23" s="1152"/>
      <c r="Q23" s="1152"/>
    </row>
    <row r="24">
      <c r="A24" s="1152"/>
      <c r="B24" s="1155" t="s">
        <v>260</v>
      </c>
      <c r="C24" s="1156"/>
      <c r="D24" s="1160" t="s">
        <v>1464</v>
      </c>
      <c r="E24" s="1160" t="s">
        <v>1474</v>
      </c>
      <c r="F24" s="1160" t="s">
        <v>1475</v>
      </c>
      <c r="G24" s="1156"/>
      <c r="H24" s="1156"/>
      <c r="I24" s="1160" t="s">
        <v>1476</v>
      </c>
      <c r="J24" s="1160" t="s">
        <v>136</v>
      </c>
      <c r="K24" s="1160" t="s">
        <v>136</v>
      </c>
      <c r="L24" s="1156"/>
      <c r="M24" s="1152"/>
      <c r="N24" s="1157"/>
      <c r="O24" s="1164" t="s">
        <v>1462</v>
      </c>
      <c r="P24" s="1152"/>
      <c r="Q24" s="1152"/>
    </row>
    <row r="25">
      <c r="A25" s="1152"/>
      <c r="B25" s="1155" t="s">
        <v>262</v>
      </c>
      <c r="C25" s="1156"/>
      <c r="D25" s="1160" t="s">
        <v>1477</v>
      </c>
      <c r="E25" s="1160" t="s">
        <v>1477</v>
      </c>
      <c r="F25" s="1160" t="s">
        <v>1478</v>
      </c>
      <c r="G25" s="1156"/>
      <c r="H25" s="1156"/>
      <c r="I25" s="1160" t="s">
        <v>1477</v>
      </c>
      <c r="J25" s="1160" t="s">
        <v>1477</v>
      </c>
      <c r="K25" s="1160" t="s">
        <v>1478</v>
      </c>
      <c r="L25" s="1156"/>
      <c r="M25" s="1152"/>
      <c r="N25" s="1157"/>
      <c r="O25" s="1164" t="s">
        <v>1462</v>
      </c>
      <c r="P25" s="1152"/>
      <c r="Q25" s="1152"/>
    </row>
    <row r="26">
      <c r="A26" s="580"/>
      <c r="B26" s="1176" t="s">
        <v>264</v>
      </c>
      <c r="C26" s="1177"/>
      <c r="D26" s="1178" t="s">
        <v>1477</v>
      </c>
      <c r="E26" s="1178" t="s">
        <v>1477</v>
      </c>
      <c r="F26" s="1179" t="s">
        <v>1479</v>
      </c>
      <c r="G26" s="1177"/>
      <c r="H26" s="1177"/>
      <c r="I26" s="1178" t="s">
        <v>1477</v>
      </c>
      <c r="J26" s="1178" t="s">
        <v>1477</v>
      </c>
      <c r="K26" s="1179" t="s">
        <v>1479</v>
      </c>
      <c r="L26" s="1177"/>
      <c r="M26" s="1180"/>
      <c r="N26" s="1180"/>
      <c r="O26" s="1181" t="s">
        <v>1462</v>
      </c>
      <c r="P26" s="580"/>
      <c r="Q26" s="580"/>
    </row>
    <row r="27">
      <c r="A27" s="1152"/>
      <c r="B27" s="1155" t="s">
        <v>1262</v>
      </c>
      <c r="C27" s="1156"/>
      <c r="D27" s="1160" t="s">
        <v>1477</v>
      </c>
      <c r="E27" s="1160" t="s">
        <v>1477</v>
      </c>
      <c r="F27" s="1160" t="s">
        <v>1480</v>
      </c>
      <c r="G27" s="1156"/>
      <c r="H27" s="1156"/>
      <c r="I27" s="1160" t="s">
        <v>147</v>
      </c>
      <c r="J27" s="1160" t="s">
        <v>1477</v>
      </c>
      <c r="K27" s="1160" t="s">
        <v>1480</v>
      </c>
      <c r="L27" s="1156"/>
      <c r="M27" s="1157"/>
      <c r="N27" s="1157"/>
      <c r="O27" s="1182"/>
      <c r="P27" s="1152"/>
      <c r="Q27" s="1152"/>
    </row>
    <row r="28">
      <c r="A28" s="1183"/>
      <c r="B28" s="1166" t="s">
        <v>80</v>
      </c>
      <c r="C28" s="1156"/>
      <c r="D28" s="1160" t="s">
        <v>43</v>
      </c>
      <c r="E28" s="1160" t="s">
        <v>80</v>
      </c>
      <c r="F28" s="1156"/>
      <c r="G28" s="1156"/>
      <c r="H28" s="1156"/>
      <c r="I28" s="1160" t="s">
        <v>43</v>
      </c>
      <c r="J28" s="1160" t="s">
        <v>80</v>
      </c>
      <c r="K28" s="1156"/>
      <c r="L28" s="1156"/>
      <c r="M28" s="1184"/>
      <c r="N28" s="1157"/>
      <c r="O28" s="1162" t="s">
        <v>80</v>
      </c>
      <c r="P28" s="1152"/>
      <c r="Q28" s="1152"/>
    </row>
    <row r="29">
      <c r="A29" s="1185"/>
      <c r="B29" s="1186" t="s">
        <v>1403</v>
      </c>
      <c r="C29" s="1187"/>
      <c r="D29" s="1185"/>
      <c r="E29" s="1188" t="s">
        <v>152</v>
      </c>
      <c r="F29" s="1187"/>
      <c r="G29" s="1187"/>
      <c r="H29" s="1187"/>
      <c r="I29" s="1185"/>
      <c r="J29" s="1188" t="s">
        <v>152</v>
      </c>
      <c r="K29" s="1187"/>
      <c r="L29" s="1187"/>
      <c r="M29" s="1189"/>
      <c r="N29" s="1189"/>
      <c r="O29" s="1190" t="s">
        <v>1462</v>
      </c>
      <c r="P29" s="1185"/>
      <c r="Q29" s="1185"/>
    </row>
    <row r="30">
      <c r="A30" s="1152"/>
      <c r="B30" s="1166" t="s">
        <v>1211</v>
      </c>
      <c r="C30" s="1156"/>
      <c r="D30" s="1191" t="s">
        <v>43</v>
      </c>
      <c r="E30" s="1191" t="s">
        <v>129</v>
      </c>
      <c r="F30" s="1156"/>
      <c r="G30" s="1191" t="s">
        <v>1481</v>
      </c>
      <c r="H30" s="1156"/>
      <c r="I30" s="1191" t="s">
        <v>43</v>
      </c>
      <c r="J30" s="1191" t="s">
        <v>1211</v>
      </c>
      <c r="K30" s="1156"/>
      <c r="L30" s="1191" t="s">
        <v>1481</v>
      </c>
      <c r="M30" s="1184"/>
      <c r="N30" s="1157"/>
      <c r="O30" s="1152"/>
      <c r="P30" s="1152"/>
      <c r="Q30" s="1152"/>
    </row>
    <row r="31">
      <c r="A31" s="1152"/>
      <c r="B31" s="1167"/>
      <c r="C31" s="1156"/>
      <c r="D31" s="1156"/>
      <c r="E31" s="1156"/>
      <c r="F31" s="1156"/>
      <c r="G31" s="1156"/>
      <c r="H31" s="1156"/>
      <c r="I31" s="1156"/>
      <c r="J31" s="1156"/>
      <c r="K31" s="1156"/>
      <c r="L31" s="1156"/>
      <c r="M31" s="1157"/>
      <c r="N31" s="1157"/>
      <c r="O31" s="1152"/>
      <c r="P31" s="1152"/>
      <c r="Q31" s="1152"/>
    </row>
    <row r="32">
      <c r="A32" s="1152"/>
      <c r="B32" s="1166" t="s">
        <v>1204</v>
      </c>
      <c r="C32" s="1156"/>
      <c r="D32" s="1191" t="s">
        <v>43</v>
      </c>
      <c r="E32" s="1191" t="s">
        <v>1204</v>
      </c>
      <c r="F32" s="1156"/>
      <c r="G32" s="1191" t="s">
        <v>1481</v>
      </c>
      <c r="H32" s="1156"/>
      <c r="I32" s="1191" t="s">
        <v>43</v>
      </c>
      <c r="J32" s="1191" t="s">
        <v>134</v>
      </c>
      <c r="K32" s="1156"/>
      <c r="L32" s="1191" t="s">
        <v>1481</v>
      </c>
      <c r="M32" s="1184"/>
      <c r="N32" s="1157"/>
      <c r="O32" s="1152"/>
      <c r="P32" s="1152"/>
      <c r="Q32" s="1152"/>
    </row>
    <row r="33">
      <c r="A33" s="1152"/>
      <c r="B33" s="1166" t="s">
        <v>1201</v>
      </c>
      <c r="C33" s="1156"/>
      <c r="D33" s="1191" t="s">
        <v>43</v>
      </c>
      <c r="E33" s="1191" t="s">
        <v>1201</v>
      </c>
      <c r="F33" s="1156"/>
      <c r="G33" s="1191" t="s">
        <v>1481</v>
      </c>
      <c r="H33" s="1156"/>
      <c r="I33" s="1191" t="s">
        <v>43</v>
      </c>
      <c r="J33" s="1191" t="s">
        <v>137</v>
      </c>
      <c r="K33" s="1156"/>
      <c r="L33" s="1191" t="s">
        <v>1481</v>
      </c>
      <c r="M33" s="1172"/>
      <c r="N33" s="1157"/>
      <c r="O33" s="1152"/>
      <c r="P33" s="1152"/>
      <c r="Q33" s="1152"/>
    </row>
    <row r="34">
      <c r="A34" s="1152"/>
      <c r="B34" s="1167"/>
      <c r="C34" s="1156"/>
      <c r="D34" s="1156"/>
      <c r="E34" s="1156"/>
      <c r="F34" s="1156"/>
      <c r="G34" s="1156"/>
      <c r="H34" s="1156"/>
      <c r="I34" s="1156"/>
      <c r="J34" s="1156"/>
      <c r="K34" s="1156"/>
      <c r="L34" s="1156"/>
      <c r="M34" s="1157"/>
      <c r="N34" s="1157"/>
      <c r="O34" s="1152"/>
      <c r="P34" s="1152"/>
      <c r="Q34" s="1152"/>
    </row>
    <row r="35">
      <c r="A35" s="1152"/>
      <c r="B35" s="1167"/>
      <c r="C35" s="1156"/>
      <c r="D35" s="1156"/>
      <c r="E35" s="1156"/>
      <c r="F35" s="1156"/>
      <c r="G35" s="1156"/>
      <c r="H35" s="1156"/>
      <c r="I35" s="1156"/>
      <c r="J35" s="1156"/>
      <c r="K35" s="1156"/>
      <c r="L35" s="1156"/>
      <c r="M35" s="1157"/>
      <c r="N35" s="1157"/>
      <c r="O35" s="1152"/>
      <c r="P35" s="1152"/>
      <c r="Q35" s="1152"/>
    </row>
    <row r="36">
      <c r="A36" s="1152"/>
      <c r="B36" s="1167"/>
      <c r="C36" s="1156"/>
      <c r="D36" s="1156"/>
      <c r="E36" s="1156"/>
      <c r="F36" s="1156"/>
      <c r="G36" s="1156"/>
      <c r="H36" s="1156"/>
      <c r="I36" s="1156"/>
      <c r="J36" s="1156"/>
      <c r="K36" s="1156"/>
      <c r="L36" s="1156"/>
      <c r="M36" s="1157"/>
      <c r="N36" s="1157"/>
      <c r="O36" s="1152"/>
      <c r="P36" s="1152"/>
      <c r="Q36" s="1152"/>
    </row>
    <row r="37">
      <c r="A37" s="1152"/>
      <c r="B37" s="1155" t="s">
        <v>267</v>
      </c>
      <c r="C37" s="1156"/>
      <c r="D37" s="1191" t="s">
        <v>43</v>
      </c>
      <c r="E37" s="1160" t="s">
        <v>1482</v>
      </c>
      <c r="F37" s="1156"/>
      <c r="G37" s="1156"/>
      <c r="H37" s="1156"/>
      <c r="I37" s="1191" t="s">
        <v>43</v>
      </c>
      <c r="J37" s="1191" t="s">
        <v>1482</v>
      </c>
      <c r="K37" s="1156"/>
      <c r="L37" s="1156"/>
      <c r="M37" s="1157"/>
      <c r="N37" s="1157"/>
      <c r="O37" s="1152"/>
      <c r="P37" s="1152"/>
      <c r="Q37" s="1152"/>
    </row>
    <row r="38">
      <c r="A38" s="1152"/>
      <c r="B38" s="1155" t="s">
        <v>270</v>
      </c>
      <c r="C38" s="1156"/>
      <c r="D38" s="1191" t="s">
        <v>43</v>
      </c>
      <c r="E38" s="1160" t="s">
        <v>270</v>
      </c>
      <c r="F38" s="1156"/>
      <c r="G38" s="1156"/>
      <c r="H38" s="1156"/>
      <c r="I38" s="1191" t="s">
        <v>43</v>
      </c>
      <c r="J38" s="1191" t="s">
        <v>270</v>
      </c>
      <c r="K38" s="1156"/>
      <c r="L38" s="1156"/>
      <c r="M38" s="1157"/>
      <c r="N38" s="1157"/>
      <c r="O38" s="1152"/>
      <c r="P38" s="1152"/>
      <c r="Q38" s="1152"/>
    </row>
    <row r="39">
      <c r="A39" s="1152"/>
      <c r="B39" s="1155" t="s">
        <v>272</v>
      </c>
      <c r="C39" s="1156"/>
      <c r="D39" s="1191" t="s">
        <v>43</v>
      </c>
      <c r="E39" s="1160" t="s">
        <v>272</v>
      </c>
      <c r="F39" s="1156"/>
      <c r="G39" s="1156"/>
      <c r="H39" s="1156"/>
      <c r="I39" s="1191" t="s">
        <v>43</v>
      </c>
      <c r="J39" s="1191" t="s">
        <v>272</v>
      </c>
      <c r="K39" s="1156"/>
      <c r="L39" s="1156"/>
      <c r="M39" s="1157"/>
      <c r="N39" s="1157"/>
      <c r="O39" s="1152"/>
      <c r="P39" s="1152"/>
      <c r="Q39" s="1152"/>
    </row>
    <row r="40">
      <c r="A40" s="1152"/>
      <c r="B40" s="1166" t="s">
        <v>141</v>
      </c>
      <c r="C40" s="1156"/>
      <c r="D40" s="1160" t="s">
        <v>1477</v>
      </c>
      <c r="E40" s="1160" t="s">
        <v>1477</v>
      </c>
      <c r="F40" s="1160" t="s">
        <v>1483</v>
      </c>
      <c r="H40" s="1156"/>
      <c r="I40" s="1160" t="s">
        <v>1477</v>
      </c>
      <c r="J40" s="1160" t="s">
        <v>1477</v>
      </c>
      <c r="K40" s="1160" t="s">
        <v>1483</v>
      </c>
      <c r="M40" s="1184"/>
      <c r="N40" s="1157"/>
      <c r="O40" s="1192" t="s">
        <v>141</v>
      </c>
      <c r="P40" s="1183"/>
      <c r="Q40" s="1152"/>
    </row>
    <row r="41">
      <c r="A41" s="1152"/>
      <c r="B41" s="1193" t="s">
        <v>277</v>
      </c>
      <c r="C41" s="1156"/>
      <c r="D41" s="1160" t="s">
        <v>1476</v>
      </c>
      <c r="E41" s="1160" t="b">
        <v>0</v>
      </c>
      <c r="F41" s="1156"/>
      <c r="G41" s="1156"/>
      <c r="H41" s="1156"/>
      <c r="I41" s="1160" t="s">
        <v>1476</v>
      </c>
      <c r="J41" s="1160" t="b">
        <v>0</v>
      </c>
      <c r="K41" s="1156"/>
      <c r="L41" s="1156"/>
      <c r="M41" s="1157"/>
      <c r="N41" s="1157"/>
      <c r="O41" s="1152"/>
      <c r="P41" s="1152"/>
      <c r="Q41" s="1152"/>
    </row>
    <row r="42">
      <c r="A42" s="1152"/>
      <c r="B42" s="1193" t="s">
        <v>279</v>
      </c>
      <c r="C42" s="1156"/>
      <c r="D42" s="1160" t="s">
        <v>1476</v>
      </c>
      <c r="E42" s="1160" t="b">
        <v>0</v>
      </c>
      <c r="F42" s="1156"/>
      <c r="G42" s="1156"/>
      <c r="H42" s="1156"/>
      <c r="I42" s="1160" t="s">
        <v>1476</v>
      </c>
      <c r="J42" s="1160" t="b">
        <v>0</v>
      </c>
      <c r="K42" s="1156"/>
      <c r="L42" s="1156"/>
      <c r="M42" s="1157"/>
      <c r="N42" s="1157"/>
      <c r="O42" s="1152"/>
      <c r="P42" s="1152"/>
      <c r="Q42" s="1152"/>
    </row>
    <row r="43">
      <c r="A43" s="1152"/>
      <c r="B43" s="1170" t="s">
        <v>149</v>
      </c>
      <c r="C43" s="1156"/>
      <c r="D43" s="1156"/>
      <c r="E43" s="1156"/>
      <c r="F43" s="1156"/>
      <c r="G43" s="1156"/>
      <c r="H43" s="1156"/>
      <c r="I43" s="1156"/>
      <c r="J43" s="1156"/>
      <c r="K43" s="1156"/>
      <c r="L43" s="1156"/>
      <c r="M43" s="1157"/>
      <c r="N43" s="1157"/>
      <c r="O43" s="1152"/>
      <c r="P43" s="1152"/>
      <c r="Q43" s="1152"/>
    </row>
    <row r="44">
      <c r="A44" s="1152"/>
      <c r="B44" s="1170" t="s">
        <v>109</v>
      </c>
      <c r="C44" s="1156"/>
      <c r="D44" s="1156"/>
      <c r="E44" s="1156"/>
      <c r="F44" s="1156"/>
      <c r="G44" s="1156"/>
      <c r="H44" s="1156"/>
      <c r="I44" s="1156"/>
      <c r="J44" s="1156"/>
      <c r="K44" s="1156"/>
      <c r="L44" s="1156"/>
      <c r="M44" s="1157"/>
      <c r="N44" s="1157"/>
      <c r="O44" s="1152"/>
      <c r="P44" s="1152"/>
      <c r="Q44" s="1152"/>
    </row>
    <row r="45">
      <c r="A45" s="1152"/>
      <c r="B45" s="1155" t="s">
        <v>282</v>
      </c>
      <c r="C45" s="1156"/>
      <c r="D45" s="1160" t="s">
        <v>1477</v>
      </c>
      <c r="E45" s="1160" t="s">
        <v>1477</v>
      </c>
      <c r="F45" s="1194" t="s">
        <v>1484</v>
      </c>
      <c r="G45" s="1156"/>
      <c r="H45" s="1156"/>
      <c r="I45" s="1160" t="s">
        <v>1477</v>
      </c>
      <c r="J45" s="1160" t="s">
        <v>1477</v>
      </c>
      <c r="K45" s="1194" t="s">
        <v>1484</v>
      </c>
      <c r="L45" s="1156"/>
      <c r="M45" s="1157"/>
      <c r="N45" s="1157"/>
      <c r="O45" s="1152"/>
      <c r="P45" s="1152"/>
      <c r="Q45" s="1152"/>
    </row>
    <row r="46">
      <c r="A46" s="1152"/>
      <c r="B46" s="1173" t="s">
        <v>1207</v>
      </c>
      <c r="C46" s="1152"/>
      <c r="D46" s="1191" t="s">
        <v>43</v>
      </c>
      <c r="E46" s="1195" t="s">
        <v>1207</v>
      </c>
      <c r="F46" s="1152"/>
      <c r="G46" s="1173" t="s">
        <v>1485</v>
      </c>
      <c r="I46" s="1191" t="s">
        <v>43</v>
      </c>
      <c r="J46" s="1196" t="s">
        <v>1207</v>
      </c>
      <c r="K46" s="1152"/>
      <c r="L46" s="1173" t="s">
        <v>1485</v>
      </c>
      <c r="O46" s="1197"/>
      <c r="P46" s="1152"/>
      <c r="Q46" s="1152"/>
    </row>
    <row r="47">
      <c r="A47" s="1152"/>
      <c r="B47" s="1173" t="s">
        <v>1209</v>
      </c>
      <c r="C47" s="1152"/>
      <c r="D47" s="1191" t="s">
        <v>43</v>
      </c>
      <c r="E47" s="1195" t="s">
        <v>1209</v>
      </c>
      <c r="F47" s="1152"/>
      <c r="G47" s="1173" t="s">
        <v>1486</v>
      </c>
      <c r="I47" s="1191" t="s">
        <v>43</v>
      </c>
      <c r="J47" s="1196" t="s">
        <v>1209</v>
      </c>
      <c r="K47" s="1152"/>
      <c r="L47" s="1173" t="s">
        <v>1486</v>
      </c>
      <c r="O47" s="1197"/>
      <c r="P47" s="1152"/>
      <c r="Q47" s="1152"/>
    </row>
    <row r="48">
      <c r="A48" s="1152"/>
      <c r="B48" s="1173" t="s">
        <v>1348</v>
      </c>
      <c r="C48" s="1152"/>
      <c r="D48" s="1198"/>
      <c r="E48" s="1199"/>
      <c r="F48" s="1152"/>
      <c r="G48" s="1183"/>
      <c r="H48" s="1152"/>
      <c r="I48" s="1198"/>
      <c r="J48" s="1200"/>
      <c r="K48" s="1152"/>
      <c r="L48" s="1183"/>
      <c r="M48" s="1152"/>
      <c r="N48" s="1152"/>
      <c r="O48" s="1197"/>
      <c r="P48" s="1152"/>
      <c r="Q48" s="1152"/>
    </row>
    <row r="49">
      <c r="A49" s="1152"/>
      <c r="B49" s="1152"/>
      <c r="C49" s="1152"/>
      <c r="D49" s="1152"/>
      <c r="E49" s="1152"/>
      <c r="F49" s="1152"/>
      <c r="G49" s="1152"/>
      <c r="H49" s="1152"/>
      <c r="I49" s="1152"/>
      <c r="J49" s="1152"/>
      <c r="K49" s="1152"/>
      <c r="L49" s="1152"/>
      <c r="M49" s="1152"/>
      <c r="N49" s="1152"/>
      <c r="O49" s="1158" t="s">
        <v>129</v>
      </c>
      <c r="P49" s="1152"/>
      <c r="Q49" s="1152"/>
    </row>
    <row r="50">
      <c r="A50" s="1152"/>
      <c r="B50" s="1152"/>
      <c r="C50" s="1152"/>
      <c r="D50" s="1152"/>
      <c r="E50" s="1152"/>
      <c r="F50" s="1152"/>
      <c r="G50" s="1152"/>
      <c r="H50" s="1152"/>
      <c r="I50" s="1152"/>
      <c r="J50" s="1152"/>
      <c r="K50" s="1152"/>
      <c r="L50" s="1152"/>
      <c r="M50" s="1152"/>
      <c r="N50" s="1152"/>
      <c r="O50" s="1164" t="s">
        <v>132</v>
      </c>
      <c r="P50" s="1152"/>
      <c r="Q50" s="1152"/>
    </row>
    <row r="51">
      <c r="A51" s="1152"/>
      <c r="B51" s="1152"/>
      <c r="C51" s="1152"/>
      <c r="D51" s="1152"/>
      <c r="E51" s="1152"/>
      <c r="F51" s="1152"/>
      <c r="G51" s="1152"/>
      <c r="H51" s="1152"/>
      <c r="I51" s="1152"/>
      <c r="J51" s="1152"/>
      <c r="K51" s="1152"/>
      <c r="L51" s="1152"/>
      <c r="M51" s="1152"/>
      <c r="N51" s="1152"/>
      <c r="O51" s="1164" t="s">
        <v>134</v>
      </c>
      <c r="P51" s="1152"/>
      <c r="Q51" s="1152"/>
    </row>
    <row r="52">
      <c r="A52" s="1152"/>
      <c r="B52" s="1152"/>
      <c r="C52" s="1152"/>
      <c r="D52" s="1152"/>
      <c r="E52" s="1152"/>
      <c r="F52" s="1152"/>
      <c r="G52" s="1152"/>
      <c r="H52" s="1152"/>
      <c r="I52" s="1152"/>
      <c r="J52" s="1152"/>
      <c r="K52" s="1152"/>
      <c r="L52" s="1152"/>
      <c r="M52" s="1152"/>
      <c r="N52" s="1152"/>
      <c r="O52" s="1164" t="s">
        <v>137</v>
      </c>
      <c r="P52" s="1152"/>
      <c r="Q52" s="1152"/>
    </row>
    <row r="53">
      <c r="A53" s="1152"/>
      <c r="B53" s="1152"/>
      <c r="C53" s="1152"/>
      <c r="D53" s="1152"/>
      <c r="E53" s="1152"/>
      <c r="F53" s="1152"/>
      <c r="G53" s="1152"/>
      <c r="H53" s="1152"/>
      <c r="I53" s="1152"/>
      <c r="J53" s="1152"/>
      <c r="K53" s="1152"/>
      <c r="L53" s="1152"/>
      <c r="M53" s="1152"/>
      <c r="N53" s="1152"/>
      <c r="O53" s="1164" t="s">
        <v>77</v>
      </c>
      <c r="P53" s="1152"/>
      <c r="Q53" s="1152"/>
    </row>
    <row r="54">
      <c r="A54" s="1152"/>
      <c r="B54" s="1152"/>
      <c r="C54" s="1152"/>
      <c r="D54" s="1152"/>
      <c r="E54" s="1152"/>
      <c r="F54" s="1152"/>
      <c r="G54" s="1152"/>
      <c r="H54" s="1152"/>
      <c r="I54" s="1152"/>
      <c r="J54" s="1152"/>
      <c r="K54" s="1152"/>
      <c r="L54" s="1152"/>
      <c r="M54" s="1152"/>
      <c r="N54" s="1152"/>
      <c r="O54" s="1164" t="s">
        <v>163</v>
      </c>
      <c r="P54" s="1152"/>
      <c r="Q54" s="1152"/>
    </row>
    <row r="55">
      <c r="A55" s="1152"/>
      <c r="B55" s="1152"/>
      <c r="C55" s="1152"/>
      <c r="D55" s="1152"/>
      <c r="E55" s="1152"/>
      <c r="F55" s="1152"/>
      <c r="G55" s="1152"/>
      <c r="H55" s="1152"/>
      <c r="I55" s="1152"/>
      <c r="J55" s="1152"/>
      <c r="K55" s="1152"/>
      <c r="L55" s="1152"/>
      <c r="M55" s="1152"/>
      <c r="N55" s="1152"/>
      <c r="O55" s="1164" t="s">
        <v>165</v>
      </c>
      <c r="P55" s="1152"/>
      <c r="Q55" s="1152"/>
    </row>
    <row r="56">
      <c r="A56" s="1152"/>
      <c r="B56" s="1152"/>
      <c r="C56" s="1152"/>
      <c r="D56" s="1152"/>
      <c r="E56" s="1152"/>
      <c r="F56" s="1152"/>
      <c r="G56" s="1152"/>
      <c r="H56" s="1152"/>
      <c r="I56" s="1152"/>
      <c r="J56" s="1152"/>
      <c r="K56" s="1152"/>
      <c r="L56" s="1152"/>
      <c r="M56" s="1152"/>
      <c r="N56" s="1152"/>
      <c r="O56" s="1164" t="s">
        <v>1462</v>
      </c>
      <c r="P56" s="1152"/>
      <c r="Q56" s="1152"/>
    </row>
    <row r="57">
      <c r="A57" s="1152"/>
      <c r="B57" s="1152"/>
      <c r="C57" s="1152"/>
      <c r="D57" s="1152"/>
      <c r="E57" s="1152"/>
      <c r="F57" s="1152"/>
      <c r="G57" s="1152"/>
      <c r="H57" s="1152"/>
      <c r="I57" s="1152"/>
      <c r="J57" s="1152"/>
      <c r="K57" s="1152"/>
      <c r="L57" s="1152"/>
      <c r="M57" s="1152"/>
      <c r="N57" s="1152"/>
      <c r="O57" s="1164" t="s">
        <v>1462</v>
      </c>
      <c r="P57" s="1152"/>
      <c r="Q57" s="1152"/>
    </row>
    <row r="58">
      <c r="A58" s="1152"/>
      <c r="B58" s="1152"/>
      <c r="C58" s="1152"/>
      <c r="D58" s="1152"/>
      <c r="E58" s="1152"/>
      <c r="F58" s="1152"/>
      <c r="G58" s="1152"/>
      <c r="H58" s="1152"/>
      <c r="I58" s="1152"/>
      <c r="J58" s="1152"/>
      <c r="K58" s="1152"/>
      <c r="L58" s="1152"/>
      <c r="M58" s="1152"/>
      <c r="N58" s="1152"/>
      <c r="O58" s="1164" t="s">
        <v>1462</v>
      </c>
      <c r="P58" s="1152"/>
      <c r="Q58" s="1152"/>
    </row>
    <row r="59">
      <c r="A59" s="1152"/>
      <c r="B59" s="1152"/>
      <c r="C59" s="1152"/>
      <c r="D59" s="1152"/>
      <c r="E59" s="1152"/>
      <c r="F59" s="1152"/>
      <c r="G59" s="1152"/>
      <c r="H59" s="1152"/>
      <c r="I59" s="1152"/>
      <c r="J59" s="1152"/>
      <c r="K59" s="1152"/>
      <c r="L59" s="1152"/>
      <c r="M59" s="1152"/>
      <c r="N59" s="1152"/>
      <c r="O59" s="1152"/>
      <c r="P59" s="1152"/>
      <c r="Q59" s="1152"/>
    </row>
    <row r="60">
      <c r="A60" s="1152"/>
      <c r="B60" s="1152"/>
      <c r="C60" s="1152"/>
      <c r="D60" s="1152"/>
      <c r="E60" s="1152"/>
      <c r="F60" s="1152"/>
      <c r="G60" s="1152"/>
      <c r="H60" s="1152"/>
      <c r="I60" s="1152"/>
      <c r="J60" s="1152"/>
      <c r="K60" s="1152"/>
      <c r="L60" s="1152"/>
      <c r="M60" s="1152"/>
      <c r="N60" s="1152"/>
      <c r="O60" s="1174" t="s">
        <v>277</v>
      </c>
      <c r="P60" s="1152"/>
      <c r="Q60" s="1152"/>
    </row>
    <row r="61">
      <c r="A61" s="1152"/>
      <c r="B61" s="1152"/>
      <c r="C61" s="1152"/>
      <c r="D61" s="1152"/>
      <c r="E61" s="1152"/>
      <c r="F61" s="1152"/>
      <c r="G61" s="1152"/>
      <c r="H61" s="1152"/>
      <c r="I61" s="1152"/>
      <c r="J61" s="1152"/>
      <c r="K61" s="1152"/>
      <c r="L61" s="1152"/>
      <c r="M61" s="1152"/>
      <c r="N61" s="1152"/>
      <c r="O61" s="1174" t="s">
        <v>279</v>
      </c>
      <c r="P61" s="1152"/>
      <c r="Q61" s="1152"/>
    </row>
  </sheetData>
  <mergeCells count="10">
    <mergeCell ref="G46:H46"/>
    <mergeCell ref="G47:H47"/>
    <mergeCell ref="K4:L4"/>
    <mergeCell ref="K18:L18"/>
    <mergeCell ref="D20:E20"/>
    <mergeCell ref="I20:J20"/>
    <mergeCell ref="F40:G40"/>
    <mergeCell ref="K40:L40"/>
    <mergeCell ref="L46:N46"/>
    <mergeCell ref="L47:N47"/>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8.63"/>
    <col customWidth="1" min="3" max="3" width="14.75"/>
    <col customWidth="1" min="4" max="4" width="18.13"/>
    <col customWidth="1" min="5" max="5" width="16.38"/>
    <col customWidth="1" min="6" max="6" width="16.75"/>
    <col customWidth="1" min="7" max="7" width="17.25"/>
    <col customWidth="1" min="8" max="8" width="21.0"/>
    <col customWidth="1" min="9" max="9" width="15.13"/>
    <col customWidth="1" min="10" max="10" width="18.0"/>
    <col customWidth="1" min="11" max="11" width="22.13"/>
    <col customWidth="1" min="12" max="12" width="17.88"/>
    <col customWidth="1" min="13" max="14" width="19.0"/>
    <col customWidth="1" min="15" max="15" width="20.5"/>
    <col customWidth="1" min="16" max="16" width="21.25"/>
    <col customWidth="1" min="17" max="18" width="15.88"/>
    <col customWidth="1" min="19" max="19" width="15.25"/>
    <col customWidth="1" min="22" max="22" width="15.63"/>
    <col customWidth="1" min="28" max="28" width="18.88"/>
    <col customWidth="1" min="29" max="29" width="20.0"/>
    <col customWidth="1" min="30" max="30" width="20.75"/>
  </cols>
  <sheetData>
    <row r="2">
      <c r="A2" s="22" t="s">
        <v>1487</v>
      </c>
      <c r="G2" s="1201"/>
      <c r="H2" s="2" t="s">
        <v>1</v>
      </c>
    </row>
    <row r="3">
      <c r="H3" s="912" t="s">
        <v>1184</v>
      </c>
    </row>
    <row r="4">
      <c r="A4" s="1202" t="s">
        <v>1128</v>
      </c>
      <c r="H4" s="913" t="s">
        <v>1185</v>
      </c>
    </row>
    <row r="6">
      <c r="A6" s="22" t="s">
        <v>1488</v>
      </c>
    </row>
    <row r="7">
      <c r="A7" s="22" t="s">
        <v>1489</v>
      </c>
    </row>
    <row r="8">
      <c r="A8" s="28"/>
      <c r="B8" s="28"/>
      <c r="C8" s="28"/>
      <c r="D8" s="28"/>
      <c r="E8" s="28"/>
      <c r="F8" s="28"/>
      <c r="G8" s="28"/>
      <c r="H8" s="28"/>
      <c r="I8" s="28"/>
      <c r="J8" s="28"/>
      <c r="K8" s="28"/>
    </row>
    <row r="9">
      <c r="A9" s="1049" t="s">
        <v>7</v>
      </c>
      <c r="B9" s="1049" t="s">
        <v>10</v>
      </c>
      <c r="C9" s="1049" t="s">
        <v>14</v>
      </c>
      <c r="D9" s="1049" t="s">
        <v>18</v>
      </c>
      <c r="E9" s="1049" t="s">
        <v>21</v>
      </c>
      <c r="F9" s="1049" t="s">
        <v>24</v>
      </c>
      <c r="G9" s="1049" t="s">
        <v>27</v>
      </c>
      <c r="H9" s="1049" t="s">
        <v>31</v>
      </c>
      <c r="I9" s="1050" t="s">
        <v>34</v>
      </c>
      <c r="J9" s="1049" t="s">
        <v>37</v>
      </c>
      <c r="K9" s="1050" t="s">
        <v>39</v>
      </c>
    </row>
    <row r="10">
      <c r="A10" s="1049">
        <v>112.0</v>
      </c>
      <c r="B10" s="1049" t="s">
        <v>13</v>
      </c>
      <c r="C10" s="1049" t="s">
        <v>17</v>
      </c>
      <c r="D10" s="1049" t="s">
        <v>20</v>
      </c>
      <c r="E10" s="1051" t="s">
        <v>1196</v>
      </c>
      <c r="F10" s="1049" t="s">
        <v>26</v>
      </c>
      <c r="G10" s="1049" t="s">
        <v>1367</v>
      </c>
      <c r="H10" s="1049" t="s">
        <v>33</v>
      </c>
      <c r="I10" s="1050">
        <v>45858.0</v>
      </c>
      <c r="J10" s="1049">
        <v>68.0</v>
      </c>
      <c r="K10" s="1050">
        <v>45027.0</v>
      </c>
    </row>
    <row r="11">
      <c r="A11" s="1049">
        <v>215.0</v>
      </c>
      <c r="B11" s="1049" t="s">
        <v>1132</v>
      </c>
      <c r="C11" s="1049" t="s">
        <v>1133</v>
      </c>
      <c r="D11" s="1049" t="s">
        <v>20</v>
      </c>
      <c r="E11" s="1051" t="s">
        <v>1134</v>
      </c>
      <c r="F11" s="1049" t="s">
        <v>1135</v>
      </c>
      <c r="G11" s="1049" t="s">
        <v>1136</v>
      </c>
      <c r="H11" s="1049" t="s">
        <v>33</v>
      </c>
      <c r="I11" s="1050">
        <v>45838.0</v>
      </c>
      <c r="J11" s="1049">
        <v>82.0</v>
      </c>
      <c r="K11" s="1050">
        <v>44972.0</v>
      </c>
    </row>
    <row r="13">
      <c r="A13" s="22" t="s">
        <v>1490</v>
      </c>
    </row>
    <row r="14">
      <c r="A14" s="1203"/>
      <c r="B14" s="1203"/>
      <c r="C14" s="1203"/>
      <c r="D14" s="1203"/>
      <c r="E14" s="1203"/>
      <c r="F14" s="1203"/>
      <c r="G14" s="1203"/>
      <c r="H14" s="1203"/>
      <c r="I14" s="1203"/>
      <c r="J14" s="1203"/>
      <c r="K14" s="1203"/>
      <c r="L14" s="1203"/>
      <c r="M14" s="1203"/>
      <c r="N14" s="1203"/>
      <c r="O14" s="1203"/>
    </row>
    <row r="15">
      <c r="A15" s="1049" t="s">
        <v>46</v>
      </c>
      <c r="B15" s="1049" t="s">
        <v>48</v>
      </c>
      <c r="C15" s="1049" t="s">
        <v>55</v>
      </c>
      <c r="D15" s="1049" t="s">
        <v>58</v>
      </c>
      <c r="E15" s="1049" t="s">
        <v>63</v>
      </c>
      <c r="F15" s="1049" t="s">
        <v>66</v>
      </c>
      <c r="G15" s="1049" t="s">
        <v>68</v>
      </c>
      <c r="H15" s="1049" t="s">
        <v>70</v>
      </c>
      <c r="I15" s="1049" t="s">
        <v>74</v>
      </c>
      <c r="J15" s="1049" t="s">
        <v>77</v>
      </c>
      <c r="K15" s="1204" t="s">
        <v>80</v>
      </c>
      <c r="L15" s="1204" t="s">
        <v>84</v>
      </c>
      <c r="M15" s="1204" t="s">
        <v>87</v>
      </c>
      <c r="N15" s="1049" t="s">
        <v>93</v>
      </c>
      <c r="O15" s="1049" t="s">
        <v>93</v>
      </c>
    </row>
    <row r="16">
      <c r="A16" s="1049" t="s">
        <v>1370</v>
      </c>
      <c r="B16" s="1049" t="s">
        <v>1371</v>
      </c>
      <c r="C16" s="1049">
        <v>1.0</v>
      </c>
      <c r="D16" s="1049">
        <v>176015.0</v>
      </c>
      <c r="E16" s="1049" t="s">
        <v>65</v>
      </c>
      <c r="F16" s="1050">
        <v>40606.0</v>
      </c>
      <c r="G16" s="1050">
        <v>58974.0</v>
      </c>
      <c r="H16" s="1049">
        <v>4.85</v>
      </c>
      <c r="I16" s="1049" t="s">
        <v>76</v>
      </c>
      <c r="J16" s="1049" t="s">
        <v>274</v>
      </c>
      <c r="K16" s="490" t="s">
        <v>83</v>
      </c>
      <c r="L16" s="490" t="s">
        <v>86</v>
      </c>
      <c r="M16" s="490" t="s">
        <v>89</v>
      </c>
      <c r="N16" s="1049" t="b">
        <v>1</v>
      </c>
      <c r="O16" s="1049" t="b">
        <v>1</v>
      </c>
    </row>
    <row r="17" ht="15.75" customHeight="1">
      <c r="A17" s="1049" t="s">
        <v>1372</v>
      </c>
      <c r="B17" s="1049" t="s">
        <v>1373</v>
      </c>
      <c r="C17" s="1049">
        <v>1.0</v>
      </c>
      <c r="D17" s="1049">
        <v>176015.0</v>
      </c>
      <c r="E17" s="1049" t="s">
        <v>1374</v>
      </c>
      <c r="F17" s="1050">
        <v>45868.0</v>
      </c>
      <c r="G17" s="1050">
        <v>46050.0</v>
      </c>
      <c r="H17" s="1049">
        <v>0.0</v>
      </c>
      <c r="I17" s="1049" t="s">
        <v>1375</v>
      </c>
      <c r="J17" s="1049" t="s">
        <v>79</v>
      </c>
      <c r="K17" s="490" t="s">
        <v>83</v>
      </c>
      <c r="L17" s="490" t="s">
        <v>86</v>
      </c>
      <c r="M17" s="1049" t="s">
        <v>1376</v>
      </c>
      <c r="N17" s="1049" t="b">
        <v>1</v>
      </c>
      <c r="O17" s="1049" t="b">
        <v>1</v>
      </c>
    </row>
    <row r="18">
      <c r="A18" s="1205" t="s">
        <v>1377</v>
      </c>
      <c r="B18" s="1206" t="s">
        <v>1378</v>
      </c>
      <c r="C18" s="1049">
        <v>1.0</v>
      </c>
      <c r="D18" s="1051" t="s">
        <v>496</v>
      </c>
      <c r="E18" s="1049" t="s">
        <v>1379</v>
      </c>
      <c r="F18" s="1050">
        <v>45236.0</v>
      </c>
      <c r="G18" s="1050">
        <v>46332.0</v>
      </c>
      <c r="H18" s="22">
        <v>2.58</v>
      </c>
      <c r="I18" s="1049" t="s">
        <v>76</v>
      </c>
      <c r="J18" s="1049" t="s">
        <v>274</v>
      </c>
      <c r="K18" s="490" t="s">
        <v>83</v>
      </c>
      <c r="L18" s="490" t="s">
        <v>86</v>
      </c>
      <c r="M18" s="490" t="s">
        <v>89</v>
      </c>
      <c r="N18" s="1049" t="b">
        <v>1</v>
      </c>
      <c r="O18" s="1049" t="b">
        <v>1</v>
      </c>
    </row>
    <row r="19">
      <c r="A19" s="1205" t="s">
        <v>1230</v>
      </c>
      <c r="B19" s="1207" t="s">
        <v>1380</v>
      </c>
      <c r="C19" s="1049">
        <v>1.0</v>
      </c>
      <c r="D19" s="1049">
        <v>176017.0</v>
      </c>
      <c r="E19" s="1049" t="s">
        <v>1381</v>
      </c>
      <c r="F19" s="1050">
        <v>44281.0</v>
      </c>
      <c r="G19" s="1050">
        <v>46107.0</v>
      </c>
      <c r="H19" s="1049">
        <v>1.29</v>
      </c>
      <c r="I19" s="1049" t="s">
        <v>76</v>
      </c>
      <c r="J19" s="1049" t="s">
        <v>274</v>
      </c>
      <c r="K19" s="490" t="s">
        <v>83</v>
      </c>
      <c r="L19" s="490" t="s">
        <v>86</v>
      </c>
      <c r="M19" s="490" t="s">
        <v>89</v>
      </c>
      <c r="N19" s="1049" t="b">
        <v>1</v>
      </c>
      <c r="O19" s="1049" t="b">
        <v>1</v>
      </c>
    </row>
    <row r="20">
      <c r="A20" s="1049" t="s">
        <v>1382</v>
      </c>
      <c r="B20" s="1049" t="s">
        <v>1383</v>
      </c>
      <c r="C20" s="1049">
        <v>1.0</v>
      </c>
      <c r="D20" s="1049">
        <v>176015.0</v>
      </c>
      <c r="E20" s="1049" t="s">
        <v>65</v>
      </c>
      <c r="F20" s="1050">
        <v>41255.0</v>
      </c>
      <c r="G20" s="1050">
        <v>50386.0</v>
      </c>
      <c r="H20" s="1049">
        <v>4.26</v>
      </c>
      <c r="I20" s="1049" t="s">
        <v>76</v>
      </c>
      <c r="J20" s="1049" t="s">
        <v>79</v>
      </c>
      <c r="K20" s="490" t="s">
        <v>83</v>
      </c>
      <c r="L20" s="490" t="s">
        <v>86</v>
      </c>
      <c r="M20" s="1049" t="s">
        <v>1384</v>
      </c>
      <c r="N20" s="1049" t="b">
        <v>1</v>
      </c>
      <c r="O20" s="1049" t="b">
        <v>1</v>
      </c>
    </row>
    <row r="21">
      <c r="A21" s="1049" t="s">
        <v>1385</v>
      </c>
      <c r="B21" s="1049" t="s">
        <v>1386</v>
      </c>
      <c r="C21" s="1049">
        <v>1.0</v>
      </c>
      <c r="D21" s="1049">
        <v>176015.0</v>
      </c>
      <c r="E21" s="1049" t="s">
        <v>1374</v>
      </c>
      <c r="F21" s="1050">
        <v>45882.0</v>
      </c>
      <c r="G21" s="1050">
        <v>46064.0</v>
      </c>
      <c r="H21" s="1049">
        <v>0.0</v>
      </c>
      <c r="I21" s="1049" t="s">
        <v>1387</v>
      </c>
      <c r="J21" s="1049" t="s">
        <v>79</v>
      </c>
      <c r="K21" s="490" t="s">
        <v>83</v>
      </c>
      <c r="L21" s="490" t="s">
        <v>86</v>
      </c>
      <c r="M21" s="1049" t="s">
        <v>1376</v>
      </c>
      <c r="N21" s="1049" t="b">
        <v>1</v>
      </c>
      <c r="O21" s="1049" t="b">
        <v>1</v>
      </c>
    </row>
    <row r="22">
      <c r="A22" s="1205" t="s">
        <v>1012</v>
      </c>
      <c r="B22" s="1207" t="s">
        <v>1388</v>
      </c>
      <c r="C22" s="1049">
        <v>1.0</v>
      </c>
      <c r="D22" s="1051" t="s">
        <v>496</v>
      </c>
      <c r="E22" s="1049" t="s">
        <v>1379</v>
      </c>
      <c r="F22" s="1050">
        <v>45474.0</v>
      </c>
      <c r="G22" s="1050">
        <v>46204.0</v>
      </c>
      <c r="H22" s="22">
        <v>1.68404</v>
      </c>
      <c r="I22" s="1049" t="s">
        <v>269</v>
      </c>
      <c r="J22" s="1049" t="s">
        <v>79</v>
      </c>
      <c r="K22" s="490" t="s">
        <v>83</v>
      </c>
      <c r="L22" s="490" t="s">
        <v>86</v>
      </c>
      <c r="M22" s="490" t="s">
        <v>89</v>
      </c>
      <c r="N22" s="1049" t="b">
        <v>1</v>
      </c>
      <c r="O22" s="1049" t="b">
        <v>1</v>
      </c>
    </row>
    <row r="23">
      <c r="A23" s="1205" t="s">
        <v>1007</v>
      </c>
      <c r="B23" s="1207" t="s">
        <v>1389</v>
      </c>
      <c r="C23" s="1049">
        <v>1.0</v>
      </c>
      <c r="D23" s="1049">
        <v>176017.0</v>
      </c>
      <c r="E23" s="1049" t="s">
        <v>1381</v>
      </c>
      <c r="F23" s="1050">
        <v>43754.0</v>
      </c>
      <c r="G23" s="1050">
        <v>46311.0</v>
      </c>
      <c r="H23" s="1049">
        <v>1.69</v>
      </c>
      <c r="I23" s="1049" t="s">
        <v>76</v>
      </c>
      <c r="J23" s="1049" t="s">
        <v>274</v>
      </c>
      <c r="K23" s="490" t="s">
        <v>83</v>
      </c>
      <c r="L23" s="490" t="s">
        <v>86</v>
      </c>
      <c r="M23" s="490" t="s">
        <v>89</v>
      </c>
      <c r="N23" s="1049" t="b">
        <v>1</v>
      </c>
      <c r="O23" s="1049" t="b">
        <v>1</v>
      </c>
    </row>
    <row r="24">
      <c r="A24" s="22"/>
    </row>
    <row r="25">
      <c r="A25" s="22"/>
    </row>
    <row r="26">
      <c r="A26" s="22" t="s">
        <v>1491</v>
      </c>
    </row>
    <row r="27">
      <c r="A27" s="28"/>
      <c r="B27" s="28"/>
      <c r="C27" s="28"/>
      <c r="D27" s="28"/>
      <c r="E27" s="28"/>
      <c r="F27" s="1206"/>
      <c r="G27" s="1208"/>
    </row>
    <row r="28">
      <c r="A28" s="1049" t="s">
        <v>97</v>
      </c>
      <c r="B28" s="1049" t="s">
        <v>99</v>
      </c>
      <c r="C28" s="1049" t="s">
        <v>103</v>
      </c>
      <c r="D28" s="1049" t="s">
        <v>106</v>
      </c>
      <c r="E28" s="1049" t="s">
        <v>109</v>
      </c>
      <c r="F28" s="1206"/>
      <c r="G28" s="1208"/>
    </row>
    <row r="29">
      <c r="A29" s="1049">
        <v>301.0</v>
      </c>
      <c r="B29" s="1049" t="s">
        <v>1390</v>
      </c>
      <c r="C29" s="1049" t="s">
        <v>1391</v>
      </c>
      <c r="D29" s="1049" t="s">
        <v>1392</v>
      </c>
      <c r="E29" s="1072">
        <v>45887.458333333336</v>
      </c>
    </row>
    <row r="30">
      <c r="A30" s="1049">
        <v>302.0</v>
      </c>
      <c r="B30" s="1049" t="s">
        <v>1393</v>
      </c>
      <c r="C30" s="1049" t="s">
        <v>1391</v>
      </c>
      <c r="D30" s="1049" t="s">
        <v>1392</v>
      </c>
      <c r="E30" s="1072">
        <v>45887.458333333336</v>
      </c>
    </row>
    <row r="31">
      <c r="A31" s="1049">
        <v>303.0</v>
      </c>
      <c r="B31" s="1049" t="s">
        <v>1394</v>
      </c>
      <c r="C31" s="1049" t="s">
        <v>1391</v>
      </c>
      <c r="D31" s="1049" t="s">
        <v>1392</v>
      </c>
      <c r="E31" s="1072">
        <v>45887.458333333336</v>
      </c>
    </row>
    <row r="32">
      <c r="A32" s="1049">
        <v>304.0</v>
      </c>
      <c r="B32" s="1049" t="s">
        <v>1395</v>
      </c>
      <c r="C32" s="1049" t="s">
        <v>1391</v>
      </c>
      <c r="D32" s="1049" t="s">
        <v>1392</v>
      </c>
      <c r="E32" s="1072">
        <v>45887.458333333336</v>
      </c>
    </row>
    <row r="33">
      <c r="A33" s="1049">
        <v>401.0</v>
      </c>
      <c r="B33" s="1049" t="s">
        <v>1396</v>
      </c>
      <c r="C33" s="1049" t="s">
        <v>1391</v>
      </c>
      <c r="D33" s="1049" t="s">
        <v>108</v>
      </c>
      <c r="E33" s="1072">
        <v>45887.458333333336</v>
      </c>
    </row>
    <row r="34">
      <c r="A34" s="1049">
        <v>402.0</v>
      </c>
      <c r="B34" s="1049" t="s">
        <v>1397</v>
      </c>
      <c r="C34" s="1049" t="s">
        <v>1391</v>
      </c>
      <c r="D34" s="1049" t="s">
        <v>108</v>
      </c>
      <c r="E34" s="1072">
        <v>45887.458333333336</v>
      </c>
    </row>
    <row r="35">
      <c r="A35" s="1049">
        <v>403.0</v>
      </c>
      <c r="B35" s="1049" t="s">
        <v>1398</v>
      </c>
      <c r="C35" s="1049" t="s">
        <v>1391</v>
      </c>
      <c r="D35" s="1049" t="s">
        <v>108</v>
      </c>
      <c r="E35" s="1072">
        <v>45887.458333333336</v>
      </c>
    </row>
    <row r="36">
      <c r="A36" s="1049">
        <v>404.0</v>
      </c>
      <c r="B36" s="1049" t="s">
        <v>1399</v>
      </c>
      <c r="C36" s="1049" t="s">
        <v>1391</v>
      </c>
      <c r="D36" s="1049" t="s">
        <v>108</v>
      </c>
      <c r="E36" s="1072">
        <v>45887.458333333336</v>
      </c>
    </row>
    <row r="37">
      <c r="E37" s="37"/>
    </row>
    <row r="38">
      <c r="A38" s="1202"/>
    </row>
    <row r="39">
      <c r="A39" s="1202" t="s">
        <v>1137</v>
      </c>
    </row>
    <row r="40">
      <c r="A40" s="22" t="s">
        <v>1492</v>
      </c>
    </row>
    <row r="41">
      <c r="A41" s="22" t="s">
        <v>1493</v>
      </c>
    </row>
    <row r="42">
      <c r="A42" s="22" t="s">
        <v>1494</v>
      </c>
      <c r="B42" s="28"/>
      <c r="C42" s="28"/>
      <c r="D42" s="28"/>
      <c r="E42" s="28"/>
      <c r="F42" s="28"/>
      <c r="G42" s="28"/>
      <c r="H42" s="28"/>
      <c r="I42" s="28"/>
      <c r="J42" s="28"/>
      <c r="K42" s="28"/>
    </row>
    <row r="43">
      <c r="A43" s="1209" t="s">
        <v>1495</v>
      </c>
      <c r="B43" s="28"/>
      <c r="C43" s="28"/>
      <c r="D43" s="28"/>
      <c r="E43" s="28"/>
      <c r="F43" s="28"/>
      <c r="G43" s="28"/>
      <c r="H43" s="28"/>
      <c r="I43" s="28"/>
      <c r="J43" s="28"/>
      <c r="K43" s="28"/>
    </row>
    <row r="44">
      <c r="A44" s="1209" t="s">
        <v>1496</v>
      </c>
      <c r="B44" s="67"/>
      <c r="C44" s="67"/>
      <c r="D44" s="67"/>
      <c r="E44" s="67"/>
      <c r="F44" s="67"/>
      <c r="G44" s="67"/>
      <c r="H44" s="67"/>
      <c r="I44" s="67"/>
      <c r="J44" s="67"/>
      <c r="K44" s="67"/>
    </row>
    <row r="45">
      <c r="A45" s="67"/>
      <c r="B45" s="67"/>
      <c r="C45" s="67"/>
      <c r="D45" s="67"/>
      <c r="E45" s="67"/>
      <c r="F45" s="67"/>
      <c r="G45" s="67"/>
      <c r="H45" s="67"/>
      <c r="I45" s="1210"/>
      <c r="J45" s="67"/>
      <c r="K45" s="67"/>
    </row>
    <row r="46">
      <c r="A46" s="1071" t="s">
        <v>194</v>
      </c>
      <c r="B46" s="1071" t="s">
        <v>97</v>
      </c>
      <c r="C46" s="1071" t="s">
        <v>116</v>
      </c>
      <c r="D46" s="1071" t="s">
        <v>197</v>
      </c>
      <c r="E46" s="1071" t="s">
        <v>46</v>
      </c>
      <c r="F46" s="1071" t="s">
        <v>7</v>
      </c>
      <c r="G46" s="1071" t="s">
        <v>152</v>
      </c>
      <c r="H46" s="1071" t="s">
        <v>174</v>
      </c>
      <c r="I46" s="1071" t="s">
        <v>205</v>
      </c>
      <c r="J46" s="1071" t="s">
        <v>207</v>
      </c>
      <c r="K46" s="1071" t="s">
        <v>209</v>
      </c>
    </row>
    <row r="47">
      <c r="A47" s="490">
        <v>93001.0</v>
      </c>
      <c r="B47" s="1049">
        <v>301.0</v>
      </c>
      <c r="C47" s="1050">
        <v>45887.0</v>
      </c>
      <c r="D47" s="1050">
        <f t="shared" ref="D47:D54" si="1">C47+2</f>
        <v>45889</v>
      </c>
      <c r="E47" s="1049" t="s">
        <v>1370</v>
      </c>
      <c r="F47" s="490">
        <v>112.0</v>
      </c>
      <c r="G47" s="490" t="s">
        <v>202</v>
      </c>
      <c r="H47" s="1099">
        <v>1.0E8</v>
      </c>
      <c r="I47" s="1100">
        <f>'Selected Bonds as of 18Aug'!S3</f>
        <v>170.803637</v>
      </c>
      <c r="J47" s="1101">
        <v>2.05</v>
      </c>
      <c r="K47" s="1101" t="s">
        <v>211</v>
      </c>
      <c r="M47" s="1208"/>
    </row>
    <row r="48">
      <c r="A48" s="490">
        <v>93002.0</v>
      </c>
      <c r="B48" s="1049">
        <v>302.0</v>
      </c>
      <c r="C48" s="1050">
        <v>45887.0</v>
      </c>
      <c r="D48" s="1050">
        <f t="shared" si="1"/>
        <v>45889</v>
      </c>
      <c r="E48" s="1049" t="s">
        <v>1372</v>
      </c>
      <c r="F48" s="490">
        <v>112.0</v>
      </c>
      <c r="G48" s="490" t="s">
        <v>202</v>
      </c>
      <c r="H48" s="1099">
        <v>1.0E8</v>
      </c>
      <c r="I48" s="1100">
        <f>'Selected Bonds as of 18Aug'!S4</f>
        <v>99.443877</v>
      </c>
      <c r="J48" s="1102">
        <v>1.26</v>
      </c>
      <c r="K48" s="1102" t="s">
        <v>211</v>
      </c>
      <c r="M48" s="1208"/>
    </row>
    <row r="49">
      <c r="A49" s="490">
        <v>93003.0</v>
      </c>
      <c r="B49" s="1049">
        <v>303.0</v>
      </c>
      <c r="C49" s="1050">
        <v>45887.0</v>
      </c>
      <c r="D49" s="1050">
        <f t="shared" si="1"/>
        <v>45889</v>
      </c>
      <c r="E49" s="1205" t="s">
        <v>1377</v>
      </c>
      <c r="F49" s="490">
        <v>112.0</v>
      </c>
      <c r="G49" s="490" t="s">
        <v>202</v>
      </c>
      <c r="H49" s="1099">
        <v>1.0E8</v>
      </c>
      <c r="I49" s="1100">
        <f>'Selected Bonds as of 18Aug'!S5</f>
        <v>100.257613</v>
      </c>
      <c r="J49" s="1102">
        <v>1.33</v>
      </c>
      <c r="K49" s="1102" t="s">
        <v>211</v>
      </c>
      <c r="M49" s="1208"/>
    </row>
    <row r="50">
      <c r="A50" s="490">
        <v>93004.0</v>
      </c>
      <c r="B50" s="1049">
        <v>304.0</v>
      </c>
      <c r="C50" s="1050">
        <v>45887.0</v>
      </c>
      <c r="D50" s="1050">
        <f t="shared" si="1"/>
        <v>45889</v>
      </c>
      <c r="E50" s="1205" t="s">
        <v>1230</v>
      </c>
      <c r="F50" s="490">
        <v>112.0</v>
      </c>
      <c r="G50" s="490" t="s">
        <v>202</v>
      </c>
      <c r="H50" s="1099">
        <v>1.0E8</v>
      </c>
      <c r="I50" s="1100">
        <f>'Selected Bonds as of 18Aug'!S6</f>
        <v>102.323303</v>
      </c>
      <c r="J50" s="1102">
        <v>1.33426</v>
      </c>
      <c r="K50" s="1102" t="s">
        <v>211</v>
      </c>
      <c r="M50" s="1208"/>
    </row>
    <row r="51">
      <c r="A51" s="490">
        <v>93005.0</v>
      </c>
      <c r="B51" s="1049">
        <v>401.0</v>
      </c>
      <c r="C51" s="1050">
        <v>45887.0</v>
      </c>
      <c r="D51" s="1050">
        <f t="shared" si="1"/>
        <v>45889</v>
      </c>
      <c r="E51" s="1049" t="s">
        <v>1382</v>
      </c>
      <c r="F51" s="490">
        <v>215.0</v>
      </c>
      <c r="G51" s="490" t="s">
        <v>202</v>
      </c>
      <c r="H51" s="1099">
        <v>1.0E8</v>
      </c>
      <c r="I51" s="1100">
        <f>'Selected Bonds as of 18Aug'!S7</f>
        <v>126.01589</v>
      </c>
      <c r="J51" s="1103">
        <v>1.52365</v>
      </c>
      <c r="K51" s="1103" t="s">
        <v>211</v>
      </c>
      <c r="M51" s="1208"/>
    </row>
    <row r="52">
      <c r="A52" s="490">
        <v>93006.0</v>
      </c>
      <c r="B52" s="1049">
        <v>402.0</v>
      </c>
      <c r="C52" s="1050">
        <v>45887.0</v>
      </c>
      <c r="D52" s="1050">
        <f t="shared" si="1"/>
        <v>45889</v>
      </c>
      <c r="E52" s="1049" t="s">
        <v>1385</v>
      </c>
      <c r="F52" s="490">
        <v>215.0</v>
      </c>
      <c r="G52" s="490" t="s">
        <v>202</v>
      </c>
      <c r="H52" s="1099">
        <v>1.0E8</v>
      </c>
      <c r="I52" s="1100">
        <f>'Selected Bonds as of 18Aug'!S8</f>
        <v>99.396107</v>
      </c>
      <c r="J52" s="1102">
        <v>1.26</v>
      </c>
      <c r="K52" s="1102" t="s">
        <v>211</v>
      </c>
      <c r="M52" s="1208"/>
    </row>
    <row r="53">
      <c r="A53" s="490">
        <v>93007.0</v>
      </c>
      <c r="B53" s="1049">
        <v>403.0</v>
      </c>
      <c r="C53" s="1050">
        <v>45887.0</v>
      </c>
      <c r="D53" s="1050">
        <f t="shared" si="1"/>
        <v>45889</v>
      </c>
      <c r="E53" s="1205" t="s">
        <v>1012</v>
      </c>
      <c r="F53" s="490">
        <v>215.0</v>
      </c>
      <c r="G53" s="490" t="s">
        <v>202</v>
      </c>
      <c r="H53" s="1099">
        <v>1.0E8</v>
      </c>
      <c r="I53" s="1100">
        <f>'Selected Bonds as of 18Aug'!S9</f>
        <v>100.028491</v>
      </c>
      <c r="J53" s="1102">
        <v>1.522077</v>
      </c>
      <c r="K53" s="1102" t="s">
        <v>211</v>
      </c>
      <c r="M53" s="1208"/>
    </row>
    <row r="54">
      <c r="A54" s="490">
        <v>93008.0</v>
      </c>
      <c r="B54" s="1049">
        <v>404.0</v>
      </c>
      <c r="C54" s="1050">
        <v>45887.0</v>
      </c>
      <c r="D54" s="1050">
        <f t="shared" si="1"/>
        <v>45889</v>
      </c>
      <c r="E54" s="1205" t="s">
        <v>1007</v>
      </c>
      <c r="F54" s="490">
        <v>215.0</v>
      </c>
      <c r="G54" s="490" t="s">
        <v>202</v>
      </c>
      <c r="H54" s="1099">
        <v>1.0E8</v>
      </c>
      <c r="I54" s="1100">
        <f>'Selected Bonds as of 18Aug'!S10</f>
        <v>100.264871</v>
      </c>
      <c r="J54" s="1102">
        <v>1.45608</v>
      </c>
      <c r="K54" s="1102" t="s">
        <v>211</v>
      </c>
      <c r="M54" s="1208"/>
    </row>
    <row r="56">
      <c r="A56" s="1202" t="s">
        <v>1497</v>
      </c>
    </row>
    <row r="57">
      <c r="A57" s="22" t="s">
        <v>1498</v>
      </c>
    </row>
    <row r="58">
      <c r="A58" s="22" t="s">
        <v>1499</v>
      </c>
    </row>
    <row r="59">
      <c r="I59" s="1210"/>
    </row>
    <row r="60">
      <c r="A60" s="1071" t="s">
        <v>194</v>
      </c>
      <c r="B60" s="1071" t="s">
        <v>97</v>
      </c>
      <c r="C60" s="1071" t="s">
        <v>116</v>
      </c>
      <c r="D60" s="1071" t="s">
        <v>197</v>
      </c>
      <c r="E60" s="1071" t="s">
        <v>46</v>
      </c>
      <c r="F60" s="1071" t="s">
        <v>7</v>
      </c>
      <c r="G60" s="1071" t="s">
        <v>152</v>
      </c>
      <c r="H60" s="1071" t="s">
        <v>174</v>
      </c>
      <c r="I60" s="1071" t="s">
        <v>205</v>
      </c>
      <c r="J60" s="1071" t="s">
        <v>207</v>
      </c>
      <c r="K60" s="1071" t="s">
        <v>209</v>
      </c>
      <c r="M60" s="22" t="s">
        <v>1500</v>
      </c>
    </row>
    <row r="61">
      <c r="A61" s="490">
        <v>93001.0</v>
      </c>
      <c r="B61" s="1049">
        <v>301.0</v>
      </c>
      <c r="C61" s="1050">
        <v>45887.0</v>
      </c>
      <c r="D61" s="1050">
        <f t="shared" ref="D61:D68" si="2">C61+2</f>
        <v>45889</v>
      </c>
      <c r="E61" s="1049" t="s">
        <v>1370</v>
      </c>
      <c r="F61" s="490">
        <v>112.0</v>
      </c>
      <c r="G61" s="490" t="s">
        <v>202</v>
      </c>
      <c r="H61" s="1099">
        <v>1.0E8</v>
      </c>
      <c r="I61" s="1100">
        <f t="shared" ref="I61:I68" si="3">I47</f>
        <v>170.803637</v>
      </c>
      <c r="J61" s="1101">
        <v>2.05</v>
      </c>
      <c r="K61" s="1101" t="s">
        <v>1009</v>
      </c>
      <c r="M61" s="1211">
        <f t="shared" ref="M61:M68" si="4">((I61/100)*H61)-H61</f>
        <v>70803637</v>
      </c>
      <c r="N61" s="1211">
        <v>7.0803637E7</v>
      </c>
    </row>
    <row r="62">
      <c r="A62" s="490">
        <v>93002.0</v>
      </c>
      <c r="B62" s="1049">
        <v>302.0</v>
      </c>
      <c r="C62" s="1050">
        <v>45887.0</v>
      </c>
      <c r="D62" s="1050">
        <f t="shared" si="2"/>
        <v>45889</v>
      </c>
      <c r="E62" s="1049" t="s">
        <v>1372</v>
      </c>
      <c r="F62" s="490">
        <v>112.0</v>
      </c>
      <c r="G62" s="490" t="s">
        <v>202</v>
      </c>
      <c r="H62" s="1099">
        <v>1.0E8</v>
      </c>
      <c r="I62" s="1100">
        <f t="shared" si="3"/>
        <v>99.443877</v>
      </c>
      <c r="J62" s="1102">
        <v>1.26</v>
      </c>
      <c r="K62" s="1102" t="s">
        <v>1009</v>
      </c>
      <c r="M62" s="1211">
        <f t="shared" si="4"/>
        <v>-556123</v>
      </c>
      <c r="N62" s="1211">
        <v>-556123.0</v>
      </c>
    </row>
    <row r="63">
      <c r="A63" s="490">
        <v>93003.0</v>
      </c>
      <c r="B63" s="1049">
        <v>303.0</v>
      </c>
      <c r="C63" s="1050">
        <v>45887.0</v>
      </c>
      <c r="D63" s="1050">
        <f t="shared" si="2"/>
        <v>45889</v>
      </c>
      <c r="E63" s="1205" t="s">
        <v>1377</v>
      </c>
      <c r="F63" s="490">
        <v>112.0</v>
      </c>
      <c r="G63" s="490" t="s">
        <v>202</v>
      </c>
      <c r="H63" s="1099">
        <v>1.0E8</v>
      </c>
      <c r="I63" s="1100">
        <f t="shared" si="3"/>
        <v>100.257613</v>
      </c>
      <c r="J63" s="1102">
        <v>1.33</v>
      </c>
      <c r="K63" s="1102" t="s">
        <v>1009</v>
      </c>
      <c r="M63" s="1211">
        <f t="shared" si="4"/>
        <v>257613</v>
      </c>
      <c r="N63" s="1211">
        <v>257613.0</v>
      </c>
    </row>
    <row r="64">
      <c r="A64" s="490">
        <v>93004.0</v>
      </c>
      <c r="B64" s="1049">
        <v>304.0</v>
      </c>
      <c r="C64" s="1050">
        <v>45887.0</v>
      </c>
      <c r="D64" s="1050">
        <f t="shared" si="2"/>
        <v>45889</v>
      </c>
      <c r="E64" s="1205" t="s">
        <v>1230</v>
      </c>
      <c r="F64" s="490">
        <v>112.0</v>
      </c>
      <c r="G64" s="490" t="s">
        <v>202</v>
      </c>
      <c r="H64" s="1099">
        <v>1.0E8</v>
      </c>
      <c r="I64" s="1100">
        <f t="shared" si="3"/>
        <v>102.323303</v>
      </c>
      <c r="J64" s="1102">
        <v>1.33426</v>
      </c>
      <c r="K64" s="1102" t="s">
        <v>1009</v>
      </c>
      <c r="M64" s="1211">
        <f t="shared" si="4"/>
        <v>2323303</v>
      </c>
      <c r="N64" s="1211">
        <v>2323302.999999985</v>
      </c>
    </row>
    <row r="65">
      <c r="A65" s="490">
        <v>93005.0</v>
      </c>
      <c r="B65" s="1049">
        <v>401.0</v>
      </c>
      <c r="C65" s="1050">
        <v>45887.0</v>
      </c>
      <c r="D65" s="1050">
        <f t="shared" si="2"/>
        <v>45889</v>
      </c>
      <c r="E65" s="1049" t="s">
        <v>1382</v>
      </c>
      <c r="F65" s="490">
        <v>215.0</v>
      </c>
      <c r="G65" s="490" t="s">
        <v>202</v>
      </c>
      <c r="H65" s="1099">
        <v>1.0E8</v>
      </c>
      <c r="I65" s="1100">
        <f t="shared" si="3"/>
        <v>126.01589</v>
      </c>
      <c r="J65" s="1103">
        <v>1.52365</v>
      </c>
      <c r="K65" s="1103" t="s">
        <v>1009</v>
      </c>
      <c r="M65" s="1211">
        <f t="shared" si="4"/>
        <v>26015890</v>
      </c>
      <c r="N65" s="1211">
        <v>2.601589E7</v>
      </c>
    </row>
    <row r="66">
      <c r="A66" s="490">
        <v>93006.0</v>
      </c>
      <c r="B66" s="1049">
        <v>402.0</v>
      </c>
      <c r="C66" s="1050">
        <v>45887.0</v>
      </c>
      <c r="D66" s="1050">
        <f t="shared" si="2"/>
        <v>45889</v>
      </c>
      <c r="E66" s="1049" t="s">
        <v>1385</v>
      </c>
      <c r="F66" s="490">
        <v>215.0</v>
      </c>
      <c r="G66" s="490" t="s">
        <v>202</v>
      </c>
      <c r="H66" s="1099">
        <v>1.0E8</v>
      </c>
      <c r="I66" s="1100">
        <f t="shared" si="3"/>
        <v>99.396107</v>
      </c>
      <c r="J66" s="1102">
        <v>1.26</v>
      </c>
      <c r="K66" s="1102" t="s">
        <v>1009</v>
      </c>
      <c r="M66" s="1211">
        <f t="shared" si="4"/>
        <v>-603893</v>
      </c>
      <c r="N66" s="1211">
        <v>-603893.0</v>
      </c>
    </row>
    <row r="67">
      <c r="A67" s="490">
        <v>93007.0</v>
      </c>
      <c r="B67" s="1049">
        <v>403.0</v>
      </c>
      <c r="C67" s="1050">
        <v>45887.0</v>
      </c>
      <c r="D67" s="1050">
        <f t="shared" si="2"/>
        <v>45889</v>
      </c>
      <c r="E67" s="1205" t="s">
        <v>1012</v>
      </c>
      <c r="F67" s="490">
        <v>215.0</v>
      </c>
      <c r="G67" s="490" t="s">
        <v>202</v>
      </c>
      <c r="H67" s="1099">
        <v>1.0E8</v>
      </c>
      <c r="I67" s="1100">
        <f t="shared" si="3"/>
        <v>100.028491</v>
      </c>
      <c r="J67" s="1102">
        <v>1.522077</v>
      </c>
      <c r="K67" s="1102" t="s">
        <v>1009</v>
      </c>
      <c r="M67" s="1211">
        <f t="shared" si="4"/>
        <v>28491</v>
      </c>
      <c r="N67" s="1211">
        <v>28491.0</v>
      </c>
    </row>
    <row r="68">
      <c r="A68" s="490">
        <v>93008.0</v>
      </c>
      <c r="B68" s="1049">
        <v>404.0</v>
      </c>
      <c r="C68" s="1050">
        <v>45887.0</v>
      </c>
      <c r="D68" s="1050">
        <f t="shared" si="2"/>
        <v>45889</v>
      </c>
      <c r="E68" s="1205" t="s">
        <v>1007</v>
      </c>
      <c r="F68" s="490">
        <v>215.0</v>
      </c>
      <c r="G68" s="490" t="s">
        <v>202</v>
      </c>
      <c r="H68" s="1099">
        <v>1.0E8</v>
      </c>
      <c r="I68" s="1100">
        <f t="shared" si="3"/>
        <v>100.264871</v>
      </c>
      <c r="J68" s="1102">
        <v>1.45608</v>
      </c>
      <c r="K68" s="1102" t="s">
        <v>1009</v>
      </c>
      <c r="M68" s="1211">
        <f t="shared" si="4"/>
        <v>264871</v>
      </c>
      <c r="N68" s="1211">
        <v>264870.9999999851</v>
      </c>
    </row>
    <row r="69">
      <c r="A69" s="22"/>
    </row>
    <row r="70">
      <c r="A70" s="22" t="s">
        <v>1501</v>
      </c>
    </row>
    <row r="71">
      <c r="A71" s="22" t="s">
        <v>1502</v>
      </c>
    </row>
    <row r="72">
      <c r="A72" s="22" t="s">
        <v>1503</v>
      </c>
    </row>
    <row r="73">
      <c r="A73" s="22" t="s">
        <v>1504</v>
      </c>
    </row>
    <row r="74">
      <c r="A74" s="22" t="s">
        <v>1505</v>
      </c>
    </row>
    <row r="76">
      <c r="A76" s="1212" t="s">
        <v>244</v>
      </c>
      <c r="B76" s="1213" t="s">
        <v>194</v>
      </c>
      <c r="C76" s="1213" t="s">
        <v>46</v>
      </c>
      <c r="D76" s="1213" t="s">
        <v>97</v>
      </c>
      <c r="E76" s="1214" t="s">
        <v>7</v>
      </c>
      <c r="F76" s="1213" t="s">
        <v>174</v>
      </c>
      <c r="G76" s="1213" t="s">
        <v>251</v>
      </c>
      <c r="H76" s="1213" t="s">
        <v>197</v>
      </c>
      <c r="I76" s="1213" t="s">
        <v>68</v>
      </c>
      <c r="J76" s="1213" t="s">
        <v>254</v>
      </c>
      <c r="K76" s="1213" t="s">
        <v>205</v>
      </c>
      <c r="L76" s="1215" t="s">
        <v>139</v>
      </c>
      <c r="M76" s="1216" t="s">
        <v>258</v>
      </c>
      <c r="N76" s="1213" t="s">
        <v>260</v>
      </c>
      <c r="O76" s="1213" t="s">
        <v>262</v>
      </c>
      <c r="P76" s="1214" t="s">
        <v>264</v>
      </c>
      <c r="Q76" s="1080" t="s">
        <v>80</v>
      </c>
      <c r="R76" s="1213" t="s">
        <v>1403</v>
      </c>
      <c r="S76" s="1213" t="s">
        <v>129</v>
      </c>
      <c r="T76" s="1213" t="s">
        <v>134</v>
      </c>
      <c r="U76" s="1213" t="s">
        <v>137</v>
      </c>
      <c r="V76" s="1213" t="s">
        <v>267</v>
      </c>
      <c r="W76" s="1213" t="s">
        <v>270</v>
      </c>
      <c r="X76" s="1213" t="s">
        <v>272</v>
      </c>
      <c r="Y76" s="1213" t="s">
        <v>275</v>
      </c>
      <c r="Z76" s="1213" t="s">
        <v>277</v>
      </c>
      <c r="AA76" s="1213" t="s">
        <v>279</v>
      </c>
      <c r="AB76" s="1213" t="s">
        <v>149</v>
      </c>
      <c r="AC76" s="1213" t="s">
        <v>109</v>
      </c>
      <c r="AD76" s="1213" t="s">
        <v>282</v>
      </c>
    </row>
    <row r="77">
      <c r="A77" s="1217">
        <v>80001.0</v>
      </c>
      <c r="B77" s="1102">
        <v>93001.0</v>
      </c>
      <c r="C77" s="1049" t="s">
        <v>1370</v>
      </c>
      <c r="D77" s="1102">
        <v>301.0</v>
      </c>
      <c r="E77" s="1102">
        <v>112.0</v>
      </c>
      <c r="F77" s="1218">
        <v>1.0E8</v>
      </c>
      <c r="G77" s="1218">
        <v>1.0E8</v>
      </c>
      <c r="H77" s="1219">
        <v>45889.0</v>
      </c>
      <c r="I77" s="1219">
        <v>58974.0</v>
      </c>
      <c r="J77" s="1219">
        <v>45825.0</v>
      </c>
      <c r="K77" s="1100">
        <f>'Selected Bonds as of 20Aug'!S3</f>
        <v>169.396034</v>
      </c>
      <c r="L77" s="1220">
        <v>0.0</v>
      </c>
      <c r="M77" s="1221">
        <f>'Selected Bonds as of 20Aug'!S3+'Selected Bonds as of 20Aug'!T3</f>
        <v>170.259733</v>
      </c>
      <c r="N77" s="1222">
        <f t="shared" ref="N77:N84" si="5">(I61/100)*G77</f>
        <v>170803637</v>
      </c>
      <c r="O77" s="1223">
        <f t="shared" ref="O77:O84" si="6">(M77/100)*G77</f>
        <v>170259733</v>
      </c>
      <c r="P77" s="1223">
        <f t="shared" ref="P77:P84" si="7">O77-N77</f>
        <v>-543904</v>
      </c>
      <c r="Q77" s="1081" t="s">
        <v>83</v>
      </c>
      <c r="R77" s="531" t="s">
        <v>202</v>
      </c>
      <c r="S77" s="531" t="s">
        <v>131</v>
      </c>
      <c r="T77" s="490" t="s">
        <v>136</v>
      </c>
      <c r="U77" s="490" t="s">
        <v>136</v>
      </c>
      <c r="V77" s="1121" t="s">
        <v>76</v>
      </c>
      <c r="W77" s="1121">
        <v>4.85</v>
      </c>
      <c r="X77" s="1121" t="s">
        <v>274</v>
      </c>
      <c r="Y77" s="531" t="s">
        <v>143</v>
      </c>
      <c r="Z77" s="531" t="s">
        <v>136</v>
      </c>
      <c r="AA77" s="531" t="s">
        <v>136</v>
      </c>
      <c r="AB77" s="531" t="s">
        <v>136</v>
      </c>
      <c r="AC77" s="1224">
        <v>45887.458333333336</v>
      </c>
      <c r="AD77" s="1224">
        <v>45887.458333333336</v>
      </c>
    </row>
    <row r="78" ht="15.0" customHeight="1">
      <c r="A78" s="1217">
        <v>80002.0</v>
      </c>
      <c r="B78" s="1102">
        <v>93002.0</v>
      </c>
      <c r="C78" s="1049" t="s">
        <v>1372</v>
      </c>
      <c r="D78" s="1102">
        <v>302.0</v>
      </c>
      <c r="E78" s="1102">
        <v>112.0</v>
      </c>
      <c r="F78" s="1218">
        <v>1.0E8</v>
      </c>
      <c r="G78" s="1218">
        <v>1.0E8</v>
      </c>
      <c r="H78" s="1219">
        <v>45889.0</v>
      </c>
      <c r="I78" s="1219">
        <v>46050.0</v>
      </c>
      <c r="J78" s="531" t="s">
        <v>136</v>
      </c>
      <c r="K78" s="1100">
        <f>'Selected Bonds as of 20Aug'!S4</f>
        <v>99.450705</v>
      </c>
      <c r="L78" s="1083" t="s">
        <v>136</v>
      </c>
      <c r="M78" s="1221">
        <f>'Selected Bonds as of 20Aug'!S4+'Selected Bonds as of 20Aug'!T4</f>
        <v>99.450705</v>
      </c>
      <c r="N78" s="1222">
        <f t="shared" si="5"/>
        <v>99443877</v>
      </c>
      <c r="O78" s="1223">
        <f t="shared" si="6"/>
        <v>99450705</v>
      </c>
      <c r="P78" s="1223">
        <f t="shared" si="7"/>
        <v>6828</v>
      </c>
      <c r="Q78" s="1081" t="s">
        <v>83</v>
      </c>
      <c r="R78" s="531" t="s">
        <v>202</v>
      </c>
      <c r="S78" s="531" t="s">
        <v>131</v>
      </c>
      <c r="T78" s="490" t="s">
        <v>136</v>
      </c>
      <c r="U78" s="490" t="s">
        <v>136</v>
      </c>
      <c r="V78" s="1121" t="s">
        <v>1375</v>
      </c>
      <c r="W78" s="1121" t="s">
        <v>136</v>
      </c>
      <c r="X78" s="1121" t="s">
        <v>79</v>
      </c>
      <c r="Y78" s="531" t="s">
        <v>143</v>
      </c>
      <c r="Z78" s="531" t="s">
        <v>136</v>
      </c>
      <c r="AA78" s="531" t="s">
        <v>136</v>
      </c>
      <c r="AB78" s="531" t="s">
        <v>136</v>
      </c>
      <c r="AC78" s="1224">
        <v>45887.458333333336</v>
      </c>
      <c r="AD78" s="1224">
        <v>45887.458333333336</v>
      </c>
    </row>
    <row r="79">
      <c r="A79" s="1217">
        <v>80003.0</v>
      </c>
      <c r="B79" s="1102">
        <v>93003.0</v>
      </c>
      <c r="C79" s="1205" t="s">
        <v>1377</v>
      </c>
      <c r="D79" s="1102">
        <v>303.0</v>
      </c>
      <c r="E79" s="1102">
        <v>112.0</v>
      </c>
      <c r="F79" s="1218">
        <v>1.0E8</v>
      </c>
      <c r="G79" s="1218">
        <v>1.0E8</v>
      </c>
      <c r="H79" s="1219">
        <v>45889.0</v>
      </c>
      <c r="I79" s="1219">
        <v>46332.0</v>
      </c>
      <c r="J79" s="1219">
        <v>45783.0</v>
      </c>
      <c r="K79" s="1100">
        <f>'Selected Bonds as of 20Aug'!S5</f>
        <v>100.253988</v>
      </c>
      <c r="L79" s="1225">
        <v>0.0</v>
      </c>
      <c r="M79" s="1221">
        <f>'Selected Bonds as of 20Aug'!S5+'Selected Bonds as of 20Aug'!T5</f>
        <v>101.010317</v>
      </c>
      <c r="N79" s="1222">
        <f t="shared" si="5"/>
        <v>100257613</v>
      </c>
      <c r="O79" s="1223">
        <f t="shared" si="6"/>
        <v>101010317</v>
      </c>
      <c r="P79" s="1223">
        <f t="shared" si="7"/>
        <v>752704</v>
      </c>
      <c r="Q79" s="1081" t="s">
        <v>83</v>
      </c>
      <c r="R79" s="531" t="s">
        <v>202</v>
      </c>
      <c r="S79" s="531" t="s">
        <v>131</v>
      </c>
      <c r="T79" s="490" t="s">
        <v>136</v>
      </c>
      <c r="U79" s="490" t="s">
        <v>136</v>
      </c>
      <c r="V79" s="1121" t="s">
        <v>76</v>
      </c>
      <c r="W79" s="1102">
        <v>2.58</v>
      </c>
      <c r="X79" s="1121" t="s">
        <v>274</v>
      </c>
      <c r="Y79" s="531" t="s">
        <v>143</v>
      </c>
      <c r="Z79" s="531" t="s">
        <v>136</v>
      </c>
      <c r="AA79" s="531" t="s">
        <v>136</v>
      </c>
      <c r="AB79" s="531" t="s">
        <v>136</v>
      </c>
      <c r="AC79" s="1224">
        <v>45887.458333333336</v>
      </c>
      <c r="AD79" s="1224">
        <v>45887.458333333336</v>
      </c>
    </row>
    <row r="80">
      <c r="A80" s="1217">
        <v>80004.0</v>
      </c>
      <c r="B80" s="1102">
        <v>93004.0</v>
      </c>
      <c r="C80" s="1205" t="s">
        <v>1230</v>
      </c>
      <c r="D80" s="1102">
        <v>304.0</v>
      </c>
      <c r="E80" s="1102">
        <v>112.0</v>
      </c>
      <c r="F80" s="1218">
        <v>1.0E8</v>
      </c>
      <c r="G80" s="1218">
        <v>1.0E8</v>
      </c>
      <c r="H80" s="1219">
        <v>45889.0</v>
      </c>
      <c r="I80" s="1219">
        <v>46107.0</v>
      </c>
      <c r="J80" s="1219">
        <v>45742.0</v>
      </c>
      <c r="K80" s="1100">
        <f>'Selected Bonds as of 20Aug'!S6</f>
        <v>102.305184</v>
      </c>
      <c r="L80" s="1225">
        <v>0.0</v>
      </c>
      <c r="M80" s="1221">
        <f>'Selected Bonds as of 20Aug'!S6+'Selected Bonds as of 20Aug'!T6</f>
        <v>102.940937</v>
      </c>
      <c r="N80" s="1222">
        <f t="shared" si="5"/>
        <v>102323303</v>
      </c>
      <c r="O80" s="1223">
        <f t="shared" si="6"/>
        <v>102940937</v>
      </c>
      <c r="P80" s="1223">
        <f t="shared" si="7"/>
        <v>617634</v>
      </c>
      <c r="Q80" s="1081" t="s">
        <v>83</v>
      </c>
      <c r="R80" s="531" t="s">
        <v>202</v>
      </c>
      <c r="S80" s="531" t="s">
        <v>131</v>
      </c>
      <c r="T80" s="490" t="s">
        <v>136</v>
      </c>
      <c r="U80" s="490" t="s">
        <v>136</v>
      </c>
      <c r="V80" s="1121" t="s">
        <v>76</v>
      </c>
      <c r="W80" s="1121">
        <v>1.29</v>
      </c>
      <c r="X80" s="1121" t="s">
        <v>274</v>
      </c>
      <c r="Y80" s="531" t="s">
        <v>143</v>
      </c>
      <c r="Z80" s="531" t="s">
        <v>136</v>
      </c>
      <c r="AA80" s="531" t="s">
        <v>136</v>
      </c>
      <c r="AB80" s="531" t="s">
        <v>136</v>
      </c>
      <c r="AC80" s="1224">
        <v>45887.458333333336</v>
      </c>
      <c r="AD80" s="1224">
        <v>45887.458333333336</v>
      </c>
    </row>
    <row r="81">
      <c r="A81" s="1217">
        <v>80005.0</v>
      </c>
      <c r="B81" s="1102">
        <v>93005.0</v>
      </c>
      <c r="C81" s="1049" t="s">
        <v>1382</v>
      </c>
      <c r="D81" s="1102">
        <v>401.0</v>
      </c>
      <c r="E81" s="1102">
        <v>215.0</v>
      </c>
      <c r="F81" s="1218">
        <v>1.0E8</v>
      </c>
      <c r="G81" s="1218">
        <v>1.0E8</v>
      </c>
      <c r="H81" s="1219">
        <v>45889.0</v>
      </c>
      <c r="I81" s="1219">
        <v>50386.0</v>
      </c>
      <c r="J81" s="1219">
        <v>45820.0</v>
      </c>
      <c r="K81" s="1100">
        <f>'Selected Bonds as of 20Aug'!S7</f>
        <v>126.177736</v>
      </c>
      <c r="L81" s="1225">
        <v>0.0</v>
      </c>
      <c r="M81" s="1221">
        <f>'Selected Bonds as of 20Aug'!S7+'Selected Bonds as of 20Aug'!T7</f>
        <v>126.994722</v>
      </c>
      <c r="N81" s="1222">
        <f t="shared" si="5"/>
        <v>126015890</v>
      </c>
      <c r="O81" s="1223">
        <f t="shared" si="6"/>
        <v>126994722</v>
      </c>
      <c r="P81" s="1223">
        <f t="shared" si="7"/>
        <v>978832</v>
      </c>
      <c r="Q81" s="1081" t="s">
        <v>83</v>
      </c>
      <c r="R81" s="531" t="s">
        <v>202</v>
      </c>
      <c r="S81" s="531" t="s">
        <v>131</v>
      </c>
      <c r="T81" s="490" t="s">
        <v>136</v>
      </c>
      <c r="U81" s="490" t="s">
        <v>136</v>
      </c>
      <c r="V81" s="1121" t="s">
        <v>76</v>
      </c>
      <c r="W81" s="1121">
        <v>4.26</v>
      </c>
      <c r="X81" s="1121" t="s">
        <v>79</v>
      </c>
      <c r="Y81" s="531" t="s">
        <v>143</v>
      </c>
      <c r="Z81" s="531" t="s">
        <v>136</v>
      </c>
      <c r="AA81" s="531" t="s">
        <v>136</v>
      </c>
      <c r="AB81" s="531" t="s">
        <v>136</v>
      </c>
      <c r="AC81" s="1224">
        <v>45887.458333333336</v>
      </c>
      <c r="AD81" s="1224">
        <v>45887.458333333336</v>
      </c>
    </row>
    <row r="82">
      <c r="A82" s="1217">
        <v>80006.0</v>
      </c>
      <c r="B82" s="1102">
        <v>93006.0</v>
      </c>
      <c r="C82" s="1049" t="s">
        <v>1385</v>
      </c>
      <c r="D82" s="1102">
        <v>402.0</v>
      </c>
      <c r="E82" s="1102">
        <v>215.0</v>
      </c>
      <c r="F82" s="1218">
        <v>1.0E8</v>
      </c>
      <c r="G82" s="1218">
        <v>1.0E8</v>
      </c>
      <c r="H82" s="1219">
        <v>45889.0</v>
      </c>
      <c r="I82" s="1219">
        <v>46064.0</v>
      </c>
      <c r="J82" s="531" t="s">
        <v>136</v>
      </c>
      <c r="K82" s="1100">
        <f>'Selected Bonds as of 20Aug'!S8</f>
        <v>99.402929</v>
      </c>
      <c r="L82" s="1083" t="s">
        <v>136</v>
      </c>
      <c r="M82" s="1221">
        <f>'Selected Bonds as of 20Aug'!S8+'Selected Bonds as of 20Aug'!T8</f>
        <v>99.402929</v>
      </c>
      <c r="N82" s="1222">
        <f t="shared" si="5"/>
        <v>99396107</v>
      </c>
      <c r="O82" s="1223">
        <f t="shared" si="6"/>
        <v>99402929</v>
      </c>
      <c r="P82" s="1223">
        <f t="shared" si="7"/>
        <v>6822</v>
      </c>
      <c r="Q82" s="1081" t="s">
        <v>83</v>
      </c>
      <c r="R82" s="531" t="s">
        <v>202</v>
      </c>
      <c r="S82" s="531" t="s">
        <v>131</v>
      </c>
      <c r="T82" s="490" t="s">
        <v>136</v>
      </c>
      <c r="U82" s="490" t="s">
        <v>136</v>
      </c>
      <c r="V82" s="1121" t="s">
        <v>1387</v>
      </c>
      <c r="W82" s="1121" t="s">
        <v>136</v>
      </c>
      <c r="X82" s="1121" t="s">
        <v>79</v>
      </c>
      <c r="Y82" s="531" t="s">
        <v>143</v>
      </c>
      <c r="Z82" s="531" t="s">
        <v>136</v>
      </c>
      <c r="AA82" s="531" t="s">
        <v>136</v>
      </c>
      <c r="AB82" s="531" t="s">
        <v>136</v>
      </c>
      <c r="AC82" s="1224">
        <v>45887.458333333336</v>
      </c>
      <c r="AD82" s="1224">
        <v>45887.458333333336</v>
      </c>
    </row>
    <row r="83">
      <c r="A83" s="1217">
        <v>80007.0</v>
      </c>
      <c r="B83" s="1102">
        <v>93007.0</v>
      </c>
      <c r="C83" s="1205" t="s">
        <v>1012</v>
      </c>
      <c r="D83" s="1102">
        <v>403.0</v>
      </c>
      <c r="E83" s="1102">
        <v>215.0</v>
      </c>
      <c r="F83" s="1218">
        <v>1.0E8</v>
      </c>
      <c r="G83" s="1218">
        <v>1.0E8</v>
      </c>
      <c r="H83" s="1219">
        <v>45889.0</v>
      </c>
      <c r="I83" s="1219">
        <v>46204.0</v>
      </c>
      <c r="J83" s="1219">
        <v>45839.0</v>
      </c>
      <c r="K83" s="1100">
        <f>'Selected Bonds as of 20Aug'!S9</f>
        <v>100.027563</v>
      </c>
      <c r="L83" s="1225">
        <v>0.0</v>
      </c>
      <c r="M83" s="1221">
        <f>'Selected Bonds as of 20Aug'!S9+'Selected Bonds as of 20Aug'!T9</f>
        <v>100.277885</v>
      </c>
      <c r="N83" s="1222">
        <f t="shared" si="5"/>
        <v>100028491</v>
      </c>
      <c r="O83" s="1223">
        <f t="shared" si="6"/>
        <v>100277885</v>
      </c>
      <c r="P83" s="1223">
        <f t="shared" si="7"/>
        <v>249394</v>
      </c>
      <c r="Q83" s="1081" t="s">
        <v>83</v>
      </c>
      <c r="R83" s="531" t="s">
        <v>202</v>
      </c>
      <c r="S83" s="531" t="s">
        <v>1018</v>
      </c>
      <c r="T83" s="531" t="s">
        <v>622</v>
      </c>
      <c r="U83" s="1121">
        <v>0.05</v>
      </c>
      <c r="V83" s="1121" t="s">
        <v>269</v>
      </c>
      <c r="W83" s="1102">
        <v>1.68404</v>
      </c>
      <c r="X83" s="1121" t="s">
        <v>79</v>
      </c>
      <c r="Y83" s="531" t="s">
        <v>143</v>
      </c>
      <c r="Z83" s="531" t="s">
        <v>136</v>
      </c>
      <c r="AA83" s="531" t="s">
        <v>136</v>
      </c>
      <c r="AB83" s="531" t="s">
        <v>136</v>
      </c>
      <c r="AC83" s="1224">
        <v>45887.458333333336</v>
      </c>
      <c r="AD83" s="1224">
        <v>45887.458333333336</v>
      </c>
    </row>
    <row r="84">
      <c r="A84" s="1102">
        <v>80008.0</v>
      </c>
      <c r="B84" s="1102">
        <v>93008.0</v>
      </c>
      <c r="C84" s="1205" t="s">
        <v>1007</v>
      </c>
      <c r="D84" s="1102">
        <v>404.0</v>
      </c>
      <c r="E84" s="1102">
        <v>215.0</v>
      </c>
      <c r="F84" s="1218">
        <v>1.0E8</v>
      </c>
      <c r="G84" s="1218">
        <v>1.0E8</v>
      </c>
      <c r="H84" s="1219">
        <v>45889.0</v>
      </c>
      <c r="I84" s="1219">
        <v>46311.0</v>
      </c>
      <c r="J84" s="1219">
        <v>45763.0</v>
      </c>
      <c r="K84" s="1100">
        <f>'Selected Bonds as of 20Aug'!S10</f>
        <v>100.28253</v>
      </c>
      <c r="L84" s="1225">
        <v>0.0</v>
      </c>
      <c r="M84" s="1221">
        <f>'Selected Bonds as of 20Aug'!S10+'Selected Bonds as of 20Aug'!T10</f>
        <v>100.870557</v>
      </c>
      <c r="N84" s="1222">
        <f t="shared" si="5"/>
        <v>100264871</v>
      </c>
      <c r="O84" s="1223">
        <f t="shared" si="6"/>
        <v>100870557</v>
      </c>
      <c r="P84" s="1223">
        <f t="shared" si="7"/>
        <v>605686</v>
      </c>
      <c r="Q84" s="1081" t="s">
        <v>83</v>
      </c>
      <c r="R84" s="531" t="s">
        <v>202</v>
      </c>
      <c r="S84" s="531" t="s">
        <v>131</v>
      </c>
      <c r="T84" s="490" t="s">
        <v>136</v>
      </c>
      <c r="U84" s="490" t="s">
        <v>136</v>
      </c>
      <c r="V84" s="1121" t="s">
        <v>76</v>
      </c>
      <c r="W84" s="1121">
        <v>1.69</v>
      </c>
      <c r="X84" s="1121" t="s">
        <v>274</v>
      </c>
      <c r="Y84" s="531" t="s">
        <v>143</v>
      </c>
      <c r="Z84" s="531" t="s">
        <v>136</v>
      </c>
      <c r="AA84" s="531" t="s">
        <v>136</v>
      </c>
      <c r="AB84" s="531" t="s">
        <v>136</v>
      </c>
      <c r="AC84" s="1224">
        <v>45887.458333333336</v>
      </c>
      <c r="AD84" s="1224">
        <v>45887.458333333336</v>
      </c>
    </row>
    <row r="85">
      <c r="A85" s="1202"/>
    </row>
    <row r="86">
      <c r="A86" s="1202" t="s">
        <v>1506</v>
      </c>
    </row>
    <row r="87">
      <c r="A87" s="22" t="s">
        <v>1507</v>
      </c>
    </row>
    <row r="88">
      <c r="A88" s="22" t="s">
        <v>1508</v>
      </c>
    </row>
    <row r="89">
      <c r="A89" s="22" t="s">
        <v>1509</v>
      </c>
    </row>
    <row r="90">
      <c r="A90" s="22" t="s">
        <v>1510</v>
      </c>
    </row>
    <row r="91">
      <c r="A91" s="22" t="s">
        <v>1511</v>
      </c>
    </row>
    <row r="92">
      <c r="A92" s="22" t="s">
        <v>1512</v>
      </c>
    </row>
    <row r="93">
      <c r="A93" s="22" t="s">
        <v>1513</v>
      </c>
    </row>
    <row r="94">
      <c r="A94" s="22" t="s">
        <v>1514</v>
      </c>
    </row>
    <row r="95">
      <c r="A95" s="22" t="s">
        <v>1515</v>
      </c>
      <c r="B95" s="1226"/>
      <c r="C95" s="1227"/>
      <c r="D95" s="1227"/>
      <c r="E95" s="1227"/>
      <c r="F95" s="1227"/>
      <c r="G95" s="1227"/>
      <c r="H95" s="1227"/>
      <c r="I95" s="1227"/>
      <c r="J95" s="1227"/>
      <c r="K95" s="1227"/>
      <c r="L95" s="1227"/>
      <c r="M95" s="1227"/>
      <c r="N95" s="1227"/>
      <c r="O95" s="1227"/>
      <c r="P95" s="1227"/>
      <c r="Q95" s="1227"/>
      <c r="R95" s="1227"/>
      <c r="S95" s="1227"/>
      <c r="T95" s="1227"/>
      <c r="U95" s="1227"/>
      <c r="V95" s="1227"/>
      <c r="W95" s="1227"/>
      <c r="X95" s="1227"/>
      <c r="Y95" s="1227"/>
      <c r="Z95" s="1227"/>
      <c r="AA95" s="1227"/>
      <c r="AB95" s="1227"/>
      <c r="AC95" s="1227"/>
      <c r="AD95" s="1227"/>
      <c r="AE95" s="1227"/>
    </row>
    <row r="96">
      <c r="A96" s="22" t="s">
        <v>1516</v>
      </c>
      <c r="C96" s="1227"/>
      <c r="D96" s="1227"/>
      <c r="E96" s="1227"/>
      <c r="F96" s="1227"/>
      <c r="G96" s="1227"/>
      <c r="H96" s="1227"/>
      <c r="I96" s="1227"/>
      <c r="J96" s="1227"/>
      <c r="K96" s="1227"/>
      <c r="L96" s="1227"/>
      <c r="M96" s="1227"/>
      <c r="N96" s="1227"/>
      <c r="O96" s="1227"/>
      <c r="P96" s="1227"/>
      <c r="Q96" s="1227"/>
      <c r="R96" s="1227"/>
      <c r="S96" s="1227"/>
      <c r="T96" s="1227"/>
      <c r="U96" s="1227"/>
      <c r="V96" s="1227"/>
      <c r="W96" s="1227"/>
      <c r="X96" s="1227"/>
      <c r="Y96" s="1227"/>
      <c r="Z96" s="1227"/>
      <c r="AA96" s="1227"/>
      <c r="AB96" s="1227"/>
      <c r="AC96" s="1227"/>
      <c r="AD96" s="1227"/>
      <c r="AE96" s="1227"/>
    </row>
    <row r="97">
      <c r="A97" s="22" t="s">
        <v>1517</v>
      </c>
      <c r="B97" s="1226">
        <f>DATE(2025,9,30)</f>
        <v>45930</v>
      </c>
      <c r="C97" s="1227"/>
      <c r="D97" s="1227"/>
      <c r="E97" s="1227"/>
      <c r="F97" s="1227"/>
      <c r="G97" s="1227"/>
      <c r="H97" s="1227"/>
      <c r="I97" s="1227"/>
      <c r="J97" s="1227"/>
      <c r="K97" s="1227"/>
      <c r="L97" s="1227"/>
      <c r="M97" s="1227"/>
      <c r="N97" s="1227"/>
      <c r="O97" s="1227"/>
      <c r="P97" s="1227"/>
      <c r="Q97" s="1227"/>
      <c r="R97" s="1227"/>
      <c r="S97" s="1227"/>
      <c r="T97" s="1227"/>
      <c r="U97" s="1227"/>
      <c r="V97" s="1227"/>
      <c r="W97" s="1227"/>
      <c r="X97" s="1227"/>
      <c r="Y97" s="1227"/>
      <c r="Z97" s="1227"/>
      <c r="AA97" s="1227"/>
      <c r="AB97" s="1227"/>
      <c r="AC97" s="1227"/>
      <c r="AD97" s="1227"/>
      <c r="AE97" s="1227"/>
    </row>
    <row r="98">
      <c r="A98" s="1227"/>
      <c r="B98" s="1227"/>
      <c r="C98" s="1227"/>
      <c r="D98" s="1227"/>
      <c r="E98" s="1227"/>
      <c r="F98" s="1227"/>
      <c r="G98" s="1227"/>
      <c r="H98" s="1227"/>
      <c r="I98" s="1227"/>
      <c r="J98" s="1227"/>
      <c r="K98" s="1227"/>
      <c r="L98" s="1227"/>
      <c r="M98" s="1227"/>
      <c r="N98" s="1227"/>
      <c r="O98" s="1227"/>
      <c r="P98" s="1227"/>
      <c r="Q98" s="1227"/>
      <c r="R98" s="1227"/>
      <c r="S98" s="1227"/>
      <c r="T98" s="1227"/>
      <c r="U98" s="1227"/>
      <c r="V98" s="1227"/>
      <c r="W98" s="1227"/>
      <c r="X98" s="1227"/>
      <c r="Y98" s="1227"/>
      <c r="Z98" s="1227"/>
      <c r="AA98" s="1227"/>
      <c r="AB98" s="1227"/>
      <c r="AC98" s="1227"/>
      <c r="AD98" s="1227"/>
      <c r="AE98" s="1227"/>
    </row>
    <row r="99">
      <c r="A99" s="1107" t="s">
        <v>244</v>
      </c>
      <c r="B99" s="1107" t="s">
        <v>194</v>
      </c>
      <c r="C99" s="1107" t="s">
        <v>46</v>
      </c>
      <c r="D99" s="1107" t="s">
        <v>97</v>
      </c>
      <c r="E99" s="1107" t="s">
        <v>7</v>
      </c>
      <c r="F99" s="1107" t="s">
        <v>174</v>
      </c>
      <c r="G99" s="1107" t="s">
        <v>251</v>
      </c>
      <c r="H99" s="1107" t="s">
        <v>197</v>
      </c>
      <c r="I99" s="1107" t="s">
        <v>68</v>
      </c>
      <c r="J99" s="1107" t="s">
        <v>254</v>
      </c>
      <c r="K99" s="1107" t="s">
        <v>205</v>
      </c>
      <c r="L99" s="1228" t="s">
        <v>139</v>
      </c>
      <c r="M99" s="1229" t="s">
        <v>258</v>
      </c>
      <c r="N99" s="1107" t="s">
        <v>260</v>
      </c>
      <c r="O99" s="1107" t="s">
        <v>262</v>
      </c>
      <c r="P99" s="1108" t="s">
        <v>264</v>
      </c>
      <c r="Q99" s="1080" t="s">
        <v>80</v>
      </c>
      <c r="R99" s="1107" t="s">
        <v>1403</v>
      </c>
      <c r="S99" s="1107" t="s">
        <v>129</v>
      </c>
      <c r="T99" s="1107" t="s">
        <v>134</v>
      </c>
      <c r="U99" s="1107" t="s">
        <v>137</v>
      </c>
      <c r="V99" s="1107" t="s">
        <v>267</v>
      </c>
      <c r="W99" s="1107" t="s">
        <v>270</v>
      </c>
      <c r="X99" s="1107" t="s">
        <v>272</v>
      </c>
      <c r="Y99" s="1107" t="s">
        <v>141</v>
      </c>
      <c r="Z99" s="1107" t="s">
        <v>277</v>
      </c>
      <c r="AA99" s="1107" t="s">
        <v>279</v>
      </c>
      <c r="AB99" s="1107" t="s">
        <v>149</v>
      </c>
      <c r="AC99" s="1107" t="s">
        <v>109</v>
      </c>
      <c r="AD99" s="1107" t="s">
        <v>282</v>
      </c>
      <c r="AE99" s="1227"/>
      <c r="AF99" s="1230"/>
    </row>
    <row r="100">
      <c r="A100" s="1110">
        <v>80001.0</v>
      </c>
      <c r="B100" s="1094">
        <v>93001.0</v>
      </c>
      <c r="C100" s="1049" t="s">
        <v>1370</v>
      </c>
      <c r="D100" s="1110">
        <v>301.0</v>
      </c>
      <c r="E100" s="1094">
        <v>112.0</v>
      </c>
      <c r="F100" s="1111">
        <v>1.0E8</v>
      </c>
      <c r="G100" s="1111">
        <v>1.0E8</v>
      </c>
      <c r="H100" s="1097">
        <v>45889.0</v>
      </c>
      <c r="I100" s="1097">
        <v>58974.0</v>
      </c>
      <c r="J100" s="1097">
        <v>45825.0</v>
      </c>
      <c r="K100" s="1112">
        <f>'Selected Bonds as of 30Sep'!S3</f>
        <v>165.493321</v>
      </c>
      <c r="L100" s="1231">
        <f t="shared" ref="L100:L103" si="8">IFerror(IF(H100&gt;J100,(W100/100)*($B$97-H100)/360*G100,(W100/100)*($B$97-J100)/360*G100),"NULL")</f>
        <v>552361.1111</v>
      </c>
      <c r="M100" s="1232">
        <f>'Selected Bonds as of 30Sep'!S3+'Selected Bonds as of 30Sep'!T3</f>
        <v>166.901814</v>
      </c>
      <c r="N100" s="1115">
        <f t="shared" ref="N100:N103" si="9">(I61/100)*G77</f>
        <v>170803637</v>
      </c>
      <c r="O100" s="1098">
        <f t="shared" ref="O100:O107" si="10">(M100/100)*G100</f>
        <v>166901814</v>
      </c>
      <c r="P100" s="1116">
        <f t="shared" ref="P100:P107" si="11">O100-N100</f>
        <v>-3901823</v>
      </c>
      <c r="Q100" s="1081" t="s">
        <v>83</v>
      </c>
      <c r="R100" s="1094" t="s">
        <v>202</v>
      </c>
      <c r="S100" s="1094" t="s">
        <v>131</v>
      </c>
      <c r="T100" s="490" t="s">
        <v>136</v>
      </c>
      <c r="U100" s="490" t="s">
        <v>136</v>
      </c>
      <c r="V100" s="1049" t="s">
        <v>76</v>
      </c>
      <c r="W100" s="1049">
        <v>4.85</v>
      </c>
      <c r="X100" s="1049" t="s">
        <v>274</v>
      </c>
      <c r="Y100" s="1094" t="s">
        <v>143</v>
      </c>
      <c r="Z100" s="1094" t="s">
        <v>136</v>
      </c>
      <c r="AA100" s="1094" t="s">
        <v>136</v>
      </c>
      <c r="AB100" s="1094" t="s">
        <v>136</v>
      </c>
      <c r="AC100" s="1072">
        <v>45887.458333333336</v>
      </c>
      <c r="AD100" s="1072">
        <v>45930.666666666664</v>
      </c>
      <c r="AE100" s="1233"/>
      <c r="AF100" s="1230">
        <f t="shared" ref="AF100:AF107" si="12">O100-F100</f>
        <v>66901814</v>
      </c>
    </row>
    <row r="101" ht="18.0" customHeight="1">
      <c r="A101" s="1110">
        <v>80002.0</v>
      </c>
      <c r="B101" s="1094">
        <v>93002.0</v>
      </c>
      <c r="C101" s="1049" t="s">
        <v>1372</v>
      </c>
      <c r="D101" s="1110">
        <v>302.0</v>
      </c>
      <c r="E101" s="1094">
        <v>112.0</v>
      </c>
      <c r="F101" s="1111">
        <v>1.0E8</v>
      </c>
      <c r="G101" s="1111">
        <v>1.0E8</v>
      </c>
      <c r="H101" s="1097">
        <v>45889.0</v>
      </c>
      <c r="I101" s="1097">
        <v>46050.0</v>
      </c>
      <c r="J101" s="1094" t="s">
        <v>136</v>
      </c>
      <c r="K101" s="1112">
        <f>'Selected Bonds as of 30Sep'!S4</f>
        <v>99.619167</v>
      </c>
      <c r="L101" s="1231" t="str">
        <f t="shared" si="8"/>
        <v>NULL</v>
      </c>
      <c r="M101" s="1232">
        <f>'Selected Bonds as of 30Sep'!S4+'Selected Bonds as of 30Sep'!T4</f>
        <v>99.619167</v>
      </c>
      <c r="N101" s="1115">
        <f t="shared" si="9"/>
        <v>99443877</v>
      </c>
      <c r="O101" s="1098">
        <f t="shared" si="10"/>
        <v>99619167</v>
      </c>
      <c r="P101" s="1116">
        <f t="shared" si="11"/>
        <v>175290</v>
      </c>
      <c r="Q101" s="1081" t="s">
        <v>83</v>
      </c>
      <c r="R101" s="1094" t="s">
        <v>202</v>
      </c>
      <c r="S101" s="1094" t="s">
        <v>131</v>
      </c>
      <c r="T101" s="490" t="s">
        <v>136</v>
      </c>
      <c r="U101" s="490" t="s">
        <v>136</v>
      </c>
      <c r="V101" s="1049" t="s">
        <v>1375</v>
      </c>
      <c r="W101" s="1049" t="s">
        <v>136</v>
      </c>
      <c r="X101" s="1049" t="s">
        <v>79</v>
      </c>
      <c r="Y101" s="1094" t="s">
        <v>143</v>
      </c>
      <c r="Z101" s="1094" t="s">
        <v>136</v>
      </c>
      <c r="AA101" s="1094" t="s">
        <v>136</v>
      </c>
      <c r="AB101" s="1094" t="s">
        <v>136</v>
      </c>
      <c r="AC101" s="1072">
        <v>45887.458333333336</v>
      </c>
      <c r="AD101" s="1072">
        <v>45930.666666666664</v>
      </c>
      <c r="AE101" s="1233"/>
      <c r="AF101" s="1230">
        <f t="shared" si="12"/>
        <v>-380833</v>
      </c>
    </row>
    <row r="102">
      <c r="A102" s="1110">
        <v>80003.0</v>
      </c>
      <c r="B102" s="1094">
        <v>93003.0</v>
      </c>
      <c r="C102" s="1205" t="s">
        <v>1377</v>
      </c>
      <c r="D102" s="1110">
        <v>303.0</v>
      </c>
      <c r="E102" s="1094">
        <v>112.0</v>
      </c>
      <c r="F102" s="1111">
        <v>1.0E8</v>
      </c>
      <c r="G102" s="1111">
        <v>1.0E8</v>
      </c>
      <c r="H102" s="1097">
        <v>45889.0</v>
      </c>
      <c r="I102" s="1097">
        <v>46332.0</v>
      </c>
      <c r="J102" s="1097">
        <v>45783.0</v>
      </c>
      <c r="K102" s="1112">
        <f>'Selected Bonds as of 30Sep'!S5</f>
        <v>100.11945</v>
      </c>
      <c r="L102" s="1231">
        <f t="shared" si="8"/>
        <v>293833.3333</v>
      </c>
      <c r="M102" s="1232">
        <f>'Selected Bonds as of 30Sep'!S5+'Selected Bonds as of 30Sep'!T5</f>
        <v>101.165587</v>
      </c>
      <c r="N102" s="1115">
        <f t="shared" si="9"/>
        <v>100257613</v>
      </c>
      <c r="O102" s="1098">
        <f t="shared" si="10"/>
        <v>101165587</v>
      </c>
      <c r="P102" s="1116">
        <f t="shared" si="11"/>
        <v>907974</v>
      </c>
      <c r="Q102" s="1081" t="s">
        <v>83</v>
      </c>
      <c r="R102" s="1094" t="s">
        <v>202</v>
      </c>
      <c r="S102" s="1094" t="s">
        <v>131</v>
      </c>
      <c r="T102" s="490" t="s">
        <v>136</v>
      </c>
      <c r="U102" s="490" t="s">
        <v>136</v>
      </c>
      <c r="V102" s="1049" t="s">
        <v>76</v>
      </c>
      <c r="W102" s="1094">
        <v>2.58</v>
      </c>
      <c r="X102" s="1049" t="s">
        <v>274</v>
      </c>
      <c r="Y102" s="1094" t="s">
        <v>143</v>
      </c>
      <c r="Z102" s="1094" t="s">
        <v>136</v>
      </c>
      <c r="AA102" s="1094" t="s">
        <v>136</v>
      </c>
      <c r="AB102" s="1094" t="s">
        <v>136</v>
      </c>
      <c r="AC102" s="1072">
        <v>45887.458333333336</v>
      </c>
      <c r="AD102" s="1072">
        <v>45930.666666666664</v>
      </c>
      <c r="AE102" s="1233"/>
      <c r="AF102" s="1230">
        <f t="shared" si="12"/>
        <v>1165587</v>
      </c>
    </row>
    <row r="103">
      <c r="A103" s="1110">
        <v>80004.0</v>
      </c>
      <c r="B103" s="1094">
        <v>93004.0</v>
      </c>
      <c r="C103" s="1205" t="s">
        <v>1230</v>
      </c>
      <c r="D103" s="1110">
        <v>304.0</v>
      </c>
      <c r="E103" s="1094">
        <v>112.0</v>
      </c>
      <c r="F103" s="1111">
        <v>1.0E8</v>
      </c>
      <c r="G103" s="1111">
        <v>1.0E8</v>
      </c>
      <c r="H103" s="1097">
        <v>45889.0</v>
      </c>
      <c r="I103" s="1097">
        <v>46107.0</v>
      </c>
      <c r="J103" s="1097">
        <v>45926.0</v>
      </c>
      <c r="K103" s="1112">
        <f>'Selected Bonds as of 30Sep'!S6</f>
        <v>102.52939</v>
      </c>
      <c r="L103" s="1231">
        <f t="shared" si="8"/>
        <v>14333.33333</v>
      </c>
      <c r="M103" s="1232">
        <f>'Selected Bonds as of 30Sep'!S6+'Selected Bonds as of 30Sep'!T6</f>
        <v>103.41339</v>
      </c>
      <c r="N103" s="1115">
        <f t="shared" si="9"/>
        <v>102323303</v>
      </c>
      <c r="O103" s="1098">
        <f t="shared" si="10"/>
        <v>103413390</v>
      </c>
      <c r="P103" s="1116">
        <f t="shared" si="11"/>
        <v>1090087</v>
      </c>
      <c r="Q103" s="1081" t="s">
        <v>83</v>
      </c>
      <c r="R103" s="1094" t="s">
        <v>202</v>
      </c>
      <c r="S103" s="1094" t="s">
        <v>131</v>
      </c>
      <c r="T103" s="490" t="s">
        <v>136</v>
      </c>
      <c r="U103" s="490" t="s">
        <v>136</v>
      </c>
      <c r="V103" s="1049" t="s">
        <v>76</v>
      </c>
      <c r="W103" s="1049">
        <v>1.29</v>
      </c>
      <c r="X103" s="1049" t="s">
        <v>274</v>
      </c>
      <c r="Y103" s="1094" t="s">
        <v>143</v>
      </c>
      <c r="Z103" s="1094" t="s">
        <v>136</v>
      </c>
      <c r="AA103" s="1094" t="s">
        <v>136</v>
      </c>
      <c r="AB103" s="1094" t="s">
        <v>136</v>
      </c>
      <c r="AC103" s="1072">
        <v>45887.458333333336</v>
      </c>
      <c r="AD103" s="1072">
        <v>45930.666666666664</v>
      </c>
      <c r="AE103" s="1233"/>
      <c r="AF103" s="1230">
        <f t="shared" si="12"/>
        <v>3413390</v>
      </c>
    </row>
    <row r="104">
      <c r="A104" s="1110">
        <v>80005.0</v>
      </c>
      <c r="B104" s="1094">
        <v>93005.0</v>
      </c>
      <c r="C104" s="1049" t="s">
        <v>1382</v>
      </c>
      <c r="D104" s="1110">
        <v>401.0</v>
      </c>
      <c r="E104" s="1094">
        <v>215.0</v>
      </c>
      <c r="F104" s="1111">
        <v>1.0E8</v>
      </c>
      <c r="G104" s="1111">
        <v>9.5E7</v>
      </c>
      <c r="H104" s="1097">
        <v>45889.0</v>
      </c>
      <c r="I104" s="1097">
        <v>50386.0</v>
      </c>
      <c r="J104" s="1097">
        <v>45820.0</v>
      </c>
      <c r="K104" s="1112">
        <f>'Selected Bonds as of 30Sep'!S7</f>
        <v>125.789803</v>
      </c>
      <c r="L104" s="1231">
        <f>IFerror(IF(H104&gt;J104,(W104/100)*($B$97-H104)/360*G104,(W104/100)*($B$97-J104)/365*G104),"NULL")</f>
        <v>460908.3333</v>
      </c>
      <c r="M104" s="1232">
        <f>'Selected Bonds as of 30Sep'!S7+'Selected Bonds as of 30Sep'!T7</f>
        <v>127.08531</v>
      </c>
      <c r="N104" s="1115">
        <f>(I65/100)*G104</f>
        <v>119715095.5</v>
      </c>
      <c r="O104" s="1098">
        <f t="shared" si="10"/>
        <v>120731044.5</v>
      </c>
      <c r="P104" s="1116">
        <f t="shared" si="11"/>
        <v>1015949</v>
      </c>
      <c r="Q104" s="1081" t="s">
        <v>83</v>
      </c>
      <c r="R104" s="1094" t="s">
        <v>202</v>
      </c>
      <c r="S104" s="1094" t="s">
        <v>131</v>
      </c>
      <c r="T104" s="490" t="s">
        <v>136</v>
      </c>
      <c r="U104" s="490" t="s">
        <v>136</v>
      </c>
      <c r="V104" s="1049" t="s">
        <v>76</v>
      </c>
      <c r="W104" s="1049">
        <v>4.26</v>
      </c>
      <c r="X104" s="1049" t="s">
        <v>79</v>
      </c>
      <c r="Y104" s="1094" t="s">
        <v>143</v>
      </c>
      <c r="Z104" s="1094" t="b">
        <v>1</v>
      </c>
      <c r="AA104" s="1094" t="s">
        <v>136</v>
      </c>
      <c r="AB104" s="1094">
        <v>7702.0</v>
      </c>
      <c r="AC104" s="1072">
        <v>45887.458333333336</v>
      </c>
      <c r="AD104" s="1072">
        <v>45930.666666666664</v>
      </c>
      <c r="AE104" s="1233"/>
      <c r="AF104" s="1230">
        <f t="shared" si="12"/>
        <v>20731044.5</v>
      </c>
    </row>
    <row r="105">
      <c r="A105" s="1110">
        <v>80006.0</v>
      </c>
      <c r="B105" s="1094">
        <v>93006.0</v>
      </c>
      <c r="C105" s="1049" t="s">
        <v>1385</v>
      </c>
      <c r="D105" s="1110">
        <v>402.0</v>
      </c>
      <c r="E105" s="1094">
        <v>215.0</v>
      </c>
      <c r="F105" s="1111">
        <v>1.0E8</v>
      </c>
      <c r="G105" s="1111">
        <v>1.0E8</v>
      </c>
      <c r="H105" s="1097">
        <v>45889.0</v>
      </c>
      <c r="I105" s="1097">
        <v>46064.0</v>
      </c>
      <c r="J105" s="1094" t="s">
        <v>136</v>
      </c>
      <c r="K105" s="1112">
        <f>'Selected Bonds as of 30Sep'!S8</f>
        <v>99.584514</v>
      </c>
      <c r="L105" s="1231" t="str">
        <f>IFerror(IF(H105&gt;J105,(W105/100)*($B$97-H105)/360*G105,(W105/100)*($B$97-J105)/360*G105),"NULL")</f>
        <v>NULL</v>
      </c>
      <c r="M105" s="1232">
        <f>'Selected Bonds as of 30Sep'!S8+'Selected Bonds as of 30Sep'!T8</f>
        <v>99.584514</v>
      </c>
      <c r="N105" s="1115">
        <f t="shared" ref="N105:N107" si="13">(I66/100)*G82</f>
        <v>99396107</v>
      </c>
      <c r="O105" s="1098">
        <f t="shared" si="10"/>
        <v>99584514</v>
      </c>
      <c r="P105" s="1116">
        <f t="shared" si="11"/>
        <v>188407</v>
      </c>
      <c r="Q105" s="1081" t="s">
        <v>83</v>
      </c>
      <c r="R105" s="1094" t="s">
        <v>202</v>
      </c>
      <c r="S105" s="1094" t="s">
        <v>131</v>
      </c>
      <c r="T105" s="490" t="s">
        <v>136</v>
      </c>
      <c r="U105" s="490" t="s">
        <v>136</v>
      </c>
      <c r="V105" s="1049" t="s">
        <v>1387</v>
      </c>
      <c r="W105" s="1049" t="s">
        <v>136</v>
      </c>
      <c r="X105" s="1049" t="s">
        <v>79</v>
      </c>
      <c r="Y105" s="1094" t="s">
        <v>143</v>
      </c>
      <c r="Z105" s="1094" t="s">
        <v>136</v>
      </c>
      <c r="AA105" s="1094" t="s">
        <v>136</v>
      </c>
      <c r="AB105" s="1094" t="s">
        <v>136</v>
      </c>
      <c r="AC105" s="1072">
        <v>45887.458333333336</v>
      </c>
      <c r="AD105" s="1072">
        <v>45930.666666666664</v>
      </c>
      <c r="AE105" s="1233"/>
      <c r="AF105" s="1230">
        <f t="shared" si="12"/>
        <v>-415486</v>
      </c>
    </row>
    <row r="106">
      <c r="A106" s="1110">
        <v>80007.0</v>
      </c>
      <c r="B106" s="1094">
        <v>93007.0</v>
      </c>
      <c r="C106" s="1205" t="s">
        <v>1012</v>
      </c>
      <c r="D106" s="1110">
        <v>403.0</v>
      </c>
      <c r="E106" s="1094">
        <v>215.0</v>
      </c>
      <c r="F106" s="1111">
        <v>1.0E8</v>
      </c>
      <c r="G106" s="1111">
        <v>1.0E8</v>
      </c>
      <c r="H106" s="1097">
        <v>45889.0</v>
      </c>
      <c r="I106" s="1097">
        <v>46204.0</v>
      </c>
      <c r="J106" s="1097">
        <v>45839.0</v>
      </c>
      <c r="K106" s="1112">
        <f>'Selected Bonds as of 30Sep'!S9</f>
        <v>100.012223</v>
      </c>
      <c r="L106" s="1231">
        <f>IFerror(IF(H106&gt;J106,(W106/100)*($B$97-H106)/360*G106,(W106/100)*($B$97-J106)/365*G106),"NULL")</f>
        <v>191793.4444</v>
      </c>
      <c r="M106" s="1232">
        <f>'Selected Bonds as of 30Sep'!S9+'Selected Bonds as of 30Sep'!T9</f>
        <v>100.012223</v>
      </c>
      <c r="N106" s="1115">
        <f t="shared" si="13"/>
        <v>100028491</v>
      </c>
      <c r="O106" s="1098">
        <f t="shared" si="10"/>
        <v>100012223</v>
      </c>
      <c r="P106" s="1116">
        <f t="shared" si="11"/>
        <v>-16268</v>
      </c>
      <c r="Q106" s="1081" t="s">
        <v>83</v>
      </c>
      <c r="R106" s="1094" t="s">
        <v>202</v>
      </c>
      <c r="S106" s="1094" t="s">
        <v>1018</v>
      </c>
      <c r="T106" s="531" t="s">
        <v>622</v>
      </c>
      <c r="U106" s="1121">
        <v>0.05</v>
      </c>
      <c r="V106" s="1049" t="s">
        <v>269</v>
      </c>
      <c r="W106" s="1094">
        <v>1.68404</v>
      </c>
      <c r="X106" s="1049" t="s">
        <v>79</v>
      </c>
      <c r="Y106" s="1094" t="s">
        <v>143</v>
      </c>
      <c r="Z106" s="1094" t="s">
        <v>136</v>
      </c>
      <c r="AA106" s="1094" t="s">
        <v>136</v>
      </c>
      <c r="AB106" s="1094" t="s">
        <v>136</v>
      </c>
      <c r="AC106" s="1072">
        <v>45887.458333333336</v>
      </c>
      <c r="AD106" s="1072">
        <v>45930.666666666664</v>
      </c>
      <c r="AE106" s="1233"/>
      <c r="AF106" s="1230">
        <f t="shared" si="12"/>
        <v>12223</v>
      </c>
    </row>
    <row r="107">
      <c r="A107" s="1110">
        <v>80008.0</v>
      </c>
      <c r="B107" s="1094">
        <v>93008.0</v>
      </c>
      <c r="C107" s="1205" t="s">
        <v>1007</v>
      </c>
      <c r="D107" s="1110">
        <v>404.0</v>
      </c>
      <c r="E107" s="1094">
        <v>215.0</v>
      </c>
      <c r="F107" s="1111">
        <v>1.0E8</v>
      </c>
      <c r="G107" s="1111">
        <v>1.0E8</v>
      </c>
      <c r="H107" s="1097">
        <v>45889.0</v>
      </c>
      <c r="I107" s="1097">
        <v>46311.0</v>
      </c>
      <c r="J107" s="1097">
        <v>45763.0</v>
      </c>
      <c r="K107" s="1112">
        <f>'Selected Bonds as of 30Sep'!S10</f>
        <v>100.253618</v>
      </c>
      <c r="L107" s="1231">
        <f>IFerror(IF(H107&gt;J107,(W107/100)*($B$97-H107)/360*G107,(W107/100)*($B$97-J107)/360*G107),"NULL")</f>
        <v>192472.2222</v>
      </c>
      <c r="M107" s="1232">
        <f>'Selected Bonds as of 30Sep'!S10+'Selected Bonds as of 30Sep'!T10</f>
        <v>101.031481</v>
      </c>
      <c r="N107" s="1115">
        <f t="shared" si="13"/>
        <v>100264871</v>
      </c>
      <c r="O107" s="1098">
        <f t="shared" si="10"/>
        <v>101031481</v>
      </c>
      <c r="P107" s="1116">
        <f t="shared" si="11"/>
        <v>766610</v>
      </c>
      <c r="Q107" s="1081" t="s">
        <v>83</v>
      </c>
      <c r="R107" s="1094" t="s">
        <v>202</v>
      </c>
      <c r="S107" s="1094" t="s">
        <v>131</v>
      </c>
      <c r="T107" s="490" t="s">
        <v>136</v>
      </c>
      <c r="U107" s="490" t="s">
        <v>136</v>
      </c>
      <c r="V107" s="1049" t="s">
        <v>76</v>
      </c>
      <c r="W107" s="1049">
        <v>1.69</v>
      </c>
      <c r="X107" s="1049" t="s">
        <v>274</v>
      </c>
      <c r="Y107" s="1094" t="s">
        <v>143</v>
      </c>
      <c r="Z107" s="1094" t="s">
        <v>136</v>
      </c>
      <c r="AA107" s="1094" t="s">
        <v>136</v>
      </c>
      <c r="AB107" s="1094" t="s">
        <v>136</v>
      </c>
      <c r="AC107" s="1072">
        <v>45887.458333333336</v>
      </c>
      <c r="AD107" s="1072">
        <v>45930.666666666664</v>
      </c>
      <c r="AE107" s="1233"/>
      <c r="AF107" s="1230">
        <f t="shared" si="12"/>
        <v>1031481</v>
      </c>
    </row>
    <row r="108">
      <c r="B108" s="1104"/>
      <c r="E108" s="1104"/>
      <c r="F108" s="1104"/>
      <c r="G108" s="1234"/>
      <c r="H108" s="1234"/>
      <c r="L108" s="1235"/>
      <c r="M108" s="1236"/>
    </row>
    <row r="109">
      <c r="A109" s="1202" t="s">
        <v>1518</v>
      </c>
      <c r="B109" s="1104"/>
      <c r="E109" s="1104"/>
      <c r="F109" s="1104"/>
      <c r="G109" s="1234"/>
      <c r="H109" s="1234"/>
      <c r="L109" s="1235"/>
      <c r="M109" s="1236"/>
    </row>
    <row r="110">
      <c r="A110" s="22" t="s">
        <v>1519</v>
      </c>
      <c r="L110" s="1235"/>
      <c r="M110" s="1236"/>
    </row>
    <row r="111">
      <c r="A111" s="22" t="s">
        <v>1520</v>
      </c>
      <c r="L111" s="1235"/>
      <c r="M111" s="1236"/>
    </row>
    <row r="112">
      <c r="A112" s="22" t="s">
        <v>1521</v>
      </c>
      <c r="L112" s="1235"/>
      <c r="M112" s="1236"/>
    </row>
    <row r="113">
      <c r="A113" s="22" t="s">
        <v>1522</v>
      </c>
      <c r="L113" s="1235"/>
      <c r="M113" s="1236"/>
    </row>
    <row r="114">
      <c r="A114" s="22" t="s">
        <v>1523</v>
      </c>
      <c r="L114" s="1235"/>
      <c r="M114" s="1236"/>
    </row>
    <row r="115">
      <c r="L115" s="1235"/>
    </row>
    <row r="116">
      <c r="A116" s="1107" t="s">
        <v>244</v>
      </c>
      <c r="B116" s="1107" t="s">
        <v>194</v>
      </c>
      <c r="C116" s="1107" t="s">
        <v>46</v>
      </c>
      <c r="D116" s="1107" t="s">
        <v>97</v>
      </c>
      <c r="E116" s="1107" t="s">
        <v>7</v>
      </c>
      <c r="F116" s="1107" t="s">
        <v>174</v>
      </c>
      <c r="G116" s="1107" t="s">
        <v>251</v>
      </c>
      <c r="H116" s="1107" t="s">
        <v>197</v>
      </c>
      <c r="I116" s="1107" t="s">
        <v>68</v>
      </c>
      <c r="J116" s="1107" t="s">
        <v>254</v>
      </c>
      <c r="K116" s="1229" t="s">
        <v>205</v>
      </c>
      <c r="L116" s="1059" t="s">
        <v>139</v>
      </c>
      <c r="M116" s="1229" t="s">
        <v>258</v>
      </c>
      <c r="N116" s="1107" t="s">
        <v>260</v>
      </c>
      <c r="O116" s="1107" t="s">
        <v>262</v>
      </c>
      <c r="P116" s="1108" t="s">
        <v>264</v>
      </c>
      <c r="Q116" s="1080" t="s">
        <v>80</v>
      </c>
      <c r="R116" s="1107" t="s">
        <v>1403</v>
      </c>
      <c r="S116" s="1107" t="s">
        <v>129</v>
      </c>
      <c r="T116" s="1107" t="s">
        <v>134</v>
      </c>
      <c r="U116" s="1107" t="s">
        <v>137</v>
      </c>
      <c r="V116" s="1107" t="s">
        <v>267</v>
      </c>
      <c r="W116" s="1107" t="s">
        <v>270</v>
      </c>
      <c r="X116" s="1107" t="s">
        <v>272</v>
      </c>
      <c r="Y116" s="1107" t="s">
        <v>275</v>
      </c>
      <c r="Z116" s="1107" t="s">
        <v>277</v>
      </c>
      <c r="AA116" s="1107" t="s">
        <v>279</v>
      </c>
      <c r="AB116" s="1107" t="s">
        <v>149</v>
      </c>
      <c r="AC116" s="1107" t="s">
        <v>109</v>
      </c>
      <c r="AD116" s="1107" t="s">
        <v>282</v>
      </c>
    </row>
    <row r="117">
      <c r="A117" s="1110">
        <v>80001.0</v>
      </c>
      <c r="B117" s="1094">
        <v>93001.0</v>
      </c>
      <c r="C117" s="1049" t="s">
        <v>1370</v>
      </c>
      <c r="D117" s="1110">
        <v>301.0</v>
      </c>
      <c r="E117" s="1094">
        <v>112.0</v>
      </c>
      <c r="F117" s="1111">
        <v>1.0E8</v>
      </c>
      <c r="G117" s="1111">
        <v>0.0</v>
      </c>
      <c r="H117" s="1097">
        <v>45889.0</v>
      </c>
      <c r="I117" s="1097">
        <v>58974.0</v>
      </c>
      <c r="J117" s="1097">
        <v>58974.0</v>
      </c>
      <c r="K117" s="1237">
        <v>0.0</v>
      </c>
      <c r="L117" s="1237">
        <f t="shared" ref="L117:L120" si="14">IFerror(IF(H117&gt;J117,(W117/100)*($B$97-H117)/360*G117,(W117/100)*($B$97-J117)/360*G117),"NULL")</f>
        <v>0</v>
      </c>
      <c r="M117" s="1238">
        <v>0.0</v>
      </c>
      <c r="N117" s="1094">
        <v>0.0</v>
      </c>
      <c r="O117" s="1098">
        <v>0.0</v>
      </c>
      <c r="P117" s="1116">
        <f t="shared" ref="P117:P124" si="15">O117-N117</f>
        <v>0</v>
      </c>
      <c r="Q117" s="1081" t="s">
        <v>83</v>
      </c>
      <c r="R117" s="1094" t="s">
        <v>202</v>
      </c>
      <c r="S117" s="1094" t="s">
        <v>131</v>
      </c>
      <c r="T117" s="490" t="s">
        <v>136</v>
      </c>
      <c r="U117" s="490" t="s">
        <v>136</v>
      </c>
      <c r="V117" s="1049" t="s">
        <v>76</v>
      </c>
      <c r="W117" s="1049">
        <v>4.85</v>
      </c>
      <c r="X117" s="1049" t="s">
        <v>274</v>
      </c>
      <c r="Y117" s="1239" t="s">
        <v>1003</v>
      </c>
      <c r="Z117" s="1094" t="s">
        <v>136</v>
      </c>
      <c r="AA117" s="1094" t="s">
        <v>136</v>
      </c>
      <c r="AB117" s="1094" t="s">
        <v>136</v>
      </c>
      <c r="AC117" s="1072">
        <v>45887.458333333336</v>
      </c>
      <c r="AD117" s="1097">
        <v>58974.0</v>
      </c>
    </row>
    <row r="118" ht="18.75" customHeight="1">
      <c r="A118" s="1110">
        <v>80002.0</v>
      </c>
      <c r="B118" s="1094">
        <v>93002.0</v>
      </c>
      <c r="C118" s="1049" t="s">
        <v>1372</v>
      </c>
      <c r="D118" s="1110">
        <v>302.0</v>
      </c>
      <c r="E118" s="1094">
        <v>112.0</v>
      </c>
      <c r="F118" s="1111">
        <v>1.0E8</v>
      </c>
      <c r="G118" s="1111">
        <v>0.0</v>
      </c>
      <c r="H118" s="1097">
        <v>45889.0</v>
      </c>
      <c r="I118" s="1097">
        <v>46050.0</v>
      </c>
      <c r="J118" s="1097">
        <v>46050.0</v>
      </c>
      <c r="K118" s="1237">
        <v>0.0</v>
      </c>
      <c r="L118" s="1237" t="str">
        <f t="shared" si="14"/>
        <v>NULL</v>
      </c>
      <c r="M118" s="1238">
        <v>0.0</v>
      </c>
      <c r="N118" s="1094">
        <v>0.0</v>
      </c>
      <c r="O118" s="1098">
        <v>0.0</v>
      </c>
      <c r="P118" s="1116">
        <f t="shared" si="15"/>
        <v>0</v>
      </c>
      <c r="Q118" s="1081" t="s">
        <v>83</v>
      </c>
      <c r="R118" s="1094" t="s">
        <v>202</v>
      </c>
      <c r="S118" s="1094" t="s">
        <v>131</v>
      </c>
      <c r="T118" s="490" t="s">
        <v>136</v>
      </c>
      <c r="U118" s="490" t="s">
        <v>136</v>
      </c>
      <c r="V118" s="1049" t="s">
        <v>1375</v>
      </c>
      <c r="W118" s="1049" t="s">
        <v>136</v>
      </c>
      <c r="X118" s="1049" t="s">
        <v>79</v>
      </c>
      <c r="Y118" s="1239" t="s">
        <v>1003</v>
      </c>
      <c r="Z118" s="1094" t="s">
        <v>136</v>
      </c>
      <c r="AA118" s="1094" t="s">
        <v>136</v>
      </c>
      <c r="AB118" s="1094" t="s">
        <v>136</v>
      </c>
      <c r="AC118" s="1072">
        <v>45887.458333333336</v>
      </c>
      <c r="AD118" s="1097">
        <v>46050.0</v>
      </c>
    </row>
    <row r="119">
      <c r="A119" s="1110">
        <v>80003.0</v>
      </c>
      <c r="B119" s="1094">
        <v>93003.0</v>
      </c>
      <c r="C119" s="1205" t="s">
        <v>1377</v>
      </c>
      <c r="D119" s="1110">
        <v>303.0</v>
      </c>
      <c r="E119" s="1094">
        <v>112.0</v>
      </c>
      <c r="F119" s="1111">
        <v>1.0E8</v>
      </c>
      <c r="G119" s="1111">
        <v>0.0</v>
      </c>
      <c r="H119" s="1097">
        <v>45889.0</v>
      </c>
      <c r="I119" s="1097">
        <v>46332.0</v>
      </c>
      <c r="J119" s="1097">
        <v>46332.0</v>
      </c>
      <c r="K119" s="1237">
        <v>0.0</v>
      </c>
      <c r="L119" s="1237">
        <f t="shared" si="14"/>
        <v>0</v>
      </c>
      <c r="M119" s="1238">
        <v>0.0</v>
      </c>
      <c r="N119" s="1094">
        <v>0.0</v>
      </c>
      <c r="O119" s="1098">
        <v>0.0</v>
      </c>
      <c r="P119" s="1116">
        <f t="shared" si="15"/>
        <v>0</v>
      </c>
      <c r="Q119" s="1081" t="s">
        <v>83</v>
      </c>
      <c r="R119" s="1094" t="s">
        <v>202</v>
      </c>
      <c r="S119" s="1094" t="s">
        <v>131</v>
      </c>
      <c r="T119" s="490" t="s">
        <v>136</v>
      </c>
      <c r="U119" s="490" t="s">
        <v>136</v>
      </c>
      <c r="V119" s="1049" t="s">
        <v>76</v>
      </c>
      <c r="W119" s="1094">
        <v>2.58</v>
      </c>
      <c r="X119" s="1049" t="s">
        <v>274</v>
      </c>
      <c r="Y119" s="1239" t="s">
        <v>1003</v>
      </c>
      <c r="Z119" s="1094" t="s">
        <v>136</v>
      </c>
      <c r="AA119" s="1094" t="s">
        <v>136</v>
      </c>
      <c r="AB119" s="1094" t="s">
        <v>136</v>
      </c>
      <c r="AC119" s="1072">
        <v>45887.458333333336</v>
      </c>
      <c r="AD119" s="1097">
        <v>46332.0</v>
      </c>
    </row>
    <row r="120">
      <c r="A120" s="1110">
        <v>80004.0</v>
      </c>
      <c r="B120" s="1094">
        <v>93004.0</v>
      </c>
      <c r="C120" s="1205" t="s">
        <v>1230</v>
      </c>
      <c r="D120" s="1110">
        <v>304.0</v>
      </c>
      <c r="E120" s="1094">
        <v>112.0</v>
      </c>
      <c r="F120" s="1111">
        <v>1.0E8</v>
      </c>
      <c r="G120" s="1111">
        <v>0.0</v>
      </c>
      <c r="H120" s="1097">
        <v>45889.0</v>
      </c>
      <c r="I120" s="1097">
        <v>46107.0</v>
      </c>
      <c r="J120" s="1097">
        <v>46107.0</v>
      </c>
      <c r="K120" s="1237">
        <v>0.0</v>
      </c>
      <c r="L120" s="1237">
        <f t="shared" si="14"/>
        <v>0</v>
      </c>
      <c r="M120" s="1238">
        <v>0.0</v>
      </c>
      <c r="N120" s="1094">
        <v>0.0</v>
      </c>
      <c r="O120" s="1098">
        <v>0.0</v>
      </c>
      <c r="P120" s="1116">
        <f t="shared" si="15"/>
        <v>0</v>
      </c>
      <c r="Q120" s="1081" t="s">
        <v>83</v>
      </c>
      <c r="R120" s="1094" t="s">
        <v>202</v>
      </c>
      <c r="S120" s="1094" t="s">
        <v>131</v>
      </c>
      <c r="T120" s="490" t="s">
        <v>136</v>
      </c>
      <c r="U120" s="490" t="s">
        <v>136</v>
      </c>
      <c r="V120" s="1049" t="s">
        <v>76</v>
      </c>
      <c r="W120" s="1049">
        <v>1.29</v>
      </c>
      <c r="X120" s="1049" t="s">
        <v>274</v>
      </c>
      <c r="Y120" s="1239" t="s">
        <v>1003</v>
      </c>
      <c r="Z120" s="1094" t="s">
        <v>136</v>
      </c>
      <c r="AA120" s="1094" t="s">
        <v>136</v>
      </c>
      <c r="AB120" s="1094" t="s">
        <v>136</v>
      </c>
      <c r="AC120" s="1072">
        <v>45887.458333333336</v>
      </c>
      <c r="AD120" s="1097">
        <v>46107.0</v>
      </c>
    </row>
    <row r="121">
      <c r="A121" s="1110">
        <v>80005.0</v>
      </c>
      <c r="B121" s="1094">
        <v>93005.0</v>
      </c>
      <c r="C121" s="1049" t="s">
        <v>1382</v>
      </c>
      <c r="D121" s="1110">
        <v>401.0</v>
      </c>
      <c r="E121" s="1094">
        <v>215.0</v>
      </c>
      <c r="F121" s="1111">
        <v>1.0E8</v>
      </c>
      <c r="G121" s="1111">
        <v>0.0</v>
      </c>
      <c r="H121" s="1097">
        <v>45889.0</v>
      </c>
      <c r="I121" s="1097">
        <v>50386.0</v>
      </c>
      <c r="J121" s="1097">
        <v>50386.0</v>
      </c>
      <c r="K121" s="1237">
        <v>0.0</v>
      </c>
      <c r="L121" s="1237">
        <f>IFerror(IF(H121&gt;J121,(W121/100)*($B$97-H121)/360*G121,(W121/100)*($B$97-J121)/365*G121),"NULL")</f>
        <v>0</v>
      </c>
      <c r="M121" s="1238">
        <v>0.0</v>
      </c>
      <c r="N121" s="1094">
        <v>0.0</v>
      </c>
      <c r="O121" s="1098">
        <v>0.0</v>
      </c>
      <c r="P121" s="1116">
        <f t="shared" si="15"/>
        <v>0</v>
      </c>
      <c r="Q121" s="1081" t="s">
        <v>83</v>
      </c>
      <c r="R121" s="1094" t="s">
        <v>202</v>
      </c>
      <c r="S121" s="1094" t="s">
        <v>131</v>
      </c>
      <c r="T121" s="490" t="s">
        <v>136</v>
      </c>
      <c r="U121" s="490" t="s">
        <v>136</v>
      </c>
      <c r="V121" s="1049" t="s">
        <v>76</v>
      </c>
      <c r="W121" s="1049">
        <v>4.26</v>
      </c>
      <c r="X121" s="1049" t="s">
        <v>79</v>
      </c>
      <c r="Y121" s="1239" t="s">
        <v>1003</v>
      </c>
      <c r="Z121" s="1094" t="s">
        <v>136</v>
      </c>
      <c r="AA121" s="1094" t="s">
        <v>136</v>
      </c>
      <c r="AB121" s="1094" t="s">
        <v>136</v>
      </c>
      <c r="AC121" s="1072">
        <v>45887.458333333336</v>
      </c>
      <c r="AD121" s="1097">
        <v>50386.0</v>
      </c>
    </row>
    <row r="122">
      <c r="A122" s="1110">
        <v>80006.0</v>
      </c>
      <c r="B122" s="1094">
        <v>93006.0</v>
      </c>
      <c r="C122" s="1049" t="s">
        <v>1385</v>
      </c>
      <c r="D122" s="1110">
        <v>402.0</v>
      </c>
      <c r="E122" s="1094">
        <v>215.0</v>
      </c>
      <c r="F122" s="1111">
        <v>1.0E8</v>
      </c>
      <c r="G122" s="1111">
        <v>0.0</v>
      </c>
      <c r="H122" s="1097">
        <v>45889.0</v>
      </c>
      <c r="I122" s="1097">
        <v>46064.0</v>
      </c>
      <c r="J122" s="1097">
        <v>46064.0</v>
      </c>
      <c r="K122" s="1237">
        <v>0.0</v>
      </c>
      <c r="L122" s="1237" t="str">
        <f>IFerror(IF(H122&gt;J122,(W122/100)*($B$97-H122)/360*G122,(W122/100)*($B$97-J122)/360*G122),"NULL")</f>
        <v>NULL</v>
      </c>
      <c r="M122" s="1238">
        <v>0.0</v>
      </c>
      <c r="N122" s="1094">
        <v>0.0</v>
      </c>
      <c r="O122" s="1098">
        <v>0.0</v>
      </c>
      <c r="P122" s="1116">
        <f t="shared" si="15"/>
        <v>0</v>
      </c>
      <c r="Q122" s="1081" t="s">
        <v>83</v>
      </c>
      <c r="R122" s="1094" t="s">
        <v>202</v>
      </c>
      <c r="S122" s="1094" t="s">
        <v>131</v>
      </c>
      <c r="T122" s="490" t="s">
        <v>136</v>
      </c>
      <c r="U122" s="490" t="s">
        <v>136</v>
      </c>
      <c r="V122" s="1049" t="s">
        <v>1387</v>
      </c>
      <c r="W122" s="1049" t="s">
        <v>136</v>
      </c>
      <c r="X122" s="1049" t="s">
        <v>79</v>
      </c>
      <c r="Y122" s="1239" t="s">
        <v>1003</v>
      </c>
      <c r="Z122" s="1094" t="s">
        <v>136</v>
      </c>
      <c r="AA122" s="1094" t="s">
        <v>136</v>
      </c>
      <c r="AB122" s="1094" t="s">
        <v>136</v>
      </c>
      <c r="AC122" s="1072">
        <v>45887.458333333336</v>
      </c>
      <c r="AD122" s="1097">
        <v>46064.0</v>
      </c>
    </row>
    <row r="123">
      <c r="A123" s="1110">
        <v>80007.0</v>
      </c>
      <c r="B123" s="1094">
        <v>93007.0</v>
      </c>
      <c r="C123" s="1205" t="s">
        <v>1012</v>
      </c>
      <c r="D123" s="1110">
        <v>403.0</v>
      </c>
      <c r="E123" s="1094">
        <v>215.0</v>
      </c>
      <c r="F123" s="1111">
        <v>1.0E8</v>
      </c>
      <c r="G123" s="1111">
        <v>0.0</v>
      </c>
      <c r="H123" s="1097">
        <v>45889.0</v>
      </c>
      <c r="I123" s="1097">
        <v>46204.0</v>
      </c>
      <c r="J123" s="1097">
        <v>46204.0</v>
      </c>
      <c r="K123" s="1237">
        <v>0.0</v>
      </c>
      <c r="L123" s="1237">
        <f>IFerror(IF(H123&gt;J123,(W123/100)*($B$97-H123)/360*G123,(W123/100)*($B$97-J123)/365*G123),"NULL")</f>
        <v>0</v>
      </c>
      <c r="M123" s="1238">
        <v>0.0</v>
      </c>
      <c r="N123" s="1094">
        <v>0.0</v>
      </c>
      <c r="O123" s="1098">
        <v>0.0</v>
      </c>
      <c r="P123" s="1116">
        <f t="shared" si="15"/>
        <v>0</v>
      </c>
      <c r="Q123" s="1081" t="s">
        <v>83</v>
      </c>
      <c r="R123" s="1094" t="s">
        <v>202</v>
      </c>
      <c r="S123" s="1094" t="s">
        <v>1018</v>
      </c>
      <c r="T123" s="531" t="s">
        <v>622</v>
      </c>
      <c r="U123" s="1121">
        <v>0.05</v>
      </c>
      <c r="V123" s="1049" t="s">
        <v>269</v>
      </c>
      <c r="W123" s="1094">
        <v>1.68404</v>
      </c>
      <c r="X123" s="1049" t="s">
        <v>79</v>
      </c>
      <c r="Y123" s="1239" t="s">
        <v>1003</v>
      </c>
      <c r="Z123" s="1094" t="s">
        <v>136</v>
      </c>
      <c r="AA123" s="1094" t="s">
        <v>136</v>
      </c>
      <c r="AB123" s="1094" t="s">
        <v>136</v>
      </c>
      <c r="AC123" s="1072">
        <v>45887.458333333336</v>
      </c>
      <c r="AD123" s="1097">
        <v>46204.0</v>
      </c>
    </row>
    <row r="124">
      <c r="A124" s="1110">
        <v>80008.0</v>
      </c>
      <c r="B124" s="1094">
        <v>93008.0</v>
      </c>
      <c r="C124" s="1205" t="s">
        <v>1007</v>
      </c>
      <c r="D124" s="1110">
        <v>404.0</v>
      </c>
      <c r="E124" s="1094">
        <v>215.0</v>
      </c>
      <c r="F124" s="1111">
        <v>1.0E8</v>
      </c>
      <c r="G124" s="1111">
        <v>0.0</v>
      </c>
      <c r="H124" s="1097">
        <v>45889.0</v>
      </c>
      <c r="I124" s="1097">
        <v>46311.0</v>
      </c>
      <c r="J124" s="1097">
        <v>46311.0</v>
      </c>
      <c r="K124" s="1237">
        <v>0.0</v>
      </c>
      <c r="L124" s="1237">
        <f>IFerror(IF(H124&gt;J124,(W124/100)*($B$97-H124)/360*G124,(W124/100)*($B$97-J124)/360*G124),"NULL")</f>
        <v>0</v>
      </c>
      <c r="M124" s="1238">
        <v>0.0</v>
      </c>
      <c r="N124" s="1094">
        <v>0.0</v>
      </c>
      <c r="O124" s="1098">
        <v>0.0</v>
      </c>
      <c r="P124" s="1116">
        <f t="shared" si="15"/>
        <v>0</v>
      </c>
      <c r="Q124" s="1081" t="s">
        <v>83</v>
      </c>
      <c r="R124" s="1094" t="s">
        <v>202</v>
      </c>
      <c r="S124" s="1094" t="s">
        <v>131</v>
      </c>
      <c r="T124" s="490" t="s">
        <v>136</v>
      </c>
      <c r="U124" s="490" t="s">
        <v>136</v>
      </c>
      <c r="V124" s="1049" t="s">
        <v>76</v>
      </c>
      <c r="W124" s="1049">
        <v>1.69</v>
      </c>
      <c r="X124" s="1049" t="s">
        <v>274</v>
      </c>
      <c r="Y124" s="1239" t="s">
        <v>1003</v>
      </c>
      <c r="Z124" s="1094" t="s">
        <v>136</v>
      </c>
      <c r="AA124" s="1094" t="s">
        <v>136</v>
      </c>
      <c r="AB124" s="1094" t="s">
        <v>136</v>
      </c>
      <c r="AC124" s="1072">
        <v>45887.458333333336</v>
      </c>
      <c r="AD124" s="1097">
        <v>46311.0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20.13"/>
    <col customWidth="1" min="4" max="4" width="16.0"/>
    <col customWidth="1" min="5" max="5" width="15.75"/>
    <col customWidth="1" min="6" max="6" width="16.63"/>
    <col customWidth="1" min="7" max="7" width="18.25"/>
    <col customWidth="1" min="8" max="8" width="20.75"/>
    <col customWidth="1" min="9" max="9" width="18.63"/>
    <col customWidth="1" min="10" max="10" width="22.0"/>
    <col customWidth="1" min="11" max="11" width="20.13"/>
    <col customWidth="1" min="12" max="12" width="16.63"/>
    <col customWidth="1" min="13" max="13" width="20.5"/>
    <col customWidth="1" min="15" max="15" width="22.25"/>
  </cols>
  <sheetData>
    <row r="2">
      <c r="A2" s="22" t="s">
        <v>1524</v>
      </c>
      <c r="H2" s="2" t="s">
        <v>1</v>
      </c>
    </row>
    <row r="3">
      <c r="H3" s="912" t="s">
        <v>1184</v>
      </c>
    </row>
    <row r="4">
      <c r="A4" s="1202" t="s">
        <v>1128</v>
      </c>
      <c r="H4" s="913" t="s">
        <v>1185</v>
      </c>
    </row>
    <row r="6">
      <c r="A6" s="22" t="s">
        <v>1525</v>
      </c>
    </row>
    <row r="7">
      <c r="A7" s="22" t="s">
        <v>1526</v>
      </c>
    </row>
    <row r="9">
      <c r="A9" s="1240" t="s">
        <v>7</v>
      </c>
      <c r="B9" s="1240" t="s">
        <v>10</v>
      </c>
      <c r="C9" s="1240" t="s">
        <v>14</v>
      </c>
      <c r="D9" s="1240" t="s">
        <v>18</v>
      </c>
      <c r="E9" s="1240" t="s">
        <v>21</v>
      </c>
      <c r="F9" s="1240" t="s">
        <v>24</v>
      </c>
      <c r="G9" s="1240" t="s">
        <v>27</v>
      </c>
      <c r="H9" s="1240" t="s">
        <v>31</v>
      </c>
      <c r="I9" s="1240" t="s">
        <v>34</v>
      </c>
      <c r="J9" s="1240" t="s">
        <v>37</v>
      </c>
      <c r="K9" s="1240" t="s">
        <v>39</v>
      </c>
      <c r="L9" s="1240" t="s">
        <v>41</v>
      </c>
      <c r="M9" s="60"/>
      <c r="N9" s="60"/>
      <c r="O9" s="60"/>
    </row>
    <row r="10">
      <c r="A10" s="1240">
        <v>112.0</v>
      </c>
      <c r="B10" s="1240" t="s">
        <v>13</v>
      </c>
      <c r="C10" s="1240" t="s">
        <v>17</v>
      </c>
      <c r="D10" s="1240" t="s">
        <v>20</v>
      </c>
      <c r="E10" s="1241" t="s">
        <v>1196</v>
      </c>
      <c r="F10" s="1240" t="s">
        <v>26</v>
      </c>
      <c r="G10" s="1240" t="s">
        <v>1367</v>
      </c>
      <c r="H10" s="1240" t="s">
        <v>33</v>
      </c>
      <c r="I10" s="1242">
        <v>45858.0</v>
      </c>
      <c r="J10" s="1240">
        <v>68.0</v>
      </c>
      <c r="K10" s="1242">
        <v>44972.0</v>
      </c>
      <c r="L10" s="1242">
        <v>45838.0</v>
      </c>
      <c r="M10" s="1243"/>
      <c r="N10" s="1244"/>
      <c r="O10" s="1244"/>
    </row>
    <row r="11">
      <c r="A11" s="60"/>
      <c r="B11" s="60"/>
    </row>
    <row r="12">
      <c r="A12" s="1245" t="s">
        <v>1527</v>
      </c>
      <c r="B12" s="1246"/>
      <c r="C12" s="1203"/>
      <c r="D12" s="1203"/>
      <c r="E12" s="1203"/>
      <c r="F12" s="1203"/>
      <c r="G12" s="1203"/>
      <c r="H12" s="1203"/>
      <c r="I12" s="1203"/>
      <c r="J12" s="1203"/>
      <c r="K12" s="1203"/>
      <c r="L12" s="1203"/>
      <c r="M12" s="1203"/>
      <c r="N12" s="1203"/>
    </row>
    <row r="13">
      <c r="A13" s="22" t="s">
        <v>1528</v>
      </c>
      <c r="B13" s="1203"/>
      <c r="C13" s="1203"/>
      <c r="D13" s="1203"/>
      <c r="E13" s="1203"/>
      <c r="F13" s="1203"/>
      <c r="G13" s="1203"/>
      <c r="H13" s="1203"/>
      <c r="I13" s="1203"/>
    </row>
    <row r="14">
      <c r="B14" s="1203"/>
      <c r="C14" s="1203"/>
      <c r="D14" s="1203"/>
      <c r="E14" s="1203"/>
      <c r="F14" s="1203"/>
      <c r="G14" s="1203"/>
      <c r="H14" s="1203"/>
      <c r="I14" s="1203"/>
    </row>
    <row r="15">
      <c r="A15" s="1049" t="s">
        <v>46</v>
      </c>
      <c r="B15" s="1049" t="s">
        <v>48</v>
      </c>
      <c r="C15" s="1049" t="s">
        <v>55</v>
      </c>
      <c r="D15" s="1049" t="s">
        <v>58</v>
      </c>
      <c r="E15" s="1049" t="s">
        <v>63</v>
      </c>
      <c r="F15" s="1049" t="s">
        <v>66</v>
      </c>
      <c r="G15" s="1049" t="s">
        <v>68</v>
      </c>
      <c r="H15" s="1049" t="s">
        <v>70</v>
      </c>
      <c r="I15" s="1049" t="s">
        <v>74</v>
      </c>
      <c r="J15" s="1049" t="s">
        <v>77</v>
      </c>
      <c r="K15" s="1204" t="s">
        <v>80</v>
      </c>
      <c r="L15" s="1204" t="s">
        <v>84</v>
      </c>
      <c r="M15" s="1204" t="s">
        <v>87</v>
      </c>
      <c r="N15" s="1049" t="s">
        <v>93</v>
      </c>
      <c r="O15" s="1049" t="s">
        <v>93</v>
      </c>
    </row>
    <row r="16">
      <c r="A16" s="1092" t="s">
        <v>1382</v>
      </c>
      <c r="B16" s="1049" t="s">
        <v>1383</v>
      </c>
      <c r="C16" s="1049">
        <v>1.0</v>
      </c>
      <c r="D16" s="1049">
        <v>176015.0</v>
      </c>
      <c r="E16" s="1049" t="s">
        <v>65</v>
      </c>
      <c r="F16" s="1050">
        <v>41255.0</v>
      </c>
      <c r="G16" s="1050">
        <v>50386.0</v>
      </c>
      <c r="H16" s="1049">
        <v>4.26</v>
      </c>
      <c r="I16" s="1049" t="s">
        <v>76</v>
      </c>
      <c r="J16" s="1049" t="s">
        <v>79</v>
      </c>
      <c r="K16" s="490" t="s">
        <v>83</v>
      </c>
      <c r="L16" s="490" t="s">
        <v>86</v>
      </c>
      <c r="M16" s="1049" t="s">
        <v>1384</v>
      </c>
      <c r="N16" s="1049" t="b">
        <v>1</v>
      </c>
      <c r="O16" s="1049" t="b">
        <v>1</v>
      </c>
    </row>
    <row r="17">
      <c r="A17" s="60"/>
      <c r="B17" s="60"/>
    </row>
    <row r="18">
      <c r="A18" s="60"/>
      <c r="B18" s="60"/>
    </row>
    <row r="19">
      <c r="A19" s="1202" t="s">
        <v>1137</v>
      </c>
      <c r="B19" s="1247"/>
    </row>
    <row r="20">
      <c r="A20" s="60"/>
      <c r="B20" s="285"/>
    </row>
    <row r="21">
      <c r="A21" s="22" t="s">
        <v>1529</v>
      </c>
      <c r="B21" s="60"/>
    </row>
    <row r="22">
      <c r="A22" s="60"/>
      <c r="B22" s="1243"/>
    </row>
    <row r="23">
      <c r="A23" s="1248" t="s">
        <v>1530</v>
      </c>
      <c r="B23" s="1243"/>
    </row>
    <row r="24">
      <c r="A24" s="1248" t="s">
        <v>1531</v>
      </c>
      <c r="B24" s="1243"/>
    </row>
    <row r="25">
      <c r="A25" s="60"/>
      <c r="B25" s="1243"/>
    </row>
    <row r="26">
      <c r="A26" s="1249" t="s">
        <v>1532</v>
      </c>
      <c r="B26" s="1243"/>
    </row>
    <row r="27">
      <c r="A27" s="1204" t="s">
        <v>149</v>
      </c>
      <c r="B27" s="1204" t="s">
        <v>116</v>
      </c>
      <c r="C27" s="1204" t="s">
        <v>152</v>
      </c>
      <c r="D27" s="1204" t="s">
        <v>7</v>
      </c>
      <c r="E27" s="1204" t="s">
        <v>155</v>
      </c>
      <c r="F27" s="1204" t="s">
        <v>157</v>
      </c>
      <c r="G27" s="1204" t="s">
        <v>159</v>
      </c>
      <c r="H27" s="1204" t="s">
        <v>161</v>
      </c>
      <c r="I27" s="1250" t="s">
        <v>80</v>
      </c>
      <c r="J27" s="1251" t="s">
        <v>129</v>
      </c>
      <c r="K27" s="1251" t="s">
        <v>132</v>
      </c>
      <c r="L27" s="1251" t="s">
        <v>134</v>
      </c>
      <c r="M27" s="1251" t="s">
        <v>137</v>
      </c>
      <c r="N27" s="1251" t="s">
        <v>77</v>
      </c>
      <c r="O27" s="1204" t="s">
        <v>163</v>
      </c>
      <c r="P27" s="1204" t="s">
        <v>165</v>
      </c>
      <c r="Q27" s="1204" t="s">
        <v>141</v>
      </c>
      <c r="R27" s="1203"/>
      <c r="S27" s="1203"/>
      <c r="T27" s="1203"/>
      <c r="U27" s="1203"/>
    </row>
    <row r="28">
      <c r="A28" s="1252">
        <v>77002.0</v>
      </c>
      <c r="B28" s="1253">
        <v>45926.0</v>
      </c>
      <c r="C28" s="490" t="s">
        <v>154</v>
      </c>
      <c r="D28" s="490">
        <v>112.0</v>
      </c>
      <c r="E28" s="492">
        <v>45929.0</v>
      </c>
      <c r="F28" s="492">
        <v>45936.0</v>
      </c>
      <c r="G28" s="1099">
        <v>1.0E8</v>
      </c>
      <c r="H28" s="1099">
        <v>1.0003835616E8</v>
      </c>
      <c r="I28" s="1081" t="s">
        <v>83</v>
      </c>
      <c r="J28" s="1254" t="s">
        <v>131</v>
      </c>
      <c r="K28" s="1255">
        <v>4.26</v>
      </c>
      <c r="L28" s="1254" t="s">
        <v>136</v>
      </c>
      <c r="M28" s="1254" t="s">
        <v>136</v>
      </c>
      <c r="N28" s="1256" t="s">
        <v>79</v>
      </c>
      <c r="O28" s="490">
        <v>2.0</v>
      </c>
      <c r="P28" s="490">
        <v>7.0</v>
      </c>
      <c r="Q28" s="490" t="s">
        <v>143</v>
      </c>
      <c r="R28" s="22"/>
      <c r="S28" s="22"/>
      <c r="T28" s="22"/>
      <c r="U28" s="22"/>
    </row>
    <row r="30">
      <c r="A30" s="1202"/>
    </row>
    <row r="31">
      <c r="A31" s="1202" t="s">
        <v>1533</v>
      </c>
    </row>
    <row r="33">
      <c r="A33" s="22" t="s">
        <v>1534</v>
      </c>
    </row>
    <row r="35">
      <c r="A35" s="1248" t="s">
        <v>1535</v>
      </c>
    </row>
    <row r="36">
      <c r="A36" s="1248" t="s">
        <v>1536</v>
      </c>
    </row>
    <row r="37">
      <c r="A37" s="1248" t="s">
        <v>1537</v>
      </c>
    </row>
    <row r="38">
      <c r="A38" s="1248" t="s">
        <v>1538</v>
      </c>
    </row>
    <row r="39">
      <c r="A39" s="1248" t="s">
        <v>1539</v>
      </c>
    </row>
    <row r="40">
      <c r="A40" s="22" t="s">
        <v>1540</v>
      </c>
    </row>
    <row r="41">
      <c r="A41" s="1248"/>
    </row>
    <row r="42">
      <c r="A42" s="1248" t="s">
        <v>1541</v>
      </c>
    </row>
    <row r="43">
      <c r="A43" s="1203"/>
      <c r="B43" s="1203"/>
      <c r="C43" s="1203"/>
      <c r="D43" s="1203"/>
      <c r="E43" s="1203"/>
      <c r="F43" s="1203"/>
      <c r="G43" s="1203"/>
      <c r="H43" s="1203"/>
      <c r="I43" s="1203"/>
      <c r="J43" s="1203"/>
    </row>
    <row r="44">
      <c r="A44" s="1204" t="s">
        <v>170</v>
      </c>
      <c r="B44" s="1204" t="s">
        <v>149</v>
      </c>
      <c r="C44" s="1204" t="s">
        <v>46</v>
      </c>
      <c r="D44" s="1204" t="s">
        <v>174</v>
      </c>
      <c r="E44" s="1204" t="s">
        <v>176</v>
      </c>
      <c r="F44" s="1204" t="s">
        <v>178</v>
      </c>
      <c r="G44" s="1204" t="s">
        <v>181</v>
      </c>
      <c r="H44" s="1204" t="s">
        <v>183</v>
      </c>
      <c r="I44" s="1204" t="s">
        <v>186</v>
      </c>
      <c r="J44" s="1204" t="s">
        <v>188</v>
      </c>
    </row>
    <row r="45">
      <c r="A45" s="490">
        <v>9151.0</v>
      </c>
      <c r="B45" s="490">
        <v>77002.0</v>
      </c>
      <c r="C45" s="1092" t="s">
        <v>1382</v>
      </c>
      <c r="D45" s="1099">
        <v>1.025E8</v>
      </c>
      <c r="E45" s="1097">
        <v>45936.0</v>
      </c>
      <c r="F45" s="1257">
        <v>100.1</v>
      </c>
      <c r="G45" s="1099">
        <f>D45*(F45/100)</f>
        <v>102602500</v>
      </c>
      <c r="H45" s="1099">
        <v>2.0</v>
      </c>
      <c r="I45" s="1099">
        <f>G45*(1-(H45/100))</f>
        <v>100550450</v>
      </c>
      <c r="J45" s="490" t="s">
        <v>136</v>
      </c>
    </row>
    <row r="47">
      <c r="A47" s="1202" t="s">
        <v>1542</v>
      </c>
    </row>
    <row r="49">
      <c r="A49" s="1258" t="s">
        <v>1543</v>
      </c>
    </row>
    <row r="50">
      <c r="A50" s="1258" t="s">
        <v>1544</v>
      </c>
    </row>
    <row r="51">
      <c r="A51" s="1258" t="s">
        <v>1545</v>
      </c>
    </row>
    <row r="52">
      <c r="A52" s="1258" t="s">
        <v>1546</v>
      </c>
    </row>
    <row r="53">
      <c r="A53" s="1259"/>
    </row>
    <row r="54">
      <c r="A54" s="1202" t="s">
        <v>1547</v>
      </c>
    </row>
    <row r="56">
      <c r="A56" s="1260" t="s">
        <v>1548</v>
      </c>
    </row>
    <row r="57">
      <c r="A57" s="1260"/>
    </row>
    <row r="58">
      <c r="A58" s="1260" t="s">
        <v>1549</v>
      </c>
    </row>
    <row r="59">
      <c r="A59" s="1260" t="s">
        <v>1550</v>
      </c>
    </row>
    <row r="60">
      <c r="A60" s="1260" t="s">
        <v>1551</v>
      </c>
    </row>
    <row r="61">
      <c r="A61" s="1260" t="s">
        <v>1552</v>
      </c>
    </row>
    <row r="62">
      <c r="A62" s="1260" t="s">
        <v>1553</v>
      </c>
    </row>
    <row r="63">
      <c r="A63" s="1260"/>
    </row>
    <row r="64">
      <c r="A64" s="1260" t="s">
        <v>1554</v>
      </c>
    </row>
    <row r="65">
      <c r="A65" s="1260" t="s">
        <v>1555</v>
      </c>
    </row>
    <row r="66">
      <c r="A66" s="1261" t="s">
        <v>1556</v>
      </c>
      <c r="B66" s="1262"/>
      <c r="C66" s="1262"/>
      <c r="D66" s="1262"/>
      <c r="E66" s="1262"/>
      <c r="F66" s="1262"/>
      <c r="G66" s="1262"/>
      <c r="H66" s="1262"/>
      <c r="I66" s="1262"/>
      <c r="J66" s="1262"/>
    </row>
    <row r="67">
      <c r="A67" s="1262"/>
      <c r="B67" s="1262"/>
      <c r="C67" s="1262"/>
      <c r="D67" s="1262"/>
      <c r="E67" s="1262"/>
      <c r="F67" s="1262"/>
      <c r="G67" s="1262"/>
      <c r="H67" s="1262"/>
      <c r="I67" s="1262"/>
      <c r="J67" s="1262"/>
    </row>
    <row r="68">
      <c r="A68" s="1263" t="s">
        <v>170</v>
      </c>
      <c r="B68" s="1263" t="s">
        <v>149</v>
      </c>
      <c r="C68" s="1263" t="s">
        <v>46</v>
      </c>
      <c r="D68" s="1263" t="s">
        <v>174</v>
      </c>
      <c r="E68" s="1263" t="s">
        <v>176</v>
      </c>
      <c r="F68" s="1263" t="s">
        <v>178</v>
      </c>
      <c r="G68" s="1263" t="s">
        <v>181</v>
      </c>
      <c r="H68" s="1263" t="s">
        <v>183</v>
      </c>
      <c r="I68" s="1263" t="s">
        <v>186</v>
      </c>
      <c r="J68" s="1263" t="s">
        <v>188</v>
      </c>
    </row>
    <row r="69">
      <c r="A69" s="1264">
        <v>9151.0</v>
      </c>
      <c r="B69" s="1264">
        <v>7702.0</v>
      </c>
      <c r="C69" s="1265">
        <v>6005.0</v>
      </c>
      <c r="D69" s="1266">
        <v>1.025E8</v>
      </c>
      <c r="E69" s="1267">
        <v>45936.0</v>
      </c>
      <c r="F69" s="1268">
        <v>99.0</v>
      </c>
      <c r="G69" s="1266">
        <f>D69*(F69/100)</f>
        <v>101475000</v>
      </c>
      <c r="H69" s="1266">
        <v>2.0</v>
      </c>
      <c r="I69" s="1266">
        <f>G69*(1-(H69/100))</f>
        <v>99445500</v>
      </c>
      <c r="J69" s="1264">
        <v>3001.0</v>
      </c>
    </row>
    <row r="73">
      <c r="A73" s="1202" t="s">
        <v>1557</v>
      </c>
    </row>
    <row r="75">
      <c r="A75" s="1269" t="s">
        <v>1558</v>
      </c>
    </row>
    <row r="77">
      <c r="A77" s="22" t="s">
        <v>1559</v>
      </c>
    </row>
    <row r="78">
      <c r="A78" s="1269" t="s">
        <v>1560</v>
      </c>
    </row>
    <row r="79">
      <c r="A79" s="1258" t="s">
        <v>1561</v>
      </c>
    </row>
    <row r="81">
      <c r="A81" s="1270" t="s">
        <v>1562</v>
      </c>
    </row>
    <row r="82">
      <c r="A82" s="1204" t="s">
        <v>149</v>
      </c>
      <c r="B82" s="1204" t="s">
        <v>116</v>
      </c>
      <c r="C82" s="1204" t="s">
        <v>152</v>
      </c>
      <c r="D82" s="1204" t="s">
        <v>7</v>
      </c>
      <c r="E82" s="1204" t="s">
        <v>155</v>
      </c>
      <c r="F82" s="1204" t="s">
        <v>157</v>
      </c>
      <c r="G82" s="1204" t="s">
        <v>159</v>
      </c>
      <c r="H82" s="1204" t="s">
        <v>161</v>
      </c>
      <c r="I82" s="1250" t="s">
        <v>80</v>
      </c>
      <c r="J82" s="1251" t="s">
        <v>129</v>
      </c>
      <c r="K82" s="1251" t="s">
        <v>132</v>
      </c>
      <c r="L82" s="1251" t="s">
        <v>134</v>
      </c>
      <c r="M82" s="1251" t="s">
        <v>137</v>
      </c>
      <c r="N82" s="1251" t="s">
        <v>77</v>
      </c>
      <c r="O82" s="1204" t="s">
        <v>163</v>
      </c>
      <c r="P82" s="1204" t="s">
        <v>165</v>
      </c>
      <c r="Q82" s="1204" t="s">
        <v>141</v>
      </c>
    </row>
    <row r="83">
      <c r="A83" s="1252">
        <v>77002.0</v>
      </c>
      <c r="B83" s="1253">
        <v>45926.0</v>
      </c>
      <c r="C83" s="490" t="s">
        <v>154</v>
      </c>
      <c r="D83" s="490">
        <v>112.0</v>
      </c>
      <c r="E83" s="492">
        <v>45929.0</v>
      </c>
      <c r="F83" s="492">
        <v>45936.0</v>
      </c>
      <c r="G83" s="1099">
        <v>1.0E8</v>
      </c>
      <c r="H83" s="1099">
        <v>1.0003835616E8</v>
      </c>
      <c r="I83" s="1081" t="s">
        <v>83</v>
      </c>
      <c r="J83" s="1254" t="s">
        <v>131</v>
      </c>
      <c r="K83" s="1255">
        <v>4.26</v>
      </c>
      <c r="L83" s="1254" t="s">
        <v>136</v>
      </c>
      <c r="M83" s="1271" t="s">
        <v>136</v>
      </c>
      <c r="N83" s="1256" t="s">
        <v>79</v>
      </c>
      <c r="O83" s="490">
        <v>2.0</v>
      </c>
      <c r="P83" s="490">
        <v>7.0</v>
      </c>
      <c r="Q83" s="490" t="s">
        <v>1003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16.63"/>
    <col customWidth="1" min="7" max="7" width="16.0"/>
    <col customWidth="1" min="8" max="8" width="20.75"/>
    <col customWidth="1" min="9" max="9" width="21.88"/>
    <col customWidth="1" min="10" max="10" width="18.13"/>
    <col customWidth="1" min="11" max="11" width="16.88"/>
    <col customWidth="1" min="12" max="12" width="16.63"/>
    <col customWidth="1" min="13" max="13" width="23.0"/>
    <col customWidth="1" min="14" max="14" width="19.38"/>
    <col customWidth="1" min="15" max="15" width="22.25"/>
  </cols>
  <sheetData>
    <row r="2">
      <c r="A2" s="22" t="s">
        <v>1563</v>
      </c>
      <c r="H2" s="2" t="s">
        <v>1</v>
      </c>
    </row>
    <row r="3">
      <c r="H3" s="912" t="s">
        <v>1184</v>
      </c>
    </row>
    <row r="4">
      <c r="A4" s="1202" t="s">
        <v>1128</v>
      </c>
      <c r="H4" s="913" t="s">
        <v>1185</v>
      </c>
    </row>
    <row r="6">
      <c r="A6" s="22" t="s">
        <v>1564</v>
      </c>
    </row>
    <row r="7">
      <c r="A7" s="22" t="s">
        <v>1565</v>
      </c>
    </row>
    <row r="9">
      <c r="A9" s="1049" t="s">
        <v>7</v>
      </c>
      <c r="B9" s="1049" t="s">
        <v>10</v>
      </c>
      <c r="C9" s="1049" t="s">
        <v>14</v>
      </c>
      <c r="D9" s="1049" t="s">
        <v>18</v>
      </c>
      <c r="E9" s="1049" t="s">
        <v>21</v>
      </c>
      <c r="F9" s="1049" t="s">
        <v>24</v>
      </c>
      <c r="G9" s="1049" t="s">
        <v>27</v>
      </c>
      <c r="H9" s="1049" t="s">
        <v>31</v>
      </c>
      <c r="I9" s="1049" t="s">
        <v>34</v>
      </c>
      <c r="J9" s="1049" t="s">
        <v>37</v>
      </c>
      <c r="K9" s="1049" t="s">
        <v>39</v>
      </c>
      <c r="L9" s="1049" t="s">
        <v>41</v>
      </c>
      <c r="M9" s="60"/>
      <c r="N9" s="60"/>
      <c r="O9" s="60"/>
    </row>
    <row r="10">
      <c r="A10" s="1049">
        <v>112.0</v>
      </c>
      <c r="B10" s="1049" t="s">
        <v>13</v>
      </c>
      <c r="C10" s="1049" t="s">
        <v>17</v>
      </c>
      <c r="D10" s="1049" t="s">
        <v>20</v>
      </c>
      <c r="E10" s="1051" t="s">
        <v>1196</v>
      </c>
      <c r="F10" s="1049" t="s">
        <v>26</v>
      </c>
      <c r="G10" s="1049" t="s">
        <v>1367</v>
      </c>
      <c r="H10" s="1049" t="s">
        <v>33</v>
      </c>
      <c r="I10" s="1050">
        <v>45858.0</v>
      </c>
      <c r="J10" s="1049">
        <v>68.0</v>
      </c>
      <c r="K10" s="1050">
        <v>45027.0</v>
      </c>
      <c r="L10" s="1050">
        <v>45858.0</v>
      </c>
      <c r="M10" s="1243"/>
      <c r="N10" s="1244"/>
      <c r="O10" s="1244"/>
    </row>
    <row r="11">
      <c r="A11" s="60"/>
      <c r="B11" s="60"/>
    </row>
    <row r="12">
      <c r="A12" s="1245" t="s">
        <v>1527</v>
      </c>
      <c r="B12" s="1246"/>
      <c r="C12" s="1203"/>
      <c r="D12" s="1203"/>
      <c r="E12" s="1203"/>
      <c r="F12" s="1203"/>
      <c r="G12" s="1203"/>
      <c r="H12" s="1203"/>
      <c r="I12" s="1203"/>
      <c r="J12" s="1203"/>
      <c r="K12" s="1203"/>
      <c r="L12" s="1203"/>
      <c r="M12" s="1203"/>
      <c r="N12" s="1203"/>
    </row>
    <row r="13">
      <c r="A13" s="22" t="s">
        <v>1566</v>
      </c>
      <c r="B13" s="1203"/>
      <c r="C13" s="1203"/>
      <c r="D13" s="1203"/>
      <c r="E13" s="1203"/>
      <c r="F13" s="1203"/>
      <c r="G13" s="1203"/>
      <c r="H13" s="1203"/>
      <c r="I13" s="1203"/>
    </row>
    <row r="14">
      <c r="B14" s="1203"/>
      <c r="C14" s="1203"/>
      <c r="D14" s="1203"/>
      <c r="E14" s="1203"/>
      <c r="F14" s="1203"/>
      <c r="G14" s="1203"/>
      <c r="H14" s="1203"/>
      <c r="I14" s="1203"/>
    </row>
    <row r="15">
      <c r="A15" s="1049" t="s">
        <v>46</v>
      </c>
      <c r="B15" s="1049" t="s">
        <v>48</v>
      </c>
      <c r="C15" s="1272" t="s">
        <v>55</v>
      </c>
      <c r="D15" s="1272" t="s">
        <v>58</v>
      </c>
      <c r="E15" s="1272" t="s">
        <v>63</v>
      </c>
      <c r="F15" s="1049" t="s">
        <v>66</v>
      </c>
      <c r="G15" s="1049" t="s">
        <v>68</v>
      </c>
      <c r="H15" s="1049" t="s">
        <v>70</v>
      </c>
      <c r="I15" s="1049" t="s">
        <v>74</v>
      </c>
      <c r="J15" s="1049" t="s">
        <v>77</v>
      </c>
      <c r="K15" s="1049" t="s">
        <v>80</v>
      </c>
      <c r="L15" s="1272" t="s">
        <v>84</v>
      </c>
      <c r="M15" s="1049" t="s">
        <v>87</v>
      </c>
      <c r="N15" s="1049" t="s">
        <v>90</v>
      </c>
      <c r="O15" s="1049" t="s">
        <v>93</v>
      </c>
    </row>
    <row r="16">
      <c r="A16" s="1092" t="s">
        <v>1368</v>
      </c>
      <c r="B16" s="1273" t="s">
        <v>1369</v>
      </c>
      <c r="C16" s="1274">
        <v>1.0</v>
      </c>
      <c r="D16" s="1272" t="s">
        <v>65</v>
      </c>
      <c r="E16" s="1272" t="s">
        <v>65</v>
      </c>
      <c r="F16" s="1275">
        <v>43816.0</v>
      </c>
      <c r="G16" s="1275">
        <v>47469.0</v>
      </c>
      <c r="H16" s="1273">
        <v>1.875</v>
      </c>
      <c r="I16" s="1273" t="s">
        <v>76</v>
      </c>
      <c r="J16" s="1273" t="s">
        <v>79</v>
      </c>
      <c r="K16" s="1094" t="s">
        <v>83</v>
      </c>
      <c r="L16" s="499" t="s">
        <v>86</v>
      </c>
      <c r="M16" s="1094" t="s">
        <v>89</v>
      </c>
      <c r="N16" s="1094" t="b">
        <v>1</v>
      </c>
      <c r="O16" s="1094" t="b">
        <v>1</v>
      </c>
    </row>
    <row r="17">
      <c r="A17" s="60"/>
      <c r="B17" s="60"/>
    </row>
    <row r="18">
      <c r="A18" s="912" t="s">
        <v>1567</v>
      </c>
      <c r="B18" s="1276"/>
      <c r="C18" s="1277"/>
      <c r="D18" s="1277"/>
      <c r="E18" s="1277"/>
      <c r="F18" s="1277"/>
      <c r="G18" s="1277"/>
      <c r="H18" s="1278"/>
      <c r="I18" s="1279"/>
      <c r="J18" s="1279"/>
      <c r="K18" s="1279"/>
    </row>
    <row r="19">
      <c r="A19" s="912" t="s">
        <v>1568</v>
      </c>
      <c r="B19" s="1277"/>
      <c r="C19" s="1277"/>
      <c r="D19" s="1277"/>
      <c r="E19" s="1277"/>
      <c r="F19" s="1277"/>
      <c r="G19" s="1277"/>
      <c r="H19" s="1278"/>
      <c r="I19" s="1279"/>
      <c r="J19" s="1280"/>
      <c r="K19" s="1280"/>
    </row>
    <row r="20">
      <c r="A20" s="1277"/>
      <c r="B20" s="1277"/>
      <c r="C20" s="1277"/>
      <c r="D20" s="1277"/>
      <c r="E20" s="1277"/>
      <c r="F20" s="1277"/>
      <c r="G20" s="1277"/>
      <c r="H20" s="1278"/>
      <c r="I20" s="1279"/>
      <c r="J20" s="1280"/>
      <c r="K20" s="1280"/>
    </row>
    <row r="21">
      <c r="A21" s="1281" t="s">
        <v>218</v>
      </c>
      <c r="B21" s="1281" t="s">
        <v>7</v>
      </c>
      <c r="C21" s="1282" t="s">
        <v>227</v>
      </c>
      <c r="D21" s="1283" t="s">
        <v>1248</v>
      </c>
      <c r="E21" s="1281" t="s">
        <v>1247</v>
      </c>
      <c r="F21" s="1281" t="s">
        <v>233</v>
      </c>
      <c r="G21" s="1282" t="s">
        <v>236</v>
      </c>
    </row>
    <row r="22">
      <c r="A22" s="1281">
        <v>46.0</v>
      </c>
      <c r="B22" s="1281">
        <v>112.0</v>
      </c>
      <c r="C22" s="1264" t="s">
        <v>229</v>
      </c>
      <c r="D22" s="1284">
        <v>1.0E9</v>
      </c>
      <c r="E22" s="1285">
        <v>1.0E9</v>
      </c>
      <c r="F22" s="1285" t="s">
        <v>136</v>
      </c>
      <c r="G22" s="1286">
        <v>45929.375</v>
      </c>
    </row>
    <row r="23">
      <c r="A23" s="60"/>
      <c r="B23" s="60"/>
    </row>
    <row r="24">
      <c r="A24" s="22" t="s">
        <v>1569</v>
      </c>
      <c r="B24" s="60"/>
    </row>
    <row r="25">
      <c r="A25" s="60"/>
      <c r="B25" s="60"/>
    </row>
    <row r="26">
      <c r="A26" s="1202" t="s">
        <v>1137</v>
      </c>
      <c r="B26" s="1287"/>
    </row>
    <row r="27">
      <c r="A27" s="1288"/>
      <c r="B27" s="1289"/>
    </row>
    <row r="28">
      <c r="A28" s="22" t="s">
        <v>1570</v>
      </c>
      <c r="B28" s="1288"/>
    </row>
    <row r="29">
      <c r="A29" s="1288"/>
      <c r="B29" s="1290"/>
    </row>
    <row r="30">
      <c r="A30" s="1291" t="s">
        <v>1571</v>
      </c>
      <c r="B30" s="1290"/>
    </row>
    <row r="31">
      <c r="A31" s="1291" t="s">
        <v>1572</v>
      </c>
      <c r="B31" s="1290"/>
    </row>
    <row r="32">
      <c r="A32" s="1288"/>
      <c r="B32" s="1290"/>
    </row>
    <row r="33">
      <c r="A33" s="1292" t="s">
        <v>1532</v>
      </c>
      <c r="B33" s="1290"/>
    </row>
    <row r="34">
      <c r="A34" s="1049" t="s">
        <v>149</v>
      </c>
      <c r="B34" s="1049" t="s">
        <v>116</v>
      </c>
      <c r="C34" s="1049" t="s">
        <v>152</v>
      </c>
      <c r="D34" s="1049" t="s">
        <v>7</v>
      </c>
      <c r="E34" s="1049" t="s">
        <v>155</v>
      </c>
      <c r="F34" s="1049" t="s">
        <v>157</v>
      </c>
      <c r="G34" s="1049" t="s">
        <v>159</v>
      </c>
      <c r="H34" s="1049" t="s">
        <v>161</v>
      </c>
      <c r="I34" s="1250" t="s">
        <v>80</v>
      </c>
      <c r="J34" s="1272" t="s">
        <v>129</v>
      </c>
      <c r="K34" s="1272" t="s">
        <v>132</v>
      </c>
      <c r="L34" s="1272" t="s">
        <v>134</v>
      </c>
      <c r="M34" s="1272" t="s">
        <v>137</v>
      </c>
      <c r="N34" s="1272" t="s">
        <v>77</v>
      </c>
      <c r="O34" s="1049" t="s">
        <v>163</v>
      </c>
      <c r="P34" s="1049" t="s">
        <v>165</v>
      </c>
      <c r="Q34" s="1049" t="s">
        <v>141</v>
      </c>
      <c r="R34" s="1203"/>
      <c r="S34" s="1203"/>
      <c r="T34" s="1203"/>
      <c r="U34" s="1203"/>
      <c r="V34" s="1203"/>
    </row>
    <row r="35">
      <c r="A35" s="1119">
        <v>77001.0</v>
      </c>
      <c r="B35" s="1267">
        <v>45926.0</v>
      </c>
      <c r="C35" s="1094" t="s">
        <v>1401</v>
      </c>
      <c r="D35" s="1094">
        <v>112.0</v>
      </c>
      <c r="E35" s="1267">
        <v>45929.0</v>
      </c>
      <c r="F35" s="1267">
        <v>45938.0</v>
      </c>
      <c r="G35" s="1096">
        <v>2.0E8</v>
      </c>
      <c r="H35" s="1096">
        <v>2.0007863014E8</v>
      </c>
      <c r="I35" s="1081" t="s">
        <v>83</v>
      </c>
      <c r="J35" s="1293" t="s">
        <v>131</v>
      </c>
      <c r="K35" s="1294">
        <v>1.6</v>
      </c>
      <c r="L35" s="1293" t="s">
        <v>136</v>
      </c>
      <c r="M35" s="1271" t="s">
        <v>136</v>
      </c>
      <c r="N35" s="1295" t="s">
        <v>79</v>
      </c>
      <c r="O35" s="1094">
        <v>2.05</v>
      </c>
      <c r="P35" s="1094">
        <v>7.0</v>
      </c>
      <c r="Q35" s="1094" t="s">
        <v>143</v>
      </c>
      <c r="R35" s="22"/>
      <c r="S35" s="22"/>
      <c r="T35" s="22"/>
      <c r="U35" s="22"/>
      <c r="V35" s="22"/>
    </row>
    <row r="37">
      <c r="A37" s="1202"/>
    </row>
    <row r="38">
      <c r="A38" s="1202" t="s">
        <v>1573</v>
      </c>
    </row>
    <row r="40">
      <c r="A40" s="281" t="s">
        <v>1574</v>
      </c>
    </row>
    <row r="42">
      <c r="A42" s="1281" t="s">
        <v>218</v>
      </c>
      <c r="B42" s="1281" t="s">
        <v>7</v>
      </c>
      <c r="C42" s="1282" t="s">
        <v>227</v>
      </c>
      <c r="D42" s="1283" t="s">
        <v>1248</v>
      </c>
      <c r="E42" s="1281" t="s">
        <v>1247</v>
      </c>
      <c r="F42" s="1281" t="s">
        <v>233</v>
      </c>
      <c r="G42" s="1282" t="s">
        <v>236</v>
      </c>
    </row>
    <row r="43">
      <c r="A43" s="1281">
        <v>46.0</v>
      </c>
      <c r="B43" s="1281">
        <v>112.0</v>
      </c>
      <c r="C43" s="1264" t="s">
        <v>229</v>
      </c>
      <c r="D43" s="1284">
        <v>1.0E9</v>
      </c>
      <c r="E43" s="1285">
        <v>8.0E8</v>
      </c>
      <c r="F43" s="1285">
        <v>2.0E8</v>
      </c>
      <c r="G43" s="1286">
        <v>45929.375</v>
      </c>
    </row>
    <row r="44">
      <c r="A44" s="1202"/>
    </row>
    <row r="45">
      <c r="A45" s="1202"/>
    </row>
    <row r="46">
      <c r="A46" s="1202"/>
    </row>
    <row r="47">
      <c r="A47" s="1202" t="s">
        <v>1575</v>
      </c>
    </row>
    <row r="49">
      <c r="A49" s="22" t="s">
        <v>1576</v>
      </c>
    </row>
    <row r="51">
      <c r="A51" s="1291" t="s">
        <v>1577</v>
      </c>
    </row>
    <row r="52">
      <c r="A52" s="1291" t="s">
        <v>1578</v>
      </c>
    </row>
    <row r="53">
      <c r="A53" s="1291" t="s">
        <v>1579</v>
      </c>
    </row>
    <row r="54">
      <c r="A54" s="1291" t="s">
        <v>1538</v>
      </c>
    </row>
    <row r="55">
      <c r="A55" s="1291" t="s">
        <v>1580</v>
      </c>
    </row>
    <row r="56">
      <c r="A56" s="22" t="s">
        <v>1581</v>
      </c>
    </row>
    <row r="57">
      <c r="A57" s="1291"/>
    </row>
    <row r="58">
      <c r="A58" s="1291" t="s">
        <v>1582</v>
      </c>
    </row>
    <row r="59">
      <c r="A59" s="1296"/>
      <c r="B59" s="1296"/>
      <c r="C59" s="1296"/>
      <c r="D59" s="1296"/>
      <c r="E59" s="1296"/>
      <c r="F59" s="1296"/>
      <c r="G59" s="1296"/>
      <c r="H59" s="1296"/>
      <c r="I59" s="1296"/>
      <c r="J59" s="1296"/>
    </row>
    <row r="60">
      <c r="A60" s="1049" t="s">
        <v>170</v>
      </c>
      <c r="B60" s="1049" t="s">
        <v>149</v>
      </c>
      <c r="C60" s="1049" t="s">
        <v>46</v>
      </c>
      <c r="D60" s="1049" t="s">
        <v>174</v>
      </c>
      <c r="E60" s="1049" t="s">
        <v>176</v>
      </c>
      <c r="F60" s="1049" t="s">
        <v>178</v>
      </c>
      <c r="G60" s="1049" t="s">
        <v>181</v>
      </c>
      <c r="H60" s="1049" t="s">
        <v>183</v>
      </c>
      <c r="I60" s="1049" t="s">
        <v>186</v>
      </c>
      <c r="J60" s="1049" t="s">
        <v>188</v>
      </c>
    </row>
    <row r="61">
      <c r="A61" s="1094">
        <v>9150.0</v>
      </c>
      <c r="B61" s="1095">
        <v>77001.0</v>
      </c>
      <c r="C61" s="1092" t="s">
        <v>1368</v>
      </c>
      <c r="D61" s="1096">
        <v>2.05E8</v>
      </c>
      <c r="E61" s="1267">
        <v>45936.0</v>
      </c>
      <c r="F61" s="1098">
        <v>99.85</v>
      </c>
      <c r="G61" s="1098">
        <v>2.046925E8</v>
      </c>
      <c r="H61" s="1096">
        <v>2.0</v>
      </c>
      <c r="I61" s="1096">
        <v>2.0059865E8</v>
      </c>
      <c r="J61" s="1094" t="s">
        <v>136</v>
      </c>
    </row>
    <row r="63">
      <c r="A63" s="1202" t="s">
        <v>1583</v>
      </c>
    </row>
    <row r="65">
      <c r="A65" s="1260" t="s">
        <v>1584</v>
      </c>
    </row>
    <row r="66">
      <c r="A66" s="1260" t="s">
        <v>1585</v>
      </c>
    </row>
    <row r="67">
      <c r="A67" s="1260" t="s">
        <v>1586</v>
      </c>
    </row>
    <row r="68">
      <c r="A68" s="1260" t="s">
        <v>1546</v>
      </c>
    </row>
    <row r="69">
      <c r="A69" s="1297"/>
    </row>
    <row r="70">
      <c r="A70" s="1202" t="s">
        <v>1587</v>
      </c>
    </row>
    <row r="72">
      <c r="A72" s="1260" t="s">
        <v>1548</v>
      </c>
    </row>
    <row r="73">
      <c r="A73" s="1260"/>
    </row>
    <row r="74">
      <c r="A74" s="1260" t="s">
        <v>1588</v>
      </c>
    </row>
    <row r="75">
      <c r="A75" s="1260" t="s">
        <v>1589</v>
      </c>
    </row>
    <row r="76">
      <c r="A76" s="1260" t="s">
        <v>1590</v>
      </c>
    </row>
    <row r="77">
      <c r="A77" s="1260" t="s">
        <v>1591</v>
      </c>
    </row>
    <row r="78">
      <c r="A78" s="1260" t="s">
        <v>1592</v>
      </c>
    </row>
    <row r="79">
      <c r="A79" s="1260"/>
    </row>
    <row r="80">
      <c r="A80" s="1260" t="s">
        <v>1593</v>
      </c>
    </row>
    <row r="81">
      <c r="A81" s="1260" t="s">
        <v>1594</v>
      </c>
    </row>
    <row r="83">
      <c r="A83" s="1261" t="s">
        <v>1595</v>
      </c>
      <c r="B83" s="1262"/>
      <c r="C83" s="1262"/>
      <c r="D83" s="1262"/>
      <c r="E83" s="1262"/>
      <c r="F83" s="1262"/>
      <c r="G83" s="1262"/>
      <c r="H83" s="1262"/>
      <c r="I83" s="1262"/>
      <c r="J83" s="1262"/>
    </row>
    <row r="84">
      <c r="A84" s="1262"/>
      <c r="B84" s="1262"/>
      <c r="C84" s="1262"/>
      <c r="D84" s="1262"/>
      <c r="E84" s="1262"/>
      <c r="F84" s="1262"/>
      <c r="G84" s="1262"/>
      <c r="H84" s="1262"/>
      <c r="I84" s="1262"/>
      <c r="J84" s="1262"/>
    </row>
    <row r="85">
      <c r="A85" s="1263" t="s">
        <v>170</v>
      </c>
      <c r="B85" s="1263" t="s">
        <v>149</v>
      </c>
      <c r="C85" s="1263" t="s">
        <v>46</v>
      </c>
      <c r="D85" s="1263" t="s">
        <v>174</v>
      </c>
      <c r="E85" s="1263" t="s">
        <v>176</v>
      </c>
      <c r="F85" s="1263" t="s">
        <v>178</v>
      </c>
      <c r="G85" s="1263" t="s">
        <v>181</v>
      </c>
      <c r="H85" s="1263" t="s">
        <v>183</v>
      </c>
      <c r="I85" s="1263" t="s">
        <v>186</v>
      </c>
      <c r="J85" s="1263" t="s">
        <v>188</v>
      </c>
    </row>
    <row r="86">
      <c r="A86" s="1298">
        <v>9150.0</v>
      </c>
      <c r="B86" s="1095">
        <v>77001.0</v>
      </c>
      <c r="C86" s="1298">
        <v>5012.0</v>
      </c>
      <c r="D86" s="1299">
        <v>2.05E8</v>
      </c>
      <c r="E86" s="1267">
        <v>45936.0</v>
      </c>
      <c r="F86" s="1300">
        <v>99.85</v>
      </c>
      <c r="G86" s="1266">
        <f>D86*(F86/100)</f>
        <v>204692500</v>
      </c>
      <c r="H86" s="1266">
        <v>2.0</v>
      </c>
      <c r="I86" s="1266">
        <f>G86*(1-(H86/100))</f>
        <v>200598650</v>
      </c>
      <c r="J86" s="1264">
        <v>3002.0</v>
      </c>
    </row>
    <row r="87">
      <c r="A87" s="1202"/>
    </row>
    <row r="88">
      <c r="A88" s="1202"/>
    </row>
    <row r="89">
      <c r="A89" s="1202"/>
    </row>
    <row r="90">
      <c r="A90" s="22" t="s">
        <v>1507</v>
      </c>
    </row>
    <row r="91">
      <c r="A91" s="22" t="s">
        <v>1596</v>
      </c>
    </row>
    <row r="92">
      <c r="A92" s="22" t="s">
        <v>1509</v>
      </c>
    </row>
    <row r="93">
      <c r="A93" s="22" t="s">
        <v>1510</v>
      </c>
    </row>
    <row r="94">
      <c r="A94" s="22" t="s">
        <v>1511</v>
      </c>
    </row>
    <row r="95">
      <c r="A95" s="22" t="s">
        <v>1512</v>
      </c>
    </row>
    <row r="96">
      <c r="A96" s="22" t="s">
        <v>1513</v>
      </c>
    </row>
    <row r="97">
      <c r="A97" s="22" t="s">
        <v>1514</v>
      </c>
    </row>
    <row r="98">
      <c r="A98" s="22" t="s">
        <v>1515</v>
      </c>
      <c r="B98" s="1226"/>
      <c r="C98" s="1227"/>
      <c r="D98" s="1227"/>
      <c r="E98" s="1227"/>
      <c r="F98" s="1227"/>
      <c r="G98" s="1227"/>
      <c r="H98" s="1227"/>
      <c r="I98" s="1227"/>
      <c r="J98" s="1227"/>
      <c r="K98" s="1227"/>
      <c r="L98" s="1227"/>
      <c r="M98" s="1227"/>
      <c r="N98" s="1227"/>
      <c r="O98" s="1227"/>
      <c r="P98" s="1227"/>
      <c r="Q98" s="1227"/>
      <c r="R98" s="1227"/>
      <c r="S98" s="1227"/>
      <c r="T98" s="1227"/>
      <c r="U98" s="1227"/>
      <c r="V98" s="1227"/>
      <c r="W98" s="1227"/>
      <c r="X98" s="1227"/>
      <c r="Y98" s="1227"/>
      <c r="Z98" s="1227"/>
      <c r="AA98" s="1227"/>
      <c r="AB98" s="1227"/>
      <c r="AC98" s="1227"/>
      <c r="AD98" s="1227"/>
    </row>
    <row r="99">
      <c r="A99" s="22" t="s">
        <v>1597</v>
      </c>
      <c r="C99" s="1227"/>
      <c r="D99" s="1227"/>
      <c r="E99" s="1227"/>
      <c r="F99" s="1227"/>
      <c r="G99" s="1227"/>
      <c r="H99" s="1227"/>
      <c r="I99" s="1227"/>
      <c r="J99" s="1227"/>
      <c r="K99" s="1227"/>
      <c r="L99" s="1227"/>
      <c r="M99" s="1227"/>
      <c r="N99" s="1227"/>
      <c r="O99" s="1227"/>
      <c r="P99" s="1227"/>
      <c r="Q99" s="1227"/>
      <c r="R99" s="1227"/>
      <c r="S99" s="1227"/>
      <c r="T99" s="1227"/>
      <c r="U99" s="1227"/>
      <c r="V99" s="1227"/>
      <c r="W99" s="1227"/>
      <c r="X99" s="1227"/>
      <c r="Y99" s="1227"/>
      <c r="Z99" s="1227"/>
      <c r="AA99" s="1227"/>
      <c r="AB99" s="1227"/>
      <c r="AC99" s="1227"/>
      <c r="AD99" s="1227"/>
    </row>
    <row r="100">
      <c r="A100" s="22" t="s">
        <v>1517</v>
      </c>
      <c r="B100" s="1226">
        <f>DATE(2025,9,30)</f>
        <v>45930</v>
      </c>
      <c r="C100" s="1227"/>
      <c r="D100" s="1227"/>
      <c r="E100" s="1227"/>
      <c r="F100" s="1227"/>
      <c r="G100" s="1227"/>
      <c r="H100" s="1227"/>
      <c r="I100" s="1227"/>
      <c r="J100" s="1227"/>
      <c r="K100" s="1227"/>
      <c r="L100" s="1227"/>
      <c r="M100" s="1227"/>
      <c r="N100" s="1227"/>
      <c r="O100" s="1227"/>
      <c r="P100" s="1227"/>
      <c r="Q100" s="1227"/>
      <c r="R100" s="1227"/>
      <c r="S100" s="1227"/>
      <c r="T100" s="1227"/>
      <c r="U100" s="1227"/>
      <c r="V100" s="1227"/>
      <c r="W100" s="1227"/>
      <c r="X100" s="1227"/>
      <c r="Y100" s="1227"/>
      <c r="Z100" s="1227"/>
      <c r="AA100" s="1227"/>
      <c r="AB100" s="1227"/>
      <c r="AC100" s="1227"/>
      <c r="AD100" s="1227"/>
    </row>
    <row r="101">
      <c r="A101" s="1227"/>
      <c r="B101" s="1227"/>
      <c r="C101" s="1227"/>
      <c r="D101" s="1227"/>
      <c r="E101" s="1227"/>
      <c r="F101" s="1227"/>
      <c r="G101" s="1227"/>
      <c r="H101" s="1227"/>
      <c r="I101" s="1227"/>
      <c r="J101" s="1227"/>
      <c r="K101" s="1227"/>
      <c r="L101" s="1227"/>
      <c r="M101" s="1227"/>
      <c r="N101" s="1227"/>
      <c r="O101" s="1227"/>
      <c r="P101" s="1227"/>
      <c r="Q101" s="1227"/>
      <c r="R101" s="1227"/>
      <c r="S101" s="1227"/>
      <c r="T101" s="1227"/>
      <c r="U101" s="1227"/>
      <c r="V101" s="1227"/>
      <c r="W101" s="1227"/>
      <c r="X101" s="1227"/>
      <c r="Y101" s="1227"/>
      <c r="Z101" s="1227"/>
      <c r="AA101" s="1227"/>
      <c r="AB101" s="1227"/>
      <c r="AC101" s="1227"/>
      <c r="AD101" s="1227"/>
    </row>
    <row r="102">
      <c r="A102" s="1301" t="s">
        <v>1598</v>
      </c>
      <c r="B102" s="1301" t="s">
        <v>194</v>
      </c>
      <c r="C102" s="1301" t="s">
        <v>46</v>
      </c>
      <c r="D102" s="1301" t="s">
        <v>97</v>
      </c>
      <c r="E102" s="1301" t="s">
        <v>7</v>
      </c>
      <c r="F102" s="1301" t="s">
        <v>174</v>
      </c>
      <c r="G102" s="1301" t="s">
        <v>251</v>
      </c>
      <c r="H102" s="1301" t="s">
        <v>197</v>
      </c>
      <c r="I102" s="1301" t="s">
        <v>68</v>
      </c>
      <c r="J102" s="1301" t="s">
        <v>254</v>
      </c>
      <c r="K102" s="1301" t="s">
        <v>205</v>
      </c>
      <c r="L102" s="1228" t="s">
        <v>139</v>
      </c>
      <c r="M102" s="1301" t="s">
        <v>258</v>
      </c>
      <c r="N102" s="1301" t="s">
        <v>260</v>
      </c>
      <c r="O102" s="1301" t="s">
        <v>262</v>
      </c>
      <c r="P102" s="1302" t="s">
        <v>264</v>
      </c>
      <c r="Q102" s="1303" t="s">
        <v>80</v>
      </c>
      <c r="R102" s="1301" t="s">
        <v>1403</v>
      </c>
      <c r="S102" s="1301" t="s">
        <v>129</v>
      </c>
      <c r="T102" s="1301" t="s">
        <v>134</v>
      </c>
      <c r="U102" s="1301" t="s">
        <v>137</v>
      </c>
      <c r="V102" s="1301" t="s">
        <v>267</v>
      </c>
      <c r="W102" s="1301" t="s">
        <v>270</v>
      </c>
      <c r="X102" s="1301" t="s">
        <v>272</v>
      </c>
      <c r="Y102" s="1301" t="s">
        <v>141</v>
      </c>
      <c r="Z102" s="1301" t="s">
        <v>277</v>
      </c>
      <c r="AA102" s="1301" t="s">
        <v>279</v>
      </c>
      <c r="AB102" s="1301" t="s">
        <v>149</v>
      </c>
      <c r="AC102" s="1301" t="s">
        <v>109</v>
      </c>
      <c r="AD102" s="1301" t="s">
        <v>282</v>
      </c>
    </row>
    <row r="103">
      <c r="A103" s="1304">
        <v>80009.0</v>
      </c>
      <c r="B103" s="1095">
        <v>77001.0</v>
      </c>
      <c r="C103" s="1304">
        <v>5012.0</v>
      </c>
      <c r="D103" s="1304" t="s">
        <v>136</v>
      </c>
      <c r="E103" s="1298">
        <v>112.0</v>
      </c>
      <c r="F103" s="1305">
        <v>2.05E8</v>
      </c>
      <c r="G103" s="1305">
        <v>2.05E8</v>
      </c>
      <c r="H103" s="1267">
        <f>E117</f>
        <v>45929</v>
      </c>
      <c r="I103" s="1267">
        <f>G16</f>
        <v>47469</v>
      </c>
      <c r="J103" s="1267">
        <v>45825.0</v>
      </c>
      <c r="K103" s="1306">
        <v>101.634973</v>
      </c>
      <c r="L103" s="1231">
        <f>IFerror(IF(H103&gt;J103,(W103/100)*($B$100-H103)/360*G103,(W103/100)*($B$100-J103)/360*G103),"NULL")</f>
        <v>10677.08333</v>
      </c>
      <c r="M103" s="1307">
        <f>101.634973     + 0.464658</f>
        <v>102.099631</v>
      </c>
      <c r="N103" s="1308">
        <f>(I62/100)*G78</f>
        <v>0</v>
      </c>
      <c r="O103" s="1300">
        <f>(M103/100)*G103</f>
        <v>209304243.6</v>
      </c>
      <c r="P103" s="1309">
        <f>O103-N103</f>
        <v>209304243.6</v>
      </c>
      <c r="Q103" s="1081" t="s">
        <v>83</v>
      </c>
      <c r="R103" s="1298" t="s">
        <v>202</v>
      </c>
      <c r="S103" s="1298" t="s">
        <v>131</v>
      </c>
      <c r="T103" s="1264" t="s">
        <v>136</v>
      </c>
      <c r="U103" s="1264" t="s">
        <v>136</v>
      </c>
      <c r="V103" s="1265" t="s">
        <v>76</v>
      </c>
      <c r="W103" s="1265">
        <f>H16</f>
        <v>1.875</v>
      </c>
      <c r="X103" s="1265" t="str">
        <f>J16</f>
        <v>Actual/365</v>
      </c>
      <c r="Y103" s="1298" t="s">
        <v>143</v>
      </c>
      <c r="Z103" s="1298" t="s">
        <v>136</v>
      </c>
      <c r="AA103" s="1298" t="b">
        <v>1</v>
      </c>
      <c r="AB103" s="1298">
        <f>B86</f>
        <v>77001</v>
      </c>
      <c r="AC103" s="1310">
        <v>45929.458333333336</v>
      </c>
      <c r="AD103" s="1310">
        <v>45930.666666666664</v>
      </c>
    </row>
    <row r="104">
      <c r="A104" s="1202"/>
    </row>
    <row r="105">
      <c r="A105" s="1202"/>
    </row>
    <row r="106">
      <c r="A106" s="1202"/>
    </row>
    <row r="107">
      <c r="A107" s="1202" t="s">
        <v>1599</v>
      </c>
    </row>
    <row r="109">
      <c r="A109" s="1260" t="s">
        <v>1600</v>
      </c>
    </row>
    <row r="110" ht="9.0" customHeight="1">
      <c r="A110" s="362"/>
    </row>
    <row r="111">
      <c r="A111" s="1311" t="s">
        <v>1601</v>
      </c>
    </row>
    <row r="112">
      <c r="A112" s="1260" t="s">
        <v>1602</v>
      </c>
    </row>
    <row r="113">
      <c r="A113" s="1260" t="s">
        <v>1561</v>
      </c>
    </row>
    <row r="115">
      <c r="A115" s="1312" t="s">
        <v>1562</v>
      </c>
    </row>
    <row r="116">
      <c r="A116" s="1049" t="s">
        <v>149</v>
      </c>
      <c r="B116" s="1049" t="s">
        <v>116</v>
      </c>
      <c r="C116" s="1049" t="s">
        <v>152</v>
      </c>
      <c r="D116" s="1049" t="s">
        <v>7</v>
      </c>
      <c r="E116" s="1049" t="s">
        <v>155</v>
      </c>
      <c r="F116" s="1049" t="s">
        <v>157</v>
      </c>
      <c r="G116" s="1049" t="s">
        <v>159</v>
      </c>
      <c r="H116" s="1049" t="s">
        <v>161</v>
      </c>
      <c r="I116" s="1250" t="s">
        <v>80</v>
      </c>
      <c r="J116" s="1272" t="s">
        <v>129</v>
      </c>
      <c r="K116" s="1272" t="s">
        <v>132</v>
      </c>
      <c r="L116" s="1272" t="s">
        <v>134</v>
      </c>
      <c r="M116" s="1272" t="s">
        <v>137</v>
      </c>
      <c r="N116" s="1272" t="s">
        <v>77</v>
      </c>
      <c r="O116" s="1272" t="s">
        <v>163</v>
      </c>
      <c r="P116" s="1049" t="s">
        <v>165</v>
      </c>
      <c r="Q116" s="1049" t="s">
        <v>141</v>
      </c>
    </row>
    <row r="117">
      <c r="A117" s="1119">
        <v>77001.0</v>
      </c>
      <c r="B117" s="1267">
        <v>45926.0</v>
      </c>
      <c r="C117" s="1094" t="s">
        <v>1401</v>
      </c>
      <c r="D117" s="1094">
        <v>112.0</v>
      </c>
      <c r="E117" s="1267">
        <v>45929.0</v>
      </c>
      <c r="F117" s="1267">
        <v>45938.0</v>
      </c>
      <c r="G117" s="1096">
        <v>2.0E8</v>
      </c>
      <c r="H117" s="1096">
        <v>2.0007863014E8</v>
      </c>
      <c r="I117" s="1081" t="s">
        <v>83</v>
      </c>
      <c r="J117" s="1293" t="s">
        <v>131</v>
      </c>
      <c r="K117" s="1294">
        <v>1.6</v>
      </c>
      <c r="L117" s="1293" t="s">
        <v>136</v>
      </c>
      <c r="M117" s="1271">
        <v>0.0</v>
      </c>
      <c r="N117" s="1295" t="s">
        <v>79</v>
      </c>
      <c r="O117" s="1271">
        <v>2.05</v>
      </c>
      <c r="P117" s="1094">
        <v>7.0</v>
      </c>
      <c r="Q117" s="1094" t="s">
        <v>1003</v>
      </c>
    </row>
    <row r="119">
      <c r="A119" s="22" t="s">
        <v>1603</v>
      </c>
    </row>
    <row r="120">
      <c r="A120" s="22" t="s">
        <v>1604</v>
      </c>
    </row>
    <row r="122">
      <c r="A122" s="1281" t="s">
        <v>218</v>
      </c>
      <c r="B122" s="1281" t="s">
        <v>7</v>
      </c>
      <c r="C122" s="1282" t="s">
        <v>227</v>
      </c>
      <c r="D122" s="1283" t="s">
        <v>1248</v>
      </c>
      <c r="E122" s="1281" t="s">
        <v>1247</v>
      </c>
      <c r="F122" s="1281" t="s">
        <v>233</v>
      </c>
      <c r="G122" s="1282" t="s">
        <v>236</v>
      </c>
    </row>
    <row r="123">
      <c r="A123" s="1281">
        <v>46.0</v>
      </c>
      <c r="B123" s="1281">
        <v>112.0</v>
      </c>
      <c r="C123" s="1264" t="s">
        <v>229</v>
      </c>
      <c r="D123" s="1284">
        <v>1.0E9</v>
      </c>
      <c r="E123" s="1285">
        <v>1.0E9</v>
      </c>
      <c r="F123" s="1285">
        <v>-2.0E8</v>
      </c>
      <c r="G123" s="1286">
        <v>45937.375</v>
      </c>
    </row>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16.63"/>
    <col customWidth="1" min="7" max="7" width="18.25"/>
    <col customWidth="1" min="8" max="8" width="17.13"/>
    <col customWidth="1" min="9" max="9" width="18.63"/>
    <col customWidth="1" min="10" max="10" width="18.25"/>
    <col customWidth="1" min="11" max="11" width="17.0"/>
    <col customWidth="1" min="12" max="12" width="16.63"/>
    <col customWidth="1" min="13" max="13" width="18.63"/>
    <col customWidth="1" min="14" max="14" width="15.25"/>
    <col customWidth="1" min="16" max="16" width="22.25"/>
  </cols>
  <sheetData>
    <row r="2">
      <c r="A2" s="22" t="s">
        <v>1605</v>
      </c>
      <c r="G2" s="2" t="s">
        <v>1</v>
      </c>
    </row>
    <row r="3">
      <c r="G3" s="912" t="s">
        <v>1184</v>
      </c>
    </row>
    <row r="4">
      <c r="A4" s="1202" t="s">
        <v>1128</v>
      </c>
      <c r="G4" s="913" t="s">
        <v>1185</v>
      </c>
    </row>
    <row r="6">
      <c r="A6" s="22" t="s">
        <v>1129</v>
      </c>
    </row>
    <row r="7">
      <c r="A7" s="22" t="s">
        <v>1606</v>
      </c>
    </row>
    <row r="9">
      <c r="A9" s="1049" t="s">
        <v>7</v>
      </c>
      <c r="B9" s="1049" t="s">
        <v>10</v>
      </c>
      <c r="C9" s="1049" t="s">
        <v>14</v>
      </c>
      <c r="D9" s="1049" t="s">
        <v>18</v>
      </c>
      <c r="E9" s="1049" t="s">
        <v>21</v>
      </c>
      <c r="F9" s="1049" t="s">
        <v>24</v>
      </c>
      <c r="G9" s="1049" t="s">
        <v>27</v>
      </c>
      <c r="H9" s="1049" t="s">
        <v>31</v>
      </c>
      <c r="I9" s="1049" t="s">
        <v>34</v>
      </c>
      <c r="J9" s="1049" t="s">
        <v>37</v>
      </c>
      <c r="K9" s="1049" t="s">
        <v>39</v>
      </c>
      <c r="L9" s="1049" t="s">
        <v>41</v>
      </c>
      <c r="M9" s="60"/>
      <c r="N9" s="60"/>
      <c r="O9" s="60"/>
      <c r="P9" s="60"/>
    </row>
    <row r="10">
      <c r="A10" s="1049">
        <v>112.0</v>
      </c>
      <c r="B10" s="1049" t="s">
        <v>13</v>
      </c>
      <c r="C10" s="1049" t="s">
        <v>17</v>
      </c>
      <c r="D10" s="1049" t="s">
        <v>20</v>
      </c>
      <c r="E10" s="1051" t="s">
        <v>1196</v>
      </c>
      <c r="F10" s="1049" t="s">
        <v>26</v>
      </c>
      <c r="G10" s="1049" t="s">
        <v>1367</v>
      </c>
      <c r="H10" s="1049" t="s">
        <v>33</v>
      </c>
      <c r="I10" s="1050">
        <v>45858.0</v>
      </c>
      <c r="J10" s="1049">
        <v>68.0</v>
      </c>
      <c r="K10" s="1050">
        <v>45027.0</v>
      </c>
      <c r="L10" s="1050">
        <v>45858.0</v>
      </c>
      <c r="M10" s="1243"/>
      <c r="N10" s="1243"/>
      <c r="O10" s="1244"/>
      <c r="P10" s="1244"/>
    </row>
    <row r="11">
      <c r="A11" s="60"/>
      <c r="B11" s="60"/>
    </row>
    <row r="12">
      <c r="A12" s="22" t="s">
        <v>1607</v>
      </c>
      <c r="B12" s="1246"/>
      <c r="C12" s="1203"/>
      <c r="D12" s="1203"/>
      <c r="E12" s="1203"/>
      <c r="F12" s="1203"/>
      <c r="G12" s="1203"/>
      <c r="H12" s="1203"/>
      <c r="I12" s="1203"/>
      <c r="J12" s="1203"/>
      <c r="K12" s="1203"/>
      <c r="L12" s="1203"/>
      <c r="M12" s="1203"/>
      <c r="N12" s="1203"/>
      <c r="O12" s="1203"/>
    </row>
    <row r="13">
      <c r="A13" s="22" t="s">
        <v>1608</v>
      </c>
      <c r="B13" s="1203"/>
      <c r="C13" s="1203"/>
      <c r="D13" s="1203"/>
      <c r="E13" s="1203"/>
      <c r="F13" s="1203"/>
      <c r="G13" s="1203"/>
      <c r="H13" s="1203"/>
      <c r="I13" s="1203"/>
    </row>
    <row r="14">
      <c r="A14" s="1203"/>
      <c r="B14" s="1203"/>
      <c r="C14" s="1203"/>
      <c r="D14" s="1203"/>
      <c r="E14" s="1203"/>
      <c r="F14" s="1203"/>
      <c r="G14" s="1203"/>
      <c r="H14" s="1203"/>
      <c r="I14" s="1203"/>
    </row>
    <row r="15">
      <c r="A15" s="1281" t="s">
        <v>218</v>
      </c>
      <c r="B15" s="1281" t="s">
        <v>7</v>
      </c>
      <c r="C15" s="1282" t="s">
        <v>227</v>
      </c>
      <c r="D15" s="1283" t="s">
        <v>1248</v>
      </c>
      <c r="E15" s="1281" t="s">
        <v>1247</v>
      </c>
      <c r="F15" s="1281" t="s">
        <v>233</v>
      </c>
      <c r="G15" s="1282" t="s">
        <v>236</v>
      </c>
    </row>
    <row r="16">
      <c r="A16" s="1281">
        <v>45.0</v>
      </c>
      <c r="B16" s="1281">
        <v>112.0</v>
      </c>
      <c r="C16" s="1264" t="s">
        <v>1402</v>
      </c>
      <c r="D16" s="1284">
        <v>1.0E9</v>
      </c>
      <c r="E16" s="1285">
        <v>1.0E9</v>
      </c>
      <c r="F16" s="1285" t="s">
        <v>136</v>
      </c>
      <c r="G16" s="1286">
        <v>45930.375</v>
      </c>
    </row>
    <row r="17">
      <c r="A17" s="60"/>
      <c r="B17" s="60"/>
    </row>
    <row r="18">
      <c r="A18" s="22" t="s">
        <v>1609</v>
      </c>
      <c r="B18" s="60"/>
    </row>
    <row r="19">
      <c r="A19" s="60"/>
      <c r="B19" s="60"/>
    </row>
    <row r="20">
      <c r="A20" s="1202" t="s">
        <v>1137</v>
      </c>
      <c r="B20" s="1247"/>
    </row>
    <row r="21">
      <c r="A21" s="60"/>
      <c r="B21" s="285"/>
    </row>
    <row r="22">
      <c r="A22" s="22" t="s">
        <v>1610</v>
      </c>
      <c r="B22" s="60"/>
    </row>
    <row r="23">
      <c r="A23" s="60"/>
      <c r="B23" s="1243"/>
    </row>
    <row r="24">
      <c r="A24" s="1204" t="s">
        <v>114</v>
      </c>
      <c r="B24" s="1204" t="s">
        <v>116</v>
      </c>
      <c r="C24" s="1204" t="s">
        <v>118</v>
      </c>
      <c r="D24" s="1204" t="s">
        <v>68</v>
      </c>
      <c r="E24" s="1204" t="s">
        <v>121</v>
      </c>
      <c r="F24" s="1204" t="s">
        <v>7</v>
      </c>
      <c r="G24" s="1204" t="s">
        <v>125</v>
      </c>
      <c r="H24" s="1204" t="s">
        <v>80</v>
      </c>
      <c r="I24" s="1204" t="s">
        <v>129</v>
      </c>
      <c r="J24" s="1204" t="s">
        <v>132</v>
      </c>
      <c r="K24" s="1204" t="s">
        <v>134</v>
      </c>
      <c r="L24" s="1204" t="s">
        <v>137</v>
      </c>
      <c r="M24" s="1251" t="s">
        <v>77</v>
      </c>
      <c r="N24" s="1204" t="s">
        <v>139</v>
      </c>
      <c r="O24" s="1204" t="s">
        <v>141</v>
      </c>
      <c r="P24" s="1204" t="s">
        <v>144</v>
      </c>
    </row>
    <row r="25">
      <c r="A25" s="1252">
        <v>45003.0</v>
      </c>
      <c r="B25" s="1267">
        <v>45930.0</v>
      </c>
      <c r="C25" s="1267">
        <v>45930.0</v>
      </c>
      <c r="D25" s="1267">
        <v>45937.0</v>
      </c>
      <c r="E25" s="490" t="s">
        <v>123</v>
      </c>
      <c r="F25" s="490">
        <v>112.0</v>
      </c>
      <c r="G25" s="1099">
        <v>5.0E8</v>
      </c>
      <c r="H25" s="490" t="s">
        <v>83</v>
      </c>
      <c r="I25" s="490" t="s">
        <v>131</v>
      </c>
      <c r="J25" s="490">
        <v>1.5</v>
      </c>
      <c r="K25" s="490" t="s">
        <v>136</v>
      </c>
      <c r="L25" s="490" t="s">
        <v>136</v>
      </c>
      <c r="M25" s="499" t="s">
        <v>79</v>
      </c>
      <c r="N25" s="490">
        <v>0.0</v>
      </c>
      <c r="O25" s="490" t="s">
        <v>143</v>
      </c>
      <c r="P25" s="490" t="s">
        <v>136</v>
      </c>
    </row>
    <row r="27">
      <c r="A27" s="1202" t="s">
        <v>1573</v>
      </c>
    </row>
    <row r="29">
      <c r="A29" s="281" t="s">
        <v>1611</v>
      </c>
    </row>
    <row r="31">
      <c r="A31" s="1281" t="s">
        <v>218</v>
      </c>
      <c r="B31" s="1281" t="s">
        <v>7</v>
      </c>
      <c r="C31" s="1282" t="s">
        <v>227</v>
      </c>
      <c r="D31" s="1282" t="s">
        <v>1248</v>
      </c>
      <c r="E31" s="1281" t="s">
        <v>1247</v>
      </c>
      <c r="F31" s="1281" t="s">
        <v>233</v>
      </c>
      <c r="G31" s="1282" t="s">
        <v>236</v>
      </c>
    </row>
    <row r="32">
      <c r="A32" s="1281">
        <v>45.0</v>
      </c>
      <c r="B32" s="1281">
        <v>112.0</v>
      </c>
      <c r="C32" s="1264" t="s">
        <v>1402</v>
      </c>
      <c r="D32" s="1285">
        <v>1.0E9</v>
      </c>
      <c r="E32" s="1285">
        <v>5.0E8</v>
      </c>
      <c r="F32" s="1285">
        <v>5.0E8</v>
      </c>
      <c r="G32" s="1286">
        <v>45930.375</v>
      </c>
    </row>
    <row r="34">
      <c r="A34" s="1202" t="s">
        <v>1612</v>
      </c>
    </row>
    <row r="36">
      <c r="A36" s="22" t="s">
        <v>1613</v>
      </c>
    </row>
    <row r="37">
      <c r="A37" s="22" t="s">
        <v>1614</v>
      </c>
    </row>
    <row r="38">
      <c r="A38" s="22" t="s">
        <v>1615</v>
      </c>
    </row>
    <row r="39">
      <c r="A39" s="22" t="s">
        <v>1616</v>
      </c>
    </row>
    <row r="41">
      <c r="A41" s="1049" t="s">
        <v>114</v>
      </c>
      <c r="B41" s="1049" t="s">
        <v>116</v>
      </c>
      <c r="C41" s="1049" t="s">
        <v>118</v>
      </c>
      <c r="D41" s="1049" t="s">
        <v>68</v>
      </c>
      <c r="E41" s="1049" t="s">
        <v>121</v>
      </c>
      <c r="F41" s="1049" t="s">
        <v>7</v>
      </c>
      <c r="G41" s="1049" t="s">
        <v>125</v>
      </c>
      <c r="H41" s="1049" t="s">
        <v>80</v>
      </c>
      <c r="I41" s="1049" t="s">
        <v>129</v>
      </c>
      <c r="J41" s="1049" t="s">
        <v>132</v>
      </c>
      <c r="K41" s="1049" t="s">
        <v>134</v>
      </c>
      <c r="L41" s="1049" t="s">
        <v>137</v>
      </c>
      <c r="M41" s="1272" t="s">
        <v>77</v>
      </c>
      <c r="N41" s="1049" t="s">
        <v>139</v>
      </c>
      <c r="O41" s="1049" t="s">
        <v>141</v>
      </c>
      <c r="P41" s="1049" t="s">
        <v>144</v>
      </c>
    </row>
    <row r="42">
      <c r="A42" s="1313">
        <v>45003.0</v>
      </c>
      <c r="B42" s="1267">
        <v>45930.0</v>
      </c>
      <c r="C42" s="1267">
        <v>45930.0</v>
      </c>
      <c r="D42" s="1267">
        <v>45937.0</v>
      </c>
      <c r="E42" s="1094" t="s">
        <v>123</v>
      </c>
      <c r="F42" s="1094">
        <v>112.0</v>
      </c>
      <c r="G42" s="1096">
        <v>5.0E8</v>
      </c>
      <c r="H42" s="1094" t="s">
        <v>83</v>
      </c>
      <c r="I42" s="1094" t="s">
        <v>131</v>
      </c>
      <c r="J42" s="1094">
        <v>1.5</v>
      </c>
      <c r="K42" s="1094" t="s">
        <v>136</v>
      </c>
      <c r="L42" s="1094" t="s">
        <v>136</v>
      </c>
      <c r="M42" s="1271" t="s">
        <v>79</v>
      </c>
      <c r="N42" s="1094">
        <v>0.0</v>
      </c>
      <c r="O42" s="1094" t="s">
        <v>143</v>
      </c>
      <c r="P42" s="1094" t="s">
        <v>1400</v>
      </c>
    </row>
    <row r="44">
      <c r="A44" s="1202" t="s">
        <v>1617</v>
      </c>
    </row>
    <row r="46">
      <c r="A46" s="22" t="s">
        <v>1150</v>
      </c>
    </row>
    <row r="48">
      <c r="A48" s="22" t="s">
        <v>1618</v>
      </c>
    </row>
    <row r="49">
      <c r="A49" s="22" t="s">
        <v>1619</v>
      </c>
    </row>
    <row r="50">
      <c r="A50" s="22" t="s">
        <v>1154</v>
      </c>
      <c r="B50" s="579">
        <f>500000000*0.015/365</f>
        <v>20547.94521</v>
      </c>
    </row>
    <row r="52">
      <c r="A52" s="22" t="s">
        <v>1620</v>
      </c>
    </row>
    <row r="54">
      <c r="A54" s="1049" t="s">
        <v>114</v>
      </c>
      <c r="B54" s="1049" t="s">
        <v>116</v>
      </c>
      <c r="C54" s="1049" t="s">
        <v>118</v>
      </c>
      <c r="D54" s="1049" t="s">
        <v>68</v>
      </c>
      <c r="E54" s="1049" t="s">
        <v>121</v>
      </c>
      <c r="F54" s="1049" t="s">
        <v>7</v>
      </c>
      <c r="G54" s="1049" t="s">
        <v>125</v>
      </c>
      <c r="H54" s="1049" t="s">
        <v>80</v>
      </c>
      <c r="I54" s="1049" t="s">
        <v>129</v>
      </c>
      <c r="J54" s="1049" t="s">
        <v>132</v>
      </c>
      <c r="K54" s="1049" t="s">
        <v>134</v>
      </c>
      <c r="L54" s="1049" t="s">
        <v>137</v>
      </c>
      <c r="M54" s="1272" t="s">
        <v>77</v>
      </c>
      <c r="N54" s="1049" t="s">
        <v>139</v>
      </c>
      <c r="O54" s="1049" t="s">
        <v>141</v>
      </c>
      <c r="P54" s="1049" t="s">
        <v>144</v>
      </c>
    </row>
    <row r="55">
      <c r="A55" s="1313">
        <v>45003.0</v>
      </c>
      <c r="B55" s="1267">
        <v>45930.0</v>
      </c>
      <c r="C55" s="1267">
        <v>45930.0</v>
      </c>
      <c r="D55" s="1267">
        <v>45937.0</v>
      </c>
      <c r="E55" s="1094" t="s">
        <v>123</v>
      </c>
      <c r="F55" s="1094">
        <v>112.0</v>
      </c>
      <c r="G55" s="1096">
        <v>5.0E8</v>
      </c>
      <c r="H55" s="1094" t="s">
        <v>83</v>
      </c>
      <c r="I55" s="1094" t="s">
        <v>131</v>
      </c>
      <c r="J55" s="1094">
        <v>1.5</v>
      </c>
      <c r="K55" s="1094" t="s">
        <v>136</v>
      </c>
      <c r="L55" s="1094" t="s">
        <v>136</v>
      </c>
      <c r="M55" s="1271" t="s">
        <v>79</v>
      </c>
      <c r="N55" s="1096">
        <f>B50</f>
        <v>20547.94521</v>
      </c>
      <c r="O55" s="1094" t="s">
        <v>143</v>
      </c>
      <c r="P55" s="1094" t="s">
        <v>1400</v>
      </c>
    </row>
    <row r="57">
      <c r="A57" s="1202" t="s">
        <v>1160</v>
      </c>
    </row>
    <row r="59">
      <c r="A59" s="22" t="s">
        <v>1621</v>
      </c>
    </row>
    <row r="60">
      <c r="A60" s="22" t="s">
        <v>1622</v>
      </c>
    </row>
    <row r="62">
      <c r="A62" s="22" t="s">
        <v>1623</v>
      </c>
    </row>
    <row r="63">
      <c r="A63" s="22" t="s">
        <v>83</v>
      </c>
      <c r="B63" s="1314">
        <v>5.0014383561E8</v>
      </c>
    </row>
    <row r="65">
      <c r="A65" s="22" t="s">
        <v>1624</v>
      </c>
    </row>
    <row r="67">
      <c r="A67" s="1049" t="s">
        <v>114</v>
      </c>
      <c r="B67" s="1049" t="s">
        <v>116</v>
      </c>
      <c r="C67" s="1049" t="s">
        <v>118</v>
      </c>
      <c r="D67" s="1049" t="s">
        <v>68</v>
      </c>
      <c r="E67" s="1049" t="s">
        <v>121</v>
      </c>
      <c r="F67" s="1049" t="s">
        <v>7</v>
      </c>
      <c r="G67" s="1049" t="s">
        <v>125</v>
      </c>
      <c r="H67" s="1049" t="s">
        <v>80</v>
      </c>
      <c r="I67" s="1049" t="s">
        <v>129</v>
      </c>
      <c r="J67" s="1049" t="s">
        <v>132</v>
      </c>
      <c r="K67" s="1049" t="s">
        <v>134</v>
      </c>
      <c r="L67" s="1049" t="s">
        <v>137</v>
      </c>
      <c r="M67" s="1272" t="s">
        <v>77</v>
      </c>
      <c r="N67" s="1049" t="s">
        <v>139</v>
      </c>
      <c r="O67" s="1049" t="s">
        <v>141</v>
      </c>
      <c r="P67" s="1049" t="s">
        <v>144</v>
      </c>
    </row>
    <row r="68">
      <c r="A68" s="1313">
        <v>45003.0</v>
      </c>
      <c r="B68" s="1097">
        <v>45930.0</v>
      </c>
      <c r="C68" s="1097">
        <v>45930.0</v>
      </c>
      <c r="D68" s="1097">
        <v>45937.0</v>
      </c>
      <c r="E68" s="1094" t="s">
        <v>123</v>
      </c>
      <c r="F68" s="1094">
        <v>112.0</v>
      </c>
      <c r="G68" s="1096">
        <v>5.0E8</v>
      </c>
      <c r="H68" s="1094" t="s">
        <v>83</v>
      </c>
      <c r="I68" s="1094" t="s">
        <v>131</v>
      </c>
      <c r="J68" s="1094">
        <v>1.5</v>
      </c>
      <c r="K68" s="1094" t="s">
        <v>136</v>
      </c>
      <c r="L68" s="1094" t="s">
        <v>136</v>
      </c>
      <c r="M68" s="1271" t="s">
        <v>79</v>
      </c>
      <c r="N68" s="1096">
        <v>143835.61</v>
      </c>
      <c r="O68" s="1094" t="s">
        <v>1003</v>
      </c>
      <c r="P68" s="1094" t="s">
        <v>1400</v>
      </c>
    </row>
    <row r="70">
      <c r="A70" s="22" t="s">
        <v>1625</v>
      </c>
    </row>
    <row r="72">
      <c r="A72" s="1315" t="s">
        <v>218</v>
      </c>
      <c r="B72" s="1315" t="s">
        <v>7</v>
      </c>
      <c r="C72" s="1316" t="s">
        <v>227</v>
      </c>
      <c r="D72" s="1283" t="s">
        <v>1248</v>
      </c>
      <c r="E72" s="1315" t="s">
        <v>1247</v>
      </c>
      <c r="F72" s="1315" t="s">
        <v>233</v>
      </c>
      <c r="G72" s="1316" t="s">
        <v>236</v>
      </c>
    </row>
    <row r="73">
      <c r="A73" s="1315">
        <v>45.0</v>
      </c>
      <c r="B73" s="1315">
        <v>112.0</v>
      </c>
      <c r="C73" s="499" t="s">
        <v>1402</v>
      </c>
      <c r="D73" s="1284">
        <v>1.0E9</v>
      </c>
      <c r="E73" s="1317">
        <v>5.0E8</v>
      </c>
      <c r="F73" s="1317">
        <v>-5.0E8</v>
      </c>
      <c r="G73" s="503">
        <v>45937.375</v>
      </c>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6.63"/>
  </cols>
  <sheetData>
    <row r="1">
      <c r="A1" s="22" t="s">
        <v>284</v>
      </c>
      <c r="B1" s="22" t="s">
        <v>331</v>
      </c>
      <c r="C1" s="22" t="s">
        <v>5</v>
      </c>
    </row>
    <row r="2">
      <c r="A2" s="22">
        <v>1.0</v>
      </c>
      <c r="B2" s="22" t="s">
        <v>0</v>
      </c>
      <c r="C2" s="22" t="s">
        <v>2</v>
      </c>
    </row>
    <row r="3">
      <c r="A3" s="22">
        <f t="shared" ref="A3:A9" si="1">A2+1</f>
        <v>2</v>
      </c>
      <c r="B3" s="22" t="s">
        <v>43</v>
      </c>
      <c r="C3" s="22" t="s">
        <v>44</v>
      </c>
    </row>
    <row r="4">
      <c r="A4" s="22">
        <f t="shared" si="1"/>
        <v>3</v>
      </c>
      <c r="B4" s="22" t="s">
        <v>95</v>
      </c>
      <c r="C4" s="22" t="s">
        <v>96</v>
      </c>
    </row>
    <row r="5">
      <c r="A5" s="22">
        <f t="shared" si="1"/>
        <v>4</v>
      </c>
      <c r="B5" s="22" t="s">
        <v>112</v>
      </c>
      <c r="C5" s="22" t="s">
        <v>113</v>
      </c>
    </row>
    <row r="6">
      <c r="A6" s="22">
        <f t="shared" si="1"/>
        <v>5</v>
      </c>
      <c r="B6" s="22" t="s">
        <v>147</v>
      </c>
      <c r="C6" s="22" t="s">
        <v>148</v>
      </c>
    </row>
    <row r="7">
      <c r="A7" s="22">
        <f t="shared" si="1"/>
        <v>6</v>
      </c>
      <c r="B7" s="22" t="s">
        <v>168</v>
      </c>
      <c r="C7" s="22" t="s">
        <v>169</v>
      </c>
    </row>
    <row r="8">
      <c r="A8" s="22">
        <f t="shared" si="1"/>
        <v>7</v>
      </c>
      <c r="B8" s="22" t="s">
        <v>190</v>
      </c>
      <c r="C8" s="22" t="s">
        <v>191</v>
      </c>
    </row>
    <row r="9">
      <c r="A9" s="22">
        <f t="shared" si="1"/>
        <v>8</v>
      </c>
      <c r="B9" s="22" t="s">
        <v>212</v>
      </c>
      <c r="C9" s="22" t="s">
        <v>213</v>
      </c>
    </row>
    <row r="10">
      <c r="A10" s="22">
        <v>9.0</v>
      </c>
      <c r="B10" s="22" t="s">
        <v>242</v>
      </c>
      <c r="C10" s="22" t="s">
        <v>243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5"/>
    <col customWidth="1" min="3" max="3" width="20.13"/>
    <col customWidth="1" min="5" max="5" width="89.88"/>
    <col customWidth="1" min="6" max="6" width="58.0"/>
  </cols>
  <sheetData>
    <row r="1">
      <c r="A1" s="28" t="s">
        <v>284</v>
      </c>
      <c r="B1" s="28" t="s">
        <v>1626</v>
      </c>
      <c r="C1" s="28" t="s">
        <v>5</v>
      </c>
      <c r="D1" s="28" t="s">
        <v>141</v>
      </c>
      <c r="E1" s="28" t="s">
        <v>1627</v>
      </c>
      <c r="F1" s="28" t="s">
        <v>1628</v>
      </c>
      <c r="G1" s="28" t="s">
        <v>1629</v>
      </c>
      <c r="H1" s="28" t="s">
        <v>1630</v>
      </c>
    </row>
    <row r="2">
      <c r="A2" s="22">
        <v>1.0</v>
      </c>
      <c r="B2" s="22" t="s">
        <v>1631</v>
      </c>
      <c r="C2" s="22" t="s">
        <v>1632</v>
      </c>
      <c r="D2" s="22" t="s">
        <v>1633</v>
      </c>
      <c r="E2" s="22" t="s">
        <v>1634</v>
      </c>
      <c r="F2" s="1318">
        <v>45932.0</v>
      </c>
      <c r="G2" s="1318">
        <v>45933.0</v>
      </c>
    </row>
    <row r="3">
      <c r="A3" s="22">
        <v>2.0</v>
      </c>
      <c r="B3" s="22" t="s">
        <v>1635</v>
      </c>
      <c r="C3" s="22" t="s">
        <v>1636</v>
      </c>
      <c r="D3" s="22" t="s">
        <v>1637</v>
      </c>
      <c r="E3" s="22" t="s">
        <v>1634</v>
      </c>
      <c r="F3" s="1318">
        <v>45933.0</v>
      </c>
      <c r="G3" s="22" t="s">
        <v>799</v>
      </c>
    </row>
    <row r="4">
      <c r="A4" s="22">
        <v>3.0</v>
      </c>
      <c r="B4" s="22" t="s">
        <v>1638</v>
      </c>
      <c r="C4" s="22" t="s">
        <v>1639</v>
      </c>
      <c r="D4" s="22" t="s">
        <v>1640</v>
      </c>
      <c r="E4" s="22" t="s">
        <v>1634</v>
      </c>
      <c r="F4" s="1318">
        <v>45933.0</v>
      </c>
      <c r="G4" s="22" t="s">
        <v>799</v>
      </c>
    </row>
    <row r="11">
      <c r="A11" s="22" t="s">
        <v>1641</v>
      </c>
      <c r="F11" s="22" t="s">
        <v>1642</v>
      </c>
    </row>
    <row r="12">
      <c r="A12" s="22" t="s">
        <v>1643</v>
      </c>
      <c r="F12" s="22" t="s">
        <v>0</v>
      </c>
    </row>
    <row r="13">
      <c r="B13" s="22" t="s">
        <v>1392</v>
      </c>
      <c r="C13" s="22" t="s">
        <v>1644</v>
      </c>
      <c r="F13" s="22" t="s">
        <v>43</v>
      </c>
    </row>
    <row r="14">
      <c r="C14" s="22" t="s">
        <v>1374</v>
      </c>
      <c r="F14" s="22" t="s">
        <v>95</v>
      </c>
    </row>
    <row r="15">
      <c r="C15" s="22" t="s">
        <v>1379</v>
      </c>
      <c r="F15" s="22" t="s">
        <v>112</v>
      </c>
    </row>
    <row r="16">
      <c r="C16" s="22" t="s">
        <v>1645</v>
      </c>
      <c r="F16" s="22" t="s">
        <v>147</v>
      </c>
    </row>
    <row r="17">
      <c r="B17" s="22"/>
      <c r="C17" s="22"/>
      <c r="F17" s="22" t="s">
        <v>168</v>
      </c>
    </row>
    <row r="18">
      <c r="B18" s="22" t="s">
        <v>108</v>
      </c>
      <c r="C18" s="22" t="s">
        <v>1644</v>
      </c>
      <c r="F18" s="22" t="s">
        <v>190</v>
      </c>
    </row>
    <row r="19">
      <c r="C19" s="22" t="s">
        <v>1374</v>
      </c>
      <c r="F19" s="22" t="s">
        <v>212</v>
      </c>
    </row>
    <row r="20">
      <c r="C20" s="22" t="s">
        <v>1379</v>
      </c>
    </row>
    <row r="21">
      <c r="C21" s="22" t="s">
        <v>1645</v>
      </c>
    </row>
    <row r="25">
      <c r="B25" s="22" t="s">
        <v>1646</v>
      </c>
      <c r="D25" s="22" t="s">
        <v>1647</v>
      </c>
    </row>
    <row r="26">
      <c r="B26" s="1147" t="s">
        <v>1648</v>
      </c>
    </row>
    <row r="27">
      <c r="B27" s="22" t="s">
        <v>1649</v>
      </c>
      <c r="D27" s="22" t="s">
        <v>1650</v>
      </c>
    </row>
    <row r="28">
      <c r="B28" s="22" t="s">
        <v>1401</v>
      </c>
    </row>
    <row r="29">
      <c r="B29" s="22" t="s">
        <v>1651</v>
      </c>
    </row>
    <row r="31">
      <c r="B31" s="281" t="s">
        <v>1652</v>
      </c>
    </row>
    <row r="32">
      <c r="B32" s="22" t="s">
        <v>1653</v>
      </c>
      <c r="C32" s="28"/>
      <c r="D32" s="28"/>
      <c r="E32" s="28"/>
      <c r="F32" s="28"/>
    </row>
    <row r="33">
      <c r="B33" s="28" t="s">
        <v>393</v>
      </c>
      <c r="C33" s="28" t="s">
        <v>1654</v>
      </c>
      <c r="D33" s="28" t="s">
        <v>1260</v>
      </c>
      <c r="E33" s="28" t="s">
        <v>1655</v>
      </c>
      <c r="F33" s="28" t="s">
        <v>1656</v>
      </c>
    </row>
    <row r="34">
      <c r="B34" s="22">
        <v>1.0</v>
      </c>
      <c r="C34" s="22" t="s">
        <v>1657</v>
      </c>
      <c r="D34" s="22" t="s">
        <v>108</v>
      </c>
      <c r="E34" s="22" t="s">
        <v>1658</v>
      </c>
      <c r="F34" s="22" t="s">
        <v>1659</v>
      </c>
    </row>
    <row r="35">
      <c r="B35" s="22">
        <v>2.0</v>
      </c>
      <c r="C35" s="22" t="s">
        <v>1660</v>
      </c>
      <c r="D35" s="22" t="s">
        <v>108</v>
      </c>
      <c r="E35" s="22" t="s">
        <v>1661</v>
      </c>
      <c r="F35" s="22" t="s">
        <v>1662</v>
      </c>
    </row>
    <row r="36">
      <c r="B36" s="22">
        <v>3.0</v>
      </c>
      <c r="C36" s="22" t="s">
        <v>1663</v>
      </c>
      <c r="D36" s="22" t="s">
        <v>108</v>
      </c>
      <c r="E36" s="22" t="s">
        <v>1664</v>
      </c>
      <c r="F36" s="22" t="s">
        <v>1665</v>
      </c>
    </row>
    <row r="37">
      <c r="B37" s="22">
        <v>4.0</v>
      </c>
      <c r="C37" s="22" t="s">
        <v>1666</v>
      </c>
      <c r="D37" s="22" t="s">
        <v>108</v>
      </c>
      <c r="E37" s="22" t="s">
        <v>1667</v>
      </c>
      <c r="F37" s="22" t="s">
        <v>1668</v>
      </c>
    </row>
    <row r="39">
      <c r="B39" s="281" t="s">
        <v>1669</v>
      </c>
    </row>
    <row r="40">
      <c r="B40" s="22" t="s">
        <v>1670</v>
      </c>
    </row>
    <row r="41">
      <c r="B41" s="28" t="s">
        <v>393</v>
      </c>
      <c r="C41" s="28" t="s">
        <v>1654</v>
      </c>
      <c r="D41" s="28" t="s">
        <v>1260</v>
      </c>
      <c r="E41" s="28" t="s">
        <v>1655</v>
      </c>
      <c r="F41" s="28" t="s">
        <v>1656</v>
      </c>
    </row>
    <row r="42">
      <c r="B42" s="22">
        <v>1.0</v>
      </c>
      <c r="C42" s="22" t="s">
        <v>1671</v>
      </c>
      <c r="D42" s="22" t="s">
        <v>1392</v>
      </c>
      <c r="E42" s="22" t="s">
        <v>1672</v>
      </c>
      <c r="F42" s="22" t="s">
        <v>1673</v>
      </c>
    </row>
    <row r="43">
      <c r="B43" s="22">
        <v>2.0</v>
      </c>
      <c r="C43" s="22" t="s">
        <v>1674</v>
      </c>
      <c r="D43" s="22" t="s">
        <v>1392</v>
      </c>
      <c r="E43" s="22" t="s">
        <v>1675</v>
      </c>
      <c r="F43" s="22" t="s">
        <v>1676</v>
      </c>
    </row>
    <row r="44">
      <c r="B44" s="22">
        <v>3.0</v>
      </c>
      <c r="C44" s="22" t="s">
        <v>1677</v>
      </c>
      <c r="D44" s="22" t="s">
        <v>1392</v>
      </c>
      <c r="E44" s="22" t="s">
        <v>1678</v>
      </c>
      <c r="F44" s="22" t="s">
        <v>1679</v>
      </c>
    </row>
    <row r="45">
      <c r="B45" s="22">
        <v>4.0</v>
      </c>
      <c r="C45" s="22" t="s">
        <v>1680</v>
      </c>
      <c r="D45" s="22" t="s">
        <v>1392</v>
      </c>
      <c r="E45" s="22" t="s">
        <v>1681</v>
      </c>
      <c r="F45" s="22" t="s">
        <v>1682</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68.5"/>
    <col customWidth="1" min="3" max="3" width="58.13"/>
    <col customWidth="1" min="4" max="4" width="37.5"/>
  </cols>
  <sheetData>
    <row r="2">
      <c r="B2" s="22" t="s">
        <v>1683</v>
      </c>
    </row>
    <row r="3">
      <c r="A3" s="67"/>
      <c r="B3" s="67" t="s">
        <v>1684</v>
      </c>
      <c r="C3" s="67" t="s">
        <v>1685</v>
      </c>
      <c r="D3" s="22" t="s">
        <v>1686</v>
      </c>
      <c r="E3" s="22" t="s">
        <v>1687</v>
      </c>
    </row>
    <row r="4">
      <c r="A4" s="281"/>
      <c r="B4" s="1319" t="s">
        <v>1688</v>
      </c>
    </row>
    <row r="5">
      <c r="A5" s="1209">
        <v>1.1</v>
      </c>
      <c r="B5" s="22" t="s">
        <v>1689</v>
      </c>
      <c r="C5" s="22" t="s">
        <v>1690</v>
      </c>
      <c r="D5" s="65" t="str">
        <f>'Table master'!B2</f>
        <v>Counterparty_Master</v>
      </c>
    </row>
    <row r="6">
      <c r="A6" s="1209">
        <v>1.2</v>
      </c>
      <c r="B6" s="22" t="s">
        <v>1691</v>
      </c>
      <c r="C6" s="22" t="s">
        <v>1692</v>
      </c>
      <c r="D6" s="1320" t="s">
        <v>1693</v>
      </c>
      <c r="E6" s="22" t="s">
        <v>1694</v>
      </c>
      <c r="F6" s="22" t="s">
        <v>1695</v>
      </c>
    </row>
    <row r="7">
      <c r="A7" s="1209">
        <v>1.3</v>
      </c>
      <c r="B7" s="22" t="s">
        <v>1696</v>
      </c>
      <c r="C7" s="22" t="s">
        <v>1697</v>
      </c>
      <c r="D7" s="281" t="s">
        <v>1698</v>
      </c>
    </row>
    <row r="8">
      <c r="A8" s="1209"/>
      <c r="D8" s="65"/>
    </row>
    <row r="9">
      <c r="A9" s="1209">
        <v>1.5</v>
      </c>
      <c r="B9" s="22" t="s">
        <v>1699</v>
      </c>
      <c r="C9" s="22" t="s">
        <v>1700</v>
      </c>
      <c r="D9" s="281" t="s">
        <v>95</v>
      </c>
    </row>
    <row r="10">
      <c r="A10" s="1321"/>
      <c r="B10" s="1319" t="s">
        <v>1137</v>
      </c>
    </row>
    <row r="11">
      <c r="A11" s="1209">
        <v>2.1</v>
      </c>
      <c r="B11" s="22" t="s">
        <v>1701</v>
      </c>
      <c r="C11" s="22" t="s">
        <v>1702</v>
      </c>
      <c r="D11" s="281" t="s">
        <v>190</v>
      </c>
    </row>
    <row r="12">
      <c r="A12" s="1209"/>
      <c r="D12" s="281"/>
    </row>
    <row r="13">
      <c r="A13" s="1321"/>
      <c r="B13" s="1319" t="s">
        <v>1703</v>
      </c>
    </row>
    <row r="14">
      <c r="A14" s="1209">
        <v>2.3</v>
      </c>
      <c r="B14" s="22" t="s">
        <v>1704</v>
      </c>
      <c r="C14" s="22" t="s">
        <v>1704</v>
      </c>
      <c r="D14" s="281" t="s">
        <v>190</v>
      </c>
    </row>
    <row r="15">
      <c r="A15" s="1209">
        <v>2.4</v>
      </c>
      <c r="B15" s="1209" t="s">
        <v>1705</v>
      </c>
      <c r="C15" s="22" t="s">
        <v>1706</v>
      </c>
      <c r="D15" s="281" t="s">
        <v>1707</v>
      </c>
    </row>
    <row r="16">
      <c r="A16" s="1321"/>
      <c r="B16" s="1319" t="s">
        <v>1708</v>
      </c>
      <c r="C16" s="22" t="s">
        <v>1706</v>
      </c>
      <c r="D16" s="281" t="s">
        <v>1707</v>
      </c>
    </row>
    <row r="17">
      <c r="A17" s="1321"/>
      <c r="B17" s="1319" t="s">
        <v>1709</v>
      </c>
    </row>
    <row r="18">
      <c r="A18" s="1209" t="s">
        <v>1710</v>
      </c>
      <c r="B18" s="22" t="s">
        <v>1711</v>
      </c>
      <c r="C18" s="22" t="s">
        <v>1706</v>
      </c>
      <c r="D18" s="281" t="s">
        <v>1707</v>
      </c>
    </row>
    <row r="19">
      <c r="A19" s="1321"/>
      <c r="B19" s="1319" t="s">
        <v>1712</v>
      </c>
    </row>
    <row r="20">
      <c r="A20" s="1209">
        <v>6.1</v>
      </c>
      <c r="B20" s="22" t="s">
        <v>1713</v>
      </c>
      <c r="C20" s="1209" t="s">
        <v>1714</v>
      </c>
      <c r="D20" s="1321" t="s">
        <v>1715</v>
      </c>
    </row>
    <row r="21">
      <c r="A21" s="1209"/>
      <c r="D21" s="281"/>
    </row>
    <row r="23">
      <c r="B23" s="22" t="s">
        <v>1716</v>
      </c>
    </row>
    <row r="25">
      <c r="B25" s="22" t="s">
        <v>1717</v>
      </c>
    </row>
    <row r="26">
      <c r="A26" s="22"/>
      <c r="B26" s="22" t="s">
        <v>1718</v>
      </c>
    </row>
    <row r="28">
      <c r="B28" s="22" t="s">
        <v>1719</v>
      </c>
    </row>
    <row r="30">
      <c r="B30" s="22" t="s">
        <v>1720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16.63"/>
    <col customWidth="1" min="7" max="7" width="18.25"/>
    <col customWidth="1" min="8" max="8" width="20.75"/>
    <col customWidth="1" min="9" max="9" width="18.63"/>
    <col customWidth="1" min="10" max="10" width="18.25"/>
    <col customWidth="1" min="11" max="11" width="14.0"/>
    <col customWidth="1" min="12" max="12" width="16.63"/>
    <col customWidth="1" min="13" max="14" width="15.25"/>
    <col customWidth="1" min="16" max="16" width="22.25"/>
  </cols>
  <sheetData>
    <row r="2">
      <c r="A2" s="22" t="s">
        <v>1605</v>
      </c>
      <c r="G2" s="2" t="s">
        <v>1</v>
      </c>
    </row>
    <row r="4">
      <c r="A4" s="1202" t="s">
        <v>1128</v>
      </c>
    </row>
    <row r="6">
      <c r="A6" s="22" t="s">
        <v>1129</v>
      </c>
    </row>
    <row r="7">
      <c r="A7" s="22" t="s">
        <v>1721</v>
      </c>
    </row>
    <row r="9">
      <c r="A9" s="1204" t="s">
        <v>7</v>
      </c>
      <c r="B9" s="1204" t="s">
        <v>10</v>
      </c>
      <c r="C9" s="1204" t="s">
        <v>14</v>
      </c>
      <c r="D9" s="1204" t="s">
        <v>18</v>
      </c>
      <c r="E9" s="1204" t="s">
        <v>21</v>
      </c>
      <c r="F9" s="1204" t="s">
        <v>24</v>
      </c>
      <c r="G9" s="1204" t="s">
        <v>27</v>
      </c>
      <c r="H9" s="1204" t="s">
        <v>31</v>
      </c>
      <c r="I9" s="1204" t="s">
        <v>34</v>
      </c>
      <c r="J9" s="1204" t="s">
        <v>37</v>
      </c>
      <c r="K9" s="1204" t="s">
        <v>39</v>
      </c>
      <c r="L9" s="1204" t="s">
        <v>41</v>
      </c>
      <c r="M9" s="60"/>
      <c r="N9" s="60"/>
      <c r="O9" s="60"/>
      <c r="P9" s="60"/>
    </row>
    <row r="10">
      <c r="A10" s="1204">
        <v>112.0</v>
      </c>
      <c r="B10" s="1204" t="s">
        <v>13</v>
      </c>
      <c r="C10" s="1204" t="s">
        <v>17</v>
      </c>
      <c r="D10" s="1204" t="s">
        <v>20</v>
      </c>
      <c r="E10" s="1322" t="s">
        <v>1196</v>
      </c>
      <c r="F10" s="1204" t="s">
        <v>26</v>
      </c>
      <c r="G10" s="1204" t="s">
        <v>1367</v>
      </c>
      <c r="H10" s="1204" t="s">
        <v>33</v>
      </c>
      <c r="I10" s="1323">
        <v>45858.0</v>
      </c>
      <c r="J10" s="1204">
        <v>68.0</v>
      </c>
      <c r="K10" s="1323">
        <v>45027.0</v>
      </c>
      <c r="L10" s="1323">
        <v>45858.0</v>
      </c>
      <c r="M10" s="1243"/>
      <c r="N10" s="1243"/>
      <c r="O10" s="1244"/>
      <c r="P10" s="1244"/>
    </row>
    <row r="11">
      <c r="A11" s="60"/>
      <c r="B11" s="60"/>
    </row>
    <row r="12">
      <c r="A12" s="22" t="s">
        <v>1722</v>
      </c>
      <c r="B12" s="1246"/>
      <c r="C12" s="1203"/>
      <c r="D12" s="1203"/>
      <c r="E12" s="1203"/>
      <c r="F12" s="1203"/>
      <c r="G12" s="1203"/>
      <c r="H12" s="1203"/>
      <c r="I12" s="1203"/>
      <c r="J12" s="1203"/>
      <c r="K12" s="1203"/>
      <c r="L12" s="1203"/>
      <c r="M12" s="1203"/>
      <c r="N12" s="1203"/>
      <c r="O12" s="1203"/>
    </row>
    <row r="13">
      <c r="A13" s="22" t="s">
        <v>1723</v>
      </c>
      <c r="B13" s="1203"/>
      <c r="C13" s="1203"/>
      <c r="D13" s="1203"/>
      <c r="E13" s="1203"/>
      <c r="F13" s="1203"/>
      <c r="G13" s="1203"/>
      <c r="H13" s="1203"/>
      <c r="I13" s="1203"/>
    </row>
    <row r="14">
      <c r="A14" s="1203"/>
      <c r="B14" s="1203"/>
      <c r="C14" s="1203"/>
      <c r="D14" s="1203"/>
      <c r="E14" s="1203"/>
      <c r="F14" s="1203"/>
      <c r="G14" s="1203"/>
      <c r="H14" s="1203"/>
      <c r="I14" s="1203"/>
    </row>
    <row r="15">
      <c r="A15" s="1204" t="s">
        <v>215</v>
      </c>
      <c r="B15" s="1204" t="s">
        <v>218</v>
      </c>
      <c r="C15" s="1204" t="s">
        <v>7</v>
      </c>
      <c r="D15" s="1204" t="s">
        <v>222</v>
      </c>
      <c r="E15" s="1204" t="s">
        <v>224</v>
      </c>
      <c r="F15" s="1204" t="s">
        <v>227</v>
      </c>
      <c r="G15" s="1204" t="s">
        <v>230</v>
      </c>
      <c r="H15" s="1204" t="s">
        <v>233</v>
      </c>
      <c r="I15" s="1204" t="s">
        <v>236</v>
      </c>
      <c r="J15" s="1204" t="s">
        <v>238</v>
      </c>
      <c r="K15" s="1204" t="s">
        <v>240</v>
      </c>
    </row>
    <row r="16">
      <c r="A16" s="1252">
        <v>9875.0</v>
      </c>
      <c r="B16" s="1324">
        <v>45.0</v>
      </c>
      <c r="C16" s="490">
        <v>112.0</v>
      </c>
      <c r="D16" s="490">
        <v>44890.0</v>
      </c>
      <c r="E16" s="490" t="s">
        <v>226</v>
      </c>
      <c r="F16" s="1099" t="s">
        <v>1402</v>
      </c>
      <c r="G16" s="1099" t="s">
        <v>232</v>
      </c>
      <c r="H16" s="1099">
        <v>2.0E8</v>
      </c>
      <c r="I16" s="496">
        <v>45910.666666666664</v>
      </c>
      <c r="J16" s="1099">
        <v>1.0E9</v>
      </c>
      <c r="K16" s="1099">
        <v>8.0E8</v>
      </c>
    </row>
    <row r="17">
      <c r="A17" s="60"/>
      <c r="B17" s="60"/>
    </row>
    <row r="18">
      <c r="A18" s="22" t="s">
        <v>1724</v>
      </c>
      <c r="B18" s="60"/>
    </row>
    <row r="19">
      <c r="A19" s="60"/>
      <c r="B19" s="60"/>
    </row>
    <row r="20">
      <c r="A20" s="1202" t="s">
        <v>1137</v>
      </c>
      <c r="B20" s="1247"/>
    </row>
    <row r="21">
      <c r="A21" s="60"/>
      <c r="B21" s="285"/>
    </row>
    <row r="22">
      <c r="A22" s="22" t="s">
        <v>1725</v>
      </c>
      <c r="B22" s="60"/>
    </row>
    <row r="23">
      <c r="A23" s="60"/>
      <c r="B23" s="1243"/>
    </row>
    <row r="24">
      <c r="A24" s="1204" t="s">
        <v>114</v>
      </c>
      <c r="B24" s="1204" t="s">
        <v>116</v>
      </c>
      <c r="C24" s="1204" t="s">
        <v>118</v>
      </c>
      <c r="D24" s="1204" t="s">
        <v>68</v>
      </c>
      <c r="E24" s="1204" t="s">
        <v>121</v>
      </c>
      <c r="F24" s="1204" t="s">
        <v>7</v>
      </c>
      <c r="G24" s="1204" t="s">
        <v>125</v>
      </c>
      <c r="H24" s="1204" t="s">
        <v>80</v>
      </c>
      <c r="I24" s="1204" t="s">
        <v>129</v>
      </c>
      <c r="J24" s="1204" t="s">
        <v>132</v>
      </c>
      <c r="K24" s="1204" t="s">
        <v>134</v>
      </c>
      <c r="L24" s="1204" t="s">
        <v>137</v>
      </c>
      <c r="M24" s="1251" t="s">
        <v>77</v>
      </c>
      <c r="N24" s="1204" t="s">
        <v>139</v>
      </c>
      <c r="O24" s="1204" t="s">
        <v>141</v>
      </c>
      <c r="P24" s="1204" t="s">
        <v>144</v>
      </c>
    </row>
    <row r="25">
      <c r="A25" s="1252">
        <v>45003.0</v>
      </c>
      <c r="B25" s="1253">
        <v>45911.0</v>
      </c>
      <c r="C25" s="492">
        <v>45911.0</v>
      </c>
      <c r="D25" s="492">
        <v>45918.0</v>
      </c>
      <c r="E25" s="490" t="s">
        <v>123</v>
      </c>
      <c r="F25" s="490">
        <v>112.0</v>
      </c>
      <c r="G25" s="1099">
        <v>5.0E8</v>
      </c>
      <c r="H25" s="490" t="s">
        <v>83</v>
      </c>
      <c r="I25" s="490" t="s">
        <v>131</v>
      </c>
      <c r="J25" s="490">
        <v>1.5</v>
      </c>
      <c r="K25" s="490" t="s">
        <v>136</v>
      </c>
      <c r="L25" s="490" t="s">
        <v>136</v>
      </c>
      <c r="M25" s="499" t="s">
        <v>79</v>
      </c>
      <c r="N25" s="490">
        <v>0.0</v>
      </c>
      <c r="O25" s="490" t="s">
        <v>143</v>
      </c>
      <c r="P25" s="490" t="s">
        <v>136</v>
      </c>
    </row>
    <row r="27">
      <c r="A27" s="1202" t="s">
        <v>1573</v>
      </c>
    </row>
    <row r="29">
      <c r="A29" s="281" t="s">
        <v>1726</v>
      </c>
    </row>
    <row r="31">
      <c r="A31" s="1204" t="s">
        <v>215</v>
      </c>
      <c r="B31" s="1204" t="s">
        <v>218</v>
      </c>
      <c r="C31" s="1204" t="s">
        <v>7</v>
      </c>
      <c r="D31" s="1204" t="s">
        <v>222</v>
      </c>
      <c r="E31" s="1204" t="s">
        <v>224</v>
      </c>
      <c r="F31" s="1204" t="s">
        <v>227</v>
      </c>
      <c r="G31" s="1204" t="s">
        <v>230</v>
      </c>
      <c r="H31" s="1204" t="s">
        <v>233</v>
      </c>
      <c r="I31" s="1204" t="s">
        <v>236</v>
      </c>
      <c r="J31" s="1204" t="s">
        <v>238</v>
      </c>
      <c r="K31" s="1204" t="s">
        <v>240</v>
      </c>
    </row>
    <row r="32">
      <c r="A32" s="490">
        <v>9915.0</v>
      </c>
      <c r="B32" s="490">
        <v>45.0</v>
      </c>
      <c r="C32" s="490">
        <v>112.0</v>
      </c>
      <c r="D32" s="490">
        <v>45003.0</v>
      </c>
      <c r="E32" s="490" t="s">
        <v>226</v>
      </c>
      <c r="F32" s="1099" t="s">
        <v>1402</v>
      </c>
      <c r="G32" s="1099" t="s">
        <v>232</v>
      </c>
      <c r="H32" s="1099">
        <v>5.0E8</v>
      </c>
      <c r="I32" s="496">
        <v>45911.458333333336</v>
      </c>
      <c r="J32" s="1099">
        <v>8.0E8</v>
      </c>
      <c r="K32" s="1099">
        <v>3.0E8</v>
      </c>
    </row>
    <row r="34">
      <c r="A34" s="1202" t="s">
        <v>1612</v>
      </c>
    </row>
    <row r="36">
      <c r="A36" s="22" t="s">
        <v>1613</v>
      </c>
    </row>
    <row r="37">
      <c r="A37" s="22" t="s">
        <v>1614</v>
      </c>
    </row>
    <row r="38">
      <c r="A38" s="22" t="s">
        <v>1615</v>
      </c>
    </row>
    <row r="39">
      <c r="A39" s="22" t="s">
        <v>1727</v>
      </c>
    </row>
    <row r="41">
      <c r="A41" s="1204" t="s">
        <v>114</v>
      </c>
      <c r="B41" s="1204" t="s">
        <v>116</v>
      </c>
      <c r="C41" s="1204" t="s">
        <v>118</v>
      </c>
      <c r="D41" s="1204" t="s">
        <v>68</v>
      </c>
      <c r="E41" s="1204" t="s">
        <v>121</v>
      </c>
      <c r="F41" s="1204" t="s">
        <v>7</v>
      </c>
      <c r="G41" s="1204" t="s">
        <v>125</v>
      </c>
      <c r="H41" s="1204" t="s">
        <v>80</v>
      </c>
      <c r="I41" s="1204" t="s">
        <v>129</v>
      </c>
      <c r="J41" s="1204" t="s">
        <v>132</v>
      </c>
      <c r="K41" s="1204" t="s">
        <v>134</v>
      </c>
      <c r="L41" s="1204" t="s">
        <v>137</v>
      </c>
      <c r="M41" s="1251" t="s">
        <v>77</v>
      </c>
      <c r="N41" s="1204" t="s">
        <v>139</v>
      </c>
      <c r="O41" s="1204" t="s">
        <v>141</v>
      </c>
      <c r="P41" s="1204" t="s">
        <v>144</v>
      </c>
    </row>
    <row r="42">
      <c r="A42" s="1252">
        <v>45003.0</v>
      </c>
      <c r="B42" s="1253">
        <v>45911.0</v>
      </c>
      <c r="C42" s="492">
        <v>45911.0</v>
      </c>
      <c r="D42" s="492">
        <v>45918.0</v>
      </c>
      <c r="E42" s="490" t="s">
        <v>123</v>
      </c>
      <c r="F42" s="490">
        <v>112.0</v>
      </c>
      <c r="G42" s="1099">
        <v>5.0E8</v>
      </c>
      <c r="H42" s="490" t="s">
        <v>83</v>
      </c>
      <c r="I42" s="490" t="s">
        <v>131</v>
      </c>
      <c r="J42" s="490">
        <v>1.5</v>
      </c>
      <c r="K42" s="490" t="s">
        <v>136</v>
      </c>
      <c r="L42" s="490" t="s">
        <v>136</v>
      </c>
      <c r="M42" s="499" t="s">
        <v>79</v>
      </c>
      <c r="N42" s="490">
        <v>0.0</v>
      </c>
      <c r="O42" s="490" t="s">
        <v>143</v>
      </c>
      <c r="P42" s="490" t="s">
        <v>1400</v>
      </c>
    </row>
    <row r="44">
      <c r="A44" s="1202" t="s">
        <v>1617</v>
      </c>
    </row>
    <row r="46">
      <c r="A46" s="22" t="s">
        <v>1150</v>
      </c>
    </row>
    <row r="48">
      <c r="A48" s="22" t="s">
        <v>1728</v>
      </c>
    </row>
    <row r="49">
      <c r="A49" s="22" t="s">
        <v>1619</v>
      </c>
    </row>
    <row r="50">
      <c r="A50" s="22" t="s">
        <v>1154</v>
      </c>
      <c r="B50" s="579">
        <f>500000000*0.015/365</f>
        <v>20547.94521</v>
      </c>
    </row>
    <row r="52">
      <c r="A52" s="22" t="s">
        <v>1729</v>
      </c>
    </row>
    <row r="54">
      <c r="A54" s="1204" t="s">
        <v>114</v>
      </c>
      <c r="B54" s="1204" t="s">
        <v>116</v>
      </c>
      <c r="C54" s="1204" t="s">
        <v>118</v>
      </c>
      <c r="D54" s="1204" t="s">
        <v>68</v>
      </c>
      <c r="E54" s="1204" t="s">
        <v>121</v>
      </c>
      <c r="F54" s="1204" t="s">
        <v>7</v>
      </c>
      <c r="G54" s="1204" t="s">
        <v>125</v>
      </c>
      <c r="H54" s="1204" t="s">
        <v>80</v>
      </c>
      <c r="I54" s="1204" t="s">
        <v>129</v>
      </c>
      <c r="J54" s="1204" t="s">
        <v>132</v>
      </c>
      <c r="K54" s="1204" t="s">
        <v>134</v>
      </c>
      <c r="L54" s="1204" t="s">
        <v>137</v>
      </c>
      <c r="M54" s="1251" t="s">
        <v>77</v>
      </c>
      <c r="N54" s="1204" t="s">
        <v>139</v>
      </c>
      <c r="O54" s="1204" t="s">
        <v>141</v>
      </c>
      <c r="P54" s="1204" t="s">
        <v>144</v>
      </c>
    </row>
    <row r="55">
      <c r="A55" s="1252">
        <v>45003.0</v>
      </c>
      <c r="B55" s="1253">
        <v>45911.0</v>
      </c>
      <c r="C55" s="492">
        <v>45911.0</v>
      </c>
      <c r="D55" s="492">
        <v>45918.0</v>
      </c>
      <c r="E55" s="490" t="s">
        <v>123</v>
      </c>
      <c r="F55" s="490">
        <v>112.0</v>
      </c>
      <c r="G55" s="1099">
        <v>5.0E8</v>
      </c>
      <c r="H55" s="490" t="s">
        <v>83</v>
      </c>
      <c r="I55" s="490" t="s">
        <v>131</v>
      </c>
      <c r="J55" s="490">
        <v>1.5</v>
      </c>
      <c r="K55" s="490" t="s">
        <v>136</v>
      </c>
      <c r="L55" s="490" t="s">
        <v>136</v>
      </c>
      <c r="M55" s="499" t="s">
        <v>79</v>
      </c>
      <c r="N55" s="1099">
        <f>B50</f>
        <v>20547.94521</v>
      </c>
      <c r="O55" s="490" t="s">
        <v>143</v>
      </c>
      <c r="P55" s="490" t="s">
        <v>1400</v>
      </c>
    </row>
    <row r="57">
      <c r="A57" s="1202" t="s">
        <v>1160</v>
      </c>
    </row>
    <row r="59">
      <c r="A59" s="22" t="s">
        <v>1730</v>
      </c>
    </row>
    <row r="60">
      <c r="A60" s="22" t="s">
        <v>1622</v>
      </c>
    </row>
    <row r="62">
      <c r="A62" s="22" t="s">
        <v>1623</v>
      </c>
    </row>
    <row r="63">
      <c r="A63" s="22" t="s">
        <v>83</v>
      </c>
      <c r="B63" s="1314">
        <v>5.0014383561E8</v>
      </c>
    </row>
    <row r="65">
      <c r="A65" s="22" t="s">
        <v>1731</v>
      </c>
    </row>
    <row r="67">
      <c r="A67" s="1204" t="s">
        <v>114</v>
      </c>
      <c r="B67" s="1204" t="s">
        <v>116</v>
      </c>
      <c r="C67" s="1204" t="s">
        <v>118</v>
      </c>
      <c r="D67" s="1204" t="s">
        <v>68</v>
      </c>
      <c r="E67" s="1204" t="s">
        <v>121</v>
      </c>
      <c r="F67" s="1204" t="s">
        <v>7</v>
      </c>
      <c r="G67" s="1204" t="s">
        <v>125</v>
      </c>
      <c r="H67" s="1204" t="s">
        <v>80</v>
      </c>
      <c r="I67" s="1204" t="s">
        <v>129</v>
      </c>
      <c r="J67" s="1204" t="s">
        <v>132</v>
      </c>
      <c r="K67" s="1204" t="s">
        <v>134</v>
      </c>
      <c r="L67" s="1204" t="s">
        <v>137</v>
      </c>
      <c r="M67" s="1251" t="s">
        <v>77</v>
      </c>
      <c r="N67" s="1204" t="s">
        <v>139</v>
      </c>
      <c r="O67" s="1204" t="s">
        <v>141</v>
      </c>
      <c r="P67" s="1204" t="s">
        <v>144</v>
      </c>
    </row>
    <row r="68">
      <c r="A68" s="1252">
        <v>45003.0</v>
      </c>
      <c r="B68" s="1253">
        <v>45911.0</v>
      </c>
      <c r="C68" s="492">
        <v>45911.0</v>
      </c>
      <c r="D68" s="492">
        <v>45918.0</v>
      </c>
      <c r="E68" s="490" t="s">
        <v>123</v>
      </c>
      <c r="F68" s="490">
        <v>112.0</v>
      </c>
      <c r="G68" s="1099">
        <v>5.0E8</v>
      </c>
      <c r="H68" s="490" t="s">
        <v>83</v>
      </c>
      <c r="I68" s="490" t="s">
        <v>131</v>
      </c>
      <c r="J68" s="490">
        <v>1.5</v>
      </c>
      <c r="K68" s="490" t="s">
        <v>136</v>
      </c>
      <c r="L68" s="490" t="s">
        <v>136</v>
      </c>
      <c r="M68" s="499" t="s">
        <v>79</v>
      </c>
      <c r="N68" s="1099">
        <v>143835.61</v>
      </c>
      <c r="O68" s="490" t="s">
        <v>1003</v>
      </c>
      <c r="P68" s="490" t="s">
        <v>1400</v>
      </c>
    </row>
    <row r="70">
      <c r="A70" s="22" t="s">
        <v>1732</v>
      </c>
    </row>
    <row r="72">
      <c r="A72" s="1204" t="s">
        <v>215</v>
      </c>
      <c r="B72" s="1204" t="s">
        <v>218</v>
      </c>
      <c r="C72" s="1204" t="s">
        <v>7</v>
      </c>
      <c r="D72" s="1204" t="s">
        <v>222</v>
      </c>
      <c r="E72" s="1204" t="s">
        <v>224</v>
      </c>
      <c r="F72" s="1204" t="s">
        <v>227</v>
      </c>
      <c r="G72" s="1204" t="s">
        <v>230</v>
      </c>
      <c r="H72" s="1204" t="s">
        <v>233</v>
      </c>
      <c r="I72" s="1204" t="s">
        <v>236</v>
      </c>
      <c r="J72" s="1204" t="s">
        <v>238</v>
      </c>
      <c r="K72" s="1204" t="s">
        <v>240</v>
      </c>
    </row>
    <row r="73">
      <c r="A73" s="490">
        <v>10058.0</v>
      </c>
      <c r="B73" s="490">
        <v>45.0</v>
      </c>
      <c r="C73" s="490">
        <v>112.0</v>
      </c>
      <c r="D73" s="490">
        <v>45003.0</v>
      </c>
      <c r="E73" s="490" t="s">
        <v>226</v>
      </c>
      <c r="F73" s="1099" t="s">
        <v>1402</v>
      </c>
      <c r="G73" s="1099" t="s">
        <v>1733</v>
      </c>
      <c r="H73" s="1099">
        <v>-5.0E8</v>
      </c>
      <c r="I73" s="1325">
        <v>45918.583333333336</v>
      </c>
      <c r="J73" s="1099">
        <v>3.0E8</v>
      </c>
      <c r="K73" s="1099">
        <v>8.0E8</v>
      </c>
    </row>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4" max="4" width="14.25"/>
    <col customWidth="1" min="6" max="6" width="17.38"/>
    <col customWidth="1" min="7" max="7" width="17.88"/>
    <col customWidth="1" min="8" max="8" width="17.63"/>
    <col customWidth="1" min="9" max="9" width="16.25"/>
    <col customWidth="1" min="10" max="10" width="17.13"/>
    <col customWidth="1" min="11" max="11" width="13.88"/>
    <col customWidth="1" min="12" max="12" width="14.88"/>
    <col customWidth="1" min="13" max="13" width="20.13"/>
    <col customWidth="1" min="14" max="14" width="17.75"/>
    <col customWidth="1" min="16" max="16" width="22.0"/>
  </cols>
  <sheetData>
    <row r="2">
      <c r="A2" s="22" t="s">
        <v>1734</v>
      </c>
      <c r="J2" s="2" t="s">
        <v>1</v>
      </c>
    </row>
    <row r="4">
      <c r="A4" s="1202" t="s">
        <v>1128</v>
      </c>
    </row>
    <row r="6">
      <c r="A6" s="22" t="s">
        <v>1129</v>
      </c>
    </row>
    <row r="7">
      <c r="A7" s="22" t="s">
        <v>1735</v>
      </c>
    </row>
    <row r="9">
      <c r="A9" s="1049" t="s">
        <v>7</v>
      </c>
      <c r="B9" s="1049" t="s">
        <v>10</v>
      </c>
      <c r="C9" s="1049" t="s">
        <v>14</v>
      </c>
      <c r="D9" s="1049" t="s">
        <v>18</v>
      </c>
      <c r="E9" s="1049" t="s">
        <v>21</v>
      </c>
      <c r="F9" s="1049" t="s">
        <v>24</v>
      </c>
      <c r="G9" s="1049" t="s">
        <v>27</v>
      </c>
      <c r="H9" s="1049" t="s">
        <v>31</v>
      </c>
      <c r="I9" s="1049" t="s">
        <v>34</v>
      </c>
      <c r="J9" s="1049" t="s">
        <v>37</v>
      </c>
      <c r="K9" s="1049" t="s">
        <v>39</v>
      </c>
      <c r="L9" s="1049" t="s">
        <v>41</v>
      </c>
      <c r="M9" s="60"/>
      <c r="N9" s="60"/>
      <c r="O9" s="60"/>
      <c r="P9" s="60"/>
    </row>
    <row r="10">
      <c r="A10" s="1049">
        <v>215.0</v>
      </c>
      <c r="B10" s="1049" t="s">
        <v>1132</v>
      </c>
      <c r="C10" s="1049" t="s">
        <v>1133</v>
      </c>
      <c r="D10" s="1049" t="s">
        <v>20</v>
      </c>
      <c r="E10" s="1051" t="s">
        <v>1134</v>
      </c>
      <c r="F10" s="1049" t="s">
        <v>1135</v>
      </c>
      <c r="G10" s="1049" t="s">
        <v>1136</v>
      </c>
      <c r="H10" s="1049" t="s">
        <v>33</v>
      </c>
      <c r="I10" s="1050">
        <v>45838.0</v>
      </c>
      <c r="J10" s="1049">
        <v>82.0</v>
      </c>
      <c r="K10" s="1050">
        <v>44972.0</v>
      </c>
      <c r="L10" s="1050">
        <v>45838.0</v>
      </c>
      <c r="M10" s="1243"/>
      <c r="N10" s="1243"/>
      <c r="O10" s="1244"/>
      <c r="P10" s="1244"/>
    </row>
    <row r="12">
      <c r="A12" s="1202" t="s">
        <v>1137</v>
      </c>
    </row>
    <row r="14">
      <c r="A14" s="1260" t="s">
        <v>1736</v>
      </c>
      <c r="B14" s="362"/>
      <c r="C14" s="362"/>
      <c r="D14" s="362"/>
      <c r="E14" s="362"/>
      <c r="F14" s="362"/>
      <c r="G14" s="362"/>
      <c r="H14" s="362"/>
      <c r="I14" s="362"/>
      <c r="J14" s="362"/>
      <c r="K14" s="362"/>
      <c r="L14" s="362"/>
      <c r="M14" s="362"/>
      <c r="N14" s="362"/>
      <c r="O14" s="362"/>
      <c r="P14" s="362"/>
    </row>
    <row r="15">
      <c r="A15" s="362"/>
      <c r="B15" s="362"/>
      <c r="C15" s="362"/>
      <c r="D15" s="362"/>
      <c r="E15" s="362"/>
      <c r="F15" s="362"/>
      <c r="G15" s="362"/>
      <c r="H15" s="362"/>
      <c r="I15" s="362"/>
      <c r="J15" s="362"/>
      <c r="K15" s="362"/>
      <c r="L15" s="362"/>
      <c r="M15" s="362"/>
      <c r="N15" s="362"/>
      <c r="O15" s="362"/>
      <c r="P15" s="362"/>
    </row>
    <row r="16">
      <c r="A16" s="1049" t="s">
        <v>114</v>
      </c>
      <c r="B16" s="1049" t="s">
        <v>116</v>
      </c>
      <c r="C16" s="1049" t="s">
        <v>118</v>
      </c>
      <c r="D16" s="1049" t="s">
        <v>68</v>
      </c>
      <c r="E16" s="1049" t="s">
        <v>121</v>
      </c>
      <c r="F16" s="1049" t="s">
        <v>7</v>
      </c>
      <c r="G16" s="1049" t="s">
        <v>125</v>
      </c>
      <c r="H16" s="1049" t="s">
        <v>80</v>
      </c>
      <c r="I16" s="1049" t="s">
        <v>129</v>
      </c>
      <c r="J16" s="1049" t="s">
        <v>132</v>
      </c>
      <c r="K16" s="1049" t="s">
        <v>134</v>
      </c>
      <c r="L16" s="1049" t="s">
        <v>137</v>
      </c>
      <c r="M16" s="1272" t="s">
        <v>77</v>
      </c>
      <c r="N16" s="1049" t="s">
        <v>139</v>
      </c>
      <c r="O16" s="1049" t="s">
        <v>141</v>
      </c>
      <c r="P16" s="1049" t="s">
        <v>144</v>
      </c>
    </row>
    <row r="17">
      <c r="A17" s="1313">
        <v>45002.0</v>
      </c>
      <c r="B17" s="1326">
        <v>45905.0</v>
      </c>
      <c r="C17" s="1097">
        <v>45905.0</v>
      </c>
      <c r="D17" s="1097">
        <v>45908.0</v>
      </c>
      <c r="E17" s="1094" t="s">
        <v>1139</v>
      </c>
      <c r="F17" s="1094">
        <v>215.0</v>
      </c>
      <c r="G17" s="1096">
        <v>3.0E8</v>
      </c>
      <c r="H17" s="1094" t="s">
        <v>83</v>
      </c>
      <c r="I17" s="1094" t="s">
        <v>131</v>
      </c>
      <c r="J17" s="1094">
        <v>1.5</v>
      </c>
      <c r="K17" s="1094" t="s">
        <v>136</v>
      </c>
      <c r="L17" s="1094" t="s">
        <v>136</v>
      </c>
      <c r="M17" s="1271" t="s">
        <v>79</v>
      </c>
      <c r="N17" s="1094">
        <v>0.0</v>
      </c>
      <c r="O17" s="1094" t="s">
        <v>143</v>
      </c>
      <c r="P17" s="1094" t="s">
        <v>136</v>
      </c>
    </row>
    <row r="19">
      <c r="A19" s="1202" t="s">
        <v>1142</v>
      </c>
    </row>
    <row r="21">
      <c r="A21" s="22" t="s">
        <v>1737</v>
      </c>
    </row>
    <row r="22">
      <c r="A22" s="22" t="s">
        <v>1144</v>
      </c>
    </row>
    <row r="23">
      <c r="A23" s="22" t="s">
        <v>1738</v>
      </c>
    </row>
    <row r="25">
      <c r="A25" s="1327" t="s">
        <v>1146</v>
      </c>
    </row>
    <row r="26">
      <c r="A26" s="1204" t="s">
        <v>114</v>
      </c>
      <c r="B26" s="1204" t="s">
        <v>116</v>
      </c>
      <c r="C26" s="1204" t="s">
        <v>118</v>
      </c>
      <c r="D26" s="1204" t="s">
        <v>68</v>
      </c>
      <c r="E26" s="1204" t="s">
        <v>121</v>
      </c>
      <c r="F26" s="1204" t="s">
        <v>7</v>
      </c>
      <c r="G26" s="1204" t="s">
        <v>125</v>
      </c>
      <c r="H26" s="1204" t="s">
        <v>80</v>
      </c>
      <c r="I26" s="1204" t="s">
        <v>129</v>
      </c>
      <c r="J26" s="1204" t="s">
        <v>132</v>
      </c>
      <c r="K26" s="1204" t="s">
        <v>134</v>
      </c>
      <c r="L26" s="1204" t="s">
        <v>137</v>
      </c>
      <c r="M26" s="1251" t="s">
        <v>77</v>
      </c>
      <c r="N26" s="1204" t="s">
        <v>139</v>
      </c>
      <c r="O26" s="1204" t="s">
        <v>141</v>
      </c>
      <c r="P26" s="1204" t="s">
        <v>144</v>
      </c>
    </row>
    <row r="27">
      <c r="A27" s="1252">
        <v>45002.0</v>
      </c>
      <c r="B27" s="1253">
        <v>45905.0</v>
      </c>
      <c r="C27" s="492">
        <v>45905.0</v>
      </c>
      <c r="D27" s="492">
        <v>45908.0</v>
      </c>
      <c r="E27" s="490" t="s">
        <v>1139</v>
      </c>
      <c r="F27" s="490">
        <v>215.0</v>
      </c>
      <c r="G27" s="1099">
        <v>3.0E8</v>
      </c>
      <c r="H27" s="490" t="s">
        <v>83</v>
      </c>
      <c r="I27" s="490" t="s">
        <v>131</v>
      </c>
      <c r="J27" s="490">
        <v>1.5</v>
      </c>
      <c r="K27" s="490" t="s">
        <v>136</v>
      </c>
      <c r="L27" s="490" t="s">
        <v>136</v>
      </c>
      <c r="M27" s="499" t="s">
        <v>79</v>
      </c>
      <c r="N27" s="490">
        <v>0.0</v>
      </c>
      <c r="O27" s="490" t="s">
        <v>143</v>
      </c>
      <c r="P27" s="490" t="s">
        <v>1147</v>
      </c>
    </row>
    <row r="29">
      <c r="A29" s="1202" t="s">
        <v>1149</v>
      </c>
    </row>
    <row r="31">
      <c r="A31" s="1311" t="s">
        <v>1150</v>
      </c>
      <c r="B31" s="362"/>
      <c r="C31" s="362"/>
      <c r="D31" s="362"/>
      <c r="E31" s="362"/>
      <c r="F31" s="362"/>
      <c r="G31" s="362"/>
      <c r="H31" s="362"/>
      <c r="I31" s="362"/>
      <c r="J31" s="362"/>
      <c r="K31" s="362"/>
      <c r="L31" s="362"/>
      <c r="M31" s="362"/>
      <c r="N31" s="362"/>
      <c r="O31" s="362"/>
      <c r="P31" s="362"/>
    </row>
    <row r="32">
      <c r="A32" s="362"/>
      <c r="B32" s="362"/>
      <c r="C32" s="362"/>
      <c r="D32" s="362"/>
      <c r="E32" s="362"/>
      <c r="F32" s="362"/>
      <c r="G32" s="362"/>
      <c r="H32" s="362"/>
      <c r="I32" s="362"/>
      <c r="J32" s="362"/>
      <c r="K32" s="362"/>
      <c r="L32" s="362"/>
      <c r="M32" s="362"/>
      <c r="N32" s="362"/>
      <c r="O32" s="362"/>
      <c r="P32" s="362"/>
    </row>
    <row r="33">
      <c r="A33" s="1311" t="s">
        <v>1739</v>
      </c>
      <c r="B33" s="362"/>
      <c r="C33" s="362"/>
      <c r="D33" s="362"/>
      <c r="E33" s="362"/>
      <c r="F33" s="362"/>
      <c r="G33" s="362"/>
      <c r="H33" s="362"/>
      <c r="I33" s="362"/>
      <c r="J33" s="362"/>
      <c r="K33" s="362"/>
      <c r="L33" s="362"/>
      <c r="M33" s="362"/>
      <c r="N33" s="362"/>
      <c r="O33" s="362"/>
      <c r="P33" s="362"/>
    </row>
    <row r="34">
      <c r="A34" s="1311" t="s">
        <v>1740</v>
      </c>
      <c r="B34" s="362"/>
      <c r="C34" s="362"/>
      <c r="D34" s="362"/>
      <c r="E34" s="362"/>
      <c r="F34" s="362"/>
      <c r="G34" s="362"/>
      <c r="H34" s="362"/>
      <c r="I34" s="362"/>
      <c r="J34" s="362"/>
      <c r="K34" s="362"/>
      <c r="L34" s="362"/>
      <c r="M34" s="362"/>
      <c r="N34" s="362"/>
      <c r="O34" s="362"/>
      <c r="P34" s="362"/>
    </row>
    <row r="35">
      <c r="A35" s="1311" t="s">
        <v>1154</v>
      </c>
      <c r="B35" s="1328">
        <f>(300000000*0.015)/365 </f>
        <v>12328.76712</v>
      </c>
      <c r="C35" s="362"/>
      <c r="D35" s="362">
        <f>B35*3</f>
        <v>36986.30137</v>
      </c>
      <c r="E35" s="362"/>
      <c r="F35" s="362"/>
      <c r="G35" s="362"/>
      <c r="H35" s="362"/>
      <c r="I35" s="362"/>
      <c r="J35" s="362"/>
      <c r="K35" s="362"/>
      <c r="L35" s="362"/>
      <c r="M35" s="362"/>
      <c r="N35" s="362"/>
      <c r="O35" s="362"/>
      <c r="P35" s="362"/>
    </row>
    <row r="36">
      <c r="A36" s="362"/>
      <c r="B36" s="362"/>
      <c r="C36" s="362"/>
      <c r="D36" s="362"/>
      <c r="E36" s="362"/>
      <c r="F36" s="362"/>
      <c r="G36" s="362"/>
      <c r="H36" s="362"/>
      <c r="I36" s="362"/>
      <c r="J36" s="362"/>
      <c r="K36" s="362"/>
      <c r="L36" s="362"/>
      <c r="M36" s="362"/>
      <c r="N36" s="362"/>
      <c r="O36" s="362"/>
      <c r="P36" s="362"/>
    </row>
    <row r="37">
      <c r="A37" s="1049" t="s">
        <v>114</v>
      </c>
      <c r="B37" s="1049" t="s">
        <v>116</v>
      </c>
      <c r="C37" s="1049" t="s">
        <v>118</v>
      </c>
      <c r="D37" s="1049" t="s">
        <v>68</v>
      </c>
      <c r="E37" s="1049" t="s">
        <v>121</v>
      </c>
      <c r="F37" s="1049" t="s">
        <v>7</v>
      </c>
      <c r="G37" s="1049" t="s">
        <v>125</v>
      </c>
      <c r="H37" s="1049" t="s">
        <v>80</v>
      </c>
      <c r="I37" s="1049" t="s">
        <v>129</v>
      </c>
      <c r="J37" s="1049" t="s">
        <v>132</v>
      </c>
      <c r="K37" s="1049" t="s">
        <v>134</v>
      </c>
      <c r="L37" s="1049" t="s">
        <v>137</v>
      </c>
      <c r="M37" s="1272" t="s">
        <v>77</v>
      </c>
      <c r="N37" s="1049" t="s">
        <v>139</v>
      </c>
      <c r="O37" s="1049" t="s">
        <v>141</v>
      </c>
      <c r="P37" s="1049" t="s">
        <v>144</v>
      </c>
    </row>
    <row r="38">
      <c r="A38" s="1313">
        <v>45002.0</v>
      </c>
      <c r="B38" s="1326">
        <v>45905.0</v>
      </c>
      <c r="C38" s="1097">
        <v>45905.0</v>
      </c>
      <c r="D38" s="1097">
        <v>45908.0</v>
      </c>
      <c r="E38" s="1094" t="s">
        <v>1139</v>
      </c>
      <c r="F38" s="1094">
        <v>215.0</v>
      </c>
      <c r="G38" s="1096">
        <v>3.0E8</v>
      </c>
      <c r="H38" s="1094" t="s">
        <v>83</v>
      </c>
      <c r="I38" s="1094" t="s">
        <v>131</v>
      </c>
      <c r="J38" s="1094">
        <v>1.5</v>
      </c>
      <c r="K38" s="1094" t="s">
        <v>136</v>
      </c>
      <c r="L38" s="1094" t="s">
        <v>136</v>
      </c>
      <c r="M38" s="1271" t="s">
        <v>79</v>
      </c>
      <c r="N38" s="1098">
        <f>B35</f>
        <v>12328.76712</v>
      </c>
      <c r="O38" s="1094" t="s">
        <v>143</v>
      </c>
      <c r="P38" s="1094" t="s">
        <v>1147</v>
      </c>
    </row>
    <row r="39">
      <c r="A39" s="1260"/>
      <c r="B39" s="362"/>
      <c r="C39" s="362"/>
      <c r="D39" s="362"/>
      <c r="E39" s="362"/>
      <c r="F39" s="362"/>
      <c r="G39" s="362"/>
      <c r="H39" s="362"/>
      <c r="I39" s="362"/>
      <c r="J39" s="362"/>
      <c r="K39" s="362"/>
      <c r="L39" s="362"/>
      <c r="M39" s="362"/>
      <c r="N39" s="362"/>
      <c r="O39" s="362"/>
      <c r="P39" s="362"/>
    </row>
    <row r="40">
      <c r="A40" s="1260" t="s">
        <v>1741</v>
      </c>
      <c r="B40" s="362"/>
      <c r="C40" s="362"/>
      <c r="D40" s="362"/>
      <c r="E40" s="362"/>
      <c r="F40" s="362"/>
      <c r="G40" s="362"/>
      <c r="H40" s="362"/>
      <c r="I40" s="362"/>
      <c r="J40" s="362"/>
      <c r="K40" s="362"/>
      <c r="L40" s="362"/>
      <c r="M40" s="362"/>
      <c r="N40" s="362"/>
      <c r="O40" s="362"/>
      <c r="P40" s="362"/>
    </row>
    <row r="42">
      <c r="A42" s="1202" t="s">
        <v>1177</v>
      </c>
    </row>
    <row r="44">
      <c r="A44" s="1311" t="s">
        <v>1742</v>
      </c>
      <c r="B44" s="362"/>
      <c r="C44" s="362"/>
      <c r="D44" s="362"/>
      <c r="E44" s="362"/>
      <c r="F44" s="362"/>
      <c r="G44" s="362"/>
      <c r="H44" s="362"/>
      <c r="I44" s="362"/>
      <c r="J44" s="362"/>
      <c r="K44" s="362"/>
      <c r="L44" s="362"/>
      <c r="M44" s="362"/>
      <c r="N44" s="362"/>
      <c r="O44" s="362"/>
      <c r="P44" s="362"/>
    </row>
    <row r="45">
      <c r="A45" s="1329" t="s">
        <v>1163</v>
      </c>
      <c r="B45" s="362"/>
      <c r="C45" s="362"/>
      <c r="D45" s="362"/>
      <c r="E45" s="362"/>
      <c r="F45" s="362"/>
      <c r="G45" s="362"/>
      <c r="H45" s="362"/>
      <c r="I45" s="362"/>
      <c r="J45" s="362"/>
      <c r="K45" s="362"/>
      <c r="L45" s="362"/>
      <c r="M45" s="362"/>
      <c r="N45" s="362"/>
      <c r="O45" s="362"/>
      <c r="P45" s="362"/>
    </row>
    <row r="46">
      <c r="A46" s="1311" t="s">
        <v>1168</v>
      </c>
      <c r="B46" s="362"/>
      <c r="C46" s="362"/>
      <c r="D46" s="362"/>
      <c r="E46" s="362"/>
      <c r="F46" s="362"/>
      <c r="G46" s="362"/>
      <c r="H46" s="362"/>
      <c r="I46" s="362"/>
      <c r="J46" s="362"/>
      <c r="K46" s="362"/>
      <c r="L46" s="362"/>
      <c r="M46" s="362"/>
      <c r="N46" s="362"/>
      <c r="O46" s="362"/>
      <c r="P46" s="362"/>
    </row>
    <row r="47">
      <c r="A47" s="362"/>
      <c r="B47" s="362"/>
      <c r="C47" s="362"/>
      <c r="D47" s="362"/>
      <c r="E47" s="362"/>
      <c r="F47" s="362"/>
      <c r="G47" s="362"/>
      <c r="H47" s="362"/>
      <c r="I47" s="362"/>
      <c r="J47" s="362"/>
      <c r="K47" s="362"/>
      <c r="L47" s="362"/>
      <c r="M47" s="362"/>
      <c r="N47" s="362"/>
      <c r="O47" s="362"/>
      <c r="P47" s="362"/>
    </row>
    <row r="48">
      <c r="A48" s="1329" t="s">
        <v>1169</v>
      </c>
      <c r="B48" s="362"/>
      <c r="C48" s="362"/>
      <c r="D48" s="362"/>
      <c r="E48" s="362"/>
      <c r="F48" s="362"/>
      <c r="G48" s="362"/>
      <c r="H48" s="362"/>
      <c r="I48" s="362"/>
      <c r="J48" s="362"/>
      <c r="K48" s="362"/>
      <c r="L48" s="362"/>
      <c r="M48" s="362"/>
      <c r="N48" s="362"/>
      <c r="O48" s="362"/>
      <c r="P48" s="362"/>
    </row>
    <row r="49">
      <c r="A49" s="1049" t="s">
        <v>114</v>
      </c>
      <c r="B49" s="1049" t="s">
        <v>116</v>
      </c>
      <c r="C49" s="1049" t="s">
        <v>118</v>
      </c>
      <c r="D49" s="1049" t="s">
        <v>68</v>
      </c>
      <c r="E49" s="1049" t="s">
        <v>121</v>
      </c>
      <c r="F49" s="1049" t="s">
        <v>7</v>
      </c>
      <c r="G49" s="1049" t="s">
        <v>125</v>
      </c>
      <c r="H49" s="1049" t="s">
        <v>80</v>
      </c>
      <c r="I49" s="1049" t="s">
        <v>129</v>
      </c>
      <c r="J49" s="1049" t="s">
        <v>132</v>
      </c>
      <c r="K49" s="1049" t="s">
        <v>134</v>
      </c>
      <c r="L49" s="1049" t="s">
        <v>137</v>
      </c>
      <c r="M49" s="1272" t="s">
        <v>77</v>
      </c>
      <c r="N49" s="1049" t="s">
        <v>139</v>
      </c>
      <c r="O49" s="1049" t="s">
        <v>141</v>
      </c>
      <c r="P49" s="1049" t="s">
        <v>144</v>
      </c>
    </row>
    <row r="50">
      <c r="A50" s="1313">
        <v>45002.0</v>
      </c>
      <c r="B50" s="1326">
        <v>45905.0</v>
      </c>
      <c r="C50" s="1097">
        <v>45905.0</v>
      </c>
      <c r="D50" s="1097">
        <v>45908.0</v>
      </c>
      <c r="E50" s="1094" t="s">
        <v>1139</v>
      </c>
      <c r="F50" s="1094">
        <v>215.0</v>
      </c>
      <c r="G50" s="1096">
        <v>3.0E8</v>
      </c>
      <c r="H50" s="1094" t="s">
        <v>83</v>
      </c>
      <c r="I50" s="1094" t="s">
        <v>131</v>
      </c>
      <c r="J50" s="1094">
        <v>1.5</v>
      </c>
      <c r="K50" s="1094" t="s">
        <v>136</v>
      </c>
      <c r="L50" s="1094" t="s">
        <v>136</v>
      </c>
      <c r="M50" s="1271" t="s">
        <v>79</v>
      </c>
      <c r="N50" s="1094">
        <f>N38*3</f>
        <v>36986.30137</v>
      </c>
      <c r="O50" s="1094" t="s">
        <v>1003</v>
      </c>
      <c r="P50" s="1094" t="s">
        <v>1147</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4" max="4" width="14.25"/>
    <col customWidth="1" min="6" max="6" width="17.38"/>
    <col customWidth="1" min="7" max="7" width="17.88"/>
    <col customWidth="1" min="8" max="8" width="17.63"/>
    <col customWidth="1" min="9" max="9" width="16.25"/>
    <col customWidth="1" min="10" max="10" width="17.13"/>
    <col customWidth="1" min="11" max="11" width="13.88"/>
    <col customWidth="1" min="12" max="12" width="14.88"/>
    <col customWidth="1" min="13" max="13" width="20.13"/>
    <col customWidth="1" min="14" max="14" width="17.75"/>
    <col customWidth="1" min="16" max="16" width="22.0"/>
  </cols>
  <sheetData>
    <row r="2">
      <c r="A2" s="22" t="s">
        <v>1743</v>
      </c>
      <c r="J2" s="2" t="s">
        <v>1</v>
      </c>
    </row>
    <row r="3">
      <c r="J3" s="912" t="s">
        <v>1184</v>
      </c>
    </row>
    <row r="4">
      <c r="A4" s="1202" t="s">
        <v>1128</v>
      </c>
      <c r="J4" s="913" t="s">
        <v>1185</v>
      </c>
    </row>
    <row r="6">
      <c r="A6" s="22" t="s">
        <v>1129</v>
      </c>
    </row>
    <row r="7">
      <c r="A7" s="22" t="s">
        <v>1744</v>
      </c>
    </row>
    <row r="9">
      <c r="A9" s="1049" t="s">
        <v>7</v>
      </c>
      <c r="B9" s="1049" t="s">
        <v>10</v>
      </c>
      <c r="C9" s="1049" t="s">
        <v>14</v>
      </c>
      <c r="D9" s="1049" t="s">
        <v>18</v>
      </c>
      <c r="E9" s="1049" t="s">
        <v>21</v>
      </c>
      <c r="F9" s="1049" t="s">
        <v>24</v>
      </c>
      <c r="G9" s="1049" t="s">
        <v>27</v>
      </c>
      <c r="H9" s="1049" t="s">
        <v>31</v>
      </c>
      <c r="I9" s="1049" t="s">
        <v>34</v>
      </c>
      <c r="J9" s="1049" t="s">
        <v>37</v>
      </c>
      <c r="K9" s="1049" t="s">
        <v>39</v>
      </c>
      <c r="L9" s="1049" t="s">
        <v>41</v>
      </c>
      <c r="M9" s="60"/>
      <c r="N9" s="60"/>
      <c r="O9" s="60"/>
      <c r="P9" s="60"/>
    </row>
    <row r="10">
      <c r="A10" s="1049">
        <v>215.0</v>
      </c>
      <c r="B10" s="1049" t="s">
        <v>1132</v>
      </c>
      <c r="C10" s="1049" t="s">
        <v>1133</v>
      </c>
      <c r="D10" s="1049" t="s">
        <v>20</v>
      </c>
      <c r="E10" s="1051" t="s">
        <v>1134</v>
      </c>
      <c r="F10" s="1049" t="s">
        <v>1135</v>
      </c>
      <c r="G10" s="1049" t="s">
        <v>1136</v>
      </c>
      <c r="H10" s="1049" t="s">
        <v>33</v>
      </c>
      <c r="I10" s="1050">
        <v>45838.0</v>
      </c>
      <c r="J10" s="1049">
        <v>82.0</v>
      </c>
      <c r="K10" s="1050">
        <v>44972.0</v>
      </c>
      <c r="L10" s="1050">
        <v>45838.0</v>
      </c>
      <c r="M10" s="1243"/>
      <c r="N10" s="1243"/>
      <c r="O10" s="1244"/>
      <c r="P10" s="1244"/>
    </row>
    <row r="12">
      <c r="A12" s="1202" t="s">
        <v>1137</v>
      </c>
    </row>
    <row r="14">
      <c r="A14" s="1260" t="s">
        <v>1745</v>
      </c>
      <c r="B14" s="362"/>
      <c r="C14" s="362"/>
      <c r="D14" s="362"/>
      <c r="E14" s="362"/>
      <c r="F14" s="362"/>
      <c r="G14" s="362"/>
      <c r="H14" s="362"/>
      <c r="I14" s="362"/>
      <c r="J14" s="362"/>
      <c r="K14" s="362"/>
      <c r="L14" s="362"/>
      <c r="M14" s="362"/>
      <c r="N14" s="362"/>
      <c r="O14" s="362"/>
      <c r="P14" s="362"/>
    </row>
    <row r="15">
      <c r="A15" s="362"/>
      <c r="B15" s="362"/>
      <c r="C15" s="362"/>
      <c r="D15" s="362"/>
      <c r="E15" s="362"/>
      <c r="F15" s="362"/>
      <c r="G15" s="362"/>
      <c r="H15" s="362"/>
      <c r="I15" s="362"/>
      <c r="J15" s="362"/>
      <c r="K15" s="362"/>
      <c r="L15" s="362"/>
      <c r="M15" s="362"/>
      <c r="N15" s="362"/>
      <c r="O15" s="362"/>
      <c r="P15" s="362"/>
    </row>
    <row r="16">
      <c r="A16" s="1049" t="s">
        <v>114</v>
      </c>
      <c r="B16" s="1049" t="s">
        <v>116</v>
      </c>
      <c r="C16" s="1049" t="s">
        <v>118</v>
      </c>
      <c r="D16" s="1049" t="s">
        <v>68</v>
      </c>
      <c r="E16" s="1049" t="s">
        <v>121</v>
      </c>
      <c r="F16" s="1049" t="s">
        <v>7</v>
      </c>
      <c r="G16" s="1049" t="s">
        <v>125</v>
      </c>
      <c r="H16" s="1049" t="s">
        <v>80</v>
      </c>
      <c r="I16" s="1049" t="s">
        <v>129</v>
      </c>
      <c r="J16" s="1049" t="s">
        <v>132</v>
      </c>
      <c r="K16" s="1049" t="s">
        <v>134</v>
      </c>
      <c r="L16" s="1049" t="s">
        <v>137</v>
      </c>
      <c r="M16" s="1272" t="s">
        <v>77</v>
      </c>
      <c r="N16" s="1049" t="s">
        <v>139</v>
      </c>
      <c r="O16" s="1049" t="s">
        <v>141</v>
      </c>
      <c r="P16" s="1049" t="s">
        <v>144</v>
      </c>
    </row>
    <row r="17">
      <c r="A17" s="1313">
        <v>45002.0</v>
      </c>
      <c r="B17" s="1330">
        <v>45930.0</v>
      </c>
      <c r="C17" s="1267">
        <v>45930.0</v>
      </c>
      <c r="D17" s="1267">
        <v>45933.0</v>
      </c>
      <c r="E17" s="1094" t="s">
        <v>1139</v>
      </c>
      <c r="F17" s="1094">
        <v>215.0</v>
      </c>
      <c r="G17" s="1096">
        <v>3.0E8</v>
      </c>
      <c r="H17" s="1094" t="s">
        <v>83</v>
      </c>
      <c r="I17" s="1094" t="s">
        <v>131</v>
      </c>
      <c r="J17" s="1094">
        <v>1.5</v>
      </c>
      <c r="K17" s="1094" t="s">
        <v>136</v>
      </c>
      <c r="L17" s="1094" t="s">
        <v>136</v>
      </c>
      <c r="M17" s="1271" t="s">
        <v>79</v>
      </c>
      <c r="N17" s="1094">
        <v>0.0</v>
      </c>
      <c r="O17" s="1094" t="s">
        <v>143</v>
      </c>
      <c r="P17" s="1094" t="s">
        <v>136</v>
      </c>
    </row>
    <row r="19">
      <c r="A19" s="1202" t="s">
        <v>1142</v>
      </c>
    </row>
    <row r="21">
      <c r="A21" s="22" t="s">
        <v>1737</v>
      </c>
    </row>
    <row r="22">
      <c r="A22" s="22" t="s">
        <v>1144</v>
      </c>
    </row>
    <row r="23">
      <c r="A23" s="22" t="s">
        <v>1738</v>
      </c>
    </row>
    <row r="25">
      <c r="A25" s="1327" t="s">
        <v>1146</v>
      </c>
    </row>
    <row r="26">
      <c r="A26" s="1204" t="s">
        <v>114</v>
      </c>
      <c r="B26" s="1204" t="s">
        <v>116</v>
      </c>
      <c r="C26" s="1204" t="s">
        <v>118</v>
      </c>
      <c r="D26" s="1204" t="s">
        <v>68</v>
      </c>
      <c r="E26" s="1204" t="s">
        <v>121</v>
      </c>
      <c r="F26" s="1204" t="s">
        <v>7</v>
      </c>
      <c r="G26" s="1204" t="s">
        <v>125</v>
      </c>
      <c r="H26" s="1204" t="s">
        <v>80</v>
      </c>
      <c r="I26" s="1204" t="s">
        <v>129</v>
      </c>
      <c r="J26" s="1204" t="s">
        <v>132</v>
      </c>
      <c r="K26" s="1204" t="s">
        <v>134</v>
      </c>
      <c r="L26" s="1204" t="s">
        <v>137</v>
      </c>
      <c r="M26" s="1251" t="s">
        <v>77</v>
      </c>
      <c r="N26" s="1204" t="s">
        <v>139</v>
      </c>
      <c r="O26" s="1204" t="s">
        <v>141</v>
      </c>
      <c r="P26" s="1204" t="s">
        <v>144</v>
      </c>
    </row>
    <row r="27">
      <c r="A27" s="1252">
        <v>45002.0</v>
      </c>
      <c r="B27" s="1330">
        <v>45930.0</v>
      </c>
      <c r="C27" s="1267">
        <v>45930.0</v>
      </c>
      <c r="D27" s="1267">
        <v>45933.0</v>
      </c>
      <c r="E27" s="490" t="s">
        <v>1139</v>
      </c>
      <c r="F27" s="490">
        <v>215.0</v>
      </c>
      <c r="G27" s="1099">
        <v>3.0E8</v>
      </c>
      <c r="H27" s="490" t="s">
        <v>83</v>
      </c>
      <c r="I27" s="490" t="s">
        <v>131</v>
      </c>
      <c r="J27" s="490">
        <v>1.5</v>
      </c>
      <c r="K27" s="490" t="s">
        <v>136</v>
      </c>
      <c r="L27" s="490" t="s">
        <v>136</v>
      </c>
      <c r="M27" s="499" t="s">
        <v>79</v>
      </c>
      <c r="N27" s="490">
        <v>0.0</v>
      </c>
      <c r="O27" s="490" t="s">
        <v>143</v>
      </c>
      <c r="P27" s="490" t="s">
        <v>1147</v>
      </c>
    </row>
    <row r="29">
      <c r="A29" s="1202" t="s">
        <v>1149</v>
      </c>
    </row>
    <row r="31">
      <c r="A31" s="1311" t="s">
        <v>1150</v>
      </c>
      <c r="B31" s="362"/>
      <c r="C31" s="362"/>
      <c r="D31" s="362"/>
      <c r="E31" s="362"/>
      <c r="F31" s="362"/>
      <c r="G31" s="362"/>
      <c r="H31" s="362"/>
      <c r="I31" s="362"/>
      <c r="J31" s="362"/>
      <c r="K31" s="362"/>
      <c r="L31" s="362"/>
      <c r="M31" s="362"/>
      <c r="N31" s="362"/>
      <c r="O31" s="362"/>
      <c r="P31" s="362"/>
    </row>
    <row r="32">
      <c r="A32" s="362"/>
      <c r="B32" s="362"/>
      <c r="C32" s="362"/>
      <c r="D32" s="362"/>
      <c r="E32" s="362"/>
      <c r="F32" s="362"/>
      <c r="G32" s="362"/>
      <c r="H32" s="362"/>
      <c r="I32" s="362"/>
      <c r="J32" s="362"/>
      <c r="K32" s="362"/>
      <c r="L32" s="362"/>
      <c r="M32" s="362"/>
      <c r="N32" s="362"/>
      <c r="O32" s="362"/>
      <c r="P32" s="362"/>
    </row>
    <row r="33">
      <c r="A33" s="1261" t="s">
        <v>1151</v>
      </c>
      <c r="B33" s="362"/>
      <c r="C33" s="362"/>
      <c r="D33" s="362"/>
      <c r="E33" s="362"/>
      <c r="F33" s="362"/>
      <c r="G33" s="362"/>
      <c r="H33" s="362"/>
      <c r="I33" s="362"/>
      <c r="J33" s="362"/>
      <c r="K33" s="362"/>
      <c r="L33" s="362"/>
      <c r="M33" s="362"/>
      <c r="N33" s="362"/>
      <c r="O33" s="362"/>
      <c r="P33" s="362"/>
    </row>
    <row r="34">
      <c r="A34" s="1311" t="s">
        <v>1740</v>
      </c>
      <c r="B34" s="362"/>
      <c r="C34" s="362"/>
      <c r="D34" s="362"/>
      <c r="E34" s="362"/>
      <c r="F34" s="362"/>
      <c r="G34" s="362"/>
      <c r="H34" s="362"/>
      <c r="I34" s="362"/>
      <c r="J34" s="362"/>
      <c r="K34" s="362"/>
      <c r="L34" s="362"/>
      <c r="M34" s="362"/>
      <c r="N34" s="362"/>
      <c r="O34" s="362"/>
      <c r="P34" s="362"/>
    </row>
    <row r="35">
      <c r="A35" s="1311" t="s">
        <v>1154</v>
      </c>
      <c r="B35" s="1328">
        <f>(300000000*0.015)/365 </f>
        <v>12328.76712</v>
      </c>
      <c r="C35" s="362"/>
      <c r="D35" s="362">
        <f>B35*3</f>
        <v>36986.30137</v>
      </c>
      <c r="E35" s="362"/>
      <c r="F35" s="362"/>
      <c r="G35" s="362"/>
      <c r="H35" s="362"/>
      <c r="I35" s="362"/>
      <c r="J35" s="362"/>
      <c r="K35" s="362"/>
      <c r="L35" s="362"/>
      <c r="M35" s="362"/>
      <c r="N35" s="362"/>
      <c r="O35" s="362"/>
      <c r="P35" s="362"/>
    </row>
    <row r="36">
      <c r="A36" s="362"/>
      <c r="B36" s="362"/>
      <c r="C36" s="362"/>
      <c r="D36" s="362"/>
      <c r="E36" s="362"/>
      <c r="F36" s="362"/>
      <c r="G36" s="362"/>
      <c r="H36" s="362"/>
      <c r="I36" s="362"/>
      <c r="J36" s="362"/>
      <c r="K36" s="362"/>
      <c r="L36" s="362"/>
      <c r="M36" s="362"/>
      <c r="N36" s="362"/>
      <c r="O36" s="362"/>
      <c r="P36" s="362"/>
    </row>
    <row r="37">
      <c r="A37" s="1049" t="s">
        <v>114</v>
      </c>
      <c r="B37" s="1049" t="s">
        <v>116</v>
      </c>
      <c r="C37" s="1049" t="s">
        <v>118</v>
      </c>
      <c r="D37" s="1049" t="s">
        <v>68</v>
      </c>
      <c r="E37" s="1049" t="s">
        <v>121</v>
      </c>
      <c r="F37" s="1049" t="s">
        <v>7</v>
      </c>
      <c r="G37" s="1049" t="s">
        <v>125</v>
      </c>
      <c r="H37" s="1049" t="s">
        <v>80</v>
      </c>
      <c r="I37" s="1049" t="s">
        <v>129</v>
      </c>
      <c r="J37" s="1049" t="s">
        <v>132</v>
      </c>
      <c r="K37" s="1049" t="s">
        <v>134</v>
      </c>
      <c r="L37" s="1049" t="s">
        <v>137</v>
      </c>
      <c r="M37" s="1272" t="s">
        <v>77</v>
      </c>
      <c r="N37" s="1049" t="s">
        <v>139</v>
      </c>
      <c r="O37" s="1049" t="s">
        <v>141</v>
      </c>
      <c r="P37" s="1049" t="s">
        <v>144</v>
      </c>
    </row>
    <row r="38">
      <c r="A38" s="1313">
        <v>45002.0</v>
      </c>
      <c r="B38" s="1330">
        <v>45930.0</v>
      </c>
      <c r="C38" s="1267">
        <v>45930.0</v>
      </c>
      <c r="D38" s="1267">
        <v>45933.0</v>
      </c>
      <c r="E38" s="1094" t="s">
        <v>1139</v>
      </c>
      <c r="F38" s="1094">
        <v>215.0</v>
      </c>
      <c r="G38" s="1096">
        <v>3.0E8</v>
      </c>
      <c r="H38" s="1094" t="s">
        <v>83</v>
      </c>
      <c r="I38" s="1094" t="s">
        <v>131</v>
      </c>
      <c r="J38" s="1094">
        <v>1.5</v>
      </c>
      <c r="K38" s="1094" t="s">
        <v>136</v>
      </c>
      <c r="L38" s="1094" t="s">
        <v>136</v>
      </c>
      <c r="M38" s="1271" t="s">
        <v>79</v>
      </c>
      <c r="N38" s="1098">
        <f>B35</f>
        <v>12328.76712</v>
      </c>
      <c r="O38" s="1094" t="s">
        <v>143</v>
      </c>
      <c r="P38" s="1094" t="s">
        <v>1147</v>
      </c>
    </row>
    <row r="39">
      <c r="A39" s="1260"/>
      <c r="B39" s="362"/>
      <c r="C39" s="362"/>
      <c r="D39" s="362"/>
      <c r="E39" s="362"/>
      <c r="F39" s="362"/>
      <c r="G39" s="362"/>
      <c r="H39" s="362"/>
      <c r="I39" s="362"/>
      <c r="J39" s="362"/>
      <c r="K39" s="362"/>
      <c r="L39" s="362"/>
      <c r="M39" s="362"/>
      <c r="N39" s="362"/>
      <c r="O39" s="362"/>
      <c r="P39" s="362"/>
    </row>
    <row r="40">
      <c r="A40" s="1260" t="s">
        <v>1741</v>
      </c>
      <c r="B40" s="362"/>
      <c r="C40" s="362"/>
      <c r="D40" s="362"/>
      <c r="E40" s="362"/>
      <c r="F40" s="362"/>
      <c r="G40" s="362"/>
      <c r="H40" s="362"/>
      <c r="I40" s="362"/>
      <c r="J40" s="362"/>
      <c r="K40" s="362"/>
      <c r="L40" s="362"/>
      <c r="M40" s="362"/>
      <c r="N40" s="362"/>
      <c r="O40" s="362"/>
      <c r="P40" s="362"/>
    </row>
    <row r="42">
      <c r="A42" s="1202" t="s">
        <v>1177</v>
      </c>
    </row>
    <row r="44">
      <c r="A44" s="1311" t="s">
        <v>1162</v>
      </c>
      <c r="B44" s="362"/>
      <c r="C44" s="362"/>
      <c r="D44" s="362"/>
      <c r="E44" s="362"/>
      <c r="F44" s="362"/>
      <c r="G44" s="362"/>
      <c r="H44" s="362"/>
      <c r="I44" s="362"/>
      <c r="J44" s="362"/>
      <c r="K44" s="362"/>
      <c r="L44" s="362"/>
      <c r="M44" s="362"/>
      <c r="N44" s="362"/>
      <c r="O44" s="362"/>
      <c r="P44" s="362"/>
    </row>
    <row r="45">
      <c r="A45" s="1329" t="s">
        <v>1163</v>
      </c>
      <c r="B45" s="362"/>
      <c r="C45" s="362"/>
      <c r="D45" s="362"/>
      <c r="E45" s="362"/>
      <c r="F45" s="362"/>
      <c r="G45" s="362"/>
      <c r="H45" s="362"/>
      <c r="I45" s="362"/>
      <c r="J45" s="362"/>
      <c r="K45" s="362"/>
      <c r="L45" s="362"/>
      <c r="M45" s="362"/>
      <c r="N45" s="362"/>
      <c r="O45" s="362"/>
      <c r="P45" s="362"/>
    </row>
    <row r="46">
      <c r="A46" s="1311" t="s">
        <v>1168</v>
      </c>
      <c r="B46" s="362"/>
      <c r="C46" s="362"/>
      <c r="D46" s="362"/>
      <c r="E46" s="362"/>
      <c r="F46" s="362"/>
      <c r="G46" s="362"/>
      <c r="H46" s="362"/>
      <c r="I46" s="362"/>
      <c r="J46" s="362"/>
      <c r="K46" s="362"/>
      <c r="L46" s="362"/>
      <c r="M46" s="362"/>
      <c r="N46" s="362"/>
      <c r="O46" s="362"/>
      <c r="P46" s="362"/>
    </row>
    <row r="47">
      <c r="A47" s="362"/>
      <c r="B47" s="362"/>
      <c r="C47" s="362"/>
      <c r="D47" s="362"/>
      <c r="E47" s="362"/>
      <c r="F47" s="362"/>
      <c r="G47" s="362"/>
      <c r="H47" s="362"/>
      <c r="I47" s="362"/>
      <c r="J47" s="362"/>
      <c r="K47" s="362"/>
      <c r="L47" s="362"/>
      <c r="M47" s="362"/>
      <c r="N47" s="362"/>
      <c r="O47" s="362"/>
      <c r="P47" s="362"/>
    </row>
    <row r="48">
      <c r="A48" s="1329" t="s">
        <v>1169</v>
      </c>
      <c r="B48" s="362"/>
      <c r="C48" s="362"/>
      <c r="D48" s="362"/>
      <c r="E48" s="362"/>
      <c r="F48" s="362"/>
      <c r="G48" s="362"/>
      <c r="H48" s="362"/>
      <c r="I48" s="362"/>
      <c r="J48" s="362"/>
      <c r="K48" s="362"/>
      <c r="L48" s="362"/>
      <c r="M48" s="362"/>
      <c r="N48" s="362"/>
      <c r="O48" s="362"/>
      <c r="P48" s="362"/>
    </row>
    <row r="49">
      <c r="A49" s="1049" t="s">
        <v>114</v>
      </c>
      <c r="B49" s="1049" t="s">
        <v>116</v>
      </c>
      <c r="C49" s="1049" t="s">
        <v>118</v>
      </c>
      <c r="D49" s="1049" t="s">
        <v>68</v>
      </c>
      <c r="E49" s="1049" t="s">
        <v>121</v>
      </c>
      <c r="F49" s="1049" t="s">
        <v>7</v>
      </c>
      <c r="G49" s="1049" t="s">
        <v>125</v>
      </c>
      <c r="H49" s="1049" t="s">
        <v>80</v>
      </c>
      <c r="I49" s="1049" t="s">
        <v>129</v>
      </c>
      <c r="J49" s="1049" t="s">
        <v>132</v>
      </c>
      <c r="K49" s="1049" t="s">
        <v>134</v>
      </c>
      <c r="L49" s="1049" t="s">
        <v>137</v>
      </c>
      <c r="M49" s="1272" t="s">
        <v>77</v>
      </c>
      <c r="N49" s="1049" t="s">
        <v>139</v>
      </c>
      <c r="O49" s="1049" t="s">
        <v>141</v>
      </c>
      <c r="P49" s="1049" t="s">
        <v>144</v>
      </c>
    </row>
    <row r="50">
      <c r="A50" s="1313">
        <v>45002.0</v>
      </c>
      <c r="B50" s="1330">
        <v>45930.0</v>
      </c>
      <c r="C50" s="1267">
        <v>45930.0</v>
      </c>
      <c r="D50" s="1267">
        <v>45933.0</v>
      </c>
      <c r="E50" s="1094" t="s">
        <v>1139</v>
      </c>
      <c r="F50" s="1094">
        <v>215.0</v>
      </c>
      <c r="G50" s="1096">
        <v>3.0E8</v>
      </c>
      <c r="H50" s="1094" t="s">
        <v>83</v>
      </c>
      <c r="I50" s="1094" t="s">
        <v>131</v>
      </c>
      <c r="J50" s="1094">
        <v>1.5</v>
      </c>
      <c r="K50" s="1094" t="s">
        <v>136</v>
      </c>
      <c r="L50" s="1094" t="s">
        <v>136</v>
      </c>
      <c r="M50" s="1271" t="s">
        <v>79</v>
      </c>
      <c r="N50" s="1094">
        <f>N38*3</f>
        <v>36986.30137</v>
      </c>
      <c r="O50" s="1094" t="s">
        <v>1003</v>
      </c>
      <c r="P50" s="1094" t="s">
        <v>1147</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4.88"/>
    <col customWidth="1" min="3" max="3" width="10.63"/>
    <col customWidth="1" min="4" max="4" width="9.0"/>
    <col customWidth="1" min="7" max="7" width="4.75"/>
    <col customWidth="1" min="8" max="8" width="5.88"/>
  </cols>
  <sheetData>
    <row r="1">
      <c r="A1" s="1206" t="s">
        <v>1746</v>
      </c>
      <c r="B1" s="1331">
        <f>DATE(2025,8,20)</f>
        <v>45889</v>
      </c>
      <c r="C1" s="1208"/>
      <c r="D1" s="1208"/>
      <c r="E1" s="1208"/>
      <c r="F1" s="1208"/>
      <c r="G1" s="1208"/>
      <c r="H1" s="1208"/>
      <c r="I1" s="1208"/>
      <c r="J1" s="1208"/>
      <c r="K1" s="1208"/>
      <c r="L1" s="1208"/>
      <c r="M1" s="1208"/>
      <c r="N1" s="1208"/>
      <c r="O1" s="1208"/>
      <c r="P1" s="1208"/>
      <c r="Q1" s="1206" t="s">
        <v>1747</v>
      </c>
      <c r="R1" s="1208"/>
      <c r="S1" s="1208"/>
      <c r="T1" s="1208"/>
      <c r="U1" s="1208"/>
      <c r="V1" s="1208"/>
      <c r="W1" s="1208"/>
      <c r="X1" s="1208"/>
      <c r="Y1" s="1208"/>
      <c r="Z1" s="1208"/>
      <c r="AA1" s="1209"/>
      <c r="AB1" s="1209"/>
      <c r="AC1" s="1209"/>
    </row>
    <row r="2">
      <c r="A2" s="1332" t="s">
        <v>1748</v>
      </c>
      <c r="B2" s="1332" t="s">
        <v>1016</v>
      </c>
      <c r="C2" s="1332" t="s">
        <v>1749</v>
      </c>
      <c r="D2" s="1332" t="s">
        <v>1750</v>
      </c>
      <c r="E2" s="1332" t="s">
        <v>1751</v>
      </c>
      <c r="F2" s="1332" t="s">
        <v>1752</v>
      </c>
      <c r="G2" s="1332" t="s">
        <v>1753</v>
      </c>
      <c r="H2" s="1332" t="s">
        <v>1754</v>
      </c>
      <c r="I2" s="1332" t="s">
        <v>1755</v>
      </c>
      <c r="J2" s="1332" t="s">
        <v>1756</v>
      </c>
      <c r="K2" s="1332" t="s">
        <v>1757</v>
      </c>
      <c r="L2" s="1332" t="s">
        <v>1758</v>
      </c>
      <c r="M2" s="1332" t="s">
        <v>1759</v>
      </c>
      <c r="N2" s="1332" t="s">
        <v>1760</v>
      </c>
      <c r="O2" s="1332" t="s">
        <v>1761</v>
      </c>
      <c r="P2" s="1332" t="s">
        <v>1762</v>
      </c>
      <c r="Q2" s="1332" t="s">
        <v>1763</v>
      </c>
      <c r="R2" s="1332" t="s">
        <v>1764</v>
      </c>
      <c r="S2" s="1332" t="s">
        <v>1765</v>
      </c>
      <c r="T2" s="1332" t="s">
        <v>1766</v>
      </c>
      <c r="U2" s="1332" t="s">
        <v>1767</v>
      </c>
      <c r="V2" s="1332" t="s">
        <v>1768</v>
      </c>
      <c r="W2" s="1332" t="s">
        <v>1769</v>
      </c>
      <c r="X2" s="1332" t="s">
        <v>80</v>
      </c>
      <c r="Y2" s="1332" t="s">
        <v>1770</v>
      </c>
      <c r="Z2" s="1332" t="s">
        <v>1771</v>
      </c>
      <c r="AA2" s="1209" t="s">
        <v>1772</v>
      </c>
      <c r="AB2" s="1209" t="s">
        <v>48</v>
      </c>
      <c r="AC2" s="1209" t="s">
        <v>1773</v>
      </c>
    </row>
    <row r="3">
      <c r="A3" s="1333" t="s">
        <v>1370</v>
      </c>
      <c r="B3" s="1334">
        <v>4.85</v>
      </c>
      <c r="C3" s="1335">
        <v>22449.0</v>
      </c>
      <c r="D3" s="1334">
        <v>35.852055</v>
      </c>
      <c r="E3" s="1332" t="s">
        <v>1774</v>
      </c>
      <c r="F3" s="1332" t="s">
        <v>131</v>
      </c>
      <c r="G3" s="1334">
        <v>0.0</v>
      </c>
      <c r="H3" s="1334">
        <v>0.0</v>
      </c>
      <c r="I3" s="1336">
        <v>45887.0</v>
      </c>
      <c r="J3" s="1334">
        <v>2.05</v>
      </c>
      <c r="K3" s="1336">
        <v>45887.0</v>
      </c>
      <c r="L3" s="1334">
        <v>2.100497</v>
      </c>
      <c r="M3" s="1334">
        <v>2.13</v>
      </c>
      <c r="N3" s="1334">
        <v>2.074598</v>
      </c>
      <c r="O3" s="1334">
        <v>2.05</v>
      </c>
      <c r="P3" s="1332" t="s">
        <v>459</v>
      </c>
      <c r="Q3" s="1334">
        <v>2.05</v>
      </c>
      <c r="R3" s="1332" t="s">
        <v>459</v>
      </c>
      <c r="S3" s="1334">
        <v>170.803637</v>
      </c>
      <c r="T3" s="1334">
        <v>0.837123</v>
      </c>
      <c r="U3" s="1334">
        <v>21.270226</v>
      </c>
      <c r="V3" s="1334">
        <v>615.63387</v>
      </c>
      <c r="W3" s="1334">
        <v>1000.0</v>
      </c>
      <c r="X3" s="1332" t="s">
        <v>83</v>
      </c>
      <c r="Y3" s="1332" t="s">
        <v>1775</v>
      </c>
      <c r="Z3" s="1332" t="s">
        <v>459</v>
      </c>
      <c r="AA3" s="1206" t="s">
        <v>1644</v>
      </c>
      <c r="AB3" s="1208" t="s">
        <v>1371</v>
      </c>
      <c r="AC3" s="1337" t="s">
        <v>1776</v>
      </c>
    </row>
    <row r="4">
      <c r="A4" s="1338" t="s">
        <v>1372</v>
      </c>
      <c r="B4" s="1334">
        <v>0.0</v>
      </c>
      <c r="C4" s="1335">
        <v>46050.0</v>
      </c>
      <c r="D4" s="1334">
        <v>0.443836</v>
      </c>
      <c r="E4" s="1332" t="s">
        <v>1774</v>
      </c>
      <c r="F4" s="1332" t="s">
        <v>131</v>
      </c>
      <c r="G4" s="1334">
        <v>0.0</v>
      </c>
      <c r="H4" s="1334">
        <v>0.0</v>
      </c>
      <c r="I4" s="1336">
        <v>45887.0</v>
      </c>
      <c r="J4" s="1334">
        <v>1.26</v>
      </c>
      <c r="K4" s="1336">
        <v>45887.0</v>
      </c>
      <c r="L4" s="1334">
        <v>1.308247</v>
      </c>
      <c r="M4" s="1332" t="s">
        <v>459</v>
      </c>
      <c r="N4" s="1332" t="s">
        <v>459</v>
      </c>
      <c r="O4" s="1334">
        <v>1.26</v>
      </c>
      <c r="P4" s="1332" t="s">
        <v>459</v>
      </c>
      <c r="Q4" s="1334">
        <v>1.26</v>
      </c>
      <c r="R4" s="1332" t="s">
        <v>459</v>
      </c>
      <c r="S4" s="1334">
        <v>99.443877</v>
      </c>
      <c r="T4" s="1334">
        <v>0.0</v>
      </c>
      <c r="U4" s="1334">
        <v>0.441367</v>
      </c>
      <c r="V4" s="1334">
        <v>0.38961</v>
      </c>
      <c r="W4" s="1334">
        <v>1000.0</v>
      </c>
      <c r="X4" s="1332" t="s">
        <v>83</v>
      </c>
      <c r="Y4" s="1332" t="s">
        <v>1775</v>
      </c>
      <c r="Z4" s="1332" t="s">
        <v>459</v>
      </c>
      <c r="AA4" s="1206" t="s">
        <v>1374</v>
      </c>
      <c r="AB4" s="1206" t="s">
        <v>1373</v>
      </c>
      <c r="AC4" s="1337" t="s">
        <v>1777</v>
      </c>
    </row>
    <row r="5">
      <c r="A5" s="1339" t="s">
        <v>1377</v>
      </c>
      <c r="B5" s="1334">
        <v>2.58</v>
      </c>
      <c r="C5" s="1335">
        <v>45967.0</v>
      </c>
      <c r="D5" s="1334">
        <v>0.216438</v>
      </c>
      <c r="E5" s="1332" t="s">
        <v>1774</v>
      </c>
      <c r="F5" s="1332" t="s">
        <v>131</v>
      </c>
      <c r="G5" s="1334">
        <v>0.0</v>
      </c>
      <c r="H5" s="1334">
        <v>0.0</v>
      </c>
      <c r="I5" s="1336">
        <v>45887.0</v>
      </c>
      <c r="J5" s="1334">
        <v>1.33</v>
      </c>
      <c r="K5" s="1336">
        <v>45887.0</v>
      </c>
      <c r="L5" s="1334">
        <v>1.361212</v>
      </c>
      <c r="M5" s="1334">
        <v>1.381391</v>
      </c>
      <c r="N5" s="1334">
        <v>1.33</v>
      </c>
      <c r="O5" s="1334">
        <v>1.33</v>
      </c>
      <c r="P5" s="1334">
        <v>1.692526</v>
      </c>
      <c r="Q5" s="1334">
        <v>1.33</v>
      </c>
      <c r="R5" s="1332" t="s">
        <v>459</v>
      </c>
      <c r="S5" s="1334">
        <v>100.257613</v>
      </c>
      <c r="T5" s="1334">
        <v>0.742192</v>
      </c>
      <c r="U5" s="1334">
        <v>0.215009</v>
      </c>
      <c r="V5" s="1334">
        <v>0.153023</v>
      </c>
      <c r="W5" s="1334">
        <v>1000.0</v>
      </c>
      <c r="X5" s="1332" t="s">
        <v>83</v>
      </c>
      <c r="Y5" s="1332" t="s">
        <v>1775</v>
      </c>
      <c r="Z5" s="1332" t="s">
        <v>459</v>
      </c>
      <c r="AA5" s="1206" t="s">
        <v>1379</v>
      </c>
      <c r="AB5" s="1206" t="s">
        <v>1378</v>
      </c>
      <c r="AC5" s="1337" t="s">
        <v>1778</v>
      </c>
    </row>
    <row r="6">
      <c r="A6" s="1339" t="s">
        <v>1230</v>
      </c>
      <c r="B6" s="1334">
        <v>2.21</v>
      </c>
      <c r="C6" s="1335">
        <v>46881.0</v>
      </c>
      <c r="D6" s="1334">
        <v>2.720548</v>
      </c>
      <c r="E6" s="1332" t="s">
        <v>1774</v>
      </c>
      <c r="F6" s="1332" t="s">
        <v>131</v>
      </c>
      <c r="G6" s="1334">
        <v>0.0</v>
      </c>
      <c r="H6" s="1334">
        <v>0.0</v>
      </c>
      <c r="I6" s="1336">
        <v>45054.0</v>
      </c>
      <c r="J6" s="1334">
        <v>2.21</v>
      </c>
      <c r="K6" s="1336">
        <v>45884.0</v>
      </c>
      <c r="L6" s="1334">
        <v>1.359021</v>
      </c>
      <c r="M6" s="1334">
        <v>1.404242</v>
      </c>
      <c r="N6" s="1334">
        <v>1.231022</v>
      </c>
      <c r="O6" s="1334">
        <v>1.33426</v>
      </c>
      <c r="P6" s="1334">
        <v>20.678779</v>
      </c>
      <c r="Q6" s="1334">
        <v>1.33426</v>
      </c>
      <c r="R6" s="1332" t="s">
        <v>459</v>
      </c>
      <c r="S6" s="1334">
        <v>102.323303</v>
      </c>
      <c r="T6" s="1334">
        <v>0.623644</v>
      </c>
      <c r="U6" s="1334">
        <v>2.624847</v>
      </c>
      <c r="V6" s="1334">
        <v>8.331639</v>
      </c>
      <c r="W6" s="1334">
        <v>1000.0</v>
      </c>
      <c r="X6" s="1332" t="s">
        <v>83</v>
      </c>
      <c r="Y6" s="1332" t="s">
        <v>1775</v>
      </c>
      <c r="Z6" s="1332" t="s">
        <v>459</v>
      </c>
      <c r="AA6" s="1206" t="s">
        <v>1381</v>
      </c>
      <c r="AB6" s="1206" t="s">
        <v>1380</v>
      </c>
      <c r="AC6" s="1337" t="s">
        <v>1779</v>
      </c>
    </row>
    <row r="7">
      <c r="A7" s="1338" t="s">
        <v>1382</v>
      </c>
      <c r="B7" s="1334">
        <v>4.26</v>
      </c>
      <c r="C7" s="1335">
        <v>13861.0</v>
      </c>
      <c r="D7" s="1334">
        <v>12.323288</v>
      </c>
      <c r="E7" s="1332" t="s">
        <v>1780</v>
      </c>
      <c r="F7" s="1332" t="s">
        <v>131</v>
      </c>
      <c r="G7" s="1334">
        <v>0.0</v>
      </c>
      <c r="H7" s="1334">
        <v>0.0</v>
      </c>
      <c r="I7" s="1336">
        <v>45883.0</v>
      </c>
      <c r="J7" s="1334">
        <v>1.52</v>
      </c>
      <c r="K7" s="1336">
        <v>45887.0</v>
      </c>
      <c r="L7" s="1334">
        <v>1.52365</v>
      </c>
      <c r="M7" s="1334">
        <v>1.6</v>
      </c>
      <c r="N7" s="1334">
        <v>1.484471</v>
      </c>
      <c r="O7" s="1334">
        <v>1.52365</v>
      </c>
      <c r="P7" s="1332" t="s">
        <v>459</v>
      </c>
      <c r="Q7" s="1334">
        <v>1.52365</v>
      </c>
      <c r="R7" s="1332" t="s">
        <v>459</v>
      </c>
      <c r="S7" s="1334">
        <v>126.01589</v>
      </c>
      <c r="T7" s="1334">
        <v>0.793644</v>
      </c>
      <c r="U7" s="1334">
        <v>8.582564</v>
      </c>
      <c r="V7" s="1334">
        <v>87.942699</v>
      </c>
      <c r="W7" s="1334">
        <v>1000.0</v>
      </c>
      <c r="X7" s="1332" t="s">
        <v>83</v>
      </c>
      <c r="Y7" s="1332" t="s">
        <v>1775</v>
      </c>
      <c r="Z7" s="1332" t="s">
        <v>459</v>
      </c>
      <c r="AA7" s="1206" t="s">
        <v>1644</v>
      </c>
      <c r="AB7" s="1208" t="s">
        <v>1383</v>
      </c>
      <c r="AC7" s="1337" t="s">
        <v>1781</v>
      </c>
    </row>
    <row r="8">
      <c r="A8" s="1338" t="s">
        <v>1385</v>
      </c>
      <c r="B8" s="1334">
        <v>0.0</v>
      </c>
      <c r="C8" s="1335">
        <v>46064.0</v>
      </c>
      <c r="D8" s="1334">
        <v>0.482192</v>
      </c>
      <c r="E8" s="1332" t="s">
        <v>1774</v>
      </c>
      <c r="F8" s="1332" t="s">
        <v>131</v>
      </c>
      <c r="G8" s="1334">
        <v>0.0</v>
      </c>
      <c r="H8" s="1334">
        <v>0.0</v>
      </c>
      <c r="I8" s="1336">
        <v>45887.0</v>
      </c>
      <c r="J8" s="1334">
        <v>1.26</v>
      </c>
      <c r="K8" s="1336">
        <v>45887.0</v>
      </c>
      <c r="L8" s="1334">
        <v>1.307838</v>
      </c>
      <c r="M8" s="1332" t="s">
        <v>459</v>
      </c>
      <c r="N8" s="1332" t="s">
        <v>459</v>
      </c>
      <c r="O8" s="1334">
        <v>1.26</v>
      </c>
      <c r="P8" s="1332" t="s">
        <v>459</v>
      </c>
      <c r="Q8" s="1334">
        <v>1.26</v>
      </c>
      <c r="R8" s="1332" t="s">
        <v>459</v>
      </c>
      <c r="S8" s="1334">
        <v>99.396107</v>
      </c>
      <c r="T8" s="1334">
        <v>0.0</v>
      </c>
      <c r="U8" s="1334">
        <v>0.47928</v>
      </c>
      <c r="V8" s="1334">
        <v>0.459418</v>
      </c>
      <c r="W8" s="1334">
        <v>1000.0</v>
      </c>
      <c r="X8" s="1332" t="s">
        <v>83</v>
      </c>
      <c r="Y8" s="1332" t="s">
        <v>1775</v>
      </c>
      <c r="Z8" s="1332" t="s">
        <v>459</v>
      </c>
      <c r="AA8" s="1206" t="s">
        <v>1374</v>
      </c>
      <c r="AB8" s="1206" t="s">
        <v>1386</v>
      </c>
      <c r="AC8" s="1337" t="s">
        <v>1782</v>
      </c>
    </row>
    <row r="9">
      <c r="A9" s="1339" t="s">
        <v>1012</v>
      </c>
      <c r="B9" s="1334">
        <v>1.68404</v>
      </c>
      <c r="C9" s="1335">
        <v>46204.0</v>
      </c>
      <c r="D9" s="1334">
        <v>0.865753</v>
      </c>
      <c r="E9" s="1332" t="s">
        <v>1774</v>
      </c>
      <c r="F9" s="1332" t="s">
        <v>1783</v>
      </c>
      <c r="G9" s="1334">
        <v>0.0</v>
      </c>
      <c r="H9" s="1334">
        <v>0.0</v>
      </c>
      <c r="I9" s="1336">
        <v>45833.0</v>
      </c>
      <c r="J9" s="1334">
        <v>1.73469</v>
      </c>
      <c r="K9" s="1336">
        <v>45887.0</v>
      </c>
      <c r="L9" s="1334">
        <v>1.522077</v>
      </c>
      <c r="M9" s="1334">
        <v>1.54541</v>
      </c>
      <c r="N9" s="1334">
        <v>1.48541</v>
      </c>
      <c r="O9" s="1334">
        <v>1.522077</v>
      </c>
      <c r="P9" s="1334">
        <v>2.6667</v>
      </c>
      <c r="Q9" s="1334">
        <v>1.522077</v>
      </c>
      <c r="R9" s="1334">
        <v>0.026667</v>
      </c>
      <c r="S9" s="1334">
        <v>100.028491</v>
      </c>
      <c r="T9" s="1334">
        <v>0.241093</v>
      </c>
      <c r="U9" s="1334">
        <v>0.006433</v>
      </c>
      <c r="V9" s="1334">
        <v>0.997311</v>
      </c>
      <c r="W9" s="1334">
        <v>1000.0</v>
      </c>
      <c r="X9" s="1332" t="s">
        <v>83</v>
      </c>
      <c r="Y9" s="1332" t="s">
        <v>1775</v>
      </c>
      <c r="Z9" s="1332" t="s">
        <v>459</v>
      </c>
      <c r="AA9" s="1206" t="s">
        <v>1379</v>
      </c>
      <c r="AB9" s="1206" t="s">
        <v>1388</v>
      </c>
      <c r="AC9" s="1337" t="s">
        <v>1784</v>
      </c>
    </row>
    <row r="10">
      <c r="A10" s="1339" t="s">
        <v>1007</v>
      </c>
      <c r="B10" s="1334">
        <v>1.69</v>
      </c>
      <c r="C10" s="1335">
        <v>46311.0</v>
      </c>
      <c r="D10" s="1334">
        <v>1.158904</v>
      </c>
      <c r="E10" s="1332" t="s">
        <v>1774</v>
      </c>
      <c r="F10" s="1332" t="s">
        <v>131</v>
      </c>
      <c r="G10" s="1334">
        <v>0.0</v>
      </c>
      <c r="H10" s="1334">
        <v>0.0</v>
      </c>
      <c r="I10" s="1336">
        <v>45057.0</v>
      </c>
      <c r="J10" s="1334">
        <v>2.11</v>
      </c>
      <c r="K10" s="1336">
        <v>45884.0</v>
      </c>
      <c r="L10" s="1334">
        <v>1.383998</v>
      </c>
      <c r="M10" s="1334">
        <v>1.433782</v>
      </c>
      <c r="N10" s="1334">
        <v>1.302111</v>
      </c>
      <c r="O10" s="1334">
        <v>1.45608</v>
      </c>
      <c r="P10" s="1334">
        <v>19.959683</v>
      </c>
      <c r="Q10" s="1334">
        <v>1.45608</v>
      </c>
      <c r="R10" s="1332" t="s">
        <v>459</v>
      </c>
      <c r="S10" s="1334">
        <v>100.264871</v>
      </c>
      <c r="T10" s="1334">
        <v>0.578767</v>
      </c>
      <c r="U10" s="1334">
        <v>1.138108</v>
      </c>
      <c r="V10" s="1334">
        <v>1.870362</v>
      </c>
      <c r="W10" s="1334">
        <v>1000.0</v>
      </c>
      <c r="X10" s="1332" t="s">
        <v>83</v>
      </c>
      <c r="Y10" s="1332" t="s">
        <v>1775</v>
      </c>
      <c r="Z10" s="1332" t="s">
        <v>459</v>
      </c>
      <c r="AA10" s="1206" t="s">
        <v>1381</v>
      </c>
      <c r="AB10" s="1206" t="s">
        <v>1389</v>
      </c>
      <c r="AC10" s="1337" t="s">
        <v>1785</v>
      </c>
    </row>
    <row r="11">
      <c r="A11" s="1340"/>
      <c r="B11" s="1341"/>
      <c r="C11" s="1340"/>
      <c r="D11" s="1342"/>
      <c r="E11" s="1343"/>
      <c r="F11" s="1344"/>
      <c r="G11" s="1344"/>
      <c r="H11" s="1344"/>
      <c r="I11" s="1344"/>
      <c r="J11" s="1344"/>
      <c r="K11" s="1344"/>
      <c r="L11" s="1344"/>
      <c r="M11" s="1344"/>
      <c r="N11" s="1344"/>
      <c r="O11" s="1344"/>
      <c r="P11" s="1344"/>
      <c r="Q11" s="1344"/>
      <c r="R11" s="1344"/>
      <c r="S11" s="1344"/>
      <c r="T11" s="1344"/>
      <c r="U11" s="1344"/>
      <c r="V11" s="1344"/>
      <c r="W11" s="1344"/>
      <c r="X11" s="1344"/>
      <c r="Y11" s="1344"/>
      <c r="Z11" s="1344"/>
      <c r="AA11" s="1344"/>
      <c r="AB11" s="1344"/>
      <c r="AC11" s="1344"/>
    </row>
    <row r="12">
      <c r="A12" s="1340"/>
      <c r="B12" s="1345"/>
      <c r="C12" s="1340"/>
      <c r="D12" s="1346"/>
      <c r="E12" s="1343"/>
      <c r="F12" s="1344"/>
      <c r="G12" s="1344"/>
      <c r="H12" s="1344"/>
      <c r="I12" s="1344"/>
      <c r="J12" s="1344"/>
      <c r="K12" s="1344"/>
      <c r="L12" s="1344"/>
      <c r="M12" s="1344"/>
      <c r="N12" s="1344"/>
      <c r="O12" s="1344"/>
      <c r="P12" s="1344"/>
      <c r="Q12" s="1344"/>
      <c r="R12" s="1344"/>
      <c r="S12" s="1344"/>
      <c r="T12" s="1344"/>
      <c r="U12" s="1344"/>
      <c r="V12" s="1344"/>
      <c r="W12" s="1344"/>
      <c r="X12" s="1344"/>
      <c r="Y12" s="1344"/>
      <c r="Z12" s="1344"/>
      <c r="AA12" s="1344"/>
      <c r="AB12" s="1344"/>
      <c r="AC12" s="1344"/>
    </row>
    <row r="13">
      <c r="A13" s="1340"/>
      <c r="B13" s="1341"/>
      <c r="C13" s="1340"/>
      <c r="D13" s="1347"/>
      <c r="E13" s="1343"/>
      <c r="F13" s="1344"/>
      <c r="G13" s="1344"/>
      <c r="H13" s="1344"/>
      <c r="I13" s="1344"/>
      <c r="J13" s="1344"/>
      <c r="K13" s="1344"/>
      <c r="L13" s="1344"/>
      <c r="M13" s="1344"/>
      <c r="N13" s="1344"/>
      <c r="O13" s="1344"/>
      <c r="P13" s="1344"/>
      <c r="Q13" s="1344"/>
      <c r="R13" s="1344"/>
      <c r="S13" s="1344"/>
      <c r="T13" s="1344"/>
      <c r="U13" s="1344"/>
      <c r="V13" s="1344"/>
      <c r="W13" s="1344"/>
      <c r="X13" s="1344"/>
      <c r="Y13" s="1344"/>
      <c r="Z13" s="1344"/>
      <c r="AA13" s="1344"/>
      <c r="AB13" s="1344"/>
      <c r="AC13" s="1344"/>
    </row>
    <row r="14">
      <c r="A14" s="1340"/>
      <c r="B14" s="1345"/>
      <c r="C14" s="1340"/>
      <c r="D14" s="1348"/>
      <c r="E14" s="1343"/>
      <c r="F14" s="1344"/>
      <c r="G14" s="1344"/>
      <c r="H14" s="1344"/>
      <c r="I14" s="1344"/>
      <c r="J14" s="1344"/>
      <c r="K14" s="1344"/>
      <c r="L14" s="1344"/>
      <c r="M14" s="1344"/>
      <c r="N14" s="1344"/>
      <c r="O14" s="1344"/>
      <c r="P14" s="1344"/>
      <c r="Q14" s="1344"/>
      <c r="R14" s="1344"/>
      <c r="S14" s="1344"/>
      <c r="T14" s="1344"/>
      <c r="U14" s="1344"/>
      <c r="V14" s="1344"/>
      <c r="W14" s="1344"/>
      <c r="X14" s="1344"/>
      <c r="Y14" s="1344"/>
      <c r="Z14" s="1344"/>
      <c r="AA14" s="1344"/>
      <c r="AB14" s="1344"/>
      <c r="AC14" s="1344"/>
    </row>
    <row r="15">
      <c r="A15" s="1340"/>
      <c r="B15" s="1348"/>
      <c r="C15" s="1340"/>
      <c r="D15" s="1349"/>
      <c r="E15" s="1343"/>
      <c r="F15" s="1344"/>
      <c r="G15" s="1344"/>
      <c r="H15" s="1344"/>
      <c r="I15" s="1344"/>
      <c r="J15" s="1344"/>
      <c r="K15" s="1344"/>
      <c r="L15" s="1344"/>
      <c r="M15" s="1344"/>
      <c r="N15" s="1344"/>
      <c r="O15" s="1344"/>
      <c r="P15" s="1344"/>
      <c r="Q15" s="1344"/>
      <c r="R15" s="1344"/>
      <c r="S15" s="1344"/>
      <c r="T15" s="1344"/>
      <c r="U15" s="1344"/>
      <c r="V15" s="1344"/>
      <c r="W15" s="1344"/>
      <c r="X15" s="1344"/>
      <c r="Y15" s="1344"/>
      <c r="Z15" s="1344"/>
      <c r="AA15" s="1344"/>
      <c r="AB15" s="1344"/>
      <c r="AC15" s="1344"/>
    </row>
    <row r="16">
      <c r="A16" s="1350"/>
      <c r="B16" s="1348"/>
      <c r="C16" s="1350"/>
      <c r="D16" s="1348"/>
      <c r="E16" s="1343"/>
      <c r="F16" s="1344"/>
      <c r="G16" s="1344"/>
      <c r="H16" s="1344"/>
      <c r="I16" s="1344"/>
      <c r="J16" s="1344"/>
      <c r="K16" s="1344"/>
      <c r="L16" s="1344"/>
      <c r="M16" s="1344"/>
      <c r="N16" s="1344"/>
      <c r="O16" s="1344"/>
      <c r="P16" s="1344"/>
      <c r="Q16" s="1344"/>
      <c r="R16" s="1344"/>
      <c r="S16" s="1344"/>
      <c r="T16" s="1344"/>
      <c r="U16" s="1344"/>
      <c r="V16" s="1344"/>
      <c r="W16" s="1344"/>
      <c r="X16" s="1344"/>
      <c r="Y16" s="1344"/>
      <c r="Z16" s="1344"/>
      <c r="AA16" s="1344"/>
      <c r="AB16" s="1344"/>
      <c r="AC16" s="1344"/>
    </row>
    <row r="17">
      <c r="A17" s="1340"/>
      <c r="B17" s="1349"/>
      <c r="E17" s="1343"/>
      <c r="F17" s="1344"/>
      <c r="G17" s="1344"/>
      <c r="H17" s="1344"/>
      <c r="I17" s="1344"/>
      <c r="J17" s="1344"/>
      <c r="K17" s="1344"/>
      <c r="L17" s="1344"/>
      <c r="M17" s="1344"/>
      <c r="N17" s="1344"/>
      <c r="O17" s="1344"/>
      <c r="P17" s="1344"/>
      <c r="Q17" s="1344"/>
      <c r="R17" s="1344"/>
      <c r="S17" s="1344"/>
      <c r="T17" s="1344"/>
      <c r="U17" s="1344"/>
      <c r="V17" s="1344"/>
      <c r="W17" s="1344"/>
      <c r="X17" s="1344"/>
      <c r="Y17" s="1344"/>
      <c r="Z17" s="1344"/>
      <c r="AA17" s="1344"/>
      <c r="AB17" s="1344"/>
      <c r="AC17" s="1344"/>
    </row>
    <row r="18">
      <c r="A18" s="1340"/>
      <c r="B18" s="1349"/>
      <c r="E18" s="1343"/>
      <c r="F18" s="1344"/>
      <c r="G18" s="1344"/>
      <c r="H18" s="1344"/>
      <c r="I18" s="1344"/>
      <c r="J18" s="1344"/>
      <c r="K18" s="1344"/>
      <c r="L18" s="1344"/>
      <c r="M18" s="1344"/>
      <c r="N18" s="1344"/>
      <c r="O18" s="1344"/>
      <c r="P18" s="1344"/>
      <c r="Q18" s="1344"/>
      <c r="R18" s="1344"/>
      <c r="S18" s="1344"/>
      <c r="T18" s="1344"/>
      <c r="U18" s="1344"/>
      <c r="V18" s="1344"/>
      <c r="W18" s="1344"/>
      <c r="X18" s="1344"/>
      <c r="Y18" s="1344"/>
      <c r="Z18" s="1344"/>
      <c r="AA18" s="1209"/>
      <c r="AB18" s="1209"/>
      <c r="AC18" s="1209"/>
    </row>
    <row r="19">
      <c r="A19" s="1340"/>
      <c r="B19" s="1349"/>
      <c r="E19" s="1343"/>
      <c r="F19" s="1344"/>
      <c r="G19" s="1344"/>
      <c r="H19" s="1344"/>
      <c r="I19" s="1344"/>
      <c r="J19" s="1344"/>
      <c r="K19" s="1344"/>
      <c r="L19" s="1344"/>
      <c r="M19" s="1344"/>
      <c r="N19" s="1344"/>
      <c r="O19" s="1344"/>
      <c r="P19" s="1344"/>
      <c r="Q19" s="1344"/>
      <c r="R19" s="1344"/>
      <c r="S19" s="1344"/>
      <c r="T19" s="1344"/>
      <c r="U19" s="1344"/>
      <c r="V19" s="1344"/>
      <c r="W19" s="1344"/>
      <c r="X19" s="1344"/>
      <c r="Y19" s="1344"/>
      <c r="Z19" s="1344"/>
      <c r="AA19" s="1206"/>
      <c r="AB19" s="1208"/>
      <c r="AC19" s="1209"/>
    </row>
    <row r="20">
      <c r="A20" s="1340"/>
      <c r="B20" s="1349"/>
      <c r="E20" s="1343"/>
      <c r="F20" s="1344"/>
      <c r="G20" s="1344"/>
      <c r="H20" s="1344"/>
      <c r="I20" s="1344"/>
      <c r="J20" s="1344"/>
      <c r="K20" s="1344"/>
      <c r="L20" s="1344"/>
      <c r="M20" s="1344"/>
      <c r="N20" s="1344"/>
      <c r="O20" s="1344"/>
      <c r="P20" s="1344"/>
      <c r="Q20" s="1344"/>
      <c r="R20" s="1344"/>
      <c r="S20" s="1344"/>
      <c r="T20" s="1344"/>
      <c r="U20" s="1344"/>
      <c r="V20" s="1344"/>
      <c r="W20" s="1344"/>
      <c r="X20" s="1344"/>
      <c r="Y20" s="1344"/>
      <c r="Z20" s="1344"/>
      <c r="AA20" s="1206"/>
      <c r="AB20" s="1208"/>
      <c r="AC20" s="1209"/>
    </row>
    <row r="21">
      <c r="A21" s="1340"/>
      <c r="B21" s="1349"/>
      <c r="E21" s="1343"/>
      <c r="F21" s="1344"/>
      <c r="G21" s="1344"/>
      <c r="H21" s="1344"/>
      <c r="I21" s="1344"/>
      <c r="J21" s="1344"/>
      <c r="K21" s="1344"/>
      <c r="L21" s="1344"/>
      <c r="M21" s="1344"/>
      <c r="N21" s="1344"/>
      <c r="O21" s="1344"/>
      <c r="P21" s="1344"/>
      <c r="Q21" s="1344"/>
      <c r="R21" s="1344"/>
      <c r="S21" s="1344"/>
      <c r="T21" s="1344"/>
      <c r="U21" s="1344"/>
      <c r="V21" s="1344"/>
      <c r="W21" s="1344"/>
      <c r="X21" s="1344"/>
      <c r="Y21" s="1344"/>
      <c r="Z21" s="1344"/>
      <c r="AA21" s="1206"/>
      <c r="AB21" s="1206"/>
      <c r="AC21" s="1209"/>
    </row>
    <row r="22">
      <c r="A22" s="1340"/>
      <c r="B22" s="1345"/>
      <c r="C22" s="1340"/>
      <c r="D22" s="1341"/>
      <c r="E22" s="1343"/>
      <c r="F22" s="1344"/>
      <c r="G22" s="1344"/>
      <c r="H22" s="1344"/>
      <c r="I22" s="1344"/>
      <c r="J22" s="1344"/>
      <c r="K22" s="1344"/>
      <c r="L22" s="1344"/>
      <c r="M22" s="1344"/>
      <c r="N22" s="1344"/>
      <c r="O22" s="1344"/>
      <c r="P22" s="1344"/>
      <c r="Q22" s="1344"/>
      <c r="R22" s="1344"/>
      <c r="S22" s="1344"/>
      <c r="T22" s="1344"/>
      <c r="U22" s="1344"/>
      <c r="V22" s="1344"/>
      <c r="W22" s="1344"/>
      <c r="X22" s="1344"/>
      <c r="Y22" s="1344"/>
      <c r="Z22" s="1344"/>
      <c r="AA22" s="1206"/>
      <c r="AB22" s="1206"/>
      <c r="AC22" s="1209"/>
    </row>
    <row r="23">
      <c r="A23" s="1340"/>
      <c r="B23" s="1341"/>
      <c r="C23" s="1340"/>
      <c r="D23" s="1341"/>
      <c r="E23" s="1343"/>
      <c r="F23" s="1344"/>
      <c r="G23" s="1344"/>
      <c r="H23" s="1344"/>
      <c r="I23" s="1344"/>
      <c r="J23" s="1344"/>
      <c r="K23" s="1344"/>
      <c r="L23" s="1344"/>
      <c r="M23" s="1344"/>
      <c r="N23" s="1344"/>
      <c r="O23" s="1344"/>
      <c r="P23" s="1344"/>
      <c r="Q23" s="1344"/>
      <c r="R23" s="1344"/>
      <c r="S23" s="1344"/>
      <c r="T23" s="1344"/>
      <c r="U23" s="1344"/>
      <c r="V23" s="1344"/>
      <c r="W23" s="1344"/>
      <c r="X23" s="1344"/>
      <c r="Y23" s="1344"/>
      <c r="Z23" s="1344"/>
      <c r="AA23" s="1206"/>
      <c r="AB23" s="1206"/>
      <c r="AC23" s="1209"/>
    </row>
    <row r="24">
      <c r="A24" s="1340"/>
      <c r="B24" s="1349"/>
      <c r="E24" s="1343"/>
      <c r="F24" s="1344"/>
      <c r="G24" s="1344"/>
      <c r="H24" s="1344"/>
      <c r="I24" s="1344"/>
      <c r="J24" s="1344"/>
      <c r="K24" s="1344"/>
      <c r="L24" s="1344"/>
      <c r="M24" s="1344"/>
      <c r="N24" s="1344"/>
      <c r="O24" s="1344"/>
      <c r="P24" s="1344"/>
      <c r="Q24" s="1344"/>
      <c r="R24" s="1344"/>
      <c r="S24" s="1344"/>
      <c r="T24" s="1344"/>
      <c r="U24" s="1344"/>
      <c r="V24" s="1344"/>
      <c r="W24" s="1344"/>
      <c r="X24" s="1344"/>
      <c r="Y24" s="1344"/>
      <c r="Z24" s="1344"/>
      <c r="AA24" s="1206"/>
      <c r="AB24" s="1206"/>
      <c r="AC24" s="1209"/>
    </row>
    <row r="25">
      <c r="A25" s="1343"/>
      <c r="B25" s="1343"/>
      <c r="C25" s="1343"/>
      <c r="D25" s="1343"/>
      <c r="E25" s="1343"/>
      <c r="F25" s="1344"/>
      <c r="G25" s="1344"/>
      <c r="H25" s="1344"/>
      <c r="I25" s="1344"/>
      <c r="J25" s="1344"/>
      <c r="K25" s="1344"/>
      <c r="L25" s="1344"/>
      <c r="M25" s="1344"/>
      <c r="N25" s="1344"/>
      <c r="O25" s="1344"/>
      <c r="P25" s="1344"/>
      <c r="Q25" s="1344"/>
      <c r="R25" s="1344"/>
      <c r="S25" s="1344"/>
      <c r="T25" s="1344"/>
      <c r="U25" s="1344"/>
      <c r="V25" s="1344"/>
      <c r="W25" s="1344"/>
      <c r="X25" s="1344"/>
      <c r="Y25" s="1344"/>
      <c r="Z25" s="1344"/>
      <c r="AA25" s="1206"/>
      <c r="AB25" s="1206"/>
      <c r="AC25" s="1209"/>
    </row>
    <row r="26">
      <c r="A26" s="1343"/>
      <c r="B26" s="1343"/>
      <c r="C26" s="1343"/>
      <c r="D26" s="1343"/>
      <c r="E26" s="1343"/>
      <c r="F26" s="1344"/>
      <c r="G26" s="1344"/>
      <c r="H26" s="1344"/>
      <c r="I26" s="1344"/>
      <c r="J26" s="1344"/>
      <c r="K26" s="1344"/>
      <c r="L26" s="1344"/>
      <c r="M26" s="1344"/>
      <c r="N26" s="1344"/>
      <c r="O26" s="1344"/>
      <c r="P26" s="1344"/>
      <c r="Q26" s="1344"/>
      <c r="R26" s="1344"/>
      <c r="S26" s="1344"/>
      <c r="T26" s="1344"/>
      <c r="U26" s="1344"/>
      <c r="V26" s="1344"/>
      <c r="W26" s="1344"/>
      <c r="X26" s="1344"/>
      <c r="Y26" s="1344"/>
      <c r="Z26" s="1344"/>
      <c r="AA26" s="1206"/>
      <c r="AB26" s="1206"/>
      <c r="AC26" s="1209"/>
    </row>
    <row r="27">
      <c r="A27" s="1343"/>
      <c r="B27" s="1343"/>
      <c r="C27" s="1343"/>
      <c r="D27" s="1343"/>
      <c r="E27" s="1343"/>
      <c r="F27" s="1344"/>
      <c r="G27" s="1344"/>
      <c r="H27" s="1344"/>
      <c r="I27" s="1344"/>
      <c r="J27" s="1344"/>
      <c r="K27" s="1344"/>
      <c r="L27" s="1344"/>
      <c r="M27" s="1344"/>
      <c r="N27" s="1344"/>
      <c r="O27" s="1344"/>
      <c r="P27" s="1344"/>
      <c r="Q27" s="1344"/>
      <c r="R27" s="1344"/>
      <c r="S27" s="1344"/>
      <c r="T27" s="1344"/>
      <c r="U27" s="1344"/>
      <c r="V27" s="1344"/>
      <c r="W27" s="1344"/>
      <c r="X27" s="1344"/>
      <c r="Y27" s="1344"/>
      <c r="Z27" s="1344"/>
      <c r="AA27" s="1344"/>
      <c r="AB27" s="1344"/>
      <c r="AC27" s="1344"/>
    </row>
    <row r="28">
      <c r="A28" s="1343"/>
      <c r="B28" s="1343"/>
      <c r="C28" s="1343"/>
      <c r="D28" s="1343"/>
      <c r="E28" s="1343"/>
      <c r="F28" s="1344"/>
      <c r="G28" s="1344"/>
      <c r="H28" s="1344"/>
      <c r="I28" s="1344"/>
      <c r="J28" s="1344"/>
      <c r="K28" s="1344"/>
      <c r="L28" s="1344"/>
      <c r="M28" s="1344"/>
      <c r="N28" s="1344"/>
      <c r="O28" s="1344"/>
      <c r="P28" s="1344"/>
      <c r="Q28" s="1344"/>
      <c r="R28" s="1344"/>
      <c r="S28" s="1344"/>
      <c r="T28" s="1344"/>
      <c r="U28" s="1344"/>
      <c r="V28" s="1344"/>
      <c r="W28" s="1344"/>
      <c r="X28" s="1344"/>
      <c r="Y28" s="1344"/>
      <c r="Z28" s="1344"/>
      <c r="AA28" s="1344"/>
      <c r="AB28" s="1344"/>
      <c r="AC28" s="1344"/>
    </row>
    <row r="29">
      <c r="A29" s="1340"/>
      <c r="B29" s="1349"/>
      <c r="C29" s="1340"/>
      <c r="D29" s="1346"/>
      <c r="E29" s="1343"/>
      <c r="F29" s="1344"/>
      <c r="G29" s="1344"/>
      <c r="H29" s="1344"/>
      <c r="I29" s="1344"/>
      <c r="J29" s="1344"/>
      <c r="K29" s="1344"/>
      <c r="L29" s="1344"/>
      <c r="M29" s="1344"/>
      <c r="N29" s="1344"/>
      <c r="O29" s="1344"/>
      <c r="P29" s="1344"/>
      <c r="Q29" s="1344"/>
      <c r="R29" s="1344"/>
      <c r="S29" s="1344"/>
      <c r="T29" s="1344"/>
      <c r="U29" s="1344"/>
      <c r="V29" s="1344"/>
      <c r="W29" s="1344"/>
      <c r="X29" s="1344"/>
      <c r="Y29" s="1344"/>
      <c r="Z29" s="1344"/>
      <c r="AA29" s="1344"/>
      <c r="AB29" s="1344"/>
      <c r="AC29" s="1344"/>
    </row>
    <row r="30">
      <c r="A30" s="1340"/>
      <c r="B30" s="1351"/>
      <c r="C30" s="1340"/>
      <c r="D30" s="1345"/>
      <c r="E30" s="1343"/>
      <c r="F30" s="1344"/>
      <c r="G30" s="1344"/>
      <c r="H30" s="1344"/>
      <c r="I30" s="1344"/>
      <c r="J30" s="1344"/>
      <c r="K30" s="1344"/>
      <c r="L30" s="1344"/>
      <c r="M30" s="1344"/>
      <c r="N30" s="1344"/>
      <c r="O30" s="1344"/>
      <c r="P30" s="1344"/>
      <c r="Q30" s="1344"/>
      <c r="R30" s="1344"/>
      <c r="S30" s="1344"/>
      <c r="T30" s="1344"/>
      <c r="U30" s="1344"/>
      <c r="V30" s="1344"/>
      <c r="W30" s="1344"/>
      <c r="X30" s="1344"/>
      <c r="Y30" s="1344"/>
      <c r="Z30" s="1344"/>
      <c r="AA30" s="1344"/>
      <c r="AB30" s="1344"/>
      <c r="AC30" s="1344"/>
    </row>
    <row r="31">
      <c r="A31" s="1340"/>
      <c r="B31" s="1345"/>
      <c r="C31" s="1340"/>
      <c r="D31" s="1345"/>
      <c r="E31" s="1343"/>
      <c r="F31" s="1344"/>
      <c r="G31" s="1344"/>
      <c r="H31" s="1344"/>
      <c r="I31" s="1344"/>
      <c r="J31" s="1344"/>
      <c r="K31" s="1344"/>
      <c r="L31" s="1344"/>
      <c r="M31" s="1344"/>
      <c r="N31" s="1344"/>
      <c r="O31" s="1344"/>
      <c r="P31" s="1344"/>
      <c r="Q31" s="1344"/>
      <c r="R31" s="1344"/>
      <c r="S31" s="1344"/>
      <c r="T31" s="1344"/>
      <c r="U31" s="1344"/>
      <c r="V31" s="1344"/>
      <c r="W31" s="1344"/>
      <c r="X31" s="1344"/>
      <c r="Y31" s="1344"/>
      <c r="Z31" s="1344"/>
      <c r="AA31" s="1344"/>
      <c r="AB31" s="1344"/>
      <c r="AC31" s="1344"/>
    </row>
    <row r="32">
      <c r="A32" s="1340"/>
      <c r="B32" s="1345"/>
      <c r="C32" s="1340"/>
      <c r="D32" s="1345"/>
      <c r="E32" s="1343"/>
      <c r="F32" s="1344"/>
      <c r="G32" s="1344"/>
      <c r="H32" s="1344"/>
      <c r="I32" s="1344"/>
      <c r="J32" s="1344"/>
      <c r="K32" s="1344"/>
      <c r="L32" s="1344"/>
      <c r="M32" s="1344"/>
      <c r="N32" s="1344"/>
      <c r="O32" s="1344"/>
      <c r="P32" s="1344"/>
      <c r="Q32" s="1344"/>
      <c r="R32" s="1344"/>
      <c r="S32" s="1344"/>
      <c r="T32" s="1344"/>
      <c r="U32" s="1344"/>
      <c r="V32" s="1344"/>
      <c r="W32" s="1344"/>
      <c r="X32" s="1344"/>
      <c r="Y32" s="1344"/>
      <c r="Z32" s="1344"/>
      <c r="AA32" s="1344"/>
      <c r="AB32" s="1344"/>
      <c r="AC32" s="1344"/>
    </row>
    <row r="33">
      <c r="A33" s="1340"/>
      <c r="B33" s="1341"/>
      <c r="C33" s="1340"/>
      <c r="D33" s="1342"/>
      <c r="E33" s="1343"/>
      <c r="F33" s="1344"/>
      <c r="G33" s="1344"/>
      <c r="H33" s="1344"/>
      <c r="I33" s="1344"/>
      <c r="J33" s="1344"/>
      <c r="K33" s="1344"/>
      <c r="L33" s="1344"/>
      <c r="M33" s="1344"/>
      <c r="N33" s="1344"/>
      <c r="O33" s="1344"/>
      <c r="P33" s="1344"/>
      <c r="Q33" s="1344"/>
      <c r="R33" s="1344"/>
      <c r="S33" s="1344"/>
      <c r="T33" s="1344"/>
      <c r="U33" s="1344"/>
      <c r="V33" s="1344"/>
      <c r="W33" s="1344"/>
      <c r="X33" s="1344"/>
      <c r="Y33" s="1344"/>
      <c r="Z33" s="1344"/>
      <c r="AA33" s="1344"/>
      <c r="AB33" s="1344"/>
      <c r="AC33" s="1344"/>
    </row>
    <row r="34">
      <c r="A34" s="1340"/>
      <c r="B34" s="1345"/>
      <c r="C34" s="1340"/>
      <c r="D34" s="1345"/>
      <c r="E34" s="1343"/>
      <c r="F34" s="1344"/>
      <c r="G34" s="1344"/>
      <c r="H34" s="1344"/>
      <c r="I34" s="1344"/>
      <c r="J34" s="1344"/>
      <c r="K34" s="1344"/>
      <c r="L34" s="1344"/>
      <c r="M34" s="1344"/>
      <c r="N34" s="1344"/>
      <c r="O34" s="1344"/>
      <c r="P34" s="1344"/>
      <c r="Q34" s="1344"/>
      <c r="R34" s="1344"/>
      <c r="S34" s="1344"/>
      <c r="T34" s="1344"/>
      <c r="U34" s="1344"/>
      <c r="V34" s="1344"/>
      <c r="W34" s="1344"/>
      <c r="X34" s="1344"/>
      <c r="Y34" s="1344"/>
      <c r="Z34" s="1344"/>
      <c r="AA34" s="1344"/>
      <c r="AB34" s="1344"/>
      <c r="AC34" s="1344"/>
    </row>
    <row r="35">
      <c r="A35" s="1340"/>
      <c r="B35" s="1341"/>
      <c r="C35" s="1340"/>
      <c r="D35" s="1342"/>
      <c r="E35" s="1343"/>
      <c r="F35" s="1344"/>
      <c r="G35" s="1344"/>
      <c r="H35" s="1344"/>
      <c r="I35" s="1344"/>
      <c r="J35" s="1344"/>
      <c r="K35" s="1344"/>
      <c r="L35" s="1344"/>
      <c r="M35" s="1344"/>
      <c r="N35" s="1344"/>
      <c r="O35" s="1344"/>
      <c r="P35" s="1344"/>
      <c r="Q35" s="1344"/>
      <c r="R35" s="1344"/>
      <c r="S35" s="1344"/>
      <c r="T35" s="1344"/>
      <c r="U35" s="1344"/>
      <c r="V35" s="1344"/>
      <c r="W35" s="1344"/>
      <c r="X35" s="1344"/>
      <c r="Y35" s="1344"/>
      <c r="Z35" s="1344"/>
      <c r="AA35" s="1344"/>
      <c r="AB35" s="1344"/>
      <c r="AC35" s="1344"/>
    </row>
    <row r="36">
      <c r="A36" s="1340"/>
      <c r="B36" s="1345"/>
      <c r="C36" s="1340"/>
      <c r="D36" s="1346"/>
      <c r="E36" s="1343"/>
      <c r="F36" s="1344"/>
      <c r="G36" s="1344"/>
      <c r="H36" s="1344"/>
      <c r="I36" s="1344"/>
      <c r="J36" s="1344"/>
      <c r="K36" s="1344"/>
      <c r="L36" s="1344"/>
      <c r="M36" s="1344"/>
      <c r="N36" s="1344"/>
      <c r="O36" s="1344"/>
      <c r="P36" s="1344"/>
      <c r="Q36" s="1344"/>
      <c r="R36" s="1344"/>
      <c r="S36" s="1344"/>
      <c r="T36" s="1344"/>
      <c r="U36" s="1344"/>
      <c r="V36" s="1344"/>
      <c r="W36" s="1344"/>
      <c r="X36" s="1344"/>
      <c r="Y36" s="1344"/>
      <c r="Z36" s="1344"/>
      <c r="AA36" s="1344"/>
      <c r="AB36" s="1344"/>
      <c r="AC36" s="1344"/>
    </row>
    <row r="37">
      <c r="A37" s="1340"/>
      <c r="B37" s="1341"/>
      <c r="C37" s="1340"/>
      <c r="D37" s="1347"/>
      <c r="E37" s="1343"/>
      <c r="F37" s="1344"/>
      <c r="G37" s="1344"/>
      <c r="H37" s="1344"/>
      <c r="I37" s="1344"/>
      <c r="J37" s="1344"/>
      <c r="K37" s="1344"/>
      <c r="L37" s="1344"/>
      <c r="M37" s="1344"/>
      <c r="N37" s="1344"/>
      <c r="O37" s="1344"/>
      <c r="P37" s="1344"/>
      <c r="Q37" s="1344"/>
      <c r="R37" s="1344"/>
      <c r="S37" s="1344"/>
      <c r="T37" s="1344"/>
      <c r="U37" s="1344"/>
      <c r="V37" s="1344"/>
      <c r="W37" s="1344"/>
      <c r="X37" s="1344"/>
      <c r="Y37" s="1344"/>
      <c r="Z37" s="1344"/>
      <c r="AA37" s="1344"/>
      <c r="AB37" s="1344"/>
      <c r="AC37" s="1344"/>
    </row>
    <row r="38">
      <c r="A38" s="1340"/>
      <c r="B38" s="1345"/>
      <c r="C38" s="1340"/>
      <c r="D38" s="1348"/>
      <c r="E38" s="1343"/>
      <c r="F38" s="1344"/>
      <c r="G38" s="1344"/>
      <c r="H38" s="1344"/>
      <c r="I38" s="1344"/>
      <c r="J38" s="1344"/>
      <c r="K38" s="1344"/>
      <c r="L38" s="1344"/>
      <c r="M38" s="1344"/>
      <c r="N38" s="1344"/>
      <c r="O38" s="1344"/>
      <c r="P38" s="1344"/>
      <c r="Q38" s="1344"/>
      <c r="R38" s="1344"/>
      <c r="S38" s="1344"/>
      <c r="T38" s="1344"/>
      <c r="U38" s="1344"/>
      <c r="V38" s="1344"/>
      <c r="W38" s="1344"/>
      <c r="X38" s="1344"/>
      <c r="Y38" s="1344"/>
      <c r="Z38" s="1344"/>
      <c r="AA38" s="1344"/>
      <c r="AB38" s="1344"/>
      <c r="AC38" s="1344"/>
    </row>
    <row r="39">
      <c r="A39" s="1340"/>
      <c r="B39" s="1348"/>
      <c r="C39" s="1340"/>
      <c r="D39" s="1349"/>
      <c r="E39" s="1343"/>
      <c r="F39" s="1344"/>
      <c r="G39" s="1344"/>
      <c r="H39" s="1344"/>
      <c r="I39" s="1344"/>
      <c r="J39" s="1344"/>
      <c r="K39" s="1344"/>
      <c r="L39" s="1344"/>
      <c r="M39" s="1344"/>
      <c r="N39" s="1344"/>
      <c r="O39" s="1344"/>
      <c r="P39" s="1344"/>
      <c r="Q39" s="1344"/>
      <c r="R39" s="1344"/>
      <c r="S39" s="1344"/>
      <c r="T39" s="1344"/>
      <c r="U39" s="1344"/>
      <c r="V39" s="1344"/>
      <c r="W39" s="1344"/>
      <c r="X39" s="1344"/>
      <c r="Y39" s="1344"/>
      <c r="Z39" s="1344"/>
      <c r="AA39" s="1344"/>
      <c r="AB39" s="1344"/>
      <c r="AC39" s="1344"/>
    </row>
    <row r="40">
      <c r="A40" s="1350"/>
      <c r="B40" s="1348"/>
      <c r="C40" s="1350"/>
      <c r="D40" s="1348"/>
      <c r="E40" s="1343"/>
      <c r="F40" s="1344"/>
      <c r="G40" s="1344"/>
      <c r="H40" s="1344"/>
      <c r="I40" s="1344"/>
      <c r="J40" s="1344"/>
      <c r="K40" s="1344"/>
      <c r="L40" s="1344"/>
      <c r="M40" s="1344"/>
      <c r="N40" s="1344"/>
      <c r="O40" s="1344"/>
      <c r="P40" s="1344"/>
      <c r="Q40" s="1344"/>
      <c r="R40" s="1344"/>
      <c r="S40" s="1344"/>
      <c r="T40" s="1344"/>
      <c r="U40" s="1344"/>
      <c r="V40" s="1344"/>
      <c r="W40" s="1344"/>
      <c r="X40" s="1344"/>
      <c r="Y40" s="1344"/>
      <c r="Z40" s="1344"/>
      <c r="AA40" s="1344"/>
      <c r="AB40" s="1344"/>
      <c r="AC40" s="1344"/>
    </row>
    <row r="41">
      <c r="A41" s="1340"/>
      <c r="B41" s="1349"/>
      <c r="E41" s="1343"/>
      <c r="F41" s="1344"/>
      <c r="G41" s="1344"/>
      <c r="H41" s="1344"/>
      <c r="I41" s="1344"/>
      <c r="J41" s="1344"/>
      <c r="K41" s="1344"/>
      <c r="L41" s="1344"/>
      <c r="M41" s="1344"/>
      <c r="N41" s="1344"/>
      <c r="O41" s="1344"/>
      <c r="P41" s="1344"/>
      <c r="Q41" s="1344"/>
      <c r="R41" s="1344"/>
      <c r="S41" s="1344"/>
      <c r="T41" s="1344"/>
      <c r="U41" s="1344"/>
      <c r="V41" s="1344"/>
      <c r="W41" s="1344"/>
      <c r="X41" s="1344"/>
      <c r="Y41" s="1344"/>
      <c r="Z41" s="1344"/>
      <c r="AA41" s="1344"/>
      <c r="AB41" s="1344"/>
      <c r="AC41" s="1344"/>
    </row>
    <row r="42">
      <c r="A42" s="1340"/>
      <c r="B42" s="1349"/>
      <c r="E42" s="1343"/>
      <c r="F42" s="1344"/>
      <c r="G42" s="1344"/>
      <c r="H42" s="1344"/>
      <c r="I42" s="1344"/>
      <c r="J42" s="1344"/>
      <c r="K42" s="1344"/>
      <c r="L42" s="1344"/>
      <c r="M42" s="1344"/>
      <c r="N42" s="1344"/>
      <c r="O42" s="1344"/>
      <c r="P42" s="1344"/>
      <c r="Q42" s="1344"/>
      <c r="R42" s="1344"/>
      <c r="S42" s="1344"/>
      <c r="T42" s="1344"/>
      <c r="U42" s="1344"/>
      <c r="V42" s="1344"/>
      <c r="W42" s="1344"/>
      <c r="X42" s="1344"/>
      <c r="Y42" s="1344"/>
      <c r="Z42" s="1344"/>
      <c r="AA42" s="1344"/>
      <c r="AB42" s="1344"/>
      <c r="AC42" s="1344"/>
    </row>
    <row r="43">
      <c r="A43" s="1340"/>
      <c r="B43" s="1349"/>
      <c r="E43" s="1343"/>
      <c r="F43" s="1344"/>
      <c r="G43" s="1344"/>
      <c r="H43" s="1344"/>
      <c r="I43" s="1344"/>
      <c r="J43" s="1344"/>
      <c r="K43" s="1344"/>
      <c r="L43" s="1344"/>
      <c r="M43" s="1344"/>
      <c r="N43" s="1344"/>
      <c r="O43" s="1344"/>
      <c r="P43" s="1344"/>
      <c r="Q43" s="1344"/>
      <c r="R43" s="1344"/>
      <c r="S43" s="1344"/>
      <c r="T43" s="1344"/>
      <c r="U43" s="1344"/>
      <c r="V43" s="1344"/>
      <c r="W43" s="1344"/>
      <c r="X43" s="1344"/>
      <c r="Y43" s="1344"/>
      <c r="Z43" s="1344"/>
      <c r="AA43" s="1344"/>
      <c r="AB43" s="1344"/>
      <c r="AC43" s="1344"/>
    </row>
    <row r="44">
      <c r="A44" s="1340"/>
      <c r="B44" s="1349"/>
      <c r="E44" s="1343"/>
      <c r="F44" s="1344"/>
      <c r="G44" s="1344"/>
      <c r="H44" s="1344"/>
      <c r="I44" s="1344"/>
      <c r="J44" s="1344"/>
      <c r="K44" s="1344"/>
      <c r="L44" s="1344"/>
      <c r="M44" s="1344"/>
      <c r="N44" s="1344"/>
      <c r="O44" s="1344"/>
      <c r="P44" s="1344"/>
      <c r="Q44" s="1344"/>
      <c r="R44" s="1344"/>
      <c r="S44" s="1344"/>
      <c r="T44" s="1344"/>
      <c r="U44" s="1344"/>
      <c r="V44" s="1344"/>
      <c r="W44" s="1344"/>
      <c r="X44" s="1344"/>
      <c r="Y44" s="1344"/>
      <c r="Z44" s="1344"/>
      <c r="AA44" s="1344"/>
      <c r="AB44" s="1344"/>
      <c r="AC44" s="1344"/>
    </row>
    <row r="45">
      <c r="A45" s="1340"/>
      <c r="B45" s="1349"/>
      <c r="E45" s="1343"/>
      <c r="F45" s="1344"/>
      <c r="G45" s="1344"/>
      <c r="H45" s="1344"/>
      <c r="I45" s="1344"/>
      <c r="J45" s="1344"/>
      <c r="K45" s="1344"/>
      <c r="L45" s="1344"/>
      <c r="M45" s="1344"/>
      <c r="N45" s="1344"/>
      <c r="O45" s="1344"/>
      <c r="P45" s="1344"/>
      <c r="Q45" s="1344"/>
      <c r="R45" s="1344"/>
      <c r="S45" s="1344"/>
      <c r="T45" s="1344"/>
      <c r="U45" s="1344"/>
      <c r="V45" s="1344"/>
      <c r="W45" s="1344"/>
      <c r="X45" s="1344"/>
      <c r="Y45" s="1344"/>
      <c r="Z45" s="1344"/>
      <c r="AA45" s="1344"/>
      <c r="AB45" s="1344"/>
      <c r="AC45" s="1344"/>
    </row>
    <row r="46">
      <c r="A46" s="1340"/>
      <c r="B46" s="1345"/>
      <c r="C46" s="1340"/>
      <c r="D46" s="1341"/>
      <c r="E46" s="1343"/>
      <c r="F46" s="1344"/>
      <c r="G46" s="1344"/>
      <c r="H46" s="1344"/>
      <c r="I46" s="1344"/>
      <c r="J46" s="1344"/>
      <c r="K46" s="1344"/>
      <c r="L46" s="1344"/>
      <c r="M46" s="1344"/>
      <c r="N46" s="1344"/>
      <c r="O46" s="1344"/>
      <c r="P46" s="1344"/>
      <c r="Q46" s="1344"/>
      <c r="R46" s="1344"/>
      <c r="S46" s="1344"/>
      <c r="T46" s="1344"/>
      <c r="U46" s="1344"/>
      <c r="V46" s="1344"/>
      <c r="W46" s="1344"/>
      <c r="X46" s="1344"/>
      <c r="Y46" s="1344"/>
      <c r="Z46" s="1344"/>
      <c r="AA46" s="1344"/>
      <c r="AB46" s="1344"/>
      <c r="AC46" s="1344"/>
    </row>
    <row r="47">
      <c r="A47" s="1340"/>
      <c r="B47" s="1345"/>
      <c r="C47" s="1340"/>
      <c r="D47" s="1341"/>
      <c r="E47" s="1343"/>
      <c r="F47" s="1344"/>
      <c r="G47" s="1344"/>
      <c r="H47" s="1344"/>
      <c r="I47" s="1344"/>
      <c r="J47" s="1344"/>
      <c r="K47" s="1344"/>
      <c r="L47" s="1344"/>
      <c r="M47" s="1344"/>
      <c r="N47" s="1344"/>
      <c r="O47" s="1344"/>
      <c r="P47" s="1344"/>
      <c r="Q47" s="1344"/>
      <c r="R47" s="1344"/>
      <c r="S47" s="1344"/>
      <c r="T47" s="1344"/>
      <c r="U47" s="1344"/>
      <c r="V47" s="1344"/>
      <c r="W47" s="1344"/>
      <c r="X47" s="1344"/>
      <c r="Y47" s="1344"/>
      <c r="Z47" s="1344"/>
      <c r="AA47" s="1344"/>
      <c r="AB47" s="1344"/>
      <c r="AC47" s="1344"/>
    </row>
    <row r="48">
      <c r="A48" s="1340"/>
      <c r="B48" s="1352"/>
      <c r="E48" s="1344"/>
      <c r="F48" s="1344"/>
      <c r="G48" s="1344"/>
      <c r="H48" s="1344"/>
      <c r="I48" s="1344"/>
      <c r="J48" s="1344"/>
      <c r="K48" s="1344"/>
      <c r="L48" s="1344"/>
      <c r="M48" s="1344"/>
      <c r="N48" s="1344"/>
      <c r="O48" s="1344"/>
      <c r="P48" s="1344"/>
      <c r="Q48" s="1344"/>
      <c r="R48" s="1344"/>
      <c r="S48" s="1344"/>
      <c r="T48" s="1344"/>
      <c r="U48" s="1344"/>
      <c r="V48" s="1344"/>
      <c r="W48" s="1344"/>
      <c r="X48" s="1344"/>
      <c r="Y48" s="1344"/>
      <c r="Z48" s="1344"/>
      <c r="AA48" s="1344"/>
      <c r="AB48" s="1344"/>
      <c r="AC48" s="1344"/>
    </row>
    <row r="49">
      <c r="A49" s="1344"/>
      <c r="B49" s="1344"/>
      <c r="C49" s="1344"/>
      <c r="D49" s="1344"/>
      <c r="E49" s="1344"/>
      <c r="F49" s="1344"/>
      <c r="G49" s="1344"/>
      <c r="H49" s="1344"/>
      <c r="I49" s="1344"/>
      <c r="J49" s="1344"/>
      <c r="K49" s="1344"/>
      <c r="L49" s="1344"/>
      <c r="M49" s="1344"/>
      <c r="N49" s="1344"/>
      <c r="O49" s="1344"/>
      <c r="P49" s="1344"/>
      <c r="Q49" s="1344"/>
      <c r="R49" s="1344"/>
      <c r="S49" s="1344"/>
      <c r="T49" s="1344"/>
      <c r="U49" s="1344"/>
      <c r="V49" s="1344"/>
      <c r="W49" s="1344"/>
      <c r="X49" s="1344"/>
      <c r="Y49" s="1344"/>
      <c r="Z49" s="1344"/>
      <c r="AA49" s="1344"/>
      <c r="AB49" s="1344"/>
      <c r="AC49" s="1344"/>
    </row>
    <row r="50">
      <c r="A50" s="1344"/>
      <c r="B50" s="1344"/>
      <c r="C50" s="1344"/>
      <c r="D50" s="1344"/>
      <c r="E50" s="1344"/>
      <c r="F50" s="1344"/>
      <c r="G50" s="1344"/>
      <c r="H50" s="1344"/>
      <c r="I50" s="1344"/>
      <c r="J50" s="1344"/>
      <c r="K50" s="1344"/>
      <c r="L50" s="1344"/>
      <c r="M50" s="1344"/>
      <c r="N50" s="1344"/>
      <c r="O50" s="1344"/>
      <c r="P50" s="1344"/>
      <c r="Q50" s="1344"/>
      <c r="R50" s="1344"/>
      <c r="S50" s="1344"/>
      <c r="T50" s="1344"/>
      <c r="U50" s="1344"/>
      <c r="V50" s="1344"/>
      <c r="W50" s="1344"/>
      <c r="X50" s="1344"/>
      <c r="Y50" s="1344"/>
      <c r="Z50" s="1344"/>
      <c r="AA50" s="1344"/>
      <c r="AB50" s="1344"/>
      <c r="AC50" s="1344"/>
    </row>
    <row r="51">
      <c r="A51" s="1344"/>
      <c r="B51" s="1344"/>
      <c r="C51" s="1344"/>
      <c r="D51" s="1344"/>
      <c r="E51" s="1344"/>
      <c r="F51" s="1344"/>
      <c r="G51" s="1344"/>
      <c r="H51" s="1344"/>
      <c r="I51" s="1344"/>
      <c r="J51" s="1344"/>
      <c r="K51" s="1344"/>
      <c r="L51" s="1344"/>
      <c r="M51" s="1344"/>
      <c r="N51" s="1344"/>
      <c r="O51" s="1344"/>
      <c r="P51" s="1344"/>
      <c r="Q51" s="1344"/>
      <c r="R51" s="1344"/>
      <c r="S51" s="1344"/>
      <c r="T51" s="1344"/>
      <c r="U51" s="1344"/>
      <c r="V51" s="1344"/>
      <c r="W51" s="1344"/>
      <c r="X51" s="1344"/>
      <c r="Y51" s="1344"/>
      <c r="Z51" s="1344"/>
      <c r="AA51" s="1344"/>
      <c r="AB51" s="1344"/>
      <c r="AC51" s="1344"/>
    </row>
    <row r="52">
      <c r="A52" s="1344"/>
      <c r="B52" s="1344"/>
      <c r="C52" s="1344"/>
      <c r="D52" s="1344"/>
      <c r="E52" s="1344"/>
      <c r="F52" s="1344"/>
      <c r="G52" s="1344"/>
      <c r="H52" s="1344"/>
      <c r="I52" s="1344"/>
      <c r="J52" s="1344"/>
      <c r="K52" s="1344"/>
      <c r="L52" s="1344"/>
      <c r="M52" s="1344"/>
      <c r="N52" s="1344"/>
      <c r="O52" s="1344"/>
      <c r="P52" s="1344"/>
      <c r="Q52" s="1344"/>
      <c r="R52" s="1344"/>
      <c r="S52" s="1344"/>
      <c r="T52" s="1344"/>
      <c r="U52" s="1344"/>
      <c r="V52" s="1344"/>
      <c r="W52" s="1344"/>
      <c r="X52" s="1344"/>
      <c r="Y52" s="1344"/>
      <c r="Z52" s="1344"/>
      <c r="AA52" s="1344"/>
      <c r="AB52" s="1344"/>
      <c r="AC52" s="1344"/>
    </row>
    <row r="53">
      <c r="A53" s="1344"/>
      <c r="B53" s="1344"/>
      <c r="C53" s="1344"/>
      <c r="D53" s="1344"/>
      <c r="E53" s="1344"/>
      <c r="F53" s="1344"/>
      <c r="G53" s="1344"/>
      <c r="H53" s="1344"/>
      <c r="I53" s="1344"/>
      <c r="J53" s="1344"/>
      <c r="K53" s="1344"/>
      <c r="L53" s="1344"/>
      <c r="M53" s="1344"/>
      <c r="N53" s="1344"/>
      <c r="O53" s="1344"/>
      <c r="P53" s="1344"/>
      <c r="Q53" s="1344"/>
      <c r="R53" s="1344"/>
      <c r="S53" s="1344"/>
      <c r="T53" s="1344"/>
      <c r="U53" s="1344"/>
      <c r="V53" s="1344"/>
      <c r="W53" s="1344"/>
      <c r="X53" s="1344"/>
      <c r="Y53" s="1344"/>
      <c r="Z53" s="1344"/>
      <c r="AA53" s="1344"/>
      <c r="AB53" s="1344"/>
      <c r="AC53" s="1344"/>
    </row>
    <row r="54">
      <c r="A54" s="1344"/>
      <c r="B54" s="1344"/>
      <c r="C54" s="1344"/>
      <c r="D54" s="1344"/>
      <c r="E54" s="1344"/>
      <c r="F54" s="1344"/>
      <c r="G54" s="1344"/>
      <c r="H54" s="1344"/>
      <c r="I54" s="1344"/>
      <c r="J54" s="1344"/>
      <c r="K54" s="1344"/>
      <c r="L54" s="1344"/>
      <c r="M54" s="1344"/>
      <c r="N54" s="1344"/>
      <c r="O54" s="1344"/>
      <c r="P54" s="1344"/>
      <c r="Q54" s="1344"/>
      <c r="R54" s="1344"/>
      <c r="S54" s="1344"/>
      <c r="T54" s="1344"/>
      <c r="U54" s="1344"/>
      <c r="V54" s="1344"/>
      <c r="W54" s="1344"/>
      <c r="X54" s="1344"/>
      <c r="Y54" s="1344"/>
      <c r="Z54" s="1344"/>
      <c r="AA54" s="1344"/>
      <c r="AB54" s="1344"/>
      <c r="AC54" s="1344"/>
    </row>
    <row r="55">
      <c r="A55" s="1344"/>
      <c r="B55" s="1344"/>
      <c r="C55" s="1344"/>
      <c r="D55" s="1344"/>
      <c r="E55" s="1344"/>
      <c r="F55" s="1344"/>
      <c r="G55" s="1344"/>
      <c r="H55" s="1344"/>
      <c r="I55" s="1344"/>
      <c r="J55" s="1344"/>
      <c r="K55" s="1344"/>
      <c r="L55" s="1344"/>
      <c r="M55" s="1344"/>
      <c r="N55" s="1344"/>
      <c r="O55" s="1344"/>
      <c r="P55" s="1344"/>
      <c r="Q55" s="1344"/>
      <c r="R55" s="1344"/>
      <c r="S55" s="1344"/>
      <c r="T55" s="1344"/>
      <c r="U55" s="1344"/>
      <c r="V55" s="1344"/>
      <c r="W55" s="1344"/>
      <c r="X55" s="1344"/>
      <c r="Y55" s="1344"/>
      <c r="Z55" s="1344"/>
      <c r="AA55" s="1344"/>
      <c r="AB55" s="1344"/>
      <c r="AC55" s="1344"/>
    </row>
    <row r="56">
      <c r="A56" s="1344"/>
      <c r="B56" s="1344"/>
      <c r="C56" s="1344"/>
      <c r="D56" s="1344"/>
      <c r="E56" s="1344"/>
      <c r="F56" s="1344"/>
      <c r="G56" s="1344"/>
      <c r="H56" s="1344"/>
      <c r="I56" s="1344"/>
      <c r="J56" s="1344"/>
      <c r="K56" s="1344"/>
      <c r="L56" s="1344"/>
      <c r="M56" s="1344"/>
      <c r="N56" s="1344"/>
      <c r="O56" s="1344"/>
      <c r="P56" s="1344"/>
      <c r="Q56" s="1344"/>
      <c r="R56" s="1344"/>
      <c r="S56" s="1344"/>
      <c r="T56" s="1344"/>
      <c r="U56" s="1344"/>
      <c r="V56" s="1344"/>
      <c r="W56" s="1344"/>
      <c r="X56" s="1344"/>
      <c r="Y56" s="1344"/>
      <c r="Z56" s="1344"/>
      <c r="AA56" s="1344"/>
      <c r="AB56" s="1344"/>
      <c r="AC56" s="1344"/>
    </row>
    <row r="57">
      <c r="A57" s="1344"/>
      <c r="B57" s="1344"/>
      <c r="C57" s="1344"/>
      <c r="D57" s="1344"/>
      <c r="E57" s="1344"/>
      <c r="F57" s="1344"/>
      <c r="G57" s="1344"/>
      <c r="H57" s="1344"/>
      <c r="I57" s="1344"/>
      <c r="J57" s="1344"/>
      <c r="K57" s="1344"/>
      <c r="L57" s="1344"/>
      <c r="M57" s="1344"/>
      <c r="N57" s="1344"/>
      <c r="O57" s="1344"/>
      <c r="P57" s="1344"/>
      <c r="Q57" s="1344"/>
      <c r="R57" s="1344"/>
      <c r="S57" s="1344"/>
      <c r="T57" s="1344"/>
      <c r="U57" s="1344"/>
      <c r="V57" s="1344"/>
      <c r="W57" s="1344"/>
      <c r="X57" s="1344"/>
      <c r="Y57" s="1344"/>
      <c r="Z57" s="1344"/>
      <c r="AA57" s="1344"/>
      <c r="AB57" s="1344"/>
      <c r="AC57" s="1344"/>
    </row>
    <row r="58">
      <c r="A58" s="1344"/>
      <c r="B58" s="1344"/>
      <c r="C58" s="1344"/>
      <c r="D58" s="1344"/>
      <c r="E58" s="1344"/>
      <c r="F58" s="1344"/>
      <c r="G58" s="1344"/>
      <c r="H58" s="1344"/>
      <c r="I58" s="1344"/>
      <c r="J58" s="1344"/>
      <c r="K58" s="1344"/>
      <c r="L58" s="1344"/>
      <c r="M58" s="1344"/>
      <c r="N58" s="1344"/>
      <c r="O58" s="1344"/>
      <c r="P58" s="1344"/>
      <c r="Q58" s="1344"/>
      <c r="R58" s="1344"/>
      <c r="S58" s="1344"/>
      <c r="T58" s="1344"/>
      <c r="U58" s="1344"/>
      <c r="V58" s="1344"/>
      <c r="W58" s="1344"/>
      <c r="X58" s="1344"/>
      <c r="Y58" s="1344"/>
      <c r="Z58" s="1344"/>
      <c r="AA58" s="1208"/>
      <c r="AB58" s="1208"/>
      <c r="AC58" s="1208"/>
    </row>
    <row r="59">
      <c r="A59" s="1344"/>
      <c r="B59" s="1344"/>
      <c r="C59" s="1344"/>
      <c r="D59" s="1344"/>
      <c r="E59" s="1344"/>
      <c r="F59" s="1344"/>
      <c r="G59" s="1344"/>
      <c r="H59" s="1344"/>
      <c r="I59" s="1344"/>
      <c r="J59" s="1344"/>
      <c r="K59" s="1344"/>
      <c r="L59" s="1344"/>
      <c r="M59" s="1344"/>
      <c r="N59" s="1344"/>
      <c r="O59" s="1344"/>
      <c r="P59" s="1344"/>
      <c r="Q59" s="1344"/>
      <c r="R59" s="1344"/>
      <c r="S59" s="1344"/>
      <c r="T59" s="1344"/>
      <c r="U59" s="1344"/>
      <c r="V59" s="1344"/>
      <c r="W59" s="1344"/>
      <c r="X59" s="1344"/>
      <c r="Y59" s="1344"/>
      <c r="Z59" s="1344"/>
      <c r="AA59" s="1208"/>
      <c r="AB59" s="1208"/>
      <c r="AC59" s="1208"/>
    </row>
    <row r="60">
      <c r="A60" s="1344"/>
      <c r="B60" s="1344"/>
      <c r="C60" s="1344"/>
      <c r="D60" s="1344"/>
      <c r="E60" s="1344"/>
      <c r="F60" s="1344"/>
      <c r="G60" s="1344"/>
      <c r="H60" s="1344"/>
      <c r="I60" s="1344"/>
      <c r="J60" s="1344"/>
      <c r="K60" s="1344"/>
      <c r="L60" s="1344"/>
      <c r="M60" s="1344"/>
      <c r="N60" s="1344"/>
      <c r="O60" s="1344"/>
      <c r="P60" s="1344"/>
      <c r="Q60" s="1344"/>
      <c r="R60" s="1344"/>
      <c r="S60" s="1344"/>
      <c r="T60" s="1344"/>
      <c r="U60" s="1344"/>
      <c r="V60" s="1344"/>
      <c r="W60" s="1344"/>
      <c r="X60" s="1344"/>
      <c r="Y60" s="1344"/>
      <c r="Z60" s="1344"/>
      <c r="AA60" s="1344"/>
      <c r="AB60" s="1344"/>
      <c r="AC60" s="1344"/>
    </row>
    <row r="61">
      <c r="A61" s="1344"/>
      <c r="B61" s="1344"/>
      <c r="C61" s="1344"/>
      <c r="D61" s="1344"/>
      <c r="E61" s="1344"/>
      <c r="F61" s="1344"/>
      <c r="G61" s="1344"/>
      <c r="H61" s="1344"/>
      <c r="I61" s="1344"/>
      <c r="J61" s="1344"/>
      <c r="K61" s="1344"/>
      <c r="L61" s="1344"/>
      <c r="M61" s="1344"/>
      <c r="N61" s="1344"/>
      <c r="O61" s="1344"/>
      <c r="P61" s="1344"/>
      <c r="Q61" s="1344"/>
      <c r="R61" s="1344"/>
      <c r="S61" s="1344"/>
      <c r="T61" s="1344"/>
      <c r="U61" s="1344"/>
      <c r="V61" s="1344"/>
      <c r="W61" s="1344"/>
      <c r="X61" s="1344"/>
      <c r="Y61" s="1344"/>
      <c r="Z61" s="1344"/>
      <c r="AA61" s="1344"/>
      <c r="AB61" s="1344"/>
      <c r="AC61" s="1344"/>
    </row>
    <row r="62">
      <c r="A62" s="1344"/>
      <c r="B62" s="1344"/>
      <c r="C62" s="1344"/>
      <c r="D62" s="1344"/>
      <c r="E62" s="1344"/>
      <c r="F62" s="1344"/>
      <c r="G62" s="1344"/>
      <c r="H62" s="1344"/>
      <c r="I62" s="1344"/>
      <c r="J62" s="1344"/>
      <c r="K62" s="1344"/>
      <c r="L62" s="1344"/>
      <c r="M62" s="1344"/>
      <c r="N62" s="1344"/>
      <c r="O62" s="1344"/>
      <c r="P62" s="1344"/>
      <c r="Q62" s="1344"/>
      <c r="R62" s="1344"/>
      <c r="S62" s="1344"/>
      <c r="T62" s="1344"/>
      <c r="U62" s="1344"/>
      <c r="V62" s="1344"/>
      <c r="W62" s="1344"/>
      <c r="X62" s="1344"/>
      <c r="Y62" s="1344"/>
      <c r="Z62" s="1344"/>
      <c r="AA62" s="1344"/>
      <c r="AB62" s="1344"/>
      <c r="AC62" s="1344"/>
    </row>
    <row r="63">
      <c r="A63" s="1344"/>
      <c r="B63" s="1344"/>
      <c r="C63" s="1344"/>
      <c r="D63" s="1344"/>
      <c r="E63" s="1344"/>
      <c r="F63" s="1344"/>
      <c r="G63" s="1344"/>
      <c r="H63" s="1344"/>
      <c r="I63" s="1344"/>
      <c r="J63" s="1344"/>
      <c r="K63" s="1344"/>
      <c r="L63" s="1344"/>
      <c r="M63" s="1344"/>
      <c r="N63" s="1344"/>
      <c r="O63" s="1344"/>
      <c r="P63" s="1344"/>
      <c r="Q63" s="1344"/>
      <c r="R63" s="1344"/>
      <c r="S63" s="1344"/>
      <c r="T63" s="1344"/>
      <c r="U63" s="1344"/>
      <c r="V63" s="1344"/>
      <c r="W63" s="1344"/>
      <c r="X63" s="1344"/>
      <c r="Y63" s="1344"/>
      <c r="Z63" s="1344"/>
      <c r="AA63" s="1208"/>
      <c r="AB63" s="1208"/>
      <c r="AC63" s="1208"/>
    </row>
    <row r="64">
      <c r="A64" s="1344"/>
      <c r="B64" s="1344"/>
      <c r="C64" s="1344"/>
      <c r="D64" s="1344"/>
      <c r="E64" s="1344"/>
      <c r="F64" s="1344"/>
      <c r="G64" s="1344"/>
      <c r="H64" s="1344"/>
      <c r="I64" s="1344"/>
      <c r="J64" s="1344"/>
      <c r="K64" s="1344"/>
      <c r="L64" s="1344"/>
      <c r="M64" s="1344"/>
      <c r="N64" s="1344"/>
      <c r="O64" s="1344"/>
      <c r="P64" s="1344"/>
      <c r="Q64" s="1344"/>
      <c r="R64" s="1344"/>
      <c r="S64" s="1344"/>
      <c r="T64" s="1344"/>
      <c r="U64" s="1344"/>
      <c r="V64" s="1344"/>
      <c r="W64" s="1344"/>
      <c r="X64" s="1344"/>
      <c r="Y64" s="1344"/>
      <c r="Z64" s="1344"/>
      <c r="AA64" s="1344"/>
      <c r="AB64" s="1344"/>
      <c r="AC64" s="1344"/>
    </row>
    <row r="65">
      <c r="A65" s="1344"/>
      <c r="B65" s="1344"/>
      <c r="C65" s="1344"/>
      <c r="D65" s="1344"/>
      <c r="E65" s="1344"/>
      <c r="F65" s="1344"/>
      <c r="G65" s="1344"/>
      <c r="H65" s="1344"/>
      <c r="I65" s="1344"/>
      <c r="J65" s="1344"/>
      <c r="K65" s="1344"/>
      <c r="L65" s="1344"/>
      <c r="M65" s="1344"/>
      <c r="N65" s="1344"/>
      <c r="O65" s="1344"/>
      <c r="P65" s="1344"/>
      <c r="Q65" s="1344"/>
      <c r="R65" s="1344"/>
      <c r="S65" s="1344"/>
      <c r="T65" s="1344"/>
      <c r="U65" s="1344"/>
      <c r="V65" s="1344"/>
      <c r="W65" s="1344"/>
      <c r="X65" s="1344"/>
      <c r="Y65" s="1344"/>
      <c r="Z65" s="1344"/>
      <c r="AA65" s="1344"/>
      <c r="AB65" s="1344"/>
      <c r="AC65" s="1344"/>
    </row>
    <row r="66">
      <c r="A66" s="1344"/>
      <c r="B66" s="1344"/>
      <c r="C66" s="1344"/>
      <c r="D66" s="1344"/>
      <c r="E66" s="1344"/>
      <c r="F66" s="1344"/>
      <c r="G66" s="1344"/>
      <c r="H66" s="1344"/>
      <c r="I66" s="1344"/>
      <c r="J66" s="1344"/>
      <c r="K66" s="1344"/>
      <c r="L66" s="1344"/>
      <c r="M66" s="1344"/>
      <c r="N66" s="1344"/>
      <c r="O66" s="1344"/>
      <c r="P66" s="1344"/>
      <c r="Q66" s="1344"/>
      <c r="R66" s="1344"/>
      <c r="S66" s="1344"/>
      <c r="T66" s="1344"/>
      <c r="U66" s="1344"/>
      <c r="V66" s="1344"/>
      <c r="W66" s="1344"/>
      <c r="X66" s="1344"/>
      <c r="Y66" s="1344"/>
      <c r="Z66" s="1344"/>
      <c r="AA66" s="1344"/>
      <c r="AB66" s="1344"/>
      <c r="AC66" s="1344"/>
    </row>
    <row r="67">
      <c r="A67" s="1344"/>
      <c r="B67" s="1344"/>
      <c r="C67" s="1344"/>
      <c r="D67" s="1344"/>
      <c r="E67" s="1344"/>
      <c r="F67" s="1344"/>
      <c r="G67" s="1344"/>
      <c r="H67" s="1344"/>
      <c r="I67" s="1344"/>
      <c r="J67" s="1344"/>
      <c r="K67" s="1344"/>
      <c r="L67" s="1344"/>
      <c r="M67" s="1344"/>
      <c r="N67" s="1344"/>
      <c r="O67" s="1344"/>
      <c r="P67" s="1344"/>
      <c r="Q67" s="1344"/>
      <c r="R67" s="1344"/>
      <c r="S67" s="1344"/>
      <c r="T67" s="1344"/>
      <c r="U67" s="1344"/>
      <c r="V67" s="1344"/>
      <c r="W67" s="1344"/>
      <c r="X67" s="1344"/>
      <c r="Y67" s="1344"/>
      <c r="Z67" s="1344"/>
      <c r="AA67" s="1344"/>
      <c r="AB67" s="1344"/>
      <c r="AC67" s="1344"/>
    </row>
    <row r="68">
      <c r="A68" s="1344"/>
      <c r="B68" s="1344"/>
      <c r="C68" s="1344"/>
      <c r="D68" s="1344"/>
      <c r="E68" s="1344"/>
      <c r="F68" s="1344"/>
      <c r="G68" s="1344"/>
      <c r="H68" s="1344"/>
      <c r="I68" s="1344"/>
      <c r="J68" s="1344"/>
      <c r="K68" s="1344"/>
      <c r="L68" s="1344"/>
      <c r="M68" s="1344"/>
      <c r="N68" s="1344"/>
      <c r="O68" s="1344"/>
      <c r="P68" s="1344"/>
      <c r="Q68" s="1344"/>
      <c r="R68" s="1344"/>
      <c r="S68" s="1344"/>
      <c r="T68" s="1344"/>
      <c r="U68" s="1344"/>
      <c r="V68" s="1344"/>
      <c r="W68" s="1344"/>
      <c r="X68" s="1344"/>
      <c r="Y68" s="1344"/>
      <c r="Z68" s="1344"/>
      <c r="AA68" s="1344"/>
      <c r="AB68" s="1344"/>
      <c r="AC68" s="1344"/>
    </row>
    <row r="69">
      <c r="A69" s="1344"/>
      <c r="B69" s="1344"/>
      <c r="C69" s="1344"/>
      <c r="D69" s="1344"/>
      <c r="E69" s="1344"/>
      <c r="F69" s="1344"/>
      <c r="G69" s="1344"/>
      <c r="H69" s="1344"/>
      <c r="I69" s="1344"/>
      <c r="J69" s="1344"/>
      <c r="K69" s="1344"/>
      <c r="L69" s="1344"/>
      <c r="M69" s="1344"/>
      <c r="N69" s="1344"/>
      <c r="O69" s="1344"/>
      <c r="P69" s="1344"/>
      <c r="Q69" s="1344"/>
      <c r="R69" s="1344"/>
      <c r="S69" s="1344"/>
      <c r="T69" s="1344"/>
      <c r="U69" s="1344"/>
      <c r="V69" s="1344"/>
      <c r="W69" s="1344"/>
      <c r="X69" s="1344"/>
      <c r="Y69" s="1344"/>
      <c r="Z69" s="1344"/>
      <c r="AA69" s="1344"/>
      <c r="AB69" s="1344"/>
      <c r="AC69" s="1344"/>
    </row>
    <row r="70">
      <c r="A70" s="1344"/>
      <c r="B70" s="1344"/>
      <c r="C70" s="1344"/>
      <c r="D70" s="1344"/>
      <c r="E70" s="1344"/>
      <c r="F70" s="1344"/>
      <c r="G70" s="1344"/>
      <c r="H70" s="1344"/>
      <c r="I70" s="1344"/>
      <c r="J70" s="1344"/>
      <c r="K70" s="1344"/>
      <c r="L70" s="1344"/>
      <c r="M70" s="1344"/>
      <c r="N70" s="1344"/>
      <c r="O70" s="1344"/>
      <c r="P70" s="1344"/>
      <c r="Q70" s="1344"/>
      <c r="R70" s="1344"/>
      <c r="S70" s="1344"/>
      <c r="T70" s="1344"/>
      <c r="U70" s="1344"/>
      <c r="V70" s="1344"/>
      <c r="W70" s="1344"/>
      <c r="X70" s="1344"/>
      <c r="Y70" s="1344"/>
      <c r="Z70" s="1344"/>
      <c r="AA70" s="1344"/>
      <c r="AB70" s="1344"/>
      <c r="AC70" s="1344"/>
    </row>
    <row r="71">
      <c r="A71" s="1344"/>
      <c r="B71" s="1344"/>
      <c r="C71" s="1344"/>
      <c r="D71" s="1344"/>
      <c r="E71" s="1344"/>
      <c r="F71" s="1344"/>
      <c r="G71" s="1344"/>
      <c r="H71" s="1344"/>
      <c r="I71" s="1344"/>
      <c r="J71" s="1344"/>
      <c r="K71" s="1344"/>
      <c r="L71" s="1344"/>
      <c r="M71" s="1344"/>
      <c r="N71" s="1344"/>
      <c r="O71" s="1344"/>
      <c r="P71" s="1344"/>
      <c r="Q71" s="1344"/>
      <c r="R71" s="1344"/>
      <c r="S71" s="1344"/>
      <c r="T71" s="1344"/>
      <c r="U71" s="1344"/>
      <c r="V71" s="1344"/>
      <c r="W71" s="1344"/>
      <c r="X71" s="1344"/>
      <c r="Y71" s="1344"/>
      <c r="Z71" s="1344"/>
      <c r="AA71" s="1344"/>
      <c r="AB71" s="1344"/>
      <c r="AC71" s="1344"/>
    </row>
    <row r="72">
      <c r="A72" s="1344"/>
      <c r="B72" s="1344"/>
      <c r="C72" s="1344"/>
      <c r="D72" s="1344"/>
      <c r="E72" s="1344"/>
      <c r="F72" s="1344"/>
      <c r="G72" s="1344"/>
      <c r="H72" s="1344"/>
      <c r="I72" s="1344"/>
      <c r="J72" s="1344"/>
      <c r="K72" s="1344"/>
      <c r="L72" s="1344"/>
      <c r="M72" s="1344"/>
      <c r="N72" s="1344"/>
      <c r="O72" s="1344"/>
      <c r="P72" s="1344"/>
      <c r="Q72" s="1344"/>
      <c r="R72" s="1344"/>
      <c r="S72" s="1344"/>
      <c r="T72" s="1344"/>
      <c r="U72" s="1344"/>
      <c r="V72" s="1344"/>
      <c r="W72" s="1344"/>
      <c r="X72" s="1344"/>
      <c r="Y72" s="1344"/>
      <c r="Z72" s="1344"/>
      <c r="AA72" s="1344"/>
      <c r="AB72" s="1344"/>
      <c r="AC72" s="1344"/>
    </row>
    <row r="73">
      <c r="A73" s="1344"/>
      <c r="B73" s="1344"/>
      <c r="C73" s="1344"/>
      <c r="D73" s="1344"/>
      <c r="E73" s="1344"/>
      <c r="F73" s="1344"/>
      <c r="G73" s="1344"/>
      <c r="H73" s="1344"/>
      <c r="I73" s="1344"/>
      <c r="J73" s="1344"/>
      <c r="K73" s="1344"/>
      <c r="L73" s="1344"/>
      <c r="M73" s="1344"/>
      <c r="N73" s="1344"/>
      <c r="O73" s="1344"/>
      <c r="P73" s="1344"/>
      <c r="Q73" s="1344"/>
      <c r="R73" s="1344"/>
      <c r="S73" s="1344"/>
      <c r="T73" s="1344"/>
      <c r="U73" s="1344"/>
      <c r="V73" s="1344"/>
      <c r="W73" s="1344"/>
      <c r="X73" s="1344"/>
      <c r="Y73" s="1344"/>
      <c r="Z73" s="1344"/>
      <c r="AA73" s="1344"/>
      <c r="AB73" s="1344"/>
      <c r="AC73" s="1344"/>
    </row>
    <row r="74">
      <c r="A74" s="1344"/>
      <c r="B74" s="1344"/>
      <c r="C74" s="1344"/>
      <c r="D74" s="1344"/>
      <c r="E74" s="1344"/>
      <c r="F74" s="1344"/>
      <c r="G74" s="1344"/>
      <c r="H74" s="1344"/>
      <c r="I74" s="1344"/>
      <c r="J74" s="1344"/>
      <c r="K74" s="1344"/>
      <c r="L74" s="1344"/>
      <c r="M74" s="1344"/>
      <c r="N74" s="1344"/>
      <c r="O74" s="1344"/>
      <c r="P74" s="1344"/>
      <c r="Q74" s="1344"/>
      <c r="R74" s="1344"/>
      <c r="S74" s="1344"/>
      <c r="T74" s="1344"/>
      <c r="U74" s="1344"/>
      <c r="V74" s="1344"/>
      <c r="W74" s="1344"/>
      <c r="X74" s="1344"/>
      <c r="Y74" s="1344"/>
      <c r="Z74" s="1344"/>
      <c r="AA74" s="1344"/>
      <c r="AB74" s="1344"/>
      <c r="AC74" s="1344"/>
    </row>
    <row r="75">
      <c r="A75" s="1344"/>
      <c r="B75" s="1344"/>
      <c r="C75" s="1344"/>
      <c r="D75" s="1344"/>
      <c r="E75" s="1344"/>
      <c r="F75" s="1344"/>
      <c r="G75" s="1344"/>
      <c r="H75" s="1344"/>
      <c r="I75" s="1344"/>
      <c r="J75" s="1344"/>
      <c r="K75" s="1344"/>
      <c r="L75" s="1344"/>
      <c r="M75" s="1344"/>
      <c r="N75" s="1344"/>
      <c r="O75" s="1344"/>
      <c r="P75" s="1344"/>
      <c r="Q75" s="1344"/>
      <c r="R75" s="1344"/>
      <c r="S75" s="1344"/>
      <c r="T75" s="1344"/>
      <c r="U75" s="1344"/>
      <c r="V75" s="1344"/>
      <c r="W75" s="1344"/>
      <c r="X75" s="1344"/>
      <c r="Y75" s="1344"/>
      <c r="Z75" s="1344"/>
      <c r="AA75" s="1344"/>
      <c r="AB75" s="1344"/>
      <c r="AC75" s="1344"/>
    </row>
    <row r="76">
      <c r="A76" s="1344"/>
      <c r="B76" s="1344"/>
      <c r="C76" s="1344"/>
      <c r="D76" s="1344"/>
      <c r="E76" s="1344"/>
      <c r="F76" s="1344"/>
      <c r="G76" s="1344"/>
      <c r="H76" s="1344"/>
      <c r="I76" s="1344"/>
      <c r="J76" s="1344"/>
      <c r="K76" s="1344"/>
      <c r="L76" s="1344"/>
      <c r="M76" s="1344"/>
      <c r="N76" s="1344"/>
      <c r="O76" s="1344"/>
      <c r="P76" s="1344"/>
      <c r="Q76" s="1344"/>
      <c r="R76" s="1344"/>
      <c r="S76" s="1344"/>
      <c r="T76" s="1344"/>
      <c r="U76" s="1344"/>
      <c r="V76" s="1344"/>
      <c r="W76" s="1344"/>
      <c r="X76" s="1344"/>
      <c r="Y76" s="1344"/>
      <c r="Z76" s="1344"/>
      <c r="AA76" s="1344"/>
      <c r="AB76" s="1344"/>
      <c r="AC76" s="1344"/>
    </row>
    <row r="77">
      <c r="A77" s="1344"/>
      <c r="B77" s="1344"/>
      <c r="C77" s="1344"/>
      <c r="D77" s="1344"/>
      <c r="E77" s="1344"/>
      <c r="F77" s="1344"/>
      <c r="G77" s="1344"/>
      <c r="H77" s="1344"/>
      <c r="I77" s="1344"/>
      <c r="J77" s="1344"/>
      <c r="K77" s="1344"/>
      <c r="L77" s="1344"/>
      <c r="M77" s="1344"/>
      <c r="N77" s="1344"/>
      <c r="O77" s="1344"/>
      <c r="P77" s="1344"/>
      <c r="Q77" s="1344"/>
      <c r="R77" s="1344"/>
      <c r="S77" s="1344"/>
      <c r="T77" s="1344"/>
      <c r="U77" s="1344"/>
      <c r="V77" s="1344"/>
      <c r="W77" s="1344"/>
      <c r="X77" s="1344"/>
      <c r="Y77" s="1344"/>
      <c r="Z77" s="1344"/>
      <c r="AA77" s="1344"/>
      <c r="AB77" s="1344"/>
      <c r="AC77" s="1344"/>
    </row>
    <row r="78">
      <c r="A78" s="1344"/>
      <c r="B78" s="1344"/>
      <c r="C78" s="1344"/>
      <c r="D78" s="1344"/>
      <c r="E78" s="1344"/>
      <c r="F78" s="1344"/>
      <c r="G78" s="1344"/>
      <c r="H78" s="1344"/>
      <c r="I78" s="1344"/>
      <c r="J78" s="1344"/>
      <c r="K78" s="1344"/>
      <c r="L78" s="1344"/>
      <c r="M78" s="1344"/>
      <c r="N78" s="1344"/>
      <c r="O78" s="1344"/>
      <c r="P78" s="1344"/>
      <c r="Q78" s="1344"/>
      <c r="R78" s="1344"/>
      <c r="S78" s="1344"/>
      <c r="T78" s="1344"/>
      <c r="U78" s="1344"/>
      <c r="V78" s="1344"/>
      <c r="W78" s="1344"/>
      <c r="X78" s="1344"/>
      <c r="Y78" s="1344"/>
      <c r="Z78" s="1344"/>
      <c r="AA78" s="1344"/>
      <c r="AB78" s="1344"/>
      <c r="AC78" s="1344"/>
    </row>
    <row r="79">
      <c r="A79" s="1344"/>
      <c r="B79" s="1344"/>
      <c r="C79" s="1344"/>
      <c r="D79" s="1344"/>
      <c r="E79" s="1344"/>
      <c r="F79" s="1344"/>
      <c r="G79" s="1344"/>
      <c r="H79" s="1344"/>
      <c r="I79" s="1344"/>
      <c r="J79" s="1344"/>
      <c r="K79" s="1344"/>
      <c r="L79" s="1344"/>
      <c r="M79" s="1344"/>
      <c r="N79" s="1344"/>
      <c r="O79" s="1344"/>
      <c r="P79" s="1344"/>
      <c r="Q79" s="1344"/>
      <c r="R79" s="1344"/>
      <c r="S79" s="1344"/>
      <c r="T79" s="1344"/>
      <c r="U79" s="1344"/>
      <c r="V79" s="1344"/>
      <c r="W79" s="1344"/>
      <c r="X79" s="1344"/>
      <c r="Y79" s="1344"/>
      <c r="Z79" s="1344"/>
      <c r="AA79" s="1344"/>
      <c r="AB79" s="1344"/>
      <c r="AC79" s="1344"/>
    </row>
    <row r="80">
      <c r="A80" s="1344"/>
      <c r="B80" s="1344"/>
      <c r="C80" s="1344"/>
      <c r="D80" s="1344"/>
      <c r="E80" s="1344"/>
      <c r="F80" s="1344"/>
      <c r="G80" s="1344"/>
      <c r="H80" s="1344"/>
      <c r="I80" s="1344"/>
      <c r="J80" s="1344"/>
      <c r="K80" s="1344"/>
      <c r="L80" s="1344"/>
      <c r="M80" s="1344"/>
      <c r="N80" s="1344"/>
      <c r="O80" s="1344"/>
      <c r="P80" s="1344"/>
      <c r="Q80" s="1344"/>
      <c r="R80" s="1344"/>
      <c r="S80" s="1344"/>
      <c r="T80" s="1344"/>
      <c r="U80" s="1344"/>
      <c r="V80" s="1344"/>
      <c r="W80" s="1344"/>
      <c r="X80" s="1344"/>
      <c r="Y80" s="1344"/>
      <c r="Z80" s="1344"/>
      <c r="AA80" s="1344"/>
      <c r="AB80" s="1344"/>
      <c r="AC80" s="1344"/>
    </row>
    <row r="81">
      <c r="A81" s="1344"/>
      <c r="B81" s="1344"/>
      <c r="C81" s="1344"/>
      <c r="D81" s="1344"/>
      <c r="E81" s="1344"/>
      <c r="F81" s="1344"/>
      <c r="G81" s="1344"/>
      <c r="H81" s="1344"/>
      <c r="I81" s="1344"/>
      <c r="J81" s="1344"/>
      <c r="K81" s="1344"/>
      <c r="L81" s="1344"/>
      <c r="M81" s="1344"/>
      <c r="N81" s="1344"/>
      <c r="O81" s="1344"/>
      <c r="P81" s="1344"/>
      <c r="Q81" s="1344"/>
      <c r="R81" s="1344"/>
      <c r="S81" s="1344"/>
      <c r="T81" s="1344"/>
      <c r="U81" s="1344"/>
      <c r="V81" s="1344"/>
      <c r="W81" s="1344"/>
      <c r="X81" s="1344"/>
      <c r="Y81" s="1344"/>
      <c r="Z81" s="1344"/>
      <c r="AA81" s="1344"/>
      <c r="AB81" s="1344"/>
      <c r="AC81" s="1344"/>
    </row>
    <row r="82">
      <c r="A82" s="1344"/>
      <c r="B82" s="1344"/>
      <c r="C82" s="1344"/>
      <c r="D82" s="1344"/>
      <c r="E82" s="1344"/>
      <c r="F82" s="1344"/>
      <c r="G82" s="1344"/>
      <c r="H82" s="1344"/>
      <c r="I82" s="1344"/>
      <c r="J82" s="1344"/>
      <c r="K82" s="1344"/>
      <c r="L82" s="1344"/>
      <c r="M82" s="1344"/>
      <c r="N82" s="1344"/>
      <c r="O82" s="1344"/>
      <c r="P82" s="1344"/>
      <c r="Q82" s="1344"/>
      <c r="R82" s="1344"/>
      <c r="S82" s="1344"/>
      <c r="T82" s="1344"/>
      <c r="U82" s="1344"/>
      <c r="V82" s="1344"/>
      <c r="W82" s="1344"/>
      <c r="X82" s="1344"/>
      <c r="Y82" s="1344"/>
      <c r="Z82" s="1344"/>
      <c r="AA82" s="1344"/>
      <c r="AB82" s="1344"/>
      <c r="AC82" s="1344"/>
    </row>
    <row r="83">
      <c r="A83" s="1344"/>
      <c r="B83" s="1344"/>
      <c r="C83" s="1344"/>
      <c r="D83" s="1344"/>
      <c r="E83" s="1344"/>
      <c r="F83" s="1344"/>
      <c r="G83" s="1344"/>
      <c r="H83" s="1344"/>
      <c r="I83" s="1344"/>
      <c r="J83" s="1344"/>
      <c r="K83" s="1344"/>
      <c r="L83" s="1344"/>
      <c r="M83" s="1344"/>
      <c r="N83" s="1344"/>
      <c r="O83" s="1344"/>
      <c r="P83" s="1344"/>
      <c r="Q83" s="1344"/>
      <c r="R83" s="1344"/>
      <c r="S83" s="1344"/>
      <c r="T83" s="1344"/>
      <c r="U83" s="1344"/>
      <c r="V83" s="1344"/>
      <c r="W83" s="1344"/>
      <c r="X83" s="1344"/>
      <c r="Y83" s="1344"/>
      <c r="Z83" s="1344"/>
      <c r="AA83" s="1344"/>
      <c r="AB83" s="1344"/>
      <c r="AC83" s="1344"/>
    </row>
    <row r="84">
      <c r="A84" s="1344"/>
      <c r="B84" s="1344"/>
      <c r="C84" s="1344"/>
      <c r="D84" s="1344"/>
      <c r="E84" s="1344"/>
      <c r="F84" s="1344"/>
      <c r="G84" s="1344"/>
      <c r="H84" s="1344"/>
      <c r="I84" s="1344"/>
      <c r="J84" s="1344"/>
      <c r="K84" s="1344"/>
      <c r="L84" s="1344"/>
      <c r="M84" s="1344"/>
      <c r="N84" s="1344"/>
      <c r="O84" s="1344"/>
      <c r="P84" s="1344"/>
      <c r="Q84" s="1344"/>
      <c r="R84" s="1344"/>
      <c r="S84" s="1344"/>
      <c r="T84" s="1344"/>
      <c r="U84" s="1344"/>
      <c r="V84" s="1344"/>
      <c r="W84" s="1344"/>
      <c r="X84" s="1344"/>
      <c r="Y84" s="1344"/>
      <c r="Z84" s="1344"/>
      <c r="AA84" s="1344"/>
      <c r="AB84" s="1344"/>
      <c r="AC84" s="1344"/>
    </row>
    <row r="85">
      <c r="A85" s="1344"/>
      <c r="B85" s="1344"/>
      <c r="C85" s="1344"/>
      <c r="D85" s="1344"/>
      <c r="E85" s="1344"/>
      <c r="F85" s="1344"/>
      <c r="G85" s="1344"/>
      <c r="H85" s="1344"/>
      <c r="I85" s="1344"/>
      <c r="J85" s="1344"/>
      <c r="K85" s="1344"/>
      <c r="L85" s="1344"/>
      <c r="M85" s="1344"/>
      <c r="N85" s="1344"/>
      <c r="O85" s="1344"/>
      <c r="P85" s="1344"/>
      <c r="Q85" s="1344"/>
      <c r="R85" s="1344"/>
      <c r="S85" s="1344"/>
      <c r="T85" s="1344"/>
      <c r="U85" s="1344"/>
      <c r="V85" s="1344"/>
      <c r="W85" s="1344"/>
      <c r="X85" s="1344"/>
      <c r="Y85" s="1344"/>
      <c r="Z85" s="1344"/>
      <c r="AA85" s="1344"/>
      <c r="AB85" s="1344"/>
      <c r="AC85" s="1344"/>
    </row>
    <row r="86">
      <c r="A86" s="1344"/>
      <c r="B86" s="1344"/>
      <c r="C86" s="1344"/>
      <c r="D86" s="1344"/>
      <c r="E86" s="1344"/>
      <c r="F86" s="1344"/>
      <c r="G86" s="1344"/>
      <c r="H86" s="1344"/>
      <c r="I86" s="1344"/>
      <c r="J86" s="1344"/>
      <c r="K86" s="1344"/>
      <c r="L86" s="1344"/>
      <c r="M86" s="1344"/>
      <c r="N86" s="1344"/>
      <c r="O86" s="1344"/>
      <c r="P86" s="1344"/>
      <c r="Q86" s="1344"/>
      <c r="R86" s="1344"/>
      <c r="S86" s="1344"/>
      <c r="T86" s="1344"/>
      <c r="U86" s="1344"/>
      <c r="V86" s="1344"/>
      <c r="W86" s="1344"/>
      <c r="X86" s="1344"/>
      <c r="Y86" s="1344"/>
      <c r="Z86" s="1344"/>
      <c r="AA86" s="1344"/>
      <c r="AB86" s="1344"/>
      <c r="AC86" s="1344"/>
    </row>
    <row r="87">
      <c r="A87" s="1344"/>
      <c r="B87" s="1344"/>
      <c r="C87" s="1344"/>
      <c r="D87" s="1344"/>
      <c r="E87" s="1344"/>
      <c r="F87" s="1344"/>
      <c r="G87" s="1344"/>
      <c r="H87" s="1344"/>
      <c r="I87" s="1344"/>
      <c r="J87" s="1344"/>
      <c r="K87" s="1344"/>
      <c r="L87" s="1344"/>
      <c r="M87" s="1344"/>
      <c r="N87" s="1344"/>
      <c r="O87" s="1344"/>
      <c r="P87" s="1344"/>
      <c r="Q87" s="1344"/>
      <c r="R87" s="1344"/>
      <c r="S87" s="1344"/>
      <c r="T87" s="1344"/>
      <c r="U87" s="1344"/>
      <c r="V87" s="1344"/>
      <c r="W87" s="1344"/>
      <c r="X87" s="1344"/>
      <c r="Y87" s="1344"/>
      <c r="Z87" s="1344"/>
      <c r="AA87" s="1344"/>
      <c r="AB87" s="1344"/>
      <c r="AC87" s="1344"/>
    </row>
    <row r="88">
      <c r="A88" s="1344"/>
      <c r="B88" s="1344"/>
      <c r="C88" s="1344"/>
      <c r="D88" s="1344"/>
      <c r="E88" s="1344"/>
      <c r="F88" s="1344"/>
      <c r="G88" s="1344"/>
      <c r="H88" s="1344"/>
      <c r="I88" s="1344"/>
      <c r="J88" s="1344"/>
      <c r="K88" s="1344"/>
      <c r="L88" s="1344"/>
      <c r="M88" s="1344"/>
      <c r="N88" s="1344"/>
      <c r="O88" s="1344"/>
      <c r="P88" s="1344"/>
      <c r="Q88" s="1344"/>
      <c r="R88" s="1344"/>
      <c r="S88" s="1344"/>
      <c r="T88" s="1344"/>
      <c r="U88" s="1344"/>
      <c r="V88" s="1344"/>
      <c r="W88" s="1344"/>
      <c r="X88" s="1344"/>
      <c r="Y88" s="1344"/>
      <c r="Z88" s="1344"/>
      <c r="AA88" s="1344"/>
      <c r="AB88" s="1344"/>
      <c r="AC88" s="1344"/>
    </row>
    <row r="89">
      <c r="A89" s="1344"/>
      <c r="B89" s="1344"/>
      <c r="C89" s="1344"/>
      <c r="D89" s="1344"/>
      <c r="E89" s="1344"/>
      <c r="F89" s="1344"/>
      <c r="G89" s="1344"/>
      <c r="H89" s="1344"/>
      <c r="I89" s="1344"/>
      <c r="J89" s="1344"/>
      <c r="K89" s="1344"/>
      <c r="L89" s="1344"/>
      <c r="M89" s="1344"/>
      <c r="N89" s="1344"/>
      <c r="O89" s="1344"/>
      <c r="P89" s="1344"/>
      <c r="Q89" s="1344"/>
      <c r="R89" s="1344"/>
      <c r="S89" s="1344"/>
      <c r="T89" s="1344"/>
      <c r="U89" s="1344"/>
      <c r="V89" s="1344"/>
      <c r="W89" s="1344"/>
      <c r="X89" s="1344"/>
      <c r="Y89" s="1344"/>
      <c r="Z89" s="1344"/>
      <c r="AA89" s="1344"/>
      <c r="AB89" s="1344"/>
      <c r="AC89" s="1344"/>
    </row>
    <row r="90">
      <c r="A90" s="1344"/>
      <c r="B90" s="1344"/>
      <c r="C90" s="1344"/>
      <c r="D90" s="1344"/>
      <c r="E90" s="1344"/>
      <c r="F90" s="1344"/>
      <c r="G90" s="1344"/>
      <c r="H90" s="1344"/>
      <c r="I90" s="1344"/>
      <c r="J90" s="1344"/>
      <c r="K90" s="1344"/>
      <c r="L90" s="1344"/>
      <c r="M90" s="1344"/>
      <c r="N90" s="1344"/>
      <c r="O90" s="1344"/>
      <c r="P90" s="1344"/>
      <c r="Q90" s="1344"/>
      <c r="R90" s="1344"/>
      <c r="S90" s="1344"/>
      <c r="T90" s="1344"/>
      <c r="U90" s="1344"/>
      <c r="V90" s="1344"/>
      <c r="W90" s="1344"/>
      <c r="X90" s="1344"/>
      <c r="Y90" s="1344"/>
      <c r="Z90" s="1344"/>
      <c r="AA90" s="1344"/>
      <c r="AB90" s="1344"/>
      <c r="AC90" s="1344"/>
    </row>
    <row r="91">
      <c r="A91" s="1344"/>
      <c r="B91" s="1344"/>
      <c r="C91" s="1344"/>
      <c r="D91" s="1344"/>
      <c r="E91" s="1344"/>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4"/>
      <c r="AB91" s="1344"/>
      <c r="AC91" s="1344"/>
    </row>
    <row r="92">
      <c r="A92" s="1344"/>
      <c r="B92" s="1344"/>
      <c r="C92" s="1344"/>
      <c r="D92" s="1344"/>
      <c r="E92" s="1344"/>
      <c r="F92" s="1344"/>
      <c r="G92" s="1344"/>
      <c r="H92" s="1344"/>
      <c r="I92" s="1344"/>
      <c r="J92" s="1344"/>
      <c r="K92" s="1344"/>
      <c r="L92" s="1344"/>
      <c r="M92" s="1344"/>
      <c r="N92" s="1344"/>
      <c r="O92" s="1344"/>
      <c r="P92" s="1344"/>
      <c r="Q92" s="1344"/>
      <c r="R92" s="1344"/>
      <c r="S92" s="1344"/>
      <c r="T92" s="1344"/>
      <c r="U92" s="1344"/>
      <c r="V92" s="1344"/>
      <c r="W92" s="1344"/>
      <c r="X92" s="1344"/>
      <c r="Y92" s="1344"/>
      <c r="Z92" s="1344"/>
      <c r="AA92" s="1344"/>
      <c r="AB92" s="1344"/>
      <c r="AC92" s="1344"/>
    </row>
    <row r="93">
      <c r="A93" s="1344"/>
      <c r="B93" s="1344"/>
      <c r="C93" s="1344"/>
      <c r="D93" s="1344"/>
      <c r="E93" s="1344"/>
      <c r="F93" s="1344"/>
      <c r="G93" s="1344"/>
      <c r="H93" s="1344"/>
      <c r="I93" s="1344"/>
      <c r="J93" s="1344"/>
      <c r="K93" s="1344"/>
      <c r="L93" s="1344"/>
      <c r="M93" s="1344"/>
      <c r="N93" s="1344"/>
      <c r="O93" s="1344"/>
      <c r="P93" s="1344"/>
      <c r="Q93" s="1344"/>
      <c r="R93" s="1344"/>
      <c r="S93" s="1344"/>
      <c r="T93" s="1344"/>
      <c r="U93" s="1344"/>
      <c r="V93" s="1344"/>
      <c r="W93" s="1344"/>
      <c r="X93" s="1344"/>
      <c r="Y93" s="1344"/>
      <c r="Z93" s="1344"/>
      <c r="AA93" s="1344"/>
      <c r="AB93" s="1344"/>
      <c r="AC93" s="1344"/>
    </row>
    <row r="94">
      <c r="A94" s="1344"/>
      <c r="B94" s="1344"/>
      <c r="C94" s="1344"/>
      <c r="D94" s="1344"/>
      <c r="E94" s="1344"/>
      <c r="F94" s="1344"/>
      <c r="G94" s="1344"/>
      <c r="H94" s="1344"/>
      <c r="I94" s="1344"/>
      <c r="J94" s="1344"/>
      <c r="K94" s="1344"/>
      <c r="L94" s="1344"/>
      <c r="M94" s="1344"/>
      <c r="N94" s="1344"/>
      <c r="O94" s="1344"/>
      <c r="P94" s="1344"/>
      <c r="Q94" s="1344"/>
      <c r="R94" s="1344"/>
      <c r="S94" s="1344"/>
      <c r="T94" s="1344"/>
      <c r="U94" s="1344"/>
      <c r="V94" s="1344"/>
      <c r="W94" s="1344"/>
      <c r="X94" s="1344"/>
      <c r="Y94" s="1344"/>
      <c r="Z94" s="1344"/>
      <c r="AA94" s="1344"/>
      <c r="AB94" s="1344"/>
      <c r="AC94" s="1344"/>
    </row>
    <row r="95">
      <c r="A95" s="1344"/>
      <c r="B95" s="1344"/>
      <c r="C95" s="1344"/>
      <c r="D95" s="1344"/>
      <c r="E95" s="1344"/>
      <c r="F95" s="1344"/>
      <c r="G95" s="1344"/>
      <c r="H95" s="1344"/>
      <c r="I95" s="1344"/>
      <c r="J95" s="1344"/>
      <c r="K95" s="1344"/>
      <c r="L95" s="1344"/>
      <c r="M95" s="1344"/>
      <c r="N95" s="1344"/>
      <c r="O95" s="1344"/>
      <c r="P95" s="1344"/>
      <c r="Q95" s="1344"/>
      <c r="R95" s="1344"/>
      <c r="S95" s="1344"/>
      <c r="T95" s="1344"/>
      <c r="U95" s="1344"/>
      <c r="V95" s="1344"/>
      <c r="W95" s="1344"/>
      <c r="X95" s="1344"/>
      <c r="Y95" s="1344"/>
      <c r="Z95" s="1344"/>
      <c r="AA95" s="1344"/>
      <c r="AB95" s="1344"/>
      <c r="AC95" s="1344"/>
    </row>
    <row r="96">
      <c r="A96" s="1344"/>
      <c r="B96" s="1344"/>
      <c r="C96" s="1344"/>
      <c r="D96" s="1344"/>
      <c r="E96" s="1344"/>
      <c r="F96" s="1344"/>
      <c r="G96" s="1344"/>
      <c r="H96" s="1344"/>
      <c r="I96" s="1344"/>
      <c r="J96" s="1344"/>
      <c r="K96" s="1344"/>
      <c r="L96" s="1344"/>
      <c r="M96" s="1344"/>
      <c r="N96" s="1344"/>
      <c r="O96" s="1344"/>
      <c r="P96" s="1344"/>
      <c r="Q96" s="1344"/>
      <c r="R96" s="1344"/>
      <c r="S96" s="1344"/>
      <c r="T96" s="1344"/>
      <c r="U96" s="1344"/>
      <c r="V96" s="1344"/>
      <c r="W96" s="1344"/>
      <c r="X96" s="1344"/>
      <c r="Y96" s="1344"/>
      <c r="Z96" s="1344"/>
      <c r="AA96" s="1344"/>
      <c r="AB96" s="1344"/>
      <c r="AC96" s="1344"/>
    </row>
    <row r="97">
      <c r="A97" s="1344"/>
      <c r="B97" s="1344"/>
      <c r="C97" s="1344"/>
      <c r="D97" s="1344"/>
      <c r="E97" s="1344"/>
      <c r="F97" s="1344"/>
      <c r="G97" s="1344"/>
      <c r="H97" s="1344"/>
      <c r="I97" s="1344"/>
      <c r="J97" s="1344"/>
      <c r="K97" s="1344"/>
      <c r="L97" s="1344"/>
      <c r="M97" s="1344"/>
      <c r="N97" s="1344"/>
      <c r="O97" s="1344"/>
      <c r="P97" s="1344"/>
      <c r="Q97" s="1344"/>
      <c r="R97" s="1344"/>
      <c r="S97" s="1344"/>
      <c r="T97" s="1344"/>
      <c r="U97" s="1344"/>
      <c r="V97" s="1344"/>
      <c r="W97" s="1344"/>
      <c r="X97" s="1344"/>
      <c r="Y97" s="1344"/>
      <c r="Z97" s="1344"/>
      <c r="AA97" s="1344"/>
      <c r="AB97" s="1344"/>
      <c r="AC97" s="1344"/>
    </row>
    <row r="98">
      <c r="A98" s="1344"/>
      <c r="B98" s="1344"/>
      <c r="C98" s="1344"/>
      <c r="D98" s="1344"/>
      <c r="E98" s="1344"/>
      <c r="F98" s="1344"/>
      <c r="G98" s="1344"/>
      <c r="H98" s="1344"/>
      <c r="I98" s="1344"/>
      <c r="J98" s="1344"/>
      <c r="K98" s="1344"/>
      <c r="L98" s="1344"/>
      <c r="M98" s="1344"/>
      <c r="N98" s="1344"/>
      <c r="O98" s="1344"/>
      <c r="P98" s="1344"/>
      <c r="Q98" s="1344"/>
      <c r="R98" s="1344"/>
      <c r="S98" s="1344"/>
      <c r="T98" s="1344"/>
      <c r="U98" s="1344"/>
      <c r="V98" s="1344"/>
      <c r="W98" s="1344"/>
      <c r="X98" s="1344"/>
      <c r="Y98" s="1344"/>
      <c r="Z98" s="1344"/>
      <c r="AA98" s="1344"/>
      <c r="AB98" s="1344"/>
      <c r="AC98" s="1344"/>
    </row>
    <row r="99">
      <c r="A99" s="1344"/>
      <c r="B99" s="1344"/>
      <c r="C99" s="1344"/>
      <c r="D99" s="1344"/>
      <c r="E99" s="1344"/>
      <c r="F99" s="1344"/>
      <c r="G99" s="1344"/>
      <c r="H99" s="1344"/>
      <c r="I99" s="1344"/>
      <c r="J99" s="1344"/>
      <c r="K99" s="1344"/>
      <c r="L99" s="1344"/>
      <c r="M99" s="1344"/>
      <c r="N99" s="1344"/>
      <c r="O99" s="1344"/>
      <c r="P99" s="1344"/>
      <c r="Q99" s="1344"/>
      <c r="R99" s="1344"/>
      <c r="S99" s="1344"/>
      <c r="T99" s="1344"/>
      <c r="U99" s="1344"/>
      <c r="V99" s="1344"/>
      <c r="W99" s="1344"/>
      <c r="X99" s="1344"/>
      <c r="Y99" s="1344"/>
      <c r="Z99" s="1344"/>
      <c r="AA99" s="1344"/>
      <c r="AB99" s="1344"/>
      <c r="AC99" s="1344"/>
    </row>
    <row r="100">
      <c r="A100" s="1344"/>
      <c r="B100" s="1344"/>
      <c r="C100" s="1344"/>
      <c r="D100" s="1344"/>
      <c r="E100" s="1344"/>
      <c r="F100" s="1344"/>
      <c r="G100" s="1344"/>
      <c r="H100" s="1344"/>
      <c r="I100" s="1344"/>
      <c r="J100" s="1344"/>
      <c r="K100" s="1344"/>
      <c r="L100" s="1344"/>
      <c r="M100" s="1344"/>
      <c r="N100" s="1344"/>
      <c r="O100" s="1344"/>
      <c r="P100" s="1344"/>
      <c r="Q100" s="1344"/>
      <c r="R100" s="1344"/>
      <c r="S100" s="1344"/>
      <c r="T100" s="1344"/>
      <c r="U100" s="1344"/>
      <c r="V100" s="1344"/>
      <c r="W100" s="1344"/>
      <c r="X100" s="1344"/>
      <c r="Y100" s="1344"/>
      <c r="Z100" s="1344"/>
      <c r="AA100" s="1344"/>
      <c r="AB100" s="1344"/>
      <c r="AC100" s="1344"/>
    </row>
    <row r="101">
      <c r="A101" s="1344"/>
      <c r="B101" s="1344"/>
      <c r="C101" s="1344"/>
      <c r="D101" s="1344"/>
      <c r="E101" s="1344"/>
      <c r="F101" s="1344"/>
      <c r="G101" s="1344"/>
      <c r="H101" s="1344"/>
      <c r="I101" s="1344"/>
      <c r="J101" s="1344"/>
      <c r="K101" s="1344"/>
      <c r="L101" s="1344"/>
      <c r="M101" s="1344"/>
      <c r="N101" s="1344"/>
      <c r="O101" s="1344"/>
      <c r="P101" s="1344"/>
      <c r="Q101" s="1344"/>
      <c r="R101" s="1344"/>
      <c r="S101" s="1344"/>
      <c r="T101" s="1344"/>
      <c r="U101" s="1344"/>
      <c r="V101" s="1344"/>
      <c r="W101" s="1344"/>
      <c r="X101" s="1344"/>
      <c r="Y101" s="1344"/>
      <c r="Z101" s="1344"/>
      <c r="AA101" s="1344"/>
      <c r="AB101" s="1344"/>
      <c r="AC101" s="1344"/>
    </row>
    <row r="102">
      <c r="A102" s="1344"/>
      <c r="B102" s="1344"/>
      <c r="C102" s="1344"/>
      <c r="D102" s="1344"/>
      <c r="E102" s="1344"/>
      <c r="F102" s="1344"/>
      <c r="G102" s="1344"/>
      <c r="H102" s="1344"/>
      <c r="I102" s="1344"/>
      <c r="J102" s="1344"/>
      <c r="K102" s="1344"/>
      <c r="L102" s="1344"/>
      <c r="M102" s="1344"/>
      <c r="N102" s="1344"/>
      <c r="O102" s="1344"/>
      <c r="P102" s="1344"/>
      <c r="Q102" s="1344"/>
      <c r="R102" s="1344"/>
      <c r="S102" s="1344"/>
      <c r="T102" s="1344"/>
      <c r="U102" s="1344"/>
      <c r="V102" s="1344"/>
      <c r="W102" s="1344"/>
      <c r="X102" s="1344"/>
      <c r="Y102" s="1344"/>
      <c r="Z102" s="1344"/>
      <c r="AA102" s="1344"/>
      <c r="AB102" s="1344"/>
      <c r="AC102" s="1344"/>
    </row>
    <row r="103">
      <c r="A103" s="1344"/>
      <c r="B103" s="1344"/>
      <c r="C103" s="1344"/>
      <c r="D103" s="1344"/>
      <c r="E103" s="1344"/>
      <c r="F103" s="1344"/>
      <c r="G103" s="1344"/>
      <c r="H103" s="1344"/>
      <c r="I103" s="1344"/>
      <c r="J103" s="1344"/>
      <c r="K103" s="1344"/>
      <c r="L103" s="1344"/>
      <c r="M103" s="1344"/>
      <c r="N103" s="1344"/>
      <c r="O103" s="1344"/>
      <c r="P103" s="1344"/>
      <c r="Q103" s="1344"/>
      <c r="R103" s="1344"/>
      <c r="S103" s="1344"/>
      <c r="T103" s="1344"/>
      <c r="U103" s="1344"/>
      <c r="V103" s="1344"/>
      <c r="W103" s="1344"/>
      <c r="X103" s="1344"/>
      <c r="Y103" s="1344"/>
      <c r="Z103" s="1344"/>
      <c r="AA103" s="1344"/>
      <c r="AB103" s="1344"/>
      <c r="AC103" s="1344"/>
    </row>
    <row r="104">
      <c r="A104" s="1344"/>
      <c r="B104" s="1344"/>
      <c r="C104" s="1344"/>
      <c r="D104" s="1344"/>
      <c r="E104" s="1344"/>
      <c r="F104" s="1344"/>
      <c r="G104" s="1344"/>
      <c r="H104" s="1344"/>
      <c r="I104" s="1344"/>
      <c r="J104" s="1344"/>
      <c r="K104" s="1344"/>
      <c r="L104" s="1344"/>
      <c r="M104" s="1344"/>
      <c r="N104" s="1344"/>
      <c r="O104" s="1344"/>
      <c r="P104" s="1344"/>
      <c r="Q104" s="1344"/>
      <c r="R104" s="1344"/>
      <c r="S104" s="1344"/>
      <c r="T104" s="1344"/>
      <c r="U104" s="1344"/>
      <c r="V104" s="1344"/>
      <c r="W104" s="1344"/>
      <c r="X104" s="1344"/>
      <c r="Y104" s="1344"/>
      <c r="Z104" s="1344"/>
      <c r="AA104" s="1344"/>
      <c r="AB104" s="1344"/>
      <c r="AC104" s="1344"/>
    </row>
    <row r="105">
      <c r="A105" s="1344"/>
      <c r="B105" s="1344"/>
      <c r="C105" s="1344"/>
      <c r="D105" s="1344"/>
      <c r="E105" s="1344"/>
      <c r="F105" s="1344"/>
      <c r="G105" s="1344"/>
      <c r="H105" s="1344"/>
      <c r="I105" s="1344"/>
      <c r="J105" s="1344"/>
      <c r="K105" s="1344"/>
      <c r="L105" s="1344"/>
      <c r="M105" s="1344"/>
      <c r="N105" s="1344"/>
      <c r="O105" s="1344"/>
      <c r="P105" s="1344"/>
      <c r="Q105" s="1344"/>
      <c r="R105" s="1344"/>
      <c r="S105" s="1344"/>
      <c r="T105" s="1344"/>
      <c r="U105" s="1344"/>
      <c r="V105" s="1344"/>
      <c r="W105" s="1344"/>
      <c r="X105" s="1344"/>
      <c r="Y105" s="1344"/>
      <c r="Z105" s="1344"/>
      <c r="AA105" s="1344"/>
      <c r="AB105" s="1344"/>
      <c r="AC105" s="1344"/>
    </row>
    <row r="106">
      <c r="A106" s="1344"/>
      <c r="B106" s="1344"/>
      <c r="C106" s="1344"/>
      <c r="D106" s="1344"/>
      <c r="E106" s="1344"/>
      <c r="F106" s="1344"/>
      <c r="G106" s="1344"/>
      <c r="H106" s="1344"/>
      <c r="I106" s="1344"/>
      <c r="J106" s="1344"/>
      <c r="K106" s="1344"/>
      <c r="L106" s="1344"/>
      <c r="M106" s="1344"/>
      <c r="N106" s="1344"/>
      <c r="O106" s="1344"/>
      <c r="P106" s="1344"/>
      <c r="Q106" s="1344"/>
      <c r="R106" s="1344"/>
      <c r="S106" s="1344"/>
      <c r="T106" s="1344"/>
      <c r="U106" s="1344"/>
      <c r="V106" s="1344"/>
      <c r="W106" s="1344"/>
      <c r="X106" s="1344"/>
      <c r="Y106" s="1344"/>
      <c r="Z106" s="1344"/>
      <c r="AA106" s="1344"/>
      <c r="AB106" s="1344"/>
      <c r="AC106" s="1344"/>
    </row>
    <row r="107">
      <c r="A107" s="1344"/>
      <c r="B107" s="1344"/>
      <c r="C107" s="1344"/>
      <c r="D107" s="1344"/>
      <c r="E107" s="1344"/>
      <c r="F107" s="1344"/>
      <c r="G107" s="1344"/>
      <c r="H107" s="1344"/>
      <c r="I107" s="1344"/>
      <c r="J107" s="1344"/>
      <c r="K107" s="1344"/>
      <c r="L107" s="1344"/>
      <c r="M107" s="1344"/>
      <c r="N107" s="1344"/>
      <c r="O107" s="1344"/>
      <c r="P107" s="1344"/>
      <c r="Q107" s="1344"/>
      <c r="R107" s="1344"/>
      <c r="S107" s="1344"/>
      <c r="T107" s="1344"/>
      <c r="U107" s="1344"/>
      <c r="V107" s="1344"/>
      <c r="W107" s="1344"/>
      <c r="X107" s="1344"/>
      <c r="Y107" s="1344"/>
      <c r="Z107" s="1344"/>
      <c r="AA107" s="1344"/>
      <c r="AB107" s="1344"/>
      <c r="AC107" s="1344"/>
    </row>
    <row r="108">
      <c r="A108" s="1344"/>
      <c r="B108" s="1344"/>
      <c r="C108" s="1344"/>
      <c r="D108" s="1344"/>
      <c r="E108" s="1344"/>
      <c r="F108" s="1344"/>
      <c r="G108" s="1344"/>
      <c r="H108" s="1344"/>
      <c r="I108" s="1344"/>
      <c r="J108" s="1344"/>
      <c r="K108" s="1344"/>
      <c r="L108" s="1344"/>
      <c r="M108" s="1344"/>
      <c r="N108" s="1344"/>
      <c r="O108" s="1344"/>
      <c r="P108" s="1344"/>
      <c r="Q108" s="1344"/>
      <c r="R108" s="1344"/>
      <c r="S108" s="1344"/>
      <c r="T108" s="1344"/>
      <c r="U108" s="1344"/>
      <c r="V108" s="1344"/>
      <c r="W108" s="1344"/>
      <c r="X108" s="1344"/>
      <c r="Y108" s="1344"/>
      <c r="Z108" s="1344"/>
      <c r="AA108" s="1344"/>
      <c r="AB108" s="1344"/>
      <c r="AC108" s="1344"/>
    </row>
    <row r="109">
      <c r="A109" s="1344"/>
      <c r="B109" s="1344"/>
      <c r="C109" s="1344"/>
      <c r="D109" s="1344"/>
      <c r="E109" s="1344"/>
      <c r="F109" s="1344"/>
      <c r="G109" s="1344"/>
      <c r="H109" s="1344"/>
      <c r="I109" s="1344"/>
      <c r="J109" s="1344"/>
      <c r="K109" s="1344"/>
      <c r="L109" s="1344"/>
      <c r="M109" s="1344"/>
      <c r="N109" s="1344"/>
      <c r="O109" s="1344"/>
      <c r="P109" s="1344"/>
      <c r="Q109" s="1344"/>
      <c r="R109" s="1344"/>
      <c r="S109" s="1344"/>
      <c r="T109" s="1344"/>
      <c r="U109" s="1344"/>
      <c r="V109" s="1344"/>
      <c r="W109" s="1344"/>
      <c r="X109" s="1344"/>
      <c r="Y109" s="1344"/>
      <c r="Z109" s="1344"/>
      <c r="AA109" s="1344"/>
      <c r="AB109" s="1344"/>
      <c r="AC109" s="1344"/>
    </row>
    <row r="110">
      <c r="A110" s="1344"/>
      <c r="B110" s="1344"/>
      <c r="C110" s="1344"/>
      <c r="D110" s="1344"/>
      <c r="E110" s="1344"/>
      <c r="F110" s="1344"/>
      <c r="G110" s="1344"/>
      <c r="H110" s="1344"/>
      <c r="I110" s="1344"/>
      <c r="J110" s="1344"/>
      <c r="K110" s="1344"/>
      <c r="L110" s="1344"/>
      <c r="M110" s="1344"/>
      <c r="N110" s="1344"/>
      <c r="O110" s="1344"/>
      <c r="P110" s="1344"/>
      <c r="Q110" s="1344"/>
      <c r="R110" s="1344"/>
      <c r="S110" s="1344"/>
      <c r="T110" s="1344"/>
      <c r="U110" s="1344"/>
      <c r="V110" s="1344"/>
      <c r="W110" s="1344"/>
      <c r="X110" s="1344"/>
      <c r="Y110" s="1344"/>
      <c r="Z110" s="1344"/>
      <c r="AA110" s="1344"/>
      <c r="AB110" s="1344"/>
      <c r="AC110" s="1344"/>
    </row>
    <row r="111">
      <c r="A111" s="1344"/>
      <c r="B111" s="1344"/>
      <c r="C111" s="1344"/>
      <c r="D111" s="1344"/>
      <c r="E111" s="1344"/>
      <c r="F111" s="1344"/>
      <c r="G111" s="1344"/>
      <c r="H111" s="1344"/>
      <c r="I111" s="1344"/>
      <c r="J111" s="1344"/>
      <c r="K111" s="1344"/>
      <c r="L111" s="1344"/>
      <c r="M111" s="1344"/>
      <c r="N111" s="1344"/>
      <c r="O111" s="1344"/>
      <c r="P111" s="1344"/>
      <c r="Q111" s="1344"/>
      <c r="R111" s="1344"/>
      <c r="S111" s="1344"/>
      <c r="T111" s="1344"/>
      <c r="U111" s="1344"/>
      <c r="V111" s="1344"/>
      <c r="W111" s="1344"/>
      <c r="X111" s="1344"/>
      <c r="Y111" s="1344"/>
      <c r="Z111" s="1344"/>
      <c r="AA111" s="1344"/>
      <c r="AB111" s="1344"/>
      <c r="AC111" s="1344"/>
    </row>
    <row r="112">
      <c r="A112" s="1344"/>
      <c r="B112" s="1344"/>
      <c r="C112" s="1344"/>
      <c r="D112" s="1344"/>
      <c r="E112" s="1344"/>
      <c r="F112" s="1344"/>
      <c r="G112" s="1344"/>
      <c r="H112" s="1344"/>
      <c r="I112" s="1344"/>
      <c r="J112" s="1344"/>
      <c r="K112" s="1344"/>
      <c r="L112" s="1344"/>
      <c r="M112" s="1344"/>
      <c r="N112" s="1344"/>
      <c r="O112" s="1344"/>
      <c r="P112" s="1344"/>
      <c r="Q112" s="1344"/>
      <c r="R112" s="1344"/>
      <c r="S112" s="1344"/>
      <c r="T112" s="1344"/>
      <c r="U112" s="1344"/>
      <c r="V112" s="1344"/>
      <c r="W112" s="1344"/>
      <c r="X112" s="1344"/>
      <c r="Y112" s="1344"/>
      <c r="Z112" s="1344"/>
      <c r="AA112" s="1344"/>
      <c r="AB112" s="1344"/>
      <c r="AC112" s="1344"/>
    </row>
    <row r="113">
      <c r="A113" s="1344"/>
      <c r="B113" s="1344"/>
      <c r="C113" s="1344"/>
      <c r="D113" s="1344"/>
      <c r="E113" s="1344"/>
      <c r="F113" s="1344"/>
      <c r="G113" s="1344"/>
      <c r="H113" s="1344"/>
      <c r="I113" s="1344"/>
      <c r="J113" s="1344"/>
      <c r="K113" s="1344"/>
      <c r="L113" s="1344"/>
      <c r="M113" s="1344"/>
      <c r="N113" s="1344"/>
      <c r="O113" s="1344"/>
      <c r="P113" s="1344"/>
      <c r="Q113" s="1344"/>
      <c r="R113" s="1344"/>
      <c r="S113" s="1344"/>
      <c r="T113" s="1344"/>
      <c r="U113" s="1344"/>
      <c r="V113" s="1344"/>
      <c r="W113" s="1344"/>
      <c r="X113" s="1344"/>
      <c r="Y113" s="1344"/>
      <c r="Z113" s="1344"/>
      <c r="AA113" s="1344"/>
      <c r="AB113" s="1344"/>
      <c r="AC113" s="1344"/>
    </row>
    <row r="114">
      <c r="A114" s="1344"/>
      <c r="B114" s="1344"/>
      <c r="C114" s="1344"/>
      <c r="D114" s="1344"/>
      <c r="E114" s="1344"/>
      <c r="F114" s="1344"/>
      <c r="G114" s="1344"/>
      <c r="H114" s="1344"/>
      <c r="I114" s="1344"/>
      <c r="J114" s="1344"/>
      <c r="K114" s="1344"/>
      <c r="L114" s="1344"/>
      <c r="M114" s="1344"/>
      <c r="N114" s="1344"/>
      <c r="O114" s="1344"/>
      <c r="P114" s="1344"/>
      <c r="Q114" s="1344"/>
      <c r="R114" s="1344"/>
      <c r="S114" s="1344"/>
      <c r="T114" s="1344"/>
      <c r="U114" s="1344"/>
      <c r="V114" s="1344"/>
      <c r="W114" s="1344"/>
      <c r="X114" s="1344"/>
      <c r="Y114" s="1344"/>
      <c r="Z114" s="1344"/>
      <c r="AA114" s="1344"/>
      <c r="AB114" s="1344"/>
      <c r="AC114" s="1344"/>
    </row>
    <row r="115">
      <c r="A115" s="1344"/>
      <c r="B115" s="1344"/>
      <c r="C115" s="1344"/>
      <c r="D115" s="1344"/>
      <c r="E115" s="1344"/>
      <c r="F115" s="1344"/>
      <c r="G115" s="1344"/>
      <c r="H115" s="1344"/>
      <c r="I115" s="1344"/>
      <c r="J115" s="1344"/>
      <c r="K115" s="1344"/>
      <c r="L115" s="1344"/>
      <c r="M115" s="1344"/>
      <c r="N115" s="1344"/>
      <c r="O115" s="1344"/>
      <c r="P115" s="1344"/>
      <c r="Q115" s="1344"/>
      <c r="R115" s="1344"/>
      <c r="S115" s="1344"/>
      <c r="T115" s="1344"/>
      <c r="U115" s="1344"/>
      <c r="V115" s="1344"/>
      <c r="W115" s="1344"/>
      <c r="X115" s="1344"/>
      <c r="Y115" s="1344"/>
      <c r="Z115" s="1344"/>
      <c r="AA115" s="1344"/>
      <c r="AB115" s="1344"/>
      <c r="AC115" s="1344"/>
    </row>
    <row r="116">
      <c r="A116" s="1344"/>
      <c r="B116" s="1344"/>
      <c r="C116" s="1344"/>
      <c r="D116" s="1344"/>
      <c r="E116" s="1344"/>
      <c r="F116" s="1344"/>
      <c r="G116" s="1344"/>
      <c r="H116" s="1344"/>
      <c r="I116" s="1344"/>
      <c r="J116" s="1344"/>
      <c r="K116" s="1344"/>
      <c r="L116" s="1344"/>
      <c r="M116" s="1344"/>
      <c r="N116" s="1344"/>
      <c r="O116" s="1344"/>
      <c r="P116" s="1344"/>
      <c r="Q116" s="1344"/>
      <c r="R116" s="1344"/>
      <c r="S116" s="1344"/>
      <c r="T116" s="1344"/>
      <c r="U116" s="1344"/>
      <c r="V116" s="1344"/>
      <c r="W116" s="1344"/>
      <c r="X116" s="1344"/>
      <c r="Y116" s="1344"/>
      <c r="Z116" s="1344"/>
      <c r="AA116" s="1344"/>
      <c r="AB116" s="1344"/>
      <c r="AC116" s="1344"/>
    </row>
    <row r="117">
      <c r="A117" s="1344"/>
      <c r="B117" s="1344"/>
      <c r="C117" s="1344"/>
      <c r="D117" s="1344"/>
      <c r="E117" s="1344"/>
      <c r="F117" s="1344"/>
      <c r="G117" s="1344"/>
      <c r="H117" s="1344"/>
      <c r="I117" s="1344"/>
      <c r="J117" s="1344"/>
      <c r="K117" s="1344"/>
      <c r="L117" s="1344"/>
      <c r="M117" s="1344"/>
      <c r="N117" s="1344"/>
      <c r="O117" s="1344"/>
      <c r="P117" s="1344"/>
      <c r="Q117" s="1344"/>
      <c r="R117" s="1344"/>
      <c r="S117" s="1344"/>
      <c r="T117" s="1344"/>
      <c r="U117" s="1344"/>
      <c r="V117" s="1344"/>
      <c r="W117" s="1344"/>
      <c r="X117" s="1344"/>
      <c r="Y117" s="1344"/>
      <c r="Z117" s="1344"/>
      <c r="AA117" s="1344"/>
      <c r="AB117" s="1344"/>
      <c r="AC117" s="1344"/>
    </row>
    <row r="118">
      <c r="A118" s="1344"/>
      <c r="B118" s="1344"/>
      <c r="C118" s="1344"/>
      <c r="D118" s="1344"/>
      <c r="E118" s="1344"/>
      <c r="F118" s="1344"/>
      <c r="G118" s="1344"/>
      <c r="H118" s="1344"/>
      <c r="I118" s="1344"/>
      <c r="J118" s="1344"/>
      <c r="K118" s="1344"/>
      <c r="L118" s="1344"/>
      <c r="M118" s="1344"/>
      <c r="N118" s="1344"/>
      <c r="O118" s="1344"/>
      <c r="P118" s="1344"/>
      <c r="Q118" s="1344"/>
      <c r="R118" s="1344"/>
      <c r="S118" s="1344"/>
      <c r="T118" s="1344"/>
      <c r="U118" s="1344"/>
      <c r="V118" s="1344"/>
      <c r="W118" s="1344"/>
      <c r="X118" s="1344"/>
      <c r="Y118" s="1344"/>
      <c r="Z118" s="1344"/>
      <c r="AA118" s="1344"/>
      <c r="AB118" s="1344"/>
      <c r="AC118" s="1344"/>
    </row>
    <row r="119">
      <c r="A119" s="1344"/>
      <c r="B119" s="1344"/>
      <c r="C119" s="1344"/>
      <c r="D119" s="1344"/>
      <c r="E119" s="1344"/>
      <c r="F119" s="1344"/>
      <c r="G119" s="1344"/>
      <c r="H119" s="1344"/>
      <c r="I119" s="1344"/>
      <c r="J119" s="1344"/>
      <c r="K119" s="1344"/>
      <c r="L119" s="1344"/>
      <c r="M119" s="1344"/>
      <c r="N119" s="1344"/>
      <c r="O119" s="1344"/>
      <c r="P119" s="1344"/>
      <c r="Q119" s="1344"/>
      <c r="R119" s="1344"/>
      <c r="S119" s="1344"/>
      <c r="T119" s="1344"/>
      <c r="U119" s="1344"/>
      <c r="V119" s="1344"/>
      <c r="W119" s="1344"/>
      <c r="X119" s="1344"/>
      <c r="Y119" s="1344"/>
      <c r="Z119" s="1344"/>
      <c r="AA119" s="1344"/>
      <c r="AB119" s="1344"/>
      <c r="AC119" s="1344"/>
    </row>
    <row r="120">
      <c r="A120" s="1344"/>
      <c r="B120" s="1344"/>
      <c r="C120" s="1344"/>
      <c r="D120" s="1344"/>
      <c r="E120" s="1344"/>
      <c r="F120" s="1344"/>
      <c r="G120" s="1344"/>
      <c r="H120" s="1344"/>
      <c r="I120" s="1344"/>
      <c r="J120" s="1344"/>
      <c r="K120" s="1344"/>
      <c r="L120" s="1344"/>
      <c r="M120" s="1344"/>
      <c r="N120" s="1344"/>
      <c r="O120" s="1344"/>
      <c r="P120" s="1344"/>
      <c r="Q120" s="1344"/>
      <c r="R120" s="1344"/>
      <c r="S120" s="1344"/>
      <c r="T120" s="1344"/>
      <c r="U120" s="1344"/>
      <c r="V120" s="1344"/>
      <c r="W120" s="1344"/>
      <c r="X120" s="1344"/>
      <c r="Y120" s="1344"/>
      <c r="Z120" s="1344"/>
      <c r="AA120" s="1344"/>
      <c r="AB120" s="1344"/>
      <c r="AC120" s="1344"/>
    </row>
    <row r="121">
      <c r="A121" s="1344"/>
      <c r="B121" s="1344"/>
      <c r="C121" s="1344"/>
      <c r="D121" s="1344"/>
      <c r="E121" s="1344"/>
      <c r="F121" s="1344"/>
      <c r="G121" s="1344"/>
      <c r="H121" s="1344"/>
      <c r="I121" s="1344"/>
      <c r="J121" s="1344"/>
      <c r="K121" s="1344"/>
      <c r="L121" s="1344"/>
      <c r="M121" s="1344"/>
      <c r="N121" s="1344"/>
      <c r="O121" s="1344"/>
      <c r="P121" s="1344"/>
      <c r="Q121" s="1344"/>
      <c r="R121" s="1344"/>
      <c r="S121" s="1344"/>
      <c r="T121" s="1344"/>
      <c r="U121" s="1344"/>
      <c r="V121" s="1344"/>
      <c r="W121" s="1344"/>
      <c r="X121" s="1344"/>
      <c r="Y121" s="1344"/>
      <c r="Z121" s="1344"/>
      <c r="AA121" s="1344"/>
      <c r="AB121" s="1344"/>
      <c r="AC121" s="1344"/>
    </row>
    <row r="122">
      <c r="A122" s="1344"/>
      <c r="B122" s="1344"/>
      <c r="C122" s="1344"/>
      <c r="D122" s="1344"/>
      <c r="E122" s="1344"/>
      <c r="F122" s="1344"/>
      <c r="G122" s="1344"/>
      <c r="H122" s="1344"/>
      <c r="I122" s="1344"/>
      <c r="J122" s="1344"/>
      <c r="K122" s="1344"/>
      <c r="L122" s="1344"/>
      <c r="M122" s="1344"/>
      <c r="N122" s="1344"/>
      <c r="O122" s="1344"/>
      <c r="P122" s="1344"/>
      <c r="Q122" s="1344"/>
      <c r="R122" s="1344"/>
      <c r="S122" s="1344"/>
      <c r="T122" s="1344"/>
      <c r="U122" s="1344"/>
      <c r="V122" s="1344"/>
      <c r="W122" s="1344"/>
      <c r="X122" s="1344"/>
      <c r="Y122" s="1344"/>
      <c r="Z122" s="1344"/>
      <c r="AA122" s="1344"/>
      <c r="AB122" s="1344"/>
      <c r="AC122" s="1344"/>
    </row>
    <row r="123">
      <c r="A123" s="1344"/>
      <c r="B123" s="1344"/>
      <c r="C123" s="1344"/>
      <c r="D123" s="1344"/>
      <c r="E123" s="1344"/>
      <c r="F123" s="1344"/>
      <c r="G123" s="1344"/>
      <c r="H123" s="1344"/>
      <c r="I123" s="1344"/>
      <c r="J123" s="1344"/>
      <c r="K123" s="1344"/>
      <c r="L123" s="1344"/>
      <c r="M123" s="1344"/>
      <c r="N123" s="1344"/>
      <c r="O123" s="1344"/>
      <c r="P123" s="1344"/>
      <c r="Q123" s="1344"/>
      <c r="R123" s="1344"/>
      <c r="S123" s="1344"/>
      <c r="T123" s="1344"/>
      <c r="U123" s="1344"/>
      <c r="V123" s="1344"/>
      <c r="W123" s="1344"/>
      <c r="X123" s="1344"/>
      <c r="Y123" s="1344"/>
      <c r="Z123" s="1344"/>
      <c r="AA123" s="1344"/>
      <c r="AB123" s="1344"/>
      <c r="AC123" s="1344"/>
    </row>
    <row r="124">
      <c r="A124" s="1344"/>
      <c r="B124" s="1344"/>
      <c r="C124" s="1344"/>
      <c r="D124" s="1344"/>
      <c r="E124" s="1344"/>
      <c r="F124" s="1344"/>
      <c r="G124" s="1344"/>
      <c r="H124" s="1344"/>
      <c r="I124" s="1344"/>
      <c r="J124" s="1344"/>
      <c r="K124" s="1344"/>
      <c r="L124" s="1344"/>
      <c r="M124" s="1344"/>
      <c r="N124" s="1344"/>
      <c r="O124" s="1344"/>
      <c r="P124" s="1344"/>
      <c r="Q124" s="1344"/>
      <c r="R124" s="1344"/>
      <c r="S124" s="1344"/>
      <c r="T124" s="1344"/>
      <c r="U124" s="1344"/>
      <c r="V124" s="1344"/>
      <c r="W124" s="1344"/>
      <c r="X124" s="1344"/>
      <c r="Y124" s="1344"/>
      <c r="Z124" s="1344"/>
      <c r="AA124" s="1344"/>
      <c r="AB124" s="1344"/>
      <c r="AC124" s="1344"/>
    </row>
    <row r="125">
      <c r="A125" s="1344"/>
      <c r="B125" s="1344"/>
      <c r="C125" s="1344"/>
      <c r="D125" s="1344"/>
      <c r="E125" s="1344"/>
      <c r="F125" s="1344"/>
      <c r="G125" s="1344"/>
      <c r="H125" s="1344"/>
      <c r="I125" s="1344"/>
      <c r="J125" s="1344"/>
      <c r="K125" s="1344"/>
      <c r="L125" s="1344"/>
      <c r="M125" s="1344"/>
      <c r="N125" s="1344"/>
      <c r="O125" s="1344"/>
      <c r="P125" s="1344"/>
      <c r="Q125" s="1344"/>
      <c r="R125" s="1344"/>
      <c r="S125" s="1344"/>
      <c r="T125" s="1344"/>
      <c r="U125" s="1344"/>
      <c r="V125" s="1344"/>
      <c r="W125" s="1344"/>
      <c r="X125" s="1344"/>
      <c r="Y125" s="1344"/>
      <c r="Z125" s="1344"/>
      <c r="AA125" s="1344"/>
      <c r="AB125" s="1344"/>
      <c r="AC125" s="1344"/>
    </row>
    <row r="126">
      <c r="A126" s="1344"/>
      <c r="B126" s="1344"/>
      <c r="C126" s="1344"/>
      <c r="D126" s="1344"/>
      <c r="E126" s="1344"/>
      <c r="F126" s="1344"/>
      <c r="G126" s="1344"/>
      <c r="H126" s="1344"/>
      <c r="I126" s="1344"/>
      <c r="J126" s="1344"/>
      <c r="K126" s="1344"/>
      <c r="L126" s="1344"/>
      <c r="M126" s="1344"/>
      <c r="N126" s="1344"/>
      <c r="O126" s="1344"/>
      <c r="P126" s="1344"/>
      <c r="Q126" s="1344"/>
      <c r="R126" s="1344"/>
      <c r="S126" s="1344"/>
      <c r="T126" s="1344"/>
      <c r="U126" s="1344"/>
      <c r="V126" s="1344"/>
      <c r="W126" s="1344"/>
      <c r="X126" s="1344"/>
      <c r="Y126" s="1344"/>
      <c r="Z126" s="1344"/>
      <c r="AA126" s="1344"/>
      <c r="AB126" s="1344"/>
      <c r="AC126" s="1344"/>
    </row>
    <row r="127">
      <c r="A127" s="1344"/>
      <c r="B127" s="1344"/>
      <c r="C127" s="1344"/>
      <c r="D127" s="1344"/>
      <c r="E127" s="1344"/>
      <c r="F127" s="1344"/>
      <c r="G127" s="1344"/>
      <c r="H127" s="1344"/>
      <c r="I127" s="1344"/>
      <c r="J127" s="1344"/>
      <c r="K127" s="1344"/>
      <c r="L127" s="1344"/>
      <c r="M127" s="1344"/>
      <c r="N127" s="1344"/>
      <c r="O127" s="1344"/>
      <c r="P127" s="1344"/>
      <c r="Q127" s="1344"/>
      <c r="R127" s="1344"/>
      <c r="S127" s="1344"/>
      <c r="T127" s="1344"/>
      <c r="U127" s="1344"/>
      <c r="V127" s="1344"/>
      <c r="W127" s="1344"/>
      <c r="X127" s="1344"/>
      <c r="Y127" s="1344"/>
      <c r="Z127" s="1344"/>
      <c r="AA127" s="1344"/>
      <c r="AB127" s="1344"/>
      <c r="AC127" s="1344"/>
    </row>
    <row r="128">
      <c r="A128" s="1344"/>
      <c r="B128" s="1344"/>
      <c r="C128" s="1344"/>
      <c r="D128" s="1344"/>
      <c r="E128" s="1344"/>
      <c r="F128" s="1344"/>
      <c r="G128" s="1344"/>
      <c r="H128" s="1344"/>
      <c r="I128" s="1344"/>
      <c r="J128" s="1344"/>
      <c r="K128" s="1344"/>
      <c r="L128" s="1344"/>
      <c r="M128" s="1344"/>
      <c r="N128" s="1344"/>
      <c r="O128" s="1344"/>
      <c r="P128" s="1344"/>
      <c r="Q128" s="1344"/>
      <c r="R128" s="1344"/>
      <c r="S128" s="1344"/>
      <c r="T128" s="1344"/>
      <c r="U128" s="1344"/>
      <c r="V128" s="1344"/>
      <c r="W128" s="1344"/>
      <c r="X128" s="1344"/>
      <c r="Y128" s="1344"/>
      <c r="Z128" s="1344"/>
      <c r="AA128" s="1344"/>
      <c r="AB128" s="1344"/>
      <c r="AC128" s="1344"/>
    </row>
    <row r="129">
      <c r="A129" s="1344"/>
      <c r="B129" s="1344"/>
      <c r="C129" s="1344"/>
      <c r="D129" s="1344"/>
      <c r="E129" s="1344"/>
      <c r="F129" s="1344"/>
      <c r="G129" s="1344"/>
      <c r="H129" s="1344"/>
      <c r="I129" s="1344"/>
      <c r="J129" s="1344"/>
      <c r="K129" s="1344"/>
      <c r="L129" s="1344"/>
      <c r="M129" s="1344"/>
      <c r="N129" s="1344"/>
      <c r="O129" s="1344"/>
      <c r="P129" s="1344"/>
      <c r="Q129" s="1344"/>
      <c r="R129" s="1344"/>
      <c r="S129" s="1344"/>
      <c r="T129" s="1344"/>
      <c r="U129" s="1344"/>
      <c r="V129" s="1344"/>
      <c r="W129" s="1344"/>
      <c r="X129" s="1344"/>
      <c r="Y129" s="1344"/>
      <c r="Z129" s="1344"/>
      <c r="AA129" s="1344"/>
      <c r="AB129" s="1344"/>
      <c r="AC129" s="1344"/>
    </row>
    <row r="130">
      <c r="A130" s="1344"/>
      <c r="B130" s="1344"/>
      <c r="C130" s="1344"/>
      <c r="D130" s="1344"/>
      <c r="E130" s="1344"/>
      <c r="F130" s="1344"/>
      <c r="G130" s="1344"/>
      <c r="H130" s="1344"/>
      <c r="I130" s="1344"/>
      <c r="J130" s="1344"/>
      <c r="K130" s="1344"/>
      <c r="L130" s="1344"/>
      <c r="M130" s="1344"/>
      <c r="N130" s="1344"/>
      <c r="O130" s="1344"/>
      <c r="P130" s="1344"/>
      <c r="Q130" s="1344"/>
      <c r="R130" s="1344"/>
      <c r="S130" s="1344"/>
      <c r="T130" s="1344"/>
      <c r="U130" s="1344"/>
      <c r="V130" s="1344"/>
      <c r="W130" s="1344"/>
      <c r="X130" s="1344"/>
      <c r="Y130" s="1344"/>
      <c r="Z130" s="1344"/>
      <c r="AA130" s="1344"/>
      <c r="AB130" s="1344"/>
      <c r="AC130" s="1344"/>
    </row>
    <row r="131">
      <c r="A131" s="1344"/>
      <c r="B131" s="1344"/>
      <c r="C131" s="1344"/>
      <c r="D131" s="1344"/>
      <c r="E131" s="1344"/>
      <c r="F131" s="1344"/>
      <c r="G131" s="1344"/>
      <c r="H131" s="1344"/>
      <c r="I131" s="1344"/>
      <c r="J131" s="1344"/>
      <c r="K131" s="1344"/>
      <c r="L131" s="1344"/>
      <c r="M131" s="1344"/>
      <c r="N131" s="1344"/>
      <c r="O131" s="1344"/>
      <c r="P131" s="1344"/>
      <c r="Q131" s="1344"/>
      <c r="R131" s="1344"/>
      <c r="S131" s="1344"/>
      <c r="T131" s="1344"/>
      <c r="U131" s="1344"/>
      <c r="V131" s="1344"/>
      <c r="W131" s="1344"/>
      <c r="X131" s="1344"/>
      <c r="Y131" s="1344"/>
      <c r="Z131" s="1344"/>
      <c r="AA131" s="1344"/>
      <c r="AB131" s="1344"/>
      <c r="AC131" s="1344"/>
    </row>
    <row r="132">
      <c r="A132" s="1344"/>
      <c r="B132" s="1344"/>
      <c r="C132" s="1344"/>
      <c r="D132" s="1344"/>
      <c r="E132" s="1344"/>
      <c r="F132" s="1344"/>
      <c r="G132" s="1344"/>
      <c r="H132" s="1344"/>
      <c r="I132" s="1344"/>
      <c r="J132" s="1344"/>
      <c r="K132" s="1344"/>
      <c r="L132" s="1344"/>
      <c r="M132" s="1344"/>
      <c r="N132" s="1344"/>
      <c r="O132" s="1344"/>
      <c r="P132" s="1344"/>
      <c r="Q132" s="1344"/>
      <c r="R132" s="1344"/>
      <c r="S132" s="1344"/>
      <c r="T132" s="1344"/>
      <c r="U132" s="1344"/>
      <c r="V132" s="1344"/>
      <c r="W132" s="1344"/>
      <c r="X132" s="1344"/>
      <c r="Y132" s="1344"/>
      <c r="Z132" s="1344"/>
      <c r="AA132" s="1344"/>
      <c r="AB132" s="1344"/>
      <c r="AC132" s="1344"/>
    </row>
    <row r="133">
      <c r="A133" s="1344"/>
      <c r="B133" s="1344"/>
      <c r="C133" s="1344"/>
      <c r="D133" s="1344"/>
      <c r="E133" s="1344"/>
      <c r="F133" s="1344"/>
      <c r="G133" s="1344"/>
      <c r="H133" s="1344"/>
      <c r="I133" s="1344"/>
      <c r="J133" s="1344"/>
      <c r="K133" s="1344"/>
      <c r="L133" s="1344"/>
      <c r="M133" s="1344"/>
      <c r="N133" s="1344"/>
      <c r="O133" s="1344"/>
      <c r="P133" s="1344"/>
      <c r="Q133" s="1344"/>
      <c r="R133" s="1344"/>
      <c r="S133" s="1344"/>
      <c r="T133" s="1344"/>
      <c r="U133" s="1344"/>
      <c r="V133" s="1344"/>
      <c r="W133" s="1344"/>
      <c r="X133" s="1344"/>
      <c r="Y133" s="1344"/>
      <c r="Z133" s="1344"/>
      <c r="AA133" s="1344"/>
      <c r="AB133" s="1344"/>
      <c r="AC133" s="1344"/>
    </row>
    <row r="134">
      <c r="A134" s="1344"/>
      <c r="B134" s="1344"/>
      <c r="C134" s="1344"/>
      <c r="D134" s="1344"/>
      <c r="E134" s="1344"/>
      <c r="F134" s="1344"/>
      <c r="G134" s="1344"/>
      <c r="H134" s="1344"/>
      <c r="I134" s="1344"/>
      <c r="J134" s="1344"/>
      <c r="K134" s="1344"/>
      <c r="L134" s="1344"/>
      <c r="M134" s="1344"/>
      <c r="N134" s="1344"/>
      <c r="O134" s="1344"/>
      <c r="P134" s="1344"/>
      <c r="Q134" s="1344"/>
      <c r="R134" s="1344"/>
      <c r="S134" s="1344"/>
      <c r="T134" s="1344"/>
      <c r="U134" s="1344"/>
      <c r="V134" s="1344"/>
      <c r="W134" s="1344"/>
      <c r="X134" s="1344"/>
      <c r="Y134" s="1344"/>
      <c r="Z134" s="1344"/>
      <c r="AA134" s="1344"/>
      <c r="AB134" s="1344"/>
      <c r="AC134" s="1344"/>
    </row>
    <row r="135">
      <c r="A135" s="1344"/>
      <c r="B135" s="1344"/>
      <c r="C135" s="1344"/>
      <c r="D135" s="1344"/>
      <c r="E135" s="1344"/>
      <c r="F135" s="1344"/>
      <c r="G135" s="1344"/>
      <c r="H135" s="1344"/>
      <c r="I135" s="1344"/>
      <c r="J135" s="1344"/>
      <c r="K135" s="1344"/>
      <c r="L135" s="1344"/>
      <c r="M135" s="1344"/>
      <c r="N135" s="1344"/>
      <c r="O135" s="1344"/>
      <c r="P135" s="1344"/>
      <c r="Q135" s="1344"/>
      <c r="R135" s="1344"/>
      <c r="S135" s="1344"/>
      <c r="T135" s="1344"/>
      <c r="U135" s="1344"/>
      <c r="V135" s="1344"/>
      <c r="W135" s="1344"/>
      <c r="X135" s="1344"/>
      <c r="Y135" s="1344"/>
      <c r="Z135" s="1344"/>
      <c r="AA135" s="1344"/>
      <c r="AB135" s="1344"/>
      <c r="AC135" s="1344"/>
    </row>
    <row r="136">
      <c r="A136" s="1344"/>
      <c r="B136" s="1344"/>
      <c r="C136" s="1344"/>
      <c r="D136" s="1344"/>
      <c r="E136" s="1344"/>
      <c r="F136" s="1344"/>
      <c r="G136" s="1344"/>
      <c r="H136" s="1344"/>
      <c r="I136" s="1344"/>
      <c r="J136" s="1344"/>
      <c r="K136" s="1344"/>
      <c r="L136" s="1344"/>
      <c r="M136" s="1344"/>
      <c r="N136" s="1344"/>
      <c r="O136" s="1344"/>
      <c r="P136" s="1344"/>
      <c r="Q136" s="1344"/>
      <c r="R136" s="1344"/>
      <c r="S136" s="1344"/>
      <c r="T136" s="1344"/>
      <c r="U136" s="1344"/>
      <c r="V136" s="1344"/>
      <c r="W136" s="1344"/>
      <c r="X136" s="1344"/>
      <c r="Y136" s="1344"/>
      <c r="Z136" s="1344"/>
      <c r="AA136" s="1344"/>
      <c r="AB136" s="1344"/>
      <c r="AC136" s="1344"/>
    </row>
    <row r="137">
      <c r="A137" s="1344"/>
      <c r="B137" s="1344"/>
      <c r="C137" s="1344"/>
      <c r="D137" s="1344"/>
      <c r="E137" s="1344"/>
      <c r="F137" s="1344"/>
      <c r="G137" s="1344"/>
      <c r="H137" s="1344"/>
      <c r="I137" s="1344"/>
      <c r="J137" s="1344"/>
      <c r="K137" s="1344"/>
      <c r="L137" s="1344"/>
      <c r="M137" s="1344"/>
      <c r="N137" s="1344"/>
      <c r="O137" s="1344"/>
      <c r="P137" s="1344"/>
      <c r="Q137" s="1344"/>
      <c r="R137" s="1344"/>
      <c r="S137" s="1344"/>
      <c r="T137" s="1344"/>
      <c r="U137" s="1344"/>
      <c r="V137" s="1344"/>
      <c r="W137" s="1344"/>
      <c r="X137" s="1344"/>
      <c r="Y137" s="1344"/>
      <c r="Z137" s="1344"/>
      <c r="AA137" s="1344"/>
      <c r="AB137" s="1344"/>
      <c r="AC137" s="1344"/>
    </row>
    <row r="138">
      <c r="A138" s="1344"/>
      <c r="B138" s="1344"/>
      <c r="C138" s="1344"/>
      <c r="D138" s="1344"/>
      <c r="E138" s="1344"/>
      <c r="F138" s="1344"/>
      <c r="G138" s="1344"/>
      <c r="H138" s="1344"/>
      <c r="I138" s="1344"/>
      <c r="J138" s="1344"/>
      <c r="K138" s="1344"/>
      <c r="L138" s="1344"/>
      <c r="M138" s="1344"/>
      <c r="N138" s="1344"/>
      <c r="O138" s="1344"/>
      <c r="P138" s="1344"/>
      <c r="Q138" s="1344"/>
      <c r="R138" s="1344"/>
      <c r="S138" s="1344"/>
      <c r="T138" s="1344"/>
      <c r="U138" s="1344"/>
      <c r="V138" s="1344"/>
      <c r="W138" s="1344"/>
      <c r="X138" s="1344"/>
      <c r="Y138" s="1344"/>
      <c r="Z138" s="1344"/>
      <c r="AA138" s="1344"/>
      <c r="AB138" s="1344"/>
      <c r="AC138" s="1344"/>
    </row>
    <row r="139">
      <c r="A139" s="1344"/>
      <c r="B139" s="1344"/>
      <c r="C139" s="1344"/>
      <c r="D139" s="1344"/>
      <c r="E139" s="1344"/>
      <c r="F139" s="1344"/>
      <c r="G139" s="1344"/>
      <c r="H139" s="1344"/>
      <c r="I139" s="1344"/>
      <c r="J139" s="1344"/>
      <c r="K139" s="1344"/>
      <c r="L139" s="1344"/>
      <c r="M139" s="1344"/>
      <c r="N139" s="1344"/>
      <c r="O139" s="1344"/>
      <c r="P139" s="1344"/>
      <c r="Q139" s="1344"/>
      <c r="R139" s="1344"/>
      <c r="S139" s="1344"/>
      <c r="T139" s="1344"/>
      <c r="U139" s="1344"/>
      <c r="V139" s="1344"/>
      <c r="W139" s="1344"/>
      <c r="X139" s="1344"/>
      <c r="Y139" s="1344"/>
      <c r="Z139" s="1344"/>
      <c r="AA139" s="1344"/>
      <c r="AB139" s="1344"/>
      <c r="AC139" s="1344"/>
    </row>
    <row r="140">
      <c r="A140" s="1344"/>
      <c r="B140" s="1344"/>
      <c r="C140" s="1344"/>
      <c r="D140" s="1344"/>
      <c r="E140" s="1344"/>
      <c r="F140" s="1344"/>
      <c r="G140" s="1344"/>
      <c r="H140" s="1344"/>
      <c r="I140" s="1344"/>
      <c r="J140" s="1344"/>
      <c r="K140" s="1344"/>
      <c r="L140" s="1344"/>
      <c r="M140" s="1344"/>
      <c r="N140" s="1344"/>
      <c r="O140" s="1344"/>
      <c r="P140" s="1344"/>
      <c r="Q140" s="1344"/>
      <c r="R140" s="1344"/>
      <c r="S140" s="1344"/>
      <c r="T140" s="1344"/>
      <c r="U140" s="1344"/>
      <c r="V140" s="1344"/>
      <c r="W140" s="1344"/>
      <c r="X140" s="1344"/>
      <c r="Y140" s="1344"/>
      <c r="Z140" s="1344"/>
      <c r="AA140" s="1344"/>
      <c r="AB140" s="1344"/>
      <c r="AC140" s="1344"/>
    </row>
    <row r="141">
      <c r="A141" s="1344"/>
      <c r="B141" s="1344"/>
      <c r="C141" s="1344"/>
      <c r="D141" s="1344"/>
      <c r="E141" s="1344"/>
      <c r="F141" s="1344"/>
      <c r="G141" s="1344"/>
      <c r="H141" s="1344"/>
      <c r="I141" s="1344"/>
      <c r="J141" s="1344"/>
      <c r="K141" s="1344"/>
      <c r="L141" s="1344"/>
      <c r="M141" s="1344"/>
      <c r="N141" s="1344"/>
      <c r="O141" s="1344"/>
      <c r="P141" s="1344"/>
      <c r="Q141" s="1344"/>
      <c r="R141" s="1344"/>
      <c r="S141" s="1344"/>
      <c r="T141" s="1344"/>
      <c r="U141" s="1344"/>
      <c r="V141" s="1344"/>
      <c r="W141" s="1344"/>
      <c r="X141" s="1344"/>
      <c r="Y141" s="1344"/>
      <c r="Z141" s="1344"/>
      <c r="AA141" s="1344"/>
      <c r="AB141" s="1344"/>
      <c r="AC141" s="1344"/>
    </row>
    <row r="142">
      <c r="A142" s="1344"/>
      <c r="B142" s="1344"/>
      <c r="C142" s="1344"/>
      <c r="D142" s="1344"/>
      <c r="E142" s="1344"/>
      <c r="F142" s="1344"/>
      <c r="G142" s="1344"/>
      <c r="H142" s="1344"/>
      <c r="I142" s="1344"/>
      <c r="J142" s="1344"/>
      <c r="K142" s="1344"/>
      <c r="L142" s="1344"/>
      <c r="M142" s="1344"/>
      <c r="N142" s="1344"/>
      <c r="O142" s="1344"/>
      <c r="P142" s="1344"/>
      <c r="Q142" s="1344"/>
      <c r="R142" s="1344"/>
      <c r="S142" s="1344"/>
      <c r="T142" s="1344"/>
      <c r="U142" s="1344"/>
      <c r="V142" s="1344"/>
      <c r="W142" s="1344"/>
      <c r="X142" s="1344"/>
      <c r="Y142" s="1344"/>
      <c r="Z142" s="1344"/>
      <c r="AA142" s="1344"/>
      <c r="AB142" s="1344"/>
      <c r="AC142" s="1344"/>
    </row>
    <row r="143">
      <c r="A143" s="1344"/>
      <c r="B143" s="1344"/>
      <c r="C143" s="1344"/>
      <c r="D143" s="1344"/>
      <c r="E143" s="1344"/>
      <c r="F143" s="1344"/>
      <c r="G143" s="1344"/>
      <c r="H143" s="1344"/>
      <c r="I143" s="1344"/>
      <c r="J143" s="1344"/>
      <c r="K143" s="1344"/>
      <c r="L143" s="1344"/>
      <c r="M143" s="1344"/>
      <c r="N143" s="1344"/>
      <c r="O143" s="1344"/>
      <c r="P143" s="1344"/>
      <c r="Q143" s="1344"/>
      <c r="R143" s="1344"/>
      <c r="S143" s="1344"/>
      <c r="T143" s="1344"/>
      <c r="U143" s="1344"/>
      <c r="V143" s="1344"/>
      <c r="W143" s="1344"/>
      <c r="X143" s="1344"/>
      <c r="Y143" s="1344"/>
      <c r="Z143" s="1344"/>
      <c r="AA143" s="1344"/>
      <c r="AB143" s="1344"/>
      <c r="AC143" s="1344"/>
    </row>
    <row r="144">
      <c r="A144" s="1344"/>
      <c r="B144" s="1344"/>
      <c r="C144" s="1344"/>
      <c r="D144" s="1344"/>
      <c r="E144" s="1344"/>
      <c r="F144" s="1344"/>
      <c r="G144" s="1344"/>
      <c r="H144" s="1344"/>
      <c r="I144" s="1344"/>
      <c r="J144" s="1344"/>
      <c r="K144" s="1344"/>
      <c r="L144" s="1344"/>
      <c r="M144" s="1344"/>
      <c r="N144" s="1344"/>
      <c r="O144" s="1344"/>
      <c r="P144" s="1344"/>
      <c r="Q144" s="1344"/>
      <c r="R144" s="1344"/>
      <c r="S144" s="1344"/>
      <c r="T144" s="1344"/>
      <c r="U144" s="1344"/>
      <c r="V144" s="1344"/>
      <c r="W144" s="1344"/>
      <c r="X144" s="1344"/>
      <c r="Y144" s="1344"/>
      <c r="Z144" s="1344"/>
      <c r="AA144" s="1344"/>
      <c r="AB144" s="1344"/>
      <c r="AC144" s="1344"/>
    </row>
    <row r="145">
      <c r="A145" s="1344"/>
      <c r="B145" s="1344"/>
      <c r="C145" s="1344"/>
      <c r="D145" s="1344"/>
      <c r="E145" s="1344"/>
      <c r="F145" s="1344"/>
      <c r="G145" s="1344"/>
      <c r="H145" s="1344"/>
      <c r="I145" s="1344"/>
      <c r="J145" s="1344"/>
      <c r="K145" s="1344"/>
      <c r="L145" s="1344"/>
      <c r="M145" s="1344"/>
      <c r="N145" s="1344"/>
      <c r="O145" s="1344"/>
      <c r="P145" s="1344"/>
      <c r="Q145" s="1344"/>
      <c r="R145" s="1344"/>
      <c r="S145" s="1344"/>
      <c r="T145" s="1344"/>
      <c r="U145" s="1344"/>
      <c r="V145" s="1344"/>
      <c r="W145" s="1344"/>
      <c r="X145" s="1344"/>
      <c r="Y145" s="1344"/>
      <c r="Z145" s="1344"/>
      <c r="AA145" s="1344"/>
      <c r="AB145" s="1344"/>
      <c r="AC145" s="1344"/>
    </row>
    <row r="146">
      <c r="A146" s="1344"/>
      <c r="B146" s="1344"/>
      <c r="C146" s="1344"/>
      <c r="D146" s="1344"/>
      <c r="E146" s="1344"/>
      <c r="F146" s="1344"/>
      <c r="G146" s="1344"/>
      <c r="H146" s="1344"/>
      <c r="I146" s="1344"/>
      <c r="J146" s="1344"/>
      <c r="K146" s="1344"/>
      <c r="L146" s="1344"/>
      <c r="M146" s="1344"/>
      <c r="N146" s="1344"/>
      <c r="O146" s="1344"/>
      <c r="P146" s="1344"/>
      <c r="Q146" s="1344"/>
      <c r="R146" s="1344"/>
      <c r="S146" s="1344"/>
      <c r="T146" s="1344"/>
      <c r="U146" s="1344"/>
      <c r="V146" s="1344"/>
      <c r="W146" s="1344"/>
      <c r="X146" s="1344"/>
      <c r="Y146" s="1344"/>
      <c r="Z146" s="1344"/>
      <c r="AA146" s="1344"/>
      <c r="AB146" s="1344"/>
      <c r="AC146" s="1344"/>
    </row>
    <row r="147">
      <c r="A147" s="1344"/>
      <c r="B147" s="1344"/>
      <c r="C147" s="1344"/>
      <c r="D147" s="1344"/>
      <c r="E147" s="1344"/>
      <c r="F147" s="1344"/>
      <c r="G147" s="1344"/>
      <c r="H147" s="1344"/>
      <c r="I147" s="1344"/>
      <c r="J147" s="1344"/>
      <c r="K147" s="1344"/>
      <c r="L147" s="1344"/>
      <c r="M147" s="1344"/>
      <c r="N147" s="1344"/>
      <c r="O147" s="1344"/>
      <c r="P147" s="1344"/>
      <c r="Q147" s="1344"/>
      <c r="R147" s="1344"/>
      <c r="S147" s="1344"/>
      <c r="T147" s="1344"/>
      <c r="U147" s="1344"/>
      <c r="V147" s="1344"/>
      <c r="W147" s="1344"/>
      <c r="X147" s="1344"/>
      <c r="Y147" s="1344"/>
      <c r="Z147" s="1344"/>
      <c r="AA147" s="1344"/>
      <c r="AB147" s="1344"/>
      <c r="AC147" s="1344"/>
    </row>
    <row r="148">
      <c r="A148" s="1344"/>
      <c r="B148" s="1344"/>
      <c r="C148" s="1344"/>
      <c r="D148" s="1344"/>
      <c r="E148" s="1344"/>
      <c r="F148" s="1344"/>
      <c r="G148" s="1344"/>
      <c r="H148" s="1344"/>
      <c r="I148" s="1344"/>
      <c r="J148" s="1344"/>
      <c r="K148" s="1344"/>
      <c r="L148" s="1344"/>
      <c r="M148" s="1344"/>
      <c r="N148" s="1344"/>
      <c r="O148" s="1344"/>
      <c r="P148" s="1344"/>
      <c r="Q148" s="1344"/>
      <c r="R148" s="1344"/>
      <c r="S148" s="1344"/>
      <c r="T148" s="1344"/>
      <c r="U148" s="1344"/>
      <c r="V148" s="1344"/>
      <c r="W148" s="1344"/>
      <c r="X148" s="1344"/>
      <c r="Y148" s="1344"/>
      <c r="Z148" s="1344"/>
      <c r="AA148" s="1344"/>
      <c r="AB148" s="1344"/>
      <c r="AC148" s="1344"/>
    </row>
    <row r="149">
      <c r="A149" s="1344"/>
      <c r="B149" s="1344"/>
      <c r="C149" s="1344"/>
      <c r="D149" s="1344"/>
      <c r="E149" s="1344"/>
      <c r="F149" s="1344"/>
      <c r="G149" s="1344"/>
      <c r="H149" s="1344"/>
      <c r="I149" s="1344"/>
      <c r="J149" s="1344"/>
      <c r="K149" s="1344"/>
      <c r="L149" s="1344"/>
      <c r="M149" s="1344"/>
      <c r="N149" s="1344"/>
      <c r="O149" s="1344"/>
      <c r="P149" s="1344"/>
      <c r="Q149" s="1344"/>
      <c r="R149" s="1344"/>
      <c r="S149" s="1344"/>
      <c r="T149" s="1344"/>
      <c r="U149" s="1344"/>
      <c r="V149" s="1344"/>
      <c r="W149" s="1344"/>
      <c r="X149" s="1344"/>
      <c r="Y149" s="1344"/>
      <c r="Z149" s="1344"/>
      <c r="AA149" s="1344"/>
      <c r="AB149" s="1344"/>
      <c r="AC149" s="1344"/>
    </row>
    <row r="150">
      <c r="A150" s="1344"/>
      <c r="B150" s="1344"/>
      <c r="C150" s="1344"/>
      <c r="D150" s="1344"/>
      <c r="E150" s="1344"/>
      <c r="F150" s="1344"/>
      <c r="G150" s="1344"/>
      <c r="H150" s="1344"/>
      <c r="I150" s="1344"/>
      <c r="J150" s="1344"/>
      <c r="K150" s="1344"/>
      <c r="L150" s="1344"/>
      <c r="M150" s="1344"/>
      <c r="N150" s="1344"/>
      <c r="O150" s="1344"/>
      <c r="P150" s="1344"/>
      <c r="Q150" s="1344"/>
      <c r="R150" s="1344"/>
      <c r="S150" s="1344"/>
      <c r="T150" s="1344"/>
      <c r="U150" s="1344"/>
      <c r="V150" s="1344"/>
      <c r="W150" s="1344"/>
      <c r="X150" s="1344"/>
      <c r="Y150" s="1344"/>
      <c r="Z150" s="1344"/>
      <c r="AA150" s="1344"/>
      <c r="AB150" s="1344"/>
      <c r="AC150" s="1344"/>
    </row>
    <row r="151">
      <c r="A151" s="1344"/>
      <c r="B151" s="1344"/>
      <c r="C151" s="1344"/>
      <c r="D151" s="1344"/>
      <c r="E151" s="1344"/>
      <c r="F151" s="1344"/>
      <c r="G151" s="1344"/>
      <c r="H151" s="1344"/>
      <c r="I151" s="1344"/>
      <c r="J151" s="1344"/>
      <c r="K151" s="1344"/>
      <c r="L151" s="1344"/>
      <c r="M151" s="1344"/>
      <c r="N151" s="1344"/>
      <c r="O151" s="1344"/>
      <c r="P151" s="1344"/>
      <c r="Q151" s="1344"/>
      <c r="R151" s="1344"/>
      <c r="S151" s="1344"/>
      <c r="T151" s="1344"/>
      <c r="U151" s="1344"/>
      <c r="V151" s="1344"/>
      <c r="W151" s="1344"/>
      <c r="X151" s="1344"/>
      <c r="Y151" s="1344"/>
      <c r="Z151" s="1344"/>
      <c r="AA151" s="1344"/>
      <c r="AB151" s="1344"/>
      <c r="AC151" s="1344"/>
    </row>
    <row r="152">
      <c r="A152" s="1344"/>
      <c r="B152" s="1344"/>
      <c r="C152" s="1344"/>
      <c r="D152" s="1344"/>
      <c r="E152" s="1344"/>
      <c r="F152" s="1344"/>
      <c r="G152" s="1344"/>
      <c r="H152" s="1344"/>
      <c r="I152" s="1344"/>
      <c r="J152" s="1344"/>
      <c r="K152" s="1344"/>
      <c r="L152" s="1344"/>
      <c r="M152" s="1344"/>
      <c r="N152" s="1344"/>
      <c r="O152" s="1344"/>
      <c r="P152" s="1344"/>
      <c r="Q152" s="1344"/>
      <c r="R152" s="1344"/>
      <c r="S152" s="1344"/>
      <c r="T152" s="1344"/>
      <c r="U152" s="1344"/>
      <c r="V152" s="1344"/>
      <c r="W152" s="1344"/>
      <c r="X152" s="1344"/>
      <c r="Y152" s="1344"/>
      <c r="Z152" s="1344"/>
      <c r="AA152" s="1344"/>
      <c r="AB152" s="1344"/>
      <c r="AC152" s="1344"/>
    </row>
    <row r="153">
      <c r="A153" s="1344"/>
      <c r="B153" s="1344"/>
      <c r="C153" s="1344"/>
      <c r="D153" s="1344"/>
      <c r="E153" s="1344"/>
      <c r="F153" s="1344"/>
      <c r="G153" s="1344"/>
      <c r="H153" s="1344"/>
      <c r="I153" s="1344"/>
      <c r="J153" s="1344"/>
      <c r="K153" s="1344"/>
      <c r="L153" s="1344"/>
      <c r="M153" s="1344"/>
      <c r="N153" s="1344"/>
      <c r="O153" s="1344"/>
      <c r="P153" s="1344"/>
      <c r="Q153" s="1344"/>
      <c r="R153" s="1344"/>
      <c r="S153" s="1344"/>
      <c r="T153" s="1344"/>
      <c r="U153" s="1344"/>
      <c r="V153" s="1344"/>
      <c r="W153" s="1344"/>
      <c r="X153" s="1344"/>
      <c r="Y153" s="1344"/>
      <c r="Z153" s="1344"/>
      <c r="AA153" s="1344"/>
      <c r="AB153" s="1344"/>
      <c r="AC153" s="1344"/>
    </row>
    <row r="154">
      <c r="A154" s="1344"/>
      <c r="B154" s="1344"/>
      <c r="C154" s="1344"/>
      <c r="D154" s="1344"/>
      <c r="E154" s="1344"/>
      <c r="F154" s="1344"/>
      <c r="G154" s="1344"/>
      <c r="H154" s="1344"/>
      <c r="I154" s="1344"/>
      <c r="J154" s="1344"/>
      <c r="K154" s="1344"/>
      <c r="L154" s="1344"/>
      <c r="M154" s="1344"/>
      <c r="N154" s="1344"/>
      <c r="O154" s="1344"/>
      <c r="P154" s="1344"/>
      <c r="Q154" s="1344"/>
      <c r="R154" s="1344"/>
      <c r="S154" s="1344"/>
      <c r="T154" s="1344"/>
      <c r="U154" s="1344"/>
      <c r="V154" s="1344"/>
      <c r="W154" s="1344"/>
      <c r="X154" s="1344"/>
      <c r="Y154" s="1344"/>
      <c r="Z154" s="1344"/>
      <c r="AA154" s="1344"/>
      <c r="AB154" s="1344"/>
      <c r="AC154" s="1344"/>
    </row>
    <row r="155">
      <c r="A155" s="1344"/>
      <c r="B155" s="1344"/>
      <c r="C155" s="1344"/>
      <c r="D155" s="1344"/>
      <c r="E155" s="1344"/>
      <c r="F155" s="1344"/>
      <c r="G155" s="1344"/>
      <c r="H155" s="1344"/>
      <c r="I155" s="1344"/>
      <c r="J155" s="1344"/>
      <c r="K155" s="1344"/>
      <c r="L155" s="1344"/>
      <c r="M155" s="1344"/>
      <c r="N155" s="1344"/>
      <c r="O155" s="1344"/>
      <c r="P155" s="1344"/>
      <c r="Q155" s="1344"/>
      <c r="R155" s="1344"/>
      <c r="S155" s="1344"/>
      <c r="T155" s="1344"/>
      <c r="U155" s="1344"/>
      <c r="V155" s="1344"/>
      <c r="W155" s="1344"/>
      <c r="X155" s="1344"/>
      <c r="Y155" s="1344"/>
      <c r="Z155" s="1344"/>
      <c r="AA155" s="1344"/>
      <c r="AB155" s="1344"/>
      <c r="AC155" s="1344"/>
    </row>
    <row r="156">
      <c r="A156" s="1344"/>
      <c r="B156" s="1344"/>
      <c r="C156" s="1344"/>
      <c r="D156" s="1344"/>
      <c r="E156" s="1344"/>
      <c r="F156" s="1344"/>
      <c r="G156" s="1344"/>
      <c r="H156" s="1344"/>
      <c r="I156" s="1344"/>
      <c r="J156" s="1344"/>
      <c r="K156" s="1344"/>
      <c r="L156" s="1344"/>
      <c r="M156" s="1344"/>
      <c r="N156" s="1344"/>
      <c r="O156" s="1344"/>
      <c r="P156" s="1344"/>
      <c r="Q156" s="1344"/>
      <c r="R156" s="1344"/>
      <c r="S156" s="1344"/>
      <c r="T156" s="1344"/>
      <c r="U156" s="1344"/>
      <c r="V156" s="1344"/>
      <c r="W156" s="1344"/>
      <c r="X156" s="1344"/>
      <c r="Y156" s="1344"/>
      <c r="Z156" s="1344"/>
      <c r="AA156" s="1344"/>
      <c r="AB156" s="1344"/>
      <c r="AC156" s="1344"/>
    </row>
    <row r="157">
      <c r="A157" s="1344"/>
      <c r="B157" s="1344"/>
      <c r="C157" s="1344"/>
      <c r="D157" s="1344"/>
      <c r="E157" s="1344"/>
      <c r="F157" s="1344"/>
      <c r="G157" s="1344"/>
      <c r="H157" s="1344"/>
      <c r="I157" s="1344"/>
      <c r="J157" s="1344"/>
      <c r="K157" s="1344"/>
      <c r="L157" s="1344"/>
      <c r="M157" s="1344"/>
      <c r="N157" s="1344"/>
      <c r="O157" s="1344"/>
      <c r="P157" s="1344"/>
      <c r="Q157" s="1344"/>
      <c r="R157" s="1344"/>
      <c r="S157" s="1344"/>
      <c r="T157" s="1344"/>
      <c r="U157" s="1344"/>
      <c r="V157" s="1344"/>
      <c r="W157" s="1344"/>
      <c r="X157" s="1344"/>
      <c r="Y157" s="1344"/>
      <c r="Z157" s="1344"/>
      <c r="AA157" s="1344"/>
      <c r="AB157" s="1344"/>
      <c r="AC157" s="1344"/>
    </row>
    <row r="158">
      <c r="A158" s="1344"/>
      <c r="B158" s="1344"/>
      <c r="C158" s="1344"/>
      <c r="D158" s="1344"/>
      <c r="E158" s="1344"/>
      <c r="F158" s="1344"/>
      <c r="G158" s="1344"/>
      <c r="H158" s="1344"/>
      <c r="I158" s="1344"/>
      <c r="J158" s="1344"/>
      <c r="K158" s="1344"/>
      <c r="L158" s="1344"/>
      <c r="M158" s="1344"/>
      <c r="N158" s="1344"/>
      <c r="O158" s="1344"/>
      <c r="P158" s="1344"/>
      <c r="Q158" s="1344"/>
      <c r="R158" s="1344"/>
      <c r="S158" s="1344"/>
      <c r="T158" s="1344"/>
      <c r="U158" s="1344"/>
      <c r="V158" s="1344"/>
      <c r="W158" s="1344"/>
      <c r="X158" s="1344"/>
      <c r="Y158" s="1344"/>
      <c r="Z158" s="1344"/>
      <c r="AA158" s="1344"/>
      <c r="AB158" s="1344"/>
      <c r="AC158" s="1344"/>
    </row>
    <row r="159">
      <c r="A159" s="1344"/>
      <c r="B159" s="1344"/>
      <c r="C159" s="1344"/>
      <c r="D159" s="1344"/>
      <c r="E159" s="1344"/>
      <c r="F159" s="1344"/>
      <c r="G159" s="1344"/>
      <c r="H159" s="1344"/>
      <c r="I159" s="1344"/>
      <c r="J159" s="1344"/>
      <c r="K159" s="1344"/>
      <c r="L159" s="1344"/>
      <c r="M159" s="1344"/>
      <c r="N159" s="1344"/>
      <c r="O159" s="1344"/>
      <c r="P159" s="1344"/>
      <c r="Q159" s="1344"/>
      <c r="R159" s="1344"/>
      <c r="S159" s="1344"/>
      <c r="T159" s="1344"/>
      <c r="U159" s="1344"/>
      <c r="V159" s="1344"/>
      <c r="W159" s="1344"/>
      <c r="X159" s="1344"/>
      <c r="Y159" s="1344"/>
      <c r="Z159" s="1344"/>
      <c r="AA159" s="1344"/>
      <c r="AB159" s="1344"/>
      <c r="AC159" s="1344"/>
    </row>
    <row r="160">
      <c r="A160" s="1344"/>
      <c r="B160" s="1344"/>
      <c r="C160" s="1344"/>
      <c r="D160" s="1344"/>
      <c r="E160" s="1344"/>
      <c r="F160" s="1344"/>
      <c r="G160" s="1344"/>
      <c r="H160" s="1344"/>
      <c r="I160" s="1344"/>
      <c r="J160" s="1344"/>
      <c r="K160" s="1344"/>
      <c r="L160" s="1344"/>
      <c r="M160" s="1344"/>
      <c r="N160" s="1344"/>
      <c r="O160" s="1344"/>
      <c r="P160" s="1344"/>
      <c r="Q160" s="1344"/>
      <c r="R160" s="1344"/>
      <c r="S160" s="1344"/>
      <c r="T160" s="1344"/>
      <c r="U160" s="1344"/>
      <c r="V160" s="1344"/>
      <c r="W160" s="1344"/>
      <c r="X160" s="1344"/>
      <c r="Y160" s="1344"/>
      <c r="Z160" s="1344"/>
      <c r="AA160" s="1344"/>
      <c r="AB160" s="1344"/>
      <c r="AC160" s="1344"/>
    </row>
    <row r="161">
      <c r="A161" s="1344"/>
      <c r="B161" s="1344"/>
      <c r="C161" s="1344"/>
      <c r="D161" s="1344"/>
      <c r="E161" s="1344"/>
      <c r="F161" s="1344"/>
      <c r="G161" s="1344"/>
      <c r="H161" s="1344"/>
      <c r="I161" s="1344"/>
      <c r="J161" s="1344"/>
      <c r="K161" s="1344"/>
      <c r="L161" s="1344"/>
      <c r="M161" s="1344"/>
      <c r="N161" s="1344"/>
      <c r="O161" s="1344"/>
      <c r="P161" s="1344"/>
      <c r="Q161" s="1344"/>
      <c r="R161" s="1344"/>
      <c r="S161" s="1344"/>
      <c r="T161" s="1344"/>
      <c r="U161" s="1344"/>
      <c r="V161" s="1344"/>
      <c r="W161" s="1344"/>
      <c r="X161" s="1344"/>
      <c r="Y161" s="1344"/>
      <c r="Z161" s="1344"/>
      <c r="AA161" s="1344"/>
      <c r="AB161" s="1344"/>
      <c r="AC161" s="1344"/>
    </row>
    <row r="162">
      <c r="A162" s="1344"/>
      <c r="B162" s="1344"/>
      <c r="C162" s="1344"/>
      <c r="D162" s="1344"/>
      <c r="E162" s="1344"/>
      <c r="F162" s="1344"/>
      <c r="G162" s="1344"/>
      <c r="H162" s="1344"/>
      <c r="I162" s="1344"/>
      <c r="J162" s="1344"/>
      <c r="K162" s="1344"/>
      <c r="L162" s="1344"/>
      <c r="M162" s="1344"/>
      <c r="N162" s="1344"/>
      <c r="O162" s="1344"/>
      <c r="P162" s="1344"/>
      <c r="Q162" s="1344"/>
      <c r="R162" s="1344"/>
      <c r="S162" s="1344"/>
      <c r="T162" s="1344"/>
      <c r="U162" s="1344"/>
      <c r="V162" s="1344"/>
      <c r="W162" s="1344"/>
      <c r="X162" s="1344"/>
      <c r="Y162" s="1344"/>
      <c r="Z162" s="1344"/>
      <c r="AA162" s="1344"/>
      <c r="AB162" s="1344"/>
      <c r="AC162" s="1344"/>
    </row>
    <row r="163">
      <c r="A163" s="1344"/>
      <c r="B163" s="1344"/>
      <c r="C163" s="1344"/>
      <c r="D163" s="1344"/>
      <c r="E163" s="1344"/>
      <c r="F163" s="1344"/>
      <c r="G163" s="1344"/>
      <c r="H163" s="1344"/>
      <c r="I163" s="1344"/>
      <c r="J163" s="1344"/>
      <c r="K163" s="1344"/>
      <c r="L163" s="1344"/>
      <c r="M163" s="1344"/>
      <c r="N163" s="1344"/>
      <c r="O163" s="1344"/>
      <c r="P163" s="1344"/>
      <c r="Q163" s="1344"/>
      <c r="R163" s="1344"/>
      <c r="S163" s="1344"/>
      <c r="T163" s="1344"/>
      <c r="U163" s="1344"/>
      <c r="V163" s="1344"/>
      <c r="W163" s="1344"/>
      <c r="X163" s="1344"/>
      <c r="Y163" s="1344"/>
      <c r="Z163" s="1344"/>
      <c r="AA163" s="1344"/>
      <c r="AB163" s="1344"/>
      <c r="AC163" s="1344"/>
    </row>
    <row r="164">
      <c r="A164" s="1344"/>
      <c r="B164" s="1344"/>
      <c r="C164" s="1344"/>
      <c r="D164" s="1344"/>
      <c r="E164" s="1344"/>
      <c r="F164" s="1344"/>
      <c r="G164" s="1344"/>
      <c r="H164" s="1344"/>
      <c r="I164" s="1344"/>
      <c r="J164" s="1344"/>
      <c r="K164" s="1344"/>
      <c r="L164" s="1344"/>
      <c r="M164" s="1344"/>
      <c r="N164" s="1344"/>
      <c r="O164" s="1344"/>
      <c r="P164" s="1344"/>
      <c r="Q164" s="1344"/>
      <c r="R164" s="1344"/>
      <c r="S164" s="1344"/>
      <c r="T164" s="1344"/>
      <c r="U164" s="1344"/>
      <c r="V164" s="1344"/>
      <c r="W164" s="1344"/>
      <c r="X164" s="1344"/>
      <c r="Y164" s="1344"/>
      <c r="Z164" s="1344"/>
      <c r="AA164" s="1344"/>
      <c r="AB164" s="1344"/>
      <c r="AC164" s="1344"/>
    </row>
    <row r="165">
      <c r="A165" s="1344"/>
      <c r="B165" s="1344"/>
      <c r="C165" s="1344"/>
      <c r="D165" s="1344"/>
      <c r="E165" s="1344"/>
      <c r="F165" s="1344"/>
      <c r="G165" s="1344"/>
      <c r="H165" s="1344"/>
      <c r="I165" s="1344"/>
      <c r="J165" s="1344"/>
      <c r="K165" s="1344"/>
      <c r="L165" s="1344"/>
      <c r="M165" s="1344"/>
      <c r="N165" s="1344"/>
      <c r="O165" s="1344"/>
      <c r="P165" s="1344"/>
      <c r="Q165" s="1344"/>
      <c r="R165" s="1344"/>
      <c r="S165" s="1344"/>
      <c r="T165" s="1344"/>
      <c r="U165" s="1344"/>
      <c r="V165" s="1344"/>
      <c r="W165" s="1344"/>
      <c r="X165" s="1344"/>
      <c r="Y165" s="1344"/>
      <c r="Z165" s="1344"/>
      <c r="AA165" s="1344"/>
      <c r="AB165" s="1344"/>
      <c r="AC165" s="1344"/>
    </row>
    <row r="166">
      <c r="A166" s="1344"/>
      <c r="B166" s="1344"/>
      <c r="C166" s="1344"/>
      <c r="D166" s="1344"/>
      <c r="E166" s="1344"/>
      <c r="F166" s="1344"/>
      <c r="G166" s="1344"/>
      <c r="H166" s="1344"/>
      <c r="I166" s="1344"/>
      <c r="J166" s="1344"/>
      <c r="K166" s="1344"/>
      <c r="L166" s="1344"/>
      <c r="M166" s="1344"/>
      <c r="N166" s="1344"/>
      <c r="O166" s="1344"/>
      <c r="P166" s="1344"/>
      <c r="Q166" s="1344"/>
      <c r="R166" s="1344"/>
      <c r="S166" s="1344"/>
      <c r="T166" s="1344"/>
      <c r="U166" s="1344"/>
      <c r="V166" s="1344"/>
      <c r="W166" s="1344"/>
      <c r="X166" s="1344"/>
      <c r="Y166" s="1344"/>
      <c r="Z166" s="1344"/>
      <c r="AA166" s="1344"/>
      <c r="AB166" s="1344"/>
      <c r="AC166" s="1344"/>
    </row>
    <row r="167">
      <c r="A167" s="1344"/>
      <c r="B167" s="1344"/>
      <c r="C167" s="1344"/>
      <c r="D167" s="1344"/>
      <c r="E167" s="1344"/>
      <c r="F167" s="1344"/>
      <c r="G167" s="1344"/>
      <c r="H167" s="1344"/>
      <c r="I167" s="1344"/>
      <c r="J167" s="1344"/>
      <c r="K167" s="1344"/>
      <c r="L167" s="1344"/>
      <c r="M167" s="1344"/>
      <c r="N167" s="1344"/>
      <c r="O167" s="1344"/>
      <c r="P167" s="1344"/>
      <c r="Q167" s="1344"/>
      <c r="R167" s="1344"/>
      <c r="S167" s="1344"/>
      <c r="T167" s="1344"/>
      <c r="U167" s="1344"/>
      <c r="V167" s="1344"/>
      <c r="W167" s="1344"/>
      <c r="X167" s="1344"/>
      <c r="Y167" s="1344"/>
      <c r="Z167" s="1344"/>
      <c r="AA167" s="1344"/>
      <c r="AB167" s="1344"/>
      <c r="AC167" s="1344"/>
    </row>
    <row r="168">
      <c r="A168" s="1344"/>
      <c r="B168" s="1344"/>
      <c r="C168" s="1344"/>
      <c r="D168" s="1344"/>
      <c r="E168" s="1344"/>
      <c r="F168" s="1344"/>
      <c r="G168" s="1344"/>
      <c r="H168" s="1344"/>
      <c r="I168" s="1344"/>
      <c r="J168" s="1344"/>
      <c r="K168" s="1344"/>
      <c r="L168" s="1344"/>
      <c r="M168" s="1344"/>
      <c r="N168" s="1344"/>
      <c r="O168" s="1344"/>
      <c r="P168" s="1344"/>
      <c r="Q168" s="1344"/>
      <c r="R168" s="1344"/>
      <c r="S168" s="1344"/>
      <c r="T168" s="1344"/>
      <c r="U168" s="1344"/>
      <c r="V168" s="1344"/>
      <c r="W168" s="1344"/>
      <c r="X168" s="1344"/>
      <c r="Y168" s="1344"/>
      <c r="Z168" s="1344"/>
      <c r="AA168" s="1344"/>
      <c r="AB168" s="1344"/>
      <c r="AC168" s="1344"/>
    </row>
    <row r="169">
      <c r="A169" s="1344"/>
      <c r="B169" s="1344"/>
      <c r="C169" s="1344"/>
      <c r="D169" s="1344"/>
      <c r="E169" s="1344"/>
      <c r="F169" s="1344"/>
      <c r="G169" s="1344"/>
      <c r="H169" s="1344"/>
      <c r="I169" s="1344"/>
      <c r="J169" s="1344"/>
      <c r="K169" s="1344"/>
      <c r="L169" s="1344"/>
      <c r="M169" s="1344"/>
      <c r="N169" s="1344"/>
      <c r="O169" s="1344"/>
      <c r="P169" s="1344"/>
      <c r="Q169" s="1344"/>
      <c r="R169" s="1344"/>
      <c r="S169" s="1344"/>
      <c r="T169" s="1344"/>
      <c r="U169" s="1344"/>
      <c r="V169" s="1344"/>
      <c r="W169" s="1344"/>
      <c r="X169" s="1344"/>
      <c r="Y169" s="1344"/>
      <c r="Z169" s="1344"/>
      <c r="AA169" s="1344"/>
      <c r="AB169" s="1344"/>
      <c r="AC169" s="1344"/>
    </row>
    <row r="170">
      <c r="A170" s="1344"/>
      <c r="B170" s="1344"/>
      <c r="C170" s="1344"/>
      <c r="D170" s="1344"/>
      <c r="E170" s="1344"/>
      <c r="F170" s="1344"/>
      <c r="G170" s="1344"/>
      <c r="H170" s="1344"/>
      <c r="I170" s="1344"/>
      <c r="J170" s="1344"/>
      <c r="K170" s="1344"/>
      <c r="L170" s="1344"/>
      <c r="M170" s="1344"/>
      <c r="N170" s="1344"/>
      <c r="O170" s="1344"/>
      <c r="P170" s="1344"/>
      <c r="Q170" s="1344"/>
      <c r="R170" s="1344"/>
      <c r="S170" s="1344"/>
      <c r="T170" s="1344"/>
      <c r="U170" s="1344"/>
      <c r="V170" s="1344"/>
      <c r="W170" s="1344"/>
      <c r="X170" s="1344"/>
      <c r="Y170" s="1344"/>
      <c r="Z170" s="1344"/>
      <c r="AA170" s="1344"/>
      <c r="AB170" s="1344"/>
      <c r="AC170" s="1344"/>
    </row>
    <row r="171">
      <c r="A171" s="1344"/>
      <c r="B171" s="1344"/>
      <c r="C171" s="1344"/>
      <c r="D171" s="1344"/>
      <c r="E171" s="1344"/>
      <c r="F171" s="1344"/>
      <c r="G171" s="1344"/>
      <c r="H171" s="1344"/>
      <c r="I171" s="1344"/>
      <c r="J171" s="1344"/>
      <c r="K171" s="1344"/>
      <c r="L171" s="1344"/>
      <c r="M171" s="1344"/>
      <c r="N171" s="1344"/>
      <c r="O171" s="1344"/>
      <c r="P171" s="1344"/>
      <c r="Q171" s="1344"/>
      <c r="R171" s="1344"/>
      <c r="S171" s="1344"/>
      <c r="T171" s="1344"/>
      <c r="U171" s="1344"/>
      <c r="V171" s="1344"/>
      <c r="W171" s="1344"/>
      <c r="X171" s="1344"/>
      <c r="Y171" s="1344"/>
      <c r="Z171" s="1344"/>
      <c r="AA171" s="1344"/>
      <c r="AB171" s="1344"/>
      <c r="AC171" s="1344"/>
    </row>
    <row r="172">
      <c r="A172" s="1344"/>
      <c r="B172" s="1344"/>
      <c r="C172" s="1344"/>
      <c r="D172" s="1344"/>
      <c r="E172" s="1344"/>
      <c r="F172" s="1344"/>
      <c r="G172" s="1344"/>
      <c r="H172" s="1344"/>
      <c r="I172" s="1344"/>
      <c r="J172" s="1344"/>
      <c r="K172" s="1344"/>
      <c r="L172" s="1344"/>
      <c r="M172" s="1344"/>
      <c r="N172" s="1344"/>
      <c r="O172" s="1344"/>
      <c r="P172" s="1344"/>
      <c r="Q172" s="1344"/>
      <c r="R172" s="1344"/>
      <c r="S172" s="1344"/>
      <c r="T172" s="1344"/>
      <c r="U172" s="1344"/>
      <c r="V172" s="1344"/>
      <c r="W172" s="1344"/>
      <c r="X172" s="1344"/>
      <c r="Y172" s="1344"/>
      <c r="Z172" s="1344"/>
      <c r="AA172" s="1344"/>
      <c r="AB172" s="1344"/>
      <c r="AC172" s="1344"/>
    </row>
    <row r="173">
      <c r="A173" s="1344"/>
      <c r="B173" s="1344"/>
      <c r="C173" s="1344"/>
      <c r="D173" s="1344"/>
      <c r="E173" s="1344"/>
      <c r="F173" s="1344"/>
      <c r="G173" s="1344"/>
      <c r="H173" s="1344"/>
      <c r="I173" s="1344"/>
      <c r="J173" s="1344"/>
      <c r="K173" s="1344"/>
      <c r="L173" s="1344"/>
      <c r="M173" s="1344"/>
      <c r="N173" s="1344"/>
      <c r="O173" s="1344"/>
      <c r="P173" s="1344"/>
      <c r="Q173" s="1344"/>
      <c r="R173" s="1344"/>
      <c r="S173" s="1344"/>
      <c r="T173" s="1344"/>
      <c r="U173" s="1344"/>
      <c r="V173" s="1344"/>
      <c r="W173" s="1344"/>
      <c r="X173" s="1344"/>
      <c r="Y173" s="1344"/>
      <c r="Z173" s="1344"/>
      <c r="AA173" s="1344"/>
      <c r="AB173" s="1344"/>
      <c r="AC173" s="1344"/>
    </row>
    <row r="174">
      <c r="A174" s="1344"/>
      <c r="B174" s="1344"/>
      <c r="C174" s="1344"/>
      <c r="D174" s="1344"/>
      <c r="E174" s="1344"/>
      <c r="F174" s="1344"/>
      <c r="G174" s="1344"/>
      <c r="H174" s="1344"/>
      <c r="I174" s="1344"/>
      <c r="J174" s="1344"/>
      <c r="K174" s="1344"/>
      <c r="L174" s="1344"/>
      <c r="M174" s="1344"/>
      <c r="N174" s="1344"/>
      <c r="O174" s="1344"/>
      <c r="P174" s="1344"/>
      <c r="Q174" s="1344"/>
      <c r="R174" s="1344"/>
      <c r="S174" s="1344"/>
      <c r="T174" s="1344"/>
      <c r="U174" s="1344"/>
      <c r="V174" s="1344"/>
      <c r="W174" s="1344"/>
      <c r="X174" s="1344"/>
      <c r="Y174" s="1344"/>
      <c r="Z174" s="1344"/>
      <c r="AA174" s="1344"/>
      <c r="AB174" s="1344"/>
      <c r="AC174" s="1344"/>
    </row>
    <row r="175">
      <c r="A175" s="1344"/>
      <c r="B175" s="1344"/>
      <c r="C175" s="1344"/>
      <c r="D175" s="1344"/>
      <c r="E175" s="1344"/>
      <c r="F175" s="1344"/>
      <c r="G175" s="1344"/>
      <c r="H175" s="1344"/>
      <c r="I175" s="1344"/>
      <c r="J175" s="1344"/>
      <c r="K175" s="1344"/>
      <c r="L175" s="1344"/>
      <c r="M175" s="1344"/>
      <c r="N175" s="1344"/>
      <c r="O175" s="1344"/>
      <c r="P175" s="1344"/>
      <c r="Q175" s="1344"/>
      <c r="R175" s="1344"/>
      <c r="S175" s="1344"/>
      <c r="T175" s="1344"/>
      <c r="U175" s="1344"/>
      <c r="V175" s="1344"/>
      <c r="W175" s="1344"/>
      <c r="X175" s="1344"/>
      <c r="Y175" s="1344"/>
      <c r="Z175" s="1344"/>
      <c r="AA175" s="1344"/>
      <c r="AB175" s="1344"/>
      <c r="AC175" s="1344"/>
    </row>
    <row r="176">
      <c r="A176" s="1344"/>
      <c r="B176" s="1344"/>
      <c r="C176" s="1344"/>
      <c r="D176" s="1344"/>
      <c r="E176" s="1344"/>
      <c r="F176" s="1344"/>
      <c r="G176" s="1344"/>
      <c r="H176" s="1344"/>
      <c r="I176" s="1344"/>
      <c r="J176" s="1344"/>
      <c r="K176" s="1344"/>
      <c r="L176" s="1344"/>
      <c r="M176" s="1344"/>
      <c r="N176" s="1344"/>
      <c r="O176" s="1344"/>
      <c r="P176" s="1344"/>
      <c r="Q176" s="1344"/>
      <c r="R176" s="1344"/>
      <c r="S176" s="1344"/>
      <c r="T176" s="1344"/>
      <c r="U176" s="1344"/>
      <c r="V176" s="1344"/>
      <c r="W176" s="1344"/>
      <c r="X176" s="1344"/>
      <c r="Y176" s="1344"/>
      <c r="Z176" s="1344"/>
      <c r="AA176" s="1344"/>
      <c r="AB176" s="1344"/>
      <c r="AC176" s="1344"/>
    </row>
    <row r="177">
      <c r="A177" s="1344"/>
      <c r="B177" s="1344"/>
      <c r="C177" s="1344"/>
      <c r="D177" s="1344"/>
      <c r="E177" s="1344"/>
      <c r="F177" s="1344"/>
      <c r="G177" s="1344"/>
      <c r="H177" s="1344"/>
      <c r="I177" s="1344"/>
      <c r="J177" s="1344"/>
      <c r="K177" s="1344"/>
      <c r="L177" s="1344"/>
      <c r="M177" s="1344"/>
      <c r="N177" s="1344"/>
      <c r="O177" s="1344"/>
      <c r="P177" s="1344"/>
      <c r="Q177" s="1344"/>
      <c r="R177" s="1344"/>
      <c r="S177" s="1344"/>
      <c r="T177" s="1344"/>
      <c r="U177" s="1344"/>
      <c r="V177" s="1344"/>
      <c r="W177" s="1344"/>
      <c r="X177" s="1344"/>
      <c r="Y177" s="1344"/>
      <c r="Z177" s="1344"/>
      <c r="AA177" s="1344"/>
      <c r="AB177" s="1344"/>
      <c r="AC177" s="1344"/>
    </row>
    <row r="178">
      <c r="A178" s="1344"/>
      <c r="B178" s="1344"/>
      <c r="C178" s="1344"/>
      <c r="D178" s="1344"/>
      <c r="E178" s="1344"/>
      <c r="F178" s="1344"/>
      <c r="G178" s="1344"/>
      <c r="H178" s="1344"/>
      <c r="I178" s="1344"/>
      <c r="J178" s="1344"/>
      <c r="K178" s="1344"/>
      <c r="L178" s="1344"/>
      <c r="M178" s="1344"/>
      <c r="N178" s="1344"/>
      <c r="O178" s="1344"/>
      <c r="P178" s="1344"/>
      <c r="Q178" s="1344"/>
      <c r="R178" s="1344"/>
      <c r="S178" s="1344"/>
      <c r="T178" s="1344"/>
      <c r="U178" s="1344"/>
      <c r="V178" s="1344"/>
      <c r="W178" s="1344"/>
      <c r="X178" s="1344"/>
      <c r="Y178" s="1344"/>
      <c r="Z178" s="1344"/>
      <c r="AA178" s="1344"/>
      <c r="AB178" s="1344"/>
      <c r="AC178" s="1344"/>
    </row>
    <row r="179">
      <c r="A179" s="1344"/>
      <c r="B179" s="1344"/>
      <c r="C179" s="1344"/>
      <c r="D179" s="1344"/>
      <c r="E179" s="1344"/>
      <c r="F179" s="1344"/>
      <c r="G179" s="1344"/>
      <c r="H179" s="1344"/>
      <c r="I179" s="1344"/>
      <c r="J179" s="1344"/>
      <c r="K179" s="1344"/>
      <c r="L179" s="1344"/>
      <c r="M179" s="1344"/>
      <c r="N179" s="1344"/>
      <c r="O179" s="1344"/>
      <c r="P179" s="1344"/>
      <c r="Q179" s="1344"/>
      <c r="R179" s="1344"/>
      <c r="S179" s="1344"/>
      <c r="T179" s="1344"/>
      <c r="U179" s="1344"/>
      <c r="V179" s="1344"/>
      <c r="W179" s="1344"/>
      <c r="X179" s="1344"/>
      <c r="Y179" s="1344"/>
      <c r="Z179" s="1344"/>
      <c r="AA179" s="1344"/>
      <c r="AB179" s="1344"/>
      <c r="AC179" s="1344"/>
    </row>
    <row r="180">
      <c r="A180" s="1344"/>
      <c r="B180" s="1344"/>
      <c r="C180" s="1344"/>
      <c r="D180" s="1344"/>
      <c r="E180" s="1344"/>
      <c r="F180" s="1344"/>
      <c r="G180" s="1344"/>
      <c r="H180" s="1344"/>
      <c r="I180" s="1344"/>
      <c r="J180" s="1344"/>
      <c r="K180" s="1344"/>
      <c r="L180" s="1344"/>
      <c r="M180" s="1344"/>
      <c r="N180" s="1344"/>
      <c r="O180" s="1344"/>
      <c r="P180" s="1344"/>
      <c r="Q180" s="1344"/>
      <c r="R180" s="1344"/>
      <c r="S180" s="1344"/>
      <c r="T180" s="1344"/>
      <c r="U180" s="1344"/>
      <c r="V180" s="1344"/>
      <c r="W180" s="1344"/>
      <c r="X180" s="1344"/>
      <c r="Y180" s="1344"/>
      <c r="Z180" s="1344"/>
      <c r="AA180" s="1344"/>
      <c r="AB180" s="1344"/>
      <c r="AC180" s="1344"/>
    </row>
    <row r="181">
      <c r="A181" s="1344"/>
      <c r="B181" s="1344"/>
      <c r="C181" s="1344"/>
      <c r="D181" s="1344"/>
      <c r="E181" s="1344"/>
      <c r="F181" s="1344"/>
      <c r="G181" s="1344"/>
      <c r="H181" s="1344"/>
      <c r="I181" s="1344"/>
      <c r="J181" s="1344"/>
      <c r="K181" s="1344"/>
      <c r="L181" s="1344"/>
      <c r="M181" s="1344"/>
      <c r="N181" s="1344"/>
      <c r="O181" s="1344"/>
      <c r="P181" s="1344"/>
      <c r="Q181" s="1344"/>
      <c r="R181" s="1344"/>
      <c r="S181" s="1344"/>
      <c r="T181" s="1344"/>
      <c r="U181" s="1344"/>
      <c r="V181" s="1344"/>
      <c r="W181" s="1344"/>
      <c r="X181" s="1344"/>
      <c r="Y181" s="1344"/>
      <c r="Z181" s="1344"/>
      <c r="AA181" s="1344"/>
      <c r="AB181" s="1344"/>
      <c r="AC181" s="1344"/>
    </row>
    <row r="182">
      <c r="A182" s="1344"/>
      <c r="B182" s="1344"/>
      <c r="C182" s="1344"/>
      <c r="D182" s="1344"/>
      <c r="E182" s="1344"/>
      <c r="F182" s="1344"/>
      <c r="G182" s="1344"/>
      <c r="H182" s="1344"/>
      <c r="I182" s="1344"/>
      <c r="J182" s="1344"/>
      <c r="K182" s="1344"/>
      <c r="L182" s="1344"/>
      <c r="M182" s="1344"/>
      <c r="N182" s="1344"/>
      <c r="O182" s="1344"/>
      <c r="P182" s="1344"/>
      <c r="Q182" s="1344"/>
      <c r="R182" s="1344"/>
      <c r="S182" s="1344"/>
      <c r="T182" s="1344"/>
      <c r="U182" s="1344"/>
      <c r="V182" s="1344"/>
      <c r="W182" s="1344"/>
      <c r="X182" s="1344"/>
      <c r="Y182" s="1344"/>
      <c r="Z182" s="1344"/>
      <c r="AA182" s="1344"/>
      <c r="AB182" s="1344"/>
      <c r="AC182" s="1344"/>
    </row>
    <row r="183">
      <c r="A183" s="1344"/>
      <c r="B183" s="1344"/>
      <c r="C183" s="1344"/>
      <c r="D183" s="1344"/>
      <c r="E183" s="1344"/>
      <c r="F183" s="1344"/>
      <c r="G183" s="1344"/>
      <c r="H183" s="1344"/>
      <c r="I183" s="1344"/>
      <c r="J183" s="1344"/>
      <c r="K183" s="1344"/>
      <c r="L183" s="1344"/>
      <c r="M183" s="1344"/>
      <c r="N183" s="1344"/>
      <c r="O183" s="1344"/>
      <c r="P183" s="1344"/>
      <c r="Q183" s="1344"/>
      <c r="R183" s="1344"/>
      <c r="S183" s="1344"/>
      <c r="T183" s="1344"/>
      <c r="U183" s="1344"/>
      <c r="V183" s="1344"/>
      <c r="W183" s="1344"/>
      <c r="X183" s="1344"/>
      <c r="Y183" s="1344"/>
      <c r="Z183" s="1344"/>
      <c r="AA183" s="1344"/>
      <c r="AB183" s="1344"/>
      <c r="AC183" s="1344"/>
    </row>
    <row r="184">
      <c r="A184" s="1344"/>
      <c r="B184" s="1344"/>
      <c r="C184" s="1344"/>
      <c r="D184" s="1344"/>
      <c r="E184" s="1344"/>
      <c r="F184" s="1344"/>
      <c r="G184" s="1344"/>
      <c r="H184" s="1344"/>
      <c r="I184" s="1344"/>
      <c r="J184" s="1344"/>
      <c r="K184" s="1344"/>
      <c r="L184" s="1344"/>
      <c r="M184" s="1344"/>
      <c r="N184" s="1344"/>
      <c r="O184" s="1344"/>
      <c r="P184" s="1344"/>
      <c r="Q184" s="1344"/>
      <c r="R184" s="1344"/>
      <c r="S184" s="1344"/>
      <c r="T184" s="1344"/>
      <c r="U184" s="1344"/>
      <c r="V184" s="1344"/>
      <c r="W184" s="1344"/>
      <c r="X184" s="1344"/>
      <c r="Y184" s="1344"/>
      <c r="Z184" s="1344"/>
      <c r="AA184" s="1344"/>
      <c r="AB184" s="1344"/>
      <c r="AC184" s="1344"/>
    </row>
    <row r="185">
      <c r="A185" s="1344"/>
      <c r="B185" s="1344"/>
      <c r="C185" s="1344"/>
      <c r="D185" s="1344"/>
      <c r="E185" s="1344"/>
      <c r="F185" s="1344"/>
      <c r="G185" s="1344"/>
      <c r="H185" s="1344"/>
      <c r="I185" s="1344"/>
      <c r="J185" s="1344"/>
      <c r="K185" s="1344"/>
      <c r="L185" s="1344"/>
      <c r="M185" s="1344"/>
      <c r="N185" s="1344"/>
      <c r="O185" s="1344"/>
      <c r="P185" s="1344"/>
      <c r="Q185" s="1344"/>
      <c r="R185" s="1344"/>
      <c r="S185" s="1344"/>
      <c r="T185" s="1344"/>
      <c r="U185" s="1344"/>
      <c r="V185" s="1344"/>
      <c r="W185" s="1344"/>
      <c r="X185" s="1344"/>
      <c r="Y185" s="1344"/>
      <c r="Z185" s="1344"/>
      <c r="AA185" s="1344"/>
      <c r="AB185" s="1344"/>
      <c r="AC185" s="1344"/>
    </row>
    <row r="186">
      <c r="A186" s="1344"/>
      <c r="B186" s="1344"/>
      <c r="C186" s="1344"/>
      <c r="D186" s="1344"/>
      <c r="E186" s="1344"/>
      <c r="F186" s="1344"/>
      <c r="G186" s="1344"/>
      <c r="H186" s="1344"/>
      <c r="I186" s="1344"/>
      <c r="J186" s="1344"/>
      <c r="K186" s="1344"/>
      <c r="L186" s="1344"/>
      <c r="M186" s="1344"/>
      <c r="N186" s="1344"/>
      <c r="O186" s="1344"/>
      <c r="P186" s="1344"/>
      <c r="Q186" s="1344"/>
      <c r="R186" s="1344"/>
      <c r="S186" s="1344"/>
      <c r="T186" s="1344"/>
      <c r="U186" s="1344"/>
      <c r="V186" s="1344"/>
      <c r="W186" s="1344"/>
      <c r="X186" s="1344"/>
      <c r="Y186" s="1344"/>
      <c r="Z186" s="1344"/>
      <c r="AA186" s="1344"/>
      <c r="AB186" s="1344"/>
      <c r="AC186" s="1344"/>
    </row>
    <row r="187">
      <c r="A187" s="1344"/>
      <c r="B187" s="1344"/>
      <c r="C187" s="1344"/>
      <c r="D187" s="1344"/>
      <c r="E187" s="1344"/>
      <c r="F187" s="1344"/>
      <c r="G187" s="1344"/>
      <c r="H187" s="1344"/>
      <c r="I187" s="1344"/>
      <c r="J187" s="1344"/>
      <c r="K187" s="1344"/>
      <c r="L187" s="1344"/>
      <c r="M187" s="1344"/>
      <c r="N187" s="1344"/>
      <c r="O187" s="1344"/>
      <c r="P187" s="1344"/>
      <c r="Q187" s="1344"/>
      <c r="R187" s="1344"/>
      <c r="S187" s="1344"/>
      <c r="T187" s="1344"/>
      <c r="U187" s="1344"/>
      <c r="V187" s="1344"/>
      <c r="W187" s="1344"/>
      <c r="X187" s="1344"/>
      <c r="Y187" s="1344"/>
      <c r="Z187" s="1344"/>
      <c r="AA187" s="1344"/>
      <c r="AB187" s="1344"/>
      <c r="AC187" s="1344"/>
    </row>
    <row r="188">
      <c r="A188" s="1344"/>
      <c r="B188" s="1344"/>
      <c r="C188" s="1344"/>
      <c r="D188" s="1344"/>
      <c r="E188" s="1344"/>
      <c r="F188" s="1344"/>
      <c r="G188" s="1344"/>
      <c r="H188" s="1344"/>
      <c r="I188" s="1344"/>
      <c r="J188" s="1344"/>
      <c r="K188" s="1344"/>
      <c r="L188" s="1344"/>
      <c r="M188" s="1344"/>
      <c r="N188" s="1344"/>
      <c r="O188" s="1344"/>
      <c r="P188" s="1344"/>
      <c r="Q188" s="1344"/>
      <c r="R188" s="1344"/>
      <c r="S188" s="1344"/>
      <c r="T188" s="1344"/>
      <c r="U188" s="1344"/>
      <c r="V188" s="1344"/>
      <c r="W188" s="1344"/>
      <c r="X188" s="1344"/>
      <c r="Y188" s="1344"/>
      <c r="Z188" s="1344"/>
      <c r="AA188" s="1344"/>
      <c r="AB188" s="1344"/>
      <c r="AC188" s="1344"/>
    </row>
    <row r="189">
      <c r="A189" s="1344"/>
      <c r="B189" s="1344"/>
      <c r="C189" s="1344"/>
      <c r="D189" s="1344"/>
      <c r="E189" s="1344"/>
      <c r="F189" s="1344"/>
      <c r="G189" s="1344"/>
      <c r="H189" s="1344"/>
      <c r="I189" s="1344"/>
      <c r="J189" s="1344"/>
      <c r="K189" s="1344"/>
      <c r="L189" s="1344"/>
      <c r="M189" s="1344"/>
      <c r="N189" s="1344"/>
      <c r="O189" s="1344"/>
      <c r="P189" s="1344"/>
      <c r="Q189" s="1344"/>
      <c r="R189" s="1344"/>
      <c r="S189" s="1344"/>
      <c r="T189" s="1344"/>
      <c r="U189" s="1344"/>
      <c r="V189" s="1344"/>
      <c r="W189" s="1344"/>
      <c r="X189" s="1344"/>
      <c r="Y189" s="1344"/>
      <c r="Z189" s="1344"/>
      <c r="AA189" s="1344"/>
      <c r="AB189" s="1344"/>
      <c r="AC189" s="1344"/>
    </row>
    <row r="190">
      <c r="A190" s="1344"/>
      <c r="B190" s="1344"/>
      <c r="C190" s="1344"/>
      <c r="D190" s="1344"/>
      <c r="E190" s="1344"/>
      <c r="F190" s="1344"/>
      <c r="G190" s="1344"/>
      <c r="H190" s="1344"/>
      <c r="I190" s="1344"/>
      <c r="J190" s="1344"/>
      <c r="K190" s="1344"/>
      <c r="L190" s="1344"/>
      <c r="M190" s="1344"/>
      <c r="N190" s="1344"/>
      <c r="O190" s="1344"/>
      <c r="P190" s="1344"/>
      <c r="Q190" s="1344"/>
      <c r="R190" s="1344"/>
      <c r="S190" s="1344"/>
      <c r="T190" s="1344"/>
      <c r="U190" s="1344"/>
      <c r="V190" s="1344"/>
      <c r="W190" s="1344"/>
      <c r="X190" s="1344"/>
      <c r="Y190" s="1344"/>
      <c r="Z190" s="1344"/>
      <c r="AA190" s="1344"/>
      <c r="AB190" s="1344"/>
      <c r="AC190" s="1344"/>
    </row>
    <row r="191">
      <c r="A191" s="1344"/>
      <c r="B191" s="1344"/>
      <c r="C191" s="1344"/>
      <c r="D191" s="1344"/>
      <c r="E191" s="1344"/>
      <c r="F191" s="1344"/>
      <c r="G191" s="1344"/>
      <c r="H191" s="1344"/>
      <c r="I191" s="1344"/>
      <c r="J191" s="1344"/>
      <c r="K191" s="1344"/>
      <c r="L191" s="1344"/>
      <c r="M191" s="1344"/>
      <c r="N191" s="1344"/>
      <c r="O191" s="1344"/>
      <c r="P191" s="1344"/>
      <c r="Q191" s="1344"/>
      <c r="R191" s="1344"/>
      <c r="S191" s="1344"/>
      <c r="T191" s="1344"/>
      <c r="U191" s="1344"/>
      <c r="V191" s="1344"/>
      <c r="W191" s="1344"/>
      <c r="X191" s="1344"/>
      <c r="Y191" s="1344"/>
      <c r="Z191" s="1344"/>
      <c r="AA191" s="1344"/>
      <c r="AB191" s="1344"/>
      <c r="AC191" s="1344"/>
    </row>
    <row r="192">
      <c r="A192" s="1344"/>
      <c r="B192" s="1344"/>
      <c r="C192" s="1344"/>
      <c r="D192" s="1344"/>
      <c r="E192" s="1344"/>
      <c r="F192" s="1344"/>
      <c r="G192" s="1344"/>
      <c r="H192" s="1344"/>
      <c r="I192" s="1344"/>
      <c r="J192" s="1344"/>
      <c r="K192" s="1344"/>
      <c r="L192" s="1344"/>
      <c r="M192" s="1344"/>
      <c r="N192" s="1344"/>
      <c r="O192" s="1344"/>
      <c r="P192" s="1344"/>
      <c r="Q192" s="1344"/>
      <c r="R192" s="1344"/>
      <c r="S192" s="1344"/>
      <c r="T192" s="1344"/>
      <c r="U192" s="1344"/>
      <c r="V192" s="1344"/>
      <c r="W192" s="1344"/>
      <c r="X192" s="1344"/>
      <c r="Y192" s="1344"/>
      <c r="Z192" s="1344"/>
      <c r="AA192" s="1344"/>
      <c r="AB192" s="1344"/>
      <c r="AC192" s="1344"/>
    </row>
    <row r="193">
      <c r="A193" s="1344"/>
      <c r="B193" s="1344"/>
      <c r="C193" s="1344"/>
      <c r="D193" s="1344"/>
      <c r="E193" s="1344"/>
      <c r="F193" s="1344"/>
      <c r="G193" s="1344"/>
      <c r="H193" s="1344"/>
      <c r="I193" s="1344"/>
      <c r="J193" s="1344"/>
      <c r="K193" s="1344"/>
      <c r="L193" s="1344"/>
      <c r="M193" s="1344"/>
      <c r="N193" s="1344"/>
      <c r="O193" s="1344"/>
      <c r="P193" s="1344"/>
      <c r="Q193" s="1344"/>
      <c r="R193" s="1344"/>
      <c r="S193" s="1344"/>
      <c r="T193" s="1344"/>
      <c r="U193" s="1344"/>
      <c r="V193" s="1344"/>
      <c r="W193" s="1344"/>
      <c r="X193" s="1344"/>
      <c r="Y193" s="1344"/>
      <c r="Z193" s="1344"/>
      <c r="AA193" s="1344"/>
      <c r="AB193" s="1344"/>
      <c r="AC193" s="1344"/>
    </row>
    <row r="194">
      <c r="A194" s="1344"/>
      <c r="B194" s="1344"/>
      <c r="C194" s="1344"/>
      <c r="D194" s="1344"/>
      <c r="E194" s="1344"/>
      <c r="F194" s="1344"/>
      <c r="G194" s="1344"/>
      <c r="H194" s="1344"/>
      <c r="I194" s="1344"/>
      <c r="J194" s="1344"/>
      <c r="K194" s="1344"/>
      <c r="L194" s="1344"/>
      <c r="M194" s="1344"/>
      <c r="N194" s="1344"/>
      <c r="O194" s="1344"/>
      <c r="P194" s="1344"/>
      <c r="Q194" s="1344"/>
      <c r="R194" s="1344"/>
      <c r="S194" s="1344"/>
      <c r="T194" s="1344"/>
      <c r="U194" s="1344"/>
      <c r="V194" s="1344"/>
      <c r="W194" s="1344"/>
      <c r="X194" s="1344"/>
      <c r="Y194" s="1344"/>
      <c r="Z194" s="1344"/>
      <c r="AA194" s="1344"/>
      <c r="AB194" s="1344"/>
      <c r="AC194" s="1344"/>
    </row>
    <row r="195">
      <c r="A195" s="1344"/>
      <c r="B195" s="1344"/>
      <c r="C195" s="1344"/>
      <c r="D195" s="1344"/>
      <c r="E195" s="1344"/>
      <c r="F195" s="1344"/>
      <c r="G195" s="1344"/>
      <c r="H195" s="1344"/>
      <c r="I195" s="1344"/>
      <c r="J195" s="1344"/>
      <c r="K195" s="1344"/>
      <c r="L195" s="1344"/>
      <c r="M195" s="1344"/>
      <c r="N195" s="1344"/>
      <c r="O195" s="1344"/>
      <c r="P195" s="1344"/>
      <c r="Q195" s="1344"/>
      <c r="R195" s="1344"/>
      <c r="S195" s="1344"/>
      <c r="T195" s="1344"/>
      <c r="U195" s="1344"/>
      <c r="V195" s="1344"/>
      <c r="W195" s="1344"/>
      <c r="X195" s="1344"/>
      <c r="Y195" s="1344"/>
      <c r="Z195" s="1344"/>
      <c r="AA195" s="1344"/>
      <c r="AB195" s="1344"/>
      <c r="AC195" s="1344"/>
    </row>
    <row r="196">
      <c r="A196" s="1344"/>
      <c r="B196" s="1344"/>
      <c r="C196" s="1344"/>
      <c r="D196" s="1344"/>
      <c r="E196" s="1344"/>
      <c r="F196" s="1344"/>
      <c r="G196" s="1344"/>
      <c r="H196" s="1344"/>
      <c r="I196" s="1344"/>
      <c r="J196" s="1344"/>
      <c r="K196" s="1344"/>
      <c r="L196" s="1344"/>
      <c r="M196" s="1344"/>
      <c r="N196" s="1344"/>
      <c r="O196" s="1344"/>
      <c r="P196" s="1344"/>
      <c r="Q196" s="1344"/>
      <c r="R196" s="1344"/>
      <c r="S196" s="1344"/>
      <c r="T196" s="1344"/>
      <c r="U196" s="1344"/>
      <c r="V196" s="1344"/>
      <c r="W196" s="1344"/>
      <c r="X196" s="1344"/>
      <c r="Y196" s="1344"/>
      <c r="Z196" s="1344"/>
      <c r="AA196" s="1344"/>
      <c r="AB196" s="1344"/>
      <c r="AC196" s="1344"/>
    </row>
    <row r="197">
      <c r="A197" s="1344"/>
      <c r="B197" s="1344"/>
      <c r="C197" s="1344"/>
      <c r="D197" s="1344"/>
      <c r="E197" s="1344"/>
      <c r="F197" s="1344"/>
      <c r="G197" s="1344"/>
      <c r="H197" s="1344"/>
      <c r="I197" s="1344"/>
      <c r="J197" s="1344"/>
      <c r="K197" s="1344"/>
      <c r="L197" s="1344"/>
      <c r="M197" s="1344"/>
      <c r="N197" s="1344"/>
      <c r="O197" s="1344"/>
      <c r="P197" s="1344"/>
      <c r="Q197" s="1344"/>
      <c r="R197" s="1344"/>
      <c r="S197" s="1344"/>
      <c r="T197" s="1344"/>
      <c r="U197" s="1344"/>
      <c r="V197" s="1344"/>
      <c r="W197" s="1344"/>
      <c r="X197" s="1344"/>
      <c r="Y197" s="1344"/>
      <c r="Z197" s="1344"/>
      <c r="AA197" s="1344"/>
      <c r="AB197" s="1344"/>
      <c r="AC197" s="1344"/>
    </row>
    <row r="198">
      <c r="A198" s="1344"/>
      <c r="B198" s="1344"/>
      <c r="C198" s="1344"/>
      <c r="D198" s="1344"/>
      <c r="E198" s="1344"/>
      <c r="F198" s="1344"/>
      <c r="G198" s="1344"/>
      <c r="H198" s="1344"/>
      <c r="I198" s="1344"/>
      <c r="J198" s="1344"/>
      <c r="K198" s="1344"/>
      <c r="L198" s="1344"/>
      <c r="M198" s="1344"/>
      <c r="N198" s="1344"/>
      <c r="O198" s="1344"/>
      <c r="P198" s="1344"/>
      <c r="Q198" s="1344"/>
      <c r="R198" s="1344"/>
      <c r="S198" s="1344"/>
      <c r="T198" s="1344"/>
      <c r="U198" s="1344"/>
      <c r="V198" s="1344"/>
      <c r="W198" s="1344"/>
      <c r="X198" s="1344"/>
      <c r="Y198" s="1344"/>
      <c r="Z198" s="1344"/>
      <c r="AA198" s="1344"/>
      <c r="AB198" s="1344"/>
      <c r="AC198" s="1344"/>
    </row>
    <row r="199">
      <c r="A199" s="1344"/>
      <c r="B199" s="1344"/>
      <c r="C199" s="1344"/>
      <c r="D199" s="1344"/>
      <c r="E199" s="1344"/>
      <c r="F199" s="1344"/>
      <c r="G199" s="1344"/>
      <c r="H199" s="1344"/>
      <c r="I199" s="1344"/>
      <c r="J199" s="1344"/>
      <c r="K199" s="1344"/>
      <c r="L199" s="1344"/>
      <c r="M199" s="1344"/>
      <c r="N199" s="1344"/>
      <c r="O199" s="1344"/>
      <c r="P199" s="1344"/>
      <c r="Q199" s="1344"/>
      <c r="R199" s="1344"/>
      <c r="S199" s="1344"/>
      <c r="T199" s="1344"/>
      <c r="U199" s="1344"/>
      <c r="V199" s="1344"/>
      <c r="W199" s="1344"/>
      <c r="X199" s="1344"/>
      <c r="Y199" s="1344"/>
      <c r="Z199" s="1344"/>
      <c r="AA199" s="1344"/>
      <c r="AB199" s="1344"/>
      <c r="AC199" s="1344"/>
    </row>
    <row r="200">
      <c r="A200" s="1344"/>
      <c r="B200" s="1344"/>
      <c r="C200" s="1344"/>
      <c r="D200" s="1344"/>
      <c r="E200" s="1344"/>
      <c r="F200" s="1344"/>
      <c r="G200" s="1344"/>
      <c r="H200" s="1344"/>
      <c r="I200" s="1344"/>
      <c r="J200" s="1344"/>
      <c r="K200" s="1344"/>
      <c r="L200" s="1344"/>
      <c r="M200" s="1344"/>
      <c r="N200" s="1344"/>
      <c r="O200" s="1344"/>
      <c r="P200" s="1344"/>
      <c r="Q200" s="1344"/>
      <c r="R200" s="1344"/>
      <c r="S200" s="1344"/>
      <c r="T200" s="1344"/>
      <c r="U200" s="1344"/>
      <c r="V200" s="1344"/>
      <c r="W200" s="1344"/>
      <c r="X200" s="1344"/>
      <c r="Y200" s="1344"/>
      <c r="Z200" s="1344"/>
      <c r="AA200" s="1344"/>
      <c r="AB200" s="1344"/>
      <c r="AC200" s="1344"/>
    </row>
    <row r="201">
      <c r="A201" s="1344"/>
      <c r="B201" s="1344"/>
      <c r="C201" s="1344"/>
      <c r="D201" s="1344"/>
      <c r="E201" s="1344"/>
      <c r="F201" s="1344"/>
      <c r="G201" s="1344"/>
      <c r="H201" s="1344"/>
      <c r="I201" s="1344"/>
      <c r="J201" s="1344"/>
      <c r="K201" s="1344"/>
      <c r="L201" s="1344"/>
      <c r="M201" s="1344"/>
      <c r="N201" s="1344"/>
      <c r="O201" s="1344"/>
      <c r="P201" s="1344"/>
      <c r="Q201" s="1344"/>
      <c r="R201" s="1344"/>
      <c r="S201" s="1344"/>
      <c r="T201" s="1344"/>
      <c r="U201" s="1344"/>
      <c r="V201" s="1344"/>
      <c r="W201" s="1344"/>
      <c r="X201" s="1344"/>
      <c r="Y201" s="1344"/>
      <c r="Z201" s="1344"/>
      <c r="AA201" s="1344"/>
      <c r="AB201" s="1344"/>
      <c r="AC201" s="1344"/>
    </row>
    <row r="202">
      <c r="A202" s="1344"/>
      <c r="B202" s="1344"/>
      <c r="C202" s="1344"/>
      <c r="D202" s="1344"/>
      <c r="E202" s="1344"/>
      <c r="F202" s="1344"/>
      <c r="G202" s="1344"/>
      <c r="H202" s="1344"/>
      <c r="I202" s="1344"/>
      <c r="J202" s="1344"/>
      <c r="K202" s="1344"/>
      <c r="L202" s="1344"/>
      <c r="M202" s="1344"/>
      <c r="N202" s="1344"/>
      <c r="O202" s="1344"/>
      <c r="P202" s="1344"/>
      <c r="Q202" s="1344"/>
      <c r="R202" s="1344"/>
      <c r="S202" s="1344"/>
      <c r="T202" s="1344"/>
      <c r="U202" s="1344"/>
      <c r="V202" s="1344"/>
      <c r="W202" s="1344"/>
      <c r="X202" s="1344"/>
      <c r="Y202" s="1344"/>
      <c r="Z202" s="1344"/>
      <c r="AA202" s="1344"/>
      <c r="AB202" s="1344"/>
      <c r="AC202" s="1344"/>
    </row>
    <row r="203">
      <c r="A203" s="1344"/>
      <c r="B203" s="1344"/>
      <c r="C203" s="1344"/>
      <c r="D203" s="1344"/>
      <c r="E203" s="1344"/>
      <c r="F203" s="1344"/>
      <c r="G203" s="1344"/>
      <c r="H203" s="1344"/>
      <c r="I203" s="1344"/>
      <c r="J203" s="1344"/>
      <c r="K203" s="1344"/>
      <c r="L203" s="1344"/>
      <c r="M203" s="1344"/>
      <c r="N203" s="1344"/>
      <c r="O203" s="1344"/>
      <c r="P203" s="1344"/>
      <c r="Q203" s="1344"/>
      <c r="R203" s="1344"/>
      <c r="S203" s="1344"/>
      <c r="T203" s="1344"/>
      <c r="U203" s="1344"/>
      <c r="V203" s="1344"/>
      <c r="W203" s="1344"/>
      <c r="X203" s="1344"/>
      <c r="Y203" s="1344"/>
      <c r="Z203" s="1344"/>
      <c r="AA203" s="1344"/>
      <c r="AB203" s="1344"/>
      <c r="AC203" s="1344"/>
    </row>
    <row r="204">
      <c r="A204" s="1344"/>
      <c r="B204" s="1344"/>
      <c r="C204" s="1344"/>
      <c r="D204" s="1344"/>
      <c r="E204" s="1344"/>
      <c r="F204" s="1344"/>
      <c r="G204" s="1344"/>
      <c r="H204" s="1344"/>
      <c r="I204" s="1344"/>
      <c r="J204" s="1344"/>
      <c r="K204" s="1344"/>
      <c r="L204" s="1344"/>
      <c r="M204" s="1344"/>
      <c r="N204" s="1344"/>
      <c r="O204" s="1344"/>
      <c r="P204" s="1344"/>
      <c r="Q204" s="1344"/>
      <c r="R204" s="1344"/>
      <c r="S204" s="1344"/>
      <c r="T204" s="1344"/>
      <c r="U204" s="1344"/>
      <c r="V204" s="1344"/>
      <c r="W204" s="1344"/>
      <c r="X204" s="1344"/>
      <c r="Y204" s="1344"/>
      <c r="Z204" s="1344"/>
      <c r="AA204" s="1344"/>
      <c r="AB204" s="1344"/>
      <c r="AC204" s="1344"/>
    </row>
    <row r="205">
      <c r="A205" s="1344"/>
      <c r="B205" s="1344"/>
      <c r="C205" s="1344"/>
      <c r="D205" s="1344"/>
      <c r="E205" s="1344"/>
      <c r="F205" s="1344"/>
      <c r="G205" s="1344"/>
      <c r="H205" s="1344"/>
      <c r="I205" s="1344"/>
      <c r="J205" s="1344"/>
      <c r="K205" s="1344"/>
      <c r="L205" s="1344"/>
      <c r="M205" s="1344"/>
      <c r="N205" s="1344"/>
      <c r="O205" s="1344"/>
      <c r="P205" s="1344"/>
      <c r="Q205" s="1344"/>
      <c r="R205" s="1344"/>
      <c r="S205" s="1344"/>
      <c r="T205" s="1344"/>
      <c r="U205" s="1344"/>
      <c r="V205" s="1344"/>
      <c r="W205" s="1344"/>
      <c r="X205" s="1344"/>
      <c r="Y205" s="1344"/>
      <c r="Z205" s="1344"/>
      <c r="AA205" s="1344"/>
      <c r="AB205" s="1344"/>
      <c r="AC205" s="1344"/>
    </row>
    <row r="206">
      <c r="A206" s="1344"/>
      <c r="B206" s="1344"/>
      <c r="C206" s="1344"/>
      <c r="D206" s="1344"/>
      <c r="E206" s="1344"/>
      <c r="F206" s="1344"/>
      <c r="G206" s="1344"/>
      <c r="H206" s="1344"/>
      <c r="I206" s="1344"/>
      <c r="J206" s="1344"/>
      <c r="K206" s="1344"/>
      <c r="L206" s="1344"/>
      <c r="M206" s="1344"/>
      <c r="N206" s="1344"/>
      <c r="O206" s="1344"/>
      <c r="P206" s="1344"/>
      <c r="Q206" s="1344"/>
      <c r="R206" s="1344"/>
      <c r="S206" s="1344"/>
      <c r="T206" s="1344"/>
      <c r="U206" s="1344"/>
      <c r="V206" s="1344"/>
      <c r="W206" s="1344"/>
      <c r="X206" s="1344"/>
      <c r="Y206" s="1344"/>
      <c r="Z206" s="1344"/>
      <c r="AA206" s="1344"/>
      <c r="AB206" s="1344"/>
      <c r="AC206" s="1344"/>
    </row>
    <row r="207">
      <c r="A207" s="1344"/>
      <c r="B207" s="1344"/>
      <c r="C207" s="1344"/>
      <c r="D207" s="1344"/>
      <c r="E207" s="1344"/>
      <c r="F207" s="1344"/>
      <c r="G207" s="1344"/>
      <c r="H207" s="1344"/>
      <c r="I207" s="1344"/>
      <c r="J207" s="1344"/>
      <c r="K207" s="1344"/>
      <c r="L207" s="1344"/>
      <c r="M207" s="1344"/>
      <c r="N207" s="1344"/>
      <c r="O207" s="1344"/>
      <c r="P207" s="1344"/>
      <c r="Q207" s="1344"/>
      <c r="R207" s="1344"/>
      <c r="S207" s="1344"/>
      <c r="T207" s="1344"/>
      <c r="U207" s="1344"/>
      <c r="V207" s="1344"/>
      <c r="W207" s="1344"/>
      <c r="X207" s="1344"/>
      <c r="Y207" s="1344"/>
      <c r="Z207" s="1344"/>
      <c r="AA207" s="1344"/>
      <c r="AB207" s="1344"/>
      <c r="AC207" s="1344"/>
    </row>
    <row r="208">
      <c r="A208" s="1344"/>
      <c r="B208" s="1344"/>
      <c r="C208" s="1344"/>
      <c r="D208" s="1344"/>
      <c r="E208" s="1344"/>
      <c r="F208" s="1344"/>
      <c r="G208" s="1344"/>
      <c r="H208" s="1344"/>
      <c r="I208" s="1344"/>
      <c r="J208" s="1344"/>
      <c r="K208" s="1344"/>
      <c r="L208" s="1344"/>
      <c r="M208" s="1344"/>
      <c r="N208" s="1344"/>
      <c r="O208" s="1344"/>
      <c r="P208" s="1344"/>
      <c r="Q208" s="1344"/>
      <c r="R208" s="1344"/>
      <c r="S208" s="1344"/>
      <c r="T208" s="1344"/>
      <c r="U208" s="1344"/>
      <c r="V208" s="1344"/>
      <c r="W208" s="1344"/>
      <c r="X208" s="1344"/>
      <c r="Y208" s="1344"/>
      <c r="Z208" s="1344"/>
      <c r="AA208" s="1344"/>
      <c r="AB208" s="1344"/>
      <c r="AC208" s="1344"/>
    </row>
    <row r="209">
      <c r="A209" s="1344"/>
      <c r="B209" s="1344"/>
      <c r="C209" s="1344"/>
      <c r="D209" s="1344"/>
      <c r="E209" s="1344"/>
      <c r="F209" s="1344"/>
      <c r="G209" s="1344"/>
      <c r="H209" s="1344"/>
      <c r="I209" s="1344"/>
      <c r="J209" s="1344"/>
      <c r="K209" s="1344"/>
      <c r="L209" s="1344"/>
      <c r="M209" s="1344"/>
      <c r="N209" s="1344"/>
      <c r="O209" s="1344"/>
      <c r="P209" s="1344"/>
      <c r="Q209" s="1344"/>
      <c r="R209" s="1344"/>
      <c r="S209" s="1344"/>
      <c r="T209" s="1344"/>
      <c r="U209" s="1344"/>
      <c r="V209" s="1344"/>
      <c r="W209" s="1344"/>
      <c r="X209" s="1344"/>
      <c r="Y209" s="1344"/>
      <c r="Z209" s="1344"/>
      <c r="AA209" s="1344"/>
      <c r="AB209" s="1344"/>
      <c r="AC209" s="1344"/>
    </row>
    <row r="210">
      <c r="A210" s="1344"/>
      <c r="B210" s="1344"/>
      <c r="C210" s="1344"/>
      <c r="D210" s="1344"/>
      <c r="E210" s="1344"/>
      <c r="F210" s="1344"/>
      <c r="G210" s="1344"/>
      <c r="H210" s="1344"/>
      <c r="I210" s="1344"/>
      <c r="J210" s="1344"/>
      <c r="K210" s="1344"/>
      <c r="L210" s="1344"/>
      <c r="M210" s="1344"/>
      <c r="N210" s="1344"/>
      <c r="O210" s="1344"/>
      <c r="P210" s="1344"/>
      <c r="Q210" s="1344"/>
      <c r="R210" s="1344"/>
      <c r="S210" s="1344"/>
      <c r="T210" s="1344"/>
      <c r="U210" s="1344"/>
      <c r="V210" s="1344"/>
      <c r="W210" s="1344"/>
      <c r="X210" s="1344"/>
      <c r="Y210" s="1344"/>
      <c r="Z210" s="1344"/>
      <c r="AA210" s="1344"/>
      <c r="AB210" s="1344"/>
      <c r="AC210" s="1344"/>
    </row>
    <row r="211">
      <c r="A211" s="1344"/>
      <c r="B211" s="1344"/>
      <c r="C211" s="1344"/>
      <c r="D211" s="1344"/>
      <c r="E211" s="1344"/>
      <c r="F211" s="1344"/>
      <c r="G211" s="1344"/>
      <c r="H211" s="1344"/>
      <c r="I211" s="1344"/>
      <c r="J211" s="1344"/>
      <c r="K211" s="1344"/>
      <c r="L211" s="1344"/>
      <c r="M211" s="1344"/>
      <c r="N211" s="1344"/>
      <c r="O211" s="1344"/>
      <c r="P211" s="1344"/>
      <c r="Q211" s="1344"/>
      <c r="R211" s="1344"/>
      <c r="S211" s="1344"/>
      <c r="T211" s="1344"/>
      <c r="U211" s="1344"/>
      <c r="V211" s="1344"/>
      <c r="W211" s="1344"/>
      <c r="X211" s="1344"/>
      <c r="Y211" s="1344"/>
      <c r="Z211" s="1344"/>
      <c r="AA211" s="1344"/>
      <c r="AB211" s="1344"/>
      <c r="AC211" s="1344"/>
    </row>
    <row r="212">
      <c r="A212" s="1344"/>
      <c r="B212" s="1344"/>
      <c r="C212" s="1344"/>
      <c r="D212" s="1344"/>
      <c r="E212" s="1344"/>
      <c r="F212" s="1344"/>
      <c r="G212" s="1344"/>
      <c r="H212" s="1344"/>
      <c r="I212" s="1344"/>
      <c r="J212" s="1344"/>
      <c r="K212" s="1344"/>
      <c r="L212" s="1344"/>
      <c r="M212" s="1344"/>
      <c r="N212" s="1344"/>
      <c r="O212" s="1344"/>
      <c r="P212" s="1344"/>
      <c r="Q212" s="1344"/>
      <c r="R212" s="1344"/>
      <c r="S212" s="1344"/>
      <c r="T212" s="1344"/>
      <c r="U212" s="1344"/>
      <c r="V212" s="1344"/>
      <c r="W212" s="1344"/>
      <c r="X212" s="1344"/>
      <c r="Y212" s="1344"/>
      <c r="Z212" s="1344"/>
      <c r="AA212" s="1344"/>
      <c r="AB212" s="1344"/>
      <c r="AC212" s="1344"/>
    </row>
    <row r="213">
      <c r="A213" s="1344"/>
      <c r="B213" s="1344"/>
      <c r="C213" s="1344"/>
      <c r="D213" s="1344"/>
      <c r="E213" s="1344"/>
      <c r="F213" s="1344"/>
      <c r="G213" s="1344"/>
      <c r="H213" s="1344"/>
      <c r="I213" s="1344"/>
      <c r="J213" s="1344"/>
      <c r="K213" s="1344"/>
      <c r="L213" s="1344"/>
      <c r="M213" s="1344"/>
      <c r="N213" s="1344"/>
      <c r="O213" s="1344"/>
      <c r="P213" s="1344"/>
      <c r="Q213" s="1344"/>
      <c r="R213" s="1344"/>
      <c r="S213" s="1344"/>
      <c r="T213" s="1344"/>
      <c r="U213" s="1344"/>
      <c r="V213" s="1344"/>
      <c r="W213" s="1344"/>
      <c r="X213" s="1344"/>
      <c r="Y213" s="1344"/>
      <c r="Z213" s="1344"/>
      <c r="AA213" s="1344"/>
      <c r="AB213" s="1344"/>
      <c r="AC213" s="1344"/>
    </row>
    <row r="214">
      <c r="A214" s="1344"/>
      <c r="B214" s="1344"/>
      <c r="C214" s="1344"/>
      <c r="D214" s="1344"/>
      <c r="E214" s="1344"/>
      <c r="F214" s="1344"/>
      <c r="G214" s="1344"/>
      <c r="H214" s="1344"/>
      <c r="I214" s="1344"/>
      <c r="J214" s="1344"/>
      <c r="K214" s="1344"/>
      <c r="L214" s="1344"/>
      <c r="M214" s="1344"/>
      <c r="N214" s="1344"/>
      <c r="O214" s="1344"/>
      <c r="P214" s="1344"/>
      <c r="Q214" s="1344"/>
      <c r="R214" s="1344"/>
      <c r="S214" s="1344"/>
      <c r="T214" s="1344"/>
      <c r="U214" s="1344"/>
      <c r="V214" s="1344"/>
      <c r="W214" s="1344"/>
      <c r="X214" s="1344"/>
      <c r="Y214" s="1344"/>
      <c r="Z214" s="1344"/>
      <c r="AA214" s="1344"/>
      <c r="AB214" s="1344"/>
      <c r="AC214" s="1344"/>
    </row>
    <row r="215">
      <c r="A215" s="1344"/>
      <c r="B215" s="1344"/>
      <c r="C215" s="1344"/>
      <c r="D215" s="1344"/>
      <c r="E215" s="1344"/>
      <c r="F215" s="1344"/>
      <c r="G215" s="1344"/>
      <c r="H215" s="1344"/>
      <c r="I215" s="1344"/>
      <c r="J215" s="1344"/>
      <c r="K215" s="1344"/>
      <c r="L215" s="1344"/>
      <c r="M215" s="1344"/>
      <c r="N215" s="1344"/>
      <c r="O215" s="1344"/>
      <c r="P215" s="1344"/>
      <c r="Q215" s="1344"/>
      <c r="R215" s="1344"/>
      <c r="S215" s="1344"/>
      <c r="T215" s="1344"/>
      <c r="U215" s="1344"/>
      <c r="V215" s="1344"/>
      <c r="W215" s="1344"/>
      <c r="X215" s="1344"/>
      <c r="Y215" s="1344"/>
      <c r="Z215" s="1344"/>
      <c r="AA215" s="1344"/>
      <c r="AB215" s="1344"/>
      <c r="AC215" s="1344"/>
    </row>
    <row r="216">
      <c r="A216" s="1344"/>
      <c r="B216" s="1344"/>
      <c r="C216" s="1344"/>
      <c r="D216" s="1344"/>
      <c r="E216" s="1344"/>
      <c r="F216" s="1344"/>
      <c r="G216" s="1344"/>
      <c r="H216" s="1344"/>
      <c r="I216" s="1344"/>
      <c r="J216" s="1344"/>
      <c r="K216" s="1344"/>
      <c r="L216" s="1344"/>
      <c r="M216" s="1344"/>
      <c r="N216" s="1344"/>
      <c r="O216" s="1344"/>
      <c r="P216" s="1344"/>
      <c r="Q216" s="1344"/>
      <c r="R216" s="1344"/>
      <c r="S216" s="1344"/>
      <c r="T216" s="1344"/>
      <c r="U216" s="1344"/>
      <c r="V216" s="1344"/>
      <c r="W216" s="1344"/>
      <c r="X216" s="1344"/>
      <c r="Y216" s="1344"/>
      <c r="Z216" s="1344"/>
      <c r="AA216" s="1344"/>
      <c r="AB216" s="1344"/>
      <c r="AC216" s="1344"/>
    </row>
    <row r="217">
      <c r="A217" s="1344"/>
      <c r="B217" s="1344"/>
      <c r="C217" s="1344"/>
      <c r="D217" s="1344"/>
      <c r="E217" s="1344"/>
      <c r="F217" s="1344"/>
      <c r="G217" s="1344"/>
      <c r="H217" s="1344"/>
      <c r="I217" s="1344"/>
      <c r="J217" s="1344"/>
      <c r="K217" s="1344"/>
      <c r="L217" s="1344"/>
      <c r="M217" s="1344"/>
      <c r="N217" s="1344"/>
      <c r="O217" s="1344"/>
      <c r="P217" s="1344"/>
      <c r="Q217" s="1344"/>
      <c r="R217" s="1344"/>
      <c r="S217" s="1344"/>
      <c r="T217" s="1344"/>
      <c r="U217" s="1344"/>
      <c r="V217" s="1344"/>
      <c r="W217" s="1344"/>
      <c r="X217" s="1344"/>
      <c r="Y217" s="1344"/>
      <c r="Z217" s="1344"/>
      <c r="AA217" s="1344"/>
      <c r="AB217" s="1344"/>
      <c r="AC217" s="1344"/>
    </row>
    <row r="218">
      <c r="A218" s="1344"/>
      <c r="B218" s="1344"/>
      <c r="C218" s="1344"/>
      <c r="D218" s="1344"/>
      <c r="E218" s="1344"/>
      <c r="F218" s="1344"/>
      <c r="G218" s="1344"/>
      <c r="H218" s="1344"/>
      <c r="I218" s="1344"/>
      <c r="J218" s="1344"/>
      <c r="K218" s="1344"/>
      <c r="L218" s="1344"/>
      <c r="M218" s="1344"/>
      <c r="N218" s="1344"/>
      <c r="O218" s="1344"/>
      <c r="P218" s="1344"/>
      <c r="Q218" s="1344"/>
      <c r="R218" s="1344"/>
      <c r="S218" s="1344"/>
      <c r="T218" s="1344"/>
      <c r="U218" s="1344"/>
      <c r="V218" s="1344"/>
      <c r="W218" s="1344"/>
      <c r="X218" s="1344"/>
      <c r="Y218" s="1344"/>
      <c r="Z218" s="1344"/>
      <c r="AA218" s="1344"/>
      <c r="AB218" s="1344"/>
      <c r="AC218" s="1344"/>
    </row>
    <row r="219">
      <c r="A219" s="1344"/>
      <c r="B219" s="1344"/>
      <c r="C219" s="1344"/>
      <c r="D219" s="1344"/>
      <c r="E219" s="1344"/>
      <c r="F219" s="1344"/>
      <c r="G219" s="1344"/>
      <c r="H219" s="1344"/>
      <c r="I219" s="1344"/>
      <c r="J219" s="1344"/>
      <c r="K219" s="1344"/>
      <c r="L219" s="1344"/>
      <c r="M219" s="1344"/>
      <c r="N219" s="1344"/>
      <c r="O219" s="1344"/>
      <c r="P219" s="1344"/>
      <c r="Q219" s="1344"/>
      <c r="R219" s="1344"/>
      <c r="S219" s="1344"/>
      <c r="T219" s="1344"/>
      <c r="U219" s="1344"/>
      <c r="V219" s="1344"/>
      <c r="W219" s="1344"/>
      <c r="X219" s="1344"/>
      <c r="Y219" s="1344"/>
      <c r="Z219" s="1344"/>
      <c r="AA219" s="1344"/>
      <c r="AB219" s="1344"/>
      <c r="AC219" s="1344"/>
    </row>
    <row r="220">
      <c r="A220" s="1344"/>
      <c r="B220" s="1344"/>
      <c r="C220" s="1344"/>
      <c r="D220" s="1344"/>
      <c r="E220" s="1344"/>
      <c r="F220" s="1344"/>
      <c r="G220" s="1344"/>
      <c r="H220" s="1344"/>
      <c r="I220" s="1344"/>
      <c r="J220" s="1344"/>
      <c r="K220" s="1344"/>
      <c r="L220" s="1344"/>
      <c r="M220" s="1344"/>
      <c r="N220" s="1344"/>
      <c r="O220" s="1344"/>
      <c r="P220" s="1344"/>
      <c r="Q220" s="1344"/>
      <c r="R220" s="1344"/>
      <c r="S220" s="1344"/>
      <c r="T220" s="1344"/>
      <c r="U220" s="1344"/>
      <c r="V220" s="1344"/>
      <c r="W220" s="1344"/>
      <c r="X220" s="1344"/>
      <c r="Y220" s="1344"/>
      <c r="Z220" s="1344"/>
      <c r="AA220" s="1344"/>
      <c r="AB220" s="1344"/>
      <c r="AC220" s="1344"/>
    </row>
    <row r="221">
      <c r="A221" s="1344"/>
      <c r="B221" s="1344"/>
      <c r="C221" s="1344"/>
      <c r="D221" s="1344"/>
      <c r="E221" s="1344"/>
      <c r="F221" s="1344"/>
      <c r="G221" s="1344"/>
      <c r="H221" s="1344"/>
      <c r="I221" s="1344"/>
      <c r="J221" s="1344"/>
      <c r="K221" s="1344"/>
      <c r="L221" s="1344"/>
      <c r="M221" s="1344"/>
      <c r="N221" s="1344"/>
      <c r="O221" s="1344"/>
      <c r="P221" s="1344"/>
      <c r="Q221" s="1344"/>
      <c r="R221" s="1344"/>
      <c r="S221" s="1344"/>
      <c r="T221" s="1344"/>
      <c r="U221" s="1344"/>
      <c r="V221" s="1344"/>
      <c r="W221" s="1344"/>
      <c r="X221" s="1344"/>
      <c r="Y221" s="1344"/>
      <c r="Z221" s="1344"/>
      <c r="AA221" s="1344"/>
      <c r="AB221" s="1344"/>
      <c r="AC221" s="1344"/>
    </row>
    <row r="222">
      <c r="A222" s="1344"/>
      <c r="B222" s="1344"/>
      <c r="C222" s="1344"/>
      <c r="D222" s="1344"/>
      <c r="E222" s="1344"/>
      <c r="F222" s="1344"/>
      <c r="G222" s="1344"/>
      <c r="H222" s="1344"/>
      <c r="I222" s="1344"/>
      <c r="J222" s="1344"/>
      <c r="K222" s="1344"/>
      <c r="L222" s="1344"/>
      <c r="M222" s="1344"/>
      <c r="N222" s="1344"/>
      <c r="O222" s="1344"/>
      <c r="P222" s="1344"/>
      <c r="Q222" s="1344"/>
      <c r="R222" s="1344"/>
      <c r="S222" s="1344"/>
      <c r="T222" s="1344"/>
      <c r="U222" s="1344"/>
      <c r="V222" s="1344"/>
      <c r="W222" s="1344"/>
      <c r="X222" s="1344"/>
      <c r="Y222" s="1344"/>
      <c r="Z222" s="1344"/>
      <c r="AA222" s="1344"/>
      <c r="AB222" s="1344"/>
      <c r="AC222" s="1344"/>
    </row>
    <row r="223">
      <c r="A223" s="1344"/>
      <c r="B223" s="1344"/>
      <c r="C223" s="1344"/>
      <c r="D223" s="1344"/>
      <c r="E223" s="1344"/>
      <c r="F223" s="1344"/>
      <c r="G223" s="1344"/>
      <c r="H223" s="1344"/>
      <c r="I223" s="1344"/>
      <c r="J223" s="1344"/>
      <c r="K223" s="1344"/>
      <c r="L223" s="1344"/>
      <c r="M223" s="1344"/>
      <c r="N223" s="1344"/>
      <c r="O223" s="1344"/>
      <c r="P223" s="1344"/>
      <c r="Q223" s="1344"/>
      <c r="R223" s="1344"/>
      <c r="S223" s="1344"/>
      <c r="T223" s="1344"/>
      <c r="U223" s="1344"/>
      <c r="V223" s="1344"/>
      <c r="W223" s="1344"/>
      <c r="X223" s="1344"/>
      <c r="Y223" s="1344"/>
      <c r="Z223" s="1344"/>
      <c r="AA223" s="1344"/>
      <c r="AB223" s="1344"/>
      <c r="AC223" s="1344"/>
    </row>
    <row r="224">
      <c r="A224" s="1344"/>
      <c r="B224" s="1344"/>
      <c r="C224" s="1344"/>
      <c r="D224" s="1344"/>
      <c r="E224" s="1344"/>
      <c r="F224" s="1344"/>
      <c r="G224" s="1344"/>
      <c r="H224" s="1344"/>
      <c r="I224" s="1344"/>
      <c r="J224" s="1344"/>
      <c r="K224" s="1344"/>
      <c r="L224" s="1344"/>
      <c r="M224" s="1344"/>
      <c r="N224" s="1344"/>
      <c r="O224" s="1344"/>
      <c r="P224" s="1344"/>
      <c r="Q224" s="1344"/>
      <c r="R224" s="1344"/>
      <c r="S224" s="1344"/>
      <c r="T224" s="1344"/>
      <c r="U224" s="1344"/>
      <c r="V224" s="1344"/>
      <c r="W224" s="1344"/>
      <c r="X224" s="1344"/>
      <c r="Y224" s="1344"/>
      <c r="Z224" s="1344"/>
      <c r="AA224" s="1344"/>
      <c r="AB224" s="1344"/>
      <c r="AC224" s="1344"/>
    </row>
    <row r="225">
      <c r="A225" s="1344"/>
      <c r="B225" s="1344"/>
      <c r="C225" s="1344"/>
      <c r="D225" s="1344"/>
      <c r="E225" s="1344"/>
      <c r="F225" s="1344"/>
      <c r="G225" s="1344"/>
      <c r="H225" s="1344"/>
      <c r="I225" s="1344"/>
      <c r="J225" s="1344"/>
      <c r="K225" s="1344"/>
      <c r="L225" s="1344"/>
      <c r="M225" s="1344"/>
      <c r="N225" s="1344"/>
      <c r="O225" s="1344"/>
      <c r="P225" s="1344"/>
      <c r="Q225" s="1344"/>
      <c r="R225" s="1344"/>
      <c r="S225" s="1344"/>
      <c r="T225" s="1344"/>
      <c r="U225" s="1344"/>
      <c r="V225" s="1344"/>
      <c r="W225" s="1344"/>
      <c r="X225" s="1344"/>
      <c r="Y225" s="1344"/>
      <c r="Z225" s="1344"/>
      <c r="AA225" s="1344"/>
      <c r="AB225" s="1344"/>
      <c r="AC225" s="1344"/>
    </row>
    <row r="226">
      <c r="A226" s="1344"/>
      <c r="B226" s="1344"/>
      <c r="C226" s="1344"/>
      <c r="D226" s="1344"/>
      <c r="E226" s="1344"/>
      <c r="F226" s="1344"/>
      <c r="G226" s="1344"/>
      <c r="H226" s="1344"/>
      <c r="I226" s="1344"/>
      <c r="J226" s="1344"/>
      <c r="K226" s="1344"/>
      <c r="L226" s="1344"/>
      <c r="M226" s="1344"/>
      <c r="N226" s="1344"/>
      <c r="O226" s="1344"/>
      <c r="P226" s="1344"/>
      <c r="Q226" s="1344"/>
      <c r="R226" s="1344"/>
      <c r="S226" s="1344"/>
      <c r="T226" s="1344"/>
      <c r="U226" s="1344"/>
      <c r="V226" s="1344"/>
      <c r="W226" s="1344"/>
      <c r="X226" s="1344"/>
      <c r="Y226" s="1344"/>
      <c r="Z226" s="1344"/>
      <c r="AA226" s="1344"/>
      <c r="AB226" s="1344"/>
      <c r="AC226" s="1344"/>
    </row>
    <row r="227">
      <c r="A227" s="1344"/>
      <c r="B227" s="1344"/>
      <c r="C227" s="1344"/>
      <c r="D227" s="1344"/>
      <c r="E227" s="1344"/>
      <c r="F227" s="1344"/>
      <c r="G227" s="1344"/>
      <c r="H227" s="1344"/>
      <c r="I227" s="1344"/>
      <c r="J227" s="1344"/>
      <c r="K227" s="1344"/>
      <c r="L227" s="1344"/>
      <c r="M227" s="1344"/>
      <c r="N227" s="1344"/>
      <c r="O227" s="1344"/>
      <c r="P227" s="1344"/>
      <c r="Q227" s="1344"/>
      <c r="R227" s="1344"/>
      <c r="S227" s="1344"/>
      <c r="T227" s="1344"/>
      <c r="U227" s="1344"/>
      <c r="V227" s="1344"/>
      <c r="W227" s="1344"/>
      <c r="X227" s="1344"/>
      <c r="Y227" s="1344"/>
      <c r="Z227" s="1344"/>
      <c r="AA227" s="1344"/>
      <c r="AB227" s="1344"/>
      <c r="AC227" s="1344"/>
    </row>
    <row r="228">
      <c r="A228" s="1344"/>
      <c r="B228" s="1344"/>
      <c r="C228" s="1344"/>
      <c r="D228" s="1344"/>
      <c r="E228" s="1344"/>
      <c r="F228" s="1344"/>
      <c r="G228" s="1344"/>
      <c r="H228" s="1344"/>
      <c r="I228" s="1344"/>
      <c r="J228" s="1344"/>
      <c r="K228" s="1344"/>
      <c r="L228" s="1344"/>
      <c r="M228" s="1344"/>
      <c r="N228" s="1344"/>
      <c r="O228" s="1344"/>
      <c r="P228" s="1344"/>
      <c r="Q228" s="1344"/>
      <c r="R228" s="1344"/>
      <c r="S228" s="1344"/>
      <c r="T228" s="1344"/>
      <c r="U228" s="1344"/>
      <c r="V228" s="1344"/>
      <c r="W228" s="1344"/>
      <c r="X228" s="1344"/>
      <c r="Y228" s="1344"/>
      <c r="Z228" s="1344"/>
      <c r="AA228" s="1344"/>
      <c r="AB228" s="1344"/>
      <c r="AC228" s="1344"/>
    </row>
    <row r="229">
      <c r="A229" s="1344"/>
      <c r="B229" s="1344"/>
      <c r="C229" s="1344"/>
      <c r="D229" s="1344"/>
      <c r="E229" s="1344"/>
      <c r="F229" s="1344"/>
      <c r="G229" s="1344"/>
      <c r="H229" s="1344"/>
      <c r="I229" s="1344"/>
      <c r="J229" s="1344"/>
      <c r="K229" s="1344"/>
      <c r="L229" s="1344"/>
      <c r="M229" s="1344"/>
      <c r="N229" s="1344"/>
      <c r="O229" s="1344"/>
      <c r="P229" s="1344"/>
      <c r="Q229" s="1344"/>
      <c r="R229" s="1344"/>
      <c r="S229" s="1344"/>
      <c r="T229" s="1344"/>
      <c r="U229" s="1344"/>
      <c r="V229" s="1344"/>
      <c r="W229" s="1344"/>
      <c r="X229" s="1344"/>
      <c r="Y229" s="1344"/>
      <c r="Z229" s="1344"/>
      <c r="AA229" s="1344"/>
      <c r="AB229" s="1344"/>
      <c r="AC229" s="1344"/>
    </row>
    <row r="230">
      <c r="A230" s="1344"/>
      <c r="B230" s="1344"/>
      <c r="C230" s="1344"/>
      <c r="D230" s="1344"/>
      <c r="E230" s="1344"/>
      <c r="F230" s="1344"/>
      <c r="G230" s="1344"/>
      <c r="H230" s="1344"/>
      <c r="I230" s="1344"/>
      <c r="J230" s="1344"/>
      <c r="K230" s="1344"/>
      <c r="L230" s="1344"/>
      <c r="M230" s="1344"/>
      <c r="N230" s="1344"/>
      <c r="O230" s="1344"/>
      <c r="P230" s="1344"/>
      <c r="Q230" s="1344"/>
      <c r="R230" s="1344"/>
      <c r="S230" s="1344"/>
      <c r="T230" s="1344"/>
      <c r="U230" s="1344"/>
      <c r="V230" s="1344"/>
      <c r="W230" s="1344"/>
      <c r="X230" s="1344"/>
      <c r="Y230" s="1344"/>
      <c r="Z230" s="1344"/>
      <c r="AA230" s="1344"/>
      <c r="AB230" s="1344"/>
      <c r="AC230" s="1344"/>
    </row>
    <row r="231">
      <c r="A231" s="1344"/>
      <c r="B231" s="1344"/>
      <c r="C231" s="1344"/>
      <c r="D231" s="1344"/>
      <c r="E231" s="1344"/>
      <c r="F231" s="1344"/>
      <c r="G231" s="1344"/>
      <c r="H231" s="1344"/>
      <c r="I231" s="1344"/>
      <c r="J231" s="1344"/>
      <c r="K231" s="1344"/>
      <c r="L231" s="1344"/>
      <c r="M231" s="1344"/>
      <c r="N231" s="1344"/>
      <c r="O231" s="1344"/>
      <c r="P231" s="1344"/>
      <c r="Q231" s="1344"/>
      <c r="R231" s="1344"/>
      <c r="S231" s="1344"/>
      <c r="T231" s="1344"/>
      <c r="U231" s="1344"/>
      <c r="V231" s="1344"/>
      <c r="W231" s="1344"/>
      <c r="X231" s="1344"/>
      <c r="Y231" s="1344"/>
      <c r="Z231" s="1344"/>
      <c r="AA231" s="1344"/>
      <c r="AB231" s="1344"/>
      <c r="AC231" s="1344"/>
    </row>
    <row r="232">
      <c r="A232" s="1344"/>
      <c r="B232" s="1344"/>
      <c r="C232" s="1344"/>
      <c r="D232" s="1344"/>
      <c r="E232" s="1344"/>
      <c r="F232" s="1344"/>
      <c r="G232" s="1344"/>
      <c r="H232" s="1344"/>
      <c r="I232" s="1344"/>
      <c r="J232" s="1344"/>
      <c r="K232" s="1344"/>
      <c r="L232" s="1344"/>
      <c r="M232" s="1344"/>
      <c r="N232" s="1344"/>
      <c r="O232" s="1344"/>
      <c r="P232" s="1344"/>
      <c r="Q232" s="1344"/>
      <c r="R232" s="1344"/>
      <c r="S232" s="1344"/>
      <c r="T232" s="1344"/>
      <c r="U232" s="1344"/>
      <c r="V232" s="1344"/>
      <c r="W232" s="1344"/>
      <c r="X232" s="1344"/>
      <c r="Y232" s="1344"/>
      <c r="Z232" s="1344"/>
      <c r="AA232" s="1344"/>
      <c r="AB232" s="1344"/>
      <c r="AC232" s="1344"/>
    </row>
    <row r="233">
      <c r="A233" s="1344"/>
      <c r="B233" s="1344"/>
      <c r="C233" s="1344"/>
      <c r="D233" s="1344"/>
      <c r="E233" s="1344"/>
      <c r="F233" s="1344"/>
      <c r="G233" s="1344"/>
      <c r="H233" s="1344"/>
      <c r="I233" s="1344"/>
      <c r="J233" s="1344"/>
      <c r="K233" s="1344"/>
      <c r="L233" s="1344"/>
      <c r="M233" s="1344"/>
      <c r="N233" s="1344"/>
      <c r="O233" s="1344"/>
      <c r="P233" s="1344"/>
      <c r="Q233" s="1344"/>
      <c r="R233" s="1344"/>
      <c r="S233" s="1344"/>
      <c r="T233" s="1344"/>
      <c r="U233" s="1344"/>
      <c r="V233" s="1344"/>
      <c r="W233" s="1344"/>
      <c r="X233" s="1344"/>
      <c r="Y233" s="1344"/>
      <c r="Z233" s="1344"/>
      <c r="AA233" s="1344"/>
      <c r="AB233" s="1344"/>
      <c r="AC233" s="1344"/>
    </row>
    <row r="234">
      <c r="A234" s="1344"/>
      <c r="B234" s="1344"/>
      <c r="C234" s="1344"/>
      <c r="D234" s="1344"/>
      <c r="E234" s="1344"/>
      <c r="F234" s="1344"/>
      <c r="G234" s="1344"/>
      <c r="H234" s="1344"/>
      <c r="I234" s="1344"/>
      <c r="J234" s="1344"/>
      <c r="K234" s="1344"/>
      <c r="L234" s="1344"/>
      <c r="M234" s="1344"/>
      <c r="N234" s="1344"/>
      <c r="O234" s="1344"/>
      <c r="P234" s="1344"/>
      <c r="Q234" s="1344"/>
      <c r="R234" s="1344"/>
      <c r="S234" s="1344"/>
      <c r="T234" s="1344"/>
      <c r="U234" s="1344"/>
      <c r="V234" s="1344"/>
      <c r="W234" s="1344"/>
      <c r="X234" s="1344"/>
      <c r="Y234" s="1344"/>
      <c r="Z234" s="1344"/>
      <c r="AA234" s="1344"/>
      <c r="AB234" s="1344"/>
      <c r="AC234" s="1344"/>
    </row>
    <row r="235">
      <c r="A235" s="1344"/>
      <c r="B235" s="1344"/>
      <c r="C235" s="1344"/>
      <c r="D235" s="1344"/>
      <c r="E235" s="1344"/>
      <c r="F235" s="1344"/>
      <c r="G235" s="1344"/>
      <c r="H235" s="1344"/>
      <c r="I235" s="1344"/>
      <c r="J235" s="1344"/>
      <c r="K235" s="1344"/>
      <c r="L235" s="1344"/>
      <c r="M235" s="1344"/>
      <c r="N235" s="1344"/>
      <c r="O235" s="1344"/>
      <c r="P235" s="1344"/>
      <c r="Q235" s="1344"/>
      <c r="R235" s="1344"/>
      <c r="S235" s="1344"/>
      <c r="T235" s="1344"/>
      <c r="U235" s="1344"/>
      <c r="V235" s="1344"/>
      <c r="W235" s="1344"/>
      <c r="X235" s="1344"/>
      <c r="Y235" s="1344"/>
      <c r="Z235" s="1344"/>
      <c r="AA235" s="1344"/>
      <c r="AB235" s="1344"/>
      <c r="AC235" s="1344"/>
    </row>
    <row r="236">
      <c r="A236" s="1344"/>
      <c r="B236" s="1344"/>
      <c r="C236" s="1344"/>
      <c r="D236" s="1344"/>
      <c r="E236" s="1344"/>
      <c r="F236" s="1344"/>
      <c r="G236" s="1344"/>
      <c r="H236" s="1344"/>
      <c r="I236" s="1344"/>
      <c r="J236" s="1344"/>
      <c r="K236" s="1344"/>
      <c r="L236" s="1344"/>
      <c r="M236" s="1344"/>
      <c r="N236" s="1344"/>
      <c r="O236" s="1344"/>
      <c r="P236" s="1344"/>
      <c r="Q236" s="1344"/>
      <c r="R236" s="1344"/>
      <c r="S236" s="1344"/>
      <c r="T236" s="1344"/>
      <c r="U236" s="1344"/>
      <c r="V236" s="1344"/>
      <c r="W236" s="1344"/>
      <c r="X236" s="1344"/>
      <c r="Y236" s="1344"/>
      <c r="Z236" s="1344"/>
      <c r="AA236" s="1344"/>
      <c r="AB236" s="1344"/>
      <c r="AC236" s="1344"/>
    </row>
    <row r="237">
      <c r="A237" s="1344"/>
      <c r="B237" s="1344"/>
      <c r="C237" s="1344"/>
      <c r="D237" s="1344"/>
      <c r="E237" s="1344"/>
      <c r="F237" s="1344"/>
      <c r="G237" s="1344"/>
      <c r="H237" s="1344"/>
      <c r="I237" s="1344"/>
      <c r="J237" s="1344"/>
      <c r="K237" s="1344"/>
      <c r="L237" s="1344"/>
      <c r="M237" s="1344"/>
      <c r="N237" s="1344"/>
      <c r="O237" s="1344"/>
      <c r="P237" s="1344"/>
      <c r="Q237" s="1344"/>
      <c r="R237" s="1344"/>
      <c r="S237" s="1344"/>
      <c r="T237" s="1344"/>
      <c r="U237" s="1344"/>
      <c r="V237" s="1344"/>
      <c r="W237" s="1344"/>
      <c r="X237" s="1344"/>
      <c r="Y237" s="1344"/>
      <c r="Z237" s="1344"/>
      <c r="AA237" s="1344"/>
      <c r="AB237" s="1344"/>
      <c r="AC237" s="1344"/>
    </row>
    <row r="238">
      <c r="A238" s="1344"/>
      <c r="B238" s="1344"/>
      <c r="C238" s="1344"/>
      <c r="D238" s="1344"/>
      <c r="E238" s="1344"/>
      <c r="F238" s="1344"/>
      <c r="G238" s="1344"/>
      <c r="H238" s="1344"/>
      <c r="I238" s="1344"/>
      <c r="J238" s="1344"/>
      <c r="K238" s="1344"/>
      <c r="L238" s="1344"/>
      <c r="M238" s="1344"/>
      <c r="N238" s="1344"/>
      <c r="O238" s="1344"/>
      <c r="P238" s="1344"/>
      <c r="Q238" s="1344"/>
      <c r="R238" s="1344"/>
      <c r="S238" s="1344"/>
      <c r="T238" s="1344"/>
      <c r="U238" s="1344"/>
      <c r="V238" s="1344"/>
      <c r="W238" s="1344"/>
      <c r="X238" s="1344"/>
      <c r="Y238" s="1344"/>
      <c r="Z238" s="1344"/>
      <c r="AA238" s="1344"/>
      <c r="AB238" s="1344"/>
      <c r="AC238" s="1344"/>
    </row>
    <row r="239">
      <c r="A239" s="1344"/>
      <c r="B239" s="1344"/>
      <c r="C239" s="1344"/>
      <c r="D239" s="1344"/>
      <c r="E239" s="1344"/>
      <c r="F239" s="1344"/>
      <c r="G239" s="1344"/>
      <c r="H239" s="1344"/>
      <c r="I239" s="1344"/>
      <c r="J239" s="1344"/>
      <c r="K239" s="1344"/>
      <c r="L239" s="1344"/>
      <c r="M239" s="1344"/>
      <c r="N239" s="1344"/>
      <c r="O239" s="1344"/>
      <c r="P239" s="1344"/>
      <c r="Q239" s="1344"/>
      <c r="R239" s="1344"/>
      <c r="S239" s="1344"/>
      <c r="T239" s="1344"/>
      <c r="U239" s="1344"/>
      <c r="V239" s="1344"/>
      <c r="W239" s="1344"/>
      <c r="X239" s="1344"/>
      <c r="Y239" s="1344"/>
      <c r="Z239" s="1344"/>
      <c r="AA239" s="1344"/>
      <c r="AB239" s="1344"/>
      <c r="AC239" s="1344"/>
    </row>
    <row r="240">
      <c r="A240" s="1344"/>
      <c r="B240" s="1344"/>
      <c r="C240" s="1344"/>
      <c r="D240" s="1344"/>
      <c r="E240" s="1344"/>
      <c r="F240" s="1344"/>
      <c r="G240" s="1344"/>
      <c r="H240" s="1344"/>
      <c r="I240" s="1344"/>
      <c r="J240" s="1344"/>
      <c r="K240" s="1344"/>
      <c r="L240" s="1344"/>
      <c r="M240" s="1344"/>
      <c r="N240" s="1344"/>
      <c r="O240" s="1344"/>
      <c r="P240" s="1344"/>
      <c r="Q240" s="1344"/>
      <c r="R240" s="1344"/>
      <c r="S240" s="1344"/>
      <c r="T240" s="1344"/>
      <c r="U240" s="1344"/>
      <c r="V240" s="1344"/>
      <c r="W240" s="1344"/>
      <c r="X240" s="1344"/>
      <c r="Y240" s="1344"/>
      <c r="Z240" s="1344"/>
      <c r="AA240" s="1344"/>
      <c r="AB240" s="1344"/>
      <c r="AC240" s="1344"/>
    </row>
    <row r="241">
      <c r="A241" s="1344"/>
      <c r="B241" s="1344"/>
      <c r="C241" s="1344"/>
      <c r="D241" s="1344"/>
      <c r="E241" s="1344"/>
      <c r="F241" s="1344"/>
      <c r="G241" s="1344"/>
      <c r="H241" s="1344"/>
      <c r="I241" s="1344"/>
      <c r="J241" s="1344"/>
      <c r="K241" s="1344"/>
      <c r="L241" s="1344"/>
      <c r="M241" s="1344"/>
      <c r="N241" s="1344"/>
      <c r="O241" s="1344"/>
      <c r="P241" s="1344"/>
      <c r="Q241" s="1344"/>
      <c r="R241" s="1344"/>
      <c r="S241" s="1344"/>
      <c r="T241" s="1344"/>
      <c r="U241" s="1344"/>
      <c r="V241" s="1344"/>
      <c r="W241" s="1344"/>
      <c r="X241" s="1344"/>
      <c r="Y241" s="1344"/>
      <c r="Z241" s="1344"/>
      <c r="AA241" s="1344"/>
      <c r="AB241" s="1344"/>
      <c r="AC241" s="1344"/>
    </row>
    <row r="242">
      <c r="A242" s="1344"/>
      <c r="B242" s="1344"/>
      <c r="C242" s="1344"/>
      <c r="D242" s="1344"/>
      <c r="E242" s="1344"/>
      <c r="F242" s="1344"/>
      <c r="G242" s="1344"/>
      <c r="H242" s="1344"/>
      <c r="I242" s="1344"/>
      <c r="J242" s="1344"/>
      <c r="K242" s="1344"/>
      <c r="L242" s="1344"/>
      <c r="M242" s="1344"/>
      <c r="N242" s="1344"/>
      <c r="O242" s="1344"/>
      <c r="P242" s="1344"/>
      <c r="Q242" s="1344"/>
      <c r="R242" s="1344"/>
      <c r="S242" s="1344"/>
      <c r="T242" s="1344"/>
      <c r="U242" s="1344"/>
      <c r="V242" s="1344"/>
      <c r="W242" s="1344"/>
      <c r="X242" s="1344"/>
      <c r="Y242" s="1344"/>
      <c r="Z242" s="1344"/>
      <c r="AA242" s="1344"/>
      <c r="AB242" s="1344"/>
      <c r="AC242" s="1344"/>
    </row>
    <row r="243">
      <c r="A243" s="1344"/>
      <c r="B243" s="1344"/>
      <c r="C243" s="1344"/>
      <c r="D243" s="1344"/>
      <c r="E243" s="1344"/>
      <c r="F243" s="1344"/>
      <c r="G243" s="1344"/>
      <c r="H243" s="1344"/>
      <c r="I243" s="1344"/>
      <c r="J243" s="1344"/>
      <c r="K243" s="1344"/>
      <c r="L243" s="1344"/>
      <c r="M243" s="1344"/>
      <c r="N243" s="1344"/>
      <c r="O243" s="1344"/>
      <c r="P243" s="1344"/>
      <c r="Q243" s="1344"/>
      <c r="R243" s="1344"/>
      <c r="S243" s="1344"/>
      <c r="T243" s="1344"/>
      <c r="U243" s="1344"/>
      <c r="V243" s="1344"/>
      <c r="W243" s="1344"/>
      <c r="X243" s="1344"/>
      <c r="Y243" s="1344"/>
      <c r="Z243" s="1344"/>
      <c r="AA243" s="1344"/>
      <c r="AB243" s="1344"/>
      <c r="AC243" s="1344"/>
    </row>
    <row r="244">
      <c r="A244" s="1344"/>
      <c r="B244" s="1344"/>
      <c r="C244" s="1344"/>
      <c r="D244" s="1344"/>
      <c r="E244" s="1344"/>
      <c r="F244" s="1344"/>
      <c r="G244" s="1344"/>
      <c r="H244" s="1344"/>
      <c r="I244" s="1344"/>
      <c r="J244" s="1344"/>
      <c r="K244" s="1344"/>
      <c r="L244" s="1344"/>
      <c r="M244" s="1344"/>
      <c r="N244" s="1344"/>
      <c r="O244" s="1344"/>
      <c r="P244" s="1344"/>
      <c r="Q244" s="1344"/>
      <c r="R244" s="1344"/>
      <c r="S244" s="1344"/>
      <c r="T244" s="1344"/>
      <c r="U244" s="1344"/>
      <c r="V244" s="1344"/>
      <c r="W244" s="1344"/>
      <c r="X244" s="1344"/>
      <c r="Y244" s="1344"/>
      <c r="Z244" s="1344"/>
      <c r="AA244" s="1344"/>
      <c r="AB244" s="1344"/>
      <c r="AC244" s="1344"/>
    </row>
    <row r="245">
      <c r="A245" s="1344"/>
      <c r="B245" s="1344"/>
      <c r="C245" s="1344"/>
      <c r="D245" s="1344"/>
      <c r="E245" s="1344"/>
      <c r="F245" s="1344"/>
      <c r="G245" s="1344"/>
      <c r="H245" s="1344"/>
      <c r="I245" s="1344"/>
      <c r="J245" s="1344"/>
      <c r="K245" s="1344"/>
      <c r="L245" s="1344"/>
      <c r="M245" s="1344"/>
      <c r="N245" s="1344"/>
      <c r="O245" s="1344"/>
      <c r="P245" s="1344"/>
      <c r="Q245" s="1344"/>
      <c r="R245" s="1344"/>
      <c r="S245" s="1344"/>
      <c r="T245" s="1344"/>
      <c r="U245" s="1344"/>
      <c r="V245" s="1344"/>
      <c r="W245" s="1344"/>
      <c r="X245" s="1344"/>
      <c r="Y245" s="1344"/>
      <c r="Z245" s="1344"/>
      <c r="AA245" s="1344"/>
      <c r="AB245" s="1344"/>
      <c r="AC245" s="1344"/>
    </row>
    <row r="246">
      <c r="A246" s="1344"/>
      <c r="B246" s="1344"/>
      <c r="C246" s="1344"/>
      <c r="D246" s="1344"/>
      <c r="E246" s="1344"/>
      <c r="F246" s="1344"/>
      <c r="G246" s="1344"/>
      <c r="H246" s="1344"/>
      <c r="I246" s="1344"/>
      <c r="J246" s="1344"/>
      <c r="K246" s="1344"/>
      <c r="L246" s="1344"/>
      <c r="M246" s="1344"/>
      <c r="N246" s="1344"/>
      <c r="O246" s="1344"/>
      <c r="P246" s="1344"/>
      <c r="Q246" s="1344"/>
      <c r="R246" s="1344"/>
      <c r="S246" s="1344"/>
      <c r="T246" s="1344"/>
      <c r="U246" s="1344"/>
      <c r="V246" s="1344"/>
      <c r="W246" s="1344"/>
      <c r="X246" s="1344"/>
      <c r="Y246" s="1344"/>
      <c r="Z246" s="1344"/>
      <c r="AA246" s="1344"/>
      <c r="AB246" s="1344"/>
      <c r="AC246" s="1344"/>
    </row>
    <row r="247">
      <c r="A247" s="1344"/>
      <c r="B247" s="1344"/>
      <c r="C247" s="1344"/>
      <c r="D247" s="1344"/>
      <c r="E247" s="1344"/>
      <c r="F247" s="1344"/>
      <c r="G247" s="1344"/>
      <c r="H247" s="1344"/>
      <c r="I247" s="1344"/>
      <c r="J247" s="1344"/>
      <c r="K247" s="1344"/>
      <c r="L247" s="1344"/>
      <c r="M247" s="1344"/>
      <c r="N247" s="1344"/>
      <c r="O247" s="1344"/>
      <c r="P247" s="1344"/>
      <c r="Q247" s="1344"/>
      <c r="R247" s="1344"/>
      <c r="S247" s="1344"/>
      <c r="T247" s="1344"/>
      <c r="U247" s="1344"/>
      <c r="V247" s="1344"/>
      <c r="W247" s="1344"/>
      <c r="X247" s="1344"/>
      <c r="Y247" s="1344"/>
      <c r="Z247" s="1344"/>
      <c r="AA247" s="1344"/>
      <c r="AB247" s="1344"/>
      <c r="AC247" s="1344"/>
    </row>
    <row r="248">
      <c r="A248" s="1344"/>
      <c r="B248" s="1344"/>
      <c r="C248" s="1344"/>
      <c r="D248" s="1344"/>
      <c r="E248" s="1344"/>
      <c r="F248" s="1344"/>
      <c r="G248" s="1344"/>
      <c r="H248" s="1344"/>
      <c r="I248" s="1344"/>
      <c r="J248" s="1344"/>
      <c r="K248" s="1344"/>
      <c r="L248" s="1344"/>
      <c r="M248" s="1344"/>
      <c r="N248" s="1344"/>
      <c r="O248" s="1344"/>
      <c r="P248" s="1344"/>
      <c r="Q248" s="1344"/>
      <c r="R248" s="1344"/>
      <c r="S248" s="1344"/>
      <c r="T248" s="1344"/>
      <c r="U248" s="1344"/>
      <c r="V248" s="1344"/>
      <c r="W248" s="1344"/>
      <c r="X248" s="1344"/>
      <c r="Y248" s="1344"/>
      <c r="Z248" s="1344"/>
      <c r="AA248" s="1344"/>
      <c r="AB248" s="1344"/>
      <c r="AC248" s="1344"/>
    </row>
    <row r="249">
      <c r="A249" s="1344"/>
      <c r="B249" s="1344"/>
      <c r="C249" s="1344"/>
      <c r="D249" s="1344"/>
      <c r="E249" s="1344"/>
      <c r="F249" s="1344"/>
      <c r="G249" s="1344"/>
      <c r="H249" s="1344"/>
      <c r="I249" s="1344"/>
      <c r="J249" s="1344"/>
      <c r="K249" s="1344"/>
      <c r="L249" s="1344"/>
      <c r="M249" s="1344"/>
      <c r="N249" s="1344"/>
      <c r="O249" s="1344"/>
      <c r="P249" s="1344"/>
      <c r="Q249" s="1344"/>
      <c r="R249" s="1344"/>
      <c r="S249" s="1344"/>
      <c r="T249" s="1344"/>
      <c r="U249" s="1344"/>
      <c r="V249" s="1344"/>
      <c r="W249" s="1344"/>
      <c r="X249" s="1344"/>
      <c r="Y249" s="1344"/>
      <c r="Z249" s="1344"/>
      <c r="AA249" s="1344"/>
      <c r="AB249" s="1344"/>
      <c r="AC249" s="1344"/>
    </row>
    <row r="250">
      <c r="A250" s="1344"/>
      <c r="B250" s="1344"/>
      <c r="C250" s="1344"/>
      <c r="D250" s="1344"/>
      <c r="E250" s="1344"/>
      <c r="F250" s="1344"/>
      <c r="G250" s="1344"/>
      <c r="H250" s="1344"/>
      <c r="I250" s="1344"/>
      <c r="J250" s="1344"/>
      <c r="K250" s="1344"/>
      <c r="L250" s="1344"/>
      <c r="M250" s="1344"/>
      <c r="N250" s="1344"/>
      <c r="O250" s="1344"/>
      <c r="P250" s="1344"/>
      <c r="Q250" s="1344"/>
      <c r="R250" s="1344"/>
      <c r="S250" s="1344"/>
      <c r="T250" s="1344"/>
      <c r="U250" s="1344"/>
      <c r="V250" s="1344"/>
      <c r="W250" s="1344"/>
      <c r="X250" s="1344"/>
      <c r="Y250" s="1344"/>
      <c r="Z250" s="1344"/>
      <c r="AA250" s="1344"/>
      <c r="AB250" s="1344"/>
      <c r="AC250" s="1344"/>
    </row>
    <row r="251">
      <c r="A251" s="1344"/>
      <c r="B251" s="1344"/>
      <c r="C251" s="1344"/>
      <c r="D251" s="1344"/>
      <c r="E251" s="1344"/>
      <c r="F251" s="1344"/>
      <c r="G251" s="1344"/>
      <c r="H251" s="1344"/>
      <c r="I251" s="1344"/>
      <c r="J251" s="1344"/>
      <c r="K251" s="1344"/>
      <c r="L251" s="1344"/>
      <c r="M251" s="1344"/>
      <c r="N251" s="1344"/>
      <c r="O251" s="1344"/>
      <c r="P251" s="1344"/>
      <c r="Q251" s="1344"/>
      <c r="R251" s="1344"/>
      <c r="S251" s="1344"/>
      <c r="T251" s="1344"/>
      <c r="U251" s="1344"/>
      <c r="V251" s="1344"/>
      <c r="W251" s="1344"/>
      <c r="X251" s="1344"/>
      <c r="Y251" s="1344"/>
      <c r="Z251" s="1344"/>
      <c r="AA251" s="1344"/>
      <c r="AB251" s="1344"/>
      <c r="AC251" s="1344"/>
    </row>
    <row r="252">
      <c r="A252" s="1344"/>
      <c r="B252" s="1344"/>
      <c r="C252" s="1344"/>
      <c r="D252" s="1344"/>
      <c r="E252" s="1344"/>
      <c r="F252" s="1344"/>
      <c r="G252" s="1344"/>
      <c r="H252" s="1344"/>
      <c r="I252" s="1344"/>
      <c r="J252" s="1344"/>
      <c r="K252" s="1344"/>
      <c r="L252" s="1344"/>
      <c r="M252" s="1344"/>
      <c r="N252" s="1344"/>
      <c r="O252" s="1344"/>
      <c r="P252" s="1344"/>
      <c r="Q252" s="1344"/>
      <c r="R252" s="1344"/>
      <c r="S252" s="1344"/>
      <c r="T252" s="1344"/>
      <c r="U252" s="1344"/>
      <c r="V252" s="1344"/>
      <c r="W252" s="1344"/>
      <c r="X252" s="1344"/>
      <c r="Y252" s="1344"/>
      <c r="Z252" s="1344"/>
      <c r="AA252" s="1344"/>
      <c r="AB252" s="1344"/>
      <c r="AC252" s="1344"/>
    </row>
    <row r="253">
      <c r="A253" s="1344"/>
      <c r="B253" s="1344"/>
      <c r="C253" s="1344"/>
      <c r="D253" s="1344"/>
      <c r="E253" s="1344"/>
      <c r="F253" s="1344"/>
      <c r="G253" s="1344"/>
      <c r="H253" s="1344"/>
      <c r="I253" s="1344"/>
      <c r="J253" s="1344"/>
      <c r="K253" s="1344"/>
      <c r="L253" s="1344"/>
      <c r="M253" s="1344"/>
      <c r="N253" s="1344"/>
      <c r="O253" s="1344"/>
      <c r="P253" s="1344"/>
      <c r="Q253" s="1344"/>
      <c r="R253" s="1344"/>
      <c r="S253" s="1344"/>
      <c r="T253" s="1344"/>
      <c r="U253" s="1344"/>
      <c r="V253" s="1344"/>
      <c r="W253" s="1344"/>
      <c r="X253" s="1344"/>
      <c r="Y253" s="1344"/>
      <c r="Z253" s="1344"/>
      <c r="AA253" s="1344"/>
      <c r="AB253" s="1344"/>
      <c r="AC253" s="1344"/>
    </row>
    <row r="254">
      <c r="A254" s="1344"/>
      <c r="B254" s="1344"/>
      <c r="C254" s="1344"/>
      <c r="D254" s="1344"/>
      <c r="E254" s="1344"/>
      <c r="F254" s="1344"/>
      <c r="G254" s="1344"/>
      <c r="H254" s="1344"/>
      <c r="I254" s="1344"/>
      <c r="J254" s="1344"/>
      <c r="K254" s="1344"/>
      <c r="L254" s="1344"/>
      <c r="M254" s="1344"/>
      <c r="N254" s="1344"/>
      <c r="O254" s="1344"/>
      <c r="P254" s="1344"/>
      <c r="Q254" s="1344"/>
      <c r="R254" s="1344"/>
      <c r="S254" s="1344"/>
      <c r="T254" s="1344"/>
      <c r="U254" s="1344"/>
      <c r="V254" s="1344"/>
      <c r="W254" s="1344"/>
      <c r="X254" s="1344"/>
      <c r="Y254" s="1344"/>
      <c r="Z254" s="1344"/>
      <c r="AA254" s="1344"/>
      <c r="AB254" s="1344"/>
      <c r="AC254" s="1344"/>
    </row>
    <row r="255">
      <c r="A255" s="1344"/>
      <c r="B255" s="1344"/>
      <c r="C255" s="1344"/>
      <c r="D255" s="1344"/>
      <c r="E255" s="1344"/>
      <c r="F255" s="1344"/>
      <c r="G255" s="1344"/>
      <c r="H255" s="1344"/>
      <c r="I255" s="1344"/>
      <c r="J255" s="1344"/>
      <c r="K255" s="1344"/>
      <c r="L255" s="1344"/>
      <c r="M255" s="1344"/>
      <c r="N255" s="1344"/>
      <c r="O255" s="1344"/>
      <c r="P255" s="1344"/>
      <c r="Q255" s="1344"/>
      <c r="R255" s="1344"/>
      <c r="S255" s="1344"/>
      <c r="T255" s="1344"/>
      <c r="U255" s="1344"/>
      <c r="V255" s="1344"/>
      <c r="W255" s="1344"/>
      <c r="X255" s="1344"/>
      <c r="Y255" s="1344"/>
      <c r="Z255" s="1344"/>
      <c r="AA255" s="1344"/>
      <c r="AB255" s="1344"/>
      <c r="AC255" s="1344"/>
    </row>
    <row r="256">
      <c r="A256" s="1344"/>
      <c r="B256" s="1344"/>
      <c r="C256" s="1344"/>
      <c r="D256" s="1344"/>
      <c r="E256" s="1344"/>
      <c r="F256" s="1344"/>
      <c r="G256" s="1344"/>
      <c r="H256" s="1344"/>
      <c r="I256" s="1344"/>
      <c r="J256" s="1344"/>
      <c r="K256" s="1344"/>
      <c r="L256" s="1344"/>
      <c r="M256" s="1344"/>
      <c r="N256" s="1344"/>
      <c r="O256" s="1344"/>
      <c r="P256" s="1344"/>
      <c r="Q256" s="1344"/>
      <c r="R256" s="1344"/>
      <c r="S256" s="1344"/>
      <c r="T256" s="1344"/>
      <c r="U256" s="1344"/>
      <c r="V256" s="1344"/>
      <c r="W256" s="1344"/>
      <c r="X256" s="1344"/>
      <c r="Y256" s="1344"/>
      <c r="Z256" s="1344"/>
      <c r="AA256" s="1344"/>
      <c r="AB256" s="1344"/>
      <c r="AC256" s="1344"/>
    </row>
    <row r="257">
      <c r="A257" s="1344"/>
      <c r="B257" s="1344"/>
      <c r="C257" s="1344"/>
      <c r="D257" s="1344"/>
      <c r="E257" s="1344"/>
      <c r="F257" s="1344"/>
      <c r="G257" s="1344"/>
      <c r="H257" s="1344"/>
      <c r="I257" s="1344"/>
      <c r="J257" s="1344"/>
      <c r="K257" s="1344"/>
      <c r="L257" s="1344"/>
      <c r="M257" s="1344"/>
      <c r="N257" s="1344"/>
      <c r="O257" s="1344"/>
      <c r="P257" s="1344"/>
      <c r="Q257" s="1344"/>
      <c r="R257" s="1344"/>
      <c r="S257" s="1344"/>
      <c r="T257" s="1344"/>
      <c r="U257" s="1344"/>
      <c r="V257" s="1344"/>
      <c r="W257" s="1344"/>
      <c r="X257" s="1344"/>
      <c r="Y257" s="1344"/>
      <c r="Z257" s="1344"/>
      <c r="AA257" s="1344"/>
      <c r="AB257" s="1344"/>
      <c r="AC257" s="1344"/>
    </row>
    <row r="258">
      <c r="A258" s="1344"/>
      <c r="B258" s="1344"/>
      <c r="C258" s="1344"/>
      <c r="D258" s="1344"/>
      <c r="E258" s="1344"/>
      <c r="F258" s="1344"/>
      <c r="G258" s="1344"/>
      <c r="H258" s="1344"/>
      <c r="I258" s="1344"/>
      <c r="J258" s="1344"/>
      <c r="K258" s="1344"/>
      <c r="L258" s="1344"/>
      <c r="M258" s="1344"/>
      <c r="N258" s="1344"/>
      <c r="O258" s="1344"/>
      <c r="P258" s="1344"/>
      <c r="Q258" s="1344"/>
      <c r="R258" s="1344"/>
      <c r="S258" s="1344"/>
      <c r="T258" s="1344"/>
      <c r="U258" s="1344"/>
      <c r="V258" s="1344"/>
      <c r="W258" s="1344"/>
      <c r="X258" s="1344"/>
      <c r="Y258" s="1344"/>
      <c r="Z258" s="1344"/>
      <c r="AA258" s="1344"/>
      <c r="AB258" s="1344"/>
      <c r="AC258" s="1344"/>
    </row>
    <row r="259">
      <c r="A259" s="1344"/>
      <c r="B259" s="1344"/>
      <c r="C259" s="1344"/>
      <c r="D259" s="1344"/>
      <c r="E259" s="1344"/>
      <c r="F259" s="1344"/>
      <c r="G259" s="1344"/>
      <c r="H259" s="1344"/>
      <c r="I259" s="1344"/>
      <c r="J259" s="1344"/>
      <c r="K259" s="1344"/>
      <c r="L259" s="1344"/>
      <c r="M259" s="1344"/>
      <c r="N259" s="1344"/>
      <c r="O259" s="1344"/>
      <c r="P259" s="1344"/>
      <c r="Q259" s="1344"/>
      <c r="R259" s="1344"/>
      <c r="S259" s="1344"/>
      <c r="T259" s="1344"/>
      <c r="U259" s="1344"/>
      <c r="V259" s="1344"/>
      <c r="W259" s="1344"/>
      <c r="X259" s="1344"/>
      <c r="Y259" s="1344"/>
      <c r="Z259" s="1344"/>
      <c r="AA259" s="1344"/>
      <c r="AB259" s="1344"/>
      <c r="AC259" s="1344"/>
    </row>
    <row r="260">
      <c r="A260" s="1344"/>
      <c r="B260" s="1344"/>
      <c r="C260" s="1344"/>
      <c r="D260" s="1344"/>
      <c r="E260" s="1344"/>
      <c r="F260" s="1344"/>
      <c r="G260" s="1344"/>
      <c r="H260" s="1344"/>
      <c r="I260" s="1344"/>
      <c r="J260" s="1344"/>
      <c r="K260" s="1344"/>
      <c r="L260" s="1344"/>
      <c r="M260" s="1344"/>
      <c r="N260" s="1344"/>
      <c r="O260" s="1344"/>
      <c r="P260" s="1344"/>
      <c r="Q260" s="1344"/>
      <c r="R260" s="1344"/>
      <c r="S260" s="1344"/>
      <c r="T260" s="1344"/>
      <c r="U260" s="1344"/>
      <c r="V260" s="1344"/>
      <c r="W260" s="1344"/>
      <c r="X260" s="1344"/>
      <c r="Y260" s="1344"/>
      <c r="Z260" s="1344"/>
      <c r="AA260" s="1344"/>
      <c r="AB260" s="1344"/>
      <c r="AC260" s="1344"/>
    </row>
    <row r="261">
      <c r="A261" s="1344"/>
      <c r="B261" s="1344"/>
      <c r="C261" s="1344"/>
      <c r="D261" s="1344"/>
      <c r="E261" s="1344"/>
      <c r="F261" s="1344"/>
      <c r="G261" s="1344"/>
      <c r="H261" s="1344"/>
      <c r="I261" s="1344"/>
      <c r="J261" s="1344"/>
      <c r="K261" s="1344"/>
      <c r="L261" s="1344"/>
      <c r="M261" s="1344"/>
      <c r="N261" s="1344"/>
      <c r="O261" s="1344"/>
      <c r="P261" s="1344"/>
      <c r="Q261" s="1344"/>
      <c r="R261" s="1344"/>
      <c r="S261" s="1344"/>
      <c r="T261" s="1344"/>
      <c r="U261" s="1344"/>
      <c r="V261" s="1344"/>
      <c r="W261" s="1344"/>
      <c r="X261" s="1344"/>
      <c r="Y261" s="1344"/>
      <c r="Z261" s="1344"/>
      <c r="AA261" s="1344"/>
      <c r="AB261" s="1344"/>
      <c r="AC261" s="1344"/>
    </row>
    <row r="262">
      <c r="A262" s="1344"/>
      <c r="B262" s="1344"/>
      <c r="C262" s="1344"/>
      <c r="D262" s="1344"/>
      <c r="E262" s="1344"/>
      <c r="F262" s="1344"/>
      <c r="G262" s="1344"/>
      <c r="H262" s="1344"/>
      <c r="I262" s="1344"/>
      <c r="J262" s="1344"/>
      <c r="K262" s="1344"/>
      <c r="L262" s="1344"/>
      <c r="M262" s="1344"/>
      <c r="N262" s="1344"/>
      <c r="O262" s="1344"/>
      <c r="P262" s="1344"/>
      <c r="Q262" s="1344"/>
      <c r="R262" s="1344"/>
      <c r="S262" s="1344"/>
      <c r="T262" s="1344"/>
      <c r="U262" s="1344"/>
      <c r="V262" s="1344"/>
      <c r="W262" s="1344"/>
      <c r="X262" s="1344"/>
      <c r="Y262" s="1344"/>
      <c r="Z262" s="1344"/>
      <c r="AA262" s="1344"/>
      <c r="AB262" s="1344"/>
      <c r="AC262" s="1344"/>
    </row>
    <row r="263">
      <c r="A263" s="1344"/>
      <c r="B263" s="1344"/>
      <c r="C263" s="1344"/>
      <c r="D263" s="1344"/>
      <c r="E263" s="1344"/>
      <c r="F263" s="1344"/>
      <c r="G263" s="1344"/>
      <c r="H263" s="1344"/>
      <c r="I263" s="1344"/>
      <c r="J263" s="1344"/>
      <c r="K263" s="1344"/>
      <c r="L263" s="1344"/>
      <c r="M263" s="1344"/>
      <c r="N263" s="1344"/>
      <c r="O263" s="1344"/>
      <c r="P263" s="1344"/>
      <c r="Q263" s="1344"/>
      <c r="R263" s="1344"/>
      <c r="S263" s="1344"/>
      <c r="T263" s="1344"/>
      <c r="U263" s="1344"/>
      <c r="V263" s="1344"/>
      <c r="W263" s="1344"/>
      <c r="X263" s="1344"/>
      <c r="Y263" s="1344"/>
      <c r="Z263" s="1344"/>
      <c r="AA263" s="1344"/>
      <c r="AB263" s="1344"/>
      <c r="AC263" s="1344"/>
    </row>
    <row r="264">
      <c r="A264" s="1344"/>
      <c r="B264" s="1344"/>
      <c r="C264" s="1344"/>
      <c r="D264" s="1344"/>
      <c r="E264" s="1344"/>
      <c r="F264" s="1344"/>
      <c r="G264" s="1344"/>
      <c r="H264" s="1344"/>
      <c r="I264" s="1344"/>
      <c r="J264" s="1344"/>
      <c r="K264" s="1344"/>
      <c r="L264" s="1344"/>
      <c r="M264" s="1344"/>
      <c r="N264" s="1344"/>
      <c r="O264" s="1344"/>
      <c r="P264" s="1344"/>
      <c r="Q264" s="1344"/>
      <c r="R264" s="1344"/>
      <c r="S264" s="1344"/>
      <c r="T264" s="1344"/>
      <c r="U264" s="1344"/>
      <c r="V264" s="1344"/>
      <c r="W264" s="1344"/>
      <c r="X264" s="1344"/>
      <c r="Y264" s="1344"/>
      <c r="Z264" s="1344"/>
      <c r="AA264" s="1344"/>
      <c r="AB264" s="1344"/>
      <c r="AC264" s="1344"/>
    </row>
    <row r="265">
      <c r="A265" s="1344"/>
      <c r="B265" s="1344"/>
      <c r="C265" s="1344"/>
      <c r="D265" s="1344"/>
      <c r="E265" s="1344"/>
      <c r="F265" s="1344"/>
      <c r="G265" s="1344"/>
      <c r="H265" s="1344"/>
      <c r="I265" s="1344"/>
      <c r="J265" s="1344"/>
      <c r="K265" s="1344"/>
      <c r="L265" s="1344"/>
      <c r="M265" s="1344"/>
      <c r="N265" s="1344"/>
      <c r="O265" s="1344"/>
      <c r="P265" s="1344"/>
      <c r="Q265" s="1344"/>
      <c r="R265" s="1344"/>
      <c r="S265" s="1344"/>
      <c r="T265" s="1344"/>
      <c r="U265" s="1344"/>
      <c r="V265" s="1344"/>
      <c r="W265" s="1344"/>
      <c r="X265" s="1344"/>
      <c r="Y265" s="1344"/>
      <c r="Z265" s="1344"/>
      <c r="AA265" s="1344"/>
      <c r="AB265" s="1344"/>
      <c r="AC265" s="1344"/>
    </row>
    <row r="266">
      <c r="A266" s="1344"/>
      <c r="B266" s="1344"/>
      <c r="C266" s="1344"/>
      <c r="D266" s="1344"/>
      <c r="E266" s="1344"/>
      <c r="F266" s="1344"/>
      <c r="G266" s="1344"/>
      <c r="H266" s="1344"/>
      <c r="I266" s="1344"/>
      <c r="J266" s="1344"/>
      <c r="K266" s="1344"/>
      <c r="L266" s="1344"/>
      <c r="M266" s="1344"/>
      <c r="N266" s="1344"/>
      <c r="O266" s="1344"/>
      <c r="P266" s="1344"/>
      <c r="Q266" s="1344"/>
      <c r="R266" s="1344"/>
      <c r="S266" s="1344"/>
      <c r="T266" s="1344"/>
      <c r="U266" s="1344"/>
      <c r="V266" s="1344"/>
      <c r="W266" s="1344"/>
      <c r="X266" s="1344"/>
      <c r="Y266" s="1344"/>
      <c r="Z266" s="1344"/>
      <c r="AA266" s="1344"/>
      <c r="AB266" s="1344"/>
      <c r="AC266" s="1344"/>
    </row>
    <row r="267">
      <c r="A267" s="1344"/>
      <c r="B267" s="1344"/>
      <c r="C267" s="1344"/>
      <c r="D267" s="1344"/>
      <c r="E267" s="1344"/>
      <c r="F267" s="1344"/>
      <c r="G267" s="1344"/>
      <c r="H267" s="1344"/>
      <c r="I267" s="1344"/>
      <c r="J267" s="1344"/>
      <c r="K267" s="1344"/>
      <c r="L267" s="1344"/>
      <c r="M267" s="1344"/>
      <c r="N267" s="1344"/>
      <c r="O267" s="1344"/>
      <c r="P267" s="1344"/>
      <c r="Q267" s="1344"/>
      <c r="R267" s="1344"/>
      <c r="S267" s="1344"/>
      <c r="T267" s="1344"/>
      <c r="U267" s="1344"/>
      <c r="V267" s="1344"/>
      <c r="W267" s="1344"/>
      <c r="X267" s="1344"/>
      <c r="Y267" s="1344"/>
      <c r="Z267" s="1344"/>
      <c r="AA267" s="1344"/>
      <c r="AB267" s="1344"/>
      <c r="AC267" s="1344"/>
    </row>
    <row r="268">
      <c r="A268" s="1344"/>
      <c r="B268" s="1344"/>
      <c r="C268" s="1344"/>
      <c r="D268" s="1344"/>
      <c r="E268" s="1344"/>
      <c r="F268" s="1344"/>
      <c r="G268" s="1344"/>
      <c r="H268" s="1344"/>
      <c r="I268" s="1344"/>
      <c r="J268" s="1344"/>
      <c r="K268" s="1344"/>
      <c r="L268" s="1344"/>
      <c r="M268" s="1344"/>
      <c r="N268" s="1344"/>
      <c r="O268" s="1344"/>
      <c r="P268" s="1344"/>
      <c r="Q268" s="1344"/>
      <c r="R268" s="1344"/>
      <c r="S268" s="1344"/>
      <c r="T268" s="1344"/>
      <c r="U268" s="1344"/>
      <c r="V268" s="1344"/>
      <c r="W268" s="1344"/>
      <c r="X268" s="1344"/>
      <c r="Y268" s="1344"/>
      <c r="Z268" s="1344"/>
      <c r="AA268" s="1344"/>
      <c r="AB268" s="1344"/>
      <c r="AC268" s="1344"/>
    </row>
    <row r="269">
      <c r="A269" s="1344"/>
      <c r="B269" s="1344"/>
      <c r="C269" s="1344"/>
      <c r="D269" s="1344"/>
      <c r="E269" s="1344"/>
      <c r="F269" s="1344"/>
      <c r="G269" s="1344"/>
      <c r="H269" s="1344"/>
      <c r="I269" s="1344"/>
      <c r="J269" s="1344"/>
      <c r="K269" s="1344"/>
      <c r="L269" s="1344"/>
      <c r="M269" s="1344"/>
      <c r="N269" s="1344"/>
      <c r="O269" s="1344"/>
      <c r="P269" s="1344"/>
      <c r="Q269" s="1344"/>
      <c r="R269" s="1344"/>
      <c r="S269" s="1344"/>
      <c r="T269" s="1344"/>
      <c r="U269" s="1344"/>
      <c r="V269" s="1344"/>
      <c r="W269" s="1344"/>
      <c r="X269" s="1344"/>
      <c r="Y269" s="1344"/>
      <c r="Z269" s="1344"/>
      <c r="AA269" s="1344"/>
      <c r="AB269" s="1344"/>
      <c r="AC269" s="1344"/>
    </row>
    <row r="270">
      <c r="A270" s="1344"/>
      <c r="B270" s="1344"/>
      <c r="C270" s="1344"/>
      <c r="D270" s="1344"/>
      <c r="E270" s="1344"/>
      <c r="F270" s="1344"/>
      <c r="G270" s="1344"/>
      <c r="H270" s="1344"/>
      <c r="I270" s="1344"/>
      <c r="J270" s="1344"/>
      <c r="K270" s="1344"/>
      <c r="L270" s="1344"/>
      <c r="M270" s="1344"/>
      <c r="N270" s="1344"/>
      <c r="O270" s="1344"/>
      <c r="P270" s="1344"/>
      <c r="Q270" s="1344"/>
      <c r="R270" s="1344"/>
      <c r="S270" s="1344"/>
      <c r="T270" s="1344"/>
      <c r="U270" s="1344"/>
      <c r="V270" s="1344"/>
      <c r="W270" s="1344"/>
      <c r="X270" s="1344"/>
      <c r="Y270" s="1344"/>
      <c r="Z270" s="1344"/>
      <c r="AA270" s="1344"/>
      <c r="AB270" s="1344"/>
      <c r="AC270" s="1344"/>
    </row>
    <row r="271">
      <c r="A271" s="1344"/>
      <c r="B271" s="1344"/>
      <c r="C271" s="1344"/>
      <c r="D271" s="1344"/>
      <c r="E271" s="1344"/>
      <c r="F271" s="1344"/>
      <c r="G271" s="1344"/>
      <c r="H271" s="1344"/>
      <c r="I271" s="1344"/>
      <c r="J271" s="1344"/>
      <c r="K271" s="1344"/>
      <c r="L271" s="1344"/>
      <c r="M271" s="1344"/>
      <c r="N271" s="1344"/>
      <c r="O271" s="1344"/>
      <c r="P271" s="1344"/>
      <c r="Q271" s="1344"/>
      <c r="R271" s="1344"/>
      <c r="S271" s="1344"/>
      <c r="T271" s="1344"/>
      <c r="U271" s="1344"/>
      <c r="V271" s="1344"/>
      <c r="W271" s="1344"/>
      <c r="X271" s="1344"/>
      <c r="Y271" s="1344"/>
      <c r="Z271" s="1344"/>
      <c r="AA271" s="1344"/>
      <c r="AB271" s="1344"/>
      <c r="AC271" s="1344"/>
    </row>
    <row r="272">
      <c r="A272" s="1344"/>
      <c r="B272" s="1344"/>
      <c r="C272" s="1344"/>
      <c r="D272" s="1344"/>
      <c r="E272" s="1344"/>
      <c r="F272" s="1344"/>
      <c r="G272" s="1344"/>
      <c r="H272" s="1344"/>
      <c r="I272" s="1344"/>
      <c r="J272" s="1344"/>
      <c r="K272" s="1344"/>
      <c r="L272" s="1344"/>
      <c r="M272" s="1344"/>
      <c r="N272" s="1344"/>
      <c r="O272" s="1344"/>
      <c r="P272" s="1344"/>
      <c r="Q272" s="1344"/>
      <c r="R272" s="1344"/>
      <c r="S272" s="1344"/>
      <c r="T272" s="1344"/>
      <c r="U272" s="1344"/>
      <c r="V272" s="1344"/>
      <c r="W272" s="1344"/>
      <c r="X272" s="1344"/>
      <c r="Y272" s="1344"/>
      <c r="Z272" s="1344"/>
      <c r="AA272" s="1344"/>
      <c r="AB272" s="1344"/>
      <c r="AC272" s="1344"/>
    </row>
    <row r="273">
      <c r="A273" s="1344"/>
      <c r="B273" s="1344"/>
      <c r="C273" s="1344"/>
      <c r="D273" s="1344"/>
      <c r="E273" s="1344"/>
      <c r="F273" s="1344"/>
      <c r="G273" s="1344"/>
      <c r="H273" s="1344"/>
      <c r="I273" s="1344"/>
      <c r="J273" s="1344"/>
      <c r="K273" s="1344"/>
      <c r="L273" s="1344"/>
      <c r="M273" s="1344"/>
      <c r="N273" s="1344"/>
      <c r="O273" s="1344"/>
      <c r="P273" s="1344"/>
      <c r="Q273" s="1344"/>
      <c r="R273" s="1344"/>
      <c r="S273" s="1344"/>
      <c r="T273" s="1344"/>
      <c r="U273" s="1344"/>
      <c r="V273" s="1344"/>
      <c r="W273" s="1344"/>
      <c r="X273" s="1344"/>
      <c r="Y273" s="1344"/>
      <c r="Z273" s="1344"/>
      <c r="AA273" s="1344"/>
      <c r="AB273" s="1344"/>
      <c r="AC273" s="1344"/>
    </row>
    <row r="274">
      <c r="A274" s="1344"/>
      <c r="B274" s="1344"/>
      <c r="C274" s="1344"/>
      <c r="D274" s="1344"/>
      <c r="E274" s="1344"/>
      <c r="F274" s="1344"/>
      <c r="G274" s="1344"/>
      <c r="H274" s="1344"/>
      <c r="I274" s="1344"/>
      <c r="J274" s="1344"/>
      <c r="K274" s="1344"/>
      <c r="L274" s="1344"/>
      <c r="M274" s="1344"/>
      <c r="N274" s="1344"/>
      <c r="O274" s="1344"/>
      <c r="P274" s="1344"/>
      <c r="Q274" s="1344"/>
      <c r="R274" s="1344"/>
      <c r="S274" s="1344"/>
      <c r="T274" s="1344"/>
      <c r="U274" s="1344"/>
      <c r="V274" s="1344"/>
      <c r="W274" s="1344"/>
      <c r="X274" s="1344"/>
      <c r="Y274" s="1344"/>
      <c r="Z274" s="1344"/>
      <c r="AA274" s="1344"/>
      <c r="AB274" s="1344"/>
      <c r="AC274" s="1344"/>
    </row>
    <row r="275">
      <c r="A275" s="1344"/>
      <c r="B275" s="1344"/>
      <c r="C275" s="1344"/>
      <c r="D275" s="1344"/>
      <c r="E275" s="1344"/>
      <c r="F275" s="1344"/>
      <c r="G275" s="1344"/>
      <c r="H275" s="1344"/>
      <c r="I275" s="1344"/>
      <c r="J275" s="1344"/>
      <c r="K275" s="1344"/>
      <c r="L275" s="1344"/>
      <c r="M275" s="1344"/>
      <c r="N275" s="1344"/>
      <c r="O275" s="1344"/>
      <c r="P275" s="1344"/>
      <c r="Q275" s="1344"/>
      <c r="R275" s="1344"/>
      <c r="S275" s="1344"/>
      <c r="T275" s="1344"/>
      <c r="U275" s="1344"/>
      <c r="V275" s="1344"/>
      <c r="W275" s="1344"/>
      <c r="X275" s="1344"/>
      <c r="Y275" s="1344"/>
      <c r="Z275" s="1344"/>
      <c r="AA275" s="1344"/>
      <c r="AB275" s="1344"/>
      <c r="AC275" s="1344"/>
    </row>
    <row r="276">
      <c r="A276" s="1344"/>
      <c r="B276" s="1344"/>
      <c r="C276" s="1344"/>
      <c r="D276" s="1344"/>
      <c r="E276" s="1344"/>
      <c r="F276" s="1344"/>
      <c r="G276" s="1344"/>
      <c r="H276" s="1344"/>
      <c r="I276" s="1344"/>
      <c r="J276" s="1344"/>
      <c r="K276" s="1344"/>
      <c r="L276" s="1344"/>
      <c r="M276" s="1344"/>
      <c r="N276" s="1344"/>
      <c r="O276" s="1344"/>
      <c r="P276" s="1344"/>
      <c r="Q276" s="1344"/>
      <c r="R276" s="1344"/>
      <c r="S276" s="1344"/>
      <c r="T276" s="1344"/>
      <c r="U276" s="1344"/>
      <c r="V276" s="1344"/>
      <c r="W276" s="1344"/>
      <c r="X276" s="1344"/>
      <c r="Y276" s="1344"/>
      <c r="Z276" s="1344"/>
      <c r="AA276" s="1344"/>
      <c r="AB276" s="1344"/>
      <c r="AC276" s="1344"/>
    </row>
    <row r="277">
      <c r="A277" s="1344"/>
      <c r="B277" s="1344"/>
      <c r="C277" s="1344"/>
      <c r="D277" s="1344"/>
      <c r="E277" s="1344"/>
      <c r="F277" s="1344"/>
      <c r="G277" s="1344"/>
      <c r="H277" s="1344"/>
      <c r="I277" s="1344"/>
      <c r="J277" s="1344"/>
      <c r="K277" s="1344"/>
      <c r="L277" s="1344"/>
      <c r="M277" s="1344"/>
      <c r="N277" s="1344"/>
      <c r="O277" s="1344"/>
      <c r="P277" s="1344"/>
      <c r="Q277" s="1344"/>
      <c r="R277" s="1344"/>
      <c r="S277" s="1344"/>
      <c r="T277" s="1344"/>
      <c r="U277" s="1344"/>
      <c r="V277" s="1344"/>
      <c r="W277" s="1344"/>
      <c r="X277" s="1344"/>
      <c r="Y277" s="1344"/>
      <c r="Z277" s="1344"/>
      <c r="AA277" s="1344"/>
      <c r="AB277" s="1344"/>
      <c r="AC277" s="1344"/>
    </row>
    <row r="278">
      <c r="A278" s="1344"/>
      <c r="B278" s="1344"/>
      <c r="C278" s="1344"/>
      <c r="D278" s="1344"/>
      <c r="E278" s="1344"/>
      <c r="F278" s="1344"/>
      <c r="G278" s="1344"/>
      <c r="H278" s="1344"/>
      <c r="I278" s="1344"/>
      <c r="J278" s="1344"/>
      <c r="K278" s="1344"/>
      <c r="L278" s="1344"/>
      <c r="M278" s="1344"/>
      <c r="N278" s="1344"/>
      <c r="O278" s="1344"/>
      <c r="P278" s="1344"/>
      <c r="Q278" s="1344"/>
      <c r="R278" s="1344"/>
      <c r="S278" s="1344"/>
      <c r="T278" s="1344"/>
      <c r="U278" s="1344"/>
      <c r="V278" s="1344"/>
      <c r="W278" s="1344"/>
      <c r="X278" s="1344"/>
      <c r="Y278" s="1344"/>
      <c r="Z278" s="1344"/>
      <c r="AA278" s="1344"/>
      <c r="AB278" s="1344"/>
      <c r="AC278" s="1344"/>
    </row>
    <row r="279">
      <c r="A279" s="1344"/>
      <c r="B279" s="1344"/>
      <c r="C279" s="1344"/>
      <c r="D279" s="1344"/>
      <c r="E279" s="1344"/>
      <c r="F279" s="1344"/>
      <c r="G279" s="1344"/>
      <c r="H279" s="1344"/>
      <c r="I279" s="1344"/>
      <c r="J279" s="1344"/>
      <c r="K279" s="1344"/>
      <c r="L279" s="1344"/>
      <c r="M279" s="1344"/>
      <c r="N279" s="1344"/>
      <c r="O279" s="1344"/>
      <c r="P279" s="1344"/>
      <c r="Q279" s="1344"/>
      <c r="R279" s="1344"/>
      <c r="S279" s="1344"/>
      <c r="T279" s="1344"/>
      <c r="U279" s="1344"/>
      <c r="V279" s="1344"/>
      <c r="W279" s="1344"/>
      <c r="X279" s="1344"/>
      <c r="Y279" s="1344"/>
      <c r="Z279" s="1344"/>
      <c r="AA279" s="1344"/>
      <c r="AB279" s="1344"/>
      <c r="AC279" s="1344"/>
    </row>
    <row r="280">
      <c r="A280" s="1344"/>
      <c r="B280" s="1344"/>
      <c r="C280" s="1344"/>
      <c r="D280" s="1344"/>
      <c r="E280" s="1344"/>
      <c r="F280" s="1344"/>
      <c r="G280" s="1344"/>
      <c r="H280" s="1344"/>
      <c r="I280" s="1344"/>
      <c r="J280" s="1344"/>
      <c r="K280" s="1344"/>
      <c r="L280" s="1344"/>
      <c r="M280" s="1344"/>
      <c r="N280" s="1344"/>
      <c r="O280" s="1344"/>
      <c r="P280" s="1344"/>
      <c r="Q280" s="1344"/>
      <c r="R280" s="1344"/>
      <c r="S280" s="1344"/>
      <c r="T280" s="1344"/>
      <c r="U280" s="1344"/>
      <c r="V280" s="1344"/>
      <c r="W280" s="1344"/>
      <c r="X280" s="1344"/>
      <c r="Y280" s="1344"/>
      <c r="Z280" s="1344"/>
      <c r="AA280" s="1344"/>
      <c r="AB280" s="1344"/>
      <c r="AC280" s="1344"/>
    </row>
    <row r="281">
      <c r="A281" s="1344"/>
      <c r="B281" s="1344"/>
      <c r="C281" s="1344"/>
      <c r="D281" s="1344"/>
      <c r="E281" s="1344"/>
      <c r="F281" s="1344"/>
      <c r="G281" s="1344"/>
      <c r="H281" s="1344"/>
      <c r="I281" s="1344"/>
      <c r="J281" s="1344"/>
      <c r="K281" s="1344"/>
      <c r="L281" s="1344"/>
      <c r="M281" s="1344"/>
      <c r="N281" s="1344"/>
      <c r="O281" s="1344"/>
      <c r="P281" s="1344"/>
      <c r="Q281" s="1344"/>
      <c r="R281" s="1344"/>
      <c r="S281" s="1344"/>
      <c r="T281" s="1344"/>
      <c r="U281" s="1344"/>
      <c r="V281" s="1344"/>
      <c r="W281" s="1344"/>
      <c r="X281" s="1344"/>
      <c r="Y281" s="1344"/>
      <c r="Z281" s="1344"/>
      <c r="AA281" s="1344"/>
      <c r="AB281" s="1344"/>
      <c r="AC281" s="1344"/>
    </row>
    <row r="282">
      <c r="A282" s="1344"/>
      <c r="B282" s="1344"/>
      <c r="C282" s="1344"/>
      <c r="D282" s="1344"/>
      <c r="E282" s="1344"/>
      <c r="F282" s="1344"/>
      <c r="G282" s="1344"/>
      <c r="H282" s="1344"/>
      <c r="I282" s="1344"/>
      <c r="J282" s="1344"/>
      <c r="K282" s="1344"/>
      <c r="L282" s="1344"/>
      <c r="M282" s="1344"/>
      <c r="N282" s="1344"/>
      <c r="O282" s="1344"/>
      <c r="P282" s="1344"/>
      <c r="Q282" s="1344"/>
      <c r="R282" s="1344"/>
      <c r="S282" s="1344"/>
      <c r="T282" s="1344"/>
      <c r="U282" s="1344"/>
      <c r="V282" s="1344"/>
      <c r="W282" s="1344"/>
      <c r="X282" s="1344"/>
      <c r="Y282" s="1344"/>
      <c r="Z282" s="1344"/>
      <c r="AA282" s="1344"/>
      <c r="AB282" s="1344"/>
      <c r="AC282" s="1344"/>
    </row>
    <row r="283">
      <c r="A283" s="1344"/>
      <c r="B283" s="1344"/>
      <c r="C283" s="1344"/>
      <c r="D283" s="1344"/>
      <c r="E283" s="1344"/>
      <c r="F283" s="1344"/>
      <c r="G283" s="1344"/>
      <c r="H283" s="1344"/>
      <c r="I283" s="1344"/>
      <c r="J283" s="1344"/>
      <c r="K283" s="1344"/>
      <c r="L283" s="1344"/>
      <c r="M283" s="1344"/>
      <c r="N283" s="1344"/>
      <c r="O283" s="1344"/>
      <c r="P283" s="1344"/>
      <c r="Q283" s="1344"/>
      <c r="R283" s="1344"/>
      <c r="S283" s="1344"/>
      <c r="T283" s="1344"/>
      <c r="U283" s="1344"/>
      <c r="V283" s="1344"/>
      <c r="W283" s="1344"/>
      <c r="X283" s="1344"/>
      <c r="Y283" s="1344"/>
      <c r="Z283" s="1344"/>
      <c r="AA283" s="1344"/>
      <c r="AB283" s="1344"/>
      <c r="AC283" s="1344"/>
    </row>
    <row r="284">
      <c r="A284" s="1344"/>
      <c r="B284" s="1344"/>
      <c r="C284" s="1344"/>
      <c r="D284" s="1344"/>
      <c r="E284" s="1344"/>
      <c r="F284" s="1344"/>
      <c r="G284" s="1344"/>
      <c r="H284" s="1344"/>
      <c r="I284" s="1344"/>
      <c r="J284" s="1344"/>
      <c r="K284" s="1344"/>
      <c r="L284" s="1344"/>
      <c r="M284" s="1344"/>
      <c r="N284" s="1344"/>
      <c r="O284" s="1344"/>
      <c r="P284" s="1344"/>
      <c r="Q284" s="1344"/>
      <c r="R284" s="1344"/>
      <c r="S284" s="1344"/>
      <c r="T284" s="1344"/>
      <c r="U284" s="1344"/>
      <c r="V284" s="1344"/>
      <c r="W284" s="1344"/>
      <c r="X284" s="1344"/>
      <c r="Y284" s="1344"/>
      <c r="Z284" s="1344"/>
      <c r="AA284" s="1344"/>
      <c r="AB284" s="1344"/>
      <c r="AC284" s="1344"/>
    </row>
    <row r="285">
      <c r="A285" s="1344"/>
      <c r="B285" s="1344"/>
      <c r="C285" s="1344"/>
      <c r="D285" s="1344"/>
      <c r="E285" s="1344"/>
      <c r="F285" s="1344"/>
      <c r="G285" s="1344"/>
      <c r="H285" s="1344"/>
      <c r="I285" s="1344"/>
      <c r="J285" s="1344"/>
      <c r="K285" s="1344"/>
      <c r="L285" s="1344"/>
      <c r="M285" s="1344"/>
      <c r="N285" s="1344"/>
      <c r="O285" s="1344"/>
      <c r="P285" s="1344"/>
      <c r="Q285" s="1344"/>
      <c r="R285" s="1344"/>
      <c r="S285" s="1344"/>
      <c r="T285" s="1344"/>
      <c r="U285" s="1344"/>
      <c r="V285" s="1344"/>
      <c r="W285" s="1344"/>
      <c r="X285" s="1344"/>
      <c r="Y285" s="1344"/>
      <c r="Z285" s="1344"/>
      <c r="AA285" s="1344"/>
      <c r="AB285" s="1344"/>
      <c r="AC285" s="1344"/>
    </row>
    <row r="286">
      <c r="A286" s="1344"/>
      <c r="B286" s="1344"/>
      <c r="C286" s="1344"/>
      <c r="D286" s="1344"/>
      <c r="E286" s="1344"/>
      <c r="F286" s="1344"/>
      <c r="G286" s="1344"/>
      <c r="H286" s="1344"/>
      <c r="I286" s="1344"/>
      <c r="J286" s="1344"/>
      <c r="K286" s="1344"/>
      <c r="L286" s="1344"/>
      <c r="M286" s="1344"/>
      <c r="N286" s="1344"/>
      <c r="O286" s="1344"/>
      <c r="P286" s="1344"/>
      <c r="Q286" s="1344"/>
      <c r="R286" s="1344"/>
      <c r="S286" s="1344"/>
      <c r="T286" s="1344"/>
      <c r="U286" s="1344"/>
      <c r="V286" s="1344"/>
      <c r="W286" s="1344"/>
      <c r="X286" s="1344"/>
      <c r="Y286" s="1344"/>
      <c r="Z286" s="1344"/>
      <c r="AA286" s="1344"/>
      <c r="AB286" s="1344"/>
      <c r="AC286" s="1344"/>
    </row>
    <row r="287">
      <c r="A287" s="1344"/>
      <c r="B287" s="1344"/>
      <c r="C287" s="1344"/>
      <c r="D287" s="1344"/>
      <c r="E287" s="1344"/>
      <c r="F287" s="1344"/>
      <c r="G287" s="1344"/>
      <c r="H287" s="1344"/>
      <c r="I287" s="1344"/>
      <c r="J287" s="1344"/>
      <c r="K287" s="1344"/>
      <c r="L287" s="1344"/>
      <c r="M287" s="1344"/>
      <c r="N287" s="1344"/>
      <c r="O287" s="1344"/>
      <c r="P287" s="1344"/>
      <c r="Q287" s="1344"/>
      <c r="R287" s="1344"/>
      <c r="S287" s="1344"/>
      <c r="T287" s="1344"/>
      <c r="U287" s="1344"/>
      <c r="V287" s="1344"/>
      <c r="W287" s="1344"/>
      <c r="X287" s="1344"/>
      <c r="Y287" s="1344"/>
      <c r="Z287" s="1344"/>
      <c r="AA287" s="1344"/>
      <c r="AB287" s="1344"/>
      <c r="AC287" s="1344"/>
    </row>
    <row r="288">
      <c r="A288" s="1344"/>
      <c r="B288" s="1344"/>
      <c r="C288" s="1344"/>
      <c r="D288" s="1344"/>
      <c r="E288" s="1344"/>
      <c r="F288" s="1344"/>
      <c r="G288" s="1344"/>
      <c r="H288" s="1344"/>
      <c r="I288" s="1344"/>
      <c r="J288" s="1344"/>
      <c r="K288" s="1344"/>
      <c r="L288" s="1344"/>
      <c r="M288" s="1344"/>
      <c r="N288" s="1344"/>
      <c r="O288" s="1344"/>
      <c r="P288" s="1344"/>
      <c r="Q288" s="1344"/>
      <c r="R288" s="1344"/>
      <c r="S288" s="1344"/>
      <c r="T288" s="1344"/>
      <c r="U288" s="1344"/>
      <c r="V288" s="1344"/>
      <c r="W288" s="1344"/>
      <c r="X288" s="1344"/>
      <c r="Y288" s="1344"/>
      <c r="Z288" s="1344"/>
      <c r="AA288" s="1344"/>
      <c r="AB288" s="1344"/>
      <c r="AC288" s="1344"/>
    </row>
    <row r="289">
      <c r="A289" s="1344"/>
      <c r="B289" s="1344"/>
      <c r="C289" s="1344"/>
      <c r="D289" s="1344"/>
      <c r="E289" s="1344"/>
      <c r="F289" s="1344"/>
      <c r="G289" s="1344"/>
      <c r="H289" s="1344"/>
      <c r="I289" s="1344"/>
      <c r="J289" s="1344"/>
      <c r="K289" s="1344"/>
      <c r="L289" s="1344"/>
      <c r="M289" s="1344"/>
      <c r="N289" s="1344"/>
      <c r="O289" s="1344"/>
      <c r="P289" s="1344"/>
      <c r="Q289" s="1344"/>
      <c r="R289" s="1344"/>
      <c r="S289" s="1344"/>
      <c r="T289" s="1344"/>
      <c r="U289" s="1344"/>
      <c r="V289" s="1344"/>
      <c r="W289" s="1344"/>
      <c r="X289" s="1344"/>
      <c r="Y289" s="1344"/>
      <c r="Z289" s="1344"/>
      <c r="AA289" s="1344"/>
      <c r="AB289" s="1344"/>
      <c r="AC289" s="1344"/>
    </row>
    <row r="290">
      <c r="A290" s="1344"/>
      <c r="B290" s="1344"/>
      <c r="C290" s="1344"/>
      <c r="D290" s="1344"/>
      <c r="E290" s="1344"/>
      <c r="F290" s="1344"/>
      <c r="G290" s="1344"/>
      <c r="H290" s="1344"/>
      <c r="I290" s="1344"/>
      <c r="J290" s="1344"/>
      <c r="K290" s="1344"/>
      <c r="L290" s="1344"/>
      <c r="M290" s="1344"/>
      <c r="N290" s="1344"/>
      <c r="O290" s="1344"/>
      <c r="P290" s="1344"/>
      <c r="Q290" s="1344"/>
      <c r="R290" s="1344"/>
      <c r="S290" s="1344"/>
      <c r="T290" s="1344"/>
      <c r="U290" s="1344"/>
      <c r="V290" s="1344"/>
      <c r="W290" s="1344"/>
      <c r="X290" s="1344"/>
      <c r="Y290" s="1344"/>
      <c r="Z290" s="1344"/>
      <c r="AA290" s="1344"/>
      <c r="AB290" s="1344"/>
      <c r="AC290" s="1344"/>
    </row>
    <row r="291">
      <c r="A291" s="1344"/>
      <c r="B291" s="1344"/>
      <c r="C291" s="1344"/>
      <c r="D291" s="1344"/>
      <c r="E291" s="1344"/>
      <c r="F291" s="1344"/>
      <c r="G291" s="1344"/>
      <c r="H291" s="1344"/>
      <c r="I291" s="1344"/>
      <c r="J291" s="1344"/>
      <c r="K291" s="1344"/>
      <c r="L291" s="1344"/>
      <c r="M291" s="1344"/>
      <c r="N291" s="1344"/>
      <c r="O291" s="1344"/>
      <c r="P291" s="1344"/>
      <c r="Q291" s="1344"/>
      <c r="R291" s="1344"/>
      <c r="S291" s="1344"/>
      <c r="T291" s="1344"/>
      <c r="U291" s="1344"/>
      <c r="V291" s="1344"/>
      <c r="W291" s="1344"/>
      <c r="X291" s="1344"/>
      <c r="Y291" s="1344"/>
      <c r="Z291" s="1344"/>
      <c r="AA291" s="1344"/>
      <c r="AB291" s="1344"/>
      <c r="AC291" s="1344"/>
    </row>
    <row r="292">
      <c r="A292" s="1344"/>
      <c r="B292" s="1344"/>
      <c r="C292" s="1344"/>
      <c r="D292" s="1344"/>
      <c r="E292" s="1344"/>
      <c r="F292" s="1344"/>
      <c r="G292" s="1344"/>
      <c r="H292" s="1344"/>
      <c r="I292" s="1344"/>
      <c r="J292" s="1344"/>
      <c r="K292" s="1344"/>
      <c r="L292" s="1344"/>
      <c r="M292" s="1344"/>
      <c r="N292" s="1344"/>
      <c r="O292" s="1344"/>
      <c r="P292" s="1344"/>
      <c r="Q292" s="1344"/>
      <c r="R292" s="1344"/>
      <c r="S292" s="1344"/>
      <c r="T292" s="1344"/>
      <c r="U292" s="1344"/>
      <c r="V292" s="1344"/>
      <c r="W292" s="1344"/>
      <c r="X292" s="1344"/>
      <c r="Y292" s="1344"/>
      <c r="Z292" s="1344"/>
      <c r="AA292" s="1344"/>
      <c r="AB292" s="1344"/>
      <c r="AC292" s="1344"/>
    </row>
    <row r="293">
      <c r="A293" s="1344"/>
      <c r="B293" s="1344"/>
      <c r="C293" s="1344"/>
      <c r="D293" s="1344"/>
      <c r="E293" s="1344"/>
      <c r="F293" s="1344"/>
      <c r="G293" s="1344"/>
      <c r="H293" s="1344"/>
      <c r="I293" s="1344"/>
      <c r="J293" s="1344"/>
      <c r="K293" s="1344"/>
      <c r="L293" s="1344"/>
      <c r="M293" s="1344"/>
      <c r="N293" s="1344"/>
      <c r="O293" s="1344"/>
      <c r="P293" s="1344"/>
      <c r="Q293" s="1344"/>
      <c r="R293" s="1344"/>
      <c r="S293" s="1344"/>
      <c r="T293" s="1344"/>
      <c r="U293" s="1344"/>
      <c r="V293" s="1344"/>
      <c r="W293" s="1344"/>
      <c r="X293" s="1344"/>
      <c r="Y293" s="1344"/>
      <c r="Z293" s="1344"/>
      <c r="AA293" s="1344"/>
      <c r="AB293" s="1344"/>
      <c r="AC293" s="1344"/>
    </row>
    <row r="294">
      <c r="A294" s="1344"/>
      <c r="B294" s="1344"/>
      <c r="C294" s="1344"/>
      <c r="D294" s="1344"/>
      <c r="E294" s="1344"/>
      <c r="F294" s="1344"/>
      <c r="G294" s="1344"/>
      <c r="H294" s="1344"/>
      <c r="I294" s="1344"/>
      <c r="J294" s="1344"/>
      <c r="K294" s="1344"/>
      <c r="L294" s="1344"/>
      <c r="M294" s="1344"/>
      <c r="N294" s="1344"/>
      <c r="O294" s="1344"/>
      <c r="P294" s="1344"/>
      <c r="Q294" s="1344"/>
      <c r="R294" s="1344"/>
      <c r="S294" s="1344"/>
      <c r="T294" s="1344"/>
      <c r="U294" s="1344"/>
      <c r="V294" s="1344"/>
      <c r="W294" s="1344"/>
      <c r="X294" s="1344"/>
      <c r="Y294" s="1344"/>
      <c r="Z294" s="1344"/>
      <c r="AA294" s="1344"/>
      <c r="AB294" s="1344"/>
      <c r="AC294" s="1344"/>
    </row>
    <row r="295">
      <c r="A295" s="1344"/>
      <c r="B295" s="1344"/>
      <c r="C295" s="1344"/>
      <c r="D295" s="1344"/>
      <c r="E295" s="1344"/>
      <c r="F295" s="1344"/>
      <c r="G295" s="1344"/>
      <c r="H295" s="1344"/>
      <c r="I295" s="1344"/>
      <c r="J295" s="1344"/>
      <c r="K295" s="1344"/>
      <c r="L295" s="1344"/>
      <c r="M295" s="1344"/>
      <c r="N295" s="1344"/>
      <c r="O295" s="1344"/>
      <c r="P295" s="1344"/>
      <c r="Q295" s="1344"/>
      <c r="R295" s="1344"/>
      <c r="S295" s="1344"/>
      <c r="T295" s="1344"/>
      <c r="U295" s="1344"/>
      <c r="V295" s="1344"/>
      <c r="W295" s="1344"/>
      <c r="X295" s="1344"/>
      <c r="Y295" s="1344"/>
      <c r="Z295" s="1344"/>
      <c r="AA295" s="1344"/>
      <c r="AB295" s="1344"/>
      <c r="AC295" s="1344"/>
    </row>
    <row r="296">
      <c r="A296" s="1344"/>
      <c r="B296" s="1344"/>
      <c r="C296" s="1344"/>
      <c r="D296" s="1344"/>
      <c r="E296" s="1344"/>
      <c r="F296" s="1344"/>
      <c r="G296" s="1344"/>
      <c r="H296" s="1344"/>
      <c r="I296" s="1344"/>
      <c r="J296" s="1344"/>
      <c r="K296" s="1344"/>
      <c r="L296" s="1344"/>
      <c r="M296" s="1344"/>
      <c r="N296" s="1344"/>
      <c r="O296" s="1344"/>
      <c r="P296" s="1344"/>
      <c r="Q296" s="1344"/>
      <c r="R296" s="1344"/>
      <c r="S296" s="1344"/>
      <c r="T296" s="1344"/>
      <c r="U296" s="1344"/>
      <c r="V296" s="1344"/>
      <c r="W296" s="1344"/>
      <c r="X296" s="1344"/>
      <c r="Y296" s="1344"/>
      <c r="Z296" s="1344"/>
      <c r="AA296" s="1344"/>
      <c r="AB296" s="1344"/>
      <c r="AC296" s="1344"/>
    </row>
    <row r="297">
      <c r="A297" s="1344"/>
      <c r="B297" s="1344"/>
      <c r="C297" s="1344"/>
      <c r="D297" s="1344"/>
      <c r="E297" s="1344"/>
      <c r="F297" s="1344"/>
      <c r="G297" s="1344"/>
      <c r="H297" s="1344"/>
      <c r="I297" s="1344"/>
      <c r="J297" s="1344"/>
      <c r="K297" s="1344"/>
      <c r="L297" s="1344"/>
      <c r="M297" s="1344"/>
      <c r="N297" s="1344"/>
      <c r="O297" s="1344"/>
      <c r="P297" s="1344"/>
      <c r="Q297" s="1344"/>
      <c r="R297" s="1344"/>
      <c r="S297" s="1344"/>
      <c r="T297" s="1344"/>
      <c r="U297" s="1344"/>
      <c r="V297" s="1344"/>
      <c r="W297" s="1344"/>
      <c r="X297" s="1344"/>
      <c r="Y297" s="1344"/>
      <c r="Z297" s="1344"/>
      <c r="AA297" s="1344"/>
      <c r="AB297" s="1344"/>
      <c r="AC297" s="1344"/>
    </row>
    <row r="298">
      <c r="A298" s="1344"/>
      <c r="B298" s="1344"/>
      <c r="C298" s="1344"/>
      <c r="D298" s="1344"/>
      <c r="E298" s="1344"/>
      <c r="F298" s="1344"/>
      <c r="G298" s="1344"/>
      <c r="H298" s="1344"/>
      <c r="I298" s="1344"/>
      <c r="J298" s="1344"/>
      <c r="K298" s="1344"/>
      <c r="L298" s="1344"/>
      <c r="M298" s="1344"/>
      <c r="N298" s="1344"/>
      <c r="O298" s="1344"/>
      <c r="P298" s="1344"/>
      <c r="Q298" s="1344"/>
      <c r="R298" s="1344"/>
      <c r="S298" s="1344"/>
      <c r="T298" s="1344"/>
      <c r="U298" s="1344"/>
      <c r="V298" s="1344"/>
      <c r="W298" s="1344"/>
      <c r="X298" s="1344"/>
      <c r="Y298" s="1344"/>
      <c r="Z298" s="1344"/>
      <c r="AA298" s="1344"/>
      <c r="AB298" s="1344"/>
      <c r="AC298" s="1344"/>
    </row>
    <row r="299">
      <c r="A299" s="1344"/>
      <c r="B299" s="1344"/>
      <c r="C299" s="1344"/>
      <c r="D299" s="1344"/>
      <c r="E299" s="1344"/>
      <c r="F299" s="1344"/>
      <c r="G299" s="1344"/>
      <c r="H299" s="1344"/>
      <c r="I299" s="1344"/>
      <c r="J299" s="1344"/>
      <c r="K299" s="1344"/>
      <c r="L299" s="1344"/>
      <c r="M299" s="1344"/>
      <c r="N299" s="1344"/>
      <c r="O299" s="1344"/>
      <c r="P299" s="1344"/>
      <c r="Q299" s="1344"/>
      <c r="R299" s="1344"/>
      <c r="S299" s="1344"/>
      <c r="T299" s="1344"/>
      <c r="U299" s="1344"/>
      <c r="V299" s="1344"/>
      <c r="W299" s="1344"/>
      <c r="X299" s="1344"/>
      <c r="Y299" s="1344"/>
      <c r="Z299" s="1344"/>
      <c r="AA299" s="1344"/>
      <c r="AB299" s="1344"/>
      <c r="AC299" s="1344"/>
    </row>
    <row r="300">
      <c r="A300" s="1344"/>
      <c r="B300" s="1344"/>
      <c r="C300" s="1344"/>
      <c r="D300" s="1344"/>
      <c r="E300" s="1344"/>
      <c r="F300" s="1344"/>
      <c r="G300" s="1344"/>
      <c r="H300" s="1344"/>
      <c r="I300" s="1344"/>
      <c r="J300" s="1344"/>
      <c r="K300" s="1344"/>
      <c r="L300" s="1344"/>
      <c r="M300" s="1344"/>
      <c r="N300" s="1344"/>
      <c r="O300" s="1344"/>
      <c r="P300" s="1344"/>
      <c r="Q300" s="1344"/>
      <c r="R300" s="1344"/>
      <c r="S300" s="1344"/>
      <c r="T300" s="1344"/>
      <c r="U300" s="1344"/>
      <c r="V300" s="1344"/>
      <c r="W300" s="1344"/>
      <c r="X300" s="1344"/>
      <c r="Y300" s="1344"/>
      <c r="Z300" s="1344"/>
      <c r="AA300" s="1344"/>
      <c r="AB300" s="1344"/>
      <c r="AC300" s="1344"/>
    </row>
    <row r="301">
      <c r="A301" s="1344"/>
      <c r="B301" s="1344"/>
      <c r="C301" s="1344"/>
      <c r="D301" s="1344"/>
      <c r="E301" s="1344"/>
      <c r="F301" s="1344"/>
      <c r="G301" s="1344"/>
      <c r="H301" s="1344"/>
      <c r="I301" s="1344"/>
      <c r="J301" s="1344"/>
      <c r="K301" s="1344"/>
      <c r="L301" s="1344"/>
      <c r="M301" s="1344"/>
      <c r="N301" s="1344"/>
      <c r="O301" s="1344"/>
      <c r="P301" s="1344"/>
      <c r="Q301" s="1344"/>
      <c r="R301" s="1344"/>
      <c r="S301" s="1344"/>
      <c r="T301" s="1344"/>
      <c r="U301" s="1344"/>
      <c r="V301" s="1344"/>
      <c r="W301" s="1344"/>
      <c r="X301" s="1344"/>
      <c r="Y301" s="1344"/>
      <c r="Z301" s="1344"/>
      <c r="AA301" s="1344"/>
      <c r="AB301" s="1344"/>
      <c r="AC301" s="1344"/>
    </row>
    <row r="302">
      <c r="A302" s="1344"/>
      <c r="B302" s="1344"/>
      <c r="C302" s="1344"/>
      <c r="D302" s="1344"/>
      <c r="E302" s="1344"/>
      <c r="F302" s="1344"/>
      <c r="G302" s="1344"/>
      <c r="H302" s="1344"/>
      <c r="I302" s="1344"/>
      <c r="J302" s="1344"/>
      <c r="K302" s="1344"/>
      <c r="L302" s="1344"/>
      <c r="M302" s="1344"/>
      <c r="N302" s="1344"/>
      <c r="O302" s="1344"/>
      <c r="P302" s="1344"/>
      <c r="Q302" s="1344"/>
      <c r="R302" s="1344"/>
      <c r="S302" s="1344"/>
      <c r="T302" s="1344"/>
      <c r="U302" s="1344"/>
      <c r="V302" s="1344"/>
      <c r="W302" s="1344"/>
      <c r="X302" s="1344"/>
      <c r="Y302" s="1344"/>
      <c r="Z302" s="1344"/>
      <c r="AA302" s="1344"/>
      <c r="AB302" s="1344"/>
      <c r="AC302" s="1344"/>
    </row>
    <row r="303">
      <c r="A303" s="1344"/>
      <c r="B303" s="1344"/>
      <c r="C303" s="1344"/>
      <c r="D303" s="1344"/>
      <c r="E303" s="1344"/>
      <c r="F303" s="1344"/>
      <c r="G303" s="1344"/>
      <c r="H303" s="1344"/>
      <c r="I303" s="1344"/>
      <c r="J303" s="1344"/>
      <c r="K303" s="1344"/>
      <c r="L303" s="1344"/>
      <c r="M303" s="1344"/>
      <c r="N303" s="1344"/>
      <c r="O303" s="1344"/>
      <c r="P303" s="1344"/>
      <c r="Q303" s="1344"/>
      <c r="R303" s="1344"/>
      <c r="S303" s="1344"/>
      <c r="T303" s="1344"/>
      <c r="U303" s="1344"/>
      <c r="V303" s="1344"/>
      <c r="W303" s="1344"/>
      <c r="X303" s="1344"/>
      <c r="Y303" s="1344"/>
      <c r="Z303" s="1344"/>
      <c r="AA303" s="1344"/>
      <c r="AB303" s="1344"/>
      <c r="AC303" s="1344"/>
    </row>
    <row r="304">
      <c r="A304" s="1344"/>
      <c r="B304" s="1344"/>
      <c r="C304" s="1344"/>
      <c r="D304" s="1344"/>
      <c r="E304" s="1344"/>
      <c r="F304" s="1344"/>
      <c r="G304" s="1344"/>
      <c r="H304" s="1344"/>
      <c r="I304" s="1344"/>
      <c r="J304" s="1344"/>
      <c r="K304" s="1344"/>
      <c r="L304" s="1344"/>
      <c r="M304" s="1344"/>
      <c r="N304" s="1344"/>
      <c r="O304" s="1344"/>
      <c r="P304" s="1344"/>
      <c r="Q304" s="1344"/>
      <c r="R304" s="1344"/>
      <c r="S304" s="1344"/>
      <c r="T304" s="1344"/>
      <c r="U304" s="1344"/>
      <c r="V304" s="1344"/>
      <c r="W304" s="1344"/>
      <c r="X304" s="1344"/>
      <c r="Y304" s="1344"/>
      <c r="Z304" s="1344"/>
      <c r="AA304" s="1344"/>
      <c r="AB304" s="1344"/>
      <c r="AC304" s="1344"/>
    </row>
    <row r="305">
      <c r="A305" s="1344"/>
      <c r="B305" s="1344"/>
      <c r="C305" s="1344"/>
      <c r="D305" s="1344"/>
      <c r="E305" s="1344"/>
      <c r="F305" s="1344"/>
      <c r="G305" s="1344"/>
      <c r="H305" s="1344"/>
      <c r="I305" s="1344"/>
      <c r="J305" s="1344"/>
      <c r="K305" s="1344"/>
      <c r="L305" s="1344"/>
      <c r="M305" s="1344"/>
      <c r="N305" s="1344"/>
      <c r="O305" s="1344"/>
      <c r="P305" s="1344"/>
      <c r="Q305" s="1344"/>
      <c r="R305" s="1344"/>
      <c r="S305" s="1344"/>
      <c r="T305" s="1344"/>
      <c r="U305" s="1344"/>
      <c r="V305" s="1344"/>
      <c r="W305" s="1344"/>
      <c r="X305" s="1344"/>
      <c r="Y305" s="1344"/>
      <c r="Z305" s="1344"/>
      <c r="AA305" s="1344"/>
      <c r="AB305" s="1344"/>
      <c r="AC305" s="1344"/>
    </row>
    <row r="306">
      <c r="A306" s="1344"/>
      <c r="B306" s="1344"/>
      <c r="C306" s="1344"/>
      <c r="D306" s="1344"/>
      <c r="E306" s="1344"/>
      <c r="F306" s="1344"/>
      <c r="G306" s="1344"/>
      <c r="H306" s="1344"/>
      <c r="I306" s="1344"/>
      <c r="J306" s="1344"/>
      <c r="K306" s="1344"/>
      <c r="L306" s="1344"/>
      <c r="M306" s="1344"/>
      <c r="N306" s="1344"/>
      <c r="O306" s="1344"/>
      <c r="P306" s="1344"/>
      <c r="Q306" s="1344"/>
      <c r="R306" s="1344"/>
      <c r="S306" s="1344"/>
      <c r="T306" s="1344"/>
      <c r="U306" s="1344"/>
      <c r="V306" s="1344"/>
      <c r="W306" s="1344"/>
      <c r="X306" s="1344"/>
      <c r="Y306" s="1344"/>
      <c r="Z306" s="1344"/>
      <c r="AA306" s="1344"/>
      <c r="AB306" s="1344"/>
      <c r="AC306" s="1344"/>
    </row>
    <row r="307">
      <c r="A307" s="1344"/>
      <c r="B307" s="1344"/>
      <c r="C307" s="1344"/>
      <c r="D307" s="1344"/>
      <c r="E307" s="1344"/>
      <c r="F307" s="1344"/>
      <c r="G307" s="1344"/>
      <c r="H307" s="1344"/>
      <c r="I307" s="1344"/>
      <c r="J307" s="1344"/>
      <c r="K307" s="1344"/>
      <c r="L307" s="1344"/>
      <c r="M307" s="1344"/>
      <c r="N307" s="1344"/>
      <c r="O307" s="1344"/>
      <c r="P307" s="1344"/>
      <c r="Q307" s="1344"/>
      <c r="R307" s="1344"/>
      <c r="S307" s="1344"/>
      <c r="T307" s="1344"/>
      <c r="U307" s="1344"/>
      <c r="V307" s="1344"/>
      <c r="W307" s="1344"/>
      <c r="X307" s="1344"/>
      <c r="Y307" s="1344"/>
      <c r="Z307" s="1344"/>
      <c r="AA307" s="1344"/>
      <c r="AB307" s="1344"/>
      <c r="AC307" s="1344"/>
    </row>
    <row r="308">
      <c r="A308" s="1344"/>
      <c r="B308" s="1344"/>
      <c r="C308" s="1344"/>
      <c r="D308" s="1344"/>
      <c r="E308" s="1344"/>
      <c r="F308" s="1344"/>
      <c r="G308" s="1344"/>
      <c r="H308" s="1344"/>
      <c r="I308" s="1344"/>
      <c r="J308" s="1344"/>
      <c r="K308" s="1344"/>
      <c r="L308" s="1344"/>
      <c r="M308" s="1344"/>
      <c r="N308" s="1344"/>
      <c r="O308" s="1344"/>
      <c r="P308" s="1344"/>
      <c r="Q308" s="1344"/>
      <c r="R308" s="1344"/>
      <c r="S308" s="1344"/>
      <c r="T308" s="1344"/>
      <c r="U308" s="1344"/>
      <c r="V308" s="1344"/>
      <c r="W308" s="1344"/>
      <c r="X308" s="1344"/>
      <c r="Y308" s="1344"/>
      <c r="Z308" s="1344"/>
      <c r="AA308" s="1344"/>
      <c r="AB308" s="1344"/>
      <c r="AC308" s="1344"/>
    </row>
    <row r="309">
      <c r="A309" s="1344"/>
      <c r="B309" s="1344"/>
      <c r="C309" s="1344"/>
      <c r="D309" s="1344"/>
      <c r="E309" s="1344"/>
      <c r="F309" s="1344"/>
      <c r="G309" s="1344"/>
      <c r="H309" s="1344"/>
      <c r="I309" s="1344"/>
      <c r="J309" s="1344"/>
      <c r="K309" s="1344"/>
      <c r="L309" s="1344"/>
      <c r="M309" s="1344"/>
      <c r="N309" s="1344"/>
      <c r="O309" s="1344"/>
      <c r="P309" s="1344"/>
      <c r="Q309" s="1344"/>
      <c r="R309" s="1344"/>
      <c r="S309" s="1344"/>
      <c r="T309" s="1344"/>
      <c r="U309" s="1344"/>
      <c r="V309" s="1344"/>
      <c r="W309" s="1344"/>
      <c r="X309" s="1344"/>
      <c r="Y309" s="1344"/>
      <c r="Z309" s="1344"/>
      <c r="AA309" s="1344"/>
      <c r="AB309" s="1344"/>
      <c r="AC309" s="1344"/>
    </row>
    <row r="310">
      <c r="A310" s="1344"/>
      <c r="B310" s="1344"/>
      <c r="C310" s="1344"/>
      <c r="D310" s="1344"/>
      <c r="E310" s="1344"/>
      <c r="F310" s="1344"/>
      <c r="G310" s="1344"/>
      <c r="H310" s="1344"/>
      <c r="I310" s="1344"/>
      <c r="J310" s="1344"/>
      <c r="K310" s="1344"/>
      <c r="L310" s="1344"/>
      <c r="M310" s="1344"/>
      <c r="N310" s="1344"/>
      <c r="O310" s="1344"/>
      <c r="P310" s="1344"/>
      <c r="Q310" s="1344"/>
      <c r="R310" s="1344"/>
      <c r="S310" s="1344"/>
      <c r="T310" s="1344"/>
      <c r="U310" s="1344"/>
      <c r="V310" s="1344"/>
      <c r="W310" s="1344"/>
      <c r="X310" s="1344"/>
      <c r="Y310" s="1344"/>
      <c r="Z310" s="1344"/>
      <c r="AA310" s="1344"/>
      <c r="AB310" s="1344"/>
      <c r="AC310" s="1344"/>
    </row>
    <row r="311">
      <c r="A311" s="1344"/>
      <c r="B311" s="1344"/>
      <c r="C311" s="1344"/>
      <c r="D311" s="1344"/>
      <c r="E311" s="1344"/>
      <c r="F311" s="1344"/>
      <c r="G311" s="1344"/>
      <c r="H311" s="1344"/>
      <c r="I311" s="1344"/>
      <c r="J311" s="1344"/>
      <c r="K311" s="1344"/>
      <c r="L311" s="1344"/>
      <c r="M311" s="1344"/>
      <c r="N311" s="1344"/>
      <c r="O311" s="1344"/>
      <c r="P311" s="1344"/>
      <c r="Q311" s="1344"/>
      <c r="R311" s="1344"/>
      <c r="S311" s="1344"/>
      <c r="T311" s="1344"/>
      <c r="U311" s="1344"/>
      <c r="V311" s="1344"/>
      <c r="W311" s="1344"/>
      <c r="X311" s="1344"/>
      <c r="Y311" s="1344"/>
      <c r="Z311" s="1344"/>
      <c r="AA311" s="1344"/>
      <c r="AB311" s="1344"/>
      <c r="AC311" s="1344"/>
    </row>
    <row r="312">
      <c r="A312" s="1344"/>
      <c r="B312" s="1344"/>
      <c r="C312" s="1344"/>
      <c r="D312" s="1344"/>
      <c r="E312" s="1344"/>
      <c r="F312" s="1344"/>
      <c r="G312" s="1344"/>
      <c r="H312" s="1344"/>
      <c r="I312" s="1344"/>
      <c r="J312" s="1344"/>
      <c r="K312" s="1344"/>
      <c r="L312" s="1344"/>
      <c r="M312" s="1344"/>
      <c r="N312" s="1344"/>
      <c r="O312" s="1344"/>
      <c r="P312" s="1344"/>
      <c r="Q312" s="1344"/>
      <c r="R312" s="1344"/>
      <c r="S312" s="1344"/>
      <c r="T312" s="1344"/>
      <c r="U312" s="1344"/>
      <c r="V312" s="1344"/>
      <c r="W312" s="1344"/>
      <c r="X312" s="1344"/>
      <c r="Y312" s="1344"/>
      <c r="Z312" s="1344"/>
      <c r="AA312" s="1344"/>
      <c r="AB312" s="1344"/>
      <c r="AC312" s="1344"/>
    </row>
    <row r="313">
      <c r="A313" s="1344"/>
      <c r="B313" s="1344"/>
      <c r="C313" s="1344"/>
      <c r="D313" s="1344"/>
      <c r="E313" s="1344"/>
      <c r="F313" s="1344"/>
      <c r="G313" s="1344"/>
      <c r="H313" s="1344"/>
      <c r="I313" s="1344"/>
      <c r="J313" s="1344"/>
      <c r="K313" s="1344"/>
      <c r="L313" s="1344"/>
      <c r="M313" s="1344"/>
      <c r="N313" s="1344"/>
      <c r="O313" s="1344"/>
      <c r="P313" s="1344"/>
      <c r="Q313" s="1344"/>
      <c r="R313" s="1344"/>
      <c r="S313" s="1344"/>
      <c r="T313" s="1344"/>
      <c r="U313" s="1344"/>
      <c r="V313" s="1344"/>
      <c r="W313" s="1344"/>
      <c r="X313" s="1344"/>
      <c r="Y313" s="1344"/>
      <c r="Z313" s="1344"/>
      <c r="AA313" s="1344"/>
      <c r="AB313" s="1344"/>
      <c r="AC313" s="1344"/>
    </row>
    <row r="314">
      <c r="A314" s="1344"/>
      <c r="B314" s="1344"/>
      <c r="C314" s="1344"/>
      <c r="D314" s="1344"/>
      <c r="E314" s="1344"/>
      <c r="F314" s="1344"/>
      <c r="G314" s="1344"/>
      <c r="H314" s="1344"/>
      <c r="I314" s="1344"/>
      <c r="J314" s="1344"/>
      <c r="K314" s="1344"/>
      <c r="L314" s="1344"/>
      <c r="M314" s="1344"/>
      <c r="N314" s="1344"/>
      <c r="O314" s="1344"/>
      <c r="P314" s="1344"/>
      <c r="Q314" s="1344"/>
      <c r="R314" s="1344"/>
      <c r="S314" s="1344"/>
      <c r="T314" s="1344"/>
      <c r="U314" s="1344"/>
      <c r="V314" s="1344"/>
      <c r="W314" s="1344"/>
      <c r="X314" s="1344"/>
      <c r="Y314" s="1344"/>
      <c r="Z314" s="1344"/>
      <c r="AA314" s="1344"/>
      <c r="AB314" s="1344"/>
      <c r="AC314" s="1344"/>
    </row>
    <row r="315">
      <c r="A315" s="1344"/>
      <c r="B315" s="1344"/>
      <c r="C315" s="1344"/>
      <c r="D315" s="1344"/>
      <c r="E315" s="1344"/>
      <c r="F315" s="1344"/>
      <c r="G315" s="1344"/>
      <c r="H315" s="1344"/>
      <c r="I315" s="1344"/>
      <c r="J315" s="1344"/>
      <c r="K315" s="1344"/>
      <c r="L315" s="1344"/>
      <c r="M315" s="1344"/>
      <c r="N315" s="1344"/>
      <c r="O315" s="1344"/>
      <c r="P315" s="1344"/>
      <c r="Q315" s="1344"/>
      <c r="R315" s="1344"/>
      <c r="S315" s="1344"/>
      <c r="T315" s="1344"/>
      <c r="U315" s="1344"/>
      <c r="V315" s="1344"/>
      <c r="W315" s="1344"/>
      <c r="X315" s="1344"/>
      <c r="Y315" s="1344"/>
      <c r="Z315" s="1344"/>
      <c r="AA315" s="1344"/>
      <c r="AB315" s="1344"/>
      <c r="AC315" s="1344"/>
    </row>
    <row r="316">
      <c r="A316" s="1344"/>
      <c r="B316" s="1344"/>
      <c r="C316" s="1344"/>
      <c r="D316" s="1344"/>
      <c r="E316" s="1344"/>
      <c r="F316" s="1344"/>
      <c r="G316" s="1344"/>
      <c r="H316" s="1344"/>
      <c r="I316" s="1344"/>
      <c r="J316" s="1344"/>
      <c r="K316" s="1344"/>
      <c r="L316" s="1344"/>
      <c r="M316" s="1344"/>
      <c r="N316" s="1344"/>
      <c r="O316" s="1344"/>
      <c r="P316" s="1344"/>
      <c r="Q316" s="1344"/>
      <c r="R316" s="1344"/>
      <c r="S316" s="1344"/>
      <c r="T316" s="1344"/>
      <c r="U316" s="1344"/>
      <c r="V316" s="1344"/>
      <c r="W316" s="1344"/>
      <c r="X316" s="1344"/>
      <c r="Y316" s="1344"/>
      <c r="Z316" s="1344"/>
      <c r="AA316" s="1344"/>
      <c r="AB316" s="1344"/>
      <c r="AC316" s="1344"/>
    </row>
    <row r="317">
      <c r="A317" s="1344"/>
      <c r="B317" s="1344"/>
      <c r="C317" s="1344"/>
      <c r="D317" s="1344"/>
      <c r="E317" s="1344"/>
      <c r="F317" s="1344"/>
      <c r="G317" s="1344"/>
      <c r="H317" s="1344"/>
      <c r="I317" s="1344"/>
      <c r="J317" s="1344"/>
      <c r="K317" s="1344"/>
      <c r="L317" s="1344"/>
      <c r="M317" s="1344"/>
      <c r="N317" s="1344"/>
      <c r="O317" s="1344"/>
      <c r="P317" s="1344"/>
      <c r="Q317" s="1344"/>
      <c r="R317" s="1344"/>
      <c r="S317" s="1344"/>
      <c r="T317" s="1344"/>
      <c r="U317" s="1344"/>
      <c r="V317" s="1344"/>
      <c r="W317" s="1344"/>
      <c r="X317" s="1344"/>
      <c r="Y317" s="1344"/>
      <c r="Z317" s="1344"/>
      <c r="AA317" s="1344"/>
      <c r="AB317" s="1344"/>
      <c r="AC317" s="1344"/>
    </row>
    <row r="318">
      <c r="A318" s="1344"/>
      <c r="B318" s="1344"/>
      <c r="C318" s="1344"/>
      <c r="D318" s="1344"/>
      <c r="E318" s="1344"/>
      <c r="F318" s="1344"/>
      <c r="G318" s="1344"/>
      <c r="H318" s="1344"/>
      <c r="I318" s="1344"/>
      <c r="J318" s="1344"/>
      <c r="K318" s="1344"/>
      <c r="L318" s="1344"/>
      <c r="M318" s="1344"/>
      <c r="N318" s="1344"/>
      <c r="O318" s="1344"/>
      <c r="P318" s="1344"/>
      <c r="Q318" s="1344"/>
      <c r="R318" s="1344"/>
      <c r="S318" s="1344"/>
      <c r="T318" s="1344"/>
      <c r="U318" s="1344"/>
      <c r="V318" s="1344"/>
      <c r="W318" s="1344"/>
      <c r="X318" s="1344"/>
      <c r="Y318" s="1344"/>
      <c r="Z318" s="1344"/>
      <c r="AA318" s="1344"/>
      <c r="AB318" s="1344"/>
      <c r="AC318" s="1344"/>
    </row>
    <row r="319">
      <c r="A319" s="1344"/>
      <c r="B319" s="1344"/>
      <c r="C319" s="1344"/>
      <c r="D319" s="1344"/>
      <c r="E319" s="1344"/>
      <c r="F319" s="1344"/>
      <c r="G319" s="1344"/>
      <c r="H319" s="1344"/>
      <c r="I319" s="1344"/>
      <c r="J319" s="1344"/>
      <c r="K319" s="1344"/>
      <c r="L319" s="1344"/>
      <c r="M319" s="1344"/>
      <c r="N319" s="1344"/>
      <c r="O319" s="1344"/>
      <c r="P319" s="1344"/>
      <c r="Q319" s="1344"/>
      <c r="R319" s="1344"/>
      <c r="S319" s="1344"/>
      <c r="T319" s="1344"/>
      <c r="U319" s="1344"/>
      <c r="V319" s="1344"/>
      <c r="W319" s="1344"/>
      <c r="X319" s="1344"/>
      <c r="Y319" s="1344"/>
      <c r="Z319" s="1344"/>
      <c r="AA319" s="1344"/>
      <c r="AB319" s="1344"/>
      <c r="AC319" s="1344"/>
    </row>
    <row r="320">
      <c r="A320" s="1344"/>
      <c r="B320" s="1344"/>
      <c r="C320" s="1344"/>
      <c r="D320" s="1344"/>
      <c r="E320" s="1344"/>
      <c r="F320" s="1344"/>
      <c r="G320" s="1344"/>
      <c r="H320" s="1344"/>
      <c r="I320" s="1344"/>
      <c r="J320" s="1344"/>
      <c r="K320" s="1344"/>
      <c r="L320" s="1344"/>
      <c r="M320" s="1344"/>
      <c r="N320" s="1344"/>
      <c r="O320" s="1344"/>
      <c r="P320" s="1344"/>
      <c r="Q320" s="1344"/>
      <c r="R320" s="1344"/>
      <c r="S320" s="1344"/>
      <c r="T320" s="1344"/>
      <c r="U320" s="1344"/>
      <c r="V320" s="1344"/>
      <c r="W320" s="1344"/>
      <c r="X320" s="1344"/>
      <c r="Y320" s="1344"/>
      <c r="Z320" s="1344"/>
      <c r="AA320" s="1344"/>
      <c r="AB320" s="1344"/>
      <c r="AC320" s="1344"/>
    </row>
    <row r="321">
      <c r="A321" s="1344"/>
      <c r="B321" s="1344"/>
      <c r="C321" s="1344"/>
      <c r="D321" s="1344"/>
      <c r="E321" s="1344"/>
      <c r="F321" s="1344"/>
      <c r="G321" s="1344"/>
      <c r="H321" s="1344"/>
      <c r="I321" s="1344"/>
      <c r="J321" s="1344"/>
      <c r="K321" s="1344"/>
      <c r="L321" s="1344"/>
      <c r="M321" s="1344"/>
      <c r="N321" s="1344"/>
      <c r="O321" s="1344"/>
      <c r="P321" s="1344"/>
      <c r="Q321" s="1344"/>
      <c r="R321" s="1344"/>
      <c r="S321" s="1344"/>
      <c r="T321" s="1344"/>
      <c r="U321" s="1344"/>
      <c r="V321" s="1344"/>
      <c r="W321" s="1344"/>
      <c r="X321" s="1344"/>
      <c r="Y321" s="1344"/>
      <c r="Z321" s="1344"/>
      <c r="AA321" s="1344"/>
      <c r="AB321" s="1344"/>
      <c r="AC321" s="1344"/>
    </row>
    <row r="322">
      <c r="A322" s="1344"/>
      <c r="B322" s="1344"/>
      <c r="C322" s="1344"/>
      <c r="D322" s="1344"/>
      <c r="E322" s="1344"/>
      <c r="F322" s="1344"/>
      <c r="G322" s="1344"/>
      <c r="H322" s="1344"/>
      <c r="I322" s="1344"/>
      <c r="J322" s="1344"/>
      <c r="K322" s="1344"/>
      <c r="L322" s="1344"/>
      <c r="M322" s="1344"/>
      <c r="N322" s="1344"/>
      <c r="O322" s="1344"/>
      <c r="P322" s="1344"/>
      <c r="Q322" s="1344"/>
      <c r="R322" s="1344"/>
      <c r="S322" s="1344"/>
      <c r="T322" s="1344"/>
      <c r="U322" s="1344"/>
      <c r="V322" s="1344"/>
      <c r="W322" s="1344"/>
      <c r="X322" s="1344"/>
      <c r="Y322" s="1344"/>
      <c r="Z322" s="1344"/>
      <c r="AA322" s="1344"/>
      <c r="AB322" s="1344"/>
      <c r="AC322" s="1344"/>
    </row>
    <row r="323">
      <c r="A323" s="1344"/>
      <c r="B323" s="1344"/>
      <c r="C323" s="1344"/>
      <c r="D323" s="1344"/>
      <c r="E323" s="1344"/>
      <c r="F323" s="1344"/>
      <c r="G323" s="1344"/>
      <c r="H323" s="1344"/>
      <c r="I323" s="1344"/>
      <c r="J323" s="1344"/>
      <c r="K323" s="1344"/>
      <c r="L323" s="1344"/>
      <c r="M323" s="1344"/>
      <c r="N323" s="1344"/>
      <c r="O323" s="1344"/>
      <c r="P323" s="1344"/>
      <c r="Q323" s="1344"/>
      <c r="R323" s="1344"/>
      <c r="S323" s="1344"/>
      <c r="T323" s="1344"/>
      <c r="U323" s="1344"/>
      <c r="V323" s="1344"/>
      <c r="W323" s="1344"/>
      <c r="X323" s="1344"/>
      <c r="Y323" s="1344"/>
      <c r="Z323" s="1344"/>
      <c r="AA323" s="1344"/>
      <c r="AB323" s="1344"/>
      <c r="AC323" s="1344"/>
    </row>
    <row r="324">
      <c r="A324" s="1344"/>
      <c r="B324" s="1344"/>
      <c r="C324" s="1344"/>
      <c r="D324" s="1344"/>
      <c r="E324" s="1344"/>
      <c r="F324" s="1344"/>
      <c r="G324" s="1344"/>
      <c r="H324" s="1344"/>
      <c r="I324" s="1344"/>
      <c r="J324" s="1344"/>
      <c r="K324" s="1344"/>
      <c r="L324" s="1344"/>
      <c r="M324" s="1344"/>
      <c r="N324" s="1344"/>
      <c r="O324" s="1344"/>
      <c r="P324" s="1344"/>
      <c r="Q324" s="1344"/>
      <c r="R324" s="1344"/>
      <c r="S324" s="1344"/>
      <c r="T324" s="1344"/>
      <c r="U324" s="1344"/>
      <c r="V324" s="1344"/>
      <c r="W324" s="1344"/>
      <c r="X324" s="1344"/>
      <c r="Y324" s="1344"/>
      <c r="Z324" s="1344"/>
      <c r="AA324" s="1344"/>
      <c r="AB324" s="1344"/>
      <c r="AC324" s="1344"/>
    </row>
    <row r="325">
      <c r="A325" s="1344"/>
      <c r="B325" s="1344"/>
      <c r="C325" s="1344"/>
      <c r="D325" s="1344"/>
      <c r="E325" s="1344"/>
      <c r="F325" s="1344"/>
      <c r="G325" s="1344"/>
      <c r="H325" s="1344"/>
      <c r="I325" s="1344"/>
      <c r="J325" s="1344"/>
      <c r="K325" s="1344"/>
      <c r="L325" s="1344"/>
      <c r="M325" s="1344"/>
      <c r="N325" s="1344"/>
      <c r="O325" s="1344"/>
      <c r="P325" s="1344"/>
      <c r="Q325" s="1344"/>
      <c r="R325" s="1344"/>
      <c r="S325" s="1344"/>
      <c r="T325" s="1344"/>
      <c r="U325" s="1344"/>
      <c r="V325" s="1344"/>
      <c r="W325" s="1344"/>
      <c r="X325" s="1344"/>
      <c r="Y325" s="1344"/>
      <c r="Z325" s="1344"/>
      <c r="AA325" s="1344"/>
      <c r="AB325" s="1344"/>
      <c r="AC325" s="1344"/>
    </row>
    <row r="326">
      <c r="A326" s="1344"/>
      <c r="B326" s="1344"/>
      <c r="C326" s="1344"/>
      <c r="D326" s="1344"/>
      <c r="E326" s="1344"/>
      <c r="F326" s="1344"/>
      <c r="G326" s="1344"/>
      <c r="H326" s="1344"/>
      <c r="I326" s="1344"/>
      <c r="J326" s="1344"/>
      <c r="K326" s="1344"/>
      <c r="L326" s="1344"/>
      <c r="M326" s="1344"/>
      <c r="N326" s="1344"/>
      <c r="O326" s="1344"/>
      <c r="P326" s="1344"/>
      <c r="Q326" s="1344"/>
      <c r="R326" s="1344"/>
      <c r="S326" s="1344"/>
      <c r="T326" s="1344"/>
      <c r="U326" s="1344"/>
      <c r="V326" s="1344"/>
      <c r="W326" s="1344"/>
      <c r="X326" s="1344"/>
      <c r="Y326" s="1344"/>
      <c r="Z326" s="1344"/>
      <c r="AA326" s="1344"/>
      <c r="AB326" s="1344"/>
      <c r="AC326" s="1344"/>
    </row>
    <row r="327">
      <c r="A327" s="1344"/>
      <c r="B327" s="1344"/>
      <c r="C327" s="1344"/>
      <c r="D327" s="1344"/>
      <c r="E327" s="1344"/>
      <c r="F327" s="1344"/>
      <c r="G327" s="1344"/>
      <c r="H327" s="1344"/>
      <c r="I327" s="1344"/>
      <c r="J327" s="1344"/>
      <c r="K327" s="1344"/>
      <c r="L327" s="1344"/>
      <c r="M327" s="1344"/>
      <c r="N327" s="1344"/>
      <c r="O327" s="1344"/>
      <c r="P327" s="1344"/>
      <c r="Q327" s="1344"/>
      <c r="R327" s="1344"/>
      <c r="S327" s="1344"/>
      <c r="T327" s="1344"/>
      <c r="U327" s="1344"/>
      <c r="V327" s="1344"/>
      <c r="W327" s="1344"/>
      <c r="X327" s="1344"/>
      <c r="Y327" s="1344"/>
      <c r="Z327" s="1344"/>
      <c r="AA327" s="1344"/>
      <c r="AB327" s="1344"/>
      <c r="AC327" s="1344"/>
    </row>
    <row r="328">
      <c r="A328" s="1344"/>
      <c r="B328" s="1344"/>
      <c r="C328" s="1344"/>
      <c r="D328" s="1344"/>
      <c r="E328" s="1344"/>
      <c r="F328" s="1344"/>
      <c r="G328" s="1344"/>
      <c r="H328" s="1344"/>
      <c r="I328" s="1344"/>
      <c r="J328" s="1344"/>
      <c r="K328" s="1344"/>
      <c r="L328" s="1344"/>
      <c r="M328" s="1344"/>
      <c r="N328" s="1344"/>
      <c r="O328" s="1344"/>
      <c r="P328" s="1344"/>
      <c r="Q328" s="1344"/>
      <c r="R328" s="1344"/>
      <c r="S328" s="1344"/>
      <c r="T328" s="1344"/>
      <c r="U328" s="1344"/>
      <c r="V328" s="1344"/>
      <c r="W328" s="1344"/>
      <c r="X328" s="1344"/>
      <c r="Y328" s="1344"/>
      <c r="Z328" s="1344"/>
      <c r="AA328" s="1344"/>
      <c r="AB328" s="1344"/>
      <c r="AC328" s="1344"/>
    </row>
    <row r="329">
      <c r="A329" s="1344"/>
      <c r="B329" s="1344"/>
      <c r="C329" s="1344"/>
      <c r="D329" s="1344"/>
      <c r="E329" s="1344"/>
      <c r="F329" s="1344"/>
      <c r="G329" s="1344"/>
      <c r="H329" s="1344"/>
      <c r="I329" s="1344"/>
      <c r="J329" s="1344"/>
      <c r="K329" s="1344"/>
      <c r="L329" s="1344"/>
      <c r="M329" s="1344"/>
      <c r="N329" s="1344"/>
      <c r="O329" s="1344"/>
      <c r="P329" s="1344"/>
      <c r="Q329" s="1344"/>
      <c r="R329" s="1344"/>
      <c r="S329" s="1344"/>
      <c r="T329" s="1344"/>
      <c r="U329" s="1344"/>
      <c r="V329" s="1344"/>
      <c r="W329" s="1344"/>
      <c r="X329" s="1344"/>
      <c r="Y329" s="1344"/>
      <c r="Z329" s="1344"/>
      <c r="AA329" s="1344"/>
      <c r="AB329" s="1344"/>
      <c r="AC329" s="1344"/>
    </row>
    <row r="330">
      <c r="A330" s="1344"/>
      <c r="B330" s="1344"/>
      <c r="C330" s="1344"/>
      <c r="D330" s="1344"/>
      <c r="E330" s="1344"/>
      <c r="F330" s="1344"/>
      <c r="G330" s="1344"/>
      <c r="H330" s="1344"/>
      <c r="I330" s="1344"/>
      <c r="J330" s="1344"/>
      <c r="K330" s="1344"/>
      <c r="L330" s="1344"/>
      <c r="M330" s="1344"/>
      <c r="N330" s="1344"/>
      <c r="O330" s="1344"/>
      <c r="P330" s="1344"/>
      <c r="Q330" s="1344"/>
      <c r="R330" s="1344"/>
      <c r="S330" s="1344"/>
      <c r="T330" s="1344"/>
      <c r="U330" s="1344"/>
      <c r="V330" s="1344"/>
      <c r="W330" s="1344"/>
      <c r="X330" s="1344"/>
      <c r="Y330" s="1344"/>
      <c r="Z330" s="1344"/>
      <c r="AA330" s="1344"/>
      <c r="AB330" s="1344"/>
      <c r="AC330" s="1344"/>
    </row>
    <row r="331">
      <c r="A331" s="1344"/>
      <c r="B331" s="1344"/>
      <c r="C331" s="1344"/>
      <c r="D331" s="1344"/>
      <c r="E331" s="1344"/>
      <c r="F331" s="1344"/>
      <c r="G331" s="1344"/>
      <c r="H331" s="1344"/>
      <c r="I331" s="1344"/>
      <c r="J331" s="1344"/>
      <c r="K331" s="1344"/>
      <c r="L331" s="1344"/>
      <c r="M331" s="1344"/>
      <c r="N331" s="1344"/>
      <c r="O331" s="1344"/>
      <c r="P331" s="1344"/>
      <c r="Q331" s="1344"/>
      <c r="R331" s="1344"/>
      <c r="S331" s="1344"/>
      <c r="T331" s="1344"/>
      <c r="U331" s="1344"/>
      <c r="V331" s="1344"/>
      <c r="W331" s="1344"/>
      <c r="X331" s="1344"/>
      <c r="Y331" s="1344"/>
      <c r="Z331" s="1344"/>
      <c r="AA331" s="1344"/>
      <c r="AB331" s="1344"/>
      <c r="AC331" s="1344"/>
    </row>
    <row r="332">
      <c r="A332" s="1344"/>
      <c r="B332" s="1344"/>
      <c r="C332" s="1344"/>
      <c r="D332" s="1344"/>
      <c r="E332" s="1344"/>
      <c r="F332" s="1344"/>
      <c r="G332" s="1344"/>
      <c r="H332" s="1344"/>
      <c r="I332" s="1344"/>
      <c r="J332" s="1344"/>
      <c r="K332" s="1344"/>
      <c r="L332" s="1344"/>
      <c r="M332" s="1344"/>
      <c r="N332" s="1344"/>
      <c r="O332" s="1344"/>
      <c r="P332" s="1344"/>
      <c r="Q332" s="1344"/>
      <c r="R332" s="1344"/>
      <c r="S332" s="1344"/>
      <c r="T332" s="1344"/>
      <c r="U332" s="1344"/>
      <c r="V332" s="1344"/>
      <c r="W332" s="1344"/>
      <c r="X332" s="1344"/>
      <c r="Y332" s="1344"/>
      <c r="Z332" s="1344"/>
      <c r="AA332" s="1344"/>
      <c r="AB332" s="1344"/>
      <c r="AC332" s="1344"/>
    </row>
    <row r="333">
      <c r="A333" s="1344"/>
      <c r="B333" s="1344"/>
      <c r="C333" s="1344"/>
      <c r="D333" s="1344"/>
      <c r="E333" s="1344"/>
      <c r="F333" s="1344"/>
      <c r="G333" s="1344"/>
      <c r="H333" s="1344"/>
      <c r="I333" s="1344"/>
      <c r="J333" s="1344"/>
      <c r="K333" s="1344"/>
      <c r="L333" s="1344"/>
      <c r="M333" s="1344"/>
      <c r="N333" s="1344"/>
      <c r="O333" s="1344"/>
      <c r="P333" s="1344"/>
      <c r="Q333" s="1344"/>
      <c r="R333" s="1344"/>
      <c r="S333" s="1344"/>
      <c r="T333" s="1344"/>
      <c r="U333" s="1344"/>
      <c r="V333" s="1344"/>
      <c r="W333" s="1344"/>
      <c r="X333" s="1344"/>
      <c r="Y333" s="1344"/>
      <c r="Z333" s="1344"/>
      <c r="AA333" s="1344"/>
      <c r="AB333" s="1344"/>
      <c r="AC333" s="1344"/>
    </row>
    <row r="334">
      <c r="A334" s="1344"/>
      <c r="B334" s="1344"/>
      <c r="C334" s="1344"/>
      <c r="D334" s="1344"/>
      <c r="E334" s="1344"/>
      <c r="F334" s="1344"/>
      <c r="G334" s="1344"/>
      <c r="H334" s="1344"/>
      <c r="I334" s="1344"/>
      <c r="J334" s="1344"/>
      <c r="K334" s="1344"/>
      <c r="L334" s="1344"/>
      <c r="M334" s="1344"/>
      <c r="N334" s="1344"/>
      <c r="O334" s="1344"/>
      <c r="P334" s="1344"/>
      <c r="Q334" s="1344"/>
      <c r="R334" s="1344"/>
      <c r="S334" s="1344"/>
      <c r="T334" s="1344"/>
      <c r="U334" s="1344"/>
      <c r="V334" s="1344"/>
      <c r="W334" s="1344"/>
      <c r="X334" s="1344"/>
      <c r="Y334" s="1344"/>
      <c r="Z334" s="1344"/>
      <c r="AA334" s="1344"/>
      <c r="AB334" s="1344"/>
      <c r="AC334" s="1344"/>
    </row>
    <row r="335">
      <c r="A335" s="1344"/>
      <c r="B335" s="1344"/>
      <c r="C335" s="1344"/>
      <c r="D335" s="1344"/>
      <c r="E335" s="1344"/>
      <c r="F335" s="1344"/>
      <c r="G335" s="1344"/>
      <c r="H335" s="1344"/>
      <c r="I335" s="1344"/>
      <c r="J335" s="1344"/>
      <c r="K335" s="1344"/>
      <c r="L335" s="1344"/>
      <c r="M335" s="1344"/>
      <c r="N335" s="1344"/>
      <c r="O335" s="1344"/>
      <c r="P335" s="1344"/>
      <c r="Q335" s="1344"/>
      <c r="R335" s="1344"/>
      <c r="S335" s="1344"/>
      <c r="T335" s="1344"/>
      <c r="U335" s="1344"/>
      <c r="V335" s="1344"/>
      <c r="W335" s="1344"/>
      <c r="X335" s="1344"/>
      <c r="Y335" s="1344"/>
      <c r="Z335" s="1344"/>
      <c r="AA335" s="1344"/>
      <c r="AB335" s="1344"/>
      <c r="AC335" s="1344"/>
    </row>
    <row r="336">
      <c r="A336" s="1344"/>
      <c r="B336" s="1344"/>
      <c r="C336" s="1344"/>
      <c r="D336" s="1344"/>
      <c r="E336" s="1344"/>
      <c r="F336" s="1344"/>
      <c r="G336" s="1344"/>
      <c r="H336" s="1344"/>
      <c r="I336" s="1344"/>
      <c r="J336" s="1344"/>
      <c r="K336" s="1344"/>
      <c r="L336" s="1344"/>
      <c r="M336" s="1344"/>
      <c r="N336" s="1344"/>
      <c r="O336" s="1344"/>
      <c r="P336" s="1344"/>
      <c r="Q336" s="1344"/>
      <c r="R336" s="1344"/>
      <c r="S336" s="1344"/>
      <c r="T336" s="1344"/>
      <c r="U336" s="1344"/>
      <c r="V336" s="1344"/>
      <c r="W336" s="1344"/>
      <c r="X336" s="1344"/>
      <c r="Y336" s="1344"/>
      <c r="Z336" s="1344"/>
      <c r="AA336" s="1344"/>
      <c r="AB336" s="1344"/>
      <c r="AC336" s="1344"/>
    </row>
    <row r="337">
      <c r="A337" s="1344"/>
      <c r="B337" s="1344"/>
      <c r="C337" s="1344"/>
      <c r="D337" s="1344"/>
      <c r="E337" s="1344"/>
      <c r="F337" s="1344"/>
      <c r="G337" s="1344"/>
      <c r="H337" s="1344"/>
      <c r="I337" s="1344"/>
      <c r="J337" s="1344"/>
      <c r="K337" s="1344"/>
      <c r="L337" s="1344"/>
      <c r="M337" s="1344"/>
      <c r="N337" s="1344"/>
      <c r="O337" s="1344"/>
      <c r="P337" s="1344"/>
      <c r="Q337" s="1344"/>
      <c r="R337" s="1344"/>
      <c r="S337" s="1344"/>
      <c r="T337" s="1344"/>
      <c r="U337" s="1344"/>
      <c r="V337" s="1344"/>
      <c r="W337" s="1344"/>
      <c r="X337" s="1344"/>
      <c r="Y337" s="1344"/>
      <c r="Z337" s="1344"/>
      <c r="AA337" s="1344"/>
      <c r="AB337" s="1344"/>
      <c r="AC337" s="1344"/>
    </row>
    <row r="338">
      <c r="A338" s="1344"/>
      <c r="B338" s="1344"/>
      <c r="C338" s="1344"/>
      <c r="D338" s="1344"/>
      <c r="E338" s="1344"/>
      <c r="F338" s="1344"/>
      <c r="G338" s="1344"/>
      <c r="H338" s="1344"/>
      <c r="I338" s="1344"/>
      <c r="J338" s="1344"/>
      <c r="K338" s="1344"/>
      <c r="L338" s="1344"/>
      <c r="M338" s="1344"/>
      <c r="N338" s="1344"/>
      <c r="O338" s="1344"/>
      <c r="P338" s="1344"/>
      <c r="Q338" s="1344"/>
      <c r="R338" s="1344"/>
      <c r="S338" s="1344"/>
      <c r="T338" s="1344"/>
      <c r="U338" s="1344"/>
      <c r="V338" s="1344"/>
      <c r="W338" s="1344"/>
      <c r="X338" s="1344"/>
      <c r="Y338" s="1344"/>
      <c r="Z338" s="1344"/>
      <c r="AA338" s="1344"/>
      <c r="AB338" s="1344"/>
      <c r="AC338" s="1344"/>
    </row>
    <row r="339">
      <c r="A339" s="1344"/>
      <c r="B339" s="1344"/>
      <c r="C339" s="1344"/>
      <c r="D339" s="1344"/>
      <c r="E339" s="1344"/>
      <c r="F339" s="1344"/>
      <c r="G339" s="1344"/>
      <c r="H339" s="1344"/>
      <c r="I339" s="1344"/>
      <c r="J339" s="1344"/>
      <c r="K339" s="1344"/>
      <c r="L339" s="1344"/>
      <c r="M339" s="1344"/>
      <c r="N339" s="1344"/>
      <c r="O339" s="1344"/>
      <c r="P339" s="1344"/>
      <c r="Q339" s="1344"/>
      <c r="R339" s="1344"/>
      <c r="S339" s="1344"/>
      <c r="T339" s="1344"/>
      <c r="U339" s="1344"/>
      <c r="V339" s="1344"/>
      <c r="W339" s="1344"/>
      <c r="X339" s="1344"/>
      <c r="Y339" s="1344"/>
      <c r="Z339" s="1344"/>
      <c r="AA339" s="1344"/>
      <c r="AB339" s="1344"/>
      <c r="AC339" s="1344"/>
    </row>
    <row r="340">
      <c r="A340" s="1344"/>
      <c r="B340" s="1344"/>
      <c r="C340" s="1344"/>
      <c r="D340" s="1344"/>
      <c r="E340" s="1344"/>
      <c r="F340" s="1344"/>
      <c r="G340" s="1344"/>
      <c r="H340" s="1344"/>
      <c r="I340" s="1344"/>
      <c r="J340" s="1344"/>
      <c r="K340" s="1344"/>
      <c r="L340" s="1344"/>
      <c r="M340" s="1344"/>
      <c r="N340" s="1344"/>
      <c r="O340" s="1344"/>
      <c r="P340" s="1344"/>
      <c r="Q340" s="1344"/>
      <c r="R340" s="1344"/>
      <c r="S340" s="1344"/>
      <c r="T340" s="1344"/>
      <c r="U340" s="1344"/>
      <c r="V340" s="1344"/>
      <c r="W340" s="1344"/>
      <c r="X340" s="1344"/>
      <c r="Y340" s="1344"/>
      <c r="Z340" s="1344"/>
      <c r="AA340" s="1344"/>
      <c r="AB340" s="1344"/>
      <c r="AC340" s="1344"/>
    </row>
    <row r="341">
      <c r="A341" s="1344"/>
      <c r="B341" s="1344"/>
      <c r="C341" s="1344"/>
      <c r="D341" s="1344"/>
      <c r="E341" s="1344"/>
      <c r="F341" s="1344"/>
      <c r="G341" s="1344"/>
      <c r="H341" s="1344"/>
      <c r="I341" s="1344"/>
      <c r="J341" s="1344"/>
      <c r="K341" s="1344"/>
      <c r="L341" s="1344"/>
      <c r="M341" s="1344"/>
      <c r="N341" s="1344"/>
      <c r="O341" s="1344"/>
      <c r="P341" s="1344"/>
      <c r="Q341" s="1344"/>
      <c r="R341" s="1344"/>
      <c r="S341" s="1344"/>
      <c r="T341" s="1344"/>
      <c r="U341" s="1344"/>
      <c r="V341" s="1344"/>
      <c r="W341" s="1344"/>
      <c r="X341" s="1344"/>
      <c r="Y341" s="1344"/>
      <c r="Z341" s="1344"/>
      <c r="AA341" s="1344"/>
      <c r="AB341" s="1344"/>
      <c r="AC341" s="1344"/>
    </row>
    <row r="342">
      <c r="A342" s="1344"/>
      <c r="B342" s="1344"/>
      <c r="C342" s="1344"/>
      <c r="D342" s="1344"/>
      <c r="E342" s="1344"/>
      <c r="F342" s="1344"/>
      <c r="G342" s="1344"/>
      <c r="H342" s="1344"/>
      <c r="I342" s="1344"/>
      <c r="J342" s="1344"/>
      <c r="K342" s="1344"/>
      <c r="L342" s="1344"/>
      <c r="M342" s="1344"/>
      <c r="N342" s="1344"/>
      <c r="O342" s="1344"/>
      <c r="P342" s="1344"/>
      <c r="Q342" s="1344"/>
      <c r="R342" s="1344"/>
      <c r="S342" s="1344"/>
      <c r="T342" s="1344"/>
      <c r="U342" s="1344"/>
      <c r="V342" s="1344"/>
      <c r="W342" s="1344"/>
      <c r="X342" s="1344"/>
      <c r="Y342" s="1344"/>
      <c r="Z342" s="1344"/>
      <c r="AA342" s="1344"/>
      <c r="AB342" s="1344"/>
      <c r="AC342" s="1344"/>
    </row>
    <row r="343">
      <c r="A343" s="1344"/>
      <c r="B343" s="1344"/>
      <c r="C343" s="1344"/>
      <c r="D343" s="1344"/>
      <c r="E343" s="1344"/>
      <c r="F343" s="1344"/>
      <c r="G343" s="1344"/>
      <c r="H343" s="1344"/>
      <c r="I343" s="1344"/>
      <c r="J343" s="1344"/>
      <c r="K343" s="1344"/>
      <c r="L343" s="1344"/>
      <c r="M343" s="1344"/>
      <c r="N343" s="1344"/>
      <c r="O343" s="1344"/>
      <c r="P343" s="1344"/>
      <c r="Q343" s="1344"/>
      <c r="R343" s="1344"/>
      <c r="S343" s="1344"/>
      <c r="T343" s="1344"/>
      <c r="U343" s="1344"/>
      <c r="V343" s="1344"/>
      <c r="W343" s="1344"/>
      <c r="X343" s="1344"/>
      <c r="Y343" s="1344"/>
      <c r="Z343" s="1344"/>
      <c r="AA343" s="1344"/>
      <c r="AB343" s="1344"/>
      <c r="AC343" s="1344"/>
    </row>
    <row r="344">
      <c r="A344" s="1344"/>
      <c r="B344" s="1344"/>
      <c r="C344" s="1344"/>
      <c r="D344" s="1344"/>
      <c r="E344" s="1344"/>
      <c r="F344" s="1344"/>
      <c r="G344" s="1344"/>
      <c r="H344" s="1344"/>
      <c r="I344" s="1344"/>
      <c r="J344" s="1344"/>
      <c r="K344" s="1344"/>
      <c r="L344" s="1344"/>
      <c r="M344" s="1344"/>
      <c r="N344" s="1344"/>
      <c r="O344" s="1344"/>
      <c r="P344" s="1344"/>
      <c r="Q344" s="1344"/>
      <c r="R344" s="1344"/>
      <c r="S344" s="1344"/>
      <c r="T344" s="1344"/>
      <c r="U344" s="1344"/>
      <c r="V344" s="1344"/>
      <c r="W344" s="1344"/>
      <c r="X344" s="1344"/>
      <c r="Y344" s="1344"/>
      <c r="Z344" s="1344"/>
      <c r="AA344" s="1344"/>
      <c r="AB344" s="1344"/>
      <c r="AC344" s="1344"/>
    </row>
    <row r="345">
      <c r="A345" s="1344"/>
      <c r="B345" s="1344"/>
      <c r="C345" s="1344"/>
      <c r="D345" s="1344"/>
      <c r="E345" s="1344"/>
      <c r="F345" s="1344"/>
      <c r="G345" s="1344"/>
      <c r="H345" s="1344"/>
      <c r="I345" s="1344"/>
      <c r="J345" s="1344"/>
      <c r="K345" s="1344"/>
      <c r="L345" s="1344"/>
      <c r="M345" s="1344"/>
      <c r="N345" s="1344"/>
      <c r="O345" s="1344"/>
      <c r="P345" s="1344"/>
      <c r="Q345" s="1344"/>
      <c r="R345" s="1344"/>
      <c r="S345" s="1344"/>
      <c r="T345" s="1344"/>
      <c r="U345" s="1344"/>
      <c r="V345" s="1344"/>
      <c r="W345" s="1344"/>
      <c r="X345" s="1344"/>
      <c r="Y345" s="1344"/>
      <c r="Z345" s="1344"/>
      <c r="AA345" s="1344"/>
      <c r="AB345" s="1344"/>
      <c r="AC345" s="1344"/>
    </row>
    <row r="346">
      <c r="A346" s="1344"/>
      <c r="B346" s="1344"/>
      <c r="C346" s="1344"/>
      <c r="D346" s="1344"/>
      <c r="E346" s="1344"/>
      <c r="F346" s="1344"/>
      <c r="G346" s="1344"/>
      <c r="H346" s="1344"/>
      <c r="I346" s="1344"/>
      <c r="J346" s="1344"/>
      <c r="K346" s="1344"/>
      <c r="L346" s="1344"/>
      <c r="M346" s="1344"/>
      <c r="N346" s="1344"/>
      <c r="O346" s="1344"/>
      <c r="P346" s="1344"/>
      <c r="Q346" s="1344"/>
      <c r="R346" s="1344"/>
      <c r="S346" s="1344"/>
      <c r="T346" s="1344"/>
      <c r="U346" s="1344"/>
      <c r="V346" s="1344"/>
      <c r="W346" s="1344"/>
      <c r="X346" s="1344"/>
      <c r="Y346" s="1344"/>
      <c r="Z346" s="1344"/>
      <c r="AA346" s="1344"/>
      <c r="AB346" s="1344"/>
      <c r="AC346" s="1344"/>
    </row>
    <row r="347">
      <c r="A347" s="1344"/>
      <c r="B347" s="1344"/>
      <c r="C347" s="1344"/>
      <c r="D347" s="1344"/>
      <c r="E347" s="1344"/>
      <c r="F347" s="1344"/>
      <c r="G347" s="1344"/>
      <c r="H347" s="1344"/>
      <c r="I347" s="1344"/>
      <c r="J347" s="1344"/>
      <c r="K347" s="1344"/>
      <c r="L347" s="1344"/>
      <c r="M347" s="1344"/>
      <c r="N347" s="1344"/>
      <c r="O347" s="1344"/>
      <c r="P347" s="1344"/>
      <c r="Q347" s="1344"/>
      <c r="R347" s="1344"/>
      <c r="S347" s="1344"/>
      <c r="T347" s="1344"/>
      <c r="U347" s="1344"/>
      <c r="V347" s="1344"/>
      <c r="W347" s="1344"/>
      <c r="X347" s="1344"/>
      <c r="Y347" s="1344"/>
      <c r="Z347" s="1344"/>
      <c r="AA347" s="1344"/>
      <c r="AB347" s="1344"/>
      <c r="AC347" s="1344"/>
    </row>
    <row r="348">
      <c r="A348" s="1344"/>
      <c r="B348" s="1344"/>
      <c r="C348" s="1344"/>
      <c r="D348" s="1344"/>
      <c r="E348" s="1344"/>
      <c r="F348" s="1344"/>
      <c r="G348" s="1344"/>
      <c r="H348" s="1344"/>
      <c r="I348" s="1344"/>
      <c r="J348" s="1344"/>
      <c r="K348" s="1344"/>
      <c r="L348" s="1344"/>
      <c r="M348" s="1344"/>
      <c r="N348" s="1344"/>
      <c r="O348" s="1344"/>
      <c r="P348" s="1344"/>
      <c r="Q348" s="1344"/>
      <c r="R348" s="1344"/>
      <c r="S348" s="1344"/>
      <c r="T348" s="1344"/>
      <c r="U348" s="1344"/>
      <c r="V348" s="1344"/>
      <c r="W348" s="1344"/>
      <c r="X348" s="1344"/>
      <c r="Y348" s="1344"/>
      <c r="Z348" s="1344"/>
      <c r="AA348" s="1344"/>
      <c r="AB348" s="1344"/>
      <c r="AC348" s="1344"/>
    </row>
    <row r="349">
      <c r="A349" s="1344"/>
      <c r="B349" s="1344"/>
      <c r="C349" s="1344"/>
      <c r="D349" s="1344"/>
      <c r="E349" s="1344"/>
      <c r="F349" s="1344"/>
      <c r="G349" s="1344"/>
      <c r="H349" s="1344"/>
      <c r="I349" s="1344"/>
      <c r="J349" s="1344"/>
      <c r="K349" s="1344"/>
      <c r="L349" s="1344"/>
      <c r="M349" s="1344"/>
      <c r="N349" s="1344"/>
      <c r="O349" s="1344"/>
      <c r="P349" s="1344"/>
      <c r="Q349" s="1344"/>
      <c r="R349" s="1344"/>
      <c r="S349" s="1344"/>
      <c r="T349" s="1344"/>
      <c r="U349" s="1344"/>
      <c r="V349" s="1344"/>
      <c r="W349" s="1344"/>
      <c r="X349" s="1344"/>
      <c r="Y349" s="1344"/>
      <c r="Z349" s="1344"/>
      <c r="AA349" s="1344"/>
      <c r="AB349" s="1344"/>
      <c r="AC349" s="1344"/>
    </row>
    <row r="350">
      <c r="A350" s="1344"/>
      <c r="B350" s="1344"/>
      <c r="C350" s="1344"/>
      <c r="D350" s="1344"/>
      <c r="E350" s="1344"/>
      <c r="F350" s="1344"/>
      <c r="G350" s="1344"/>
      <c r="H350" s="1344"/>
      <c r="I350" s="1344"/>
      <c r="J350" s="1344"/>
      <c r="K350" s="1344"/>
      <c r="L350" s="1344"/>
      <c r="M350" s="1344"/>
      <c r="N350" s="1344"/>
      <c r="O350" s="1344"/>
      <c r="P350" s="1344"/>
      <c r="Q350" s="1344"/>
      <c r="R350" s="1344"/>
      <c r="S350" s="1344"/>
      <c r="T350" s="1344"/>
      <c r="U350" s="1344"/>
      <c r="V350" s="1344"/>
      <c r="W350" s="1344"/>
      <c r="X350" s="1344"/>
      <c r="Y350" s="1344"/>
      <c r="Z350" s="1344"/>
      <c r="AA350" s="1344"/>
      <c r="AB350" s="1344"/>
      <c r="AC350" s="1344"/>
    </row>
    <row r="351">
      <c r="A351" s="1344"/>
      <c r="B351" s="1344"/>
      <c r="C351" s="1344"/>
      <c r="D351" s="1344"/>
      <c r="E351" s="1344"/>
      <c r="F351" s="1344"/>
      <c r="G351" s="1344"/>
      <c r="H351" s="1344"/>
      <c r="I351" s="1344"/>
      <c r="J351" s="1344"/>
      <c r="K351" s="1344"/>
      <c r="L351" s="1344"/>
      <c r="M351" s="1344"/>
      <c r="N351" s="1344"/>
      <c r="O351" s="1344"/>
      <c r="P351" s="1344"/>
      <c r="Q351" s="1344"/>
      <c r="R351" s="1344"/>
      <c r="S351" s="1344"/>
      <c r="T351" s="1344"/>
      <c r="U351" s="1344"/>
      <c r="V351" s="1344"/>
      <c r="W351" s="1344"/>
      <c r="X351" s="1344"/>
      <c r="Y351" s="1344"/>
      <c r="Z351" s="1344"/>
      <c r="AA351" s="1344"/>
      <c r="AB351" s="1344"/>
      <c r="AC351" s="1344"/>
    </row>
    <row r="352">
      <c r="A352" s="1344"/>
      <c r="B352" s="1344"/>
      <c r="C352" s="1344"/>
      <c r="D352" s="1344"/>
      <c r="E352" s="1344"/>
      <c r="F352" s="1344"/>
      <c r="G352" s="1344"/>
      <c r="H352" s="1344"/>
      <c r="I352" s="1344"/>
      <c r="J352" s="1344"/>
      <c r="K352" s="1344"/>
      <c r="L352" s="1344"/>
      <c r="M352" s="1344"/>
      <c r="N352" s="1344"/>
      <c r="O352" s="1344"/>
      <c r="P352" s="1344"/>
      <c r="Q352" s="1344"/>
      <c r="R352" s="1344"/>
      <c r="S352" s="1344"/>
      <c r="T352" s="1344"/>
      <c r="U352" s="1344"/>
      <c r="V352" s="1344"/>
      <c r="W352" s="1344"/>
      <c r="X352" s="1344"/>
      <c r="Y352" s="1344"/>
      <c r="Z352" s="1344"/>
      <c r="AA352" s="1344"/>
      <c r="AB352" s="1344"/>
      <c r="AC352" s="1344"/>
    </row>
    <row r="353">
      <c r="A353" s="1344"/>
      <c r="B353" s="1344"/>
      <c r="C353" s="1344"/>
      <c r="D353" s="1344"/>
      <c r="E353" s="1344"/>
      <c r="F353" s="1344"/>
      <c r="G353" s="1344"/>
      <c r="H353" s="1344"/>
      <c r="I353" s="1344"/>
      <c r="J353" s="1344"/>
      <c r="K353" s="1344"/>
      <c r="L353" s="1344"/>
      <c r="M353" s="1344"/>
      <c r="N353" s="1344"/>
      <c r="O353" s="1344"/>
      <c r="P353" s="1344"/>
      <c r="Q353" s="1344"/>
      <c r="R353" s="1344"/>
      <c r="S353" s="1344"/>
      <c r="T353" s="1344"/>
      <c r="U353" s="1344"/>
      <c r="V353" s="1344"/>
      <c r="W353" s="1344"/>
      <c r="X353" s="1344"/>
      <c r="Y353" s="1344"/>
      <c r="Z353" s="1344"/>
      <c r="AA353" s="1344"/>
      <c r="AB353" s="1344"/>
      <c r="AC353" s="1344"/>
    </row>
    <row r="354">
      <c r="A354" s="1344"/>
      <c r="B354" s="1344"/>
      <c r="C354" s="1344"/>
      <c r="D354" s="1344"/>
      <c r="E354" s="1344"/>
      <c r="F354" s="1344"/>
      <c r="G354" s="1344"/>
      <c r="H354" s="1344"/>
      <c r="I354" s="1344"/>
      <c r="J354" s="1344"/>
      <c r="K354" s="1344"/>
      <c r="L354" s="1344"/>
      <c r="M354" s="1344"/>
      <c r="N354" s="1344"/>
      <c r="O354" s="1344"/>
      <c r="P354" s="1344"/>
      <c r="Q354" s="1344"/>
      <c r="R354" s="1344"/>
      <c r="S354" s="1344"/>
      <c r="T354" s="1344"/>
      <c r="U354" s="1344"/>
      <c r="V354" s="1344"/>
      <c r="W354" s="1344"/>
      <c r="X354" s="1344"/>
      <c r="Y354" s="1344"/>
      <c r="Z354" s="1344"/>
      <c r="AA354" s="1344"/>
      <c r="AB354" s="1344"/>
      <c r="AC354" s="1344"/>
    </row>
    <row r="355">
      <c r="A355" s="1344"/>
      <c r="B355" s="1344"/>
      <c r="C355" s="1344"/>
      <c r="D355" s="1344"/>
      <c r="E355" s="1344"/>
      <c r="F355" s="1344"/>
      <c r="G355" s="1344"/>
      <c r="H355" s="1344"/>
      <c r="I355" s="1344"/>
      <c r="J355" s="1344"/>
      <c r="K355" s="1344"/>
      <c r="L355" s="1344"/>
      <c r="M355" s="1344"/>
      <c r="N355" s="1344"/>
      <c r="O355" s="1344"/>
      <c r="P355" s="1344"/>
      <c r="Q355" s="1344"/>
      <c r="R355" s="1344"/>
      <c r="S355" s="1344"/>
      <c r="T355" s="1344"/>
      <c r="U355" s="1344"/>
      <c r="V355" s="1344"/>
      <c r="W355" s="1344"/>
      <c r="X355" s="1344"/>
      <c r="Y355" s="1344"/>
      <c r="Z355" s="1344"/>
      <c r="AA355" s="1344"/>
      <c r="AB355" s="1344"/>
      <c r="AC355" s="1344"/>
    </row>
    <row r="356">
      <c r="A356" s="1344"/>
      <c r="B356" s="1344"/>
      <c r="C356" s="1344"/>
      <c r="D356" s="1344"/>
      <c r="E356" s="1344"/>
      <c r="F356" s="1344"/>
      <c r="G356" s="1344"/>
      <c r="H356" s="1344"/>
      <c r="I356" s="1344"/>
      <c r="J356" s="1344"/>
      <c r="K356" s="1344"/>
      <c r="L356" s="1344"/>
      <c r="M356" s="1344"/>
      <c r="N356" s="1344"/>
      <c r="O356" s="1344"/>
      <c r="P356" s="1344"/>
      <c r="Q356" s="1344"/>
      <c r="R356" s="1344"/>
      <c r="S356" s="1344"/>
      <c r="T356" s="1344"/>
      <c r="U356" s="1344"/>
      <c r="V356" s="1344"/>
      <c r="W356" s="1344"/>
      <c r="X356" s="1344"/>
      <c r="Y356" s="1344"/>
      <c r="Z356" s="1344"/>
      <c r="AA356" s="1344"/>
      <c r="AB356" s="1344"/>
      <c r="AC356" s="1344"/>
    </row>
    <row r="357">
      <c r="A357" s="1344"/>
      <c r="B357" s="1344"/>
      <c r="C357" s="1344"/>
      <c r="D357" s="1344"/>
      <c r="E357" s="1344"/>
      <c r="F357" s="1344"/>
      <c r="G357" s="1344"/>
      <c r="H357" s="1344"/>
      <c r="I357" s="1344"/>
      <c r="J357" s="1344"/>
      <c r="K357" s="1344"/>
      <c r="L357" s="1344"/>
      <c r="M357" s="1344"/>
      <c r="N357" s="1344"/>
      <c r="O357" s="1344"/>
      <c r="P357" s="1344"/>
      <c r="Q357" s="1344"/>
      <c r="R357" s="1344"/>
      <c r="S357" s="1344"/>
      <c r="T357" s="1344"/>
      <c r="U357" s="1344"/>
      <c r="V357" s="1344"/>
      <c r="W357" s="1344"/>
      <c r="X357" s="1344"/>
      <c r="Y357" s="1344"/>
      <c r="Z357" s="1344"/>
      <c r="AA357" s="1344"/>
      <c r="AB357" s="1344"/>
      <c r="AC357" s="1344"/>
    </row>
    <row r="358">
      <c r="A358" s="1344"/>
      <c r="B358" s="1344"/>
      <c r="C358" s="1344"/>
      <c r="D358" s="1344"/>
      <c r="E358" s="1344"/>
      <c r="F358" s="1344"/>
      <c r="G358" s="1344"/>
      <c r="H358" s="1344"/>
      <c r="I358" s="1344"/>
      <c r="J358" s="1344"/>
      <c r="K358" s="1344"/>
      <c r="L358" s="1344"/>
      <c r="M358" s="1344"/>
      <c r="N358" s="1344"/>
      <c r="O358" s="1344"/>
      <c r="P358" s="1344"/>
      <c r="Q358" s="1344"/>
      <c r="R358" s="1344"/>
      <c r="S358" s="1344"/>
      <c r="T358" s="1344"/>
      <c r="U358" s="1344"/>
      <c r="V358" s="1344"/>
      <c r="W358" s="1344"/>
      <c r="X358" s="1344"/>
      <c r="Y358" s="1344"/>
      <c r="Z358" s="1344"/>
      <c r="AA358" s="1344"/>
      <c r="AB358" s="1344"/>
      <c r="AC358" s="1344"/>
    </row>
    <row r="359">
      <c r="A359" s="1344"/>
      <c r="B359" s="1344"/>
      <c r="C359" s="1344"/>
      <c r="D359" s="1344"/>
      <c r="E359" s="1344"/>
      <c r="F359" s="1344"/>
      <c r="G359" s="1344"/>
      <c r="H359" s="1344"/>
      <c r="I359" s="1344"/>
      <c r="J359" s="1344"/>
      <c r="K359" s="1344"/>
      <c r="L359" s="1344"/>
      <c r="M359" s="1344"/>
      <c r="N359" s="1344"/>
      <c r="O359" s="1344"/>
      <c r="P359" s="1344"/>
      <c r="Q359" s="1344"/>
      <c r="R359" s="1344"/>
      <c r="S359" s="1344"/>
      <c r="T359" s="1344"/>
      <c r="U359" s="1344"/>
      <c r="V359" s="1344"/>
      <c r="W359" s="1344"/>
      <c r="X359" s="1344"/>
      <c r="Y359" s="1344"/>
      <c r="Z359" s="1344"/>
      <c r="AA359" s="1344"/>
      <c r="AB359" s="1344"/>
      <c r="AC359" s="1344"/>
    </row>
    <row r="360">
      <c r="A360" s="1344"/>
      <c r="B360" s="1344"/>
      <c r="C360" s="1344"/>
      <c r="D360" s="1344"/>
      <c r="E360" s="1344"/>
      <c r="F360" s="1344"/>
      <c r="G360" s="1344"/>
      <c r="H360" s="1344"/>
      <c r="I360" s="1344"/>
      <c r="J360" s="1344"/>
      <c r="K360" s="1344"/>
      <c r="L360" s="1344"/>
      <c r="M360" s="1344"/>
      <c r="N360" s="1344"/>
      <c r="O360" s="1344"/>
      <c r="P360" s="1344"/>
      <c r="Q360" s="1344"/>
      <c r="R360" s="1344"/>
      <c r="S360" s="1344"/>
      <c r="T360" s="1344"/>
      <c r="U360" s="1344"/>
      <c r="V360" s="1344"/>
      <c r="W360" s="1344"/>
      <c r="X360" s="1344"/>
      <c r="Y360" s="1344"/>
      <c r="Z360" s="1344"/>
      <c r="AA360" s="1344"/>
      <c r="AB360" s="1344"/>
      <c r="AC360" s="1344"/>
    </row>
    <row r="361">
      <c r="A361" s="1344"/>
      <c r="B361" s="1344"/>
      <c r="C361" s="1344"/>
      <c r="D361" s="1344"/>
      <c r="E361" s="1344"/>
      <c r="F361" s="1344"/>
      <c r="G361" s="1344"/>
      <c r="H361" s="1344"/>
      <c r="I361" s="1344"/>
      <c r="J361" s="1344"/>
      <c r="K361" s="1344"/>
      <c r="L361" s="1344"/>
      <c r="M361" s="1344"/>
      <c r="N361" s="1344"/>
      <c r="O361" s="1344"/>
      <c r="P361" s="1344"/>
      <c r="Q361" s="1344"/>
      <c r="R361" s="1344"/>
      <c r="S361" s="1344"/>
      <c r="T361" s="1344"/>
      <c r="U361" s="1344"/>
      <c r="V361" s="1344"/>
      <c r="W361" s="1344"/>
      <c r="X361" s="1344"/>
      <c r="Y361" s="1344"/>
      <c r="Z361" s="1344"/>
      <c r="AA361" s="1344"/>
      <c r="AB361" s="1344"/>
      <c r="AC361" s="1344"/>
    </row>
    <row r="362">
      <c r="A362" s="1344"/>
      <c r="B362" s="1344"/>
      <c r="C362" s="1344"/>
      <c r="D362" s="1344"/>
      <c r="E362" s="1344"/>
      <c r="F362" s="1344"/>
      <c r="G362" s="1344"/>
      <c r="H362" s="1344"/>
      <c r="I362" s="1344"/>
      <c r="J362" s="1344"/>
      <c r="K362" s="1344"/>
      <c r="L362" s="1344"/>
      <c r="M362" s="1344"/>
      <c r="N362" s="1344"/>
      <c r="O362" s="1344"/>
      <c r="P362" s="1344"/>
      <c r="Q362" s="1344"/>
      <c r="R362" s="1344"/>
      <c r="S362" s="1344"/>
      <c r="T362" s="1344"/>
      <c r="U362" s="1344"/>
      <c r="V362" s="1344"/>
      <c r="W362" s="1344"/>
      <c r="X362" s="1344"/>
      <c r="Y362" s="1344"/>
      <c r="Z362" s="1344"/>
      <c r="AA362" s="1344"/>
      <c r="AB362" s="1344"/>
      <c r="AC362" s="1344"/>
    </row>
    <row r="363">
      <c r="A363" s="1344"/>
      <c r="B363" s="1344"/>
      <c r="C363" s="1344"/>
      <c r="D363" s="1344"/>
      <c r="E363" s="1344"/>
      <c r="F363" s="1344"/>
      <c r="G363" s="1344"/>
      <c r="H363" s="1344"/>
      <c r="I363" s="1344"/>
      <c r="J363" s="1344"/>
      <c r="K363" s="1344"/>
      <c r="L363" s="1344"/>
      <c r="M363" s="1344"/>
      <c r="N363" s="1344"/>
      <c r="O363" s="1344"/>
      <c r="P363" s="1344"/>
      <c r="Q363" s="1344"/>
      <c r="R363" s="1344"/>
      <c r="S363" s="1344"/>
      <c r="T363" s="1344"/>
      <c r="U363" s="1344"/>
      <c r="V363" s="1344"/>
      <c r="W363" s="1344"/>
      <c r="X363" s="1344"/>
      <c r="Y363" s="1344"/>
      <c r="Z363" s="1344"/>
      <c r="AA363" s="1344"/>
      <c r="AB363" s="1344"/>
      <c r="AC363" s="1344"/>
    </row>
    <row r="364">
      <c r="A364" s="1344"/>
      <c r="B364" s="1344"/>
      <c r="C364" s="1344"/>
      <c r="D364" s="1344"/>
      <c r="E364" s="1344"/>
      <c r="F364" s="1344"/>
      <c r="G364" s="1344"/>
      <c r="H364" s="1344"/>
      <c r="I364" s="1344"/>
      <c r="J364" s="1344"/>
      <c r="K364" s="1344"/>
      <c r="L364" s="1344"/>
      <c r="M364" s="1344"/>
      <c r="N364" s="1344"/>
      <c r="O364" s="1344"/>
      <c r="P364" s="1344"/>
      <c r="Q364" s="1344"/>
      <c r="R364" s="1344"/>
      <c r="S364" s="1344"/>
      <c r="T364" s="1344"/>
      <c r="U364" s="1344"/>
      <c r="V364" s="1344"/>
      <c r="W364" s="1344"/>
      <c r="X364" s="1344"/>
      <c r="Y364" s="1344"/>
      <c r="Z364" s="1344"/>
      <c r="AA364" s="1344"/>
      <c r="AB364" s="1344"/>
      <c r="AC364" s="1344"/>
    </row>
    <row r="365">
      <c r="A365" s="1344"/>
      <c r="B365" s="1344"/>
      <c r="C365" s="1344"/>
      <c r="D365" s="1344"/>
      <c r="E365" s="1344"/>
      <c r="F365" s="1344"/>
      <c r="G365" s="1344"/>
      <c r="H365" s="1344"/>
      <c r="I365" s="1344"/>
      <c r="J365" s="1344"/>
      <c r="K365" s="1344"/>
      <c r="L365" s="1344"/>
      <c r="M365" s="1344"/>
      <c r="N365" s="1344"/>
      <c r="O365" s="1344"/>
      <c r="P365" s="1344"/>
      <c r="Q365" s="1344"/>
      <c r="R365" s="1344"/>
      <c r="S365" s="1344"/>
      <c r="T365" s="1344"/>
      <c r="U365" s="1344"/>
      <c r="V365" s="1344"/>
      <c r="W365" s="1344"/>
      <c r="X365" s="1344"/>
      <c r="Y365" s="1344"/>
      <c r="Z365" s="1344"/>
      <c r="AA365" s="1344"/>
      <c r="AB365" s="1344"/>
      <c r="AC365" s="1344"/>
    </row>
    <row r="366">
      <c r="A366" s="1344"/>
      <c r="B366" s="1344"/>
      <c r="C366" s="1344"/>
      <c r="D366" s="1344"/>
      <c r="E366" s="1344"/>
      <c r="F366" s="1344"/>
      <c r="G366" s="1344"/>
      <c r="H366" s="1344"/>
      <c r="I366" s="1344"/>
      <c r="J366" s="1344"/>
      <c r="K366" s="1344"/>
      <c r="L366" s="1344"/>
      <c r="M366" s="1344"/>
      <c r="N366" s="1344"/>
      <c r="O366" s="1344"/>
      <c r="P366" s="1344"/>
      <c r="Q366" s="1344"/>
      <c r="R366" s="1344"/>
      <c r="S366" s="1344"/>
      <c r="T366" s="1344"/>
      <c r="U366" s="1344"/>
      <c r="V366" s="1344"/>
      <c r="W366" s="1344"/>
      <c r="X366" s="1344"/>
      <c r="Y366" s="1344"/>
      <c r="Z366" s="1344"/>
      <c r="AA366" s="1344"/>
      <c r="AB366" s="1344"/>
      <c r="AC366" s="1344"/>
    </row>
    <row r="367">
      <c r="A367" s="1344"/>
      <c r="B367" s="1344"/>
      <c r="C367" s="1344"/>
      <c r="D367" s="1344"/>
      <c r="E367" s="1344"/>
      <c r="F367" s="1344"/>
      <c r="G367" s="1344"/>
      <c r="H367" s="1344"/>
      <c r="I367" s="1344"/>
      <c r="J367" s="1344"/>
      <c r="K367" s="1344"/>
      <c r="L367" s="1344"/>
      <c r="M367" s="1344"/>
      <c r="N367" s="1344"/>
      <c r="O367" s="1344"/>
      <c r="P367" s="1344"/>
      <c r="Q367" s="1344"/>
      <c r="R367" s="1344"/>
      <c r="S367" s="1344"/>
      <c r="T367" s="1344"/>
      <c r="U367" s="1344"/>
      <c r="V367" s="1344"/>
      <c r="W367" s="1344"/>
      <c r="X367" s="1344"/>
      <c r="Y367" s="1344"/>
      <c r="Z367" s="1344"/>
      <c r="AA367" s="1344"/>
      <c r="AB367" s="1344"/>
      <c r="AC367" s="1344"/>
    </row>
    <row r="368">
      <c r="A368" s="1344"/>
      <c r="B368" s="1344"/>
      <c r="C368" s="1344"/>
      <c r="D368" s="1344"/>
      <c r="E368" s="1344"/>
      <c r="F368" s="1344"/>
      <c r="G368" s="1344"/>
      <c r="H368" s="1344"/>
      <c r="I368" s="1344"/>
      <c r="J368" s="1344"/>
      <c r="K368" s="1344"/>
      <c r="L368" s="1344"/>
      <c r="M368" s="1344"/>
      <c r="N368" s="1344"/>
      <c r="O368" s="1344"/>
      <c r="P368" s="1344"/>
      <c r="Q368" s="1344"/>
      <c r="R368" s="1344"/>
      <c r="S368" s="1344"/>
      <c r="T368" s="1344"/>
      <c r="U368" s="1344"/>
      <c r="V368" s="1344"/>
      <c r="W368" s="1344"/>
      <c r="X368" s="1344"/>
      <c r="Y368" s="1344"/>
      <c r="Z368" s="1344"/>
      <c r="AA368" s="1344"/>
      <c r="AB368" s="1344"/>
      <c r="AC368" s="1344"/>
    </row>
    <row r="369">
      <c r="A369" s="1344"/>
      <c r="B369" s="1344"/>
      <c r="C369" s="1344"/>
      <c r="D369" s="1344"/>
      <c r="E369" s="1344"/>
      <c r="F369" s="1344"/>
      <c r="G369" s="1344"/>
      <c r="H369" s="1344"/>
      <c r="I369" s="1344"/>
      <c r="J369" s="1344"/>
      <c r="K369" s="1344"/>
      <c r="L369" s="1344"/>
      <c r="M369" s="1344"/>
      <c r="N369" s="1344"/>
      <c r="O369" s="1344"/>
      <c r="P369" s="1344"/>
      <c r="Q369" s="1344"/>
      <c r="R369" s="1344"/>
      <c r="S369" s="1344"/>
      <c r="T369" s="1344"/>
      <c r="U369" s="1344"/>
      <c r="V369" s="1344"/>
      <c r="W369" s="1344"/>
      <c r="X369" s="1344"/>
      <c r="Y369" s="1344"/>
      <c r="Z369" s="1344"/>
      <c r="AA369" s="1344"/>
      <c r="AB369" s="1344"/>
      <c r="AC369" s="1344"/>
    </row>
    <row r="370">
      <c r="A370" s="1344"/>
      <c r="B370" s="1344"/>
      <c r="C370" s="1344"/>
      <c r="D370" s="1344"/>
      <c r="E370" s="1344"/>
      <c r="F370" s="1344"/>
      <c r="G370" s="1344"/>
      <c r="H370" s="1344"/>
      <c r="I370" s="1344"/>
      <c r="J370" s="1344"/>
      <c r="K370" s="1344"/>
      <c r="L370" s="1344"/>
      <c r="M370" s="1344"/>
      <c r="N370" s="1344"/>
      <c r="O370" s="1344"/>
      <c r="P370" s="1344"/>
      <c r="Q370" s="1344"/>
      <c r="R370" s="1344"/>
      <c r="S370" s="1344"/>
      <c r="T370" s="1344"/>
      <c r="U370" s="1344"/>
      <c r="V370" s="1344"/>
      <c r="W370" s="1344"/>
      <c r="X370" s="1344"/>
      <c r="Y370" s="1344"/>
      <c r="Z370" s="1344"/>
      <c r="AA370" s="1344"/>
      <c r="AB370" s="1344"/>
      <c r="AC370" s="1344"/>
    </row>
    <row r="371">
      <c r="A371" s="1344"/>
      <c r="B371" s="1344"/>
      <c r="C371" s="1344"/>
      <c r="D371" s="1344"/>
      <c r="E371" s="1344"/>
      <c r="F371" s="1344"/>
      <c r="G371" s="1344"/>
      <c r="H371" s="1344"/>
      <c r="I371" s="1344"/>
      <c r="J371" s="1344"/>
      <c r="K371" s="1344"/>
      <c r="L371" s="1344"/>
      <c r="M371" s="1344"/>
      <c r="N371" s="1344"/>
      <c r="O371" s="1344"/>
      <c r="P371" s="1344"/>
      <c r="Q371" s="1344"/>
      <c r="R371" s="1344"/>
      <c r="S371" s="1344"/>
      <c r="T371" s="1344"/>
      <c r="U371" s="1344"/>
      <c r="V371" s="1344"/>
      <c r="W371" s="1344"/>
      <c r="X371" s="1344"/>
      <c r="Y371" s="1344"/>
      <c r="Z371" s="1344"/>
      <c r="AA371" s="1344"/>
      <c r="AB371" s="1344"/>
      <c r="AC371" s="1344"/>
    </row>
    <row r="372">
      <c r="A372" s="1344"/>
      <c r="B372" s="1344"/>
      <c r="C372" s="1344"/>
      <c r="D372" s="1344"/>
      <c r="E372" s="1344"/>
      <c r="F372" s="1344"/>
      <c r="G372" s="1344"/>
      <c r="H372" s="1344"/>
      <c r="I372" s="1344"/>
      <c r="J372" s="1344"/>
      <c r="K372" s="1344"/>
      <c r="L372" s="1344"/>
      <c r="M372" s="1344"/>
      <c r="N372" s="1344"/>
      <c r="O372" s="1344"/>
      <c r="P372" s="1344"/>
      <c r="Q372" s="1344"/>
      <c r="R372" s="1344"/>
      <c r="S372" s="1344"/>
      <c r="T372" s="1344"/>
      <c r="U372" s="1344"/>
      <c r="V372" s="1344"/>
      <c r="W372" s="1344"/>
      <c r="X372" s="1344"/>
      <c r="Y372" s="1344"/>
      <c r="Z372" s="1344"/>
      <c r="AA372" s="1344"/>
      <c r="AB372" s="1344"/>
      <c r="AC372" s="1344"/>
    </row>
    <row r="373">
      <c r="A373" s="1344"/>
      <c r="B373" s="1344"/>
      <c r="C373" s="1344"/>
      <c r="D373" s="1344"/>
      <c r="E373" s="1344"/>
      <c r="F373" s="1344"/>
      <c r="G373" s="1344"/>
      <c r="H373" s="1344"/>
      <c r="I373" s="1344"/>
      <c r="J373" s="1344"/>
      <c r="K373" s="1344"/>
      <c r="L373" s="1344"/>
      <c r="M373" s="1344"/>
      <c r="N373" s="1344"/>
      <c r="O373" s="1344"/>
      <c r="P373" s="1344"/>
      <c r="Q373" s="1344"/>
      <c r="R373" s="1344"/>
      <c r="S373" s="1344"/>
      <c r="T373" s="1344"/>
      <c r="U373" s="1344"/>
      <c r="V373" s="1344"/>
      <c r="W373" s="1344"/>
      <c r="X373" s="1344"/>
      <c r="Y373" s="1344"/>
      <c r="Z373" s="1344"/>
      <c r="AA373" s="1344"/>
      <c r="AB373" s="1344"/>
      <c r="AC373" s="1344"/>
    </row>
    <row r="374">
      <c r="A374" s="1344"/>
      <c r="B374" s="1344"/>
      <c r="C374" s="1344"/>
      <c r="D374" s="1344"/>
      <c r="E374" s="1344"/>
      <c r="F374" s="1344"/>
      <c r="G374" s="1344"/>
      <c r="H374" s="1344"/>
      <c r="I374" s="1344"/>
      <c r="J374" s="1344"/>
      <c r="K374" s="1344"/>
      <c r="L374" s="1344"/>
      <c r="M374" s="1344"/>
      <c r="N374" s="1344"/>
      <c r="O374" s="1344"/>
      <c r="P374" s="1344"/>
      <c r="Q374" s="1344"/>
      <c r="R374" s="1344"/>
      <c r="S374" s="1344"/>
      <c r="T374" s="1344"/>
      <c r="U374" s="1344"/>
      <c r="V374" s="1344"/>
      <c r="W374" s="1344"/>
      <c r="X374" s="1344"/>
      <c r="Y374" s="1344"/>
      <c r="Z374" s="1344"/>
      <c r="AA374" s="1344"/>
      <c r="AB374" s="1344"/>
      <c r="AC374" s="1344"/>
    </row>
    <row r="375">
      <c r="A375" s="1344"/>
      <c r="B375" s="1344"/>
      <c r="C375" s="1344"/>
      <c r="D375" s="1344"/>
      <c r="E375" s="1344"/>
      <c r="F375" s="1344"/>
      <c r="G375" s="1344"/>
      <c r="H375" s="1344"/>
      <c r="I375" s="1344"/>
      <c r="J375" s="1344"/>
      <c r="K375" s="1344"/>
      <c r="L375" s="1344"/>
      <c r="M375" s="1344"/>
      <c r="N375" s="1344"/>
      <c r="O375" s="1344"/>
      <c r="P375" s="1344"/>
      <c r="Q375" s="1344"/>
      <c r="R375" s="1344"/>
      <c r="S375" s="1344"/>
      <c r="T375" s="1344"/>
      <c r="U375" s="1344"/>
      <c r="V375" s="1344"/>
      <c r="W375" s="1344"/>
      <c r="X375" s="1344"/>
      <c r="Y375" s="1344"/>
      <c r="Z375" s="1344"/>
      <c r="AA375" s="1344"/>
      <c r="AB375" s="1344"/>
      <c r="AC375" s="1344"/>
    </row>
    <row r="376">
      <c r="A376" s="1344"/>
      <c r="B376" s="1344"/>
      <c r="C376" s="1344"/>
      <c r="D376" s="1344"/>
      <c r="E376" s="1344"/>
      <c r="F376" s="1344"/>
      <c r="G376" s="1344"/>
      <c r="H376" s="1344"/>
      <c r="I376" s="1344"/>
      <c r="J376" s="1344"/>
      <c r="K376" s="1344"/>
      <c r="L376" s="1344"/>
      <c r="M376" s="1344"/>
      <c r="N376" s="1344"/>
      <c r="O376" s="1344"/>
      <c r="P376" s="1344"/>
      <c r="Q376" s="1344"/>
      <c r="R376" s="1344"/>
      <c r="S376" s="1344"/>
      <c r="T376" s="1344"/>
      <c r="U376" s="1344"/>
      <c r="V376" s="1344"/>
      <c r="W376" s="1344"/>
      <c r="X376" s="1344"/>
      <c r="Y376" s="1344"/>
      <c r="Z376" s="1344"/>
      <c r="AA376" s="1344"/>
      <c r="AB376" s="1344"/>
      <c r="AC376" s="1344"/>
    </row>
    <row r="377">
      <c r="A377" s="1344"/>
      <c r="B377" s="1344"/>
      <c r="C377" s="1344"/>
      <c r="D377" s="1344"/>
      <c r="E377" s="1344"/>
      <c r="F377" s="1344"/>
      <c r="G377" s="1344"/>
      <c r="H377" s="1344"/>
      <c r="I377" s="1344"/>
      <c r="J377" s="1344"/>
      <c r="K377" s="1344"/>
      <c r="L377" s="1344"/>
      <c r="M377" s="1344"/>
      <c r="N377" s="1344"/>
      <c r="O377" s="1344"/>
      <c r="P377" s="1344"/>
      <c r="Q377" s="1344"/>
      <c r="R377" s="1344"/>
      <c r="S377" s="1344"/>
      <c r="T377" s="1344"/>
      <c r="U377" s="1344"/>
      <c r="V377" s="1344"/>
      <c r="W377" s="1344"/>
      <c r="X377" s="1344"/>
      <c r="Y377" s="1344"/>
      <c r="Z377" s="1344"/>
      <c r="AA377" s="1344"/>
      <c r="AB377" s="1344"/>
      <c r="AC377" s="1344"/>
    </row>
    <row r="378">
      <c r="A378" s="1344"/>
      <c r="B378" s="1344"/>
      <c r="C378" s="1344"/>
      <c r="D378" s="1344"/>
      <c r="E378" s="1344"/>
      <c r="F378" s="1344"/>
      <c r="G378" s="1344"/>
      <c r="H378" s="1344"/>
      <c r="I378" s="1344"/>
      <c r="J378" s="1344"/>
      <c r="K378" s="1344"/>
      <c r="L378" s="1344"/>
      <c r="M378" s="1344"/>
      <c r="N378" s="1344"/>
      <c r="O378" s="1344"/>
      <c r="P378" s="1344"/>
      <c r="Q378" s="1344"/>
      <c r="R378" s="1344"/>
      <c r="S378" s="1344"/>
      <c r="T378" s="1344"/>
      <c r="U378" s="1344"/>
      <c r="V378" s="1344"/>
      <c r="W378" s="1344"/>
      <c r="X378" s="1344"/>
      <c r="Y378" s="1344"/>
      <c r="Z378" s="1344"/>
      <c r="AA378" s="1344"/>
      <c r="AB378" s="1344"/>
      <c r="AC378" s="1344"/>
    </row>
    <row r="379">
      <c r="A379" s="1344"/>
      <c r="B379" s="1344"/>
      <c r="C379" s="1344"/>
      <c r="D379" s="1344"/>
      <c r="E379" s="1344"/>
      <c r="F379" s="1344"/>
      <c r="G379" s="1344"/>
      <c r="H379" s="1344"/>
      <c r="I379" s="1344"/>
      <c r="J379" s="1344"/>
      <c r="K379" s="1344"/>
      <c r="L379" s="1344"/>
      <c r="M379" s="1344"/>
      <c r="N379" s="1344"/>
      <c r="O379" s="1344"/>
      <c r="P379" s="1344"/>
      <c r="Q379" s="1344"/>
      <c r="R379" s="1344"/>
      <c r="S379" s="1344"/>
      <c r="T379" s="1344"/>
      <c r="U379" s="1344"/>
      <c r="V379" s="1344"/>
      <c r="W379" s="1344"/>
      <c r="X379" s="1344"/>
      <c r="Y379" s="1344"/>
      <c r="Z379" s="1344"/>
      <c r="AA379" s="1344"/>
      <c r="AB379" s="1344"/>
      <c r="AC379" s="1344"/>
    </row>
    <row r="380">
      <c r="A380" s="1344"/>
      <c r="B380" s="1344"/>
      <c r="C380" s="1344"/>
      <c r="D380" s="1344"/>
      <c r="E380" s="1344"/>
      <c r="F380" s="1344"/>
      <c r="G380" s="1344"/>
      <c r="H380" s="1344"/>
      <c r="I380" s="1344"/>
      <c r="J380" s="1344"/>
      <c r="K380" s="1344"/>
      <c r="L380" s="1344"/>
      <c r="M380" s="1344"/>
      <c r="N380" s="1344"/>
      <c r="O380" s="1344"/>
      <c r="P380" s="1344"/>
      <c r="Q380" s="1344"/>
      <c r="R380" s="1344"/>
      <c r="S380" s="1344"/>
      <c r="T380" s="1344"/>
      <c r="U380" s="1344"/>
      <c r="V380" s="1344"/>
      <c r="W380" s="1344"/>
      <c r="X380" s="1344"/>
      <c r="Y380" s="1344"/>
      <c r="Z380" s="1344"/>
      <c r="AA380" s="1344"/>
      <c r="AB380" s="1344"/>
      <c r="AC380" s="1344"/>
    </row>
    <row r="381">
      <c r="A381" s="1344"/>
      <c r="B381" s="1344"/>
      <c r="C381" s="1344"/>
      <c r="D381" s="1344"/>
      <c r="E381" s="1344"/>
      <c r="F381" s="1344"/>
      <c r="G381" s="1344"/>
      <c r="H381" s="1344"/>
      <c r="I381" s="1344"/>
      <c r="J381" s="1344"/>
      <c r="K381" s="1344"/>
      <c r="L381" s="1344"/>
      <c r="M381" s="1344"/>
      <c r="N381" s="1344"/>
      <c r="O381" s="1344"/>
      <c r="P381" s="1344"/>
      <c r="Q381" s="1344"/>
      <c r="R381" s="1344"/>
      <c r="S381" s="1344"/>
      <c r="T381" s="1344"/>
      <c r="U381" s="1344"/>
      <c r="V381" s="1344"/>
      <c r="W381" s="1344"/>
      <c r="X381" s="1344"/>
      <c r="Y381" s="1344"/>
      <c r="Z381" s="1344"/>
      <c r="AA381" s="1344"/>
      <c r="AB381" s="1344"/>
      <c r="AC381" s="1344"/>
    </row>
    <row r="382">
      <c r="A382" s="1344"/>
      <c r="B382" s="1344"/>
      <c r="C382" s="1344"/>
      <c r="D382" s="1344"/>
      <c r="E382" s="1344"/>
      <c r="F382" s="1344"/>
      <c r="G382" s="1344"/>
      <c r="H382" s="1344"/>
      <c r="I382" s="1344"/>
      <c r="J382" s="1344"/>
      <c r="K382" s="1344"/>
      <c r="L382" s="1344"/>
      <c r="M382" s="1344"/>
      <c r="N382" s="1344"/>
      <c r="O382" s="1344"/>
      <c r="P382" s="1344"/>
      <c r="Q382" s="1344"/>
      <c r="R382" s="1344"/>
      <c r="S382" s="1344"/>
      <c r="T382" s="1344"/>
      <c r="U382" s="1344"/>
      <c r="V382" s="1344"/>
      <c r="W382" s="1344"/>
      <c r="X382" s="1344"/>
      <c r="Y382" s="1344"/>
      <c r="Z382" s="1344"/>
      <c r="AA382" s="1344"/>
      <c r="AB382" s="1344"/>
      <c r="AC382" s="1344"/>
    </row>
    <row r="383">
      <c r="A383" s="1344"/>
      <c r="B383" s="1344"/>
      <c r="C383" s="1344"/>
      <c r="D383" s="1344"/>
      <c r="E383" s="1344"/>
      <c r="F383" s="1344"/>
      <c r="G383" s="1344"/>
      <c r="H383" s="1344"/>
      <c r="I383" s="1344"/>
      <c r="J383" s="1344"/>
      <c r="K383" s="1344"/>
      <c r="L383" s="1344"/>
      <c r="M383" s="1344"/>
      <c r="N383" s="1344"/>
      <c r="O383" s="1344"/>
      <c r="P383" s="1344"/>
      <c r="Q383" s="1344"/>
      <c r="R383" s="1344"/>
      <c r="S383" s="1344"/>
      <c r="T383" s="1344"/>
      <c r="U383" s="1344"/>
      <c r="V383" s="1344"/>
      <c r="W383" s="1344"/>
      <c r="X383" s="1344"/>
      <c r="Y383" s="1344"/>
      <c r="Z383" s="1344"/>
      <c r="AA383" s="1344"/>
      <c r="AB383" s="1344"/>
      <c r="AC383" s="1344"/>
    </row>
    <row r="384">
      <c r="A384" s="1344"/>
      <c r="B384" s="1344"/>
      <c r="C384" s="1344"/>
      <c r="D384" s="1344"/>
      <c r="E384" s="1344"/>
      <c r="F384" s="1344"/>
      <c r="G384" s="1344"/>
      <c r="H384" s="1344"/>
      <c r="I384" s="1344"/>
      <c r="J384" s="1344"/>
      <c r="K384" s="1344"/>
      <c r="L384" s="1344"/>
      <c r="M384" s="1344"/>
      <c r="N384" s="1344"/>
      <c r="O384" s="1344"/>
      <c r="P384" s="1344"/>
      <c r="Q384" s="1344"/>
      <c r="R384" s="1344"/>
      <c r="S384" s="1344"/>
      <c r="T384" s="1344"/>
      <c r="U384" s="1344"/>
      <c r="V384" s="1344"/>
      <c r="W384" s="1344"/>
      <c r="X384" s="1344"/>
      <c r="Y384" s="1344"/>
      <c r="Z384" s="1344"/>
      <c r="AA384" s="1344"/>
      <c r="AB384" s="1344"/>
      <c r="AC384" s="1344"/>
    </row>
    <row r="385">
      <c r="A385" s="1344"/>
      <c r="B385" s="1344"/>
      <c r="C385" s="1344"/>
      <c r="D385" s="1344"/>
      <c r="E385" s="1344"/>
      <c r="F385" s="1344"/>
      <c r="G385" s="1344"/>
      <c r="H385" s="1344"/>
      <c r="I385" s="1344"/>
      <c r="J385" s="1344"/>
      <c r="K385" s="1344"/>
      <c r="L385" s="1344"/>
      <c r="M385" s="1344"/>
      <c r="N385" s="1344"/>
      <c r="O385" s="1344"/>
      <c r="P385" s="1344"/>
      <c r="Q385" s="1344"/>
      <c r="R385" s="1344"/>
      <c r="S385" s="1344"/>
      <c r="T385" s="1344"/>
      <c r="U385" s="1344"/>
      <c r="V385" s="1344"/>
      <c r="W385" s="1344"/>
      <c r="X385" s="1344"/>
      <c r="Y385" s="1344"/>
      <c r="Z385" s="1344"/>
      <c r="AA385" s="1344"/>
      <c r="AB385" s="1344"/>
      <c r="AC385" s="1344"/>
    </row>
    <row r="386">
      <c r="A386" s="1344"/>
      <c r="B386" s="1344"/>
      <c r="C386" s="1344"/>
      <c r="D386" s="1344"/>
      <c r="E386" s="1344"/>
      <c r="F386" s="1344"/>
      <c r="G386" s="1344"/>
      <c r="H386" s="1344"/>
      <c r="I386" s="1344"/>
      <c r="J386" s="1344"/>
      <c r="K386" s="1344"/>
      <c r="L386" s="1344"/>
      <c r="M386" s="1344"/>
      <c r="N386" s="1344"/>
      <c r="O386" s="1344"/>
      <c r="P386" s="1344"/>
      <c r="Q386" s="1344"/>
      <c r="R386" s="1344"/>
      <c r="S386" s="1344"/>
      <c r="T386" s="1344"/>
      <c r="U386" s="1344"/>
      <c r="V386" s="1344"/>
      <c r="W386" s="1344"/>
      <c r="X386" s="1344"/>
      <c r="Y386" s="1344"/>
      <c r="Z386" s="1344"/>
      <c r="AA386" s="1344"/>
      <c r="AB386" s="1344"/>
      <c r="AC386" s="1344"/>
    </row>
    <row r="387">
      <c r="A387" s="1344"/>
      <c r="B387" s="1344"/>
      <c r="C387" s="1344"/>
      <c r="D387" s="1344"/>
      <c r="E387" s="1344"/>
      <c r="F387" s="1344"/>
      <c r="G387" s="1344"/>
      <c r="H387" s="1344"/>
      <c r="I387" s="1344"/>
      <c r="J387" s="1344"/>
      <c r="K387" s="1344"/>
      <c r="L387" s="1344"/>
      <c r="M387" s="1344"/>
      <c r="N387" s="1344"/>
      <c r="O387" s="1344"/>
      <c r="P387" s="1344"/>
      <c r="Q387" s="1344"/>
      <c r="R387" s="1344"/>
      <c r="S387" s="1344"/>
      <c r="T387" s="1344"/>
      <c r="U387" s="1344"/>
      <c r="V387" s="1344"/>
      <c r="W387" s="1344"/>
      <c r="X387" s="1344"/>
      <c r="Y387" s="1344"/>
      <c r="Z387" s="1344"/>
      <c r="AA387" s="1344"/>
      <c r="AB387" s="1344"/>
      <c r="AC387" s="1344"/>
    </row>
    <row r="388">
      <c r="A388" s="1344"/>
      <c r="B388" s="1344"/>
      <c r="C388" s="1344"/>
      <c r="D388" s="1344"/>
      <c r="E388" s="1344"/>
      <c r="F388" s="1344"/>
      <c r="G388" s="1344"/>
      <c r="H388" s="1344"/>
      <c r="I388" s="1344"/>
      <c r="J388" s="1344"/>
      <c r="K388" s="1344"/>
      <c r="L388" s="1344"/>
      <c r="M388" s="1344"/>
      <c r="N388" s="1344"/>
      <c r="O388" s="1344"/>
      <c r="P388" s="1344"/>
      <c r="Q388" s="1344"/>
      <c r="R388" s="1344"/>
      <c r="S388" s="1344"/>
      <c r="T388" s="1344"/>
      <c r="U388" s="1344"/>
      <c r="V388" s="1344"/>
      <c r="W388" s="1344"/>
      <c r="X388" s="1344"/>
      <c r="Y388" s="1344"/>
      <c r="Z388" s="1344"/>
      <c r="AA388" s="1344"/>
      <c r="AB388" s="1344"/>
      <c r="AC388" s="1344"/>
    </row>
    <row r="389">
      <c r="A389" s="1344"/>
      <c r="B389" s="1344"/>
      <c r="C389" s="1344"/>
      <c r="D389" s="1344"/>
      <c r="E389" s="1344"/>
      <c r="F389" s="1344"/>
      <c r="G389" s="1344"/>
      <c r="H389" s="1344"/>
      <c r="I389" s="1344"/>
      <c r="J389" s="1344"/>
      <c r="K389" s="1344"/>
      <c r="L389" s="1344"/>
      <c r="M389" s="1344"/>
      <c r="N389" s="1344"/>
      <c r="O389" s="1344"/>
      <c r="P389" s="1344"/>
      <c r="Q389" s="1344"/>
      <c r="R389" s="1344"/>
      <c r="S389" s="1344"/>
      <c r="T389" s="1344"/>
      <c r="U389" s="1344"/>
      <c r="V389" s="1344"/>
      <c r="W389" s="1344"/>
      <c r="X389" s="1344"/>
      <c r="Y389" s="1344"/>
      <c r="Z389" s="1344"/>
      <c r="AA389" s="1344"/>
      <c r="AB389" s="1344"/>
      <c r="AC389" s="1344"/>
    </row>
    <row r="390">
      <c r="A390" s="1344"/>
      <c r="B390" s="1344"/>
      <c r="C390" s="1344"/>
      <c r="D390" s="1344"/>
      <c r="E390" s="1344"/>
      <c r="F390" s="1344"/>
      <c r="G390" s="1344"/>
      <c r="H390" s="1344"/>
      <c r="I390" s="1344"/>
      <c r="J390" s="1344"/>
      <c r="K390" s="1344"/>
      <c r="L390" s="1344"/>
      <c r="M390" s="1344"/>
      <c r="N390" s="1344"/>
      <c r="O390" s="1344"/>
      <c r="P390" s="1344"/>
      <c r="Q390" s="1344"/>
      <c r="R390" s="1344"/>
      <c r="S390" s="1344"/>
      <c r="T390" s="1344"/>
      <c r="U390" s="1344"/>
      <c r="V390" s="1344"/>
      <c r="W390" s="1344"/>
      <c r="X390" s="1344"/>
      <c r="Y390" s="1344"/>
      <c r="Z390" s="1344"/>
      <c r="AA390" s="1344"/>
      <c r="AB390" s="1344"/>
      <c r="AC390" s="1344"/>
    </row>
    <row r="391">
      <c r="A391" s="1344"/>
      <c r="B391" s="1344"/>
      <c r="C391" s="1344"/>
      <c r="D391" s="1344"/>
      <c r="E391" s="1344"/>
      <c r="F391" s="1344"/>
      <c r="G391" s="1344"/>
      <c r="H391" s="1344"/>
      <c r="I391" s="1344"/>
      <c r="J391" s="1344"/>
      <c r="K391" s="1344"/>
      <c r="L391" s="1344"/>
      <c r="M391" s="1344"/>
      <c r="N391" s="1344"/>
      <c r="O391" s="1344"/>
      <c r="P391" s="1344"/>
      <c r="Q391" s="1344"/>
      <c r="R391" s="1344"/>
      <c r="S391" s="1344"/>
      <c r="T391" s="1344"/>
      <c r="U391" s="1344"/>
      <c r="V391" s="1344"/>
      <c r="W391" s="1344"/>
      <c r="X391" s="1344"/>
      <c r="Y391" s="1344"/>
      <c r="Z391" s="1344"/>
      <c r="AA391" s="1344"/>
      <c r="AB391" s="1344"/>
      <c r="AC391" s="1344"/>
    </row>
    <row r="392">
      <c r="A392" s="1344"/>
      <c r="B392" s="1344"/>
      <c r="C392" s="1344"/>
      <c r="D392" s="1344"/>
      <c r="E392" s="1344"/>
      <c r="F392" s="1344"/>
      <c r="G392" s="1344"/>
      <c r="H392" s="1344"/>
      <c r="I392" s="1344"/>
      <c r="J392" s="1344"/>
      <c r="K392" s="1344"/>
      <c r="L392" s="1344"/>
      <c r="M392" s="1344"/>
      <c r="N392" s="1344"/>
      <c r="O392" s="1344"/>
      <c r="P392" s="1344"/>
      <c r="Q392" s="1344"/>
      <c r="R392" s="1344"/>
      <c r="S392" s="1344"/>
      <c r="T392" s="1344"/>
      <c r="U392" s="1344"/>
      <c r="V392" s="1344"/>
      <c r="W392" s="1344"/>
      <c r="X392" s="1344"/>
      <c r="Y392" s="1344"/>
      <c r="Z392" s="1344"/>
      <c r="AA392" s="1344"/>
      <c r="AB392" s="1344"/>
      <c r="AC392" s="1344"/>
    </row>
    <row r="393">
      <c r="A393" s="1344"/>
      <c r="B393" s="1344"/>
      <c r="C393" s="1344"/>
      <c r="D393" s="1344"/>
      <c r="E393" s="1344"/>
      <c r="F393" s="1344"/>
      <c r="G393" s="1344"/>
      <c r="H393" s="1344"/>
      <c r="I393" s="1344"/>
      <c r="J393" s="1344"/>
      <c r="K393" s="1344"/>
      <c r="L393" s="1344"/>
      <c r="M393" s="1344"/>
      <c r="N393" s="1344"/>
      <c r="O393" s="1344"/>
      <c r="P393" s="1344"/>
      <c r="Q393" s="1344"/>
      <c r="R393" s="1344"/>
      <c r="S393" s="1344"/>
      <c r="T393" s="1344"/>
      <c r="U393" s="1344"/>
      <c r="V393" s="1344"/>
      <c r="W393" s="1344"/>
      <c r="X393" s="1344"/>
      <c r="Y393" s="1344"/>
      <c r="Z393" s="1344"/>
      <c r="AA393" s="1344"/>
      <c r="AB393" s="1344"/>
      <c r="AC393" s="1344"/>
    </row>
    <row r="394">
      <c r="A394" s="1344"/>
      <c r="B394" s="1344"/>
      <c r="C394" s="1344"/>
      <c r="D394" s="1344"/>
      <c r="E394" s="1344"/>
      <c r="F394" s="1344"/>
      <c r="G394" s="1344"/>
      <c r="H394" s="1344"/>
      <c r="I394" s="1344"/>
      <c r="J394" s="1344"/>
      <c r="K394" s="1344"/>
      <c r="L394" s="1344"/>
      <c r="M394" s="1344"/>
      <c r="N394" s="1344"/>
      <c r="O394" s="1344"/>
      <c r="P394" s="1344"/>
      <c r="Q394" s="1344"/>
      <c r="R394" s="1344"/>
      <c r="S394" s="1344"/>
      <c r="T394" s="1344"/>
      <c r="U394" s="1344"/>
      <c r="V394" s="1344"/>
      <c r="W394" s="1344"/>
      <c r="X394" s="1344"/>
      <c r="Y394" s="1344"/>
      <c r="Z394" s="1344"/>
      <c r="AA394" s="1344"/>
      <c r="AB394" s="1344"/>
      <c r="AC394" s="1344"/>
    </row>
    <row r="395">
      <c r="A395" s="1344"/>
      <c r="B395" s="1344"/>
      <c r="C395" s="1344"/>
      <c r="D395" s="1344"/>
      <c r="E395" s="1344"/>
      <c r="F395" s="1344"/>
      <c r="G395" s="1344"/>
      <c r="H395" s="1344"/>
      <c r="I395" s="1344"/>
      <c r="J395" s="1344"/>
      <c r="K395" s="1344"/>
      <c r="L395" s="1344"/>
      <c r="M395" s="1344"/>
      <c r="N395" s="1344"/>
      <c r="O395" s="1344"/>
      <c r="P395" s="1344"/>
      <c r="Q395" s="1344"/>
      <c r="R395" s="1344"/>
      <c r="S395" s="1344"/>
      <c r="T395" s="1344"/>
      <c r="U395" s="1344"/>
      <c r="V395" s="1344"/>
      <c r="W395" s="1344"/>
      <c r="X395" s="1344"/>
      <c r="Y395" s="1344"/>
      <c r="Z395" s="1344"/>
      <c r="AA395" s="1344"/>
      <c r="AB395" s="1344"/>
      <c r="AC395" s="1344"/>
    </row>
    <row r="396">
      <c r="A396" s="1344"/>
      <c r="B396" s="1344"/>
      <c r="C396" s="1344"/>
      <c r="D396" s="1344"/>
      <c r="E396" s="1344"/>
      <c r="F396" s="1344"/>
      <c r="G396" s="1344"/>
      <c r="H396" s="1344"/>
      <c r="I396" s="1344"/>
      <c r="J396" s="1344"/>
      <c r="K396" s="1344"/>
      <c r="L396" s="1344"/>
      <c r="M396" s="1344"/>
      <c r="N396" s="1344"/>
      <c r="O396" s="1344"/>
      <c r="P396" s="1344"/>
      <c r="Q396" s="1344"/>
      <c r="R396" s="1344"/>
      <c r="S396" s="1344"/>
      <c r="T396" s="1344"/>
      <c r="U396" s="1344"/>
      <c r="V396" s="1344"/>
      <c r="W396" s="1344"/>
      <c r="X396" s="1344"/>
      <c r="Y396" s="1344"/>
      <c r="Z396" s="1344"/>
      <c r="AA396" s="1344"/>
      <c r="AB396" s="1344"/>
      <c r="AC396" s="1344"/>
    </row>
    <row r="397">
      <c r="A397" s="1344"/>
      <c r="B397" s="1344"/>
      <c r="C397" s="1344"/>
      <c r="D397" s="1344"/>
      <c r="E397" s="1344"/>
      <c r="F397" s="1344"/>
      <c r="G397" s="1344"/>
      <c r="H397" s="1344"/>
      <c r="I397" s="1344"/>
      <c r="J397" s="1344"/>
      <c r="K397" s="1344"/>
      <c r="L397" s="1344"/>
      <c r="M397" s="1344"/>
      <c r="N397" s="1344"/>
      <c r="O397" s="1344"/>
      <c r="P397" s="1344"/>
      <c r="Q397" s="1344"/>
      <c r="R397" s="1344"/>
      <c r="S397" s="1344"/>
      <c r="T397" s="1344"/>
      <c r="U397" s="1344"/>
      <c r="V397" s="1344"/>
      <c r="W397" s="1344"/>
      <c r="X397" s="1344"/>
      <c r="Y397" s="1344"/>
      <c r="Z397" s="1344"/>
      <c r="AA397" s="1344"/>
      <c r="AB397" s="1344"/>
      <c r="AC397" s="1344"/>
    </row>
    <row r="398">
      <c r="A398" s="1344"/>
      <c r="B398" s="1344"/>
      <c r="C398" s="1344"/>
      <c r="D398" s="1344"/>
      <c r="E398" s="1344"/>
      <c r="F398" s="1344"/>
      <c r="G398" s="1344"/>
      <c r="H398" s="1344"/>
      <c r="I398" s="1344"/>
      <c r="J398" s="1344"/>
      <c r="K398" s="1344"/>
      <c r="L398" s="1344"/>
      <c r="M398" s="1344"/>
      <c r="N398" s="1344"/>
      <c r="O398" s="1344"/>
      <c r="P398" s="1344"/>
      <c r="Q398" s="1344"/>
      <c r="R398" s="1344"/>
      <c r="S398" s="1344"/>
      <c r="T398" s="1344"/>
      <c r="U398" s="1344"/>
      <c r="V398" s="1344"/>
      <c r="W398" s="1344"/>
      <c r="X398" s="1344"/>
      <c r="Y398" s="1344"/>
      <c r="Z398" s="1344"/>
      <c r="AA398" s="1344"/>
      <c r="AB398" s="1344"/>
      <c r="AC398" s="1344"/>
    </row>
    <row r="399">
      <c r="A399" s="1344"/>
      <c r="B399" s="1344"/>
      <c r="C399" s="1344"/>
      <c r="D399" s="1344"/>
      <c r="E399" s="1344"/>
      <c r="F399" s="1344"/>
      <c r="G399" s="1344"/>
      <c r="H399" s="1344"/>
      <c r="I399" s="1344"/>
      <c r="J399" s="1344"/>
      <c r="K399" s="1344"/>
      <c r="L399" s="1344"/>
      <c r="M399" s="1344"/>
      <c r="N399" s="1344"/>
      <c r="O399" s="1344"/>
      <c r="P399" s="1344"/>
      <c r="Q399" s="1344"/>
      <c r="R399" s="1344"/>
      <c r="S399" s="1344"/>
      <c r="T399" s="1344"/>
      <c r="U399" s="1344"/>
      <c r="V399" s="1344"/>
      <c r="W399" s="1344"/>
      <c r="X399" s="1344"/>
      <c r="Y399" s="1344"/>
      <c r="Z399" s="1344"/>
      <c r="AA399" s="1344"/>
      <c r="AB399" s="1344"/>
      <c r="AC399" s="1344"/>
    </row>
    <row r="400">
      <c r="A400" s="1344"/>
      <c r="B400" s="1344"/>
      <c r="C400" s="1344"/>
      <c r="D400" s="1344"/>
      <c r="E400" s="1344"/>
      <c r="F400" s="1344"/>
      <c r="G400" s="1344"/>
      <c r="H400" s="1344"/>
      <c r="I400" s="1344"/>
      <c r="J400" s="1344"/>
      <c r="K400" s="1344"/>
      <c r="L400" s="1344"/>
      <c r="M400" s="1344"/>
      <c r="N400" s="1344"/>
      <c r="O400" s="1344"/>
      <c r="P400" s="1344"/>
      <c r="Q400" s="1344"/>
      <c r="R400" s="1344"/>
      <c r="S400" s="1344"/>
      <c r="T400" s="1344"/>
      <c r="U400" s="1344"/>
      <c r="V400" s="1344"/>
      <c r="W400" s="1344"/>
      <c r="X400" s="1344"/>
      <c r="Y400" s="1344"/>
      <c r="Z400" s="1344"/>
      <c r="AA400" s="1344"/>
      <c r="AB400" s="1344"/>
      <c r="AC400" s="1344"/>
    </row>
    <row r="401">
      <c r="A401" s="1344"/>
      <c r="B401" s="1344"/>
      <c r="C401" s="1344"/>
      <c r="D401" s="1344"/>
      <c r="E401" s="1344"/>
      <c r="F401" s="1344"/>
      <c r="G401" s="1344"/>
      <c r="H401" s="1344"/>
      <c r="I401" s="1344"/>
      <c r="J401" s="1344"/>
      <c r="K401" s="1344"/>
      <c r="L401" s="1344"/>
      <c r="M401" s="1344"/>
      <c r="N401" s="1344"/>
      <c r="O401" s="1344"/>
      <c r="P401" s="1344"/>
      <c r="Q401" s="1344"/>
      <c r="R401" s="1344"/>
      <c r="S401" s="1344"/>
      <c r="T401" s="1344"/>
      <c r="U401" s="1344"/>
      <c r="V401" s="1344"/>
      <c r="W401" s="1344"/>
      <c r="X401" s="1344"/>
      <c r="Y401" s="1344"/>
      <c r="Z401" s="1344"/>
      <c r="AA401" s="1344"/>
      <c r="AB401" s="1344"/>
      <c r="AC401" s="1344"/>
    </row>
    <row r="402">
      <c r="A402" s="1344"/>
      <c r="B402" s="1344"/>
      <c r="C402" s="1344"/>
      <c r="D402" s="1344"/>
      <c r="E402" s="1344"/>
      <c r="F402" s="1344"/>
      <c r="G402" s="1344"/>
      <c r="H402" s="1344"/>
      <c r="I402" s="1344"/>
      <c r="J402" s="1344"/>
      <c r="K402" s="1344"/>
      <c r="L402" s="1344"/>
      <c r="M402" s="1344"/>
      <c r="N402" s="1344"/>
      <c r="O402" s="1344"/>
      <c r="P402" s="1344"/>
      <c r="Q402" s="1344"/>
      <c r="R402" s="1344"/>
      <c r="S402" s="1344"/>
      <c r="T402" s="1344"/>
      <c r="U402" s="1344"/>
      <c r="V402" s="1344"/>
      <c r="W402" s="1344"/>
      <c r="X402" s="1344"/>
      <c r="Y402" s="1344"/>
      <c r="Z402" s="1344"/>
      <c r="AA402" s="1344"/>
      <c r="AB402" s="1344"/>
      <c r="AC402" s="1344"/>
    </row>
    <row r="403">
      <c r="A403" s="1344"/>
      <c r="B403" s="1344"/>
      <c r="C403" s="1344"/>
      <c r="D403" s="1344"/>
      <c r="E403" s="1344"/>
      <c r="F403" s="1344"/>
      <c r="G403" s="1344"/>
      <c r="H403" s="1344"/>
      <c r="I403" s="1344"/>
      <c r="J403" s="1344"/>
      <c r="K403" s="1344"/>
      <c r="L403" s="1344"/>
      <c r="M403" s="1344"/>
      <c r="N403" s="1344"/>
      <c r="O403" s="1344"/>
      <c r="P403" s="1344"/>
      <c r="Q403" s="1344"/>
      <c r="R403" s="1344"/>
      <c r="S403" s="1344"/>
      <c r="T403" s="1344"/>
      <c r="U403" s="1344"/>
      <c r="V403" s="1344"/>
      <c r="W403" s="1344"/>
      <c r="X403" s="1344"/>
      <c r="Y403" s="1344"/>
      <c r="Z403" s="1344"/>
      <c r="AA403" s="1344"/>
      <c r="AB403" s="1344"/>
      <c r="AC403" s="1344"/>
    </row>
    <row r="404">
      <c r="A404" s="1344"/>
      <c r="B404" s="1344"/>
      <c r="C404" s="1344"/>
      <c r="D404" s="1344"/>
      <c r="E404" s="1344"/>
      <c r="F404" s="1344"/>
      <c r="G404" s="1344"/>
      <c r="H404" s="1344"/>
      <c r="I404" s="1344"/>
      <c r="J404" s="1344"/>
      <c r="K404" s="1344"/>
      <c r="L404" s="1344"/>
      <c r="M404" s="1344"/>
      <c r="N404" s="1344"/>
      <c r="O404" s="1344"/>
      <c r="P404" s="1344"/>
      <c r="Q404" s="1344"/>
      <c r="R404" s="1344"/>
      <c r="S404" s="1344"/>
      <c r="T404" s="1344"/>
      <c r="U404" s="1344"/>
      <c r="V404" s="1344"/>
      <c r="W404" s="1344"/>
      <c r="X404" s="1344"/>
      <c r="Y404" s="1344"/>
      <c r="Z404" s="1344"/>
      <c r="AA404" s="1344"/>
      <c r="AB404" s="1344"/>
      <c r="AC404" s="1344"/>
    </row>
    <row r="405">
      <c r="A405" s="1344"/>
      <c r="B405" s="1344"/>
      <c r="C405" s="1344"/>
      <c r="D405" s="1344"/>
      <c r="E405" s="1344"/>
      <c r="F405" s="1344"/>
      <c r="G405" s="1344"/>
      <c r="H405" s="1344"/>
      <c r="I405" s="1344"/>
      <c r="J405" s="1344"/>
      <c r="K405" s="1344"/>
      <c r="L405" s="1344"/>
      <c r="M405" s="1344"/>
      <c r="N405" s="1344"/>
      <c r="O405" s="1344"/>
      <c r="P405" s="1344"/>
      <c r="Q405" s="1344"/>
      <c r="R405" s="1344"/>
      <c r="S405" s="1344"/>
      <c r="T405" s="1344"/>
      <c r="U405" s="1344"/>
      <c r="V405" s="1344"/>
      <c r="W405" s="1344"/>
      <c r="X405" s="1344"/>
      <c r="Y405" s="1344"/>
      <c r="Z405" s="1344"/>
      <c r="AA405" s="1344"/>
      <c r="AB405" s="1344"/>
      <c r="AC405" s="1344"/>
    </row>
    <row r="406">
      <c r="A406" s="1344"/>
      <c r="B406" s="1344"/>
      <c r="C406" s="1344"/>
      <c r="D406" s="1344"/>
      <c r="E406" s="1344"/>
      <c r="F406" s="1344"/>
      <c r="G406" s="1344"/>
      <c r="H406" s="1344"/>
      <c r="I406" s="1344"/>
      <c r="J406" s="1344"/>
      <c r="K406" s="1344"/>
      <c r="L406" s="1344"/>
      <c r="M406" s="1344"/>
      <c r="N406" s="1344"/>
      <c r="O406" s="1344"/>
      <c r="P406" s="1344"/>
      <c r="Q406" s="1344"/>
      <c r="R406" s="1344"/>
      <c r="S406" s="1344"/>
      <c r="T406" s="1344"/>
      <c r="U406" s="1344"/>
      <c r="V406" s="1344"/>
      <c r="W406" s="1344"/>
      <c r="X406" s="1344"/>
      <c r="Y406" s="1344"/>
      <c r="Z406" s="1344"/>
      <c r="AA406" s="1344"/>
      <c r="AB406" s="1344"/>
      <c r="AC406" s="1344"/>
    </row>
    <row r="407">
      <c r="A407" s="1344"/>
      <c r="B407" s="1344"/>
      <c r="C407" s="1344"/>
      <c r="D407" s="1344"/>
      <c r="E407" s="1344"/>
      <c r="F407" s="1344"/>
      <c r="G407" s="1344"/>
      <c r="H407" s="1344"/>
      <c r="I407" s="1344"/>
      <c r="J407" s="1344"/>
      <c r="K407" s="1344"/>
      <c r="L407" s="1344"/>
      <c r="M407" s="1344"/>
      <c r="N407" s="1344"/>
      <c r="O407" s="1344"/>
      <c r="P407" s="1344"/>
      <c r="Q407" s="1344"/>
      <c r="R407" s="1344"/>
      <c r="S407" s="1344"/>
      <c r="T407" s="1344"/>
      <c r="U407" s="1344"/>
      <c r="V407" s="1344"/>
      <c r="W407" s="1344"/>
      <c r="X407" s="1344"/>
      <c r="Y407" s="1344"/>
      <c r="Z407" s="1344"/>
      <c r="AA407" s="1344"/>
      <c r="AB407" s="1344"/>
      <c r="AC407" s="1344"/>
    </row>
    <row r="408">
      <c r="A408" s="1344"/>
      <c r="B408" s="1344"/>
      <c r="C408" s="1344"/>
      <c r="D408" s="1344"/>
      <c r="E408" s="1344"/>
      <c r="F408" s="1344"/>
      <c r="G408" s="1344"/>
      <c r="H408" s="1344"/>
      <c r="I408" s="1344"/>
      <c r="J408" s="1344"/>
      <c r="K408" s="1344"/>
      <c r="L408" s="1344"/>
      <c r="M408" s="1344"/>
      <c r="N408" s="1344"/>
      <c r="O408" s="1344"/>
      <c r="P408" s="1344"/>
      <c r="Q408" s="1344"/>
      <c r="R408" s="1344"/>
      <c r="S408" s="1344"/>
      <c r="T408" s="1344"/>
      <c r="U408" s="1344"/>
      <c r="V408" s="1344"/>
      <c r="W408" s="1344"/>
      <c r="X408" s="1344"/>
      <c r="Y408" s="1344"/>
      <c r="Z408" s="1344"/>
      <c r="AA408" s="1344"/>
      <c r="AB408" s="1344"/>
      <c r="AC408" s="1344"/>
    </row>
    <row r="409">
      <c r="A409" s="1344"/>
      <c r="B409" s="1344"/>
      <c r="C409" s="1344"/>
      <c r="D409" s="1344"/>
      <c r="E409" s="1344"/>
      <c r="F409" s="1344"/>
      <c r="G409" s="1344"/>
      <c r="H409" s="1344"/>
      <c r="I409" s="1344"/>
      <c r="J409" s="1344"/>
      <c r="K409" s="1344"/>
      <c r="L409" s="1344"/>
      <c r="M409" s="1344"/>
      <c r="N409" s="1344"/>
      <c r="O409" s="1344"/>
      <c r="P409" s="1344"/>
      <c r="Q409" s="1344"/>
      <c r="R409" s="1344"/>
      <c r="S409" s="1344"/>
      <c r="T409" s="1344"/>
      <c r="U409" s="1344"/>
      <c r="V409" s="1344"/>
      <c r="W409" s="1344"/>
      <c r="X409" s="1344"/>
      <c r="Y409" s="1344"/>
      <c r="Z409" s="1344"/>
      <c r="AA409" s="1344"/>
      <c r="AB409" s="1344"/>
      <c r="AC409" s="1344"/>
    </row>
    <row r="410">
      <c r="A410" s="1344"/>
      <c r="B410" s="1344"/>
      <c r="C410" s="1344"/>
      <c r="D410" s="1344"/>
      <c r="E410" s="1344"/>
      <c r="F410" s="1344"/>
      <c r="G410" s="1344"/>
      <c r="H410" s="1344"/>
      <c r="I410" s="1344"/>
      <c r="J410" s="1344"/>
      <c r="K410" s="1344"/>
      <c r="L410" s="1344"/>
      <c r="M410" s="1344"/>
      <c r="N410" s="1344"/>
      <c r="O410" s="1344"/>
      <c r="P410" s="1344"/>
      <c r="Q410" s="1344"/>
      <c r="R410" s="1344"/>
      <c r="S410" s="1344"/>
      <c r="T410" s="1344"/>
      <c r="U410" s="1344"/>
      <c r="V410" s="1344"/>
      <c r="W410" s="1344"/>
      <c r="X410" s="1344"/>
      <c r="Y410" s="1344"/>
      <c r="Z410" s="1344"/>
      <c r="AA410" s="1344"/>
      <c r="AB410" s="1344"/>
      <c r="AC410" s="1344"/>
    </row>
    <row r="411">
      <c r="A411" s="1344"/>
      <c r="B411" s="1344"/>
      <c r="C411" s="1344"/>
      <c r="D411" s="1344"/>
      <c r="E411" s="1344"/>
      <c r="F411" s="1344"/>
      <c r="G411" s="1344"/>
      <c r="H411" s="1344"/>
      <c r="I411" s="1344"/>
      <c r="J411" s="1344"/>
      <c r="K411" s="1344"/>
      <c r="L411" s="1344"/>
      <c r="M411" s="1344"/>
      <c r="N411" s="1344"/>
      <c r="O411" s="1344"/>
      <c r="P411" s="1344"/>
      <c r="Q411" s="1344"/>
      <c r="R411" s="1344"/>
      <c r="S411" s="1344"/>
      <c r="T411" s="1344"/>
      <c r="U411" s="1344"/>
      <c r="V411" s="1344"/>
      <c r="W411" s="1344"/>
      <c r="X411" s="1344"/>
      <c r="Y411" s="1344"/>
      <c r="Z411" s="1344"/>
      <c r="AA411" s="1344"/>
      <c r="AB411" s="1344"/>
      <c r="AC411" s="1344"/>
    </row>
    <row r="412">
      <c r="A412" s="1344"/>
      <c r="B412" s="1344"/>
      <c r="C412" s="1344"/>
      <c r="D412" s="1344"/>
      <c r="E412" s="1344"/>
      <c r="F412" s="1344"/>
      <c r="G412" s="1344"/>
      <c r="H412" s="1344"/>
      <c r="I412" s="1344"/>
      <c r="J412" s="1344"/>
      <c r="K412" s="1344"/>
      <c r="L412" s="1344"/>
      <c r="M412" s="1344"/>
      <c r="N412" s="1344"/>
      <c r="O412" s="1344"/>
      <c r="P412" s="1344"/>
      <c r="Q412" s="1344"/>
      <c r="R412" s="1344"/>
      <c r="S412" s="1344"/>
      <c r="T412" s="1344"/>
      <c r="U412" s="1344"/>
      <c r="V412" s="1344"/>
      <c r="W412" s="1344"/>
      <c r="X412" s="1344"/>
      <c r="Y412" s="1344"/>
      <c r="Z412" s="1344"/>
      <c r="AA412" s="1344"/>
      <c r="AB412" s="1344"/>
      <c r="AC412" s="1344"/>
    </row>
    <row r="413">
      <c r="A413" s="1344"/>
      <c r="B413" s="1344"/>
      <c r="C413" s="1344"/>
      <c r="D413" s="1344"/>
      <c r="E413" s="1344"/>
      <c r="F413" s="1344"/>
      <c r="G413" s="1344"/>
      <c r="H413" s="1344"/>
      <c r="I413" s="1344"/>
      <c r="J413" s="1344"/>
      <c r="K413" s="1344"/>
      <c r="L413" s="1344"/>
      <c r="M413" s="1344"/>
      <c r="N413" s="1344"/>
      <c r="O413" s="1344"/>
      <c r="P413" s="1344"/>
      <c r="Q413" s="1344"/>
      <c r="R413" s="1344"/>
      <c r="S413" s="1344"/>
      <c r="T413" s="1344"/>
      <c r="U413" s="1344"/>
      <c r="V413" s="1344"/>
      <c r="W413" s="1344"/>
      <c r="X413" s="1344"/>
      <c r="Y413" s="1344"/>
      <c r="Z413" s="1344"/>
      <c r="AA413" s="1344"/>
      <c r="AB413" s="1344"/>
      <c r="AC413" s="1344"/>
    </row>
    <row r="414">
      <c r="A414" s="1344"/>
      <c r="B414" s="1344"/>
      <c r="C414" s="1344"/>
      <c r="D414" s="1344"/>
      <c r="E414" s="1344"/>
      <c r="F414" s="1344"/>
      <c r="G414" s="1344"/>
      <c r="H414" s="1344"/>
      <c r="I414" s="1344"/>
      <c r="J414" s="1344"/>
      <c r="K414" s="1344"/>
      <c r="L414" s="1344"/>
      <c r="M414" s="1344"/>
      <c r="N414" s="1344"/>
      <c r="O414" s="1344"/>
      <c r="P414" s="1344"/>
      <c r="Q414" s="1344"/>
      <c r="R414" s="1344"/>
      <c r="S414" s="1344"/>
      <c r="T414" s="1344"/>
      <c r="U414" s="1344"/>
      <c r="V414" s="1344"/>
      <c r="W414" s="1344"/>
      <c r="X414" s="1344"/>
      <c r="Y414" s="1344"/>
      <c r="Z414" s="1344"/>
      <c r="AA414" s="1344"/>
      <c r="AB414" s="1344"/>
      <c r="AC414" s="1344"/>
    </row>
    <row r="415">
      <c r="A415" s="1344"/>
      <c r="B415" s="1344"/>
      <c r="C415" s="1344"/>
      <c r="D415" s="1344"/>
      <c r="E415" s="1344"/>
      <c r="F415" s="1344"/>
      <c r="G415" s="1344"/>
      <c r="H415" s="1344"/>
      <c r="I415" s="1344"/>
      <c r="J415" s="1344"/>
      <c r="K415" s="1344"/>
      <c r="L415" s="1344"/>
      <c r="M415" s="1344"/>
      <c r="N415" s="1344"/>
      <c r="O415" s="1344"/>
      <c r="P415" s="1344"/>
      <c r="Q415" s="1344"/>
      <c r="R415" s="1344"/>
      <c r="S415" s="1344"/>
      <c r="T415" s="1344"/>
      <c r="U415" s="1344"/>
      <c r="V415" s="1344"/>
      <c r="W415" s="1344"/>
      <c r="X415" s="1344"/>
      <c r="Y415" s="1344"/>
      <c r="Z415" s="1344"/>
      <c r="AA415" s="1344"/>
      <c r="AB415" s="1344"/>
      <c r="AC415" s="1344"/>
    </row>
    <row r="416">
      <c r="A416" s="1344"/>
      <c r="B416" s="1344"/>
      <c r="C416" s="1344"/>
      <c r="D416" s="1344"/>
      <c r="E416" s="1344"/>
      <c r="F416" s="1344"/>
      <c r="G416" s="1344"/>
      <c r="H416" s="1344"/>
      <c r="I416" s="1344"/>
      <c r="J416" s="1344"/>
      <c r="K416" s="1344"/>
      <c r="L416" s="1344"/>
      <c r="M416" s="1344"/>
      <c r="N416" s="1344"/>
      <c r="O416" s="1344"/>
      <c r="P416" s="1344"/>
      <c r="Q416" s="1344"/>
      <c r="R416" s="1344"/>
      <c r="S416" s="1344"/>
      <c r="T416" s="1344"/>
      <c r="U416" s="1344"/>
      <c r="V416" s="1344"/>
      <c r="W416" s="1344"/>
      <c r="X416" s="1344"/>
      <c r="Y416" s="1344"/>
      <c r="Z416" s="1344"/>
      <c r="AA416" s="1344"/>
      <c r="AB416" s="1344"/>
      <c r="AC416" s="1344"/>
    </row>
    <row r="417">
      <c r="A417" s="1344"/>
      <c r="B417" s="1344"/>
      <c r="C417" s="1344"/>
      <c r="D417" s="1344"/>
      <c r="E417" s="1344"/>
      <c r="F417" s="1344"/>
      <c r="G417" s="1344"/>
      <c r="H417" s="1344"/>
      <c r="I417" s="1344"/>
      <c r="J417" s="1344"/>
      <c r="K417" s="1344"/>
      <c r="L417" s="1344"/>
      <c r="M417" s="1344"/>
      <c r="N417" s="1344"/>
      <c r="O417" s="1344"/>
      <c r="P417" s="1344"/>
      <c r="Q417" s="1344"/>
      <c r="R417" s="1344"/>
      <c r="S417" s="1344"/>
      <c r="T417" s="1344"/>
      <c r="U417" s="1344"/>
      <c r="V417" s="1344"/>
      <c r="W417" s="1344"/>
      <c r="X417" s="1344"/>
      <c r="Y417" s="1344"/>
      <c r="Z417" s="1344"/>
      <c r="AA417" s="1344"/>
      <c r="AB417" s="1344"/>
      <c r="AC417" s="1344"/>
    </row>
    <row r="418">
      <c r="A418" s="1344"/>
      <c r="B418" s="1344"/>
      <c r="C418" s="1344"/>
      <c r="D418" s="1344"/>
      <c r="E418" s="1344"/>
      <c r="F418" s="1344"/>
      <c r="G418" s="1344"/>
      <c r="H418" s="1344"/>
      <c r="I418" s="1344"/>
      <c r="J418" s="1344"/>
      <c r="K418" s="1344"/>
      <c r="L418" s="1344"/>
      <c r="M418" s="1344"/>
      <c r="N418" s="1344"/>
      <c r="O418" s="1344"/>
      <c r="P418" s="1344"/>
      <c r="Q418" s="1344"/>
      <c r="R418" s="1344"/>
      <c r="S418" s="1344"/>
      <c r="T418" s="1344"/>
      <c r="U418" s="1344"/>
      <c r="V418" s="1344"/>
      <c r="W418" s="1344"/>
      <c r="X418" s="1344"/>
      <c r="Y418" s="1344"/>
      <c r="Z418" s="1344"/>
      <c r="AA418" s="1344"/>
      <c r="AB418" s="1344"/>
      <c r="AC418" s="1344"/>
    </row>
    <row r="419">
      <c r="A419" s="1344"/>
      <c r="B419" s="1344"/>
      <c r="C419" s="1344"/>
      <c r="D419" s="1344"/>
      <c r="E419" s="1344"/>
      <c r="F419" s="1344"/>
      <c r="G419" s="1344"/>
      <c r="H419" s="1344"/>
      <c r="I419" s="1344"/>
      <c r="J419" s="1344"/>
      <c r="K419" s="1344"/>
      <c r="L419" s="1344"/>
      <c r="M419" s="1344"/>
      <c r="N419" s="1344"/>
      <c r="O419" s="1344"/>
      <c r="P419" s="1344"/>
      <c r="Q419" s="1344"/>
      <c r="R419" s="1344"/>
      <c r="S419" s="1344"/>
      <c r="T419" s="1344"/>
      <c r="U419" s="1344"/>
      <c r="V419" s="1344"/>
      <c r="W419" s="1344"/>
      <c r="X419" s="1344"/>
      <c r="Y419" s="1344"/>
      <c r="Z419" s="1344"/>
      <c r="AA419" s="1344"/>
      <c r="AB419" s="1344"/>
      <c r="AC419" s="1344"/>
    </row>
    <row r="420">
      <c r="A420" s="1344"/>
      <c r="B420" s="1344"/>
      <c r="C420" s="1344"/>
      <c r="D420" s="1344"/>
      <c r="E420" s="1344"/>
      <c r="F420" s="1344"/>
      <c r="G420" s="1344"/>
      <c r="H420" s="1344"/>
      <c r="I420" s="1344"/>
      <c r="J420" s="1344"/>
      <c r="K420" s="1344"/>
      <c r="L420" s="1344"/>
      <c r="M420" s="1344"/>
      <c r="N420" s="1344"/>
      <c r="O420" s="1344"/>
      <c r="P420" s="1344"/>
      <c r="Q420" s="1344"/>
      <c r="R420" s="1344"/>
      <c r="S420" s="1344"/>
      <c r="T420" s="1344"/>
      <c r="U420" s="1344"/>
      <c r="V420" s="1344"/>
      <c r="W420" s="1344"/>
      <c r="X420" s="1344"/>
      <c r="Y420" s="1344"/>
      <c r="Z420" s="1344"/>
      <c r="AA420" s="1344"/>
      <c r="AB420" s="1344"/>
      <c r="AC420" s="1344"/>
    </row>
    <row r="421">
      <c r="A421" s="1344"/>
      <c r="B421" s="1344"/>
      <c r="C421" s="1344"/>
      <c r="D421" s="1344"/>
      <c r="E421" s="1344"/>
      <c r="F421" s="1344"/>
      <c r="G421" s="1344"/>
      <c r="H421" s="1344"/>
      <c r="I421" s="1344"/>
      <c r="J421" s="1344"/>
      <c r="K421" s="1344"/>
      <c r="L421" s="1344"/>
      <c r="M421" s="1344"/>
      <c r="N421" s="1344"/>
      <c r="O421" s="1344"/>
      <c r="P421" s="1344"/>
      <c r="Q421" s="1344"/>
      <c r="R421" s="1344"/>
      <c r="S421" s="1344"/>
      <c r="T421" s="1344"/>
      <c r="U421" s="1344"/>
      <c r="V421" s="1344"/>
      <c r="W421" s="1344"/>
      <c r="X421" s="1344"/>
      <c r="Y421" s="1344"/>
      <c r="Z421" s="1344"/>
      <c r="AA421" s="1344"/>
      <c r="AB421" s="1344"/>
      <c r="AC421" s="1344"/>
    </row>
    <row r="422">
      <c r="A422" s="1344"/>
      <c r="B422" s="1344"/>
      <c r="C422" s="1344"/>
      <c r="D422" s="1344"/>
      <c r="E422" s="1344"/>
      <c r="F422" s="1344"/>
      <c r="G422" s="1344"/>
      <c r="H422" s="1344"/>
      <c r="I422" s="1344"/>
      <c r="J422" s="1344"/>
      <c r="K422" s="1344"/>
      <c r="L422" s="1344"/>
      <c r="M422" s="1344"/>
      <c r="N422" s="1344"/>
      <c r="O422" s="1344"/>
      <c r="P422" s="1344"/>
      <c r="Q422" s="1344"/>
      <c r="R422" s="1344"/>
      <c r="S422" s="1344"/>
      <c r="T422" s="1344"/>
      <c r="U422" s="1344"/>
      <c r="V422" s="1344"/>
      <c r="W422" s="1344"/>
      <c r="X422" s="1344"/>
      <c r="Y422" s="1344"/>
      <c r="Z422" s="1344"/>
      <c r="AA422" s="1344"/>
      <c r="AB422" s="1344"/>
      <c r="AC422" s="1344"/>
    </row>
    <row r="423">
      <c r="A423" s="1344"/>
      <c r="B423" s="1344"/>
      <c r="C423" s="1344"/>
      <c r="D423" s="1344"/>
      <c r="E423" s="1344"/>
      <c r="F423" s="1344"/>
      <c r="G423" s="1344"/>
      <c r="H423" s="1344"/>
      <c r="I423" s="1344"/>
      <c r="J423" s="1344"/>
      <c r="K423" s="1344"/>
      <c r="L423" s="1344"/>
      <c r="M423" s="1344"/>
      <c r="N423" s="1344"/>
      <c r="O423" s="1344"/>
      <c r="P423" s="1344"/>
      <c r="Q423" s="1344"/>
      <c r="R423" s="1344"/>
      <c r="S423" s="1344"/>
      <c r="T423" s="1344"/>
      <c r="U423" s="1344"/>
      <c r="V423" s="1344"/>
      <c r="W423" s="1344"/>
      <c r="X423" s="1344"/>
      <c r="Y423" s="1344"/>
      <c r="Z423" s="1344"/>
      <c r="AA423" s="1344"/>
      <c r="AB423" s="1344"/>
      <c r="AC423" s="1344"/>
    </row>
    <row r="424">
      <c r="A424" s="1344"/>
      <c r="B424" s="1344"/>
      <c r="C424" s="1344"/>
      <c r="D424" s="1344"/>
      <c r="E424" s="1344"/>
      <c r="F424" s="1344"/>
      <c r="G424" s="1344"/>
      <c r="H424" s="1344"/>
      <c r="I424" s="1344"/>
      <c r="J424" s="1344"/>
      <c r="K424" s="1344"/>
      <c r="L424" s="1344"/>
      <c r="M424" s="1344"/>
      <c r="N424" s="1344"/>
      <c r="O424" s="1344"/>
      <c r="P424" s="1344"/>
      <c r="Q424" s="1344"/>
      <c r="R424" s="1344"/>
      <c r="S424" s="1344"/>
      <c r="T424" s="1344"/>
      <c r="U424" s="1344"/>
      <c r="V424" s="1344"/>
      <c r="W424" s="1344"/>
      <c r="X424" s="1344"/>
      <c r="Y424" s="1344"/>
      <c r="Z424" s="1344"/>
      <c r="AA424" s="1344"/>
      <c r="AB424" s="1344"/>
      <c r="AC424" s="1344"/>
    </row>
    <row r="425">
      <c r="A425" s="1344"/>
      <c r="B425" s="1344"/>
      <c r="C425" s="1344"/>
      <c r="D425" s="1344"/>
      <c r="E425" s="1344"/>
      <c r="F425" s="1344"/>
      <c r="G425" s="1344"/>
      <c r="H425" s="1344"/>
      <c r="I425" s="1344"/>
      <c r="J425" s="1344"/>
      <c r="K425" s="1344"/>
      <c r="L425" s="1344"/>
      <c r="M425" s="1344"/>
      <c r="N425" s="1344"/>
      <c r="O425" s="1344"/>
      <c r="P425" s="1344"/>
      <c r="Q425" s="1344"/>
      <c r="R425" s="1344"/>
      <c r="S425" s="1344"/>
      <c r="T425" s="1344"/>
      <c r="U425" s="1344"/>
      <c r="V425" s="1344"/>
      <c r="W425" s="1344"/>
      <c r="X425" s="1344"/>
      <c r="Y425" s="1344"/>
      <c r="Z425" s="1344"/>
      <c r="AA425" s="1344"/>
      <c r="AB425" s="1344"/>
      <c r="AC425" s="1344"/>
    </row>
    <row r="426">
      <c r="A426" s="1344"/>
      <c r="B426" s="1344"/>
      <c r="C426" s="1344"/>
      <c r="D426" s="1344"/>
      <c r="E426" s="1344"/>
      <c r="F426" s="1344"/>
      <c r="G426" s="1344"/>
      <c r="H426" s="1344"/>
      <c r="I426" s="1344"/>
      <c r="J426" s="1344"/>
      <c r="K426" s="1344"/>
      <c r="L426" s="1344"/>
      <c r="M426" s="1344"/>
      <c r="N426" s="1344"/>
      <c r="O426" s="1344"/>
      <c r="P426" s="1344"/>
      <c r="Q426" s="1344"/>
      <c r="R426" s="1344"/>
      <c r="S426" s="1344"/>
      <c r="T426" s="1344"/>
      <c r="U426" s="1344"/>
      <c r="V426" s="1344"/>
      <c r="W426" s="1344"/>
      <c r="X426" s="1344"/>
      <c r="Y426" s="1344"/>
      <c r="Z426" s="1344"/>
      <c r="AA426" s="1344"/>
      <c r="AB426" s="1344"/>
      <c r="AC426" s="1344"/>
    </row>
    <row r="427">
      <c r="A427" s="1344"/>
      <c r="B427" s="1344"/>
      <c r="C427" s="1344"/>
      <c r="D427" s="1344"/>
      <c r="E427" s="1344"/>
      <c r="F427" s="1344"/>
      <c r="G427" s="1344"/>
      <c r="H427" s="1344"/>
      <c r="I427" s="1344"/>
      <c r="J427" s="1344"/>
      <c r="K427" s="1344"/>
      <c r="L427" s="1344"/>
      <c r="M427" s="1344"/>
      <c r="N427" s="1344"/>
      <c r="O427" s="1344"/>
      <c r="P427" s="1344"/>
      <c r="Q427" s="1344"/>
      <c r="R427" s="1344"/>
      <c r="S427" s="1344"/>
      <c r="T427" s="1344"/>
      <c r="U427" s="1344"/>
      <c r="V427" s="1344"/>
      <c r="W427" s="1344"/>
      <c r="X427" s="1344"/>
      <c r="Y427" s="1344"/>
      <c r="Z427" s="1344"/>
      <c r="AA427" s="1344"/>
      <c r="AB427" s="1344"/>
      <c r="AC427" s="1344"/>
    </row>
    <row r="428">
      <c r="A428" s="1344"/>
      <c r="B428" s="1344"/>
      <c r="C428" s="1344"/>
      <c r="D428" s="1344"/>
      <c r="E428" s="1344"/>
      <c r="F428" s="1344"/>
      <c r="G428" s="1344"/>
      <c r="H428" s="1344"/>
      <c r="I428" s="1344"/>
      <c r="J428" s="1344"/>
      <c r="K428" s="1344"/>
      <c r="L428" s="1344"/>
      <c r="M428" s="1344"/>
      <c r="N428" s="1344"/>
      <c r="O428" s="1344"/>
      <c r="P428" s="1344"/>
      <c r="Q428" s="1344"/>
      <c r="R428" s="1344"/>
      <c r="S428" s="1344"/>
      <c r="T428" s="1344"/>
      <c r="U428" s="1344"/>
      <c r="V428" s="1344"/>
      <c r="W428" s="1344"/>
      <c r="X428" s="1344"/>
      <c r="Y428" s="1344"/>
      <c r="Z428" s="1344"/>
      <c r="AA428" s="1344"/>
      <c r="AB428" s="1344"/>
      <c r="AC428" s="1344"/>
    </row>
    <row r="429">
      <c r="A429" s="1344"/>
      <c r="B429" s="1344"/>
      <c r="C429" s="1344"/>
      <c r="D429" s="1344"/>
      <c r="E429" s="1344"/>
      <c r="F429" s="1344"/>
      <c r="G429" s="1344"/>
      <c r="H429" s="1344"/>
      <c r="I429" s="1344"/>
      <c r="J429" s="1344"/>
      <c r="K429" s="1344"/>
      <c r="L429" s="1344"/>
      <c r="M429" s="1344"/>
      <c r="N429" s="1344"/>
      <c r="O429" s="1344"/>
      <c r="P429" s="1344"/>
      <c r="Q429" s="1344"/>
      <c r="R429" s="1344"/>
      <c r="S429" s="1344"/>
      <c r="T429" s="1344"/>
      <c r="U429" s="1344"/>
      <c r="V429" s="1344"/>
      <c r="W429" s="1344"/>
      <c r="X429" s="1344"/>
      <c r="Y429" s="1344"/>
      <c r="Z429" s="1344"/>
      <c r="AA429" s="1344"/>
      <c r="AB429" s="1344"/>
      <c r="AC429" s="1344"/>
    </row>
    <row r="430">
      <c r="A430" s="1344"/>
      <c r="B430" s="1344"/>
      <c r="C430" s="1344"/>
      <c r="D430" s="1344"/>
      <c r="E430" s="1344"/>
      <c r="F430" s="1344"/>
      <c r="G430" s="1344"/>
      <c r="H430" s="1344"/>
      <c r="I430" s="1344"/>
      <c r="J430" s="1344"/>
      <c r="K430" s="1344"/>
      <c r="L430" s="1344"/>
      <c r="M430" s="1344"/>
      <c r="N430" s="1344"/>
      <c r="O430" s="1344"/>
      <c r="P430" s="1344"/>
      <c r="Q430" s="1344"/>
      <c r="R430" s="1344"/>
      <c r="S430" s="1344"/>
      <c r="T430" s="1344"/>
      <c r="U430" s="1344"/>
      <c r="V430" s="1344"/>
      <c r="W430" s="1344"/>
      <c r="X430" s="1344"/>
      <c r="Y430" s="1344"/>
      <c r="Z430" s="1344"/>
      <c r="AA430" s="1344"/>
      <c r="AB430" s="1344"/>
      <c r="AC430" s="1344"/>
    </row>
    <row r="431">
      <c r="A431" s="1344"/>
      <c r="B431" s="1344"/>
      <c r="C431" s="1344"/>
      <c r="D431" s="1344"/>
      <c r="E431" s="1344"/>
      <c r="F431" s="1344"/>
      <c r="G431" s="1344"/>
      <c r="H431" s="1344"/>
      <c r="I431" s="1344"/>
      <c r="J431" s="1344"/>
      <c r="K431" s="1344"/>
      <c r="L431" s="1344"/>
      <c r="M431" s="1344"/>
      <c r="N431" s="1344"/>
      <c r="O431" s="1344"/>
      <c r="P431" s="1344"/>
      <c r="Q431" s="1344"/>
      <c r="R431" s="1344"/>
      <c r="S431" s="1344"/>
      <c r="T431" s="1344"/>
      <c r="U431" s="1344"/>
      <c r="V431" s="1344"/>
      <c r="W431" s="1344"/>
      <c r="X431" s="1344"/>
      <c r="Y431" s="1344"/>
      <c r="Z431" s="1344"/>
      <c r="AA431" s="1344"/>
      <c r="AB431" s="1344"/>
      <c r="AC431" s="1344"/>
    </row>
    <row r="432">
      <c r="A432" s="1344"/>
      <c r="B432" s="1344"/>
      <c r="C432" s="1344"/>
      <c r="D432" s="1344"/>
      <c r="E432" s="1344"/>
      <c r="F432" s="1344"/>
      <c r="G432" s="1344"/>
      <c r="H432" s="1344"/>
      <c r="I432" s="1344"/>
      <c r="J432" s="1344"/>
      <c r="K432" s="1344"/>
      <c r="L432" s="1344"/>
      <c r="M432" s="1344"/>
      <c r="N432" s="1344"/>
      <c r="O432" s="1344"/>
      <c r="P432" s="1344"/>
      <c r="Q432" s="1344"/>
      <c r="R432" s="1344"/>
      <c r="S432" s="1344"/>
      <c r="T432" s="1344"/>
      <c r="U432" s="1344"/>
      <c r="V432" s="1344"/>
      <c r="W432" s="1344"/>
      <c r="X432" s="1344"/>
      <c r="Y432" s="1344"/>
      <c r="Z432" s="1344"/>
      <c r="AA432" s="1344"/>
      <c r="AB432" s="1344"/>
      <c r="AC432" s="1344"/>
    </row>
    <row r="433">
      <c r="A433" s="1344"/>
      <c r="B433" s="1344"/>
      <c r="C433" s="1344"/>
      <c r="D433" s="1344"/>
      <c r="E433" s="1344"/>
      <c r="F433" s="1344"/>
      <c r="G433" s="1344"/>
      <c r="H433" s="1344"/>
      <c r="I433" s="1344"/>
      <c r="J433" s="1344"/>
      <c r="K433" s="1344"/>
      <c r="L433" s="1344"/>
      <c r="M433" s="1344"/>
      <c r="N433" s="1344"/>
      <c r="O433" s="1344"/>
      <c r="P433" s="1344"/>
      <c r="Q433" s="1344"/>
      <c r="R433" s="1344"/>
      <c r="S433" s="1344"/>
      <c r="T433" s="1344"/>
      <c r="U433" s="1344"/>
      <c r="V433" s="1344"/>
      <c r="W433" s="1344"/>
      <c r="X433" s="1344"/>
      <c r="Y433" s="1344"/>
      <c r="Z433" s="1344"/>
      <c r="AA433" s="1344"/>
      <c r="AB433" s="1344"/>
      <c r="AC433" s="1344"/>
    </row>
    <row r="434">
      <c r="A434" s="1344"/>
      <c r="B434" s="1344"/>
      <c r="C434" s="1344"/>
      <c r="D434" s="1344"/>
      <c r="E434" s="1344"/>
      <c r="F434" s="1344"/>
      <c r="G434" s="1344"/>
      <c r="H434" s="1344"/>
      <c r="I434" s="1344"/>
      <c r="J434" s="1344"/>
      <c r="K434" s="1344"/>
      <c r="L434" s="1344"/>
      <c r="M434" s="1344"/>
      <c r="N434" s="1344"/>
      <c r="O434" s="1344"/>
      <c r="P434" s="1344"/>
      <c r="Q434" s="1344"/>
      <c r="R434" s="1344"/>
      <c r="S434" s="1344"/>
      <c r="T434" s="1344"/>
      <c r="U434" s="1344"/>
      <c r="V434" s="1344"/>
      <c r="W434" s="1344"/>
      <c r="X434" s="1344"/>
      <c r="Y434" s="1344"/>
      <c r="Z434" s="1344"/>
      <c r="AA434" s="1344"/>
      <c r="AB434" s="1344"/>
      <c r="AC434" s="1344"/>
    </row>
    <row r="435">
      <c r="A435" s="1344"/>
      <c r="B435" s="1344"/>
      <c r="C435" s="1344"/>
      <c r="D435" s="1344"/>
      <c r="E435" s="1344"/>
      <c r="F435" s="1344"/>
      <c r="G435" s="1344"/>
      <c r="H435" s="1344"/>
      <c r="I435" s="1344"/>
      <c r="J435" s="1344"/>
      <c r="K435" s="1344"/>
      <c r="L435" s="1344"/>
      <c r="M435" s="1344"/>
      <c r="N435" s="1344"/>
      <c r="O435" s="1344"/>
      <c r="P435" s="1344"/>
      <c r="Q435" s="1344"/>
      <c r="R435" s="1344"/>
      <c r="S435" s="1344"/>
      <c r="T435" s="1344"/>
      <c r="U435" s="1344"/>
      <c r="V435" s="1344"/>
      <c r="W435" s="1344"/>
      <c r="X435" s="1344"/>
      <c r="Y435" s="1344"/>
      <c r="Z435" s="1344"/>
      <c r="AA435" s="1344"/>
      <c r="AB435" s="1344"/>
      <c r="AC435" s="1344"/>
    </row>
    <row r="436">
      <c r="A436" s="1344"/>
      <c r="B436" s="1344"/>
      <c r="C436" s="1344"/>
      <c r="D436" s="1344"/>
      <c r="E436" s="1344"/>
      <c r="F436" s="1344"/>
      <c r="G436" s="1344"/>
      <c r="H436" s="1344"/>
      <c r="I436" s="1344"/>
      <c r="J436" s="1344"/>
      <c r="K436" s="1344"/>
      <c r="L436" s="1344"/>
      <c r="M436" s="1344"/>
      <c r="N436" s="1344"/>
      <c r="O436" s="1344"/>
      <c r="P436" s="1344"/>
      <c r="Q436" s="1344"/>
      <c r="R436" s="1344"/>
      <c r="S436" s="1344"/>
      <c r="T436" s="1344"/>
      <c r="U436" s="1344"/>
      <c r="V436" s="1344"/>
      <c r="W436" s="1344"/>
      <c r="X436" s="1344"/>
      <c r="Y436" s="1344"/>
      <c r="Z436" s="1344"/>
      <c r="AA436" s="1344"/>
      <c r="AB436" s="1344"/>
      <c r="AC436" s="1344"/>
    </row>
    <row r="437">
      <c r="A437" s="1344"/>
      <c r="B437" s="1344"/>
      <c r="C437" s="1344"/>
      <c r="D437" s="1344"/>
      <c r="E437" s="1344"/>
      <c r="F437" s="1344"/>
      <c r="G437" s="1344"/>
      <c r="H437" s="1344"/>
      <c r="I437" s="1344"/>
      <c r="J437" s="1344"/>
      <c r="K437" s="1344"/>
      <c r="L437" s="1344"/>
      <c r="M437" s="1344"/>
      <c r="N437" s="1344"/>
      <c r="O437" s="1344"/>
      <c r="P437" s="1344"/>
      <c r="Q437" s="1344"/>
      <c r="R437" s="1344"/>
      <c r="S437" s="1344"/>
      <c r="T437" s="1344"/>
      <c r="U437" s="1344"/>
      <c r="V437" s="1344"/>
      <c r="W437" s="1344"/>
      <c r="X437" s="1344"/>
      <c r="Y437" s="1344"/>
      <c r="Z437" s="1344"/>
      <c r="AA437" s="1344"/>
      <c r="AB437" s="1344"/>
      <c r="AC437" s="1344"/>
    </row>
    <row r="438">
      <c r="A438" s="1344"/>
      <c r="B438" s="1344"/>
      <c r="C438" s="1344"/>
      <c r="D438" s="1344"/>
      <c r="E438" s="1344"/>
      <c r="F438" s="1344"/>
      <c r="G438" s="1344"/>
      <c r="H438" s="1344"/>
      <c r="I438" s="1344"/>
      <c r="J438" s="1344"/>
      <c r="K438" s="1344"/>
      <c r="L438" s="1344"/>
      <c r="M438" s="1344"/>
      <c r="N438" s="1344"/>
      <c r="O438" s="1344"/>
      <c r="P438" s="1344"/>
      <c r="Q438" s="1344"/>
      <c r="R438" s="1344"/>
      <c r="S438" s="1344"/>
      <c r="T438" s="1344"/>
      <c r="U438" s="1344"/>
      <c r="V438" s="1344"/>
      <c r="W438" s="1344"/>
      <c r="X438" s="1344"/>
      <c r="Y438" s="1344"/>
      <c r="Z438" s="1344"/>
      <c r="AA438" s="1344"/>
      <c r="AB438" s="1344"/>
      <c r="AC438" s="1344"/>
    </row>
    <row r="439">
      <c r="A439" s="1344"/>
      <c r="B439" s="1344"/>
      <c r="C439" s="1344"/>
      <c r="D439" s="1344"/>
      <c r="E439" s="1344"/>
      <c r="F439" s="1344"/>
      <c r="G439" s="1344"/>
      <c r="H439" s="1344"/>
      <c r="I439" s="1344"/>
      <c r="J439" s="1344"/>
      <c r="K439" s="1344"/>
      <c r="L439" s="1344"/>
      <c r="M439" s="1344"/>
      <c r="N439" s="1344"/>
      <c r="O439" s="1344"/>
      <c r="P439" s="1344"/>
      <c r="Q439" s="1344"/>
      <c r="R439" s="1344"/>
      <c r="S439" s="1344"/>
      <c r="T439" s="1344"/>
      <c r="U439" s="1344"/>
      <c r="V439" s="1344"/>
      <c r="W439" s="1344"/>
      <c r="X439" s="1344"/>
      <c r="Y439" s="1344"/>
      <c r="Z439" s="1344"/>
      <c r="AA439" s="1344"/>
      <c r="AB439" s="1344"/>
      <c r="AC439" s="1344"/>
    </row>
    <row r="440">
      <c r="A440" s="1344"/>
      <c r="B440" s="1344"/>
      <c r="C440" s="1344"/>
      <c r="D440" s="1344"/>
      <c r="E440" s="1344"/>
      <c r="F440" s="1344"/>
      <c r="G440" s="1344"/>
      <c r="H440" s="1344"/>
      <c r="I440" s="1344"/>
      <c r="J440" s="1344"/>
      <c r="K440" s="1344"/>
      <c r="L440" s="1344"/>
      <c r="M440" s="1344"/>
      <c r="N440" s="1344"/>
      <c r="O440" s="1344"/>
      <c r="P440" s="1344"/>
      <c r="Q440" s="1344"/>
      <c r="R440" s="1344"/>
      <c r="S440" s="1344"/>
      <c r="T440" s="1344"/>
      <c r="U440" s="1344"/>
      <c r="V440" s="1344"/>
      <c r="W440" s="1344"/>
      <c r="X440" s="1344"/>
      <c r="Y440" s="1344"/>
      <c r="Z440" s="1344"/>
      <c r="AA440" s="1344"/>
      <c r="AB440" s="1344"/>
      <c r="AC440" s="1344"/>
    </row>
    <row r="441">
      <c r="A441" s="1344"/>
      <c r="B441" s="1344"/>
      <c r="C441" s="1344"/>
      <c r="D441" s="1344"/>
      <c r="E441" s="1344"/>
      <c r="F441" s="1344"/>
      <c r="G441" s="1344"/>
      <c r="H441" s="1344"/>
      <c r="I441" s="1344"/>
      <c r="J441" s="1344"/>
      <c r="K441" s="1344"/>
      <c r="L441" s="1344"/>
      <c r="M441" s="1344"/>
      <c r="N441" s="1344"/>
      <c r="O441" s="1344"/>
      <c r="P441" s="1344"/>
      <c r="Q441" s="1344"/>
      <c r="R441" s="1344"/>
      <c r="S441" s="1344"/>
      <c r="T441" s="1344"/>
      <c r="U441" s="1344"/>
      <c r="V441" s="1344"/>
      <c r="W441" s="1344"/>
      <c r="X441" s="1344"/>
      <c r="Y441" s="1344"/>
      <c r="Z441" s="1344"/>
      <c r="AA441" s="1344"/>
      <c r="AB441" s="1344"/>
      <c r="AC441" s="1344"/>
    </row>
    <row r="442">
      <c r="A442" s="1344"/>
      <c r="B442" s="1344"/>
      <c r="C442" s="1344"/>
      <c r="D442" s="1344"/>
      <c r="E442" s="1344"/>
      <c r="F442" s="1344"/>
      <c r="G442" s="1344"/>
      <c r="H442" s="1344"/>
      <c r="I442" s="1344"/>
      <c r="J442" s="1344"/>
      <c r="K442" s="1344"/>
      <c r="L442" s="1344"/>
      <c r="M442" s="1344"/>
      <c r="N442" s="1344"/>
      <c r="O442" s="1344"/>
      <c r="P442" s="1344"/>
      <c r="Q442" s="1344"/>
      <c r="R442" s="1344"/>
      <c r="S442" s="1344"/>
      <c r="T442" s="1344"/>
      <c r="U442" s="1344"/>
      <c r="V442" s="1344"/>
      <c r="W442" s="1344"/>
      <c r="X442" s="1344"/>
      <c r="Y442" s="1344"/>
      <c r="Z442" s="1344"/>
      <c r="AA442" s="1344"/>
      <c r="AB442" s="1344"/>
      <c r="AC442" s="1344"/>
    </row>
    <row r="443">
      <c r="A443" s="1344"/>
      <c r="B443" s="1344"/>
      <c r="C443" s="1344"/>
      <c r="D443" s="1344"/>
      <c r="E443" s="1344"/>
      <c r="F443" s="1344"/>
      <c r="G443" s="1344"/>
      <c r="H443" s="1344"/>
      <c r="I443" s="1344"/>
      <c r="J443" s="1344"/>
      <c r="K443" s="1344"/>
      <c r="L443" s="1344"/>
      <c r="M443" s="1344"/>
      <c r="N443" s="1344"/>
      <c r="O443" s="1344"/>
      <c r="P443" s="1344"/>
      <c r="Q443" s="1344"/>
      <c r="R443" s="1344"/>
      <c r="S443" s="1344"/>
      <c r="T443" s="1344"/>
      <c r="U443" s="1344"/>
      <c r="V443" s="1344"/>
      <c r="W443" s="1344"/>
      <c r="X443" s="1344"/>
      <c r="Y443" s="1344"/>
      <c r="Z443" s="1344"/>
      <c r="AA443" s="1344"/>
      <c r="AB443" s="1344"/>
      <c r="AC443" s="1344"/>
    </row>
    <row r="444">
      <c r="A444" s="1344"/>
      <c r="B444" s="1344"/>
      <c r="C444" s="1344"/>
      <c r="D444" s="1344"/>
      <c r="E444" s="1344"/>
      <c r="F444" s="1344"/>
      <c r="G444" s="1344"/>
      <c r="H444" s="1344"/>
      <c r="I444" s="1344"/>
      <c r="J444" s="1344"/>
      <c r="K444" s="1344"/>
      <c r="L444" s="1344"/>
      <c r="M444" s="1344"/>
      <c r="N444" s="1344"/>
      <c r="O444" s="1344"/>
      <c r="P444" s="1344"/>
      <c r="Q444" s="1344"/>
      <c r="R444" s="1344"/>
      <c r="S444" s="1344"/>
      <c r="T444" s="1344"/>
      <c r="U444" s="1344"/>
      <c r="V444" s="1344"/>
      <c r="W444" s="1344"/>
      <c r="X444" s="1344"/>
      <c r="Y444" s="1344"/>
      <c r="Z444" s="1344"/>
      <c r="AA444" s="1344"/>
      <c r="AB444" s="1344"/>
      <c r="AC444" s="1344"/>
    </row>
    <row r="445">
      <c r="A445" s="1344"/>
      <c r="B445" s="1344"/>
      <c r="C445" s="1344"/>
      <c r="D445" s="1344"/>
      <c r="E445" s="1344"/>
      <c r="F445" s="1344"/>
      <c r="G445" s="1344"/>
      <c r="H445" s="1344"/>
      <c r="I445" s="1344"/>
      <c r="J445" s="1344"/>
      <c r="K445" s="1344"/>
      <c r="L445" s="1344"/>
      <c r="M445" s="1344"/>
      <c r="N445" s="1344"/>
      <c r="O445" s="1344"/>
      <c r="P445" s="1344"/>
      <c r="Q445" s="1344"/>
      <c r="R445" s="1344"/>
      <c r="S445" s="1344"/>
      <c r="T445" s="1344"/>
      <c r="U445" s="1344"/>
      <c r="V445" s="1344"/>
      <c r="W445" s="1344"/>
      <c r="X445" s="1344"/>
      <c r="Y445" s="1344"/>
      <c r="Z445" s="1344"/>
      <c r="AA445" s="1344"/>
      <c r="AB445" s="1344"/>
      <c r="AC445" s="1344"/>
    </row>
    <row r="446">
      <c r="A446" s="1344"/>
      <c r="B446" s="1344"/>
      <c r="C446" s="1344"/>
      <c r="D446" s="1344"/>
      <c r="E446" s="1344"/>
      <c r="F446" s="1344"/>
      <c r="G446" s="1344"/>
      <c r="H446" s="1344"/>
      <c r="I446" s="1344"/>
      <c r="J446" s="1344"/>
      <c r="K446" s="1344"/>
      <c r="L446" s="1344"/>
      <c r="M446" s="1344"/>
      <c r="N446" s="1344"/>
      <c r="O446" s="1344"/>
      <c r="P446" s="1344"/>
      <c r="Q446" s="1344"/>
      <c r="R446" s="1344"/>
      <c r="S446" s="1344"/>
      <c r="T446" s="1344"/>
      <c r="U446" s="1344"/>
      <c r="V446" s="1344"/>
      <c r="W446" s="1344"/>
      <c r="X446" s="1344"/>
      <c r="Y446" s="1344"/>
      <c r="Z446" s="1344"/>
      <c r="AA446" s="1344"/>
      <c r="AB446" s="1344"/>
      <c r="AC446" s="1344"/>
    </row>
    <row r="447">
      <c r="A447" s="1344"/>
      <c r="B447" s="1344"/>
      <c r="C447" s="1344"/>
      <c r="D447" s="1344"/>
      <c r="E447" s="1344"/>
      <c r="F447" s="1344"/>
      <c r="G447" s="1344"/>
      <c r="H447" s="1344"/>
      <c r="I447" s="1344"/>
      <c r="J447" s="1344"/>
      <c r="K447" s="1344"/>
      <c r="L447" s="1344"/>
      <c r="M447" s="1344"/>
      <c r="N447" s="1344"/>
      <c r="O447" s="1344"/>
      <c r="P447" s="1344"/>
      <c r="Q447" s="1344"/>
      <c r="R447" s="1344"/>
      <c r="S447" s="1344"/>
      <c r="T447" s="1344"/>
      <c r="U447" s="1344"/>
      <c r="V447" s="1344"/>
      <c r="W447" s="1344"/>
      <c r="X447" s="1344"/>
      <c r="Y447" s="1344"/>
      <c r="Z447" s="1344"/>
      <c r="AA447" s="1344"/>
      <c r="AB447" s="1344"/>
      <c r="AC447" s="1344"/>
    </row>
    <row r="448">
      <c r="A448" s="1344"/>
      <c r="B448" s="1344"/>
      <c r="C448" s="1344"/>
      <c r="D448" s="1344"/>
      <c r="E448" s="1344"/>
      <c r="F448" s="1344"/>
      <c r="G448" s="1344"/>
      <c r="H448" s="1344"/>
      <c r="I448" s="1344"/>
      <c r="J448" s="1344"/>
      <c r="K448" s="1344"/>
      <c r="L448" s="1344"/>
      <c r="M448" s="1344"/>
      <c r="N448" s="1344"/>
      <c r="O448" s="1344"/>
      <c r="P448" s="1344"/>
      <c r="Q448" s="1344"/>
      <c r="R448" s="1344"/>
      <c r="S448" s="1344"/>
      <c r="T448" s="1344"/>
      <c r="U448" s="1344"/>
      <c r="V448" s="1344"/>
      <c r="W448" s="1344"/>
      <c r="X448" s="1344"/>
      <c r="Y448" s="1344"/>
      <c r="Z448" s="1344"/>
      <c r="AA448" s="1344"/>
      <c r="AB448" s="1344"/>
      <c r="AC448" s="1344"/>
    </row>
    <row r="449">
      <c r="A449" s="1344"/>
      <c r="B449" s="1344"/>
      <c r="C449" s="1344"/>
      <c r="D449" s="1344"/>
      <c r="E449" s="1344"/>
      <c r="F449" s="1344"/>
      <c r="G449" s="1344"/>
      <c r="H449" s="1344"/>
      <c r="I449" s="1344"/>
      <c r="J449" s="1344"/>
      <c r="K449" s="1344"/>
      <c r="L449" s="1344"/>
      <c r="M449" s="1344"/>
      <c r="N449" s="1344"/>
      <c r="O449" s="1344"/>
      <c r="P449" s="1344"/>
      <c r="Q449" s="1344"/>
      <c r="R449" s="1344"/>
      <c r="S449" s="1344"/>
      <c r="T449" s="1344"/>
      <c r="U449" s="1344"/>
      <c r="V449" s="1344"/>
      <c r="W449" s="1344"/>
      <c r="X449" s="1344"/>
      <c r="Y449" s="1344"/>
      <c r="Z449" s="1344"/>
      <c r="AA449" s="1344"/>
      <c r="AB449" s="1344"/>
      <c r="AC449" s="1344"/>
    </row>
    <row r="450">
      <c r="A450" s="1344"/>
      <c r="B450" s="1344"/>
      <c r="C450" s="1344"/>
      <c r="D450" s="1344"/>
      <c r="E450" s="1344"/>
      <c r="F450" s="1344"/>
      <c r="G450" s="1344"/>
      <c r="H450" s="1344"/>
      <c r="I450" s="1344"/>
      <c r="J450" s="1344"/>
      <c r="K450" s="1344"/>
      <c r="L450" s="1344"/>
      <c r="M450" s="1344"/>
      <c r="N450" s="1344"/>
      <c r="O450" s="1344"/>
      <c r="P450" s="1344"/>
      <c r="Q450" s="1344"/>
      <c r="R450" s="1344"/>
      <c r="S450" s="1344"/>
      <c r="T450" s="1344"/>
      <c r="U450" s="1344"/>
      <c r="V450" s="1344"/>
      <c r="W450" s="1344"/>
      <c r="X450" s="1344"/>
      <c r="Y450" s="1344"/>
      <c r="Z450" s="1344"/>
      <c r="AA450" s="1344"/>
      <c r="AB450" s="1344"/>
      <c r="AC450" s="1344"/>
    </row>
    <row r="451">
      <c r="A451" s="1344"/>
      <c r="B451" s="1344"/>
      <c r="C451" s="1344"/>
      <c r="D451" s="1344"/>
      <c r="E451" s="1344"/>
      <c r="F451" s="1344"/>
      <c r="G451" s="1344"/>
      <c r="H451" s="1344"/>
      <c r="I451" s="1344"/>
      <c r="J451" s="1344"/>
      <c r="K451" s="1344"/>
      <c r="L451" s="1344"/>
      <c r="M451" s="1344"/>
      <c r="N451" s="1344"/>
      <c r="O451" s="1344"/>
      <c r="P451" s="1344"/>
      <c r="Q451" s="1344"/>
      <c r="R451" s="1344"/>
      <c r="S451" s="1344"/>
      <c r="T451" s="1344"/>
      <c r="U451" s="1344"/>
      <c r="V451" s="1344"/>
      <c r="W451" s="1344"/>
      <c r="X451" s="1344"/>
      <c r="Y451" s="1344"/>
      <c r="Z451" s="1344"/>
      <c r="AA451" s="1344"/>
      <c r="AB451" s="1344"/>
      <c r="AC451" s="1344"/>
    </row>
    <row r="452">
      <c r="A452" s="1344"/>
      <c r="B452" s="1344"/>
      <c r="C452" s="1344"/>
      <c r="D452" s="1344"/>
      <c r="E452" s="1344"/>
      <c r="F452" s="1344"/>
      <c r="G452" s="1344"/>
      <c r="H452" s="1344"/>
      <c r="I452" s="1344"/>
      <c r="J452" s="1344"/>
      <c r="K452" s="1344"/>
      <c r="L452" s="1344"/>
      <c r="M452" s="1344"/>
      <c r="N452" s="1344"/>
      <c r="O452" s="1344"/>
      <c r="P452" s="1344"/>
      <c r="Q452" s="1344"/>
      <c r="R452" s="1344"/>
      <c r="S452" s="1344"/>
      <c r="T452" s="1344"/>
      <c r="U452" s="1344"/>
      <c r="V452" s="1344"/>
      <c r="W452" s="1344"/>
      <c r="X452" s="1344"/>
      <c r="Y452" s="1344"/>
      <c r="Z452" s="1344"/>
      <c r="AA452" s="1344"/>
      <c r="AB452" s="1344"/>
      <c r="AC452" s="1344"/>
    </row>
    <row r="453">
      <c r="A453" s="1344"/>
      <c r="B453" s="1344"/>
      <c r="C453" s="1344"/>
      <c r="D453" s="1344"/>
      <c r="E453" s="1344"/>
      <c r="F453" s="1344"/>
      <c r="G453" s="1344"/>
      <c r="H453" s="1344"/>
      <c r="I453" s="1344"/>
      <c r="J453" s="1344"/>
      <c r="K453" s="1344"/>
      <c r="L453" s="1344"/>
      <c r="M453" s="1344"/>
      <c r="N453" s="1344"/>
      <c r="O453" s="1344"/>
      <c r="P453" s="1344"/>
      <c r="Q453" s="1344"/>
      <c r="R453" s="1344"/>
      <c r="S453" s="1344"/>
      <c r="T453" s="1344"/>
      <c r="U453" s="1344"/>
      <c r="V453" s="1344"/>
      <c r="W453" s="1344"/>
      <c r="X453" s="1344"/>
      <c r="Y453" s="1344"/>
      <c r="Z453" s="1344"/>
      <c r="AA453" s="1344"/>
      <c r="AB453" s="1344"/>
      <c r="AC453" s="1344"/>
    </row>
    <row r="454">
      <c r="A454" s="1344"/>
      <c r="B454" s="1344"/>
      <c r="C454" s="1344"/>
      <c r="D454" s="1344"/>
      <c r="E454" s="1344"/>
      <c r="F454" s="1344"/>
      <c r="G454" s="1344"/>
      <c r="H454" s="1344"/>
      <c r="I454" s="1344"/>
      <c r="J454" s="1344"/>
      <c r="K454" s="1344"/>
      <c r="L454" s="1344"/>
      <c r="M454" s="1344"/>
      <c r="N454" s="1344"/>
      <c r="O454" s="1344"/>
      <c r="P454" s="1344"/>
      <c r="Q454" s="1344"/>
      <c r="R454" s="1344"/>
      <c r="S454" s="1344"/>
      <c r="T454" s="1344"/>
      <c r="U454" s="1344"/>
      <c r="V454" s="1344"/>
      <c r="W454" s="1344"/>
      <c r="X454" s="1344"/>
      <c r="Y454" s="1344"/>
      <c r="Z454" s="1344"/>
      <c r="AA454" s="1344"/>
      <c r="AB454" s="1344"/>
      <c r="AC454" s="1344"/>
    </row>
    <row r="455">
      <c r="A455" s="1344"/>
      <c r="B455" s="1344"/>
      <c r="C455" s="1344"/>
      <c r="D455" s="1344"/>
      <c r="E455" s="1344"/>
      <c r="F455" s="1344"/>
      <c r="G455" s="1344"/>
      <c r="H455" s="1344"/>
      <c r="I455" s="1344"/>
      <c r="J455" s="1344"/>
      <c r="K455" s="1344"/>
      <c r="L455" s="1344"/>
      <c r="M455" s="1344"/>
      <c r="N455" s="1344"/>
      <c r="O455" s="1344"/>
      <c r="P455" s="1344"/>
      <c r="Q455" s="1344"/>
      <c r="R455" s="1344"/>
      <c r="S455" s="1344"/>
      <c r="T455" s="1344"/>
      <c r="U455" s="1344"/>
      <c r="V455" s="1344"/>
      <c r="W455" s="1344"/>
      <c r="X455" s="1344"/>
      <c r="Y455" s="1344"/>
      <c r="Z455" s="1344"/>
      <c r="AA455" s="1344"/>
      <c r="AB455" s="1344"/>
      <c r="AC455" s="1344"/>
    </row>
    <row r="456">
      <c r="A456" s="1344"/>
      <c r="B456" s="1344"/>
      <c r="C456" s="1344"/>
      <c r="D456" s="1344"/>
      <c r="E456" s="1344"/>
      <c r="F456" s="1344"/>
      <c r="G456" s="1344"/>
      <c r="H456" s="1344"/>
      <c r="I456" s="1344"/>
      <c r="J456" s="1344"/>
      <c r="K456" s="1344"/>
      <c r="L456" s="1344"/>
      <c r="M456" s="1344"/>
      <c r="N456" s="1344"/>
      <c r="O456" s="1344"/>
      <c r="P456" s="1344"/>
      <c r="Q456" s="1344"/>
      <c r="R456" s="1344"/>
      <c r="S456" s="1344"/>
      <c r="T456" s="1344"/>
      <c r="U456" s="1344"/>
      <c r="V456" s="1344"/>
      <c r="W456" s="1344"/>
      <c r="X456" s="1344"/>
      <c r="Y456" s="1344"/>
      <c r="Z456" s="1344"/>
      <c r="AA456" s="1344"/>
      <c r="AB456" s="1344"/>
      <c r="AC456" s="1344"/>
    </row>
    <row r="457">
      <c r="A457" s="1344"/>
      <c r="B457" s="1344"/>
      <c r="C457" s="1344"/>
      <c r="D457" s="1344"/>
      <c r="E457" s="1344"/>
      <c r="F457" s="1344"/>
      <c r="G457" s="1344"/>
      <c r="H457" s="1344"/>
      <c r="I457" s="1344"/>
      <c r="J457" s="1344"/>
      <c r="K457" s="1344"/>
      <c r="L457" s="1344"/>
      <c r="M457" s="1344"/>
      <c r="N457" s="1344"/>
      <c r="O457" s="1344"/>
      <c r="P457" s="1344"/>
      <c r="Q457" s="1344"/>
      <c r="R457" s="1344"/>
      <c r="S457" s="1344"/>
      <c r="T457" s="1344"/>
      <c r="U457" s="1344"/>
      <c r="V457" s="1344"/>
      <c r="W457" s="1344"/>
      <c r="X457" s="1344"/>
      <c r="Y457" s="1344"/>
      <c r="Z457" s="1344"/>
      <c r="AA457" s="1344"/>
      <c r="AB457" s="1344"/>
      <c r="AC457" s="1344"/>
    </row>
    <row r="458">
      <c r="A458" s="1344"/>
      <c r="B458" s="1344"/>
      <c r="C458" s="1344"/>
      <c r="D458" s="1344"/>
      <c r="E458" s="1344"/>
      <c r="F458" s="1344"/>
      <c r="G458" s="1344"/>
      <c r="H458" s="1344"/>
      <c r="I458" s="1344"/>
      <c r="J458" s="1344"/>
      <c r="K458" s="1344"/>
      <c r="L458" s="1344"/>
      <c r="M458" s="1344"/>
      <c r="N458" s="1344"/>
      <c r="O458" s="1344"/>
      <c r="P458" s="1344"/>
      <c r="Q458" s="1344"/>
      <c r="R458" s="1344"/>
      <c r="S458" s="1344"/>
      <c r="T458" s="1344"/>
      <c r="U458" s="1344"/>
      <c r="V458" s="1344"/>
      <c r="W458" s="1344"/>
      <c r="X458" s="1344"/>
      <c r="Y458" s="1344"/>
      <c r="Z458" s="1344"/>
      <c r="AA458" s="1344"/>
      <c r="AB458" s="1344"/>
      <c r="AC458" s="1344"/>
    </row>
    <row r="459">
      <c r="A459" s="1344"/>
      <c r="B459" s="1344"/>
      <c r="C459" s="1344"/>
      <c r="D459" s="1344"/>
      <c r="E459" s="1344"/>
      <c r="F459" s="1344"/>
      <c r="G459" s="1344"/>
      <c r="H459" s="1344"/>
      <c r="I459" s="1344"/>
      <c r="J459" s="1344"/>
      <c r="K459" s="1344"/>
      <c r="L459" s="1344"/>
      <c r="M459" s="1344"/>
      <c r="N459" s="1344"/>
      <c r="O459" s="1344"/>
      <c r="P459" s="1344"/>
      <c r="Q459" s="1344"/>
      <c r="R459" s="1344"/>
      <c r="S459" s="1344"/>
      <c r="T459" s="1344"/>
      <c r="U459" s="1344"/>
      <c r="V459" s="1344"/>
      <c r="W459" s="1344"/>
      <c r="X459" s="1344"/>
      <c r="Y459" s="1344"/>
      <c r="Z459" s="1344"/>
      <c r="AA459" s="1344"/>
      <c r="AB459" s="1344"/>
      <c r="AC459" s="1344"/>
    </row>
    <row r="460">
      <c r="A460" s="1344"/>
      <c r="B460" s="1344"/>
      <c r="C460" s="1344"/>
      <c r="D460" s="1344"/>
      <c r="E460" s="1344"/>
      <c r="F460" s="1344"/>
      <c r="G460" s="1344"/>
      <c r="H460" s="1344"/>
      <c r="I460" s="1344"/>
      <c r="J460" s="1344"/>
      <c r="K460" s="1344"/>
      <c r="L460" s="1344"/>
      <c r="M460" s="1344"/>
      <c r="N460" s="1344"/>
      <c r="O460" s="1344"/>
      <c r="P460" s="1344"/>
      <c r="Q460" s="1344"/>
      <c r="R460" s="1344"/>
      <c r="S460" s="1344"/>
      <c r="T460" s="1344"/>
      <c r="U460" s="1344"/>
      <c r="V460" s="1344"/>
      <c r="W460" s="1344"/>
      <c r="X460" s="1344"/>
      <c r="Y460" s="1344"/>
      <c r="Z460" s="1344"/>
      <c r="AA460" s="1344"/>
      <c r="AB460" s="1344"/>
      <c r="AC460" s="1344"/>
    </row>
    <row r="461">
      <c r="A461" s="1344"/>
      <c r="B461" s="1344"/>
      <c r="C461" s="1344"/>
      <c r="D461" s="1344"/>
      <c r="E461" s="1344"/>
      <c r="F461" s="1344"/>
      <c r="G461" s="1344"/>
      <c r="H461" s="1344"/>
      <c r="I461" s="1344"/>
      <c r="J461" s="1344"/>
      <c r="K461" s="1344"/>
      <c r="L461" s="1344"/>
      <c r="M461" s="1344"/>
      <c r="N461" s="1344"/>
      <c r="O461" s="1344"/>
      <c r="P461" s="1344"/>
      <c r="Q461" s="1344"/>
      <c r="R461" s="1344"/>
      <c r="S461" s="1344"/>
      <c r="T461" s="1344"/>
      <c r="U461" s="1344"/>
      <c r="V461" s="1344"/>
      <c r="W461" s="1344"/>
      <c r="X461" s="1344"/>
      <c r="Y461" s="1344"/>
      <c r="Z461" s="1344"/>
      <c r="AA461" s="1344"/>
      <c r="AB461" s="1344"/>
      <c r="AC461" s="1344"/>
    </row>
    <row r="462">
      <c r="A462" s="1344"/>
      <c r="B462" s="1344"/>
      <c r="C462" s="1344"/>
      <c r="D462" s="1344"/>
      <c r="E462" s="1344"/>
      <c r="F462" s="1344"/>
      <c r="G462" s="1344"/>
      <c r="H462" s="1344"/>
      <c r="I462" s="1344"/>
      <c r="J462" s="1344"/>
      <c r="K462" s="1344"/>
      <c r="L462" s="1344"/>
      <c r="M462" s="1344"/>
      <c r="N462" s="1344"/>
      <c r="O462" s="1344"/>
      <c r="P462" s="1344"/>
      <c r="Q462" s="1344"/>
      <c r="R462" s="1344"/>
      <c r="S462" s="1344"/>
      <c r="T462" s="1344"/>
      <c r="U462" s="1344"/>
      <c r="V462" s="1344"/>
      <c r="W462" s="1344"/>
      <c r="X462" s="1344"/>
      <c r="Y462" s="1344"/>
      <c r="Z462" s="1344"/>
      <c r="AA462" s="1344"/>
      <c r="AB462" s="1344"/>
      <c r="AC462" s="1344"/>
    </row>
    <row r="463">
      <c r="A463" s="1344"/>
      <c r="B463" s="1344"/>
      <c r="C463" s="1344"/>
      <c r="D463" s="1344"/>
      <c r="E463" s="1344"/>
      <c r="F463" s="1344"/>
      <c r="G463" s="1344"/>
      <c r="H463" s="1344"/>
      <c r="I463" s="1344"/>
      <c r="J463" s="1344"/>
      <c r="K463" s="1344"/>
      <c r="L463" s="1344"/>
      <c r="M463" s="1344"/>
      <c r="N463" s="1344"/>
      <c r="O463" s="1344"/>
      <c r="P463" s="1344"/>
      <c r="Q463" s="1344"/>
      <c r="R463" s="1344"/>
      <c r="S463" s="1344"/>
      <c r="T463" s="1344"/>
      <c r="U463" s="1344"/>
      <c r="V463" s="1344"/>
      <c r="W463" s="1344"/>
      <c r="X463" s="1344"/>
      <c r="Y463" s="1344"/>
      <c r="Z463" s="1344"/>
      <c r="AA463" s="1344"/>
      <c r="AB463" s="1344"/>
      <c r="AC463" s="1344"/>
    </row>
    <row r="464">
      <c r="A464" s="1344"/>
      <c r="B464" s="1344"/>
      <c r="C464" s="1344"/>
      <c r="D464" s="1344"/>
      <c r="E464" s="1344"/>
      <c r="F464" s="1344"/>
      <c r="G464" s="1344"/>
      <c r="H464" s="1344"/>
      <c r="I464" s="1344"/>
      <c r="J464" s="1344"/>
      <c r="K464" s="1344"/>
      <c r="L464" s="1344"/>
      <c r="M464" s="1344"/>
      <c r="N464" s="1344"/>
      <c r="O464" s="1344"/>
      <c r="P464" s="1344"/>
      <c r="Q464" s="1344"/>
      <c r="R464" s="1344"/>
      <c r="S464" s="1344"/>
      <c r="T464" s="1344"/>
      <c r="U464" s="1344"/>
      <c r="V464" s="1344"/>
      <c r="W464" s="1344"/>
      <c r="X464" s="1344"/>
      <c r="Y464" s="1344"/>
      <c r="Z464" s="1344"/>
      <c r="AA464" s="1344"/>
      <c r="AB464" s="1344"/>
      <c r="AC464" s="1344"/>
    </row>
    <row r="465">
      <c r="A465" s="1344"/>
      <c r="B465" s="1344"/>
      <c r="C465" s="1344"/>
      <c r="D465" s="1344"/>
      <c r="E465" s="1344"/>
      <c r="F465" s="1344"/>
      <c r="G465" s="1344"/>
      <c r="H465" s="1344"/>
      <c r="I465" s="1344"/>
      <c r="J465" s="1344"/>
      <c r="K465" s="1344"/>
      <c r="L465" s="1344"/>
      <c r="M465" s="1344"/>
      <c r="N465" s="1344"/>
      <c r="O465" s="1344"/>
      <c r="P465" s="1344"/>
      <c r="Q465" s="1344"/>
      <c r="R465" s="1344"/>
      <c r="S465" s="1344"/>
      <c r="T465" s="1344"/>
      <c r="U465" s="1344"/>
      <c r="V465" s="1344"/>
      <c r="W465" s="1344"/>
      <c r="X465" s="1344"/>
      <c r="Y465" s="1344"/>
      <c r="Z465" s="1344"/>
      <c r="AA465" s="1344"/>
      <c r="AB465" s="1344"/>
      <c r="AC465" s="1344"/>
    </row>
    <row r="466">
      <c r="A466" s="1344"/>
      <c r="B466" s="1344"/>
      <c r="C466" s="1344"/>
      <c r="D466" s="1344"/>
      <c r="E466" s="1344"/>
      <c r="F466" s="1344"/>
      <c r="G466" s="1344"/>
      <c r="H466" s="1344"/>
      <c r="I466" s="1344"/>
      <c r="J466" s="1344"/>
      <c r="K466" s="1344"/>
      <c r="L466" s="1344"/>
      <c r="M466" s="1344"/>
      <c r="N466" s="1344"/>
      <c r="O466" s="1344"/>
      <c r="P466" s="1344"/>
      <c r="Q466" s="1344"/>
      <c r="R466" s="1344"/>
      <c r="S466" s="1344"/>
      <c r="T466" s="1344"/>
      <c r="U466" s="1344"/>
      <c r="V466" s="1344"/>
      <c r="W466" s="1344"/>
      <c r="X466" s="1344"/>
      <c r="Y466" s="1344"/>
      <c r="Z466" s="1344"/>
      <c r="AA466" s="1344"/>
      <c r="AB466" s="1344"/>
      <c r="AC466" s="1344"/>
    </row>
    <row r="467">
      <c r="A467" s="1344"/>
      <c r="B467" s="1344"/>
      <c r="C467" s="1344"/>
      <c r="D467" s="1344"/>
      <c r="E467" s="1344"/>
      <c r="F467" s="1344"/>
      <c r="G467" s="1344"/>
      <c r="H467" s="1344"/>
      <c r="I467" s="1344"/>
      <c r="J467" s="1344"/>
      <c r="K467" s="1344"/>
      <c r="L467" s="1344"/>
      <c r="M467" s="1344"/>
      <c r="N467" s="1344"/>
      <c r="O467" s="1344"/>
      <c r="P467" s="1344"/>
      <c r="Q467" s="1344"/>
      <c r="R467" s="1344"/>
      <c r="S467" s="1344"/>
      <c r="T467" s="1344"/>
      <c r="U467" s="1344"/>
      <c r="V467" s="1344"/>
      <c r="W467" s="1344"/>
      <c r="X467" s="1344"/>
      <c r="Y467" s="1344"/>
      <c r="Z467" s="1344"/>
      <c r="AA467" s="1344"/>
      <c r="AB467" s="1344"/>
      <c r="AC467" s="1344"/>
    </row>
    <row r="468">
      <c r="A468" s="1344"/>
      <c r="B468" s="1344"/>
      <c r="C468" s="1344"/>
      <c r="D468" s="1344"/>
      <c r="E468" s="1344"/>
      <c r="F468" s="1344"/>
      <c r="G468" s="1344"/>
      <c r="H468" s="1344"/>
      <c r="I468" s="1344"/>
      <c r="J468" s="1344"/>
      <c r="K468" s="1344"/>
      <c r="L468" s="1344"/>
      <c r="M468" s="1344"/>
      <c r="N468" s="1344"/>
      <c r="O468" s="1344"/>
      <c r="P468" s="1344"/>
      <c r="Q468" s="1344"/>
      <c r="R468" s="1344"/>
      <c r="S468" s="1344"/>
      <c r="T468" s="1344"/>
      <c r="U468" s="1344"/>
      <c r="V468" s="1344"/>
      <c r="W468" s="1344"/>
      <c r="X468" s="1344"/>
      <c r="Y468" s="1344"/>
      <c r="Z468" s="1344"/>
      <c r="AA468" s="1344"/>
      <c r="AB468" s="1344"/>
      <c r="AC468" s="1344"/>
    </row>
    <row r="469">
      <c r="A469" s="1344"/>
      <c r="B469" s="1344"/>
      <c r="C469" s="1344"/>
      <c r="D469" s="1344"/>
      <c r="E469" s="1344"/>
      <c r="F469" s="1344"/>
      <c r="G469" s="1344"/>
      <c r="H469" s="1344"/>
      <c r="I469" s="1344"/>
      <c r="J469" s="1344"/>
      <c r="K469" s="1344"/>
      <c r="L469" s="1344"/>
      <c r="M469" s="1344"/>
      <c r="N469" s="1344"/>
      <c r="O469" s="1344"/>
      <c r="P469" s="1344"/>
      <c r="Q469" s="1344"/>
      <c r="R469" s="1344"/>
      <c r="S469" s="1344"/>
      <c r="T469" s="1344"/>
      <c r="U469" s="1344"/>
      <c r="V469" s="1344"/>
      <c r="W469" s="1344"/>
      <c r="X469" s="1344"/>
      <c r="Y469" s="1344"/>
      <c r="Z469" s="1344"/>
      <c r="AA469" s="1344"/>
      <c r="AB469" s="1344"/>
      <c r="AC469" s="1344"/>
    </row>
    <row r="470">
      <c r="A470" s="1344"/>
      <c r="B470" s="1344"/>
      <c r="C470" s="1344"/>
      <c r="D470" s="1344"/>
      <c r="E470" s="1344"/>
      <c r="F470" s="1344"/>
      <c r="G470" s="1344"/>
      <c r="H470" s="1344"/>
      <c r="I470" s="1344"/>
      <c r="J470" s="1344"/>
      <c r="K470" s="1344"/>
      <c r="L470" s="1344"/>
      <c r="M470" s="1344"/>
      <c r="N470" s="1344"/>
      <c r="O470" s="1344"/>
      <c r="P470" s="1344"/>
      <c r="Q470" s="1344"/>
      <c r="R470" s="1344"/>
      <c r="S470" s="1344"/>
      <c r="T470" s="1344"/>
      <c r="U470" s="1344"/>
      <c r="V470" s="1344"/>
      <c r="W470" s="1344"/>
      <c r="X470" s="1344"/>
      <c r="Y470" s="1344"/>
      <c r="Z470" s="1344"/>
      <c r="AA470" s="1344"/>
      <c r="AB470" s="1344"/>
      <c r="AC470" s="1344"/>
    </row>
    <row r="471">
      <c r="A471" s="1344"/>
      <c r="B471" s="1344"/>
      <c r="C471" s="1344"/>
      <c r="D471" s="1344"/>
      <c r="E471" s="1344"/>
      <c r="F471" s="1344"/>
      <c r="G471" s="1344"/>
      <c r="H471" s="1344"/>
      <c r="I471" s="1344"/>
      <c r="J471" s="1344"/>
      <c r="K471" s="1344"/>
      <c r="L471" s="1344"/>
      <c r="M471" s="1344"/>
      <c r="N471" s="1344"/>
      <c r="O471" s="1344"/>
      <c r="P471" s="1344"/>
      <c r="Q471" s="1344"/>
      <c r="R471" s="1344"/>
      <c r="S471" s="1344"/>
      <c r="T471" s="1344"/>
      <c r="U471" s="1344"/>
      <c r="V471" s="1344"/>
      <c r="W471" s="1344"/>
      <c r="X471" s="1344"/>
      <c r="Y471" s="1344"/>
      <c r="Z471" s="1344"/>
      <c r="AA471" s="1344"/>
      <c r="AB471" s="1344"/>
      <c r="AC471" s="1344"/>
    </row>
    <row r="472">
      <c r="A472" s="1344"/>
      <c r="B472" s="1344"/>
      <c r="C472" s="1344"/>
      <c r="D472" s="1344"/>
      <c r="E472" s="1344"/>
      <c r="F472" s="1344"/>
      <c r="G472" s="1344"/>
      <c r="H472" s="1344"/>
      <c r="I472" s="1344"/>
      <c r="J472" s="1344"/>
      <c r="K472" s="1344"/>
      <c r="L472" s="1344"/>
      <c r="M472" s="1344"/>
      <c r="N472" s="1344"/>
      <c r="O472" s="1344"/>
      <c r="P472" s="1344"/>
      <c r="Q472" s="1344"/>
      <c r="R472" s="1344"/>
      <c r="S472" s="1344"/>
      <c r="T472" s="1344"/>
      <c r="U472" s="1344"/>
      <c r="V472" s="1344"/>
      <c r="W472" s="1344"/>
      <c r="X472" s="1344"/>
      <c r="Y472" s="1344"/>
      <c r="Z472" s="1344"/>
      <c r="AA472" s="1344"/>
      <c r="AB472" s="1344"/>
      <c r="AC472" s="1344"/>
    </row>
    <row r="473">
      <c r="A473" s="1344"/>
      <c r="B473" s="1344"/>
      <c r="C473" s="1344"/>
      <c r="D473" s="1344"/>
      <c r="E473" s="1344"/>
      <c r="F473" s="1344"/>
      <c r="G473" s="1344"/>
      <c r="H473" s="1344"/>
      <c r="I473" s="1344"/>
      <c r="J473" s="1344"/>
      <c r="K473" s="1344"/>
      <c r="L473" s="1344"/>
      <c r="M473" s="1344"/>
      <c r="N473" s="1344"/>
      <c r="O473" s="1344"/>
      <c r="P473" s="1344"/>
      <c r="Q473" s="1344"/>
      <c r="R473" s="1344"/>
      <c r="S473" s="1344"/>
      <c r="T473" s="1344"/>
      <c r="U473" s="1344"/>
      <c r="V473" s="1344"/>
      <c r="W473" s="1344"/>
      <c r="X473" s="1344"/>
      <c r="Y473" s="1344"/>
      <c r="Z473" s="1344"/>
      <c r="AA473" s="1344"/>
      <c r="AB473" s="1344"/>
      <c r="AC473" s="1344"/>
    </row>
    <row r="474">
      <c r="A474" s="1344"/>
      <c r="B474" s="1344"/>
      <c r="C474" s="1344"/>
      <c r="D474" s="1344"/>
      <c r="E474" s="1344"/>
      <c r="F474" s="1344"/>
      <c r="G474" s="1344"/>
      <c r="H474" s="1344"/>
      <c r="I474" s="1344"/>
      <c r="J474" s="1344"/>
      <c r="K474" s="1344"/>
      <c r="L474" s="1344"/>
      <c r="M474" s="1344"/>
      <c r="N474" s="1344"/>
      <c r="O474" s="1344"/>
      <c r="P474" s="1344"/>
      <c r="Q474" s="1344"/>
      <c r="R474" s="1344"/>
      <c r="S474" s="1344"/>
      <c r="T474" s="1344"/>
      <c r="U474" s="1344"/>
      <c r="V474" s="1344"/>
      <c r="W474" s="1344"/>
      <c r="X474" s="1344"/>
      <c r="Y474" s="1344"/>
      <c r="Z474" s="1344"/>
      <c r="AA474" s="1344"/>
      <c r="AB474" s="1344"/>
      <c r="AC474" s="1344"/>
    </row>
    <row r="475">
      <c r="A475" s="1344"/>
      <c r="B475" s="1344"/>
      <c r="C475" s="1344"/>
      <c r="D475" s="1344"/>
      <c r="E475" s="1344"/>
      <c r="F475" s="1344"/>
      <c r="G475" s="1344"/>
      <c r="H475" s="1344"/>
      <c r="I475" s="1344"/>
      <c r="J475" s="1344"/>
      <c r="K475" s="1344"/>
      <c r="L475" s="1344"/>
      <c r="M475" s="1344"/>
      <c r="N475" s="1344"/>
      <c r="O475" s="1344"/>
      <c r="P475" s="1344"/>
      <c r="Q475" s="1344"/>
      <c r="R475" s="1344"/>
      <c r="S475" s="1344"/>
      <c r="T475" s="1344"/>
      <c r="U475" s="1344"/>
      <c r="V475" s="1344"/>
      <c r="W475" s="1344"/>
      <c r="X475" s="1344"/>
      <c r="Y475" s="1344"/>
      <c r="Z475" s="1344"/>
      <c r="AA475" s="1344"/>
      <c r="AB475" s="1344"/>
      <c r="AC475" s="1344"/>
    </row>
    <row r="476">
      <c r="A476" s="1344"/>
      <c r="B476" s="1344"/>
      <c r="C476" s="1344"/>
      <c r="D476" s="1344"/>
      <c r="E476" s="1344"/>
      <c r="F476" s="1344"/>
      <c r="G476" s="1344"/>
      <c r="H476" s="1344"/>
      <c r="I476" s="1344"/>
      <c r="J476" s="1344"/>
      <c r="K476" s="1344"/>
      <c r="L476" s="1344"/>
      <c r="M476" s="1344"/>
      <c r="N476" s="1344"/>
      <c r="O476" s="1344"/>
      <c r="P476" s="1344"/>
      <c r="Q476" s="1344"/>
      <c r="R476" s="1344"/>
      <c r="S476" s="1344"/>
      <c r="T476" s="1344"/>
      <c r="U476" s="1344"/>
      <c r="V476" s="1344"/>
      <c r="W476" s="1344"/>
      <c r="X476" s="1344"/>
      <c r="Y476" s="1344"/>
      <c r="Z476" s="1344"/>
      <c r="AA476" s="1344"/>
      <c r="AB476" s="1344"/>
      <c r="AC476" s="1344"/>
    </row>
    <row r="477">
      <c r="A477" s="1344"/>
      <c r="B477" s="1344"/>
      <c r="C477" s="1344"/>
      <c r="D477" s="1344"/>
      <c r="E477" s="1344"/>
      <c r="F477" s="1344"/>
      <c r="G477" s="1344"/>
      <c r="H477" s="1344"/>
      <c r="I477" s="1344"/>
      <c r="J477" s="1344"/>
      <c r="K477" s="1344"/>
      <c r="L477" s="1344"/>
      <c r="M477" s="1344"/>
      <c r="N477" s="1344"/>
      <c r="O477" s="1344"/>
      <c r="P477" s="1344"/>
      <c r="Q477" s="1344"/>
      <c r="R477" s="1344"/>
      <c r="S477" s="1344"/>
      <c r="T477" s="1344"/>
      <c r="U477" s="1344"/>
      <c r="V477" s="1344"/>
      <c r="W477" s="1344"/>
      <c r="X477" s="1344"/>
      <c r="Y477" s="1344"/>
      <c r="Z477" s="1344"/>
      <c r="AA477" s="1344"/>
      <c r="AB477" s="1344"/>
      <c r="AC477" s="1344"/>
    </row>
    <row r="478">
      <c r="A478" s="1344"/>
      <c r="B478" s="1344"/>
      <c r="C478" s="1344"/>
      <c r="D478" s="1344"/>
      <c r="E478" s="1344"/>
      <c r="F478" s="1344"/>
      <c r="G478" s="1344"/>
      <c r="H478" s="1344"/>
      <c r="I478" s="1344"/>
      <c r="J478" s="1344"/>
      <c r="K478" s="1344"/>
      <c r="L478" s="1344"/>
      <c r="M478" s="1344"/>
      <c r="N478" s="1344"/>
      <c r="O478" s="1344"/>
      <c r="P478" s="1344"/>
      <c r="Q478" s="1344"/>
      <c r="R478" s="1344"/>
      <c r="S478" s="1344"/>
      <c r="T478" s="1344"/>
      <c r="U478" s="1344"/>
      <c r="V478" s="1344"/>
      <c r="W478" s="1344"/>
      <c r="X478" s="1344"/>
      <c r="Y478" s="1344"/>
      <c r="Z478" s="1344"/>
      <c r="AA478" s="1344"/>
      <c r="AB478" s="1344"/>
      <c r="AC478" s="1344"/>
    </row>
    <row r="479">
      <c r="A479" s="1344"/>
      <c r="B479" s="1344"/>
      <c r="C479" s="1344"/>
      <c r="D479" s="1344"/>
      <c r="E479" s="1344"/>
      <c r="F479" s="1344"/>
      <c r="G479" s="1344"/>
      <c r="H479" s="1344"/>
      <c r="I479" s="1344"/>
      <c r="J479" s="1344"/>
      <c r="K479" s="1344"/>
      <c r="L479" s="1344"/>
      <c r="M479" s="1344"/>
      <c r="N479" s="1344"/>
      <c r="O479" s="1344"/>
      <c r="P479" s="1344"/>
      <c r="Q479" s="1344"/>
      <c r="R479" s="1344"/>
      <c r="S479" s="1344"/>
      <c r="T479" s="1344"/>
      <c r="U479" s="1344"/>
      <c r="V479" s="1344"/>
      <c r="W479" s="1344"/>
      <c r="X479" s="1344"/>
      <c r="Y479" s="1344"/>
      <c r="Z479" s="1344"/>
      <c r="AA479" s="1344"/>
      <c r="AB479" s="1344"/>
      <c r="AC479" s="1344"/>
    </row>
    <row r="480">
      <c r="A480" s="1344"/>
      <c r="B480" s="1344"/>
      <c r="C480" s="1344"/>
      <c r="D480" s="1344"/>
      <c r="E480" s="1344"/>
      <c r="F480" s="1344"/>
      <c r="G480" s="1344"/>
      <c r="H480" s="1344"/>
      <c r="I480" s="1344"/>
      <c r="J480" s="1344"/>
      <c r="K480" s="1344"/>
      <c r="L480" s="1344"/>
      <c r="M480" s="1344"/>
      <c r="N480" s="1344"/>
      <c r="O480" s="1344"/>
      <c r="P480" s="1344"/>
      <c r="Q480" s="1344"/>
      <c r="R480" s="1344"/>
      <c r="S480" s="1344"/>
      <c r="T480" s="1344"/>
      <c r="U480" s="1344"/>
      <c r="V480" s="1344"/>
      <c r="W480" s="1344"/>
      <c r="X480" s="1344"/>
      <c r="Y480" s="1344"/>
      <c r="Z480" s="1344"/>
      <c r="AA480" s="1344"/>
      <c r="AB480" s="1344"/>
      <c r="AC480" s="1344"/>
    </row>
    <row r="481">
      <c r="A481" s="1344"/>
      <c r="B481" s="1344"/>
      <c r="C481" s="1344"/>
      <c r="D481" s="1344"/>
      <c r="E481" s="1344"/>
      <c r="F481" s="1344"/>
      <c r="G481" s="1344"/>
      <c r="H481" s="1344"/>
      <c r="I481" s="1344"/>
      <c r="J481" s="1344"/>
      <c r="K481" s="1344"/>
      <c r="L481" s="1344"/>
      <c r="M481" s="1344"/>
      <c r="N481" s="1344"/>
      <c r="O481" s="1344"/>
      <c r="P481" s="1344"/>
      <c r="Q481" s="1344"/>
      <c r="R481" s="1344"/>
      <c r="S481" s="1344"/>
      <c r="T481" s="1344"/>
      <c r="U481" s="1344"/>
      <c r="V481" s="1344"/>
      <c r="W481" s="1344"/>
      <c r="X481" s="1344"/>
      <c r="Y481" s="1344"/>
      <c r="Z481" s="1344"/>
      <c r="AA481" s="1344"/>
      <c r="AB481" s="1344"/>
      <c r="AC481" s="1344"/>
    </row>
    <row r="482">
      <c r="A482" s="1344"/>
      <c r="B482" s="1344"/>
      <c r="C482" s="1344"/>
      <c r="D482" s="1344"/>
      <c r="E482" s="1344"/>
      <c r="F482" s="1344"/>
      <c r="G482" s="1344"/>
      <c r="H482" s="1344"/>
      <c r="I482" s="1344"/>
      <c r="J482" s="1344"/>
      <c r="K482" s="1344"/>
      <c r="L482" s="1344"/>
      <c r="M482" s="1344"/>
      <c r="N482" s="1344"/>
      <c r="O482" s="1344"/>
      <c r="P482" s="1344"/>
      <c r="Q482" s="1344"/>
      <c r="R482" s="1344"/>
      <c r="S482" s="1344"/>
      <c r="T482" s="1344"/>
      <c r="U482" s="1344"/>
      <c r="V482" s="1344"/>
      <c r="W482" s="1344"/>
      <c r="X482" s="1344"/>
      <c r="Y482" s="1344"/>
      <c r="Z482" s="1344"/>
      <c r="AA482" s="1344"/>
      <c r="AB482" s="1344"/>
      <c r="AC482" s="1344"/>
    </row>
    <row r="483">
      <c r="A483" s="1344"/>
      <c r="B483" s="1344"/>
      <c r="C483" s="1344"/>
      <c r="D483" s="1344"/>
      <c r="E483" s="1344"/>
      <c r="F483" s="1344"/>
      <c r="G483" s="1344"/>
      <c r="H483" s="1344"/>
      <c r="I483" s="1344"/>
      <c r="J483" s="1344"/>
      <c r="K483" s="1344"/>
      <c r="L483" s="1344"/>
      <c r="M483" s="1344"/>
      <c r="N483" s="1344"/>
      <c r="O483" s="1344"/>
      <c r="P483" s="1344"/>
      <c r="Q483" s="1344"/>
      <c r="R483" s="1344"/>
      <c r="S483" s="1344"/>
      <c r="T483" s="1344"/>
      <c r="U483" s="1344"/>
      <c r="V483" s="1344"/>
      <c r="W483" s="1344"/>
      <c r="X483" s="1344"/>
      <c r="Y483" s="1344"/>
      <c r="Z483" s="1344"/>
      <c r="AA483" s="1344"/>
      <c r="AB483" s="1344"/>
      <c r="AC483" s="1344"/>
    </row>
    <row r="484">
      <c r="A484" s="1344"/>
      <c r="B484" s="1344"/>
      <c r="C484" s="1344"/>
      <c r="D484" s="1344"/>
      <c r="E484" s="1344"/>
      <c r="F484" s="1344"/>
      <c r="G484" s="1344"/>
      <c r="H484" s="1344"/>
      <c r="I484" s="1344"/>
      <c r="J484" s="1344"/>
      <c r="K484" s="1344"/>
      <c r="L484" s="1344"/>
      <c r="M484" s="1344"/>
      <c r="N484" s="1344"/>
      <c r="O484" s="1344"/>
      <c r="P484" s="1344"/>
      <c r="Q484" s="1344"/>
      <c r="R484" s="1344"/>
      <c r="S484" s="1344"/>
      <c r="T484" s="1344"/>
      <c r="U484" s="1344"/>
      <c r="V484" s="1344"/>
      <c r="W484" s="1344"/>
      <c r="X484" s="1344"/>
      <c r="Y484" s="1344"/>
      <c r="Z484" s="1344"/>
      <c r="AA484" s="1344"/>
      <c r="AB484" s="1344"/>
      <c r="AC484" s="1344"/>
    </row>
    <row r="485">
      <c r="A485" s="1344"/>
      <c r="B485" s="1344"/>
      <c r="C485" s="1344"/>
      <c r="D485" s="1344"/>
      <c r="E485" s="1344"/>
      <c r="F485" s="1344"/>
      <c r="G485" s="1344"/>
      <c r="H485" s="1344"/>
      <c r="I485" s="1344"/>
      <c r="J485" s="1344"/>
      <c r="K485" s="1344"/>
      <c r="L485" s="1344"/>
      <c r="M485" s="1344"/>
      <c r="N485" s="1344"/>
      <c r="O485" s="1344"/>
      <c r="P485" s="1344"/>
      <c r="Q485" s="1344"/>
      <c r="R485" s="1344"/>
      <c r="S485" s="1344"/>
      <c r="T485" s="1344"/>
      <c r="U485" s="1344"/>
      <c r="V485" s="1344"/>
      <c r="W485" s="1344"/>
      <c r="X485" s="1344"/>
      <c r="Y485" s="1344"/>
      <c r="Z485" s="1344"/>
      <c r="AA485" s="1344"/>
      <c r="AB485" s="1344"/>
      <c r="AC485" s="1344"/>
    </row>
    <row r="486">
      <c r="A486" s="1344"/>
      <c r="B486" s="1344"/>
      <c r="C486" s="1344"/>
      <c r="D486" s="1344"/>
      <c r="E486" s="1344"/>
      <c r="F486" s="1344"/>
      <c r="G486" s="1344"/>
      <c r="H486" s="1344"/>
      <c r="I486" s="1344"/>
      <c r="J486" s="1344"/>
      <c r="K486" s="1344"/>
      <c r="L486" s="1344"/>
      <c r="M486" s="1344"/>
      <c r="N486" s="1344"/>
      <c r="O486" s="1344"/>
      <c r="P486" s="1344"/>
      <c r="Q486" s="1344"/>
      <c r="R486" s="1344"/>
      <c r="S486" s="1344"/>
      <c r="T486" s="1344"/>
      <c r="U486" s="1344"/>
      <c r="V486" s="1344"/>
      <c r="W486" s="1344"/>
      <c r="X486" s="1344"/>
      <c r="Y486" s="1344"/>
      <c r="Z486" s="1344"/>
      <c r="AA486" s="1344"/>
      <c r="AB486" s="1344"/>
      <c r="AC486" s="1344"/>
    </row>
    <row r="487">
      <c r="A487" s="1344"/>
      <c r="B487" s="1344"/>
      <c r="C487" s="1344"/>
      <c r="D487" s="1344"/>
      <c r="E487" s="1344"/>
      <c r="F487" s="1344"/>
      <c r="G487" s="1344"/>
      <c r="H487" s="1344"/>
      <c r="I487" s="1344"/>
      <c r="J487" s="1344"/>
      <c r="K487" s="1344"/>
      <c r="L487" s="1344"/>
      <c r="M487" s="1344"/>
      <c r="N487" s="1344"/>
      <c r="O487" s="1344"/>
      <c r="P487" s="1344"/>
      <c r="Q487" s="1344"/>
      <c r="R487" s="1344"/>
      <c r="S487" s="1344"/>
      <c r="T487" s="1344"/>
      <c r="U487" s="1344"/>
      <c r="V487" s="1344"/>
      <c r="W487" s="1344"/>
      <c r="X487" s="1344"/>
      <c r="Y487" s="1344"/>
      <c r="Z487" s="1344"/>
      <c r="AA487" s="1344"/>
      <c r="AB487" s="1344"/>
      <c r="AC487" s="1344"/>
    </row>
    <row r="488">
      <c r="A488" s="1344"/>
      <c r="B488" s="1344"/>
      <c r="C488" s="1344"/>
      <c r="D488" s="1344"/>
      <c r="E488" s="1344"/>
      <c r="F488" s="1344"/>
      <c r="G488" s="1344"/>
      <c r="H488" s="1344"/>
      <c r="I488" s="1344"/>
      <c r="J488" s="1344"/>
      <c r="K488" s="1344"/>
      <c r="L488" s="1344"/>
      <c r="M488" s="1344"/>
      <c r="N488" s="1344"/>
      <c r="O488" s="1344"/>
      <c r="P488" s="1344"/>
      <c r="Q488" s="1344"/>
      <c r="R488" s="1344"/>
      <c r="S488" s="1344"/>
      <c r="T488" s="1344"/>
      <c r="U488" s="1344"/>
      <c r="V488" s="1344"/>
      <c r="W488" s="1344"/>
      <c r="X488" s="1344"/>
      <c r="Y488" s="1344"/>
      <c r="Z488" s="1344"/>
      <c r="AA488" s="1344"/>
      <c r="AB488" s="1344"/>
      <c r="AC488" s="1344"/>
    </row>
    <row r="489">
      <c r="A489" s="1344"/>
      <c r="B489" s="1344"/>
      <c r="C489" s="1344"/>
      <c r="D489" s="1344"/>
      <c r="E489" s="1344"/>
      <c r="F489" s="1344"/>
      <c r="G489" s="1344"/>
      <c r="H489" s="1344"/>
      <c r="I489" s="1344"/>
      <c r="J489" s="1344"/>
      <c r="K489" s="1344"/>
      <c r="L489" s="1344"/>
      <c r="M489" s="1344"/>
      <c r="N489" s="1344"/>
      <c r="O489" s="1344"/>
      <c r="P489" s="1344"/>
      <c r="Q489" s="1344"/>
      <c r="R489" s="1344"/>
      <c r="S489" s="1344"/>
      <c r="T489" s="1344"/>
      <c r="U489" s="1344"/>
      <c r="V489" s="1344"/>
      <c r="W489" s="1344"/>
      <c r="X489" s="1344"/>
      <c r="Y489" s="1344"/>
      <c r="Z489" s="1344"/>
      <c r="AA489" s="1344"/>
      <c r="AB489" s="1344"/>
      <c r="AC489" s="1344"/>
    </row>
    <row r="490">
      <c r="A490" s="1344"/>
      <c r="B490" s="1344"/>
      <c r="C490" s="1344"/>
      <c r="D490" s="1344"/>
      <c r="E490" s="1344"/>
      <c r="F490" s="1344"/>
      <c r="G490" s="1344"/>
      <c r="H490" s="1344"/>
      <c r="I490" s="1344"/>
      <c r="J490" s="1344"/>
      <c r="K490" s="1344"/>
      <c r="L490" s="1344"/>
      <c r="M490" s="1344"/>
      <c r="N490" s="1344"/>
      <c r="O490" s="1344"/>
      <c r="P490" s="1344"/>
      <c r="Q490" s="1344"/>
      <c r="R490" s="1344"/>
      <c r="S490" s="1344"/>
      <c r="T490" s="1344"/>
      <c r="U490" s="1344"/>
      <c r="V490" s="1344"/>
      <c r="W490" s="1344"/>
      <c r="X490" s="1344"/>
      <c r="Y490" s="1344"/>
      <c r="Z490" s="1344"/>
      <c r="AA490" s="1344"/>
      <c r="AB490" s="1344"/>
      <c r="AC490" s="1344"/>
    </row>
    <row r="491">
      <c r="A491" s="1344"/>
      <c r="B491" s="1344"/>
      <c r="C491" s="1344"/>
      <c r="D491" s="1344"/>
      <c r="E491" s="1344"/>
      <c r="F491" s="1344"/>
      <c r="G491" s="1344"/>
      <c r="H491" s="1344"/>
      <c r="I491" s="1344"/>
      <c r="J491" s="1344"/>
      <c r="K491" s="1344"/>
      <c r="L491" s="1344"/>
      <c r="M491" s="1344"/>
      <c r="N491" s="1344"/>
      <c r="O491" s="1344"/>
      <c r="P491" s="1344"/>
      <c r="Q491" s="1344"/>
      <c r="R491" s="1344"/>
      <c r="S491" s="1344"/>
      <c r="T491" s="1344"/>
      <c r="U491" s="1344"/>
      <c r="V491" s="1344"/>
      <c r="W491" s="1344"/>
      <c r="X491" s="1344"/>
      <c r="Y491" s="1344"/>
      <c r="Z491" s="1344"/>
      <c r="AA491" s="1344"/>
      <c r="AB491" s="1344"/>
      <c r="AC491" s="1344"/>
    </row>
    <row r="492">
      <c r="A492" s="1344"/>
      <c r="B492" s="1344"/>
      <c r="C492" s="1344"/>
      <c r="D492" s="1344"/>
      <c r="E492" s="1344"/>
      <c r="F492" s="1344"/>
      <c r="G492" s="1344"/>
      <c r="H492" s="1344"/>
      <c r="I492" s="1344"/>
      <c r="J492" s="1344"/>
      <c r="K492" s="1344"/>
      <c r="L492" s="1344"/>
      <c r="M492" s="1344"/>
      <c r="N492" s="1344"/>
      <c r="O492" s="1344"/>
      <c r="P492" s="1344"/>
      <c r="Q492" s="1344"/>
      <c r="R492" s="1344"/>
      <c r="S492" s="1344"/>
      <c r="T492" s="1344"/>
      <c r="U492" s="1344"/>
      <c r="V492" s="1344"/>
      <c r="W492" s="1344"/>
      <c r="X492" s="1344"/>
      <c r="Y492" s="1344"/>
      <c r="Z492" s="1344"/>
      <c r="AA492" s="1344"/>
      <c r="AB492" s="1344"/>
      <c r="AC492" s="1344"/>
    </row>
    <row r="493">
      <c r="A493" s="1344"/>
      <c r="B493" s="1344"/>
      <c r="C493" s="1344"/>
      <c r="D493" s="1344"/>
      <c r="E493" s="1344"/>
      <c r="F493" s="1344"/>
      <c r="G493" s="1344"/>
      <c r="H493" s="1344"/>
      <c r="I493" s="1344"/>
      <c r="J493" s="1344"/>
      <c r="K493" s="1344"/>
      <c r="L493" s="1344"/>
      <c r="M493" s="1344"/>
      <c r="N493" s="1344"/>
      <c r="O493" s="1344"/>
      <c r="P493" s="1344"/>
      <c r="Q493" s="1344"/>
      <c r="R493" s="1344"/>
      <c r="S493" s="1344"/>
      <c r="T493" s="1344"/>
      <c r="U493" s="1344"/>
      <c r="V493" s="1344"/>
      <c r="W493" s="1344"/>
      <c r="X493" s="1344"/>
      <c r="Y493" s="1344"/>
      <c r="Z493" s="1344"/>
      <c r="AA493" s="1344"/>
      <c r="AB493" s="1344"/>
      <c r="AC493" s="1344"/>
    </row>
    <row r="494">
      <c r="A494" s="1344"/>
      <c r="B494" s="1344"/>
      <c r="C494" s="1344"/>
      <c r="D494" s="1344"/>
      <c r="E494" s="1344"/>
      <c r="F494" s="1344"/>
      <c r="G494" s="1344"/>
      <c r="H494" s="1344"/>
      <c r="I494" s="1344"/>
      <c r="J494" s="1344"/>
      <c r="K494" s="1344"/>
      <c r="L494" s="1344"/>
      <c r="M494" s="1344"/>
      <c r="N494" s="1344"/>
      <c r="O494" s="1344"/>
      <c r="P494" s="1344"/>
      <c r="Q494" s="1344"/>
      <c r="R494" s="1344"/>
      <c r="S494" s="1344"/>
      <c r="T494" s="1344"/>
      <c r="U494" s="1344"/>
      <c r="V494" s="1344"/>
      <c r="W494" s="1344"/>
      <c r="X494" s="1344"/>
      <c r="Y494" s="1344"/>
      <c r="Z494" s="1344"/>
      <c r="AA494" s="1344"/>
      <c r="AB494" s="1344"/>
      <c r="AC494" s="1344"/>
    </row>
    <row r="495">
      <c r="A495" s="1344"/>
      <c r="B495" s="1344"/>
      <c r="C495" s="1344"/>
      <c r="D495" s="1344"/>
      <c r="E495" s="1344"/>
      <c r="F495" s="1344"/>
      <c r="G495" s="1344"/>
      <c r="H495" s="1344"/>
      <c r="I495" s="1344"/>
      <c r="J495" s="1344"/>
      <c r="K495" s="1344"/>
      <c r="L495" s="1344"/>
      <c r="M495" s="1344"/>
      <c r="N495" s="1344"/>
      <c r="O495" s="1344"/>
      <c r="P495" s="1344"/>
      <c r="Q495" s="1344"/>
      <c r="R495" s="1344"/>
      <c r="S495" s="1344"/>
      <c r="T495" s="1344"/>
      <c r="U495" s="1344"/>
      <c r="V495" s="1344"/>
      <c r="W495" s="1344"/>
      <c r="X495" s="1344"/>
      <c r="Y495" s="1344"/>
      <c r="Z495" s="1344"/>
      <c r="AA495" s="1344"/>
      <c r="AB495" s="1344"/>
      <c r="AC495" s="1344"/>
    </row>
    <row r="496">
      <c r="A496" s="1344"/>
      <c r="B496" s="1344"/>
      <c r="C496" s="1344"/>
      <c r="D496" s="1344"/>
      <c r="E496" s="1344"/>
      <c r="F496" s="1344"/>
      <c r="G496" s="1344"/>
      <c r="H496" s="1344"/>
      <c r="I496" s="1344"/>
      <c r="J496" s="1344"/>
      <c r="K496" s="1344"/>
      <c r="L496" s="1344"/>
      <c r="M496" s="1344"/>
      <c r="N496" s="1344"/>
      <c r="O496" s="1344"/>
      <c r="P496" s="1344"/>
      <c r="Q496" s="1344"/>
      <c r="R496" s="1344"/>
      <c r="S496" s="1344"/>
      <c r="T496" s="1344"/>
      <c r="U496" s="1344"/>
      <c r="V496" s="1344"/>
      <c r="W496" s="1344"/>
      <c r="X496" s="1344"/>
      <c r="Y496" s="1344"/>
      <c r="Z496" s="1344"/>
      <c r="AA496" s="1344"/>
      <c r="AB496" s="1344"/>
      <c r="AC496" s="1344"/>
    </row>
    <row r="497">
      <c r="A497" s="1344"/>
      <c r="B497" s="1344"/>
      <c r="C497" s="1344"/>
      <c r="D497" s="1344"/>
      <c r="E497" s="1344"/>
      <c r="F497" s="1344"/>
      <c r="G497" s="1344"/>
      <c r="H497" s="1344"/>
      <c r="I497" s="1344"/>
      <c r="J497" s="1344"/>
      <c r="K497" s="1344"/>
      <c r="L497" s="1344"/>
      <c r="M497" s="1344"/>
      <c r="N497" s="1344"/>
      <c r="O497" s="1344"/>
      <c r="P497" s="1344"/>
      <c r="Q497" s="1344"/>
      <c r="R497" s="1344"/>
      <c r="S497" s="1344"/>
      <c r="T497" s="1344"/>
      <c r="U497" s="1344"/>
      <c r="V497" s="1344"/>
      <c r="W497" s="1344"/>
      <c r="X497" s="1344"/>
      <c r="Y497" s="1344"/>
      <c r="Z497" s="1344"/>
      <c r="AA497" s="1344"/>
      <c r="AB497" s="1344"/>
      <c r="AC497" s="1344"/>
    </row>
    <row r="498">
      <c r="A498" s="1344"/>
      <c r="B498" s="1344"/>
      <c r="C498" s="1344"/>
      <c r="D498" s="1344"/>
      <c r="E498" s="1344"/>
      <c r="F498" s="1344"/>
      <c r="G498" s="1344"/>
      <c r="H498" s="1344"/>
      <c r="I498" s="1344"/>
      <c r="J498" s="1344"/>
      <c r="K498" s="1344"/>
      <c r="L498" s="1344"/>
      <c r="M498" s="1344"/>
      <c r="N498" s="1344"/>
      <c r="O498" s="1344"/>
      <c r="P498" s="1344"/>
      <c r="Q498" s="1344"/>
      <c r="R498" s="1344"/>
      <c r="S498" s="1344"/>
      <c r="T498" s="1344"/>
      <c r="U498" s="1344"/>
      <c r="V498" s="1344"/>
      <c r="W498" s="1344"/>
      <c r="X498" s="1344"/>
      <c r="Y498" s="1344"/>
      <c r="Z498" s="1344"/>
      <c r="AA498" s="1344"/>
      <c r="AB498" s="1344"/>
      <c r="AC498" s="1344"/>
    </row>
    <row r="499">
      <c r="A499" s="1344"/>
      <c r="B499" s="1344"/>
      <c r="C499" s="1344"/>
      <c r="D499" s="1344"/>
      <c r="E499" s="1344"/>
      <c r="F499" s="1344"/>
      <c r="G499" s="1344"/>
      <c r="H499" s="1344"/>
      <c r="I499" s="1344"/>
      <c r="J499" s="1344"/>
      <c r="K499" s="1344"/>
      <c r="L499" s="1344"/>
      <c r="M499" s="1344"/>
      <c r="N499" s="1344"/>
      <c r="O499" s="1344"/>
      <c r="P499" s="1344"/>
      <c r="Q499" s="1344"/>
      <c r="R499" s="1344"/>
      <c r="S499" s="1344"/>
      <c r="T499" s="1344"/>
      <c r="U499" s="1344"/>
      <c r="V499" s="1344"/>
      <c r="W499" s="1344"/>
      <c r="X499" s="1344"/>
      <c r="Y499" s="1344"/>
      <c r="Z499" s="1344"/>
      <c r="AA499" s="1344"/>
      <c r="AB499" s="1344"/>
      <c r="AC499" s="1344"/>
    </row>
    <row r="500">
      <c r="A500" s="1344"/>
      <c r="B500" s="1344"/>
      <c r="C500" s="1344"/>
      <c r="D500" s="1344"/>
      <c r="E500" s="1344"/>
      <c r="F500" s="1344"/>
      <c r="G500" s="1344"/>
      <c r="H500" s="1344"/>
      <c r="I500" s="1344"/>
      <c r="J500" s="1344"/>
      <c r="K500" s="1344"/>
      <c r="L500" s="1344"/>
      <c r="M500" s="1344"/>
      <c r="N500" s="1344"/>
      <c r="O500" s="1344"/>
      <c r="P500" s="1344"/>
      <c r="Q500" s="1344"/>
      <c r="R500" s="1344"/>
      <c r="S500" s="1344"/>
      <c r="T500" s="1344"/>
      <c r="U500" s="1344"/>
      <c r="V500" s="1344"/>
      <c r="W500" s="1344"/>
      <c r="X500" s="1344"/>
      <c r="Y500" s="1344"/>
      <c r="Z500" s="1344"/>
      <c r="AA500" s="1344"/>
      <c r="AB500" s="1344"/>
      <c r="AC500" s="1344"/>
    </row>
    <row r="501">
      <c r="A501" s="1344"/>
      <c r="B501" s="1344"/>
      <c r="C501" s="1344"/>
      <c r="D501" s="1344"/>
      <c r="E501" s="1344"/>
      <c r="F501" s="1344"/>
      <c r="G501" s="1344"/>
      <c r="H501" s="1344"/>
      <c r="I501" s="1344"/>
      <c r="J501" s="1344"/>
      <c r="K501" s="1344"/>
      <c r="L501" s="1344"/>
      <c r="M501" s="1344"/>
      <c r="N501" s="1344"/>
      <c r="O501" s="1344"/>
      <c r="P501" s="1344"/>
      <c r="Q501" s="1344"/>
      <c r="R501" s="1344"/>
      <c r="S501" s="1344"/>
      <c r="T501" s="1344"/>
      <c r="U501" s="1344"/>
      <c r="V501" s="1344"/>
      <c r="W501" s="1344"/>
      <c r="X501" s="1344"/>
      <c r="Y501" s="1344"/>
      <c r="Z501" s="1344"/>
      <c r="AA501" s="1344"/>
      <c r="AB501" s="1344"/>
      <c r="AC501" s="1344"/>
    </row>
    <row r="502">
      <c r="A502" s="1344"/>
      <c r="B502" s="1344"/>
      <c r="C502" s="1344"/>
      <c r="D502" s="1344"/>
      <c r="E502" s="1344"/>
      <c r="F502" s="1344"/>
      <c r="G502" s="1344"/>
      <c r="H502" s="1344"/>
      <c r="I502" s="1344"/>
      <c r="J502" s="1344"/>
      <c r="K502" s="1344"/>
      <c r="L502" s="1344"/>
      <c r="M502" s="1344"/>
      <c r="N502" s="1344"/>
      <c r="O502" s="1344"/>
      <c r="P502" s="1344"/>
      <c r="Q502" s="1344"/>
      <c r="R502" s="1344"/>
      <c r="S502" s="1344"/>
      <c r="T502" s="1344"/>
      <c r="U502" s="1344"/>
      <c r="V502" s="1344"/>
      <c r="W502" s="1344"/>
      <c r="X502" s="1344"/>
      <c r="Y502" s="1344"/>
      <c r="Z502" s="1344"/>
      <c r="AA502" s="1344"/>
      <c r="AB502" s="1344"/>
      <c r="AC502" s="1344"/>
    </row>
    <row r="503">
      <c r="A503" s="1344"/>
      <c r="B503" s="1344"/>
      <c r="C503" s="1344"/>
      <c r="D503" s="1344"/>
      <c r="E503" s="1344"/>
      <c r="F503" s="1344"/>
      <c r="G503" s="1344"/>
      <c r="H503" s="1344"/>
      <c r="I503" s="1344"/>
      <c r="J503" s="1344"/>
      <c r="K503" s="1344"/>
      <c r="L503" s="1344"/>
      <c r="M503" s="1344"/>
      <c r="N503" s="1344"/>
      <c r="O503" s="1344"/>
      <c r="P503" s="1344"/>
      <c r="Q503" s="1344"/>
      <c r="R503" s="1344"/>
      <c r="S503" s="1344"/>
      <c r="T503" s="1344"/>
      <c r="U503" s="1344"/>
      <c r="V503" s="1344"/>
      <c r="W503" s="1344"/>
      <c r="X503" s="1344"/>
      <c r="Y503" s="1344"/>
      <c r="Z503" s="1344"/>
      <c r="AA503" s="1344"/>
      <c r="AB503" s="1344"/>
      <c r="AC503" s="1344"/>
    </row>
    <row r="504">
      <c r="A504" s="1344"/>
      <c r="B504" s="1344"/>
      <c r="C504" s="1344"/>
      <c r="D504" s="1344"/>
      <c r="E504" s="1344"/>
      <c r="F504" s="1344"/>
      <c r="G504" s="1344"/>
      <c r="H504" s="1344"/>
      <c r="I504" s="1344"/>
      <c r="J504" s="1344"/>
      <c r="K504" s="1344"/>
      <c r="L504" s="1344"/>
      <c r="M504" s="1344"/>
      <c r="N504" s="1344"/>
      <c r="O504" s="1344"/>
      <c r="P504" s="1344"/>
      <c r="Q504" s="1344"/>
      <c r="R504" s="1344"/>
      <c r="S504" s="1344"/>
      <c r="T504" s="1344"/>
      <c r="U504" s="1344"/>
      <c r="V504" s="1344"/>
      <c r="W504" s="1344"/>
      <c r="X504" s="1344"/>
      <c r="Y504" s="1344"/>
      <c r="Z504" s="1344"/>
      <c r="AA504" s="1344"/>
      <c r="AB504" s="1344"/>
      <c r="AC504" s="1344"/>
    </row>
    <row r="505">
      <c r="A505" s="1344"/>
      <c r="B505" s="1344"/>
      <c r="C505" s="1344"/>
      <c r="D505" s="1344"/>
      <c r="E505" s="1344"/>
      <c r="F505" s="1344"/>
      <c r="G505" s="1344"/>
      <c r="H505" s="1344"/>
      <c r="I505" s="1344"/>
      <c r="J505" s="1344"/>
      <c r="K505" s="1344"/>
      <c r="L505" s="1344"/>
      <c r="M505" s="1344"/>
      <c r="N505" s="1344"/>
      <c r="O505" s="1344"/>
      <c r="P505" s="1344"/>
      <c r="Q505" s="1344"/>
      <c r="R505" s="1344"/>
      <c r="S505" s="1344"/>
      <c r="T505" s="1344"/>
      <c r="U505" s="1344"/>
      <c r="V505" s="1344"/>
      <c r="W505" s="1344"/>
      <c r="X505" s="1344"/>
      <c r="Y505" s="1344"/>
      <c r="Z505" s="1344"/>
      <c r="AA505" s="1344"/>
      <c r="AB505" s="1344"/>
      <c r="AC505" s="1344"/>
    </row>
    <row r="506">
      <c r="A506" s="1344"/>
      <c r="B506" s="1344"/>
      <c r="C506" s="1344"/>
      <c r="D506" s="1344"/>
      <c r="E506" s="1344"/>
      <c r="F506" s="1344"/>
      <c r="G506" s="1344"/>
      <c r="H506" s="1344"/>
      <c r="I506" s="1344"/>
      <c r="J506" s="1344"/>
      <c r="K506" s="1344"/>
      <c r="L506" s="1344"/>
      <c r="M506" s="1344"/>
      <c r="N506" s="1344"/>
      <c r="O506" s="1344"/>
      <c r="P506" s="1344"/>
      <c r="Q506" s="1344"/>
      <c r="R506" s="1344"/>
      <c r="S506" s="1344"/>
      <c r="T506" s="1344"/>
      <c r="U506" s="1344"/>
      <c r="V506" s="1344"/>
      <c r="W506" s="1344"/>
      <c r="X506" s="1344"/>
      <c r="Y506" s="1344"/>
      <c r="Z506" s="1344"/>
      <c r="AA506" s="1344"/>
      <c r="AB506" s="1344"/>
      <c r="AC506" s="1344"/>
    </row>
    <row r="507">
      <c r="A507" s="1344"/>
      <c r="B507" s="1344"/>
      <c r="C507" s="1344"/>
      <c r="D507" s="1344"/>
      <c r="E507" s="1344"/>
      <c r="F507" s="1344"/>
      <c r="G507" s="1344"/>
      <c r="H507" s="1344"/>
      <c r="I507" s="1344"/>
      <c r="J507" s="1344"/>
      <c r="K507" s="1344"/>
      <c r="L507" s="1344"/>
      <c r="M507" s="1344"/>
      <c r="N507" s="1344"/>
      <c r="O507" s="1344"/>
      <c r="P507" s="1344"/>
      <c r="Q507" s="1344"/>
      <c r="R507" s="1344"/>
      <c r="S507" s="1344"/>
      <c r="T507" s="1344"/>
      <c r="U507" s="1344"/>
      <c r="V507" s="1344"/>
      <c r="W507" s="1344"/>
      <c r="X507" s="1344"/>
      <c r="Y507" s="1344"/>
      <c r="Z507" s="1344"/>
      <c r="AA507" s="1344"/>
      <c r="AB507" s="1344"/>
      <c r="AC507" s="1344"/>
    </row>
    <row r="508">
      <c r="A508" s="1344"/>
      <c r="B508" s="1344"/>
      <c r="C508" s="1344"/>
      <c r="D508" s="1344"/>
      <c r="E508" s="1344"/>
      <c r="F508" s="1344"/>
      <c r="G508" s="1344"/>
      <c r="H508" s="1344"/>
      <c r="I508" s="1344"/>
      <c r="J508" s="1344"/>
      <c r="K508" s="1344"/>
      <c r="L508" s="1344"/>
      <c r="M508" s="1344"/>
      <c r="N508" s="1344"/>
      <c r="O508" s="1344"/>
      <c r="P508" s="1344"/>
      <c r="Q508" s="1344"/>
      <c r="R508" s="1344"/>
      <c r="S508" s="1344"/>
      <c r="T508" s="1344"/>
      <c r="U508" s="1344"/>
      <c r="V508" s="1344"/>
      <c r="W508" s="1344"/>
      <c r="X508" s="1344"/>
      <c r="Y508" s="1344"/>
      <c r="Z508" s="1344"/>
      <c r="AA508" s="1344"/>
      <c r="AB508" s="1344"/>
      <c r="AC508" s="1344"/>
    </row>
    <row r="509">
      <c r="A509" s="1344"/>
      <c r="B509" s="1344"/>
      <c r="C509" s="1344"/>
      <c r="D509" s="1344"/>
      <c r="E509" s="1344"/>
      <c r="F509" s="1344"/>
      <c r="G509" s="1344"/>
      <c r="H509" s="1344"/>
      <c r="I509" s="1344"/>
      <c r="J509" s="1344"/>
      <c r="K509" s="1344"/>
      <c r="L509" s="1344"/>
      <c r="M509" s="1344"/>
      <c r="N509" s="1344"/>
      <c r="O509" s="1344"/>
      <c r="P509" s="1344"/>
      <c r="Q509" s="1344"/>
      <c r="R509" s="1344"/>
      <c r="S509" s="1344"/>
      <c r="T509" s="1344"/>
      <c r="U509" s="1344"/>
      <c r="V509" s="1344"/>
      <c r="W509" s="1344"/>
      <c r="X509" s="1344"/>
      <c r="Y509" s="1344"/>
      <c r="Z509" s="1344"/>
      <c r="AA509" s="1344"/>
      <c r="AB509" s="1344"/>
      <c r="AC509" s="1344"/>
    </row>
    <row r="510">
      <c r="A510" s="1344"/>
      <c r="B510" s="1344"/>
      <c r="C510" s="1344"/>
      <c r="D510" s="1344"/>
      <c r="E510" s="1344"/>
      <c r="F510" s="1344"/>
      <c r="G510" s="1344"/>
      <c r="H510" s="1344"/>
      <c r="I510" s="1344"/>
      <c r="J510" s="1344"/>
      <c r="K510" s="1344"/>
      <c r="L510" s="1344"/>
      <c r="M510" s="1344"/>
      <c r="N510" s="1344"/>
      <c r="O510" s="1344"/>
      <c r="P510" s="1344"/>
      <c r="Q510" s="1344"/>
      <c r="R510" s="1344"/>
      <c r="S510" s="1344"/>
      <c r="T510" s="1344"/>
      <c r="U510" s="1344"/>
      <c r="V510" s="1344"/>
      <c r="W510" s="1344"/>
      <c r="X510" s="1344"/>
      <c r="Y510" s="1344"/>
      <c r="Z510" s="1344"/>
      <c r="AA510" s="1344"/>
      <c r="AB510" s="1344"/>
      <c r="AC510" s="1344"/>
    </row>
    <row r="511">
      <c r="A511" s="1344"/>
      <c r="B511" s="1344"/>
      <c r="C511" s="1344"/>
      <c r="D511" s="1344"/>
      <c r="E511" s="1344"/>
      <c r="F511" s="1344"/>
      <c r="G511" s="1344"/>
      <c r="H511" s="1344"/>
      <c r="I511" s="1344"/>
      <c r="J511" s="1344"/>
      <c r="K511" s="1344"/>
      <c r="L511" s="1344"/>
      <c r="M511" s="1344"/>
      <c r="N511" s="1344"/>
      <c r="O511" s="1344"/>
      <c r="P511" s="1344"/>
      <c r="Q511" s="1344"/>
      <c r="R511" s="1344"/>
      <c r="S511" s="1344"/>
      <c r="T511" s="1344"/>
      <c r="U511" s="1344"/>
      <c r="V511" s="1344"/>
      <c r="W511" s="1344"/>
      <c r="X511" s="1344"/>
      <c r="Y511" s="1344"/>
      <c r="Z511" s="1344"/>
      <c r="AA511" s="1344"/>
      <c r="AB511" s="1344"/>
      <c r="AC511" s="1344"/>
    </row>
    <row r="512">
      <c r="A512" s="1344"/>
      <c r="B512" s="1344"/>
      <c r="C512" s="1344"/>
      <c r="D512" s="1344"/>
      <c r="E512" s="1344"/>
      <c r="F512" s="1344"/>
      <c r="G512" s="1344"/>
      <c r="H512" s="1344"/>
      <c r="I512" s="1344"/>
      <c r="J512" s="1344"/>
      <c r="K512" s="1344"/>
      <c r="L512" s="1344"/>
      <c r="M512" s="1344"/>
      <c r="N512" s="1344"/>
      <c r="O512" s="1344"/>
      <c r="P512" s="1344"/>
      <c r="Q512" s="1344"/>
      <c r="R512" s="1344"/>
      <c r="S512" s="1344"/>
      <c r="T512" s="1344"/>
      <c r="U512" s="1344"/>
      <c r="V512" s="1344"/>
      <c r="W512" s="1344"/>
      <c r="X512" s="1344"/>
      <c r="Y512" s="1344"/>
      <c r="Z512" s="1344"/>
      <c r="AA512" s="1344"/>
      <c r="AB512" s="1344"/>
      <c r="AC512" s="1344"/>
    </row>
    <row r="513">
      <c r="A513" s="1344"/>
      <c r="B513" s="1344"/>
      <c r="C513" s="1344"/>
      <c r="D513" s="1344"/>
      <c r="E513" s="1344"/>
      <c r="F513" s="1344"/>
      <c r="G513" s="1344"/>
      <c r="H513" s="1344"/>
      <c r="I513" s="1344"/>
      <c r="J513" s="1344"/>
      <c r="K513" s="1344"/>
      <c r="L513" s="1344"/>
      <c r="M513" s="1344"/>
      <c r="N513" s="1344"/>
      <c r="O513" s="1344"/>
      <c r="P513" s="1344"/>
      <c r="Q513" s="1344"/>
      <c r="R513" s="1344"/>
      <c r="S513" s="1344"/>
      <c r="T513" s="1344"/>
      <c r="U513" s="1344"/>
      <c r="V513" s="1344"/>
      <c r="W513" s="1344"/>
      <c r="X513" s="1344"/>
      <c r="Y513" s="1344"/>
      <c r="Z513" s="1344"/>
      <c r="AA513" s="1344"/>
      <c r="AB513" s="1344"/>
      <c r="AC513" s="1344"/>
    </row>
    <row r="514">
      <c r="A514" s="1344"/>
      <c r="B514" s="1344"/>
      <c r="C514" s="1344"/>
      <c r="D514" s="1344"/>
      <c r="E514" s="1344"/>
      <c r="F514" s="1344"/>
      <c r="G514" s="1344"/>
      <c r="H514" s="1344"/>
      <c r="I514" s="1344"/>
      <c r="J514" s="1344"/>
      <c r="K514" s="1344"/>
      <c r="L514" s="1344"/>
      <c r="M514" s="1344"/>
      <c r="N514" s="1344"/>
      <c r="O514" s="1344"/>
      <c r="P514" s="1344"/>
      <c r="Q514" s="1344"/>
      <c r="R514" s="1344"/>
      <c r="S514" s="1344"/>
      <c r="T514" s="1344"/>
      <c r="U514" s="1344"/>
      <c r="V514" s="1344"/>
      <c r="W514" s="1344"/>
      <c r="X514" s="1344"/>
      <c r="Y514" s="1344"/>
      <c r="Z514" s="1344"/>
      <c r="AA514" s="1344"/>
      <c r="AB514" s="1344"/>
      <c r="AC514" s="1344"/>
    </row>
    <row r="515">
      <c r="A515" s="1344"/>
      <c r="B515" s="1344"/>
      <c r="C515" s="1344"/>
      <c r="D515" s="1344"/>
      <c r="E515" s="1344"/>
      <c r="F515" s="1344"/>
      <c r="G515" s="1344"/>
      <c r="H515" s="1344"/>
      <c r="I515" s="1344"/>
      <c r="J515" s="1344"/>
      <c r="K515" s="1344"/>
      <c r="L515" s="1344"/>
      <c r="M515" s="1344"/>
      <c r="N515" s="1344"/>
      <c r="O515" s="1344"/>
      <c r="P515" s="1344"/>
      <c r="Q515" s="1344"/>
      <c r="R515" s="1344"/>
      <c r="S515" s="1344"/>
      <c r="T515" s="1344"/>
      <c r="U515" s="1344"/>
      <c r="V515" s="1344"/>
      <c r="W515" s="1344"/>
      <c r="X515" s="1344"/>
      <c r="Y515" s="1344"/>
      <c r="Z515" s="1344"/>
      <c r="AA515" s="1344"/>
      <c r="AB515" s="1344"/>
      <c r="AC515" s="1344"/>
    </row>
    <row r="516">
      <c r="A516" s="1344"/>
      <c r="B516" s="1344"/>
      <c r="C516" s="1344"/>
      <c r="D516" s="1344"/>
      <c r="E516" s="1344"/>
      <c r="F516" s="1344"/>
      <c r="G516" s="1344"/>
      <c r="H516" s="1344"/>
      <c r="I516" s="1344"/>
      <c r="J516" s="1344"/>
      <c r="K516" s="1344"/>
      <c r="L516" s="1344"/>
      <c r="M516" s="1344"/>
      <c r="N516" s="1344"/>
      <c r="O516" s="1344"/>
      <c r="P516" s="1344"/>
      <c r="Q516" s="1344"/>
      <c r="R516" s="1344"/>
      <c r="S516" s="1344"/>
      <c r="T516" s="1344"/>
      <c r="U516" s="1344"/>
      <c r="V516" s="1344"/>
      <c r="W516" s="1344"/>
      <c r="X516" s="1344"/>
      <c r="Y516" s="1344"/>
      <c r="Z516" s="1344"/>
      <c r="AA516" s="1344"/>
      <c r="AB516" s="1344"/>
      <c r="AC516" s="1344"/>
    </row>
    <row r="517">
      <c r="A517" s="1344"/>
      <c r="B517" s="1344"/>
      <c r="C517" s="1344"/>
      <c r="D517" s="1344"/>
      <c r="E517" s="1344"/>
      <c r="F517" s="1344"/>
      <c r="G517" s="1344"/>
      <c r="H517" s="1344"/>
      <c r="I517" s="1344"/>
      <c r="J517" s="1344"/>
      <c r="K517" s="1344"/>
      <c r="L517" s="1344"/>
      <c r="M517" s="1344"/>
      <c r="N517" s="1344"/>
      <c r="O517" s="1344"/>
      <c r="P517" s="1344"/>
      <c r="Q517" s="1344"/>
      <c r="R517" s="1344"/>
      <c r="S517" s="1344"/>
      <c r="T517" s="1344"/>
      <c r="U517" s="1344"/>
      <c r="V517" s="1344"/>
      <c r="W517" s="1344"/>
      <c r="X517" s="1344"/>
      <c r="Y517" s="1344"/>
      <c r="Z517" s="1344"/>
      <c r="AA517" s="1344"/>
      <c r="AB517" s="1344"/>
      <c r="AC517" s="1344"/>
    </row>
    <row r="518">
      <c r="A518" s="1344"/>
      <c r="B518" s="1344"/>
      <c r="C518" s="1344"/>
      <c r="D518" s="1344"/>
      <c r="E518" s="1344"/>
      <c r="F518" s="1344"/>
      <c r="G518" s="1344"/>
      <c r="H518" s="1344"/>
      <c r="I518" s="1344"/>
      <c r="J518" s="1344"/>
      <c r="K518" s="1344"/>
      <c r="L518" s="1344"/>
      <c r="M518" s="1344"/>
      <c r="N518" s="1344"/>
      <c r="O518" s="1344"/>
      <c r="P518" s="1344"/>
      <c r="Q518" s="1344"/>
      <c r="R518" s="1344"/>
      <c r="S518" s="1344"/>
      <c r="T518" s="1344"/>
      <c r="U518" s="1344"/>
      <c r="V518" s="1344"/>
      <c r="W518" s="1344"/>
      <c r="X518" s="1344"/>
      <c r="Y518" s="1344"/>
      <c r="Z518" s="1344"/>
      <c r="AA518" s="1344"/>
      <c r="AB518" s="1344"/>
      <c r="AC518" s="1344"/>
    </row>
    <row r="519">
      <c r="A519" s="1344"/>
      <c r="B519" s="1344"/>
      <c r="C519" s="1344"/>
      <c r="D519" s="1344"/>
      <c r="E519" s="1344"/>
      <c r="F519" s="1344"/>
      <c r="G519" s="1344"/>
      <c r="H519" s="1344"/>
      <c r="I519" s="1344"/>
      <c r="J519" s="1344"/>
      <c r="K519" s="1344"/>
      <c r="L519" s="1344"/>
      <c r="M519" s="1344"/>
      <c r="N519" s="1344"/>
      <c r="O519" s="1344"/>
      <c r="P519" s="1344"/>
      <c r="Q519" s="1344"/>
      <c r="R519" s="1344"/>
      <c r="S519" s="1344"/>
      <c r="T519" s="1344"/>
      <c r="U519" s="1344"/>
      <c r="V519" s="1344"/>
      <c r="W519" s="1344"/>
      <c r="X519" s="1344"/>
      <c r="Y519" s="1344"/>
      <c r="Z519" s="1344"/>
      <c r="AA519" s="1344"/>
      <c r="AB519" s="1344"/>
      <c r="AC519" s="1344"/>
    </row>
    <row r="520">
      <c r="A520" s="1344"/>
      <c r="B520" s="1344"/>
      <c r="C520" s="1344"/>
      <c r="D520" s="1344"/>
      <c r="E520" s="1344"/>
      <c r="F520" s="1344"/>
      <c r="G520" s="1344"/>
      <c r="H520" s="1344"/>
      <c r="I520" s="1344"/>
      <c r="J520" s="1344"/>
      <c r="K520" s="1344"/>
      <c r="L520" s="1344"/>
      <c r="M520" s="1344"/>
      <c r="N520" s="1344"/>
      <c r="O520" s="1344"/>
      <c r="P520" s="1344"/>
      <c r="Q520" s="1344"/>
      <c r="R520" s="1344"/>
      <c r="S520" s="1344"/>
      <c r="T520" s="1344"/>
      <c r="U520" s="1344"/>
      <c r="V520" s="1344"/>
      <c r="W520" s="1344"/>
      <c r="X520" s="1344"/>
      <c r="Y520" s="1344"/>
      <c r="Z520" s="1344"/>
      <c r="AA520" s="1344"/>
      <c r="AB520" s="1344"/>
      <c r="AC520" s="1344"/>
    </row>
    <row r="521">
      <c r="A521" s="1344"/>
      <c r="B521" s="1344"/>
      <c r="C521" s="1344"/>
      <c r="D521" s="1344"/>
      <c r="E521" s="1344"/>
      <c r="F521" s="1344"/>
      <c r="G521" s="1344"/>
      <c r="H521" s="1344"/>
      <c r="I521" s="1344"/>
      <c r="J521" s="1344"/>
      <c r="K521" s="1344"/>
      <c r="L521" s="1344"/>
      <c r="M521" s="1344"/>
      <c r="N521" s="1344"/>
      <c r="O521" s="1344"/>
      <c r="P521" s="1344"/>
      <c r="Q521" s="1344"/>
      <c r="R521" s="1344"/>
      <c r="S521" s="1344"/>
      <c r="T521" s="1344"/>
      <c r="U521" s="1344"/>
      <c r="V521" s="1344"/>
      <c r="W521" s="1344"/>
      <c r="X521" s="1344"/>
      <c r="Y521" s="1344"/>
      <c r="Z521" s="1344"/>
      <c r="AA521" s="1344"/>
      <c r="AB521" s="1344"/>
      <c r="AC521" s="1344"/>
    </row>
    <row r="522">
      <c r="A522" s="1344"/>
      <c r="B522" s="1344"/>
      <c r="C522" s="1344"/>
      <c r="D522" s="1344"/>
      <c r="E522" s="1344"/>
      <c r="F522" s="1344"/>
      <c r="G522" s="1344"/>
      <c r="H522" s="1344"/>
      <c r="I522" s="1344"/>
      <c r="J522" s="1344"/>
      <c r="K522" s="1344"/>
      <c r="L522" s="1344"/>
      <c r="M522" s="1344"/>
      <c r="N522" s="1344"/>
      <c r="O522" s="1344"/>
      <c r="P522" s="1344"/>
      <c r="Q522" s="1344"/>
      <c r="R522" s="1344"/>
      <c r="S522" s="1344"/>
      <c r="T522" s="1344"/>
      <c r="U522" s="1344"/>
      <c r="V522" s="1344"/>
      <c r="W522" s="1344"/>
      <c r="X522" s="1344"/>
      <c r="Y522" s="1344"/>
      <c r="Z522" s="1344"/>
      <c r="AA522" s="1344"/>
      <c r="AB522" s="1344"/>
      <c r="AC522" s="1344"/>
    </row>
    <row r="523">
      <c r="A523" s="1344"/>
      <c r="B523" s="1344"/>
      <c r="C523" s="1344"/>
      <c r="D523" s="1344"/>
      <c r="E523" s="1344"/>
      <c r="F523" s="1344"/>
      <c r="G523" s="1344"/>
      <c r="H523" s="1344"/>
      <c r="I523" s="1344"/>
      <c r="J523" s="1344"/>
      <c r="K523" s="1344"/>
      <c r="L523" s="1344"/>
      <c r="M523" s="1344"/>
      <c r="N523" s="1344"/>
      <c r="O523" s="1344"/>
      <c r="P523" s="1344"/>
      <c r="Q523" s="1344"/>
      <c r="R523" s="1344"/>
      <c r="S523" s="1344"/>
      <c r="T523" s="1344"/>
      <c r="U523" s="1344"/>
      <c r="V523" s="1344"/>
      <c r="W523" s="1344"/>
      <c r="X523" s="1344"/>
      <c r="Y523" s="1344"/>
      <c r="Z523" s="1344"/>
      <c r="AA523" s="1344"/>
      <c r="AB523" s="1344"/>
      <c r="AC523" s="1344"/>
    </row>
    <row r="524">
      <c r="A524" s="1344"/>
      <c r="B524" s="1344"/>
      <c r="C524" s="1344"/>
      <c r="D524" s="1344"/>
      <c r="E524" s="1344"/>
      <c r="F524" s="1344"/>
      <c r="G524" s="1344"/>
      <c r="H524" s="1344"/>
      <c r="I524" s="1344"/>
      <c r="J524" s="1344"/>
      <c r="K524" s="1344"/>
      <c r="L524" s="1344"/>
      <c r="M524" s="1344"/>
      <c r="N524" s="1344"/>
      <c r="O524" s="1344"/>
      <c r="P524" s="1344"/>
      <c r="Q524" s="1344"/>
      <c r="R524" s="1344"/>
      <c r="S524" s="1344"/>
      <c r="T524" s="1344"/>
      <c r="U524" s="1344"/>
      <c r="V524" s="1344"/>
      <c r="W524" s="1344"/>
      <c r="X524" s="1344"/>
      <c r="Y524" s="1344"/>
      <c r="Z524" s="1344"/>
      <c r="AA524" s="1344"/>
      <c r="AB524" s="1344"/>
      <c r="AC524" s="1344"/>
    </row>
    <row r="525">
      <c r="A525" s="1344"/>
      <c r="B525" s="1344"/>
      <c r="C525" s="1344"/>
      <c r="D525" s="1344"/>
      <c r="E525" s="1344"/>
      <c r="F525" s="1344"/>
      <c r="G525" s="1344"/>
      <c r="H525" s="1344"/>
      <c r="I525" s="1344"/>
      <c r="J525" s="1344"/>
      <c r="K525" s="1344"/>
      <c r="L525" s="1344"/>
      <c r="M525" s="1344"/>
      <c r="N525" s="1344"/>
      <c r="O525" s="1344"/>
      <c r="P525" s="1344"/>
      <c r="Q525" s="1344"/>
      <c r="R525" s="1344"/>
      <c r="S525" s="1344"/>
      <c r="T525" s="1344"/>
      <c r="U525" s="1344"/>
      <c r="V525" s="1344"/>
      <c r="W525" s="1344"/>
      <c r="X525" s="1344"/>
      <c r="Y525" s="1344"/>
      <c r="Z525" s="1344"/>
      <c r="AA525" s="1344"/>
      <c r="AB525" s="1344"/>
      <c r="AC525" s="1344"/>
    </row>
    <row r="526">
      <c r="A526" s="1344"/>
      <c r="B526" s="1344"/>
      <c r="C526" s="1344"/>
      <c r="D526" s="1344"/>
      <c r="E526" s="1344"/>
      <c r="F526" s="1344"/>
      <c r="G526" s="1344"/>
      <c r="H526" s="1344"/>
      <c r="I526" s="1344"/>
      <c r="J526" s="1344"/>
      <c r="K526" s="1344"/>
      <c r="L526" s="1344"/>
      <c r="M526" s="1344"/>
      <c r="N526" s="1344"/>
      <c r="O526" s="1344"/>
      <c r="P526" s="1344"/>
      <c r="Q526" s="1344"/>
      <c r="R526" s="1344"/>
      <c r="S526" s="1344"/>
      <c r="T526" s="1344"/>
      <c r="U526" s="1344"/>
      <c r="V526" s="1344"/>
      <c r="W526" s="1344"/>
      <c r="X526" s="1344"/>
      <c r="Y526" s="1344"/>
      <c r="Z526" s="1344"/>
      <c r="AA526" s="1344"/>
      <c r="AB526" s="1344"/>
      <c r="AC526" s="1344"/>
    </row>
    <row r="527">
      <c r="A527" s="1344"/>
      <c r="B527" s="1344"/>
      <c r="C527" s="1344"/>
      <c r="D527" s="1344"/>
      <c r="E527" s="1344"/>
      <c r="F527" s="1344"/>
      <c r="G527" s="1344"/>
      <c r="H527" s="1344"/>
      <c r="I527" s="1344"/>
      <c r="J527" s="1344"/>
      <c r="K527" s="1344"/>
      <c r="L527" s="1344"/>
      <c r="M527" s="1344"/>
      <c r="N527" s="1344"/>
      <c r="O527" s="1344"/>
      <c r="P527" s="1344"/>
      <c r="Q527" s="1344"/>
      <c r="R527" s="1344"/>
      <c r="S527" s="1344"/>
      <c r="T527" s="1344"/>
      <c r="U527" s="1344"/>
      <c r="V527" s="1344"/>
      <c r="W527" s="1344"/>
      <c r="X527" s="1344"/>
      <c r="Y527" s="1344"/>
      <c r="Z527" s="1344"/>
      <c r="AA527" s="1344"/>
      <c r="AB527" s="1344"/>
      <c r="AC527" s="1344"/>
    </row>
    <row r="528">
      <c r="A528" s="1344"/>
      <c r="B528" s="1344"/>
      <c r="C528" s="1344"/>
      <c r="D528" s="1344"/>
      <c r="E528" s="1344"/>
      <c r="F528" s="1344"/>
      <c r="G528" s="1344"/>
      <c r="H528" s="1344"/>
      <c r="I528" s="1344"/>
      <c r="J528" s="1344"/>
      <c r="K528" s="1344"/>
      <c r="L528" s="1344"/>
      <c r="M528" s="1344"/>
      <c r="N528" s="1344"/>
      <c r="O528" s="1344"/>
      <c r="P528" s="1344"/>
      <c r="Q528" s="1344"/>
      <c r="R528" s="1344"/>
      <c r="S528" s="1344"/>
      <c r="T528" s="1344"/>
      <c r="U528" s="1344"/>
      <c r="V528" s="1344"/>
      <c r="W528" s="1344"/>
      <c r="X528" s="1344"/>
      <c r="Y528" s="1344"/>
      <c r="Z528" s="1344"/>
      <c r="AA528" s="1344"/>
      <c r="AB528" s="1344"/>
      <c r="AC528" s="1344"/>
    </row>
    <row r="529">
      <c r="A529" s="1344"/>
      <c r="B529" s="1344"/>
      <c r="C529" s="1344"/>
      <c r="D529" s="1344"/>
      <c r="E529" s="1344"/>
      <c r="F529" s="1344"/>
      <c r="G529" s="1344"/>
      <c r="H529" s="1344"/>
      <c r="I529" s="1344"/>
      <c r="J529" s="1344"/>
      <c r="K529" s="1344"/>
      <c r="L529" s="1344"/>
      <c r="M529" s="1344"/>
      <c r="N529" s="1344"/>
      <c r="O529" s="1344"/>
      <c r="P529" s="1344"/>
      <c r="Q529" s="1344"/>
      <c r="R529" s="1344"/>
      <c r="S529" s="1344"/>
      <c r="T529" s="1344"/>
      <c r="U529" s="1344"/>
      <c r="V529" s="1344"/>
      <c r="W529" s="1344"/>
      <c r="X529" s="1344"/>
      <c r="Y529" s="1344"/>
      <c r="Z529" s="1344"/>
      <c r="AA529" s="1344"/>
      <c r="AB529" s="1344"/>
      <c r="AC529" s="1344"/>
    </row>
    <row r="530">
      <c r="A530" s="1344"/>
      <c r="B530" s="1344"/>
      <c r="C530" s="1344"/>
      <c r="D530" s="1344"/>
      <c r="E530" s="1344"/>
      <c r="F530" s="1344"/>
      <c r="G530" s="1344"/>
      <c r="H530" s="1344"/>
      <c r="I530" s="1344"/>
      <c r="J530" s="1344"/>
      <c r="K530" s="1344"/>
      <c r="L530" s="1344"/>
      <c r="M530" s="1344"/>
      <c r="N530" s="1344"/>
      <c r="O530" s="1344"/>
      <c r="P530" s="1344"/>
      <c r="Q530" s="1344"/>
      <c r="R530" s="1344"/>
      <c r="S530" s="1344"/>
      <c r="T530" s="1344"/>
      <c r="U530" s="1344"/>
      <c r="V530" s="1344"/>
      <c r="W530" s="1344"/>
      <c r="X530" s="1344"/>
      <c r="Y530" s="1344"/>
      <c r="Z530" s="1344"/>
      <c r="AA530" s="1344"/>
      <c r="AB530" s="1344"/>
      <c r="AC530" s="1344"/>
    </row>
    <row r="531">
      <c r="A531" s="1344"/>
      <c r="B531" s="1344"/>
      <c r="C531" s="1344"/>
      <c r="D531" s="1344"/>
      <c r="E531" s="1344"/>
      <c r="F531" s="1344"/>
      <c r="G531" s="1344"/>
      <c r="H531" s="1344"/>
      <c r="I531" s="1344"/>
      <c r="J531" s="1344"/>
      <c r="K531" s="1344"/>
      <c r="L531" s="1344"/>
      <c r="M531" s="1344"/>
      <c r="N531" s="1344"/>
      <c r="O531" s="1344"/>
      <c r="P531" s="1344"/>
      <c r="Q531" s="1344"/>
      <c r="R531" s="1344"/>
      <c r="S531" s="1344"/>
      <c r="T531" s="1344"/>
      <c r="U531" s="1344"/>
      <c r="V531" s="1344"/>
      <c r="W531" s="1344"/>
      <c r="X531" s="1344"/>
      <c r="Y531" s="1344"/>
      <c r="Z531" s="1344"/>
      <c r="AA531" s="1344"/>
      <c r="AB531" s="1344"/>
      <c r="AC531" s="1344"/>
    </row>
    <row r="532">
      <c r="A532" s="1344"/>
      <c r="B532" s="1344"/>
      <c r="C532" s="1344"/>
      <c r="D532" s="1344"/>
      <c r="E532" s="1344"/>
      <c r="F532" s="1344"/>
      <c r="G532" s="1344"/>
      <c r="H532" s="1344"/>
      <c r="I532" s="1344"/>
      <c r="J532" s="1344"/>
      <c r="K532" s="1344"/>
      <c r="L532" s="1344"/>
      <c r="M532" s="1344"/>
      <c r="N532" s="1344"/>
      <c r="O532" s="1344"/>
      <c r="P532" s="1344"/>
      <c r="Q532" s="1344"/>
      <c r="R532" s="1344"/>
      <c r="S532" s="1344"/>
      <c r="T532" s="1344"/>
      <c r="U532" s="1344"/>
      <c r="V532" s="1344"/>
      <c r="W532" s="1344"/>
      <c r="X532" s="1344"/>
      <c r="Y532" s="1344"/>
      <c r="Z532" s="1344"/>
      <c r="AA532" s="1344"/>
      <c r="AB532" s="1344"/>
      <c r="AC532" s="1344"/>
    </row>
    <row r="533">
      <c r="A533" s="1344"/>
      <c r="B533" s="1344"/>
      <c r="C533" s="1344"/>
      <c r="D533" s="1344"/>
      <c r="E533" s="1344"/>
      <c r="F533" s="1344"/>
      <c r="G533" s="1344"/>
      <c r="H533" s="1344"/>
      <c r="I533" s="1344"/>
      <c r="J533" s="1344"/>
      <c r="K533" s="1344"/>
      <c r="L533" s="1344"/>
      <c r="M533" s="1344"/>
      <c r="N533" s="1344"/>
      <c r="O533" s="1344"/>
      <c r="P533" s="1344"/>
      <c r="Q533" s="1344"/>
      <c r="R533" s="1344"/>
      <c r="S533" s="1344"/>
      <c r="T533" s="1344"/>
      <c r="U533" s="1344"/>
      <c r="V533" s="1344"/>
      <c r="W533" s="1344"/>
      <c r="X533" s="1344"/>
      <c r="Y533" s="1344"/>
      <c r="Z533" s="1344"/>
      <c r="AA533" s="1344"/>
      <c r="AB533" s="1344"/>
      <c r="AC533" s="1344"/>
    </row>
    <row r="534">
      <c r="A534" s="1344"/>
      <c r="B534" s="1344"/>
      <c r="C534" s="1344"/>
      <c r="D534" s="1344"/>
      <c r="E534" s="1344"/>
      <c r="F534" s="1344"/>
      <c r="G534" s="1344"/>
      <c r="H534" s="1344"/>
      <c r="I534" s="1344"/>
      <c r="J534" s="1344"/>
      <c r="K534" s="1344"/>
      <c r="L534" s="1344"/>
      <c r="M534" s="1344"/>
      <c r="N534" s="1344"/>
      <c r="O534" s="1344"/>
      <c r="P534" s="1344"/>
      <c r="Q534" s="1344"/>
      <c r="R534" s="1344"/>
      <c r="S534" s="1344"/>
      <c r="T534" s="1344"/>
      <c r="U534" s="1344"/>
      <c r="V534" s="1344"/>
      <c r="W534" s="1344"/>
      <c r="X534" s="1344"/>
      <c r="Y534" s="1344"/>
      <c r="Z534" s="1344"/>
      <c r="AA534" s="1344"/>
      <c r="AB534" s="1344"/>
      <c r="AC534" s="1344"/>
    </row>
    <row r="535">
      <c r="A535" s="1344"/>
      <c r="B535" s="1344"/>
      <c r="C535" s="1344"/>
      <c r="D535" s="1344"/>
      <c r="E535" s="1344"/>
      <c r="F535" s="1344"/>
      <c r="G535" s="1344"/>
      <c r="H535" s="1344"/>
      <c r="I535" s="1344"/>
      <c r="J535" s="1344"/>
      <c r="K535" s="1344"/>
      <c r="L535" s="1344"/>
      <c r="M535" s="1344"/>
      <c r="N535" s="1344"/>
      <c r="O535" s="1344"/>
      <c r="P535" s="1344"/>
      <c r="Q535" s="1344"/>
      <c r="R535" s="1344"/>
      <c r="S535" s="1344"/>
      <c r="T535" s="1344"/>
      <c r="U535" s="1344"/>
      <c r="V535" s="1344"/>
      <c r="W535" s="1344"/>
      <c r="X535" s="1344"/>
      <c r="Y535" s="1344"/>
      <c r="Z535" s="1344"/>
      <c r="AA535" s="1344"/>
      <c r="AB535" s="1344"/>
      <c r="AC535" s="1344"/>
    </row>
    <row r="536">
      <c r="A536" s="1344"/>
      <c r="B536" s="1344"/>
      <c r="C536" s="1344"/>
      <c r="D536" s="1344"/>
      <c r="E536" s="1344"/>
      <c r="F536" s="1344"/>
      <c r="G536" s="1344"/>
      <c r="H536" s="1344"/>
      <c r="I536" s="1344"/>
      <c r="J536" s="1344"/>
      <c r="K536" s="1344"/>
      <c r="L536" s="1344"/>
      <c r="M536" s="1344"/>
      <c r="N536" s="1344"/>
      <c r="O536" s="1344"/>
      <c r="P536" s="1344"/>
      <c r="Q536" s="1344"/>
      <c r="R536" s="1344"/>
      <c r="S536" s="1344"/>
      <c r="T536" s="1344"/>
      <c r="U536" s="1344"/>
      <c r="V536" s="1344"/>
      <c r="W536" s="1344"/>
      <c r="X536" s="1344"/>
      <c r="Y536" s="1344"/>
      <c r="Z536" s="1344"/>
      <c r="AA536" s="1344"/>
      <c r="AB536" s="1344"/>
      <c r="AC536" s="1344"/>
    </row>
    <row r="537">
      <c r="A537" s="1344"/>
      <c r="B537" s="1344"/>
      <c r="C537" s="1344"/>
      <c r="D537" s="1344"/>
      <c r="E537" s="1344"/>
      <c r="F537" s="1344"/>
      <c r="G537" s="1344"/>
      <c r="H537" s="1344"/>
      <c r="I537" s="1344"/>
      <c r="J537" s="1344"/>
      <c r="K537" s="1344"/>
      <c r="L537" s="1344"/>
      <c r="M537" s="1344"/>
      <c r="N537" s="1344"/>
      <c r="O537" s="1344"/>
      <c r="P537" s="1344"/>
      <c r="Q537" s="1344"/>
      <c r="R537" s="1344"/>
      <c r="S537" s="1344"/>
      <c r="T537" s="1344"/>
      <c r="U537" s="1344"/>
      <c r="V537" s="1344"/>
      <c r="W537" s="1344"/>
      <c r="X537" s="1344"/>
      <c r="Y537" s="1344"/>
      <c r="Z537" s="1344"/>
      <c r="AA537" s="1344"/>
      <c r="AB537" s="1344"/>
      <c r="AC537" s="1344"/>
    </row>
    <row r="538">
      <c r="A538" s="1344"/>
      <c r="B538" s="1344"/>
      <c r="C538" s="1344"/>
      <c r="D538" s="1344"/>
      <c r="E538" s="1344"/>
      <c r="F538" s="1344"/>
      <c r="G538" s="1344"/>
      <c r="H538" s="1344"/>
      <c r="I538" s="1344"/>
      <c r="J538" s="1344"/>
      <c r="K538" s="1344"/>
      <c r="L538" s="1344"/>
      <c r="M538" s="1344"/>
      <c r="N538" s="1344"/>
      <c r="O538" s="1344"/>
      <c r="P538" s="1344"/>
      <c r="Q538" s="1344"/>
      <c r="R538" s="1344"/>
      <c r="S538" s="1344"/>
      <c r="T538" s="1344"/>
      <c r="U538" s="1344"/>
      <c r="V538" s="1344"/>
      <c r="W538" s="1344"/>
      <c r="X538" s="1344"/>
      <c r="Y538" s="1344"/>
      <c r="Z538" s="1344"/>
      <c r="AA538" s="1344"/>
      <c r="AB538" s="1344"/>
      <c r="AC538" s="1344"/>
    </row>
    <row r="539">
      <c r="A539" s="1344"/>
      <c r="B539" s="1344"/>
      <c r="C539" s="1344"/>
      <c r="D539" s="1344"/>
      <c r="E539" s="1344"/>
      <c r="F539" s="1344"/>
      <c r="G539" s="1344"/>
      <c r="H539" s="1344"/>
      <c r="I539" s="1344"/>
      <c r="J539" s="1344"/>
      <c r="K539" s="1344"/>
      <c r="L539" s="1344"/>
      <c r="M539" s="1344"/>
      <c r="N539" s="1344"/>
      <c r="O539" s="1344"/>
      <c r="P539" s="1344"/>
      <c r="Q539" s="1344"/>
      <c r="R539" s="1344"/>
      <c r="S539" s="1344"/>
      <c r="T539" s="1344"/>
      <c r="U539" s="1344"/>
      <c r="V539" s="1344"/>
      <c r="W539" s="1344"/>
      <c r="X539" s="1344"/>
      <c r="Y539" s="1344"/>
      <c r="Z539" s="1344"/>
      <c r="AA539" s="1344"/>
      <c r="AB539" s="1344"/>
      <c r="AC539" s="1344"/>
    </row>
    <row r="540">
      <c r="A540" s="1344"/>
      <c r="B540" s="1344"/>
      <c r="C540" s="1344"/>
      <c r="D540" s="1344"/>
      <c r="E540" s="1344"/>
      <c r="F540" s="1344"/>
      <c r="G540" s="1344"/>
      <c r="H540" s="1344"/>
      <c r="I540" s="1344"/>
      <c r="J540" s="1344"/>
      <c r="K540" s="1344"/>
      <c r="L540" s="1344"/>
      <c r="M540" s="1344"/>
      <c r="N540" s="1344"/>
      <c r="O540" s="1344"/>
      <c r="P540" s="1344"/>
      <c r="Q540" s="1344"/>
      <c r="R540" s="1344"/>
      <c r="S540" s="1344"/>
      <c r="T540" s="1344"/>
      <c r="U540" s="1344"/>
      <c r="V540" s="1344"/>
      <c r="W540" s="1344"/>
      <c r="X540" s="1344"/>
      <c r="Y540" s="1344"/>
      <c r="Z540" s="1344"/>
      <c r="AA540" s="1344"/>
      <c r="AB540" s="1344"/>
      <c r="AC540" s="1344"/>
    </row>
    <row r="541">
      <c r="A541" s="1344"/>
      <c r="B541" s="1344"/>
      <c r="C541" s="1344"/>
      <c r="D541" s="1344"/>
      <c r="E541" s="1344"/>
      <c r="F541" s="1344"/>
      <c r="G541" s="1344"/>
      <c r="H541" s="1344"/>
      <c r="I541" s="1344"/>
      <c r="J541" s="1344"/>
      <c r="K541" s="1344"/>
      <c r="L541" s="1344"/>
      <c r="M541" s="1344"/>
      <c r="N541" s="1344"/>
      <c r="O541" s="1344"/>
      <c r="P541" s="1344"/>
      <c r="Q541" s="1344"/>
      <c r="R541" s="1344"/>
      <c r="S541" s="1344"/>
      <c r="T541" s="1344"/>
      <c r="U541" s="1344"/>
      <c r="V541" s="1344"/>
      <c r="W541" s="1344"/>
      <c r="X541" s="1344"/>
      <c r="Y541" s="1344"/>
      <c r="Z541" s="1344"/>
      <c r="AA541" s="1344"/>
      <c r="AB541" s="1344"/>
      <c r="AC541" s="1344"/>
    </row>
    <row r="542">
      <c r="A542" s="1344"/>
      <c r="B542" s="1344"/>
      <c r="C542" s="1344"/>
      <c r="D542" s="1344"/>
      <c r="E542" s="1344"/>
      <c r="F542" s="1344"/>
      <c r="G542" s="1344"/>
      <c r="H542" s="1344"/>
      <c r="I542" s="1344"/>
      <c r="J542" s="1344"/>
      <c r="K542" s="1344"/>
      <c r="L542" s="1344"/>
      <c r="M542" s="1344"/>
      <c r="N542" s="1344"/>
      <c r="O542" s="1344"/>
      <c r="P542" s="1344"/>
      <c r="Q542" s="1344"/>
      <c r="R542" s="1344"/>
      <c r="S542" s="1344"/>
      <c r="T542" s="1344"/>
      <c r="U542" s="1344"/>
      <c r="V542" s="1344"/>
      <c r="W542" s="1344"/>
      <c r="X542" s="1344"/>
      <c r="Y542" s="1344"/>
      <c r="Z542" s="1344"/>
      <c r="AA542" s="1344"/>
      <c r="AB542" s="1344"/>
      <c r="AC542" s="1344"/>
    </row>
    <row r="543">
      <c r="A543" s="1344"/>
      <c r="B543" s="1344"/>
      <c r="C543" s="1344"/>
      <c r="D543" s="1344"/>
      <c r="E543" s="1344"/>
      <c r="F543" s="1344"/>
      <c r="G543" s="1344"/>
      <c r="H543" s="1344"/>
      <c r="I543" s="1344"/>
      <c r="J543" s="1344"/>
      <c r="K543" s="1344"/>
      <c r="L543" s="1344"/>
      <c r="M543" s="1344"/>
      <c r="N543" s="1344"/>
      <c r="O543" s="1344"/>
      <c r="P543" s="1344"/>
      <c r="Q543" s="1344"/>
      <c r="R543" s="1344"/>
      <c r="S543" s="1344"/>
      <c r="T543" s="1344"/>
      <c r="U543" s="1344"/>
      <c r="V543" s="1344"/>
      <c r="W543" s="1344"/>
      <c r="X543" s="1344"/>
      <c r="Y543" s="1344"/>
      <c r="Z543" s="1344"/>
      <c r="AA543" s="1344"/>
      <c r="AB543" s="1344"/>
      <c r="AC543" s="1344"/>
    </row>
    <row r="544">
      <c r="A544" s="1344"/>
      <c r="B544" s="1344"/>
      <c r="C544" s="1344"/>
      <c r="D544" s="1344"/>
      <c r="E544" s="1344"/>
      <c r="F544" s="1344"/>
      <c r="G544" s="1344"/>
      <c r="H544" s="1344"/>
      <c r="I544" s="1344"/>
      <c r="J544" s="1344"/>
      <c r="K544" s="1344"/>
      <c r="L544" s="1344"/>
      <c r="M544" s="1344"/>
      <c r="N544" s="1344"/>
      <c r="O544" s="1344"/>
      <c r="P544" s="1344"/>
      <c r="Q544" s="1344"/>
      <c r="R544" s="1344"/>
      <c r="S544" s="1344"/>
      <c r="T544" s="1344"/>
      <c r="U544" s="1344"/>
      <c r="V544" s="1344"/>
      <c r="W544" s="1344"/>
      <c r="X544" s="1344"/>
      <c r="Y544" s="1344"/>
      <c r="Z544" s="1344"/>
      <c r="AA544" s="1344"/>
      <c r="AB544" s="1344"/>
      <c r="AC544" s="1344"/>
    </row>
    <row r="545">
      <c r="A545" s="1344"/>
      <c r="B545" s="1344"/>
      <c r="C545" s="1344"/>
      <c r="D545" s="1344"/>
      <c r="E545" s="1344"/>
      <c r="F545" s="1344"/>
      <c r="G545" s="1344"/>
      <c r="H545" s="1344"/>
      <c r="I545" s="1344"/>
      <c r="J545" s="1344"/>
      <c r="K545" s="1344"/>
      <c r="L545" s="1344"/>
      <c r="M545" s="1344"/>
      <c r="N545" s="1344"/>
      <c r="O545" s="1344"/>
      <c r="P545" s="1344"/>
      <c r="Q545" s="1344"/>
      <c r="R545" s="1344"/>
      <c r="S545" s="1344"/>
      <c r="T545" s="1344"/>
      <c r="U545" s="1344"/>
      <c r="V545" s="1344"/>
      <c r="W545" s="1344"/>
      <c r="X545" s="1344"/>
      <c r="Y545" s="1344"/>
      <c r="Z545" s="1344"/>
      <c r="AA545" s="1344"/>
      <c r="AB545" s="1344"/>
      <c r="AC545" s="1344"/>
    </row>
    <row r="546">
      <c r="A546" s="1344"/>
      <c r="B546" s="1344"/>
      <c r="C546" s="1344"/>
      <c r="D546" s="1344"/>
      <c r="E546" s="1344"/>
      <c r="F546" s="1344"/>
      <c r="G546" s="1344"/>
      <c r="H546" s="1344"/>
      <c r="I546" s="1344"/>
      <c r="J546" s="1344"/>
      <c r="K546" s="1344"/>
      <c r="L546" s="1344"/>
      <c r="M546" s="1344"/>
      <c r="N546" s="1344"/>
      <c r="O546" s="1344"/>
      <c r="P546" s="1344"/>
      <c r="Q546" s="1344"/>
      <c r="R546" s="1344"/>
      <c r="S546" s="1344"/>
      <c r="T546" s="1344"/>
      <c r="U546" s="1344"/>
      <c r="V546" s="1344"/>
      <c r="W546" s="1344"/>
      <c r="X546" s="1344"/>
      <c r="Y546" s="1344"/>
      <c r="Z546" s="1344"/>
      <c r="AA546" s="1344"/>
      <c r="AB546" s="1344"/>
      <c r="AC546" s="1344"/>
    </row>
    <row r="547">
      <c r="A547" s="1344"/>
      <c r="B547" s="1344"/>
      <c r="C547" s="1344"/>
      <c r="D547" s="1344"/>
      <c r="E547" s="1344"/>
      <c r="F547" s="1344"/>
      <c r="G547" s="1344"/>
      <c r="H547" s="1344"/>
      <c r="I547" s="1344"/>
      <c r="J547" s="1344"/>
      <c r="K547" s="1344"/>
      <c r="L547" s="1344"/>
      <c r="M547" s="1344"/>
      <c r="N547" s="1344"/>
      <c r="O547" s="1344"/>
      <c r="P547" s="1344"/>
      <c r="Q547" s="1344"/>
      <c r="R547" s="1344"/>
      <c r="S547" s="1344"/>
      <c r="T547" s="1344"/>
      <c r="U547" s="1344"/>
      <c r="V547" s="1344"/>
      <c r="W547" s="1344"/>
      <c r="X547" s="1344"/>
      <c r="Y547" s="1344"/>
      <c r="Z547" s="1344"/>
      <c r="AA547" s="1344"/>
      <c r="AB547" s="1344"/>
      <c r="AC547" s="1344"/>
    </row>
    <row r="548">
      <c r="A548" s="1344"/>
      <c r="B548" s="1344"/>
      <c r="C548" s="1344"/>
      <c r="D548" s="1344"/>
      <c r="E548" s="1344"/>
      <c r="F548" s="1344"/>
      <c r="G548" s="1344"/>
      <c r="H548" s="1344"/>
      <c r="I548" s="1344"/>
      <c r="J548" s="1344"/>
      <c r="K548" s="1344"/>
      <c r="L548" s="1344"/>
      <c r="M548" s="1344"/>
      <c r="N548" s="1344"/>
      <c r="O548" s="1344"/>
      <c r="P548" s="1344"/>
      <c r="Q548" s="1344"/>
      <c r="R548" s="1344"/>
      <c r="S548" s="1344"/>
      <c r="T548" s="1344"/>
      <c r="U548" s="1344"/>
      <c r="V548" s="1344"/>
      <c r="W548" s="1344"/>
      <c r="X548" s="1344"/>
      <c r="Y548" s="1344"/>
      <c r="Z548" s="1344"/>
      <c r="AA548" s="1344"/>
      <c r="AB548" s="1344"/>
      <c r="AC548" s="1344"/>
    </row>
    <row r="549">
      <c r="A549" s="1344"/>
      <c r="B549" s="1344"/>
      <c r="C549" s="1344"/>
      <c r="D549" s="1344"/>
      <c r="E549" s="1344"/>
      <c r="F549" s="1344"/>
      <c r="G549" s="1344"/>
      <c r="H549" s="1344"/>
      <c r="I549" s="1344"/>
      <c r="J549" s="1344"/>
      <c r="K549" s="1344"/>
      <c r="L549" s="1344"/>
      <c r="M549" s="1344"/>
      <c r="N549" s="1344"/>
      <c r="O549" s="1344"/>
      <c r="P549" s="1344"/>
      <c r="Q549" s="1344"/>
      <c r="R549" s="1344"/>
      <c r="S549" s="1344"/>
      <c r="T549" s="1344"/>
      <c r="U549" s="1344"/>
      <c r="V549" s="1344"/>
      <c r="W549" s="1344"/>
      <c r="X549" s="1344"/>
      <c r="Y549" s="1344"/>
      <c r="Z549" s="1344"/>
      <c r="AA549" s="1344"/>
      <c r="AB549" s="1344"/>
      <c r="AC549" s="1344"/>
    </row>
    <row r="550">
      <c r="A550" s="1344"/>
      <c r="B550" s="1344"/>
      <c r="C550" s="1344"/>
      <c r="D550" s="1344"/>
      <c r="E550" s="1344"/>
      <c r="F550" s="1344"/>
      <c r="G550" s="1344"/>
      <c r="H550" s="1344"/>
      <c r="I550" s="1344"/>
      <c r="J550" s="1344"/>
      <c r="K550" s="1344"/>
      <c r="L550" s="1344"/>
      <c r="M550" s="1344"/>
      <c r="N550" s="1344"/>
      <c r="O550" s="1344"/>
      <c r="P550" s="1344"/>
      <c r="Q550" s="1344"/>
      <c r="R550" s="1344"/>
      <c r="S550" s="1344"/>
      <c r="T550" s="1344"/>
      <c r="U550" s="1344"/>
      <c r="V550" s="1344"/>
      <c r="W550" s="1344"/>
      <c r="X550" s="1344"/>
      <c r="Y550" s="1344"/>
      <c r="Z550" s="1344"/>
      <c r="AA550" s="1344"/>
      <c r="AB550" s="1344"/>
      <c r="AC550" s="1344"/>
    </row>
    <row r="551">
      <c r="A551" s="1344"/>
      <c r="B551" s="1344"/>
      <c r="C551" s="1344"/>
      <c r="D551" s="1344"/>
      <c r="E551" s="1344"/>
      <c r="F551" s="1344"/>
      <c r="G551" s="1344"/>
      <c r="H551" s="1344"/>
      <c r="I551" s="1344"/>
      <c r="J551" s="1344"/>
      <c r="K551" s="1344"/>
      <c r="L551" s="1344"/>
      <c r="M551" s="1344"/>
      <c r="N551" s="1344"/>
      <c r="O551" s="1344"/>
      <c r="P551" s="1344"/>
      <c r="Q551" s="1344"/>
      <c r="R551" s="1344"/>
      <c r="S551" s="1344"/>
      <c r="T551" s="1344"/>
      <c r="U551" s="1344"/>
      <c r="V551" s="1344"/>
      <c r="W551" s="1344"/>
      <c r="X551" s="1344"/>
      <c r="Y551" s="1344"/>
      <c r="Z551" s="1344"/>
      <c r="AA551" s="1344"/>
      <c r="AB551" s="1344"/>
      <c r="AC551" s="1344"/>
    </row>
    <row r="552">
      <c r="A552" s="1344"/>
      <c r="B552" s="1344"/>
      <c r="C552" s="1344"/>
      <c r="D552" s="1344"/>
      <c r="E552" s="1344"/>
      <c r="F552" s="1344"/>
      <c r="G552" s="1344"/>
      <c r="H552" s="1344"/>
      <c r="I552" s="1344"/>
      <c r="J552" s="1344"/>
      <c r="K552" s="1344"/>
      <c r="L552" s="1344"/>
      <c r="M552" s="1344"/>
      <c r="N552" s="1344"/>
      <c r="O552" s="1344"/>
      <c r="P552" s="1344"/>
      <c r="Q552" s="1344"/>
      <c r="R552" s="1344"/>
      <c r="S552" s="1344"/>
      <c r="T552" s="1344"/>
      <c r="U552" s="1344"/>
      <c r="V552" s="1344"/>
      <c r="W552" s="1344"/>
      <c r="X552" s="1344"/>
      <c r="Y552" s="1344"/>
      <c r="Z552" s="1344"/>
      <c r="AA552" s="1344"/>
      <c r="AB552" s="1344"/>
      <c r="AC552" s="1344"/>
    </row>
    <row r="553">
      <c r="A553" s="1344"/>
      <c r="B553" s="1344"/>
      <c r="C553" s="1344"/>
      <c r="D553" s="1344"/>
      <c r="E553" s="1344"/>
      <c r="F553" s="1344"/>
      <c r="G553" s="1344"/>
      <c r="H553" s="1344"/>
      <c r="I553" s="1344"/>
      <c r="J553" s="1344"/>
      <c r="K553" s="1344"/>
      <c r="L553" s="1344"/>
      <c r="M553" s="1344"/>
      <c r="N553" s="1344"/>
      <c r="O553" s="1344"/>
      <c r="P553" s="1344"/>
      <c r="Q553" s="1344"/>
      <c r="R553" s="1344"/>
      <c r="S553" s="1344"/>
      <c r="T553" s="1344"/>
      <c r="U553" s="1344"/>
      <c r="V553" s="1344"/>
      <c r="W553" s="1344"/>
      <c r="X553" s="1344"/>
      <c r="Y553" s="1344"/>
      <c r="Z553" s="1344"/>
      <c r="AA553" s="1344"/>
      <c r="AB553" s="1344"/>
      <c r="AC553" s="1344"/>
    </row>
    <row r="554">
      <c r="A554" s="1344"/>
      <c r="B554" s="1344"/>
      <c r="C554" s="1344"/>
      <c r="D554" s="1344"/>
      <c r="E554" s="1344"/>
      <c r="F554" s="1344"/>
      <c r="G554" s="1344"/>
      <c r="H554" s="1344"/>
      <c r="I554" s="1344"/>
      <c r="J554" s="1344"/>
      <c r="K554" s="1344"/>
      <c r="L554" s="1344"/>
      <c r="M554" s="1344"/>
      <c r="N554" s="1344"/>
      <c r="O554" s="1344"/>
      <c r="P554" s="1344"/>
      <c r="Q554" s="1344"/>
      <c r="R554" s="1344"/>
      <c r="S554" s="1344"/>
      <c r="T554" s="1344"/>
      <c r="U554" s="1344"/>
      <c r="V554" s="1344"/>
      <c r="W554" s="1344"/>
      <c r="X554" s="1344"/>
      <c r="Y554" s="1344"/>
      <c r="Z554" s="1344"/>
      <c r="AA554" s="1344"/>
      <c r="AB554" s="1344"/>
      <c r="AC554" s="1344"/>
    </row>
    <row r="555">
      <c r="A555" s="1344"/>
      <c r="B555" s="1344"/>
      <c r="C555" s="1344"/>
      <c r="D555" s="1344"/>
      <c r="E555" s="1344"/>
      <c r="F555" s="1344"/>
      <c r="G555" s="1344"/>
      <c r="H555" s="1344"/>
      <c r="I555" s="1344"/>
      <c r="J555" s="1344"/>
      <c r="K555" s="1344"/>
      <c r="L555" s="1344"/>
      <c r="M555" s="1344"/>
      <c r="N555" s="1344"/>
      <c r="O555" s="1344"/>
      <c r="P555" s="1344"/>
      <c r="Q555" s="1344"/>
      <c r="R555" s="1344"/>
      <c r="S555" s="1344"/>
      <c r="T555" s="1344"/>
      <c r="U555" s="1344"/>
      <c r="V555" s="1344"/>
      <c r="W555" s="1344"/>
      <c r="X555" s="1344"/>
      <c r="Y555" s="1344"/>
      <c r="Z555" s="1344"/>
      <c r="AA555" s="1344"/>
      <c r="AB555" s="1344"/>
      <c r="AC555" s="1344"/>
    </row>
    <row r="556">
      <c r="A556" s="1344"/>
      <c r="B556" s="1344"/>
      <c r="C556" s="1344"/>
      <c r="D556" s="1344"/>
      <c r="E556" s="1344"/>
      <c r="F556" s="1344"/>
      <c r="G556" s="1344"/>
      <c r="H556" s="1344"/>
      <c r="I556" s="1344"/>
      <c r="J556" s="1344"/>
      <c r="K556" s="1344"/>
      <c r="L556" s="1344"/>
      <c r="M556" s="1344"/>
      <c r="N556" s="1344"/>
      <c r="O556" s="1344"/>
      <c r="P556" s="1344"/>
      <c r="Q556" s="1344"/>
      <c r="R556" s="1344"/>
      <c r="S556" s="1344"/>
      <c r="T556" s="1344"/>
      <c r="U556" s="1344"/>
      <c r="V556" s="1344"/>
      <c r="W556" s="1344"/>
      <c r="X556" s="1344"/>
      <c r="Y556" s="1344"/>
      <c r="Z556" s="1344"/>
      <c r="AA556" s="1344"/>
      <c r="AB556" s="1344"/>
      <c r="AC556" s="1344"/>
    </row>
    <row r="557">
      <c r="A557" s="1344"/>
      <c r="B557" s="1344"/>
      <c r="C557" s="1344"/>
      <c r="D557" s="1344"/>
      <c r="E557" s="1344"/>
      <c r="F557" s="1344"/>
      <c r="G557" s="1344"/>
      <c r="H557" s="1344"/>
      <c r="I557" s="1344"/>
      <c r="J557" s="1344"/>
      <c r="K557" s="1344"/>
      <c r="L557" s="1344"/>
      <c r="M557" s="1344"/>
      <c r="N557" s="1344"/>
      <c r="O557" s="1344"/>
      <c r="P557" s="1344"/>
      <c r="Q557" s="1344"/>
      <c r="R557" s="1344"/>
      <c r="S557" s="1344"/>
      <c r="T557" s="1344"/>
      <c r="U557" s="1344"/>
      <c r="V557" s="1344"/>
      <c r="W557" s="1344"/>
      <c r="X557" s="1344"/>
      <c r="Y557" s="1344"/>
      <c r="Z557" s="1344"/>
      <c r="AA557" s="1344"/>
      <c r="AB557" s="1344"/>
      <c r="AC557" s="1344"/>
    </row>
    <row r="558">
      <c r="A558" s="1344"/>
      <c r="B558" s="1344"/>
      <c r="C558" s="1344"/>
      <c r="D558" s="1344"/>
      <c r="E558" s="1344"/>
      <c r="F558" s="1344"/>
      <c r="G558" s="1344"/>
      <c r="H558" s="1344"/>
      <c r="I558" s="1344"/>
      <c r="J558" s="1344"/>
      <c r="K558" s="1344"/>
      <c r="L558" s="1344"/>
      <c r="M558" s="1344"/>
      <c r="N558" s="1344"/>
      <c r="O558" s="1344"/>
      <c r="P558" s="1344"/>
      <c r="Q558" s="1344"/>
      <c r="R558" s="1344"/>
      <c r="S558" s="1344"/>
      <c r="T558" s="1344"/>
      <c r="U558" s="1344"/>
      <c r="V558" s="1344"/>
      <c r="W558" s="1344"/>
      <c r="X558" s="1344"/>
      <c r="Y558" s="1344"/>
      <c r="Z558" s="1344"/>
      <c r="AA558" s="1344"/>
      <c r="AB558" s="1344"/>
      <c r="AC558" s="1344"/>
    </row>
    <row r="559">
      <c r="A559" s="1344"/>
      <c r="B559" s="1344"/>
      <c r="C559" s="1344"/>
      <c r="D559" s="1344"/>
      <c r="E559" s="1344"/>
      <c r="F559" s="1344"/>
      <c r="G559" s="1344"/>
      <c r="H559" s="1344"/>
      <c r="I559" s="1344"/>
      <c r="J559" s="1344"/>
      <c r="K559" s="1344"/>
      <c r="L559" s="1344"/>
      <c r="M559" s="1344"/>
      <c r="N559" s="1344"/>
      <c r="O559" s="1344"/>
      <c r="P559" s="1344"/>
      <c r="Q559" s="1344"/>
      <c r="R559" s="1344"/>
      <c r="S559" s="1344"/>
      <c r="T559" s="1344"/>
      <c r="U559" s="1344"/>
      <c r="V559" s="1344"/>
      <c r="W559" s="1344"/>
      <c r="X559" s="1344"/>
      <c r="Y559" s="1344"/>
      <c r="Z559" s="1344"/>
      <c r="AA559" s="1344"/>
      <c r="AB559" s="1344"/>
      <c r="AC559" s="1344"/>
    </row>
    <row r="560">
      <c r="A560" s="1344"/>
      <c r="B560" s="1344"/>
      <c r="C560" s="1344"/>
      <c r="D560" s="1344"/>
      <c r="E560" s="1344"/>
      <c r="F560" s="1344"/>
      <c r="G560" s="1344"/>
      <c r="H560" s="1344"/>
      <c r="I560" s="1344"/>
      <c r="J560" s="1344"/>
      <c r="K560" s="1344"/>
      <c r="L560" s="1344"/>
      <c r="M560" s="1344"/>
      <c r="N560" s="1344"/>
      <c r="O560" s="1344"/>
      <c r="P560" s="1344"/>
      <c r="Q560" s="1344"/>
      <c r="R560" s="1344"/>
      <c r="S560" s="1344"/>
      <c r="T560" s="1344"/>
      <c r="U560" s="1344"/>
      <c r="V560" s="1344"/>
      <c r="W560" s="1344"/>
      <c r="X560" s="1344"/>
      <c r="Y560" s="1344"/>
      <c r="Z560" s="1344"/>
      <c r="AA560" s="1344"/>
      <c r="AB560" s="1344"/>
      <c r="AC560" s="1344"/>
    </row>
    <row r="561">
      <c r="A561" s="1344"/>
      <c r="B561" s="1344"/>
      <c r="C561" s="1344"/>
      <c r="D561" s="1344"/>
      <c r="E561" s="1344"/>
      <c r="F561" s="1344"/>
      <c r="G561" s="1344"/>
      <c r="H561" s="1344"/>
      <c r="I561" s="1344"/>
      <c r="J561" s="1344"/>
      <c r="K561" s="1344"/>
      <c r="L561" s="1344"/>
      <c r="M561" s="1344"/>
      <c r="N561" s="1344"/>
      <c r="O561" s="1344"/>
      <c r="P561" s="1344"/>
      <c r="Q561" s="1344"/>
      <c r="R561" s="1344"/>
      <c r="S561" s="1344"/>
      <c r="T561" s="1344"/>
      <c r="U561" s="1344"/>
      <c r="V561" s="1344"/>
      <c r="W561" s="1344"/>
      <c r="X561" s="1344"/>
      <c r="Y561" s="1344"/>
      <c r="Z561" s="1344"/>
      <c r="AA561" s="1344"/>
      <c r="AB561" s="1344"/>
      <c r="AC561" s="1344"/>
    </row>
    <row r="562">
      <c r="A562" s="1344"/>
      <c r="B562" s="1344"/>
      <c r="C562" s="1344"/>
      <c r="D562" s="1344"/>
      <c r="E562" s="1344"/>
      <c r="F562" s="1344"/>
      <c r="G562" s="1344"/>
      <c r="H562" s="1344"/>
      <c r="I562" s="1344"/>
      <c r="J562" s="1344"/>
      <c r="K562" s="1344"/>
      <c r="L562" s="1344"/>
      <c r="M562" s="1344"/>
      <c r="N562" s="1344"/>
      <c r="O562" s="1344"/>
      <c r="P562" s="1344"/>
      <c r="Q562" s="1344"/>
      <c r="R562" s="1344"/>
      <c r="S562" s="1344"/>
      <c r="T562" s="1344"/>
      <c r="U562" s="1344"/>
      <c r="V562" s="1344"/>
      <c r="W562" s="1344"/>
      <c r="X562" s="1344"/>
      <c r="Y562" s="1344"/>
      <c r="Z562" s="1344"/>
      <c r="AA562" s="1344"/>
      <c r="AB562" s="1344"/>
      <c r="AC562" s="1344"/>
    </row>
    <row r="563">
      <c r="A563" s="1344"/>
      <c r="B563" s="1344"/>
      <c r="C563" s="1344"/>
      <c r="D563" s="1344"/>
      <c r="E563" s="1344"/>
      <c r="F563" s="1344"/>
      <c r="G563" s="1344"/>
      <c r="H563" s="1344"/>
      <c r="I563" s="1344"/>
      <c r="J563" s="1344"/>
      <c r="K563" s="1344"/>
      <c r="L563" s="1344"/>
      <c r="M563" s="1344"/>
      <c r="N563" s="1344"/>
      <c r="O563" s="1344"/>
      <c r="P563" s="1344"/>
      <c r="Q563" s="1344"/>
      <c r="R563" s="1344"/>
      <c r="S563" s="1344"/>
      <c r="T563" s="1344"/>
      <c r="U563" s="1344"/>
      <c r="V563" s="1344"/>
      <c r="W563" s="1344"/>
      <c r="X563" s="1344"/>
      <c r="Y563" s="1344"/>
      <c r="Z563" s="1344"/>
      <c r="AA563" s="1344"/>
      <c r="AB563" s="1344"/>
      <c r="AC563" s="1344"/>
    </row>
    <row r="564">
      <c r="A564" s="1344"/>
      <c r="B564" s="1344"/>
      <c r="C564" s="1344"/>
      <c r="D564" s="1344"/>
      <c r="E564" s="1344"/>
      <c r="F564" s="1344"/>
      <c r="G564" s="1344"/>
      <c r="H564" s="1344"/>
      <c r="I564" s="1344"/>
      <c r="J564" s="1344"/>
      <c r="K564" s="1344"/>
      <c r="L564" s="1344"/>
      <c r="M564" s="1344"/>
      <c r="N564" s="1344"/>
      <c r="O564" s="1344"/>
      <c r="P564" s="1344"/>
      <c r="Q564" s="1344"/>
      <c r="R564" s="1344"/>
      <c r="S564" s="1344"/>
      <c r="T564" s="1344"/>
      <c r="U564" s="1344"/>
      <c r="V564" s="1344"/>
      <c r="W564" s="1344"/>
      <c r="X564" s="1344"/>
      <c r="Y564" s="1344"/>
      <c r="Z564" s="1344"/>
      <c r="AA564" s="1344"/>
      <c r="AB564" s="1344"/>
      <c r="AC564" s="1344"/>
    </row>
    <row r="565">
      <c r="A565" s="1344"/>
      <c r="B565" s="1344"/>
      <c r="C565" s="1344"/>
      <c r="D565" s="1344"/>
      <c r="E565" s="1344"/>
      <c r="F565" s="1344"/>
      <c r="G565" s="1344"/>
      <c r="H565" s="1344"/>
      <c r="I565" s="1344"/>
      <c r="J565" s="1344"/>
      <c r="K565" s="1344"/>
      <c r="L565" s="1344"/>
      <c r="M565" s="1344"/>
      <c r="N565" s="1344"/>
      <c r="O565" s="1344"/>
      <c r="P565" s="1344"/>
      <c r="Q565" s="1344"/>
      <c r="R565" s="1344"/>
      <c r="S565" s="1344"/>
      <c r="T565" s="1344"/>
      <c r="U565" s="1344"/>
      <c r="V565" s="1344"/>
      <c r="W565" s="1344"/>
      <c r="X565" s="1344"/>
      <c r="Y565" s="1344"/>
      <c r="Z565" s="1344"/>
      <c r="AA565" s="1344"/>
      <c r="AB565" s="1344"/>
      <c r="AC565" s="1344"/>
    </row>
    <row r="566">
      <c r="A566" s="1344"/>
      <c r="B566" s="1344"/>
      <c r="C566" s="1344"/>
      <c r="D566" s="1344"/>
      <c r="E566" s="1344"/>
      <c r="F566" s="1344"/>
      <c r="G566" s="1344"/>
      <c r="H566" s="1344"/>
      <c r="I566" s="1344"/>
      <c r="J566" s="1344"/>
      <c r="K566" s="1344"/>
      <c r="L566" s="1344"/>
      <c r="M566" s="1344"/>
      <c r="N566" s="1344"/>
      <c r="O566" s="1344"/>
      <c r="P566" s="1344"/>
      <c r="Q566" s="1344"/>
      <c r="R566" s="1344"/>
      <c r="S566" s="1344"/>
      <c r="T566" s="1344"/>
      <c r="U566" s="1344"/>
      <c r="V566" s="1344"/>
      <c r="W566" s="1344"/>
      <c r="X566" s="1344"/>
      <c r="Y566" s="1344"/>
      <c r="Z566" s="1344"/>
      <c r="AA566" s="1344"/>
      <c r="AB566" s="1344"/>
      <c r="AC566" s="1344"/>
    </row>
    <row r="567">
      <c r="A567" s="1344"/>
      <c r="B567" s="1344"/>
      <c r="C567" s="1344"/>
      <c r="D567" s="1344"/>
      <c r="E567" s="1344"/>
      <c r="F567" s="1344"/>
      <c r="G567" s="1344"/>
      <c r="H567" s="1344"/>
      <c r="I567" s="1344"/>
      <c r="J567" s="1344"/>
      <c r="K567" s="1344"/>
      <c r="L567" s="1344"/>
      <c r="M567" s="1344"/>
      <c r="N567" s="1344"/>
      <c r="O567" s="1344"/>
      <c r="P567" s="1344"/>
      <c r="Q567" s="1344"/>
      <c r="R567" s="1344"/>
      <c r="S567" s="1344"/>
      <c r="T567" s="1344"/>
      <c r="U567" s="1344"/>
      <c r="V567" s="1344"/>
      <c r="W567" s="1344"/>
      <c r="X567" s="1344"/>
      <c r="Y567" s="1344"/>
      <c r="Z567" s="1344"/>
      <c r="AA567" s="1344"/>
      <c r="AB567" s="1344"/>
      <c r="AC567" s="1344"/>
    </row>
    <row r="568">
      <c r="A568" s="1344"/>
      <c r="B568" s="1344"/>
      <c r="C568" s="1344"/>
      <c r="D568" s="1344"/>
      <c r="E568" s="1344"/>
      <c r="F568" s="1344"/>
      <c r="G568" s="1344"/>
      <c r="H568" s="1344"/>
      <c r="I568" s="1344"/>
      <c r="J568" s="1344"/>
      <c r="K568" s="1344"/>
      <c r="L568" s="1344"/>
      <c r="M568" s="1344"/>
      <c r="N568" s="1344"/>
      <c r="O568" s="1344"/>
      <c r="P568" s="1344"/>
      <c r="Q568" s="1344"/>
      <c r="R568" s="1344"/>
      <c r="S568" s="1344"/>
      <c r="T568" s="1344"/>
      <c r="U568" s="1344"/>
      <c r="V568" s="1344"/>
      <c r="W568" s="1344"/>
      <c r="X568" s="1344"/>
      <c r="Y568" s="1344"/>
      <c r="Z568" s="1344"/>
      <c r="AA568" s="1344"/>
      <c r="AB568" s="1344"/>
      <c r="AC568" s="1344"/>
    </row>
    <row r="569">
      <c r="A569" s="1344"/>
      <c r="B569" s="1344"/>
      <c r="C569" s="1344"/>
      <c r="D569" s="1344"/>
      <c r="E569" s="1344"/>
      <c r="F569" s="1344"/>
      <c r="G569" s="1344"/>
      <c r="H569" s="1344"/>
      <c r="I569" s="1344"/>
      <c r="J569" s="1344"/>
      <c r="K569" s="1344"/>
      <c r="L569" s="1344"/>
      <c r="M569" s="1344"/>
      <c r="N569" s="1344"/>
      <c r="O569" s="1344"/>
      <c r="P569" s="1344"/>
      <c r="Q569" s="1344"/>
      <c r="R569" s="1344"/>
      <c r="S569" s="1344"/>
      <c r="T569" s="1344"/>
      <c r="U569" s="1344"/>
      <c r="V569" s="1344"/>
      <c r="W569" s="1344"/>
      <c r="X569" s="1344"/>
      <c r="Y569" s="1344"/>
      <c r="Z569" s="1344"/>
      <c r="AA569" s="1344"/>
      <c r="AB569" s="1344"/>
      <c r="AC569" s="1344"/>
    </row>
    <row r="570">
      <c r="A570" s="1344"/>
      <c r="B570" s="1344"/>
      <c r="C570" s="1344"/>
      <c r="D570" s="1344"/>
      <c r="E570" s="1344"/>
      <c r="F570" s="1344"/>
      <c r="G570" s="1344"/>
      <c r="H570" s="1344"/>
      <c r="I570" s="1344"/>
      <c r="J570" s="1344"/>
      <c r="K570" s="1344"/>
      <c r="L570" s="1344"/>
      <c r="M570" s="1344"/>
      <c r="N570" s="1344"/>
      <c r="O570" s="1344"/>
      <c r="P570" s="1344"/>
      <c r="Q570" s="1344"/>
      <c r="R570" s="1344"/>
      <c r="S570" s="1344"/>
      <c r="T570" s="1344"/>
      <c r="U570" s="1344"/>
      <c r="V570" s="1344"/>
      <c r="W570" s="1344"/>
      <c r="X570" s="1344"/>
      <c r="Y570" s="1344"/>
      <c r="Z570" s="1344"/>
      <c r="AA570" s="1344"/>
      <c r="AB570" s="1344"/>
      <c r="AC570" s="1344"/>
    </row>
    <row r="571">
      <c r="A571" s="1344"/>
      <c r="B571" s="1344"/>
      <c r="C571" s="1344"/>
      <c r="D571" s="1344"/>
      <c r="E571" s="1344"/>
      <c r="F571" s="1344"/>
      <c r="G571" s="1344"/>
      <c r="H571" s="1344"/>
      <c r="I571" s="1344"/>
      <c r="J571" s="1344"/>
      <c r="K571" s="1344"/>
      <c r="L571" s="1344"/>
      <c r="M571" s="1344"/>
      <c r="N571" s="1344"/>
      <c r="O571" s="1344"/>
      <c r="P571" s="1344"/>
      <c r="Q571" s="1344"/>
      <c r="R571" s="1344"/>
      <c r="S571" s="1344"/>
      <c r="T571" s="1344"/>
      <c r="U571" s="1344"/>
      <c r="V571" s="1344"/>
      <c r="W571" s="1344"/>
      <c r="X571" s="1344"/>
      <c r="Y571" s="1344"/>
      <c r="Z571" s="1344"/>
      <c r="AA571" s="1344"/>
      <c r="AB571" s="1344"/>
      <c r="AC571" s="1344"/>
    </row>
    <row r="572">
      <c r="A572" s="1344"/>
      <c r="B572" s="1344"/>
      <c r="C572" s="1344"/>
      <c r="D572" s="1344"/>
      <c r="E572" s="1344"/>
      <c r="F572" s="1344"/>
      <c r="G572" s="1344"/>
      <c r="H572" s="1344"/>
      <c r="I572" s="1344"/>
      <c r="J572" s="1344"/>
      <c r="K572" s="1344"/>
      <c r="L572" s="1344"/>
      <c r="M572" s="1344"/>
      <c r="N572" s="1344"/>
      <c r="O572" s="1344"/>
      <c r="P572" s="1344"/>
      <c r="Q572" s="1344"/>
      <c r="R572" s="1344"/>
      <c r="S572" s="1344"/>
      <c r="T572" s="1344"/>
      <c r="U572" s="1344"/>
      <c r="V572" s="1344"/>
      <c r="W572" s="1344"/>
      <c r="X572" s="1344"/>
      <c r="Y572" s="1344"/>
      <c r="Z572" s="1344"/>
      <c r="AA572" s="1344"/>
      <c r="AB572" s="1344"/>
      <c r="AC572" s="1344"/>
    </row>
    <row r="573">
      <c r="A573" s="1344"/>
      <c r="B573" s="1344"/>
      <c r="C573" s="1344"/>
      <c r="D573" s="1344"/>
      <c r="E573" s="1344"/>
      <c r="F573" s="1344"/>
      <c r="G573" s="1344"/>
      <c r="H573" s="1344"/>
      <c r="I573" s="1344"/>
      <c r="J573" s="1344"/>
      <c r="K573" s="1344"/>
      <c r="L573" s="1344"/>
      <c r="M573" s="1344"/>
      <c r="N573" s="1344"/>
      <c r="O573" s="1344"/>
      <c r="P573" s="1344"/>
      <c r="Q573" s="1344"/>
      <c r="R573" s="1344"/>
      <c r="S573" s="1344"/>
      <c r="T573" s="1344"/>
      <c r="U573" s="1344"/>
      <c r="V573" s="1344"/>
      <c r="W573" s="1344"/>
      <c r="X573" s="1344"/>
      <c r="Y573" s="1344"/>
      <c r="Z573" s="1344"/>
      <c r="AA573" s="1344"/>
      <c r="AB573" s="1344"/>
      <c r="AC573" s="1344"/>
    </row>
    <row r="574">
      <c r="A574" s="1344"/>
      <c r="B574" s="1344"/>
      <c r="C574" s="1344"/>
      <c r="D574" s="1344"/>
      <c r="E574" s="1344"/>
      <c r="F574" s="1344"/>
      <c r="G574" s="1344"/>
      <c r="H574" s="1344"/>
      <c r="I574" s="1344"/>
      <c r="J574" s="1344"/>
      <c r="K574" s="1344"/>
      <c r="L574" s="1344"/>
      <c r="M574" s="1344"/>
      <c r="N574" s="1344"/>
      <c r="O574" s="1344"/>
      <c r="P574" s="1344"/>
      <c r="Q574" s="1344"/>
      <c r="R574" s="1344"/>
      <c r="S574" s="1344"/>
      <c r="T574" s="1344"/>
      <c r="U574" s="1344"/>
      <c r="V574" s="1344"/>
      <c r="W574" s="1344"/>
      <c r="X574" s="1344"/>
      <c r="Y574" s="1344"/>
      <c r="Z574" s="1344"/>
      <c r="AA574" s="1344"/>
      <c r="AB574" s="1344"/>
      <c r="AC574" s="1344"/>
    </row>
    <row r="575">
      <c r="A575" s="1344"/>
      <c r="B575" s="1344"/>
      <c r="C575" s="1344"/>
      <c r="D575" s="1344"/>
      <c r="E575" s="1344"/>
      <c r="F575" s="1344"/>
      <c r="G575" s="1344"/>
      <c r="H575" s="1344"/>
      <c r="I575" s="1344"/>
      <c r="J575" s="1344"/>
      <c r="K575" s="1344"/>
      <c r="L575" s="1344"/>
      <c r="M575" s="1344"/>
      <c r="N575" s="1344"/>
      <c r="O575" s="1344"/>
      <c r="P575" s="1344"/>
      <c r="Q575" s="1344"/>
      <c r="R575" s="1344"/>
      <c r="S575" s="1344"/>
      <c r="T575" s="1344"/>
      <c r="U575" s="1344"/>
      <c r="V575" s="1344"/>
      <c r="W575" s="1344"/>
      <c r="X575" s="1344"/>
      <c r="Y575" s="1344"/>
      <c r="Z575" s="1344"/>
      <c r="AA575" s="1344"/>
      <c r="AB575" s="1344"/>
      <c r="AC575" s="1344"/>
    </row>
    <row r="576">
      <c r="A576" s="1344"/>
      <c r="B576" s="1344"/>
      <c r="C576" s="1344"/>
      <c r="D576" s="1344"/>
      <c r="E576" s="1344"/>
      <c r="F576" s="1344"/>
      <c r="G576" s="1344"/>
      <c r="H576" s="1344"/>
      <c r="I576" s="1344"/>
      <c r="J576" s="1344"/>
      <c r="K576" s="1344"/>
      <c r="L576" s="1344"/>
      <c r="M576" s="1344"/>
      <c r="N576" s="1344"/>
      <c r="O576" s="1344"/>
      <c r="P576" s="1344"/>
      <c r="Q576" s="1344"/>
      <c r="R576" s="1344"/>
      <c r="S576" s="1344"/>
      <c r="T576" s="1344"/>
      <c r="U576" s="1344"/>
      <c r="V576" s="1344"/>
      <c r="W576" s="1344"/>
      <c r="X576" s="1344"/>
      <c r="Y576" s="1344"/>
      <c r="Z576" s="1344"/>
      <c r="AA576" s="1344"/>
      <c r="AB576" s="1344"/>
      <c r="AC576" s="1344"/>
    </row>
    <row r="577">
      <c r="A577" s="1344"/>
      <c r="B577" s="1344"/>
      <c r="C577" s="1344"/>
      <c r="D577" s="1344"/>
      <c r="E577" s="1344"/>
      <c r="F577" s="1344"/>
      <c r="G577" s="1344"/>
      <c r="H577" s="1344"/>
      <c r="I577" s="1344"/>
      <c r="J577" s="1344"/>
      <c r="K577" s="1344"/>
      <c r="L577" s="1344"/>
      <c r="M577" s="1344"/>
      <c r="N577" s="1344"/>
      <c r="O577" s="1344"/>
      <c r="P577" s="1344"/>
      <c r="Q577" s="1344"/>
      <c r="R577" s="1344"/>
      <c r="S577" s="1344"/>
      <c r="T577" s="1344"/>
      <c r="U577" s="1344"/>
      <c r="V577" s="1344"/>
      <c r="W577" s="1344"/>
      <c r="X577" s="1344"/>
      <c r="Y577" s="1344"/>
      <c r="Z577" s="1344"/>
      <c r="AA577" s="1344"/>
      <c r="AB577" s="1344"/>
      <c r="AC577" s="1344"/>
    </row>
    <row r="578">
      <c r="A578" s="1344"/>
      <c r="B578" s="1344"/>
      <c r="C578" s="1344"/>
      <c r="D578" s="1344"/>
      <c r="E578" s="1344"/>
      <c r="F578" s="1344"/>
      <c r="G578" s="1344"/>
      <c r="H578" s="1344"/>
      <c r="I578" s="1344"/>
      <c r="J578" s="1344"/>
      <c r="K578" s="1344"/>
      <c r="L578" s="1344"/>
      <c r="M578" s="1344"/>
      <c r="N578" s="1344"/>
      <c r="O578" s="1344"/>
      <c r="P578" s="1344"/>
      <c r="Q578" s="1344"/>
      <c r="R578" s="1344"/>
      <c r="S578" s="1344"/>
      <c r="T578" s="1344"/>
      <c r="U578" s="1344"/>
      <c r="V578" s="1344"/>
      <c r="W578" s="1344"/>
      <c r="X578" s="1344"/>
      <c r="Y578" s="1344"/>
      <c r="Z578" s="1344"/>
      <c r="AA578" s="1344"/>
      <c r="AB578" s="1344"/>
      <c r="AC578" s="1344"/>
    </row>
    <row r="579">
      <c r="A579" s="1344"/>
      <c r="B579" s="1344"/>
      <c r="C579" s="1344"/>
      <c r="D579" s="1344"/>
      <c r="E579" s="1344"/>
      <c r="F579" s="1344"/>
      <c r="G579" s="1344"/>
      <c r="H579" s="1344"/>
      <c r="I579" s="1344"/>
      <c r="J579" s="1344"/>
      <c r="K579" s="1344"/>
      <c r="L579" s="1344"/>
      <c r="M579" s="1344"/>
      <c r="N579" s="1344"/>
      <c r="O579" s="1344"/>
      <c r="P579" s="1344"/>
      <c r="Q579" s="1344"/>
      <c r="R579" s="1344"/>
      <c r="S579" s="1344"/>
      <c r="T579" s="1344"/>
      <c r="U579" s="1344"/>
      <c r="V579" s="1344"/>
      <c r="W579" s="1344"/>
      <c r="X579" s="1344"/>
      <c r="Y579" s="1344"/>
      <c r="Z579" s="1344"/>
      <c r="AA579" s="1344"/>
      <c r="AB579" s="1344"/>
      <c r="AC579" s="1344"/>
    </row>
    <row r="580">
      <c r="A580" s="1344"/>
      <c r="B580" s="1344"/>
      <c r="C580" s="1344"/>
      <c r="D580" s="1344"/>
      <c r="E580" s="1344"/>
      <c r="F580" s="1344"/>
      <c r="G580" s="1344"/>
      <c r="H580" s="1344"/>
      <c r="I580" s="1344"/>
      <c r="J580" s="1344"/>
      <c r="K580" s="1344"/>
      <c r="L580" s="1344"/>
      <c r="M580" s="1344"/>
      <c r="N580" s="1344"/>
      <c r="O580" s="1344"/>
      <c r="P580" s="1344"/>
      <c r="Q580" s="1344"/>
      <c r="R580" s="1344"/>
      <c r="S580" s="1344"/>
      <c r="T580" s="1344"/>
      <c r="U580" s="1344"/>
      <c r="V580" s="1344"/>
      <c r="W580" s="1344"/>
      <c r="X580" s="1344"/>
      <c r="Y580" s="1344"/>
      <c r="Z580" s="1344"/>
      <c r="AA580" s="1344"/>
      <c r="AB580" s="1344"/>
      <c r="AC580" s="1344"/>
    </row>
    <row r="581">
      <c r="A581" s="1344"/>
      <c r="B581" s="1344"/>
      <c r="C581" s="1344"/>
      <c r="D581" s="1344"/>
      <c r="E581" s="1344"/>
      <c r="F581" s="1344"/>
      <c r="G581" s="1344"/>
      <c r="H581" s="1344"/>
      <c r="I581" s="1344"/>
      <c r="J581" s="1344"/>
      <c r="K581" s="1344"/>
      <c r="L581" s="1344"/>
      <c r="M581" s="1344"/>
      <c r="N581" s="1344"/>
      <c r="O581" s="1344"/>
      <c r="P581" s="1344"/>
      <c r="Q581" s="1344"/>
      <c r="R581" s="1344"/>
      <c r="S581" s="1344"/>
      <c r="T581" s="1344"/>
      <c r="U581" s="1344"/>
      <c r="V581" s="1344"/>
      <c r="W581" s="1344"/>
      <c r="X581" s="1344"/>
      <c r="Y581" s="1344"/>
      <c r="Z581" s="1344"/>
      <c r="AA581" s="1344"/>
      <c r="AB581" s="1344"/>
      <c r="AC581" s="1344"/>
    </row>
    <row r="582">
      <c r="A582" s="1344"/>
      <c r="B582" s="1344"/>
      <c r="C582" s="1344"/>
      <c r="D582" s="1344"/>
      <c r="E582" s="1344"/>
      <c r="F582" s="1344"/>
      <c r="G582" s="1344"/>
      <c r="H582" s="1344"/>
      <c r="I582" s="1344"/>
      <c r="J582" s="1344"/>
      <c r="K582" s="1344"/>
      <c r="L582" s="1344"/>
      <c r="M582" s="1344"/>
      <c r="N582" s="1344"/>
      <c r="O582" s="1344"/>
      <c r="P582" s="1344"/>
      <c r="Q582" s="1344"/>
      <c r="R582" s="1344"/>
      <c r="S582" s="1344"/>
      <c r="T582" s="1344"/>
      <c r="U582" s="1344"/>
      <c r="V582" s="1344"/>
      <c r="W582" s="1344"/>
      <c r="X582" s="1344"/>
      <c r="Y582" s="1344"/>
      <c r="Z582" s="1344"/>
      <c r="AA582" s="1344"/>
      <c r="AB582" s="1344"/>
      <c r="AC582" s="1344"/>
    </row>
    <row r="583">
      <c r="A583" s="1344"/>
      <c r="B583" s="1344"/>
      <c r="C583" s="1344"/>
      <c r="D583" s="1344"/>
      <c r="E583" s="1344"/>
      <c r="F583" s="1344"/>
      <c r="G583" s="1344"/>
      <c r="H583" s="1344"/>
      <c r="I583" s="1344"/>
      <c r="J583" s="1344"/>
      <c r="K583" s="1344"/>
      <c r="L583" s="1344"/>
      <c r="M583" s="1344"/>
      <c r="N583" s="1344"/>
      <c r="O583" s="1344"/>
      <c r="P583" s="1344"/>
      <c r="Q583" s="1344"/>
      <c r="R583" s="1344"/>
      <c r="S583" s="1344"/>
      <c r="T583" s="1344"/>
      <c r="U583" s="1344"/>
      <c r="V583" s="1344"/>
      <c r="W583" s="1344"/>
      <c r="X583" s="1344"/>
      <c r="Y583" s="1344"/>
      <c r="Z583" s="1344"/>
      <c r="AA583" s="1344"/>
      <c r="AB583" s="1344"/>
      <c r="AC583" s="1344"/>
    </row>
    <row r="584">
      <c r="A584" s="1344"/>
      <c r="B584" s="1344"/>
      <c r="C584" s="1344"/>
      <c r="D584" s="1344"/>
      <c r="E584" s="1344"/>
      <c r="F584" s="1344"/>
      <c r="G584" s="1344"/>
      <c r="H584" s="1344"/>
      <c r="I584" s="1344"/>
      <c r="J584" s="1344"/>
      <c r="K584" s="1344"/>
      <c r="L584" s="1344"/>
      <c r="M584" s="1344"/>
      <c r="N584" s="1344"/>
      <c r="O584" s="1344"/>
      <c r="P584" s="1344"/>
      <c r="Q584" s="1344"/>
      <c r="R584" s="1344"/>
      <c r="S584" s="1344"/>
      <c r="T584" s="1344"/>
      <c r="U584" s="1344"/>
      <c r="V584" s="1344"/>
      <c r="W584" s="1344"/>
      <c r="X584" s="1344"/>
      <c r="Y584" s="1344"/>
      <c r="Z584" s="1344"/>
      <c r="AA584" s="1344"/>
      <c r="AB584" s="1344"/>
      <c r="AC584" s="1344"/>
    </row>
    <row r="585">
      <c r="A585" s="1344"/>
      <c r="B585" s="1344"/>
      <c r="C585" s="1344"/>
      <c r="D585" s="1344"/>
      <c r="E585" s="1344"/>
      <c r="F585" s="1344"/>
      <c r="G585" s="1344"/>
      <c r="H585" s="1344"/>
      <c r="I585" s="1344"/>
      <c r="J585" s="1344"/>
      <c r="K585" s="1344"/>
      <c r="L585" s="1344"/>
      <c r="M585" s="1344"/>
      <c r="N585" s="1344"/>
      <c r="O585" s="1344"/>
      <c r="P585" s="1344"/>
      <c r="Q585" s="1344"/>
      <c r="R585" s="1344"/>
      <c r="S585" s="1344"/>
      <c r="T585" s="1344"/>
      <c r="U585" s="1344"/>
      <c r="V585" s="1344"/>
      <c r="W585" s="1344"/>
      <c r="X585" s="1344"/>
      <c r="Y585" s="1344"/>
      <c r="Z585" s="1344"/>
      <c r="AA585" s="1344"/>
      <c r="AB585" s="1344"/>
      <c r="AC585" s="1344"/>
    </row>
    <row r="586">
      <c r="A586" s="1344"/>
      <c r="B586" s="1344"/>
      <c r="C586" s="1344"/>
      <c r="D586" s="1344"/>
      <c r="E586" s="1344"/>
      <c r="F586" s="1344"/>
      <c r="G586" s="1344"/>
      <c r="H586" s="1344"/>
      <c r="I586" s="1344"/>
      <c r="J586" s="1344"/>
      <c r="K586" s="1344"/>
      <c r="L586" s="1344"/>
      <c r="M586" s="1344"/>
      <c r="N586" s="1344"/>
      <c r="O586" s="1344"/>
      <c r="P586" s="1344"/>
      <c r="Q586" s="1344"/>
      <c r="R586" s="1344"/>
      <c r="S586" s="1344"/>
      <c r="T586" s="1344"/>
      <c r="U586" s="1344"/>
      <c r="V586" s="1344"/>
      <c r="W586" s="1344"/>
      <c r="X586" s="1344"/>
      <c r="Y586" s="1344"/>
      <c r="Z586" s="1344"/>
      <c r="AA586" s="1344"/>
      <c r="AB586" s="1344"/>
      <c r="AC586" s="1344"/>
    </row>
    <row r="587">
      <c r="A587" s="1344"/>
      <c r="B587" s="1344"/>
      <c r="C587" s="1344"/>
      <c r="D587" s="1344"/>
      <c r="E587" s="1344"/>
      <c r="F587" s="1344"/>
      <c r="G587" s="1344"/>
      <c r="H587" s="1344"/>
      <c r="I587" s="1344"/>
      <c r="J587" s="1344"/>
      <c r="K587" s="1344"/>
      <c r="L587" s="1344"/>
      <c r="M587" s="1344"/>
      <c r="N587" s="1344"/>
      <c r="O587" s="1344"/>
      <c r="P587" s="1344"/>
      <c r="Q587" s="1344"/>
      <c r="R587" s="1344"/>
      <c r="S587" s="1344"/>
      <c r="T587" s="1344"/>
      <c r="U587" s="1344"/>
      <c r="V587" s="1344"/>
      <c r="W587" s="1344"/>
      <c r="X587" s="1344"/>
      <c r="Y587" s="1344"/>
      <c r="Z587" s="1344"/>
      <c r="AA587" s="1344"/>
      <c r="AB587" s="1344"/>
      <c r="AC587" s="1344"/>
    </row>
    <row r="588">
      <c r="A588" s="1344"/>
      <c r="B588" s="1344"/>
      <c r="C588" s="1344"/>
      <c r="D588" s="1344"/>
      <c r="E588" s="1344"/>
      <c r="F588" s="1344"/>
      <c r="G588" s="1344"/>
      <c r="H588" s="1344"/>
      <c r="I588" s="1344"/>
      <c r="J588" s="1344"/>
      <c r="K588" s="1344"/>
      <c r="L588" s="1344"/>
      <c r="M588" s="1344"/>
      <c r="N588" s="1344"/>
      <c r="O588" s="1344"/>
      <c r="P588" s="1344"/>
      <c r="Q588" s="1344"/>
      <c r="R588" s="1344"/>
      <c r="S588" s="1344"/>
      <c r="T588" s="1344"/>
      <c r="U588" s="1344"/>
      <c r="V588" s="1344"/>
      <c r="W588" s="1344"/>
      <c r="X588" s="1344"/>
      <c r="Y588" s="1344"/>
      <c r="Z588" s="1344"/>
      <c r="AA588" s="1344"/>
      <c r="AB588" s="1344"/>
      <c r="AC588" s="1344"/>
    </row>
    <row r="589">
      <c r="A589" s="1344"/>
      <c r="B589" s="1344"/>
      <c r="C589" s="1344"/>
      <c r="D589" s="1344"/>
      <c r="E589" s="1344"/>
      <c r="F589" s="1344"/>
      <c r="G589" s="1344"/>
      <c r="H589" s="1344"/>
      <c r="I589" s="1344"/>
      <c r="J589" s="1344"/>
      <c r="K589" s="1344"/>
      <c r="L589" s="1344"/>
      <c r="M589" s="1344"/>
      <c r="N589" s="1344"/>
      <c r="O589" s="1344"/>
      <c r="P589" s="1344"/>
      <c r="Q589" s="1344"/>
      <c r="R589" s="1344"/>
      <c r="S589" s="1344"/>
      <c r="T589" s="1344"/>
      <c r="U589" s="1344"/>
      <c r="V589" s="1344"/>
      <c r="W589" s="1344"/>
      <c r="X589" s="1344"/>
      <c r="Y589" s="1344"/>
      <c r="Z589" s="1344"/>
      <c r="AA589" s="1344"/>
      <c r="AB589" s="1344"/>
      <c r="AC589" s="1344"/>
    </row>
    <row r="590">
      <c r="A590" s="1344"/>
      <c r="B590" s="1344"/>
      <c r="C590" s="1344"/>
      <c r="D590" s="1344"/>
      <c r="E590" s="1344"/>
      <c r="F590" s="1344"/>
      <c r="G590" s="1344"/>
      <c r="H590" s="1344"/>
      <c r="I590" s="1344"/>
      <c r="J590" s="1344"/>
      <c r="K590" s="1344"/>
      <c r="L590" s="1344"/>
      <c r="M590" s="1344"/>
      <c r="N590" s="1344"/>
      <c r="O590" s="1344"/>
      <c r="P590" s="1344"/>
      <c r="Q590" s="1344"/>
      <c r="R590" s="1344"/>
      <c r="S590" s="1344"/>
      <c r="T590" s="1344"/>
      <c r="U590" s="1344"/>
      <c r="V590" s="1344"/>
      <c r="W590" s="1344"/>
      <c r="X590" s="1344"/>
      <c r="Y590" s="1344"/>
      <c r="Z590" s="1344"/>
      <c r="AA590" s="1344"/>
      <c r="AB590" s="1344"/>
      <c r="AC590" s="1344"/>
    </row>
    <row r="591">
      <c r="A591" s="1344"/>
      <c r="B591" s="1344"/>
      <c r="C591" s="1344"/>
      <c r="D591" s="1344"/>
      <c r="E591" s="1344"/>
      <c r="F591" s="1344"/>
      <c r="G591" s="1344"/>
      <c r="H591" s="1344"/>
      <c r="I591" s="1344"/>
      <c r="J591" s="1344"/>
      <c r="K591" s="1344"/>
      <c r="L591" s="1344"/>
      <c r="M591" s="1344"/>
      <c r="N591" s="1344"/>
      <c r="O591" s="1344"/>
      <c r="P591" s="1344"/>
      <c r="Q591" s="1344"/>
      <c r="R591" s="1344"/>
      <c r="S591" s="1344"/>
      <c r="T591" s="1344"/>
      <c r="U591" s="1344"/>
      <c r="V591" s="1344"/>
      <c r="W591" s="1344"/>
      <c r="X591" s="1344"/>
      <c r="Y591" s="1344"/>
      <c r="Z591" s="1344"/>
      <c r="AA591" s="1344"/>
      <c r="AB591" s="1344"/>
      <c r="AC591" s="1344"/>
    </row>
    <row r="592">
      <c r="A592" s="1344"/>
      <c r="B592" s="1344"/>
      <c r="C592" s="1344"/>
      <c r="D592" s="1344"/>
      <c r="E592" s="1344"/>
      <c r="F592" s="1344"/>
      <c r="G592" s="1344"/>
      <c r="H592" s="1344"/>
      <c r="I592" s="1344"/>
      <c r="J592" s="1344"/>
      <c r="K592" s="1344"/>
      <c r="L592" s="1344"/>
      <c r="M592" s="1344"/>
      <c r="N592" s="1344"/>
      <c r="O592" s="1344"/>
      <c r="P592" s="1344"/>
      <c r="Q592" s="1344"/>
      <c r="R592" s="1344"/>
      <c r="S592" s="1344"/>
      <c r="T592" s="1344"/>
      <c r="U592" s="1344"/>
      <c r="V592" s="1344"/>
      <c r="W592" s="1344"/>
      <c r="X592" s="1344"/>
      <c r="Y592" s="1344"/>
      <c r="Z592" s="1344"/>
      <c r="AA592" s="1344"/>
      <c r="AB592" s="1344"/>
      <c r="AC592" s="1344"/>
    </row>
    <row r="593">
      <c r="A593" s="1344"/>
      <c r="B593" s="1344"/>
      <c r="C593" s="1344"/>
      <c r="D593" s="1344"/>
      <c r="E593" s="1344"/>
      <c r="F593" s="1344"/>
      <c r="G593" s="1344"/>
      <c r="H593" s="1344"/>
      <c r="I593" s="1344"/>
      <c r="J593" s="1344"/>
      <c r="K593" s="1344"/>
      <c r="L593" s="1344"/>
      <c r="M593" s="1344"/>
      <c r="N593" s="1344"/>
      <c r="O593" s="1344"/>
      <c r="P593" s="1344"/>
      <c r="Q593" s="1344"/>
      <c r="R593" s="1344"/>
      <c r="S593" s="1344"/>
      <c r="T593" s="1344"/>
      <c r="U593" s="1344"/>
      <c r="V593" s="1344"/>
      <c r="W593" s="1344"/>
      <c r="X593" s="1344"/>
      <c r="Y593" s="1344"/>
      <c r="Z593" s="1344"/>
      <c r="AA593" s="1344"/>
      <c r="AB593" s="1344"/>
      <c r="AC593" s="1344"/>
    </row>
    <row r="594">
      <c r="A594" s="1344"/>
      <c r="B594" s="1344"/>
      <c r="C594" s="1344"/>
      <c r="D594" s="1344"/>
      <c r="E594" s="1344"/>
      <c r="F594" s="1344"/>
      <c r="G594" s="1344"/>
      <c r="H594" s="1344"/>
      <c r="I594" s="1344"/>
      <c r="J594" s="1344"/>
      <c r="K594" s="1344"/>
      <c r="L594" s="1344"/>
      <c r="M594" s="1344"/>
      <c r="N594" s="1344"/>
      <c r="O594" s="1344"/>
      <c r="P594" s="1344"/>
      <c r="Q594" s="1344"/>
      <c r="R594" s="1344"/>
      <c r="S594" s="1344"/>
      <c r="T594" s="1344"/>
      <c r="U594" s="1344"/>
      <c r="V594" s="1344"/>
      <c r="W594" s="1344"/>
      <c r="X594" s="1344"/>
      <c r="Y594" s="1344"/>
      <c r="Z594" s="1344"/>
      <c r="AA594" s="1344"/>
      <c r="AB594" s="1344"/>
      <c r="AC594" s="1344"/>
    </row>
    <row r="595">
      <c r="A595" s="1344"/>
      <c r="B595" s="1344"/>
      <c r="C595" s="1344"/>
      <c r="D595" s="1344"/>
      <c r="E595" s="1344"/>
      <c r="F595" s="1344"/>
      <c r="G595" s="1344"/>
      <c r="H595" s="1344"/>
      <c r="I595" s="1344"/>
      <c r="J595" s="1344"/>
      <c r="K595" s="1344"/>
      <c r="L595" s="1344"/>
      <c r="M595" s="1344"/>
      <c r="N595" s="1344"/>
      <c r="O595" s="1344"/>
      <c r="P595" s="1344"/>
      <c r="Q595" s="1344"/>
      <c r="R595" s="1344"/>
      <c r="S595" s="1344"/>
      <c r="T595" s="1344"/>
      <c r="U595" s="1344"/>
      <c r="V595" s="1344"/>
      <c r="W595" s="1344"/>
      <c r="X595" s="1344"/>
      <c r="Y595" s="1344"/>
      <c r="Z595" s="1344"/>
      <c r="AA595" s="1344"/>
      <c r="AB595" s="1344"/>
      <c r="AC595" s="1344"/>
    </row>
    <row r="596">
      <c r="A596" s="1344"/>
      <c r="B596" s="1344"/>
      <c r="C596" s="1344"/>
      <c r="D596" s="1344"/>
      <c r="E596" s="1344"/>
      <c r="F596" s="1344"/>
      <c r="G596" s="1344"/>
      <c r="H596" s="1344"/>
      <c r="I596" s="1344"/>
      <c r="J596" s="1344"/>
      <c r="K596" s="1344"/>
      <c r="L596" s="1344"/>
      <c r="M596" s="1344"/>
      <c r="N596" s="1344"/>
      <c r="O596" s="1344"/>
      <c r="P596" s="1344"/>
      <c r="Q596" s="1344"/>
      <c r="R596" s="1344"/>
      <c r="S596" s="1344"/>
      <c r="T596" s="1344"/>
      <c r="U596" s="1344"/>
      <c r="V596" s="1344"/>
      <c r="W596" s="1344"/>
      <c r="X596" s="1344"/>
      <c r="Y596" s="1344"/>
      <c r="Z596" s="1344"/>
      <c r="AA596" s="1344"/>
      <c r="AB596" s="1344"/>
      <c r="AC596" s="1344"/>
    </row>
    <row r="597">
      <c r="A597" s="1344"/>
      <c r="B597" s="1344"/>
      <c r="C597" s="1344"/>
      <c r="D597" s="1344"/>
      <c r="E597" s="1344"/>
      <c r="F597" s="1344"/>
      <c r="G597" s="1344"/>
      <c r="H597" s="1344"/>
      <c r="I597" s="1344"/>
      <c r="J597" s="1344"/>
      <c r="K597" s="1344"/>
      <c r="L597" s="1344"/>
      <c r="M597" s="1344"/>
      <c r="N597" s="1344"/>
      <c r="O597" s="1344"/>
      <c r="P597" s="1344"/>
      <c r="Q597" s="1344"/>
      <c r="R597" s="1344"/>
      <c r="S597" s="1344"/>
      <c r="T597" s="1344"/>
      <c r="U597" s="1344"/>
      <c r="V597" s="1344"/>
      <c r="W597" s="1344"/>
      <c r="X597" s="1344"/>
      <c r="Y597" s="1344"/>
      <c r="Z597" s="1344"/>
      <c r="AA597" s="1344"/>
      <c r="AB597" s="1344"/>
      <c r="AC597" s="1344"/>
    </row>
    <row r="598">
      <c r="A598" s="1344"/>
      <c r="B598" s="1344"/>
      <c r="C598" s="1344"/>
      <c r="D598" s="1344"/>
      <c r="E598" s="1344"/>
      <c r="F598" s="1344"/>
      <c r="G598" s="1344"/>
      <c r="H598" s="1344"/>
      <c r="I598" s="1344"/>
      <c r="J598" s="1344"/>
      <c r="K598" s="1344"/>
      <c r="L598" s="1344"/>
      <c r="M598" s="1344"/>
      <c r="N598" s="1344"/>
      <c r="O598" s="1344"/>
      <c r="P598" s="1344"/>
      <c r="Q598" s="1344"/>
      <c r="R598" s="1344"/>
      <c r="S598" s="1344"/>
      <c r="T598" s="1344"/>
      <c r="U598" s="1344"/>
      <c r="V598" s="1344"/>
      <c r="W598" s="1344"/>
      <c r="X598" s="1344"/>
      <c r="Y598" s="1344"/>
      <c r="Z598" s="1344"/>
      <c r="AA598" s="1344"/>
      <c r="AB598" s="1344"/>
      <c r="AC598" s="1344"/>
    </row>
    <row r="599">
      <c r="A599" s="1344"/>
      <c r="B599" s="1344"/>
      <c r="C599" s="1344"/>
      <c r="D599" s="1344"/>
      <c r="E599" s="1344"/>
      <c r="F599" s="1344"/>
      <c r="G599" s="1344"/>
      <c r="H599" s="1344"/>
      <c r="I599" s="1344"/>
      <c r="J599" s="1344"/>
      <c r="K599" s="1344"/>
      <c r="L599" s="1344"/>
      <c r="M599" s="1344"/>
      <c r="N599" s="1344"/>
      <c r="O599" s="1344"/>
      <c r="P599" s="1344"/>
      <c r="Q599" s="1344"/>
      <c r="R599" s="1344"/>
      <c r="S599" s="1344"/>
      <c r="T599" s="1344"/>
      <c r="U599" s="1344"/>
      <c r="V599" s="1344"/>
      <c r="W599" s="1344"/>
      <c r="X599" s="1344"/>
      <c r="Y599" s="1344"/>
      <c r="Z599" s="1344"/>
      <c r="AA599" s="1344"/>
      <c r="AB599" s="1344"/>
      <c r="AC599" s="1344"/>
    </row>
    <row r="600">
      <c r="A600" s="1344"/>
      <c r="B600" s="1344"/>
      <c r="C600" s="1344"/>
      <c r="D600" s="1344"/>
      <c r="E600" s="1344"/>
      <c r="F600" s="1344"/>
      <c r="G600" s="1344"/>
      <c r="H600" s="1344"/>
      <c r="I600" s="1344"/>
      <c r="J600" s="1344"/>
      <c r="K600" s="1344"/>
      <c r="L600" s="1344"/>
      <c r="M600" s="1344"/>
      <c r="N600" s="1344"/>
      <c r="O600" s="1344"/>
      <c r="P600" s="1344"/>
      <c r="Q600" s="1344"/>
      <c r="R600" s="1344"/>
      <c r="S600" s="1344"/>
      <c r="T600" s="1344"/>
      <c r="U600" s="1344"/>
      <c r="V600" s="1344"/>
      <c r="W600" s="1344"/>
      <c r="X600" s="1344"/>
      <c r="Y600" s="1344"/>
      <c r="Z600" s="1344"/>
      <c r="AA600" s="1344"/>
      <c r="AB600" s="1344"/>
      <c r="AC600" s="1344"/>
    </row>
    <row r="601">
      <c r="A601" s="1344"/>
      <c r="B601" s="1344"/>
      <c r="C601" s="1344"/>
      <c r="D601" s="1344"/>
      <c r="E601" s="1344"/>
      <c r="F601" s="1344"/>
      <c r="G601" s="1344"/>
      <c r="H601" s="1344"/>
      <c r="I601" s="1344"/>
      <c r="J601" s="1344"/>
      <c r="K601" s="1344"/>
      <c r="L601" s="1344"/>
      <c r="M601" s="1344"/>
      <c r="N601" s="1344"/>
      <c r="O601" s="1344"/>
      <c r="P601" s="1344"/>
      <c r="Q601" s="1344"/>
      <c r="R601" s="1344"/>
      <c r="S601" s="1344"/>
      <c r="T601" s="1344"/>
      <c r="U601" s="1344"/>
      <c r="V601" s="1344"/>
      <c r="W601" s="1344"/>
      <c r="X601" s="1344"/>
      <c r="Y601" s="1344"/>
      <c r="Z601" s="1344"/>
      <c r="AA601" s="1344"/>
      <c r="AB601" s="1344"/>
      <c r="AC601" s="1344"/>
    </row>
    <row r="602">
      <c r="A602" s="1344"/>
      <c r="B602" s="1344"/>
      <c r="C602" s="1344"/>
      <c r="D602" s="1344"/>
      <c r="E602" s="1344"/>
      <c r="F602" s="1344"/>
      <c r="G602" s="1344"/>
      <c r="H602" s="1344"/>
      <c r="I602" s="1344"/>
      <c r="J602" s="1344"/>
      <c r="K602" s="1344"/>
      <c r="L602" s="1344"/>
      <c r="M602" s="1344"/>
      <c r="N602" s="1344"/>
      <c r="O602" s="1344"/>
      <c r="P602" s="1344"/>
      <c r="Q602" s="1344"/>
      <c r="R602" s="1344"/>
      <c r="S602" s="1344"/>
      <c r="T602" s="1344"/>
      <c r="U602" s="1344"/>
      <c r="V602" s="1344"/>
      <c r="W602" s="1344"/>
      <c r="X602" s="1344"/>
      <c r="Y602" s="1344"/>
      <c r="Z602" s="1344"/>
      <c r="AA602" s="1344"/>
      <c r="AB602" s="1344"/>
      <c r="AC602" s="1344"/>
    </row>
    <row r="603">
      <c r="A603" s="1344"/>
      <c r="B603" s="1344"/>
      <c r="C603" s="1344"/>
      <c r="D603" s="1344"/>
      <c r="E603" s="1344"/>
      <c r="F603" s="1344"/>
      <c r="G603" s="1344"/>
      <c r="H603" s="1344"/>
      <c r="I603" s="1344"/>
      <c r="J603" s="1344"/>
      <c r="K603" s="1344"/>
      <c r="L603" s="1344"/>
      <c r="M603" s="1344"/>
      <c r="N603" s="1344"/>
      <c r="O603" s="1344"/>
      <c r="P603" s="1344"/>
      <c r="Q603" s="1344"/>
      <c r="R603" s="1344"/>
      <c r="S603" s="1344"/>
      <c r="T603" s="1344"/>
      <c r="U603" s="1344"/>
      <c r="V603" s="1344"/>
      <c r="W603" s="1344"/>
      <c r="X603" s="1344"/>
      <c r="Y603" s="1344"/>
      <c r="Z603" s="1344"/>
      <c r="AA603" s="1344"/>
      <c r="AB603" s="1344"/>
      <c r="AC603" s="1344"/>
    </row>
    <row r="604">
      <c r="A604" s="1344"/>
      <c r="B604" s="1344"/>
      <c r="C604" s="1344"/>
      <c r="D604" s="1344"/>
      <c r="E604" s="1344"/>
      <c r="F604" s="1344"/>
      <c r="G604" s="1344"/>
      <c r="H604" s="1344"/>
      <c r="I604" s="1344"/>
      <c r="J604" s="1344"/>
      <c r="K604" s="1344"/>
      <c r="L604" s="1344"/>
      <c r="M604" s="1344"/>
      <c r="N604" s="1344"/>
      <c r="O604" s="1344"/>
      <c r="P604" s="1344"/>
      <c r="Q604" s="1344"/>
      <c r="R604" s="1344"/>
      <c r="S604" s="1344"/>
      <c r="T604" s="1344"/>
      <c r="U604" s="1344"/>
      <c r="V604" s="1344"/>
      <c r="W604" s="1344"/>
      <c r="X604" s="1344"/>
      <c r="Y604" s="1344"/>
      <c r="Z604" s="1344"/>
      <c r="AA604" s="1344"/>
      <c r="AB604" s="1344"/>
      <c r="AC604" s="1344"/>
    </row>
    <row r="605">
      <c r="A605" s="1344"/>
      <c r="B605" s="1344"/>
      <c r="C605" s="1344"/>
      <c r="D605" s="1344"/>
      <c r="E605" s="1344"/>
      <c r="F605" s="1344"/>
      <c r="G605" s="1344"/>
      <c r="H605" s="1344"/>
      <c r="I605" s="1344"/>
      <c r="J605" s="1344"/>
      <c r="K605" s="1344"/>
      <c r="L605" s="1344"/>
      <c r="M605" s="1344"/>
      <c r="N605" s="1344"/>
      <c r="O605" s="1344"/>
      <c r="P605" s="1344"/>
      <c r="Q605" s="1344"/>
      <c r="R605" s="1344"/>
      <c r="S605" s="1344"/>
      <c r="T605" s="1344"/>
      <c r="U605" s="1344"/>
      <c r="V605" s="1344"/>
      <c r="W605" s="1344"/>
      <c r="X605" s="1344"/>
      <c r="Y605" s="1344"/>
      <c r="Z605" s="1344"/>
      <c r="AA605" s="1344"/>
      <c r="AB605" s="1344"/>
      <c r="AC605" s="1344"/>
    </row>
    <row r="606">
      <c r="A606" s="1344"/>
      <c r="B606" s="1344"/>
      <c r="C606" s="1344"/>
      <c r="D606" s="1344"/>
      <c r="E606" s="1344"/>
      <c r="F606" s="1344"/>
      <c r="G606" s="1344"/>
      <c r="H606" s="1344"/>
      <c r="I606" s="1344"/>
      <c r="J606" s="1344"/>
      <c r="K606" s="1344"/>
      <c r="L606" s="1344"/>
      <c r="M606" s="1344"/>
      <c r="N606" s="1344"/>
      <c r="O606" s="1344"/>
      <c r="P606" s="1344"/>
      <c r="Q606" s="1344"/>
      <c r="R606" s="1344"/>
      <c r="S606" s="1344"/>
      <c r="T606" s="1344"/>
      <c r="U606" s="1344"/>
      <c r="V606" s="1344"/>
      <c r="W606" s="1344"/>
      <c r="X606" s="1344"/>
      <c r="Y606" s="1344"/>
      <c r="Z606" s="1344"/>
      <c r="AA606" s="1344"/>
      <c r="AB606" s="1344"/>
      <c r="AC606" s="1344"/>
    </row>
    <row r="607">
      <c r="A607" s="1344"/>
      <c r="B607" s="1344"/>
      <c r="C607" s="1344"/>
      <c r="D607" s="1344"/>
      <c r="E607" s="1344"/>
      <c r="F607" s="1344"/>
      <c r="G607" s="1344"/>
      <c r="H607" s="1344"/>
      <c r="I607" s="1344"/>
      <c r="J607" s="1344"/>
      <c r="K607" s="1344"/>
      <c r="L607" s="1344"/>
      <c r="M607" s="1344"/>
      <c r="N607" s="1344"/>
      <c r="O607" s="1344"/>
      <c r="P607" s="1344"/>
      <c r="Q607" s="1344"/>
      <c r="R607" s="1344"/>
      <c r="S607" s="1344"/>
      <c r="T607" s="1344"/>
      <c r="U607" s="1344"/>
      <c r="V607" s="1344"/>
      <c r="W607" s="1344"/>
      <c r="X607" s="1344"/>
      <c r="Y607" s="1344"/>
      <c r="Z607" s="1344"/>
      <c r="AA607" s="1344"/>
      <c r="AB607" s="1344"/>
      <c r="AC607" s="1344"/>
    </row>
    <row r="608">
      <c r="A608" s="1344"/>
      <c r="B608" s="1344"/>
      <c r="C608" s="1344"/>
      <c r="D608" s="1344"/>
      <c r="E608" s="1344"/>
      <c r="F608" s="1344"/>
      <c r="G608" s="1344"/>
      <c r="H608" s="1344"/>
      <c r="I608" s="1344"/>
      <c r="J608" s="1344"/>
      <c r="K608" s="1344"/>
      <c r="L608" s="1344"/>
      <c r="M608" s="1344"/>
      <c r="N608" s="1344"/>
      <c r="O608" s="1344"/>
      <c r="P608" s="1344"/>
      <c r="Q608" s="1344"/>
      <c r="R608" s="1344"/>
      <c r="S608" s="1344"/>
      <c r="T608" s="1344"/>
      <c r="U608" s="1344"/>
      <c r="V608" s="1344"/>
      <c r="W608" s="1344"/>
      <c r="X608" s="1344"/>
      <c r="Y608" s="1344"/>
      <c r="Z608" s="1344"/>
      <c r="AA608" s="1344"/>
      <c r="AB608" s="1344"/>
      <c r="AC608" s="1344"/>
    </row>
    <row r="609">
      <c r="A609" s="1344"/>
      <c r="B609" s="1344"/>
      <c r="C609" s="1344"/>
      <c r="D609" s="1344"/>
      <c r="E609" s="1344"/>
      <c r="F609" s="1344"/>
      <c r="G609" s="1344"/>
      <c r="H609" s="1344"/>
      <c r="I609" s="1344"/>
      <c r="J609" s="1344"/>
      <c r="K609" s="1344"/>
      <c r="L609" s="1344"/>
      <c r="M609" s="1344"/>
      <c r="N609" s="1344"/>
      <c r="O609" s="1344"/>
      <c r="P609" s="1344"/>
      <c r="Q609" s="1344"/>
      <c r="R609" s="1344"/>
      <c r="S609" s="1344"/>
      <c r="T609" s="1344"/>
      <c r="U609" s="1344"/>
      <c r="V609" s="1344"/>
      <c r="W609" s="1344"/>
      <c r="X609" s="1344"/>
      <c r="Y609" s="1344"/>
      <c r="Z609" s="1344"/>
      <c r="AA609" s="1344"/>
      <c r="AB609" s="1344"/>
      <c r="AC609" s="1344"/>
    </row>
    <row r="610">
      <c r="A610" s="1344"/>
      <c r="B610" s="1344"/>
      <c r="C610" s="1344"/>
      <c r="D610" s="1344"/>
      <c r="E610" s="1344"/>
      <c r="F610" s="1344"/>
      <c r="G610" s="1344"/>
      <c r="H610" s="1344"/>
      <c r="I610" s="1344"/>
      <c r="J610" s="1344"/>
      <c r="K610" s="1344"/>
      <c r="L610" s="1344"/>
      <c r="M610" s="1344"/>
      <c r="N610" s="1344"/>
      <c r="O610" s="1344"/>
      <c r="P610" s="1344"/>
      <c r="Q610" s="1344"/>
      <c r="R610" s="1344"/>
      <c r="S610" s="1344"/>
      <c r="T610" s="1344"/>
      <c r="U610" s="1344"/>
      <c r="V610" s="1344"/>
      <c r="W610" s="1344"/>
      <c r="X610" s="1344"/>
      <c r="Y610" s="1344"/>
      <c r="Z610" s="1344"/>
      <c r="AA610" s="1344"/>
      <c r="AB610" s="1344"/>
      <c r="AC610" s="1344"/>
    </row>
    <row r="611">
      <c r="A611" s="1344"/>
      <c r="B611" s="1344"/>
      <c r="C611" s="1344"/>
      <c r="D611" s="1344"/>
      <c r="E611" s="1344"/>
      <c r="F611" s="1344"/>
      <c r="G611" s="1344"/>
      <c r="H611" s="1344"/>
      <c r="I611" s="1344"/>
      <c r="J611" s="1344"/>
      <c r="K611" s="1344"/>
      <c r="L611" s="1344"/>
      <c r="M611" s="1344"/>
      <c r="N611" s="1344"/>
      <c r="O611" s="1344"/>
      <c r="P611" s="1344"/>
      <c r="Q611" s="1344"/>
      <c r="R611" s="1344"/>
      <c r="S611" s="1344"/>
      <c r="T611" s="1344"/>
      <c r="U611" s="1344"/>
      <c r="V611" s="1344"/>
      <c r="W611" s="1344"/>
      <c r="X611" s="1344"/>
      <c r="Y611" s="1344"/>
      <c r="Z611" s="1344"/>
      <c r="AA611" s="1344"/>
      <c r="AB611" s="1344"/>
      <c r="AC611" s="1344"/>
    </row>
    <row r="612">
      <c r="A612" s="1344"/>
      <c r="B612" s="1344"/>
      <c r="C612" s="1344"/>
      <c r="D612" s="1344"/>
      <c r="E612" s="1344"/>
      <c r="F612" s="1344"/>
      <c r="G612" s="1344"/>
      <c r="H612" s="1344"/>
      <c r="I612" s="1344"/>
      <c r="J612" s="1344"/>
      <c r="K612" s="1344"/>
      <c r="L612" s="1344"/>
      <c r="M612" s="1344"/>
      <c r="N612" s="1344"/>
      <c r="O612" s="1344"/>
      <c r="P612" s="1344"/>
      <c r="Q612" s="1344"/>
      <c r="R612" s="1344"/>
      <c r="S612" s="1344"/>
      <c r="T612" s="1344"/>
      <c r="U612" s="1344"/>
      <c r="V612" s="1344"/>
      <c r="W612" s="1344"/>
      <c r="X612" s="1344"/>
      <c r="Y612" s="1344"/>
      <c r="Z612" s="1344"/>
      <c r="AA612" s="1344"/>
      <c r="AB612" s="1344"/>
      <c r="AC612" s="1344"/>
    </row>
    <row r="613">
      <c r="A613" s="1344"/>
      <c r="B613" s="1344"/>
      <c r="C613" s="1344"/>
      <c r="D613" s="1344"/>
      <c r="E613" s="1344"/>
      <c r="F613" s="1344"/>
      <c r="G613" s="1344"/>
      <c r="H613" s="1344"/>
      <c r="I613" s="1344"/>
      <c r="J613" s="1344"/>
      <c r="K613" s="1344"/>
      <c r="L613" s="1344"/>
      <c r="M613" s="1344"/>
      <c r="N613" s="1344"/>
      <c r="O613" s="1344"/>
      <c r="P613" s="1344"/>
      <c r="Q613" s="1344"/>
      <c r="R613" s="1344"/>
      <c r="S613" s="1344"/>
      <c r="T613" s="1344"/>
      <c r="U613" s="1344"/>
      <c r="V613" s="1344"/>
      <c r="W613" s="1344"/>
      <c r="X613" s="1344"/>
      <c r="Y613" s="1344"/>
      <c r="Z613" s="1344"/>
      <c r="AA613" s="1344"/>
      <c r="AB613" s="1344"/>
      <c r="AC613" s="1344"/>
    </row>
    <row r="614">
      <c r="A614" s="1344"/>
      <c r="B614" s="1344"/>
      <c r="C614" s="1344"/>
      <c r="D614" s="1344"/>
      <c r="E614" s="1344"/>
      <c r="F614" s="1344"/>
      <c r="G614" s="1344"/>
      <c r="H614" s="1344"/>
      <c r="I614" s="1344"/>
      <c r="J614" s="1344"/>
      <c r="K614" s="1344"/>
      <c r="L614" s="1344"/>
      <c r="M614" s="1344"/>
      <c r="N614" s="1344"/>
      <c r="O614" s="1344"/>
      <c r="P614" s="1344"/>
      <c r="Q614" s="1344"/>
      <c r="R614" s="1344"/>
      <c r="S614" s="1344"/>
      <c r="T614" s="1344"/>
      <c r="U614" s="1344"/>
      <c r="V614" s="1344"/>
      <c r="W614" s="1344"/>
      <c r="X614" s="1344"/>
      <c r="Y614" s="1344"/>
      <c r="Z614" s="1344"/>
      <c r="AA614" s="1344"/>
      <c r="AB614" s="1344"/>
      <c r="AC614" s="1344"/>
    </row>
    <row r="615">
      <c r="A615" s="1344"/>
      <c r="B615" s="1344"/>
      <c r="C615" s="1344"/>
      <c r="D615" s="1344"/>
      <c r="E615" s="1344"/>
      <c r="F615" s="1344"/>
      <c r="G615" s="1344"/>
      <c r="H615" s="1344"/>
      <c r="I615" s="1344"/>
      <c r="J615" s="1344"/>
      <c r="K615" s="1344"/>
      <c r="L615" s="1344"/>
      <c r="M615" s="1344"/>
      <c r="N615" s="1344"/>
      <c r="O615" s="1344"/>
      <c r="P615" s="1344"/>
      <c r="Q615" s="1344"/>
      <c r="R615" s="1344"/>
      <c r="S615" s="1344"/>
      <c r="T615" s="1344"/>
      <c r="U615" s="1344"/>
      <c r="V615" s="1344"/>
      <c r="W615" s="1344"/>
      <c r="X615" s="1344"/>
      <c r="Y615" s="1344"/>
      <c r="Z615" s="1344"/>
      <c r="AA615" s="1344"/>
      <c r="AB615" s="1344"/>
      <c r="AC615" s="1344"/>
    </row>
    <row r="616">
      <c r="A616" s="1344"/>
      <c r="B616" s="1344"/>
      <c r="C616" s="1344"/>
      <c r="D616" s="1344"/>
      <c r="E616" s="1344"/>
      <c r="F616" s="1344"/>
      <c r="G616" s="1344"/>
      <c r="H616" s="1344"/>
      <c r="I616" s="1344"/>
      <c r="J616" s="1344"/>
      <c r="K616" s="1344"/>
      <c r="L616" s="1344"/>
      <c r="M616" s="1344"/>
      <c r="N616" s="1344"/>
      <c r="O616" s="1344"/>
      <c r="P616" s="1344"/>
      <c r="Q616" s="1344"/>
      <c r="R616" s="1344"/>
      <c r="S616" s="1344"/>
      <c r="T616" s="1344"/>
      <c r="U616" s="1344"/>
      <c r="V616" s="1344"/>
      <c r="W616" s="1344"/>
      <c r="X616" s="1344"/>
      <c r="Y616" s="1344"/>
      <c r="Z616" s="1344"/>
      <c r="AA616" s="1344"/>
      <c r="AB616" s="1344"/>
      <c r="AC616" s="1344"/>
    </row>
    <row r="617">
      <c r="A617" s="1344"/>
      <c r="B617" s="1344"/>
      <c r="C617" s="1344"/>
      <c r="D617" s="1344"/>
      <c r="E617" s="1344"/>
      <c r="F617" s="1344"/>
      <c r="G617" s="1344"/>
      <c r="H617" s="1344"/>
      <c r="I617" s="1344"/>
      <c r="J617" s="1344"/>
      <c r="K617" s="1344"/>
      <c r="L617" s="1344"/>
      <c r="M617" s="1344"/>
      <c r="N617" s="1344"/>
      <c r="O617" s="1344"/>
      <c r="P617" s="1344"/>
      <c r="Q617" s="1344"/>
      <c r="R617" s="1344"/>
      <c r="S617" s="1344"/>
      <c r="T617" s="1344"/>
      <c r="U617" s="1344"/>
      <c r="V617" s="1344"/>
      <c r="W617" s="1344"/>
      <c r="X617" s="1344"/>
      <c r="Y617" s="1344"/>
      <c r="Z617" s="1344"/>
      <c r="AA617" s="1344"/>
      <c r="AB617" s="1344"/>
      <c r="AC617" s="1344"/>
    </row>
    <row r="618">
      <c r="A618" s="1344"/>
      <c r="B618" s="1344"/>
      <c r="C618" s="1344"/>
      <c r="D618" s="1344"/>
      <c r="E618" s="1344"/>
      <c r="F618" s="1344"/>
      <c r="G618" s="1344"/>
      <c r="H618" s="1344"/>
      <c r="I618" s="1344"/>
      <c r="J618" s="1344"/>
      <c r="K618" s="1344"/>
      <c r="L618" s="1344"/>
      <c r="M618" s="1344"/>
      <c r="N618" s="1344"/>
      <c r="O618" s="1344"/>
      <c r="P618" s="1344"/>
      <c r="Q618" s="1344"/>
      <c r="R618" s="1344"/>
      <c r="S618" s="1344"/>
      <c r="T618" s="1344"/>
      <c r="U618" s="1344"/>
      <c r="V618" s="1344"/>
      <c r="W618" s="1344"/>
      <c r="X618" s="1344"/>
      <c r="Y618" s="1344"/>
      <c r="Z618" s="1344"/>
      <c r="AA618" s="1344"/>
      <c r="AB618" s="1344"/>
      <c r="AC618" s="1344"/>
    </row>
    <row r="619">
      <c r="A619" s="1344"/>
      <c r="B619" s="1344"/>
      <c r="C619" s="1344"/>
      <c r="D619" s="1344"/>
      <c r="E619" s="1344"/>
      <c r="F619" s="1344"/>
      <c r="G619" s="1344"/>
      <c r="H619" s="1344"/>
      <c r="I619" s="1344"/>
      <c r="J619" s="1344"/>
      <c r="K619" s="1344"/>
      <c r="L619" s="1344"/>
      <c r="M619" s="1344"/>
      <c r="N619" s="1344"/>
      <c r="O619" s="1344"/>
      <c r="P619" s="1344"/>
      <c r="Q619" s="1344"/>
      <c r="R619" s="1344"/>
      <c r="S619" s="1344"/>
      <c r="T619" s="1344"/>
      <c r="U619" s="1344"/>
      <c r="V619" s="1344"/>
      <c r="W619" s="1344"/>
      <c r="X619" s="1344"/>
      <c r="Y619" s="1344"/>
      <c r="Z619" s="1344"/>
      <c r="AA619" s="1344"/>
      <c r="AB619" s="1344"/>
      <c r="AC619" s="1344"/>
    </row>
    <row r="620">
      <c r="A620" s="1344"/>
      <c r="B620" s="1344"/>
      <c r="C620" s="1344"/>
      <c r="D620" s="1344"/>
      <c r="E620" s="1344"/>
      <c r="F620" s="1344"/>
      <c r="G620" s="1344"/>
      <c r="H620" s="1344"/>
      <c r="I620" s="1344"/>
      <c r="J620" s="1344"/>
      <c r="K620" s="1344"/>
      <c r="L620" s="1344"/>
      <c r="M620" s="1344"/>
      <c r="N620" s="1344"/>
      <c r="O620" s="1344"/>
      <c r="P620" s="1344"/>
      <c r="Q620" s="1344"/>
      <c r="R620" s="1344"/>
      <c r="S620" s="1344"/>
      <c r="T620" s="1344"/>
      <c r="U620" s="1344"/>
      <c r="V620" s="1344"/>
      <c r="W620" s="1344"/>
      <c r="X620" s="1344"/>
      <c r="Y620" s="1344"/>
      <c r="Z620" s="1344"/>
      <c r="AA620" s="1344"/>
      <c r="AB620" s="1344"/>
      <c r="AC620" s="1344"/>
    </row>
    <row r="621">
      <c r="A621" s="1344"/>
      <c r="B621" s="1344"/>
      <c r="C621" s="1344"/>
      <c r="D621" s="1344"/>
      <c r="E621" s="1344"/>
      <c r="F621" s="1344"/>
      <c r="G621" s="1344"/>
      <c r="H621" s="1344"/>
      <c r="I621" s="1344"/>
      <c r="J621" s="1344"/>
      <c r="K621" s="1344"/>
      <c r="L621" s="1344"/>
      <c r="M621" s="1344"/>
      <c r="N621" s="1344"/>
      <c r="O621" s="1344"/>
      <c r="P621" s="1344"/>
      <c r="Q621" s="1344"/>
      <c r="R621" s="1344"/>
      <c r="S621" s="1344"/>
      <c r="T621" s="1344"/>
      <c r="U621" s="1344"/>
      <c r="V621" s="1344"/>
      <c r="W621" s="1344"/>
      <c r="X621" s="1344"/>
      <c r="Y621" s="1344"/>
      <c r="Z621" s="1344"/>
      <c r="AA621" s="1344"/>
      <c r="AB621" s="1344"/>
      <c r="AC621" s="1344"/>
    </row>
    <row r="622">
      <c r="A622" s="1344"/>
      <c r="B622" s="1344"/>
      <c r="C622" s="1344"/>
      <c r="D622" s="1344"/>
      <c r="E622" s="1344"/>
      <c r="F622" s="1344"/>
      <c r="G622" s="1344"/>
      <c r="H622" s="1344"/>
      <c r="I622" s="1344"/>
      <c r="J622" s="1344"/>
      <c r="K622" s="1344"/>
      <c r="L622" s="1344"/>
      <c r="M622" s="1344"/>
      <c r="N622" s="1344"/>
      <c r="O622" s="1344"/>
      <c r="P622" s="1344"/>
      <c r="Q622" s="1344"/>
      <c r="R622" s="1344"/>
      <c r="S622" s="1344"/>
      <c r="T622" s="1344"/>
      <c r="U622" s="1344"/>
      <c r="V622" s="1344"/>
      <c r="W622" s="1344"/>
      <c r="X622" s="1344"/>
      <c r="Y622" s="1344"/>
      <c r="Z622" s="1344"/>
      <c r="AA622" s="1344"/>
      <c r="AB622" s="1344"/>
      <c r="AC622" s="1344"/>
    </row>
    <row r="623">
      <c r="A623" s="1344"/>
      <c r="B623" s="1344"/>
      <c r="C623" s="1344"/>
      <c r="D623" s="1344"/>
      <c r="E623" s="1344"/>
      <c r="F623" s="1344"/>
      <c r="G623" s="1344"/>
      <c r="H623" s="1344"/>
      <c r="I623" s="1344"/>
      <c r="J623" s="1344"/>
      <c r="K623" s="1344"/>
      <c r="L623" s="1344"/>
      <c r="M623" s="1344"/>
      <c r="N623" s="1344"/>
      <c r="O623" s="1344"/>
      <c r="P623" s="1344"/>
      <c r="Q623" s="1344"/>
      <c r="R623" s="1344"/>
      <c r="S623" s="1344"/>
      <c r="T623" s="1344"/>
      <c r="U623" s="1344"/>
      <c r="V623" s="1344"/>
      <c r="W623" s="1344"/>
      <c r="X623" s="1344"/>
      <c r="Y623" s="1344"/>
      <c r="Z623" s="1344"/>
      <c r="AA623" s="1344"/>
      <c r="AB623" s="1344"/>
      <c r="AC623" s="1344"/>
    </row>
    <row r="624">
      <c r="A624" s="1344"/>
      <c r="B624" s="1344"/>
      <c r="C624" s="1344"/>
      <c r="D624" s="1344"/>
      <c r="E624" s="1344"/>
      <c r="F624" s="1344"/>
      <c r="G624" s="1344"/>
      <c r="H624" s="1344"/>
      <c r="I624" s="1344"/>
      <c r="J624" s="1344"/>
      <c r="K624" s="1344"/>
      <c r="L624" s="1344"/>
      <c r="M624" s="1344"/>
      <c r="N624" s="1344"/>
      <c r="O624" s="1344"/>
      <c r="P624" s="1344"/>
      <c r="Q624" s="1344"/>
      <c r="R624" s="1344"/>
      <c r="S624" s="1344"/>
      <c r="T624" s="1344"/>
      <c r="U624" s="1344"/>
      <c r="V624" s="1344"/>
      <c r="W624" s="1344"/>
      <c r="X624" s="1344"/>
      <c r="Y624" s="1344"/>
      <c r="Z624" s="1344"/>
      <c r="AA624" s="1344"/>
      <c r="AB624" s="1344"/>
      <c r="AC624" s="1344"/>
    </row>
    <row r="625">
      <c r="A625" s="1344"/>
      <c r="B625" s="1344"/>
      <c r="C625" s="1344"/>
      <c r="D625" s="1344"/>
      <c r="E625" s="1344"/>
      <c r="F625" s="1344"/>
      <c r="G625" s="1344"/>
      <c r="H625" s="1344"/>
      <c r="I625" s="1344"/>
      <c r="J625" s="1344"/>
      <c r="K625" s="1344"/>
      <c r="L625" s="1344"/>
      <c r="M625" s="1344"/>
      <c r="N625" s="1344"/>
      <c r="O625" s="1344"/>
      <c r="P625" s="1344"/>
      <c r="Q625" s="1344"/>
      <c r="R625" s="1344"/>
      <c r="S625" s="1344"/>
      <c r="T625" s="1344"/>
      <c r="U625" s="1344"/>
      <c r="V625" s="1344"/>
      <c r="W625" s="1344"/>
      <c r="X625" s="1344"/>
      <c r="Y625" s="1344"/>
      <c r="Z625" s="1344"/>
      <c r="AA625" s="1344"/>
      <c r="AB625" s="1344"/>
      <c r="AC625" s="1344"/>
    </row>
    <row r="626">
      <c r="A626" s="1344"/>
      <c r="B626" s="1344"/>
      <c r="C626" s="1344"/>
      <c r="D626" s="1344"/>
      <c r="E626" s="1344"/>
      <c r="F626" s="1344"/>
      <c r="G626" s="1344"/>
      <c r="H626" s="1344"/>
      <c r="I626" s="1344"/>
      <c r="J626" s="1344"/>
      <c r="K626" s="1344"/>
      <c r="L626" s="1344"/>
      <c r="M626" s="1344"/>
      <c r="N626" s="1344"/>
      <c r="O626" s="1344"/>
      <c r="P626" s="1344"/>
      <c r="Q626" s="1344"/>
      <c r="R626" s="1344"/>
      <c r="S626" s="1344"/>
      <c r="T626" s="1344"/>
      <c r="U626" s="1344"/>
      <c r="V626" s="1344"/>
      <c r="W626" s="1344"/>
      <c r="X626" s="1344"/>
      <c r="Y626" s="1344"/>
      <c r="Z626" s="1344"/>
      <c r="AA626" s="1344"/>
      <c r="AB626" s="1344"/>
      <c r="AC626" s="1344"/>
    </row>
    <row r="627">
      <c r="A627" s="1344"/>
      <c r="B627" s="1344"/>
      <c r="C627" s="1344"/>
      <c r="D627" s="1344"/>
      <c r="E627" s="1344"/>
      <c r="F627" s="1344"/>
      <c r="G627" s="1344"/>
      <c r="H627" s="1344"/>
      <c r="I627" s="1344"/>
      <c r="J627" s="1344"/>
      <c r="K627" s="1344"/>
      <c r="L627" s="1344"/>
      <c r="M627" s="1344"/>
      <c r="N627" s="1344"/>
      <c r="O627" s="1344"/>
      <c r="P627" s="1344"/>
      <c r="Q627" s="1344"/>
      <c r="R627" s="1344"/>
      <c r="S627" s="1344"/>
      <c r="T627" s="1344"/>
      <c r="U627" s="1344"/>
      <c r="V627" s="1344"/>
      <c r="W627" s="1344"/>
      <c r="X627" s="1344"/>
      <c r="Y627" s="1344"/>
      <c r="Z627" s="1344"/>
      <c r="AA627" s="1344"/>
      <c r="AB627" s="1344"/>
      <c r="AC627" s="1344"/>
    </row>
    <row r="628">
      <c r="A628" s="1344"/>
      <c r="B628" s="1344"/>
      <c r="C628" s="1344"/>
      <c r="D628" s="1344"/>
      <c r="E628" s="1344"/>
      <c r="F628" s="1344"/>
      <c r="G628" s="1344"/>
      <c r="H628" s="1344"/>
      <c r="I628" s="1344"/>
      <c r="J628" s="1344"/>
      <c r="K628" s="1344"/>
      <c r="L628" s="1344"/>
      <c r="M628" s="1344"/>
      <c r="N628" s="1344"/>
      <c r="O628" s="1344"/>
      <c r="P628" s="1344"/>
      <c r="Q628" s="1344"/>
      <c r="R628" s="1344"/>
      <c r="S628" s="1344"/>
      <c r="T628" s="1344"/>
      <c r="U628" s="1344"/>
      <c r="V628" s="1344"/>
      <c r="W628" s="1344"/>
      <c r="X628" s="1344"/>
      <c r="Y628" s="1344"/>
      <c r="Z628" s="1344"/>
      <c r="AA628" s="1344"/>
      <c r="AB628" s="1344"/>
      <c r="AC628" s="1344"/>
    </row>
    <row r="629">
      <c r="A629" s="1344"/>
      <c r="B629" s="1344"/>
      <c r="C629" s="1344"/>
      <c r="D629" s="1344"/>
      <c r="E629" s="1344"/>
      <c r="F629" s="1344"/>
      <c r="G629" s="1344"/>
      <c r="H629" s="1344"/>
      <c r="I629" s="1344"/>
      <c r="J629" s="1344"/>
      <c r="K629" s="1344"/>
      <c r="L629" s="1344"/>
      <c r="M629" s="1344"/>
      <c r="N629" s="1344"/>
      <c r="O629" s="1344"/>
      <c r="P629" s="1344"/>
      <c r="Q629" s="1344"/>
      <c r="R629" s="1344"/>
      <c r="S629" s="1344"/>
      <c r="T629" s="1344"/>
      <c r="U629" s="1344"/>
      <c r="V629" s="1344"/>
      <c r="W629" s="1344"/>
      <c r="X629" s="1344"/>
      <c r="Y629" s="1344"/>
      <c r="Z629" s="1344"/>
      <c r="AA629" s="1344"/>
      <c r="AB629" s="1344"/>
      <c r="AC629" s="1344"/>
    </row>
    <row r="630">
      <c r="A630" s="1344"/>
      <c r="B630" s="1344"/>
      <c r="C630" s="1344"/>
      <c r="D630" s="1344"/>
      <c r="E630" s="1344"/>
      <c r="F630" s="1344"/>
      <c r="G630" s="1344"/>
      <c r="H630" s="1344"/>
      <c r="I630" s="1344"/>
      <c r="J630" s="1344"/>
      <c r="K630" s="1344"/>
      <c r="L630" s="1344"/>
      <c r="M630" s="1344"/>
      <c r="N630" s="1344"/>
      <c r="O630" s="1344"/>
      <c r="P630" s="1344"/>
      <c r="Q630" s="1344"/>
      <c r="R630" s="1344"/>
      <c r="S630" s="1344"/>
      <c r="T630" s="1344"/>
      <c r="U630" s="1344"/>
      <c r="V630" s="1344"/>
      <c r="W630" s="1344"/>
      <c r="X630" s="1344"/>
      <c r="Y630" s="1344"/>
      <c r="Z630" s="1344"/>
      <c r="AA630" s="1344"/>
      <c r="AB630" s="1344"/>
      <c r="AC630" s="1344"/>
    </row>
    <row r="631">
      <c r="A631" s="1344"/>
      <c r="B631" s="1344"/>
      <c r="C631" s="1344"/>
      <c r="D631" s="1344"/>
      <c r="E631" s="1344"/>
      <c r="F631" s="1344"/>
      <c r="G631" s="1344"/>
      <c r="H631" s="1344"/>
      <c r="I631" s="1344"/>
      <c r="J631" s="1344"/>
      <c r="K631" s="1344"/>
      <c r="L631" s="1344"/>
      <c r="M631" s="1344"/>
      <c r="N631" s="1344"/>
      <c r="O631" s="1344"/>
      <c r="P631" s="1344"/>
      <c r="Q631" s="1344"/>
      <c r="R631" s="1344"/>
      <c r="S631" s="1344"/>
      <c r="T631" s="1344"/>
      <c r="U631" s="1344"/>
      <c r="V631" s="1344"/>
      <c r="W631" s="1344"/>
      <c r="X631" s="1344"/>
      <c r="Y631" s="1344"/>
      <c r="Z631" s="1344"/>
      <c r="AA631" s="1344"/>
      <c r="AB631" s="1344"/>
      <c r="AC631" s="1344"/>
    </row>
    <row r="632">
      <c r="A632" s="1344"/>
      <c r="B632" s="1344"/>
      <c r="C632" s="1344"/>
      <c r="D632" s="1344"/>
      <c r="E632" s="1344"/>
      <c r="F632" s="1344"/>
      <c r="G632" s="1344"/>
      <c r="H632" s="1344"/>
      <c r="I632" s="1344"/>
      <c r="J632" s="1344"/>
      <c r="K632" s="1344"/>
      <c r="L632" s="1344"/>
      <c r="M632" s="1344"/>
      <c r="N632" s="1344"/>
      <c r="O632" s="1344"/>
      <c r="P632" s="1344"/>
      <c r="Q632" s="1344"/>
      <c r="R632" s="1344"/>
      <c r="S632" s="1344"/>
      <c r="T632" s="1344"/>
      <c r="U632" s="1344"/>
      <c r="V632" s="1344"/>
      <c r="W632" s="1344"/>
      <c r="X632" s="1344"/>
      <c r="Y632" s="1344"/>
      <c r="Z632" s="1344"/>
      <c r="AA632" s="1344"/>
      <c r="AB632" s="1344"/>
      <c r="AC632" s="1344"/>
    </row>
    <row r="633">
      <c r="A633" s="1344"/>
      <c r="B633" s="1344"/>
      <c r="C633" s="1344"/>
      <c r="D633" s="1344"/>
      <c r="E633" s="1344"/>
      <c r="F633" s="1344"/>
      <c r="G633" s="1344"/>
      <c r="H633" s="1344"/>
      <c r="I633" s="1344"/>
      <c r="J633" s="1344"/>
      <c r="K633" s="1344"/>
      <c r="L633" s="1344"/>
      <c r="M633" s="1344"/>
      <c r="N633" s="1344"/>
      <c r="O633" s="1344"/>
      <c r="P633" s="1344"/>
      <c r="Q633" s="1344"/>
      <c r="R633" s="1344"/>
      <c r="S633" s="1344"/>
      <c r="T633" s="1344"/>
      <c r="U633" s="1344"/>
      <c r="V633" s="1344"/>
      <c r="W633" s="1344"/>
      <c r="X633" s="1344"/>
      <c r="Y633" s="1344"/>
      <c r="Z633" s="1344"/>
      <c r="AA633" s="1344"/>
      <c r="AB633" s="1344"/>
      <c r="AC633" s="1344"/>
    </row>
    <row r="634">
      <c r="A634" s="1344"/>
      <c r="B634" s="1344"/>
      <c r="C634" s="1344"/>
      <c r="D634" s="1344"/>
      <c r="E634" s="1344"/>
      <c r="F634" s="1344"/>
      <c r="G634" s="1344"/>
      <c r="H634" s="1344"/>
      <c r="I634" s="1344"/>
      <c r="J634" s="1344"/>
      <c r="K634" s="1344"/>
      <c r="L634" s="1344"/>
      <c r="M634" s="1344"/>
      <c r="N634" s="1344"/>
      <c r="O634" s="1344"/>
      <c r="P634" s="1344"/>
      <c r="Q634" s="1344"/>
      <c r="R634" s="1344"/>
      <c r="S634" s="1344"/>
      <c r="T634" s="1344"/>
      <c r="U634" s="1344"/>
      <c r="V634" s="1344"/>
      <c r="W634" s="1344"/>
      <c r="X634" s="1344"/>
      <c r="Y634" s="1344"/>
      <c r="Z634" s="1344"/>
      <c r="AA634" s="1344"/>
      <c r="AB634" s="1344"/>
      <c r="AC634" s="1344"/>
    </row>
    <row r="635">
      <c r="A635" s="1344"/>
      <c r="B635" s="1344"/>
      <c r="C635" s="1344"/>
      <c r="D635" s="1344"/>
      <c r="E635" s="1344"/>
      <c r="F635" s="1344"/>
      <c r="G635" s="1344"/>
      <c r="H635" s="1344"/>
      <c r="I635" s="1344"/>
      <c r="J635" s="1344"/>
      <c r="K635" s="1344"/>
      <c r="L635" s="1344"/>
      <c r="M635" s="1344"/>
      <c r="N635" s="1344"/>
      <c r="O635" s="1344"/>
      <c r="P635" s="1344"/>
      <c r="Q635" s="1344"/>
      <c r="R635" s="1344"/>
      <c r="S635" s="1344"/>
      <c r="T635" s="1344"/>
      <c r="U635" s="1344"/>
      <c r="V635" s="1344"/>
      <c r="W635" s="1344"/>
      <c r="X635" s="1344"/>
      <c r="Y635" s="1344"/>
      <c r="Z635" s="1344"/>
      <c r="AA635" s="1344"/>
      <c r="AB635" s="1344"/>
      <c r="AC635" s="1344"/>
    </row>
    <row r="636">
      <c r="A636" s="1344"/>
      <c r="B636" s="1344"/>
      <c r="C636" s="1344"/>
      <c r="D636" s="1344"/>
      <c r="E636" s="1344"/>
      <c r="F636" s="1344"/>
      <c r="G636" s="1344"/>
      <c r="H636" s="1344"/>
      <c r="I636" s="1344"/>
      <c r="J636" s="1344"/>
      <c r="K636" s="1344"/>
      <c r="L636" s="1344"/>
      <c r="M636" s="1344"/>
      <c r="N636" s="1344"/>
      <c r="O636" s="1344"/>
      <c r="P636" s="1344"/>
      <c r="Q636" s="1344"/>
      <c r="R636" s="1344"/>
      <c r="S636" s="1344"/>
      <c r="T636" s="1344"/>
      <c r="U636" s="1344"/>
      <c r="V636" s="1344"/>
      <c r="W636" s="1344"/>
      <c r="X636" s="1344"/>
      <c r="Y636" s="1344"/>
      <c r="Z636" s="1344"/>
      <c r="AA636" s="1344"/>
      <c r="AB636" s="1344"/>
      <c r="AC636" s="1344"/>
    </row>
    <row r="637">
      <c r="A637" s="1344"/>
      <c r="B637" s="1344"/>
      <c r="C637" s="1344"/>
      <c r="D637" s="1344"/>
      <c r="E637" s="1344"/>
      <c r="F637" s="1344"/>
      <c r="G637" s="1344"/>
      <c r="H637" s="1344"/>
      <c r="I637" s="1344"/>
      <c r="J637" s="1344"/>
      <c r="K637" s="1344"/>
      <c r="L637" s="1344"/>
      <c r="M637" s="1344"/>
      <c r="N637" s="1344"/>
      <c r="O637" s="1344"/>
      <c r="P637" s="1344"/>
      <c r="Q637" s="1344"/>
      <c r="R637" s="1344"/>
      <c r="S637" s="1344"/>
      <c r="T637" s="1344"/>
      <c r="U637" s="1344"/>
      <c r="V637" s="1344"/>
      <c r="W637" s="1344"/>
      <c r="X637" s="1344"/>
      <c r="Y637" s="1344"/>
      <c r="Z637" s="1344"/>
      <c r="AA637" s="1344"/>
      <c r="AB637" s="1344"/>
      <c r="AC637" s="1344"/>
    </row>
    <row r="638">
      <c r="A638" s="1344"/>
      <c r="B638" s="1344"/>
      <c r="C638" s="1344"/>
      <c r="D638" s="1344"/>
      <c r="E638" s="1344"/>
      <c r="F638" s="1344"/>
      <c r="G638" s="1344"/>
      <c r="H638" s="1344"/>
      <c r="I638" s="1344"/>
      <c r="J638" s="1344"/>
      <c r="K638" s="1344"/>
      <c r="L638" s="1344"/>
      <c r="M638" s="1344"/>
      <c r="N638" s="1344"/>
      <c r="O638" s="1344"/>
      <c r="P638" s="1344"/>
      <c r="Q638" s="1344"/>
      <c r="R638" s="1344"/>
      <c r="S638" s="1344"/>
      <c r="T638" s="1344"/>
      <c r="U638" s="1344"/>
      <c r="V638" s="1344"/>
      <c r="W638" s="1344"/>
      <c r="X638" s="1344"/>
      <c r="Y638" s="1344"/>
      <c r="Z638" s="1344"/>
      <c r="AA638" s="1344"/>
      <c r="AB638" s="1344"/>
      <c r="AC638" s="1344"/>
    </row>
    <row r="639">
      <c r="A639" s="1344"/>
      <c r="B639" s="1344"/>
      <c r="C639" s="1344"/>
      <c r="D639" s="1344"/>
      <c r="E639" s="1344"/>
      <c r="F639" s="1344"/>
      <c r="G639" s="1344"/>
      <c r="H639" s="1344"/>
      <c r="I639" s="1344"/>
      <c r="J639" s="1344"/>
      <c r="K639" s="1344"/>
      <c r="L639" s="1344"/>
      <c r="M639" s="1344"/>
      <c r="N639" s="1344"/>
      <c r="O639" s="1344"/>
      <c r="P639" s="1344"/>
      <c r="Q639" s="1344"/>
      <c r="R639" s="1344"/>
      <c r="S639" s="1344"/>
      <c r="T639" s="1344"/>
      <c r="U639" s="1344"/>
      <c r="V639" s="1344"/>
      <c r="W639" s="1344"/>
      <c r="X639" s="1344"/>
      <c r="Y639" s="1344"/>
      <c r="Z639" s="1344"/>
      <c r="AA639" s="1344"/>
      <c r="AB639" s="1344"/>
      <c r="AC639" s="1344"/>
    </row>
    <row r="640">
      <c r="A640" s="1344"/>
      <c r="B640" s="1344"/>
      <c r="C640" s="1344"/>
      <c r="D640" s="1344"/>
      <c r="E640" s="1344"/>
      <c r="F640" s="1344"/>
      <c r="G640" s="1344"/>
      <c r="H640" s="1344"/>
      <c r="I640" s="1344"/>
      <c r="J640" s="1344"/>
      <c r="K640" s="1344"/>
      <c r="L640" s="1344"/>
      <c r="M640" s="1344"/>
      <c r="N640" s="1344"/>
      <c r="O640" s="1344"/>
      <c r="P640" s="1344"/>
      <c r="Q640" s="1344"/>
      <c r="R640" s="1344"/>
      <c r="S640" s="1344"/>
      <c r="T640" s="1344"/>
      <c r="U640" s="1344"/>
      <c r="V640" s="1344"/>
      <c r="W640" s="1344"/>
      <c r="X640" s="1344"/>
      <c r="Y640" s="1344"/>
      <c r="Z640" s="1344"/>
      <c r="AA640" s="1344"/>
      <c r="AB640" s="1344"/>
      <c r="AC640" s="1344"/>
    </row>
    <row r="641">
      <c r="A641" s="1344"/>
      <c r="B641" s="1344"/>
      <c r="C641" s="1344"/>
      <c r="D641" s="1344"/>
      <c r="E641" s="1344"/>
      <c r="F641" s="1344"/>
      <c r="G641" s="1344"/>
      <c r="H641" s="1344"/>
      <c r="I641" s="1344"/>
      <c r="J641" s="1344"/>
      <c r="K641" s="1344"/>
      <c r="L641" s="1344"/>
      <c r="M641" s="1344"/>
      <c r="N641" s="1344"/>
      <c r="O641" s="1344"/>
      <c r="P641" s="1344"/>
      <c r="Q641" s="1344"/>
      <c r="R641" s="1344"/>
      <c r="S641" s="1344"/>
      <c r="T641" s="1344"/>
      <c r="U641" s="1344"/>
      <c r="V641" s="1344"/>
      <c r="W641" s="1344"/>
      <c r="X641" s="1344"/>
      <c r="Y641" s="1344"/>
      <c r="Z641" s="1344"/>
      <c r="AA641" s="1344"/>
      <c r="AB641" s="1344"/>
      <c r="AC641" s="1344"/>
    </row>
    <row r="642">
      <c r="A642" s="1344"/>
      <c r="B642" s="1344"/>
      <c r="C642" s="1344"/>
      <c r="D642" s="1344"/>
      <c r="E642" s="1344"/>
      <c r="F642" s="1344"/>
      <c r="G642" s="1344"/>
      <c r="H642" s="1344"/>
      <c r="I642" s="1344"/>
      <c r="J642" s="1344"/>
      <c r="K642" s="1344"/>
      <c r="L642" s="1344"/>
      <c r="M642" s="1344"/>
      <c r="N642" s="1344"/>
      <c r="O642" s="1344"/>
      <c r="P642" s="1344"/>
      <c r="Q642" s="1344"/>
      <c r="R642" s="1344"/>
      <c r="S642" s="1344"/>
      <c r="T642" s="1344"/>
      <c r="U642" s="1344"/>
      <c r="V642" s="1344"/>
      <c r="W642" s="1344"/>
      <c r="X642" s="1344"/>
      <c r="Y642" s="1344"/>
      <c r="Z642" s="1344"/>
      <c r="AA642" s="1344"/>
      <c r="AB642" s="1344"/>
      <c r="AC642" s="1344"/>
    </row>
    <row r="643">
      <c r="A643" s="1344"/>
      <c r="B643" s="1344"/>
      <c r="C643" s="1344"/>
      <c r="D643" s="1344"/>
      <c r="E643" s="1344"/>
      <c r="F643" s="1344"/>
      <c r="G643" s="1344"/>
      <c r="H643" s="1344"/>
      <c r="I643" s="1344"/>
      <c r="J643" s="1344"/>
      <c r="K643" s="1344"/>
      <c r="L643" s="1344"/>
      <c r="M643" s="1344"/>
      <c r="N643" s="1344"/>
      <c r="O643" s="1344"/>
      <c r="P643" s="1344"/>
      <c r="Q643" s="1344"/>
      <c r="R643" s="1344"/>
      <c r="S643" s="1344"/>
      <c r="T643" s="1344"/>
      <c r="U643" s="1344"/>
      <c r="V643" s="1344"/>
      <c r="W643" s="1344"/>
      <c r="X643" s="1344"/>
      <c r="Y643" s="1344"/>
      <c r="Z643" s="1344"/>
      <c r="AA643" s="1344"/>
      <c r="AB643" s="1344"/>
      <c r="AC643" s="1344"/>
    </row>
    <row r="644">
      <c r="A644" s="1344"/>
      <c r="B644" s="1344"/>
      <c r="C644" s="1344"/>
      <c r="D644" s="1344"/>
      <c r="E644" s="1344"/>
      <c r="F644" s="1344"/>
      <c r="G644" s="1344"/>
      <c r="H644" s="1344"/>
      <c r="I644" s="1344"/>
      <c r="J644" s="1344"/>
      <c r="K644" s="1344"/>
      <c r="L644" s="1344"/>
      <c r="M644" s="1344"/>
      <c r="N644" s="1344"/>
      <c r="O644" s="1344"/>
      <c r="P644" s="1344"/>
      <c r="Q644" s="1344"/>
      <c r="R644" s="1344"/>
      <c r="S644" s="1344"/>
      <c r="T644" s="1344"/>
      <c r="U644" s="1344"/>
      <c r="V644" s="1344"/>
      <c r="W644" s="1344"/>
      <c r="X644" s="1344"/>
      <c r="Y644" s="1344"/>
      <c r="Z644" s="1344"/>
      <c r="AA644" s="1344"/>
      <c r="AB644" s="1344"/>
      <c r="AC644" s="1344"/>
    </row>
    <row r="645">
      <c r="A645" s="1344"/>
      <c r="B645" s="1344"/>
      <c r="C645" s="1344"/>
      <c r="D645" s="1344"/>
      <c r="E645" s="1344"/>
      <c r="F645" s="1344"/>
      <c r="G645" s="1344"/>
      <c r="H645" s="1344"/>
      <c r="I645" s="1344"/>
      <c r="J645" s="1344"/>
      <c r="K645" s="1344"/>
      <c r="L645" s="1344"/>
      <c r="M645" s="1344"/>
      <c r="N645" s="1344"/>
      <c r="O645" s="1344"/>
      <c r="P645" s="1344"/>
      <c r="Q645" s="1344"/>
      <c r="R645" s="1344"/>
      <c r="S645" s="1344"/>
      <c r="T645" s="1344"/>
      <c r="U645" s="1344"/>
      <c r="V645" s="1344"/>
      <c r="W645" s="1344"/>
      <c r="X645" s="1344"/>
      <c r="Y645" s="1344"/>
      <c r="Z645" s="1344"/>
      <c r="AA645" s="1344"/>
      <c r="AB645" s="1344"/>
      <c r="AC645" s="1344"/>
    </row>
    <row r="646">
      <c r="A646" s="1344"/>
      <c r="B646" s="1344"/>
      <c r="C646" s="1344"/>
      <c r="D646" s="1344"/>
      <c r="E646" s="1344"/>
      <c r="F646" s="1344"/>
      <c r="G646" s="1344"/>
      <c r="H646" s="1344"/>
      <c r="I646" s="1344"/>
      <c r="J646" s="1344"/>
      <c r="K646" s="1344"/>
      <c r="L646" s="1344"/>
      <c r="M646" s="1344"/>
      <c r="N646" s="1344"/>
      <c r="O646" s="1344"/>
      <c r="P646" s="1344"/>
      <c r="Q646" s="1344"/>
      <c r="R646" s="1344"/>
      <c r="S646" s="1344"/>
      <c r="T646" s="1344"/>
      <c r="U646" s="1344"/>
      <c r="V646" s="1344"/>
      <c r="W646" s="1344"/>
      <c r="X646" s="1344"/>
      <c r="Y646" s="1344"/>
      <c r="Z646" s="1344"/>
      <c r="AA646" s="1344"/>
      <c r="AB646" s="1344"/>
      <c r="AC646" s="1344"/>
    </row>
    <row r="647">
      <c r="A647" s="1344"/>
      <c r="B647" s="1344"/>
      <c r="C647" s="1344"/>
      <c r="D647" s="1344"/>
      <c r="E647" s="1344"/>
      <c r="F647" s="1344"/>
      <c r="G647" s="1344"/>
      <c r="H647" s="1344"/>
      <c r="I647" s="1344"/>
      <c r="J647" s="1344"/>
      <c r="K647" s="1344"/>
      <c r="L647" s="1344"/>
      <c r="M647" s="1344"/>
      <c r="N647" s="1344"/>
      <c r="O647" s="1344"/>
      <c r="P647" s="1344"/>
      <c r="Q647" s="1344"/>
      <c r="R647" s="1344"/>
      <c r="S647" s="1344"/>
      <c r="T647" s="1344"/>
      <c r="U647" s="1344"/>
      <c r="V647" s="1344"/>
      <c r="W647" s="1344"/>
      <c r="X647" s="1344"/>
      <c r="Y647" s="1344"/>
      <c r="Z647" s="1344"/>
      <c r="AA647" s="1344"/>
      <c r="AB647" s="1344"/>
      <c r="AC647" s="1344"/>
    </row>
    <row r="648">
      <c r="A648" s="1344"/>
      <c r="B648" s="1344"/>
      <c r="C648" s="1344"/>
      <c r="D648" s="1344"/>
      <c r="E648" s="1344"/>
      <c r="F648" s="1344"/>
      <c r="G648" s="1344"/>
      <c r="H648" s="1344"/>
      <c r="I648" s="1344"/>
      <c r="J648" s="1344"/>
      <c r="K648" s="1344"/>
      <c r="L648" s="1344"/>
      <c r="M648" s="1344"/>
      <c r="N648" s="1344"/>
      <c r="O648" s="1344"/>
      <c r="P648" s="1344"/>
      <c r="Q648" s="1344"/>
      <c r="R648" s="1344"/>
      <c r="S648" s="1344"/>
      <c r="T648" s="1344"/>
      <c r="U648" s="1344"/>
      <c r="V648" s="1344"/>
      <c r="W648" s="1344"/>
      <c r="X648" s="1344"/>
      <c r="Y648" s="1344"/>
      <c r="Z648" s="1344"/>
      <c r="AA648" s="1344"/>
      <c r="AB648" s="1344"/>
      <c r="AC648" s="1344"/>
    </row>
    <row r="649">
      <c r="A649" s="1344"/>
      <c r="B649" s="1344"/>
      <c r="C649" s="1344"/>
      <c r="D649" s="1344"/>
      <c r="E649" s="1344"/>
      <c r="F649" s="1344"/>
      <c r="G649" s="1344"/>
      <c r="H649" s="1344"/>
      <c r="I649" s="1344"/>
      <c r="J649" s="1344"/>
      <c r="K649" s="1344"/>
      <c r="L649" s="1344"/>
      <c r="M649" s="1344"/>
      <c r="N649" s="1344"/>
      <c r="O649" s="1344"/>
      <c r="P649" s="1344"/>
      <c r="Q649" s="1344"/>
      <c r="R649" s="1344"/>
      <c r="S649" s="1344"/>
      <c r="T649" s="1344"/>
      <c r="U649" s="1344"/>
      <c r="V649" s="1344"/>
      <c r="W649" s="1344"/>
      <c r="X649" s="1344"/>
      <c r="Y649" s="1344"/>
      <c r="Z649" s="1344"/>
      <c r="AA649" s="1344"/>
      <c r="AB649" s="1344"/>
      <c r="AC649" s="1344"/>
    </row>
    <row r="650">
      <c r="A650" s="1344"/>
      <c r="B650" s="1344"/>
      <c r="C650" s="1344"/>
      <c r="D650" s="1344"/>
      <c r="E650" s="1344"/>
      <c r="F650" s="1344"/>
      <c r="G650" s="1344"/>
      <c r="H650" s="1344"/>
      <c r="I650" s="1344"/>
      <c r="J650" s="1344"/>
      <c r="K650" s="1344"/>
      <c r="L650" s="1344"/>
      <c r="M650" s="1344"/>
      <c r="N650" s="1344"/>
      <c r="O650" s="1344"/>
      <c r="P650" s="1344"/>
      <c r="Q650" s="1344"/>
      <c r="R650" s="1344"/>
      <c r="S650" s="1344"/>
      <c r="T650" s="1344"/>
      <c r="U650" s="1344"/>
      <c r="V650" s="1344"/>
      <c r="W650" s="1344"/>
      <c r="X650" s="1344"/>
      <c r="Y650" s="1344"/>
      <c r="Z650" s="1344"/>
      <c r="AA650" s="1344"/>
      <c r="AB650" s="1344"/>
      <c r="AC650" s="1344"/>
    </row>
    <row r="651">
      <c r="A651" s="1344"/>
      <c r="B651" s="1344"/>
      <c r="C651" s="1344"/>
      <c r="D651" s="1344"/>
      <c r="E651" s="1344"/>
      <c r="F651" s="1344"/>
      <c r="G651" s="1344"/>
      <c r="H651" s="1344"/>
      <c r="I651" s="1344"/>
      <c r="J651" s="1344"/>
      <c r="K651" s="1344"/>
      <c r="L651" s="1344"/>
      <c r="M651" s="1344"/>
      <c r="N651" s="1344"/>
      <c r="O651" s="1344"/>
      <c r="P651" s="1344"/>
      <c r="Q651" s="1344"/>
      <c r="R651" s="1344"/>
      <c r="S651" s="1344"/>
      <c r="T651" s="1344"/>
      <c r="U651" s="1344"/>
      <c r="V651" s="1344"/>
      <c r="W651" s="1344"/>
      <c r="X651" s="1344"/>
      <c r="Y651" s="1344"/>
      <c r="Z651" s="1344"/>
      <c r="AA651" s="1344"/>
      <c r="AB651" s="1344"/>
      <c r="AC651" s="1344"/>
    </row>
    <row r="652">
      <c r="A652" s="1344"/>
      <c r="B652" s="1344"/>
      <c r="C652" s="1344"/>
      <c r="D652" s="1344"/>
      <c r="E652" s="1344"/>
      <c r="F652" s="1344"/>
      <c r="G652" s="1344"/>
      <c r="H652" s="1344"/>
      <c r="I652" s="1344"/>
      <c r="J652" s="1344"/>
      <c r="K652" s="1344"/>
      <c r="L652" s="1344"/>
      <c r="M652" s="1344"/>
      <c r="N652" s="1344"/>
      <c r="O652" s="1344"/>
      <c r="P652" s="1344"/>
      <c r="Q652" s="1344"/>
      <c r="R652" s="1344"/>
      <c r="S652" s="1344"/>
      <c r="T652" s="1344"/>
      <c r="U652" s="1344"/>
      <c r="V652" s="1344"/>
      <c r="W652" s="1344"/>
      <c r="X652" s="1344"/>
      <c r="Y652" s="1344"/>
      <c r="Z652" s="1344"/>
      <c r="AA652" s="1344"/>
      <c r="AB652" s="1344"/>
      <c r="AC652" s="1344"/>
    </row>
    <row r="653">
      <c r="A653" s="1344"/>
      <c r="B653" s="1344"/>
      <c r="C653" s="1344"/>
      <c r="D653" s="1344"/>
      <c r="E653" s="1344"/>
      <c r="F653" s="1344"/>
      <c r="G653" s="1344"/>
      <c r="H653" s="1344"/>
      <c r="I653" s="1344"/>
      <c r="J653" s="1344"/>
      <c r="K653" s="1344"/>
      <c r="L653" s="1344"/>
      <c r="M653" s="1344"/>
      <c r="N653" s="1344"/>
      <c r="O653" s="1344"/>
      <c r="P653" s="1344"/>
      <c r="Q653" s="1344"/>
      <c r="R653" s="1344"/>
      <c r="S653" s="1344"/>
      <c r="T653" s="1344"/>
      <c r="U653" s="1344"/>
      <c r="V653" s="1344"/>
      <c r="W653" s="1344"/>
      <c r="X653" s="1344"/>
      <c r="Y653" s="1344"/>
      <c r="Z653" s="1344"/>
      <c r="AA653" s="1344"/>
      <c r="AB653" s="1344"/>
      <c r="AC653" s="1344"/>
    </row>
    <row r="654">
      <c r="A654" s="1344"/>
      <c r="B654" s="1344"/>
      <c r="C654" s="1344"/>
      <c r="D654" s="1344"/>
      <c r="E654" s="1344"/>
      <c r="F654" s="1344"/>
      <c r="G654" s="1344"/>
      <c r="H654" s="1344"/>
      <c r="I654" s="1344"/>
      <c r="J654" s="1344"/>
      <c r="K654" s="1344"/>
      <c r="L654" s="1344"/>
      <c r="M654" s="1344"/>
      <c r="N654" s="1344"/>
      <c r="O654" s="1344"/>
      <c r="P654" s="1344"/>
      <c r="Q654" s="1344"/>
      <c r="R654" s="1344"/>
      <c r="S654" s="1344"/>
      <c r="T654" s="1344"/>
      <c r="U654" s="1344"/>
      <c r="V654" s="1344"/>
      <c r="W654" s="1344"/>
      <c r="X654" s="1344"/>
      <c r="Y654" s="1344"/>
      <c r="Z654" s="1344"/>
      <c r="AA654" s="1344"/>
      <c r="AB654" s="1344"/>
      <c r="AC654" s="1344"/>
    </row>
    <row r="655">
      <c r="A655" s="1344"/>
      <c r="B655" s="1344"/>
      <c r="C655" s="1344"/>
      <c r="D655" s="1344"/>
      <c r="E655" s="1344"/>
      <c r="F655" s="1344"/>
      <c r="G655" s="1344"/>
      <c r="H655" s="1344"/>
      <c r="I655" s="1344"/>
      <c r="J655" s="1344"/>
      <c r="K655" s="1344"/>
      <c r="L655" s="1344"/>
      <c r="M655" s="1344"/>
      <c r="N655" s="1344"/>
      <c r="O655" s="1344"/>
      <c r="P655" s="1344"/>
      <c r="Q655" s="1344"/>
      <c r="R655" s="1344"/>
      <c r="S655" s="1344"/>
      <c r="T655" s="1344"/>
      <c r="U655" s="1344"/>
      <c r="V655" s="1344"/>
      <c r="W655" s="1344"/>
      <c r="X655" s="1344"/>
      <c r="Y655" s="1344"/>
      <c r="Z655" s="1344"/>
      <c r="AA655" s="1344"/>
      <c r="AB655" s="1344"/>
      <c r="AC655" s="1344"/>
    </row>
    <row r="656">
      <c r="A656" s="1344"/>
      <c r="B656" s="1344"/>
      <c r="C656" s="1344"/>
      <c r="D656" s="1344"/>
      <c r="E656" s="1344"/>
      <c r="F656" s="1344"/>
      <c r="G656" s="1344"/>
      <c r="H656" s="1344"/>
      <c r="I656" s="1344"/>
      <c r="J656" s="1344"/>
      <c r="K656" s="1344"/>
      <c r="L656" s="1344"/>
      <c r="M656" s="1344"/>
      <c r="N656" s="1344"/>
      <c r="O656" s="1344"/>
      <c r="P656" s="1344"/>
      <c r="Q656" s="1344"/>
      <c r="R656" s="1344"/>
      <c r="S656" s="1344"/>
      <c r="T656" s="1344"/>
      <c r="U656" s="1344"/>
      <c r="V656" s="1344"/>
      <c r="W656" s="1344"/>
      <c r="X656" s="1344"/>
      <c r="Y656" s="1344"/>
      <c r="Z656" s="1344"/>
      <c r="AA656" s="1344"/>
      <c r="AB656" s="1344"/>
      <c r="AC656" s="1344"/>
    </row>
    <row r="657">
      <c r="A657" s="1344"/>
      <c r="B657" s="1344"/>
      <c r="C657" s="1344"/>
      <c r="D657" s="1344"/>
      <c r="E657" s="1344"/>
      <c r="F657" s="1344"/>
      <c r="G657" s="1344"/>
      <c r="H657" s="1344"/>
      <c r="I657" s="1344"/>
      <c r="J657" s="1344"/>
      <c r="K657" s="1344"/>
      <c r="L657" s="1344"/>
      <c r="M657" s="1344"/>
      <c r="N657" s="1344"/>
      <c r="O657" s="1344"/>
      <c r="P657" s="1344"/>
      <c r="Q657" s="1344"/>
      <c r="R657" s="1344"/>
      <c r="S657" s="1344"/>
      <c r="T657" s="1344"/>
      <c r="U657" s="1344"/>
      <c r="V657" s="1344"/>
      <c r="W657" s="1344"/>
      <c r="X657" s="1344"/>
      <c r="Y657" s="1344"/>
      <c r="Z657" s="1344"/>
      <c r="AA657" s="1344"/>
      <c r="AB657" s="1344"/>
      <c r="AC657" s="1344"/>
    </row>
    <row r="658">
      <c r="A658" s="1344"/>
      <c r="B658" s="1344"/>
      <c r="C658" s="1344"/>
      <c r="D658" s="1344"/>
      <c r="E658" s="1344"/>
      <c r="F658" s="1344"/>
      <c r="G658" s="1344"/>
      <c r="H658" s="1344"/>
      <c r="I658" s="1344"/>
      <c r="J658" s="1344"/>
      <c r="K658" s="1344"/>
      <c r="L658" s="1344"/>
      <c r="M658" s="1344"/>
      <c r="N658" s="1344"/>
      <c r="O658" s="1344"/>
      <c r="P658" s="1344"/>
      <c r="Q658" s="1344"/>
      <c r="R658" s="1344"/>
      <c r="S658" s="1344"/>
      <c r="T658" s="1344"/>
      <c r="U658" s="1344"/>
      <c r="V658" s="1344"/>
      <c r="W658" s="1344"/>
      <c r="X658" s="1344"/>
      <c r="Y658" s="1344"/>
      <c r="Z658" s="1344"/>
      <c r="AA658" s="1344"/>
      <c r="AB658" s="1344"/>
      <c r="AC658" s="1344"/>
    </row>
    <row r="659">
      <c r="A659" s="1344"/>
      <c r="B659" s="1344"/>
      <c r="C659" s="1344"/>
      <c r="D659" s="1344"/>
      <c r="E659" s="1344"/>
      <c r="F659" s="1344"/>
      <c r="G659" s="1344"/>
      <c r="H659" s="1344"/>
      <c r="I659" s="1344"/>
      <c r="J659" s="1344"/>
      <c r="K659" s="1344"/>
      <c r="L659" s="1344"/>
      <c r="M659" s="1344"/>
      <c r="N659" s="1344"/>
      <c r="O659" s="1344"/>
      <c r="P659" s="1344"/>
      <c r="Q659" s="1344"/>
      <c r="R659" s="1344"/>
      <c r="S659" s="1344"/>
      <c r="T659" s="1344"/>
      <c r="U659" s="1344"/>
      <c r="V659" s="1344"/>
      <c r="W659" s="1344"/>
      <c r="X659" s="1344"/>
      <c r="Y659" s="1344"/>
      <c r="Z659" s="1344"/>
      <c r="AA659" s="1344"/>
      <c r="AB659" s="1344"/>
      <c r="AC659" s="1344"/>
    </row>
    <row r="660">
      <c r="A660" s="1344"/>
      <c r="B660" s="1344"/>
      <c r="C660" s="1344"/>
      <c r="D660" s="1344"/>
      <c r="E660" s="1344"/>
      <c r="F660" s="1344"/>
      <c r="G660" s="1344"/>
      <c r="H660" s="1344"/>
      <c r="I660" s="1344"/>
      <c r="J660" s="1344"/>
      <c r="K660" s="1344"/>
      <c r="L660" s="1344"/>
      <c r="M660" s="1344"/>
      <c r="N660" s="1344"/>
      <c r="O660" s="1344"/>
      <c r="P660" s="1344"/>
      <c r="Q660" s="1344"/>
      <c r="R660" s="1344"/>
      <c r="S660" s="1344"/>
      <c r="T660" s="1344"/>
      <c r="U660" s="1344"/>
      <c r="V660" s="1344"/>
      <c r="W660" s="1344"/>
      <c r="X660" s="1344"/>
      <c r="Y660" s="1344"/>
      <c r="Z660" s="1344"/>
      <c r="AA660" s="1344"/>
      <c r="AB660" s="1344"/>
      <c r="AC660" s="1344"/>
    </row>
    <row r="661">
      <c r="A661" s="1344"/>
      <c r="B661" s="1344"/>
      <c r="C661" s="1344"/>
      <c r="D661" s="1344"/>
      <c r="E661" s="1344"/>
      <c r="F661" s="1344"/>
      <c r="G661" s="1344"/>
      <c r="H661" s="1344"/>
      <c r="I661" s="1344"/>
      <c r="J661" s="1344"/>
      <c r="K661" s="1344"/>
      <c r="L661" s="1344"/>
      <c r="M661" s="1344"/>
      <c r="N661" s="1344"/>
      <c r="O661" s="1344"/>
      <c r="P661" s="1344"/>
      <c r="Q661" s="1344"/>
      <c r="R661" s="1344"/>
      <c r="S661" s="1344"/>
      <c r="T661" s="1344"/>
      <c r="U661" s="1344"/>
      <c r="V661" s="1344"/>
      <c r="W661" s="1344"/>
      <c r="X661" s="1344"/>
      <c r="Y661" s="1344"/>
      <c r="Z661" s="1344"/>
      <c r="AA661" s="1344"/>
      <c r="AB661" s="1344"/>
      <c r="AC661" s="1344"/>
    </row>
    <row r="662">
      <c r="A662" s="1344"/>
      <c r="B662" s="1344"/>
      <c r="C662" s="1344"/>
      <c r="D662" s="1344"/>
      <c r="E662" s="1344"/>
      <c r="F662" s="1344"/>
      <c r="G662" s="1344"/>
      <c r="H662" s="1344"/>
      <c r="I662" s="1344"/>
      <c r="J662" s="1344"/>
      <c r="K662" s="1344"/>
      <c r="L662" s="1344"/>
      <c r="M662" s="1344"/>
      <c r="N662" s="1344"/>
      <c r="O662" s="1344"/>
      <c r="P662" s="1344"/>
      <c r="Q662" s="1344"/>
      <c r="R662" s="1344"/>
      <c r="S662" s="1344"/>
      <c r="T662" s="1344"/>
      <c r="U662" s="1344"/>
      <c r="V662" s="1344"/>
      <c r="W662" s="1344"/>
      <c r="X662" s="1344"/>
      <c r="Y662" s="1344"/>
      <c r="Z662" s="1344"/>
      <c r="AA662" s="1344"/>
      <c r="AB662" s="1344"/>
      <c r="AC662" s="1344"/>
    </row>
    <row r="663">
      <c r="A663" s="1344"/>
      <c r="B663" s="1344"/>
      <c r="C663" s="1344"/>
      <c r="D663" s="1344"/>
      <c r="E663" s="1344"/>
      <c r="F663" s="1344"/>
      <c r="G663" s="1344"/>
      <c r="H663" s="1344"/>
      <c r="I663" s="1344"/>
      <c r="J663" s="1344"/>
      <c r="K663" s="1344"/>
      <c r="L663" s="1344"/>
      <c r="M663" s="1344"/>
      <c r="N663" s="1344"/>
      <c r="O663" s="1344"/>
      <c r="P663" s="1344"/>
      <c r="Q663" s="1344"/>
      <c r="R663" s="1344"/>
      <c r="S663" s="1344"/>
      <c r="T663" s="1344"/>
      <c r="U663" s="1344"/>
      <c r="V663" s="1344"/>
      <c r="W663" s="1344"/>
      <c r="X663" s="1344"/>
      <c r="Y663" s="1344"/>
      <c r="Z663" s="1344"/>
      <c r="AA663" s="1344"/>
      <c r="AB663" s="1344"/>
      <c r="AC663" s="1344"/>
    </row>
    <row r="664">
      <c r="A664" s="1344"/>
      <c r="B664" s="1344"/>
      <c r="C664" s="1344"/>
      <c r="D664" s="1344"/>
      <c r="E664" s="1344"/>
      <c r="F664" s="1344"/>
      <c r="G664" s="1344"/>
      <c r="H664" s="1344"/>
      <c r="I664" s="1344"/>
      <c r="J664" s="1344"/>
      <c r="K664" s="1344"/>
      <c r="L664" s="1344"/>
      <c r="M664" s="1344"/>
      <c r="N664" s="1344"/>
      <c r="O664" s="1344"/>
      <c r="P664" s="1344"/>
      <c r="Q664" s="1344"/>
      <c r="R664" s="1344"/>
      <c r="S664" s="1344"/>
      <c r="T664" s="1344"/>
      <c r="U664" s="1344"/>
      <c r="V664" s="1344"/>
      <c r="W664" s="1344"/>
      <c r="X664" s="1344"/>
      <c r="Y664" s="1344"/>
      <c r="Z664" s="1344"/>
      <c r="AA664" s="1344"/>
      <c r="AB664" s="1344"/>
      <c r="AC664" s="1344"/>
    </row>
    <row r="665">
      <c r="A665" s="1344"/>
      <c r="B665" s="1344"/>
      <c r="C665" s="1344"/>
      <c r="D665" s="1344"/>
      <c r="E665" s="1344"/>
      <c r="F665" s="1344"/>
      <c r="G665" s="1344"/>
      <c r="H665" s="1344"/>
      <c r="I665" s="1344"/>
      <c r="J665" s="1344"/>
      <c r="K665" s="1344"/>
      <c r="L665" s="1344"/>
      <c r="M665" s="1344"/>
      <c r="N665" s="1344"/>
      <c r="O665" s="1344"/>
      <c r="P665" s="1344"/>
      <c r="Q665" s="1344"/>
      <c r="R665" s="1344"/>
      <c r="S665" s="1344"/>
      <c r="T665" s="1344"/>
      <c r="U665" s="1344"/>
      <c r="V665" s="1344"/>
      <c r="W665" s="1344"/>
      <c r="X665" s="1344"/>
      <c r="Y665" s="1344"/>
      <c r="Z665" s="1344"/>
      <c r="AA665" s="1344"/>
      <c r="AB665" s="1344"/>
      <c r="AC665" s="1344"/>
    </row>
    <row r="666">
      <c r="A666" s="1344"/>
      <c r="B666" s="1344"/>
      <c r="C666" s="1344"/>
      <c r="D666" s="1344"/>
      <c r="E666" s="1344"/>
      <c r="F666" s="1344"/>
      <c r="G666" s="1344"/>
      <c r="H666" s="1344"/>
      <c r="I666" s="1344"/>
      <c r="J666" s="1344"/>
      <c r="K666" s="1344"/>
      <c r="L666" s="1344"/>
      <c r="M666" s="1344"/>
      <c r="N666" s="1344"/>
      <c r="O666" s="1344"/>
      <c r="P666" s="1344"/>
      <c r="Q666" s="1344"/>
      <c r="R666" s="1344"/>
      <c r="S666" s="1344"/>
      <c r="T666" s="1344"/>
      <c r="U666" s="1344"/>
      <c r="V666" s="1344"/>
      <c r="W666" s="1344"/>
      <c r="X666" s="1344"/>
      <c r="Y666" s="1344"/>
      <c r="Z666" s="1344"/>
      <c r="AA666" s="1344"/>
      <c r="AB666" s="1344"/>
      <c r="AC666" s="1344"/>
    </row>
    <row r="667">
      <c r="A667" s="1344"/>
      <c r="B667" s="1344"/>
      <c r="C667" s="1344"/>
      <c r="D667" s="1344"/>
      <c r="E667" s="1344"/>
      <c r="F667" s="1344"/>
      <c r="G667" s="1344"/>
      <c r="H667" s="1344"/>
      <c r="I667" s="1344"/>
      <c r="J667" s="1344"/>
      <c r="K667" s="1344"/>
      <c r="L667" s="1344"/>
      <c r="M667" s="1344"/>
      <c r="N667" s="1344"/>
      <c r="O667" s="1344"/>
      <c r="P667" s="1344"/>
      <c r="Q667" s="1344"/>
      <c r="R667" s="1344"/>
      <c r="S667" s="1344"/>
      <c r="T667" s="1344"/>
      <c r="U667" s="1344"/>
      <c r="V667" s="1344"/>
      <c r="W667" s="1344"/>
      <c r="X667" s="1344"/>
      <c r="Y667" s="1344"/>
      <c r="Z667" s="1344"/>
      <c r="AA667" s="1344"/>
      <c r="AB667" s="1344"/>
      <c r="AC667" s="1344"/>
    </row>
    <row r="668">
      <c r="A668" s="1344"/>
      <c r="B668" s="1344"/>
      <c r="C668" s="1344"/>
      <c r="D668" s="1344"/>
      <c r="E668" s="1344"/>
      <c r="F668" s="1344"/>
      <c r="G668" s="1344"/>
      <c r="H668" s="1344"/>
      <c r="I668" s="1344"/>
      <c r="J668" s="1344"/>
      <c r="K668" s="1344"/>
      <c r="L668" s="1344"/>
      <c r="M668" s="1344"/>
      <c r="N668" s="1344"/>
      <c r="O668" s="1344"/>
      <c r="P668" s="1344"/>
      <c r="Q668" s="1344"/>
      <c r="R668" s="1344"/>
      <c r="S668" s="1344"/>
      <c r="T668" s="1344"/>
      <c r="U668" s="1344"/>
      <c r="V668" s="1344"/>
      <c r="W668" s="1344"/>
      <c r="X668" s="1344"/>
      <c r="Y668" s="1344"/>
      <c r="Z668" s="1344"/>
      <c r="AA668" s="1344"/>
      <c r="AB668" s="1344"/>
      <c r="AC668" s="1344"/>
    </row>
    <row r="669">
      <c r="A669" s="1344"/>
      <c r="B669" s="1344"/>
      <c r="C669" s="1344"/>
      <c r="D669" s="1344"/>
      <c r="E669" s="1344"/>
      <c r="F669" s="1344"/>
      <c r="G669" s="1344"/>
      <c r="H669" s="1344"/>
      <c r="I669" s="1344"/>
      <c r="J669" s="1344"/>
      <c r="K669" s="1344"/>
      <c r="L669" s="1344"/>
      <c r="M669" s="1344"/>
      <c r="N669" s="1344"/>
      <c r="O669" s="1344"/>
      <c r="P669" s="1344"/>
      <c r="Q669" s="1344"/>
      <c r="R669" s="1344"/>
      <c r="S669" s="1344"/>
      <c r="T669" s="1344"/>
      <c r="U669" s="1344"/>
      <c r="V669" s="1344"/>
      <c r="W669" s="1344"/>
      <c r="X669" s="1344"/>
      <c r="Y669" s="1344"/>
      <c r="Z669" s="1344"/>
      <c r="AA669" s="1344"/>
      <c r="AB669" s="1344"/>
      <c r="AC669" s="1344"/>
    </row>
    <row r="670">
      <c r="A670" s="1344"/>
      <c r="B670" s="1344"/>
      <c r="C670" s="1344"/>
      <c r="D670" s="1344"/>
      <c r="E670" s="1344"/>
      <c r="F670" s="1344"/>
      <c r="G670" s="1344"/>
      <c r="H670" s="1344"/>
      <c r="I670" s="1344"/>
      <c r="J670" s="1344"/>
      <c r="K670" s="1344"/>
      <c r="L670" s="1344"/>
      <c r="M670" s="1344"/>
      <c r="N670" s="1344"/>
      <c r="O670" s="1344"/>
      <c r="P670" s="1344"/>
      <c r="Q670" s="1344"/>
      <c r="R670" s="1344"/>
      <c r="S670" s="1344"/>
      <c r="T670" s="1344"/>
      <c r="U670" s="1344"/>
      <c r="V670" s="1344"/>
      <c r="W670" s="1344"/>
      <c r="X670" s="1344"/>
      <c r="Y670" s="1344"/>
      <c r="Z670" s="1344"/>
      <c r="AA670" s="1344"/>
      <c r="AB670" s="1344"/>
      <c r="AC670" s="1344"/>
    </row>
    <row r="671">
      <c r="A671" s="1344"/>
      <c r="B671" s="1344"/>
      <c r="C671" s="1344"/>
      <c r="D671" s="1344"/>
      <c r="E671" s="1344"/>
      <c r="F671" s="1344"/>
      <c r="G671" s="1344"/>
      <c r="H671" s="1344"/>
      <c r="I671" s="1344"/>
      <c r="J671" s="1344"/>
      <c r="K671" s="1344"/>
      <c r="L671" s="1344"/>
      <c r="M671" s="1344"/>
      <c r="N671" s="1344"/>
      <c r="O671" s="1344"/>
      <c r="P671" s="1344"/>
      <c r="Q671" s="1344"/>
      <c r="R671" s="1344"/>
      <c r="S671" s="1344"/>
      <c r="T671" s="1344"/>
      <c r="U671" s="1344"/>
      <c r="V671" s="1344"/>
      <c r="W671" s="1344"/>
      <c r="X671" s="1344"/>
      <c r="Y671" s="1344"/>
      <c r="Z671" s="1344"/>
      <c r="AA671" s="1344"/>
      <c r="AB671" s="1344"/>
      <c r="AC671" s="1344"/>
    </row>
    <row r="672">
      <c r="A672" s="1344"/>
      <c r="B672" s="1344"/>
      <c r="C672" s="1344"/>
      <c r="D672" s="1344"/>
      <c r="E672" s="1344"/>
      <c r="F672" s="1344"/>
      <c r="G672" s="1344"/>
      <c r="H672" s="1344"/>
      <c r="I672" s="1344"/>
      <c r="J672" s="1344"/>
      <c r="K672" s="1344"/>
      <c r="L672" s="1344"/>
      <c r="M672" s="1344"/>
      <c r="N672" s="1344"/>
      <c r="O672" s="1344"/>
      <c r="P672" s="1344"/>
      <c r="Q672" s="1344"/>
      <c r="R672" s="1344"/>
      <c r="S672" s="1344"/>
      <c r="T672" s="1344"/>
      <c r="U672" s="1344"/>
      <c r="V672" s="1344"/>
      <c r="W672" s="1344"/>
      <c r="X672" s="1344"/>
      <c r="Y672" s="1344"/>
      <c r="Z672" s="1344"/>
      <c r="AA672" s="1344"/>
      <c r="AB672" s="1344"/>
      <c r="AC672" s="1344"/>
    </row>
    <row r="673">
      <c r="A673" s="1344"/>
      <c r="B673" s="1344"/>
      <c r="C673" s="1344"/>
      <c r="D673" s="1344"/>
      <c r="E673" s="1344"/>
      <c r="F673" s="1344"/>
      <c r="G673" s="1344"/>
      <c r="H673" s="1344"/>
      <c r="I673" s="1344"/>
      <c r="J673" s="1344"/>
      <c r="K673" s="1344"/>
      <c r="L673" s="1344"/>
      <c r="M673" s="1344"/>
      <c r="N673" s="1344"/>
      <c r="O673" s="1344"/>
      <c r="P673" s="1344"/>
      <c r="Q673" s="1344"/>
      <c r="R673" s="1344"/>
      <c r="S673" s="1344"/>
      <c r="T673" s="1344"/>
      <c r="U673" s="1344"/>
      <c r="V673" s="1344"/>
      <c r="W673" s="1344"/>
      <c r="X673" s="1344"/>
      <c r="Y673" s="1344"/>
      <c r="Z673" s="1344"/>
      <c r="AA673" s="1344"/>
      <c r="AB673" s="1344"/>
      <c r="AC673" s="1344"/>
    </row>
    <row r="674">
      <c r="A674" s="1344"/>
      <c r="B674" s="1344"/>
      <c r="C674" s="1344"/>
      <c r="D674" s="1344"/>
      <c r="E674" s="1344"/>
      <c r="F674" s="1344"/>
      <c r="G674" s="1344"/>
      <c r="H674" s="1344"/>
      <c r="I674" s="1344"/>
      <c r="J674" s="1344"/>
      <c r="K674" s="1344"/>
      <c r="L674" s="1344"/>
      <c r="M674" s="1344"/>
      <c r="N674" s="1344"/>
      <c r="O674" s="1344"/>
      <c r="P674" s="1344"/>
      <c r="Q674" s="1344"/>
      <c r="R674" s="1344"/>
      <c r="S674" s="1344"/>
      <c r="T674" s="1344"/>
      <c r="U674" s="1344"/>
      <c r="V674" s="1344"/>
      <c r="W674" s="1344"/>
      <c r="X674" s="1344"/>
      <c r="Y674" s="1344"/>
      <c r="Z674" s="1344"/>
      <c r="AA674" s="1344"/>
      <c r="AB674" s="1344"/>
      <c r="AC674" s="1344"/>
    </row>
    <row r="675">
      <c r="A675" s="1344"/>
      <c r="B675" s="1344"/>
      <c r="C675" s="1344"/>
      <c r="D675" s="1344"/>
      <c r="E675" s="1344"/>
      <c r="F675" s="1344"/>
      <c r="G675" s="1344"/>
      <c r="H675" s="1344"/>
      <c r="I675" s="1344"/>
      <c r="J675" s="1344"/>
      <c r="K675" s="1344"/>
      <c r="L675" s="1344"/>
      <c r="M675" s="1344"/>
      <c r="N675" s="1344"/>
      <c r="O675" s="1344"/>
      <c r="P675" s="1344"/>
      <c r="Q675" s="1344"/>
      <c r="R675" s="1344"/>
      <c r="S675" s="1344"/>
      <c r="T675" s="1344"/>
      <c r="U675" s="1344"/>
      <c r="V675" s="1344"/>
      <c r="W675" s="1344"/>
      <c r="X675" s="1344"/>
      <c r="Y675" s="1344"/>
      <c r="Z675" s="1344"/>
      <c r="AA675" s="1344"/>
      <c r="AB675" s="1344"/>
      <c r="AC675" s="1344"/>
    </row>
    <row r="676">
      <c r="A676" s="1344"/>
      <c r="B676" s="1344"/>
      <c r="C676" s="1344"/>
      <c r="D676" s="1344"/>
      <c r="E676" s="1344"/>
      <c r="F676" s="1344"/>
      <c r="G676" s="1344"/>
      <c r="H676" s="1344"/>
      <c r="I676" s="1344"/>
      <c r="J676" s="1344"/>
      <c r="K676" s="1344"/>
      <c r="L676" s="1344"/>
      <c r="M676" s="1344"/>
      <c r="N676" s="1344"/>
      <c r="O676" s="1344"/>
      <c r="P676" s="1344"/>
      <c r="Q676" s="1344"/>
      <c r="R676" s="1344"/>
      <c r="S676" s="1344"/>
      <c r="T676" s="1344"/>
      <c r="U676" s="1344"/>
      <c r="V676" s="1344"/>
      <c r="W676" s="1344"/>
      <c r="X676" s="1344"/>
      <c r="Y676" s="1344"/>
      <c r="Z676" s="1344"/>
      <c r="AA676" s="1344"/>
      <c r="AB676" s="1344"/>
      <c r="AC676" s="1344"/>
    </row>
    <row r="677">
      <c r="A677" s="1344"/>
      <c r="B677" s="1344"/>
      <c r="C677" s="1344"/>
      <c r="D677" s="1344"/>
      <c r="E677" s="1344"/>
      <c r="F677" s="1344"/>
      <c r="G677" s="1344"/>
      <c r="H677" s="1344"/>
      <c r="I677" s="1344"/>
      <c r="J677" s="1344"/>
      <c r="K677" s="1344"/>
      <c r="L677" s="1344"/>
      <c r="M677" s="1344"/>
      <c r="N677" s="1344"/>
      <c r="O677" s="1344"/>
      <c r="P677" s="1344"/>
      <c r="Q677" s="1344"/>
      <c r="R677" s="1344"/>
      <c r="S677" s="1344"/>
      <c r="T677" s="1344"/>
      <c r="U677" s="1344"/>
      <c r="V677" s="1344"/>
      <c r="W677" s="1344"/>
      <c r="X677" s="1344"/>
      <c r="Y677" s="1344"/>
      <c r="Z677" s="1344"/>
      <c r="AA677" s="1344"/>
      <c r="AB677" s="1344"/>
      <c r="AC677" s="1344"/>
    </row>
    <row r="678">
      <c r="A678" s="1344"/>
      <c r="B678" s="1344"/>
      <c r="C678" s="1344"/>
      <c r="D678" s="1344"/>
      <c r="E678" s="1344"/>
      <c r="F678" s="1344"/>
      <c r="G678" s="1344"/>
      <c r="H678" s="1344"/>
      <c r="I678" s="1344"/>
      <c r="J678" s="1344"/>
      <c r="K678" s="1344"/>
      <c r="L678" s="1344"/>
      <c r="M678" s="1344"/>
      <c r="N678" s="1344"/>
      <c r="O678" s="1344"/>
      <c r="P678" s="1344"/>
      <c r="Q678" s="1344"/>
      <c r="R678" s="1344"/>
      <c r="S678" s="1344"/>
      <c r="T678" s="1344"/>
      <c r="U678" s="1344"/>
      <c r="V678" s="1344"/>
      <c r="W678" s="1344"/>
      <c r="X678" s="1344"/>
      <c r="Y678" s="1344"/>
      <c r="Z678" s="1344"/>
      <c r="AA678" s="1344"/>
      <c r="AB678" s="1344"/>
      <c r="AC678" s="1344"/>
    </row>
    <row r="679">
      <c r="A679" s="1344"/>
      <c r="B679" s="1344"/>
      <c r="C679" s="1344"/>
      <c r="D679" s="1344"/>
      <c r="E679" s="1344"/>
      <c r="F679" s="1344"/>
      <c r="G679" s="1344"/>
      <c r="H679" s="1344"/>
      <c r="I679" s="1344"/>
      <c r="J679" s="1344"/>
      <c r="K679" s="1344"/>
      <c r="L679" s="1344"/>
      <c r="M679" s="1344"/>
      <c r="N679" s="1344"/>
      <c r="O679" s="1344"/>
      <c r="P679" s="1344"/>
      <c r="Q679" s="1344"/>
      <c r="R679" s="1344"/>
      <c r="S679" s="1344"/>
      <c r="T679" s="1344"/>
      <c r="U679" s="1344"/>
      <c r="V679" s="1344"/>
      <c r="W679" s="1344"/>
      <c r="X679" s="1344"/>
      <c r="Y679" s="1344"/>
      <c r="Z679" s="1344"/>
      <c r="AA679" s="1344"/>
      <c r="AB679" s="1344"/>
      <c r="AC679" s="1344"/>
    </row>
    <row r="680">
      <c r="A680" s="1344"/>
      <c r="B680" s="1344"/>
      <c r="C680" s="1344"/>
      <c r="D680" s="1344"/>
      <c r="E680" s="1344"/>
      <c r="F680" s="1344"/>
      <c r="G680" s="1344"/>
      <c r="H680" s="1344"/>
      <c r="I680" s="1344"/>
      <c r="J680" s="1344"/>
      <c r="K680" s="1344"/>
      <c r="L680" s="1344"/>
      <c r="M680" s="1344"/>
      <c r="N680" s="1344"/>
      <c r="O680" s="1344"/>
      <c r="P680" s="1344"/>
      <c r="Q680" s="1344"/>
      <c r="R680" s="1344"/>
      <c r="S680" s="1344"/>
      <c r="T680" s="1344"/>
      <c r="U680" s="1344"/>
      <c r="V680" s="1344"/>
      <c r="W680" s="1344"/>
      <c r="X680" s="1344"/>
      <c r="Y680" s="1344"/>
      <c r="Z680" s="1344"/>
      <c r="AA680" s="1344"/>
      <c r="AB680" s="1344"/>
      <c r="AC680" s="1344"/>
    </row>
    <row r="681">
      <c r="A681" s="1344"/>
      <c r="B681" s="1344"/>
      <c r="C681" s="1344"/>
      <c r="D681" s="1344"/>
      <c r="E681" s="1344"/>
      <c r="F681" s="1344"/>
      <c r="G681" s="1344"/>
      <c r="H681" s="1344"/>
      <c r="I681" s="1344"/>
      <c r="J681" s="1344"/>
      <c r="K681" s="1344"/>
      <c r="L681" s="1344"/>
      <c r="M681" s="1344"/>
      <c r="N681" s="1344"/>
      <c r="O681" s="1344"/>
      <c r="P681" s="1344"/>
      <c r="Q681" s="1344"/>
      <c r="R681" s="1344"/>
      <c r="S681" s="1344"/>
      <c r="T681" s="1344"/>
      <c r="U681" s="1344"/>
      <c r="V681" s="1344"/>
      <c r="W681" s="1344"/>
      <c r="X681" s="1344"/>
      <c r="Y681" s="1344"/>
      <c r="Z681" s="1344"/>
      <c r="AA681" s="1344"/>
      <c r="AB681" s="1344"/>
      <c r="AC681" s="1344"/>
    </row>
    <row r="682">
      <c r="A682" s="1344"/>
      <c r="B682" s="1344"/>
      <c r="C682" s="1344"/>
      <c r="D682" s="1344"/>
      <c r="E682" s="1344"/>
      <c r="F682" s="1344"/>
      <c r="G682" s="1344"/>
      <c r="H682" s="1344"/>
      <c r="I682" s="1344"/>
      <c r="J682" s="1344"/>
      <c r="K682" s="1344"/>
      <c r="L682" s="1344"/>
      <c r="M682" s="1344"/>
      <c r="N682" s="1344"/>
      <c r="O682" s="1344"/>
      <c r="P682" s="1344"/>
      <c r="Q682" s="1344"/>
      <c r="R682" s="1344"/>
      <c r="S682" s="1344"/>
      <c r="T682" s="1344"/>
      <c r="U682" s="1344"/>
      <c r="V682" s="1344"/>
      <c r="W682" s="1344"/>
      <c r="X682" s="1344"/>
      <c r="Y682" s="1344"/>
      <c r="Z682" s="1344"/>
      <c r="AA682" s="1344"/>
      <c r="AB682" s="1344"/>
      <c r="AC682" s="1344"/>
    </row>
    <row r="683">
      <c r="A683" s="1344"/>
      <c r="B683" s="1344"/>
      <c r="C683" s="1344"/>
      <c r="D683" s="1344"/>
      <c r="E683" s="1344"/>
      <c r="F683" s="1344"/>
      <c r="G683" s="1344"/>
      <c r="H683" s="1344"/>
      <c r="I683" s="1344"/>
      <c r="J683" s="1344"/>
      <c r="K683" s="1344"/>
      <c r="L683" s="1344"/>
      <c r="M683" s="1344"/>
      <c r="N683" s="1344"/>
      <c r="O683" s="1344"/>
      <c r="P683" s="1344"/>
      <c r="Q683" s="1344"/>
      <c r="R683" s="1344"/>
      <c r="S683" s="1344"/>
      <c r="T683" s="1344"/>
      <c r="U683" s="1344"/>
      <c r="V683" s="1344"/>
      <c r="W683" s="1344"/>
      <c r="X683" s="1344"/>
      <c r="Y683" s="1344"/>
      <c r="Z683" s="1344"/>
      <c r="AA683" s="1344"/>
      <c r="AB683" s="1344"/>
      <c r="AC683" s="1344"/>
    </row>
    <row r="684">
      <c r="A684" s="1344"/>
      <c r="B684" s="1344"/>
      <c r="C684" s="1344"/>
      <c r="D684" s="1344"/>
      <c r="E684" s="1344"/>
      <c r="F684" s="1344"/>
      <c r="G684" s="1344"/>
      <c r="H684" s="1344"/>
      <c r="I684" s="1344"/>
      <c r="J684" s="1344"/>
      <c r="K684" s="1344"/>
      <c r="L684" s="1344"/>
      <c r="M684" s="1344"/>
      <c r="N684" s="1344"/>
      <c r="O684" s="1344"/>
      <c r="P684" s="1344"/>
      <c r="Q684" s="1344"/>
      <c r="R684" s="1344"/>
      <c r="S684" s="1344"/>
      <c r="T684" s="1344"/>
      <c r="U684" s="1344"/>
      <c r="V684" s="1344"/>
      <c r="W684" s="1344"/>
      <c r="X684" s="1344"/>
      <c r="Y684" s="1344"/>
      <c r="Z684" s="1344"/>
      <c r="AA684" s="1344"/>
      <c r="AB684" s="1344"/>
      <c r="AC684" s="1344"/>
    </row>
    <row r="685">
      <c r="A685" s="1344"/>
      <c r="B685" s="1344"/>
      <c r="C685" s="1344"/>
      <c r="D685" s="1344"/>
      <c r="E685" s="1344"/>
      <c r="F685" s="1344"/>
      <c r="G685" s="1344"/>
      <c r="H685" s="1344"/>
      <c r="I685" s="1344"/>
      <c r="J685" s="1344"/>
      <c r="K685" s="1344"/>
      <c r="L685" s="1344"/>
      <c r="M685" s="1344"/>
      <c r="N685" s="1344"/>
      <c r="O685" s="1344"/>
      <c r="P685" s="1344"/>
      <c r="Q685" s="1344"/>
      <c r="R685" s="1344"/>
      <c r="S685" s="1344"/>
      <c r="T685" s="1344"/>
      <c r="U685" s="1344"/>
      <c r="V685" s="1344"/>
      <c r="W685" s="1344"/>
      <c r="X685" s="1344"/>
      <c r="Y685" s="1344"/>
      <c r="Z685" s="1344"/>
      <c r="AA685" s="1344"/>
      <c r="AB685" s="1344"/>
      <c r="AC685" s="1344"/>
    </row>
    <row r="686">
      <c r="A686" s="1344"/>
      <c r="B686" s="1344"/>
      <c r="C686" s="1344"/>
      <c r="D686" s="1344"/>
      <c r="E686" s="1344"/>
      <c r="F686" s="1344"/>
      <c r="G686" s="1344"/>
      <c r="H686" s="1344"/>
      <c r="I686" s="1344"/>
      <c r="J686" s="1344"/>
      <c r="K686" s="1344"/>
      <c r="L686" s="1344"/>
      <c r="M686" s="1344"/>
      <c r="N686" s="1344"/>
      <c r="O686" s="1344"/>
      <c r="P686" s="1344"/>
      <c r="Q686" s="1344"/>
      <c r="R686" s="1344"/>
      <c r="S686" s="1344"/>
      <c r="T686" s="1344"/>
      <c r="U686" s="1344"/>
      <c r="V686" s="1344"/>
      <c r="W686" s="1344"/>
      <c r="X686" s="1344"/>
      <c r="Y686" s="1344"/>
      <c r="Z686" s="1344"/>
      <c r="AA686" s="1344"/>
      <c r="AB686" s="1344"/>
      <c r="AC686" s="1344"/>
    </row>
    <row r="687">
      <c r="A687" s="1344"/>
      <c r="B687" s="1344"/>
      <c r="C687" s="1344"/>
      <c r="D687" s="1344"/>
      <c r="E687" s="1344"/>
      <c r="F687" s="1344"/>
      <c r="G687" s="1344"/>
      <c r="H687" s="1344"/>
      <c r="I687" s="1344"/>
      <c r="J687" s="1344"/>
      <c r="K687" s="1344"/>
      <c r="L687" s="1344"/>
      <c r="M687" s="1344"/>
      <c r="N687" s="1344"/>
      <c r="O687" s="1344"/>
      <c r="P687" s="1344"/>
      <c r="Q687" s="1344"/>
      <c r="R687" s="1344"/>
      <c r="S687" s="1344"/>
      <c r="T687" s="1344"/>
      <c r="U687" s="1344"/>
      <c r="V687" s="1344"/>
      <c r="W687" s="1344"/>
      <c r="X687" s="1344"/>
      <c r="Y687" s="1344"/>
      <c r="Z687" s="1344"/>
      <c r="AA687" s="1344"/>
      <c r="AB687" s="1344"/>
      <c r="AC687" s="1344"/>
    </row>
    <row r="688">
      <c r="A688" s="1344"/>
      <c r="B688" s="1344"/>
      <c r="C688" s="1344"/>
      <c r="D688" s="1344"/>
      <c r="E688" s="1344"/>
      <c r="F688" s="1344"/>
      <c r="G688" s="1344"/>
      <c r="H688" s="1344"/>
      <c r="I688" s="1344"/>
      <c r="J688" s="1344"/>
      <c r="K688" s="1344"/>
      <c r="L688" s="1344"/>
      <c r="M688" s="1344"/>
      <c r="N688" s="1344"/>
      <c r="O688" s="1344"/>
      <c r="P688" s="1344"/>
      <c r="Q688" s="1344"/>
      <c r="R688" s="1344"/>
      <c r="S688" s="1344"/>
      <c r="T688" s="1344"/>
      <c r="U688" s="1344"/>
      <c r="V688" s="1344"/>
      <c r="W688" s="1344"/>
      <c r="X688" s="1344"/>
      <c r="Y688" s="1344"/>
      <c r="Z688" s="1344"/>
      <c r="AA688" s="1344"/>
      <c r="AB688" s="1344"/>
      <c r="AC688" s="1344"/>
    </row>
    <row r="689">
      <c r="A689" s="1344"/>
      <c r="B689" s="1344"/>
      <c r="C689" s="1344"/>
      <c r="D689" s="1344"/>
      <c r="E689" s="1344"/>
      <c r="F689" s="1344"/>
      <c r="G689" s="1344"/>
      <c r="H689" s="1344"/>
      <c r="I689" s="1344"/>
      <c r="J689" s="1344"/>
      <c r="K689" s="1344"/>
      <c r="L689" s="1344"/>
      <c r="M689" s="1344"/>
      <c r="N689" s="1344"/>
      <c r="O689" s="1344"/>
      <c r="P689" s="1344"/>
      <c r="Q689" s="1344"/>
      <c r="R689" s="1344"/>
      <c r="S689" s="1344"/>
      <c r="T689" s="1344"/>
      <c r="U689" s="1344"/>
      <c r="V689" s="1344"/>
      <c r="W689" s="1344"/>
      <c r="X689" s="1344"/>
      <c r="Y689" s="1344"/>
      <c r="Z689" s="1344"/>
      <c r="AA689" s="1344"/>
      <c r="AB689" s="1344"/>
      <c r="AC689" s="1344"/>
    </row>
    <row r="690">
      <c r="A690" s="1344"/>
      <c r="B690" s="1344"/>
      <c r="C690" s="1344"/>
      <c r="D690" s="1344"/>
      <c r="E690" s="1344"/>
      <c r="F690" s="1344"/>
      <c r="G690" s="1344"/>
      <c r="H690" s="1344"/>
      <c r="I690" s="1344"/>
      <c r="J690" s="1344"/>
      <c r="K690" s="1344"/>
      <c r="L690" s="1344"/>
      <c r="M690" s="1344"/>
      <c r="N690" s="1344"/>
      <c r="O690" s="1344"/>
      <c r="P690" s="1344"/>
      <c r="Q690" s="1344"/>
      <c r="R690" s="1344"/>
      <c r="S690" s="1344"/>
      <c r="T690" s="1344"/>
      <c r="U690" s="1344"/>
      <c r="V690" s="1344"/>
      <c r="W690" s="1344"/>
      <c r="X690" s="1344"/>
      <c r="Y690" s="1344"/>
      <c r="Z690" s="1344"/>
      <c r="AA690" s="1344"/>
      <c r="AB690" s="1344"/>
      <c r="AC690" s="1344"/>
    </row>
    <row r="691">
      <c r="A691" s="1344"/>
      <c r="B691" s="1344"/>
      <c r="C691" s="1344"/>
      <c r="D691" s="1344"/>
      <c r="E691" s="1344"/>
      <c r="F691" s="1344"/>
      <c r="G691" s="1344"/>
      <c r="H691" s="1344"/>
      <c r="I691" s="1344"/>
      <c r="J691" s="1344"/>
      <c r="K691" s="1344"/>
      <c r="L691" s="1344"/>
      <c r="M691" s="1344"/>
      <c r="N691" s="1344"/>
      <c r="O691" s="1344"/>
      <c r="P691" s="1344"/>
      <c r="Q691" s="1344"/>
      <c r="R691" s="1344"/>
      <c r="S691" s="1344"/>
      <c r="T691" s="1344"/>
      <c r="U691" s="1344"/>
      <c r="V691" s="1344"/>
      <c r="W691" s="1344"/>
      <c r="X691" s="1344"/>
      <c r="Y691" s="1344"/>
      <c r="Z691" s="1344"/>
      <c r="AA691" s="1344"/>
      <c r="AB691" s="1344"/>
      <c r="AC691" s="1344"/>
    </row>
    <row r="692">
      <c r="A692" s="1344"/>
      <c r="B692" s="1344"/>
      <c r="C692" s="1344"/>
      <c r="D692" s="1344"/>
      <c r="E692" s="1344"/>
      <c r="F692" s="1344"/>
      <c r="G692" s="1344"/>
      <c r="H692" s="1344"/>
      <c r="I692" s="1344"/>
      <c r="J692" s="1344"/>
      <c r="K692" s="1344"/>
      <c r="L692" s="1344"/>
      <c r="M692" s="1344"/>
      <c r="N692" s="1344"/>
      <c r="O692" s="1344"/>
      <c r="P692" s="1344"/>
      <c r="Q692" s="1344"/>
      <c r="R692" s="1344"/>
      <c r="S692" s="1344"/>
      <c r="T692" s="1344"/>
      <c r="U692" s="1344"/>
      <c r="V692" s="1344"/>
      <c r="W692" s="1344"/>
      <c r="X692" s="1344"/>
      <c r="Y692" s="1344"/>
      <c r="Z692" s="1344"/>
      <c r="AA692" s="1344"/>
      <c r="AB692" s="1344"/>
      <c r="AC692" s="1344"/>
    </row>
    <row r="693">
      <c r="A693" s="1344"/>
      <c r="B693" s="1344"/>
      <c r="C693" s="1344"/>
      <c r="D693" s="1344"/>
      <c r="E693" s="1344"/>
      <c r="F693" s="1344"/>
      <c r="G693" s="1344"/>
      <c r="H693" s="1344"/>
      <c r="I693" s="1344"/>
      <c r="J693" s="1344"/>
      <c r="K693" s="1344"/>
      <c r="L693" s="1344"/>
      <c r="M693" s="1344"/>
      <c r="N693" s="1344"/>
      <c r="O693" s="1344"/>
      <c r="P693" s="1344"/>
      <c r="Q693" s="1344"/>
      <c r="R693" s="1344"/>
      <c r="S693" s="1344"/>
      <c r="T693" s="1344"/>
      <c r="U693" s="1344"/>
      <c r="V693" s="1344"/>
      <c r="W693" s="1344"/>
      <c r="X693" s="1344"/>
      <c r="Y693" s="1344"/>
      <c r="Z693" s="1344"/>
      <c r="AA693" s="1344"/>
      <c r="AB693" s="1344"/>
      <c r="AC693" s="1344"/>
    </row>
    <row r="694">
      <c r="A694" s="1344"/>
      <c r="B694" s="1344"/>
      <c r="C694" s="1344"/>
      <c r="D694" s="1344"/>
      <c r="E694" s="1344"/>
      <c r="F694" s="1344"/>
      <c r="G694" s="1344"/>
      <c r="H694" s="1344"/>
      <c r="I694" s="1344"/>
      <c r="J694" s="1344"/>
      <c r="K694" s="1344"/>
      <c r="L694" s="1344"/>
      <c r="M694" s="1344"/>
      <c r="N694" s="1344"/>
      <c r="O694" s="1344"/>
      <c r="P694" s="1344"/>
      <c r="Q694" s="1344"/>
      <c r="R694" s="1344"/>
      <c r="S694" s="1344"/>
      <c r="T694" s="1344"/>
      <c r="U694" s="1344"/>
      <c r="V694" s="1344"/>
      <c r="W694" s="1344"/>
      <c r="X694" s="1344"/>
      <c r="Y694" s="1344"/>
      <c r="Z694" s="1344"/>
      <c r="AA694" s="1344"/>
      <c r="AB694" s="1344"/>
      <c r="AC694" s="1344"/>
    </row>
    <row r="695">
      <c r="A695" s="1344"/>
      <c r="B695" s="1344"/>
      <c r="C695" s="1344"/>
      <c r="D695" s="1344"/>
      <c r="E695" s="1344"/>
      <c r="F695" s="1344"/>
      <c r="G695" s="1344"/>
      <c r="H695" s="1344"/>
      <c r="I695" s="1344"/>
      <c r="J695" s="1344"/>
      <c r="K695" s="1344"/>
      <c r="L695" s="1344"/>
      <c r="M695" s="1344"/>
      <c r="N695" s="1344"/>
      <c r="O695" s="1344"/>
      <c r="P695" s="1344"/>
      <c r="Q695" s="1344"/>
      <c r="R695" s="1344"/>
      <c r="S695" s="1344"/>
      <c r="T695" s="1344"/>
      <c r="U695" s="1344"/>
      <c r="V695" s="1344"/>
      <c r="W695" s="1344"/>
      <c r="X695" s="1344"/>
      <c r="Y695" s="1344"/>
      <c r="Z695" s="1344"/>
      <c r="AA695" s="1344"/>
      <c r="AB695" s="1344"/>
      <c r="AC695" s="1344"/>
    </row>
    <row r="696">
      <c r="A696" s="1344"/>
      <c r="B696" s="1344"/>
      <c r="C696" s="1344"/>
      <c r="D696" s="1344"/>
      <c r="E696" s="1344"/>
      <c r="F696" s="1344"/>
      <c r="G696" s="1344"/>
      <c r="H696" s="1344"/>
      <c r="I696" s="1344"/>
      <c r="J696" s="1344"/>
      <c r="K696" s="1344"/>
      <c r="L696" s="1344"/>
      <c r="M696" s="1344"/>
      <c r="N696" s="1344"/>
      <c r="O696" s="1344"/>
      <c r="P696" s="1344"/>
      <c r="Q696" s="1344"/>
      <c r="R696" s="1344"/>
      <c r="S696" s="1344"/>
      <c r="T696" s="1344"/>
      <c r="U696" s="1344"/>
      <c r="V696" s="1344"/>
      <c r="W696" s="1344"/>
      <c r="X696" s="1344"/>
      <c r="Y696" s="1344"/>
      <c r="Z696" s="1344"/>
      <c r="AA696" s="1344"/>
      <c r="AB696" s="1344"/>
      <c r="AC696" s="1344"/>
    </row>
    <row r="697">
      <c r="A697" s="1344"/>
      <c r="B697" s="1344"/>
      <c r="C697" s="1344"/>
      <c r="D697" s="1344"/>
      <c r="E697" s="1344"/>
      <c r="F697" s="1344"/>
      <c r="G697" s="1344"/>
      <c r="H697" s="1344"/>
      <c r="I697" s="1344"/>
      <c r="J697" s="1344"/>
      <c r="K697" s="1344"/>
      <c r="L697" s="1344"/>
      <c r="M697" s="1344"/>
      <c r="N697" s="1344"/>
      <c r="O697" s="1344"/>
      <c r="P697" s="1344"/>
      <c r="Q697" s="1344"/>
      <c r="R697" s="1344"/>
      <c r="S697" s="1344"/>
      <c r="T697" s="1344"/>
      <c r="U697" s="1344"/>
      <c r="V697" s="1344"/>
      <c r="W697" s="1344"/>
      <c r="X697" s="1344"/>
      <c r="Y697" s="1344"/>
      <c r="Z697" s="1344"/>
      <c r="AA697" s="1344"/>
      <c r="AB697" s="1344"/>
      <c r="AC697" s="1344"/>
    </row>
    <row r="698">
      <c r="A698" s="1344"/>
      <c r="B698" s="1344"/>
      <c r="C698" s="1344"/>
      <c r="D698" s="1344"/>
      <c r="E698" s="1344"/>
      <c r="F698" s="1344"/>
      <c r="G698" s="1344"/>
      <c r="H698" s="1344"/>
      <c r="I698" s="1344"/>
      <c r="J698" s="1344"/>
      <c r="K698" s="1344"/>
      <c r="L698" s="1344"/>
      <c r="M698" s="1344"/>
      <c r="N698" s="1344"/>
      <c r="O698" s="1344"/>
      <c r="P698" s="1344"/>
      <c r="Q698" s="1344"/>
      <c r="R698" s="1344"/>
      <c r="S698" s="1344"/>
      <c r="T698" s="1344"/>
      <c r="U698" s="1344"/>
      <c r="V698" s="1344"/>
      <c r="W698" s="1344"/>
      <c r="X698" s="1344"/>
      <c r="Y698" s="1344"/>
      <c r="Z698" s="1344"/>
      <c r="AA698" s="1344"/>
      <c r="AB698" s="1344"/>
      <c r="AC698" s="1344"/>
    </row>
    <row r="699">
      <c r="A699" s="1344"/>
      <c r="B699" s="1344"/>
      <c r="C699" s="1344"/>
      <c r="D699" s="1344"/>
      <c r="E699" s="1344"/>
      <c r="F699" s="1344"/>
      <c r="G699" s="1344"/>
      <c r="H699" s="1344"/>
      <c r="I699" s="1344"/>
      <c r="J699" s="1344"/>
      <c r="K699" s="1344"/>
      <c r="L699" s="1344"/>
      <c r="M699" s="1344"/>
      <c r="N699" s="1344"/>
      <c r="O699" s="1344"/>
      <c r="P699" s="1344"/>
      <c r="Q699" s="1344"/>
      <c r="R699" s="1344"/>
      <c r="S699" s="1344"/>
      <c r="T699" s="1344"/>
      <c r="U699" s="1344"/>
      <c r="V699" s="1344"/>
      <c r="W699" s="1344"/>
      <c r="X699" s="1344"/>
      <c r="Y699" s="1344"/>
      <c r="Z699" s="1344"/>
      <c r="AA699" s="1344"/>
      <c r="AB699" s="1344"/>
      <c r="AC699" s="1344"/>
    </row>
    <row r="700">
      <c r="A700" s="1344"/>
      <c r="B700" s="1344"/>
      <c r="C700" s="1344"/>
      <c r="D700" s="1344"/>
      <c r="E700" s="1344"/>
      <c r="F700" s="1344"/>
      <c r="G700" s="1344"/>
      <c r="H700" s="1344"/>
      <c r="I700" s="1344"/>
      <c r="J700" s="1344"/>
      <c r="K700" s="1344"/>
      <c r="L700" s="1344"/>
      <c r="M700" s="1344"/>
      <c r="N700" s="1344"/>
      <c r="O700" s="1344"/>
      <c r="P700" s="1344"/>
      <c r="Q700" s="1344"/>
      <c r="R700" s="1344"/>
      <c r="S700" s="1344"/>
      <c r="T700" s="1344"/>
      <c r="U700" s="1344"/>
      <c r="V700" s="1344"/>
      <c r="W700" s="1344"/>
      <c r="X700" s="1344"/>
      <c r="Y700" s="1344"/>
      <c r="Z700" s="1344"/>
      <c r="AA700" s="1344"/>
      <c r="AB700" s="1344"/>
      <c r="AC700" s="1344"/>
    </row>
    <row r="701">
      <c r="A701" s="1344"/>
      <c r="B701" s="1344"/>
      <c r="C701" s="1344"/>
      <c r="D701" s="1344"/>
      <c r="E701" s="1344"/>
      <c r="F701" s="1344"/>
      <c r="G701" s="1344"/>
      <c r="H701" s="1344"/>
      <c r="I701" s="1344"/>
      <c r="J701" s="1344"/>
      <c r="K701" s="1344"/>
      <c r="L701" s="1344"/>
      <c r="M701" s="1344"/>
      <c r="N701" s="1344"/>
      <c r="O701" s="1344"/>
      <c r="P701" s="1344"/>
      <c r="Q701" s="1344"/>
      <c r="R701" s="1344"/>
      <c r="S701" s="1344"/>
      <c r="T701" s="1344"/>
      <c r="U701" s="1344"/>
      <c r="V701" s="1344"/>
      <c r="W701" s="1344"/>
      <c r="X701" s="1344"/>
      <c r="Y701" s="1344"/>
      <c r="Z701" s="1344"/>
      <c r="AA701" s="1344"/>
      <c r="AB701" s="1344"/>
      <c r="AC701" s="1344"/>
    </row>
    <row r="702">
      <c r="A702" s="1344"/>
      <c r="B702" s="1344"/>
      <c r="C702" s="1344"/>
      <c r="D702" s="1344"/>
      <c r="E702" s="1344"/>
      <c r="F702" s="1344"/>
      <c r="G702" s="1344"/>
      <c r="H702" s="1344"/>
      <c r="I702" s="1344"/>
      <c r="J702" s="1344"/>
      <c r="K702" s="1344"/>
      <c r="L702" s="1344"/>
      <c r="M702" s="1344"/>
      <c r="N702" s="1344"/>
      <c r="O702" s="1344"/>
      <c r="P702" s="1344"/>
      <c r="Q702" s="1344"/>
      <c r="R702" s="1344"/>
      <c r="S702" s="1344"/>
      <c r="T702" s="1344"/>
      <c r="U702" s="1344"/>
      <c r="V702" s="1344"/>
      <c r="W702" s="1344"/>
      <c r="X702" s="1344"/>
      <c r="Y702" s="1344"/>
      <c r="Z702" s="1344"/>
      <c r="AA702" s="1344"/>
      <c r="AB702" s="1344"/>
      <c r="AC702" s="1344"/>
    </row>
    <row r="703">
      <c r="A703" s="1344"/>
      <c r="B703" s="1344"/>
      <c r="C703" s="1344"/>
      <c r="D703" s="1344"/>
      <c r="E703" s="1344"/>
      <c r="F703" s="1344"/>
      <c r="G703" s="1344"/>
      <c r="H703" s="1344"/>
      <c r="I703" s="1344"/>
      <c r="J703" s="1344"/>
      <c r="K703" s="1344"/>
      <c r="L703" s="1344"/>
      <c r="M703" s="1344"/>
      <c r="N703" s="1344"/>
      <c r="O703" s="1344"/>
      <c r="P703" s="1344"/>
      <c r="Q703" s="1344"/>
      <c r="R703" s="1344"/>
      <c r="S703" s="1344"/>
      <c r="T703" s="1344"/>
      <c r="U703" s="1344"/>
      <c r="V703" s="1344"/>
      <c r="W703" s="1344"/>
      <c r="X703" s="1344"/>
      <c r="Y703" s="1344"/>
      <c r="Z703" s="1344"/>
      <c r="AA703" s="1344"/>
      <c r="AB703" s="1344"/>
      <c r="AC703" s="1344"/>
    </row>
    <row r="704">
      <c r="A704" s="1344"/>
      <c r="B704" s="1344"/>
      <c r="C704" s="1344"/>
      <c r="D704" s="1344"/>
      <c r="E704" s="1344"/>
      <c r="F704" s="1344"/>
      <c r="G704" s="1344"/>
      <c r="H704" s="1344"/>
      <c r="I704" s="1344"/>
      <c r="J704" s="1344"/>
      <c r="K704" s="1344"/>
      <c r="L704" s="1344"/>
      <c r="M704" s="1344"/>
      <c r="N704" s="1344"/>
      <c r="O704" s="1344"/>
      <c r="P704" s="1344"/>
      <c r="Q704" s="1344"/>
      <c r="R704" s="1344"/>
      <c r="S704" s="1344"/>
      <c r="T704" s="1344"/>
      <c r="U704" s="1344"/>
      <c r="V704" s="1344"/>
      <c r="W704" s="1344"/>
      <c r="X704" s="1344"/>
      <c r="Y704" s="1344"/>
      <c r="Z704" s="1344"/>
      <c r="AA704" s="1344"/>
      <c r="AB704" s="1344"/>
      <c r="AC704" s="1344"/>
    </row>
    <row r="705">
      <c r="A705" s="1344"/>
      <c r="B705" s="1344"/>
      <c r="C705" s="1344"/>
      <c r="D705" s="1344"/>
      <c r="E705" s="1344"/>
      <c r="F705" s="1344"/>
      <c r="G705" s="1344"/>
      <c r="H705" s="1344"/>
      <c r="I705" s="1344"/>
      <c r="J705" s="1344"/>
      <c r="K705" s="1344"/>
      <c r="L705" s="1344"/>
      <c r="M705" s="1344"/>
      <c r="N705" s="1344"/>
      <c r="O705" s="1344"/>
      <c r="P705" s="1344"/>
      <c r="Q705" s="1344"/>
      <c r="R705" s="1344"/>
      <c r="S705" s="1344"/>
      <c r="T705" s="1344"/>
      <c r="U705" s="1344"/>
      <c r="V705" s="1344"/>
      <c r="W705" s="1344"/>
      <c r="X705" s="1344"/>
      <c r="Y705" s="1344"/>
      <c r="Z705" s="1344"/>
      <c r="AA705" s="1344"/>
      <c r="AB705" s="1344"/>
      <c r="AC705" s="1344"/>
    </row>
    <row r="706">
      <c r="A706" s="1344"/>
      <c r="B706" s="1344"/>
      <c r="C706" s="1344"/>
      <c r="D706" s="1344"/>
      <c r="E706" s="1344"/>
      <c r="F706" s="1344"/>
      <c r="G706" s="1344"/>
      <c r="H706" s="1344"/>
      <c r="I706" s="1344"/>
      <c r="J706" s="1344"/>
      <c r="K706" s="1344"/>
      <c r="L706" s="1344"/>
      <c r="M706" s="1344"/>
      <c r="N706" s="1344"/>
      <c r="O706" s="1344"/>
      <c r="P706" s="1344"/>
      <c r="Q706" s="1344"/>
      <c r="R706" s="1344"/>
      <c r="S706" s="1344"/>
      <c r="T706" s="1344"/>
      <c r="U706" s="1344"/>
      <c r="V706" s="1344"/>
      <c r="W706" s="1344"/>
      <c r="X706" s="1344"/>
      <c r="Y706" s="1344"/>
      <c r="Z706" s="1344"/>
      <c r="AA706" s="1344"/>
      <c r="AB706" s="1344"/>
      <c r="AC706" s="1344"/>
    </row>
    <row r="707">
      <c r="A707" s="1344"/>
      <c r="B707" s="1344"/>
      <c r="C707" s="1344"/>
      <c r="D707" s="1344"/>
      <c r="E707" s="1344"/>
      <c r="F707" s="1344"/>
      <c r="G707" s="1344"/>
      <c r="H707" s="1344"/>
      <c r="I707" s="1344"/>
      <c r="J707" s="1344"/>
      <c r="K707" s="1344"/>
      <c r="L707" s="1344"/>
      <c r="M707" s="1344"/>
      <c r="N707" s="1344"/>
      <c r="O707" s="1344"/>
      <c r="P707" s="1344"/>
      <c r="Q707" s="1344"/>
      <c r="R707" s="1344"/>
      <c r="S707" s="1344"/>
      <c r="T707" s="1344"/>
      <c r="U707" s="1344"/>
      <c r="V707" s="1344"/>
      <c r="W707" s="1344"/>
      <c r="X707" s="1344"/>
      <c r="Y707" s="1344"/>
      <c r="Z707" s="1344"/>
      <c r="AA707" s="1344"/>
      <c r="AB707" s="1344"/>
      <c r="AC707" s="1344"/>
    </row>
    <row r="708">
      <c r="A708" s="1344"/>
      <c r="B708" s="1344"/>
      <c r="C708" s="1344"/>
      <c r="D708" s="1344"/>
      <c r="E708" s="1344"/>
      <c r="F708" s="1344"/>
      <c r="G708" s="1344"/>
      <c r="H708" s="1344"/>
      <c r="I708" s="1344"/>
      <c r="J708" s="1344"/>
      <c r="K708" s="1344"/>
      <c r="L708" s="1344"/>
      <c r="M708" s="1344"/>
      <c r="N708" s="1344"/>
      <c r="O708" s="1344"/>
      <c r="P708" s="1344"/>
      <c r="Q708" s="1344"/>
      <c r="R708" s="1344"/>
      <c r="S708" s="1344"/>
      <c r="T708" s="1344"/>
      <c r="U708" s="1344"/>
      <c r="V708" s="1344"/>
      <c r="W708" s="1344"/>
      <c r="X708" s="1344"/>
      <c r="Y708" s="1344"/>
      <c r="Z708" s="1344"/>
      <c r="AA708" s="1344"/>
      <c r="AB708" s="1344"/>
      <c r="AC708" s="1344"/>
    </row>
    <row r="709">
      <c r="A709" s="1344"/>
      <c r="B709" s="1344"/>
      <c r="C709" s="1344"/>
      <c r="D709" s="1344"/>
      <c r="E709" s="1344"/>
      <c r="F709" s="1344"/>
      <c r="G709" s="1344"/>
      <c r="H709" s="1344"/>
      <c r="I709" s="1344"/>
      <c r="J709" s="1344"/>
      <c r="K709" s="1344"/>
      <c r="L709" s="1344"/>
      <c r="M709" s="1344"/>
      <c r="N709" s="1344"/>
      <c r="O709" s="1344"/>
      <c r="P709" s="1344"/>
      <c r="Q709" s="1344"/>
      <c r="R709" s="1344"/>
      <c r="S709" s="1344"/>
      <c r="T709" s="1344"/>
      <c r="U709" s="1344"/>
      <c r="V709" s="1344"/>
      <c r="W709" s="1344"/>
      <c r="X709" s="1344"/>
      <c r="Y709" s="1344"/>
      <c r="Z709" s="1344"/>
      <c r="AA709" s="1344"/>
      <c r="AB709" s="1344"/>
      <c r="AC709" s="1344"/>
    </row>
    <row r="710">
      <c r="A710" s="1344"/>
      <c r="B710" s="1344"/>
      <c r="C710" s="1344"/>
      <c r="D710" s="1344"/>
      <c r="E710" s="1344"/>
      <c r="F710" s="1344"/>
      <c r="G710" s="1344"/>
      <c r="H710" s="1344"/>
      <c r="I710" s="1344"/>
      <c r="J710" s="1344"/>
      <c r="K710" s="1344"/>
      <c r="L710" s="1344"/>
      <c r="M710" s="1344"/>
      <c r="N710" s="1344"/>
      <c r="O710" s="1344"/>
      <c r="P710" s="1344"/>
      <c r="Q710" s="1344"/>
      <c r="R710" s="1344"/>
      <c r="S710" s="1344"/>
      <c r="T710" s="1344"/>
      <c r="U710" s="1344"/>
      <c r="V710" s="1344"/>
      <c r="W710" s="1344"/>
      <c r="X710" s="1344"/>
      <c r="Y710" s="1344"/>
      <c r="Z710" s="1344"/>
      <c r="AA710" s="1344"/>
      <c r="AB710" s="1344"/>
      <c r="AC710" s="1344"/>
    </row>
    <row r="711">
      <c r="A711" s="1344"/>
      <c r="B711" s="1344"/>
      <c r="C711" s="1344"/>
      <c r="D711" s="1344"/>
      <c r="E711" s="1344"/>
      <c r="F711" s="1344"/>
      <c r="G711" s="1344"/>
      <c r="H711" s="1344"/>
      <c r="I711" s="1344"/>
      <c r="J711" s="1344"/>
      <c r="K711" s="1344"/>
      <c r="L711" s="1344"/>
      <c r="M711" s="1344"/>
      <c r="N711" s="1344"/>
      <c r="O711" s="1344"/>
      <c r="P711" s="1344"/>
      <c r="Q711" s="1344"/>
      <c r="R711" s="1344"/>
      <c r="S711" s="1344"/>
      <c r="T711" s="1344"/>
      <c r="U711" s="1344"/>
      <c r="V711" s="1344"/>
      <c r="W711" s="1344"/>
      <c r="X711" s="1344"/>
      <c r="Y711" s="1344"/>
      <c r="Z711" s="1344"/>
      <c r="AA711" s="1344"/>
      <c r="AB711" s="1344"/>
      <c r="AC711" s="1344"/>
    </row>
    <row r="712">
      <c r="A712" s="1344"/>
      <c r="B712" s="1344"/>
      <c r="C712" s="1344"/>
      <c r="D712" s="1344"/>
      <c r="E712" s="1344"/>
      <c r="F712" s="1344"/>
      <c r="G712" s="1344"/>
      <c r="H712" s="1344"/>
      <c r="I712" s="1344"/>
      <c r="J712" s="1344"/>
      <c r="K712" s="1344"/>
      <c r="L712" s="1344"/>
      <c r="M712" s="1344"/>
      <c r="N712" s="1344"/>
      <c r="O712" s="1344"/>
      <c r="P712" s="1344"/>
      <c r="Q712" s="1344"/>
      <c r="R712" s="1344"/>
      <c r="S712" s="1344"/>
      <c r="T712" s="1344"/>
      <c r="U712" s="1344"/>
      <c r="V712" s="1344"/>
      <c r="W712" s="1344"/>
      <c r="X712" s="1344"/>
      <c r="Y712" s="1344"/>
      <c r="Z712" s="1344"/>
      <c r="AA712" s="1344"/>
      <c r="AB712" s="1344"/>
      <c r="AC712" s="1344"/>
    </row>
    <row r="713">
      <c r="A713" s="1344"/>
      <c r="B713" s="1344"/>
      <c r="C713" s="1344"/>
      <c r="D713" s="1344"/>
      <c r="E713" s="1344"/>
      <c r="F713" s="1344"/>
      <c r="G713" s="1344"/>
      <c r="H713" s="1344"/>
      <c r="I713" s="1344"/>
      <c r="J713" s="1344"/>
      <c r="K713" s="1344"/>
      <c r="L713" s="1344"/>
      <c r="M713" s="1344"/>
      <c r="N713" s="1344"/>
      <c r="O713" s="1344"/>
      <c r="P713" s="1344"/>
      <c r="Q713" s="1344"/>
      <c r="R713" s="1344"/>
      <c r="S713" s="1344"/>
      <c r="T713" s="1344"/>
      <c r="U713" s="1344"/>
      <c r="V713" s="1344"/>
      <c r="W713" s="1344"/>
      <c r="X713" s="1344"/>
      <c r="Y713" s="1344"/>
      <c r="Z713" s="1344"/>
      <c r="AA713" s="1344"/>
      <c r="AB713" s="1344"/>
      <c r="AC713" s="1344"/>
    </row>
    <row r="714">
      <c r="A714" s="1344"/>
      <c r="B714" s="1344"/>
      <c r="C714" s="1344"/>
      <c r="D714" s="1344"/>
      <c r="E714" s="1344"/>
      <c r="F714" s="1344"/>
      <c r="G714" s="1344"/>
      <c r="H714" s="1344"/>
      <c r="I714" s="1344"/>
      <c r="J714" s="1344"/>
      <c r="K714" s="1344"/>
      <c r="L714" s="1344"/>
      <c r="M714" s="1344"/>
      <c r="N714" s="1344"/>
      <c r="O714" s="1344"/>
      <c r="P714" s="1344"/>
      <c r="Q714" s="1344"/>
      <c r="R714" s="1344"/>
      <c r="S714" s="1344"/>
      <c r="T714" s="1344"/>
      <c r="U714" s="1344"/>
      <c r="V714" s="1344"/>
      <c r="W714" s="1344"/>
      <c r="X714" s="1344"/>
      <c r="Y714" s="1344"/>
      <c r="Z714" s="1344"/>
      <c r="AA714" s="1344"/>
      <c r="AB714" s="1344"/>
      <c r="AC714" s="1344"/>
    </row>
    <row r="715">
      <c r="A715" s="1344"/>
      <c r="B715" s="1344"/>
      <c r="C715" s="1344"/>
      <c r="D715" s="1344"/>
      <c r="E715" s="1344"/>
      <c r="F715" s="1344"/>
      <c r="G715" s="1344"/>
      <c r="H715" s="1344"/>
      <c r="I715" s="1344"/>
      <c r="J715" s="1344"/>
      <c r="K715" s="1344"/>
      <c r="L715" s="1344"/>
      <c r="M715" s="1344"/>
      <c r="N715" s="1344"/>
      <c r="O715" s="1344"/>
      <c r="P715" s="1344"/>
      <c r="Q715" s="1344"/>
      <c r="R715" s="1344"/>
      <c r="S715" s="1344"/>
      <c r="T715" s="1344"/>
      <c r="U715" s="1344"/>
      <c r="V715" s="1344"/>
      <c r="W715" s="1344"/>
      <c r="X715" s="1344"/>
      <c r="Y715" s="1344"/>
      <c r="Z715" s="1344"/>
      <c r="AA715" s="1344"/>
      <c r="AB715" s="1344"/>
      <c r="AC715" s="1344"/>
    </row>
    <row r="716">
      <c r="A716" s="1344"/>
      <c r="B716" s="1344"/>
      <c r="C716" s="1344"/>
      <c r="D716" s="1344"/>
      <c r="E716" s="1344"/>
      <c r="F716" s="1344"/>
      <c r="G716" s="1344"/>
      <c r="H716" s="1344"/>
      <c r="I716" s="1344"/>
      <c r="J716" s="1344"/>
      <c r="K716" s="1344"/>
      <c r="L716" s="1344"/>
      <c r="M716" s="1344"/>
      <c r="N716" s="1344"/>
      <c r="O716" s="1344"/>
      <c r="P716" s="1344"/>
      <c r="Q716" s="1344"/>
      <c r="R716" s="1344"/>
      <c r="S716" s="1344"/>
      <c r="T716" s="1344"/>
      <c r="U716" s="1344"/>
      <c r="V716" s="1344"/>
      <c r="W716" s="1344"/>
      <c r="X716" s="1344"/>
      <c r="Y716" s="1344"/>
      <c r="Z716" s="1344"/>
      <c r="AA716" s="1344"/>
      <c r="AB716" s="1344"/>
      <c r="AC716" s="1344"/>
    </row>
    <row r="717">
      <c r="A717" s="1344"/>
      <c r="B717" s="1344"/>
      <c r="C717" s="1344"/>
      <c r="D717" s="1344"/>
      <c r="E717" s="1344"/>
      <c r="F717" s="1344"/>
      <c r="G717" s="1344"/>
      <c r="H717" s="1344"/>
      <c r="I717" s="1344"/>
      <c r="J717" s="1344"/>
      <c r="K717" s="1344"/>
      <c r="L717" s="1344"/>
      <c r="M717" s="1344"/>
      <c r="N717" s="1344"/>
      <c r="O717" s="1344"/>
      <c r="P717" s="1344"/>
      <c r="Q717" s="1344"/>
      <c r="R717" s="1344"/>
      <c r="S717" s="1344"/>
      <c r="T717" s="1344"/>
      <c r="U717" s="1344"/>
      <c r="V717" s="1344"/>
      <c r="W717" s="1344"/>
      <c r="X717" s="1344"/>
      <c r="Y717" s="1344"/>
      <c r="Z717" s="1344"/>
      <c r="AA717" s="1344"/>
      <c r="AB717" s="1344"/>
      <c r="AC717" s="1344"/>
    </row>
    <row r="718">
      <c r="A718" s="1344"/>
      <c r="B718" s="1344"/>
      <c r="C718" s="1344"/>
      <c r="D718" s="1344"/>
      <c r="E718" s="1344"/>
      <c r="F718" s="1344"/>
      <c r="G718" s="1344"/>
      <c r="H718" s="1344"/>
      <c r="I718" s="1344"/>
      <c r="J718" s="1344"/>
      <c r="K718" s="1344"/>
      <c r="L718" s="1344"/>
      <c r="M718" s="1344"/>
      <c r="N718" s="1344"/>
      <c r="O718" s="1344"/>
      <c r="P718" s="1344"/>
      <c r="Q718" s="1344"/>
      <c r="R718" s="1344"/>
      <c r="S718" s="1344"/>
      <c r="T718" s="1344"/>
      <c r="U718" s="1344"/>
      <c r="V718" s="1344"/>
      <c r="W718" s="1344"/>
      <c r="X718" s="1344"/>
      <c r="Y718" s="1344"/>
      <c r="Z718" s="1344"/>
      <c r="AA718" s="1344"/>
      <c r="AB718" s="1344"/>
      <c r="AC718" s="1344"/>
    </row>
    <row r="719">
      <c r="A719" s="1344"/>
      <c r="B719" s="1344"/>
      <c r="C719" s="1344"/>
      <c r="D719" s="1344"/>
      <c r="E719" s="1344"/>
      <c r="F719" s="1344"/>
      <c r="G719" s="1344"/>
      <c r="H719" s="1344"/>
      <c r="I719" s="1344"/>
      <c r="J719" s="1344"/>
      <c r="K719" s="1344"/>
      <c r="L719" s="1344"/>
      <c r="M719" s="1344"/>
      <c r="N719" s="1344"/>
      <c r="O719" s="1344"/>
      <c r="P719" s="1344"/>
      <c r="Q719" s="1344"/>
      <c r="R719" s="1344"/>
      <c r="S719" s="1344"/>
      <c r="T719" s="1344"/>
      <c r="U719" s="1344"/>
      <c r="V719" s="1344"/>
      <c r="W719" s="1344"/>
      <c r="X719" s="1344"/>
      <c r="Y719" s="1344"/>
      <c r="Z719" s="1344"/>
      <c r="AA719" s="1344"/>
      <c r="AB719" s="1344"/>
      <c r="AC719" s="1344"/>
    </row>
    <row r="720">
      <c r="A720" s="1344"/>
      <c r="B720" s="1344"/>
      <c r="C720" s="1344"/>
      <c r="D720" s="1344"/>
      <c r="E720" s="1344"/>
      <c r="F720" s="1344"/>
      <c r="G720" s="1344"/>
      <c r="H720" s="1344"/>
      <c r="I720" s="1344"/>
      <c r="J720" s="1344"/>
      <c r="K720" s="1344"/>
      <c r="L720" s="1344"/>
      <c r="M720" s="1344"/>
      <c r="N720" s="1344"/>
      <c r="O720" s="1344"/>
      <c r="P720" s="1344"/>
      <c r="Q720" s="1344"/>
      <c r="R720" s="1344"/>
      <c r="S720" s="1344"/>
      <c r="T720" s="1344"/>
      <c r="U720" s="1344"/>
      <c r="V720" s="1344"/>
      <c r="W720" s="1344"/>
      <c r="X720" s="1344"/>
      <c r="Y720" s="1344"/>
      <c r="Z720" s="1344"/>
      <c r="AA720" s="1344"/>
      <c r="AB720" s="1344"/>
      <c r="AC720" s="1344"/>
    </row>
    <row r="721">
      <c r="A721" s="1344"/>
      <c r="B721" s="1344"/>
      <c r="C721" s="1344"/>
      <c r="D721" s="1344"/>
      <c r="E721" s="1344"/>
      <c r="F721" s="1344"/>
      <c r="G721" s="1344"/>
      <c r="H721" s="1344"/>
      <c r="I721" s="1344"/>
      <c r="J721" s="1344"/>
      <c r="K721" s="1344"/>
      <c r="L721" s="1344"/>
      <c r="M721" s="1344"/>
      <c r="N721" s="1344"/>
      <c r="O721" s="1344"/>
      <c r="P721" s="1344"/>
      <c r="Q721" s="1344"/>
      <c r="R721" s="1344"/>
      <c r="S721" s="1344"/>
      <c r="T721" s="1344"/>
      <c r="U721" s="1344"/>
      <c r="V721" s="1344"/>
      <c r="W721" s="1344"/>
      <c r="X721" s="1344"/>
      <c r="Y721" s="1344"/>
      <c r="Z721" s="1344"/>
      <c r="AA721" s="1344"/>
      <c r="AB721" s="1344"/>
      <c r="AC721" s="1344"/>
    </row>
    <row r="722">
      <c r="A722" s="1344"/>
      <c r="B722" s="1344"/>
      <c r="C722" s="1344"/>
      <c r="D722" s="1344"/>
      <c r="E722" s="1344"/>
      <c r="F722" s="1344"/>
      <c r="G722" s="1344"/>
      <c r="H722" s="1344"/>
      <c r="I722" s="1344"/>
      <c r="J722" s="1344"/>
      <c r="K722" s="1344"/>
      <c r="L722" s="1344"/>
      <c r="M722" s="1344"/>
      <c r="N722" s="1344"/>
      <c r="O722" s="1344"/>
      <c r="P722" s="1344"/>
      <c r="Q722" s="1344"/>
      <c r="R722" s="1344"/>
      <c r="S722" s="1344"/>
      <c r="T722" s="1344"/>
      <c r="U722" s="1344"/>
      <c r="V722" s="1344"/>
      <c r="W722" s="1344"/>
      <c r="X722" s="1344"/>
      <c r="Y722" s="1344"/>
      <c r="Z722" s="1344"/>
      <c r="AA722" s="1344"/>
      <c r="AB722" s="1344"/>
      <c r="AC722" s="1344"/>
    </row>
    <row r="723">
      <c r="A723" s="1344"/>
      <c r="B723" s="1344"/>
      <c r="C723" s="1344"/>
      <c r="D723" s="1344"/>
      <c r="E723" s="1344"/>
      <c r="F723" s="1344"/>
      <c r="G723" s="1344"/>
      <c r="H723" s="1344"/>
      <c r="I723" s="1344"/>
      <c r="J723" s="1344"/>
      <c r="K723" s="1344"/>
      <c r="L723" s="1344"/>
      <c r="M723" s="1344"/>
      <c r="N723" s="1344"/>
      <c r="O723" s="1344"/>
      <c r="P723" s="1344"/>
      <c r="Q723" s="1344"/>
      <c r="R723" s="1344"/>
      <c r="S723" s="1344"/>
      <c r="T723" s="1344"/>
      <c r="U723" s="1344"/>
      <c r="V723" s="1344"/>
      <c r="W723" s="1344"/>
      <c r="X723" s="1344"/>
      <c r="Y723" s="1344"/>
      <c r="Z723" s="1344"/>
      <c r="AA723" s="1344"/>
      <c r="AB723" s="1344"/>
      <c r="AC723" s="1344"/>
    </row>
    <row r="724">
      <c r="A724" s="1344"/>
      <c r="B724" s="1344"/>
      <c r="C724" s="1344"/>
      <c r="D724" s="1344"/>
      <c r="E724" s="1344"/>
      <c r="F724" s="1344"/>
      <c r="G724" s="1344"/>
      <c r="H724" s="1344"/>
      <c r="I724" s="1344"/>
      <c r="J724" s="1344"/>
      <c r="K724" s="1344"/>
      <c r="L724" s="1344"/>
      <c r="M724" s="1344"/>
      <c r="N724" s="1344"/>
      <c r="O724" s="1344"/>
      <c r="P724" s="1344"/>
      <c r="Q724" s="1344"/>
      <c r="R724" s="1344"/>
      <c r="S724" s="1344"/>
      <c r="T724" s="1344"/>
      <c r="U724" s="1344"/>
      <c r="V724" s="1344"/>
      <c r="W724" s="1344"/>
      <c r="X724" s="1344"/>
      <c r="Y724" s="1344"/>
      <c r="Z724" s="1344"/>
      <c r="AA724" s="1344"/>
      <c r="AB724" s="1344"/>
      <c r="AC724" s="1344"/>
    </row>
    <row r="725">
      <c r="A725" s="1344"/>
      <c r="B725" s="1344"/>
      <c r="C725" s="1344"/>
      <c r="D725" s="1344"/>
      <c r="E725" s="1344"/>
      <c r="F725" s="1344"/>
      <c r="G725" s="1344"/>
      <c r="H725" s="1344"/>
      <c r="I725" s="1344"/>
      <c r="J725" s="1344"/>
      <c r="K725" s="1344"/>
      <c r="L725" s="1344"/>
      <c r="M725" s="1344"/>
      <c r="N725" s="1344"/>
      <c r="O725" s="1344"/>
      <c r="P725" s="1344"/>
      <c r="Q725" s="1344"/>
      <c r="R725" s="1344"/>
      <c r="S725" s="1344"/>
      <c r="T725" s="1344"/>
      <c r="U725" s="1344"/>
      <c r="V725" s="1344"/>
      <c r="W725" s="1344"/>
      <c r="X725" s="1344"/>
      <c r="Y725" s="1344"/>
      <c r="Z725" s="1344"/>
      <c r="AA725" s="1344"/>
      <c r="AB725" s="1344"/>
      <c r="AC725" s="1344"/>
    </row>
    <row r="726">
      <c r="A726" s="1344"/>
      <c r="B726" s="1344"/>
      <c r="C726" s="1344"/>
      <c r="D726" s="1344"/>
      <c r="E726" s="1344"/>
      <c r="F726" s="1344"/>
      <c r="G726" s="1344"/>
      <c r="H726" s="1344"/>
      <c r="I726" s="1344"/>
      <c r="J726" s="1344"/>
      <c r="K726" s="1344"/>
      <c r="L726" s="1344"/>
      <c r="M726" s="1344"/>
      <c r="N726" s="1344"/>
      <c r="O726" s="1344"/>
      <c r="P726" s="1344"/>
      <c r="Q726" s="1344"/>
      <c r="R726" s="1344"/>
      <c r="S726" s="1344"/>
      <c r="T726" s="1344"/>
      <c r="U726" s="1344"/>
      <c r="V726" s="1344"/>
      <c r="W726" s="1344"/>
      <c r="X726" s="1344"/>
      <c r="Y726" s="1344"/>
      <c r="Z726" s="1344"/>
      <c r="AA726" s="1344"/>
      <c r="AB726" s="1344"/>
      <c r="AC726" s="1344"/>
    </row>
    <row r="727">
      <c r="A727" s="1344"/>
      <c r="B727" s="1344"/>
      <c r="C727" s="1344"/>
      <c r="D727" s="1344"/>
      <c r="E727" s="1344"/>
      <c r="F727" s="1344"/>
      <c r="G727" s="1344"/>
      <c r="H727" s="1344"/>
      <c r="I727" s="1344"/>
      <c r="J727" s="1344"/>
      <c r="K727" s="1344"/>
      <c r="L727" s="1344"/>
      <c r="M727" s="1344"/>
      <c r="N727" s="1344"/>
      <c r="O727" s="1344"/>
      <c r="P727" s="1344"/>
      <c r="Q727" s="1344"/>
      <c r="R727" s="1344"/>
      <c r="S727" s="1344"/>
      <c r="T727" s="1344"/>
      <c r="U727" s="1344"/>
      <c r="V727" s="1344"/>
      <c r="W727" s="1344"/>
      <c r="X727" s="1344"/>
      <c r="Y727" s="1344"/>
      <c r="Z727" s="1344"/>
      <c r="AA727" s="1344"/>
      <c r="AB727" s="1344"/>
      <c r="AC727" s="1344"/>
    </row>
    <row r="728">
      <c r="A728" s="1344"/>
      <c r="B728" s="1344"/>
      <c r="C728" s="1344"/>
      <c r="D728" s="1344"/>
      <c r="E728" s="1344"/>
      <c r="F728" s="1344"/>
      <c r="G728" s="1344"/>
      <c r="H728" s="1344"/>
      <c r="I728" s="1344"/>
      <c r="J728" s="1344"/>
      <c r="K728" s="1344"/>
      <c r="L728" s="1344"/>
      <c r="M728" s="1344"/>
      <c r="N728" s="1344"/>
      <c r="O728" s="1344"/>
      <c r="P728" s="1344"/>
      <c r="Q728" s="1344"/>
      <c r="R728" s="1344"/>
      <c r="S728" s="1344"/>
      <c r="T728" s="1344"/>
      <c r="U728" s="1344"/>
      <c r="V728" s="1344"/>
      <c r="W728" s="1344"/>
      <c r="X728" s="1344"/>
      <c r="Y728" s="1344"/>
      <c r="Z728" s="1344"/>
      <c r="AA728" s="1344"/>
      <c r="AB728" s="1344"/>
      <c r="AC728" s="1344"/>
    </row>
    <row r="729">
      <c r="A729" s="1344"/>
      <c r="B729" s="1344"/>
      <c r="C729" s="1344"/>
      <c r="D729" s="1344"/>
      <c r="E729" s="1344"/>
      <c r="F729" s="1344"/>
      <c r="G729" s="1344"/>
      <c r="H729" s="1344"/>
      <c r="I729" s="1344"/>
      <c r="J729" s="1344"/>
      <c r="K729" s="1344"/>
      <c r="L729" s="1344"/>
      <c r="M729" s="1344"/>
      <c r="N729" s="1344"/>
      <c r="O729" s="1344"/>
      <c r="P729" s="1344"/>
      <c r="Q729" s="1344"/>
      <c r="R729" s="1344"/>
      <c r="S729" s="1344"/>
      <c r="T729" s="1344"/>
      <c r="U729" s="1344"/>
      <c r="V729" s="1344"/>
      <c r="W729" s="1344"/>
      <c r="X729" s="1344"/>
      <c r="Y729" s="1344"/>
      <c r="Z729" s="1344"/>
      <c r="AA729" s="1344"/>
      <c r="AB729" s="1344"/>
      <c r="AC729" s="1344"/>
    </row>
    <row r="730">
      <c r="A730" s="1344"/>
      <c r="B730" s="1344"/>
      <c r="C730" s="1344"/>
      <c r="D730" s="1344"/>
      <c r="E730" s="1344"/>
      <c r="F730" s="1344"/>
      <c r="G730" s="1344"/>
      <c r="H730" s="1344"/>
      <c r="I730" s="1344"/>
      <c r="J730" s="1344"/>
      <c r="K730" s="1344"/>
      <c r="L730" s="1344"/>
      <c r="M730" s="1344"/>
      <c r="N730" s="1344"/>
      <c r="O730" s="1344"/>
      <c r="P730" s="1344"/>
      <c r="Q730" s="1344"/>
      <c r="R730" s="1344"/>
      <c r="S730" s="1344"/>
      <c r="T730" s="1344"/>
      <c r="U730" s="1344"/>
      <c r="V730" s="1344"/>
      <c r="W730" s="1344"/>
      <c r="X730" s="1344"/>
      <c r="Y730" s="1344"/>
      <c r="Z730" s="1344"/>
      <c r="AA730" s="1344"/>
      <c r="AB730" s="1344"/>
      <c r="AC730" s="1344"/>
    </row>
    <row r="731">
      <c r="A731" s="1344"/>
      <c r="B731" s="1344"/>
      <c r="C731" s="1344"/>
      <c r="D731" s="1344"/>
      <c r="E731" s="1344"/>
      <c r="F731" s="1344"/>
      <c r="G731" s="1344"/>
      <c r="H731" s="1344"/>
      <c r="I731" s="1344"/>
      <c r="J731" s="1344"/>
      <c r="K731" s="1344"/>
      <c r="L731" s="1344"/>
      <c r="M731" s="1344"/>
      <c r="N731" s="1344"/>
      <c r="O731" s="1344"/>
      <c r="P731" s="1344"/>
      <c r="Q731" s="1344"/>
      <c r="R731" s="1344"/>
      <c r="S731" s="1344"/>
      <c r="T731" s="1344"/>
      <c r="U731" s="1344"/>
      <c r="V731" s="1344"/>
      <c r="W731" s="1344"/>
      <c r="X731" s="1344"/>
      <c r="Y731" s="1344"/>
      <c r="Z731" s="1344"/>
      <c r="AA731" s="1344"/>
      <c r="AB731" s="1344"/>
      <c r="AC731" s="1344"/>
    </row>
    <row r="732">
      <c r="A732" s="1344"/>
      <c r="B732" s="1344"/>
      <c r="C732" s="1344"/>
      <c r="D732" s="1344"/>
      <c r="E732" s="1344"/>
      <c r="F732" s="1344"/>
      <c r="G732" s="1344"/>
      <c r="H732" s="1344"/>
      <c r="I732" s="1344"/>
      <c r="J732" s="1344"/>
      <c r="K732" s="1344"/>
      <c r="L732" s="1344"/>
      <c r="M732" s="1344"/>
      <c r="N732" s="1344"/>
      <c r="O732" s="1344"/>
      <c r="P732" s="1344"/>
      <c r="Q732" s="1344"/>
      <c r="R732" s="1344"/>
      <c r="S732" s="1344"/>
      <c r="T732" s="1344"/>
      <c r="U732" s="1344"/>
      <c r="V732" s="1344"/>
      <c r="W732" s="1344"/>
      <c r="X732" s="1344"/>
      <c r="Y732" s="1344"/>
      <c r="Z732" s="1344"/>
      <c r="AA732" s="1344"/>
      <c r="AB732" s="1344"/>
      <c r="AC732" s="1344"/>
    </row>
    <row r="733">
      <c r="A733" s="1344"/>
      <c r="B733" s="1344"/>
      <c r="C733" s="1344"/>
      <c r="D733" s="1344"/>
      <c r="E733" s="1344"/>
      <c r="F733" s="1344"/>
      <c r="G733" s="1344"/>
      <c r="H733" s="1344"/>
      <c r="I733" s="1344"/>
      <c r="J733" s="1344"/>
      <c r="K733" s="1344"/>
      <c r="L733" s="1344"/>
      <c r="M733" s="1344"/>
      <c r="N733" s="1344"/>
      <c r="O733" s="1344"/>
      <c r="P733" s="1344"/>
      <c r="Q733" s="1344"/>
      <c r="R733" s="1344"/>
      <c r="S733" s="1344"/>
      <c r="T733" s="1344"/>
      <c r="U733" s="1344"/>
      <c r="V733" s="1344"/>
      <c r="W733" s="1344"/>
      <c r="X733" s="1344"/>
      <c r="Y733" s="1344"/>
      <c r="Z733" s="1344"/>
      <c r="AA733" s="1344"/>
      <c r="AB733" s="1344"/>
      <c r="AC733" s="1344"/>
    </row>
    <row r="734">
      <c r="A734" s="1344"/>
      <c r="B734" s="1344"/>
      <c r="C734" s="1344"/>
      <c r="D734" s="1344"/>
      <c r="E734" s="1344"/>
      <c r="F734" s="1344"/>
      <c r="G734" s="1344"/>
      <c r="H734" s="1344"/>
      <c r="I734" s="1344"/>
      <c r="J734" s="1344"/>
      <c r="K734" s="1344"/>
      <c r="L734" s="1344"/>
      <c r="M734" s="1344"/>
      <c r="N734" s="1344"/>
      <c r="O734" s="1344"/>
      <c r="P734" s="1344"/>
      <c r="Q734" s="1344"/>
      <c r="R734" s="1344"/>
      <c r="S734" s="1344"/>
      <c r="T734" s="1344"/>
      <c r="U734" s="1344"/>
      <c r="V734" s="1344"/>
      <c r="W734" s="1344"/>
      <c r="X734" s="1344"/>
      <c r="Y734" s="1344"/>
      <c r="Z734" s="1344"/>
      <c r="AA734" s="1344"/>
      <c r="AB734" s="1344"/>
      <c r="AC734" s="1344"/>
    </row>
    <row r="735">
      <c r="A735" s="1344"/>
      <c r="B735" s="1344"/>
      <c r="C735" s="1344"/>
      <c r="D735" s="1344"/>
      <c r="E735" s="1344"/>
      <c r="F735" s="1344"/>
      <c r="G735" s="1344"/>
      <c r="H735" s="1344"/>
      <c r="I735" s="1344"/>
      <c r="J735" s="1344"/>
      <c r="K735" s="1344"/>
      <c r="L735" s="1344"/>
      <c r="M735" s="1344"/>
      <c r="N735" s="1344"/>
      <c r="O735" s="1344"/>
      <c r="P735" s="1344"/>
      <c r="Q735" s="1344"/>
      <c r="R735" s="1344"/>
      <c r="S735" s="1344"/>
      <c r="T735" s="1344"/>
      <c r="U735" s="1344"/>
      <c r="V735" s="1344"/>
      <c r="W735" s="1344"/>
      <c r="X735" s="1344"/>
      <c r="Y735" s="1344"/>
      <c r="Z735" s="1344"/>
      <c r="AA735" s="1344"/>
      <c r="AB735" s="1344"/>
      <c r="AC735" s="1344"/>
    </row>
    <row r="736">
      <c r="A736" s="1344"/>
      <c r="B736" s="1344"/>
      <c r="C736" s="1344"/>
      <c r="D736" s="1344"/>
      <c r="E736" s="1344"/>
      <c r="F736" s="1344"/>
      <c r="G736" s="1344"/>
      <c r="H736" s="1344"/>
      <c r="I736" s="1344"/>
      <c r="J736" s="1344"/>
      <c r="K736" s="1344"/>
      <c r="L736" s="1344"/>
      <c r="M736" s="1344"/>
      <c r="N736" s="1344"/>
      <c r="O736" s="1344"/>
      <c r="P736" s="1344"/>
      <c r="Q736" s="1344"/>
      <c r="R736" s="1344"/>
      <c r="S736" s="1344"/>
      <c r="T736" s="1344"/>
      <c r="U736" s="1344"/>
      <c r="V736" s="1344"/>
      <c r="W736" s="1344"/>
      <c r="X736" s="1344"/>
      <c r="Y736" s="1344"/>
      <c r="Z736" s="1344"/>
      <c r="AA736" s="1344"/>
      <c r="AB736" s="1344"/>
      <c r="AC736" s="1344"/>
    </row>
    <row r="737">
      <c r="A737" s="1344"/>
      <c r="B737" s="1344"/>
      <c r="C737" s="1344"/>
      <c r="D737" s="1344"/>
      <c r="E737" s="1344"/>
      <c r="F737" s="1344"/>
      <c r="G737" s="1344"/>
      <c r="H737" s="1344"/>
      <c r="I737" s="1344"/>
      <c r="J737" s="1344"/>
      <c r="K737" s="1344"/>
      <c r="L737" s="1344"/>
      <c r="M737" s="1344"/>
      <c r="N737" s="1344"/>
      <c r="O737" s="1344"/>
      <c r="P737" s="1344"/>
      <c r="Q737" s="1344"/>
      <c r="R737" s="1344"/>
      <c r="S737" s="1344"/>
      <c r="T737" s="1344"/>
      <c r="U737" s="1344"/>
      <c r="V737" s="1344"/>
      <c r="W737" s="1344"/>
      <c r="X737" s="1344"/>
      <c r="Y737" s="1344"/>
      <c r="Z737" s="1344"/>
      <c r="AA737" s="1344"/>
      <c r="AB737" s="1344"/>
      <c r="AC737" s="1344"/>
    </row>
    <row r="738">
      <c r="A738" s="1344"/>
      <c r="B738" s="1344"/>
      <c r="C738" s="1344"/>
      <c r="D738" s="1344"/>
      <c r="E738" s="1344"/>
      <c r="F738" s="1344"/>
      <c r="G738" s="1344"/>
      <c r="H738" s="1344"/>
      <c r="I738" s="1344"/>
      <c r="J738" s="1344"/>
      <c r="K738" s="1344"/>
      <c r="L738" s="1344"/>
      <c r="M738" s="1344"/>
      <c r="N738" s="1344"/>
      <c r="O738" s="1344"/>
      <c r="P738" s="1344"/>
      <c r="Q738" s="1344"/>
      <c r="R738" s="1344"/>
      <c r="S738" s="1344"/>
      <c r="T738" s="1344"/>
      <c r="U738" s="1344"/>
      <c r="V738" s="1344"/>
      <c r="W738" s="1344"/>
      <c r="X738" s="1344"/>
      <c r="Y738" s="1344"/>
      <c r="Z738" s="1344"/>
      <c r="AA738" s="1344"/>
      <c r="AB738" s="1344"/>
      <c r="AC738" s="1344"/>
    </row>
    <row r="739">
      <c r="A739" s="1344"/>
      <c r="B739" s="1344"/>
      <c r="C739" s="1344"/>
      <c r="D739" s="1344"/>
      <c r="E739" s="1344"/>
      <c r="F739" s="1344"/>
      <c r="G739" s="1344"/>
      <c r="H739" s="1344"/>
      <c r="I739" s="1344"/>
      <c r="J739" s="1344"/>
      <c r="K739" s="1344"/>
      <c r="L739" s="1344"/>
      <c r="M739" s="1344"/>
      <c r="N739" s="1344"/>
      <c r="O739" s="1344"/>
      <c r="P739" s="1344"/>
      <c r="Q739" s="1344"/>
      <c r="R739" s="1344"/>
      <c r="S739" s="1344"/>
      <c r="T739" s="1344"/>
      <c r="U739" s="1344"/>
      <c r="V739" s="1344"/>
      <c r="W739" s="1344"/>
      <c r="X739" s="1344"/>
      <c r="Y739" s="1344"/>
      <c r="Z739" s="1344"/>
      <c r="AA739" s="1344"/>
      <c r="AB739" s="1344"/>
      <c r="AC739" s="1344"/>
    </row>
    <row r="740">
      <c r="A740" s="1344"/>
      <c r="B740" s="1344"/>
      <c r="C740" s="1344"/>
      <c r="D740" s="1344"/>
      <c r="E740" s="1344"/>
      <c r="F740" s="1344"/>
      <c r="G740" s="1344"/>
      <c r="H740" s="1344"/>
      <c r="I740" s="1344"/>
      <c r="J740" s="1344"/>
      <c r="K740" s="1344"/>
      <c r="L740" s="1344"/>
      <c r="M740" s="1344"/>
      <c r="N740" s="1344"/>
      <c r="O740" s="1344"/>
      <c r="P740" s="1344"/>
      <c r="Q740" s="1344"/>
      <c r="R740" s="1344"/>
      <c r="S740" s="1344"/>
      <c r="T740" s="1344"/>
      <c r="U740" s="1344"/>
      <c r="V740" s="1344"/>
      <c r="W740" s="1344"/>
      <c r="X740" s="1344"/>
      <c r="Y740" s="1344"/>
      <c r="Z740" s="1344"/>
      <c r="AA740" s="1344"/>
      <c r="AB740" s="1344"/>
      <c r="AC740" s="1344"/>
    </row>
    <row r="741">
      <c r="A741" s="1344"/>
      <c r="B741" s="1344"/>
      <c r="C741" s="1344"/>
      <c r="D741" s="1344"/>
      <c r="E741" s="1344"/>
      <c r="F741" s="1344"/>
      <c r="G741" s="1344"/>
      <c r="H741" s="1344"/>
      <c r="I741" s="1344"/>
      <c r="J741" s="1344"/>
      <c r="K741" s="1344"/>
      <c r="L741" s="1344"/>
      <c r="M741" s="1344"/>
      <c r="N741" s="1344"/>
      <c r="O741" s="1344"/>
      <c r="P741" s="1344"/>
      <c r="Q741" s="1344"/>
      <c r="R741" s="1344"/>
      <c r="S741" s="1344"/>
      <c r="T741" s="1344"/>
      <c r="U741" s="1344"/>
      <c r="V741" s="1344"/>
      <c r="W741" s="1344"/>
      <c r="X741" s="1344"/>
      <c r="Y741" s="1344"/>
      <c r="Z741" s="1344"/>
      <c r="AA741" s="1344"/>
      <c r="AB741" s="1344"/>
      <c r="AC741" s="1344"/>
    </row>
    <row r="742">
      <c r="A742" s="1344"/>
      <c r="B742" s="1344"/>
      <c r="C742" s="1344"/>
      <c r="D742" s="1344"/>
      <c r="E742" s="1344"/>
      <c r="F742" s="1344"/>
      <c r="G742" s="1344"/>
      <c r="H742" s="1344"/>
      <c r="I742" s="1344"/>
      <c r="J742" s="1344"/>
      <c r="K742" s="1344"/>
      <c r="L742" s="1344"/>
      <c r="M742" s="1344"/>
      <c r="N742" s="1344"/>
      <c r="O742" s="1344"/>
      <c r="P742" s="1344"/>
      <c r="Q742" s="1344"/>
      <c r="R742" s="1344"/>
      <c r="S742" s="1344"/>
      <c r="T742" s="1344"/>
      <c r="U742" s="1344"/>
      <c r="V742" s="1344"/>
      <c r="W742" s="1344"/>
      <c r="X742" s="1344"/>
      <c r="Y742" s="1344"/>
      <c r="Z742" s="1344"/>
      <c r="AA742" s="1344"/>
      <c r="AB742" s="1344"/>
      <c r="AC742" s="1344"/>
    </row>
    <row r="743">
      <c r="A743" s="1344"/>
      <c r="B743" s="1344"/>
      <c r="C743" s="1344"/>
      <c r="D743" s="1344"/>
      <c r="E743" s="1344"/>
      <c r="F743" s="1344"/>
      <c r="G743" s="1344"/>
      <c r="H743" s="1344"/>
      <c r="I743" s="1344"/>
      <c r="J743" s="1344"/>
      <c r="K743" s="1344"/>
      <c r="L743" s="1344"/>
      <c r="M743" s="1344"/>
      <c r="N743" s="1344"/>
      <c r="O743" s="1344"/>
      <c r="P743" s="1344"/>
      <c r="Q743" s="1344"/>
      <c r="R743" s="1344"/>
      <c r="S743" s="1344"/>
      <c r="T743" s="1344"/>
      <c r="U743" s="1344"/>
      <c r="V743" s="1344"/>
      <c r="W743" s="1344"/>
      <c r="X743" s="1344"/>
      <c r="Y743" s="1344"/>
      <c r="Z743" s="1344"/>
      <c r="AA743" s="1344"/>
      <c r="AB743" s="1344"/>
      <c r="AC743" s="1344"/>
    </row>
    <row r="744">
      <c r="A744" s="1344"/>
      <c r="B744" s="1344"/>
      <c r="C744" s="1344"/>
      <c r="D744" s="1344"/>
      <c r="E744" s="1344"/>
      <c r="F744" s="1344"/>
      <c r="G744" s="1344"/>
      <c r="H744" s="1344"/>
      <c r="I744" s="1344"/>
      <c r="J744" s="1344"/>
      <c r="K744" s="1344"/>
      <c r="L744" s="1344"/>
      <c r="M744" s="1344"/>
      <c r="N744" s="1344"/>
      <c r="O744" s="1344"/>
      <c r="P744" s="1344"/>
      <c r="Q744" s="1344"/>
      <c r="R744" s="1344"/>
      <c r="S744" s="1344"/>
      <c r="T744" s="1344"/>
      <c r="U744" s="1344"/>
      <c r="V744" s="1344"/>
      <c r="W744" s="1344"/>
      <c r="X744" s="1344"/>
      <c r="Y744" s="1344"/>
      <c r="Z744" s="1344"/>
      <c r="AA744" s="1344"/>
      <c r="AB744" s="1344"/>
      <c r="AC744" s="1344"/>
    </row>
    <row r="745">
      <c r="A745" s="1344"/>
      <c r="B745" s="1344"/>
      <c r="C745" s="1344"/>
      <c r="D745" s="1344"/>
      <c r="E745" s="1344"/>
      <c r="F745" s="1344"/>
      <c r="G745" s="1344"/>
      <c r="H745" s="1344"/>
      <c r="I745" s="1344"/>
      <c r="J745" s="1344"/>
      <c r="K745" s="1344"/>
      <c r="L745" s="1344"/>
      <c r="M745" s="1344"/>
      <c r="N745" s="1344"/>
      <c r="O745" s="1344"/>
      <c r="P745" s="1344"/>
      <c r="Q745" s="1344"/>
      <c r="R745" s="1344"/>
      <c r="S745" s="1344"/>
      <c r="T745" s="1344"/>
      <c r="U745" s="1344"/>
      <c r="V745" s="1344"/>
      <c r="W745" s="1344"/>
      <c r="X745" s="1344"/>
      <c r="Y745" s="1344"/>
      <c r="Z745" s="1344"/>
      <c r="AA745" s="1344"/>
      <c r="AB745" s="1344"/>
      <c r="AC745" s="1344"/>
    </row>
    <row r="746">
      <c r="A746" s="1344"/>
      <c r="B746" s="1344"/>
      <c r="C746" s="1344"/>
      <c r="D746" s="1344"/>
      <c r="E746" s="1344"/>
      <c r="F746" s="1344"/>
      <c r="G746" s="1344"/>
      <c r="H746" s="1344"/>
      <c r="I746" s="1344"/>
      <c r="J746" s="1344"/>
      <c r="K746" s="1344"/>
      <c r="L746" s="1344"/>
      <c r="M746" s="1344"/>
      <c r="N746" s="1344"/>
      <c r="O746" s="1344"/>
      <c r="P746" s="1344"/>
      <c r="Q746" s="1344"/>
      <c r="R746" s="1344"/>
      <c r="S746" s="1344"/>
      <c r="T746" s="1344"/>
      <c r="U746" s="1344"/>
      <c r="V746" s="1344"/>
      <c r="W746" s="1344"/>
      <c r="X746" s="1344"/>
      <c r="Y746" s="1344"/>
      <c r="Z746" s="1344"/>
      <c r="AA746" s="1344"/>
      <c r="AB746" s="1344"/>
      <c r="AC746" s="1344"/>
    </row>
    <row r="747">
      <c r="A747" s="1344"/>
      <c r="B747" s="1344"/>
      <c r="C747" s="1344"/>
      <c r="D747" s="1344"/>
      <c r="E747" s="1344"/>
      <c r="F747" s="1344"/>
      <c r="G747" s="1344"/>
      <c r="H747" s="1344"/>
      <c r="I747" s="1344"/>
      <c r="J747" s="1344"/>
      <c r="K747" s="1344"/>
      <c r="L747" s="1344"/>
      <c r="M747" s="1344"/>
      <c r="N747" s="1344"/>
      <c r="O747" s="1344"/>
      <c r="P747" s="1344"/>
      <c r="Q747" s="1344"/>
      <c r="R747" s="1344"/>
      <c r="S747" s="1344"/>
      <c r="T747" s="1344"/>
      <c r="U747" s="1344"/>
      <c r="V747" s="1344"/>
      <c r="W747" s="1344"/>
      <c r="X747" s="1344"/>
      <c r="Y747" s="1344"/>
      <c r="Z747" s="1344"/>
      <c r="AA747" s="1344"/>
      <c r="AB747" s="1344"/>
      <c r="AC747" s="1344"/>
    </row>
    <row r="748">
      <c r="A748" s="1344"/>
      <c r="B748" s="1344"/>
      <c r="C748" s="1344"/>
      <c r="D748" s="1344"/>
      <c r="E748" s="1344"/>
      <c r="F748" s="1344"/>
      <c r="G748" s="1344"/>
      <c r="H748" s="1344"/>
      <c r="I748" s="1344"/>
      <c r="J748" s="1344"/>
      <c r="K748" s="1344"/>
      <c r="L748" s="1344"/>
      <c r="M748" s="1344"/>
      <c r="N748" s="1344"/>
      <c r="O748" s="1344"/>
      <c r="P748" s="1344"/>
      <c r="Q748" s="1344"/>
      <c r="R748" s="1344"/>
      <c r="S748" s="1344"/>
      <c r="T748" s="1344"/>
      <c r="U748" s="1344"/>
      <c r="V748" s="1344"/>
      <c r="W748" s="1344"/>
      <c r="X748" s="1344"/>
      <c r="Y748" s="1344"/>
      <c r="Z748" s="1344"/>
      <c r="AA748" s="1344"/>
      <c r="AB748" s="1344"/>
      <c r="AC748" s="1344"/>
    </row>
    <row r="749">
      <c r="A749" s="1344"/>
      <c r="B749" s="1344"/>
      <c r="C749" s="1344"/>
      <c r="D749" s="1344"/>
      <c r="E749" s="1344"/>
      <c r="F749" s="1344"/>
      <c r="G749" s="1344"/>
      <c r="H749" s="1344"/>
      <c r="I749" s="1344"/>
      <c r="J749" s="1344"/>
      <c r="K749" s="1344"/>
      <c r="L749" s="1344"/>
      <c r="M749" s="1344"/>
      <c r="N749" s="1344"/>
      <c r="O749" s="1344"/>
      <c r="P749" s="1344"/>
      <c r="Q749" s="1344"/>
      <c r="R749" s="1344"/>
      <c r="S749" s="1344"/>
      <c r="T749" s="1344"/>
      <c r="U749" s="1344"/>
      <c r="V749" s="1344"/>
      <c r="W749" s="1344"/>
      <c r="X749" s="1344"/>
      <c r="Y749" s="1344"/>
      <c r="Z749" s="1344"/>
      <c r="AA749" s="1344"/>
      <c r="AB749" s="1344"/>
      <c r="AC749" s="1344"/>
    </row>
    <row r="750">
      <c r="A750" s="1344"/>
      <c r="B750" s="1344"/>
      <c r="C750" s="1344"/>
      <c r="D750" s="1344"/>
      <c r="E750" s="1344"/>
      <c r="F750" s="1344"/>
      <c r="G750" s="1344"/>
      <c r="H750" s="1344"/>
      <c r="I750" s="1344"/>
      <c r="J750" s="1344"/>
      <c r="K750" s="1344"/>
      <c r="L750" s="1344"/>
      <c r="M750" s="1344"/>
      <c r="N750" s="1344"/>
      <c r="O750" s="1344"/>
      <c r="P750" s="1344"/>
      <c r="Q750" s="1344"/>
      <c r="R750" s="1344"/>
      <c r="S750" s="1344"/>
      <c r="T750" s="1344"/>
      <c r="U750" s="1344"/>
      <c r="V750" s="1344"/>
      <c r="W750" s="1344"/>
      <c r="X750" s="1344"/>
      <c r="Y750" s="1344"/>
      <c r="Z750" s="1344"/>
      <c r="AA750" s="1344"/>
      <c r="AB750" s="1344"/>
      <c r="AC750" s="1344"/>
    </row>
    <row r="751">
      <c r="A751" s="1344"/>
      <c r="B751" s="1344"/>
      <c r="C751" s="1344"/>
      <c r="D751" s="1344"/>
      <c r="E751" s="1344"/>
      <c r="F751" s="1344"/>
      <c r="G751" s="1344"/>
      <c r="H751" s="1344"/>
      <c r="I751" s="1344"/>
      <c r="J751" s="1344"/>
      <c r="K751" s="1344"/>
      <c r="L751" s="1344"/>
      <c r="M751" s="1344"/>
      <c r="N751" s="1344"/>
      <c r="O751" s="1344"/>
      <c r="P751" s="1344"/>
      <c r="Q751" s="1344"/>
      <c r="R751" s="1344"/>
      <c r="S751" s="1344"/>
      <c r="T751" s="1344"/>
      <c r="U751" s="1344"/>
      <c r="V751" s="1344"/>
      <c r="W751" s="1344"/>
      <c r="X751" s="1344"/>
      <c r="Y751" s="1344"/>
      <c r="Z751" s="1344"/>
      <c r="AA751" s="1344"/>
      <c r="AB751" s="1344"/>
      <c r="AC751" s="1344"/>
    </row>
    <row r="752">
      <c r="A752" s="1344"/>
      <c r="B752" s="1344"/>
      <c r="C752" s="1344"/>
      <c r="D752" s="1344"/>
      <c r="E752" s="1344"/>
      <c r="F752" s="1344"/>
      <c r="G752" s="1344"/>
      <c r="H752" s="1344"/>
      <c r="I752" s="1344"/>
      <c r="J752" s="1344"/>
      <c r="K752" s="1344"/>
      <c r="L752" s="1344"/>
      <c r="M752" s="1344"/>
      <c r="N752" s="1344"/>
      <c r="O752" s="1344"/>
      <c r="P752" s="1344"/>
      <c r="Q752" s="1344"/>
      <c r="R752" s="1344"/>
      <c r="S752" s="1344"/>
      <c r="T752" s="1344"/>
      <c r="U752" s="1344"/>
      <c r="V752" s="1344"/>
      <c r="W752" s="1344"/>
      <c r="X752" s="1344"/>
      <c r="Y752" s="1344"/>
      <c r="Z752" s="1344"/>
      <c r="AA752" s="1344"/>
      <c r="AB752" s="1344"/>
      <c r="AC752" s="1344"/>
    </row>
    <row r="753">
      <c r="A753" s="1344"/>
      <c r="B753" s="1344"/>
      <c r="C753" s="1344"/>
      <c r="D753" s="1344"/>
      <c r="E753" s="1344"/>
      <c r="F753" s="1344"/>
      <c r="G753" s="1344"/>
      <c r="H753" s="1344"/>
      <c r="I753" s="1344"/>
      <c r="J753" s="1344"/>
      <c r="K753" s="1344"/>
      <c r="L753" s="1344"/>
      <c r="M753" s="1344"/>
      <c r="N753" s="1344"/>
      <c r="O753" s="1344"/>
      <c r="P753" s="1344"/>
      <c r="Q753" s="1344"/>
      <c r="R753" s="1344"/>
      <c r="S753" s="1344"/>
      <c r="T753" s="1344"/>
      <c r="U753" s="1344"/>
      <c r="V753" s="1344"/>
      <c r="W753" s="1344"/>
      <c r="X753" s="1344"/>
      <c r="Y753" s="1344"/>
      <c r="Z753" s="1344"/>
      <c r="AA753" s="1344"/>
      <c r="AB753" s="1344"/>
      <c r="AC753" s="1344"/>
    </row>
    <row r="754">
      <c r="A754" s="1344"/>
      <c r="B754" s="1344"/>
      <c r="C754" s="1344"/>
      <c r="D754" s="1344"/>
      <c r="E754" s="1344"/>
      <c r="F754" s="1344"/>
      <c r="G754" s="1344"/>
      <c r="H754" s="1344"/>
      <c r="I754" s="1344"/>
      <c r="J754" s="1344"/>
      <c r="K754" s="1344"/>
      <c r="L754" s="1344"/>
      <c r="M754" s="1344"/>
      <c r="N754" s="1344"/>
      <c r="O754" s="1344"/>
      <c r="P754" s="1344"/>
      <c r="Q754" s="1344"/>
      <c r="R754" s="1344"/>
      <c r="S754" s="1344"/>
      <c r="T754" s="1344"/>
      <c r="U754" s="1344"/>
      <c r="V754" s="1344"/>
      <c r="W754" s="1344"/>
      <c r="X754" s="1344"/>
      <c r="Y754" s="1344"/>
      <c r="Z754" s="1344"/>
      <c r="AA754" s="1344"/>
      <c r="AB754" s="1344"/>
      <c r="AC754" s="1344"/>
    </row>
    <row r="755">
      <c r="A755" s="1344"/>
      <c r="B755" s="1344"/>
      <c r="C755" s="1344"/>
      <c r="D755" s="1344"/>
      <c r="E755" s="1344"/>
      <c r="F755" s="1344"/>
      <c r="G755" s="1344"/>
      <c r="H755" s="1344"/>
      <c r="I755" s="1344"/>
      <c r="J755" s="1344"/>
      <c r="K755" s="1344"/>
      <c r="L755" s="1344"/>
      <c r="M755" s="1344"/>
      <c r="N755" s="1344"/>
      <c r="O755" s="1344"/>
      <c r="P755" s="1344"/>
      <c r="Q755" s="1344"/>
      <c r="R755" s="1344"/>
      <c r="S755" s="1344"/>
      <c r="T755" s="1344"/>
      <c r="U755" s="1344"/>
      <c r="V755" s="1344"/>
      <c r="W755" s="1344"/>
      <c r="X755" s="1344"/>
      <c r="Y755" s="1344"/>
      <c r="Z755" s="1344"/>
      <c r="AA755" s="1344"/>
      <c r="AB755" s="1344"/>
      <c r="AC755" s="1344"/>
    </row>
    <row r="756">
      <c r="A756" s="1344"/>
      <c r="B756" s="1344"/>
      <c r="C756" s="1344"/>
      <c r="D756" s="1344"/>
      <c r="E756" s="1344"/>
      <c r="F756" s="1344"/>
      <c r="G756" s="1344"/>
      <c r="H756" s="1344"/>
      <c r="I756" s="1344"/>
      <c r="J756" s="1344"/>
      <c r="K756" s="1344"/>
      <c r="L756" s="1344"/>
      <c r="M756" s="1344"/>
      <c r="N756" s="1344"/>
      <c r="O756" s="1344"/>
      <c r="P756" s="1344"/>
      <c r="Q756" s="1344"/>
      <c r="R756" s="1344"/>
      <c r="S756" s="1344"/>
      <c r="T756" s="1344"/>
      <c r="U756" s="1344"/>
      <c r="V756" s="1344"/>
      <c r="W756" s="1344"/>
      <c r="X756" s="1344"/>
      <c r="Y756" s="1344"/>
      <c r="Z756" s="1344"/>
      <c r="AA756" s="1344"/>
      <c r="AB756" s="1344"/>
      <c r="AC756" s="1344"/>
    </row>
    <row r="757">
      <c r="A757" s="1344"/>
      <c r="B757" s="1344"/>
      <c r="C757" s="1344"/>
      <c r="D757" s="1344"/>
      <c r="E757" s="1344"/>
      <c r="F757" s="1344"/>
      <c r="G757" s="1344"/>
      <c r="H757" s="1344"/>
      <c r="I757" s="1344"/>
      <c r="J757" s="1344"/>
      <c r="K757" s="1344"/>
      <c r="L757" s="1344"/>
      <c r="M757" s="1344"/>
      <c r="N757" s="1344"/>
      <c r="O757" s="1344"/>
      <c r="P757" s="1344"/>
      <c r="Q757" s="1344"/>
      <c r="R757" s="1344"/>
      <c r="S757" s="1344"/>
      <c r="T757" s="1344"/>
      <c r="U757" s="1344"/>
      <c r="V757" s="1344"/>
      <c r="W757" s="1344"/>
      <c r="X757" s="1344"/>
      <c r="Y757" s="1344"/>
      <c r="Z757" s="1344"/>
      <c r="AA757" s="1344"/>
      <c r="AB757" s="1344"/>
      <c r="AC757" s="1344"/>
    </row>
    <row r="758">
      <c r="A758" s="1344"/>
      <c r="B758" s="1344"/>
      <c r="C758" s="1344"/>
      <c r="D758" s="1344"/>
      <c r="E758" s="1344"/>
      <c r="F758" s="1344"/>
      <c r="G758" s="1344"/>
      <c r="H758" s="1344"/>
      <c r="I758" s="1344"/>
      <c r="J758" s="1344"/>
      <c r="K758" s="1344"/>
      <c r="L758" s="1344"/>
      <c r="M758" s="1344"/>
      <c r="N758" s="1344"/>
      <c r="O758" s="1344"/>
      <c r="P758" s="1344"/>
      <c r="Q758" s="1344"/>
      <c r="R758" s="1344"/>
      <c r="S758" s="1344"/>
      <c r="T758" s="1344"/>
      <c r="U758" s="1344"/>
      <c r="V758" s="1344"/>
      <c r="W758" s="1344"/>
      <c r="X758" s="1344"/>
      <c r="Y758" s="1344"/>
      <c r="Z758" s="1344"/>
      <c r="AA758" s="1344"/>
      <c r="AB758" s="1344"/>
      <c r="AC758" s="1344"/>
    </row>
    <row r="759">
      <c r="A759" s="1344"/>
      <c r="B759" s="1344"/>
      <c r="C759" s="1344"/>
      <c r="D759" s="1344"/>
      <c r="E759" s="1344"/>
      <c r="F759" s="1344"/>
      <c r="G759" s="1344"/>
      <c r="H759" s="1344"/>
      <c r="I759" s="1344"/>
      <c r="J759" s="1344"/>
      <c r="K759" s="1344"/>
      <c r="L759" s="1344"/>
      <c r="M759" s="1344"/>
      <c r="N759" s="1344"/>
      <c r="O759" s="1344"/>
      <c r="P759" s="1344"/>
      <c r="Q759" s="1344"/>
      <c r="R759" s="1344"/>
      <c r="S759" s="1344"/>
      <c r="T759" s="1344"/>
      <c r="U759" s="1344"/>
      <c r="V759" s="1344"/>
      <c r="W759" s="1344"/>
      <c r="X759" s="1344"/>
      <c r="Y759" s="1344"/>
      <c r="Z759" s="1344"/>
      <c r="AA759" s="1344"/>
      <c r="AB759" s="1344"/>
      <c r="AC759" s="1344"/>
    </row>
    <row r="760">
      <c r="A760" s="1344"/>
      <c r="B760" s="1344"/>
      <c r="C760" s="1344"/>
      <c r="D760" s="1344"/>
      <c r="E760" s="1344"/>
      <c r="F760" s="1344"/>
      <c r="G760" s="1344"/>
      <c r="H760" s="1344"/>
      <c r="I760" s="1344"/>
      <c r="J760" s="1344"/>
      <c r="K760" s="1344"/>
      <c r="L760" s="1344"/>
      <c r="M760" s="1344"/>
      <c r="N760" s="1344"/>
      <c r="O760" s="1344"/>
      <c r="P760" s="1344"/>
      <c r="Q760" s="1344"/>
      <c r="R760" s="1344"/>
      <c r="S760" s="1344"/>
      <c r="T760" s="1344"/>
      <c r="U760" s="1344"/>
      <c r="V760" s="1344"/>
      <c r="W760" s="1344"/>
      <c r="X760" s="1344"/>
      <c r="Y760" s="1344"/>
      <c r="Z760" s="1344"/>
      <c r="AA760" s="1344"/>
      <c r="AB760" s="1344"/>
      <c r="AC760" s="1344"/>
    </row>
    <row r="761">
      <c r="A761" s="1344"/>
      <c r="B761" s="1344"/>
      <c r="C761" s="1344"/>
      <c r="D761" s="1344"/>
      <c r="E761" s="1344"/>
      <c r="F761" s="1344"/>
      <c r="G761" s="1344"/>
      <c r="H761" s="1344"/>
      <c r="I761" s="1344"/>
      <c r="J761" s="1344"/>
      <c r="K761" s="1344"/>
      <c r="L761" s="1344"/>
      <c r="M761" s="1344"/>
      <c r="N761" s="1344"/>
      <c r="O761" s="1344"/>
      <c r="P761" s="1344"/>
      <c r="Q761" s="1344"/>
      <c r="R761" s="1344"/>
      <c r="S761" s="1344"/>
      <c r="T761" s="1344"/>
      <c r="U761" s="1344"/>
      <c r="V761" s="1344"/>
      <c r="W761" s="1344"/>
      <c r="X761" s="1344"/>
      <c r="Y761" s="1344"/>
      <c r="Z761" s="1344"/>
      <c r="AA761" s="1344"/>
      <c r="AB761" s="1344"/>
      <c r="AC761" s="1344"/>
    </row>
    <row r="762">
      <c r="A762" s="1344"/>
      <c r="B762" s="1344"/>
      <c r="C762" s="1344"/>
      <c r="D762" s="1344"/>
      <c r="E762" s="1344"/>
      <c r="F762" s="1344"/>
      <c r="G762" s="1344"/>
      <c r="H762" s="1344"/>
      <c r="I762" s="1344"/>
      <c r="J762" s="1344"/>
      <c r="K762" s="1344"/>
      <c r="L762" s="1344"/>
      <c r="M762" s="1344"/>
      <c r="N762" s="1344"/>
      <c r="O762" s="1344"/>
      <c r="P762" s="1344"/>
      <c r="Q762" s="1344"/>
      <c r="R762" s="1344"/>
      <c r="S762" s="1344"/>
      <c r="T762" s="1344"/>
      <c r="U762" s="1344"/>
      <c r="V762" s="1344"/>
      <c r="W762" s="1344"/>
      <c r="X762" s="1344"/>
      <c r="Y762" s="1344"/>
      <c r="Z762" s="1344"/>
      <c r="AA762" s="1344"/>
      <c r="AB762" s="1344"/>
      <c r="AC762" s="1344"/>
    </row>
    <row r="763">
      <c r="A763" s="1344"/>
      <c r="B763" s="1344"/>
      <c r="C763" s="1344"/>
      <c r="D763" s="1344"/>
      <c r="E763" s="1344"/>
      <c r="F763" s="1344"/>
      <c r="G763" s="1344"/>
      <c r="H763" s="1344"/>
      <c r="I763" s="1344"/>
      <c r="J763" s="1344"/>
      <c r="K763" s="1344"/>
      <c r="L763" s="1344"/>
      <c r="M763" s="1344"/>
      <c r="N763" s="1344"/>
      <c r="O763" s="1344"/>
      <c r="P763" s="1344"/>
      <c r="Q763" s="1344"/>
      <c r="R763" s="1344"/>
      <c r="S763" s="1344"/>
      <c r="T763" s="1344"/>
      <c r="U763" s="1344"/>
      <c r="V763" s="1344"/>
      <c r="W763" s="1344"/>
      <c r="X763" s="1344"/>
      <c r="Y763" s="1344"/>
      <c r="Z763" s="1344"/>
      <c r="AA763" s="1344"/>
      <c r="AB763" s="1344"/>
      <c r="AC763" s="1344"/>
    </row>
    <row r="764">
      <c r="A764" s="1344"/>
      <c r="B764" s="1344"/>
      <c r="C764" s="1344"/>
      <c r="D764" s="1344"/>
      <c r="E764" s="1344"/>
      <c r="F764" s="1344"/>
      <c r="G764" s="1344"/>
      <c r="H764" s="1344"/>
      <c r="I764" s="1344"/>
      <c r="J764" s="1344"/>
      <c r="K764" s="1344"/>
      <c r="L764" s="1344"/>
      <c r="M764" s="1344"/>
      <c r="N764" s="1344"/>
      <c r="O764" s="1344"/>
      <c r="P764" s="1344"/>
      <c r="Q764" s="1344"/>
      <c r="R764" s="1344"/>
      <c r="S764" s="1344"/>
      <c r="T764" s="1344"/>
      <c r="U764" s="1344"/>
      <c r="V764" s="1344"/>
      <c r="W764" s="1344"/>
      <c r="X764" s="1344"/>
      <c r="Y764" s="1344"/>
      <c r="Z764" s="1344"/>
      <c r="AA764" s="1344"/>
      <c r="AB764" s="1344"/>
      <c r="AC764" s="1344"/>
    </row>
    <row r="765">
      <c r="A765" s="1344"/>
      <c r="B765" s="1344"/>
      <c r="C765" s="1344"/>
      <c r="D765" s="1344"/>
      <c r="E765" s="1344"/>
      <c r="F765" s="1344"/>
      <c r="G765" s="1344"/>
      <c r="H765" s="1344"/>
      <c r="I765" s="1344"/>
      <c r="J765" s="1344"/>
      <c r="K765" s="1344"/>
      <c r="L765" s="1344"/>
      <c r="M765" s="1344"/>
      <c r="N765" s="1344"/>
      <c r="O765" s="1344"/>
      <c r="P765" s="1344"/>
      <c r="Q765" s="1344"/>
      <c r="R765" s="1344"/>
      <c r="S765" s="1344"/>
      <c r="T765" s="1344"/>
      <c r="U765" s="1344"/>
      <c r="V765" s="1344"/>
      <c r="W765" s="1344"/>
      <c r="X765" s="1344"/>
      <c r="Y765" s="1344"/>
      <c r="Z765" s="1344"/>
      <c r="AA765" s="1344"/>
      <c r="AB765" s="1344"/>
      <c r="AC765" s="1344"/>
    </row>
    <row r="766">
      <c r="A766" s="1344"/>
      <c r="B766" s="1344"/>
      <c r="C766" s="1344"/>
      <c r="D766" s="1344"/>
      <c r="E766" s="1344"/>
      <c r="F766" s="1344"/>
      <c r="G766" s="1344"/>
      <c r="H766" s="1344"/>
      <c r="I766" s="1344"/>
      <c r="J766" s="1344"/>
      <c r="K766" s="1344"/>
      <c r="L766" s="1344"/>
      <c r="M766" s="1344"/>
      <c r="N766" s="1344"/>
      <c r="O766" s="1344"/>
      <c r="P766" s="1344"/>
      <c r="Q766" s="1344"/>
      <c r="R766" s="1344"/>
      <c r="S766" s="1344"/>
      <c r="T766" s="1344"/>
      <c r="U766" s="1344"/>
      <c r="V766" s="1344"/>
      <c r="W766" s="1344"/>
      <c r="X766" s="1344"/>
      <c r="Y766" s="1344"/>
      <c r="Z766" s="1344"/>
      <c r="AA766" s="1344"/>
      <c r="AB766" s="1344"/>
      <c r="AC766" s="1344"/>
    </row>
    <row r="767">
      <c r="A767" s="1344"/>
      <c r="B767" s="1344"/>
      <c r="C767" s="1344"/>
      <c r="D767" s="1344"/>
      <c r="E767" s="1344"/>
      <c r="F767" s="1344"/>
      <c r="G767" s="1344"/>
      <c r="H767" s="1344"/>
      <c r="I767" s="1344"/>
      <c r="J767" s="1344"/>
      <c r="K767" s="1344"/>
      <c r="L767" s="1344"/>
      <c r="M767" s="1344"/>
      <c r="N767" s="1344"/>
      <c r="O767" s="1344"/>
      <c r="P767" s="1344"/>
      <c r="Q767" s="1344"/>
      <c r="R767" s="1344"/>
      <c r="S767" s="1344"/>
      <c r="T767" s="1344"/>
      <c r="U767" s="1344"/>
      <c r="V767" s="1344"/>
      <c r="W767" s="1344"/>
      <c r="X767" s="1344"/>
      <c r="Y767" s="1344"/>
      <c r="Z767" s="1344"/>
      <c r="AA767" s="1344"/>
      <c r="AB767" s="1344"/>
      <c r="AC767" s="1344"/>
    </row>
    <row r="768">
      <c r="A768" s="1344"/>
      <c r="B768" s="1344"/>
      <c r="C768" s="1344"/>
      <c r="D768" s="1344"/>
      <c r="E768" s="1344"/>
      <c r="F768" s="1344"/>
      <c r="G768" s="1344"/>
      <c r="H768" s="1344"/>
      <c r="I768" s="1344"/>
      <c r="J768" s="1344"/>
      <c r="K768" s="1344"/>
      <c r="L768" s="1344"/>
      <c r="M768" s="1344"/>
      <c r="N768" s="1344"/>
      <c r="O768" s="1344"/>
      <c r="P768" s="1344"/>
      <c r="Q768" s="1344"/>
      <c r="R768" s="1344"/>
      <c r="S768" s="1344"/>
      <c r="T768" s="1344"/>
      <c r="U768" s="1344"/>
      <c r="V768" s="1344"/>
      <c r="W768" s="1344"/>
      <c r="X768" s="1344"/>
      <c r="Y768" s="1344"/>
      <c r="Z768" s="1344"/>
      <c r="AA768" s="1344"/>
      <c r="AB768" s="1344"/>
      <c r="AC768" s="1344"/>
    </row>
    <row r="769">
      <c r="A769" s="1344"/>
      <c r="B769" s="1344"/>
      <c r="C769" s="1344"/>
      <c r="D769" s="1344"/>
      <c r="E769" s="1344"/>
      <c r="F769" s="1344"/>
      <c r="G769" s="1344"/>
      <c r="H769" s="1344"/>
      <c r="I769" s="1344"/>
      <c r="J769" s="1344"/>
      <c r="K769" s="1344"/>
      <c r="L769" s="1344"/>
      <c r="M769" s="1344"/>
      <c r="N769" s="1344"/>
      <c r="O769" s="1344"/>
      <c r="P769" s="1344"/>
      <c r="Q769" s="1344"/>
      <c r="R769" s="1344"/>
      <c r="S769" s="1344"/>
      <c r="T769" s="1344"/>
      <c r="U769" s="1344"/>
      <c r="V769" s="1344"/>
      <c r="W769" s="1344"/>
      <c r="X769" s="1344"/>
      <c r="Y769" s="1344"/>
      <c r="Z769" s="1344"/>
      <c r="AA769" s="1344"/>
      <c r="AB769" s="1344"/>
      <c r="AC769" s="1344"/>
    </row>
    <row r="770">
      <c r="A770" s="1344"/>
      <c r="B770" s="1344"/>
      <c r="C770" s="1344"/>
      <c r="D770" s="1344"/>
      <c r="E770" s="1344"/>
      <c r="F770" s="1344"/>
      <c r="G770" s="1344"/>
      <c r="H770" s="1344"/>
      <c r="I770" s="1344"/>
      <c r="J770" s="1344"/>
      <c r="K770" s="1344"/>
      <c r="L770" s="1344"/>
      <c r="M770" s="1344"/>
      <c r="N770" s="1344"/>
      <c r="O770" s="1344"/>
      <c r="P770" s="1344"/>
      <c r="Q770" s="1344"/>
      <c r="R770" s="1344"/>
      <c r="S770" s="1344"/>
      <c r="T770" s="1344"/>
      <c r="U770" s="1344"/>
      <c r="V770" s="1344"/>
      <c r="W770" s="1344"/>
      <c r="X770" s="1344"/>
      <c r="Y770" s="1344"/>
      <c r="Z770" s="1344"/>
      <c r="AA770" s="1344"/>
      <c r="AB770" s="1344"/>
      <c r="AC770" s="1344"/>
    </row>
    <row r="771">
      <c r="A771" s="1344"/>
      <c r="B771" s="1344"/>
      <c r="C771" s="1344"/>
      <c r="D771" s="1344"/>
      <c r="E771" s="1344"/>
      <c r="F771" s="1344"/>
      <c r="G771" s="1344"/>
      <c r="H771" s="1344"/>
      <c r="I771" s="1344"/>
      <c r="J771" s="1344"/>
      <c r="K771" s="1344"/>
      <c r="L771" s="1344"/>
      <c r="M771" s="1344"/>
      <c r="N771" s="1344"/>
      <c r="O771" s="1344"/>
      <c r="P771" s="1344"/>
      <c r="Q771" s="1344"/>
      <c r="R771" s="1344"/>
      <c r="S771" s="1344"/>
      <c r="T771" s="1344"/>
      <c r="U771" s="1344"/>
      <c r="V771" s="1344"/>
      <c r="W771" s="1344"/>
      <c r="X771" s="1344"/>
      <c r="Y771" s="1344"/>
      <c r="Z771" s="1344"/>
      <c r="AA771" s="1344"/>
      <c r="AB771" s="1344"/>
      <c r="AC771" s="1344"/>
    </row>
    <row r="772">
      <c r="A772" s="1344"/>
      <c r="B772" s="1344"/>
      <c r="C772" s="1344"/>
      <c r="D772" s="1344"/>
      <c r="E772" s="1344"/>
      <c r="F772" s="1344"/>
      <c r="G772" s="1344"/>
      <c r="H772" s="1344"/>
      <c r="I772" s="1344"/>
      <c r="J772" s="1344"/>
      <c r="K772" s="1344"/>
      <c r="L772" s="1344"/>
      <c r="M772" s="1344"/>
      <c r="N772" s="1344"/>
      <c r="O772" s="1344"/>
      <c r="P772" s="1344"/>
      <c r="Q772" s="1344"/>
      <c r="R772" s="1344"/>
      <c r="S772" s="1344"/>
      <c r="T772" s="1344"/>
      <c r="U772" s="1344"/>
      <c r="V772" s="1344"/>
      <c r="W772" s="1344"/>
      <c r="X772" s="1344"/>
      <c r="Y772" s="1344"/>
      <c r="Z772" s="1344"/>
      <c r="AA772" s="1344"/>
      <c r="AB772" s="1344"/>
      <c r="AC772" s="1344"/>
    </row>
    <row r="773">
      <c r="A773" s="1344"/>
      <c r="B773" s="1344"/>
      <c r="C773" s="1344"/>
      <c r="D773" s="1344"/>
      <c r="E773" s="1344"/>
      <c r="F773" s="1344"/>
      <c r="G773" s="1344"/>
      <c r="H773" s="1344"/>
      <c r="I773" s="1344"/>
      <c r="J773" s="1344"/>
      <c r="K773" s="1344"/>
      <c r="L773" s="1344"/>
      <c r="M773" s="1344"/>
      <c r="N773" s="1344"/>
      <c r="O773" s="1344"/>
      <c r="P773" s="1344"/>
      <c r="Q773" s="1344"/>
      <c r="R773" s="1344"/>
      <c r="S773" s="1344"/>
      <c r="T773" s="1344"/>
      <c r="U773" s="1344"/>
      <c r="V773" s="1344"/>
      <c r="W773" s="1344"/>
      <c r="X773" s="1344"/>
      <c r="Y773" s="1344"/>
      <c r="Z773" s="1344"/>
      <c r="AA773" s="1344"/>
      <c r="AB773" s="1344"/>
      <c r="AC773" s="1344"/>
    </row>
    <row r="774">
      <c r="A774" s="1344"/>
      <c r="B774" s="1344"/>
      <c r="C774" s="1344"/>
      <c r="D774" s="1344"/>
      <c r="E774" s="1344"/>
      <c r="F774" s="1344"/>
      <c r="G774" s="1344"/>
      <c r="H774" s="1344"/>
      <c r="I774" s="1344"/>
      <c r="J774" s="1344"/>
      <c r="K774" s="1344"/>
      <c r="L774" s="1344"/>
      <c r="M774" s="1344"/>
      <c r="N774" s="1344"/>
      <c r="O774" s="1344"/>
      <c r="P774" s="1344"/>
      <c r="Q774" s="1344"/>
      <c r="R774" s="1344"/>
      <c r="S774" s="1344"/>
      <c r="T774" s="1344"/>
      <c r="U774" s="1344"/>
      <c r="V774" s="1344"/>
      <c r="W774" s="1344"/>
      <c r="X774" s="1344"/>
      <c r="Y774" s="1344"/>
      <c r="Z774" s="1344"/>
      <c r="AA774" s="1344"/>
      <c r="AB774" s="1344"/>
      <c r="AC774" s="1344"/>
    </row>
    <row r="775">
      <c r="A775" s="1344"/>
      <c r="B775" s="1344"/>
      <c r="C775" s="1344"/>
      <c r="D775" s="1344"/>
      <c r="E775" s="1344"/>
      <c r="F775" s="1344"/>
      <c r="G775" s="1344"/>
      <c r="H775" s="1344"/>
      <c r="I775" s="1344"/>
      <c r="J775" s="1344"/>
      <c r="K775" s="1344"/>
      <c r="L775" s="1344"/>
      <c r="M775" s="1344"/>
      <c r="N775" s="1344"/>
      <c r="O775" s="1344"/>
      <c r="P775" s="1344"/>
      <c r="Q775" s="1344"/>
      <c r="R775" s="1344"/>
      <c r="S775" s="1344"/>
      <c r="T775" s="1344"/>
      <c r="U775" s="1344"/>
      <c r="V775" s="1344"/>
      <c r="W775" s="1344"/>
      <c r="X775" s="1344"/>
      <c r="Y775" s="1344"/>
      <c r="Z775" s="1344"/>
      <c r="AA775" s="1344"/>
      <c r="AB775" s="1344"/>
      <c r="AC775" s="1344"/>
    </row>
    <row r="776">
      <c r="A776" s="1344"/>
      <c r="B776" s="1344"/>
      <c r="C776" s="1344"/>
      <c r="D776" s="1344"/>
      <c r="E776" s="1344"/>
      <c r="F776" s="1344"/>
      <c r="G776" s="1344"/>
      <c r="H776" s="1344"/>
      <c r="I776" s="1344"/>
      <c r="J776" s="1344"/>
      <c r="K776" s="1344"/>
      <c r="L776" s="1344"/>
      <c r="M776" s="1344"/>
      <c r="N776" s="1344"/>
      <c r="O776" s="1344"/>
      <c r="P776" s="1344"/>
      <c r="Q776" s="1344"/>
      <c r="R776" s="1344"/>
      <c r="S776" s="1344"/>
      <c r="T776" s="1344"/>
      <c r="U776" s="1344"/>
      <c r="V776" s="1344"/>
      <c r="W776" s="1344"/>
      <c r="X776" s="1344"/>
      <c r="Y776" s="1344"/>
      <c r="Z776" s="1344"/>
      <c r="AA776" s="1344"/>
      <c r="AB776" s="1344"/>
      <c r="AC776" s="1344"/>
    </row>
    <row r="777">
      <c r="A777" s="1344"/>
      <c r="B777" s="1344"/>
      <c r="C777" s="1344"/>
      <c r="D777" s="1344"/>
      <c r="E777" s="1344"/>
      <c r="F777" s="1344"/>
      <c r="G777" s="1344"/>
      <c r="H777" s="1344"/>
      <c r="I777" s="1344"/>
      <c r="J777" s="1344"/>
      <c r="K777" s="1344"/>
      <c r="L777" s="1344"/>
      <c r="M777" s="1344"/>
      <c r="N777" s="1344"/>
      <c r="O777" s="1344"/>
      <c r="P777" s="1344"/>
      <c r="Q777" s="1344"/>
      <c r="R777" s="1344"/>
      <c r="S777" s="1344"/>
      <c r="T777" s="1344"/>
      <c r="U777" s="1344"/>
      <c r="V777" s="1344"/>
      <c r="W777" s="1344"/>
      <c r="X777" s="1344"/>
      <c r="Y777" s="1344"/>
      <c r="Z777" s="1344"/>
      <c r="AA777" s="1344"/>
      <c r="AB777" s="1344"/>
      <c r="AC777" s="1344"/>
    </row>
    <row r="778">
      <c r="A778" s="1344"/>
      <c r="B778" s="1344"/>
      <c r="C778" s="1344"/>
      <c r="D778" s="1344"/>
      <c r="E778" s="1344"/>
      <c r="F778" s="1344"/>
      <c r="G778" s="1344"/>
      <c r="H778" s="1344"/>
      <c r="I778" s="1344"/>
      <c r="J778" s="1344"/>
      <c r="K778" s="1344"/>
      <c r="L778" s="1344"/>
      <c r="M778" s="1344"/>
      <c r="N778" s="1344"/>
      <c r="O778" s="1344"/>
      <c r="P778" s="1344"/>
      <c r="Q778" s="1344"/>
      <c r="R778" s="1344"/>
      <c r="S778" s="1344"/>
      <c r="T778" s="1344"/>
      <c r="U778" s="1344"/>
      <c r="V778" s="1344"/>
      <c r="W778" s="1344"/>
      <c r="X778" s="1344"/>
      <c r="Y778" s="1344"/>
      <c r="Z778" s="1344"/>
      <c r="AA778" s="1344"/>
      <c r="AB778" s="1344"/>
      <c r="AC778" s="1344"/>
    </row>
    <row r="779">
      <c r="A779" s="1344"/>
      <c r="B779" s="1344"/>
      <c r="C779" s="1344"/>
      <c r="D779" s="1344"/>
      <c r="E779" s="1344"/>
      <c r="F779" s="1344"/>
      <c r="G779" s="1344"/>
      <c r="H779" s="1344"/>
      <c r="I779" s="1344"/>
      <c r="J779" s="1344"/>
      <c r="K779" s="1344"/>
      <c r="L779" s="1344"/>
      <c r="M779" s="1344"/>
      <c r="N779" s="1344"/>
      <c r="O779" s="1344"/>
      <c r="P779" s="1344"/>
      <c r="Q779" s="1344"/>
      <c r="R779" s="1344"/>
      <c r="S779" s="1344"/>
      <c r="T779" s="1344"/>
      <c r="U779" s="1344"/>
      <c r="V779" s="1344"/>
      <c r="W779" s="1344"/>
      <c r="X779" s="1344"/>
      <c r="Y779" s="1344"/>
      <c r="Z779" s="1344"/>
      <c r="AA779" s="1344"/>
      <c r="AB779" s="1344"/>
      <c r="AC779" s="1344"/>
    </row>
    <row r="780">
      <c r="A780" s="1344"/>
      <c r="B780" s="1344"/>
      <c r="C780" s="1344"/>
      <c r="D780" s="1344"/>
      <c r="E780" s="1344"/>
      <c r="F780" s="1344"/>
      <c r="G780" s="1344"/>
      <c r="H780" s="1344"/>
      <c r="I780" s="1344"/>
      <c r="J780" s="1344"/>
      <c r="K780" s="1344"/>
      <c r="L780" s="1344"/>
      <c r="M780" s="1344"/>
      <c r="N780" s="1344"/>
      <c r="O780" s="1344"/>
      <c r="P780" s="1344"/>
      <c r="Q780" s="1344"/>
      <c r="R780" s="1344"/>
      <c r="S780" s="1344"/>
      <c r="T780" s="1344"/>
      <c r="U780" s="1344"/>
      <c r="V780" s="1344"/>
      <c r="W780" s="1344"/>
      <c r="X780" s="1344"/>
      <c r="Y780" s="1344"/>
      <c r="Z780" s="1344"/>
      <c r="AA780" s="1344"/>
      <c r="AB780" s="1344"/>
      <c r="AC780" s="1344"/>
    </row>
    <row r="781">
      <c r="A781" s="1344"/>
      <c r="B781" s="1344"/>
      <c r="C781" s="1344"/>
      <c r="D781" s="1344"/>
      <c r="E781" s="1344"/>
      <c r="F781" s="1344"/>
      <c r="G781" s="1344"/>
      <c r="H781" s="1344"/>
      <c r="I781" s="1344"/>
      <c r="J781" s="1344"/>
      <c r="K781" s="1344"/>
      <c r="L781" s="1344"/>
      <c r="M781" s="1344"/>
      <c r="N781" s="1344"/>
      <c r="O781" s="1344"/>
      <c r="P781" s="1344"/>
      <c r="Q781" s="1344"/>
      <c r="R781" s="1344"/>
      <c r="S781" s="1344"/>
      <c r="T781" s="1344"/>
      <c r="U781" s="1344"/>
      <c r="V781" s="1344"/>
      <c r="W781" s="1344"/>
      <c r="X781" s="1344"/>
      <c r="Y781" s="1344"/>
      <c r="Z781" s="1344"/>
      <c r="AA781" s="1344"/>
      <c r="AB781" s="1344"/>
      <c r="AC781" s="1344"/>
    </row>
    <row r="782">
      <c r="A782" s="1344"/>
      <c r="B782" s="1344"/>
      <c r="C782" s="1344"/>
      <c r="D782" s="1344"/>
      <c r="E782" s="1344"/>
      <c r="F782" s="1344"/>
      <c r="G782" s="1344"/>
      <c r="H782" s="1344"/>
      <c r="I782" s="1344"/>
      <c r="J782" s="1344"/>
      <c r="K782" s="1344"/>
      <c r="L782" s="1344"/>
      <c r="M782" s="1344"/>
      <c r="N782" s="1344"/>
      <c r="O782" s="1344"/>
      <c r="P782" s="1344"/>
      <c r="Q782" s="1344"/>
      <c r="R782" s="1344"/>
      <c r="S782" s="1344"/>
      <c r="T782" s="1344"/>
      <c r="U782" s="1344"/>
      <c r="V782" s="1344"/>
      <c r="W782" s="1344"/>
      <c r="X782" s="1344"/>
      <c r="Y782" s="1344"/>
      <c r="Z782" s="1344"/>
      <c r="AA782" s="1344"/>
      <c r="AB782" s="1344"/>
      <c r="AC782" s="1344"/>
    </row>
    <row r="783">
      <c r="A783" s="1344"/>
      <c r="B783" s="1344"/>
      <c r="C783" s="1344"/>
      <c r="D783" s="1344"/>
      <c r="E783" s="1344"/>
      <c r="F783" s="1344"/>
      <c r="G783" s="1344"/>
      <c r="H783" s="1344"/>
      <c r="I783" s="1344"/>
      <c r="J783" s="1344"/>
      <c r="K783" s="1344"/>
      <c r="L783" s="1344"/>
      <c r="M783" s="1344"/>
      <c r="N783" s="1344"/>
      <c r="O783" s="1344"/>
      <c r="P783" s="1344"/>
      <c r="Q783" s="1344"/>
      <c r="R783" s="1344"/>
      <c r="S783" s="1344"/>
      <c r="T783" s="1344"/>
      <c r="U783" s="1344"/>
      <c r="V783" s="1344"/>
      <c r="W783" s="1344"/>
      <c r="X783" s="1344"/>
      <c r="Y783" s="1344"/>
      <c r="Z783" s="1344"/>
      <c r="AA783" s="1344"/>
      <c r="AB783" s="1344"/>
      <c r="AC783" s="1344"/>
    </row>
    <row r="784">
      <c r="A784" s="1344"/>
      <c r="B784" s="1344"/>
      <c r="C784" s="1344"/>
      <c r="D784" s="1344"/>
      <c r="E784" s="1344"/>
      <c r="F784" s="1344"/>
      <c r="G784" s="1344"/>
      <c r="H784" s="1344"/>
      <c r="I784" s="1344"/>
      <c r="J784" s="1344"/>
      <c r="K784" s="1344"/>
      <c r="L784" s="1344"/>
      <c r="M784" s="1344"/>
      <c r="N784" s="1344"/>
      <c r="O784" s="1344"/>
      <c r="P784" s="1344"/>
      <c r="Q784" s="1344"/>
      <c r="R784" s="1344"/>
      <c r="S784" s="1344"/>
      <c r="T784" s="1344"/>
      <c r="U784" s="1344"/>
      <c r="V784" s="1344"/>
      <c r="W784" s="1344"/>
      <c r="X784" s="1344"/>
      <c r="Y784" s="1344"/>
      <c r="Z784" s="1344"/>
      <c r="AA784" s="1344"/>
      <c r="AB784" s="1344"/>
      <c r="AC784" s="1344"/>
    </row>
    <row r="785">
      <c r="A785" s="1344"/>
      <c r="B785" s="1344"/>
      <c r="C785" s="1344"/>
      <c r="D785" s="1344"/>
      <c r="E785" s="1344"/>
      <c r="F785" s="1344"/>
      <c r="G785" s="1344"/>
      <c r="H785" s="1344"/>
      <c r="I785" s="1344"/>
      <c r="J785" s="1344"/>
      <c r="K785" s="1344"/>
      <c r="L785" s="1344"/>
      <c r="M785" s="1344"/>
      <c r="N785" s="1344"/>
      <c r="O785" s="1344"/>
      <c r="P785" s="1344"/>
      <c r="Q785" s="1344"/>
      <c r="R785" s="1344"/>
      <c r="S785" s="1344"/>
      <c r="T785" s="1344"/>
      <c r="U785" s="1344"/>
      <c r="V785" s="1344"/>
      <c r="W785" s="1344"/>
      <c r="X785" s="1344"/>
      <c r="Y785" s="1344"/>
      <c r="Z785" s="1344"/>
      <c r="AA785" s="1344"/>
      <c r="AB785" s="1344"/>
      <c r="AC785" s="1344"/>
    </row>
    <row r="786">
      <c r="A786" s="1344"/>
      <c r="B786" s="1344"/>
      <c r="C786" s="1344"/>
      <c r="D786" s="1344"/>
      <c r="E786" s="1344"/>
      <c r="F786" s="1344"/>
      <c r="G786" s="1344"/>
      <c r="H786" s="1344"/>
      <c r="I786" s="1344"/>
      <c r="J786" s="1344"/>
      <c r="K786" s="1344"/>
      <c r="L786" s="1344"/>
      <c r="M786" s="1344"/>
      <c r="N786" s="1344"/>
      <c r="O786" s="1344"/>
      <c r="P786" s="1344"/>
      <c r="Q786" s="1344"/>
      <c r="R786" s="1344"/>
      <c r="S786" s="1344"/>
      <c r="T786" s="1344"/>
      <c r="U786" s="1344"/>
      <c r="V786" s="1344"/>
      <c r="W786" s="1344"/>
      <c r="X786" s="1344"/>
      <c r="Y786" s="1344"/>
      <c r="Z786" s="1344"/>
      <c r="AA786" s="1344"/>
      <c r="AB786" s="1344"/>
      <c r="AC786" s="1344"/>
    </row>
    <row r="787">
      <c r="A787" s="1344"/>
      <c r="B787" s="1344"/>
      <c r="C787" s="1344"/>
      <c r="D787" s="1344"/>
      <c r="E787" s="1344"/>
      <c r="F787" s="1344"/>
      <c r="G787" s="1344"/>
      <c r="H787" s="1344"/>
      <c r="I787" s="1344"/>
      <c r="J787" s="1344"/>
      <c r="K787" s="1344"/>
      <c r="L787" s="1344"/>
      <c r="M787" s="1344"/>
      <c r="N787" s="1344"/>
      <c r="O787" s="1344"/>
      <c r="P787" s="1344"/>
      <c r="Q787" s="1344"/>
      <c r="R787" s="1344"/>
      <c r="S787" s="1344"/>
      <c r="T787" s="1344"/>
      <c r="U787" s="1344"/>
      <c r="V787" s="1344"/>
      <c r="W787" s="1344"/>
      <c r="X787" s="1344"/>
      <c r="Y787" s="1344"/>
      <c r="Z787" s="1344"/>
      <c r="AA787" s="1344"/>
      <c r="AB787" s="1344"/>
      <c r="AC787" s="1344"/>
    </row>
    <row r="788">
      <c r="A788" s="1344"/>
      <c r="B788" s="1344"/>
      <c r="C788" s="1344"/>
      <c r="D788" s="1344"/>
      <c r="E788" s="1344"/>
      <c r="F788" s="1344"/>
      <c r="G788" s="1344"/>
      <c r="H788" s="1344"/>
      <c r="I788" s="1344"/>
      <c r="J788" s="1344"/>
      <c r="K788" s="1344"/>
      <c r="L788" s="1344"/>
      <c r="M788" s="1344"/>
      <c r="N788" s="1344"/>
      <c r="O788" s="1344"/>
      <c r="P788" s="1344"/>
      <c r="Q788" s="1344"/>
      <c r="R788" s="1344"/>
      <c r="S788" s="1344"/>
      <c r="T788" s="1344"/>
      <c r="U788" s="1344"/>
      <c r="V788" s="1344"/>
      <c r="W788" s="1344"/>
      <c r="X788" s="1344"/>
      <c r="Y788" s="1344"/>
      <c r="Z788" s="1344"/>
      <c r="AA788" s="1344"/>
      <c r="AB788" s="1344"/>
      <c r="AC788" s="1344"/>
    </row>
    <row r="789">
      <c r="A789" s="1344"/>
      <c r="B789" s="1344"/>
      <c r="C789" s="1344"/>
      <c r="D789" s="1344"/>
      <c r="E789" s="1344"/>
      <c r="F789" s="1344"/>
      <c r="G789" s="1344"/>
      <c r="H789" s="1344"/>
      <c r="I789" s="1344"/>
      <c r="J789" s="1344"/>
      <c r="K789" s="1344"/>
      <c r="L789" s="1344"/>
      <c r="M789" s="1344"/>
      <c r="N789" s="1344"/>
      <c r="O789" s="1344"/>
      <c r="P789" s="1344"/>
      <c r="Q789" s="1344"/>
      <c r="R789" s="1344"/>
      <c r="S789" s="1344"/>
      <c r="T789" s="1344"/>
      <c r="U789" s="1344"/>
      <c r="V789" s="1344"/>
      <c r="W789" s="1344"/>
      <c r="X789" s="1344"/>
      <c r="Y789" s="1344"/>
      <c r="Z789" s="1344"/>
      <c r="AA789" s="1344"/>
      <c r="AB789" s="1344"/>
      <c r="AC789" s="1344"/>
    </row>
    <row r="790">
      <c r="A790" s="1344"/>
      <c r="B790" s="1344"/>
      <c r="C790" s="1344"/>
      <c r="D790" s="1344"/>
      <c r="E790" s="1344"/>
      <c r="F790" s="1344"/>
      <c r="G790" s="1344"/>
      <c r="H790" s="1344"/>
      <c r="I790" s="1344"/>
      <c r="J790" s="1344"/>
      <c r="K790" s="1344"/>
      <c r="L790" s="1344"/>
      <c r="M790" s="1344"/>
      <c r="N790" s="1344"/>
      <c r="O790" s="1344"/>
      <c r="P790" s="1344"/>
      <c r="Q790" s="1344"/>
      <c r="R790" s="1344"/>
      <c r="S790" s="1344"/>
      <c r="T790" s="1344"/>
      <c r="U790" s="1344"/>
      <c r="V790" s="1344"/>
      <c r="W790" s="1344"/>
      <c r="X790" s="1344"/>
      <c r="Y790" s="1344"/>
      <c r="Z790" s="1344"/>
      <c r="AA790" s="1344"/>
      <c r="AB790" s="1344"/>
      <c r="AC790" s="1344"/>
    </row>
    <row r="791">
      <c r="A791" s="1344"/>
      <c r="B791" s="1344"/>
      <c r="C791" s="1344"/>
      <c r="D791" s="1344"/>
      <c r="E791" s="1344"/>
      <c r="F791" s="1344"/>
      <c r="G791" s="1344"/>
      <c r="H791" s="1344"/>
      <c r="I791" s="1344"/>
      <c r="J791" s="1344"/>
      <c r="K791" s="1344"/>
      <c r="L791" s="1344"/>
      <c r="M791" s="1344"/>
      <c r="N791" s="1344"/>
      <c r="O791" s="1344"/>
      <c r="P791" s="1344"/>
      <c r="Q791" s="1344"/>
      <c r="R791" s="1344"/>
      <c r="S791" s="1344"/>
      <c r="T791" s="1344"/>
      <c r="U791" s="1344"/>
      <c r="V791" s="1344"/>
      <c r="W791" s="1344"/>
      <c r="X791" s="1344"/>
      <c r="Y791" s="1344"/>
      <c r="Z791" s="1344"/>
      <c r="AA791" s="1344"/>
      <c r="AB791" s="1344"/>
      <c r="AC791" s="1344"/>
    </row>
    <row r="792">
      <c r="A792" s="1344"/>
      <c r="B792" s="1344"/>
      <c r="C792" s="1344"/>
      <c r="D792" s="1344"/>
      <c r="E792" s="1344"/>
      <c r="F792" s="1344"/>
      <c r="G792" s="1344"/>
      <c r="H792" s="1344"/>
      <c r="I792" s="1344"/>
      <c r="J792" s="1344"/>
      <c r="K792" s="1344"/>
      <c r="L792" s="1344"/>
      <c r="M792" s="1344"/>
      <c r="N792" s="1344"/>
      <c r="O792" s="1344"/>
      <c r="P792" s="1344"/>
      <c r="Q792" s="1344"/>
      <c r="R792" s="1344"/>
      <c r="S792" s="1344"/>
      <c r="T792" s="1344"/>
      <c r="U792" s="1344"/>
      <c r="V792" s="1344"/>
      <c r="W792" s="1344"/>
      <c r="X792" s="1344"/>
      <c r="Y792" s="1344"/>
      <c r="Z792" s="1344"/>
      <c r="AA792" s="1344"/>
      <c r="AB792" s="1344"/>
      <c r="AC792" s="1344"/>
    </row>
    <row r="793">
      <c r="A793" s="1344"/>
      <c r="B793" s="1344"/>
      <c r="C793" s="1344"/>
      <c r="D793" s="1344"/>
      <c r="E793" s="1344"/>
      <c r="F793" s="1344"/>
      <c r="G793" s="1344"/>
      <c r="H793" s="1344"/>
      <c r="I793" s="1344"/>
      <c r="J793" s="1344"/>
      <c r="K793" s="1344"/>
      <c r="L793" s="1344"/>
      <c r="M793" s="1344"/>
      <c r="N793" s="1344"/>
      <c r="O793" s="1344"/>
      <c r="P793" s="1344"/>
      <c r="Q793" s="1344"/>
      <c r="R793" s="1344"/>
      <c r="S793" s="1344"/>
      <c r="T793" s="1344"/>
      <c r="U793" s="1344"/>
      <c r="V793" s="1344"/>
      <c r="W793" s="1344"/>
      <c r="X793" s="1344"/>
      <c r="Y793" s="1344"/>
      <c r="Z793" s="1344"/>
      <c r="AA793" s="1344"/>
      <c r="AB793" s="1344"/>
      <c r="AC793" s="1344"/>
    </row>
    <row r="794">
      <c r="A794" s="1344"/>
      <c r="B794" s="1344"/>
      <c r="C794" s="1344"/>
      <c r="D794" s="1344"/>
      <c r="E794" s="1344"/>
      <c r="F794" s="1344"/>
      <c r="G794" s="1344"/>
      <c r="H794" s="1344"/>
      <c r="I794" s="1344"/>
      <c r="J794" s="1344"/>
      <c r="K794" s="1344"/>
      <c r="L794" s="1344"/>
      <c r="M794" s="1344"/>
      <c r="N794" s="1344"/>
      <c r="O794" s="1344"/>
      <c r="P794" s="1344"/>
      <c r="Q794" s="1344"/>
      <c r="R794" s="1344"/>
      <c r="S794" s="1344"/>
      <c r="T794" s="1344"/>
      <c r="U794" s="1344"/>
      <c r="V794" s="1344"/>
      <c r="W794" s="1344"/>
      <c r="X794" s="1344"/>
      <c r="Y794" s="1344"/>
      <c r="Z794" s="1344"/>
      <c r="AA794" s="1344"/>
      <c r="AB794" s="1344"/>
      <c r="AC794" s="1344"/>
    </row>
    <row r="795">
      <c r="A795" s="1344"/>
      <c r="B795" s="1344"/>
      <c r="C795" s="1344"/>
      <c r="D795" s="1344"/>
      <c r="E795" s="1344"/>
      <c r="F795" s="1344"/>
      <c r="G795" s="1344"/>
      <c r="H795" s="1344"/>
      <c r="I795" s="1344"/>
      <c r="J795" s="1344"/>
      <c r="K795" s="1344"/>
      <c r="L795" s="1344"/>
      <c r="M795" s="1344"/>
      <c r="N795" s="1344"/>
      <c r="O795" s="1344"/>
      <c r="P795" s="1344"/>
      <c r="Q795" s="1344"/>
      <c r="R795" s="1344"/>
      <c r="S795" s="1344"/>
      <c r="T795" s="1344"/>
      <c r="U795" s="1344"/>
      <c r="V795" s="1344"/>
      <c r="W795" s="1344"/>
      <c r="X795" s="1344"/>
      <c r="Y795" s="1344"/>
      <c r="Z795" s="1344"/>
      <c r="AA795" s="1344"/>
      <c r="AB795" s="1344"/>
      <c r="AC795" s="1344"/>
    </row>
    <row r="796">
      <c r="A796" s="1344"/>
      <c r="B796" s="1344"/>
      <c r="C796" s="1344"/>
      <c r="D796" s="1344"/>
      <c r="E796" s="1344"/>
      <c r="F796" s="1344"/>
      <c r="G796" s="1344"/>
      <c r="H796" s="1344"/>
      <c r="I796" s="1344"/>
      <c r="J796" s="1344"/>
      <c r="K796" s="1344"/>
      <c r="L796" s="1344"/>
      <c r="M796" s="1344"/>
      <c r="N796" s="1344"/>
      <c r="O796" s="1344"/>
      <c r="P796" s="1344"/>
      <c r="Q796" s="1344"/>
      <c r="R796" s="1344"/>
      <c r="S796" s="1344"/>
      <c r="T796" s="1344"/>
      <c r="U796" s="1344"/>
      <c r="V796" s="1344"/>
      <c r="W796" s="1344"/>
      <c r="X796" s="1344"/>
      <c r="Y796" s="1344"/>
      <c r="Z796" s="1344"/>
      <c r="AA796" s="1344"/>
      <c r="AB796" s="1344"/>
      <c r="AC796" s="1344"/>
    </row>
    <row r="797">
      <c r="A797" s="1344"/>
      <c r="B797" s="1344"/>
      <c r="C797" s="1344"/>
      <c r="D797" s="1344"/>
      <c r="E797" s="1344"/>
      <c r="F797" s="1344"/>
      <c r="G797" s="1344"/>
      <c r="H797" s="1344"/>
      <c r="I797" s="1344"/>
      <c r="J797" s="1344"/>
      <c r="K797" s="1344"/>
      <c r="L797" s="1344"/>
      <c r="M797" s="1344"/>
      <c r="N797" s="1344"/>
      <c r="O797" s="1344"/>
      <c r="P797" s="1344"/>
      <c r="Q797" s="1344"/>
      <c r="R797" s="1344"/>
      <c r="S797" s="1344"/>
      <c r="T797" s="1344"/>
      <c r="U797" s="1344"/>
      <c r="V797" s="1344"/>
      <c r="W797" s="1344"/>
      <c r="X797" s="1344"/>
      <c r="Y797" s="1344"/>
      <c r="Z797" s="1344"/>
      <c r="AA797" s="1344"/>
      <c r="AB797" s="1344"/>
      <c r="AC797" s="1344"/>
    </row>
    <row r="798">
      <c r="A798" s="1344"/>
      <c r="B798" s="1344"/>
      <c r="C798" s="1344"/>
      <c r="D798" s="1344"/>
      <c r="E798" s="1344"/>
      <c r="F798" s="1344"/>
      <c r="G798" s="1344"/>
      <c r="H798" s="1344"/>
      <c r="I798" s="1344"/>
      <c r="J798" s="1344"/>
      <c r="K798" s="1344"/>
      <c r="L798" s="1344"/>
      <c r="M798" s="1344"/>
      <c r="N798" s="1344"/>
      <c r="O798" s="1344"/>
      <c r="P798" s="1344"/>
      <c r="Q798" s="1344"/>
      <c r="R798" s="1344"/>
      <c r="S798" s="1344"/>
      <c r="T798" s="1344"/>
      <c r="U798" s="1344"/>
      <c r="V798" s="1344"/>
      <c r="W798" s="1344"/>
      <c r="X798" s="1344"/>
      <c r="Y798" s="1344"/>
      <c r="Z798" s="1344"/>
      <c r="AA798" s="1344"/>
      <c r="AB798" s="1344"/>
      <c r="AC798" s="1344"/>
    </row>
    <row r="799">
      <c r="A799" s="1344"/>
      <c r="B799" s="1344"/>
      <c r="C799" s="1344"/>
      <c r="D799" s="1344"/>
      <c r="E799" s="1344"/>
      <c r="F799" s="1344"/>
      <c r="G799" s="1344"/>
      <c r="H799" s="1344"/>
      <c r="I799" s="1344"/>
      <c r="J799" s="1344"/>
      <c r="K799" s="1344"/>
      <c r="L799" s="1344"/>
      <c r="M799" s="1344"/>
      <c r="N799" s="1344"/>
      <c r="O799" s="1344"/>
      <c r="P799" s="1344"/>
      <c r="Q799" s="1344"/>
      <c r="R799" s="1344"/>
      <c r="S799" s="1344"/>
      <c r="T799" s="1344"/>
      <c r="U799" s="1344"/>
      <c r="V799" s="1344"/>
      <c r="W799" s="1344"/>
      <c r="X799" s="1344"/>
      <c r="Y799" s="1344"/>
      <c r="Z799" s="1344"/>
      <c r="AA799" s="1344"/>
      <c r="AB799" s="1344"/>
      <c r="AC799" s="1344"/>
    </row>
    <row r="800">
      <c r="A800" s="1344"/>
      <c r="B800" s="1344"/>
      <c r="C800" s="1344"/>
      <c r="D800" s="1344"/>
      <c r="E800" s="1344"/>
      <c r="F800" s="1344"/>
      <c r="G800" s="1344"/>
      <c r="H800" s="1344"/>
      <c r="I800" s="1344"/>
      <c r="J800" s="1344"/>
      <c r="K800" s="1344"/>
      <c r="L800" s="1344"/>
      <c r="M800" s="1344"/>
      <c r="N800" s="1344"/>
      <c r="O800" s="1344"/>
      <c r="P800" s="1344"/>
      <c r="Q800" s="1344"/>
      <c r="R800" s="1344"/>
      <c r="S800" s="1344"/>
      <c r="T800" s="1344"/>
      <c r="U800" s="1344"/>
      <c r="V800" s="1344"/>
      <c r="W800" s="1344"/>
      <c r="X800" s="1344"/>
      <c r="Y800" s="1344"/>
      <c r="Z800" s="1344"/>
      <c r="AA800" s="1344"/>
      <c r="AB800" s="1344"/>
      <c r="AC800" s="1344"/>
    </row>
    <row r="801">
      <c r="A801" s="1344"/>
      <c r="B801" s="1344"/>
      <c r="C801" s="1344"/>
      <c r="D801" s="1344"/>
      <c r="E801" s="1344"/>
      <c r="F801" s="1344"/>
      <c r="G801" s="1344"/>
      <c r="H801" s="1344"/>
      <c r="I801" s="1344"/>
      <c r="J801" s="1344"/>
      <c r="K801" s="1344"/>
      <c r="L801" s="1344"/>
      <c r="M801" s="1344"/>
      <c r="N801" s="1344"/>
      <c r="O801" s="1344"/>
      <c r="P801" s="1344"/>
      <c r="Q801" s="1344"/>
      <c r="R801" s="1344"/>
      <c r="S801" s="1344"/>
      <c r="T801" s="1344"/>
      <c r="U801" s="1344"/>
      <c r="V801" s="1344"/>
      <c r="W801" s="1344"/>
      <c r="X801" s="1344"/>
      <c r="Y801" s="1344"/>
      <c r="Z801" s="1344"/>
      <c r="AA801" s="1344"/>
      <c r="AB801" s="1344"/>
      <c r="AC801" s="1344"/>
    </row>
    <row r="802">
      <c r="A802" s="1344"/>
      <c r="B802" s="1344"/>
      <c r="C802" s="1344"/>
      <c r="D802" s="1344"/>
      <c r="E802" s="1344"/>
      <c r="F802" s="1344"/>
      <c r="G802" s="1344"/>
      <c r="H802" s="1344"/>
      <c r="I802" s="1344"/>
      <c r="J802" s="1344"/>
      <c r="K802" s="1344"/>
      <c r="L802" s="1344"/>
      <c r="M802" s="1344"/>
      <c r="N802" s="1344"/>
      <c r="O802" s="1344"/>
      <c r="P802" s="1344"/>
      <c r="Q802" s="1344"/>
      <c r="R802" s="1344"/>
      <c r="S802" s="1344"/>
      <c r="T802" s="1344"/>
      <c r="U802" s="1344"/>
      <c r="V802" s="1344"/>
      <c r="W802" s="1344"/>
      <c r="X802" s="1344"/>
      <c r="Y802" s="1344"/>
      <c r="Z802" s="1344"/>
      <c r="AA802" s="1344"/>
      <c r="AB802" s="1344"/>
      <c r="AC802" s="1344"/>
    </row>
    <row r="803">
      <c r="A803" s="1344"/>
      <c r="B803" s="1344"/>
      <c r="C803" s="1344"/>
      <c r="D803" s="1344"/>
      <c r="E803" s="1344"/>
      <c r="F803" s="1344"/>
      <c r="G803" s="1344"/>
      <c r="H803" s="1344"/>
      <c r="I803" s="1344"/>
      <c r="J803" s="1344"/>
      <c r="K803" s="1344"/>
      <c r="L803" s="1344"/>
      <c r="M803" s="1344"/>
      <c r="N803" s="1344"/>
      <c r="O803" s="1344"/>
      <c r="P803" s="1344"/>
      <c r="Q803" s="1344"/>
      <c r="R803" s="1344"/>
      <c r="S803" s="1344"/>
      <c r="T803" s="1344"/>
      <c r="U803" s="1344"/>
      <c r="V803" s="1344"/>
      <c r="W803" s="1344"/>
      <c r="X803" s="1344"/>
      <c r="Y803" s="1344"/>
      <c r="Z803" s="1344"/>
      <c r="AA803" s="1344"/>
      <c r="AB803" s="1344"/>
      <c r="AC803" s="1344"/>
    </row>
    <row r="804">
      <c r="A804" s="1344"/>
      <c r="B804" s="1344"/>
      <c r="C804" s="1344"/>
      <c r="D804" s="1344"/>
      <c r="E804" s="1344"/>
      <c r="F804" s="1344"/>
      <c r="G804" s="1344"/>
      <c r="H804" s="1344"/>
      <c r="I804" s="1344"/>
      <c r="J804" s="1344"/>
      <c r="K804" s="1344"/>
      <c r="L804" s="1344"/>
      <c r="M804" s="1344"/>
      <c r="N804" s="1344"/>
      <c r="O804" s="1344"/>
      <c r="P804" s="1344"/>
      <c r="Q804" s="1344"/>
      <c r="R804" s="1344"/>
      <c r="S804" s="1344"/>
      <c r="T804" s="1344"/>
      <c r="U804" s="1344"/>
      <c r="V804" s="1344"/>
      <c r="W804" s="1344"/>
      <c r="X804" s="1344"/>
      <c r="Y804" s="1344"/>
      <c r="Z804" s="1344"/>
      <c r="AA804" s="1344"/>
      <c r="AB804" s="1344"/>
      <c r="AC804" s="1344"/>
    </row>
    <row r="805">
      <c r="A805" s="1344"/>
      <c r="B805" s="1344"/>
      <c r="C805" s="1344"/>
      <c r="D805" s="1344"/>
      <c r="E805" s="1344"/>
      <c r="F805" s="1344"/>
      <c r="G805" s="1344"/>
      <c r="H805" s="1344"/>
      <c r="I805" s="1344"/>
      <c r="J805" s="1344"/>
      <c r="K805" s="1344"/>
      <c r="L805" s="1344"/>
      <c r="M805" s="1344"/>
      <c r="N805" s="1344"/>
      <c r="O805" s="1344"/>
      <c r="P805" s="1344"/>
      <c r="Q805" s="1344"/>
      <c r="R805" s="1344"/>
      <c r="S805" s="1344"/>
      <c r="T805" s="1344"/>
      <c r="U805" s="1344"/>
      <c r="V805" s="1344"/>
      <c r="W805" s="1344"/>
      <c r="X805" s="1344"/>
      <c r="Y805" s="1344"/>
      <c r="Z805" s="1344"/>
      <c r="AA805" s="1344"/>
      <c r="AB805" s="1344"/>
      <c r="AC805" s="1344"/>
    </row>
    <row r="806">
      <c r="A806" s="1344"/>
      <c r="B806" s="1344"/>
      <c r="C806" s="1344"/>
      <c r="D806" s="1344"/>
      <c r="E806" s="1344"/>
      <c r="F806" s="1344"/>
      <c r="G806" s="1344"/>
      <c r="H806" s="1344"/>
      <c r="I806" s="1344"/>
      <c r="J806" s="1344"/>
      <c r="K806" s="1344"/>
      <c r="L806" s="1344"/>
      <c r="M806" s="1344"/>
      <c r="N806" s="1344"/>
      <c r="O806" s="1344"/>
      <c r="P806" s="1344"/>
      <c r="Q806" s="1344"/>
      <c r="R806" s="1344"/>
      <c r="S806" s="1344"/>
      <c r="T806" s="1344"/>
      <c r="U806" s="1344"/>
      <c r="V806" s="1344"/>
      <c r="W806" s="1344"/>
      <c r="X806" s="1344"/>
      <c r="Y806" s="1344"/>
      <c r="Z806" s="1344"/>
      <c r="AA806" s="1344"/>
      <c r="AB806" s="1344"/>
      <c r="AC806" s="1344"/>
    </row>
    <row r="807">
      <c r="A807" s="1344"/>
      <c r="B807" s="1344"/>
      <c r="C807" s="1344"/>
      <c r="D807" s="1344"/>
      <c r="E807" s="1344"/>
      <c r="F807" s="1344"/>
      <c r="G807" s="1344"/>
      <c r="H807" s="1344"/>
      <c r="I807" s="1344"/>
      <c r="J807" s="1344"/>
      <c r="K807" s="1344"/>
      <c r="L807" s="1344"/>
      <c r="M807" s="1344"/>
      <c r="N807" s="1344"/>
      <c r="O807" s="1344"/>
      <c r="P807" s="1344"/>
      <c r="Q807" s="1344"/>
      <c r="R807" s="1344"/>
      <c r="S807" s="1344"/>
      <c r="T807" s="1344"/>
      <c r="U807" s="1344"/>
      <c r="V807" s="1344"/>
      <c r="W807" s="1344"/>
      <c r="X807" s="1344"/>
      <c r="Y807" s="1344"/>
      <c r="Z807" s="1344"/>
      <c r="AA807" s="1344"/>
      <c r="AB807" s="1344"/>
      <c r="AC807" s="1344"/>
    </row>
    <row r="808">
      <c r="A808" s="1344"/>
      <c r="B808" s="1344"/>
      <c r="C808" s="1344"/>
      <c r="D808" s="1344"/>
      <c r="E808" s="1344"/>
      <c r="F808" s="1344"/>
      <c r="G808" s="1344"/>
      <c r="H808" s="1344"/>
      <c r="I808" s="1344"/>
      <c r="J808" s="1344"/>
      <c r="K808" s="1344"/>
      <c r="L808" s="1344"/>
      <c r="M808" s="1344"/>
      <c r="N808" s="1344"/>
      <c r="O808" s="1344"/>
      <c r="P808" s="1344"/>
      <c r="Q808" s="1344"/>
      <c r="R808" s="1344"/>
      <c r="S808" s="1344"/>
      <c r="T808" s="1344"/>
      <c r="U808" s="1344"/>
      <c r="V808" s="1344"/>
      <c r="W808" s="1344"/>
      <c r="X808" s="1344"/>
      <c r="Y808" s="1344"/>
      <c r="Z808" s="1344"/>
      <c r="AA808" s="1344"/>
      <c r="AB808" s="1344"/>
      <c r="AC808" s="1344"/>
    </row>
    <row r="809">
      <c r="A809" s="1344"/>
      <c r="B809" s="1344"/>
      <c r="C809" s="1344"/>
      <c r="D809" s="1344"/>
      <c r="E809" s="1344"/>
      <c r="F809" s="1344"/>
      <c r="G809" s="1344"/>
      <c r="H809" s="1344"/>
      <c r="I809" s="1344"/>
      <c r="J809" s="1344"/>
      <c r="K809" s="1344"/>
      <c r="L809" s="1344"/>
      <c r="M809" s="1344"/>
      <c r="N809" s="1344"/>
      <c r="O809" s="1344"/>
      <c r="P809" s="1344"/>
      <c r="Q809" s="1344"/>
      <c r="R809" s="1344"/>
      <c r="S809" s="1344"/>
      <c r="T809" s="1344"/>
      <c r="U809" s="1344"/>
      <c r="V809" s="1344"/>
      <c r="W809" s="1344"/>
      <c r="X809" s="1344"/>
      <c r="Y809" s="1344"/>
      <c r="Z809" s="1344"/>
      <c r="AA809" s="1344"/>
      <c r="AB809" s="1344"/>
      <c r="AC809" s="1344"/>
    </row>
    <row r="810">
      <c r="A810" s="1344"/>
      <c r="B810" s="1344"/>
      <c r="C810" s="1344"/>
      <c r="D810" s="1344"/>
      <c r="E810" s="1344"/>
      <c r="F810" s="1344"/>
      <c r="G810" s="1344"/>
      <c r="H810" s="1344"/>
      <c r="I810" s="1344"/>
      <c r="J810" s="1344"/>
      <c r="K810" s="1344"/>
      <c r="L810" s="1344"/>
      <c r="M810" s="1344"/>
      <c r="N810" s="1344"/>
      <c r="O810" s="1344"/>
      <c r="P810" s="1344"/>
      <c r="Q810" s="1344"/>
      <c r="R810" s="1344"/>
      <c r="S810" s="1344"/>
      <c r="T810" s="1344"/>
      <c r="U810" s="1344"/>
      <c r="V810" s="1344"/>
      <c r="W810" s="1344"/>
      <c r="X810" s="1344"/>
      <c r="Y810" s="1344"/>
      <c r="Z810" s="1344"/>
      <c r="AA810" s="1344"/>
      <c r="AB810" s="1344"/>
      <c r="AC810" s="1344"/>
    </row>
    <row r="811">
      <c r="A811" s="1344"/>
      <c r="B811" s="1344"/>
      <c r="C811" s="1344"/>
      <c r="D811" s="1344"/>
      <c r="E811" s="1344"/>
      <c r="F811" s="1344"/>
      <c r="G811" s="1344"/>
      <c r="H811" s="1344"/>
      <c r="I811" s="1344"/>
      <c r="J811" s="1344"/>
      <c r="K811" s="1344"/>
      <c r="L811" s="1344"/>
      <c r="M811" s="1344"/>
      <c r="N811" s="1344"/>
      <c r="O811" s="1344"/>
      <c r="P811" s="1344"/>
      <c r="Q811" s="1344"/>
      <c r="R811" s="1344"/>
      <c r="S811" s="1344"/>
      <c r="T811" s="1344"/>
      <c r="U811" s="1344"/>
      <c r="V811" s="1344"/>
      <c r="W811" s="1344"/>
      <c r="X811" s="1344"/>
      <c r="Y811" s="1344"/>
      <c r="Z811" s="1344"/>
      <c r="AA811" s="1344"/>
      <c r="AB811" s="1344"/>
      <c r="AC811" s="1344"/>
    </row>
    <row r="812">
      <c r="A812" s="1344"/>
      <c r="B812" s="1344"/>
      <c r="C812" s="1344"/>
      <c r="D812" s="1344"/>
      <c r="E812" s="1344"/>
      <c r="F812" s="1344"/>
      <c r="G812" s="1344"/>
      <c r="H812" s="1344"/>
      <c r="I812" s="1344"/>
      <c r="J812" s="1344"/>
      <c r="K812" s="1344"/>
      <c r="L812" s="1344"/>
      <c r="M812" s="1344"/>
      <c r="N812" s="1344"/>
      <c r="O812" s="1344"/>
      <c r="P812" s="1344"/>
      <c r="Q812" s="1344"/>
      <c r="R812" s="1344"/>
      <c r="S812" s="1344"/>
      <c r="T812" s="1344"/>
      <c r="U812" s="1344"/>
      <c r="V812" s="1344"/>
      <c r="W812" s="1344"/>
      <c r="X812" s="1344"/>
      <c r="Y812" s="1344"/>
      <c r="Z812" s="1344"/>
      <c r="AA812" s="1344"/>
      <c r="AB812" s="1344"/>
      <c r="AC812" s="1344"/>
    </row>
    <row r="813">
      <c r="A813" s="1344"/>
      <c r="B813" s="1344"/>
      <c r="C813" s="1344"/>
      <c r="D813" s="1344"/>
      <c r="E813" s="1344"/>
      <c r="F813" s="1344"/>
      <c r="G813" s="1344"/>
      <c r="H813" s="1344"/>
      <c r="I813" s="1344"/>
      <c r="J813" s="1344"/>
      <c r="K813" s="1344"/>
      <c r="L813" s="1344"/>
      <c r="M813" s="1344"/>
      <c r="N813" s="1344"/>
      <c r="O813" s="1344"/>
      <c r="P813" s="1344"/>
      <c r="Q813" s="1344"/>
      <c r="R813" s="1344"/>
      <c r="S813" s="1344"/>
      <c r="T813" s="1344"/>
      <c r="U813" s="1344"/>
      <c r="V813" s="1344"/>
      <c r="W813" s="1344"/>
      <c r="X813" s="1344"/>
      <c r="Y813" s="1344"/>
      <c r="Z813" s="1344"/>
      <c r="AA813" s="1344"/>
      <c r="AB813" s="1344"/>
      <c r="AC813" s="1344"/>
    </row>
    <row r="814">
      <c r="A814" s="1344"/>
      <c r="B814" s="1344"/>
      <c r="C814" s="1344"/>
      <c r="D814" s="1344"/>
      <c r="E814" s="1344"/>
      <c r="F814" s="1344"/>
      <c r="G814" s="1344"/>
      <c r="H814" s="1344"/>
      <c r="I814" s="1344"/>
      <c r="J814" s="1344"/>
      <c r="K814" s="1344"/>
      <c r="L814" s="1344"/>
      <c r="M814" s="1344"/>
      <c r="N814" s="1344"/>
      <c r="O814" s="1344"/>
      <c r="P814" s="1344"/>
      <c r="Q814" s="1344"/>
      <c r="R814" s="1344"/>
      <c r="S814" s="1344"/>
      <c r="T814" s="1344"/>
      <c r="U814" s="1344"/>
      <c r="V814" s="1344"/>
      <c r="W814" s="1344"/>
      <c r="X814" s="1344"/>
      <c r="Y814" s="1344"/>
      <c r="Z814" s="1344"/>
      <c r="AA814" s="1344"/>
      <c r="AB814" s="1344"/>
      <c r="AC814" s="1344"/>
    </row>
    <row r="815">
      <c r="A815" s="1344"/>
      <c r="B815" s="1344"/>
      <c r="C815" s="1344"/>
      <c r="D815" s="1344"/>
      <c r="E815" s="1344"/>
      <c r="F815" s="1344"/>
      <c r="G815" s="1344"/>
      <c r="H815" s="1344"/>
      <c r="I815" s="1344"/>
      <c r="J815" s="1344"/>
      <c r="K815" s="1344"/>
      <c r="L815" s="1344"/>
      <c r="M815" s="1344"/>
      <c r="N815" s="1344"/>
      <c r="O815" s="1344"/>
      <c r="P815" s="1344"/>
      <c r="Q815" s="1344"/>
      <c r="R815" s="1344"/>
      <c r="S815" s="1344"/>
      <c r="T815" s="1344"/>
      <c r="U815" s="1344"/>
      <c r="V815" s="1344"/>
      <c r="W815" s="1344"/>
      <c r="X815" s="1344"/>
      <c r="Y815" s="1344"/>
      <c r="Z815" s="1344"/>
      <c r="AA815" s="1344"/>
      <c r="AB815" s="1344"/>
      <c r="AC815" s="1344"/>
    </row>
    <row r="816">
      <c r="A816" s="1344"/>
      <c r="B816" s="1344"/>
      <c r="C816" s="1344"/>
      <c r="D816" s="1344"/>
      <c r="E816" s="1344"/>
      <c r="F816" s="1344"/>
      <c r="G816" s="1344"/>
      <c r="H816" s="1344"/>
      <c r="I816" s="1344"/>
      <c r="J816" s="1344"/>
      <c r="K816" s="1344"/>
      <c r="L816" s="1344"/>
      <c r="M816" s="1344"/>
      <c r="N816" s="1344"/>
      <c r="O816" s="1344"/>
      <c r="P816" s="1344"/>
      <c r="Q816" s="1344"/>
      <c r="R816" s="1344"/>
      <c r="S816" s="1344"/>
      <c r="T816" s="1344"/>
      <c r="U816" s="1344"/>
      <c r="V816" s="1344"/>
      <c r="W816" s="1344"/>
      <c r="X816" s="1344"/>
      <c r="Y816" s="1344"/>
      <c r="Z816" s="1344"/>
      <c r="AA816" s="1344"/>
      <c r="AB816" s="1344"/>
      <c r="AC816" s="1344"/>
    </row>
    <row r="817">
      <c r="A817" s="1344"/>
      <c r="B817" s="1344"/>
      <c r="C817" s="1344"/>
      <c r="D817" s="1344"/>
      <c r="E817" s="1344"/>
      <c r="F817" s="1344"/>
      <c r="G817" s="1344"/>
      <c r="H817" s="1344"/>
      <c r="I817" s="1344"/>
      <c r="J817" s="1344"/>
      <c r="K817" s="1344"/>
      <c r="L817" s="1344"/>
      <c r="M817" s="1344"/>
      <c r="N817" s="1344"/>
      <c r="O817" s="1344"/>
      <c r="P817" s="1344"/>
      <c r="Q817" s="1344"/>
      <c r="R817" s="1344"/>
      <c r="S817" s="1344"/>
      <c r="T817" s="1344"/>
      <c r="U817" s="1344"/>
      <c r="V817" s="1344"/>
      <c r="W817" s="1344"/>
      <c r="X817" s="1344"/>
      <c r="Y817" s="1344"/>
      <c r="Z817" s="1344"/>
      <c r="AA817" s="1344"/>
      <c r="AB817" s="1344"/>
      <c r="AC817" s="1344"/>
    </row>
    <row r="818">
      <c r="A818" s="1344"/>
      <c r="B818" s="1344"/>
      <c r="C818" s="1344"/>
      <c r="D818" s="1344"/>
      <c r="E818" s="1344"/>
      <c r="F818" s="1344"/>
      <c r="G818" s="1344"/>
      <c r="H818" s="1344"/>
      <c r="I818" s="1344"/>
      <c r="J818" s="1344"/>
      <c r="K818" s="1344"/>
      <c r="L818" s="1344"/>
      <c r="M818" s="1344"/>
      <c r="N818" s="1344"/>
      <c r="O818" s="1344"/>
      <c r="P818" s="1344"/>
      <c r="Q818" s="1344"/>
      <c r="R818" s="1344"/>
      <c r="S818" s="1344"/>
      <c r="T818" s="1344"/>
      <c r="U818" s="1344"/>
      <c r="V818" s="1344"/>
      <c r="W818" s="1344"/>
      <c r="X818" s="1344"/>
      <c r="Y818" s="1344"/>
      <c r="Z818" s="1344"/>
      <c r="AA818" s="1344"/>
      <c r="AB818" s="1344"/>
      <c r="AC818" s="1344"/>
    </row>
    <row r="819">
      <c r="A819" s="1344"/>
      <c r="B819" s="1344"/>
      <c r="C819" s="1344"/>
      <c r="D819" s="1344"/>
      <c r="E819" s="1344"/>
      <c r="F819" s="1344"/>
      <c r="G819" s="1344"/>
      <c r="H819" s="1344"/>
      <c r="I819" s="1344"/>
      <c r="J819" s="1344"/>
      <c r="K819" s="1344"/>
      <c r="L819" s="1344"/>
      <c r="M819" s="1344"/>
      <c r="N819" s="1344"/>
      <c r="O819" s="1344"/>
      <c r="P819" s="1344"/>
      <c r="Q819" s="1344"/>
      <c r="R819" s="1344"/>
      <c r="S819" s="1344"/>
      <c r="T819" s="1344"/>
      <c r="U819" s="1344"/>
      <c r="V819" s="1344"/>
      <c r="W819" s="1344"/>
      <c r="X819" s="1344"/>
      <c r="Y819" s="1344"/>
      <c r="Z819" s="1344"/>
      <c r="AA819" s="1344"/>
      <c r="AB819" s="1344"/>
      <c r="AC819" s="1344"/>
    </row>
    <row r="820">
      <c r="A820" s="1344"/>
      <c r="B820" s="1344"/>
      <c r="C820" s="1344"/>
      <c r="D820" s="1344"/>
      <c r="E820" s="1344"/>
      <c r="F820" s="1344"/>
      <c r="G820" s="1344"/>
      <c r="H820" s="1344"/>
      <c r="I820" s="1344"/>
      <c r="J820" s="1344"/>
      <c r="K820" s="1344"/>
      <c r="L820" s="1344"/>
      <c r="M820" s="1344"/>
      <c r="N820" s="1344"/>
      <c r="O820" s="1344"/>
      <c r="P820" s="1344"/>
      <c r="Q820" s="1344"/>
      <c r="R820" s="1344"/>
      <c r="S820" s="1344"/>
      <c r="T820" s="1344"/>
      <c r="U820" s="1344"/>
      <c r="V820" s="1344"/>
      <c r="W820" s="1344"/>
      <c r="X820" s="1344"/>
      <c r="Y820" s="1344"/>
      <c r="Z820" s="1344"/>
      <c r="AA820" s="1344"/>
      <c r="AB820" s="1344"/>
      <c r="AC820" s="1344"/>
    </row>
    <row r="821">
      <c r="A821" s="1344"/>
      <c r="B821" s="1344"/>
      <c r="C821" s="1344"/>
      <c r="D821" s="1344"/>
      <c r="E821" s="1344"/>
      <c r="F821" s="1344"/>
      <c r="G821" s="1344"/>
      <c r="H821" s="1344"/>
      <c r="I821" s="1344"/>
      <c r="J821" s="1344"/>
      <c r="K821" s="1344"/>
      <c r="L821" s="1344"/>
      <c r="M821" s="1344"/>
      <c r="N821" s="1344"/>
      <c r="O821" s="1344"/>
      <c r="P821" s="1344"/>
      <c r="Q821" s="1344"/>
      <c r="R821" s="1344"/>
      <c r="S821" s="1344"/>
      <c r="T821" s="1344"/>
      <c r="U821" s="1344"/>
      <c r="V821" s="1344"/>
      <c r="W821" s="1344"/>
      <c r="X821" s="1344"/>
      <c r="Y821" s="1344"/>
      <c r="Z821" s="1344"/>
      <c r="AA821" s="1344"/>
      <c r="AB821" s="1344"/>
      <c r="AC821" s="1344"/>
    </row>
    <row r="822">
      <c r="A822" s="1344"/>
      <c r="B822" s="1344"/>
      <c r="C822" s="1344"/>
      <c r="D822" s="1344"/>
      <c r="E822" s="1344"/>
      <c r="F822" s="1344"/>
      <c r="G822" s="1344"/>
      <c r="H822" s="1344"/>
      <c r="I822" s="1344"/>
      <c r="J822" s="1344"/>
      <c r="K822" s="1344"/>
      <c r="L822" s="1344"/>
      <c r="M822" s="1344"/>
      <c r="N822" s="1344"/>
      <c r="O822" s="1344"/>
      <c r="P822" s="1344"/>
      <c r="Q822" s="1344"/>
      <c r="R822" s="1344"/>
      <c r="S822" s="1344"/>
      <c r="T822" s="1344"/>
      <c r="U822" s="1344"/>
      <c r="V822" s="1344"/>
      <c r="W822" s="1344"/>
      <c r="X822" s="1344"/>
      <c r="Y822" s="1344"/>
      <c r="Z822" s="1344"/>
      <c r="AA822" s="1344"/>
      <c r="AB822" s="1344"/>
      <c r="AC822" s="1344"/>
    </row>
    <row r="823">
      <c r="A823" s="1344"/>
      <c r="B823" s="1344"/>
      <c r="C823" s="1344"/>
      <c r="D823" s="1344"/>
      <c r="E823" s="1344"/>
      <c r="F823" s="1344"/>
      <c r="G823" s="1344"/>
      <c r="H823" s="1344"/>
      <c r="I823" s="1344"/>
      <c r="J823" s="1344"/>
      <c r="K823" s="1344"/>
      <c r="L823" s="1344"/>
      <c r="M823" s="1344"/>
      <c r="N823" s="1344"/>
      <c r="O823" s="1344"/>
      <c r="P823" s="1344"/>
      <c r="Q823" s="1344"/>
      <c r="R823" s="1344"/>
      <c r="S823" s="1344"/>
      <c r="T823" s="1344"/>
      <c r="U823" s="1344"/>
      <c r="V823" s="1344"/>
      <c r="W823" s="1344"/>
      <c r="X823" s="1344"/>
      <c r="Y823" s="1344"/>
      <c r="Z823" s="1344"/>
      <c r="AA823" s="1344"/>
      <c r="AB823" s="1344"/>
      <c r="AC823" s="1344"/>
    </row>
    <row r="824">
      <c r="A824" s="1344"/>
      <c r="B824" s="1344"/>
      <c r="C824" s="1344"/>
      <c r="D824" s="1344"/>
      <c r="E824" s="1344"/>
      <c r="F824" s="1344"/>
      <c r="G824" s="1344"/>
      <c r="H824" s="1344"/>
      <c r="I824" s="1344"/>
      <c r="J824" s="1344"/>
      <c r="K824" s="1344"/>
      <c r="L824" s="1344"/>
      <c r="M824" s="1344"/>
      <c r="N824" s="1344"/>
      <c r="O824" s="1344"/>
      <c r="P824" s="1344"/>
      <c r="Q824" s="1344"/>
      <c r="R824" s="1344"/>
      <c r="S824" s="1344"/>
      <c r="T824" s="1344"/>
      <c r="U824" s="1344"/>
      <c r="V824" s="1344"/>
      <c r="W824" s="1344"/>
      <c r="X824" s="1344"/>
      <c r="Y824" s="1344"/>
      <c r="Z824" s="1344"/>
      <c r="AA824" s="1344"/>
      <c r="AB824" s="1344"/>
      <c r="AC824" s="1344"/>
    </row>
    <row r="825">
      <c r="A825" s="1344"/>
      <c r="B825" s="1344"/>
      <c r="C825" s="1344"/>
      <c r="D825" s="1344"/>
      <c r="E825" s="1344"/>
      <c r="F825" s="1344"/>
      <c r="G825" s="1344"/>
      <c r="H825" s="1344"/>
      <c r="I825" s="1344"/>
      <c r="J825" s="1344"/>
      <c r="K825" s="1344"/>
      <c r="L825" s="1344"/>
      <c r="M825" s="1344"/>
      <c r="N825" s="1344"/>
      <c r="O825" s="1344"/>
      <c r="P825" s="1344"/>
      <c r="Q825" s="1344"/>
      <c r="R825" s="1344"/>
      <c r="S825" s="1344"/>
      <c r="T825" s="1344"/>
      <c r="U825" s="1344"/>
      <c r="V825" s="1344"/>
      <c r="W825" s="1344"/>
      <c r="X825" s="1344"/>
      <c r="Y825" s="1344"/>
      <c r="Z825" s="1344"/>
      <c r="AA825" s="1344"/>
      <c r="AB825" s="1344"/>
      <c r="AC825" s="1344"/>
    </row>
    <row r="826">
      <c r="A826" s="1344"/>
      <c r="B826" s="1344"/>
      <c r="C826" s="1344"/>
      <c r="D826" s="1344"/>
      <c r="E826" s="1344"/>
      <c r="F826" s="1344"/>
      <c r="G826" s="1344"/>
      <c r="H826" s="1344"/>
      <c r="I826" s="1344"/>
      <c r="J826" s="1344"/>
      <c r="K826" s="1344"/>
      <c r="L826" s="1344"/>
      <c r="M826" s="1344"/>
      <c r="N826" s="1344"/>
      <c r="O826" s="1344"/>
      <c r="P826" s="1344"/>
      <c r="Q826" s="1344"/>
      <c r="R826" s="1344"/>
      <c r="S826" s="1344"/>
      <c r="T826" s="1344"/>
      <c r="U826" s="1344"/>
      <c r="V826" s="1344"/>
      <c r="W826" s="1344"/>
      <c r="X826" s="1344"/>
      <c r="Y826" s="1344"/>
      <c r="Z826" s="1344"/>
      <c r="AA826" s="1344"/>
      <c r="AB826" s="1344"/>
      <c r="AC826" s="1344"/>
    </row>
    <row r="827">
      <c r="A827" s="1344"/>
      <c r="B827" s="1344"/>
      <c r="C827" s="1344"/>
      <c r="D827" s="1344"/>
      <c r="E827" s="1344"/>
      <c r="F827" s="1344"/>
      <c r="G827" s="1344"/>
      <c r="H827" s="1344"/>
      <c r="I827" s="1344"/>
      <c r="J827" s="1344"/>
      <c r="K827" s="1344"/>
      <c r="L827" s="1344"/>
      <c r="M827" s="1344"/>
      <c r="N827" s="1344"/>
      <c r="O827" s="1344"/>
      <c r="P827" s="1344"/>
      <c r="Q827" s="1344"/>
      <c r="R827" s="1344"/>
      <c r="S827" s="1344"/>
      <c r="T827" s="1344"/>
      <c r="U827" s="1344"/>
      <c r="V827" s="1344"/>
      <c r="W827" s="1344"/>
      <c r="X827" s="1344"/>
      <c r="Y827" s="1344"/>
      <c r="Z827" s="1344"/>
      <c r="AA827" s="1344"/>
      <c r="AB827" s="1344"/>
      <c r="AC827" s="1344"/>
    </row>
    <row r="828">
      <c r="A828" s="1344"/>
      <c r="B828" s="1344"/>
      <c r="C828" s="1344"/>
      <c r="D828" s="1344"/>
      <c r="E828" s="1344"/>
      <c r="F828" s="1344"/>
      <c r="G828" s="1344"/>
      <c r="H828" s="1344"/>
      <c r="I828" s="1344"/>
      <c r="J828" s="1344"/>
      <c r="K828" s="1344"/>
      <c r="L828" s="1344"/>
      <c r="M828" s="1344"/>
      <c r="N828" s="1344"/>
      <c r="O828" s="1344"/>
      <c r="P828" s="1344"/>
      <c r="Q828" s="1344"/>
      <c r="R828" s="1344"/>
      <c r="S828" s="1344"/>
      <c r="T828" s="1344"/>
      <c r="U828" s="1344"/>
      <c r="V828" s="1344"/>
      <c r="W828" s="1344"/>
      <c r="X828" s="1344"/>
      <c r="Y828" s="1344"/>
      <c r="Z828" s="1344"/>
      <c r="AA828" s="1344"/>
      <c r="AB828" s="1344"/>
      <c r="AC828" s="1344"/>
    </row>
    <row r="829">
      <c r="A829" s="1344"/>
      <c r="B829" s="1344"/>
      <c r="C829" s="1344"/>
      <c r="D829" s="1344"/>
      <c r="E829" s="1344"/>
      <c r="F829" s="1344"/>
      <c r="G829" s="1344"/>
      <c r="H829" s="1344"/>
      <c r="I829" s="1344"/>
      <c r="J829" s="1344"/>
      <c r="K829" s="1344"/>
      <c r="L829" s="1344"/>
      <c r="M829" s="1344"/>
      <c r="N829" s="1344"/>
      <c r="O829" s="1344"/>
      <c r="P829" s="1344"/>
      <c r="Q829" s="1344"/>
      <c r="R829" s="1344"/>
      <c r="S829" s="1344"/>
      <c r="T829" s="1344"/>
      <c r="U829" s="1344"/>
      <c r="V829" s="1344"/>
      <c r="W829" s="1344"/>
      <c r="X829" s="1344"/>
      <c r="Y829" s="1344"/>
      <c r="Z829" s="1344"/>
      <c r="AA829" s="1344"/>
      <c r="AB829" s="1344"/>
      <c r="AC829" s="1344"/>
    </row>
    <row r="830">
      <c r="A830" s="1344"/>
      <c r="B830" s="1344"/>
      <c r="C830" s="1344"/>
      <c r="D830" s="1344"/>
      <c r="E830" s="1344"/>
      <c r="F830" s="1344"/>
      <c r="G830" s="1344"/>
      <c r="H830" s="1344"/>
      <c r="I830" s="1344"/>
      <c r="J830" s="1344"/>
      <c r="K830" s="1344"/>
      <c r="L830" s="1344"/>
      <c r="M830" s="1344"/>
      <c r="N830" s="1344"/>
      <c r="O830" s="1344"/>
      <c r="P830" s="1344"/>
      <c r="Q830" s="1344"/>
      <c r="R830" s="1344"/>
      <c r="S830" s="1344"/>
      <c r="T830" s="1344"/>
      <c r="U830" s="1344"/>
      <c r="V830" s="1344"/>
      <c r="W830" s="1344"/>
      <c r="X830" s="1344"/>
      <c r="Y830" s="1344"/>
      <c r="Z830" s="1344"/>
      <c r="AA830" s="1344"/>
      <c r="AB830" s="1344"/>
      <c r="AC830" s="1344"/>
    </row>
    <row r="831">
      <c r="A831" s="1344"/>
      <c r="B831" s="1344"/>
      <c r="C831" s="1344"/>
      <c r="D831" s="1344"/>
      <c r="E831" s="1344"/>
      <c r="F831" s="1344"/>
      <c r="G831" s="1344"/>
      <c r="H831" s="1344"/>
      <c r="I831" s="1344"/>
      <c r="J831" s="1344"/>
      <c r="K831" s="1344"/>
      <c r="L831" s="1344"/>
      <c r="M831" s="1344"/>
      <c r="N831" s="1344"/>
      <c r="O831" s="1344"/>
      <c r="P831" s="1344"/>
      <c r="Q831" s="1344"/>
      <c r="R831" s="1344"/>
      <c r="S831" s="1344"/>
      <c r="T831" s="1344"/>
      <c r="U831" s="1344"/>
      <c r="V831" s="1344"/>
      <c r="W831" s="1344"/>
      <c r="X831" s="1344"/>
      <c r="Y831" s="1344"/>
      <c r="Z831" s="1344"/>
      <c r="AA831" s="1344"/>
      <c r="AB831" s="1344"/>
      <c r="AC831" s="1344"/>
    </row>
    <row r="832">
      <c r="A832" s="1344"/>
      <c r="B832" s="1344"/>
      <c r="C832" s="1344"/>
      <c r="D832" s="1344"/>
      <c r="E832" s="1344"/>
      <c r="F832" s="1344"/>
      <c r="G832" s="1344"/>
      <c r="H832" s="1344"/>
      <c r="I832" s="1344"/>
      <c r="J832" s="1344"/>
      <c r="K832" s="1344"/>
      <c r="L832" s="1344"/>
      <c r="M832" s="1344"/>
      <c r="N832" s="1344"/>
      <c r="O832" s="1344"/>
      <c r="P832" s="1344"/>
      <c r="Q832" s="1344"/>
      <c r="R832" s="1344"/>
      <c r="S832" s="1344"/>
      <c r="T832" s="1344"/>
      <c r="U832" s="1344"/>
      <c r="V832" s="1344"/>
      <c r="W832" s="1344"/>
      <c r="X832" s="1344"/>
      <c r="Y832" s="1344"/>
      <c r="Z832" s="1344"/>
      <c r="AA832" s="1344"/>
      <c r="AB832" s="1344"/>
      <c r="AC832" s="1344"/>
    </row>
    <row r="833">
      <c r="A833" s="1344"/>
      <c r="B833" s="1344"/>
      <c r="C833" s="1344"/>
      <c r="D833" s="1344"/>
      <c r="E833" s="1344"/>
      <c r="F833" s="1344"/>
      <c r="G833" s="1344"/>
      <c r="H833" s="1344"/>
      <c r="I833" s="1344"/>
      <c r="J833" s="1344"/>
      <c r="K833" s="1344"/>
      <c r="L833" s="1344"/>
      <c r="M833" s="1344"/>
      <c r="N833" s="1344"/>
      <c r="O833" s="1344"/>
      <c r="P833" s="1344"/>
      <c r="Q833" s="1344"/>
      <c r="R833" s="1344"/>
      <c r="S833" s="1344"/>
      <c r="T833" s="1344"/>
      <c r="U833" s="1344"/>
      <c r="V833" s="1344"/>
      <c r="W833" s="1344"/>
      <c r="X833" s="1344"/>
      <c r="Y833" s="1344"/>
      <c r="Z833" s="1344"/>
      <c r="AA833" s="1344"/>
      <c r="AB833" s="1344"/>
      <c r="AC833" s="1344"/>
    </row>
    <row r="834">
      <c r="A834" s="1344"/>
      <c r="B834" s="1344"/>
      <c r="C834" s="1344"/>
      <c r="D834" s="1344"/>
      <c r="E834" s="1344"/>
      <c r="F834" s="1344"/>
      <c r="G834" s="1344"/>
      <c r="H834" s="1344"/>
      <c r="I834" s="1344"/>
      <c r="J834" s="1344"/>
      <c r="K834" s="1344"/>
      <c r="L834" s="1344"/>
      <c r="M834" s="1344"/>
      <c r="N834" s="1344"/>
      <c r="O834" s="1344"/>
      <c r="P834" s="1344"/>
      <c r="Q834" s="1344"/>
      <c r="R834" s="1344"/>
      <c r="S834" s="1344"/>
      <c r="T834" s="1344"/>
      <c r="U834" s="1344"/>
      <c r="V834" s="1344"/>
      <c r="W834" s="1344"/>
      <c r="X834" s="1344"/>
      <c r="Y834" s="1344"/>
      <c r="Z834" s="1344"/>
      <c r="AA834" s="1344"/>
      <c r="AB834" s="1344"/>
      <c r="AC834" s="1344"/>
    </row>
    <row r="835">
      <c r="A835" s="1344"/>
      <c r="B835" s="1344"/>
      <c r="C835" s="1344"/>
      <c r="D835" s="1344"/>
      <c r="E835" s="1344"/>
      <c r="F835" s="1344"/>
      <c r="G835" s="1344"/>
      <c r="H835" s="1344"/>
      <c r="I835" s="1344"/>
      <c r="J835" s="1344"/>
      <c r="K835" s="1344"/>
      <c r="L835" s="1344"/>
      <c r="M835" s="1344"/>
      <c r="N835" s="1344"/>
      <c r="O835" s="1344"/>
      <c r="P835" s="1344"/>
      <c r="Q835" s="1344"/>
      <c r="R835" s="1344"/>
      <c r="S835" s="1344"/>
      <c r="T835" s="1344"/>
      <c r="U835" s="1344"/>
      <c r="V835" s="1344"/>
      <c r="W835" s="1344"/>
      <c r="X835" s="1344"/>
      <c r="Y835" s="1344"/>
      <c r="Z835" s="1344"/>
      <c r="AA835" s="1344"/>
      <c r="AB835" s="1344"/>
      <c r="AC835" s="1344"/>
    </row>
    <row r="836">
      <c r="A836" s="1344"/>
      <c r="B836" s="1344"/>
      <c r="C836" s="1344"/>
      <c r="D836" s="1344"/>
      <c r="E836" s="1344"/>
      <c r="F836" s="1344"/>
      <c r="G836" s="1344"/>
      <c r="H836" s="1344"/>
      <c r="I836" s="1344"/>
      <c r="J836" s="1344"/>
      <c r="K836" s="1344"/>
      <c r="L836" s="1344"/>
      <c r="M836" s="1344"/>
      <c r="N836" s="1344"/>
      <c r="O836" s="1344"/>
      <c r="P836" s="1344"/>
      <c r="Q836" s="1344"/>
      <c r="R836" s="1344"/>
      <c r="S836" s="1344"/>
      <c r="T836" s="1344"/>
      <c r="U836" s="1344"/>
      <c r="V836" s="1344"/>
      <c r="W836" s="1344"/>
      <c r="X836" s="1344"/>
      <c r="Y836" s="1344"/>
      <c r="Z836" s="1344"/>
      <c r="AA836" s="1344"/>
      <c r="AB836" s="1344"/>
      <c r="AC836" s="1344"/>
    </row>
    <row r="837">
      <c r="A837" s="1344"/>
      <c r="B837" s="1344"/>
      <c r="C837" s="1344"/>
      <c r="D837" s="1344"/>
      <c r="E837" s="1344"/>
      <c r="F837" s="1344"/>
      <c r="G837" s="1344"/>
      <c r="H837" s="1344"/>
      <c r="I837" s="1344"/>
      <c r="J837" s="1344"/>
      <c r="K837" s="1344"/>
      <c r="L837" s="1344"/>
      <c r="M837" s="1344"/>
      <c r="N837" s="1344"/>
      <c r="O837" s="1344"/>
      <c r="P837" s="1344"/>
      <c r="Q837" s="1344"/>
      <c r="R837" s="1344"/>
      <c r="S837" s="1344"/>
      <c r="T837" s="1344"/>
      <c r="U837" s="1344"/>
      <c r="V837" s="1344"/>
      <c r="W837" s="1344"/>
      <c r="X837" s="1344"/>
      <c r="Y837" s="1344"/>
      <c r="Z837" s="1344"/>
      <c r="AA837" s="1344"/>
      <c r="AB837" s="1344"/>
      <c r="AC837" s="1344"/>
    </row>
    <row r="838">
      <c r="A838" s="1344"/>
      <c r="B838" s="1344"/>
      <c r="C838" s="1344"/>
      <c r="D838" s="1344"/>
      <c r="E838" s="1344"/>
      <c r="F838" s="1344"/>
      <c r="G838" s="1344"/>
      <c r="H838" s="1344"/>
      <c r="I838" s="1344"/>
      <c r="J838" s="1344"/>
      <c r="K838" s="1344"/>
      <c r="L838" s="1344"/>
      <c r="M838" s="1344"/>
      <c r="N838" s="1344"/>
      <c r="O838" s="1344"/>
      <c r="P838" s="1344"/>
      <c r="Q838" s="1344"/>
      <c r="R838" s="1344"/>
      <c r="S838" s="1344"/>
      <c r="T838" s="1344"/>
      <c r="U838" s="1344"/>
      <c r="V838" s="1344"/>
      <c r="W838" s="1344"/>
      <c r="X838" s="1344"/>
      <c r="Y838" s="1344"/>
      <c r="Z838" s="1344"/>
      <c r="AA838" s="1344"/>
      <c r="AB838" s="1344"/>
      <c r="AC838" s="1344"/>
    </row>
    <row r="839">
      <c r="A839" s="1344"/>
      <c r="B839" s="1344"/>
      <c r="C839" s="1344"/>
      <c r="D839" s="1344"/>
      <c r="E839" s="1344"/>
      <c r="F839" s="1344"/>
      <c r="G839" s="1344"/>
      <c r="H839" s="1344"/>
      <c r="I839" s="1344"/>
      <c r="J839" s="1344"/>
      <c r="K839" s="1344"/>
      <c r="L839" s="1344"/>
      <c r="M839" s="1344"/>
      <c r="N839" s="1344"/>
      <c r="O839" s="1344"/>
      <c r="P839" s="1344"/>
      <c r="Q839" s="1344"/>
      <c r="R839" s="1344"/>
      <c r="S839" s="1344"/>
      <c r="T839" s="1344"/>
      <c r="U839" s="1344"/>
      <c r="V839" s="1344"/>
      <c r="W839" s="1344"/>
      <c r="X839" s="1344"/>
      <c r="Y839" s="1344"/>
      <c r="Z839" s="1344"/>
      <c r="AA839" s="1344"/>
      <c r="AB839" s="1344"/>
      <c r="AC839" s="1344"/>
    </row>
    <row r="840">
      <c r="A840" s="1344"/>
      <c r="B840" s="1344"/>
      <c r="C840" s="1344"/>
      <c r="D840" s="1344"/>
      <c r="E840" s="1344"/>
      <c r="F840" s="1344"/>
      <c r="G840" s="1344"/>
      <c r="H840" s="1344"/>
      <c r="I840" s="1344"/>
      <c r="J840" s="1344"/>
      <c r="K840" s="1344"/>
      <c r="L840" s="1344"/>
      <c r="M840" s="1344"/>
      <c r="N840" s="1344"/>
      <c r="O840" s="1344"/>
      <c r="P840" s="1344"/>
      <c r="Q840" s="1344"/>
      <c r="R840" s="1344"/>
      <c r="S840" s="1344"/>
      <c r="T840" s="1344"/>
      <c r="U840" s="1344"/>
      <c r="V840" s="1344"/>
      <c r="W840" s="1344"/>
      <c r="X840" s="1344"/>
      <c r="Y840" s="1344"/>
      <c r="Z840" s="1344"/>
      <c r="AA840" s="1344"/>
      <c r="AB840" s="1344"/>
      <c r="AC840" s="1344"/>
    </row>
    <row r="841">
      <c r="A841" s="1344"/>
      <c r="B841" s="1344"/>
      <c r="C841" s="1344"/>
      <c r="D841" s="1344"/>
      <c r="E841" s="1344"/>
      <c r="F841" s="1344"/>
      <c r="G841" s="1344"/>
      <c r="H841" s="1344"/>
      <c r="I841" s="1344"/>
      <c r="J841" s="1344"/>
      <c r="K841" s="1344"/>
      <c r="L841" s="1344"/>
      <c r="M841" s="1344"/>
      <c r="N841" s="1344"/>
      <c r="O841" s="1344"/>
      <c r="P841" s="1344"/>
      <c r="Q841" s="1344"/>
      <c r="R841" s="1344"/>
      <c r="S841" s="1344"/>
      <c r="T841" s="1344"/>
      <c r="U841" s="1344"/>
      <c r="V841" s="1344"/>
      <c r="W841" s="1344"/>
      <c r="X841" s="1344"/>
      <c r="Y841" s="1344"/>
      <c r="Z841" s="1344"/>
      <c r="AA841" s="1344"/>
      <c r="AB841" s="1344"/>
      <c r="AC841" s="1344"/>
    </row>
    <row r="842">
      <c r="A842" s="1344"/>
      <c r="B842" s="1344"/>
      <c r="C842" s="1344"/>
      <c r="D842" s="1344"/>
      <c r="E842" s="1344"/>
      <c r="F842" s="1344"/>
      <c r="G842" s="1344"/>
      <c r="H842" s="1344"/>
      <c r="I842" s="1344"/>
      <c r="J842" s="1344"/>
      <c r="K842" s="1344"/>
      <c r="L842" s="1344"/>
      <c r="M842" s="1344"/>
      <c r="N842" s="1344"/>
      <c r="O842" s="1344"/>
      <c r="P842" s="1344"/>
      <c r="Q842" s="1344"/>
      <c r="R842" s="1344"/>
      <c r="S842" s="1344"/>
      <c r="T842" s="1344"/>
      <c r="U842" s="1344"/>
      <c r="V842" s="1344"/>
      <c r="W842" s="1344"/>
      <c r="X842" s="1344"/>
      <c r="Y842" s="1344"/>
      <c r="Z842" s="1344"/>
      <c r="AA842" s="1344"/>
      <c r="AB842" s="1344"/>
      <c r="AC842" s="1344"/>
    </row>
    <row r="843">
      <c r="A843" s="1344"/>
      <c r="B843" s="1344"/>
      <c r="C843" s="1344"/>
      <c r="D843" s="1344"/>
      <c r="E843" s="1344"/>
      <c r="F843" s="1344"/>
      <c r="G843" s="1344"/>
      <c r="H843" s="1344"/>
      <c r="I843" s="1344"/>
      <c r="J843" s="1344"/>
      <c r="K843" s="1344"/>
      <c r="L843" s="1344"/>
      <c r="M843" s="1344"/>
      <c r="N843" s="1344"/>
      <c r="O843" s="1344"/>
      <c r="P843" s="1344"/>
      <c r="Q843" s="1344"/>
      <c r="R843" s="1344"/>
      <c r="S843" s="1344"/>
      <c r="T843" s="1344"/>
      <c r="U843" s="1344"/>
      <c r="V843" s="1344"/>
      <c r="W843" s="1344"/>
      <c r="X843" s="1344"/>
      <c r="Y843" s="1344"/>
      <c r="Z843" s="1344"/>
      <c r="AA843" s="1344"/>
      <c r="AB843" s="1344"/>
      <c r="AC843" s="1344"/>
    </row>
    <row r="844">
      <c r="A844" s="1344"/>
      <c r="B844" s="1344"/>
      <c r="C844" s="1344"/>
      <c r="D844" s="1344"/>
      <c r="E844" s="1344"/>
      <c r="F844" s="1344"/>
      <c r="G844" s="1344"/>
      <c r="H844" s="1344"/>
      <c r="I844" s="1344"/>
      <c r="J844" s="1344"/>
      <c r="K844" s="1344"/>
      <c r="L844" s="1344"/>
      <c r="M844" s="1344"/>
      <c r="N844" s="1344"/>
      <c r="O844" s="1344"/>
      <c r="P844" s="1344"/>
      <c r="Q844" s="1344"/>
      <c r="R844" s="1344"/>
      <c r="S844" s="1344"/>
      <c r="T844" s="1344"/>
      <c r="U844" s="1344"/>
      <c r="V844" s="1344"/>
      <c r="W844" s="1344"/>
      <c r="X844" s="1344"/>
      <c r="Y844" s="1344"/>
      <c r="Z844" s="1344"/>
      <c r="AA844" s="1344"/>
      <c r="AB844" s="1344"/>
      <c r="AC844" s="1344"/>
    </row>
    <row r="845">
      <c r="A845" s="1344"/>
      <c r="B845" s="1344"/>
      <c r="C845" s="1344"/>
      <c r="D845" s="1344"/>
      <c r="E845" s="1344"/>
      <c r="F845" s="1344"/>
      <c r="G845" s="1344"/>
      <c r="H845" s="1344"/>
      <c r="I845" s="1344"/>
      <c r="J845" s="1344"/>
      <c r="K845" s="1344"/>
      <c r="L845" s="1344"/>
      <c r="M845" s="1344"/>
      <c r="N845" s="1344"/>
      <c r="O845" s="1344"/>
      <c r="P845" s="1344"/>
      <c r="Q845" s="1344"/>
      <c r="R845" s="1344"/>
      <c r="S845" s="1344"/>
      <c r="T845" s="1344"/>
      <c r="U845" s="1344"/>
      <c r="V845" s="1344"/>
      <c r="W845" s="1344"/>
      <c r="X845" s="1344"/>
      <c r="Y845" s="1344"/>
      <c r="Z845" s="1344"/>
      <c r="AA845" s="1344"/>
      <c r="AB845" s="1344"/>
      <c r="AC845" s="1344"/>
    </row>
    <row r="846">
      <c r="A846" s="1344"/>
      <c r="B846" s="1344"/>
      <c r="C846" s="1344"/>
      <c r="D846" s="1344"/>
      <c r="E846" s="1344"/>
      <c r="F846" s="1344"/>
      <c r="G846" s="1344"/>
      <c r="H846" s="1344"/>
      <c r="I846" s="1344"/>
      <c r="J846" s="1344"/>
      <c r="K846" s="1344"/>
      <c r="L846" s="1344"/>
      <c r="M846" s="1344"/>
      <c r="N846" s="1344"/>
      <c r="O846" s="1344"/>
      <c r="P846" s="1344"/>
      <c r="Q846" s="1344"/>
      <c r="R846" s="1344"/>
      <c r="S846" s="1344"/>
      <c r="T846" s="1344"/>
      <c r="U846" s="1344"/>
      <c r="V846" s="1344"/>
      <c r="W846" s="1344"/>
      <c r="X846" s="1344"/>
      <c r="Y846" s="1344"/>
      <c r="Z846" s="1344"/>
      <c r="AA846" s="1344"/>
      <c r="AB846" s="1344"/>
      <c r="AC846" s="1344"/>
    </row>
    <row r="847">
      <c r="A847" s="1344"/>
      <c r="B847" s="1344"/>
      <c r="C847" s="1344"/>
      <c r="D847" s="1344"/>
      <c r="E847" s="1344"/>
      <c r="F847" s="1344"/>
      <c r="G847" s="1344"/>
      <c r="H847" s="1344"/>
      <c r="I847" s="1344"/>
      <c r="J847" s="1344"/>
      <c r="K847" s="1344"/>
      <c r="L847" s="1344"/>
      <c r="M847" s="1344"/>
      <c r="N847" s="1344"/>
      <c r="O847" s="1344"/>
      <c r="P847" s="1344"/>
      <c r="Q847" s="1344"/>
      <c r="R847" s="1344"/>
      <c r="S847" s="1344"/>
      <c r="T847" s="1344"/>
      <c r="U847" s="1344"/>
      <c r="V847" s="1344"/>
      <c r="W847" s="1344"/>
      <c r="X847" s="1344"/>
      <c r="Y847" s="1344"/>
      <c r="Z847" s="1344"/>
      <c r="AA847" s="1344"/>
      <c r="AB847" s="1344"/>
      <c r="AC847" s="1344"/>
    </row>
    <row r="848">
      <c r="A848" s="1344"/>
      <c r="B848" s="1344"/>
      <c r="C848" s="1344"/>
      <c r="D848" s="1344"/>
      <c r="E848" s="1344"/>
      <c r="F848" s="1344"/>
      <c r="G848" s="1344"/>
      <c r="H848" s="1344"/>
      <c r="I848" s="1344"/>
      <c r="J848" s="1344"/>
      <c r="K848" s="1344"/>
      <c r="L848" s="1344"/>
      <c r="M848" s="1344"/>
      <c r="N848" s="1344"/>
      <c r="O848" s="1344"/>
      <c r="P848" s="1344"/>
      <c r="Q848" s="1344"/>
      <c r="R848" s="1344"/>
      <c r="S848" s="1344"/>
      <c r="T848" s="1344"/>
      <c r="U848" s="1344"/>
      <c r="V848" s="1344"/>
      <c r="W848" s="1344"/>
      <c r="X848" s="1344"/>
      <c r="Y848" s="1344"/>
      <c r="Z848" s="1344"/>
      <c r="AA848" s="1344"/>
      <c r="AB848" s="1344"/>
      <c r="AC848" s="1344"/>
    </row>
    <row r="849">
      <c r="A849" s="1344"/>
      <c r="B849" s="1344"/>
      <c r="C849" s="1344"/>
      <c r="D849" s="1344"/>
      <c r="E849" s="1344"/>
      <c r="F849" s="1344"/>
      <c r="G849" s="1344"/>
      <c r="H849" s="1344"/>
      <c r="I849" s="1344"/>
      <c r="J849" s="1344"/>
      <c r="K849" s="1344"/>
      <c r="L849" s="1344"/>
      <c r="M849" s="1344"/>
      <c r="N849" s="1344"/>
      <c r="O849" s="1344"/>
      <c r="P849" s="1344"/>
      <c r="Q849" s="1344"/>
      <c r="R849" s="1344"/>
      <c r="S849" s="1344"/>
      <c r="T849" s="1344"/>
      <c r="U849" s="1344"/>
      <c r="V849" s="1344"/>
      <c r="W849" s="1344"/>
      <c r="X849" s="1344"/>
      <c r="Y849" s="1344"/>
      <c r="Z849" s="1344"/>
      <c r="AA849" s="1344"/>
      <c r="AB849" s="1344"/>
      <c r="AC849" s="1344"/>
    </row>
    <row r="850">
      <c r="A850" s="1344"/>
      <c r="B850" s="1344"/>
      <c r="C850" s="1344"/>
      <c r="D850" s="1344"/>
      <c r="E850" s="1344"/>
      <c r="F850" s="1344"/>
      <c r="G850" s="1344"/>
      <c r="H850" s="1344"/>
      <c r="I850" s="1344"/>
      <c r="J850" s="1344"/>
      <c r="K850" s="1344"/>
      <c r="L850" s="1344"/>
      <c r="M850" s="1344"/>
      <c r="N850" s="1344"/>
      <c r="O850" s="1344"/>
      <c r="P850" s="1344"/>
      <c r="Q850" s="1344"/>
      <c r="R850" s="1344"/>
      <c r="S850" s="1344"/>
      <c r="T850" s="1344"/>
      <c r="U850" s="1344"/>
      <c r="V850" s="1344"/>
      <c r="W850" s="1344"/>
      <c r="X850" s="1344"/>
      <c r="Y850" s="1344"/>
      <c r="Z850" s="1344"/>
      <c r="AA850" s="1344"/>
      <c r="AB850" s="1344"/>
      <c r="AC850" s="1344"/>
    </row>
    <row r="851">
      <c r="A851" s="1344"/>
      <c r="B851" s="1344"/>
      <c r="C851" s="1344"/>
      <c r="D851" s="1344"/>
      <c r="E851" s="1344"/>
      <c r="F851" s="1344"/>
      <c r="G851" s="1344"/>
      <c r="H851" s="1344"/>
      <c r="I851" s="1344"/>
      <c r="J851" s="1344"/>
      <c r="K851" s="1344"/>
      <c r="L851" s="1344"/>
      <c r="M851" s="1344"/>
      <c r="N851" s="1344"/>
      <c r="O851" s="1344"/>
      <c r="P851" s="1344"/>
      <c r="Q851" s="1344"/>
      <c r="R851" s="1344"/>
      <c r="S851" s="1344"/>
      <c r="T851" s="1344"/>
      <c r="U851" s="1344"/>
      <c r="V851" s="1344"/>
      <c r="W851" s="1344"/>
      <c r="X851" s="1344"/>
      <c r="Y851" s="1344"/>
      <c r="Z851" s="1344"/>
      <c r="AA851" s="1344"/>
      <c r="AB851" s="1344"/>
      <c r="AC851" s="1344"/>
    </row>
    <row r="852">
      <c r="A852" s="1344"/>
      <c r="B852" s="1344"/>
      <c r="C852" s="1344"/>
      <c r="D852" s="1344"/>
      <c r="E852" s="1344"/>
      <c r="F852" s="1344"/>
      <c r="G852" s="1344"/>
      <c r="H852" s="1344"/>
      <c r="I852" s="1344"/>
      <c r="J852" s="1344"/>
      <c r="K852" s="1344"/>
      <c r="L852" s="1344"/>
      <c r="M852" s="1344"/>
      <c r="N852" s="1344"/>
      <c r="O852" s="1344"/>
      <c r="P852" s="1344"/>
      <c r="Q852" s="1344"/>
      <c r="R852" s="1344"/>
      <c r="S852" s="1344"/>
      <c r="T852" s="1344"/>
      <c r="U852" s="1344"/>
      <c r="V852" s="1344"/>
      <c r="W852" s="1344"/>
      <c r="X852" s="1344"/>
      <c r="Y852" s="1344"/>
      <c r="Z852" s="1344"/>
      <c r="AA852" s="1344"/>
      <c r="AB852" s="1344"/>
      <c r="AC852" s="1344"/>
    </row>
    <row r="853">
      <c r="A853" s="1344"/>
      <c r="B853" s="1344"/>
      <c r="C853" s="1344"/>
      <c r="D853" s="1344"/>
      <c r="E853" s="1344"/>
      <c r="F853" s="1344"/>
      <c r="G853" s="1344"/>
      <c r="H853" s="1344"/>
      <c r="I853" s="1344"/>
      <c r="J853" s="1344"/>
      <c r="K853" s="1344"/>
      <c r="L853" s="1344"/>
      <c r="M853" s="1344"/>
      <c r="N853" s="1344"/>
      <c r="O853" s="1344"/>
      <c r="P853" s="1344"/>
      <c r="Q853" s="1344"/>
      <c r="R853" s="1344"/>
      <c r="S853" s="1344"/>
      <c r="T853" s="1344"/>
      <c r="U853" s="1344"/>
      <c r="V853" s="1344"/>
      <c r="W853" s="1344"/>
      <c r="X853" s="1344"/>
      <c r="Y853" s="1344"/>
      <c r="Z853" s="1344"/>
      <c r="AA853" s="1344"/>
      <c r="AB853" s="1344"/>
      <c r="AC853" s="1344"/>
    </row>
    <row r="854">
      <c r="A854" s="1344"/>
      <c r="B854" s="1344"/>
      <c r="C854" s="1344"/>
      <c r="D854" s="1344"/>
      <c r="E854" s="1344"/>
      <c r="F854" s="1344"/>
      <c r="G854" s="1344"/>
      <c r="H854" s="1344"/>
      <c r="I854" s="1344"/>
      <c r="J854" s="1344"/>
      <c r="K854" s="1344"/>
      <c r="L854" s="1344"/>
      <c r="M854" s="1344"/>
      <c r="N854" s="1344"/>
      <c r="O854" s="1344"/>
      <c r="P854" s="1344"/>
      <c r="Q854" s="1344"/>
      <c r="R854" s="1344"/>
      <c r="S854" s="1344"/>
      <c r="T854" s="1344"/>
      <c r="U854" s="1344"/>
      <c r="V854" s="1344"/>
      <c r="W854" s="1344"/>
      <c r="X854" s="1344"/>
      <c r="Y854" s="1344"/>
      <c r="Z854" s="1344"/>
      <c r="AA854" s="1344"/>
      <c r="AB854" s="1344"/>
      <c r="AC854" s="1344"/>
    </row>
    <row r="855">
      <c r="A855" s="1344"/>
      <c r="B855" s="1344"/>
      <c r="C855" s="1344"/>
      <c r="D855" s="1344"/>
      <c r="E855" s="1344"/>
      <c r="F855" s="1344"/>
      <c r="G855" s="1344"/>
      <c r="H855" s="1344"/>
      <c r="I855" s="1344"/>
      <c r="J855" s="1344"/>
      <c r="K855" s="1344"/>
      <c r="L855" s="1344"/>
      <c r="M855" s="1344"/>
      <c r="N855" s="1344"/>
      <c r="O855" s="1344"/>
      <c r="P855" s="1344"/>
      <c r="Q855" s="1344"/>
      <c r="R855" s="1344"/>
      <c r="S855" s="1344"/>
      <c r="T855" s="1344"/>
      <c r="U855" s="1344"/>
      <c r="V855" s="1344"/>
      <c r="W855" s="1344"/>
      <c r="X855" s="1344"/>
      <c r="Y855" s="1344"/>
      <c r="Z855" s="1344"/>
      <c r="AA855" s="1344"/>
      <c r="AB855" s="1344"/>
      <c r="AC855" s="1344"/>
    </row>
    <row r="856">
      <c r="A856" s="1344"/>
      <c r="B856" s="1344"/>
      <c r="C856" s="1344"/>
      <c r="D856" s="1344"/>
      <c r="E856" s="1344"/>
      <c r="F856" s="1344"/>
      <c r="G856" s="1344"/>
      <c r="H856" s="1344"/>
      <c r="I856" s="1344"/>
      <c r="J856" s="1344"/>
      <c r="K856" s="1344"/>
      <c r="L856" s="1344"/>
      <c r="M856" s="1344"/>
      <c r="N856" s="1344"/>
      <c r="O856" s="1344"/>
      <c r="P856" s="1344"/>
      <c r="Q856" s="1344"/>
      <c r="R856" s="1344"/>
      <c r="S856" s="1344"/>
      <c r="T856" s="1344"/>
      <c r="U856" s="1344"/>
      <c r="V856" s="1344"/>
      <c r="W856" s="1344"/>
      <c r="X856" s="1344"/>
      <c r="Y856" s="1344"/>
      <c r="Z856" s="1344"/>
      <c r="AA856" s="1344"/>
      <c r="AB856" s="1344"/>
      <c r="AC856" s="1344"/>
    </row>
    <row r="857">
      <c r="A857" s="1344"/>
      <c r="B857" s="1344"/>
      <c r="C857" s="1344"/>
      <c r="D857" s="1344"/>
      <c r="E857" s="1344"/>
      <c r="F857" s="1344"/>
      <c r="G857" s="1344"/>
      <c r="H857" s="1344"/>
      <c r="I857" s="1344"/>
      <c r="J857" s="1344"/>
      <c r="K857" s="1344"/>
      <c r="L857" s="1344"/>
      <c r="M857" s="1344"/>
      <c r="N857" s="1344"/>
      <c r="O857" s="1344"/>
      <c r="P857" s="1344"/>
      <c r="Q857" s="1344"/>
      <c r="R857" s="1344"/>
      <c r="S857" s="1344"/>
      <c r="T857" s="1344"/>
      <c r="U857" s="1344"/>
      <c r="V857" s="1344"/>
      <c r="W857" s="1344"/>
      <c r="X857" s="1344"/>
      <c r="Y857" s="1344"/>
      <c r="Z857" s="1344"/>
      <c r="AA857" s="1344"/>
      <c r="AB857" s="1344"/>
      <c r="AC857" s="1344"/>
    </row>
    <row r="858">
      <c r="A858" s="1344"/>
      <c r="B858" s="1344"/>
      <c r="C858" s="1344"/>
      <c r="D858" s="1344"/>
      <c r="E858" s="1344"/>
      <c r="F858" s="1344"/>
      <c r="G858" s="1344"/>
      <c r="H858" s="1344"/>
      <c r="I858" s="1344"/>
      <c r="J858" s="1344"/>
      <c r="K858" s="1344"/>
      <c r="L858" s="1344"/>
      <c r="M858" s="1344"/>
      <c r="N858" s="1344"/>
      <c r="O858" s="1344"/>
      <c r="P858" s="1344"/>
      <c r="Q858" s="1344"/>
      <c r="R858" s="1344"/>
      <c r="S858" s="1344"/>
      <c r="T858" s="1344"/>
      <c r="U858" s="1344"/>
      <c r="V858" s="1344"/>
      <c r="W858" s="1344"/>
      <c r="X858" s="1344"/>
      <c r="Y858" s="1344"/>
      <c r="Z858" s="1344"/>
      <c r="AA858" s="1344"/>
      <c r="AB858" s="1344"/>
      <c r="AC858" s="1344"/>
    </row>
    <row r="859">
      <c r="A859" s="1344"/>
      <c r="B859" s="1344"/>
      <c r="C859" s="1344"/>
      <c r="D859" s="1344"/>
      <c r="E859" s="1344"/>
      <c r="F859" s="1344"/>
      <c r="G859" s="1344"/>
      <c r="H859" s="1344"/>
      <c r="I859" s="1344"/>
      <c r="J859" s="1344"/>
      <c r="K859" s="1344"/>
      <c r="L859" s="1344"/>
      <c r="M859" s="1344"/>
      <c r="N859" s="1344"/>
      <c r="O859" s="1344"/>
      <c r="P859" s="1344"/>
      <c r="Q859" s="1344"/>
      <c r="R859" s="1344"/>
      <c r="S859" s="1344"/>
      <c r="T859" s="1344"/>
      <c r="U859" s="1344"/>
      <c r="V859" s="1344"/>
      <c r="W859" s="1344"/>
      <c r="X859" s="1344"/>
      <c r="Y859" s="1344"/>
      <c r="Z859" s="1344"/>
      <c r="AA859" s="1344"/>
      <c r="AB859" s="1344"/>
      <c r="AC859" s="1344"/>
    </row>
    <row r="860">
      <c r="A860" s="1344"/>
      <c r="B860" s="1344"/>
      <c r="C860" s="1344"/>
      <c r="D860" s="1344"/>
      <c r="E860" s="1344"/>
      <c r="F860" s="1344"/>
      <c r="G860" s="1344"/>
      <c r="H860" s="1344"/>
      <c r="I860" s="1344"/>
      <c r="J860" s="1344"/>
      <c r="K860" s="1344"/>
      <c r="L860" s="1344"/>
      <c r="M860" s="1344"/>
      <c r="N860" s="1344"/>
      <c r="O860" s="1344"/>
      <c r="P860" s="1344"/>
      <c r="Q860" s="1344"/>
      <c r="R860" s="1344"/>
      <c r="S860" s="1344"/>
      <c r="T860" s="1344"/>
      <c r="U860" s="1344"/>
      <c r="V860" s="1344"/>
      <c r="W860" s="1344"/>
      <c r="X860" s="1344"/>
      <c r="Y860" s="1344"/>
      <c r="Z860" s="1344"/>
      <c r="AA860" s="1344"/>
      <c r="AB860" s="1344"/>
      <c r="AC860" s="1344"/>
    </row>
    <row r="861">
      <c r="A861" s="1344"/>
      <c r="B861" s="1344"/>
      <c r="C861" s="1344"/>
      <c r="D861" s="1344"/>
      <c r="E861" s="1344"/>
      <c r="F861" s="1344"/>
      <c r="G861" s="1344"/>
      <c r="H861" s="1344"/>
      <c r="I861" s="1344"/>
      <c r="J861" s="1344"/>
      <c r="K861" s="1344"/>
      <c r="L861" s="1344"/>
      <c r="M861" s="1344"/>
      <c r="N861" s="1344"/>
      <c r="O861" s="1344"/>
      <c r="P861" s="1344"/>
      <c r="Q861" s="1344"/>
      <c r="R861" s="1344"/>
      <c r="S861" s="1344"/>
      <c r="T861" s="1344"/>
      <c r="U861" s="1344"/>
      <c r="V861" s="1344"/>
      <c r="W861" s="1344"/>
      <c r="X861" s="1344"/>
      <c r="Y861" s="1344"/>
      <c r="Z861" s="1344"/>
      <c r="AA861" s="1344"/>
      <c r="AB861" s="1344"/>
      <c r="AC861" s="1344"/>
    </row>
    <row r="862">
      <c r="A862" s="1344"/>
      <c r="B862" s="1344"/>
      <c r="C862" s="1344"/>
      <c r="D862" s="1344"/>
      <c r="E862" s="1344"/>
      <c r="F862" s="1344"/>
      <c r="G862" s="1344"/>
      <c r="H862" s="1344"/>
      <c r="I862" s="1344"/>
      <c r="J862" s="1344"/>
      <c r="K862" s="1344"/>
      <c r="L862" s="1344"/>
      <c r="M862" s="1344"/>
      <c r="N862" s="1344"/>
      <c r="O862" s="1344"/>
      <c r="P862" s="1344"/>
      <c r="Q862" s="1344"/>
      <c r="R862" s="1344"/>
      <c r="S862" s="1344"/>
      <c r="T862" s="1344"/>
      <c r="U862" s="1344"/>
      <c r="V862" s="1344"/>
      <c r="W862" s="1344"/>
      <c r="X862" s="1344"/>
      <c r="Y862" s="1344"/>
      <c r="Z862" s="1344"/>
      <c r="AA862" s="1344"/>
      <c r="AB862" s="1344"/>
      <c r="AC862" s="1344"/>
    </row>
    <row r="863">
      <c r="A863" s="1344"/>
      <c r="B863" s="1344"/>
      <c r="C863" s="1344"/>
      <c r="D863" s="1344"/>
      <c r="E863" s="1344"/>
      <c r="F863" s="1344"/>
      <c r="G863" s="1344"/>
      <c r="H863" s="1344"/>
      <c r="I863" s="1344"/>
      <c r="J863" s="1344"/>
      <c r="K863" s="1344"/>
      <c r="L863" s="1344"/>
      <c r="M863" s="1344"/>
      <c r="N863" s="1344"/>
      <c r="O863" s="1344"/>
      <c r="P863" s="1344"/>
      <c r="Q863" s="1344"/>
      <c r="R863" s="1344"/>
      <c r="S863" s="1344"/>
      <c r="T863" s="1344"/>
      <c r="U863" s="1344"/>
      <c r="V863" s="1344"/>
      <c r="W863" s="1344"/>
      <c r="X863" s="1344"/>
      <c r="Y863" s="1344"/>
      <c r="Z863" s="1344"/>
      <c r="AA863" s="1344"/>
      <c r="AB863" s="1344"/>
      <c r="AC863" s="1344"/>
    </row>
    <row r="864">
      <c r="A864" s="1344"/>
      <c r="B864" s="1344"/>
      <c r="C864" s="1344"/>
      <c r="D864" s="1344"/>
      <c r="E864" s="1344"/>
      <c r="F864" s="1344"/>
      <c r="G864" s="1344"/>
      <c r="H864" s="1344"/>
      <c r="I864" s="1344"/>
      <c r="J864" s="1344"/>
      <c r="K864" s="1344"/>
      <c r="L864" s="1344"/>
      <c r="M864" s="1344"/>
      <c r="N864" s="1344"/>
      <c r="O864" s="1344"/>
      <c r="P864" s="1344"/>
      <c r="Q864" s="1344"/>
      <c r="R864" s="1344"/>
      <c r="S864" s="1344"/>
      <c r="T864" s="1344"/>
      <c r="U864" s="1344"/>
      <c r="V864" s="1344"/>
      <c r="W864" s="1344"/>
      <c r="X864" s="1344"/>
      <c r="Y864" s="1344"/>
      <c r="Z864" s="1344"/>
      <c r="AA864" s="1344"/>
      <c r="AB864" s="1344"/>
      <c r="AC864" s="1344"/>
    </row>
    <row r="865">
      <c r="A865" s="1344"/>
      <c r="B865" s="1344"/>
      <c r="C865" s="1344"/>
      <c r="D865" s="1344"/>
      <c r="E865" s="1344"/>
      <c r="F865" s="1344"/>
      <c r="G865" s="1344"/>
      <c r="H865" s="1344"/>
      <c r="I865" s="1344"/>
      <c r="J865" s="1344"/>
      <c r="K865" s="1344"/>
      <c r="L865" s="1344"/>
      <c r="M865" s="1344"/>
      <c r="N865" s="1344"/>
      <c r="O865" s="1344"/>
      <c r="P865" s="1344"/>
      <c r="Q865" s="1344"/>
      <c r="R865" s="1344"/>
      <c r="S865" s="1344"/>
      <c r="T865" s="1344"/>
      <c r="U865" s="1344"/>
      <c r="V865" s="1344"/>
      <c r="W865" s="1344"/>
      <c r="X865" s="1344"/>
      <c r="Y865" s="1344"/>
      <c r="Z865" s="1344"/>
      <c r="AA865" s="1344"/>
      <c r="AB865" s="1344"/>
      <c r="AC865" s="1344"/>
    </row>
    <row r="866">
      <c r="A866" s="1344"/>
      <c r="B866" s="1344"/>
      <c r="C866" s="1344"/>
      <c r="D866" s="1344"/>
      <c r="E866" s="1344"/>
      <c r="F866" s="1344"/>
      <c r="G866" s="1344"/>
      <c r="H866" s="1344"/>
      <c r="I866" s="1344"/>
      <c r="J866" s="1344"/>
      <c r="K866" s="1344"/>
      <c r="L866" s="1344"/>
      <c r="M866" s="1344"/>
      <c r="N866" s="1344"/>
      <c r="O866" s="1344"/>
      <c r="P866" s="1344"/>
      <c r="Q866" s="1344"/>
      <c r="R866" s="1344"/>
      <c r="S866" s="1344"/>
      <c r="T866" s="1344"/>
      <c r="U866" s="1344"/>
      <c r="V866" s="1344"/>
      <c r="W866" s="1344"/>
      <c r="X866" s="1344"/>
      <c r="Y866" s="1344"/>
      <c r="Z866" s="1344"/>
      <c r="AA866" s="1344"/>
      <c r="AB866" s="1344"/>
      <c r="AC866" s="1344"/>
    </row>
    <row r="867">
      <c r="A867" s="1344"/>
      <c r="B867" s="1344"/>
      <c r="C867" s="1344"/>
      <c r="D867" s="1344"/>
      <c r="E867" s="1344"/>
      <c r="F867" s="1344"/>
      <c r="G867" s="1344"/>
      <c r="H867" s="1344"/>
      <c r="I867" s="1344"/>
      <c r="J867" s="1344"/>
      <c r="K867" s="1344"/>
      <c r="L867" s="1344"/>
      <c r="M867" s="1344"/>
      <c r="N867" s="1344"/>
      <c r="O867" s="1344"/>
      <c r="P867" s="1344"/>
      <c r="Q867" s="1344"/>
      <c r="R867" s="1344"/>
      <c r="S867" s="1344"/>
      <c r="T867" s="1344"/>
      <c r="U867" s="1344"/>
      <c r="V867" s="1344"/>
      <c r="W867" s="1344"/>
      <c r="X867" s="1344"/>
      <c r="Y867" s="1344"/>
      <c r="Z867" s="1344"/>
      <c r="AA867" s="1344"/>
      <c r="AB867" s="1344"/>
      <c r="AC867" s="1344"/>
    </row>
    <row r="868">
      <c r="A868" s="1344"/>
      <c r="B868" s="1344"/>
      <c r="C868" s="1344"/>
      <c r="D868" s="1344"/>
      <c r="E868" s="1344"/>
      <c r="F868" s="1344"/>
      <c r="G868" s="1344"/>
      <c r="H868" s="1344"/>
      <c r="I868" s="1344"/>
      <c r="J868" s="1344"/>
      <c r="K868" s="1344"/>
      <c r="L868" s="1344"/>
      <c r="M868" s="1344"/>
      <c r="N868" s="1344"/>
      <c r="O868" s="1344"/>
      <c r="P868" s="1344"/>
      <c r="Q868" s="1344"/>
      <c r="R868" s="1344"/>
      <c r="S868" s="1344"/>
      <c r="T868" s="1344"/>
      <c r="U868" s="1344"/>
      <c r="V868" s="1344"/>
      <c r="W868" s="1344"/>
      <c r="X868" s="1344"/>
      <c r="Y868" s="1344"/>
      <c r="Z868" s="1344"/>
      <c r="AA868" s="1344"/>
      <c r="AB868" s="1344"/>
      <c r="AC868" s="1344"/>
    </row>
    <row r="869">
      <c r="A869" s="1344"/>
      <c r="B869" s="1344"/>
      <c r="C869" s="1344"/>
      <c r="D869" s="1344"/>
      <c r="E869" s="1344"/>
      <c r="F869" s="1344"/>
      <c r="G869" s="1344"/>
      <c r="H869" s="1344"/>
      <c r="I869" s="1344"/>
      <c r="J869" s="1344"/>
      <c r="K869" s="1344"/>
      <c r="L869" s="1344"/>
      <c r="M869" s="1344"/>
      <c r="N869" s="1344"/>
      <c r="O869" s="1344"/>
      <c r="P869" s="1344"/>
      <c r="Q869" s="1344"/>
      <c r="R869" s="1344"/>
      <c r="S869" s="1344"/>
      <c r="T869" s="1344"/>
      <c r="U869" s="1344"/>
      <c r="V869" s="1344"/>
      <c r="W869" s="1344"/>
      <c r="X869" s="1344"/>
      <c r="Y869" s="1344"/>
      <c r="Z869" s="1344"/>
      <c r="AA869" s="1344"/>
      <c r="AB869" s="1344"/>
      <c r="AC869" s="1344"/>
    </row>
    <row r="870">
      <c r="A870" s="1344"/>
      <c r="B870" s="1344"/>
      <c r="C870" s="1344"/>
      <c r="D870" s="1344"/>
      <c r="E870" s="1344"/>
      <c r="F870" s="1344"/>
      <c r="G870" s="1344"/>
      <c r="H870" s="1344"/>
      <c r="I870" s="1344"/>
      <c r="J870" s="1344"/>
      <c r="K870" s="1344"/>
      <c r="L870" s="1344"/>
      <c r="M870" s="1344"/>
      <c r="N870" s="1344"/>
      <c r="O870" s="1344"/>
      <c r="P870" s="1344"/>
      <c r="Q870" s="1344"/>
      <c r="R870" s="1344"/>
      <c r="S870" s="1344"/>
      <c r="T870" s="1344"/>
      <c r="U870" s="1344"/>
      <c r="V870" s="1344"/>
      <c r="W870" s="1344"/>
      <c r="X870" s="1344"/>
      <c r="Y870" s="1344"/>
      <c r="Z870" s="1344"/>
      <c r="AA870" s="1344"/>
      <c r="AB870" s="1344"/>
      <c r="AC870" s="1344"/>
    </row>
    <row r="871">
      <c r="A871" s="1344"/>
      <c r="B871" s="1344"/>
      <c r="C871" s="1344"/>
      <c r="D871" s="1344"/>
      <c r="E871" s="1344"/>
      <c r="F871" s="1344"/>
      <c r="G871" s="1344"/>
      <c r="H871" s="1344"/>
      <c r="I871" s="1344"/>
      <c r="J871" s="1344"/>
      <c r="K871" s="1344"/>
      <c r="L871" s="1344"/>
      <c r="M871" s="1344"/>
      <c r="N871" s="1344"/>
      <c r="O871" s="1344"/>
      <c r="P871" s="1344"/>
      <c r="Q871" s="1344"/>
      <c r="R871" s="1344"/>
      <c r="S871" s="1344"/>
      <c r="T871" s="1344"/>
      <c r="U871" s="1344"/>
      <c r="V871" s="1344"/>
      <c r="W871" s="1344"/>
      <c r="X871" s="1344"/>
      <c r="Y871" s="1344"/>
      <c r="Z871" s="1344"/>
      <c r="AA871" s="1344"/>
      <c r="AB871" s="1344"/>
      <c r="AC871" s="1344"/>
    </row>
    <row r="872">
      <c r="A872" s="1344"/>
      <c r="B872" s="1344"/>
      <c r="C872" s="1344"/>
      <c r="D872" s="1344"/>
      <c r="E872" s="1344"/>
      <c r="F872" s="1344"/>
      <c r="G872" s="1344"/>
      <c r="H872" s="1344"/>
      <c r="I872" s="1344"/>
      <c r="J872" s="1344"/>
      <c r="K872" s="1344"/>
      <c r="L872" s="1344"/>
      <c r="M872" s="1344"/>
      <c r="N872" s="1344"/>
      <c r="O872" s="1344"/>
      <c r="P872" s="1344"/>
      <c r="Q872" s="1344"/>
      <c r="R872" s="1344"/>
      <c r="S872" s="1344"/>
      <c r="T872" s="1344"/>
      <c r="U872" s="1344"/>
      <c r="V872" s="1344"/>
      <c r="W872" s="1344"/>
      <c r="X872" s="1344"/>
      <c r="Y872" s="1344"/>
      <c r="Z872" s="1344"/>
      <c r="AA872" s="1344"/>
      <c r="AB872" s="1344"/>
      <c r="AC872" s="1344"/>
    </row>
    <row r="873">
      <c r="A873" s="1344"/>
      <c r="B873" s="1344"/>
      <c r="C873" s="1344"/>
      <c r="D873" s="1344"/>
      <c r="E873" s="1344"/>
      <c r="F873" s="1344"/>
      <c r="G873" s="1344"/>
      <c r="H873" s="1344"/>
      <c r="I873" s="1344"/>
      <c r="J873" s="1344"/>
      <c r="K873" s="1344"/>
      <c r="L873" s="1344"/>
      <c r="M873" s="1344"/>
      <c r="N873" s="1344"/>
      <c r="O873" s="1344"/>
      <c r="P873" s="1344"/>
      <c r="Q873" s="1344"/>
      <c r="R873" s="1344"/>
      <c r="S873" s="1344"/>
      <c r="T873" s="1344"/>
      <c r="U873" s="1344"/>
      <c r="V873" s="1344"/>
      <c r="W873" s="1344"/>
      <c r="X873" s="1344"/>
      <c r="Y873" s="1344"/>
      <c r="Z873" s="1344"/>
      <c r="AA873" s="1344"/>
      <c r="AB873" s="1344"/>
      <c r="AC873" s="1344"/>
    </row>
    <row r="874">
      <c r="A874" s="1344"/>
      <c r="B874" s="1344"/>
      <c r="C874" s="1344"/>
      <c r="D874" s="1344"/>
      <c r="E874" s="1344"/>
      <c r="F874" s="1344"/>
      <c r="G874" s="1344"/>
      <c r="H874" s="1344"/>
      <c r="I874" s="1344"/>
      <c r="J874" s="1344"/>
      <c r="K874" s="1344"/>
      <c r="L874" s="1344"/>
      <c r="M874" s="1344"/>
      <c r="N874" s="1344"/>
      <c r="O874" s="1344"/>
      <c r="P874" s="1344"/>
      <c r="Q874" s="1344"/>
      <c r="R874" s="1344"/>
      <c r="S874" s="1344"/>
      <c r="T874" s="1344"/>
      <c r="U874" s="1344"/>
      <c r="V874" s="1344"/>
      <c r="W874" s="1344"/>
      <c r="X874" s="1344"/>
      <c r="Y874" s="1344"/>
      <c r="Z874" s="1344"/>
      <c r="AA874" s="1344"/>
      <c r="AB874" s="1344"/>
      <c r="AC874" s="1344"/>
    </row>
    <row r="875">
      <c r="A875" s="1344"/>
      <c r="B875" s="1344"/>
      <c r="C875" s="1344"/>
      <c r="D875" s="1344"/>
      <c r="E875" s="1344"/>
      <c r="F875" s="1344"/>
      <c r="G875" s="1344"/>
      <c r="H875" s="1344"/>
      <c r="I875" s="1344"/>
      <c r="J875" s="1344"/>
      <c r="K875" s="1344"/>
      <c r="L875" s="1344"/>
      <c r="M875" s="1344"/>
      <c r="N875" s="1344"/>
      <c r="O875" s="1344"/>
      <c r="P875" s="1344"/>
      <c r="Q875" s="1344"/>
      <c r="R875" s="1344"/>
      <c r="S875" s="1344"/>
      <c r="T875" s="1344"/>
      <c r="U875" s="1344"/>
      <c r="V875" s="1344"/>
      <c r="W875" s="1344"/>
      <c r="X875" s="1344"/>
      <c r="Y875" s="1344"/>
      <c r="Z875" s="1344"/>
      <c r="AA875" s="1344"/>
      <c r="AB875" s="1344"/>
      <c r="AC875" s="1344"/>
    </row>
    <row r="876">
      <c r="A876" s="1344"/>
      <c r="B876" s="1344"/>
      <c r="C876" s="1344"/>
      <c r="D876" s="1344"/>
      <c r="E876" s="1344"/>
      <c r="F876" s="1344"/>
      <c r="G876" s="1344"/>
      <c r="H876" s="1344"/>
      <c r="I876" s="1344"/>
      <c r="J876" s="1344"/>
      <c r="K876" s="1344"/>
      <c r="L876" s="1344"/>
      <c r="M876" s="1344"/>
      <c r="N876" s="1344"/>
      <c r="O876" s="1344"/>
      <c r="P876" s="1344"/>
      <c r="Q876" s="1344"/>
      <c r="R876" s="1344"/>
      <c r="S876" s="1344"/>
      <c r="T876" s="1344"/>
      <c r="U876" s="1344"/>
      <c r="V876" s="1344"/>
      <c r="W876" s="1344"/>
      <c r="X876" s="1344"/>
      <c r="Y876" s="1344"/>
      <c r="Z876" s="1344"/>
      <c r="AA876" s="1344"/>
      <c r="AB876" s="1344"/>
      <c r="AC876" s="1344"/>
    </row>
    <row r="877">
      <c r="A877" s="1344"/>
      <c r="B877" s="1344"/>
      <c r="C877" s="1344"/>
      <c r="D877" s="1344"/>
      <c r="E877" s="1344"/>
      <c r="F877" s="1344"/>
      <c r="G877" s="1344"/>
      <c r="H877" s="1344"/>
      <c r="I877" s="1344"/>
      <c r="J877" s="1344"/>
      <c r="K877" s="1344"/>
      <c r="L877" s="1344"/>
      <c r="M877" s="1344"/>
      <c r="N877" s="1344"/>
      <c r="O877" s="1344"/>
      <c r="P877" s="1344"/>
      <c r="Q877" s="1344"/>
      <c r="R877" s="1344"/>
      <c r="S877" s="1344"/>
      <c r="T877" s="1344"/>
      <c r="U877" s="1344"/>
      <c r="V877" s="1344"/>
      <c r="W877" s="1344"/>
      <c r="X877" s="1344"/>
      <c r="Y877" s="1344"/>
      <c r="Z877" s="1344"/>
      <c r="AA877" s="1344"/>
      <c r="AB877" s="1344"/>
      <c r="AC877" s="1344"/>
    </row>
    <row r="878">
      <c r="A878" s="1344"/>
      <c r="B878" s="1344"/>
      <c r="C878" s="1344"/>
      <c r="D878" s="1344"/>
      <c r="E878" s="1344"/>
      <c r="F878" s="1344"/>
      <c r="G878" s="1344"/>
      <c r="H878" s="1344"/>
      <c r="I878" s="1344"/>
      <c r="J878" s="1344"/>
      <c r="K878" s="1344"/>
      <c r="L878" s="1344"/>
      <c r="M878" s="1344"/>
      <c r="N878" s="1344"/>
      <c r="O878" s="1344"/>
      <c r="P878" s="1344"/>
      <c r="Q878" s="1344"/>
      <c r="R878" s="1344"/>
      <c r="S878" s="1344"/>
      <c r="T878" s="1344"/>
      <c r="U878" s="1344"/>
      <c r="V878" s="1344"/>
      <c r="W878" s="1344"/>
      <c r="X878" s="1344"/>
      <c r="Y878" s="1344"/>
      <c r="Z878" s="1344"/>
      <c r="AA878" s="1344"/>
      <c r="AB878" s="1344"/>
      <c r="AC878" s="1344"/>
    </row>
    <row r="879">
      <c r="A879" s="1344"/>
      <c r="B879" s="1344"/>
      <c r="C879" s="1344"/>
      <c r="D879" s="1344"/>
      <c r="E879" s="1344"/>
      <c r="F879" s="1344"/>
      <c r="G879" s="1344"/>
      <c r="H879" s="1344"/>
      <c r="I879" s="1344"/>
      <c r="J879" s="1344"/>
      <c r="K879" s="1344"/>
      <c r="L879" s="1344"/>
      <c r="M879" s="1344"/>
      <c r="N879" s="1344"/>
      <c r="O879" s="1344"/>
      <c r="P879" s="1344"/>
      <c r="Q879" s="1344"/>
      <c r="R879" s="1344"/>
      <c r="S879" s="1344"/>
      <c r="T879" s="1344"/>
      <c r="U879" s="1344"/>
      <c r="V879" s="1344"/>
      <c r="W879" s="1344"/>
      <c r="X879" s="1344"/>
      <c r="Y879" s="1344"/>
      <c r="Z879" s="1344"/>
      <c r="AA879" s="1344"/>
      <c r="AB879" s="1344"/>
      <c r="AC879" s="1344"/>
    </row>
    <row r="880">
      <c r="A880" s="1344"/>
      <c r="B880" s="1344"/>
      <c r="C880" s="1344"/>
      <c r="D880" s="1344"/>
      <c r="E880" s="1344"/>
      <c r="F880" s="1344"/>
      <c r="G880" s="1344"/>
      <c r="H880" s="1344"/>
      <c r="I880" s="1344"/>
      <c r="J880" s="1344"/>
      <c r="K880" s="1344"/>
      <c r="L880" s="1344"/>
      <c r="M880" s="1344"/>
      <c r="N880" s="1344"/>
      <c r="O880" s="1344"/>
      <c r="P880" s="1344"/>
      <c r="Q880" s="1344"/>
      <c r="R880" s="1344"/>
      <c r="S880" s="1344"/>
      <c r="T880" s="1344"/>
      <c r="U880" s="1344"/>
      <c r="V880" s="1344"/>
      <c r="W880" s="1344"/>
      <c r="X880" s="1344"/>
      <c r="Y880" s="1344"/>
      <c r="Z880" s="1344"/>
      <c r="AA880" s="1344"/>
      <c r="AB880" s="1344"/>
      <c r="AC880" s="1344"/>
    </row>
    <row r="881">
      <c r="A881" s="1344"/>
      <c r="B881" s="1344"/>
      <c r="C881" s="1344"/>
      <c r="D881" s="1344"/>
      <c r="E881" s="1344"/>
      <c r="F881" s="1344"/>
      <c r="G881" s="1344"/>
      <c r="H881" s="1344"/>
      <c r="I881" s="1344"/>
      <c r="J881" s="1344"/>
      <c r="K881" s="1344"/>
      <c r="L881" s="1344"/>
      <c r="M881" s="1344"/>
      <c r="N881" s="1344"/>
      <c r="O881" s="1344"/>
      <c r="P881" s="1344"/>
      <c r="Q881" s="1344"/>
      <c r="R881" s="1344"/>
      <c r="S881" s="1344"/>
      <c r="T881" s="1344"/>
      <c r="U881" s="1344"/>
      <c r="V881" s="1344"/>
      <c r="W881" s="1344"/>
      <c r="X881" s="1344"/>
      <c r="Y881" s="1344"/>
      <c r="Z881" s="1344"/>
      <c r="AA881" s="1344"/>
      <c r="AB881" s="1344"/>
      <c r="AC881" s="1344"/>
    </row>
    <row r="882">
      <c r="A882" s="1344"/>
      <c r="B882" s="1344"/>
      <c r="C882" s="1344"/>
      <c r="D882" s="1344"/>
      <c r="E882" s="1344"/>
      <c r="F882" s="1344"/>
      <c r="G882" s="1344"/>
      <c r="H882" s="1344"/>
      <c r="I882" s="1344"/>
      <c r="J882" s="1344"/>
      <c r="K882" s="1344"/>
      <c r="L882" s="1344"/>
      <c r="M882" s="1344"/>
      <c r="N882" s="1344"/>
      <c r="O882" s="1344"/>
      <c r="P882" s="1344"/>
      <c r="Q882" s="1344"/>
      <c r="R882" s="1344"/>
      <c r="S882" s="1344"/>
      <c r="T882" s="1344"/>
      <c r="U882" s="1344"/>
      <c r="V882" s="1344"/>
      <c r="W882" s="1344"/>
      <c r="X882" s="1344"/>
      <c r="Y882" s="1344"/>
      <c r="Z882" s="1344"/>
      <c r="AA882" s="1344"/>
      <c r="AB882" s="1344"/>
      <c r="AC882" s="1344"/>
    </row>
    <row r="883">
      <c r="A883" s="1344"/>
      <c r="B883" s="1344"/>
      <c r="C883" s="1344"/>
      <c r="D883" s="1344"/>
      <c r="E883" s="1344"/>
      <c r="F883" s="1344"/>
      <c r="G883" s="1344"/>
      <c r="H883" s="1344"/>
      <c r="I883" s="1344"/>
      <c r="J883" s="1344"/>
      <c r="K883" s="1344"/>
      <c r="L883" s="1344"/>
      <c r="M883" s="1344"/>
      <c r="N883" s="1344"/>
      <c r="O883" s="1344"/>
      <c r="P883" s="1344"/>
      <c r="Q883" s="1344"/>
      <c r="R883" s="1344"/>
      <c r="S883" s="1344"/>
      <c r="T883" s="1344"/>
      <c r="U883" s="1344"/>
      <c r="V883" s="1344"/>
      <c r="W883" s="1344"/>
      <c r="X883" s="1344"/>
      <c r="Y883" s="1344"/>
      <c r="Z883" s="1344"/>
      <c r="AA883" s="1344"/>
      <c r="AB883" s="1344"/>
      <c r="AC883" s="1344"/>
    </row>
    <row r="884">
      <c r="A884" s="1344"/>
      <c r="B884" s="1344"/>
      <c r="C884" s="1344"/>
      <c r="D884" s="1344"/>
      <c r="E884" s="1344"/>
      <c r="F884" s="1344"/>
      <c r="G884" s="1344"/>
      <c r="H884" s="1344"/>
      <c r="I884" s="1344"/>
      <c r="J884" s="1344"/>
      <c r="K884" s="1344"/>
      <c r="L884" s="1344"/>
      <c r="M884" s="1344"/>
      <c r="N884" s="1344"/>
      <c r="O884" s="1344"/>
      <c r="P884" s="1344"/>
      <c r="Q884" s="1344"/>
      <c r="R884" s="1344"/>
      <c r="S884" s="1344"/>
      <c r="T884" s="1344"/>
      <c r="U884" s="1344"/>
      <c r="V884" s="1344"/>
      <c r="W884" s="1344"/>
      <c r="X884" s="1344"/>
      <c r="Y884" s="1344"/>
      <c r="Z884" s="1344"/>
      <c r="AA884" s="1344"/>
      <c r="AB884" s="1344"/>
      <c r="AC884" s="1344"/>
    </row>
    <row r="885">
      <c r="A885" s="1344"/>
      <c r="B885" s="1344"/>
      <c r="C885" s="1344"/>
      <c r="D885" s="1344"/>
      <c r="E885" s="1344"/>
      <c r="F885" s="1344"/>
      <c r="G885" s="1344"/>
      <c r="H885" s="1344"/>
      <c r="I885" s="1344"/>
      <c r="J885" s="1344"/>
      <c r="K885" s="1344"/>
      <c r="L885" s="1344"/>
      <c r="M885" s="1344"/>
      <c r="N885" s="1344"/>
      <c r="O885" s="1344"/>
      <c r="P885" s="1344"/>
      <c r="Q885" s="1344"/>
      <c r="R885" s="1344"/>
      <c r="S885" s="1344"/>
      <c r="T885" s="1344"/>
      <c r="U885" s="1344"/>
      <c r="V885" s="1344"/>
      <c r="W885" s="1344"/>
      <c r="X885" s="1344"/>
      <c r="Y885" s="1344"/>
      <c r="Z885" s="1344"/>
      <c r="AA885" s="1344"/>
      <c r="AB885" s="1344"/>
      <c r="AC885" s="1344"/>
    </row>
    <row r="886">
      <c r="A886" s="1344"/>
      <c r="B886" s="1344"/>
      <c r="C886" s="1344"/>
      <c r="D886" s="1344"/>
      <c r="E886" s="1344"/>
      <c r="F886" s="1344"/>
      <c r="G886" s="1344"/>
      <c r="H886" s="1344"/>
      <c r="I886" s="1344"/>
      <c r="J886" s="1344"/>
      <c r="K886" s="1344"/>
      <c r="L886" s="1344"/>
      <c r="M886" s="1344"/>
      <c r="N886" s="1344"/>
      <c r="O886" s="1344"/>
      <c r="P886" s="1344"/>
      <c r="Q886" s="1344"/>
      <c r="R886" s="1344"/>
      <c r="S886" s="1344"/>
      <c r="T886" s="1344"/>
      <c r="U886" s="1344"/>
      <c r="V886" s="1344"/>
      <c r="W886" s="1344"/>
      <c r="X886" s="1344"/>
      <c r="Y886" s="1344"/>
      <c r="Z886" s="1344"/>
      <c r="AA886" s="1344"/>
      <c r="AB886" s="1344"/>
      <c r="AC886" s="1344"/>
    </row>
    <row r="887">
      <c r="A887" s="1344"/>
      <c r="B887" s="1344"/>
      <c r="C887" s="1344"/>
      <c r="D887" s="1344"/>
      <c r="E887" s="1344"/>
      <c r="F887" s="1344"/>
      <c r="G887" s="1344"/>
      <c r="H887" s="1344"/>
      <c r="I887" s="1344"/>
      <c r="J887" s="1344"/>
      <c r="K887" s="1344"/>
      <c r="L887" s="1344"/>
      <c r="M887" s="1344"/>
      <c r="N887" s="1344"/>
      <c r="O887" s="1344"/>
      <c r="P887" s="1344"/>
      <c r="Q887" s="1344"/>
      <c r="R887" s="1344"/>
      <c r="S887" s="1344"/>
      <c r="T887" s="1344"/>
      <c r="U887" s="1344"/>
      <c r="V887" s="1344"/>
      <c r="W887" s="1344"/>
      <c r="X887" s="1344"/>
      <c r="Y887" s="1344"/>
      <c r="Z887" s="1344"/>
      <c r="AA887" s="1344"/>
      <c r="AB887" s="1344"/>
      <c r="AC887" s="1344"/>
    </row>
    <row r="888">
      <c r="A888" s="1344"/>
      <c r="B888" s="1344"/>
      <c r="C888" s="1344"/>
      <c r="D888" s="1344"/>
      <c r="E888" s="1344"/>
      <c r="F888" s="1344"/>
      <c r="G888" s="1344"/>
      <c r="H888" s="1344"/>
      <c r="I888" s="1344"/>
      <c r="J888" s="1344"/>
      <c r="K888" s="1344"/>
      <c r="L888" s="1344"/>
      <c r="M888" s="1344"/>
      <c r="N888" s="1344"/>
      <c r="O888" s="1344"/>
      <c r="P888" s="1344"/>
      <c r="Q888" s="1344"/>
      <c r="R888" s="1344"/>
      <c r="S888" s="1344"/>
      <c r="T888" s="1344"/>
      <c r="U888" s="1344"/>
      <c r="V888" s="1344"/>
      <c r="W888" s="1344"/>
      <c r="X888" s="1344"/>
      <c r="Y888" s="1344"/>
      <c r="Z888" s="1344"/>
      <c r="AA888" s="1344"/>
      <c r="AB888" s="1344"/>
      <c r="AC888" s="1344"/>
    </row>
    <row r="889">
      <c r="A889" s="1344"/>
      <c r="B889" s="1344"/>
      <c r="C889" s="1344"/>
      <c r="D889" s="1344"/>
      <c r="E889" s="1344"/>
      <c r="F889" s="1344"/>
      <c r="G889" s="1344"/>
      <c r="H889" s="1344"/>
      <c r="I889" s="1344"/>
      <c r="J889" s="1344"/>
      <c r="K889" s="1344"/>
      <c r="L889" s="1344"/>
      <c r="M889" s="1344"/>
      <c r="N889" s="1344"/>
      <c r="O889" s="1344"/>
      <c r="P889" s="1344"/>
      <c r="Q889" s="1344"/>
      <c r="R889" s="1344"/>
      <c r="S889" s="1344"/>
      <c r="T889" s="1344"/>
      <c r="U889" s="1344"/>
      <c r="V889" s="1344"/>
      <c r="W889" s="1344"/>
      <c r="X889" s="1344"/>
      <c r="Y889" s="1344"/>
      <c r="Z889" s="1344"/>
      <c r="AA889" s="1344"/>
      <c r="AB889" s="1344"/>
      <c r="AC889" s="1344"/>
    </row>
    <row r="890">
      <c r="A890" s="1344"/>
      <c r="B890" s="1344"/>
      <c r="C890" s="1344"/>
      <c r="D890" s="1344"/>
      <c r="E890" s="1344"/>
      <c r="F890" s="1344"/>
      <c r="G890" s="1344"/>
      <c r="H890" s="1344"/>
      <c r="I890" s="1344"/>
      <c r="J890" s="1344"/>
      <c r="K890" s="1344"/>
      <c r="L890" s="1344"/>
      <c r="M890" s="1344"/>
      <c r="N890" s="1344"/>
      <c r="O890" s="1344"/>
      <c r="P890" s="1344"/>
      <c r="Q890" s="1344"/>
      <c r="R890" s="1344"/>
      <c r="S890" s="1344"/>
      <c r="T890" s="1344"/>
      <c r="U890" s="1344"/>
      <c r="V890" s="1344"/>
      <c r="W890" s="1344"/>
      <c r="X890" s="1344"/>
      <c r="Y890" s="1344"/>
      <c r="Z890" s="1344"/>
      <c r="AA890" s="1344"/>
      <c r="AB890" s="1344"/>
      <c r="AC890" s="1344"/>
    </row>
    <row r="891">
      <c r="A891" s="1344"/>
      <c r="B891" s="1344"/>
      <c r="C891" s="1344"/>
      <c r="D891" s="1344"/>
      <c r="E891" s="1344"/>
      <c r="F891" s="1344"/>
      <c r="G891" s="1344"/>
      <c r="H891" s="1344"/>
      <c r="I891" s="1344"/>
      <c r="J891" s="1344"/>
      <c r="K891" s="1344"/>
      <c r="L891" s="1344"/>
      <c r="M891" s="1344"/>
      <c r="N891" s="1344"/>
      <c r="O891" s="1344"/>
      <c r="P891" s="1344"/>
      <c r="Q891" s="1344"/>
      <c r="R891" s="1344"/>
      <c r="S891" s="1344"/>
      <c r="T891" s="1344"/>
      <c r="U891" s="1344"/>
      <c r="V891" s="1344"/>
      <c r="W891" s="1344"/>
      <c r="X891" s="1344"/>
      <c r="Y891" s="1344"/>
      <c r="Z891" s="1344"/>
      <c r="AA891" s="1344"/>
      <c r="AB891" s="1344"/>
      <c r="AC891" s="1344"/>
    </row>
    <row r="892">
      <c r="A892" s="1344"/>
      <c r="B892" s="1344"/>
      <c r="C892" s="1344"/>
      <c r="D892" s="1344"/>
      <c r="E892" s="1344"/>
      <c r="F892" s="1344"/>
      <c r="G892" s="1344"/>
      <c r="H892" s="1344"/>
      <c r="I892" s="1344"/>
      <c r="J892" s="1344"/>
      <c r="K892" s="1344"/>
      <c r="L892" s="1344"/>
      <c r="M892" s="1344"/>
      <c r="N892" s="1344"/>
      <c r="O892" s="1344"/>
      <c r="P892" s="1344"/>
      <c r="Q892" s="1344"/>
      <c r="R892" s="1344"/>
      <c r="S892" s="1344"/>
      <c r="T892" s="1344"/>
      <c r="U892" s="1344"/>
      <c r="V892" s="1344"/>
      <c r="W892" s="1344"/>
      <c r="X892" s="1344"/>
      <c r="Y892" s="1344"/>
      <c r="Z892" s="1344"/>
      <c r="AA892" s="1344"/>
      <c r="AB892" s="1344"/>
      <c r="AC892" s="1344"/>
    </row>
    <row r="893">
      <c r="A893" s="1344"/>
      <c r="B893" s="1344"/>
      <c r="C893" s="1344"/>
      <c r="D893" s="1344"/>
      <c r="E893" s="1344"/>
      <c r="F893" s="1344"/>
      <c r="G893" s="1344"/>
      <c r="H893" s="1344"/>
      <c r="I893" s="1344"/>
      <c r="J893" s="1344"/>
      <c r="K893" s="1344"/>
      <c r="L893" s="1344"/>
      <c r="M893" s="1344"/>
      <c r="N893" s="1344"/>
      <c r="O893" s="1344"/>
      <c r="P893" s="1344"/>
      <c r="Q893" s="1344"/>
      <c r="R893" s="1344"/>
      <c r="S893" s="1344"/>
      <c r="T893" s="1344"/>
      <c r="U893" s="1344"/>
      <c r="V893" s="1344"/>
      <c r="W893" s="1344"/>
      <c r="X893" s="1344"/>
      <c r="Y893" s="1344"/>
      <c r="Z893" s="1344"/>
      <c r="AA893" s="1344"/>
      <c r="AB893" s="1344"/>
      <c r="AC893" s="1344"/>
    </row>
    <row r="894">
      <c r="A894" s="1344"/>
      <c r="B894" s="1344"/>
      <c r="C894" s="1344"/>
      <c r="D894" s="1344"/>
      <c r="E894" s="1344"/>
      <c r="F894" s="1344"/>
      <c r="G894" s="1344"/>
      <c r="H894" s="1344"/>
      <c r="I894" s="1344"/>
      <c r="J894" s="1344"/>
      <c r="K894" s="1344"/>
      <c r="L894" s="1344"/>
      <c r="M894" s="1344"/>
      <c r="N894" s="1344"/>
      <c r="O894" s="1344"/>
      <c r="P894" s="1344"/>
      <c r="Q894" s="1344"/>
      <c r="R894" s="1344"/>
      <c r="S894" s="1344"/>
      <c r="T894" s="1344"/>
      <c r="U894" s="1344"/>
      <c r="V894" s="1344"/>
      <c r="W894" s="1344"/>
      <c r="X894" s="1344"/>
      <c r="Y894" s="1344"/>
      <c r="Z894" s="1344"/>
      <c r="AA894" s="1344"/>
      <c r="AB894" s="1344"/>
      <c r="AC894" s="1344"/>
    </row>
    <row r="895">
      <c r="A895" s="1344"/>
      <c r="B895" s="1344"/>
      <c r="C895" s="1344"/>
      <c r="D895" s="1344"/>
      <c r="E895" s="1344"/>
      <c r="F895" s="1344"/>
      <c r="G895" s="1344"/>
      <c r="H895" s="1344"/>
      <c r="I895" s="1344"/>
      <c r="J895" s="1344"/>
      <c r="K895" s="1344"/>
      <c r="L895" s="1344"/>
      <c r="M895" s="1344"/>
      <c r="N895" s="1344"/>
      <c r="O895" s="1344"/>
      <c r="P895" s="1344"/>
      <c r="Q895" s="1344"/>
      <c r="R895" s="1344"/>
      <c r="S895" s="1344"/>
      <c r="T895" s="1344"/>
      <c r="U895" s="1344"/>
      <c r="V895" s="1344"/>
      <c r="W895" s="1344"/>
      <c r="X895" s="1344"/>
      <c r="Y895" s="1344"/>
      <c r="Z895" s="1344"/>
      <c r="AA895" s="1344"/>
      <c r="AB895" s="1344"/>
      <c r="AC895" s="1344"/>
    </row>
    <row r="896">
      <c r="A896" s="1344"/>
      <c r="B896" s="1344"/>
      <c r="C896" s="1344"/>
      <c r="D896" s="1344"/>
      <c r="E896" s="1344"/>
      <c r="F896" s="1344"/>
      <c r="G896" s="1344"/>
      <c r="H896" s="1344"/>
      <c r="I896" s="1344"/>
      <c r="J896" s="1344"/>
      <c r="K896" s="1344"/>
      <c r="L896" s="1344"/>
      <c r="M896" s="1344"/>
      <c r="N896" s="1344"/>
      <c r="O896" s="1344"/>
      <c r="P896" s="1344"/>
      <c r="Q896" s="1344"/>
      <c r="R896" s="1344"/>
      <c r="S896" s="1344"/>
      <c r="T896" s="1344"/>
      <c r="U896" s="1344"/>
      <c r="V896" s="1344"/>
      <c r="W896" s="1344"/>
      <c r="X896" s="1344"/>
      <c r="Y896" s="1344"/>
      <c r="Z896" s="1344"/>
      <c r="AA896" s="1344"/>
      <c r="AB896" s="1344"/>
      <c r="AC896" s="1344"/>
    </row>
    <row r="897">
      <c r="A897" s="1344"/>
      <c r="B897" s="1344"/>
      <c r="C897" s="1344"/>
      <c r="D897" s="1344"/>
      <c r="E897" s="1344"/>
      <c r="F897" s="1344"/>
      <c r="G897" s="1344"/>
      <c r="H897" s="1344"/>
      <c r="I897" s="1344"/>
      <c r="J897" s="1344"/>
      <c r="K897" s="1344"/>
      <c r="L897" s="1344"/>
      <c r="M897" s="1344"/>
      <c r="N897" s="1344"/>
      <c r="O897" s="1344"/>
      <c r="P897" s="1344"/>
      <c r="Q897" s="1344"/>
      <c r="R897" s="1344"/>
      <c r="S897" s="1344"/>
      <c r="T897" s="1344"/>
      <c r="U897" s="1344"/>
      <c r="V897" s="1344"/>
      <c r="W897" s="1344"/>
      <c r="X897" s="1344"/>
      <c r="Y897" s="1344"/>
      <c r="Z897" s="1344"/>
      <c r="AA897" s="1344"/>
      <c r="AB897" s="1344"/>
      <c r="AC897" s="1344"/>
    </row>
    <row r="898">
      <c r="A898" s="1344"/>
      <c r="B898" s="1344"/>
      <c r="C898" s="1344"/>
      <c r="D898" s="1344"/>
      <c r="E898" s="1344"/>
      <c r="F898" s="1344"/>
      <c r="G898" s="1344"/>
      <c r="H898" s="1344"/>
      <c r="I898" s="1344"/>
      <c r="J898" s="1344"/>
      <c r="K898" s="1344"/>
      <c r="L898" s="1344"/>
      <c r="M898" s="1344"/>
      <c r="N898" s="1344"/>
      <c r="O898" s="1344"/>
      <c r="P898" s="1344"/>
      <c r="Q898" s="1344"/>
      <c r="R898" s="1344"/>
      <c r="S898" s="1344"/>
      <c r="T898" s="1344"/>
      <c r="U898" s="1344"/>
      <c r="V898" s="1344"/>
      <c r="W898" s="1344"/>
      <c r="X898" s="1344"/>
      <c r="Y898" s="1344"/>
      <c r="Z898" s="1344"/>
      <c r="AA898" s="1344"/>
      <c r="AB898" s="1344"/>
      <c r="AC898" s="1344"/>
    </row>
    <row r="899">
      <c r="A899" s="1344"/>
      <c r="B899" s="1344"/>
      <c r="C899" s="1344"/>
      <c r="D899" s="1344"/>
      <c r="E899" s="1344"/>
      <c r="F899" s="1344"/>
      <c r="G899" s="1344"/>
      <c r="H899" s="1344"/>
      <c r="I899" s="1344"/>
      <c r="J899" s="1344"/>
      <c r="K899" s="1344"/>
      <c r="L899" s="1344"/>
      <c r="M899" s="1344"/>
      <c r="N899" s="1344"/>
      <c r="O899" s="1344"/>
      <c r="P899" s="1344"/>
      <c r="Q899" s="1344"/>
      <c r="R899" s="1344"/>
      <c r="S899" s="1344"/>
      <c r="T899" s="1344"/>
      <c r="U899" s="1344"/>
      <c r="V899" s="1344"/>
      <c r="W899" s="1344"/>
      <c r="X899" s="1344"/>
      <c r="Y899" s="1344"/>
      <c r="Z899" s="1344"/>
      <c r="AA899" s="1344"/>
      <c r="AB899" s="1344"/>
      <c r="AC899" s="1344"/>
    </row>
    <row r="900">
      <c r="A900" s="1344"/>
      <c r="B900" s="1344"/>
      <c r="C900" s="1344"/>
      <c r="D900" s="1344"/>
      <c r="E900" s="1344"/>
      <c r="F900" s="1344"/>
      <c r="G900" s="1344"/>
      <c r="H900" s="1344"/>
      <c r="I900" s="1344"/>
      <c r="J900" s="1344"/>
      <c r="K900" s="1344"/>
      <c r="L900" s="1344"/>
      <c r="M900" s="1344"/>
      <c r="N900" s="1344"/>
      <c r="O900" s="1344"/>
      <c r="P900" s="1344"/>
      <c r="Q900" s="1344"/>
      <c r="R900" s="1344"/>
      <c r="S900" s="1344"/>
      <c r="T900" s="1344"/>
      <c r="U900" s="1344"/>
      <c r="V900" s="1344"/>
      <c r="W900" s="1344"/>
      <c r="X900" s="1344"/>
      <c r="Y900" s="1344"/>
      <c r="Z900" s="1344"/>
      <c r="AA900" s="1344"/>
      <c r="AB900" s="1344"/>
      <c r="AC900" s="1344"/>
    </row>
    <row r="901">
      <c r="A901" s="1344"/>
      <c r="B901" s="1344"/>
      <c r="C901" s="1344"/>
      <c r="D901" s="1344"/>
      <c r="E901" s="1344"/>
      <c r="F901" s="1344"/>
      <c r="G901" s="1344"/>
      <c r="H901" s="1344"/>
      <c r="I901" s="1344"/>
      <c r="J901" s="1344"/>
      <c r="K901" s="1344"/>
      <c r="L901" s="1344"/>
      <c r="M901" s="1344"/>
      <c r="N901" s="1344"/>
      <c r="O901" s="1344"/>
      <c r="P901" s="1344"/>
      <c r="Q901" s="1344"/>
      <c r="R901" s="1344"/>
      <c r="S901" s="1344"/>
      <c r="T901" s="1344"/>
      <c r="U901" s="1344"/>
      <c r="V901" s="1344"/>
      <c r="W901" s="1344"/>
      <c r="X901" s="1344"/>
      <c r="Y901" s="1344"/>
      <c r="Z901" s="1344"/>
      <c r="AA901" s="1344"/>
      <c r="AB901" s="1344"/>
      <c r="AC901" s="1344"/>
    </row>
    <row r="902">
      <c r="A902" s="1344"/>
      <c r="B902" s="1344"/>
      <c r="C902" s="1344"/>
      <c r="D902" s="1344"/>
      <c r="E902" s="1344"/>
      <c r="F902" s="1344"/>
      <c r="G902" s="1344"/>
      <c r="H902" s="1344"/>
      <c r="I902" s="1344"/>
      <c r="J902" s="1344"/>
      <c r="K902" s="1344"/>
      <c r="L902" s="1344"/>
      <c r="M902" s="1344"/>
      <c r="N902" s="1344"/>
      <c r="O902" s="1344"/>
      <c r="P902" s="1344"/>
      <c r="Q902" s="1344"/>
      <c r="R902" s="1344"/>
      <c r="S902" s="1344"/>
      <c r="T902" s="1344"/>
      <c r="U902" s="1344"/>
      <c r="V902" s="1344"/>
      <c r="W902" s="1344"/>
      <c r="X902" s="1344"/>
      <c r="Y902" s="1344"/>
      <c r="Z902" s="1344"/>
      <c r="AA902" s="1344"/>
      <c r="AB902" s="1344"/>
      <c r="AC902" s="1344"/>
    </row>
    <row r="903">
      <c r="A903" s="1344"/>
      <c r="B903" s="1344"/>
      <c r="C903" s="1344"/>
      <c r="D903" s="1344"/>
      <c r="E903" s="1344"/>
      <c r="F903" s="1344"/>
      <c r="G903" s="1344"/>
      <c r="H903" s="1344"/>
      <c r="I903" s="1344"/>
      <c r="J903" s="1344"/>
      <c r="K903" s="1344"/>
      <c r="L903" s="1344"/>
      <c r="M903" s="1344"/>
      <c r="N903" s="1344"/>
      <c r="O903" s="1344"/>
      <c r="P903" s="1344"/>
      <c r="Q903" s="1344"/>
      <c r="R903" s="1344"/>
      <c r="S903" s="1344"/>
      <c r="T903" s="1344"/>
      <c r="U903" s="1344"/>
      <c r="V903" s="1344"/>
      <c r="W903" s="1344"/>
      <c r="X903" s="1344"/>
      <c r="Y903" s="1344"/>
      <c r="Z903" s="1344"/>
      <c r="AA903" s="1344"/>
      <c r="AB903" s="1344"/>
      <c r="AC903" s="1344"/>
    </row>
    <row r="904">
      <c r="A904" s="1344"/>
      <c r="B904" s="1344"/>
      <c r="C904" s="1344"/>
      <c r="D904" s="1344"/>
      <c r="E904" s="1344"/>
      <c r="F904" s="1344"/>
      <c r="G904" s="1344"/>
      <c r="H904" s="1344"/>
      <c r="I904" s="1344"/>
      <c r="J904" s="1344"/>
      <c r="K904" s="1344"/>
      <c r="L904" s="1344"/>
      <c r="M904" s="1344"/>
      <c r="N904" s="1344"/>
      <c r="O904" s="1344"/>
      <c r="P904" s="1344"/>
      <c r="Q904" s="1344"/>
      <c r="R904" s="1344"/>
      <c r="S904" s="1344"/>
      <c r="T904" s="1344"/>
      <c r="U904" s="1344"/>
      <c r="V904" s="1344"/>
      <c r="W904" s="1344"/>
      <c r="X904" s="1344"/>
      <c r="Y904" s="1344"/>
      <c r="Z904" s="1344"/>
      <c r="AA904" s="1344"/>
      <c r="AB904" s="1344"/>
      <c r="AC904" s="1344"/>
    </row>
    <row r="905">
      <c r="A905" s="1344"/>
      <c r="B905" s="1344"/>
      <c r="C905" s="1344"/>
      <c r="D905" s="1344"/>
      <c r="E905" s="1344"/>
      <c r="F905" s="1344"/>
      <c r="G905" s="1344"/>
      <c r="H905" s="1344"/>
      <c r="I905" s="1344"/>
      <c r="J905" s="1344"/>
      <c r="K905" s="1344"/>
      <c r="L905" s="1344"/>
      <c r="M905" s="1344"/>
      <c r="N905" s="1344"/>
      <c r="O905" s="1344"/>
      <c r="P905" s="1344"/>
      <c r="Q905" s="1344"/>
      <c r="R905" s="1344"/>
      <c r="S905" s="1344"/>
      <c r="T905" s="1344"/>
      <c r="U905" s="1344"/>
      <c r="V905" s="1344"/>
      <c r="W905" s="1344"/>
      <c r="X905" s="1344"/>
      <c r="Y905" s="1344"/>
      <c r="Z905" s="1344"/>
      <c r="AA905" s="1344"/>
      <c r="AB905" s="1344"/>
      <c r="AC905" s="1344"/>
    </row>
    <row r="906">
      <c r="A906" s="1344"/>
      <c r="B906" s="1344"/>
      <c r="C906" s="1344"/>
      <c r="D906" s="1344"/>
      <c r="E906" s="1344"/>
      <c r="F906" s="1344"/>
      <c r="G906" s="1344"/>
      <c r="H906" s="1344"/>
      <c r="I906" s="1344"/>
      <c r="J906" s="1344"/>
      <c r="K906" s="1344"/>
      <c r="L906" s="1344"/>
      <c r="M906" s="1344"/>
      <c r="N906" s="1344"/>
      <c r="O906" s="1344"/>
      <c r="P906" s="1344"/>
      <c r="Q906" s="1344"/>
      <c r="R906" s="1344"/>
      <c r="S906" s="1344"/>
      <c r="T906" s="1344"/>
      <c r="U906" s="1344"/>
      <c r="V906" s="1344"/>
      <c r="W906" s="1344"/>
      <c r="X906" s="1344"/>
      <c r="Y906" s="1344"/>
      <c r="Z906" s="1344"/>
      <c r="AA906" s="1344"/>
      <c r="AB906" s="1344"/>
      <c r="AC906" s="1344"/>
    </row>
    <row r="907">
      <c r="A907" s="1344"/>
      <c r="B907" s="1344"/>
      <c r="C907" s="1344"/>
      <c r="D907" s="1344"/>
      <c r="E907" s="1344"/>
      <c r="F907" s="1344"/>
      <c r="G907" s="1344"/>
      <c r="H907" s="1344"/>
      <c r="I907" s="1344"/>
      <c r="J907" s="1344"/>
      <c r="K907" s="1344"/>
      <c r="L907" s="1344"/>
      <c r="M907" s="1344"/>
      <c r="N907" s="1344"/>
      <c r="O907" s="1344"/>
      <c r="P907" s="1344"/>
      <c r="Q907" s="1344"/>
      <c r="R907" s="1344"/>
      <c r="S907" s="1344"/>
      <c r="T907" s="1344"/>
      <c r="U907" s="1344"/>
      <c r="V907" s="1344"/>
      <c r="W907" s="1344"/>
      <c r="X907" s="1344"/>
      <c r="Y907" s="1344"/>
      <c r="Z907" s="1344"/>
      <c r="AA907" s="1344"/>
      <c r="AB907" s="1344"/>
      <c r="AC907" s="1344"/>
    </row>
    <row r="908">
      <c r="A908" s="1344"/>
      <c r="B908" s="1344"/>
      <c r="C908" s="1344"/>
      <c r="D908" s="1344"/>
      <c r="E908" s="1344"/>
      <c r="F908" s="1344"/>
      <c r="G908" s="1344"/>
      <c r="H908" s="1344"/>
      <c r="I908" s="1344"/>
      <c r="J908" s="1344"/>
      <c r="K908" s="1344"/>
      <c r="L908" s="1344"/>
      <c r="M908" s="1344"/>
      <c r="N908" s="1344"/>
      <c r="O908" s="1344"/>
      <c r="P908" s="1344"/>
      <c r="Q908" s="1344"/>
      <c r="R908" s="1344"/>
      <c r="S908" s="1344"/>
      <c r="T908" s="1344"/>
      <c r="U908" s="1344"/>
      <c r="V908" s="1344"/>
      <c r="W908" s="1344"/>
      <c r="X908" s="1344"/>
      <c r="Y908" s="1344"/>
      <c r="Z908" s="1344"/>
      <c r="AA908" s="1344"/>
      <c r="AB908" s="1344"/>
      <c r="AC908" s="1344"/>
    </row>
    <row r="909">
      <c r="A909" s="1344"/>
      <c r="B909" s="1344"/>
      <c r="C909" s="1344"/>
      <c r="D909" s="1344"/>
      <c r="E909" s="1344"/>
      <c r="F909" s="1344"/>
      <c r="G909" s="1344"/>
      <c r="H909" s="1344"/>
      <c r="I909" s="1344"/>
      <c r="J909" s="1344"/>
      <c r="K909" s="1344"/>
      <c r="L909" s="1344"/>
      <c r="M909" s="1344"/>
      <c r="N909" s="1344"/>
      <c r="O909" s="1344"/>
      <c r="P909" s="1344"/>
      <c r="Q909" s="1344"/>
      <c r="R909" s="1344"/>
      <c r="S909" s="1344"/>
      <c r="T909" s="1344"/>
      <c r="U909" s="1344"/>
      <c r="V909" s="1344"/>
      <c r="W909" s="1344"/>
      <c r="X909" s="1344"/>
      <c r="Y909" s="1344"/>
      <c r="Z909" s="1344"/>
      <c r="AA909" s="1344"/>
      <c r="AB909" s="1344"/>
      <c r="AC909" s="1344"/>
    </row>
    <row r="910">
      <c r="A910" s="1344"/>
      <c r="B910" s="1344"/>
      <c r="C910" s="1344"/>
      <c r="D910" s="1344"/>
      <c r="E910" s="1344"/>
      <c r="F910" s="1344"/>
      <c r="G910" s="1344"/>
      <c r="H910" s="1344"/>
      <c r="I910" s="1344"/>
      <c r="J910" s="1344"/>
      <c r="K910" s="1344"/>
      <c r="L910" s="1344"/>
      <c r="M910" s="1344"/>
      <c r="N910" s="1344"/>
      <c r="O910" s="1344"/>
      <c r="P910" s="1344"/>
      <c r="Q910" s="1344"/>
      <c r="R910" s="1344"/>
      <c r="S910" s="1344"/>
      <c r="T910" s="1344"/>
      <c r="U910" s="1344"/>
      <c r="V910" s="1344"/>
      <c r="W910" s="1344"/>
      <c r="X910" s="1344"/>
      <c r="Y910" s="1344"/>
      <c r="Z910" s="1344"/>
      <c r="AA910" s="1344"/>
      <c r="AB910" s="1344"/>
      <c r="AC910" s="1344"/>
    </row>
    <row r="911">
      <c r="A911" s="1344"/>
      <c r="B911" s="1344"/>
      <c r="C911" s="1344"/>
      <c r="D911" s="1344"/>
      <c r="E911" s="1344"/>
      <c r="F911" s="1344"/>
      <c r="G911" s="1344"/>
      <c r="H911" s="1344"/>
      <c r="I911" s="1344"/>
      <c r="J911" s="1344"/>
      <c r="K911" s="1344"/>
      <c r="L911" s="1344"/>
      <c r="M911" s="1344"/>
      <c r="N911" s="1344"/>
      <c r="O911" s="1344"/>
      <c r="P911" s="1344"/>
      <c r="Q911" s="1344"/>
      <c r="R911" s="1344"/>
      <c r="S911" s="1344"/>
      <c r="T911" s="1344"/>
      <c r="U911" s="1344"/>
      <c r="V911" s="1344"/>
      <c r="W911" s="1344"/>
      <c r="X911" s="1344"/>
      <c r="Y911" s="1344"/>
      <c r="Z911" s="1344"/>
      <c r="AA911" s="1344"/>
      <c r="AB911" s="1344"/>
      <c r="AC911" s="1344"/>
    </row>
    <row r="912">
      <c r="A912" s="1344"/>
      <c r="B912" s="1344"/>
      <c r="C912" s="1344"/>
      <c r="D912" s="1344"/>
      <c r="E912" s="1344"/>
      <c r="F912" s="1344"/>
      <c r="G912" s="1344"/>
      <c r="H912" s="1344"/>
      <c r="I912" s="1344"/>
      <c r="J912" s="1344"/>
      <c r="K912" s="1344"/>
      <c r="L912" s="1344"/>
      <c r="M912" s="1344"/>
      <c r="N912" s="1344"/>
      <c r="O912" s="1344"/>
      <c r="P912" s="1344"/>
      <c r="Q912" s="1344"/>
      <c r="R912" s="1344"/>
      <c r="S912" s="1344"/>
      <c r="T912" s="1344"/>
      <c r="U912" s="1344"/>
      <c r="V912" s="1344"/>
      <c r="W912" s="1344"/>
      <c r="X912" s="1344"/>
      <c r="Y912" s="1344"/>
      <c r="Z912" s="1344"/>
      <c r="AA912" s="1344"/>
      <c r="AB912" s="1344"/>
      <c r="AC912" s="1344"/>
    </row>
    <row r="913">
      <c r="A913" s="1344"/>
      <c r="B913" s="1344"/>
      <c r="C913" s="1344"/>
      <c r="D913" s="1344"/>
      <c r="E913" s="1344"/>
      <c r="F913" s="1344"/>
      <c r="G913" s="1344"/>
      <c r="H913" s="1344"/>
      <c r="I913" s="1344"/>
      <c r="J913" s="1344"/>
      <c r="K913" s="1344"/>
      <c r="L913" s="1344"/>
      <c r="M913" s="1344"/>
      <c r="N913" s="1344"/>
      <c r="O913" s="1344"/>
      <c r="P913" s="1344"/>
      <c r="Q913" s="1344"/>
      <c r="R913" s="1344"/>
      <c r="S913" s="1344"/>
      <c r="T913" s="1344"/>
      <c r="U913" s="1344"/>
      <c r="V913" s="1344"/>
      <c r="W913" s="1344"/>
      <c r="X913" s="1344"/>
      <c r="Y913" s="1344"/>
      <c r="Z913" s="1344"/>
      <c r="AA913" s="1344"/>
      <c r="AB913" s="1344"/>
      <c r="AC913" s="1344"/>
    </row>
    <row r="914">
      <c r="A914" s="1344"/>
      <c r="B914" s="1344"/>
      <c r="C914" s="1344"/>
      <c r="D914" s="1344"/>
      <c r="E914" s="1344"/>
      <c r="F914" s="1344"/>
      <c r="G914" s="1344"/>
      <c r="H914" s="1344"/>
      <c r="I914" s="1344"/>
      <c r="J914" s="1344"/>
      <c r="K914" s="1344"/>
      <c r="L914" s="1344"/>
      <c r="M914" s="1344"/>
      <c r="N914" s="1344"/>
      <c r="O914" s="1344"/>
      <c r="P914" s="1344"/>
      <c r="Q914" s="1344"/>
      <c r="R914" s="1344"/>
      <c r="S914" s="1344"/>
      <c r="T914" s="1344"/>
      <c r="U914" s="1344"/>
      <c r="V914" s="1344"/>
      <c r="W914" s="1344"/>
      <c r="X914" s="1344"/>
      <c r="Y914" s="1344"/>
      <c r="Z914" s="1344"/>
      <c r="AA914" s="1344"/>
      <c r="AB914" s="1344"/>
      <c r="AC914" s="1344"/>
    </row>
    <row r="915">
      <c r="A915" s="1344"/>
      <c r="B915" s="1344"/>
      <c r="C915" s="1344"/>
      <c r="D915" s="1344"/>
      <c r="E915" s="1344"/>
      <c r="F915" s="1344"/>
      <c r="G915" s="1344"/>
      <c r="H915" s="1344"/>
      <c r="I915" s="1344"/>
      <c r="J915" s="1344"/>
      <c r="K915" s="1344"/>
      <c r="L915" s="1344"/>
      <c r="M915" s="1344"/>
      <c r="N915" s="1344"/>
      <c r="O915" s="1344"/>
      <c r="P915" s="1344"/>
      <c r="Q915" s="1344"/>
      <c r="R915" s="1344"/>
      <c r="S915" s="1344"/>
      <c r="T915" s="1344"/>
      <c r="U915" s="1344"/>
      <c r="V915" s="1344"/>
      <c r="W915" s="1344"/>
      <c r="X915" s="1344"/>
      <c r="Y915" s="1344"/>
      <c r="Z915" s="1344"/>
      <c r="AA915" s="1344"/>
      <c r="AB915" s="1344"/>
      <c r="AC915" s="1344"/>
    </row>
    <row r="916">
      <c r="A916" s="1344"/>
      <c r="B916" s="1344"/>
      <c r="C916" s="1344"/>
      <c r="D916" s="1344"/>
      <c r="E916" s="1344"/>
      <c r="F916" s="1344"/>
      <c r="G916" s="1344"/>
      <c r="H916" s="1344"/>
      <c r="I916" s="1344"/>
      <c r="J916" s="1344"/>
      <c r="K916" s="1344"/>
      <c r="L916" s="1344"/>
      <c r="M916" s="1344"/>
      <c r="N916" s="1344"/>
      <c r="O916" s="1344"/>
      <c r="P916" s="1344"/>
      <c r="Q916" s="1344"/>
      <c r="R916" s="1344"/>
      <c r="S916" s="1344"/>
      <c r="T916" s="1344"/>
      <c r="U916" s="1344"/>
      <c r="V916" s="1344"/>
      <c r="W916" s="1344"/>
      <c r="X916" s="1344"/>
      <c r="Y916" s="1344"/>
      <c r="Z916" s="1344"/>
      <c r="AA916" s="1344"/>
      <c r="AB916" s="1344"/>
      <c r="AC916" s="1344"/>
    </row>
    <row r="917">
      <c r="A917" s="1344"/>
      <c r="B917" s="1344"/>
      <c r="C917" s="1344"/>
      <c r="D917" s="1344"/>
      <c r="E917" s="1344"/>
      <c r="F917" s="1344"/>
      <c r="G917" s="1344"/>
      <c r="H917" s="1344"/>
      <c r="I917" s="1344"/>
      <c r="J917" s="1344"/>
      <c r="K917" s="1344"/>
      <c r="L917" s="1344"/>
      <c r="M917" s="1344"/>
      <c r="N917" s="1344"/>
      <c r="O917" s="1344"/>
      <c r="P917" s="1344"/>
      <c r="Q917" s="1344"/>
      <c r="R917" s="1344"/>
      <c r="S917" s="1344"/>
      <c r="T917" s="1344"/>
      <c r="U917" s="1344"/>
      <c r="V917" s="1344"/>
      <c r="W917" s="1344"/>
      <c r="X917" s="1344"/>
      <c r="Y917" s="1344"/>
      <c r="Z917" s="1344"/>
      <c r="AA917" s="1344"/>
      <c r="AB917" s="1344"/>
      <c r="AC917" s="1344"/>
    </row>
    <row r="918">
      <c r="A918" s="1344"/>
      <c r="B918" s="1344"/>
      <c r="C918" s="1344"/>
      <c r="D918" s="1344"/>
      <c r="E918" s="1344"/>
      <c r="F918" s="1344"/>
      <c r="G918" s="1344"/>
      <c r="H918" s="1344"/>
      <c r="I918" s="1344"/>
      <c r="J918" s="1344"/>
      <c r="K918" s="1344"/>
      <c r="L918" s="1344"/>
      <c r="M918" s="1344"/>
      <c r="N918" s="1344"/>
      <c r="O918" s="1344"/>
      <c r="P918" s="1344"/>
      <c r="Q918" s="1344"/>
      <c r="R918" s="1344"/>
      <c r="S918" s="1344"/>
      <c r="T918" s="1344"/>
      <c r="U918" s="1344"/>
      <c r="V918" s="1344"/>
      <c r="W918" s="1344"/>
      <c r="X918" s="1344"/>
      <c r="Y918" s="1344"/>
      <c r="Z918" s="1344"/>
      <c r="AA918" s="1344"/>
      <c r="AB918" s="1344"/>
      <c r="AC918" s="1344"/>
    </row>
    <row r="919">
      <c r="A919" s="1344"/>
      <c r="B919" s="1344"/>
      <c r="C919" s="1344"/>
      <c r="D919" s="1344"/>
      <c r="E919" s="1344"/>
      <c r="F919" s="1344"/>
      <c r="G919" s="1344"/>
      <c r="H919" s="1344"/>
      <c r="I919" s="1344"/>
      <c r="J919" s="1344"/>
      <c r="K919" s="1344"/>
      <c r="L919" s="1344"/>
      <c r="M919" s="1344"/>
      <c r="N919" s="1344"/>
      <c r="O919" s="1344"/>
      <c r="P919" s="1344"/>
      <c r="Q919" s="1344"/>
      <c r="R919" s="1344"/>
      <c r="S919" s="1344"/>
      <c r="T919" s="1344"/>
      <c r="U919" s="1344"/>
      <c r="V919" s="1344"/>
      <c r="W919" s="1344"/>
      <c r="X919" s="1344"/>
      <c r="Y919" s="1344"/>
      <c r="Z919" s="1344"/>
      <c r="AA919" s="1344"/>
      <c r="AB919" s="1344"/>
      <c r="AC919" s="1344"/>
    </row>
    <row r="920">
      <c r="A920" s="1344"/>
      <c r="B920" s="1344"/>
      <c r="C920" s="1344"/>
      <c r="D920" s="1344"/>
      <c r="E920" s="1344"/>
      <c r="F920" s="1344"/>
      <c r="G920" s="1344"/>
      <c r="H920" s="1344"/>
      <c r="I920" s="1344"/>
      <c r="J920" s="1344"/>
      <c r="K920" s="1344"/>
      <c r="L920" s="1344"/>
      <c r="M920" s="1344"/>
      <c r="N920" s="1344"/>
      <c r="O920" s="1344"/>
      <c r="P920" s="1344"/>
      <c r="Q920" s="1344"/>
      <c r="R920" s="1344"/>
      <c r="S920" s="1344"/>
      <c r="T920" s="1344"/>
      <c r="U920" s="1344"/>
      <c r="V920" s="1344"/>
      <c r="W920" s="1344"/>
      <c r="X920" s="1344"/>
      <c r="Y920" s="1344"/>
      <c r="Z920" s="1344"/>
      <c r="AA920" s="1344"/>
      <c r="AB920" s="1344"/>
      <c r="AC920" s="1344"/>
    </row>
    <row r="921">
      <c r="A921" s="1344"/>
      <c r="B921" s="1344"/>
      <c r="C921" s="1344"/>
      <c r="D921" s="1344"/>
      <c r="E921" s="1344"/>
      <c r="F921" s="1344"/>
      <c r="G921" s="1344"/>
      <c r="H921" s="1344"/>
      <c r="I921" s="1344"/>
      <c r="J921" s="1344"/>
      <c r="K921" s="1344"/>
      <c r="L921" s="1344"/>
      <c r="M921" s="1344"/>
      <c r="N921" s="1344"/>
      <c r="O921" s="1344"/>
      <c r="P921" s="1344"/>
      <c r="Q921" s="1344"/>
      <c r="R921" s="1344"/>
      <c r="S921" s="1344"/>
      <c r="T921" s="1344"/>
      <c r="U921" s="1344"/>
      <c r="V921" s="1344"/>
      <c r="W921" s="1344"/>
      <c r="X921" s="1344"/>
      <c r="Y921" s="1344"/>
      <c r="Z921" s="1344"/>
      <c r="AA921" s="1344"/>
      <c r="AB921" s="1344"/>
      <c r="AC921" s="1344"/>
    </row>
    <row r="922">
      <c r="A922" s="1344"/>
      <c r="B922" s="1344"/>
      <c r="C922" s="1344"/>
      <c r="D922" s="1344"/>
      <c r="E922" s="1344"/>
      <c r="F922" s="1344"/>
      <c r="G922" s="1344"/>
      <c r="H922" s="1344"/>
      <c r="I922" s="1344"/>
      <c r="J922" s="1344"/>
      <c r="K922" s="1344"/>
      <c r="L922" s="1344"/>
      <c r="M922" s="1344"/>
      <c r="N922" s="1344"/>
      <c r="O922" s="1344"/>
      <c r="P922" s="1344"/>
      <c r="Q922" s="1344"/>
      <c r="R922" s="1344"/>
      <c r="S922" s="1344"/>
      <c r="T922" s="1344"/>
      <c r="U922" s="1344"/>
      <c r="V922" s="1344"/>
      <c r="W922" s="1344"/>
      <c r="X922" s="1344"/>
      <c r="Y922" s="1344"/>
      <c r="Z922" s="1344"/>
      <c r="AA922" s="1344"/>
      <c r="AB922" s="1344"/>
      <c r="AC922" s="1344"/>
    </row>
    <row r="923">
      <c r="A923" s="1344"/>
      <c r="B923" s="1344"/>
      <c r="C923" s="1344"/>
      <c r="D923" s="1344"/>
      <c r="E923" s="1344"/>
      <c r="F923" s="1344"/>
      <c r="G923" s="1344"/>
      <c r="H923" s="1344"/>
      <c r="I923" s="1344"/>
      <c r="J923" s="1344"/>
      <c r="K923" s="1344"/>
      <c r="L923" s="1344"/>
      <c r="M923" s="1344"/>
      <c r="N923" s="1344"/>
      <c r="O923" s="1344"/>
      <c r="P923" s="1344"/>
      <c r="Q923" s="1344"/>
      <c r="R923" s="1344"/>
      <c r="S923" s="1344"/>
      <c r="T923" s="1344"/>
      <c r="U923" s="1344"/>
      <c r="V923" s="1344"/>
      <c r="W923" s="1344"/>
      <c r="X923" s="1344"/>
      <c r="Y923" s="1344"/>
      <c r="Z923" s="1344"/>
      <c r="AA923" s="1344"/>
      <c r="AB923" s="1344"/>
      <c r="AC923" s="1344"/>
    </row>
    <row r="924">
      <c r="A924" s="1344"/>
      <c r="B924" s="1344"/>
      <c r="C924" s="1344"/>
      <c r="D924" s="1344"/>
      <c r="E924" s="1344"/>
      <c r="F924" s="1344"/>
      <c r="G924" s="1344"/>
      <c r="H924" s="1344"/>
      <c r="I924" s="1344"/>
      <c r="J924" s="1344"/>
      <c r="K924" s="1344"/>
      <c r="L924" s="1344"/>
      <c r="M924" s="1344"/>
      <c r="N924" s="1344"/>
      <c r="O924" s="1344"/>
      <c r="P924" s="1344"/>
      <c r="Q924" s="1344"/>
      <c r="R924" s="1344"/>
      <c r="S924" s="1344"/>
      <c r="T924" s="1344"/>
      <c r="U924" s="1344"/>
      <c r="V924" s="1344"/>
      <c r="W924" s="1344"/>
      <c r="X924" s="1344"/>
      <c r="Y924" s="1344"/>
      <c r="Z924" s="1344"/>
      <c r="AA924" s="1344"/>
      <c r="AB924" s="1344"/>
      <c r="AC924" s="1344"/>
    </row>
    <row r="925">
      <c r="A925" s="1344"/>
      <c r="B925" s="1344"/>
      <c r="C925" s="1344"/>
      <c r="D925" s="1344"/>
      <c r="E925" s="1344"/>
      <c r="F925" s="1344"/>
      <c r="G925" s="1344"/>
      <c r="H925" s="1344"/>
      <c r="I925" s="1344"/>
      <c r="J925" s="1344"/>
      <c r="K925" s="1344"/>
      <c r="L925" s="1344"/>
      <c r="M925" s="1344"/>
      <c r="N925" s="1344"/>
      <c r="O925" s="1344"/>
      <c r="P925" s="1344"/>
      <c r="Q925" s="1344"/>
      <c r="R925" s="1344"/>
      <c r="S925" s="1344"/>
      <c r="T925" s="1344"/>
      <c r="U925" s="1344"/>
      <c r="V925" s="1344"/>
      <c r="W925" s="1344"/>
      <c r="X925" s="1344"/>
      <c r="Y925" s="1344"/>
      <c r="Z925" s="1344"/>
      <c r="AA925" s="1344"/>
      <c r="AB925" s="1344"/>
      <c r="AC925" s="1344"/>
    </row>
    <row r="926">
      <c r="A926" s="1344"/>
      <c r="B926" s="1344"/>
      <c r="C926" s="1344"/>
      <c r="D926" s="1344"/>
      <c r="E926" s="1344"/>
      <c r="F926" s="1344"/>
      <c r="G926" s="1344"/>
      <c r="H926" s="1344"/>
      <c r="I926" s="1344"/>
      <c r="J926" s="1344"/>
      <c r="K926" s="1344"/>
      <c r="L926" s="1344"/>
      <c r="M926" s="1344"/>
      <c r="N926" s="1344"/>
      <c r="O926" s="1344"/>
      <c r="P926" s="1344"/>
      <c r="Q926" s="1344"/>
      <c r="R926" s="1344"/>
      <c r="S926" s="1344"/>
      <c r="T926" s="1344"/>
      <c r="U926" s="1344"/>
      <c r="V926" s="1344"/>
      <c r="W926" s="1344"/>
      <c r="X926" s="1344"/>
      <c r="Y926" s="1344"/>
      <c r="Z926" s="1344"/>
      <c r="AA926" s="1344"/>
      <c r="AB926" s="1344"/>
      <c r="AC926" s="1344"/>
    </row>
    <row r="927">
      <c r="A927" s="1344"/>
      <c r="B927" s="1344"/>
      <c r="C927" s="1344"/>
      <c r="D927" s="1344"/>
      <c r="E927" s="1344"/>
      <c r="F927" s="1344"/>
      <c r="G927" s="1344"/>
      <c r="H927" s="1344"/>
      <c r="I927" s="1344"/>
      <c r="J927" s="1344"/>
      <c r="K927" s="1344"/>
      <c r="L927" s="1344"/>
      <c r="M927" s="1344"/>
      <c r="N927" s="1344"/>
      <c r="O927" s="1344"/>
      <c r="P927" s="1344"/>
      <c r="Q927" s="1344"/>
      <c r="R927" s="1344"/>
      <c r="S927" s="1344"/>
      <c r="T927" s="1344"/>
      <c r="U927" s="1344"/>
      <c r="V927" s="1344"/>
      <c r="W927" s="1344"/>
      <c r="X927" s="1344"/>
      <c r="Y927" s="1344"/>
      <c r="Z927" s="1344"/>
      <c r="AA927" s="1344"/>
      <c r="AB927" s="1344"/>
      <c r="AC927" s="1344"/>
    </row>
    <row r="928">
      <c r="A928" s="1344"/>
      <c r="B928" s="1344"/>
      <c r="C928" s="1344"/>
      <c r="D928" s="1344"/>
      <c r="E928" s="1344"/>
      <c r="F928" s="1344"/>
      <c r="G928" s="1344"/>
      <c r="H928" s="1344"/>
      <c r="I928" s="1344"/>
      <c r="J928" s="1344"/>
      <c r="K928" s="1344"/>
      <c r="L928" s="1344"/>
      <c r="M928" s="1344"/>
      <c r="N928" s="1344"/>
      <c r="O928" s="1344"/>
      <c r="P928" s="1344"/>
      <c r="Q928" s="1344"/>
      <c r="R928" s="1344"/>
      <c r="S928" s="1344"/>
      <c r="T928" s="1344"/>
      <c r="U928" s="1344"/>
      <c r="V928" s="1344"/>
      <c r="W928" s="1344"/>
      <c r="X928" s="1344"/>
      <c r="Y928" s="1344"/>
      <c r="Z928" s="1344"/>
      <c r="AA928" s="1344"/>
      <c r="AB928" s="1344"/>
      <c r="AC928" s="1344"/>
    </row>
    <row r="929">
      <c r="A929" s="1344"/>
      <c r="B929" s="1344"/>
      <c r="C929" s="1344"/>
      <c r="D929" s="1344"/>
      <c r="E929" s="1344"/>
      <c r="F929" s="1344"/>
      <c r="G929" s="1344"/>
      <c r="H929" s="1344"/>
      <c r="I929" s="1344"/>
      <c r="J929" s="1344"/>
      <c r="K929" s="1344"/>
      <c r="L929" s="1344"/>
      <c r="M929" s="1344"/>
      <c r="N929" s="1344"/>
      <c r="O929" s="1344"/>
      <c r="P929" s="1344"/>
      <c r="Q929" s="1344"/>
      <c r="R929" s="1344"/>
      <c r="S929" s="1344"/>
      <c r="T929" s="1344"/>
      <c r="U929" s="1344"/>
      <c r="V929" s="1344"/>
      <c r="W929" s="1344"/>
      <c r="X929" s="1344"/>
      <c r="Y929" s="1344"/>
      <c r="Z929" s="1344"/>
      <c r="AA929" s="1344"/>
      <c r="AB929" s="1344"/>
      <c r="AC929" s="1344"/>
    </row>
    <row r="930">
      <c r="A930" s="1344"/>
      <c r="B930" s="1344"/>
      <c r="C930" s="1344"/>
      <c r="D930" s="1344"/>
      <c r="E930" s="1344"/>
      <c r="F930" s="1344"/>
      <c r="G930" s="1344"/>
      <c r="H930" s="1344"/>
      <c r="I930" s="1344"/>
      <c r="J930" s="1344"/>
      <c r="K930" s="1344"/>
      <c r="L930" s="1344"/>
      <c r="M930" s="1344"/>
      <c r="N930" s="1344"/>
      <c r="O930" s="1344"/>
      <c r="P930" s="1344"/>
      <c r="Q930" s="1344"/>
      <c r="R930" s="1344"/>
      <c r="S930" s="1344"/>
      <c r="T930" s="1344"/>
      <c r="U930" s="1344"/>
      <c r="V930" s="1344"/>
      <c r="W930" s="1344"/>
      <c r="X930" s="1344"/>
      <c r="Y930" s="1344"/>
      <c r="Z930" s="1344"/>
      <c r="AA930" s="1344"/>
      <c r="AB930" s="1344"/>
      <c r="AC930" s="1344"/>
    </row>
    <row r="931">
      <c r="A931" s="1344"/>
      <c r="B931" s="1344"/>
      <c r="C931" s="1344"/>
      <c r="D931" s="1344"/>
      <c r="E931" s="1344"/>
      <c r="F931" s="1344"/>
      <c r="G931" s="1344"/>
      <c r="H931" s="1344"/>
      <c r="I931" s="1344"/>
      <c r="J931" s="1344"/>
      <c r="K931" s="1344"/>
      <c r="L931" s="1344"/>
      <c r="M931" s="1344"/>
      <c r="N931" s="1344"/>
      <c r="O931" s="1344"/>
      <c r="P931" s="1344"/>
      <c r="Q931" s="1344"/>
      <c r="R931" s="1344"/>
      <c r="S931" s="1344"/>
      <c r="T931" s="1344"/>
      <c r="U931" s="1344"/>
      <c r="V931" s="1344"/>
      <c r="W931" s="1344"/>
      <c r="X931" s="1344"/>
      <c r="Y931" s="1344"/>
      <c r="Z931" s="1344"/>
      <c r="AA931" s="1344"/>
      <c r="AB931" s="1344"/>
      <c r="AC931" s="1344"/>
    </row>
    <row r="932">
      <c r="A932" s="1344"/>
      <c r="B932" s="1344"/>
      <c r="C932" s="1344"/>
      <c r="D932" s="1344"/>
      <c r="E932" s="1344"/>
      <c r="F932" s="1344"/>
      <c r="G932" s="1344"/>
      <c r="H932" s="1344"/>
      <c r="I932" s="1344"/>
      <c r="J932" s="1344"/>
      <c r="K932" s="1344"/>
      <c r="L932" s="1344"/>
      <c r="M932" s="1344"/>
      <c r="N932" s="1344"/>
      <c r="O932" s="1344"/>
      <c r="P932" s="1344"/>
      <c r="Q932" s="1344"/>
      <c r="R932" s="1344"/>
      <c r="S932" s="1344"/>
      <c r="T932" s="1344"/>
      <c r="U932" s="1344"/>
      <c r="V932" s="1344"/>
      <c r="W932" s="1344"/>
      <c r="X932" s="1344"/>
      <c r="Y932" s="1344"/>
      <c r="Z932" s="1344"/>
      <c r="AA932" s="1344"/>
      <c r="AB932" s="1344"/>
      <c r="AC932" s="1344"/>
    </row>
    <row r="933">
      <c r="A933" s="1344"/>
      <c r="B933" s="1344"/>
      <c r="C933" s="1344"/>
      <c r="D933" s="1344"/>
      <c r="E933" s="1344"/>
      <c r="F933" s="1344"/>
      <c r="G933" s="1344"/>
      <c r="H933" s="1344"/>
      <c r="I933" s="1344"/>
      <c r="J933" s="1344"/>
      <c r="K933" s="1344"/>
      <c r="L933" s="1344"/>
      <c r="M933" s="1344"/>
      <c r="N933" s="1344"/>
      <c r="O933" s="1344"/>
      <c r="P933" s="1344"/>
      <c r="Q933" s="1344"/>
      <c r="R933" s="1344"/>
      <c r="S933" s="1344"/>
      <c r="T933" s="1344"/>
      <c r="U933" s="1344"/>
      <c r="V933" s="1344"/>
      <c r="W933" s="1344"/>
      <c r="X933" s="1344"/>
      <c r="Y933" s="1344"/>
      <c r="Z933" s="1344"/>
      <c r="AA933" s="1344"/>
      <c r="AB933" s="1344"/>
      <c r="AC933" s="1344"/>
    </row>
    <row r="934">
      <c r="A934" s="1344"/>
      <c r="B934" s="1344"/>
      <c r="C934" s="1344"/>
      <c r="D934" s="1344"/>
      <c r="E934" s="1344"/>
      <c r="F934" s="1344"/>
      <c r="G934" s="1344"/>
      <c r="H934" s="1344"/>
      <c r="I934" s="1344"/>
      <c r="J934" s="1344"/>
      <c r="K934" s="1344"/>
      <c r="L934" s="1344"/>
      <c r="M934" s="1344"/>
      <c r="N934" s="1344"/>
      <c r="O934" s="1344"/>
      <c r="P934" s="1344"/>
      <c r="Q934" s="1344"/>
      <c r="R934" s="1344"/>
      <c r="S934" s="1344"/>
      <c r="T934" s="1344"/>
      <c r="U934" s="1344"/>
      <c r="V934" s="1344"/>
      <c r="W934" s="1344"/>
      <c r="X934" s="1344"/>
      <c r="Y934" s="1344"/>
      <c r="Z934" s="1344"/>
      <c r="AA934" s="1344"/>
      <c r="AB934" s="1344"/>
      <c r="AC934" s="1344"/>
    </row>
    <row r="935">
      <c r="A935" s="1344"/>
      <c r="B935" s="1344"/>
      <c r="C935" s="1344"/>
      <c r="D935" s="1344"/>
      <c r="E935" s="1344"/>
      <c r="F935" s="1344"/>
      <c r="G935" s="1344"/>
      <c r="H935" s="1344"/>
      <c r="I935" s="1344"/>
      <c r="J935" s="1344"/>
      <c r="K935" s="1344"/>
      <c r="L935" s="1344"/>
      <c r="M935" s="1344"/>
      <c r="N935" s="1344"/>
      <c r="O935" s="1344"/>
      <c r="P935" s="1344"/>
      <c r="Q935" s="1344"/>
      <c r="R935" s="1344"/>
      <c r="S935" s="1344"/>
      <c r="T935" s="1344"/>
      <c r="U935" s="1344"/>
      <c r="V935" s="1344"/>
      <c r="W935" s="1344"/>
      <c r="X935" s="1344"/>
      <c r="Y935" s="1344"/>
      <c r="Z935" s="1344"/>
      <c r="AA935" s="1344"/>
      <c r="AB935" s="1344"/>
      <c r="AC935" s="1344"/>
    </row>
    <row r="936">
      <c r="A936" s="1344"/>
      <c r="B936" s="1344"/>
      <c r="C936" s="1344"/>
      <c r="D936" s="1344"/>
      <c r="E936" s="1344"/>
      <c r="F936" s="1344"/>
      <c r="G936" s="1344"/>
      <c r="H936" s="1344"/>
      <c r="I936" s="1344"/>
      <c r="J936" s="1344"/>
      <c r="K936" s="1344"/>
      <c r="L936" s="1344"/>
      <c r="M936" s="1344"/>
      <c r="N936" s="1344"/>
      <c r="O936" s="1344"/>
      <c r="P936" s="1344"/>
      <c r="Q936" s="1344"/>
      <c r="R936" s="1344"/>
      <c r="S936" s="1344"/>
      <c r="T936" s="1344"/>
      <c r="U936" s="1344"/>
      <c r="V936" s="1344"/>
      <c r="W936" s="1344"/>
      <c r="X936" s="1344"/>
      <c r="Y936" s="1344"/>
      <c r="Z936" s="1344"/>
      <c r="AA936" s="1344"/>
      <c r="AB936" s="1344"/>
      <c r="AC936" s="1344"/>
    </row>
    <row r="937">
      <c r="A937" s="1344"/>
      <c r="B937" s="1344"/>
      <c r="C937" s="1344"/>
      <c r="D937" s="1344"/>
      <c r="E937" s="1344"/>
      <c r="F937" s="1344"/>
      <c r="G937" s="1344"/>
      <c r="H937" s="1344"/>
      <c r="I937" s="1344"/>
      <c r="J937" s="1344"/>
      <c r="K937" s="1344"/>
      <c r="L937" s="1344"/>
      <c r="M937" s="1344"/>
      <c r="N937" s="1344"/>
      <c r="O937" s="1344"/>
      <c r="P937" s="1344"/>
      <c r="Q937" s="1344"/>
      <c r="R937" s="1344"/>
      <c r="S937" s="1344"/>
      <c r="T937" s="1344"/>
      <c r="U937" s="1344"/>
      <c r="V937" s="1344"/>
      <c r="W937" s="1344"/>
      <c r="X937" s="1344"/>
      <c r="Y937" s="1344"/>
      <c r="Z937" s="1344"/>
      <c r="AA937" s="1344"/>
      <c r="AB937" s="1344"/>
      <c r="AC937" s="1344"/>
    </row>
    <row r="938">
      <c r="A938" s="1344"/>
      <c r="B938" s="1344"/>
      <c r="C938" s="1344"/>
      <c r="D938" s="1344"/>
      <c r="E938" s="1344"/>
      <c r="F938" s="1344"/>
      <c r="G938" s="1344"/>
      <c r="H938" s="1344"/>
      <c r="I938" s="1344"/>
      <c r="J938" s="1344"/>
      <c r="K938" s="1344"/>
      <c r="L938" s="1344"/>
      <c r="M938" s="1344"/>
      <c r="N938" s="1344"/>
      <c r="O938" s="1344"/>
      <c r="P938" s="1344"/>
      <c r="Q938" s="1344"/>
      <c r="R938" s="1344"/>
      <c r="S938" s="1344"/>
      <c r="T938" s="1344"/>
      <c r="U938" s="1344"/>
      <c r="V938" s="1344"/>
      <c r="W938" s="1344"/>
      <c r="X938" s="1344"/>
      <c r="Y938" s="1344"/>
      <c r="Z938" s="1344"/>
      <c r="AA938" s="1344"/>
      <c r="AB938" s="1344"/>
      <c r="AC938" s="1344"/>
    </row>
    <row r="939">
      <c r="A939" s="1344"/>
      <c r="B939" s="1344"/>
      <c r="C939" s="1344"/>
      <c r="D939" s="1344"/>
      <c r="E939" s="1344"/>
      <c r="F939" s="1344"/>
      <c r="G939" s="1344"/>
      <c r="H939" s="1344"/>
      <c r="I939" s="1344"/>
      <c r="J939" s="1344"/>
      <c r="K939" s="1344"/>
      <c r="L939" s="1344"/>
      <c r="M939" s="1344"/>
      <c r="N939" s="1344"/>
      <c r="O939" s="1344"/>
      <c r="P939" s="1344"/>
      <c r="Q939" s="1344"/>
      <c r="R939" s="1344"/>
      <c r="S939" s="1344"/>
      <c r="T939" s="1344"/>
      <c r="U939" s="1344"/>
      <c r="V939" s="1344"/>
      <c r="W939" s="1344"/>
      <c r="X939" s="1344"/>
      <c r="Y939" s="1344"/>
      <c r="Z939" s="1344"/>
      <c r="AA939" s="1344"/>
      <c r="AB939" s="1344"/>
      <c r="AC939" s="1344"/>
    </row>
    <row r="940">
      <c r="A940" s="1344"/>
      <c r="B940" s="1344"/>
      <c r="C940" s="1344"/>
      <c r="D940" s="1344"/>
      <c r="E940" s="1344"/>
      <c r="F940" s="1344"/>
      <c r="G940" s="1344"/>
      <c r="H940" s="1344"/>
      <c r="I940" s="1344"/>
      <c r="J940" s="1344"/>
      <c r="K940" s="1344"/>
      <c r="L940" s="1344"/>
      <c r="M940" s="1344"/>
      <c r="N940" s="1344"/>
      <c r="O940" s="1344"/>
      <c r="P940" s="1344"/>
      <c r="Q940" s="1344"/>
      <c r="R940" s="1344"/>
      <c r="S940" s="1344"/>
      <c r="T940" s="1344"/>
      <c r="U940" s="1344"/>
      <c r="V940" s="1344"/>
      <c r="W940" s="1344"/>
      <c r="X940" s="1344"/>
      <c r="Y940" s="1344"/>
      <c r="Z940" s="1344"/>
      <c r="AA940" s="1344"/>
      <c r="AB940" s="1344"/>
      <c r="AC940" s="1344"/>
    </row>
    <row r="941">
      <c r="A941" s="1344"/>
      <c r="B941" s="1344"/>
      <c r="C941" s="1344"/>
      <c r="D941" s="1344"/>
      <c r="E941" s="1344"/>
      <c r="F941" s="1344"/>
      <c r="G941" s="1344"/>
      <c r="H941" s="1344"/>
      <c r="I941" s="1344"/>
      <c r="J941" s="1344"/>
      <c r="K941" s="1344"/>
      <c r="L941" s="1344"/>
      <c r="M941" s="1344"/>
      <c r="N941" s="1344"/>
      <c r="O941" s="1344"/>
      <c r="P941" s="1344"/>
      <c r="Q941" s="1344"/>
      <c r="R941" s="1344"/>
      <c r="S941" s="1344"/>
      <c r="T941" s="1344"/>
      <c r="U941" s="1344"/>
      <c r="V941" s="1344"/>
      <c r="W941" s="1344"/>
      <c r="X941" s="1344"/>
      <c r="Y941" s="1344"/>
      <c r="Z941" s="1344"/>
      <c r="AA941" s="1344"/>
      <c r="AB941" s="1344"/>
      <c r="AC941" s="1344"/>
    </row>
    <row r="942">
      <c r="A942" s="1344"/>
      <c r="B942" s="1344"/>
      <c r="C942" s="1344"/>
      <c r="D942" s="1344"/>
      <c r="E942" s="1344"/>
      <c r="F942" s="1344"/>
      <c r="G942" s="1344"/>
      <c r="H942" s="1344"/>
      <c r="I942" s="1344"/>
      <c r="J942" s="1344"/>
      <c r="K942" s="1344"/>
      <c r="L942" s="1344"/>
      <c r="M942" s="1344"/>
      <c r="N942" s="1344"/>
      <c r="O942" s="1344"/>
      <c r="P942" s="1344"/>
      <c r="Q942" s="1344"/>
      <c r="R942" s="1344"/>
      <c r="S942" s="1344"/>
      <c r="T942" s="1344"/>
      <c r="U942" s="1344"/>
      <c r="V942" s="1344"/>
      <c r="W942" s="1344"/>
      <c r="X942" s="1344"/>
      <c r="Y942" s="1344"/>
      <c r="Z942" s="1344"/>
      <c r="AA942" s="1344"/>
      <c r="AB942" s="1344"/>
      <c r="AC942" s="1344"/>
    </row>
    <row r="943">
      <c r="A943" s="1344"/>
      <c r="B943" s="1344"/>
      <c r="C943" s="1344"/>
      <c r="D943" s="1344"/>
      <c r="E943" s="1344"/>
      <c r="F943" s="1344"/>
      <c r="G943" s="1344"/>
      <c r="H943" s="1344"/>
      <c r="I943" s="1344"/>
      <c r="J943" s="1344"/>
      <c r="K943" s="1344"/>
      <c r="L943" s="1344"/>
      <c r="M943" s="1344"/>
      <c r="N943" s="1344"/>
      <c r="O943" s="1344"/>
      <c r="P943" s="1344"/>
      <c r="Q943" s="1344"/>
      <c r="R943" s="1344"/>
      <c r="S943" s="1344"/>
      <c r="T943" s="1344"/>
      <c r="U943" s="1344"/>
      <c r="V943" s="1344"/>
      <c r="W943" s="1344"/>
      <c r="X943" s="1344"/>
      <c r="Y943" s="1344"/>
      <c r="Z943" s="1344"/>
      <c r="AA943" s="1344"/>
      <c r="AB943" s="1344"/>
      <c r="AC943" s="1344"/>
    </row>
    <row r="944">
      <c r="A944" s="1344"/>
      <c r="B944" s="1344"/>
      <c r="C944" s="1344"/>
      <c r="D944" s="1344"/>
      <c r="E944" s="1344"/>
      <c r="F944" s="1344"/>
      <c r="G944" s="1344"/>
      <c r="H944" s="1344"/>
      <c r="I944" s="1344"/>
      <c r="J944" s="1344"/>
      <c r="K944" s="1344"/>
      <c r="L944" s="1344"/>
      <c r="M944" s="1344"/>
      <c r="N944" s="1344"/>
      <c r="O944" s="1344"/>
      <c r="P944" s="1344"/>
      <c r="Q944" s="1344"/>
      <c r="R944" s="1344"/>
      <c r="S944" s="1344"/>
      <c r="T944" s="1344"/>
      <c r="U944" s="1344"/>
      <c r="V944" s="1344"/>
      <c r="W944" s="1344"/>
      <c r="X944" s="1344"/>
      <c r="Y944" s="1344"/>
      <c r="Z944" s="1344"/>
      <c r="AA944" s="1344"/>
      <c r="AB944" s="1344"/>
      <c r="AC944" s="1344"/>
    </row>
    <row r="945">
      <c r="A945" s="1344"/>
      <c r="B945" s="1344"/>
      <c r="C945" s="1344"/>
      <c r="D945" s="1344"/>
      <c r="E945" s="1344"/>
      <c r="F945" s="1344"/>
      <c r="G945" s="1344"/>
      <c r="H945" s="1344"/>
      <c r="I945" s="1344"/>
      <c r="J945" s="1344"/>
      <c r="K945" s="1344"/>
      <c r="L945" s="1344"/>
      <c r="M945" s="1344"/>
      <c r="N945" s="1344"/>
      <c r="O945" s="1344"/>
      <c r="P945" s="1344"/>
      <c r="Q945" s="1344"/>
      <c r="R945" s="1344"/>
      <c r="S945" s="1344"/>
      <c r="T945" s="1344"/>
      <c r="U945" s="1344"/>
      <c r="V945" s="1344"/>
      <c r="W945" s="1344"/>
      <c r="X945" s="1344"/>
      <c r="Y945" s="1344"/>
      <c r="Z945" s="1344"/>
      <c r="AA945" s="1344"/>
      <c r="AB945" s="1344"/>
      <c r="AC945" s="1344"/>
    </row>
    <row r="946">
      <c r="A946" s="1344"/>
      <c r="B946" s="1344"/>
      <c r="C946" s="1344"/>
      <c r="D946" s="1344"/>
      <c r="E946" s="1344"/>
      <c r="F946" s="1344"/>
      <c r="G946" s="1344"/>
      <c r="H946" s="1344"/>
      <c r="I946" s="1344"/>
      <c r="J946" s="1344"/>
      <c r="K946" s="1344"/>
      <c r="L946" s="1344"/>
      <c r="M946" s="1344"/>
      <c r="N946" s="1344"/>
      <c r="O946" s="1344"/>
      <c r="P946" s="1344"/>
      <c r="Q946" s="1344"/>
      <c r="R946" s="1344"/>
      <c r="S946" s="1344"/>
      <c r="T946" s="1344"/>
      <c r="U946" s="1344"/>
      <c r="V946" s="1344"/>
      <c r="W946" s="1344"/>
      <c r="X946" s="1344"/>
      <c r="Y946" s="1344"/>
      <c r="Z946" s="1344"/>
      <c r="AA946" s="1344"/>
      <c r="AB946" s="1344"/>
      <c r="AC946" s="1344"/>
    </row>
    <row r="947">
      <c r="A947" s="1344"/>
      <c r="B947" s="1344"/>
      <c r="C947" s="1344"/>
      <c r="D947" s="1344"/>
      <c r="E947" s="1344"/>
      <c r="F947" s="1344"/>
      <c r="G947" s="1344"/>
      <c r="H947" s="1344"/>
      <c r="I947" s="1344"/>
      <c r="J947" s="1344"/>
      <c r="K947" s="1344"/>
      <c r="L947" s="1344"/>
      <c r="M947" s="1344"/>
      <c r="N947" s="1344"/>
      <c r="O947" s="1344"/>
      <c r="P947" s="1344"/>
      <c r="Q947" s="1344"/>
      <c r="R947" s="1344"/>
      <c r="S947" s="1344"/>
      <c r="T947" s="1344"/>
      <c r="U947" s="1344"/>
      <c r="V947" s="1344"/>
      <c r="W947" s="1344"/>
      <c r="X947" s="1344"/>
      <c r="Y947" s="1344"/>
      <c r="Z947" s="1344"/>
      <c r="AA947" s="1344"/>
      <c r="AB947" s="1344"/>
      <c r="AC947" s="1344"/>
    </row>
    <row r="948">
      <c r="A948" s="1344"/>
      <c r="B948" s="1344"/>
      <c r="C948" s="1344"/>
      <c r="D948" s="1344"/>
      <c r="E948" s="1344"/>
      <c r="F948" s="1344"/>
      <c r="G948" s="1344"/>
      <c r="H948" s="1344"/>
      <c r="I948" s="1344"/>
      <c r="J948" s="1344"/>
      <c r="K948" s="1344"/>
      <c r="L948" s="1344"/>
      <c r="M948" s="1344"/>
      <c r="N948" s="1344"/>
      <c r="O948" s="1344"/>
      <c r="P948" s="1344"/>
      <c r="Q948" s="1344"/>
      <c r="R948" s="1344"/>
      <c r="S948" s="1344"/>
      <c r="T948" s="1344"/>
      <c r="U948" s="1344"/>
      <c r="V948" s="1344"/>
      <c r="W948" s="1344"/>
      <c r="X948" s="1344"/>
      <c r="Y948" s="1344"/>
      <c r="Z948" s="1344"/>
      <c r="AA948" s="1344"/>
      <c r="AB948" s="1344"/>
      <c r="AC948" s="1344"/>
    </row>
    <row r="949">
      <c r="A949" s="1344"/>
      <c r="B949" s="1344"/>
      <c r="C949" s="1344"/>
      <c r="D949" s="1344"/>
      <c r="E949" s="1344"/>
      <c r="F949" s="1344"/>
      <c r="G949" s="1344"/>
      <c r="H949" s="1344"/>
      <c r="I949" s="1344"/>
      <c r="J949" s="1344"/>
      <c r="K949" s="1344"/>
      <c r="L949" s="1344"/>
      <c r="M949" s="1344"/>
      <c r="N949" s="1344"/>
      <c r="O949" s="1344"/>
      <c r="P949" s="1344"/>
      <c r="Q949" s="1344"/>
      <c r="R949" s="1344"/>
      <c r="S949" s="1344"/>
      <c r="T949" s="1344"/>
      <c r="U949" s="1344"/>
      <c r="V949" s="1344"/>
      <c r="W949" s="1344"/>
      <c r="X949" s="1344"/>
      <c r="Y949" s="1344"/>
      <c r="Z949" s="1344"/>
      <c r="AA949" s="1344"/>
      <c r="AB949" s="1344"/>
      <c r="AC949" s="1344"/>
    </row>
    <row r="950">
      <c r="A950" s="1344"/>
      <c r="B950" s="1344"/>
      <c r="C950" s="1344"/>
      <c r="D950" s="1344"/>
      <c r="E950" s="1344"/>
      <c r="F950" s="1344"/>
      <c r="G950" s="1344"/>
      <c r="H950" s="1344"/>
      <c r="I950" s="1344"/>
      <c r="J950" s="1344"/>
      <c r="K950" s="1344"/>
      <c r="L950" s="1344"/>
      <c r="M950" s="1344"/>
      <c r="N950" s="1344"/>
      <c r="O950" s="1344"/>
      <c r="P950" s="1344"/>
      <c r="Q950" s="1344"/>
      <c r="R950" s="1344"/>
      <c r="S950" s="1344"/>
      <c r="T950" s="1344"/>
      <c r="U950" s="1344"/>
      <c r="V950" s="1344"/>
      <c r="W950" s="1344"/>
      <c r="X950" s="1344"/>
      <c r="Y950" s="1344"/>
      <c r="Z950" s="1344"/>
      <c r="AA950" s="1344"/>
      <c r="AB950" s="1344"/>
      <c r="AC950" s="1344"/>
    </row>
    <row r="951">
      <c r="A951" s="1344"/>
      <c r="B951" s="1344"/>
      <c r="C951" s="1344"/>
      <c r="D951" s="1344"/>
      <c r="E951" s="1344"/>
      <c r="F951" s="1344"/>
      <c r="G951" s="1344"/>
      <c r="H951" s="1344"/>
      <c r="I951" s="1344"/>
      <c r="J951" s="1344"/>
      <c r="K951" s="1344"/>
      <c r="L951" s="1344"/>
      <c r="M951" s="1344"/>
      <c r="N951" s="1344"/>
      <c r="O951" s="1344"/>
      <c r="P951" s="1344"/>
      <c r="Q951" s="1344"/>
      <c r="R951" s="1344"/>
      <c r="S951" s="1344"/>
      <c r="T951" s="1344"/>
      <c r="U951" s="1344"/>
      <c r="V951" s="1344"/>
      <c r="W951" s="1344"/>
      <c r="X951" s="1344"/>
      <c r="Y951" s="1344"/>
      <c r="Z951" s="1344"/>
      <c r="AA951" s="1344"/>
      <c r="AB951" s="1344"/>
      <c r="AC951" s="1344"/>
    </row>
    <row r="952">
      <c r="A952" s="1344"/>
      <c r="B952" s="1344"/>
      <c r="C952" s="1344"/>
      <c r="D952" s="1344"/>
      <c r="E952" s="1344"/>
      <c r="F952" s="1344"/>
      <c r="G952" s="1344"/>
      <c r="H952" s="1344"/>
      <c r="I952" s="1344"/>
      <c r="J952" s="1344"/>
      <c r="K952" s="1344"/>
      <c r="L952" s="1344"/>
      <c r="M952" s="1344"/>
      <c r="N952" s="1344"/>
      <c r="O952" s="1344"/>
      <c r="P952" s="1344"/>
      <c r="Q952" s="1344"/>
      <c r="R952" s="1344"/>
      <c r="S952" s="1344"/>
      <c r="T952" s="1344"/>
      <c r="U952" s="1344"/>
      <c r="V952" s="1344"/>
      <c r="W952" s="1344"/>
      <c r="X952" s="1344"/>
      <c r="Y952" s="1344"/>
      <c r="Z952" s="1344"/>
      <c r="AA952" s="1344"/>
      <c r="AB952" s="1344"/>
      <c r="AC952" s="1344"/>
    </row>
    <row r="953">
      <c r="A953" s="1344"/>
      <c r="B953" s="1344"/>
      <c r="C953" s="1344"/>
      <c r="D953" s="1344"/>
      <c r="E953" s="1344"/>
      <c r="F953" s="1344"/>
      <c r="G953" s="1344"/>
      <c r="H953" s="1344"/>
      <c r="I953" s="1344"/>
      <c r="J953" s="1344"/>
      <c r="K953" s="1344"/>
      <c r="L953" s="1344"/>
      <c r="M953" s="1344"/>
      <c r="N953" s="1344"/>
      <c r="O953" s="1344"/>
      <c r="P953" s="1344"/>
      <c r="Q953" s="1344"/>
      <c r="R953" s="1344"/>
      <c r="S953" s="1344"/>
      <c r="T953" s="1344"/>
      <c r="U953" s="1344"/>
      <c r="V953" s="1344"/>
      <c r="W953" s="1344"/>
      <c r="X953" s="1344"/>
      <c r="Y953" s="1344"/>
      <c r="Z953" s="1344"/>
      <c r="AA953" s="1344"/>
      <c r="AB953" s="1344"/>
      <c r="AC953" s="1344"/>
    </row>
    <row r="954">
      <c r="A954" s="1344"/>
      <c r="B954" s="1344"/>
      <c r="C954" s="1344"/>
      <c r="D954" s="1344"/>
      <c r="E954" s="1344"/>
      <c r="F954" s="1344"/>
      <c r="G954" s="1344"/>
      <c r="H954" s="1344"/>
      <c r="I954" s="1344"/>
      <c r="J954" s="1344"/>
      <c r="K954" s="1344"/>
      <c r="L954" s="1344"/>
      <c r="M954" s="1344"/>
      <c r="N954" s="1344"/>
      <c r="O954" s="1344"/>
      <c r="P954" s="1344"/>
      <c r="Q954" s="1344"/>
      <c r="R954" s="1344"/>
      <c r="S954" s="1344"/>
      <c r="T954" s="1344"/>
      <c r="U954" s="1344"/>
      <c r="V954" s="1344"/>
      <c r="W954" s="1344"/>
      <c r="X954" s="1344"/>
      <c r="Y954" s="1344"/>
      <c r="Z954" s="1344"/>
      <c r="AA954" s="1344"/>
      <c r="AB954" s="1344"/>
      <c r="AC954" s="1344"/>
    </row>
    <row r="955">
      <c r="A955" s="1344"/>
      <c r="B955" s="1344"/>
      <c r="C955" s="1344"/>
      <c r="D955" s="1344"/>
      <c r="E955" s="1344"/>
      <c r="F955" s="1344"/>
      <c r="G955" s="1344"/>
      <c r="H955" s="1344"/>
      <c r="I955" s="1344"/>
      <c r="J955" s="1344"/>
      <c r="K955" s="1344"/>
      <c r="L955" s="1344"/>
      <c r="M955" s="1344"/>
      <c r="N955" s="1344"/>
      <c r="O955" s="1344"/>
      <c r="P955" s="1344"/>
      <c r="Q955" s="1344"/>
      <c r="R955" s="1344"/>
      <c r="S955" s="1344"/>
      <c r="T955" s="1344"/>
      <c r="U955" s="1344"/>
      <c r="V955" s="1344"/>
      <c r="W955" s="1344"/>
      <c r="X955" s="1344"/>
      <c r="Y955" s="1344"/>
      <c r="Z955" s="1344"/>
      <c r="AA955" s="1344"/>
      <c r="AB955" s="1344"/>
      <c r="AC955" s="1344"/>
    </row>
    <row r="956">
      <c r="A956" s="1344"/>
      <c r="B956" s="1344"/>
      <c r="C956" s="1344"/>
      <c r="D956" s="1344"/>
      <c r="E956" s="1344"/>
      <c r="F956" s="1344"/>
      <c r="G956" s="1344"/>
      <c r="H956" s="1344"/>
      <c r="I956" s="1344"/>
      <c r="J956" s="1344"/>
      <c r="K956" s="1344"/>
      <c r="L956" s="1344"/>
      <c r="M956" s="1344"/>
      <c r="N956" s="1344"/>
      <c r="O956" s="1344"/>
      <c r="P956" s="1344"/>
      <c r="Q956" s="1344"/>
      <c r="R956" s="1344"/>
      <c r="S956" s="1344"/>
      <c r="T956" s="1344"/>
      <c r="U956" s="1344"/>
      <c r="V956" s="1344"/>
      <c r="W956" s="1344"/>
      <c r="X956" s="1344"/>
      <c r="Y956" s="1344"/>
      <c r="Z956" s="1344"/>
      <c r="AA956" s="1344"/>
      <c r="AB956" s="1344"/>
      <c r="AC956" s="1344"/>
    </row>
    <row r="957">
      <c r="A957" s="1344"/>
      <c r="B957" s="1344"/>
      <c r="C957" s="1344"/>
      <c r="D957" s="1344"/>
      <c r="E957" s="1344"/>
      <c r="F957" s="1344"/>
      <c r="G957" s="1344"/>
      <c r="H957" s="1344"/>
      <c r="I957" s="1344"/>
      <c r="J957" s="1344"/>
      <c r="K957" s="1344"/>
      <c r="L957" s="1344"/>
      <c r="M957" s="1344"/>
      <c r="N957" s="1344"/>
      <c r="O957" s="1344"/>
      <c r="P957" s="1344"/>
      <c r="Q957" s="1344"/>
      <c r="R957" s="1344"/>
      <c r="S957" s="1344"/>
      <c r="T957" s="1344"/>
      <c r="U957" s="1344"/>
      <c r="V957" s="1344"/>
      <c r="W957" s="1344"/>
      <c r="X957" s="1344"/>
      <c r="Y957" s="1344"/>
      <c r="Z957" s="1344"/>
      <c r="AA957" s="1344"/>
      <c r="AB957" s="1344"/>
      <c r="AC957" s="1344"/>
    </row>
    <row r="958">
      <c r="A958" s="1344"/>
      <c r="B958" s="1344"/>
      <c r="C958" s="1344"/>
      <c r="D958" s="1344"/>
      <c r="E958" s="1344"/>
      <c r="F958" s="1344"/>
      <c r="G958" s="1344"/>
      <c r="H958" s="1344"/>
      <c r="I958" s="1344"/>
      <c r="J958" s="1344"/>
      <c r="K958" s="1344"/>
      <c r="L958" s="1344"/>
      <c r="M958" s="1344"/>
      <c r="N958" s="1344"/>
      <c r="O958" s="1344"/>
      <c r="P958" s="1344"/>
      <c r="Q958" s="1344"/>
      <c r="R958" s="1344"/>
      <c r="S958" s="1344"/>
      <c r="T958" s="1344"/>
      <c r="U958" s="1344"/>
      <c r="V958" s="1344"/>
      <c r="W958" s="1344"/>
      <c r="X958" s="1344"/>
      <c r="Y958" s="1344"/>
      <c r="Z958" s="1344"/>
      <c r="AA958" s="1344"/>
      <c r="AB958" s="1344"/>
      <c r="AC958" s="1344"/>
    </row>
    <row r="959">
      <c r="A959" s="1344"/>
      <c r="B959" s="1344"/>
      <c r="C959" s="1344"/>
      <c r="D959" s="1344"/>
      <c r="E959" s="1344"/>
      <c r="F959" s="1344"/>
      <c r="G959" s="1344"/>
      <c r="H959" s="1344"/>
      <c r="I959" s="1344"/>
      <c r="J959" s="1344"/>
      <c r="K959" s="1344"/>
      <c r="L959" s="1344"/>
      <c r="M959" s="1344"/>
      <c r="N959" s="1344"/>
      <c r="O959" s="1344"/>
      <c r="P959" s="1344"/>
      <c r="Q959" s="1344"/>
      <c r="R959" s="1344"/>
      <c r="S959" s="1344"/>
      <c r="T959" s="1344"/>
      <c r="U959" s="1344"/>
      <c r="V959" s="1344"/>
      <c r="W959" s="1344"/>
      <c r="X959" s="1344"/>
      <c r="Y959" s="1344"/>
      <c r="Z959" s="1344"/>
      <c r="AA959" s="1344"/>
      <c r="AB959" s="1344"/>
      <c r="AC959" s="1344"/>
    </row>
    <row r="960">
      <c r="A960" s="1344"/>
      <c r="B960" s="1344"/>
      <c r="C960" s="1344"/>
      <c r="D960" s="1344"/>
      <c r="E960" s="1344"/>
      <c r="F960" s="1344"/>
      <c r="G960" s="1344"/>
      <c r="H960" s="1344"/>
      <c r="I960" s="1344"/>
      <c r="J960" s="1344"/>
      <c r="K960" s="1344"/>
      <c r="L960" s="1344"/>
      <c r="M960" s="1344"/>
      <c r="N960" s="1344"/>
      <c r="O960" s="1344"/>
      <c r="P960" s="1344"/>
      <c r="Q960" s="1344"/>
      <c r="R960" s="1344"/>
      <c r="S960" s="1344"/>
      <c r="T960" s="1344"/>
      <c r="U960" s="1344"/>
      <c r="V960" s="1344"/>
      <c r="W960" s="1344"/>
      <c r="X960" s="1344"/>
      <c r="Y960" s="1344"/>
      <c r="Z960" s="1344"/>
      <c r="AA960" s="1344"/>
      <c r="AB960" s="1344"/>
      <c r="AC960" s="1344"/>
    </row>
    <row r="961">
      <c r="A961" s="1344"/>
      <c r="B961" s="1344"/>
      <c r="C961" s="1344"/>
      <c r="D961" s="1344"/>
      <c r="E961" s="1344"/>
      <c r="F961" s="1344"/>
      <c r="G961" s="1344"/>
      <c r="H961" s="1344"/>
      <c r="I961" s="1344"/>
      <c r="J961" s="1344"/>
      <c r="K961" s="1344"/>
      <c r="L961" s="1344"/>
      <c r="M961" s="1344"/>
      <c r="N961" s="1344"/>
      <c r="O961" s="1344"/>
      <c r="P961" s="1344"/>
      <c r="Q961" s="1344"/>
      <c r="R961" s="1344"/>
      <c r="S961" s="1344"/>
      <c r="T961" s="1344"/>
      <c r="U961" s="1344"/>
      <c r="V961" s="1344"/>
      <c r="W961" s="1344"/>
      <c r="X961" s="1344"/>
      <c r="Y961" s="1344"/>
      <c r="Z961" s="1344"/>
      <c r="AA961" s="1344"/>
      <c r="AB961" s="1344"/>
      <c r="AC961" s="1344"/>
    </row>
    <row r="962">
      <c r="A962" s="1344"/>
      <c r="B962" s="1344"/>
      <c r="C962" s="1344"/>
      <c r="D962" s="1344"/>
      <c r="E962" s="1344"/>
      <c r="F962" s="1344"/>
      <c r="G962" s="1344"/>
      <c r="H962" s="1344"/>
      <c r="I962" s="1344"/>
      <c r="J962" s="1344"/>
      <c r="K962" s="1344"/>
      <c r="L962" s="1344"/>
      <c r="M962" s="1344"/>
      <c r="N962" s="1344"/>
      <c r="O962" s="1344"/>
      <c r="P962" s="1344"/>
      <c r="Q962" s="1344"/>
      <c r="R962" s="1344"/>
      <c r="S962" s="1344"/>
      <c r="T962" s="1344"/>
      <c r="U962" s="1344"/>
      <c r="V962" s="1344"/>
      <c r="W962" s="1344"/>
      <c r="X962" s="1344"/>
      <c r="Y962" s="1344"/>
      <c r="Z962" s="1344"/>
      <c r="AA962" s="1344"/>
      <c r="AB962" s="1344"/>
      <c r="AC962" s="1344"/>
    </row>
    <row r="963">
      <c r="A963" s="1344"/>
      <c r="B963" s="1344"/>
      <c r="C963" s="1344"/>
      <c r="D963" s="1344"/>
      <c r="E963" s="1344"/>
      <c r="F963" s="1344"/>
      <c r="G963" s="1344"/>
      <c r="H963" s="1344"/>
      <c r="I963" s="1344"/>
      <c r="J963" s="1344"/>
      <c r="K963" s="1344"/>
      <c r="L963" s="1344"/>
      <c r="M963" s="1344"/>
      <c r="N963" s="1344"/>
      <c r="O963" s="1344"/>
      <c r="P963" s="1344"/>
      <c r="Q963" s="1344"/>
      <c r="R963" s="1344"/>
      <c r="S963" s="1344"/>
      <c r="T963" s="1344"/>
      <c r="U963" s="1344"/>
      <c r="V963" s="1344"/>
      <c r="W963" s="1344"/>
      <c r="X963" s="1344"/>
      <c r="Y963" s="1344"/>
      <c r="Z963" s="1344"/>
      <c r="AA963" s="1344"/>
      <c r="AB963" s="1344"/>
      <c r="AC963" s="1344"/>
    </row>
    <row r="964">
      <c r="A964" s="1344"/>
      <c r="B964" s="1344"/>
      <c r="C964" s="1344"/>
      <c r="D964" s="1344"/>
      <c r="E964" s="1344"/>
      <c r="F964" s="1344"/>
      <c r="G964" s="1344"/>
      <c r="H964" s="1344"/>
      <c r="I964" s="1344"/>
      <c r="J964" s="1344"/>
      <c r="K964" s="1344"/>
      <c r="L964" s="1344"/>
      <c r="M964" s="1344"/>
      <c r="N964" s="1344"/>
      <c r="O964" s="1344"/>
      <c r="P964" s="1344"/>
      <c r="Q964" s="1344"/>
      <c r="R964" s="1344"/>
      <c r="S964" s="1344"/>
      <c r="T964" s="1344"/>
      <c r="U964" s="1344"/>
      <c r="V964" s="1344"/>
      <c r="W964" s="1344"/>
      <c r="X964" s="1344"/>
      <c r="Y964" s="1344"/>
      <c r="Z964" s="1344"/>
      <c r="AA964" s="1344"/>
      <c r="AB964" s="1344"/>
      <c r="AC964" s="1344"/>
    </row>
    <row r="965">
      <c r="A965" s="1344"/>
      <c r="B965" s="1344"/>
      <c r="C965" s="1344"/>
      <c r="D965" s="1344"/>
      <c r="E965" s="1344"/>
      <c r="F965" s="1344"/>
      <c r="G965" s="1344"/>
      <c r="H965" s="1344"/>
      <c r="I965" s="1344"/>
      <c r="J965" s="1344"/>
      <c r="K965" s="1344"/>
      <c r="L965" s="1344"/>
      <c r="M965" s="1344"/>
      <c r="N965" s="1344"/>
      <c r="O965" s="1344"/>
      <c r="P965" s="1344"/>
      <c r="Q965" s="1344"/>
      <c r="R965" s="1344"/>
      <c r="S965" s="1344"/>
      <c r="T965" s="1344"/>
      <c r="U965" s="1344"/>
      <c r="V965" s="1344"/>
      <c r="W965" s="1344"/>
      <c r="X965" s="1344"/>
      <c r="Y965" s="1344"/>
      <c r="Z965" s="1344"/>
      <c r="AA965" s="1344"/>
      <c r="AB965" s="1344"/>
      <c r="AC965" s="1344"/>
    </row>
    <row r="966">
      <c r="A966" s="1344"/>
      <c r="B966" s="1344"/>
      <c r="C966" s="1344"/>
      <c r="D966" s="1344"/>
      <c r="E966" s="1344"/>
      <c r="F966" s="1344"/>
      <c r="G966" s="1344"/>
      <c r="H966" s="1344"/>
      <c r="I966" s="1344"/>
      <c r="J966" s="1344"/>
      <c r="K966" s="1344"/>
      <c r="L966" s="1344"/>
      <c r="M966" s="1344"/>
      <c r="N966" s="1344"/>
      <c r="O966" s="1344"/>
      <c r="P966" s="1344"/>
      <c r="Q966" s="1344"/>
      <c r="R966" s="1344"/>
      <c r="S966" s="1344"/>
      <c r="T966" s="1344"/>
      <c r="U966" s="1344"/>
      <c r="V966" s="1344"/>
      <c r="W966" s="1344"/>
      <c r="X966" s="1344"/>
      <c r="Y966" s="1344"/>
      <c r="Z966" s="1344"/>
      <c r="AA966" s="1344"/>
      <c r="AB966" s="1344"/>
      <c r="AC966" s="1344"/>
    </row>
    <row r="967">
      <c r="A967" s="1344"/>
      <c r="B967" s="1344"/>
      <c r="C967" s="1344"/>
      <c r="D967" s="1344"/>
      <c r="E967" s="1344"/>
      <c r="F967" s="1344"/>
      <c r="G967" s="1344"/>
      <c r="H967" s="1344"/>
      <c r="I967" s="1344"/>
      <c r="J967" s="1344"/>
      <c r="K967" s="1344"/>
      <c r="L967" s="1344"/>
      <c r="M967" s="1344"/>
      <c r="N967" s="1344"/>
      <c r="O967" s="1344"/>
      <c r="P967" s="1344"/>
      <c r="Q967" s="1344"/>
      <c r="R967" s="1344"/>
      <c r="S967" s="1344"/>
      <c r="T967" s="1344"/>
      <c r="U967" s="1344"/>
      <c r="V967" s="1344"/>
      <c r="W967" s="1344"/>
      <c r="X967" s="1344"/>
      <c r="Y967" s="1344"/>
      <c r="Z967" s="1344"/>
      <c r="AA967" s="1344"/>
      <c r="AB967" s="1344"/>
      <c r="AC967" s="1344"/>
    </row>
    <row r="968">
      <c r="A968" s="1344"/>
      <c r="B968" s="1344"/>
      <c r="C968" s="1344"/>
      <c r="D968" s="1344"/>
      <c r="E968" s="1344"/>
      <c r="F968" s="1344"/>
      <c r="G968" s="1344"/>
      <c r="H968" s="1344"/>
      <c r="I968" s="1344"/>
      <c r="J968" s="1344"/>
      <c r="K968" s="1344"/>
      <c r="L968" s="1344"/>
      <c r="M968" s="1344"/>
      <c r="N968" s="1344"/>
      <c r="O968" s="1344"/>
      <c r="P968" s="1344"/>
      <c r="Q968" s="1344"/>
      <c r="R968" s="1344"/>
      <c r="S968" s="1344"/>
      <c r="T968" s="1344"/>
      <c r="U968" s="1344"/>
      <c r="V968" s="1344"/>
      <c r="W968" s="1344"/>
      <c r="X968" s="1344"/>
      <c r="Y968" s="1344"/>
      <c r="Z968" s="1344"/>
      <c r="AA968" s="1344"/>
      <c r="AB968" s="1344"/>
      <c r="AC968" s="1344"/>
    </row>
    <row r="969">
      <c r="A969" s="1344"/>
      <c r="B969" s="1344"/>
      <c r="C969" s="1344"/>
      <c r="D969" s="1344"/>
      <c r="E969" s="1344"/>
      <c r="F969" s="1344"/>
      <c r="G969" s="1344"/>
      <c r="H969" s="1344"/>
      <c r="I969" s="1344"/>
      <c r="J969" s="1344"/>
      <c r="K969" s="1344"/>
      <c r="L969" s="1344"/>
      <c r="M969" s="1344"/>
      <c r="N969" s="1344"/>
      <c r="O969" s="1344"/>
      <c r="P969" s="1344"/>
      <c r="Q969" s="1344"/>
      <c r="R969" s="1344"/>
      <c r="S969" s="1344"/>
      <c r="T969" s="1344"/>
      <c r="U969" s="1344"/>
      <c r="V969" s="1344"/>
      <c r="W969" s="1344"/>
      <c r="X969" s="1344"/>
      <c r="Y969" s="1344"/>
      <c r="Z969" s="1344"/>
      <c r="AA969" s="1344"/>
      <c r="AB969" s="1344"/>
      <c r="AC969" s="1344"/>
    </row>
    <row r="970">
      <c r="A970" s="1344"/>
      <c r="B970" s="1344"/>
      <c r="C970" s="1344"/>
      <c r="D970" s="1344"/>
      <c r="E970" s="1344"/>
      <c r="F970" s="1344"/>
      <c r="G970" s="1344"/>
      <c r="H970" s="1344"/>
      <c r="I970" s="1344"/>
      <c r="J970" s="1344"/>
      <c r="K970" s="1344"/>
      <c r="L970" s="1344"/>
      <c r="M970" s="1344"/>
      <c r="N970" s="1344"/>
      <c r="O970" s="1344"/>
      <c r="P970" s="1344"/>
      <c r="Q970" s="1344"/>
      <c r="R970" s="1344"/>
      <c r="S970" s="1344"/>
      <c r="T970" s="1344"/>
      <c r="U970" s="1344"/>
      <c r="V970" s="1344"/>
      <c r="W970" s="1344"/>
      <c r="X970" s="1344"/>
      <c r="Y970" s="1344"/>
      <c r="Z970" s="1344"/>
      <c r="AA970" s="1344"/>
      <c r="AB970" s="1344"/>
      <c r="AC970" s="1344"/>
    </row>
    <row r="971">
      <c r="A971" s="1344"/>
      <c r="B971" s="1344"/>
      <c r="C971" s="1344"/>
      <c r="D971" s="1344"/>
      <c r="E971" s="1344"/>
      <c r="F971" s="1344"/>
      <c r="G971" s="1344"/>
      <c r="H971" s="1344"/>
      <c r="I971" s="1344"/>
      <c r="J971" s="1344"/>
      <c r="K971" s="1344"/>
      <c r="L971" s="1344"/>
      <c r="M971" s="1344"/>
      <c r="N971" s="1344"/>
      <c r="O971" s="1344"/>
      <c r="P971" s="1344"/>
      <c r="Q971" s="1344"/>
      <c r="R971" s="1344"/>
      <c r="S971" s="1344"/>
      <c r="T971" s="1344"/>
      <c r="U971" s="1344"/>
      <c r="V971" s="1344"/>
      <c r="W971" s="1344"/>
      <c r="X971" s="1344"/>
      <c r="Y971" s="1344"/>
      <c r="Z971" s="1344"/>
      <c r="AA971" s="1344"/>
      <c r="AB971" s="1344"/>
      <c r="AC971" s="1344"/>
    </row>
    <row r="972">
      <c r="A972" s="1344"/>
      <c r="B972" s="1344"/>
      <c r="C972" s="1344"/>
      <c r="D972" s="1344"/>
      <c r="E972" s="1344"/>
      <c r="F972" s="1344"/>
      <c r="G972" s="1344"/>
      <c r="H972" s="1344"/>
      <c r="I972" s="1344"/>
      <c r="J972" s="1344"/>
      <c r="K972" s="1344"/>
      <c r="L972" s="1344"/>
      <c r="M972" s="1344"/>
      <c r="N972" s="1344"/>
      <c r="O972" s="1344"/>
      <c r="P972" s="1344"/>
      <c r="Q972" s="1344"/>
      <c r="R972" s="1344"/>
      <c r="S972" s="1344"/>
      <c r="T972" s="1344"/>
      <c r="U972" s="1344"/>
      <c r="V972" s="1344"/>
      <c r="W972" s="1344"/>
      <c r="X972" s="1344"/>
      <c r="Y972" s="1344"/>
      <c r="Z972" s="1344"/>
      <c r="AA972" s="1344"/>
      <c r="AB972" s="1344"/>
      <c r="AC972" s="1344"/>
    </row>
    <row r="973">
      <c r="A973" s="1344"/>
      <c r="B973" s="1344"/>
      <c r="C973" s="1344"/>
      <c r="D973" s="1344"/>
      <c r="E973" s="1344"/>
      <c r="F973" s="1344"/>
      <c r="G973" s="1344"/>
      <c r="H973" s="1344"/>
      <c r="I973" s="1344"/>
      <c r="J973" s="1344"/>
      <c r="K973" s="1344"/>
      <c r="L973" s="1344"/>
      <c r="M973" s="1344"/>
      <c r="N973" s="1344"/>
      <c r="O973" s="1344"/>
      <c r="P973" s="1344"/>
      <c r="Q973" s="1344"/>
      <c r="R973" s="1344"/>
      <c r="S973" s="1344"/>
      <c r="T973" s="1344"/>
      <c r="U973" s="1344"/>
      <c r="V973" s="1344"/>
      <c r="W973" s="1344"/>
      <c r="X973" s="1344"/>
      <c r="Y973" s="1344"/>
      <c r="Z973" s="1344"/>
      <c r="AA973" s="1344"/>
      <c r="AB973" s="1344"/>
      <c r="AC973" s="1344"/>
    </row>
    <row r="974">
      <c r="A974" s="1344"/>
      <c r="B974" s="1344"/>
      <c r="C974" s="1344"/>
      <c r="D974" s="1344"/>
      <c r="E974" s="1344"/>
      <c r="F974" s="1344"/>
      <c r="G974" s="1344"/>
      <c r="H974" s="1344"/>
      <c r="I974" s="1344"/>
      <c r="J974" s="1344"/>
      <c r="K974" s="1344"/>
      <c r="L974" s="1344"/>
      <c r="M974" s="1344"/>
      <c r="N974" s="1344"/>
      <c r="O974" s="1344"/>
      <c r="P974" s="1344"/>
      <c r="Q974" s="1344"/>
      <c r="R974" s="1344"/>
      <c r="S974" s="1344"/>
      <c r="T974" s="1344"/>
      <c r="U974" s="1344"/>
      <c r="V974" s="1344"/>
      <c r="W974" s="1344"/>
      <c r="X974" s="1344"/>
      <c r="Y974" s="1344"/>
      <c r="Z974" s="1344"/>
      <c r="AA974" s="1344"/>
      <c r="AB974" s="1344"/>
      <c r="AC974" s="1344"/>
    </row>
    <row r="975">
      <c r="A975" s="1344"/>
      <c r="B975" s="1344"/>
      <c r="C975" s="1344"/>
      <c r="D975" s="1344"/>
      <c r="E975" s="1344"/>
      <c r="F975" s="1344"/>
      <c r="G975" s="1344"/>
      <c r="H975" s="1344"/>
      <c r="I975" s="1344"/>
      <c r="J975" s="1344"/>
      <c r="K975" s="1344"/>
      <c r="L975" s="1344"/>
      <c r="M975" s="1344"/>
      <c r="N975" s="1344"/>
      <c r="O975" s="1344"/>
      <c r="P975" s="1344"/>
      <c r="Q975" s="1344"/>
      <c r="R975" s="1344"/>
      <c r="S975" s="1344"/>
      <c r="T975" s="1344"/>
      <c r="U975" s="1344"/>
      <c r="V975" s="1344"/>
      <c r="W975" s="1344"/>
      <c r="X975" s="1344"/>
      <c r="Y975" s="1344"/>
      <c r="Z975" s="1344"/>
      <c r="AA975" s="1344"/>
      <c r="AB975" s="1344"/>
      <c r="AC975" s="1344"/>
    </row>
    <row r="976">
      <c r="A976" s="1344"/>
      <c r="B976" s="1344"/>
      <c r="C976" s="1344"/>
      <c r="D976" s="1344"/>
      <c r="E976" s="1344"/>
      <c r="F976" s="1344"/>
      <c r="G976" s="1344"/>
      <c r="H976" s="1344"/>
      <c r="I976" s="1344"/>
      <c r="J976" s="1344"/>
      <c r="K976" s="1344"/>
      <c r="L976" s="1344"/>
      <c r="M976" s="1344"/>
      <c r="N976" s="1344"/>
      <c r="O976" s="1344"/>
      <c r="P976" s="1344"/>
      <c r="Q976" s="1344"/>
      <c r="R976" s="1344"/>
      <c r="S976" s="1344"/>
      <c r="T976" s="1344"/>
      <c r="U976" s="1344"/>
      <c r="V976" s="1344"/>
      <c r="W976" s="1344"/>
      <c r="X976" s="1344"/>
      <c r="Y976" s="1344"/>
      <c r="Z976" s="1344"/>
      <c r="AA976" s="1344"/>
      <c r="AB976" s="1344"/>
      <c r="AC976" s="1344"/>
    </row>
    <row r="977">
      <c r="A977" s="1344"/>
      <c r="B977" s="1344"/>
      <c r="C977" s="1344"/>
      <c r="D977" s="1344"/>
      <c r="E977" s="1344"/>
      <c r="F977" s="1344"/>
      <c r="G977" s="1344"/>
      <c r="H977" s="1344"/>
      <c r="I977" s="1344"/>
      <c r="J977" s="1344"/>
      <c r="K977" s="1344"/>
      <c r="L977" s="1344"/>
      <c r="M977" s="1344"/>
      <c r="N977" s="1344"/>
      <c r="O977" s="1344"/>
      <c r="P977" s="1344"/>
      <c r="Q977" s="1344"/>
      <c r="R977" s="1344"/>
      <c r="S977" s="1344"/>
      <c r="T977" s="1344"/>
      <c r="U977" s="1344"/>
      <c r="V977" s="1344"/>
      <c r="W977" s="1344"/>
      <c r="X977" s="1344"/>
      <c r="Y977" s="1344"/>
      <c r="Z977" s="1344"/>
      <c r="AA977" s="1344"/>
      <c r="AB977" s="1344"/>
      <c r="AC977" s="1344"/>
    </row>
    <row r="978">
      <c r="A978" s="1344"/>
      <c r="B978" s="1344"/>
      <c r="C978" s="1344"/>
      <c r="D978" s="1344"/>
      <c r="E978" s="1344"/>
      <c r="F978" s="1344"/>
      <c r="G978" s="1344"/>
      <c r="H978" s="1344"/>
      <c r="I978" s="1344"/>
      <c r="J978" s="1344"/>
      <c r="K978" s="1344"/>
      <c r="L978" s="1344"/>
      <c r="M978" s="1344"/>
      <c r="N978" s="1344"/>
      <c r="O978" s="1344"/>
      <c r="P978" s="1344"/>
      <c r="Q978" s="1344"/>
      <c r="R978" s="1344"/>
      <c r="S978" s="1344"/>
      <c r="T978" s="1344"/>
      <c r="U978" s="1344"/>
      <c r="V978" s="1344"/>
      <c r="W978" s="1344"/>
      <c r="X978" s="1344"/>
      <c r="Y978" s="1344"/>
      <c r="Z978" s="1344"/>
      <c r="AA978" s="1344"/>
      <c r="AB978" s="1344"/>
      <c r="AC978" s="1344"/>
    </row>
    <row r="979">
      <c r="A979" s="1344"/>
      <c r="B979" s="1344"/>
      <c r="C979" s="1344"/>
      <c r="D979" s="1344"/>
      <c r="E979" s="1344"/>
      <c r="F979" s="1344"/>
      <c r="G979" s="1344"/>
      <c r="H979" s="1344"/>
      <c r="I979" s="1344"/>
      <c r="J979" s="1344"/>
      <c r="K979" s="1344"/>
      <c r="L979" s="1344"/>
      <c r="M979" s="1344"/>
      <c r="N979" s="1344"/>
      <c r="O979" s="1344"/>
      <c r="P979" s="1344"/>
      <c r="Q979" s="1344"/>
      <c r="R979" s="1344"/>
      <c r="S979" s="1344"/>
      <c r="T979" s="1344"/>
      <c r="U979" s="1344"/>
      <c r="V979" s="1344"/>
      <c r="W979" s="1344"/>
      <c r="X979" s="1344"/>
      <c r="Y979" s="1344"/>
      <c r="Z979" s="1344"/>
      <c r="AA979" s="1344"/>
      <c r="AB979" s="1344"/>
      <c r="AC979" s="1344"/>
    </row>
    <row r="980">
      <c r="A980" s="1344"/>
      <c r="B980" s="1344"/>
      <c r="C980" s="1344"/>
      <c r="D980" s="1344"/>
      <c r="E980" s="1344"/>
      <c r="F980" s="1344"/>
      <c r="G980" s="1344"/>
      <c r="H980" s="1344"/>
      <c r="I980" s="1344"/>
      <c r="J980" s="1344"/>
      <c r="K980" s="1344"/>
      <c r="L980" s="1344"/>
      <c r="M980" s="1344"/>
      <c r="N980" s="1344"/>
      <c r="O980" s="1344"/>
      <c r="P980" s="1344"/>
      <c r="Q980" s="1344"/>
      <c r="R980" s="1344"/>
      <c r="S980" s="1344"/>
      <c r="T980" s="1344"/>
      <c r="U980" s="1344"/>
      <c r="V980" s="1344"/>
      <c r="W980" s="1344"/>
      <c r="X980" s="1344"/>
      <c r="Y980" s="1344"/>
      <c r="Z980" s="1344"/>
      <c r="AA980" s="1344"/>
      <c r="AB980" s="1344"/>
      <c r="AC980" s="1344"/>
    </row>
    <row r="981">
      <c r="A981" s="1344"/>
      <c r="B981" s="1344"/>
      <c r="C981" s="1344"/>
      <c r="D981" s="1344"/>
      <c r="E981" s="1344"/>
      <c r="F981" s="1344"/>
      <c r="G981" s="1344"/>
      <c r="H981" s="1344"/>
      <c r="I981" s="1344"/>
      <c r="J981" s="1344"/>
      <c r="K981" s="1344"/>
      <c r="L981" s="1344"/>
      <c r="M981" s="1344"/>
      <c r="N981" s="1344"/>
      <c r="O981" s="1344"/>
      <c r="P981" s="1344"/>
      <c r="Q981" s="1344"/>
      <c r="R981" s="1344"/>
      <c r="S981" s="1344"/>
      <c r="T981" s="1344"/>
      <c r="U981" s="1344"/>
      <c r="V981" s="1344"/>
      <c r="W981" s="1344"/>
      <c r="X981" s="1344"/>
      <c r="Y981" s="1344"/>
      <c r="Z981" s="1344"/>
      <c r="AA981" s="1344"/>
      <c r="AB981" s="1344"/>
      <c r="AC981" s="1344"/>
    </row>
    <row r="982">
      <c r="A982" s="1344"/>
      <c r="B982" s="1344"/>
      <c r="C982" s="1344"/>
      <c r="D982" s="1344"/>
      <c r="E982" s="1344"/>
      <c r="F982" s="1344"/>
      <c r="G982" s="1344"/>
      <c r="H982" s="1344"/>
      <c r="I982" s="1344"/>
      <c r="J982" s="1344"/>
      <c r="K982" s="1344"/>
      <c r="L982" s="1344"/>
      <c r="M982" s="1344"/>
      <c r="N982" s="1344"/>
      <c r="O982" s="1344"/>
      <c r="P982" s="1344"/>
      <c r="Q982" s="1344"/>
      <c r="R982" s="1344"/>
      <c r="S982" s="1344"/>
      <c r="T982" s="1344"/>
      <c r="U982" s="1344"/>
      <c r="V982" s="1344"/>
      <c r="W982" s="1344"/>
      <c r="X982" s="1344"/>
      <c r="Y982" s="1344"/>
      <c r="Z982" s="1344"/>
      <c r="AA982" s="1344"/>
      <c r="AB982" s="1344"/>
      <c r="AC982" s="1344"/>
    </row>
    <row r="983">
      <c r="A983" s="1344"/>
      <c r="B983" s="1344"/>
      <c r="C983" s="1344"/>
      <c r="D983" s="1344"/>
      <c r="E983" s="1344"/>
      <c r="F983" s="1344"/>
      <c r="G983" s="1344"/>
      <c r="H983" s="1344"/>
      <c r="I983" s="1344"/>
      <c r="J983" s="1344"/>
      <c r="K983" s="1344"/>
      <c r="L983" s="1344"/>
      <c r="M983" s="1344"/>
      <c r="N983" s="1344"/>
      <c r="O983" s="1344"/>
      <c r="P983" s="1344"/>
      <c r="Q983" s="1344"/>
      <c r="R983" s="1344"/>
      <c r="S983" s="1344"/>
      <c r="T983" s="1344"/>
      <c r="U983" s="1344"/>
      <c r="V983" s="1344"/>
      <c r="W983" s="1344"/>
      <c r="X983" s="1344"/>
      <c r="Y983" s="1344"/>
      <c r="Z983" s="1344"/>
      <c r="AA983" s="1344"/>
      <c r="AB983" s="1344"/>
      <c r="AC983" s="1344"/>
    </row>
    <row r="984">
      <c r="A984" s="1344"/>
      <c r="B984" s="1344"/>
      <c r="C984" s="1344"/>
      <c r="D984" s="1344"/>
      <c r="E984" s="1344"/>
      <c r="F984" s="1344"/>
      <c r="G984" s="1344"/>
      <c r="H984" s="1344"/>
      <c r="I984" s="1344"/>
      <c r="J984" s="1344"/>
      <c r="K984" s="1344"/>
      <c r="L984" s="1344"/>
      <c r="M984" s="1344"/>
      <c r="N984" s="1344"/>
      <c r="O984" s="1344"/>
      <c r="P984" s="1344"/>
      <c r="Q984" s="1344"/>
      <c r="R984" s="1344"/>
      <c r="S984" s="1344"/>
      <c r="T984" s="1344"/>
      <c r="U984" s="1344"/>
      <c r="V984" s="1344"/>
      <c r="W984" s="1344"/>
      <c r="X984" s="1344"/>
      <c r="Y984" s="1344"/>
      <c r="Z984" s="1344"/>
      <c r="AA984" s="1344"/>
      <c r="AB984" s="1344"/>
      <c r="AC984" s="1344"/>
    </row>
    <row r="985">
      <c r="A985" s="1344"/>
      <c r="B985" s="1344"/>
      <c r="C985" s="1344"/>
      <c r="D985" s="1344"/>
      <c r="E985" s="1344"/>
      <c r="F985" s="1344"/>
      <c r="G985" s="1344"/>
      <c r="H985" s="1344"/>
      <c r="I985" s="1344"/>
      <c r="J985" s="1344"/>
      <c r="K985" s="1344"/>
      <c r="L985" s="1344"/>
      <c r="M985" s="1344"/>
      <c r="N985" s="1344"/>
      <c r="O985" s="1344"/>
      <c r="P985" s="1344"/>
      <c r="Q985" s="1344"/>
      <c r="R985" s="1344"/>
      <c r="S985" s="1344"/>
      <c r="T985" s="1344"/>
      <c r="U985" s="1344"/>
      <c r="V985" s="1344"/>
      <c r="W985" s="1344"/>
      <c r="X985" s="1344"/>
      <c r="Y985" s="1344"/>
      <c r="Z985" s="1344"/>
      <c r="AA985" s="1344"/>
      <c r="AB985" s="1344"/>
      <c r="AC985" s="1344"/>
    </row>
    <row r="986">
      <c r="A986" s="1344"/>
      <c r="B986" s="1344"/>
      <c r="C986" s="1344"/>
      <c r="D986" s="1344"/>
      <c r="E986" s="1344"/>
      <c r="F986" s="1344"/>
      <c r="G986" s="1344"/>
      <c r="H986" s="1344"/>
      <c r="I986" s="1344"/>
      <c r="J986" s="1344"/>
      <c r="K986" s="1344"/>
      <c r="L986" s="1344"/>
      <c r="M986" s="1344"/>
      <c r="N986" s="1344"/>
      <c r="O986" s="1344"/>
      <c r="P986" s="1344"/>
      <c r="Q986" s="1344"/>
      <c r="R986" s="1344"/>
      <c r="S986" s="1344"/>
      <c r="T986" s="1344"/>
      <c r="U986" s="1344"/>
      <c r="V986" s="1344"/>
      <c r="W986" s="1344"/>
      <c r="X986" s="1344"/>
      <c r="Y986" s="1344"/>
      <c r="Z986" s="1344"/>
      <c r="AA986" s="1344"/>
      <c r="AB986" s="1344"/>
      <c r="AC986" s="1344"/>
    </row>
    <row r="987">
      <c r="A987" s="1344"/>
      <c r="B987" s="1344"/>
      <c r="C987" s="1344"/>
      <c r="D987" s="1344"/>
      <c r="E987" s="1344"/>
      <c r="F987" s="1344"/>
      <c r="G987" s="1344"/>
      <c r="H987" s="1344"/>
      <c r="I987" s="1344"/>
      <c r="J987" s="1344"/>
      <c r="K987" s="1344"/>
      <c r="L987" s="1344"/>
      <c r="M987" s="1344"/>
      <c r="N987" s="1344"/>
      <c r="O987" s="1344"/>
      <c r="P987" s="1344"/>
      <c r="Q987" s="1344"/>
      <c r="R987" s="1344"/>
      <c r="S987" s="1344"/>
      <c r="T987" s="1344"/>
      <c r="U987" s="1344"/>
      <c r="V987" s="1344"/>
      <c r="W987" s="1344"/>
      <c r="X987" s="1344"/>
      <c r="Y987" s="1344"/>
      <c r="Z987" s="1344"/>
      <c r="AA987" s="1344"/>
      <c r="AB987" s="1344"/>
      <c r="AC987" s="1344"/>
    </row>
    <row r="988">
      <c r="A988" s="1344"/>
      <c r="B988" s="1344"/>
      <c r="C988" s="1344"/>
      <c r="D988" s="1344"/>
      <c r="E988" s="1344"/>
      <c r="F988" s="1344"/>
      <c r="G988" s="1344"/>
      <c r="H988" s="1344"/>
      <c r="I988" s="1344"/>
      <c r="J988" s="1344"/>
      <c r="K988" s="1344"/>
      <c r="L988" s="1344"/>
      <c r="M988" s="1344"/>
      <c r="N988" s="1344"/>
      <c r="O988" s="1344"/>
      <c r="P988" s="1344"/>
      <c r="Q988" s="1344"/>
      <c r="R988" s="1344"/>
      <c r="S988" s="1344"/>
      <c r="T988" s="1344"/>
      <c r="U988" s="1344"/>
      <c r="V988" s="1344"/>
      <c r="W988" s="1344"/>
      <c r="X988" s="1344"/>
      <c r="Y988" s="1344"/>
      <c r="Z988" s="1344"/>
      <c r="AA988" s="1344"/>
      <c r="AB988" s="1344"/>
      <c r="AC988" s="1344"/>
    </row>
    <row r="989">
      <c r="A989" s="1344"/>
      <c r="B989" s="1344"/>
      <c r="C989" s="1344"/>
      <c r="D989" s="1344"/>
      <c r="E989" s="1344"/>
      <c r="F989" s="1344"/>
      <c r="G989" s="1344"/>
      <c r="H989" s="1344"/>
      <c r="I989" s="1344"/>
      <c r="J989" s="1344"/>
      <c r="K989" s="1344"/>
      <c r="L989" s="1344"/>
      <c r="M989" s="1344"/>
      <c r="N989" s="1344"/>
      <c r="O989" s="1344"/>
      <c r="P989" s="1344"/>
      <c r="Q989" s="1344"/>
      <c r="R989" s="1344"/>
      <c r="S989" s="1344"/>
      <c r="T989" s="1344"/>
      <c r="U989" s="1344"/>
      <c r="V989" s="1344"/>
      <c r="W989" s="1344"/>
      <c r="X989" s="1344"/>
      <c r="Y989" s="1344"/>
      <c r="Z989" s="1344"/>
      <c r="AA989" s="1344"/>
      <c r="AB989" s="1344"/>
      <c r="AC989" s="1344"/>
    </row>
    <row r="990">
      <c r="A990" s="1344"/>
      <c r="B990" s="1344"/>
      <c r="C990" s="1344"/>
      <c r="D990" s="1344"/>
      <c r="E990" s="1344"/>
      <c r="F990" s="1344"/>
      <c r="G990" s="1344"/>
      <c r="H990" s="1344"/>
      <c r="I990" s="1344"/>
      <c r="J990" s="1344"/>
      <c r="K990" s="1344"/>
      <c r="L990" s="1344"/>
      <c r="M990" s="1344"/>
      <c r="N990" s="1344"/>
      <c r="O990" s="1344"/>
      <c r="P990" s="1344"/>
      <c r="Q990" s="1344"/>
      <c r="R990" s="1344"/>
      <c r="S990" s="1344"/>
      <c r="T990" s="1344"/>
      <c r="U990" s="1344"/>
      <c r="V990" s="1344"/>
      <c r="W990" s="1344"/>
      <c r="X990" s="1344"/>
      <c r="Y990" s="1344"/>
      <c r="Z990" s="1344"/>
      <c r="AA990" s="1344"/>
      <c r="AB990" s="1344"/>
      <c r="AC990" s="1344"/>
    </row>
    <row r="991">
      <c r="A991" s="1344"/>
      <c r="B991" s="1344"/>
      <c r="C991" s="1344"/>
      <c r="D991" s="1344"/>
      <c r="E991" s="1344"/>
      <c r="F991" s="1344"/>
      <c r="G991" s="1344"/>
      <c r="H991" s="1344"/>
      <c r="I991" s="1344"/>
      <c r="J991" s="1344"/>
      <c r="K991" s="1344"/>
      <c r="L991" s="1344"/>
      <c r="M991" s="1344"/>
      <c r="N991" s="1344"/>
      <c r="O991" s="1344"/>
      <c r="P991" s="1344"/>
      <c r="Q991" s="1344"/>
      <c r="R991" s="1344"/>
      <c r="S991" s="1344"/>
      <c r="T991" s="1344"/>
      <c r="U991" s="1344"/>
      <c r="V991" s="1344"/>
      <c r="W991" s="1344"/>
      <c r="X991" s="1344"/>
      <c r="Y991" s="1344"/>
      <c r="Z991" s="1344"/>
      <c r="AA991" s="1344"/>
      <c r="AB991" s="1344"/>
      <c r="AC991" s="1344"/>
    </row>
    <row r="992">
      <c r="A992" s="1344"/>
      <c r="B992" s="1344"/>
      <c r="C992" s="1344"/>
      <c r="D992" s="1344"/>
      <c r="E992" s="1344"/>
      <c r="F992" s="1344"/>
      <c r="G992" s="1344"/>
      <c r="H992" s="1344"/>
      <c r="I992" s="1344"/>
      <c r="J992" s="1344"/>
      <c r="K992" s="1344"/>
      <c r="L992" s="1344"/>
      <c r="M992" s="1344"/>
      <c r="N992" s="1344"/>
      <c r="O992" s="1344"/>
      <c r="P992" s="1344"/>
      <c r="Q992" s="1344"/>
      <c r="R992" s="1344"/>
      <c r="S992" s="1344"/>
      <c r="T992" s="1344"/>
      <c r="U992" s="1344"/>
      <c r="V992" s="1344"/>
      <c r="W992" s="1344"/>
      <c r="X992" s="1344"/>
      <c r="Y992" s="1344"/>
      <c r="Z992" s="1344"/>
      <c r="AA992" s="1344"/>
      <c r="AB992" s="1344"/>
      <c r="AC992" s="1344"/>
    </row>
    <row r="993">
      <c r="A993" s="1344"/>
      <c r="B993" s="1344"/>
      <c r="C993" s="1344"/>
      <c r="D993" s="1344"/>
      <c r="E993" s="1344"/>
      <c r="F993" s="1344"/>
      <c r="G993" s="1344"/>
      <c r="H993" s="1344"/>
      <c r="I993" s="1344"/>
      <c r="J993" s="1344"/>
      <c r="K993" s="1344"/>
      <c r="L993" s="1344"/>
      <c r="M993" s="1344"/>
      <c r="N993" s="1344"/>
      <c r="O993" s="1344"/>
      <c r="P993" s="1344"/>
      <c r="Q993" s="1344"/>
      <c r="R993" s="1344"/>
      <c r="S993" s="1344"/>
      <c r="T993" s="1344"/>
      <c r="U993" s="1344"/>
      <c r="V993" s="1344"/>
      <c r="W993" s="1344"/>
      <c r="X993" s="1344"/>
      <c r="Y993" s="1344"/>
      <c r="Z993" s="1344"/>
      <c r="AA993" s="1344"/>
      <c r="AB993" s="1344"/>
      <c r="AC993" s="1344"/>
    </row>
    <row r="994">
      <c r="A994" s="1344"/>
      <c r="B994" s="1344"/>
      <c r="C994" s="1344"/>
      <c r="D994" s="1344"/>
      <c r="E994" s="1344"/>
      <c r="F994" s="1344"/>
      <c r="G994" s="1344"/>
      <c r="H994" s="1344"/>
      <c r="I994" s="1344"/>
      <c r="J994" s="1344"/>
      <c r="K994" s="1344"/>
      <c r="L994" s="1344"/>
      <c r="M994" s="1344"/>
      <c r="N994" s="1344"/>
      <c r="O994" s="1344"/>
      <c r="P994" s="1344"/>
      <c r="Q994" s="1344"/>
      <c r="R994" s="1344"/>
      <c r="S994" s="1344"/>
      <c r="T994" s="1344"/>
      <c r="U994" s="1344"/>
      <c r="V994" s="1344"/>
      <c r="W994" s="1344"/>
      <c r="X994" s="1344"/>
      <c r="Y994" s="1344"/>
      <c r="Z994" s="1344"/>
      <c r="AA994" s="1344"/>
      <c r="AB994" s="1344"/>
      <c r="AC994" s="1344"/>
    </row>
    <row r="995">
      <c r="A995" s="1344"/>
      <c r="B995" s="1344"/>
      <c r="C995" s="1344"/>
      <c r="D995" s="1344"/>
      <c r="E995" s="1344"/>
      <c r="F995" s="1344"/>
      <c r="G995" s="1344"/>
      <c r="H995" s="1344"/>
      <c r="I995" s="1344"/>
      <c r="J995" s="1344"/>
      <c r="K995" s="1344"/>
      <c r="L995" s="1344"/>
      <c r="M995" s="1344"/>
      <c r="N995" s="1344"/>
      <c r="O995" s="1344"/>
      <c r="P995" s="1344"/>
      <c r="Q995" s="1344"/>
      <c r="R995" s="1344"/>
      <c r="S995" s="1344"/>
      <c r="T995" s="1344"/>
      <c r="U995" s="1344"/>
      <c r="V995" s="1344"/>
      <c r="W995" s="1344"/>
      <c r="X995" s="1344"/>
      <c r="Y995" s="1344"/>
      <c r="Z995" s="1344"/>
      <c r="AA995" s="1344"/>
      <c r="AB995" s="1344"/>
      <c r="AC995" s="1344"/>
    </row>
    <row r="996">
      <c r="A996" s="1344"/>
      <c r="B996" s="1344"/>
      <c r="C996" s="1344"/>
      <c r="D996" s="1344"/>
      <c r="E996" s="1344"/>
      <c r="F996" s="1344"/>
      <c r="G996" s="1344"/>
      <c r="H996" s="1344"/>
      <c r="I996" s="1344"/>
      <c r="J996" s="1344"/>
      <c r="K996" s="1344"/>
      <c r="L996" s="1344"/>
      <c r="M996" s="1344"/>
      <c r="N996" s="1344"/>
      <c r="O996" s="1344"/>
      <c r="P996" s="1344"/>
      <c r="Q996" s="1344"/>
      <c r="R996" s="1344"/>
      <c r="S996" s="1344"/>
      <c r="T996" s="1344"/>
      <c r="U996" s="1344"/>
      <c r="V996" s="1344"/>
      <c r="W996" s="1344"/>
      <c r="X996" s="1344"/>
      <c r="Y996" s="1344"/>
      <c r="Z996" s="1344"/>
      <c r="AA996" s="1344"/>
      <c r="AB996" s="1344"/>
      <c r="AC996" s="1344"/>
    </row>
    <row r="997">
      <c r="A997" s="1344"/>
      <c r="B997" s="1344"/>
      <c r="C997" s="1344"/>
      <c r="D997" s="1344"/>
      <c r="E997" s="1344"/>
      <c r="F997" s="1344"/>
      <c r="G997" s="1344"/>
      <c r="H997" s="1344"/>
      <c r="I997" s="1344"/>
      <c r="J997" s="1344"/>
      <c r="K997" s="1344"/>
      <c r="L997" s="1344"/>
      <c r="M997" s="1344"/>
      <c r="N997" s="1344"/>
      <c r="O997" s="1344"/>
      <c r="P997" s="1344"/>
      <c r="Q997" s="1344"/>
      <c r="R997" s="1344"/>
      <c r="S997" s="1344"/>
      <c r="T997" s="1344"/>
      <c r="U997" s="1344"/>
      <c r="V997" s="1344"/>
      <c r="W997" s="1344"/>
      <c r="X997" s="1344"/>
      <c r="Y997" s="1344"/>
      <c r="Z997" s="1344"/>
      <c r="AA997" s="1344"/>
      <c r="AB997" s="1344"/>
      <c r="AC997" s="1344"/>
    </row>
    <row r="998">
      <c r="A998" s="1344"/>
      <c r="B998" s="1344"/>
      <c r="C998" s="1344"/>
      <c r="D998" s="1344"/>
      <c r="E998" s="1344"/>
      <c r="F998" s="1344"/>
      <c r="G998" s="1344"/>
      <c r="H998" s="1344"/>
      <c r="I998" s="1344"/>
      <c r="J998" s="1344"/>
      <c r="K998" s="1344"/>
      <c r="L998" s="1344"/>
      <c r="M998" s="1344"/>
      <c r="N998" s="1344"/>
      <c r="O998" s="1344"/>
      <c r="P998" s="1344"/>
      <c r="Q998" s="1344"/>
      <c r="R998" s="1344"/>
      <c r="S998" s="1344"/>
      <c r="T998" s="1344"/>
      <c r="U998" s="1344"/>
      <c r="V998" s="1344"/>
      <c r="W998" s="1344"/>
      <c r="X998" s="1344"/>
      <c r="Y998" s="1344"/>
      <c r="Z998" s="1344"/>
      <c r="AA998" s="1344"/>
      <c r="AB998" s="1344"/>
      <c r="AC998" s="1344"/>
    </row>
    <row r="999">
      <c r="A999" s="1344"/>
      <c r="B999" s="1344"/>
      <c r="C999" s="1344"/>
      <c r="D999" s="1344"/>
      <c r="E999" s="1344"/>
      <c r="F999" s="1344"/>
      <c r="G999" s="1344"/>
      <c r="H999" s="1344"/>
      <c r="I999" s="1344"/>
      <c r="J999" s="1344"/>
      <c r="K999" s="1344"/>
      <c r="L999" s="1344"/>
      <c r="M999" s="1344"/>
      <c r="N999" s="1344"/>
      <c r="O999" s="1344"/>
      <c r="P999" s="1344"/>
      <c r="Q999" s="1344"/>
      <c r="R999" s="1344"/>
      <c r="S999" s="1344"/>
      <c r="T999" s="1344"/>
      <c r="U999" s="1344"/>
      <c r="V999" s="1344"/>
      <c r="W999" s="1344"/>
      <c r="X999" s="1344"/>
      <c r="Y999" s="1344"/>
      <c r="Z999" s="1344"/>
      <c r="AA999" s="1344"/>
      <c r="AB999" s="1344"/>
      <c r="AC999" s="1344"/>
    </row>
    <row r="1000">
      <c r="A1000" s="1344"/>
      <c r="B1000" s="1344"/>
      <c r="C1000" s="1344"/>
      <c r="D1000" s="1344"/>
      <c r="E1000" s="1344"/>
      <c r="F1000" s="1344"/>
      <c r="G1000" s="1344"/>
      <c r="H1000" s="1344"/>
      <c r="I1000" s="1344"/>
      <c r="J1000" s="1344"/>
      <c r="K1000" s="1344"/>
      <c r="L1000" s="1344"/>
      <c r="M1000" s="1344"/>
      <c r="N1000" s="1344"/>
      <c r="O1000" s="1344"/>
      <c r="P1000" s="1344"/>
      <c r="Q1000" s="1344"/>
      <c r="R1000" s="1344"/>
      <c r="S1000" s="1344"/>
      <c r="T1000" s="1344"/>
      <c r="U1000" s="1344"/>
      <c r="V1000" s="1344"/>
      <c r="W1000" s="1344"/>
      <c r="X1000" s="1344"/>
      <c r="Y1000" s="1344"/>
      <c r="Z1000" s="1344"/>
      <c r="AA1000" s="1344"/>
      <c r="AB1000" s="1344"/>
      <c r="AC1000" s="1344"/>
    </row>
    <row r="1001">
      <c r="A1001" s="1344"/>
      <c r="B1001" s="1344"/>
      <c r="C1001" s="1344"/>
      <c r="D1001" s="1344"/>
      <c r="E1001" s="1344"/>
      <c r="F1001" s="1344"/>
      <c r="G1001" s="1344"/>
      <c r="H1001" s="1344"/>
      <c r="I1001" s="1344"/>
      <c r="J1001" s="1344"/>
      <c r="K1001" s="1344"/>
      <c r="L1001" s="1344"/>
      <c r="M1001" s="1344"/>
      <c r="N1001" s="1344"/>
      <c r="O1001" s="1344"/>
      <c r="P1001" s="1344"/>
      <c r="Q1001" s="1344"/>
      <c r="R1001" s="1344"/>
      <c r="S1001" s="1344"/>
      <c r="T1001" s="1344"/>
      <c r="U1001" s="1344"/>
      <c r="V1001" s="1344"/>
      <c r="W1001" s="1344"/>
      <c r="X1001" s="1344"/>
      <c r="Y1001" s="1344"/>
      <c r="Z1001" s="1344"/>
      <c r="AA1001" s="1344"/>
      <c r="AB1001" s="1344"/>
      <c r="AC1001" s="1344"/>
    </row>
  </sheetData>
  <mergeCells count="12">
    <mergeCell ref="B42:D42"/>
    <mergeCell ref="B43:D43"/>
    <mergeCell ref="B44:D44"/>
    <mergeCell ref="B45:D45"/>
    <mergeCell ref="B48:D48"/>
    <mergeCell ref="B17:D17"/>
    <mergeCell ref="B18:D18"/>
    <mergeCell ref="B19:D19"/>
    <mergeCell ref="B20:D20"/>
    <mergeCell ref="B21:D21"/>
    <mergeCell ref="B24:D24"/>
    <mergeCell ref="B41:D41"/>
  </mergeCells>
  <hyperlinks>
    <hyperlink r:id="rId1" ref="AC3"/>
    <hyperlink r:id="rId2" ref="AC4"/>
    <hyperlink r:id="rId3" ref="AC5"/>
    <hyperlink r:id="rId4" ref="AC6"/>
    <hyperlink r:id="rId5" ref="AC7"/>
    <hyperlink r:id="rId6" ref="AC8"/>
    <hyperlink r:id="rId7" ref="AC9"/>
    <hyperlink r:id="rId8" ref="AC10"/>
  </hyperlinks>
  <drawing r:id="rId9"/>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0.13"/>
    <col customWidth="1" min="4" max="4" width="18.5"/>
    <col customWidth="1" min="5" max="5" width="15.75"/>
    <col customWidth="1" min="6" max="6" width="16.63"/>
    <col customWidth="1" min="7" max="7" width="18.25"/>
    <col customWidth="1" min="8" max="8" width="20.75"/>
    <col customWidth="1" min="9" max="9" width="18.63"/>
    <col customWidth="1" min="10" max="10" width="18.25"/>
    <col customWidth="1" min="11" max="11" width="14.0"/>
    <col customWidth="1" min="12" max="12" width="16.63"/>
    <col customWidth="1" min="13" max="13" width="15.25"/>
    <col customWidth="1" min="15" max="15" width="22.25"/>
  </cols>
  <sheetData>
    <row r="2">
      <c r="A2" s="22" t="s">
        <v>1786</v>
      </c>
    </row>
    <row r="4">
      <c r="A4" s="1202" t="s">
        <v>1128</v>
      </c>
    </row>
    <row r="6">
      <c r="A6" s="22" t="s">
        <v>1525</v>
      </c>
    </row>
    <row r="7">
      <c r="A7" s="22" t="s">
        <v>1787</v>
      </c>
    </row>
    <row r="9">
      <c r="A9" s="1204" t="s">
        <v>7</v>
      </c>
      <c r="B9" s="1204" t="s">
        <v>10</v>
      </c>
      <c r="C9" s="1204" t="s">
        <v>14</v>
      </c>
      <c r="D9" s="1204" t="s">
        <v>18</v>
      </c>
      <c r="E9" s="1204" t="s">
        <v>21</v>
      </c>
      <c r="F9" s="1204" t="s">
        <v>24</v>
      </c>
      <c r="G9" s="1204" t="s">
        <v>27</v>
      </c>
      <c r="H9" s="1204" t="s">
        <v>31</v>
      </c>
      <c r="I9" s="1204" t="s">
        <v>34</v>
      </c>
      <c r="J9" s="1204" t="s">
        <v>37</v>
      </c>
      <c r="K9" s="1204" t="s">
        <v>39</v>
      </c>
      <c r="L9" s="1204" t="s">
        <v>41</v>
      </c>
      <c r="M9" s="60"/>
      <c r="N9" s="60"/>
      <c r="O9" s="60"/>
    </row>
    <row r="10">
      <c r="A10" s="1204">
        <v>215.0</v>
      </c>
      <c r="B10" s="1204" t="s">
        <v>1132</v>
      </c>
      <c r="C10" s="1204" t="s">
        <v>1133</v>
      </c>
      <c r="D10" s="1204" t="s">
        <v>20</v>
      </c>
      <c r="E10" s="1322" t="s">
        <v>1134</v>
      </c>
      <c r="F10" s="1204" t="s">
        <v>1135</v>
      </c>
      <c r="G10" s="1204" t="s">
        <v>1136</v>
      </c>
      <c r="H10" s="1204" t="s">
        <v>33</v>
      </c>
      <c r="I10" s="1323">
        <v>45838.0</v>
      </c>
      <c r="J10" s="1204">
        <v>82.0</v>
      </c>
      <c r="K10" s="1323">
        <v>44972.0</v>
      </c>
      <c r="L10" s="1323">
        <v>45838.0</v>
      </c>
      <c r="M10" s="1243"/>
      <c r="N10" s="1244"/>
      <c r="O10" s="1244"/>
    </row>
    <row r="11">
      <c r="A11" s="60"/>
      <c r="B11" s="60"/>
    </row>
    <row r="12">
      <c r="A12" s="1245" t="s">
        <v>1527</v>
      </c>
      <c r="B12" s="1246"/>
      <c r="C12" s="1203"/>
      <c r="D12" s="1203"/>
      <c r="E12" s="1203"/>
      <c r="F12" s="1203"/>
      <c r="G12" s="1203"/>
      <c r="H12" s="1203"/>
      <c r="I12" s="1203"/>
      <c r="J12" s="1203"/>
      <c r="K12" s="1203"/>
      <c r="L12" s="1203"/>
      <c r="M12" s="1203"/>
      <c r="N12" s="1203"/>
    </row>
    <row r="13">
      <c r="B13" s="1203"/>
      <c r="C13" s="1203"/>
      <c r="D13" s="1203"/>
      <c r="E13" s="1203"/>
      <c r="F13" s="1203"/>
      <c r="G13" s="1203"/>
      <c r="H13" s="1203"/>
      <c r="I13" s="1203"/>
    </row>
    <row r="14">
      <c r="A14" s="1204" t="s">
        <v>46</v>
      </c>
      <c r="B14" s="1204" t="s">
        <v>48</v>
      </c>
      <c r="C14" s="1204" t="s">
        <v>52</v>
      </c>
      <c r="D14" s="1204" t="s">
        <v>55</v>
      </c>
      <c r="E14" s="1204" t="s">
        <v>63</v>
      </c>
      <c r="F14" s="1204" t="s">
        <v>66</v>
      </c>
      <c r="G14" s="1204" t="s">
        <v>68</v>
      </c>
      <c r="H14" s="1204" t="s">
        <v>70</v>
      </c>
      <c r="I14" s="1204" t="s">
        <v>74</v>
      </c>
      <c r="J14" s="1204" t="s">
        <v>77</v>
      </c>
      <c r="K14" s="1204" t="s">
        <v>80</v>
      </c>
      <c r="L14" s="1204" t="s">
        <v>87</v>
      </c>
      <c r="M14" s="1204" t="s">
        <v>90</v>
      </c>
      <c r="N14" s="1204" t="s">
        <v>93</v>
      </c>
    </row>
    <row r="15">
      <c r="A15" s="1204">
        <v>5015.0</v>
      </c>
      <c r="B15" s="1353" t="s">
        <v>1788</v>
      </c>
      <c r="C15" s="1353" t="s">
        <v>1789</v>
      </c>
      <c r="D15" s="1353" t="s">
        <v>57</v>
      </c>
      <c r="E15" s="1353" t="s">
        <v>65</v>
      </c>
      <c r="F15" s="1354">
        <v>44183.0</v>
      </c>
      <c r="G15" s="1354">
        <v>47834.0</v>
      </c>
      <c r="H15" s="1353">
        <v>1.6</v>
      </c>
      <c r="I15" s="1353" t="s">
        <v>76</v>
      </c>
      <c r="J15" s="1353" t="s">
        <v>79</v>
      </c>
      <c r="K15" s="490" t="s">
        <v>83</v>
      </c>
      <c r="L15" s="490" t="s">
        <v>89</v>
      </c>
      <c r="M15" s="490" t="b">
        <v>1</v>
      </c>
      <c r="N15" s="490" t="b">
        <v>1</v>
      </c>
    </row>
    <row r="16">
      <c r="A16" s="60"/>
      <c r="B16" s="60"/>
    </row>
    <row r="17">
      <c r="B17" s="60"/>
    </row>
    <row r="18">
      <c r="A18" s="60"/>
      <c r="B18" s="60"/>
    </row>
    <row r="19">
      <c r="A19" s="1202" t="s">
        <v>1137</v>
      </c>
      <c r="B19" s="1247"/>
    </row>
    <row r="20">
      <c r="A20" s="60"/>
      <c r="B20" s="285"/>
    </row>
    <row r="21">
      <c r="A21" s="22" t="s">
        <v>1529</v>
      </c>
      <c r="B21" s="60"/>
    </row>
    <row r="22">
      <c r="A22" s="60"/>
      <c r="B22" s="1243"/>
    </row>
    <row r="23">
      <c r="A23" s="1248" t="s">
        <v>1530</v>
      </c>
      <c r="B23" s="1243"/>
    </row>
    <row r="24">
      <c r="A24" s="1248" t="s">
        <v>1531</v>
      </c>
      <c r="B24" s="1243"/>
    </row>
    <row r="25">
      <c r="A25" s="60"/>
      <c r="B25" s="1243"/>
    </row>
    <row r="26">
      <c r="A26" s="1249" t="s">
        <v>1532</v>
      </c>
      <c r="B26" s="1243"/>
    </row>
    <row r="27">
      <c r="A27" s="1204" t="s">
        <v>149</v>
      </c>
      <c r="B27" s="1204" t="s">
        <v>116</v>
      </c>
      <c r="C27" s="1204" t="s">
        <v>152</v>
      </c>
      <c r="D27" s="1204" t="s">
        <v>7</v>
      </c>
      <c r="E27" s="1204" t="s">
        <v>155</v>
      </c>
      <c r="F27" s="1204" t="s">
        <v>157</v>
      </c>
      <c r="G27" s="1204" t="s">
        <v>159</v>
      </c>
      <c r="H27" s="1204" t="s">
        <v>161</v>
      </c>
      <c r="I27" s="1204" t="s">
        <v>163</v>
      </c>
      <c r="J27" s="1204" t="s">
        <v>165</v>
      </c>
      <c r="K27" s="1204" t="s">
        <v>141</v>
      </c>
      <c r="L27" s="1203"/>
      <c r="M27" s="1203"/>
      <c r="N27" s="1203"/>
      <c r="O27" s="1203"/>
    </row>
    <row r="28">
      <c r="A28" s="1252">
        <v>7702.0</v>
      </c>
      <c r="B28" s="1253">
        <v>45905.0</v>
      </c>
      <c r="C28" s="490" t="s">
        <v>154</v>
      </c>
      <c r="D28" s="490">
        <v>215.0</v>
      </c>
      <c r="E28" s="492">
        <v>45908.0</v>
      </c>
      <c r="F28" s="492">
        <v>45915.0</v>
      </c>
      <c r="G28" s="1099">
        <v>1.0E8</v>
      </c>
      <c r="H28" s="1099">
        <v>1.0003835616E8</v>
      </c>
      <c r="I28" s="490">
        <v>2.0</v>
      </c>
      <c r="J28" s="490">
        <v>7.0</v>
      </c>
      <c r="K28" s="490" t="s">
        <v>143</v>
      </c>
      <c r="L28" s="22"/>
      <c r="M28" s="22"/>
      <c r="N28" s="22"/>
      <c r="O28" s="22"/>
    </row>
    <row r="30">
      <c r="A30" s="1202" t="s">
        <v>1533</v>
      </c>
    </row>
    <row r="32">
      <c r="A32" s="22" t="s">
        <v>1790</v>
      </c>
    </row>
    <row r="34">
      <c r="A34" s="1248" t="s">
        <v>1535</v>
      </c>
    </row>
    <row r="35">
      <c r="A35" s="1248" t="s">
        <v>1536</v>
      </c>
    </row>
    <row r="36">
      <c r="A36" s="1248" t="s">
        <v>1537</v>
      </c>
    </row>
    <row r="37">
      <c r="A37" s="1248" t="s">
        <v>1538</v>
      </c>
    </row>
    <row r="38">
      <c r="A38" s="1248" t="s">
        <v>1539</v>
      </c>
    </row>
    <row r="39">
      <c r="A39" s="22" t="s">
        <v>1540</v>
      </c>
    </row>
    <row r="40">
      <c r="A40" s="1248"/>
    </row>
    <row r="41">
      <c r="A41" s="1248" t="s">
        <v>1541</v>
      </c>
    </row>
    <row r="42">
      <c r="A42" s="1203"/>
      <c r="B42" s="1203"/>
      <c r="C42" s="1203"/>
      <c r="D42" s="1203"/>
      <c r="E42" s="1203"/>
      <c r="F42" s="1203"/>
      <c r="G42" s="1203"/>
      <c r="H42" s="1203"/>
      <c r="I42" s="1203"/>
      <c r="J42" s="1203"/>
    </row>
    <row r="43">
      <c r="A43" s="1204" t="s">
        <v>170</v>
      </c>
      <c r="B43" s="1204" t="s">
        <v>149</v>
      </c>
      <c r="C43" s="1204" t="s">
        <v>46</v>
      </c>
      <c r="D43" s="1204" t="s">
        <v>174</v>
      </c>
      <c r="E43" s="1204" t="s">
        <v>176</v>
      </c>
      <c r="F43" s="1204" t="s">
        <v>178</v>
      </c>
      <c r="G43" s="1204" t="s">
        <v>181</v>
      </c>
      <c r="H43" s="1204" t="s">
        <v>183</v>
      </c>
      <c r="I43" s="1204" t="s">
        <v>186</v>
      </c>
      <c r="J43" s="1204" t="s">
        <v>188</v>
      </c>
    </row>
    <row r="44">
      <c r="A44" s="490">
        <v>9151.0</v>
      </c>
      <c r="B44" s="490">
        <v>7702.0</v>
      </c>
      <c r="C44" s="490">
        <v>5015.0</v>
      </c>
      <c r="D44" s="1099">
        <v>1.025E8</v>
      </c>
      <c r="E44" s="492">
        <v>45908.0</v>
      </c>
      <c r="F44" s="1257">
        <v>100.1</v>
      </c>
      <c r="G44" s="490">
        <v>1.026025E8</v>
      </c>
      <c r="H44" s="1099">
        <v>2.0</v>
      </c>
      <c r="I44" s="1099">
        <v>1.0055045E8</v>
      </c>
      <c r="J44" s="490" t="s">
        <v>136</v>
      </c>
    </row>
    <row r="46">
      <c r="A46" s="1202" t="s">
        <v>1542</v>
      </c>
    </row>
    <row r="48">
      <c r="A48" s="1258" t="s">
        <v>1791</v>
      </c>
    </row>
    <row r="49">
      <c r="A49" s="1258" t="s">
        <v>1544</v>
      </c>
    </row>
    <row r="50">
      <c r="A50" s="1258" t="s">
        <v>1545</v>
      </c>
    </row>
    <row r="51">
      <c r="A51" s="1258" t="s">
        <v>1546</v>
      </c>
    </row>
    <row r="52">
      <c r="A52" s="1259"/>
    </row>
    <row r="53">
      <c r="A53" s="1202" t="s">
        <v>1547</v>
      </c>
    </row>
    <row r="55">
      <c r="A55" s="1258" t="s">
        <v>1548</v>
      </c>
    </row>
    <row r="56">
      <c r="A56" s="1258"/>
    </row>
    <row r="57">
      <c r="A57" s="1258" t="s">
        <v>1792</v>
      </c>
    </row>
    <row r="58">
      <c r="A58" s="1258" t="s">
        <v>1550</v>
      </c>
    </row>
    <row r="59">
      <c r="A59" s="1258" t="s">
        <v>1551</v>
      </c>
    </row>
    <row r="60">
      <c r="A60" s="1258" t="s">
        <v>1552</v>
      </c>
    </row>
    <row r="61">
      <c r="A61" s="1258" t="s">
        <v>1553</v>
      </c>
    </row>
    <row r="62">
      <c r="A62" s="1258"/>
    </row>
    <row r="63">
      <c r="A63" s="1355" t="s">
        <v>1793</v>
      </c>
    </row>
    <row r="64">
      <c r="A64" s="1355" t="s">
        <v>1555</v>
      </c>
    </row>
    <row r="66">
      <c r="A66" s="1202" t="s">
        <v>1557</v>
      </c>
    </row>
    <row r="68">
      <c r="A68" s="1269" t="s">
        <v>1558</v>
      </c>
    </row>
    <row r="70">
      <c r="A70" s="22" t="s">
        <v>1794</v>
      </c>
    </row>
    <row r="71">
      <c r="A71" s="1269" t="s">
        <v>1560</v>
      </c>
    </row>
    <row r="72">
      <c r="A72" s="1258" t="s">
        <v>1561</v>
      </c>
    </row>
    <row r="74">
      <c r="A74" s="1270" t="s">
        <v>1562</v>
      </c>
    </row>
    <row r="75">
      <c r="A75" s="1204" t="s">
        <v>149</v>
      </c>
      <c r="B75" s="1204" t="s">
        <v>116</v>
      </c>
      <c r="C75" s="1204" t="s">
        <v>152</v>
      </c>
      <c r="D75" s="1204" t="s">
        <v>7</v>
      </c>
      <c r="E75" s="1204" t="s">
        <v>155</v>
      </c>
      <c r="F75" s="1204" t="s">
        <v>157</v>
      </c>
      <c r="G75" s="1204" t="s">
        <v>159</v>
      </c>
      <c r="H75" s="1204" t="s">
        <v>161</v>
      </c>
      <c r="I75" s="1204" t="s">
        <v>163</v>
      </c>
      <c r="J75" s="1204" t="s">
        <v>165</v>
      </c>
      <c r="K75" s="1204" t="s">
        <v>141</v>
      </c>
    </row>
    <row r="76">
      <c r="A76" s="1252">
        <v>7702.0</v>
      </c>
      <c r="B76" s="1253">
        <v>45905.0</v>
      </c>
      <c r="C76" s="490" t="s">
        <v>154</v>
      </c>
      <c r="D76" s="490">
        <v>215.0</v>
      </c>
      <c r="E76" s="492">
        <v>45908.0</v>
      </c>
      <c r="F76" s="492">
        <v>45915.0</v>
      </c>
      <c r="G76" s="1099">
        <v>1.0E8</v>
      </c>
      <c r="H76" s="1099">
        <v>1.0003835616E8</v>
      </c>
      <c r="I76" s="490">
        <v>2.0</v>
      </c>
      <c r="J76" s="490">
        <v>7.0</v>
      </c>
      <c r="K76" s="490" t="s">
        <v>1003</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4.88"/>
    <col customWidth="1" min="3" max="3" width="10.63"/>
    <col customWidth="1" min="4" max="4" width="9.0"/>
    <col customWidth="1" min="7" max="7" width="4.75"/>
    <col customWidth="1" min="8" max="8" width="5.88"/>
  </cols>
  <sheetData>
    <row r="1">
      <c r="A1" s="1206" t="s">
        <v>1746</v>
      </c>
      <c r="B1" s="1331">
        <f>DATE(2025,8,20)</f>
        <v>45889</v>
      </c>
      <c r="C1" s="1208"/>
      <c r="D1" s="1208"/>
      <c r="E1" s="1208"/>
      <c r="F1" s="1208"/>
      <c r="G1" s="1208"/>
      <c r="H1" s="1208"/>
      <c r="I1" s="1208"/>
      <c r="J1" s="1208"/>
      <c r="K1" s="1208"/>
      <c r="L1" s="1208"/>
      <c r="M1" s="1208"/>
      <c r="N1" s="1208"/>
      <c r="O1" s="1208"/>
      <c r="P1" s="1208"/>
      <c r="Q1" s="1206" t="s">
        <v>1747</v>
      </c>
      <c r="R1" s="1208"/>
      <c r="S1" s="1208"/>
      <c r="T1" s="1208"/>
      <c r="U1" s="1208"/>
      <c r="V1" s="1208"/>
      <c r="W1" s="1208"/>
      <c r="X1" s="1208"/>
      <c r="Y1" s="1208"/>
      <c r="Z1" s="1208"/>
      <c r="AA1" s="1209"/>
      <c r="AB1" s="1209"/>
      <c r="AC1" s="1209"/>
    </row>
    <row r="2">
      <c r="A2" s="1332" t="s">
        <v>1748</v>
      </c>
      <c r="B2" s="1332" t="s">
        <v>1016</v>
      </c>
      <c r="C2" s="1332" t="s">
        <v>1749</v>
      </c>
      <c r="D2" s="1332" t="s">
        <v>1750</v>
      </c>
      <c r="E2" s="1332" t="s">
        <v>1751</v>
      </c>
      <c r="F2" s="1332" t="s">
        <v>1752</v>
      </c>
      <c r="G2" s="1332" t="s">
        <v>1753</v>
      </c>
      <c r="H2" s="1332" t="s">
        <v>1754</v>
      </c>
      <c r="I2" s="1332" t="s">
        <v>1755</v>
      </c>
      <c r="J2" s="1332" t="s">
        <v>1756</v>
      </c>
      <c r="K2" s="1332" t="s">
        <v>1757</v>
      </c>
      <c r="L2" s="1332" t="s">
        <v>1758</v>
      </c>
      <c r="M2" s="1332" t="s">
        <v>1759</v>
      </c>
      <c r="N2" s="1332" t="s">
        <v>1760</v>
      </c>
      <c r="O2" s="1332" t="s">
        <v>1761</v>
      </c>
      <c r="P2" s="1332" t="s">
        <v>1762</v>
      </c>
      <c r="Q2" s="1332" t="s">
        <v>1763</v>
      </c>
      <c r="R2" s="1332" t="s">
        <v>1764</v>
      </c>
      <c r="S2" s="1332" t="s">
        <v>1765</v>
      </c>
      <c r="T2" s="1332" t="s">
        <v>1766</v>
      </c>
      <c r="U2" s="1332" t="s">
        <v>1767</v>
      </c>
      <c r="V2" s="1332" t="s">
        <v>1768</v>
      </c>
      <c r="W2" s="1332" t="s">
        <v>1769</v>
      </c>
      <c r="X2" s="1332" t="s">
        <v>80</v>
      </c>
      <c r="Y2" s="1332" t="s">
        <v>1770</v>
      </c>
      <c r="Z2" s="1332" t="s">
        <v>1771</v>
      </c>
      <c r="AA2" s="1209" t="s">
        <v>1772</v>
      </c>
      <c r="AB2" s="1209" t="s">
        <v>48</v>
      </c>
      <c r="AC2" s="1209" t="s">
        <v>1773</v>
      </c>
    </row>
    <row r="3">
      <c r="A3" s="1333" t="s">
        <v>1370</v>
      </c>
      <c r="B3" s="1334">
        <v>4.85</v>
      </c>
      <c r="C3" s="1336">
        <v>22449.0</v>
      </c>
      <c r="D3" s="1334">
        <v>35.846575</v>
      </c>
      <c r="E3" s="1332" t="s">
        <v>1774</v>
      </c>
      <c r="F3" s="1332" t="s">
        <v>131</v>
      </c>
      <c r="G3" s="1334">
        <v>0.0</v>
      </c>
      <c r="H3" s="1334">
        <v>0.0</v>
      </c>
      <c r="I3" s="1336">
        <v>45887.0</v>
      </c>
      <c r="J3" s="1334">
        <v>2.05</v>
      </c>
      <c r="K3" s="1336">
        <v>45889.0</v>
      </c>
      <c r="L3" s="1334">
        <v>2.088573</v>
      </c>
      <c r="M3" s="1334">
        <v>2.13</v>
      </c>
      <c r="N3" s="1334">
        <v>2.05</v>
      </c>
      <c r="O3" s="1334">
        <v>2.088573</v>
      </c>
      <c r="P3" s="1332" t="s">
        <v>459</v>
      </c>
      <c r="Q3" s="1334">
        <v>2.088573</v>
      </c>
      <c r="R3" s="1332" t="s">
        <v>459</v>
      </c>
      <c r="S3" s="1334">
        <v>169.396034</v>
      </c>
      <c r="T3" s="1334">
        <v>0.863699</v>
      </c>
      <c r="U3" s="1334">
        <v>21.201838</v>
      </c>
      <c r="V3" s="1334">
        <v>612.7712</v>
      </c>
      <c r="W3" s="1334">
        <v>1000.0</v>
      </c>
      <c r="X3" s="1332" t="s">
        <v>83</v>
      </c>
      <c r="Y3" s="1332" t="s">
        <v>1775</v>
      </c>
      <c r="Z3" s="1332" t="s">
        <v>459</v>
      </c>
      <c r="AA3" s="1206" t="s">
        <v>1644</v>
      </c>
      <c r="AB3" s="1208" t="s">
        <v>1371</v>
      </c>
      <c r="AC3" s="1337" t="s">
        <v>1776</v>
      </c>
    </row>
    <row r="4">
      <c r="A4" s="1338" t="s">
        <v>1372</v>
      </c>
      <c r="B4" s="1334">
        <v>0.0</v>
      </c>
      <c r="C4" s="1336">
        <v>46050.0</v>
      </c>
      <c r="D4" s="1334">
        <v>0.438356</v>
      </c>
      <c r="E4" s="1332" t="s">
        <v>1774</v>
      </c>
      <c r="F4" s="1332" t="s">
        <v>131</v>
      </c>
      <c r="G4" s="1334">
        <v>0.0</v>
      </c>
      <c r="H4" s="1334">
        <v>0.0</v>
      </c>
      <c r="I4" s="1336">
        <v>45889.0</v>
      </c>
      <c r="J4" s="1334">
        <v>1.26</v>
      </c>
      <c r="K4" s="1336">
        <v>45889.0</v>
      </c>
      <c r="L4" s="1334">
        <v>1.301063</v>
      </c>
      <c r="M4" s="1332" t="s">
        <v>459</v>
      </c>
      <c r="N4" s="1332" t="s">
        <v>459</v>
      </c>
      <c r="O4" s="1334">
        <v>1.26</v>
      </c>
      <c r="P4" s="1332" t="s">
        <v>459</v>
      </c>
      <c r="Q4" s="1334">
        <v>1.26</v>
      </c>
      <c r="R4" s="1332" t="s">
        <v>459</v>
      </c>
      <c r="S4" s="1334">
        <v>99.450705</v>
      </c>
      <c r="T4" s="1334">
        <v>0.0</v>
      </c>
      <c r="U4" s="1334">
        <v>0.435948</v>
      </c>
      <c r="V4" s="1334">
        <v>0.380102</v>
      </c>
      <c r="W4" s="1334">
        <v>1000.0</v>
      </c>
      <c r="X4" s="1332" t="s">
        <v>83</v>
      </c>
      <c r="Y4" s="1332" t="s">
        <v>1775</v>
      </c>
      <c r="Z4" s="1332" t="s">
        <v>459</v>
      </c>
      <c r="AA4" s="1206" t="s">
        <v>1374</v>
      </c>
      <c r="AB4" s="1206" t="s">
        <v>1373</v>
      </c>
      <c r="AC4" s="1337" t="s">
        <v>1777</v>
      </c>
    </row>
    <row r="5">
      <c r="A5" s="1339" t="s">
        <v>1377</v>
      </c>
      <c r="B5" s="1334">
        <v>2.58</v>
      </c>
      <c r="C5" s="1336">
        <v>45967.0</v>
      </c>
      <c r="D5" s="1334">
        <v>0.210959</v>
      </c>
      <c r="E5" s="1332" t="s">
        <v>1774</v>
      </c>
      <c r="F5" s="1332" t="s">
        <v>131</v>
      </c>
      <c r="G5" s="1334">
        <v>0.0</v>
      </c>
      <c r="H5" s="1334">
        <v>0.0</v>
      </c>
      <c r="I5" s="1336">
        <v>45889.0</v>
      </c>
      <c r="J5" s="1334">
        <v>1.315</v>
      </c>
      <c r="K5" s="1336">
        <v>45889.0</v>
      </c>
      <c r="L5" s="1334">
        <v>1.349691</v>
      </c>
      <c r="M5" s="1334">
        <v>1.36</v>
      </c>
      <c r="N5" s="1334">
        <v>1.33</v>
      </c>
      <c r="O5" s="1334">
        <v>1.315</v>
      </c>
      <c r="P5" s="1334">
        <v>0.906676</v>
      </c>
      <c r="Q5" s="1334">
        <v>1.315</v>
      </c>
      <c r="R5" s="1332" t="s">
        <v>459</v>
      </c>
      <c r="S5" s="1334">
        <v>100.253988</v>
      </c>
      <c r="T5" s="1334">
        <v>0.756329</v>
      </c>
      <c r="U5" s="1334">
        <v>0.209581</v>
      </c>
      <c r="V5" s="1334">
        <v>0.14803</v>
      </c>
      <c r="W5" s="1334">
        <v>1000.0</v>
      </c>
      <c r="X5" s="1332" t="s">
        <v>83</v>
      </c>
      <c r="Y5" s="1332" t="s">
        <v>1775</v>
      </c>
      <c r="Z5" s="1332" t="s">
        <v>459</v>
      </c>
      <c r="AA5" s="1206" t="s">
        <v>1379</v>
      </c>
      <c r="AB5" s="1206" t="s">
        <v>1378</v>
      </c>
      <c r="AC5" s="1337" t="s">
        <v>1778</v>
      </c>
    </row>
    <row r="6">
      <c r="A6" s="1339" t="s">
        <v>1230</v>
      </c>
      <c r="B6" s="1334">
        <v>2.21</v>
      </c>
      <c r="C6" s="1356">
        <v>46881.0</v>
      </c>
      <c r="D6" s="1334">
        <v>2.715068</v>
      </c>
      <c r="E6" s="1332" t="s">
        <v>1774</v>
      </c>
      <c r="F6" s="1332" t="s">
        <v>131</v>
      </c>
      <c r="G6" s="1334">
        <v>0.0</v>
      </c>
      <c r="H6" s="1334">
        <v>0.0</v>
      </c>
      <c r="I6" s="1356">
        <v>45054.0</v>
      </c>
      <c r="J6" s="1334">
        <v>2.21</v>
      </c>
      <c r="K6" s="1336">
        <v>45884.0</v>
      </c>
      <c r="L6" s="1334">
        <v>1.359021</v>
      </c>
      <c r="M6" s="1334">
        <v>1.404242</v>
      </c>
      <c r="N6" s="1334">
        <v>1.231022</v>
      </c>
      <c r="O6" s="1334">
        <v>1.339271</v>
      </c>
      <c r="P6" s="1334">
        <v>20.678614</v>
      </c>
      <c r="Q6" s="1334">
        <v>1.339271</v>
      </c>
      <c r="R6" s="1332" t="s">
        <v>459</v>
      </c>
      <c r="S6" s="1334">
        <v>102.305184</v>
      </c>
      <c r="T6" s="1334">
        <v>0.635753</v>
      </c>
      <c r="U6" s="1334">
        <v>2.619332</v>
      </c>
      <c r="V6" s="1334">
        <v>8.299951</v>
      </c>
      <c r="W6" s="1334">
        <v>1000.0</v>
      </c>
      <c r="X6" s="1332" t="s">
        <v>83</v>
      </c>
      <c r="Y6" s="1332" t="s">
        <v>1775</v>
      </c>
      <c r="Z6" s="1332" t="s">
        <v>459</v>
      </c>
      <c r="AA6" s="1206" t="s">
        <v>1381</v>
      </c>
      <c r="AB6" s="1206" t="s">
        <v>1380</v>
      </c>
      <c r="AC6" s="1337" t="s">
        <v>1779</v>
      </c>
    </row>
    <row r="7">
      <c r="A7" s="1338" t="s">
        <v>1382</v>
      </c>
      <c r="B7" s="1334">
        <v>4.26</v>
      </c>
      <c r="C7" s="1336">
        <v>13861.0</v>
      </c>
      <c r="D7" s="1334">
        <v>12.317808</v>
      </c>
      <c r="E7" s="1332" t="s">
        <v>1780</v>
      </c>
      <c r="F7" s="1332" t="s">
        <v>131</v>
      </c>
      <c r="G7" s="1334">
        <v>0.0</v>
      </c>
      <c r="H7" s="1334">
        <v>0.0</v>
      </c>
      <c r="I7" s="1336">
        <v>45883.0</v>
      </c>
      <c r="J7" s="1334">
        <v>1.52</v>
      </c>
      <c r="K7" s="1336">
        <v>45889.0</v>
      </c>
      <c r="L7" s="1334">
        <v>1.507608</v>
      </c>
      <c r="M7" s="1334">
        <v>1.6</v>
      </c>
      <c r="N7" s="1334">
        <v>1.444147</v>
      </c>
      <c r="O7" s="1334">
        <v>1.507608</v>
      </c>
      <c r="P7" s="1332" t="s">
        <v>459</v>
      </c>
      <c r="Q7" s="1334">
        <v>1.507608</v>
      </c>
      <c r="R7" s="1332" t="s">
        <v>459</v>
      </c>
      <c r="S7" s="1334">
        <v>126.177736</v>
      </c>
      <c r="T7" s="1334">
        <v>0.816986</v>
      </c>
      <c r="U7" s="1334">
        <v>8.579417</v>
      </c>
      <c r="V7" s="1334">
        <v>87.883685</v>
      </c>
      <c r="W7" s="1334">
        <v>1000.0</v>
      </c>
      <c r="X7" s="1332" t="s">
        <v>83</v>
      </c>
      <c r="Y7" s="1332" t="s">
        <v>1775</v>
      </c>
      <c r="Z7" s="1332" t="s">
        <v>459</v>
      </c>
      <c r="AA7" s="1206" t="s">
        <v>1644</v>
      </c>
      <c r="AB7" s="1208" t="s">
        <v>1383</v>
      </c>
      <c r="AC7" s="1337" t="s">
        <v>1781</v>
      </c>
    </row>
    <row r="8">
      <c r="A8" s="1338" t="s">
        <v>1385</v>
      </c>
      <c r="B8" s="1334">
        <v>0.0</v>
      </c>
      <c r="C8" s="1336">
        <v>46064.0</v>
      </c>
      <c r="D8" s="1334">
        <v>0.476712</v>
      </c>
      <c r="E8" s="1332" t="s">
        <v>1774</v>
      </c>
      <c r="F8" s="1332" t="s">
        <v>131</v>
      </c>
      <c r="G8" s="1334">
        <v>0.0</v>
      </c>
      <c r="H8" s="1334">
        <v>0.0</v>
      </c>
      <c r="I8" s="1336">
        <v>45889.0</v>
      </c>
      <c r="J8" s="1334">
        <v>1.26</v>
      </c>
      <c r="K8" s="1336">
        <v>45889.0</v>
      </c>
      <c r="L8" s="1334">
        <v>1.300651</v>
      </c>
      <c r="M8" s="1332" t="s">
        <v>459</v>
      </c>
      <c r="N8" s="1332" t="s">
        <v>459</v>
      </c>
      <c r="O8" s="1334">
        <v>1.26</v>
      </c>
      <c r="P8" s="1332" t="s">
        <v>459</v>
      </c>
      <c r="Q8" s="1334">
        <v>1.26</v>
      </c>
      <c r="R8" s="1332" t="s">
        <v>459</v>
      </c>
      <c r="S8" s="1334">
        <v>99.402929</v>
      </c>
      <c r="T8" s="1334">
        <v>0.0</v>
      </c>
      <c r="U8" s="1334">
        <v>0.473866</v>
      </c>
      <c r="V8" s="1334">
        <v>0.449098</v>
      </c>
      <c r="W8" s="1334">
        <v>1000.0</v>
      </c>
      <c r="X8" s="1332" t="s">
        <v>83</v>
      </c>
      <c r="Y8" s="1332" t="s">
        <v>1775</v>
      </c>
      <c r="Z8" s="1332" t="s">
        <v>459</v>
      </c>
      <c r="AA8" s="1206" t="s">
        <v>1374</v>
      </c>
      <c r="AB8" s="1206" t="s">
        <v>1386</v>
      </c>
      <c r="AC8" s="1337" t="s">
        <v>1782</v>
      </c>
    </row>
    <row r="9">
      <c r="A9" s="1339" t="s">
        <v>1012</v>
      </c>
      <c r="B9" s="1334">
        <v>1.68407</v>
      </c>
      <c r="C9" s="1336">
        <v>46204.0</v>
      </c>
      <c r="D9" s="1334">
        <v>0.860274</v>
      </c>
      <c r="E9" s="1332" t="s">
        <v>1774</v>
      </c>
      <c r="F9" s="1332" t="s">
        <v>1783</v>
      </c>
      <c r="G9" s="1334">
        <v>0.0</v>
      </c>
      <c r="H9" s="1334">
        <v>0.0</v>
      </c>
      <c r="I9" s="1336">
        <v>45833.0</v>
      </c>
      <c r="J9" s="1334">
        <v>1.73469</v>
      </c>
      <c r="K9" s="1336">
        <v>45889.0</v>
      </c>
      <c r="L9" s="1334">
        <v>1.522147</v>
      </c>
      <c r="M9" s="1334">
        <v>1.54548</v>
      </c>
      <c r="N9" s="1334">
        <v>1.48548</v>
      </c>
      <c r="O9" s="1334">
        <v>1.522147</v>
      </c>
      <c r="P9" s="1334">
        <v>2.6667</v>
      </c>
      <c r="Q9" s="1334">
        <v>1.522147</v>
      </c>
      <c r="R9" s="1334">
        <v>0.026667</v>
      </c>
      <c r="S9" s="1334">
        <v>100.027563</v>
      </c>
      <c r="T9" s="1334">
        <v>0.250322</v>
      </c>
      <c r="U9" s="1334">
        <v>0.006582</v>
      </c>
      <c r="V9" s="1334">
        <v>0.0</v>
      </c>
      <c r="W9" s="1334">
        <v>1000.0</v>
      </c>
      <c r="X9" s="1332" t="s">
        <v>83</v>
      </c>
      <c r="Y9" s="1332" t="s">
        <v>1775</v>
      </c>
      <c r="Z9" s="1332" t="s">
        <v>459</v>
      </c>
      <c r="AA9" s="1206" t="s">
        <v>1379</v>
      </c>
      <c r="AB9" s="1206" t="s">
        <v>1388</v>
      </c>
      <c r="AC9" s="1337" t="s">
        <v>1784</v>
      </c>
    </row>
    <row r="10">
      <c r="A10" s="1339" t="s">
        <v>1007</v>
      </c>
      <c r="B10" s="1334">
        <v>1.69</v>
      </c>
      <c r="C10" s="1336">
        <v>46311.0</v>
      </c>
      <c r="D10" s="1334">
        <v>1.153425</v>
      </c>
      <c r="E10" s="1332" t="s">
        <v>1774</v>
      </c>
      <c r="F10" s="1332" t="s">
        <v>131</v>
      </c>
      <c r="G10" s="1334">
        <v>0.0</v>
      </c>
      <c r="H10" s="1334">
        <v>0.0</v>
      </c>
      <c r="I10" s="1356">
        <v>45057.0</v>
      </c>
      <c r="J10" s="1334">
        <v>2.11</v>
      </c>
      <c r="K10" s="1336">
        <v>45884.0</v>
      </c>
      <c r="L10" s="1334">
        <v>1.383998</v>
      </c>
      <c r="M10" s="1334">
        <v>1.433782</v>
      </c>
      <c r="N10" s="1334">
        <v>1.302111</v>
      </c>
      <c r="O10" s="1334">
        <v>1.439535</v>
      </c>
      <c r="P10" s="1334">
        <v>19.959434</v>
      </c>
      <c r="Q10" s="1334">
        <v>1.439535</v>
      </c>
      <c r="R10" s="1332" t="s">
        <v>459</v>
      </c>
      <c r="S10" s="1334">
        <v>100.28253</v>
      </c>
      <c r="T10" s="1334">
        <v>0.588027</v>
      </c>
      <c r="U10" s="1334">
        <v>1.132763</v>
      </c>
      <c r="V10" s="1334">
        <v>1.855617</v>
      </c>
      <c r="W10" s="1334">
        <v>1000.0</v>
      </c>
      <c r="X10" s="1332" t="s">
        <v>83</v>
      </c>
      <c r="Y10" s="1332" t="s">
        <v>1775</v>
      </c>
      <c r="Z10" s="1332" t="s">
        <v>459</v>
      </c>
      <c r="AA10" s="1206" t="s">
        <v>1381</v>
      </c>
      <c r="AB10" s="1206" t="s">
        <v>1389</v>
      </c>
      <c r="AC10" s="1337" t="s">
        <v>1785</v>
      </c>
    </row>
    <row r="11">
      <c r="A11" s="1340"/>
      <c r="B11" s="1341"/>
      <c r="C11" s="1340"/>
      <c r="D11" s="1342"/>
      <c r="E11" s="1343"/>
      <c r="F11" s="1344"/>
      <c r="G11" s="1344"/>
      <c r="H11" s="1344"/>
      <c r="I11" s="1344"/>
      <c r="J11" s="1344"/>
      <c r="K11" s="1344"/>
      <c r="L11" s="1344"/>
      <c r="M11" s="1344"/>
      <c r="N11" s="1344"/>
      <c r="O11" s="1344"/>
      <c r="P11" s="1344"/>
      <c r="Q11" s="1344"/>
      <c r="R11" s="1344"/>
      <c r="S11" s="1344"/>
      <c r="T11" s="1344"/>
      <c r="U11" s="1344"/>
      <c r="V11" s="1344"/>
      <c r="W11" s="1344"/>
      <c r="X11" s="1344"/>
      <c r="Y11" s="1344"/>
      <c r="Z11" s="1344"/>
      <c r="AA11" s="1344"/>
      <c r="AB11" s="1344"/>
      <c r="AC11" s="1344"/>
    </row>
    <row r="12">
      <c r="A12" s="1340"/>
      <c r="B12" s="1345"/>
      <c r="C12" s="1340"/>
      <c r="D12" s="1346"/>
      <c r="E12" s="1343"/>
      <c r="F12" s="1344"/>
      <c r="G12" s="1344"/>
      <c r="H12" s="1344"/>
      <c r="I12" s="1344"/>
      <c r="J12" s="1344"/>
      <c r="K12" s="1344"/>
      <c r="L12" s="1344"/>
      <c r="M12" s="1344"/>
      <c r="N12" s="1344"/>
      <c r="O12" s="1344"/>
      <c r="P12" s="1344"/>
      <c r="Q12" s="1344"/>
      <c r="R12" s="1344"/>
      <c r="S12" s="1344"/>
      <c r="T12" s="1344"/>
      <c r="U12" s="1344"/>
      <c r="V12" s="1344"/>
      <c r="W12" s="1344"/>
      <c r="X12" s="1344"/>
      <c r="Y12" s="1344"/>
      <c r="Z12" s="1344"/>
      <c r="AA12" s="1344"/>
      <c r="AB12" s="1344"/>
      <c r="AC12" s="1344"/>
    </row>
    <row r="13">
      <c r="A13" s="1340"/>
      <c r="B13" s="1341"/>
      <c r="C13" s="1340"/>
      <c r="D13" s="1347"/>
      <c r="E13" s="1343"/>
      <c r="F13" s="1344"/>
      <c r="G13" s="1344"/>
      <c r="H13" s="1344"/>
      <c r="I13" s="1344"/>
      <c r="J13" s="1344"/>
      <c r="K13" s="1344"/>
      <c r="L13" s="1344"/>
      <c r="M13" s="1344"/>
      <c r="N13" s="1344"/>
      <c r="O13" s="1344"/>
      <c r="P13" s="1344"/>
      <c r="Q13" s="1344"/>
      <c r="R13" s="1344"/>
      <c r="S13" s="1344"/>
      <c r="T13" s="1344"/>
      <c r="U13" s="1344"/>
      <c r="V13" s="1344"/>
      <c r="W13" s="1344"/>
      <c r="X13" s="1344"/>
      <c r="Y13" s="1344"/>
      <c r="Z13" s="1344"/>
      <c r="AA13" s="1344"/>
      <c r="AB13" s="1344"/>
      <c r="AC13" s="1344"/>
    </row>
    <row r="14">
      <c r="A14" s="1340"/>
      <c r="B14" s="1345"/>
      <c r="C14" s="1340"/>
      <c r="D14" s="1348"/>
      <c r="E14" s="1343"/>
      <c r="F14" s="1344"/>
      <c r="G14" s="1344"/>
      <c r="H14" s="1344"/>
      <c r="I14" s="1344"/>
      <c r="J14" s="1344"/>
      <c r="K14" s="1344"/>
      <c r="L14" s="1344"/>
      <c r="M14" s="1344"/>
      <c r="N14" s="1344"/>
      <c r="O14" s="1344"/>
      <c r="P14" s="1344"/>
      <c r="Q14" s="1344"/>
      <c r="R14" s="1344"/>
      <c r="S14" s="1344"/>
      <c r="T14" s="1344"/>
      <c r="U14" s="1344"/>
      <c r="V14" s="1344"/>
      <c r="W14" s="1344"/>
      <c r="X14" s="1344"/>
      <c r="Y14" s="1344"/>
      <c r="Z14" s="1344"/>
      <c r="AA14" s="1344"/>
      <c r="AB14" s="1344"/>
      <c r="AC14" s="1344"/>
    </row>
    <row r="15">
      <c r="A15" s="1340"/>
      <c r="B15" s="1348"/>
      <c r="C15" s="1340"/>
      <c r="D15" s="1349"/>
      <c r="E15" s="1343"/>
      <c r="F15" s="1344"/>
      <c r="G15" s="1344"/>
      <c r="H15" s="1344"/>
      <c r="I15" s="1344"/>
      <c r="J15" s="1344"/>
      <c r="K15" s="1344"/>
      <c r="L15" s="1344"/>
      <c r="M15" s="1344"/>
      <c r="N15" s="1344"/>
      <c r="O15" s="1344"/>
      <c r="P15" s="1344"/>
      <c r="Q15" s="1344"/>
      <c r="R15" s="1344"/>
      <c r="S15" s="1344"/>
      <c r="T15" s="1344"/>
      <c r="U15" s="1344"/>
      <c r="V15" s="1344"/>
      <c r="W15" s="1344"/>
      <c r="X15" s="1344"/>
      <c r="Y15" s="1344"/>
      <c r="Z15" s="1344"/>
      <c r="AA15" s="1344"/>
      <c r="AB15" s="1344"/>
      <c r="AC15" s="1344"/>
    </row>
    <row r="16">
      <c r="A16" s="1350"/>
      <c r="B16" s="1348"/>
      <c r="C16" s="1350"/>
      <c r="D16" s="1348"/>
      <c r="E16" s="1343"/>
      <c r="F16" s="1344"/>
      <c r="G16" s="1344"/>
      <c r="H16" s="1344"/>
      <c r="I16" s="1344"/>
      <c r="J16" s="1344"/>
      <c r="K16" s="1344"/>
      <c r="L16" s="1344"/>
      <c r="M16" s="1344"/>
      <c r="N16" s="1344"/>
      <c r="O16" s="1344"/>
      <c r="P16" s="1344"/>
      <c r="Q16" s="1344"/>
      <c r="R16" s="1344"/>
      <c r="S16" s="1344"/>
      <c r="T16" s="1344"/>
      <c r="U16" s="1344"/>
      <c r="V16" s="1344"/>
      <c r="W16" s="1344"/>
      <c r="X16" s="1344"/>
      <c r="Y16" s="1344"/>
      <c r="Z16" s="1344"/>
      <c r="AA16" s="1344"/>
      <c r="AB16" s="1344"/>
      <c r="AC16" s="1344"/>
    </row>
    <row r="17">
      <c r="A17" s="1340"/>
      <c r="B17" s="1349"/>
      <c r="E17" s="1343"/>
      <c r="F17" s="1344"/>
      <c r="G17" s="1344"/>
      <c r="H17" s="1344"/>
      <c r="I17" s="1344"/>
      <c r="J17" s="1344"/>
      <c r="K17" s="1344"/>
      <c r="L17" s="1344"/>
      <c r="M17" s="1344"/>
      <c r="N17" s="1344"/>
      <c r="O17" s="1344"/>
      <c r="P17" s="1344"/>
      <c r="Q17" s="1344"/>
      <c r="R17" s="1344"/>
      <c r="S17" s="1344"/>
      <c r="T17" s="1344"/>
      <c r="U17" s="1344"/>
      <c r="V17" s="1344"/>
      <c r="W17" s="1344"/>
      <c r="X17" s="1344"/>
      <c r="Y17" s="1344"/>
      <c r="Z17" s="1344"/>
      <c r="AA17" s="1344"/>
      <c r="AB17" s="1344"/>
      <c r="AC17" s="1344"/>
    </row>
    <row r="18">
      <c r="A18" s="1340"/>
      <c r="B18" s="1349"/>
      <c r="E18" s="1343"/>
      <c r="F18" s="1344"/>
      <c r="G18" s="1344"/>
      <c r="H18" s="1344"/>
      <c r="I18" s="1344"/>
      <c r="J18" s="1344"/>
      <c r="K18" s="1344"/>
      <c r="L18" s="1344"/>
      <c r="M18" s="1344"/>
      <c r="N18" s="1344"/>
      <c r="O18" s="1344"/>
      <c r="P18" s="1344"/>
      <c r="Q18" s="1344"/>
      <c r="R18" s="1344"/>
      <c r="S18" s="1344"/>
      <c r="T18" s="1344"/>
      <c r="U18" s="1344"/>
      <c r="V18" s="1344"/>
      <c r="W18" s="1344"/>
      <c r="X18" s="1344"/>
      <c r="Y18" s="1344"/>
      <c r="Z18" s="1344"/>
      <c r="AA18" s="1344"/>
      <c r="AB18" s="1344"/>
      <c r="AC18" s="1344"/>
    </row>
    <row r="19">
      <c r="A19" s="1340"/>
      <c r="B19" s="1349"/>
      <c r="E19" s="1343"/>
      <c r="F19" s="1344"/>
      <c r="G19" s="1344"/>
      <c r="H19" s="1344"/>
      <c r="I19" s="1344"/>
      <c r="J19" s="1344"/>
      <c r="K19" s="1344"/>
      <c r="L19" s="1344"/>
      <c r="M19" s="1344"/>
      <c r="N19" s="1344"/>
      <c r="O19" s="1344"/>
      <c r="P19" s="1344"/>
      <c r="Q19" s="1344"/>
      <c r="R19" s="1344"/>
      <c r="S19" s="1344"/>
      <c r="T19" s="1344"/>
      <c r="U19" s="1344"/>
      <c r="V19" s="1344"/>
      <c r="W19" s="1344"/>
      <c r="X19" s="1344"/>
      <c r="Y19" s="1344"/>
      <c r="Z19" s="1344"/>
      <c r="AA19" s="1344"/>
      <c r="AB19" s="1344"/>
      <c r="AC19" s="1344"/>
    </row>
    <row r="20">
      <c r="A20" s="1340"/>
      <c r="B20" s="1349"/>
      <c r="E20" s="1343"/>
      <c r="F20" s="1344"/>
      <c r="G20" s="1344"/>
      <c r="H20" s="1344"/>
      <c r="I20" s="1344"/>
      <c r="J20" s="1344"/>
      <c r="K20" s="1344"/>
      <c r="L20" s="1344"/>
      <c r="M20" s="1344"/>
      <c r="N20" s="1344"/>
      <c r="O20" s="1344"/>
      <c r="P20" s="1344"/>
      <c r="Q20" s="1344"/>
      <c r="R20" s="1344"/>
      <c r="S20" s="1344"/>
      <c r="T20" s="1344"/>
      <c r="U20" s="1344"/>
      <c r="V20" s="1344"/>
      <c r="W20" s="1344"/>
      <c r="X20" s="1344"/>
      <c r="Y20" s="1344"/>
      <c r="Z20" s="1344"/>
      <c r="AA20" s="1344"/>
      <c r="AB20" s="1344"/>
      <c r="AC20" s="1344"/>
    </row>
    <row r="21">
      <c r="A21" s="1340"/>
      <c r="B21" s="1349"/>
      <c r="E21" s="1343"/>
      <c r="F21" s="1344"/>
      <c r="G21" s="1344"/>
      <c r="H21" s="1344"/>
      <c r="I21" s="1344"/>
      <c r="J21" s="1344"/>
      <c r="K21" s="1344"/>
      <c r="L21" s="1344"/>
      <c r="M21" s="1344"/>
      <c r="N21" s="1344"/>
      <c r="O21" s="1344"/>
      <c r="P21" s="1344"/>
      <c r="Q21" s="1344"/>
      <c r="R21" s="1344"/>
      <c r="S21" s="1344"/>
      <c r="T21" s="1344"/>
      <c r="U21" s="1344"/>
      <c r="V21" s="1344"/>
      <c r="W21" s="1344"/>
      <c r="X21" s="1344"/>
      <c r="Y21" s="1344"/>
      <c r="Z21" s="1344"/>
      <c r="AA21" s="1344"/>
      <c r="AB21" s="1344"/>
      <c r="AC21" s="1344"/>
    </row>
    <row r="22">
      <c r="A22" s="1340"/>
      <c r="B22" s="1345"/>
      <c r="C22" s="1340"/>
      <c r="D22" s="1341"/>
      <c r="E22" s="1343"/>
      <c r="F22" s="1344"/>
      <c r="G22" s="1344"/>
      <c r="H22" s="1344"/>
      <c r="I22" s="1344"/>
      <c r="J22" s="1344"/>
      <c r="K22" s="1344"/>
      <c r="L22" s="1344"/>
      <c r="M22" s="1344"/>
      <c r="N22" s="1344"/>
      <c r="O22" s="1344"/>
      <c r="P22" s="1344"/>
      <c r="Q22" s="1344"/>
      <c r="R22" s="1344"/>
      <c r="S22" s="1344"/>
      <c r="T22" s="1344"/>
      <c r="U22" s="1344"/>
      <c r="V22" s="1344"/>
      <c r="W22" s="1344"/>
      <c r="X22" s="1344"/>
      <c r="Y22" s="1344"/>
      <c r="Z22" s="1344"/>
      <c r="AA22" s="1344"/>
      <c r="AB22" s="1344"/>
      <c r="AC22" s="1344"/>
    </row>
    <row r="23">
      <c r="A23" s="1340"/>
      <c r="B23" s="1341"/>
      <c r="C23" s="1340"/>
      <c r="D23" s="1341"/>
      <c r="E23" s="1343"/>
      <c r="F23" s="1344"/>
      <c r="G23" s="1344"/>
      <c r="H23" s="1344"/>
      <c r="I23" s="1344"/>
      <c r="J23" s="1344"/>
      <c r="K23" s="1344"/>
      <c r="L23" s="1344"/>
      <c r="M23" s="1344"/>
      <c r="N23" s="1344"/>
      <c r="O23" s="1344"/>
      <c r="P23" s="1344"/>
      <c r="Q23" s="1344"/>
      <c r="R23" s="1344"/>
      <c r="S23" s="1344"/>
      <c r="T23" s="1344"/>
      <c r="U23" s="1344"/>
      <c r="V23" s="1344"/>
      <c r="W23" s="1344"/>
      <c r="X23" s="1344"/>
      <c r="Y23" s="1344"/>
      <c r="Z23" s="1344"/>
      <c r="AA23" s="1344"/>
      <c r="AB23" s="1344"/>
      <c r="AC23" s="1344"/>
    </row>
    <row r="24">
      <c r="A24" s="1340"/>
      <c r="B24" s="1349"/>
      <c r="E24" s="1343"/>
      <c r="F24" s="1344"/>
      <c r="G24" s="1344"/>
      <c r="H24" s="1344"/>
      <c r="I24" s="1344"/>
      <c r="J24" s="1344"/>
      <c r="K24" s="1344"/>
      <c r="L24" s="1344"/>
      <c r="M24" s="1344"/>
      <c r="N24" s="1344"/>
      <c r="O24" s="1344"/>
      <c r="P24" s="1344"/>
      <c r="Q24" s="1344"/>
      <c r="R24" s="1344"/>
      <c r="S24" s="1344"/>
      <c r="T24" s="1344"/>
      <c r="U24" s="1344"/>
      <c r="V24" s="1344"/>
      <c r="W24" s="1344"/>
      <c r="X24" s="1344"/>
      <c r="Y24" s="1344"/>
      <c r="Z24" s="1344"/>
      <c r="AA24" s="1344"/>
      <c r="AB24" s="1344"/>
      <c r="AC24" s="1344"/>
    </row>
    <row r="25">
      <c r="A25" s="1343"/>
      <c r="B25" s="1343"/>
      <c r="C25" s="1343"/>
      <c r="D25" s="1343"/>
      <c r="E25" s="1343"/>
      <c r="F25" s="1344"/>
      <c r="G25" s="1344"/>
      <c r="H25" s="1344"/>
      <c r="I25" s="1344"/>
      <c r="J25" s="1344"/>
      <c r="K25" s="1344"/>
      <c r="L25" s="1344"/>
      <c r="M25" s="1344"/>
      <c r="N25" s="1344"/>
      <c r="O25" s="1344"/>
      <c r="P25" s="1344"/>
      <c r="Q25" s="1344"/>
      <c r="R25" s="1344"/>
      <c r="S25" s="1344"/>
      <c r="T25" s="1344"/>
      <c r="U25" s="1344"/>
      <c r="V25" s="1344"/>
      <c r="W25" s="1344"/>
      <c r="X25" s="1344"/>
      <c r="Y25" s="1344"/>
      <c r="Z25" s="1344"/>
      <c r="AA25" s="1344"/>
      <c r="AB25" s="1344"/>
      <c r="AC25" s="1344"/>
    </row>
    <row r="26">
      <c r="A26" s="1343"/>
      <c r="B26" s="1343"/>
      <c r="C26" s="1343"/>
      <c r="D26" s="1343"/>
      <c r="E26" s="1343"/>
      <c r="F26" s="1344"/>
      <c r="G26" s="1344"/>
      <c r="H26" s="1344"/>
      <c r="I26" s="1344"/>
      <c r="J26" s="1344"/>
      <c r="K26" s="1344"/>
      <c r="L26" s="1344"/>
      <c r="M26" s="1344"/>
      <c r="N26" s="1344"/>
      <c r="O26" s="1344"/>
      <c r="P26" s="1344"/>
      <c r="Q26" s="1344"/>
      <c r="R26" s="1344"/>
      <c r="S26" s="1344"/>
      <c r="T26" s="1344"/>
      <c r="U26" s="1344"/>
      <c r="V26" s="1344"/>
      <c r="W26" s="1344"/>
      <c r="X26" s="1344"/>
      <c r="Y26" s="1344"/>
      <c r="Z26" s="1344"/>
      <c r="AA26" s="1344"/>
      <c r="AB26" s="1344"/>
      <c r="AC26" s="1344"/>
    </row>
    <row r="27">
      <c r="A27" s="1343"/>
      <c r="B27" s="1343"/>
      <c r="C27" s="1343"/>
      <c r="D27" s="1343"/>
      <c r="E27" s="1343"/>
      <c r="F27" s="1344"/>
      <c r="G27" s="1344"/>
      <c r="H27" s="1344"/>
      <c r="I27" s="1344"/>
      <c r="J27" s="1344"/>
      <c r="K27" s="1344"/>
      <c r="L27" s="1344"/>
      <c r="M27" s="1344"/>
      <c r="N27" s="1344"/>
      <c r="O27" s="1344"/>
      <c r="P27" s="1344"/>
      <c r="Q27" s="1344"/>
      <c r="R27" s="1344"/>
      <c r="S27" s="1344"/>
      <c r="T27" s="1344"/>
      <c r="U27" s="1344"/>
      <c r="V27" s="1344"/>
      <c r="W27" s="1344"/>
      <c r="X27" s="1344"/>
      <c r="Y27" s="1344"/>
      <c r="Z27" s="1344"/>
      <c r="AA27" s="1344"/>
      <c r="AB27" s="1344"/>
      <c r="AC27" s="1344"/>
    </row>
    <row r="28">
      <c r="A28" s="1343"/>
      <c r="B28" s="1343"/>
      <c r="C28" s="1343"/>
      <c r="D28" s="1343"/>
      <c r="E28" s="1343"/>
      <c r="F28" s="1344"/>
      <c r="G28" s="1344"/>
      <c r="H28" s="1344"/>
      <c r="I28" s="1344"/>
      <c r="J28" s="1344"/>
      <c r="K28" s="1344"/>
      <c r="L28" s="1344"/>
      <c r="M28" s="1344"/>
      <c r="N28" s="1344"/>
      <c r="O28" s="1344"/>
      <c r="P28" s="1344"/>
      <c r="Q28" s="1344"/>
      <c r="R28" s="1344"/>
      <c r="S28" s="1344"/>
      <c r="T28" s="1344"/>
      <c r="U28" s="1344"/>
      <c r="V28" s="1344"/>
      <c r="W28" s="1344"/>
      <c r="X28" s="1344"/>
      <c r="Y28" s="1344"/>
      <c r="Z28" s="1344"/>
      <c r="AA28" s="1344"/>
      <c r="AB28" s="1344"/>
      <c r="AC28" s="1344"/>
    </row>
    <row r="29">
      <c r="A29" s="1340"/>
      <c r="B29" s="1349"/>
      <c r="C29" s="1340"/>
      <c r="D29" s="1346"/>
      <c r="E29" s="1343"/>
      <c r="F29" s="1344"/>
      <c r="G29" s="1344"/>
      <c r="H29" s="1344"/>
      <c r="I29" s="1344"/>
      <c r="J29" s="1344"/>
      <c r="K29" s="1344"/>
      <c r="L29" s="1344"/>
      <c r="M29" s="1344"/>
      <c r="N29" s="1344"/>
      <c r="O29" s="1344"/>
      <c r="P29" s="1344"/>
      <c r="Q29" s="1344"/>
      <c r="R29" s="1344"/>
      <c r="S29" s="1344"/>
      <c r="T29" s="1344"/>
      <c r="U29" s="1344"/>
      <c r="V29" s="1344"/>
      <c r="W29" s="1344"/>
      <c r="X29" s="1344"/>
      <c r="Y29" s="1344"/>
      <c r="Z29" s="1344"/>
      <c r="AA29" s="1344"/>
      <c r="AB29" s="1344"/>
      <c r="AC29" s="1344"/>
    </row>
    <row r="30">
      <c r="A30" s="1340"/>
      <c r="B30" s="1351"/>
      <c r="C30" s="1340"/>
      <c r="D30" s="1345"/>
      <c r="E30" s="1343"/>
      <c r="F30" s="1344"/>
      <c r="G30" s="1344"/>
      <c r="H30" s="1344"/>
      <c r="I30" s="1344"/>
      <c r="J30" s="1344"/>
      <c r="K30" s="1344"/>
      <c r="L30" s="1344"/>
      <c r="M30" s="1344"/>
      <c r="N30" s="1344"/>
      <c r="O30" s="1344"/>
      <c r="P30" s="1344"/>
      <c r="Q30" s="1344"/>
      <c r="R30" s="1344"/>
      <c r="S30" s="1344"/>
      <c r="T30" s="1344"/>
      <c r="U30" s="1344"/>
      <c r="V30" s="1344"/>
      <c r="W30" s="1344"/>
      <c r="X30" s="1344"/>
      <c r="Y30" s="1344"/>
      <c r="Z30" s="1344"/>
      <c r="AA30" s="1344"/>
      <c r="AB30" s="1344"/>
      <c r="AC30" s="1344"/>
    </row>
    <row r="31">
      <c r="A31" s="1340"/>
      <c r="B31" s="1345"/>
      <c r="C31" s="1340"/>
      <c r="D31" s="1345"/>
      <c r="E31" s="1343"/>
      <c r="F31" s="1344"/>
      <c r="G31" s="1344"/>
      <c r="H31" s="1344"/>
      <c r="I31" s="1344"/>
      <c r="J31" s="1344"/>
      <c r="K31" s="1344"/>
      <c r="L31" s="1344"/>
      <c r="M31" s="1344"/>
      <c r="N31" s="1344"/>
      <c r="O31" s="1344"/>
      <c r="P31" s="1344"/>
      <c r="Q31" s="1344"/>
      <c r="R31" s="1344"/>
      <c r="S31" s="1344"/>
      <c r="T31" s="1344"/>
      <c r="U31" s="1344"/>
      <c r="V31" s="1344"/>
      <c r="W31" s="1344"/>
      <c r="X31" s="1344"/>
      <c r="Y31" s="1344"/>
      <c r="Z31" s="1344"/>
      <c r="AA31" s="1344"/>
      <c r="AB31" s="1344"/>
      <c r="AC31" s="1344"/>
    </row>
    <row r="32">
      <c r="A32" s="1340"/>
      <c r="B32" s="1345"/>
      <c r="C32" s="1340"/>
      <c r="D32" s="1345"/>
      <c r="E32" s="1343"/>
      <c r="F32" s="1344"/>
      <c r="G32" s="1344"/>
      <c r="H32" s="1344"/>
      <c r="I32" s="1344"/>
      <c r="J32" s="1344"/>
      <c r="K32" s="1344"/>
      <c r="L32" s="1344"/>
      <c r="M32" s="1344"/>
      <c r="N32" s="1344"/>
      <c r="O32" s="1344"/>
      <c r="P32" s="1344"/>
      <c r="Q32" s="1344"/>
      <c r="R32" s="1344"/>
      <c r="S32" s="1344"/>
      <c r="T32" s="1344"/>
      <c r="U32" s="1344"/>
      <c r="V32" s="1344"/>
      <c r="W32" s="1344"/>
      <c r="X32" s="1344"/>
      <c r="Y32" s="1344"/>
      <c r="Z32" s="1344"/>
      <c r="AA32" s="1344"/>
      <c r="AB32" s="1344"/>
      <c r="AC32" s="1344"/>
    </row>
    <row r="33">
      <c r="A33" s="1340"/>
      <c r="B33" s="1341"/>
      <c r="C33" s="1340"/>
      <c r="D33" s="1342"/>
      <c r="E33" s="1343"/>
      <c r="F33" s="1344"/>
      <c r="G33" s="1344"/>
      <c r="H33" s="1344"/>
      <c r="I33" s="1344"/>
      <c r="J33" s="1344"/>
      <c r="K33" s="1344"/>
      <c r="L33" s="1344"/>
      <c r="M33" s="1344"/>
      <c r="N33" s="1344"/>
      <c r="O33" s="1344"/>
      <c r="P33" s="1344"/>
      <c r="Q33" s="1344"/>
      <c r="R33" s="1344"/>
      <c r="S33" s="1344"/>
      <c r="T33" s="1344"/>
      <c r="U33" s="1344"/>
      <c r="V33" s="1344"/>
      <c r="W33" s="1344"/>
      <c r="X33" s="1344"/>
      <c r="Y33" s="1344"/>
      <c r="Z33" s="1344"/>
      <c r="AA33" s="1344"/>
      <c r="AB33" s="1344"/>
      <c r="AC33" s="1344"/>
    </row>
    <row r="34">
      <c r="A34" s="1340"/>
      <c r="B34" s="1345"/>
      <c r="C34" s="1340"/>
      <c r="D34" s="1345"/>
      <c r="E34" s="1343"/>
      <c r="F34" s="1344"/>
      <c r="G34" s="1344"/>
      <c r="H34" s="1344"/>
      <c r="I34" s="1344"/>
      <c r="J34" s="1344"/>
      <c r="K34" s="1344"/>
      <c r="L34" s="1344"/>
      <c r="M34" s="1344"/>
      <c r="N34" s="1344"/>
      <c r="O34" s="1344"/>
      <c r="P34" s="1344"/>
      <c r="Q34" s="1344"/>
      <c r="R34" s="1344"/>
      <c r="S34" s="1344"/>
      <c r="T34" s="1344"/>
      <c r="U34" s="1344"/>
      <c r="V34" s="1344"/>
      <c r="W34" s="1344"/>
      <c r="X34" s="1344"/>
      <c r="Y34" s="1344"/>
      <c r="Z34" s="1344"/>
      <c r="AA34" s="1344"/>
      <c r="AB34" s="1344"/>
      <c r="AC34" s="1344"/>
    </row>
    <row r="35">
      <c r="A35" s="1340"/>
      <c r="B35" s="1341"/>
      <c r="C35" s="1340"/>
      <c r="D35" s="1342"/>
      <c r="E35" s="1343"/>
      <c r="F35" s="1344"/>
      <c r="G35" s="1344"/>
      <c r="H35" s="1344"/>
      <c r="I35" s="1344"/>
      <c r="J35" s="1344"/>
      <c r="K35" s="1344"/>
      <c r="L35" s="1344"/>
      <c r="M35" s="1344"/>
      <c r="N35" s="1344"/>
      <c r="O35" s="1344"/>
      <c r="P35" s="1344"/>
      <c r="Q35" s="1344"/>
      <c r="R35" s="1344"/>
      <c r="S35" s="1344"/>
      <c r="T35" s="1344"/>
      <c r="U35" s="1344"/>
      <c r="V35" s="1344"/>
      <c r="W35" s="1344"/>
      <c r="X35" s="1344"/>
      <c r="Y35" s="1344"/>
      <c r="Z35" s="1344"/>
      <c r="AA35" s="1344"/>
      <c r="AB35" s="1344"/>
      <c r="AC35" s="1344"/>
    </row>
    <row r="36">
      <c r="A36" s="1340"/>
      <c r="B36" s="1345"/>
      <c r="C36" s="1340"/>
      <c r="D36" s="1346"/>
      <c r="E36" s="1343"/>
      <c r="F36" s="1344"/>
      <c r="G36" s="1344"/>
      <c r="H36" s="1344"/>
      <c r="I36" s="1344"/>
      <c r="J36" s="1344"/>
      <c r="K36" s="1344"/>
      <c r="L36" s="1344"/>
      <c r="M36" s="1344"/>
      <c r="N36" s="1344"/>
      <c r="O36" s="1344"/>
      <c r="P36" s="1344"/>
      <c r="Q36" s="1344"/>
      <c r="R36" s="1344"/>
      <c r="S36" s="1344"/>
      <c r="T36" s="1344"/>
      <c r="U36" s="1344"/>
      <c r="V36" s="1344"/>
      <c r="W36" s="1344"/>
      <c r="X36" s="1344"/>
      <c r="Y36" s="1344"/>
      <c r="Z36" s="1344"/>
      <c r="AA36" s="1344"/>
      <c r="AB36" s="1344"/>
      <c r="AC36" s="1344"/>
    </row>
    <row r="37">
      <c r="A37" s="1340"/>
      <c r="B37" s="1341"/>
      <c r="C37" s="1340"/>
      <c r="D37" s="1347"/>
      <c r="E37" s="1343"/>
      <c r="F37" s="1344"/>
      <c r="G37" s="1344"/>
      <c r="H37" s="1344"/>
      <c r="I37" s="1344"/>
      <c r="J37" s="1344"/>
      <c r="K37" s="1344"/>
      <c r="L37" s="1344"/>
      <c r="M37" s="1344"/>
      <c r="N37" s="1344"/>
      <c r="O37" s="1344"/>
      <c r="P37" s="1344"/>
      <c r="Q37" s="1344"/>
      <c r="R37" s="1344"/>
      <c r="S37" s="1344"/>
      <c r="T37" s="1344"/>
      <c r="U37" s="1344"/>
      <c r="V37" s="1344"/>
      <c r="W37" s="1344"/>
      <c r="X37" s="1344"/>
      <c r="Y37" s="1344"/>
      <c r="Z37" s="1344"/>
      <c r="AA37" s="1344"/>
      <c r="AB37" s="1344"/>
      <c r="AC37" s="1344"/>
    </row>
    <row r="38">
      <c r="A38" s="1340"/>
      <c r="B38" s="1345"/>
      <c r="C38" s="1340"/>
      <c r="D38" s="1348"/>
      <c r="E38" s="1343"/>
      <c r="F38" s="1344"/>
      <c r="G38" s="1344"/>
      <c r="H38" s="1344"/>
      <c r="I38" s="1344"/>
      <c r="J38" s="1344"/>
      <c r="K38" s="1344"/>
      <c r="L38" s="1344"/>
      <c r="M38" s="1344"/>
      <c r="N38" s="1344"/>
      <c r="O38" s="1344"/>
      <c r="P38" s="1344"/>
      <c r="Q38" s="1344"/>
      <c r="R38" s="1344"/>
      <c r="S38" s="1344"/>
      <c r="T38" s="1344"/>
      <c r="U38" s="1344"/>
      <c r="V38" s="1344"/>
      <c r="W38" s="1344"/>
      <c r="X38" s="1344"/>
      <c r="Y38" s="1344"/>
      <c r="Z38" s="1344"/>
      <c r="AA38" s="1344"/>
      <c r="AB38" s="1344"/>
      <c r="AC38" s="1344"/>
    </row>
    <row r="39">
      <c r="A39" s="1340"/>
      <c r="B39" s="1348"/>
      <c r="C39" s="1340"/>
      <c r="D39" s="1349"/>
      <c r="E39" s="1343"/>
      <c r="F39" s="1344"/>
      <c r="G39" s="1344"/>
      <c r="H39" s="1344"/>
      <c r="I39" s="1344"/>
      <c r="J39" s="1344"/>
      <c r="K39" s="1344"/>
      <c r="L39" s="1344"/>
      <c r="M39" s="1344"/>
      <c r="N39" s="1344"/>
      <c r="O39" s="1344"/>
      <c r="P39" s="1344"/>
      <c r="Q39" s="1344"/>
      <c r="R39" s="1344"/>
      <c r="S39" s="1344"/>
      <c r="T39" s="1344"/>
      <c r="U39" s="1344"/>
      <c r="V39" s="1344"/>
      <c r="W39" s="1344"/>
      <c r="X39" s="1344"/>
      <c r="Y39" s="1344"/>
      <c r="Z39" s="1344"/>
      <c r="AA39" s="1344"/>
      <c r="AB39" s="1344"/>
      <c r="AC39" s="1344"/>
    </row>
    <row r="40">
      <c r="A40" s="1350"/>
      <c r="B40" s="1348"/>
      <c r="C40" s="1350"/>
      <c r="D40" s="1348"/>
      <c r="E40" s="1343"/>
      <c r="F40" s="1344"/>
      <c r="G40" s="1344"/>
      <c r="H40" s="1344"/>
      <c r="I40" s="1344"/>
      <c r="J40" s="1344"/>
      <c r="K40" s="1344"/>
      <c r="L40" s="1344"/>
      <c r="M40" s="1344"/>
      <c r="N40" s="1344"/>
      <c r="O40" s="1344"/>
      <c r="P40" s="1344"/>
      <c r="Q40" s="1344"/>
      <c r="R40" s="1344"/>
      <c r="S40" s="1344"/>
      <c r="T40" s="1344"/>
      <c r="U40" s="1344"/>
      <c r="V40" s="1344"/>
      <c r="W40" s="1344"/>
      <c r="X40" s="1344"/>
      <c r="Y40" s="1344"/>
      <c r="Z40" s="1344"/>
      <c r="AA40" s="1344"/>
      <c r="AB40" s="1344"/>
      <c r="AC40" s="1344"/>
    </row>
    <row r="41">
      <c r="A41" s="1340"/>
      <c r="B41" s="1349"/>
      <c r="E41" s="1343"/>
      <c r="F41" s="1344"/>
      <c r="G41" s="1344"/>
      <c r="H41" s="1344"/>
      <c r="I41" s="1344"/>
      <c r="J41" s="1344"/>
      <c r="K41" s="1344"/>
      <c r="L41" s="1344"/>
      <c r="M41" s="1344"/>
      <c r="N41" s="1344"/>
      <c r="O41" s="1344"/>
      <c r="P41" s="1344"/>
      <c r="Q41" s="1344"/>
      <c r="R41" s="1344"/>
      <c r="S41" s="1344"/>
      <c r="T41" s="1344"/>
      <c r="U41" s="1344"/>
      <c r="V41" s="1344"/>
      <c r="W41" s="1344"/>
      <c r="X41" s="1344"/>
      <c r="Y41" s="1344"/>
      <c r="Z41" s="1344"/>
      <c r="AA41" s="1344"/>
      <c r="AB41" s="1344"/>
      <c r="AC41" s="1344"/>
    </row>
    <row r="42">
      <c r="A42" s="1340"/>
      <c r="B42" s="1349"/>
      <c r="E42" s="1343"/>
      <c r="F42" s="1344"/>
      <c r="G42" s="1344"/>
      <c r="H42" s="1344"/>
      <c r="I42" s="1344"/>
      <c r="J42" s="1344"/>
      <c r="K42" s="1344"/>
      <c r="L42" s="1344"/>
      <c r="M42" s="1344"/>
      <c r="N42" s="1344"/>
      <c r="O42" s="1344"/>
      <c r="P42" s="1344"/>
      <c r="Q42" s="1344"/>
      <c r="R42" s="1344"/>
      <c r="S42" s="1344"/>
      <c r="T42" s="1344"/>
      <c r="U42" s="1344"/>
      <c r="V42" s="1344"/>
      <c r="W42" s="1344"/>
      <c r="X42" s="1344"/>
      <c r="Y42" s="1344"/>
      <c r="Z42" s="1344"/>
      <c r="AA42" s="1344"/>
      <c r="AB42" s="1344"/>
      <c r="AC42" s="1344"/>
    </row>
    <row r="43">
      <c r="A43" s="1340"/>
      <c r="B43" s="1349"/>
      <c r="E43" s="1343"/>
      <c r="F43" s="1344"/>
      <c r="G43" s="1344"/>
      <c r="H43" s="1344"/>
      <c r="I43" s="1344"/>
      <c r="J43" s="1344"/>
      <c r="K43" s="1344"/>
      <c r="L43" s="1344"/>
      <c r="M43" s="1344"/>
      <c r="N43" s="1344"/>
      <c r="O43" s="1344"/>
      <c r="P43" s="1344"/>
      <c r="Q43" s="1344"/>
      <c r="R43" s="1344"/>
      <c r="S43" s="1344"/>
      <c r="T43" s="1344"/>
      <c r="U43" s="1344"/>
      <c r="V43" s="1344"/>
      <c r="W43" s="1344"/>
      <c r="X43" s="1344"/>
      <c r="Y43" s="1344"/>
      <c r="Z43" s="1344"/>
      <c r="AA43" s="1344"/>
      <c r="AB43" s="1344"/>
      <c r="AC43" s="1344"/>
    </row>
    <row r="44">
      <c r="A44" s="1340"/>
      <c r="B44" s="1349"/>
      <c r="E44" s="1343"/>
      <c r="F44" s="1344"/>
      <c r="G44" s="1344"/>
      <c r="H44" s="1344"/>
      <c r="I44" s="1344"/>
      <c r="J44" s="1344"/>
      <c r="K44" s="1344"/>
      <c r="L44" s="1344"/>
      <c r="M44" s="1344"/>
      <c r="N44" s="1344"/>
      <c r="O44" s="1344"/>
      <c r="P44" s="1344"/>
      <c r="Q44" s="1344"/>
      <c r="R44" s="1344"/>
      <c r="S44" s="1344"/>
      <c r="T44" s="1344"/>
      <c r="U44" s="1344"/>
      <c r="V44" s="1344"/>
      <c r="W44" s="1344"/>
      <c r="X44" s="1344"/>
      <c r="Y44" s="1344"/>
      <c r="Z44" s="1344"/>
      <c r="AA44" s="1344"/>
      <c r="AB44" s="1344"/>
      <c r="AC44" s="1344"/>
    </row>
    <row r="45">
      <c r="A45" s="1340"/>
      <c r="B45" s="1349"/>
      <c r="E45" s="1343"/>
      <c r="F45" s="1344"/>
      <c r="G45" s="1344"/>
      <c r="H45" s="1344"/>
      <c r="I45" s="1344"/>
      <c r="J45" s="1344"/>
      <c r="K45" s="1344"/>
      <c r="L45" s="1344"/>
      <c r="M45" s="1344"/>
      <c r="N45" s="1344"/>
      <c r="O45" s="1344"/>
      <c r="P45" s="1344"/>
      <c r="Q45" s="1344"/>
      <c r="R45" s="1344"/>
      <c r="S45" s="1344"/>
      <c r="T45" s="1344"/>
      <c r="U45" s="1344"/>
      <c r="V45" s="1344"/>
      <c r="W45" s="1344"/>
      <c r="X45" s="1344"/>
      <c r="Y45" s="1344"/>
      <c r="Z45" s="1344"/>
      <c r="AA45" s="1344"/>
      <c r="AB45" s="1344"/>
      <c r="AC45" s="1344"/>
    </row>
    <row r="46">
      <c r="A46" s="1340"/>
      <c r="B46" s="1345"/>
      <c r="C46" s="1340"/>
      <c r="D46" s="1341"/>
      <c r="E46" s="1343"/>
      <c r="F46" s="1344"/>
      <c r="G46" s="1344"/>
      <c r="H46" s="1344"/>
      <c r="I46" s="1344"/>
      <c r="J46" s="1344"/>
      <c r="K46" s="1344"/>
      <c r="L46" s="1344"/>
      <c r="M46" s="1344"/>
      <c r="N46" s="1344"/>
      <c r="O46" s="1344"/>
      <c r="P46" s="1344"/>
      <c r="Q46" s="1344"/>
      <c r="R46" s="1344"/>
      <c r="S46" s="1344"/>
      <c r="T46" s="1344"/>
      <c r="U46" s="1344"/>
      <c r="V46" s="1344"/>
      <c r="W46" s="1344"/>
      <c r="X46" s="1344"/>
      <c r="Y46" s="1344"/>
      <c r="Z46" s="1344"/>
      <c r="AA46" s="1344"/>
      <c r="AB46" s="1344"/>
      <c r="AC46" s="1344"/>
    </row>
    <row r="47">
      <c r="A47" s="1340"/>
      <c r="B47" s="1345"/>
      <c r="C47" s="1340"/>
      <c r="D47" s="1341"/>
      <c r="E47" s="1343"/>
      <c r="F47" s="1344"/>
      <c r="G47" s="1344"/>
      <c r="H47" s="1344"/>
      <c r="I47" s="1344"/>
      <c r="J47" s="1344"/>
      <c r="K47" s="1344"/>
      <c r="L47" s="1344"/>
      <c r="M47" s="1344"/>
      <c r="N47" s="1344"/>
      <c r="O47" s="1344"/>
      <c r="P47" s="1344"/>
      <c r="Q47" s="1344"/>
      <c r="R47" s="1344"/>
      <c r="S47" s="1344"/>
      <c r="T47" s="1344"/>
      <c r="U47" s="1344"/>
      <c r="V47" s="1344"/>
      <c r="W47" s="1344"/>
      <c r="X47" s="1344"/>
      <c r="Y47" s="1344"/>
      <c r="Z47" s="1344"/>
      <c r="AA47" s="1344"/>
      <c r="AB47" s="1344"/>
      <c r="AC47" s="1344"/>
    </row>
    <row r="48">
      <c r="A48" s="1340"/>
      <c r="B48" s="1352"/>
      <c r="E48" s="1344"/>
      <c r="F48" s="1344"/>
      <c r="G48" s="1344"/>
      <c r="H48" s="1344"/>
      <c r="I48" s="1344"/>
      <c r="J48" s="1344"/>
      <c r="K48" s="1344"/>
      <c r="L48" s="1344"/>
      <c r="M48" s="1344"/>
      <c r="N48" s="1344"/>
      <c r="O48" s="1344"/>
      <c r="P48" s="1344"/>
      <c r="Q48" s="1344"/>
      <c r="R48" s="1344"/>
      <c r="S48" s="1344"/>
      <c r="T48" s="1344"/>
      <c r="U48" s="1344"/>
      <c r="V48" s="1344"/>
      <c r="W48" s="1344"/>
      <c r="X48" s="1344"/>
      <c r="Y48" s="1344"/>
      <c r="Z48" s="1344"/>
      <c r="AA48" s="1344"/>
      <c r="AB48" s="1344"/>
      <c r="AC48" s="1344"/>
    </row>
    <row r="49">
      <c r="A49" s="1344"/>
      <c r="B49" s="1344"/>
      <c r="C49" s="1344"/>
      <c r="D49" s="1344"/>
      <c r="E49" s="1344"/>
      <c r="F49" s="1344"/>
      <c r="G49" s="1344"/>
      <c r="H49" s="1344"/>
      <c r="I49" s="1344"/>
      <c r="J49" s="1344"/>
      <c r="K49" s="1344"/>
      <c r="L49" s="1344"/>
      <c r="M49" s="1344"/>
      <c r="N49" s="1344"/>
      <c r="O49" s="1344"/>
      <c r="P49" s="1344"/>
      <c r="Q49" s="1344"/>
      <c r="R49" s="1344"/>
      <c r="S49" s="1344"/>
      <c r="T49" s="1344"/>
      <c r="U49" s="1344"/>
      <c r="V49" s="1344"/>
      <c r="W49" s="1344"/>
      <c r="X49" s="1344"/>
      <c r="Y49" s="1344"/>
      <c r="Z49" s="1344"/>
      <c r="AA49" s="1344"/>
      <c r="AB49" s="1344"/>
      <c r="AC49" s="1344"/>
    </row>
    <row r="50">
      <c r="A50" s="1344"/>
      <c r="B50" s="1344"/>
      <c r="C50" s="1344"/>
      <c r="D50" s="1344"/>
      <c r="E50" s="1344"/>
      <c r="F50" s="1344"/>
      <c r="G50" s="1344"/>
      <c r="H50" s="1344"/>
      <c r="I50" s="1344"/>
      <c r="J50" s="1344"/>
      <c r="K50" s="1344"/>
      <c r="L50" s="1344"/>
      <c r="M50" s="1344"/>
      <c r="N50" s="1344"/>
      <c r="O50" s="1344"/>
      <c r="P50" s="1344"/>
      <c r="Q50" s="1344"/>
      <c r="R50" s="1344"/>
      <c r="S50" s="1344"/>
      <c r="T50" s="1344"/>
      <c r="U50" s="1344"/>
      <c r="V50" s="1344"/>
      <c r="W50" s="1344"/>
      <c r="X50" s="1344"/>
      <c r="Y50" s="1344"/>
      <c r="Z50" s="1344"/>
      <c r="AA50" s="1344"/>
      <c r="AB50" s="1344"/>
      <c r="AC50" s="1344"/>
    </row>
    <row r="51">
      <c r="A51" s="1344"/>
      <c r="B51" s="1344"/>
      <c r="C51" s="1344"/>
      <c r="D51" s="1344"/>
      <c r="E51" s="1344"/>
      <c r="F51" s="1344"/>
      <c r="G51" s="1344"/>
      <c r="H51" s="1344"/>
      <c r="I51" s="1344"/>
      <c r="J51" s="1344"/>
      <c r="K51" s="1344"/>
      <c r="L51" s="1344"/>
      <c r="M51" s="1344"/>
      <c r="N51" s="1344"/>
      <c r="O51" s="1344"/>
      <c r="P51" s="1344"/>
      <c r="Q51" s="1344"/>
      <c r="R51" s="1344"/>
      <c r="S51" s="1344"/>
      <c r="T51" s="1344"/>
      <c r="U51" s="1344"/>
      <c r="V51" s="1344"/>
      <c r="W51" s="1344"/>
      <c r="X51" s="1344"/>
      <c r="Y51" s="1344"/>
      <c r="Z51" s="1344"/>
      <c r="AA51" s="1344"/>
      <c r="AB51" s="1344"/>
      <c r="AC51" s="1344"/>
    </row>
    <row r="52">
      <c r="A52" s="1344"/>
      <c r="B52" s="1344"/>
      <c r="C52" s="1344"/>
      <c r="D52" s="1344"/>
      <c r="E52" s="1344"/>
      <c r="F52" s="1344"/>
      <c r="G52" s="1344"/>
      <c r="H52" s="1344"/>
      <c r="I52" s="1344"/>
      <c r="J52" s="1344"/>
      <c r="K52" s="1344"/>
      <c r="L52" s="1344"/>
      <c r="M52" s="1344"/>
      <c r="N52" s="1344"/>
      <c r="O52" s="1344"/>
      <c r="P52" s="1344"/>
      <c r="Q52" s="1344"/>
      <c r="R52" s="1344"/>
      <c r="S52" s="1344"/>
      <c r="T52" s="1344"/>
      <c r="U52" s="1344"/>
      <c r="V52" s="1344"/>
      <c r="W52" s="1344"/>
      <c r="X52" s="1344"/>
      <c r="Y52" s="1344"/>
      <c r="Z52" s="1344"/>
      <c r="AA52" s="1344"/>
      <c r="AB52" s="1344"/>
      <c r="AC52" s="1344"/>
    </row>
    <row r="53">
      <c r="A53" s="1344"/>
      <c r="B53" s="1344"/>
      <c r="C53" s="1344"/>
      <c r="D53" s="1344"/>
      <c r="E53" s="1344"/>
      <c r="F53" s="1344"/>
      <c r="G53" s="1344"/>
      <c r="H53" s="1344"/>
      <c r="I53" s="1344"/>
      <c r="J53" s="1344"/>
      <c r="K53" s="1344"/>
      <c r="L53" s="1344"/>
      <c r="M53" s="1344"/>
      <c r="N53" s="1344"/>
      <c r="O53" s="1344"/>
      <c r="P53" s="1344"/>
      <c r="Q53" s="1344"/>
      <c r="R53" s="1344"/>
      <c r="S53" s="1344"/>
      <c r="T53" s="1344"/>
      <c r="U53" s="1344"/>
      <c r="V53" s="1344"/>
      <c r="W53" s="1344"/>
      <c r="X53" s="1344"/>
      <c r="Y53" s="1344"/>
      <c r="Z53" s="1344"/>
      <c r="AA53" s="1344"/>
      <c r="AB53" s="1344"/>
      <c r="AC53" s="1344"/>
    </row>
    <row r="54">
      <c r="A54" s="1344"/>
      <c r="B54" s="1344"/>
      <c r="C54" s="1344"/>
      <c r="D54" s="1344"/>
      <c r="E54" s="1344"/>
      <c r="F54" s="1344"/>
      <c r="G54" s="1344"/>
      <c r="H54" s="1344"/>
      <c r="I54" s="1344"/>
      <c r="J54" s="1344"/>
      <c r="K54" s="1344"/>
      <c r="L54" s="1344"/>
      <c r="M54" s="1344"/>
      <c r="N54" s="1344"/>
      <c r="O54" s="1344"/>
      <c r="P54" s="1344"/>
      <c r="Q54" s="1344"/>
      <c r="R54" s="1344"/>
      <c r="S54" s="1344"/>
      <c r="T54" s="1344"/>
      <c r="U54" s="1344"/>
      <c r="V54" s="1344"/>
      <c r="W54" s="1344"/>
      <c r="X54" s="1344"/>
      <c r="Y54" s="1344"/>
      <c r="Z54" s="1344"/>
      <c r="AA54" s="1344"/>
      <c r="AB54" s="1344"/>
      <c r="AC54" s="1344"/>
    </row>
    <row r="55">
      <c r="A55" s="1344"/>
      <c r="B55" s="1344"/>
      <c r="C55" s="1344"/>
      <c r="D55" s="1344"/>
      <c r="E55" s="1344"/>
      <c r="F55" s="1344"/>
      <c r="G55" s="1344"/>
      <c r="H55" s="1344"/>
      <c r="I55" s="1344"/>
      <c r="J55" s="1344"/>
      <c r="K55" s="1344"/>
      <c r="L55" s="1344"/>
      <c r="M55" s="1344"/>
      <c r="N55" s="1344"/>
      <c r="O55" s="1344"/>
      <c r="P55" s="1344"/>
      <c r="Q55" s="1344"/>
      <c r="R55" s="1344"/>
      <c r="S55" s="1344"/>
      <c r="T55" s="1344"/>
      <c r="U55" s="1344"/>
      <c r="V55" s="1344"/>
      <c r="W55" s="1344"/>
      <c r="X55" s="1344"/>
      <c r="Y55" s="1344"/>
      <c r="Z55" s="1344"/>
      <c r="AA55" s="1344"/>
      <c r="AB55" s="1344"/>
      <c r="AC55" s="1344"/>
    </row>
    <row r="56">
      <c r="A56" s="1344"/>
      <c r="B56" s="1344"/>
      <c r="C56" s="1344"/>
      <c r="D56" s="1344"/>
      <c r="E56" s="1344"/>
      <c r="F56" s="1344"/>
      <c r="G56" s="1344"/>
      <c r="H56" s="1344"/>
      <c r="I56" s="1344"/>
      <c r="J56" s="1344"/>
      <c r="K56" s="1344"/>
      <c r="L56" s="1344"/>
      <c r="M56" s="1344"/>
      <c r="N56" s="1344"/>
      <c r="O56" s="1344"/>
      <c r="P56" s="1344"/>
      <c r="Q56" s="1344"/>
      <c r="R56" s="1344"/>
      <c r="S56" s="1344"/>
      <c r="T56" s="1344"/>
      <c r="U56" s="1344"/>
      <c r="V56" s="1344"/>
      <c r="W56" s="1344"/>
      <c r="X56" s="1344"/>
      <c r="Y56" s="1344"/>
      <c r="Z56" s="1344"/>
      <c r="AA56" s="1344"/>
      <c r="AB56" s="1344"/>
      <c r="AC56" s="1344"/>
    </row>
    <row r="57">
      <c r="A57" s="1344"/>
      <c r="B57" s="1344"/>
      <c r="C57" s="1344"/>
      <c r="D57" s="1344"/>
      <c r="E57" s="1344"/>
      <c r="F57" s="1344"/>
      <c r="G57" s="1344"/>
      <c r="H57" s="1344"/>
      <c r="I57" s="1344"/>
      <c r="J57" s="1344"/>
      <c r="K57" s="1344"/>
      <c r="L57" s="1344"/>
      <c r="M57" s="1344"/>
      <c r="N57" s="1344"/>
      <c r="O57" s="1344"/>
      <c r="P57" s="1344"/>
      <c r="Q57" s="1344"/>
      <c r="R57" s="1344"/>
      <c r="S57" s="1344"/>
      <c r="T57" s="1344"/>
      <c r="U57" s="1344"/>
      <c r="V57" s="1344"/>
      <c r="W57" s="1344"/>
      <c r="X57" s="1344"/>
      <c r="Y57" s="1344"/>
      <c r="Z57" s="1344"/>
      <c r="AA57" s="1344"/>
      <c r="AB57" s="1344"/>
      <c r="AC57" s="1344"/>
    </row>
    <row r="58">
      <c r="A58" s="1344"/>
      <c r="B58" s="1344"/>
      <c r="C58" s="1344"/>
      <c r="D58" s="1344"/>
      <c r="E58" s="1344"/>
      <c r="F58" s="1344"/>
      <c r="G58" s="1344"/>
      <c r="H58" s="1344"/>
      <c r="I58" s="1344"/>
      <c r="J58" s="1344"/>
      <c r="K58" s="1344"/>
      <c r="L58" s="1344"/>
      <c r="M58" s="1344"/>
      <c r="N58" s="1344"/>
      <c r="O58" s="1344"/>
      <c r="P58" s="1344"/>
      <c r="Q58" s="1344"/>
      <c r="R58" s="1344"/>
      <c r="S58" s="1344"/>
      <c r="T58" s="1344"/>
      <c r="U58" s="1344"/>
      <c r="V58" s="1344"/>
      <c r="W58" s="1344"/>
      <c r="X58" s="1344"/>
      <c r="Y58" s="1344"/>
      <c r="Z58" s="1344"/>
      <c r="AA58" s="1208"/>
      <c r="AB58" s="1208"/>
      <c r="AC58" s="1208"/>
    </row>
    <row r="59">
      <c r="A59" s="1344"/>
      <c r="B59" s="1344"/>
      <c r="C59" s="1344"/>
      <c r="D59" s="1344"/>
      <c r="E59" s="1344"/>
      <c r="F59" s="1344"/>
      <c r="G59" s="1344"/>
      <c r="H59" s="1344"/>
      <c r="I59" s="1344"/>
      <c r="J59" s="1344"/>
      <c r="K59" s="1344"/>
      <c r="L59" s="1344"/>
      <c r="M59" s="1344"/>
      <c r="N59" s="1344"/>
      <c r="O59" s="1344"/>
      <c r="P59" s="1344"/>
      <c r="Q59" s="1344"/>
      <c r="R59" s="1344"/>
      <c r="S59" s="1344"/>
      <c r="T59" s="1344"/>
      <c r="U59" s="1344"/>
      <c r="V59" s="1344"/>
      <c r="W59" s="1344"/>
      <c r="X59" s="1344"/>
      <c r="Y59" s="1344"/>
      <c r="Z59" s="1344"/>
      <c r="AA59" s="1208"/>
      <c r="AB59" s="1208"/>
      <c r="AC59" s="1208"/>
    </row>
    <row r="60">
      <c r="A60" s="1344"/>
      <c r="B60" s="1344"/>
      <c r="C60" s="1344"/>
      <c r="D60" s="1344"/>
      <c r="E60" s="1344"/>
      <c r="F60" s="1344"/>
      <c r="G60" s="1344"/>
      <c r="H60" s="1344"/>
      <c r="I60" s="1344"/>
      <c r="J60" s="1344"/>
      <c r="K60" s="1344"/>
      <c r="L60" s="1344"/>
      <c r="M60" s="1344"/>
      <c r="N60" s="1344"/>
      <c r="O60" s="1344"/>
      <c r="P60" s="1344"/>
      <c r="Q60" s="1344"/>
      <c r="R60" s="1344"/>
      <c r="S60" s="1344"/>
      <c r="T60" s="1344"/>
      <c r="U60" s="1344"/>
      <c r="V60" s="1344"/>
      <c r="W60" s="1344"/>
      <c r="X60" s="1344"/>
      <c r="Y60" s="1344"/>
      <c r="Z60" s="1344"/>
      <c r="AA60" s="1344"/>
      <c r="AB60" s="1344"/>
      <c r="AC60" s="1344"/>
    </row>
    <row r="61">
      <c r="A61" s="1344"/>
      <c r="B61" s="1344"/>
      <c r="C61" s="1344"/>
      <c r="D61" s="1344"/>
      <c r="E61" s="1344"/>
      <c r="F61" s="1344"/>
      <c r="G61" s="1344"/>
      <c r="H61" s="1344"/>
      <c r="I61" s="1344"/>
      <c r="J61" s="1344"/>
      <c r="K61" s="1344"/>
      <c r="L61" s="1344"/>
      <c r="M61" s="1344"/>
      <c r="N61" s="1344"/>
      <c r="O61" s="1344"/>
      <c r="P61" s="1344"/>
      <c r="Q61" s="1344"/>
      <c r="R61" s="1344"/>
      <c r="S61" s="1344"/>
      <c r="T61" s="1344"/>
      <c r="U61" s="1344"/>
      <c r="V61" s="1344"/>
      <c r="W61" s="1344"/>
      <c r="X61" s="1344"/>
      <c r="Y61" s="1344"/>
      <c r="Z61" s="1344"/>
      <c r="AA61" s="1344"/>
      <c r="AB61" s="1344"/>
      <c r="AC61" s="1344"/>
    </row>
    <row r="62">
      <c r="A62" s="1344"/>
      <c r="B62" s="1344"/>
      <c r="C62" s="1344"/>
      <c r="D62" s="1344"/>
      <c r="E62" s="1344"/>
      <c r="F62" s="1344"/>
      <c r="G62" s="1344"/>
      <c r="H62" s="1344"/>
      <c r="I62" s="1344"/>
      <c r="J62" s="1344"/>
      <c r="K62" s="1344"/>
      <c r="L62" s="1344"/>
      <c r="M62" s="1344"/>
      <c r="N62" s="1344"/>
      <c r="O62" s="1344"/>
      <c r="P62" s="1344"/>
      <c r="Q62" s="1344"/>
      <c r="R62" s="1344"/>
      <c r="S62" s="1344"/>
      <c r="T62" s="1344"/>
      <c r="U62" s="1344"/>
      <c r="V62" s="1344"/>
      <c r="W62" s="1344"/>
      <c r="X62" s="1344"/>
      <c r="Y62" s="1344"/>
      <c r="Z62" s="1344"/>
      <c r="AA62" s="1344"/>
      <c r="AB62" s="1344"/>
      <c r="AC62" s="1344"/>
    </row>
    <row r="63">
      <c r="A63" s="1344"/>
      <c r="B63" s="1344"/>
      <c r="C63" s="1344"/>
      <c r="D63" s="1344"/>
      <c r="E63" s="1344"/>
      <c r="F63" s="1344"/>
      <c r="G63" s="1344"/>
      <c r="H63" s="1344"/>
      <c r="I63" s="1344"/>
      <c r="J63" s="1344"/>
      <c r="K63" s="1344"/>
      <c r="L63" s="1344"/>
      <c r="M63" s="1344"/>
      <c r="N63" s="1344"/>
      <c r="O63" s="1344"/>
      <c r="P63" s="1344"/>
      <c r="Q63" s="1344"/>
      <c r="R63" s="1344"/>
      <c r="S63" s="1344"/>
      <c r="T63" s="1344"/>
      <c r="U63" s="1344"/>
      <c r="V63" s="1344"/>
      <c r="W63" s="1344"/>
      <c r="X63" s="1344"/>
      <c r="Y63" s="1344"/>
      <c r="Z63" s="1344"/>
      <c r="AA63" s="1208"/>
      <c r="AB63" s="1208"/>
      <c r="AC63" s="1208"/>
    </row>
    <row r="64">
      <c r="A64" s="1344"/>
      <c r="B64" s="1344"/>
      <c r="C64" s="1344"/>
      <c r="D64" s="1344"/>
      <c r="E64" s="1344"/>
      <c r="F64" s="1344"/>
      <c r="G64" s="1344"/>
      <c r="H64" s="1344"/>
      <c r="I64" s="1344"/>
      <c r="J64" s="1344"/>
      <c r="K64" s="1344"/>
      <c r="L64" s="1344"/>
      <c r="M64" s="1344"/>
      <c r="N64" s="1344"/>
      <c r="O64" s="1344"/>
      <c r="P64" s="1344"/>
      <c r="Q64" s="1344"/>
      <c r="R64" s="1344"/>
      <c r="S64" s="1344"/>
      <c r="T64" s="1344"/>
      <c r="U64" s="1344"/>
      <c r="V64" s="1344"/>
      <c r="W64" s="1344"/>
      <c r="X64" s="1344"/>
      <c r="Y64" s="1344"/>
      <c r="Z64" s="1344"/>
      <c r="AA64" s="1344"/>
      <c r="AB64" s="1344"/>
      <c r="AC64" s="1344"/>
    </row>
    <row r="65">
      <c r="A65" s="1344"/>
      <c r="B65" s="1344"/>
      <c r="C65" s="1344"/>
      <c r="D65" s="1344"/>
      <c r="E65" s="1344"/>
      <c r="F65" s="1344"/>
      <c r="G65" s="1344"/>
      <c r="H65" s="1344"/>
      <c r="I65" s="1344"/>
      <c r="J65" s="1344"/>
      <c r="K65" s="1344"/>
      <c r="L65" s="1344"/>
      <c r="M65" s="1344"/>
      <c r="N65" s="1344"/>
      <c r="O65" s="1344"/>
      <c r="P65" s="1344"/>
      <c r="Q65" s="1344"/>
      <c r="R65" s="1344"/>
      <c r="S65" s="1344"/>
      <c r="T65" s="1344"/>
      <c r="U65" s="1344"/>
      <c r="V65" s="1344"/>
      <c r="W65" s="1344"/>
      <c r="X65" s="1344"/>
      <c r="Y65" s="1344"/>
      <c r="Z65" s="1344"/>
      <c r="AA65" s="1344"/>
      <c r="AB65" s="1344"/>
      <c r="AC65" s="1344"/>
    </row>
    <row r="66">
      <c r="A66" s="1344"/>
      <c r="B66" s="1344"/>
      <c r="C66" s="1344"/>
      <c r="D66" s="1344"/>
      <c r="E66" s="1344"/>
      <c r="F66" s="1344"/>
      <c r="G66" s="1344"/>
      <c r="H66" s="1344"/>
      <c r="I66" s="1344"/>
      <c r="J66" s="1344"/>
      <c r="K66" s="1344"/>
      <c r="L66" s="1344"/>
      <c r="M66" s="1344"/>
      <c r="N66" s="1344"/>
      <c r="O66" s="1344"/>
      <c r="P66" s="1344"/>
      <c r="Q66" s="1344"/>
      <c r="R66" s="1344"/>
      <c r="S66" s="1344"/>
      <c r="T66" s="1344"/>
      <c r="U66" s="1344"/>
      <c r="V66" s="1344"/>
      <c r="W66" s="1344"/>
      <c r="X66" s="1344"/>
      <c r="Y66" s="1344"/>
      <c r="Z66" s="1344"/>
      <c r="AA66" s="1344"/>
      <c r="AB66" s="1344"/>
      <c r="AC66" s="1344"/>
    </row>
    <row r="67">
      <c r="A67" s="1344"/>
      <c r="B67" s="1344"/>
      <c r="C67" s="1344"/>
      <c r="D67" s="1344"/>
      <c r="E67" s="1344"/>
      <c r="F67" s="1344"/>
      <c r="G67" s="1344"/>
      <c r="H67" s="1344"/>
      <c r="I67" s="1344"/>
      <c r="J67" s="1344"/>
      <c r="K67" s="1344"/>
      <c r="L67" s="1344"/>
      <c r="M67" s="1344"/>
      <c r="N67" s="1344"/>
      <c r="O67" s="1344"/>
      <c r="P67" s="1344"/>
      <c r="Q67" s="1344"/>
      <c r="R67" s="1344"/>
      <c r="S67" s="1344"/>
      <c r="T67" s="1344"/>
      <c r="U67" s="1344"/>
      <c r="V67" s="1344"/>
      <c r="W67" s="1344"/>
      <c r="X67" s="1344"/>
      <c r="Y67" s="1344"/>
      <c r="Z67" s="1344"/>
      <c r="AA67" s="1344"/>
      <c r="AB67" s="1344"/>
      <c r="AC67" s="1344"/>
    </row>
    <row r="68">
      <c r="A68" s="1344"/>
      <c r="B68" s="1344"/>
      <c r="C68" s="1344"/>
      <c r="D68" s="1344"/>
      <c r="E68" s="1344"/>
      <c r="F68" s="1344"/>
      <c r="G68" s="1344"/>
      <c r="H68" s="1344"/>
      <c r="I68" s="1344"/>
      <c r="J68" s="1344"/>
      <c r="K68" s="1344"/>
      <c r="L68" s="1344"/>
      <c r="M68" s="1344"/>
      <c r="N68" s="1344"/>
      <c r="O68" s="1344"/>
      <c r="P68" s="1344"/>
      <c r="Q68" s="1344"/>
      <c r="R68" s="1344"/>
      <c r="S68" s="1344"/>
      <c r="T68" s="1344"/>
      <c r="U68" s="1344"/>
      <c r="V68" s="1344"/>
      <c r="W68" s="1344"/>
      <c r="X68" s="1344"/>
      <c r="Y68" s="1344"/>
      <c r="Z68" s="1344"/>
      <c r="AA68" s="1344"/>
      <c r="AB68" s="1344"/>
      <c r="AC68" s="1344"/>
    </row>
    <row r="69">
      <c r="A69" s="1344"/>
      <c r="B69" s="1344"/>
      <c r="C69" s="1344"/>
      <c r="D69" s="1344"/>
      <c r="E69" s="1344"/>
      <c r="F69" s="1344"/>
      <c r="G69" s="1344"/>
      <c r="H69" s="1344"/>
      <c r="I69" s="1344"/>
      <c r="J69" s="1344"/>
      <c r="K69" s="1344"/>
      <c r="L69" s="1344"/>
      <c r="M69" s="1344"/>
      <c r="N69" s="1344"/>
      <c r="O69" s="1344"/>
      <c r="P69" s="1344"/>
      <c r="Q69" s="1344"/>
      <c r="R69" s="1344"/>
      <c r="S69" s="1344"/>
      <c r="T69" s="1344"/>
      <c r="U69" s="1344"/>
      <c r="V69" s="1344"/>
      <c r="W69" s="1344"/>
      <c r="X69" s="1344"/>
      <c r="Y69" s="1344"/>
      <c r="Z69" s="1344"/>
      <c r="AA69" s="1344"/>
      <c r="AB69" s="1344"/>
      <c r="AC69" s="1344"/>
    </row>
    <row r="70">
      <c r="A70" s="1344"/>
      <c r="B70" s="1344"/>
      <c r="C70" s="1344"/>
      <c r="D70" s="1344"/>
      <c r="E70" s="1344"/>
      <c r="F70" s="1344"/>
      <c r="G70" s="1344"/>
      <c r="H70" s="1344"/>
      <c r="I70" s="1344"/>
      <c r="J70" s="1344"/>
      <c r="K70" s="1344"/>
      <c r="L70" s="1344"/>
      <c r="M70" s="1344"/>
      <c r="N70" s="1344"/>
      <c r="O70" s="1344"/>
      <c r="P70" s="1344"/>
      <c r="Q70" s="1344"/>
      <c r="R70" s="1344"/>
      <c r="S70" s="1344"/>
      <c r="T70" s="1344"/>
      <c r="U70" s="1344"/>
      <c r="V70" s="1344"/>
      <c r="W70" s="1344"/>
      <c r="X70" s="1344"/>
      <c r="Y70" s="1344"/>
      <c r="Z70" s="1344"/>
      <c r="AA70" s="1344"/>
      <c r="AB70" s="1344"/>
      <c r="AC70" s="1344"/>
    </row>
    <row r="71">
      <c r="A71" s="1344"/>
      <c r="B71" s="1344"/>
      <c r="C71" s="1344"/>
      <c r="D71" s="1344"/>
      <c r="E71" s="1344"/>
      <c r="F71" s="1344"/>
      <c r="G71" s="1344"/>
      <c r="H71" s="1344"/>
      <c r="I71" s="1344"/>
      <c r="J71" s="1344"/>
      <c r="K71" s="1344"/>
      <c r="L71" s="1344"/>
      <c r="M71" s="1344"/>
      <c r="N71" s="1344"/>
      <c r="O71" s="1344"/>
      <c r="P71" s="1344"/>
      <c r="Q71" s="1344"/>
      <c r="R71" s="1344"/>
      <c r="S71" s="1344"/>
      <c r="T71" s="1344"/>
      <c r="U71" s="1344"/>
      <c r="V71" s="1344"/>
      <c r="W71" s="1344"/>
      <c r="X71" s="1344"/>
      <c r="Y71" s="1344"/>
      <c r="Z71" s="1344"/>
      <c r="AA71" s="1344"/>
      <c r="AB71" s="1344"/>
      <c r="AC71" s="1344"/>
    </row>
    <row r="72">
      <c r="A72" s="1344"/>
      <c r="B72" s="1344"/>
      <c r="C72" s="1344"/>
      <c r="D72" s="1344"/>
      <c r="E72" s="1344"/>
      <c r="F72" s="1344"/>
      <c r="G72" s="1344"/>
      <c r="H72" s="1344"/>
      <c r="I72" s="1344"/>
      <c r="J72" s="1344"/>
      <c r="K72" s="1344"/>
      <c r="L72" s="1344"/>
      <c r="M72" s="1344"/>
      <c r="N72" s="1344"/>
      <c r="O72" s="1344"/>
      <c r="P72" s="1344"/>
      <c r="Q72" s="1344"/>
      <c r="R72" s="1344"/>
      <c r="S72" s="1344"/>
      <c r="T72" s="1344"/>
      <c r="U72" s="1344"/>
      <c r="V72" s="1344"/>
      <c r="W72" s="1344"/>
      <c r="X72" s="1344"/>
      <c r="Y72" s="1344"/>
      <c r="Z72" s="1344"/>
      <c r="AA72" s="1344"/>
      <c r="AB72" s="1344"/>
      <c r="AC72" s="1344"/>
    </row>
    <row r="73">
      <c r="A73" s="1344"/>
      <c r="B73" s="1344"/>
      <c r="C73" s="1344"/>
      <c r="D73" s="1344"/>
      <c r="E73" s="1344"/>
      <c r="F73" s="1344"/>
      <c r="G73" s="1344"/>
      <c r="H73" s="1344"/>
      <c r="I73" s="1344"/>
      <c r="J73" s="1344"/>
      <c r="K73" s="1344"/>
      <c r="L73" s="1344"/>
      <c r="M73" s="1344"/>
      <c r="N73" s="1344"/>
      <c r="O73" s="1344"/>
      <c r="P73" s="1344"/>
      <c r="Q73" s="1344"/>
      <c r="R73" s="1344"/>
      <c r="S73" s="1344"/>
      <c r="T73" s="1344"/>
      <c r="U73" s="1344"/>
      <c r="V73" s="1344"/>
      <c r="W73" s="1344"/>
      <c r="X73" s="1344"/>
      <c r="Y73" s="1344"/>
      <c r="Z73" s="1344"/>
      <c r="AA73" s="1344"/>
      <c r="AB73" s="1344"/>
      <c r="AC73" s="1344"/>
    </row>
    <row r="74">
      <c r="A74" s="1344"/>
      <c r="B74" s="1344"/>
      <c r="C74" s="1344"/>
      <c r="D74" s="1344"/>
      <c r="E74" s="1344"/>
      <c r="F74" s="1344"/>
      <c r="G74" s="1344"/>
      <c r="H74" s="1344"/>
      <c r="I74" s="1344"/>
      <c r="J74" s="1344"/>
      <c r="K74" s="1344"/>
      <c r="L74" s="1344"/>
      <c r="M74" s="1344"/>
      <c r="N74" s="1344"/>
      <c r="O74" s="1344"/>
      <c r="P74" s="1344"/>
      <c r="Q74" s="1344"/>
      <c r="R74" s="1344"/>
      <c r="S74" s="1344"/>
      <c r="T74" s="1344"/>
      <c r="U74" s="1344"/>
      <c r="V74" s="1344"/>
      <c r="W74" s="1344"/>
      <c r="X74" s="1344"/>
      <c r="Y74" s="1344"/>
      <c r="Z74" s="1344"/>
      <c r="AA74" s="1344"/>
      <c r="AB74" s="1344"/>
      <c r="AC74" s="1344"/>
    </row>
    <row r="75">
      <c r="A75" s="1344"/>
      <c r="B75" s="1344"/>
      <c r="C75" s="1344"/>
      <c r="D75" s="1344"/>
      <c r="E75" s="1344"/>
      <c r="F75" s="1344"/>
      <c r="G75" s="1344"/>
      <c r="H75" s="1344"/>
      <c r="I75" s="1344"/>
      <c r="J75" s="1344"/>
      <c r="K75" s="1344"/>
      <c r="L75" s="1344"/>
      <c r="M75" s="1344"/>
      <c r="N75" s="1344"/>
      <c r="O75" s="1344"/>
      <c r="P75" s="1344"/>
      <c r="Q75" s="1344"/>
      <c r="R75" s="1344"/>
      <c r="S75" s="1344"/>
      <c r="T75" s="1344"/>
      <c r="U75" s="1344"/>
      <c r="V75" s="1344"/>
      <c r="W75" s="1344"/>
      <c r="X75" s="1344"/>
      <c r="Y75" s="1344"/>
      <c r="Z75" s="1344"/>
      <c r="AA75" s="1344"/>
      <c r="AB75" s="1344"/>
      <c r="AC75" s="1344"/>
    </row>
    <row r="76">
      <c r="A76" s="1344"/>
      <c r="B76" s="1344"/>
      <c r="C76" s="1344"/>
      <c r="D76" s="1344"/>
      <c r="E76" s="1344"/>
      <c r="F76" s="1344"/>
      <c r="G76" s="1344"/>
      <c r="H76" s="1344"/>
      <c r="I76" s="1344"/>
      <c r="J76" s="1344"/>
      <c r="K76" s="1344"/>
      <c r="L76" s="1344"/>
      <c r="M76" s="1344"/>
      <c r="N76" s="1344"/>
      <c r="O76" s="1344"/>
      <c r="P76" s="1344"/>
      <c r="Q76" s="1344"/>
      <c r="R76" s="1344"/>
      <c r="S76" s="1344"/>
      <c r="T76" s="1344"/>
      <c r="U76" s="1344"/>
      <c r="V76" s="1344"/>
      <c r="W76" s="1344"/>
      <c r="X76" s="1344"/>
      <c r="Y76" s="1344"/>
      <c r="Z76" s="1344"/>
      <c r="AA76" s="1344"/>
      <c r="AB76" s="1344"/>
      <c r="AC76" s="1344"/>
    </row>
    <row r="77">
      <c r="A77" s="1344"/>
      <c r="B77" s="1344"/>
      <c r="C77" s="1344"/>
      <c r="D77" s="1344"/>
      <c r="E77" s="1344"/>
      <c r="F77" s="1344"/>
      <c r="G77" s="1344"/>
      <c r="H77" s="1344"/>
      <c r="I77" s="1344"/>
      <c r="J77" s="1344"/>
      <c r="K77" s="1344"/>
      <c r="L77" s="1344"/>
      <c r="M77" s="1344"/>
      <c r="N77" s="1344"/>
      <c r="O77" s="1344"/>
      <c r="P77" s="1344"/>
      <c r="Q77" s="1344"/>
      <c r="R77" s="1344"/>
      <c r="S77" s="1344"/>
      <c r="T77" s="1344"/>
      <c r="U77" s="1344"/>
      <c r="V77" s="1344"/>
      <c r="W77" s="1344"/>
      <c r="X77" s="1344"/>
      <c r="Y77" s="1344"/>
      <c r="Z77" s="1344"/>
      <c r="AA77" s="1344"/>
      <c r="AB77" s="1344"/>
      <c r="AC77" s="1344"/>
    </row>
    <row r="78">
      <c r="A78" s="1344"/>
      <c r="B78" s="1344"/>
      <c r="C78" s="1344"/>
      <c r="D78" s="1344"/>
      <c r="E78" s="1344"/>
      <c r="F78" s="1344"/>
      <c r="G78" s="1344"/>
      <c r="H78" s="1344"/>
      <c r="I78" s="1344"/>
      <c r="J78" s="1344"/>
      <c r="K78" s="1344"/>
      <c r="L78" s="1344"/>
      <c r="M78" s="1344"/>
      <c r="N78" s="1344"/>
      <c r="O78" s="1344"/>
      <c r="P78" s="1344"/>
      <c r="Q78" s="1344"/>
      <c r="R78" s="1344"/>
      <c r="S78" s="1344"/>
      <c r="T78" s="1344"/>
      <c r="U78" s="1344"/>
      <c r="V78" s="1344"/>
      <c r="W78" s="1344"/>
      <c r="X78" s="1344"/>
      <c r="Y78" s="1344"/>
      <c r="Z78" s="1344"/>
      <c r="AA78" s="1344"/>
      <c r="AB78" s="1344"/>
      <c r="AC78" s="1344"/>
    </row>
    <row r="79">
      <c r="A79" s="1344"/>
      <c r="B79" s="1344"/>
      <c r="C79" s="1344"/>
      <c r="D79" s="1344"/>
      <c r="E79" s="1344"/>
      <c r="F79" s="1344"/>
      <c r="G79" s="1344"/>
      <c r="H79" s="1344"/>
      <c r="I79" s="1344"/>
      <c r="J79" s="1344"/>
      <c r="K79" s="1344"/>
      <c r="L79" s="1344"/>
      <c r="M79" s="1344"/>
      <c r="N79" s="1344"/>
      <c r="O79" s="1344"/>
      <c r="P79" s="1344"/>
      <c r="Q79" s="1344"/>
      <c r="R79" s="1344"/>
      <c r="S79" s="1344"/>
      <c r="T79" s="1344"/>
      <c r="U79" s="1344"/>
      <c r="V79" s="1344"/>
      <c r="W79" s="1344"/>
      <c r="X79" s="1344"/>
      <c r="Y79" s="1344"/>
      <c r="Z79" s="1344"/>
      <c r="AA79" s="1344"/>
      <c r="AB79" s="1344"/>
      <c r="AC79" s="1344"/>
    </row>
    <row r="80">
      <c r="A80" s="1344"/>
      <c r="B80" s="1344"/>
      <c r="C80" s="1344"/>
      <c r="D80" s="1344"/>
      <c r="E80" s="1344"/>
      <c r="F80" s="1344"/>
      <c r="G80" s="1344"/>
      <c r="H80" s="1344"/>
      <c r="I80" s="1344"/>
      <c r="J80" s="1344"/>
      <c r="K80" s="1344"/>
      <c r="L80" s="1344"/>
      <c r="M80" s="1344"/>
      <c r="N80" s="1344"/>
      <c r="O80" s="1344"/>
      <c r="P80" s="1344"/>
      <c r="Q80" s="1344"/>
      <c r="R80" s="1344"/>
      <c r="S80" s="1344"/>
      <c r="T80" s="1344"/>
      <c r="U80" s="1344"/>
      <c r="V80" s="1344"/>
      <c r="W80" s="1344"/>
      <c r="X80" s="1344"/>
      <c r="Y80" s="1344"/>
      <c r="Z80" s="1344"/>
      <c r="AA80" s="1344"/>
      <c r="AB80" s="1344"/>
      <c r="AC80" s="1344"/>
    </row>
    <row r="81">
      <c r="A81" s="1344"/>
      <c r="B81" s="1344"/>
      <c r="C81" s="1344"/>
      <c r="D81" s="1344"/>
      <c r="E81" s="1344"/>
      <c r="F81" s="1344"/>
      <c r="G81" s="1344"/>
      <c r="H81" s="1344"/>
      <c r="I81" s="1344"/>
      <c r="J81" s="1344"/>
      <c r="K81" s="1344"/>
      <c r="L81" s="1344"/>
      <c r="M81" s="1344"/>
      <c r="N81" s="1344"/>
      <c r="O81" s="1344"/>
      <c r="P81" s="1344"/>
      <c r="Q81" s="1344"/>
      <c r="R81" s="1344"/>
      <c r="S81" s="1344"/>
      <c r="T81" s="1344"/>
      <c r="U81" s="1344"/>
      <c r="V81" s="1344"/>
      <c r="W81" s="1344"/>
      <c r="X81" s="1344"/>
      <c r="Y81" s="1344"/>
      <c r="Z81" s="1344"/>
      <c r="AA81" s="1344"/>
      <c r="AB81" s="1344"/>
      <c r="AC81" s="1344"/>
    </row>
    <row r="82">
      <c r="A82" s="1344"/>
      <c r="B82" s="1344"/>
      <c r="C82" s="1344"/>
      <c r="D82" s="1344"/>
      <c r="E82" s="1344"/>
      <c r="F82" s="1344"/>
      <c r="G82" s="1344"/>
      <c r="H82" s="1344"/>
      <c r="I82" s="1344"/>
      <c r="J82" s="1344"/>
      <c r="K82" s="1344"/>
      <c r="L82" s="1344"/>
      <c r="M82" s="1344"/>
      <c r="N82" s="1344"/>
      <c r="O82" s="1344"/>
      <c r="P82" s="1344"/>
      <c r="Q82" s="1344"/>
      <c r="R82" s="1344"/>
      <c r="S82" s="1344"/>
      <c r="T82" s="1344"/>
      <c r="U82" s="1344"/>
      <c r="V82" s="1344"/>
      <c r="W82" s="1344"/>
      <c r="X82" s="1344"/>
      <c r="Y82" s="1344"/>
      <c r="Z82" s="1344"/>
      <c r="AA82" s="1344"/>
      <c r="AB82" s="1344"/>
      <c r="AC82" s="1344"/>
    </row>
    <row r="83">
      <c r="A83" s="1344"/>
      <c r="B83" s="1344"/>
      <c r="C83" s="1344"/>
      <c r="D83" s="1344"/>
      <c r="E83" s="1344"/>
      <c r="F83" s="1344"/>
      <c r="G83" s="1344"/>
      <c r="H83" s="1344"/>
      <c r="I83" s="1344"/>
      <c r="J83" s="1344"/>
      <c r="K83" s="1344"/>
      <c r="L83" s="1344"/>
      <c r="M83" s="1344"/>
      <c r="N83" s="1344"/>
      <c r="O83" s="1344"/>
      <c r="P83" s="1344"/>
      <c r="Q83" s="1344"/>
      <c r="R83" s="1344"/>
      <c r="S83" s="1344"/>
      <c r="T83" s="1344"/>
      <c r="U83" s="1344"/>
      <c r="V83" s="1344"/>
      <c r="W83" s="1344"/>
      <c r="X83" s="1344"/>
      <c r="Y83" s="1344"/>
      <c r="Z83" s="1344"/>
      <c r="AA83" s="1344"/>
      <c r="AB83" s="1344"/>
      <c r="AC83" s="1344"/>
    </row>
    <row r="84">
      <c r="A84" s="1344"/>
      <c r="B84" s="1344"/>
      <c r="C84" s="1344"/>
      <c r="D84" s="1344"/>
      <c r="E84" s="1344"/>
      <c r="F84" s="1344"/>
      <c r="G84" s="1344"/>
      <c r="H84" s="1344"/>
      <c r="I84" s="1344"/>
      <c r="J84" s="1344"/>
      <c r="K84" s="1344"/>
      <c r="L84" s="1344"/>
      <c r="M84" s="1344"/>
      <c r="N84" s="1344"/>
      <c r="O84" s="1344"/>
      <c r="P84" s="1344"/>
      <c r="Q84" s="1344"/>
      <c r="R84" s="1344"/>
      <c r="S84" s="1344"/>
      <c r="T84" s="1344"/>
      <c r="U84" s="1344"/>
      <c r="V84" s="1344"/>
      <c r="W84" s="1344"/>
      <c r="X84" s="1344"/>
      <c r="Y84" s="1344"/>
      <c r="Z84" s="1344"/>
      <c r="AA84" s="1344"/>
      <c r="AB84" s="1344"/>
      <c r="AC84" s="1344"/>
    </row>
    <row r="85">
      <c r="A85" s="1344"/>
      <c r="B85" s="1344"/>
      <c r="C85" s="1344"/>
      <c r="D85" s="1344"/>
      <c r="E85" s="1344"/>
      <c r="F85" s="1344"/>
      <c r="G85" s="1344"/>
      <c r="H85" s="1344"/>
      <c r="I85" s="1344"/>
      <c r="J85" s="1344"/>
      <c r="K85" s="1344"/>
      <c r="L85" s="1344"/>
      <c r="M85" s="1344"/>
      <c r="N85" s="1344"/>
      <c r="O85" s="1344"/>
      <c r="P85" s="1344"/>
      <c r="Q85" s="1344"/>
      <c r="R85" s="1344"/>
      <c r="S85" s="1344"/>
      <c r="T85" s="1344"/>
      <c r="U85" s="1344"/>
      <c r="V85" s="1344"/>
      <c r="W85" s="1344"/>
      <c r="X85" s="1344"/>
      <c r="Y85" s="1344"/>
      <c r="Z85" s="1344"/>
      <c r="AA85" s="1344"/>
      <c r="AB85" s="1344"/>
      <c r="AC85" s="1344"/>
    </row>
    <row r="86">
      <c r="A86" s="1344"/>
      <c r="B86" s="1344"/>
      <c r="C86" s="1344"/>
      <c r="D86" s="1344"/>
      <c r="E86" s="1344"/>
      <c r="F86" s="1344"/>
      <c r="G86" s="1344"/>
      <c r="H86" s="1344"/>
      <c r="I86" s="1344"/>
      <c r="J86" s="1344"/>
      <c r="K86" s="1344"/>
      <c r="L86" s="1344"/>
      <c r="M86" s="1344"/>
      <c r="N86" s="1344"/>
      <c r="O86" s="1344"/>
      <c r="P86" s="1344"/>
      <c r="Q86" s="1344"/>
      <c r="R86" s="1344"/>
      <c r="S86" s="1344"/>
      <c r="T86" s="1344"/>
      <c r="U86" s="1344"/>
      <c r="V86" s="1344"/>
      <c r="W86" s="1344"/>
      <c r="X86" s="1344"/>
      <c r="Y86" s="1344"/>
      <c r="Z86" s="1344"/>
      <c r="AA86" s="1344"/>
      <c r="AB86" s="1344"/>
      <c r="AC86" s="1344"/>
    </row>
    <row r="87">
      <c r="A87" s="1344"/>
      <c r="B87" s="1344"/>
      <c r="C87" s="1344"/>
      <c r="D87" s="1344"/>
      <c r="E87" s="1344"/>
      <c r="F87" s="1344"/>
      <c r="G87" s="1344"/>
      <c r="H87" s="1344"/>
      <c r="I87" s="1344"/>
      <c r="J87" s="1344"/>
      <c r="K87" s="1344"/>
      <c r="L87" s="1344"/>
      <c r="M87" s="1344"/>
      <c r="N87" s="1344"/>
      <c r="O87" s="1344"/>
      <c r="P87" s="1344"/>
      <c r="Q87" s="1344"/>
      <c r="R87" s="1344"/>
      <c r="S87" s="1344"/>
      <c r="T87" s="1344"/>
      <c r="U87" s="1344"/>
      <c r="V87" s="1344"/>
      <c r="W87" s="1344"/>
      <c r="X87" s="1344"/>
      <c r="Y87" s="1344"/>
      <c r="Z87" s="1344"/>
      <c r="AA87" s="1344"/>
      <c r="AB87" s="1344"/>
      <c r="AC87" s="1344"/>
    </row>
    <row r="88">
      <c r="A88" s="1344"/>
      <c r="B88" s="1344"/>
      <c r="C88" s="1344"/>
      <c r="D88" s="1344"/>
      <c r="E88" s="1344"/>
      <c r="F88" s="1344"/>
      <c r="G88" s="1344"/>
      <c r="H88" s="1344"/>
      <c r="I88" s="1344"/>
      <c r="J88" s="1344"/>
      <c r="K88" s="1344"/>
      <c r="L88" s="1344"/>
      <c r="M88" s="1344"/>
      <c r="N88" s="1344"/>
      <c r="O88" s="1344"/>
      <c r="P88" s="1344"/>
      <c r="Q88" s="1344"/>
      <c r="R88" s="1344"/>
      <c r="S88" s="1344"/>
      <c r="T88" s="1344"/>
      <c r="U88" s="1344"/>
      <c r="V88" s="1344"/>
      <c r="W88" s="1344"/>
      <c r="X88" s="1344"/>
      <c r="Y88" s="1344"/>
      <c r="Z88" s="1344"/>
      <c r="AA88" s="1344"/>
      <c r="AB88" s="1344"/>
      <c r="AC88" s="1344"/>
    </row>
    <row r="89">
      <c r="A89" s="1344"/>
      <c r="B89" s="1344"/>
      <c r="C89" s="1344"/>
      <c r="D89" s="1344"/>
      <c r="E89" s="1344"/>
      <c r="F89" s="1344"/>
      <c r="G89" s="1344"/>
      <c r="H89" s="1344"/>
      <c r="I89" s="1344"/>
      <c r="J89" s="1344"/>
      <c r="K89" s="1344"/>
      <c r="L89" s="1344"/>
      <c r="M89" s="1344"/>
      <c r="N89" s="1344"/>
      <c r="O89" s="1344"/>
      <c r="P89" s="1344"/>
      <c r="Q89" s="1344"/>
      <c r="R89" s="1344"/>
      <c r="S89" s="1344"/>
      <c r="T89" s="1344"/>
      <c r="U89" s="1344"/>
      <c r="V89" s="1344"/>
      <c r="W89" s="1344"/>
      <c r="X89" s="1344"/>
      <c r="Y89" s="1344"/>
      <c r="Z89" s="1344"/>
      <c r="AA89" s="1344"/>
      <c r="AB89" s="1344"/>
      <c r="AC89" s="1344"/>
    </row>
    <row r="90">
      <c r="A90" s="1344"/>
      <c r="B90" s="1344"/>
      <c r="C90" s="1344"/>
      <c r="D90" s="1344"/>
      <c r="E90" s="1344"/>
      <c r="F90" s="1344"/>
      <c r="G90" s="1344"/>
      <c r="H90" s="1344"/>
      <c r="I90" s="1344"/>
      <c r="J90" s="1344"/>
      <c r="K90" s="1344"/>
      <c r="L90" s="1344"/>
      <c r="M90" s="1344"/>
      <c r="N90" s="1344"/>
      <c r="O90" s="1344"/>
      <c r="P90" s="1344"/>
      <c r="Q90" s="1344"/>
      <c r="R90" s="1344"/>
      <c r="S90" s="1344"/>
      <c r="T90" s="1344"/>
      <c r="U90" s="1344"/>
      <c r="V90" s="1344"/>
      <c r="W90" s="1344"/>
      <c r="X90" s="1344"/>
      <c r="Y90" s="1344"/>
      <c r="Z90" s="1344"/>
      <c r="AA90" s="1344"/>
      <c r="AB90" s="1344"/>
      <c r="AC90" s="1344"/>
    </row>
    <row r="91">
      <c r="A91" s="1344"/>
      <c r="B91" s="1344"/>
      <c r="C91" s="1344"/>
      <c r="D91" s="1344"/>
      <c r="E91" s="1344"/>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4"/>
      <c r="AB91" s="1344"/>
      <c r="AC91" s="1344"/>
    </row>
    <row r="92">
      <c r="A92" s="1344"/>
      <c r="B92" s="1344"/>
      <c r="C92" s="1344"/>
      <c r="D92" s="1344"/>
      <c r="E92" s="1344"/>
      <c r="F92" s="1344"/>
      <c r="G92" s="1344"/>
      <c r="H92" s="1344"/>
      <c r="I92" s="1344"/>
      <c r="J92" s="1344"/>
      <c r="K92" s="1344"/>
      <c r="L92" s="1344"/>
      <c r="M92" s="1344"/>
      <c r="N92" s="1344"/>
      <c r="O92" s="1344"/>
      <c r="P92" s="1344"/>
      <c r="Q92" s="1344"/>
      <c r="R92" s="1344"/>
      <c r="S92" s="1344"/>
      <c r="T92" s="1344"/>
      <c r="U92" s="1344"/>
      <c r="V92" s="1344"/>
      <c r="W92" s="1344"/>
      <c r="X92" s="1344"/>
      <c r="Y92" s="1344"/>
      <c r="Z92" s="1344"/>
      <c r="AA92" s="1344"/>
      <c r="AB92" s="1344"/>
      <c r="AC92" s="1344"/>
    </row>
    <row r="93">
      <c r="A93" s="1344"/>
      <c r="B93" s="1344"/>
      <c r="C93" s="1344"/>
      <c r="D93" s="1344"/>
      <c r="E93" s="1344"/>
      <c r="F93" s="1344"/>
      <c r="G93" s="1344"/>
      <c r="H93" s="1344"/>
      <c r="I93" s="1344"/>
      <c r="J93" s="1344"/>
      <c r="K93" s="1344"/>
      <c r="L93" s="1344"/>
      <c r="M93" s="1344"/>
      <c r="N93" s="1344"/>
      <c r="O93" s="1344"/>
      <c r="P93" s="1344"/>
      <c r="Q93" s="1344"/>
      <c r="R93" s="1344"/>
      <c r="S93" s="1344"/>
      <c r="T93" s="1344"/>
      <c r="U93" s="1344"/>
      <c r="V93" s="1344"/>
      <c r="W93" s="1344"/>
      <c r="X93" s="1344"/>
      <c r="Y93" s="1344"/>
      <c r="Z93" s="1344"/>
      <c r="AA93" s="1344"/>
      <c r="AB93" s="1344"/>
      <c r="AC93" s="1344"/>
    </row>
    <row r="94">
      <c r="A94" s="1344"/>
      <c r="B94" s="1344"/>
      <c r="C94" s="1344"/>
      <c r="D94" s="1344"/>
      <c r="E94" s="1344"/>
      <c r="F94" s="1344"/>
      <c r="G94" s="1344"/>
      <c r="H94" s="1344"/>
      <c r="I94" s="1344"/>
      <c r="J94" s="1344"/>
      <c r="K94" s="1344"/>
      <c r="L94" s="1344"/>
      <c r="M94" s="1344"/>
      <c r="N94" s="1344"/>
      <c r="O94" s="1344"/>
      <c r="P94" s="1344"/>
      <c r="Q94" s="1344"/>
      <c r="R94" s="1344"/>
      <c r="S94" s="1344"/>
      <c r="T94" s="1344"/>
      <c r="U94" s="1344"/>
      <c r="V94" s="1344"/>
      <c r="W94" s="1344"/>
      <c r="X94" s="1344"/>
      <c r="Y94" s="1344"/>
      <c r="Z94" s="1344"/>
      <c r="AA94" s="1344"/>
      <c r="AB94" s="1344"/>
      <c r="AC94" s="1344"/>
    </row>
    <row r="95">
      <c r="A95" s="1344"/>
      <c r="B95" s="1344"/>
      <c r="C95" s="1344"/>
      <c r="D95" s="1344"/>
      <c r="E95" s="1344"/>
      <c r="F95" s="1344"/>
      <c r="G95" s="1344"/>
      <c r="H95" s="1344"/>
      <c r="I95" s="1344"/>
      <c r="J95" s="1344"/>
      <c r="K95" s="1344"/>
      <c r="L95" s="1344"/>
      <c r="M95" s="1344"/>
      <c r="N95" s="1344"/>
      <c r="O95" s="1344"/>
      <c r="P95" s="1344"/>
      <c r="Q95" s="1344"/>
      <c r="R95" s="1344"/>
      <c r="S95" s="1344"/>
      <c r="T95" s="1344"/>
      <c r="U95" s="1344"/>
      <c r="V95" s="1344"/>
      <c r="W95" s="1344"/>
      <c r="X95" s="1344"/>
      <c r="Y95" s="1344"/>
      <c r="Z95" s="1344"/>
      <c r="AA95" s="1344"/>
      <c r="AB95" s="1344"/>
      <c r="AC95" s="1344"/>
    </row>
    <row r="96">
      <c r="A96" s="1344"/>
      <c r="B96" s="1344"/>
      <c r="C96" s="1344"/>
      <c r="D96" s="1344"/>
      <c r="E96" s="1344"/>
      <c r="F96" s="1344"/>
      <c r="G96" s="1344"/>
      <c r="H96" s="1344"/>
      <c r="I96" s="1344"/>
      <c r="J96" s="1344"/>
      <c r="K96" s="1344"/>
      <c r="L96" s="1344"/>
      <c r="M96" s="1344"/>
      <c r="N96" s="1344"/>
      <c r="O96" s="1344"/>
      <c r="P96" s="1344"/>
      <c r="Q96" s="1344"/>
      <c r="R96" s="1344"/>
      <c r="S96" s="1344"/>
      <c r="T96" s="1344"/>
      <c r="U96" s="1344"/>
      <c r="V96" s="1344"/>
      <c r="W96" s="1344"/>
      <c r="X96" s="1344"/>
      <c r="Y96" s="1344"/>
      <c r="Z96" s="1344"/>
      <c r="AA96" s="1344"/>
      <c r="AB96" s="1344"/>
      <c r="AC96" s="1344"/>
    </row>
    <row r="97">
      <c r="A97" s="1344"/>
      <c r="B97" s="1344"/>
      <c r="C97" s="1344"/>
      <c r="D97" s="1344"/>
      <c r="E97" s="1344"/>
      <c r="F97" s="1344"/>
      <c r="G97" s="1344"/>
      <c r="H97" s="1344"/>
      <c r="I97" s="1344"/>
      <c r="J97" s="1344"/>
      <c r="K97" s="1344"/>
      <c r="L97" s="1344"/>
      <c r="M97" s="1344"/>
      <c r="N97" s="1344"/>
      <c r="O97" s="1344"/>
      <c r="P97" s="1344"/>
      <c r="Q97" s="1344"/>
      <c r="R97" s="1344"/>
      <c r="S97" s="1344"/>
      <c r="T97" s="1344"/>
      <c r="U97" s="1344"/>
      <c r="V97" s="1344"/>
      <c r="W97" s="1344"/>
      <c r="X97" s="1344"/>
      <c r="Y97" s="1344"/>
      <c r="Z97" s="1344"/>
      <c r="AA97" s="1344"/>
      <c r="AB97" s="1344"/>
      <c r="AC97" s="1344"/>
    </row>
    <row r="98">
      <c r="A98" s="1344"/>
      <c r="B98" s="1344"/>
      <c r="C98" s="1344"/>
      <c r="D98" s="1344"/>
      <c r="E98" s="1344"/>
      <c r="F98" s="1344"/>
      <c r="G98" s="1344"/>
      <c r="H98" s="1344"/>
      <c r="I98" s="1344"/>
      <c r="J98" s="1344"/>
      <c r="K98" s="1344"/>
      <c r="L98" s="1344"/>
      <c r="M98" s="1344"/>
      <c r="N98" s="1344"/>
      <c r="O98" s="1344"/>
      <c r="P98" s="1344"/>
      <c r="Q98" s="1344"/>
      <c r="R98" s="1344"/>
      <c r="S98" s="1344"/>
      <c r="T98" s="1344"/>
      <c r="U98" s="1344"/>
      <c r="V98" s="1344"/>
      <c r="W98" s="1344"/>
      <c r="X98" s="1344"/>
      <c r="Y98" s="1344"/>
      <c r="Z98" s="1344"/>
      <c r="AA98" s="1344"/>
      <c r="AB98" s="1344"/>
      <c r="AC98" s="1344"/>
    </row>
    <row r="99">
      <c r="A99" s="1344"/>
      <c r="B99" s="1344"/>
      <c r="C99" s="1344"/>
      <c r="D99" s="1344"/>
      <c r="E99" s="1344"/>
      <c r="F99" s="1344"/>
      <c r="G99" s="1344"/>
      <c r="H99" s="1344"/>
      <c r="I99" s="1344"/>
      <c r="J99" s="1344"/>
      <c r="K99" s="1344"/>
      <c r="L99" s="1344"/>
      <c r="M99" s="1344"/>
      <c r="N99" s="1344"/>
      <c r="O99" s="1344"/>
      <c r="P99" s="1344"/>
      <c r="Q99" s="1344"/>
      <c r="R99" s="1344"/>
      <c r="S99" s="1344"/>
      <c r="T99" s="1344"/>
      <c r="U99" s="1344"/>
      <c r="V99" s="1344"/>
      <c r="W99" s="1344"/>
      <c r="X99" s="1344"/>
      <c r="Y99" s="1344"/>
      <c r="Z99" s="1344"/>
      <c r="AA99" s="1344"/>
      <c r="AB99" s="1344"/>
      <c r="AC99" s="1344"/>
    </row>
    <row r="100">
      <c r="A100" s="1344"/>
      <c r="B100" s="1344"/>
      <c r="C100" s="1344"/>
      <c r="D100" s="1344"/>
      <c r="E100" s="1344"/>
      <c r="F100" s="1344"/>
      <c r="G100" s="1344"/>
      <c r="H100" s="1344"/>
      <c r="I100" s="1344"/>
      <c r="J100" s="1344"/>
      <c r="K100" s="1344"/>
      <c r="L100" s="1344"/>
      <c r="M100" s="1344"/>
      <c r="N100" s="1344"/>
      <c r="O100" s="1344"/>
      <c r="P100" s="1344"/>
      <c r="Q100" s="1344"/>
      <c r="R100" s="1344"/>
      <c r="S100" s="1344"/>
      <c r="T100" s="1344"/>
      <c r="U100" s="1344"/>
      <c r="V100" s="1344"/>
      <c r="W100" s="1344"/>
      <c r="X100" s="1344"/>
      <c r="Y100" s="1344"/>
      <c r="Z100" s="1344"/>
      <c r="AA100" s="1344"/>
      <c r="AB100" s="1344"/>
      <c r="AC100" s="1344"/>
    </row>
    <row r="101">
      <c r="A101" s="1344"/>
      <c r="B101" s="1344"/>
      <c r="C101" s="1344"/>
      <c r="D101" s="1344"/>
      <c r="E101" s="1344"/>
      <c r="F101" s="1344"/>
      <c r="G101" s="1344"/>
      <c r="H101" s="1344"/>
      <c r="I101" s="1344"/>
      <c r="J101" s="1344"/>
      <c r="K101" s="1344"/>
      <c r="L101" s="1344"/>
      <c r="M101" s="1344"/>
      <c r="N101" s="1344"/>
      <c r="O101" s="1344"/>
      <c r="P101" s="1344"/>
      <c r="Q101" s="1344"/>
      <c r="R101" s="1344"/>
      <c r="S101" s="1344"/>
      <c r="T101" s="1344"/>
      <c r="U101" s="1344"/>
      <c r="V101" s="1344"/>
      <c r="W101" s="1344"/>
      <c r="X101" s="1344"/>
      <c r="Y101" s="1344"/>
      <c r="Z101" s="1344"/>
      <c r="AA101" s="1344"/>
      <c r="AB101" s="1344"/>
      <c r="AC101" s="1344"/>
    </row>
    <row r="102">
      <c r="A102" s="1344"/>
      <c r="B102" s="1344"/>
      <c r="C102" s="1344"/>
      <c r="D102" s="1344"/>
      <c r="E102" s="1344"/>
      <c r="F102" s="1344"/>
      <c r="G102" s="1344"/>
      <c r="H102" s="1344"/>
      <c r="I102" s="1344"/>
      <c r="J102" s="1344"/>
      <c r="K102" s="1344"/>
      <c r="L102" s="1344"/>
      <c r="M102" s="1344"/>
      <c r="N102" s="1344"/>
      <c r="O102" s="1344"/>
      <c r="P102" s="1344"/>
      <c r="Q102" s="1344"/>
      <c r="R102" s="1344"/>
      <c r="S102" s="1344"/>
      <c r="T102" s="1344"/>
      <c r="U102" s="1344"/>
      <c r="V102" s="1344"/>
      <c r="W102" s="1344"/>
      <c r="X102" s="1344"/>
      <c r="Y102" s="1344"/>
      <c r="Z102" s="1344"/>
      <c r="AA102" s="1344"/>
      <c r="AB102" s="1344"/>
      <c r="AC102" s="1344"/>
    </row>
    <row r="103">
      <c r="A103" s="1344"/>
      <c r="B103" s="1344"/>
      <c r="C103" s="1344"/>
      <c r="D103" s="1344"/>
      <c r="E103" s="1344"/>
      <c r="F103" s="1344"/>
      <c r="G103" s="1344"/>
      <c r="H103" s="1344"/>
      <c r="I103" s="1344"/>
      <c r="J103" s="1344"/>
      <c r="K103" s="1344"/>
      <c r="L103" s="1344"/>
      <c r="M103" s="1344"/>
      <c r="N103" s="1344"/>
      <c r="O103" s="1344"/>
      <c r="P103" s="1344"/>
      <c r="Q103" s="1344"/>
      <c r="R103" s="1344"/>
      <c r="S103" s="1344"/>
      <c r="T103" s="1344"/>
      <c r="U103" s="1344"/>
      <c r="V103" s="1344"/>
      <c r="W103" s="1344"/>
      <c r="X103" s="1344"/>
      <c r="Y103" s="1344"/>
      <c r="Z103" s="1344"/>
      <c r="AA103" s="1344"/>
      <c r="AB103" s="1344"/>
      <c r="AC103" s="1344"/>
    </row>
    <row r="104">
      <c r="A104" s="1344"/>
      <c r="B104" s="1344"/>
      <c r="C104" s="1344"/>
      <c r="D104" s="1344"/>
      <c r="E104" s="1344"/>
      <c r="F104" s="1344"/>
      <c r="G104" s="1344"/>
      <c r="H104" s="1344"/>
      <c r="I104" s="1344"/>
      <c r="J104" s="1344"/>
      <c r="K104" s="1344"/>
      <c r="L104" s="1344"/>
      <c r="M104" s="1344"/>
      <c r="N104" s="1344"/>
      <c r="O104" s="1344"/>
      <c r="P104" s="1344"/>
      <c r="Q104" s="1344"/>
      <c r="R104" s="1344"/>
      <c r="S104" s="1344"/>
      <c r="T104" s="1344"/>
      <c r="U104" s="1344"/>
      <c r="V104" s="1344"/>
      <c r="W104" s="1344"/>
      <c r="X104" s="1344"/>
      <c r="Y104" s="1344"/>
      <c r="Z104" s="1344"/>
      <c r="AA104" s="1344"/>
      <c r="AB104" s="1344"/>
      <c r="AC104" s="1344"/>
    </row>
    <row r="105">
      <c r="A105" s="1344"/>
      <c r="B105" s="1344"/>
      <c r="C105" s="1344"/>
      <c r="D105" s="1344"/>
      <c r="E105" s="1344"/>
      <c r="F105" s="1344"/>
      <c r="G105" s="1344"/>
      <c r="H105" s="1344"/>
      <c r="I105" s="1344"/>
      <c r="J105" s="1344"/>
      <c r="K105" s="1344"/>
      <c r="L105" s="1344"/>
      <c r="M105" s="1344"/>
      <c r="N105" s="1344"/>
      <c r="O105" s="1344"/>
      <c r="P105" s="1344"/>
      <c r="Q105" s="1344"/>
      <c r="R105" s="1344"/>
      <c r="S105" s="1344"/>
      <c r="T105" s="1344"/>
      <c r="U105" s="1344"/>
      <c r="V105" s="1344"/>
      <c r="W105" s="1344"/>
      <c r="X105" s="1344"/>
      <c r="Y105" s="1344"/>
      <c r="Z105" s="1344"/>
      <c r="AA105" s="1344"/>
      <c r="AB105" s="1344"/>
      <c r="AC105" s="1344"/>
    </row>
    <row r="106">
      <c r="A106" s="1344"/>
      <c r="B106" s="1344"/>
      <c r="C106" s="1344"/>
      <c r="D106" s="1344"/>
      <c r="E106" s="1344"/>
      <c r="F106" s="1344"/>
      <c r="G106" s="1344"/>
      <c r="H106" s="1344"/>
      <c r="I106" s="1344"/>
      <c r="J106" s="1344"/>
      <c r="K106" s="1344"/>
      <c r="L106" s="1344"/>
      <c r="M106" s="1344"/>
      <c r="N106" s="1344"/>
      <c r="O106" s="1344"/>
      <c r="P106" s="1344"/>
      <c r="Q106" s="1344"/>
      <c r="R106" s="1344"/>
      <c r="S106" s="1344"/>
      <c r="T106" s="1344"/>
      <c r="U106" s="1344"/>
      <c r="V106" s="1344"/>
      <c r="W106" s="1344"/>
      <c r="X106" s="1344"/>
      <c r="Y106" s="1344"/>
      <c r="Z106" s="1344"/>
      <c r="AA106" s="1344"/>
      <c r="AB106" s="1344"/>
      <c r="AC106" s="1344"/>
    </row>
    <row r="107">
      <c r="A107" s="1344"/>
      <c r="B107" s="1344"/>
      <c r="C107" s="1344"/>
      <c r="D107" s="1344"/>
      <c r="E107" s="1344"/>
      <c r="F107" s="1344"/>
      <c r="G107" s="1344"/>
      <c r="H107" s="1344"/>
      <c r="I107" s="1344"/>
      <c r="J107" s="1344"/>
      <c r="K107" s="1344"/>
      <c r="L107" s="1344"/>
      <c r="M107" s="1344"/>
      <c r="N107" s="1344"/>
      <c r="O107" s="1344"/>
      <c r="P107" s="1344"/>
      <c r="Q107" s="1344"/>
      <c r="R107" s="1344"/>
      <c r="S107" s="1344"/>
      <c r="T107" s="1344"/>
      <c r="U107" s="1344"/>
      <c r="V107" s="1344"/>
      <c r="W107" s="1344"/>
      <c r="X107" s="1344"/>
      <c r="Y107" s="1344"/>
      <c r="Z107" s="1344"/>
      <c r="AA107" s="1344"/>
      <c r="AB107" s="1344"/>
      <c r="AC107" s="1344"/>
    </row>
    <row r="108">
      <c r="A108" s="1344"/>
      <c r="B108" s="1344"/>
      <c r="C108" s="1344"/>
      <c r="D108" s="1344"/>
      <c r="E108" s="1344"/>
      <c r="F108" s="1344"/>
      <c r="G108" s="1344"/>
      <c r="H108" s="1344"/>
      <c r="I108" s="1344"/>
      <c r="J108" s="1344"/>
      <c r="K108" s="1344"/>
      <c r="L108" s="1344"/>
      <c r="M108" s="1344"/>
      <c r="N108" s="1344"/>
      <c r="O108" s="1344"/>
      <c r="P108" s="1344"/>
      <c r="Q108" s="1344"/>
      <c r="R108" s="1344"/>
      <c r="S108" s="1344"/>
      <c r="T108" s="1344"/>
      <c r="U108" s="1344"/>
      <c r="V108" s="1344"/>
      <c r="W108" s="1344"/>
      <c r="X108" s="1344"/>
      <c r="Y108" s="1344"/>
      <c r="Z108" s="1344"/>
      <c r="AA108" s="1344"/>
      <c r="AB108" s="1344"/>
      <c r="AC108" s="1344"/>
    </row>
    <row r="109">
      <c r="A109" s="1344"/>
      <c r="B109" s="1344"/>
      <c r="C109" s="1344"/>
      <c r="D109" s="1344"/>
      <c r="E109" s="1344"/>
      <c r="F109" s="1344"/>
      <c r="G109" s="1344"/>
      <c r="H109" s="1344"/>
      <c r="I109" s="1344"/>
      <c r="J109" s="1344"/>
      <c r="K109" s="1344"/>
      <c r="L109" s="1344"/>
      <c r="M109" s="1344"/>
      <c r="N109" s="1344"/>
      <c r="O109" s="1344"/>
      <c r="P109" s="1344"/>
      <c r="Q109" s="1344"/>
      <c r="R109" s="1344"/>
      <c r="S109" s="1344"/>
      <c r="T109" s="1344"/>
      <c r="U109" s="1344"/>
      <c r="V109" s="1344"/>
      <c r="W109" s="1344"/>
      <c r="X109" s="1344"/>
      <c r="Y109" s="1344"/>
      <c r="Z109" s="1344"/>
      <c r="AA109" s="1344"/>
      <c r="AB109" s="1344"/>
      <c r="AC109" s="1344"/>
    </row>
    <row r="110">
      <c r="A110" s="1344"/>
      <c r="B110" s="1344"/>
      <c r="C110" s="1344"/>
      <c r="D110" s="1344"/>
      <c r="E110" s="1344"/>
      <c r="F110" s="1344"/>
      <c r="G110" s="1344"/>
      <c r="H110" s="1344"/>
      <c r="I110" s="1344"/>
      <c r="J110" s="1344"/>
      <c r="K110" s="1344"/>
      <c r="L110" s="1344"/>
      <c r="M110" s="1344"/>
      <c r="N110" s="1344"/>
      <c r="O110" s="1344"/>
      <c r="P110" s="1344"/>
      <c r="Q110" s="1344"/>
      <c r="R110" s="1344"/>
      <c r="S110" s="1344"/>
      <c r="T110" s="1344"/>
      <c r="U110" s="1344"/>
      <c r="V110" s="1344"/>
      <c r="W110" s="1344"/>
      <c r="X110" s="1344"/>
      <c r="Y110" s="1344"/>
      <c r="Z110" s="1344"/>
      <c r="AA110" s="1344"/>
      <c r="AB110" s="1344"/>
      <c r="AC110" s="1344"/>
    </row>
    <row r="111">
      <c r="A111" s="1344"/>
      <c r="B111" s="1344"/>
      <c r="C111" s="1344"/>
      <c r="D111" s="1344"/>
      <c r="E111" s="1344"/>
      <c r="F111" s="1344"/>
      <c r="G111" s="1344"/>
      <c r="H111" s="1344"/>
      <c r="I111" s="1344"/>
      <c r="J111" s="1344"/>
      <c r="K111" s="1344"/>
      <c r="L111" s="1344"/>
      <c r="M111" s="1344"/>
      <c r="N111" s="1344"/>
      <c r="O111" s="1344"/>
      <c r="P111" s="1344"/>
      <c r="Q111" s="1344"/>
      <c r="R111" s="1344"/>
      <c r="S111" s="1344"/>
      <c r="T111" s="1344"/>
      <c r="U111" s="1344"/>
      <c r="V111" s="1344"/>
      <c r="W111" s="1344"/>
      <c r="X111" s="1344"/>
      <c r="Y111" s="1344"/>
      <c r="Z111" s="1344"/>
      <c r="AA111" s="1344"/>
      <c r="AB111" s="1344"/>
      <c r="AC111" s="1344"/>
    </row>
    <row r="112">
      <c r="A112" s="1344"/>
      <c r="B112" s="1344"/>
      <c r="C112" s="1344"/>
      <c r="D112" s="1344"/>
      <c r="E112" s="1344"/>
      <c r="F112" s="1344"/>
      <c r="G112" s="1344"/>
      <c r="H112" s="1344"/>
      <c r="I112" s="1344"/>
      <c r="J112" s="1344"/>
      <c r="K112" s="1344"/>
      <c r="L112" s="1344"/>
      <c r="M112" s="1344"/>
      <c r="N112" s="1344"/>
      <c r="O112" s="1344"/>
      <c r="P112" s="1344"/>
      <c r="Q112" s="1344"/>
      <c r="R112" s="1344"/>
      <c r="S112" s="1344"/>
      <c r="T112" s="1344"/>
      <c r="U112" s="1344"/>
      <c r="V112" s="1344"/>
      <c r="W112" s="1344"/>
      <c r="X112" s="1344"/>
      <c r="Y112" s="1344"/>
      <c r="Z112" s="1344"/>
      <c r="AA112" s="1344"/>
      <c r="AB112" s="1344"/>
      <c r="AC112" s="1344"/>
    </row>
    <row r="113">
      <c r="A113" s="1344"/>
      <c r="B113" s="1344"/>
      <c r="C113" s="1344"/>
      <c r="D113" s="1344"/>
      <c r="E113" s="1344"/>
      <c r="F113" s="1344"/>
      <c r="G113" s="1344"/>
      <c r="H113" s="1344"/>
      <c r="I113" s="1344"/>
      <c r="J113" s="1344"/>
      <c r="K113" s="1344"/>
      <c r="L113" s="1344"/>
      <c r="M113" s="1344"/>
      <c r="N113" s="1344"/>
      <c r="O113" s="1344"/>
      <c r="P113" s="1344"/>
      <c r="Q113" s="1344"/>
      <c r="R113" s="1344"/>
      <c r="S113" s="1344"/>
      <c r="T113" s="1344"/>
      <c r="U113" s="1344"/>
      <c r="V113" s="1344"/>
      <c r="W113" s="1344"/>
      <c r="X113" s="1344"/>
      <c r="Y113" s="1344"/>
      <c r="Z113" s="1344"/>
      <c r="AA113" s="1344"/>
      <c r="AB113" s="1344"/>
      <c r="AC113" s="1344"/>
    </row>
    <row r="114">
      <c r="A114" s="1344"/>
      <c r="B114" s="1344"/>
      <c r="C114" s="1344"/>
      <c r="D114" s="1344"/>
      <c r="E114" s="1344"/>
      <c r="F114" s="1344"/>
      <c r="G114" s="1344"/>
      <c r="H114" s="1344"/>
      <c r="I114" s="1344"/>
      <c r="J114" s="1344"/>
      <c r="K114" s="1344"/>
      <c r="L114" s="1344"/>
      <c r="M114" s="1344"/>
      <c r="N114" s="1344"/>
      <c r="O114" s="1344"/>
      <c r="P114" s="1344"/>
      <c r="Q114" s="1344"/>
      <c r="R114" s="1344"/>
      <c r="S114" s="1344"/>
      <c r="T114" s="1344"/>
      <c r="U114" s="1344"/>
      <c r="V114" s="1344"/>
      <c r="W114" s="1344"/>
      <c r="X114" s="1344"/>
      <c r="Y114" s="1344"/>
      <c r="Z114" s="1344"/>
      <c r="AA114" s="1344"/>
      <c r="AB114" s="1344"/>
      <c r="AC114" s="1344"/>
    </row>
    <row r="115">
      <c r="A115" s="1344"/>
      <c r="B115" s="1344"/>
      <c r="C115" s="1344"/>
      <c r="D115" s="1344"/>
      <c r="E115" s="1344"/>
      <c r="F115" s="1344"/>
      <c r="G115" s="1344"/>
      <c r="H115" s="1344"/>
      <c r="I115" s="1344"/>
      <c r="J115" s="1344"/>
      <c r="K115" s="1344"/>
      <c r="L115" s="1344"/>
      <c r="M115" s="1344"/>
      <c r="N115" s="1344"/>
      <c r="O115" s="1344"/>
      <c r="P115" s="1344"/>
      <c r="Q115" s="1344"/>
      <c r="R115" s="1344"/>
      <c r="S115" s="1344"/>
      <c r="T115" s="1344"/>
      <c r="U115" s="1344"/>
      <c r="V115" s="1344"/>
      <c r="W115" s="1344"/>
      <c r="X115" s="1344"/>
      <c r="Y115" s="1344"/>
      <c r="Z115" s="1344"/>
      <c r="AA115" s="1344"/>
      <c r="AB115" s="1344"/>
      <c r="AC115" s="1344"/>
    </row>
    <row r="116">
      <c r="A116" s="1344"/>
      <c r="B116" s="1344"/>
      <c r="C116" s="1344"/>
      <c r="D116" s="1344"/>
      <c r="E116" s="1344"/>
      <c r="F116" s="1344"/>
      <c r="G116" s="1344"/>
      <c r="H116" s="1344"/>
      <c r="I116" s="1344"/>
      <c r="J116" s="1344"/>
      <c r="K116" s="1344"/>
      <c r="L116" s="1344"/>
      <c r="M116" s="1344"/>
      <c r="N116" s="1344"/>
      <c r="O116" s="1344"/>
      <c r="P116" s="1344"/>
      <c r="Q116" s="1344"/>
      <c r="R116" s="1344"/>
      <c r="S116" s="1344"/>
      <c r="T116" s="1344"/>
      <c r="U116" s="1344"/>
      <c r="V116" s="1344"/>
      <c r="W116" s="1344"/>
      <c r="X116" s="1344"/>
      <c r="Y116" s="1344"/>
      <c r="Z116" s="1344"/>
      <c r="AA116" s="1344"/>
      <c r="AB116" s="1344"/>
      <c r="AC116" s="1344"/>
    </row>
    <row r="117">
      <c r="A117" s="1344"/>
      <c r="B117" s="1344"/>
      <c r="C117" s="1344"/>
      <c r="D117" s="1344"/>
      <c r="E117" s="1344"/>
      <c r="F117" s="1344"/>
      <c r="G117" s="1344"/>
      <c r="H117" s="1344"/>
      <c r="I117" s="1344"/>
      <c r="J117" s="1344"/>
      <c r="K117" s="1344"/>
      <c r="L117" s="1344"/>
      <c r="M117" s="1344"/>
      <c r="N117" s="1344"/>
      <c r="O117" s="1344"/>
      <c r="P117" s="1344"/>
      <c r="Q117" s="1344"/>
      <c r="R117" s="1344"/>
      <c r="S117" s="1344"/>
      <c r="T117" s="1344"/>
      <c r="U117" s="1344"/>
      <c r="V117" s="1344"/>
      <c r="W117" s="1344"/>
      <c r="X117" s="1344"/>
      <c r="Y117" s="1344"/>
      <c r="Z117" s="1344"/>
      <c r="AA117" s="1344"/>
      <c r="AB117" s="1344"/>
      <c r="AC117" s="1344"/>
    </row>
    <row r="118">
      <c r="A118" s="1344"/>
      <c r="B118" s="1344"/>
      <c r="C118" s="1344"/>
      <c r="D118" s="1344"/>
      <c r="E118" s="1344"/>
      <c r="F118" s="1344"/>
      <c r="G118" s="1344"/>
      <c r="H118" s="1344"/>
      <c r="I118" s="1344"/>
      <c r="J118" s="1344"/>
      <c r="K118" s="1344"/>
      <c r="L118" s="1344"/>
      <c r="M118" s="1344"/>
      <c r="N118" s="1344"/>
      <c r="O118" s="1344"/>
      <c r="P118" s="1344"/>
      <c r="Q118" s="1344"/>
      <c r="R118" s="1344"/>
      <c r="S118" s="1344"/>
      <c r="T118" s="1344"/>
      <c r="U118" s="1344"/>
      <c r="V118" s="1344"/>
      <c r="W118" s="1344"/>
      <c r="X118" s="1344"/>
      <c r="Y118" s="1344"/>
      <c r="Z118" s="1344"/>
      <c r="AA118" s="1344"/>
      <c r="AB118" s="1344"/>
      <c r="AC118" s="1344"/>
    </row>
    <row r="119">
      <c r="A119" s="1344"/>
      <c r="B119" s="1344"/>
      <c r="C119" s="1344"/>
      <c r="D119" s="1344"/>
      <c r="E119" s="1344"/>
      <c r="F119" s="1344"/>
      <c r="G119" s="1344"/>
      <c r="H119" s="1344"/>
      <c r="I119" s="1344"/>
      <c r="J119" s="1344"/>
      <c r="K119" s="1344"/>
      <c r="L119" s="1344"/>
      <c r="M119" s="1344"/>
      <c r="N119" s="1344"/>
      <c r="O119" s="1344"/>
      <c r="P119" s="1344"/>
      <c r="Q119" s="1344"/>
      <c r="R119" s="1344"/>
      <c r="S119" s="1344"/>
      <c r="T119" s="1344"/>
      <c r="U119" s="1344"/>
      <c r="V119" s="1344"/>
      <c r="W119" s="1344"/>
      <c r="X119" s="1344"/>
      <c r="Y119" s="1344"/>
      <c r="Z119" s="1344"/>
      <c r="AA119" s="1344"/>
      <c r="AB119" s="1344"/>
      <c r="AC119" s="1344"/>
    </row>
    <row r="120">
      <c r="A120" s="1344"/>
      <c r="B120" s="1344"/>
      <c r="C120" s="1344"/>
      <c r="D120" s="1344"/>
      <c r="E120" s="1344"/>
      <c r="F120" s="1344"/>
      <c r="G120" s="1344"/>
      <c r="H120" s="1344"/>
      <c r="I120" s="1344"/>
      <c r="J120" s="1344"/>
      <c r="K120" s="1344"/>
      <c r="L120" s="1344"/>
      <c r="M120" s="1344"/>
      <c r="N120" s="1344"/>
      <c r="O120" s="1344"/>
      <c r="P120" s="1344"/>
      <c r="Q120" s="1344"/>
      <c r="R120" s="1344"/>
      <c r="S120" s="1344"/>
      <c r="T120" s="1344"/>
      <c r="U120" s="1344"/>
      <c r="V120" s="1344"/>
      <c r="W120" s="1344"/>
      <c r="X120" s="1344"/>
      <c r="Y120" s="1344"/>
      <c r="Z120" s="1344"/>
      <c r="AA120" s="1344"/>
      <c r="AB120" s="1344"/>
      <c r="AC120" s="1344"/>
    </row>
    <row r="121">
      <c r="A121" s="1344"/>
      <c r="B121" s="1344"/>
      <c r="C121" s="1344"/>
      <c r="D121" s="1344"/>
      <c r="E121" s="1344"/>
      <c r="F121" s="1344"/>
      <c r="G121" s="1344"/>
      <c r="H121" s="1344"/>
      <c r="I121" s="1344"/>
      <c r="J121" s="1344"/>
      <c r="K121" s="1344"/>
      <c r="L121" s="1344"/>
      <c r="M121" s="1344"/>
      <c r="N121" s="1344"/>
      <c r="O121" s="1344"/>
      <c r="P121" s="1344"/>
      <c r="Q121" s="1344"/>
      <c r="R121" s="1344"/>
      <c r="S121" s="1344"/>
      <c r="T121" s="1344"/>
      <c r="U121" s="1344"/>
      <c r="V121" s="1344"/>
      <c r="W121" s="1344"/>
      <c r="X121" s="1344"/>
      <c r="Y121" s="1344"/>
      <c r="Z121" s="1344"/>
      <c r="AA121" s="1344"/>
      <c r="AB121" s="1344"/>
      <c r="AC121" s="1344"/>
    </row>
    <row r="122">
      <c r="A122" s="1344"/>
      <c r="B122" s="1344"/>
      <c r="C122" s="1344"/>
      <c r="D122" s="1344"/>
      <c r="E122" s="1344"/>
      <c r="F122" s="1344"/>
      <c r="G122" s="1344"/>
      <c r="H122" s="1344"/>
      <c r="I122" s="1344"/>
      <c r="J122" s="1344"/>
      <c r="K122" s="1344"/>
      <c r="L122" s="1344"/>
      <c r="M122" s="1344"/>
      <c r="N122" s="1344"/>
      <c r="O122" s="1344"/>
      <c r="P122" s="1344"/>
      <c r="Q122" s="1344"/>
      <c r="R122" s="1344"/>
      <c r="S122" s="1344"/>
      <c r="T122" s="1344"/>
      <c r="U122" s="1344"/>
      <c r="V122" s="1344"/>
      <c r="W122" s="1344"/>
      <c r="X122" s="1344"/>
      <c r="Y122" s="1344"/>
      <c r="Z122" s="1344"/>
      <c r="AA122" s="1344"/>
      <c r="AB122" s="1344"/>
      <c r="AC122" s="1344"/>
    </row>
    <row r="123">
      <c r="A123" s="1344"/>
      <c r="B123" s="1344"/>
      <c r="C123" s="1344"/>
      <c r="D123" s="1344"/>
      <c r="E123" s="1344"/>
      <c r="F123" s="1344"/>
      <c r="G123" s="1344"/>
      <c r="H123" s="1344"/>
      <c r="I123" s="1344"/>
      <c r="J123" s="1344"/>
      <c r="K123" s="1344"/>
      <c r="L123" s="1344"/>
      <c r="M123" s="1344"/>
      <c r="N123" s="1344"/>
      <c r="O123" s="1344"/>
      <c r="P123" s="1344"/>
      <c r="Q123" s="1344"/>
      <c r="R123" s="1344"/>
      <c r="S123" s="1344"/>
      <c r="T123" s="1344"/>
      <c r="U123" s="1344"/>
      <c r="V123" s="1344"/>
      <c r="W123" s="1344"/>
      <c r="X123" s="1344"/>
      <c r="Y123" s="1344"/>
      <c r="Z123" s="1344"/>
      <c r="AA123" s="1344"/>
      <c r="AB123" s="1344"/>
      <c r="AC123" s="1344"/>
    </row>
    <row r="124">
      <c r="A124" s="1344"/>
      <c r="B124" s="1344"/>
      <c r="C124" s="1344"/>
      <c r="D124" s="1344"/>
      <c r="E124" s="1344"/>
      <c r="F124" s="1344"/>
      <c r="G124" s="1344"/>
      <c r="H124" s="1344"/>
      <c r="I124" s="1344"/>
      <c r="J124" s="1344"/>
      <c r="K124" s="1344"/>
      <c r="L124" s="1344"/>
      <c r="M124" s="1344"/>
      <c r="N124" s="1344"/>
      <c r="O124" s="1344"/>
      <c r="P124" s="1344"/>
      <c r="Q124" s="1344"/>
      <c r="R124" s="1344"/>
      <c r="S124" s="1344"/>
      <c r="T124" s="1344"/>
      <c r="U124" s="1344"/>
      <c r="V124" s="1344"/>
      <c r="W124" s="1344"/>
      <c r="X124" s="1344"/>
      <c r="Y124" s="1344"/>
      <c r="Z124" s="1344"/>
      <c r="AA124" s="1344"/>
      <c r="AB124" s="1344"/>
      <c r="AC124" s="1344"/>
    </row>
    <row r="125">
      <c r="A125" s="1344"/>
      <c r="B125" s="1344"/>
      <c r="C125" s="1344"/>
      <c r="D125" s="1344"/>
      <c r="E125" s="1344"/>
      <c r="F125" s="1344"/>
      <c r="G125" s="1344"/>
      <c r="H125" s="1344"/>
      <c r="I125" s="1344"/>
      <c r="J125" s="1344"/>
      <c r="K125" s="1344"/>
      <c r="L125" s="1344"/>
      <c r="M125" s="1344"/>
      <c r="N125" s="1344"/>
      <c r="O125" s="1344"/>
      <c r="P125" s="1344"/>
      <c r="Q125" s="1344"/>
      <c r="R125" s="1344"/>
      <c r="S125" s="1344"/>
      <c r="T125" s="1344"/>
      <c r="U125" s="1344"/>
      <c r="V125" s="1344"/>
      <c r="W125" s="1344"/>
      <c r="X125" s="1344"/>
      <c r="Y125" s="1344"/>
      <c r="Z125" s="1344"/>
      <c r="AA125" s="1344"/>
      <c r="AB125" s="1344"/>
      <c r="AC125" s="1344"/>
    </row>
    <row r="126">
      <c r="A126" s="1344"/>
      <c r="B126" s="1344"/>
      <c r="C126" s="1344"/>
      <c r="D126" s="1344"/>
      <c r="E126" s="1344"/>
      <c r="F126" s="1344"/>
      <c r="G126" s="1344"/>
      <c r="H126" s="1344"/>
      <c r="I126" s="1344"/>
      <c r="J126" s="1344"/>
      <c r="K126" s="1344"/>
      <c r="L126" s="1344"/>
      <c r="M126" s="1344"/>
      <c r="N126" s="1344"/>
      <c r="O126" s="1344"/>
      <c r="P126" s="1344"/>
      <c r="Q126" s="1344"/>
      <c r="R126" s="1344"/>
      <c r="S126" s="1344"/>
      <c r="T126" s="1344"/>
      <c r="U126" s="1344"/>
      <c r="V126" s="1344"/>
      <c r="W126" s="1344"/>
      <c r="X126" s="1344"/>
      <c r="Y126" s="1344"/>
      <c r="Z126" s="1344"/>
      <c r="AA126" s="1344"/>
      <c r="AB126" s="1344"/>
      <c r="AC126" s="1344"/>
    </row>
    <row r="127">
      <c r="A127" s="1344"/>
      <c r="B127" s="1344"/>
      <c r="C127" s="1344"/>
      <c r="D127" s="1344"/>
      <c r="E127" s="1344"/>
      <c r="F127" s="1344"/>
      <c r="G127" s="1344"/>
      <c r="H127" s="1344"/>
      <c r="I127" s="1344"/>
      <c r="J127" s="1344"/>
      <c r="K127" s="1344"/>
      <c r="L127" s="1344"/>
      <c r="M127" s="1344"/>
      <c r="N127" s="1344"/>
      <c r="O127" s="1344"/>
      <c r="P127" s="1344"/>
      <c r="Q127" s="1344"/>
      <c r="R127" s="1344"/>
      <c r="S127" s="1344"/>
      <c r="T127" s="1344"/>
      <c r="U127" s="1344"/>
      <c r="V127" s="1344"/>
      <c r="W127" s="1344"/>
      <c r="X127" s="1344"/>
      <c r="Y127" s="1344"/>
      <c r="Z127" s="1344"/>
      <c r="AA127" s="1344"/>
      <c r="AB127" s="1344"/>
      <c r="AC127" s="1344"/>
    </row>
    <row r="128">
      <c r="A128" s="1344"/>
      <c r="B128" s="1344"/>
      <c r="C128" s="1344"/>
      <c r="D128" s="1344"/>
      <c r="E128" s="1344"/>
      <c r="F128" s="1344"/>
      <c r="G128" s="1344"/>
      <c r="H128" s="1344"/>
      <c r="I128" s="1344"/>
      <c r="J128" s="1344"/>
      <c r="K128" s="1344"/>
      <c r="L128" s="1344"/>
      <c r="M128" s="1344"/>
      <c r="N128" s="1344"/>
      <c r="O128" s="1344"/>
      <c r="P128" s="1344"/>
      <c r="Q128" s="1344"/>
      <c r="R128" s="1344"/>
      <c r="S128" s="1344"/>
      <c r="T128" s="1344"/>
      <c r="U128" s="1344"/>
      <c r="V128" s="1344"/>
      <c r="W128" s="1344"/>
      <c r="X128" s="1344"/>
      <c r="Y128" s="1344"/>
      <c r="Z128" s="1344"/>
      <c r="AA128" s="1344"/>
      <c r="AB128" s="1344"/>
      <c r="AC128" s="1344"/>
    </row>
    <row r="129">
      <c r="A129" s="1344"/>
      <c r="B129" s="1344"/>
      <c r="C129" s="1344"/>
      <c r="D129" s="1344"/>
      <c r="E129" s="1344"/>
      <c r="F129" s="1344"/>
      <c r="G129" s="1344"/>
      <c r="H129" s="1344"/>
      <c r="I129" s="1344"/>
      <c r="J129" s="1344"/>
      <c r="K129" s="1344"/>
      <c r="L129" s="1344"/>
      <c r="M129" s="1344"/>
      <c r="N129" s="1344"/>
      <c r="O129" s="1344"/>
      <c r="P129" s="1344"/>
      <c r="Q129" s="1344"/>
      <c r="R129" s="1344"/>
      <c r="S129" s="1344"/>
      <c r="T129" s="1344"/>
      <c r="U129" s="1344"/>
      <c r="V129" s="1344"/>
      <c r="W129" s="1344"/>
      <c r="X129" s="1344"/>
      <c r="Y129" s="1344"/>
      <c r="Z129" s="1344"/>
      <c r="AA129" s="1344"/>
      <c r="AB129" s="1344"/>
      <c r="AC129" s="1344"/>
    </row>
    <row r="130">
      <c r="A130" s="1344"/>
      <c r="B130" s="1344"/>
      <c r="C130" s="1344"/>
      <c r="D130" s="1344"/>
      <c r="E130" s="1344"/>
      <c r="F130" s="1344"/>
      <c r="G130" s="1344"/>
      <c r="H130" s="1344"/>
      <c r="I130" s="1344"/>
      <c r="J130" s="1344"/>
      <c r="K130" s="1344"/>
      <c r="L130" s="1344"/>
      <c r="M130" s="1344"/>
      <c r="N130" s="1344"/>
      <c r="O130" s="1344"/>
      <c r="P130" s="1344"/>
      <c r="Q130" s="1344"/>
      <c r="R130" s="1344"/>
      <c r="S130" s="1344"/>
      <c r="T130" s="1344"/>
      <c r="U130" s="1344"/>
      <c r="V130" s="1344"/>
      <c r="W130" s="1344"/>
      <c r="X130" s="1344"/>
      <c r="Y130" s="1344"/>
      <c r="Z130" s="1344"/>
      <c r="AA130" s="1344"/>
      <c r="AB130" s="1344"/>
      <c r="AC130" s="1344"/>
    </row>
    <row r="131">
      <c r="A131" s="1344"/>
      <c r="B131" s="1344"/>
      <c r="C131" s="1344"/>
      <c r="D131" s="1344"/>
      <c r="E131" s="1344"/>
      <c r="F131" s="1344"/>
      <c r="G131" s="1344"/>
      <c r="H131" s="1344"/>
      <c r="I131" s="1344"/>
      <c r="J131" s="1344"/>
      <c r="K131" s="1344"/>
      <c r="L131" s="1344"/>
      <c r="M131" s="1344"/>
      <c r="N131" s="1344"/>
      <c r="O131" s="1344"/>
      <c r="P131" s="1344"/>
      <c r="Q131" s="1344"/>
      <c r="R131" s="1344"/>
      <c r="S131" s="1344"/>
      <c r="T131" s="1344"/>
      <c r="U131" s="1344"/>
      <c r="V131" s="1344"/>
      <c r="W131" s="1344"/>
      <c r="X131" s="1344"/>
      <c r="Y131" s="1344"/>
      <c r="Z131" s="1344"/>
      <c r="AA131" s="1344"/>
      <c r="AB131" s="1344"/>
      <c r="AC131" s="1344"/>
    </row>
    <row r="132">
      <c r="A132" s="1344"/>
      <c r="B132" s="1344"/>
      <c r="C132" s="1344"/>
      <c r="D132" s="1344"/>
      <c r="E132" s="1344"/>
      <c r="F132" s="1344"/>
      <c r="G132" s="1344"/>
      <c r="H132" s="1344"/>
      <c r="I132" s="1344"/>
      <c r="J132" s="1344"/>
      <c r="K132" s="1344"/>
      <c r="L132" s="1344"/>
      <c r="M132" s="1344"/>
      <c r="N132" s="1344"/>
      <c r="O132" s="1344"/>
      <c r="P132" s="1344"/>
      <c r="Q132" s="1344"/>
      <c r="R132" s="1344"/>
      <c r="S132" s="1344"/>
      <c r="T132" s="1344"/>
      <c r="U132" s="1344"/>
      <c r="V132" s="1344"/>
      <c r="W132" s="1344"/>
      <c r="X132" s="1344"/>
      <c r="Y132" s="1344"/>
      <c r="Z132" s="1344"/>
      <c r="AA132" s="1344"/>
      <c r="AB132" s="1344"/>
      <c r="AC132" s="1344"/>
    </row>
    <row r="133">
      <c r="A133" s="1344"/>
      <c r="B133" s="1344"/>
      <c r="C133" s="1344"/>
      <c r="D133" s="1344"/>
      <c r="E133" s="1344"/>
      <c r="F133" s="1344"/>
      <c r="G133" s="1344"/>
      <c r="H133" s="1344"/>
      <c r="I133" s="1344"/>
      <c r="J133" s="1344"/>
      <c r="K133" s="1344"/>
      <c r="L133" s="1344"/>
      <c r="M133" s="1344"/>
      <c r="N133" s="1344"/>
      <c r="O133" s="1344"/>
      <c r="P133" s="1344"/>
      <c r="Q133" s="1344"/>
      <c r="R133" s="1344"/>
      <c r="S133" s="1344"/>
      <c r="T133" s="1344"/>
      <c r="U133" s="1344"/>
      <c r="V133" s="1344"/>
      <c r="W133" s="1344"/>
      <c r="X133" s="1344"/>
      <c r="Y133" s="1344"/>
      <c r="Z133" s="1344"/>
      <c r="AA133" s="1344"/>
      <c r="AB133" s="1344"/>
      <c r="AC133" s="1344"/>
    </row>
    <row r="134">
      <c r="A134" s="1344"/>
      <c r="B134" s="1344"/>
      <c r="C134" s="1344"/>
      <c r="D134" s="1344"/>
      <c r="E134" s="1344"/>
      <c r="F134" s="1344"/>
      <c r="G134" s="1344"/>
      <c r="H134" s="1344"/>
      <c r="I134" s="1344"/>
      <c r="J134" s="1344"/>
      <c r="K134" s="1344"/>
      <c r="L134" s="1344"/>
      <c r="M134" s="1344"/>
      <c r="N134" s="1344"/>
      <c r="O134" s="1344"/>
      <c r="P134" s="1344"/>
      <c r="Q134" s="1344"/>
      <c r="R134" s="1344"/>
      <c r="S134" s="1344"/>
      <c r="T134" s="1344"/>
      <c r="U134" s="1344"/>
      <c r="V134" s="1344"/>
      <c r="W134" s="1344"/>
      <c r="X134" s="1344"/>
      <c r="Y134" s="1344"/>
      <c r="Z134" s="1344"/>
      <c r="AA134" s="1344"/>
      <c r="AB134" s="1344"/>
      <c r="AC134" s="1344"/>
    </row>
    <row r="135">
      <c r="A135" s="1344"/>
      <c r="B135" s="1344"/>
      <c r="C135" s="1344"/>
      <c r="D135" s="1344"/>
      <c r="E135" s="1344"/>
      <c r="F135" s="1344"/>
      <c r="G135" s="1344"/>
      <c r="H135" s="1344"/>
      <c r="I135" s="1344"/>
      <c r="J135" s="1344"/>
      <c r="K135" s="1344"/>
      <c r="L135" s="1344"/>
      <c r="M135" s="1344"/>
      <c r="N135" s="1344"/>
      <c r="O135" s="1344"/>
      <c r="P135" s="1344"/>
      <c r="Q135" s="1344"/>
      <c r="R135" s="1344"/>
      <c r="S135" s="1344"/>
      <c r="T135" s="1344"/>
      <c r="U135" s="1344"/>
      <c r="V135" s="1344"/>
      <c r="W135" s="1344"/>
      <c r="X135" s="1344"/>
      <c r="Y135" s="1344"/>
      <c r="Z135" s="1344"/>
      <c r="AA135" s="1344"/>
      <c r="AB135" s="1344"/>
      <c r="AC135" s="1344"/>
    </row>
    <row r="136">
      <c r="A136" s="1344"/>
      <c r="B136" s="1344"/>
      <c r="C136" s="1344"/>
      <c r="D136" s="1344"/>
      <c r="E136" s="1344"/>
      <c r="F136" s="1344"/>
      <c r="G136" s="1344"/>
      <c r="H136" s="1344"/>
      <c r="I136" s="1344"/>
      <c r="J136" s="1344"/>
      <c r="K136" s="1344"/>
      <c r="L136" s="1344"/>
      <c r="M136" s="1344"/>
      <c r="N136" s="1344"/>
      <c r="O136" s="1344"/>
      <c r="P136" s="1344"/>
      <c r="Q136" s="1344"/>
      <c r="R136" s="1344"/>
      <c r="S136" s="1344"/>
      <c r="T136" s="1344"/>
      <c r="U136" s="1344"/>
      <c r="V136" s="1344"/>
      <c r="W136" s="1344"/>
      <c r="X136" s="1344"/>
      <c r="Y136" s="1344"/>
      <c r="Z136" s="1344"/>
      <c r="AA136" s="1344"/>
      <c r="AB136" s="1344"/>
      <c r="AC136" s="1344"/>
    </row>
    <row r="137">
      <c r="A137" s="1344"/>
      <c r="B137" s="1344"/>
      <c r="C137" s="1344"/>
      <c r="D137" s="1344"/>
      <c r="E137" s="1344"/>
      <c r="F137" s="1344"/>
      <c r="G137" s="1344"/>
      <c r="H137" s="1344"/>
      <c r="I137" s="1344"/>
      <c r="J137" s="1344"/>
      <c r="K137" s="1344"/>
      <c r="L137" s="1344"/>
      <c r="M137" s="1344"/>
      <c r="N137" s="1344"/>
      <c r="O137" s="1344"/>
      <c r="P137" s="1344"/>
      <c r="Q137" s="1344"/>
      <c r="R137" s="1344"/>
      <c r="S137" s="1344"/>
      <c r="T137" s="1344"/>
      <c r="U137" s="1344"/>
      <c r="V137" s="1344"/>
      <c r="W137" s="1344"/>
      <c r="X137" s="1344"/>
      <c r="Y137" s="1344"/>
      <c r="Z137" s="1344"/>
      <c r="AA137" s="1344"/>
      <c r="AB137" s="1344"/>
      <c r="AC137" s="1344"/>
    </row>
    <row r="138">
      <c r="A138" s="1344"/>
      <c r="B138" s="1344"/>
      <c r="C138" s="1344"/>
      <c r="D138" s="1344"/>
      <c r="E138" s="1344"/>
      <c r="F138" s="1344"/>
      <c r="G138" s="1344"/>
      <c r="H138" s="1344"/>
      <c r="I138" s="1344"/>
      <c r="J138" s="1344"/>
      <c r="K138" s="1344"/>
      <c r="L138" s="1344"/>
      <c r="M138" s="1344"/>
      <c r="N138" s="1344"/>
      <c r="O138" s="1344"/>
      <c r="P138" s="1344"/>
      <c r="Q138" s="1344"/>
      <c r="R138" s="1344"/>
      <c r="S138" s="1344"/>
      <c r="T138" s="1344"/>
      <c r="U138" s="1344"/>
      <c r="V138" s="1344"/>
      <c r="W138" s="1344"/>
      <c r="X138" s="1344"/>
      <c r="Y138" s="1344"/>
      <c r="Z138" s="1344"/>
      <c r="AA138" s="1344"/>
      <c r="AB138" s="1344"/>
      <c r="AC138" s="1344"/>
    </row>
    <row r="139">
      <c r="A139" s="1344"/>
      <c r="B139" s="1344"/>
      <c r="C139" s="1344"/>
      <c r="D139" s="1344"/>
      <c r="E139" s="1344"/>
      <c r="F139" s="1344"/>
      <c r="G139" s="1344"/>
      <c r="H139" s="1344"/>
      <c r="I139" s="1344"/>
      <c r="J139" s="1344"/>
      <c r="K139" s="1344"/>
      <c r="L139" s="1344"/>
      <c r="M139" s="1344"/>
      <c r="N139" s="1344"/>
      <c r="O139" s="1344"/>
      <c r="P139" s="1344"/>
      <c r="Q139" s="1344"/>
      <c r="R139" s="1344"/>
      <c r="S139" s="1344"/>
      <c r="T139" s="1344"/>
      <c r="U139" s="1344"/>
      <c r="V139" s="1344"/>
      <c r="W139" s="1344"/>
      <c r="X139" s="1344"/>
      <c r="Y139" s="1344"/>
      <c r="Z139" s="1344"/>
      <c r="AA139" s="1344"/>
      <c r="AB139" s="1344"/>
      <c r="AC139" s="1344"/>
    </row>
    <row r="140">
      <c r="A140" s="1344"/>
      <c r="B140" s="1344"/>
      <c r="C140" s="1344"/>
      <c r="D140" s="1344"/>
      <c r="E140" s="1344"/>
      <c r="F140" s="1344"/>
      <c r="G140" s="1344"/>
      <c r="H140" s="1344"/>
      <c r="I140" s="1344"/>
      <c r="J140" s="1344"/>
      <c r="K140" s="1344"/>
      <c r="L140" s="1344"/>
      <c r="M140" s="1344"/>
      <c r="N140" s="1344"/>
      <c r="O140" s="1344"/>
      <c r="P140" s="1344"/>
      <c r="Q140" s="1344"/>
      <c r="R140" s="1344"/>
      <c r="S140" s="1344"/>
      <c r="T140" s="1344"/>
      <c r="U140" s="1344"/>
      <c r="V140" s="1344"/>
      <c r="W140" s="1344"/>
      <c r="X140" s="1344"/>
      <c r="Y140" s="1344"/>
      <c r="Z140" s="1344"/>
      <c r="AA140" s="1344"/>
      <c r="AB140" s="1344"/>
      <c r="AC140" s="1344"/>
    </row>
    <row r="141">
      <c r="A141" s="1344"/>
      <c r="B141" s="1344"/>
      <c r="C141" s="1344"/>
      <c r="D141" s="1344"/>
      <c r="E141" s="1344"/>
      <c r="F141" s="1344"/>
      <c r="G141" s="1344"/>
      <c r="H141" s="1344"/>
      <c r="I141" s="1344"/>
      <c r="J141" s="1344"/>
      <c r="K141" s="1344"/>
      <c r="L141" s="1344"/>
      <c r="M141" s="1344"/>
      <c r="N141" s="1344"/>
      <c r="O141" s="1344"/>
      <c r="P141" s="1344"/>
      <c r="Q141" s="1344"/>
      <c r="R141" s="1344"/>
      <c r="S141" s="1344"/>
      <c r="T141" s="1344"/>
      <c r="U141" s="1344"/>
      <c r="V141" s="1344"/>
      <c r="W141" s="1344"/>
      <c r="X141" s="1344"/>
      <c r="Y141" s="1344"/>
      <c r="Z141" s="1344"/>
      <c r="AA141" s="1344"/>
      <c r="AB141" s="1344"/>
      <c r="AC141" s="1344"/>
    </row>
    <row r="142">
      <c r="A142" s="1344"/>
      <c r="B142" s="1344"/>
      <c r="C142" s="1344"/>
      <c r="D142" s="1344"/>
      <c r="E142" s="1344"/>
      <c r="F142" s="1344"/>
      <c r="G142" s="1344"/>
      <c r="H142" s="1344"/>
      <c r="I142" s="1344"/>
      <c r="J142" s="1344"/>
      <c r="K142" s="1344"/>
      <c r="L142" s="1344"/>
      <c r="M142" s="1344"/>
      <c r="N142" s="1344"/>
      <c r="O142" s="1344"/>
      <c r="P142" s="1344"/>
      <c r="Q142" s="1344"/>
      <c r="R142" s="1344"/>
      <c r="S142" s="1344"/>
      <c r="T142" s="1344"/>
      <c r="U142" s="1344"/>
      <c r="V142" s="1344"/>
      <c r="W142" s="1344"/>
      <c r="X142" s="1344"/>
      <c r="Y142" s="1344"/>
      <c r="Z142" s="1344"/>
      <c r="AA142" s="1344"/>
      <c r="AB142" s="1344"/>
      <c r="AC142" s="1344"/>
    </row>
    <row r="143">
      <c r="A143" s="1344"/>
      <c r="B143" s="1344"/>
      <c r="C143" s="1344"/>
      <c r="D143" s="1344"/>
      <c r="E143" s="1344"/>
      <c r="F143" s="1344"/>
      <c r="G143" s="1344"/>
      <c r="H143" s="1344"/>
      <c r="I143" s="1344"/>
      <c r="J143" s="1344"/>
      <c r="K143" s="1344"/>
      <c r="L143" s="1344"/>
      <c r="M143" s="1344"/>
      <c r="N143" s="1344"/>
      <c r="O143" s="1344"/>
      <c r="P143" s="1344"/>
      <c r="Q143" s="1344"/>
      <c r="R143" s="1344"/>
      <c r="S143" s="1344"/>
      <c r="T143" s="1344"/>
      <c r="U143" s="1344"/>
      <c r="V143" s="1344"/>
      <c r="W143" s="1344"/>
      <c r="X143" s="1344"/>
      <c r="Y143" s="1344"/>
      <c r="Z143" s="1344"/>
      <c r="AA143" s="1344"/>
      <c r="AB143" s="1344"/>
      <c r="AC143" s="1344"/>
    </row>
    <row r="144">
      <c r="A144" s="1344"/>
      <c r="B144" s="1344"/>
      <c r="C144" s="1344"/>
      <c r="D144" s="1344"/>
      <c r="E144" s="1344"/>
      <c r="F144" s="1344"/>
      <c r="G144" s="1344"/>
      <c r="H144" s="1344"/>
      <c r="I144" s="1344"/>
      <c r="J144" s="1344"/>
      <c r="K144" s="1344"/>
      <c r="L144" s="1344"/>
      <c r="M144" s="1344"/>
      <c r="N144" s="1344"/>
      <c r="O144" s="1344"/>
      <c r="P144" s="1344"/>
      <c r="Q144" s="1344"/>
      <c r="R144" s="1344"/>
      <c r="S144" s="1344"/>
      <c r="T144" s="1344"/>
      <c r="U144" s="1344"/>
      <c r="V144" s="1344"/>
      <c r="W144" s="1344"/>
      <c r="X144" s="1344"/>
      <c r="Y144" s="1344"/>
      <c r="Z144" s="1344"/>
      <c r="AA144" s="1344"/>
      <c r="AB144" s="1344"/>
      <c r="AC144" s="1344"/>
    </row>
    <row r="145">
      <c r="A145" s="1344"/>
      <c r="B145" s="1344"/>
      <c r="C145" s="1344"/>
      <c r="D145" s="1344"/>
      <c r="E145" s="1344"/>
      <c r="F145" s="1344"/>
      <c r="G145" s="1344"/>
      <c r="H145" s="1344"/>
      <c r="I145" s="1344"/>
      <c r="J145" s="1344"/>
      <c r="K145" s="1344"/>
      <c r="L145" s="1344"/>
      <c r="M145" s="1344"/>
      <c r="N145" s="1344"/>
      <c r="O145" s="1344"/>
      <c r="P145" s="1344"/>
      <c r="Q145" s="1344"/>
      <c r="R145" s="1344"/>
      <c r="S145" s="1344"/>
      <c r="T145" s="1344"/>
      <c r="U145" s="1344"/>
      <c r="V145" s="1344"/>
      <c r="W145" s="1344"/>
      <c r="X145" s="1344"/>
      <c r="Y145" s="1344"/>
      <c r="Z145" s="1344"/>
      <c r="AA145" s="1344"/>
      <c r="AB145" s="1344"/>
      <c r="AC145" s="1344"/>
    </row>
    <row r="146">
      <c r="A146" s="1344"/>
      <c r="B146" s="1344"/>
      <c r="C146" s="1344"/>
      <c r="D146" s="1344"/>
      <c r="E146" s="1344"/>
      <c r="F146" s="1344"/>
      <c r="G146" s="1344"/>
      <c r="H146" s="1344"/>
      <c r="I146" s="1344"/>
      <c r="J146" s="1344"/>
      <c r="K146" s="1344"/>
      <c r="L146" s="1344"/>
      <c r="M146" s="1344"/>
      <c r="N146" s="1344"/>
      <c r="O146" s="1344"/>
      <c r="P146" s="1344"/>
      <c r="Q146" s="1344"/>
      <c r="R146" s="1344"/>
      <c r="S146" s="1344"/>
      <c r="T146" s="1344"/>
      <c r="U146" s="1344"/>
      <c r="V146" s="1344"/>
      <c r="W146" s="1344"/>
      <c r="X146" s="1344"/>
      <c r="Y146" s="1344"/>
      <c r="Z146" s="1344"/>
      <c r="AA146" s="1344"/>
      <c r="AB146" s="1344"/>
      <c r="AC146" s="1344"/>
    </row>
    <row r="147">
      <c r="A147" s="1344"/>
      <c r="B147" s="1344"/>
      <c r="C147" s="1344"/>
      <c r="D147" s="1344"/>
      <c r="E147" s="1344"/>
      <c r="F147" s="1344"/>
      <c r="G147" s="1344"/>
      <c r="H147" s="1344"/>
      <c r="I147" s="1344"/>
      <c r="J147" s="1344"/>
      <c r="K147" s="1344"/>
      <c r="L147" s="1344"/>
      <c r="M147" s="1344"/>
      <c r="N147" s="1344"/>
      <c r="O147" s="1344"/>
      <c r="P147" s="1344"/>
      <c r="Q147" s="1344"/>
      <c r="R147" s="1344"/>
      <c r="S147" s="1344"/>
      <c r="T147" s="1344"/>
      <c r="U147" s="1344"/>
      <c r="V147" s="1344"/>
      <c r="W147" s="1344"/>
      <c r="X147" s="1344"/>
      <c r="Y147" s="1344"/>
      <c r="Z147" s="1344"/>
      <c r="AA147" s="1344"/>
      <c r="AB147" s="1344"/>
      <c r="AC147" s="1344"/>
    </row>
    <row r="148">
      <c r="A148" s="1344"/>
      <c r="B148" s="1344"/>
      <c r="C148" s="1344"/>
      <c r="D148" s="1344"/>
      <c r="E148" s="1344"/>
      <c r="F148" s="1344"/>
      <c r="G148" s="1344"/>
      <c r="H148" s="1344"/>
      <c r="I148" s="1344"/>
      <c r="J148" s="1344"/>
      <c r="K148" s="1344"/>
      <c r="L148" s="1344"/>
      <c r="M148" s="1344"/>
      <c r="N148" s="1344"/>
      <c r="O148" s="1344"/>
      <c r="P148" s="1344"/>
      <c r="Q148" s="1344"/>
      <c r="R148" s="1344"/>
      <c r="S148" s="1344"/>
      <c r="T148" s="1344"/>
      <c r="U148" s="1344"/>
      <c r="V148" s="1344"/>
      <c r="W148" s="1344"/>
      <c r="X148" s="1344"/>
      <c r="Y148" s="1344"/>
      <c r="Z148" s="1344"/>
      <c r="AA148" s="1344"/>
      <c r="AB148" s="1344"/>
      <c r="AC148" s="1344"/>
    </row>
    <row r="149">
      <c r="A149" s="1344"/>
      <c r="B149" s="1344"/>
      <c r="C149" s="1344"/>
      <c r="D149" s="1344"/>
      <c r="E149" s="1344"/>
      <c r="F149" s="1344"/>
      <c r="G149" s="1344"/>
      <c r="H149" s="1344"/>
      <c r="I149" s="1344"/>
      <c r="J149" s="1344"/>
      <c r="K149" s="1344"/>
      <c r="L149" s="1344"/>
      <c r="M149" s="1344"/>
      <c r="N149" s="1344"/>
      <c r="O149" s="1344"/>
      <c r="P149" s="1344"/>
      <c r="Q149" s="1344"/>
      <c r="R149" s="1344"/>
      <c r="S149" s="1344"/>
      <c r="T149" s="1344"/>
      <c r="U149" s="1344"/>
      <c r="V149" s="1344"/>
      <c r="W149" s="1344"/>
      <c r="X149" s="1344"/>
      <c r="Y149" s="1344"/>
      <c r="Z149" s="1344"/>
      <c r="AA149" s="1344"/>
      <c r="AB149" s="1344"/>
      <c r="AC149" s="1344"/>
    </row>
    <row r="150">
      <c r="A150" s="1344"/>
      <c r="B150" s="1344"/>
      <c r="C150" s="1344"/>
      <c r="D150" s="1344"/>
      <c r="E150" s="1344"/>
      <c r="F150" s="1344"/>
      <c r="G150" s="1344"/>
      <c r="H150" s="1344"/>
      <c r="I150" s="1344"/>
      <c r="J150" s="1344"/>
      <c r="K150" s="1344"/>
      <c r="L150" s="1344"/>
      <c r="M150" s="1344"/>
      <c r="N150" s="1344"/>
      <c r="O150" s="1344"/>
      <c r="P150" s="1344"/>
      <c r="Q150" s="1344"/>
      <c r="R150" s="1344"/>
      <c r="S150" s="1344"/>
      <c r="T150" s="1344"/>
      <c r="U150" s="1344"/>
      <c r="V150" s="1344"/>
      <c r="W150" s="1344"/>
      <c r="X150" s="1344"/>
      <c r="Y150" s="1344"/>
      <c r="Z150" s="1344"/>
      <c r="AA150" s="1344"/>
      <c r="AB150" s="1344"/>
      <c r="AC150" s="1344"/>
    </row>
    <row r="151">
      <c r="A151" s="1344"/>
      <c r="B151" s="1344"/>
      <c r="C151" s="1344"/>
      <c r="D151" s="1344"/>
      <c r="E151" s="1344"/>
      <c r="F151" s="1344"/>
      <c r="G151" s="1344"/>
      <c r="H151" s="1344"/>
      <c r="I151" s="1344"/>
      <c r="J151" s="1344"/>
      <c r="K151" s="1344"/>
      <c r="L151" s="1344"/>
      <c r="M151" s="1344"/>
      <c r="N151" s="1344"/>
      <c r="O151" s="1344"/>
      <c r="P151" s="1344"/>
      <c r="Q151" s="1344"/>
      <c r="R151" s="1344"/>
      <c r="S151" s="1344"/>
      <c r="T151" s="1344"/>
      <c r="U151" s="1344"/>
      <c r="V151" s="1344"/>
      <c r="W151" s="1344"/>
      <c r="X151" s="1344"/>
      <c r="Y151" s="1344"/>
      <c r="Z151" s="1344"/>
      <c r="AA151" s="1344"/>
      <c r="AB151" s="1344"/>
      <c r="AC151" s="1344"/>
    </row>
    <row r="152">
      <c r="A152" s="1344"/>
      <c r="B152" s="1344"/>
      <c r="C152" s="1344"/>
      <c r="D152" s="1344"/>
      <c r="E152" s="1344"/>
      <c r="F152" s="1344"/>
      <c r="G152" s="1344"/>
      <c r="H152" s="1344"/>
      <c r="I152" s="1344"/>
      <c r="J152" s="1344"/>
      <c r="K152" s="1344"/>
      <c r="L152" s="1344"/>
      <c r="M152" s="1344"/>
      <c r="N152" s="1344"/>
      <c r="O152" s="1344"/>
      <c r="P152" s="1344"/>
      <c r="Q152" s="1344"/>
      <c r="R152" s="1344"/>
      <c r="S152" s="1344"/>
      <c r="T152" s="1344"/>
      <c r="U152" s="1344"/>
      <c r="V152" s="1344"/>
      <c r="W152" s="1344"/>
      <c r="X152" s="1344"/>
      <c r="Y152" s="1344"/>
      <c r="Z152" s="1344"/>
      <c r="AA152" s="1344"/>
      <c r="AB152" s="1344"/>
      <c r="AC152" s="1344"/>
    </row>
    <row r="153">
      <c r="A153" s="1344"/>
      <c r="B153" s="1344"/>
      <c r="C153" s="1344"/>
      <c r="D153" s="1344"/>
      <c r="E153" s="1344"/>
      <c r="F153" s="1344"/>
      <c r="G153" s="1344"/>
      <c r="H153" s="1344"/>
      <c r="I153" s="1344"/>
      <c r="J153" s="1344"/>
      <c r="K153" s="1344"/>
      <c r="L153" s="1344"/>
      <c r="M153" s="1344"/>
      <c r="N153" s="1344"/>
      <c r="O153" s="1344"/>
      <c r="P153" s="1344"/>
      <c r="Q153" s="1344"/>
      <c r="R153" s="1344"/>
      <c r="S153" s="1344"/>
      <c r="T153" s="1344"/>
      <c r="U153" s="1344"/>
      <c r="V153" s="1344"/>
      <c r="W153" s="1344"/>
      <c r="X153" s="1344"/>
      <c r="Y153" s="1344"/>
      <c r="Z153" s="1344"/>
      <c r="AA153" s="1344"/>
      <c r="AB153" s="1344"/>
      <c r="AC153" s="1344"/>
    </row>
    <row r="154">
      <c r="A154" s="1344"/>
      <c r="B154" s="1344"/>
      <c r="C154" s="1344"/>
      <c r="D154" s="1344"/>
      <c r="E154" s="1344"/>
      <c r="F154" s="1344"/>
      <c r="G154" s="1344"/>
      <c r="H154" s="1344"/>
      <c r="I154" s="1344"/>
      <c r="J154" s="1344"/>
      <c r="K154" s="1344"/>
      <c r="L154" s="1344"/>
      <c r="M154" s="1344"/>
      <c r="N154" s="1344"/>
      <c r="O154" s="1344"/>
      <c r="P154" s="1344"/>
      <c r="Q154" s="1344"/>
      <c r="R154" s="1344"/>
      <c r="S154" s="1344"/>
      <c r="T154" s="1344"/>
      <c r="U154" s="1344"/>
      <c r="V154" s="1344"/>
      <c r="W154" s="1344"/>
      <c r="X154" s="1344"/>
      <c r="Y154" s="1344"/>
      <c r="Z154" s="1344"/>
      <c r="AA154" s="1344"/>
      <c r="AB154" s="1344"/>
      <c r="AC154" s="1344"/>
    </row>
    <row r="155">
      <c r="A155" s="1344"/>
      <c r="B155" s="1344"/>
      <c r="C155" s="1344"/>
      <c r="D155" s="1344"/>
      <c r="E155" s="1344"/>
      <c r="F155" s="1344"/>
      <c r="G155" s="1344"/>
      <c r="H155" s="1344"/>
      <c r="I155" s="1344"/>
      <c r="J155" s="1344"/>
      <c r="K155" s="1344"/>
      <c r="L155" s="1344"/>
      <c r="M155" s="1344"/>
      <c r="N155" s="1344"/>
      <c r="O155" s="1344"/>
      <c r="P155" s="1344"/>
      <c r="Q155" s="1344"/>
      <c r="R155" s="1344"/>
      <c r="S155" s="1344"/>
      <c r="T155" s="1344"/>
      <c r="U155" s="1344"/>
      <c r="V155" s="1344"/>
      <c r="W155" s="1344"/>
      <c r="X155" s="1344"/>
      <c r="Y155" s="1344"/>
      <c r="Z155" s="1344"/>
      <c r="AA155" s="1344"/>
      <c r="AB155" s="1344"/>
      <c r="AC155" s="1344"/>
    </row>
    <row r="156">
      <c r="A156" s="1344"/>
      <c r="B156" s="1344"/>
      <c r="C156" s="1344"/>
      <c r="D156" s="1344"/>
      <c r="E156" s="1344"/>
      <c r="F156" s="1344"/>
      <c r="G156" s="1344"/>
      <c r="H156" s="1344"/>
      <c r="I156" s="1344"/>
      <c r="J156" s="1344"/>
      <c r="K156" s="1344"/>
      <c r="L156" s="1344"/>
      <c r="M156" s="1344"/>
      <c r="N156" s="1344"/>
      <c r="O156" s="1344"/>
      <c r="P156" s="1344"/>
      <c r="Q156" s="1344"/>
      <c r="R156" s="1344"/>
      <c r="S156" s="1344"/>
      <c r="T156" s="1344"/>
      <c r="U156" s="1344"/>
      <c r="V156" s="1344"/>
      <c r="W156" s="1344"/>
      <c r="X156" s="1344"/>
      <c r="Y156" s="1344"/>
      <c r="Z156" s="1344"/>
      <c r="AA156" s="1344"/>
      <c r="AB156" s="1344"/>
      <c r="AC156" s="1344"/>
    </row>
    <row r="157">
      <c r="A157" s="1344"/>
      <c r="B157" s="1344"/>
      <c r="C157" s="1344"/>
      <c r="D157" s="1344"/>
      <c r="E157" s="1344"/>
      <c r="F157" s="1344"/>
      <c r="G157" s="1344"/>
      <c r="H157" s="1344"/>
      <c r="I157" s="1344"/>
      <c r="J157" s="1344"/>
      <c r="K157" s="1344"/>
      <c r="L157" s="1344"/>
      <c r="M157" s="1344"/>
      <c r="N157" s="1344"/>
      <c r="O157" s="1344"/>
      <c r="P157" s="1344"/>
      <c r="Q157" s="1344"/>
      <c r="R157" s="1344"/>
      <c r="S157" s="1344"/>
      <c r="T157" s="1344"/>
      <c r="U157" s="1344"/>
      <c r="V157" s="1344"/>
      <c r="W157" s="1344"/>
      <c r="X157" s="1344"/>
      <c r="Y157" s="1344"/>
      <c r="Z157" s="1344"/>
      <c r="AA157" s="1344"/>
      <c r="AB157" s="1344"/>
      <c r="AC157" s="1344"/>
    </row>
    <row r="158">
      <c r="A158" s="1344"/>
      <c r="B158" s="1344"/>
      <c r="C158" s="1344"/>
      <c r="D158" s="1344"/>
      <c r="E158" s="1344"/>
      <c r="F158" s="1344"/>
      <c r="G158" s="1344"/>
      <c r="H158" s="1344"/>
      <c r="I158" s="1344"/>
      <c r="J158" s="1344"/>
      <c r="K158" s="1344"/>
      <c r="L158" s="1344"/>
      <c r="M158" s="1344"/>
      <c r="N158" s="1344"/>
      <c r="O158" s="1344"/>
      <c r="P158" s="1344"/>
      <c r="Q158" s="1344"/>
      <c r="R158" s="1344"/>
      <c r="S158" s="1344"/>
      <c r="T158" s="1344"/>
      <c r="U158" s="1344"/>
      <c r="V158" s="1344"/>
      <c r="W158" s="1344"/>
      <c r="X158" s="1344"/>
      <c r="Y158" s="1344"/>
      <c r="Z158" s="1344"/>
      <c r="AA158" s="1344"/>
      <c r="AB158" s="1344"/>
      <c r="AC158" s="1344"/>
    </row>
    <row r="159">
      <c r="A159" s="1344"/>
      <c r="B159" s="1344"/>
      <c r="C159" s="1344"/>
      <c r="D159" s="1344"/>
      <c r="E159" s="1344"/>
      <c r="F159" s="1344"/>
      <c r="G159" s="1344"/>
      <c r="H159" s="1344"/>
      <c r="I159" s="1344"/>
      <c r="J159" s="1344"/>
      <c r="K159" s="1344"/>
      <c r="L159" s="1344"/>
      <c r="M159" s="1344"/>
      <c r="N159" s="1344"/>
      <c r="O159" s="1344"/>
      <c r="P159" s="1344"/>
      <c r="Q159" s="1344"/>
      <c r="R159" s="1344"/>
      <c r="S159" s="1344"/>
      <c r="T159" s="1344"/>
      <c r="U159" s="1344"/>
      <c r="V159" s="1344"/>
      <c r="W159" s="1344"/>
      <c r="X159" s="1344"/>
      <c r="Y159" s="1344"/>
      <c r="Z159" s="1344"/>
      <c r="AA159" s="1344"/>
      <c r="AB159" s="1344"/>
      <c r="AC159" s="1344"/>
    </row>
    <row r="160">
      <c r="A160" s="1344"/>
      <c r="B160" s="1344"/>
      <c r="C160" s="1344"/>
      <c r="D160" s="1344"/>
      <c r="E160" s="1344"/>
      <c r="F160" s="1344"/>
      <c r="G160" s="1344"/>
      <c r="H160" s="1344"/>
      <c r="I160" s="1344"/>
      <c r="J160" s="1344"/>
      <c r="K160" s="1344"/>
      <c r="L160" s="1344"/>
      <c r="M160" s="1344"/>
      <c r="N160" s="1344"/>
      <c r="O160" s="1344"/>
      <c r="P160" s="1344"/>
      <c r="Q160" s="1344"/>
      <c r="R160" s="1344"/>
      <c r="S160" s="1344"/>
      <c r="T160" s="1344"/>
      <c r="U160" s="1344"/>
      <c r="V160" s="1344"/>
      <c r="W160" s="1344"/>
      <c r="X160" s="1344"/>
      <c r="Y160" s="1344"/>
      <c r="Z160" s="1344"/>
      <c r="AA160" s="1344"/>
      <c r="AB160" s="1344"/>
      <c r="AC160" s="1344"/>
    </row>
    <row r="161">
      <c r="A161" s="1344"/>
      <c r="B161" s="1344"/>
      <c r="C161" s="1344"/>
      <c r="D161" s="1344"/>
      <c r="E161" s="1344"/>
      <c r="F161" s="1344"/>
      <c r="G161" s="1344"/>
      <c r="H161" s="1344"/>
      <c r="I161" s="1344"/>
      <c r="J161" s="1344"/>
      <c r="K161" s="1344"/>
      <c r="L161" s="1344"/>
      <c r="M161" s="1344"/>
      <c r="N161" s="1344"/>
      <c r="O161" s="1344"/>
      <c r="P161" s="1344"/>
      <c r="Q161" s="1344"/>
      <c r="R161" s="1344"/>
      <c r="S161" s="1344"/>
      <c r="T161" s="1344"/>
      <c r="U161" s="1344"/>
      <c r="V161" s="1344"/>
      <c r="W161" s="1344"/>
      <c r="X161" s="1344"/>
      <c r="Y161" s="1344"/>
      <c r="Z161" s="1344"/>
      <c r="AA161" s="1344"/>
      <c r="AB161" s="1344"/>
      <c r="AC161" s="1344"/>
    </row>
    <row r="162">
      <c r="A162" s="1344"/>
      <c r="B162" s="1344"/>
      <c r="C162" s="1344"/>
      <c r="D162" s="1344"/>
      <c r="E162" s="1344"/>
      <c r="F162" s="1344"/>
      <c r="G162" s="1344"/>
      <c r="H162" s="1344"/>
      <c r="I162" s="1344"/>
      <c r="J162" s="1344"/>
      <c r="K162" s="1344"/>
      <c r="L162" s="1344"/>
      <c r="M162" s="1344"/>
      <c r="N162" s="1344"/>
      <c r="O162" s="1344"/>
      <c r="P162" s="1344"/>
      <c r="Q162" s="1344"/>
      <c r="R162" s="1344"/>
      <c r="S162" s="1344"/>
      <c r="T162" s="1344"/>
      <c r="U162" s="1344"/>
      <c r="V162" s="1344"/>
      <c r="W162" s="1344"/>
      <c r="X162" s="1344"/>
      <c r="Y162" s="1344"/>
      <c r="Z162" s="1344"/>
      <c r="AA162" s="1344"/>
      <c r="AB162" s="1344"/>
      <c r="AC162" s="1344"/>
    </row>
    <row r="163">
      <c r="A163" s="1344"/>
      <c r="B163" s="1344"/>
      <c r="C163" s="1344"/>
      <c r="D163" s="1344"/>
      <c r="E163" s="1344"/>
      <c r="F163" s="1344"/>
      <c r="G163" s="1344"/>
      <c r="H163" s="1344"/>
      <c r="I163" s="1344"/>
      <c r="J163" s="1344"/>
      <c r="K163" s="1344"/>
      <c r="L163" s="1344"/>
      <c r="M163" s="1344"/>
      <c r="N163" s="1344"/>
      <c r="O163" s="1344"/>
      <c r="P163" s="1344"/>
      <c r="Q163" s="1344"/>
      <c r="R163" s="1344"/>
      <c r="S163" s="1344"/>
      <c r="T163" s="1344"/>
      <c r="U163" s="1344"/>
      <c r="V163" s="1344"/>
      <c r="W163" s="1344"/>
      <c r="X163" s="1344"/>
      <c r="Y163" s="1344"/>
      <c r="Z163" s="1344"/>
      <c r="AA163" s="1344"/>
      <c r="AB163" s="1344"/>
      <c r="AC163" s="1344"/>
    </row>
    <row r="164">
      <c r="A164" s="1344"/>
      <c r="B164" s="1344"/>
      <c r="C164" s="1344"/>
      <c r="D164" s="1344"/>
      <c r="E164" s="1344"/>
      <c r="F164" s="1344"/>
      <c r="G164" s="1344"/>
      <c r="H164" s="1344"/>
      <c r="I164" s="1344"/>
      <c r="J164" s="1344"/>
      <c r="K164" s="1344"/>
      <c r="L164" s="1344"/>
      <c r="M164" s="1344"/>
      <c r="N164" s="1344"/>
      <c r="O164" s="1344"/>
      <c r="P164" s="1344"/>
      <c r="Q164" s="1344"/>
      <c r="R164" s="1344"/>
      <c r="S164" s="1344"/>
      <c r="T164" s="1344"/>
      <c r="U164" s="1344"/>
      <c r="V164" s="1344"/>
      <c r="W164" s="1344"/>
      <c r="X164" s="1344"/>
      <c r="Y164" s="1344"/>
      <c r="Z164" s="1344"/>
      <c r="AA164" s="1344"/>
      <c r="AB164" s="1344"/>
      <c r="AC164" s="1344"/>
    </row>
    <row r="165">
      <c r="A165" s="1344"/>
      <c r="B165" s="1344"/>
      <c r="C165" s="1344"/>
      <c r="D165" s="1344"/>
      <c r="E165" s="1344"/>
      <c r="F165" s="1344"/>
      <c r="G165" s="1344"/>
      <c r="H165" s="1344"/>
      <c r="I165" s="1344"/>
      <c r="J165" s="1344"/>
      <c r="K165" s="1344"/>
      <c r="L165" s="1344"/>
      <c r="M165" s="1344"/>
      <c r="N165" s="1344"/>
      <c r="O165" s="1344"/>
      <c r="P165" s="1344"/>
      <c r="Q165" s="1344"/>
      <c r="R165" s="1344"/>
      <c r="S165" s="1344"/>
      <c r="T165" s="1344"/>
      <c r="U165" s="1344"/>
      <c r="V165" s="1344"/>
      <c r="W165" s="1344"/>
      <c r="X165" s="1344"/>
      <c r="Y165" s="1344"/>
      <c r="Z165" s="1344"/>
      <c r="AA165" s="1344"/>
      <c r="AB165" s="1344"/>
      <c r="AC165" s="1344"/>
    </row>
    <row r="166">
      <c r="A166" s="1344"/>
      <c r="B166" s="1344"/>
      <c r="C166" s="1344"/>
      <c r="D166" s="1344"/>
      <c r="E166" s="1344"/>
      <c r="F166" s="1344"/>
      <c r="G166" s="1344"/>
      <c r="H166" s="1344"/>
      <c r="I166" s="1344"/>
      <c r="J166" s="1344"/>
      <c r="K166" s="1344"/>
      <c r="L166" s="1344"/>
      <c r="M166" s="1344"/>
      <c r="N166" s="1344"/>
      <c r="O166" s="1344"/>
      <c r="P166" s="1344"/>
      <c r="Q166" s="1344"/>
      <c r="R166" s="1344"/>
      <c r="S166" s="1344"/>
      <c r="T166" s="1344"/>
      <c r="U166" s="1344"/>
      <c r="V166" s="1344"/>
      <c r="W166" s="1344"/>
      <c r="X166" s="1344"/>
      <c r="Y166" s="1344"/>
      <c r="Z166" s="1344"/>
      <c r="AA166" s="1344"/>
      <c r="AB166" s="1344"/>
      <c r="AC166" s="1344"/>
    </row>
    <row r="167">
      <c r="A167" s="1344"/>
      <c r="B167" s="1344"/>
      <c r="C167" s="1344"/>
      <c r="D167" s="1344"/>
      <c r="E167" s="1344"/>
      <c r="F167" s="1344"/>
      <c r="G167" s="1344"/>
      <c r="H167" s="1344"/>
      <c r="I167" s="1344"/>
      <c r="J167" s="1344"/>
      <c r="K167" s="1344"/>
      <c r="L167" s="1344"/>
      <c r="M167" s="1344"/>
      <c r="N167" s="1344"/>
      <c r="O167" s="1344"/>
      <c r="P167" s="1344"/>
      <c r="Q167" s="1344"/>
      <c r="R167" s="1344"/>
      <c r="S167" s="1344"/>
      <c r="T167" s="1344"/>
      <c r="U167" s="1344"/>
      <c r="V167" s="1344"/>
      <c r="W167" s="1344"/>
      <c r="X167" s="1344"/>
      <c r="Y167" s="1344"/>
      <c r="Z167" s="1344"/>
      <c r="AA167" s="1344"/>
      <c r="AB167" s="1344"/>
      <c r="AC167" s="1344"/>
    </row>
    <row r="168">
      <c r="A168" s="1344"/>
      <c r="B168" s="1344"/>
      <c r="C168" s="1344"/>
      <c r="D168" s="1344"/>
      <c r="E168" s="1344"/>
      <c r="F168" s="1344"/>
      <c r="G168" s="1344"/>
      <c r="H168" s="1344"/>
      <c r="I168" s="1344"/>
      <c r="J168" s="1344"/>
      <c r="K168" s="1344"/>
      <c r="L168" s="1344"/>
      <c r="M168" s="1344"/>
      <c r="N168" s="1344"/>
      <c r="O168" s="1344"/>
      <c r="P168" s="1344"/>
      <c r="Q168" s="1344"/>
      <c r="R168" s="1344"/>
      <c r="S168" s="1344"/>
      <c r="T168" s="1344"/>
      <c r="U168" s="1344"/>
      <c r="V168" s="1344"/>
      <c r="W168" s="1344"/>
      <c r="X168" s="1344"/>
      <c r="Y168" s="1344"/>
      <c r="Z168" s="1344"/>
      <c r="AA168" s="1344"/>
      <c r="AB168" s="1344"/>
      <c r="AC168" s="1344"/>
    </row>
    <row r="169">
      <c r="A169" s="1344"/>
      <c r="B169" s="1344"/>
      <c r="C169" s="1344"/>
      <c r="D169" s="1344"/>
      <c r="E169" s="1344"/>
      <c r="F169" s="1344"/>
      <c r="G169" s="1344"/>
      <c r="H169" s="1344"/>
      <c r="I169" s="1344"/>
      <c r="J169" s="1344"/>
      <c r="K169" s="1344"/>
      <c r="L169" s="1344"/>
      <c r="M169" s="1344"/>
      <c r="N169" s="1344"/>
      <c r="O169" s="1344"/>
      <c r="P169" s="1344"/>
      <c r="Q169" s="1344"/>
      <c r="R169" s="1344"/>
      <c r="S169" s="1344"/>
      <c r="T169" s="1344"/>
      <c r="U169" s="1344"/>
      <c r="V169" s="1344"/>
      <c r="W169" s="1344"/>
      <c r="X169" s="1344"/>
      <c r="Y169" s="1344"/>
      <c r="Z169" s="1344"/>
      <c r="AA169" s="1344"/>
      <c r="AB169" s="1344"/>
      <c r="AC169" s="1344"/>
    </row>
    <row r="170">
      <c r="A170" s="1344"/>
      <c r="B170" s="1344"/>
      <c r="C170" s="1344"/>
      <c r="D170" s="1344"/>
      <c r="E170" s="1344"/>
      <c r="F170" s="1344"/>
      <c r="G170" s="1344"/>
      <c r="H170" s="1344"/>
      <c r="I170" s="1344"/>
      <c r="J170" s="1344"/>
      <c r="K170" s="1344"/>
      <c r="L170" s="1344"/>
      <c r="M170" s="1344"/>
      <c r="N170" s="1344"/>
      <c r="O170" s="1344"/>
      <c r="P170" s="1344"/>
      <c r="Q170" s="1344"/>
      <c r="R170" s="1344"/>
      <c r="S170" s="1344"/>
      <c r="T170" s="1344"/>
      <c r="U170" s="1344"/>
      <c r="V170" s="1344"/>
      <c r="W170" s="1344"/>
      <c r="X170" s="1344"/>
      <c r="Y170" s="1344"/>
      <c r="Z170" s="1344"/>
      <c r="AA170" s="1344"/>
      <c r="AB170" s="1344"/>
      <c r="AC170" s="1344"/>
    </row>
    <row r="171">
      <c r="A171" s="1344"/>
      <c r="B171" s="1344"/>
      <c r="C171" s="1344"/>
      <c r="D171" s="1344"/>
      <c r="E171" s="1344"/>
      <c r="F171" s="1344"/>
      <c r="G171" s="1344"/>
      <c r="H171" s="1344"/>
      <c r="I171" s="1344"/>
      <c r="J171" s="1344"/>
      <c r="K171" s="1344"/>
      <c r="L171" s="1344"/>
      <c r="M171" s="1344"/>
      <c r="N171" s="1344"/>
      <c r="O171" s="1344"/>
      <c r="P171" s="1344"/>
      <c r="Q171" s="1344"/>
      <c r="R171" s="1344"/>
      <c r="S171" s="1344"/>
      <c r="T171" s="1344"/>
      <c r="U171" s="1344"/>
      <c r="V171" s="1344"/>
      <c r="W171" s="1344"/>
      <c r="X171" s="1344"/>
      <c r="Y171" s="1344"/>
      <c r="Z171" s="1344"/>
      <c r="AA171" s="1344"/>
      <c r="AB171" s="1344"/>
      <c r="AC171" s="1344"/>
    </row>
    <row r="172">
      <c r="A172" s="1344"/>
      <c r="B172" s="1344"/>
      <c r="C172" s="1344"/>
      <c r="D172" s="1344"/>
      <c r="E172" s="1344"/>
      <c r="F172" s="1344"/>
      <c r="G172" s="1344"/>
      <c r="H172" s="1344"/>
      <c r="I172" s="1344"/>
      <c r="J172" s="1344"/>
      <c r="K172" s="1344"/>
      <c r="L172" s="1344"/>
      <c r="M172" s="1344"/>
      <c r="N172" s="1344"/>
      <c r="O172" s="1344"/>
      <c r="P172" s="1344"/>
      <c r="Q172" s="1344"/>
      <c r="R172" s="1344"/>
      <c r="S172" s="1344"/>
      <c r="T172" s="1344"/>
      <c r="U172" s="1344"/>
      <c r="V172" s="1344"/>
      <c r="W172" s="1344"/>
      <c r="X172" s="1344"/>
      <c r="Y172" s="1344"/>
      <c r="Z172" s="1344"/>
      <c r="AA172" s="1344"/>
      <c r="AB172" s="1344"/>
      <c r="AC172" s="1344"/>
    </row>
    <row r="173">
      <c r="A173" s="1344"/>
      <c r="B173" s="1344"/>
      <c r="C173" s="1344"/>
      <c r="D173" s="1344"/>
      <c r="E173" s="1344"/>
      <c r="F173" s="1344"/>
      <c r="G173" s="1344"/>
      <c r="H173" s="1344"/>
      <c r="I173" s="1344"/>
      <c r="J173" s="1344"/>
      <c r="K173" s="1344"/>
      <c r="L173" s="1344"/>
      <c r="M173" s="1344"/>
      <c r="N173" s="1344"/>
      <c r="O173" s="1344"/>
      <c r="P173" s="1344"/>
      <c r="Q173" s="1344"/>
      <c r="R173" s="1344"/>
      <c r="S173" s="1344"/>
      <c r="T173" s="1344"/>
      <c r="U173" s="1344"/>
      <c r="V173" s="1344"/>
      <c r="W173" s="1344"/>
      <c r="X173" s="1344"/>
      <c r="Y173" s="1344"/>
      <c r="Z173" s="1344"/>
      <c r="AA173" s="1344"/>
      <c r="AB173" s="1344"/>
      <c r="AC173" s="1344"/>
    </row>
    <row r="174">
      <c r="A174" s="1344"/>
      <c r="B174" s="1344"/>
      <c r="C174" s="1344"/>
      <c r="D174" s="1344"/>
      <c r="E174" s="1344"/>
      <c r="F174" s="1344"/>
      <c r="G174" s="1344"/>
      <c r="H174" s="1344"/>
      <c r="I174" s="1344"/>
      <c r="J174" s="1344"/>
      <c r="K174" s="1344"/>
      <c r="L174" s="1344"/>
      <c r="M174" s="1344"/>
      <c r="N174" s="1344"/>
      <c r="O174" s="1344"/>
      <c r="P174" s="1344"/>
      <c r="Q174" s="1344"/>
      <c r="R174" s="1344"/>
      <c r="S174" s="1344"/>
      <c r="T174" s="1344"/>
      <c r="U174" s="1344"/>
      <c r="V174" s="1344"/>
      <c r="W174" s="1344"/>
      <c r="X174" s="1344"/>
      <c r="Y174" s="1344"/>
      <c r="Z174" s="1344"/>
      <c r="AA174" s="1344"/>
      <c r="AB174" s="1344"/>
      <c r="AC174" s="1344"/>
    </row>
    <row r="175">
      <c r="A175" s="1344"/>
      <c r="B175" s="1344"/>
      <c r="C175" s="1344"/>
      <c r="D175" s="1344"/>
      <c r="E175" s="1344"/>
      <c r="F175" s="1344"/>
      <c r="G175" s="1344"/>
      <c r="H175" s="1344"/>
      <c r="I175" s="1344"/>
      <c r="J175" s="1344"/>
      <c r="K175" s="1344"/>
      <c r="L175" s="1344"/>
      <c r="M175" s="1344"/>
      <c r="N175" s="1344"/>
      <c r="O175" s="1344"/>
      <c r="P175" s="1344"/>
      <c r="Q175" s="1344"/>
      <c r="R175" s="1344"/>
      <c r="S175" s="1344"/>
      <c r="T175" s="1344"/>
      <c r="U175" s="1344"/>
      <c r="V175" s="1344"/>
      <c r="W175" s="1344"/>
      <c r="X175" s="1344"/>
      <c r="Y175" s="1344"/>
      <c r="Z175" s="1344"/>
      <c r="AA175" s="1344"/>
      <c r="AB175" s="1344"/>
      <c r="AC175" s="1344"/>
    </row>
    <row r="176">
      <c r="A176" s="1344"/>
      <c r="B176" s="1344"/>
      <c r="C176" s="1344"/>
      <c r="D176" s="1344"/>
      <c r="E176" s="1344"/>
      <c r="F176" s="1344"/>
      <c r="G176" s="1344"/>
      <c r="H176" s="1344"/>
      <c r="I176" s="1344"/>
      <c r="J176" s="1344"/>
      <c r="K176" s="1344"/>
      <c r="L176" s="1344"/>
      <c r="M176" s="1344"/>
      <c r="N176" s="1344"/>
      <c r="O176" s="1344"/>
      <c r="P176" s="1344"/>
      <c r="Q176" s="1344"/>
      <c r="R176" s="1344"/>
      <c r="S176" s="1344"/>
      <c r="T176" s="1344"/>
      <c r="U176" s="1344"/>
      <c r="V176" s="1344"/>
      <c r="W176" s="1344"/>
      <c r="X176" s="1344"/>
      <c r="Y176" s="1344"/>
      <c r="Z176" s="1344"/>
      <c r="AA176" s="1344"/>
      <c r="AB176" s="1344"/>
      <c r="AC176" s="1344"/>
    </row>
    <row r="177">
      <c r="A177" s="1344"/>
      <c r="B177" s="1344"/>
      <c r="C177" s="1344"/>
      <c r="D177" s="1344"/>
      <c r="E177" s="1344"/>
      <c r="F177" s="1344"/>
      <c r="G177" s="1344"/>
      <c r="H177" s="1344"/>
      <c r="I177" s="1344"/>
      <c r="J177" s="1344"/>
      <c r="K177" s="1344"/>
      <c r="L177" s="1344"/>
      <c r="M177" s="1344"/>
      <c r="N177" s="1344"/>
      <c r="O177" s="1344"/>
      <c r="P177" s="1344"/>
      <c r="Q177" s="1344"/>
      <c r="R177" s="1344"/>
      <c r="S177" s="1344"/>
      <c r="T177" s="1344"/>
      <c r="U177" s="1344"/>
      <c r="V177" s="1344"/>
      <c r="W177" s="1344"/>
      <c r="X177" s="1344"/>
      <c r="Y177" s="1344"/>
      <c r="Z177" s="1344"/>
      <c r="AA177" s="1344"/>
      <c r="AB177" s="1344"/>
      <c r="AC177" s="1344"/>
    </row>
    <row r="178">
      <c r="A178" s="1344"/>
      <c r="B178" s="1344"/>
      <c r="C178" s="1344"/>
      <c r="D178" s="1344"/>
      <c r="E178" s="1344"/>
      <c r="F178" s="1344"/>
      <c r="G178" s="1344"/>
      <c r="H178" s="1344"/>
      <c r="I178" s="1344"/>
      <c r="J178" s="1344"/>
      <c r="K178" s="1344"/>
      <c r="L178" s="1344"/>
      <c r="M178" s="1344"/>
      <c r="N178" s="1344"/>
      <c r="O178" s="1344"/>
      <c r="P178" s="1344"/>
      <c r="Q178" s="1344"/>
      <c r="R178" s="1344"/>
      <c r="S178" s="1344"/>
      <c r="T178" s="1344"/>
      <c r="U178" s="1344"/>
      <c r="V178" s="1344"/>
      <c r="W178" s="1344"/>
      <c r="X178" s="1344"/>
      <c r="Y178" s="1344"/>
      <c r="Z178" s="1344"/>
      <c r="AA178" s="1344"/>
      <c r="AB178" s="1344"/>
      <c r="AC178" s="1344"/>
    </row>
    <row r="179">
      <c r="A179" s="1344"/>
      <c r="B179" s="1344"/>
      <c r="C179" s="1344"/>
      <c r="D179" s="1344"/>
      <c r="E179" s="1344"/>
      <c r="F179" s="1344"/>
      <c r="G179" s="1344"/>
      <c r="H179" s="1344"/>
      <c r="I179" s="1344"/>
      <c r="J179" s="1344"/>
      <c r="K179" s="1344"/>
      <c r="L179" s="1344"/>
      <c r="M179" s="1344"/>
      <c r="N179" s="1344"/>
      <c r="O179" s="1344"/>
      <c r="P179" s="1344"/>
      <c r="Q179" s="1344"/>
      <c r="R179" s="1344"/>
      <c r="S179" s="1344"/>
      <c r="T179" s="1344"/>
      <c r="U179" s="1344"/>
      <c r="V179" s="1344"/>
      <c r="W179" s="1344"/>
      <c r="X179" s="1344"/>
      <c r="Y179" s="1344"/>
      <c r="Z179" s="1344"/>
      <c r="AA179" s="1344"/>
      <c r="AB179" s="1344"/>
      <c r="AC179" s="1344"/>
    </row>
    <row r="180">
      <c r="A180" s="1344"/>
      <c r="B180" s="1344"/>
      <c r="C180" s="1344"/>
      <c r="D180" s="1344"/>
      <c r="E180" s="1344"/>
      <c r="F180" s="1344"/>
      <c r="G180" s="1344"/>
      <c r="H180" s="1344"/>
      <c r="I180" s="1344"/>
      <c r="J180" s="1344"/>
      <c r="K180" s="1344"/>
      <c r="L180" s="1344"/>
      <c r="M180" s="1344"/>
      <c r="N180" s="1344"/>
      <c r="O180" s="1344"/>
      <c r="P180" s="1344"/>
      <c r="Q180" s="1344"/>
      <c r="R180" s="1344"/>
      <c r="S180" s="1344"/>
      <c r="T180" s="1344"/>
      <c r="U180" s="1344"/>
      <c r="V180" s="1344"/>
      <c r="W180" s="1344"/>
      <c r="X180" s="1344"/>
      <c r="Y180" s="1344"/>
      <c r="Z180" s="1344"/>
      <c r="AA180" s="1344"/>
      <c r="AB180" s="1344"/>
      <c r="AC180" s="1344"/>
    </row>
    <row r="181">
      <c r="A181" s="1344"/>
      <c r="B181" s="1344"/>
      <c r="C181" s="1344"/>
      <c r="D181" s="1344"/>
      <c r="E181" s="1344"/>
      <c r="F181" s="1344"/>
      <c r="G181" s="1344"/>
      <c r="H181" s="1344"/>
      <c r="I181" s="1344"/>
      <c r="J181" s="1344"/>
      <c r="K181" s="1344"/>
      <c r="L181" s="1344"/>
      <c r="M181" s="1344"/>
      <c r="N181" s="1344"/>
      <c r="O181" s="1344"/>
      <c r="P181" s="1344"/>
      <c r="Q181" s="1344"/>
      <c r="R181" s="1344"/>
      <c r="S181" s="1344"/>
      <c r="T181" s="1344"/>
      <c r="U181" s="1344"/>
      <c r="V181" s="1344"/>
      <c r="W181" s="1344"/>
      <c r="X181" s="1344"/>
      <c r="Y181" s="1344"/>
      <c r="Z181" s="1344"/>
      <c r="AA181" s="1344"/>
      <c r="AB181" s="1344"/>
      <c r="AC181" s="1344"/>
    </row>
    <row r="182">
      <c r="A182" s="1344"/>
      <c r="B182" s="1344"/>
      <c r="C182" s="1344"/>
      <c r="D182" s="1344"/>
      <c r="E182" s="1344"/>
      <c r="F182" s="1344"/>
      <c r="G182" s="1344"/>
      <c r="H182" s="1344"/>
      <c r="I182" s="1344"/>
      <c r="J182" s="1344"/>
      <c r="K182" s="1344"/>
      <c r="L182" s="1344"/>
      <c r="M182" s="1344"/>
      <c r="N182" s="1344"/>
      <c r="O182" s="1344"/>
      <c r="P182" s="1344"/>
      <c r="Q182" s="1344"/>
      <c r="R182" s="1344"/>
      <c r="S182" s="1344"/>
      <c r="T182" s="1344"/>
      <c r="U182" s="1344"/>
      <c r="V182" s="1344"/>
      <c r="W182" s="1344"/>
      <c r="X182" s="1344"/>
      <c r="Y182" s="1344"/>
      <c r="Z182" s="1344"/>
      <c r="AA182" s="1344"/>
      <c r="AB182" s="1344"/>
      <c r="AC182" s="1344"/>
    </row>
    <row r="183">
      <c r="A183" s="1344"/>
      <c r="B183" s="1344"/>
      <c r="C183" s="1344"/>
      <c r="D183" s="1344"/>
      <c r="E183" s="1344"/>
      <c r="F183" s="1344"/>
      <c r="G183" s="1344"/>
      <c r="H183" s="1344"/>
      <c r="I183" s="1344"/>
      <c r="J183" s="1344"/>
      <c r="K183" s="1344"/>
      <c r="L183" s="1344"/>
      <c r="M183" s="1344"/>
      <c r="N183" s="1344"/>
      <c r="O183" s="1344"/>
      <c r="P183" s="1344"/>
      <c r="Q183" s="1344"/>
      <c r="R183" s="1344"/>
      <c r="S183" s="1344"/>
      <c r="T183" s="1344"/>
      <c r="U183" s="1344"/>
      <c r="V183" s="1344"/>
      <c r="W183" s="1344"/>
      <c r="X183" s="1344"/>
      <c r="Y183" s="1344"/>
      <c r="Z183" s="1344"/>
      <c r="AA183" s="1344"/>
      <c r="AB183" s="1344"/>
      <c r="AC183" s="1344"/>
    </row>
    <row r="184">
      <c r="A184" s="1344"/>
      <c r="B184" s="1344"/>
      <c r="C184" s="1344"/>
      <c r="D184" s="1344"/>
      <c r="E184" s="1344"/>
      <c r="F184" s="1344"/>
      <c r="G184" s="1344"/>
      <c r="H184" s="1344"/>
      <c r="I184" s="1344"/>
      <c r="J184" s="1344"/>
      <c r="K184" s="1344"/>
      <c r="L184" s="1344"/>
      <c r="M184" s="1344"/>
      <c r="N184" s="1344"/>
      <c r="O184" s="1344"/>
      <c r="P184" s="1344"/>
      <c r="Q184" s="1344"/>
      <c r="R184" s="1344"/>
      <c r="S184" s="1344"/>
      <c r="T184" s="1344"/>
      <c r="U184" s="1344"/>
      <c r="V184" s="1344"/>
      <c r="W184" s="1344"/>
      <c r="X184" s="1344"/>
      <c r="Y184" s="1344"/>
      <c r="Z184" s="1344"/>
      <c r="AA184" s="1344"/>
      <c r="AB184" s="1344"/>
      <c r="AC184" s="1344"/>
    </row>
    <row r="185">
      <c r="A185" s="1344"/>
      <c r="B185" s="1344"/>
      <c r="C185" s="1344"/>
      <c r="D185" s="1344"/>
      <c r="E185" s="1344"/>
      <c r="F185" s="1344"/>
      <c r="G185" s="1344"/>
      <c r="H185" s="1344"/>
      <c r="I185" s="1344"/>
      <c r="J185" s="1344"/>
      <c r="K185" s="1344"/>
      <c r="L185" s="1344"/>
      <c r="M185" s="1344"/>
      <c r="N185" s="1344"/>
      <c r="O185" s="1344"/>
      <c r="P185" s="1344"/>
      <c r="Q185" s="1344"/>
      <c r="R185" s="1344"/>
      <c r="S185" s="1344"/>
      <c r="T185" s="1344"/>
      <c r="U185" s="1344"/>
      <c r="V185" s="1344"/>
      <c r="W185" s="1344"/>
      <c r="X185" s="1344"/>
      <c r="Y185" s="1344"/>
      <c r="Z185" s="1344"/>
      <c r="AA185" s="1344"/>
      <c r="AB185" s="1344"/>
      <c r="AC185" s="1344"/>
    </row>
    <row r="186">
      <c r="A186" s="1344"/>
      <c r="B186" s="1344"/>
      <c r="C186" s="1344"/>
      <c r="D186" s="1344"/>
      <c r="E186" s="1344"/>
      <c r="F186" s="1344"/>
      <c r="G186" s="1344"/>
      <c r="H186" s="1344"/>
      <c r="I186" s="1344"/>
      <c r="J186" s="1344"/>
      <c r="K186" s="1344"/>
      <c r="L186" s="1344"/>
      <c r="M186" s="1344"/>
      <c r="N186" s="1344"/>
      <c r="O186" s="1344"/>
      <c r="P186" s="1344"/>
      <c r="Q186" s="1344"/>
      <c r="R186" s="1344"/>
      <c r="S186" s="1344"/>
      <c r="T186" s="1344"/>
      <c r="U186" s="1344"/>
      <c r="V186" s="1344"/>
      <c r="W186" s="1344"/>
      <c r="X186" s="1344"/>
      <c r="Y186" s="1344"/>
      <c r="Z186" s="1344"/>
      <c r="AA186" s="1344"/>
      <c r="AB186" s="1344"/>
      <c r="AC186" s="1344"/>
    </row>
    <row r="187">
      <c r="A187" s="1344"/>
      <c r="B187" s="1344"/>
      <c r="C187" s="1344"/>
      <c r="D187" s="1344"/>
      <c r="E187" s="1344"/>
      <c r="F187" s="1344"/>
      <c r="G187" s="1344"/>
      <c r="H187" s="1344"/>
      <c r="I187" s="1344"/>
      <c r="J187" s="1344"/>
      <c r="K187" s="1344"/>
      <c r="L187" s="1344"/>
      <c r="M187" s="1344"/>
      <c r="N187" s="1344"/>
      <c r="O187" s="1344"/>
      <c r="P187" s="1344"/>
      <c r="Q187" s="1344"/>
      <c r="R187" s="1344"/>
      <c r="S187" s="1344"/>
      <c r="T187" s="1344"/>
      <c r="U187" s="1344"/>
      <c r="V187" s="1344"/>
      <c r="W187" s="1344"/>
      <c r="X187" s="1344"/>
      <c r="Y187" s="1344"/>
      <c r="Z187" s="1344"/>
      <c r="AA187" s="1344"/>
      <c r="AB187" s="1344"/>
      <c r="AC187" s="1344"/>
    </row>
    <row r="188">
      <c r="A188" s="1344"/>
      <c r="B188" s="1344"/>
      <c r="C188" s="1344"/>
      <c r="D188" s="1344"/>
      <c r="E188" s="1344"/>
      <c r="F188" s="1344"/>
      <c r="G188" s="1344"/>
      <c r="H188" s="1344"/>
      <c r="I188" s="1344"/>
      <c r="J188" s="1344"/>
      <c r="K188" s="1344"/>
      <c r="L188" s="1344"/>
      <c r="M188" s="1344"/>
      <c r="N188" s="1344"/>
      <c r="O188" s="1344"/>
      <c r="P188" s="1344"/>
      <c r="Q188" s="1344"/>
      <c r="R188" s="1344"/>
      <c r="S188" s="1344"/>
      <c r="T188" s="1344"/>
      <c r="U188" s="1344"/>
      <c r="V188" s="1344"/>
      <c r="W188" s="1344"/>
      <c r="X188" s="1344"/>
      <c r="Y188" s="1344"/>
      <c r="Z188" s="1344"/>
      <c r="AA188" s="1344"/>
      <c r="AB188" s="1344"/>
      <c r="AC188" s="1344"/>
    </row>
    <row r="189">
      <c r="A189" s="1344"/>
      <c r="B189" s="1344"/>
      <c r="C189" s="1344"/>
      <c r="D189" s="1344"/>
      <c r="E189" s="1344"/>
      <c r="F189" s="1344"/>
      <c r="G189" s="1344"/>
      <c r="H189" s="1344"/>
      <c r="I189" s="1344"/>
      <c r="J189" s="1344"/>
      <c r="K189" s="1344"/>
      <c r="L189" s="1344"/>
      <c r="M189" s="1344"/>
      <c r="N189" s="1344"/>
      <c r="O189" s="1344"/>
      <c r="P189" s="1344"/>
      <c r="Q189" s="1344"/>
      <c r="R189" s="1344"/>
      <c r="S189" s="1344"/>
      <c r="T189" s="1344"/>
      <c r="U189" s="1344"/>
      <c r="V189" s="1344"/>
      <c r="W189" s="1344"/>
      <c r="X189" s="1344"/>
      <c r="Y189" s="1344"/>
      <c r="Z189" s="1344"/>
      <c r="AA189" s="1344"/>
      <c r="AB189" s="1344"/>
      <c r="AC189" s="1344"/>
    </row>
    <row r="190">
      <c r="A190" s="1344"/>
      <c r="B190" s="1344"/>
      <c r="C190" s="1344"/>
      <c r="D190" s="1344"/>
      <c r="E190" s="1344"/>
      <c r="F190" s="1344"/>
      <c r="G190" s="1344"/>
      <c r="H190" s="1344"/>
      <c r="I190" s="1344"/>
      <c r="J190" s="1344"/>
      <c r="K190" s="1344"/>
      <c r="L190" s="1344"/>
      <c r="M190" s="1344"/>
      <c r="N190" s="1344"/>
      <c r="O190" s="1344"/>
      <c r="P190" s="1344"/>
      <c r="Q190" s="1344"/>
      <c r="R190" s="1344"/>
      <c r="S190" s="1344"/>
      <c r="T190" s="1344"/>
      <c r="U190" s="1344"/>
      <c r="V190" s="1344"/>
      <c r="W190" s="1344"/>
      <c r="X190" s="1344"/>
      <c r="Y190" s="1344"/>
      <c r="Z190" s="1344"/>
      <c r="AA190" s="1344"/>
      <c r="AB190" s="1344"/>
      <c r="AC190" s="1344"/>
    </row>
    <row r="191">
      <c r="A191" s="1344"/>
      <c r="B191" s="1344"/>
      <c r="C191" s="1344"/>
      <c r="D191" s="1344"/>
      <c r="E191" s="1344"/>
      <c r="F191" s="1344"/>
      <c r="G191" s="1344"/>
      <c r="H191" s="1344"/>
      <c r="I191" s="1344"/>
      <c r="J191" s="1344"/>
      <c r="K191" s="1344"/>
      <c r="L191" s="1344"/>
      <c r="M191" s="1344"/>
      <c r="N191" s="1344"/>
      <c r="O191" s="1344"/>
      <c r="P191" s="1344"/>
      <c r="Q191" s="1344"/>
      <c r="R191" s="1344"/>
      <c r="S191" s="1344"/>
      <c r="T191" s="1344"/>
      <c r="U191" s="1344"/>
      <c r="V191" s="1344"/>
      <c r="W191" s="1344"/>
      <c r="X191" s="1344"/>
      <c r="Y191" s="1344"/>
      <c r="Z191" s="1344"/>
      <c r="AA191" s="1344"/>
      <c r="AB191" s="1344"/>
      <c r="AC191" s="1344"/>
    </row>
    <row r="192">
      <c r="A192" s="1344"/>
      <c r="B192" s="1344"/>
      <c r="C192" s="1344"/>
      <c r="D192" s="1344"/>
      <c r="E192" s="1344"/>
      <c r="F192" s="1344"/>
      <c r="G192" s="1344"/>
      <c r="H192" s="1344"/>
      <c r="I192" s="1344"/>
      <c r="J192" s="1344"/>
      <c r="K192" s="1344"/>
      <c r="L192" s="1344"/>
      <c r="M192" s="1344"/>
      <c r="N192" s="1344"/>
      <c r="O192" s="1344"/>
      <c r="P192" s="1344"/>
      <c r="Q192" s="1344"/>
      <c r="R192" s="1344"/>
      <c r="S192" s="1344"/>
      <c r="T192" s="1344"/>
      <c r="U192" s="1344"/>
      <c r="V192" s="1344"/>
      <c r="W192" s="1344"/>
      <c r="X192" s="1344"/>
      <c r="Y192" s="1344"/>
      <c r="Z192" s="1344"/>
      <c r="AA192" s="1344"/>
      <c r="AB192" s="1344"/>
      <c r="AC192" s="1344"/>
    </row>
    <row r="193">
      <c r="A193" s="1344"/>
      <c r="B193" s="1344"/>
      <c r="C193" s="1344"/>
      <c r="D193" s="1344"/>
      <c r="E193" s="1344"/>
      <c r="F193" s="1344"/>
      <c r="G193" s="1344"/>
      <c r="H193" s="1344"/>
      <c r="I193" s="1344"/>
      <c r="J193" s="1344"/>
      <c r="K193" s="1344"/>
      <c r="L193" s="1344"/>
      <c r="M193" s="1344"/>
      <c r="N193" s="1344"/>
      <c r="O193" s="1344"/>
      <c r="P193" s="1344"/>
      <c r="Q193" s="1344"/>
      <c r="R193" s="1344"/>
      <c r="S193" s="1344"/>
      <c r="T193" s="1344"/>
      <c r="U193" s="1344"/>
      <c r="V193" s="1344"/>
      <c r="W193" s="1344"/>
      <c r="X193" s="1344"/>
      <c r="Y193" s="1344"/>
      <c r="Z193" s="1344"/>
      <c r="AA193" s="1344"/>
      <c r="AB193" s="1344"/>
      <c r="AC193" s="1344"/>
    </row>
    <row r="194">
      <c r="A194" s="1344"/>
      <c r="B194" s="1344"/>
      <c r="C194" s="1344"/>
      <c r="D194" s="1344"/>
      <c r="E194" s="1344"/>
      <c r="F194" s="1344"/>
      <c r="G194" s="1344"/>
      <c r="H194" s="1344"/>
      <c r="I194" s="1344"/>
      <c r="J194" s="1344"/>
      <c r="K194" s="1344"/>
      <c r="L194" s="1344"/>
      <c r="M194" s="1344"/>
      <c r="N194" s="1344"/>
      <c r="O194" s="1344"/>
      <c r="P194" s="1344"/>
      <c r="Q194" s="1344"/>
      <c r="R194" s="1344"/>
      <c r="S194" s="1344"/>
      <c r="T194" s="1344"/>
      <c r="U194" s="1344"/>
      <c r="V194" s="1344"/>
      <c r="W194" s="1344"/>
      <c r="X194" s="1344"/>
      <c r="Y194" s="1344"/>
      <c r="Z194" s="1344"/>
      <c r="AA194" s="1344"/>
      <c r="AB194" s="1344"/>
      <c r="AC194" s="1344"/>
    </row>
    <row r="195">
      <c r="A195" s="1344"/>
      <c r="B195" s="1344"/>
      <c r="C195" s="1344"/>
      <c r="D195" s="1344"/>
      <c r="E195" s="1344"/>
      <c r="F195" s="1344"/>
      <c r="G195" s="1344"/>
      <c r="H195" s="1344"/>
      <c r="I195" s="1344"/>
      <c r="J195" s="1344"/>
      <c r="K195" s="1344"/>
      <c r="L195" s="1344"/>
      <c r="M195" s="1344"/>
      <c r="N195" s="1344"/>
      <c r="O195" s="1344"/>
      <c r="P195" s="1344"/>
      <c r="Q195" s="1344"/>
      <c r="R195" s="1344"/>
      <c r="S195" s="1344"/>
      <c r="T195" s="1344"/>
      <c r="U195" s="1344"/>
      <c r="V195" s="1344"/>
      <c r="W195" s="1344"/>
      <c r="X195" s="1344"/>
      <c r="Y195" s="1344"/>
      <c r="Z195" s="1344"/>
      <c r="AA195" s="1344"/>
      <c r="AB195" s="1344"/>
      <c r="AC195" s="1344"/>
    </row>
    <row r="196">
      <c r="A196" s="1344"/>
      <c r="B196" s="1344"/>
      <c r="C196" s="1344"/>
      <c r="D196" s="1344"/>
      <c r="E196" s="1344"/>
      <c r="F196" s="1344"/>
      <c r="G196" s="1344"/>
      <c r="H196" s="1344"/>
      <c r="I196" s="1344"/>
      <c r="J196" s="1344"/>
      <c r="K196" s="1344"/>
      <c r="L196" s="1344"/>
      <c r="M196" s="1344"/>
      <c r="N196" s="1344"/>
      <c r="O196" s="1344"/>
      <c r="P196" s="1344"/>
      <c r="Q196" s="1344"/>
      <c r="R196" s="1344"/>
      <c r="S196" s="1344"/>
      <c r="T196" s="1344"/>
      <c r="U196" s="1344"/>
      <c r="V196" s="1344"/>
      <c r="W196" s="1344"/>
      <c r="X196" s="1344"/>
      <c r="Y196" s="1344"/>
      <c r="Z196" s="1344"/>
      <c r="AA196" s="1344"/>
      <c r="AB196" s="1344"/>
      <c r="AC196" s="1344"/>
    </row>
    <row r="197">
      <c r="A197" s="1344"/>
      <c r="B197" s="1344"/>
      <c r="C197" s="1344"/>
      <c r="D197" s="1344"/>
      <c r="E197" s="1344"/>
      <c r="F197" s="1344"/>
      <c r="G197" s="1344"/>
      <c r="H197" s="1344"/>
      <c r="I197" s="1344"/>
      <c r="J197" s="1344"/>
      <c r="K197" s="1344"/>
      <c r="L197" s="1344"/>
      <c r="M197" s="1344"/>
      <c r="N197" s="1344"/>
      <c r="O197" s="1344"/>
      <c r="P197" s="1344"/>
      <c r="Q197" s="1344"/>
      <c r="R197" s="1344"/>
      <c r="S197" s="1344"/>
      <c r="T197" s="1344"/>
      <c r="U197" s="1344"/>
      <c r="V197" s="1344"/>
      <c r="W197" s="1344"/>
      <c r="X197" s="1344"/>
      <c r="Y197" s="1344"/>
      <c r="Z197" s="1344"/>
      <c r="AA197" s="1344"/>
      <c r="AB197" s="1344"/>
      <c r="AC197" s="1344"/>
    </row>
    <row r="198">
      <c r="A198" s="1344"/>
      <c r="B198" s="1344"/>
      <c r="C198" s="1344"/>
      <c r="D198" s="1344"/>
      <c r="E198" s="1344"/>
      <c r="F198" s="1344"/>
      <c r="G198" s="1344"/>
      <c r="H198" s="1344"/>
      <c r="I198" s="1344"/>
      <c r="J198" s="1344"/>
      <c r="K198" s="1344"/>
      <c r="L198" s="1344"/>
      <c r="M198" s="1344"/>
      <c r="N198" s="1344"/>
      <c r="O198" s="1344"/>
      <c r="P198" s="1344"/>
      <c r="Q198" s="1344"/>
      <c r="R198" s="1344"/>
      <c r="S198" s="1344"/>
      <c r="T198" s="1344"/>
      <c r="U198" s="1344"/>
      <c r="V198" s="1344"/>
      <c r="W198" s="1344"/>
      <c r="X198" s="1344"/>
      <c r="Y198" s="1344"/>
      <c r="Z198" s="1344"/>
      <c r="AA198" s="1344"/>
      <c r="AB198" s="1344"/>
      <c r="AC198" s="1344"/>
    </row>
    <row r="199">
      <c r="A199" s="1344"/>
      <c r="B199" s="1344"/>
      <c r="C199" s="1344"/>
      <c r="D199" s="1344"/>
      <c r="E199" s="1344"/>
      <c r="F199" s="1344"/>
      <c r="G199" s="1344"/>
      <c r="H199" s="1344"/>
      <c r="I199" s="1344"/>
      <c r="J199" s="1344"/>
      <c r="K199" s="1344"/>
      <c r="L199" s="1344"/>
      <c r="M199" s="1344"/>
      <c r="N199" s="1344"/>
      <c r="O199" s="1344"/>
      <c r="P199" s="1344"/>
      <c r="Q199" s="1344"/>
      <c r="R199" s="1344"/>
      <c r="S199" s="1344"/>
      <c r="T199" s="1344"/>
      <c r="U199" s="1344"/>
      <c r="V199" s="1344"/>
      <c r="W199" s="1344"/>
      <c r="X199" s="1344"/>
      <c r="Y199" s="1344"/>
      <c r="Z199" s="1344"/>
      <c r="AA199" s="1344"/>
      <c r="AB199" s="1344"/>
      <c r="AC199" s="1344"/>
    </row>
    <row r="200">
      <c r="A200" s="1344"/>
      <c r="B200" s="1344"/>
      <c r="C200" s="1344"/>
      <c r="D200" s="1344"/>
      <c r="E200" s="1344"/>
      <c r="F200" s="1344"/>
      <c r="G200" s="1344"/>
      <c r="H200" s="1344"/>
      <c r="I200" s="1344"/>
      <c r="J200" s="1344"/>
      <c r="K200" s="1344"/>
      <c r="L200" s="1344"/>
      <c r="M200" s="1344"/>
      <c r="N200" s="1344"/>
      <c r="O200" s="1344"/>
      <c r="P200" s="1344"/>
      <c r="Q200" s="1344"/>
      <c r="R200" s="1344"/>
      <c r="S200" s="1344"/>
      <c r="T200" s="1344"/>
      <c r="U200" s="1344"/>
      <c r="V200" s="1344"/>
      <c r="W200" s="1344"/>
      <c r="X200" s="1344"/>
      <c r="Y200" s="1344"/>
      <c r="Z200" s="1344"/>
      <c r="AA200" s="1344"/>
      <c r="AB200" s="1344"/>
      <c r="AC200" s="1344"/>
    </row>
    <row r="201">
      <c r="A201" s="1344"/>
      <c r="B201" s="1344"/>
      <c r="C201" s="1344"/>
      <c r="D201" s="1344"/>
      <c r="E201" s="1344"/>
      <c r="F201" s="1344"/>
      <c r="G201" s="1344"/>
      <c r="H201" s="1344"/>
      <c r="I201" s="1344"/>
      <c r="J201" s="1344"/>
      <c r="K201" s="1344"/>
      <c r="L201" s="1344"/>
      <c r="M201" s="1344"/>
      <c r="N201" s="1344"/>
      <c r="O201" s="1344"/>
      <c r="P201" s="1344"/>
      <c r="Q201" s="1344"/>
      <c r="R201" s="1344"/>
      <c r="S201" s="1344"/>
      <c r="T201" s="1344"/>
      <c r="U201" s="1344"/>
      <c r="V201" s="1344"/>
      <c r="W201" s="1344"/>
      <c r="X201" s="1344"/>
      <c r="Y201" s="1344"/>
      <c r="Z201" s="1344"/>
      <c r="AA201" s="1344"/>
      <c r="AB201" s="1344"/>
      <c r="AC201" s="1344"/>
    </row>
    <row r="202">
      <c r="A202" s="1344"/>
      <c r="B202" s="1344"/>
      <c r="C202" s="1344"/>
      <c r="D202" s="1344"/>
      <c r="E202" s="1344"/>
      <c r="F202" s="1344"/>
      <c r="G202" s="1344"/>
      <c r="H202" s="1344"/>
      <c r="I202" s="1344"/>
      <c r="J202" s="1344"/>
      <c r="K202" s="1344"/>
      <c r="L202" s="1344"/>
      <c r="M202" s="1344"/>
      <c r="N202" s="1344"/>
      <c r="O202" s="1344"/>
      <c r="P202" s="1344"/>
      <c r="Q202" s="1344"/>
      <c r="R202" s="1344"/>
      <c r="S202" s="1344"/>
      <c r="T202" s="1344"/>
      <c r="U202" s="1344"/>
      <c r="V202" s="1344"/>
      <c r="W202" s="1344"/>
      <c r="X202" s="1344"/>
      <c r="Y202" s="1344"/>
      <c r="Z202" s="1344"/>
      <c r="AA202" s="1344"/>
      <c r="AB202" s="1344"/>
      <c r="AC202" s="1344"/>
    </row>
    <row r="203">
      <c r="A203" s="1344"/>
      <c r="B203" s="1344"/>
      <c r="C203" s="1344"/>
      <c r="D203" s="1344"/>
      <c r="E203" s="1344"/>
      <c r="F203" s="1344"/>
      <c r="G203" s="1344"/>
      <c r="H203" s="1344"/>
      <c r="I203" s="1344"/>
      <c r="J203" s="1344"/>
      <c r="K203" s="1344"/>
      <c r="L203" s="1344"/>
      <c r="M203" s="1344"/>
      <c r="N203" s="1344"/>
      <c r="O203" s="1344"/>
      <c r="P203" s="1344"/>
      <c r="Q203" s="1344"/>
      <c r="R203" s="1344"/>
      <c r="S203" s="1344"/>
      <c r="T203" s="1344"/>
      <c r="U203" s="1344"/>
      <c r="V203" s="1344"/>
      <c r="W203" s="1344"/>
      <c r="X203" s="1344"/>
      <c r="Y203" s="1344"/>
      <c r="Z203" s="1344"/>
      <c r="AA203" s="1344"/>
      <c r="AB203" s="1344"/>
      <c r="AC203" s="1344"/>
    </row>
    <row r="204">
      <c r="A204" s="1344"/>
      <c r="B204" s="1344"/>
      <c r="C204" s="1344"/>
      <c r="D204" s="1344"/>
      <c r="E204" s="1344"/>
      <c r="F204" s="1344"/>
      <c r="G204" s="1344"/>
      <c r="H204" s="1344"/>
      <c r="I204" s="1344"/>
      <c r="J204" s="1344"/>
      <c r="K204" s="1344"/>
      <c r="L204" s="1344"/>
      <c r="M204" s="1344"/>
      <c r="N204" s="1344"/>
      <c r="O204" s="1344"/>
      <c r="P204" s="1344"/>
      <c r="Q204" s="1344"/>
      <c r="R204" s="1344"/>
      <c r="S204" s="1344"/>
      <c r="T204" s="1344"/>
      <c r="U204" s="1344"/>
      <c r="V204" s="1344"/>
      <c r="W204" s="1344"/>
      <c r="X204" s="1344"/>
      <c r="Y204" s="1344"/>
      <c r="Z204" s="1344"/>
      <c r="AA204" s="1344"/>
      <c r="AB204" s="1344"/>
      <c r="AC204" s="1344"/>
    </row>
    <row r="205">
      <c r="A205" s="1344"/>
      <c r="B205" s="1344"/>
      <c r="C205" s="1344"/>
      <c r="D205" s="1344"/>
      <c r="E205" s="1344"/>
      <c r="F205" s="1344"/>
      <c r="G205" s="1344"/>
      <c r="H205" s="1344"/>
      <c r="I205" s="1344"/>
      <c r="J205" s="1344"/>
      <c r="K205" s="1344"/>
      <c r="L205" s="1344"/>
      <c r="M205" s="1344"/>
      <c r="N205" s="1344"/>
      <c r="O205" s="1344"/>
      <c r="P205" s="1344"/>
      <c r="Q205" s="1344"/>
      <c r="R205" s="1344"/>
      <c r="S205" s="1344"/>
      <c r="T205" s="1344"/>
      <c r="U205" s="1344"/>
      <c r="V205" s="1344"/>
      <c r="W205" s="1344"/>
      <c r="X205" s="1344"/>
      <c r="Y205" s="1344"/>
      <c r="Z205" s="1344"/>
      <c r="AA205" s="1344"/>
      <c r="AB205" s="1344"/>
      <c r="AC205" s="1344"/>
    </row>
    <row r="206">
      <c r="A206" s="1344"/>
      <c r="B206" s="1344"/>
      <c r="C206" s="1344"/>
      <c r="D206" s="1344"/>
      <c r="E206" s="1344"/>
      <c r="F206" s="1344"/>
      <c r="G206" s="1344"/>
      <c r="H206" s="1344"/>
      <c r="I206" s="1344"/>
      <c r="J206" s="1344"/>
      <c r="K206" s="1344"/>
      <c r="L206" s="1344"/>
      <c r="M206" s="1344"/>
      <c r="N206" s="1344"/>
      <c r="O206" s="1344"/>
      <c r="P206" s="1344"/>
      <c r="Q206" s="1344"/>
      <c r="R206" s="1344"/>
      <c r="S206" s="1344"/>
      <c r="T206" s="1344"/>
      <c r="U206" s="1344"/>
      <c r="V206" s="1344"/>
      <c r="W206" s="1344"/>
      <c r="X206" s="1344"/>
      <c r="Y206" s="1344"/>
      <c r="Z206" s="1344"/>
      <c r="AA206" s="1344"/>
      <c r="AB206" s="1344"/>
      <c r="AC206" s="1344"/>
    </row>
    <row r="207">
      <c r="A207" s="1344"/>
      <c r="B207" s="1344"/>
      <c r="C207" s="1344"/>
      <c r="D207" s="1344"/>
      <c r="E207" s="1344"/>
      <c r="F207" s="1344"/>
      <c r="G207" s="1344"/>
      <c r="H207" s="1344"/>
      <c r="I207" s="1344"/>
      <c r="J207" s="1344"/>
      <c r="K207" s="1344"/>
      <c r="L207" s="1344"/>
      <c r="M207" s="1344"/>
      <c r="N207" s="1344"/>
      <c r="O207" s="1344"/>
      <c r="P207" s="1344"/>
      <c r="Q207" s="1344"/>
      <c r="R207" s="1344"/>
      <c r="S207" s="1344"/>
      <c r="T207" s="1344"/>
      <c r="U207" s="1344"/>
      <c r="V207" s="1344"/>
      <c r="W207" s="1344"/>
      <c r="X207" s="1344"/>
      <c r="Y207" s="1344"/>
      <c r="Z207" s="1344"/>
      <c r="AA207" s="1344"/>
      <c r="AB207" s="1344"/>
      <c r="AC207" s="1344"/>
    </row>
    <row r="208">
      <c r="A208" s="1344"/>
      <c r="B208" s="1344"/>
      <c r="C208" s="1344"/>
      <c r="D208" s="1344"/>
      <c r="E208" s="1344"/>
      <c r="F208" s="1344"/>
      <c r="G208" s="1344"/>
      <c r="H208" s="1344"/>
      <c r="I208" s="1344"/>
      <c r="J208" s="1344"/>
      <c r="K208" s="1344"/>
      <c r="L208" s="1344"/>
      <c r="M208" s="1344"/>
      <c r="N208" s="1344"/>
      <c r="O208" s="1344"/>
      <c r="P208" s="1344"/>
      <c r="Q208" s="1344"/>
      <c r="R208" s="1344"/>
      <c r="S208" s="1344"/>
      <c r="T208" s="1344"/>
      <c r="U208" s="1344"/>
      <c r="V208" s="1344"/>
      <c r="W208" s="1344"/>
      <c r="X208" s="1344"/>
      <c r="Y208" s="1344"/>
      <c r="Z208" s="1344"/>
      <c r="AA208" s="1344"/>
      <c r="AB208" s="1344"/>
      <c r="AC208" s="1344"/>
    </row>
    <row r="209">
      <c r="A209" s="1344"/>
      <c r="B209" s="1344"/>
      <c r="C209" s="1344"/>
      <c r="D209" s="1344"/>
      <c r="E209" s="1344"/>
      <c r="F209" s="1344"/>
      <c r="G209" s="1344"/>
      <c r="H209" s="1344"/>
      <c r="I209" s="1344"/>
      <c r="J209" s="1344"/>
      <c r="K209" s="1344"/>
      <c r="L209" s="1344"/>
      <c r="M209" s="1344"/>
      <c r="N209" s="1344"/>
      <c r="O209" s="1344"/>
      <c r="P209" s="1344"/>
      <c r="Q209" s="1344"/>
      <c r="R209" s="1344"/>
      <c r="S209" s="1344"/>
      <c r="T209" s="1344"/>
      <c r="U209" s="1344"/>
      <c r="V209" s="1344"/>
      <c r="W209" s="1344"/>
      <c r="X209" s="1344"/>
      <c r="Y209" s="1344"/>
      <c r="Z209" s="1344"/>
      <c r="AA209" s="1344"/>
      <c r="AB209" s="1344"/>
      <c r="AC209" s="1344"/>
    </row>
    <row r="210">
      <c r="A210" s="1344"/>
      <c r="B210" s="1344"/>
      <c r="C210" s="1344"/>
      <c r="D210" s="1344"/>
      <c r="E210" s="1344"/>
      <c r="F210" s="1344"/>
      <c r="G210" s="1344"/>
      <c r="H210" s="1344"/>
      <c r="I210" s="1344"/>
      <c r="J210" s="1344"/>
      <c r="K210" s="1344"/>
      <c r="L210" s="1344"/>
      <c r="M210" s="1344"/>
      <c r="N210" s="1344"/>
      <c r="O210" s="1344"/>
      <c r="P210" s="1344"/>
      <c r="Q210" s="1344"/>
      <c r="R210" s="1344"/>
      <c r="S210" s="1344"/>
      <c r="T210" s="1344"/>
      <c r="U210" s="1344"/>
      <c r="V210" s="1344"/>
      <c r="W210" s="1344"/>
      <c r="X210" s="1344"/>
      <c r="Y210" s="1344"/>
      <c r="Z210" s="1344"/>
      <c r="AA210" s="1344"/>
      <c r="AB210" s="1344"/>
      <c r="AC210" s="1344"/>
    </row>
    <row r="211">
      <c r="A211" s="1344"/>
      <c r="B211" s="1344"/>
      <c r="C211" s="1344"/>
      <c r="D211" s="1344"/>
      <c r="E211" s="1344"/>
      <c r="F211" s="1344"/>
      <c r="G211" s="1344"/>
      <c r="H211" s="1344"/>
      <c r="I211" s="1344"/>
      <c r="J211" s="1344"/>
      <c r="K211" s="1344"/>
      <c r="L211" s="1344"/>
      <c r="M211" s="1344"/>
      <c r="N211" s="1344"/>
      <c r="O211" s="1344"/>
      <c r="P211" s="1344"/>
      <c r="Q211" s="1344"/>
      <c r="R211" s="1344"/>
      <c r="S211" s="1344"/>
      <c r="T211" s="1344"/>
      <c r="U211" s="1344"/>
      <c r="V211" s="1344"/>
      <c r="W211" s="1344"/>
      <c r="X211" s="1344"/>
      <c r="Y211" s="1344"/>
      <c r="Z211" s="1344"/>
      <c r="AA211" s="1344"/>
      <c r="AB211" s="1344"/>
      <c r="AC211" s="1344"/>
    </row>
    <row r="212">
      <c r="A212" s="1344"/>
      <c r="B212" s="1344"/>
      <c r="C212" s="1344"/>
      <c r="D212" s="1344"/>
      <c r="E212" s="1344"/>
      <c r="F212" s="1344"/>
      <c r="G212" s="1344"/>
      <c r="H212" s="1344"/>
      <c r="I212" s="1344"/>
      <c r="J212" s="1344"/>
      <c r="K212" s="1344"/>
      <c r="L212" s="1344"/>
      <c r="M212" s="1344"/>
      <c r="N212" s="1344"/>
      <c r="O212" s="1344"/>
      <c r="P212" s="1344"/>
      <c r="Q212" s="1344"/>
      <c r="R212" s="1344"/>
      <c r="S212" s="1344"/>
      <c r="T212" s="1344"/>
      <c r="U212" s="1344"/>
      <c r="V212" s="1344"/>
      <c r="W212" s="1344"/>
      <c r="X212" s="1344"/>
      <c r="Y212" s="1344"/>
      <c r="Z212" s="1344"/>
      <c r="AA212" s="1344"/>
      <c r="AB212" s="1344"/>
      <c r="AC212" s="1344"/>
    </row>
    <row r="213">
      <c r="A213" s="1344"/>
      <c r="B213" s="1344"/>
      <c r="C213" s="1344"/>
      <c r="D213" s="1344"/>
      <c r="E213" s="1344"/>
      <c r="F213" s="1344"/>
      <c r="G213" s="1344"/>
      <c r="H213" s="1344"/>
      <c r="I213" s="1344"/>
      <c r="J213" s="1344"/>
      <c r="K213" s="1344"/>
      <c r="L213" s="1344"/>
      <c r="M213" s="1344"/>
      <c r="N213" s="1344"/>
      <c r="O213" s="1344"/>
      <c r="P213" s="1344"/>
      <c r="Q213" s="1344"/>
      <c r="R213" s="1344"/>
      <c r="S213" s="1344"/>
      <c r="T213" s="1344"/>
      <c r="U213" s="1344"/>
      <c r="V213" s="1344"/>
      <c r="W213" s="1344"/>
      <c r="X213" s="1344"/>
      <c r="Y213" s="1344"/>
      <c r="Z213" s="1344"/>
      <c r="AA213" s="1344"/>
      <c r="AB213" s="1344"/>
      <c r="AC213" s="1344"/>
    </row>
    <row r="214">
      <c r="A214" s="1344"/>
      <c r="B214" s="1344"/>
      <c r="C214" s="1344"/>
      <c r="D214" s="1344"/>
      <c r="E214" s="1344"/>
      <c r="F214" s="1344"/>
      <c r="G214" s="1344"/>
      <c r="H214" s="1344"/>
      <c r="I214" s="1344"/>
      <c r="J214" s="1344"/>
      <c r="K214" s="1344"/>
      <c r="L214" s="1344"/>
      <c r="M214" s="1344"/>
      <c r="N214" s="1344"/>
      <c r="O214" s="1344"/>
      <c r="P214" s="1344"/>
      <c r="Q214" s="1344"/>
      <c r="R214" s="1344"/>
      <c r="S214" s="1344"/>
      <c r="T214" s="1344"/>
      <c r="U214" s="1344"/>
      <c r="V214" s="1344"/>
      <c r="W214" s="1344"/>
      <c r="X214" s="1344"/>
      <c r="Y214" s="1344"/>
      <c r="Z214" s="1344"/>
      <c r="AA214" s="1344"/>
      <c r="AB214" s="1344"/>
      <c r="AC214" s="1344"/>
    </row>
    <row r="215">
      <c r="A215" s="1344"/>
      <c r="B215" s="1344"/>
      <c r="C215" s="1344"/>
      <c r="D215" s="1344"/>
      <c r="E215" s="1344"/>
      <c r="F215" s="1344"/>
      <c r="G215" s="1344"/>
      <c r="H215" s="1344"/>
      <c r="I215" s="1344"/>
      <c r="J215" s="1344"/>
      <c r="K215" s="1344"/>
      <c r="L215" s="1344"/>
      <c r="M215" s="1344"/>
      <c r="N215" s="1344"/>
      <c r="O215" s="1344"/>
      <c r="P215" s="1344"/>
      <c r="Q215" s="1344"/>
      <c r="R215" s="1344"/>
      <c r="S215" s="1344"/>
      <c r="T215" s="1344"/>
      <c r="U215" s="1344"/>
      <c r="V215" s="1344"/>
      <c r="W215" s="1344"/>
      <c r="X215" s="1344"/>
      <c r="Y215" s="1344"/>
      <c r="Z215" s="1344"/>
      <c r="AA215" s="1344"/>
      <c r="AB215" s="1344"/>
      <c r="AC215" s="1344"/>
    </row>
    <row r="216">
      <c r="A216" s="1344"/>
      <c r="B216" s="1344"/>
      <c r="C216" s="1344"/>
      <c r="D216" s="1344"/>
      <c r="E216" s="1344"/>
      <c r="F216" s="1344"/>
      <c r="G216" s="1344"/>
      <c r="H216" s="1344"/>
      <c r="I216" s="1344"/>
      <c r="J216" s="1344"/>
      <c r="K216" s="1344"/>
      <c r="L216" s="1344"/>
      <c r="M216" s="1344"/>
      <c r="N216" s="1344"/>
      <c r="O216" s="1344"/>
      <c r="P216" s="1344"/>
      <c r="Q216" s="1344"/>
      <c r="R216" s="1344"/>
      <c r="S216" s="1344"/>
      <c r="T216" s="1344"/>
      <c r="U216" s="1344"/>
      <c r="V216" s="1344"/>
      <c r="W216" s="1344"/>
      <c r="X216" s="1344"/>
      <c r="Y216" s="1344"/>
      <c r="Z216" s="1344"/>
      <c r="AA216" s="1344"/>
      <c r="AB216" s="1344"/>
      <c r="AC216" s="1344"/>
    </row>
    <row r="217">
      <c r="A217" s="1344"/>
      <c r="B217" s="1344"/>
      <c r="C217" s="1344"/>
      <c r="D217" s="1344"/>
      <c r="E217" s="1344"/>
      <c r="F217" s="1344"/>
      <c r="G217" s="1344"/>
      <c r="H217" s="1344"/>
      <c r="I217" s="1344"/>
      <c r="J217" s="1344"/>
      <c r="K217" s="1344"/>
      <c r="L217" s="1344"/>
      <c r="M217" s="1344"/>
      <c r="N217" s="1344"/>
      <c r="O217" s="1344"/>
      <c r="P217" s="1344"/>
      <c r="Q217" s="1344"/>
      <c r="R217" s="1344"/>
      <c r="S217" s="1344"/>
      <c r="T217" s="1344"/>
      <c r="U217" s="1344"/>
      <c r="V217" s="1344"/>
      <c r="W217" s="1344"/>
      <c r="X217" s="1344"/>
      <c r="Y217" s="1344"/>
      <c r="Z217" s="1344"/>
      <c r="AA217" s="1344"/>
      <c r="AB217" s="1344"/>
      <c r="AC217" s="1344"/>
    </row>
    <row r="218">
      <c r="A218" s="1344"/>
      <c r="B218" s="1344"/>
      <c r="C218" s="1344"/>
      <c r="D218" s="1344"/>
      <c r="E218" s="1344"/>
      <c r="F218" s="1344"/>
      <c r="G218" s="1344"/>
      <c r="H218" s="1344"/>
      <c r="I218" s="1344"/>
      <c r="J218" s="1344"/>
      <c r="K218" s="1344"/>
      <c r="L218" s="1344"/>
      <c r="M218" s="1344"/>
      <c r="N218" s="1344"/>
      <c r="O218" s="1344"/>
      <c r="P218" s="1344"/>
      <c r="Q218" s="1344"/>
      <c r="R218" s="1344"/>
      <c r="S218" s="1344"/>
      <c r="T218" s="1344"/>
      <c r="U218" s="1344"/>
      <c r="V218" s="1344"/>
      <c r="W218" s="1344"/>
      <c r="X218" s="1344"/>
      <c r="Y218" s="1344"/>
      <c r="Z218" s="1344"/>
      <c r="AA218" s="1344"/>
      <c r="AB218" s="1344"/>
      <c r="AC218" s="1344"/>
    </row>
    <row r="219">
      <c r="A219" s="1344"/>
      <c r="B219" s="1344"/>
      <c r="C219" s="1344"/>
      <c r="D219" s="1344"/>
      <c r="E219" s="1344"/>
      <c r="F219" s="1344"/>
      <c r="G219" s="1344"/>
      <c r="H219" s="1344"/>
      <c r="I219" s="1344"/>
      <c r="J219" s="1344"/>
      <c r="K219" s="1344"/>
      <c r="L219" s="1344"/>
      <c r="M219" s="1344"/>
      <c r="N219" s="1344"/>
      <c r="O219" s="1344"/>
      <c r="P219" s="1344"/>
      <c r="Q219" s="1344"/>
      <c r="R219" s="1344"/>
      <c r="S219" s="1344"/>
      <c r="T219" s="1344"/>
      <c r="U219" s="1344"/>
      <c r="V219" s="1344"/>
      <c r="W219" s="1344"/>
      <c r="X219" s="1344"/>
      <c r="Y219" s="1344"/>
      <c r="Z219" s="1344"/>
      <c r="AA219" s="1344"/>
      <c r="AB219" s="1344"/>
      <c r="AC219" s="1344"/>
    </row>
    <row r="220">
      <c r="A220" s="1344"/>
      <c r="B220" s="1344"/>
      <c r="C220" s="1344"/>
      <c r="D220" s="1344"/>
      <c r="E220" s="1344"/>
      <c r="F220" s="1344"/>
      <c r="G220" s="1344"/>
      <c r="H220" s="1344"/>
      <c r="I220" s="1344"/>
      <c r="J220" s="1344"/>
      <c r="K220" s="1344"/>
      <c r="L220" s="1344"/>
      <c r="M220" s="1344"/>
      <c r="N220" s="1344"/>
      <c r="O220" s="1344"/>
      <c r="P220" s="1344"/>
      <c r="Q220" s="1344"/>
      <c r="R220" s="1344"/>
      <c r="S220" s="1344"/>
      <c r="T220" s="1344"/>
      <c r="U220" s="1344"/>
      <c r="V220" s="1344"/>
      <c r="W220" s="1344"/>
      <c r="X220" s="1344"/>
      <c r="Y220" s="1344"/>
      <c r="Z220" s="1344"/>
      <c r="AA220" s="1344"/>
      <c r="AB220" s="1344"/>
      <c r="AC220" s="1344"/>
    </row>
    <row r="221">
      <c r="A221" s="1344"/>
      <c r="B221" s="1344"/>
      <c r="C221" s="1344"/>
      <c r="D221" s="1344"/>
      <c r="E221" s="1344"/>
      <c r="F221" s="1344"/>
      <c r="G221" s="1344"/>
      <c r="H221" s="1344"/>
      <c r="I221" s="1344"/>
      <c r="J221" s="1344"/>
      <c r="K221" s="1344"/>
      <c r="L221" s="1344"/>
      <c r="M221" s="1344"/>
      <c r="N221" s="1344"/>
      <c r="O221" s="1344"/>
      <c r="P221" s="1344"/>
      <c r="Q221" s="1344"/>
      <c r="R221" s="1344"/>
      <c r="S221" s="1344"/>
      <c r="T221" s="1344"/>
      <c r="U221" s="1344"/>
      <c r="V221" s="1344"/>
      <c r="W221" s="1344"/>
      <c r="X221" s="1344"/>
      <c r="Y221" s="1344"/>
      <c r="Z221" s="1344"/>
      <c r="AA221" s="1344"/>
      <c r="AB221" s="1344"/>
      <c r="AC221" s="1344"/>
    </row>
    <row r="222">
      <c r="A222" s="1344"/>
      <c r="B222" s="1344"/>
      <c r="C222" s="1344"/>
      <c r="D222" s="1344"/>
      <c r="E222" s="1344"/>
      <c r="F222" s="1344"/>
      <c r="G222" s="1344"/>
      <c r="H222" s="1344"/>
      <c r="I222" s="1344"/>
      <c r="J222" s="1344"/>
      <c r="K222" s="1344"/>
      <c r="L222" s="1344"/>
      <c r="M222" s="1344"/>
      <c r="N222" s="1344"/>
      <c r="O222" s="1344"/>
      <c r="P222" s="1344"/>
      <c r="Q222" s="1344"/>
      <c r="R222" s="1344"/>
      <c r="S222" s="1344"/>
      <c r="T222" s="1344"/>
      <c r="U222" s="1344"/>
      <c r="V222" s="1344"/>
      <c r="W222" s="1344"/>
      <c r="X222" s="1344"/>
      <c r="Y222" s="1344"/>
      <c r="Z222" s="1344"/>
      <c r="AA222" s="1344"/>
      <c r="AB222" s="1344"/>
      <c r="AC222" s="1344"/>
    </row>
    <row r="223">
      <c r="A223" s="1344"/>
      <c r="B223" s="1344"/>
      <c r="C223" s="1344"/>
      <c r="D223" s="1344"/>
      <c r="E223" s="1344"/>
      <c r="F223" s="1344"/>
      <c r="G223" s="1344"/>
      <c r="H223" s="1344"/>
      <c r="I223" s="1344"/>
      <c r="J223" s="1344"/>
      <c r="K223" s="1344"/>
      <c r="L223" s="1344"/>
      <c r="M223" s="1344"/>
      <c r="N223" s="1344"/>
      <c r="O223" s="1344"/>
      <c r="P223" s="1344"/>
      <c r="Q223" s="1344"/>
      <c r="R223" s="1344"/>
      <c r="S223" s="1344"/>
      <c r="T223" s="1344"/>
      <c r="U223" s="1344"/>
      <c r="V223" s="1344"/>
      <c r="W223" s="1344"/>
      <c r="X223" s="1344"/>
      <c r="Y223" s="1344"/>
      <c r="Z223" s="1344"/>
      <c r="AA223" s="1344"/>
      <c r="AB223" s="1344"/>
      <c r="AC223" s="1344"/>
    </row>
    <row r="224">
      <c r="A224" s="1344"/>
      <c r="B224" s="1344"/>
      <c r="C224" s="1344"/>
      <c r="D224" s="1344"/>
      <c r="E224" s="1344"/>
      <c r="F224" s="1344"/>
      <c r="G224" s="1344"/>
      <c r="H224" s="1344"/>
      <c r="I224" s="1344"/>
      <c r="J224" s="1344"/>
      <c r="K224" s="1344"/>
      <c r="L224" s="1344"/>
      <c r="M224" s="1344"/>
      <c r="N224" s="1344"/>
      <c r="O224" s="1344"/>
      <c r="P224" s="1344"/>
      <c r="Q224" s="1344"/>
      <c r="R224" s="1344"/>
      <c r="S224" s="1344"/>
      <c r="T224" s="1344"/>
      <c r="U224" s="1344"/>
      <c r="V224" s="1344"/>
      <c r="W224" s="1344"/>
      <c r="X224" s="1344"/>
      <c r="Y224" s="1344"/>
      <c r="Z224" s="1344"/>
      <c r="AA224" s="1344"/>
      <c r="AB224" s="1344"/>
      <c r="AC224" s="1344"/>
    </row>
    <row r="225">
      <c r="A225" s="1344"/>
      <c r="B225" s="1344"/>
      <c r="C225" s="1344"/>
      <c r="D225" s="1344"/>
      <c r="E225" s="1344"/>
      <c r="F225" s="1344"/>
      <c r="G225" s="1344"/>
      <c r="H225" s="1344"/>
      <c r="I225" s="1344"/>
      <c r="J225" s="1344"/>
      <c r="K225" s="1344"/>
      <c r="L225" s="1344"/>
      <c r="M225" s="1344"/>
      <c r="N225" s="1344"/>
      <c r="O225" s="1344"/>
      <c r="P225" s="1344"/>
      <c r="Q225" s="1344"/>
      <c r="R225" s="1344"/>
      <c r="S225" s="1344"/>
      <c r="T225" s="1344"/>
      <c r="U225" s="1344"/>
      <c r="V225" s="1344"/>
      <c r="W225" s="1344"/>
      <c r="X225" s="1344"/>
      <c r="Y225" s="1344"/>
      <c r="Z225" s="1344"/>
      <c r="AA225" s="1344"/>
      <c r="AB225" s="1344"/>
      <c r="AC225" s="1344"/>
    </row>
    <row r="226">
      <c r="A226" s="1344"/>
      <c r="B226" s="1344"/>
      <c r="C226" s="1344"/>
      <c r="D226" s="1344"/>
      <c r="E226" s="1344"/>
      <c r="F226" s="1344"/>
      <c r="G226" s="1344"/>
      <c r="H226" s="1344"/>
      <c r="I226" s="1344"/>
      <c r="J226" s="1344"/>
      <c r="K226" s="1344"/>
      <c r="L226" s="1344"/>
      <c r="M226" s="1344"/>
      <c r="N226" s="1344"/>
      <c r="O226" s="1344"/>
      <c r="P226" s="1344"/>
      <c r="Q226" s="1344"/>
      <c r="R226" s="1344"/>
      <c r="S226" s="1344"/>
      <c r="T226" s="1344"/>
      <c r="U226" s="1344"/>
      <c r="V226" s="1344"/>
      <c r="W226" s="1344"/>
      <c r="X226" s="1344"/>
      <c r="Y226" s="1344"/>
      <c r="Z226" s="1344"/>
      <c r="AA226" s="1344"/>
      <c r="AB226" s="1344"/>
      <c r="AC226" s="1344"/>
    </row>
    <row r="227">
      <c r="A227" s="1344"/>
      <c r="B227" s="1344"/>
      <c r="C227" s="1344"/>
      <c r="D227" s="1344"/>
      <c r="E227" s="1344"/>
      <c r="F227" s="1344"/>
      <c r="G227" s="1344"/>
      <c r="H227" s="1344"/>
      <c r="I227" s="1344"/>
      <c r="J227" s="1344"/>
      <c r="K227" s="1344"/>
      <c r="L227" s="1344"/>
      <c r="M227" s="1344"/>
      <c r="N227" s="1344"/>
      <c r="O227" s="1344"/>
      <c r="P227" s="1344"/>
      <c r="Q227" s="1344"/>
      <c r="R227" s="1344"/>
      <c r="S227" s="1344"/>
      <c r="T227" s="1344"/>
      <c r="U227" s="1344"/>
      <c r="V227" s="1344"/>
      <c r="W227" s="1344"/>
      <c r="X227" s="1344"/>
      <c r="Y227" s="1344"/>
      <c r="Z227" s="1344"/>
      <c r="AA227" s="1344"/>
      <c r="AB227" s="1344"/>
      <c r="AC227" s="1344"/>
    </row>
    <row r="228">
      <c r="A228" s="1344"/>
      <c r="B228" s="1344"/>
      <c r="C228" s="1344"/>
      <c r="D228" s="1344"/>
      <c r="E228" s="1344"/>
      <c r="F228" s="1344"/>
      <c r="G228" s="1344"/>
      <c r="H228" s="1344"/>
      <c r="I228" s="1344"/>
      <c r="J228" s="1344"/>
      <c r="K228" s="1344"/>
      <c r="L228" s="1344"/>
      <c r="M228" s="1344"/>
      <c r="N228" s="1344"/>
      <c r="O228" s="1344"/>
      <c r="P228" s="1344"/>
      <c r="Q228" s="1344"/>
      <c r="R228" s="1344"/>
      <c r="S228" s="1344"/>
      <c r="T228" s="1344"/>
      <c r="U228" s="1344"/>
      <c r="V228" s="1344"/>
      <c r="W228" s="1344"/>
      <c r="X228" s="1344"/>
      <c r="Y228" s="1344"/>
      <c r="Z228" s="1344"/>
      <c r="AA228" s="1344"/>
      <c r="AB228" s="1344"/>
      <c r="AC228" s="1344"/>
    </row>
    <row r="229">
      <c r="A229" s="1344"/>
      <c r="B229" s="1344"/>
      <c r="C229" s="1344"/>
      <c r="D229" s="1344"/>
      <c r="E229" s="1344"/>
      <c r="F229" s="1344"/>
      <c r="G229" s="1344"/>
      <c r="H229" s="1344"/>
      <c r="I229" s="1344"/>
      <c r="J229" s="1344"/>
      <c r="K229" s="1344"/>
      <c r="L229" s="1344"/>
      <c r="M229" s="1344"/>
      <c r="N229" s="1344"/>
      <c r="O229" s="1344"/>
      <c r="P229" s="1344"/>
      <c r="Q229" s="1344"/>
      <c r="R229" s="1344"/>
      <c r="S229" s="1344"/>
      <c r="T229" s="1344"/>
      <c r="U229" s="1344"/>
      <c r="V229" s="1344"/>
      <c r="W229" s="1344"/>
      <c r="X229" s="1344"/>
      <c r="Y229" s="1344"/>
      <c r="Z229" s="1344"/>
      <c r="AA229" s="1344"/>
      <c r="AB229" s="1344"/>
      <c r="AC229" s="1344"/>
    </row>
    <row r="230">
      <c r="A230" s="1344"/>
      <c r="B230" s="1344"/>
      <c r="C230" s="1344"/>
      <c r="D230" s="1344"/>
      <c r="E230" s="1344"/>
      <c r="F230" s="1344"/>
      <c r="G230" s="1344"/>
      <c r="H230" s="1344"/>
      <c r="I230" s="1344"/>
      <c r="J230" s="1344"/>
      <c r="K230" s="1344"/>
      <c r="L230" s="1344"/>
      <c r="M230" s="1344"/>
      <c r="N230" s="1344"/>
      <c r="O230" s="1344"/>
      <c r="P230" s="1344"/>
      <c r="Q230" s="1344"/>
      <c r="R230" s="1344"/>
      <c r="S230" s="1344"/>
      <c r="T230" s="1344"/>
      <c r="U230" s="1344"/>
      <c r="V230" s="1344"/>
      <c r="W230" s="1344"/>
      <c r="X230" s="1344"/>
      <c r="Y230" s="1344"/>
      <c r="Z230" s="1344"/>
      <c r="AA230" s="1344"/>
      <c r="AB230" s="1344"/>
      <c r="AC230" s="1344"/>
    </row>
    <row r="231">
      <c r="A231" s="1344"/>
      <c r="B231" s="1344"/>
      <c r="C231" s="1344"/>
      <c r="D231" s="1344"/>
      <c r="E231" s="1344"/>
      <c r="F231" s="1344"/>
      <c r="G231" s="1344"/>
      <c r="H231" s="1344"/>
      <c r="I231" s="1344"/>
      <c r="J231" s="1344"/>
      <c r="K231" s="1344"/>
      <c r="L231" s="1344"/>
      <c r="M231" s="1344"/>
      <c r="N231" s="1344"/>
      <c r="O231" s="1344"/>
      <c r="P231" s="1344"/>
      <c r="Q231" s="1344"/>
      <c r="R231" s="1344"/>
      <c r="S231" s="1344"/>
      <c r="T231" s="1344"/>
      <c r="U231" s="1344"/>
      <c r="V231" s="1344"/>
      <c r="W231" s="1344"/>
      <c r="X231" s="1344"/>
      <c r="Y231" s="1344"/>
      <c r="Z231" s="1344"/>
      <c r="AA231" s="1344"/>
      <c r="AB231" s="1344"/>
      <c r="AC231" s="1344"/>
    </row>
    <row r="232">
      <c r="A232" s="1344"/>
      <c r="B232" s="1344"/>
      <c r="C232" s="1344"/>
      <c r="D232" s="1344"/>
      <c r="E232" s="1344"/>
      <c r="F232" s="1344"/>
      <c r="G232" s="1344"/>
      <c r="H232" s="1344"/>
      <c r="I232" s="1344"/>
      <c r="J232" s="1344"/>
      <c r="K232" s="1344"/>
      <c r="L232" s="1344"/>
      <c r="M232" s="1344"/>
      <c r="N232" s="1344"/>
      <c r="O232" s="1344"/>
      <c r="P232" s="1344"/>
      <c r="Q232" s="1344"/>
      <c r="R232" s="1344"/>
      <c r="S232" s="1344"/>
      <c r="T232" s="1344"/>
      <c r="U232" s="1344"/>
      <c r="V232" s="1344"/>
      <c r="W232" s="1344"/>
      <c r="X232" s="1344"/>
      <c r="Y232" s="1344"/>
      <c r="Z232" s="1344"/>
      <c r="AA232" s="1344"/>
      <c r="AB232" s="1344"/>
      <c r="AC232" s="1344"/>
    </row>
    <row r="233">
      <c r="A233" s="1344"/>
      <c r="B233" s="1344"/>
      <c r="C233" s="1344"/>
      <c r="D233" s="1344"/>
      <c r="E233" s="1344"/>
      <c r="F233" s="1344"/>
      <c r="G233" s="1344"/>
      <c r="H233" s="1344"/>
      <c r="I233" s="1344"/>
      <c r="J233" s="1344"/>
      <c r="K233" s="1344"/>
      <c r="L233" s="1344"/>
      <c r="M233" s="1344"/>
      <c r="N233" s="1344"/>
      <c r="O233" s="1344"/>
      <c r="P233" s="1344"/>
      <c r="Q233" s="1344"/>
      <c r="R233" s="1344"/>
      <c r="S233" s="1344"/>
      <c r="T233" s="1344"/>
      <c r="U233" s="1344"/>
      <c r="V233" s="1344"/>
      <c r="W233" s="1344"/>
      <c r="X233" s="1344"/>
      <c r="Y233" s="1344"/>
      <c r="Z233" s="1344"/>
      <c r="AA233" s="1344"/>
      <c r="AB233" s="1344"/>
      <c r="AC233" s="1344"/>
    </row>
    <row r="234">
      <c r="A234" s="1344"/>
      <c r="B234" s="1344"/>
      <c r="C234" s="1344"/>
      <c r="D234" s="1344"/>
      <c r="E234" s="1344"/>
      <c r="F234" s="1344"/>
      <c r="G234" s="1344"/>
      <c r="H234" s="1344"/>
      <c r="I234" s="1344"/>
      <c r="J234" s="1344"/>
      <c r="K234" s="1344"/>
      <c r="L234" s="1344"/>
      <c r="M234" s="1344"/>
      <c r="N234" s="1344"/>
      <c r="O234" s="1344"/>
      <c r="P234" s="1344"/>
      <c r="Q234" s="1344"/>
      <c r="R234" s="1344"/>
      <c r="S234" s="1344"/>
      <c r="T234" s="1344"/>
      <c r="U234" s="1344"/>
      <c r="V234" s="1344"/>
      <c r="W234" s="1344"/>
      <c r="X234" s="1344"/>
      <c r="Y234" s="1344"/>
      <c r="Z234" s="1344"/>
      <c r="AA234" s="1344"/>
      <c r="AB234" s="1344"/>
      <c r="AC234" s="1344"/>
    </row>
    <row r="235">
      <c r="A235" s="1344"/>
      <c r="B235" s="1344"/>
      <c r="C235" s="1344"/>
      <c r="D235" s="1344"/>
      <c r="E235" s="1344"/>
      <c r="F235" s="1344"/>
      <c r="G235" s="1344"/>
      <c r="H235" s="1344"/>
      <c r="I235" s="1344"/>
      <c r="J235" s="1344"/>
      <c r="K235" s="1344"/>
      <c r="L235" s="1344"/>
      <c r="M235" s="1344"/>
      <c r="N235" s="1344"/>
      <c r="O235" s="1344"/>
      <c r="P235" s="1344"/>
      <c r="Q235" s="1344"/>
      <c r="R235" s="1344"/>
      <c r="S235" s="1344"/>
      <c r="T235" s="1344"/>
      <c r="U235" s="1344"/>
      <c r="V235" s="1344"/>
      <c r="W235" s="1344"/>
      <c r="X235" s="1344"/>
      <c r="Y235" s="1344"/>
      <c r="Z235" s="1344"/>
      <c r="AA235" s="1344"/>
      <c r="AB235" s="1344"/>
      <c r="AC235" s="1344"/>
    </row>
    <row r="236">
      <c r="A236" s="1344"/>
      <c r="B236" s="1344"/>
      <c r="C236" s="1344"/>
      <c r="D236" s="1344"/>
      <c r="E236" s="1344"/>
      <c r="F236" s="1344"/>
      <c r="G236" s="1344"/>
      <c r="H236" s="1344"/>
      <c r="I236" s="1344"/>
      <c r="J236" s="1344"/>
      <c r="K236" s="1344"/>
      <c r="L236" s="1344"/>
      <c r="M236" s="1344"/>
      <c r="N236" s="1344"/>
      <c r="O236" s="1344"/>
      <c r="P236" s="1344"/>
      <c r="Q236" s="1344"/>
      <c r="R236" s="1344"/>
      <c r="S236" s="1344"/>
      <c r="T236" s="1344"/>
      <c r="U236" s="1344"/>
      <c r="V236" s="1344"/>
      <c r="W236" s="1344"/>
      <c r="X236" s="1344"/>
      <c r="Y236" s="1344"/>
      <c r="Z236" s="1344"/>
      <c r="AA236" s="1344"/>
      <c r="AB236" s="1344"/>
      <c r="AC236" s="1344"/>
    </row>
    <row r="237">
      <c r="A237" s="1344"/>
      <c r="B237" s="1344"/>
      <c r="C237" s="1344"/>
      <c r="D237" s="1344"/>
      <c r="E237" s="1344"/>
      <c r="F237" s="1344"/>
      <c r="G237" s="1344"/>
      <c r="H237" s="1344"/>
      <c r="I237" s="1344"/>
      <c r="J237" s="1344"/>
      <c r="K237" s="1344"/>
      <c r="L237" s="1344"/>
      <c r="M237" s="1344"/>
      <c r="N237" s="1344"/>
      <c r="O237" s="1344"/>
      <c r="P237" s="1344"/>
      <c r="Q237" s="1344"/>
      <c r="R237" s="1344"/>
      <c r="S237" s="1344"/>
      <c r="T237" s="1344"/>
      <c r="U237" s="1344"/>
      <c r="V237" s="1344"/>
      <c r="W237" s="1344"/>
      <c r="X237" s="1344"/>
      <c r="Y237" s="1344"/>
      <c r="Z237" s="1344"/>
      <c r="AA237" s="1344"/>
      <c r="AB237" s="1344"/>
      <c r="AC237" s="1344"/>
    </row>
    <row r="238">
      <c r="A238" s="1344"/>
      <c r="B238" s="1344"/>
      <c r="C238" s="1344"/>
      <c r="D238" s="1344"/>
      <c r="E238" s="1344"/>
      <c r="F238" s="1344"/>
      <c r="G238" s="1344"/>
      <c r="H238" s="1344"/>
      <c r="I238" s="1344"/>
      <c r="J238" s="1344"/>
      <c r="K238" s="1344"/>
      <c r="L238" s="1344"/>
      <c r="M238" s="1344"/>
      <c r="N238" s="1344"/>
      <c r="O238" s="1344"/>
      <c r="P238" s="1344"/>
      <c r="Q238" s="1344"/>
      <c r="R238" s="1344"/>
      <c r="S238" s="1344"/>
      <c r="T238" s="1344"/>
      <c r="U238" s="1344"/>
      <c r="V238" s="1344"/>
      <c r="W238" s="1344"/>
      <c r="X238" s="1344"/>
      <c r="Y238" s="1344"/>
      <c r="Z238" s="1344"/>
      <c r="AA238" s="1344"/>
      <c r="AB238" s="1344"/>
      <c r="AC238" s="1344"/>
    </row>
    <row r="239">
      <c r="A239" s="1344"/>
      <c r="B239" s="1344"/>
      <c r="C239" s="1344"/>
      <c r="D239" s="1344"/>
      <c r="E239" s="1344"/>
      <c r="F239" s="1344"/>
      <c r="G239" s="1344"/>
      <c r="H239" s="1344"/>
      <c r="I239" s="1344"/>
      <c r="J239" s="1344"/>
      <c r="K239" s="1344"/>
      <c r="L239" s="1344"/>
      <c r="M239" s="1344"/>
      <c r="N239" s="1344"/>
      <c r="O239" s="1344"/>
      <c r="P239" s="1344"/>
      <c r="Q239" s="1344"/>
      <c r="R239" s="1344"/>
      <c r="S239" s="1344"/>
      <c r="T239" s="1344"/>
      <c r="U239" s="1344"/>
      <c r="V239" s="1344"/>
      <c r="W239" s="1344"/>
      <c r="X239" s="1344"/>
      <c r="Y239" s="1344"/>
      <c r="Z239" s="1344"/>
      <c r="AA239" s="1344"/>
      <c r="AB239" s="1344"/>
      <c r="AC239" s="1344"/>
    </row>
    <row r="240">
      <c r="A240" s="1344"/>
      <c r="B240" s="1344"/>
      <c r="C240" s="1344"/>
      <c r="D240" s="1344"/>
      <c r="E240" s="1344"/>
      <c r="F240" s="1344"/>
      <c r="G240" s="1344"/>
      <c r="H240" s="1344"/>
      <c r="I240" s="1344"/>
      <c r="J240" s="1344"/>
      <c r="K240" s="1344"/>
      <c r="L240" s="1344"/>
      <c r="M240" s="1344"/>
      <c r="N240" s="1344"/>
      <c r="O240" s="1344"/>
      <c r="P240" s="1344"/>
      <c r="Q240" s="1344"/>
      <c r="R240" s="1344"/>
      <c r="S240" s="1344"/>
      <c r="T240" s="1344"/>
      <c r="U240" s="1344"/>
      <c r="V240" s="1344"/>
      <c r="W240" s="1344"/>
      <c r="X240" s="1344"/>
      <c r="Y240" s="1344"/>
      <c r="Z240" s="1344"/>
      <c r="AA240" s="1344"/>
      <c r="AB240" s="1344"/>
      <c r="AC240" s="1344"/>
    </row>
    <row r="241">
      <c r="A241" s="1344"/>
      <c r="B241" s="1344"/>
      <c r="C241" s="1344"/>
      <c r="D241" s="1344"/>
      <c r="E241" s="1344"/>
      <c r="F241" s="1344"/>
      <c r="G241" s="1344"/>
      <c r="H241" s="1344"/>
      <c r="I241" s="1344"/>
      <c r="J241" s="1344"/>
      <c r="K241" s="1344"/>
      <c r="L241" s="1344"/>
      <c r="M241" s="1344"/>
      <c r="N241" s="1344"/>
      <c r="O241" s="1344"/>
      <c r="P241" s="1344"/>
      <c r="Q241" s="1344"/>
      <c r="R241" s="1344"/>
      <c r="S241" s="1344"/>
      <c r="T241" s="1344"/>
      <c r="U241" s="1344"/>
      <c r="V241" s="1344"/>
      <c r="W241" s="1344"/>
      <c r="X241" s="1344"/>
      <c r="Y241" s="1344"/>
      <c r="Z241" s="1344"/>
      <c r="AA241" s="1344"/>
      <c r="AB241" s="1344"/>
      <c r="AC241" s="1344"/>
    </row>
    <row r="242">
      <c r="A242" s="1344"/>
      <c r="B242" s="1344"/>
      <c r="C242" s="1344"/>
      <c r="D242" s="1344"/>
      <c r="E242" s="1344"/>
      <c r="F242" s="1344"/>
      <c r="G242" s="1344"/>
      <c r="H242" s="1344"/>
      <c r="I242" s="1344"/>
      <c r="J242" s="1344"/>
      <c r="K242" s="1344"/>
      <c r="L242" s="1344"/>
      <c r="M242" s="1344"/>
      <c r="N242" s="1344"/>
      <c r="O242" s="1344"/>
      <c r="P242" s="1344"/>
      <c r="Q242" s="1344"/>
      <c r="R242" s="1344"/>
      <c r="S242" s="1344"/>
      <c r="T242" s="1344"/>
      <c r="U242" s="1344"/>
      <c r="V242" s="1344"/>
      <c r="W242" s="1344"/>
      <c r="X242" s="1344"/>
      <c r="Y242" s="1344"/>
      <c r="Z242" s="1344"/>
      <c r="AA242" s="1344"/>
      <c r="AB242" s="1344"/>
      <c r="AC242" s="1344"/>
    </row>
    <row r="243">
      <c r="A243" s="1344"/>
      <c r="B243" s="1344"/>
      <c r="C243" s="1344"/>
      <c r="D243" s="1344"/>
      <c r="E243" s="1344"/>
      <c r="F243" s="1344"/>
      <c r="G243" s="1344"/>
      <c r="H243" s="1344"/>
      <c r="I243" s="1344"/>
      <c r="J243" s="1344"/>
      <c r="K243" s="1344"/>
      <c r="L243" s="1344"/>
      <c r="M243" s="1344"/>
      <c r="N243" s="1344"/>
      <c r="O243" s="1344"/>
      <c r="P243" s="1344"/>
      <c r="Q243" s="1344"/>
      <c r="R243" s="1344"/>
      <c r="S243" s="1344"/>
      <c r="T243" s="1344"/>
      <c r="U243" s="1344"/>
      <c r="V243" s="1344"/>
      <c r="W243" s="1344"/>
      <c r="X243" s="1344"/>
      <c r="Y243" s="1344"/>
      <c r="Z243" s="1344"/>
      <c r="AA243" s="1344"/>
      <c r="AB243" s="1344"/>
      <c r="AC243" s="1344"/>
    </row>
    <row r="244">
      <c r="A244" s="1344"/>
      <c r="B244" s="1344"/>
      <c r="C244" s="1344"/>
      <c r="D244" s="1344"/>
      <c r="E244" s="1344"/>
      <c r="F244" s="1344"/>
      <c r="G244" s="1344"/>
      <c r="H244" s="1344"/>
      <c r="I244" s="1344"/>
      <c r="J244" s="1344"/>
      <c r="K244" s="1344"/>
      <c r="L244" s="1344"/>
      <c r="M244" s="1344"/>
      <c r="N244" s="1344"/>
      <c r="O244" s="1344"/>
      <c r="P244" s="1344"/>
      <c r="Q244" s="1344"/>
      <c r="R244" s="1344"/>
      <c r="S244" s="1344"/>
      <c r="T244" s="1344"/>
      <c r="U244" s="1344"/>
      <c r="V244" s="1344"/>
      <c r="W244" s="1344"/>
      <c r="X244" s="1344"/>
      <c r="Y244" s="1344"/>
      <c r="Z244" s="1344"/>
      <c r="AA244" s="1344"/>
      <c r="AB244" s="1344"/>
      <c r="AC244" s="1344"/>
    </row>
    <row r="245">
      <c r="A245" s="1344"/>
      <c r="B245" s="1344"/>
      <c r="C245" s="1344"/>
      <c r="D245" s="1344"/>
      <c r="E245" s="1344"/>
      <c r="F245" s="1344"/>
      <c r="G245" s="1344"/>
      <c r="H245" s="1344"/>
      <c r="I245" s="1344"/>
      <c r="J245" s="1344"/>
      <c r="K245" s="1344"/>
      <c r="L245" s="1344"/>
      <c r="M245" s="1344"/>
      <c r="N245" s="1344"/>
      <c r="O245" s="1344"/>
      <c r="P245" s="1344"/>
      <c r="Q245" s="1344"/>
      <c r="R245" s="1344"/>
      <c r="S245" s="1344"/>
      <c r="T245" s="1344"/>
      <c r="U245" s="1344"/>
      <c r="V245" s="1344"/>
      <c r="W245" s="1344"/>
      <c r="X245" s="1344"/>
      <c r="Y245" s="1344"/>
      <c r="Z245" s="1344"/>
      <c r="AA245" s="1344"/>
      <c r="AB245" s="1344"/>
      <c r="AC245" s="1344"/>
    </row>
    <row r="246">
      <c r="A246" s="1344"/>
      <c r="B246" s="1344"/>
      <c r="C246" s="1344"/>
      <c r="D246" s="1344"/>
      <c r="E246" s="1344"/>
      <c r="F246" s="1344"/>
      <c r="G246" s="1344"/>
      <c r="H246" s="1344"/>
      <c r="I246" s="1344"/>
      <c r="J246" s="1344"/>
      <c r="K246" s="1344"/>
      <c r="L246" s="1344"/>
      <c r="M246" s="1344"/>
      <c r="N246" s="1344"/>
      <c r="O246" s="1344"/>
      <c r="P246" s="1344"/>
      <c r="Q246" s="1344"/>
      <c r="R246" s="1344"/>
      <c r="S246" s="1344"/>
      <c r="T246" s="1344"/>
      <c r="U246" s="1344"/>
      <c r="V246" s="1344"/>
      <c r="W246" s="1344"/>
      <c r="X246" s="1344"/>
      <c r="Y246" s="1344"/>
      <c r="Z246" s="1344"/>
      <c r="AA246" s="1344"/>
      <c r="AB246" s="1344"/>
      <c r="AC246" s="1344"/>
    </row>
    <row r="247">
      <c r="A247" s="1344"/>
      <c r="B247" s="1344"/>
      <c r="C247" s="1344"/>
      <c r="D247" s="1344"/>
      <c r="E247" s="1344"/>
      <c r="F247" s="1344"/>
      <c r="G247" s="1344"/>
      <c r="H247" s="1344"/>
      <c r="I247" s="1344"/>
      <c r="J247" s="1344"/>
      <c r="K247" s="1344"/>
      <c r="L247" s="1344"/>
      <c r="M247" s="1344"/>
      <c r="N247" s="1344"/>
      <c r="O247" s="1344"/>
      <c r="P247" s="1344"/>
      <c r="Q247" s="1344"/>
      <c r="R247" s="1344"/>
      <c r="S247" s="1344"/>
      <c r="T247" s="1344"/>
      <c r="U247" s="1344"/>
      <c r="V247" s="1344"/>
      <c r="W247" s="1344"/>
      <c r="X247" s="1344"/>
      <c r="Y247" s="1344"/>
      <c r="Z247" s="1344"/>
      <c r="AA247" s="1344"/>
      <c r="AB247" s="1344"/>
      <c r="AC247" s="1344"/>
    </row>
    <row r="248">
      <c r="A248" s="1344"/>
      <c r="B248" s="1344"/>
      <c r="C248" s="1344"/>
      <c r="D248" s="1344"/>
      <c r="E248" s="1344"/>
      <c r="F248" s="1344"/>
      <c r="G248" s="1344"/>
      <c r="H248" s="1344"/>
      <c r="I248" s="1344"/>
      <c r="J248" s="1344"/>
      <c r="K248" s="1344"/>
      <c r="L248" s="1344"/>
      <c r="M248" s="1344"/>
      <c r="N248" s="1344"/>
      <c r="O248" s="1344"/>
      <c r="P248" s="1344"/>
      <c r="Q248" s="1344"/>
      <c r="R248" s="1344"/>
      <c r="S248" s="1344"/>
      <c r="T248" s="1344"/>
      <c r="U248" s="1344"/>
      <c r="V248" s="1344"/>
      <c r="W248" s="1344"/>
      <c r="X248" s="1344"/>
      <c r="Y248" s="1344"/>
      <c r="Z248" s="1344"/>
      <c r="AA248" s="1344"/>
      <c r="AB248" s="1344"/>
      <c r="AC248" s="1344"/>
    </row>
    <row r="249">
      <c r="A249" s="1344"/>
      <c r="B249" s="1344"/>
      <c r="C249" s="1344"/>
      <c r="D249" s="1344"/>
      <c r="E249" s="1344"/>
      <c r="F249" s="1344"/>
      <c r="G249" s="1344"/>
      <c r="H249" s="1344"/>
      <c r="I249" s="1344"/>
      <c r="J249" s="1344"/>
      <c r="K249" s="1344"/>
      <c r="L249" s="1344"/>
      <c r="M249" s="1344"/>
      <c r="N249" s="1344"/>
      <c r="O249" s="1344"/>
      <c r="P249" s="1344"/>
      <c r="Q249" s="1344"/>
      <c r="R249" s="1344"/>
      <c r="S249" s="1344"/>
      <c r="T249" s="1344"/>
      <c r="U249" s="1344"/>
      <c r="V249" s="1344"/>
      <c r="W249" s="1344"/>
      <c r="X249" s="1344"/>
      <c r="Y249" s="1344"/>
      <c r="Z249" s="1344"/>
      <c r="AA249" s="1344"/>
      <c r="AB249" s="1344"/>
      <c r="AC249" s="1344"/>
    </row>
    <row r="250">
      <c r="A250" s="1344"/>
      <c r="B250" s="1344"/>
      <c r="C250" s="1344"/>
      <c r="D250" s="1344"/>
      <c r="E250" s="1344"/>
      <c r="F250" s="1344"/>
      <c r="G250" s="1344"/>
      <c r="H250" s="1344"/>
      <c r="I250" s="1344"/>
      <c r="J250" s="1344"/>
      <c r="K250" s="1344"/>
      <c r="L250" s="1344"/>
      <c r="M250" s="1344"/>
      <c r="N250" s="1344"/>
      <c r="O250" s="1344"/>
      <c r="P250" s="1344"/>
      <c r="Q250" s="1344"/>
      <c r="R250" s="1344"/>
      <c r="S250" s="1344"/>
      <c r="T250" s="1344"/>
      <c r="U250" s="1344"/>
      <c r="V250" s="1344"/>
      <c r="W250" s="1344"/>
      <c r="X250" s="1344"/>
      <c r="Y250" s="1344"/>
      <c r="Z250" s="1344"/>
      <c r="AA250" s="1344"/>
      <c r="AB250" s="1344"/>
      <c r="AC250" s="1344"/>
    </row>
    <row r="251">
      <c r="A251" s="1344"/>
      <c r="B251" s="1344"/>
      <c r="C251" s="1344"/>
      <c r="D251" s="1344"/>
      <c r="E251" s="1344"/>
      <c r="F251" s="1344"/>
      <c r="G251" s="1344"/>
      <c r="H251" s="1344"/>
      <c r="I251" s="1344"/>
      <c r="J251" s="1344"/>
      <c r="K251" s="1344"/>
      <c r="L251" s="1344"/>
      <c r="M251" s="1344"/>
      <c r="N251" s="1344"/>
      <c r="O251" s="1344"/>
      <c r="P251" s="1344"/>
      <c r="Q251" s="1344"/>
      <c r="R251" s="1344"/>
      <c r="S251" s="1344"/>
      <c r="T251" s="1344"/>
      <c r="U251" s="1344"/>
      <c r="V251" s="1344"/>
      <c r="W251" s="1344"/>
      <c r="X251" s="1344"/>
      <c r="Y251" s="1344"/>
      <c r="Z251" s="1344"/>
      <c r="AA251" s="1344"/>
      <c r="AB251" s="1344"/>
      <c r="AC251" s="1344"/>
    </row>
    <row r="252">
      <c r="A252" s="1344"/>
      <c r="B252" s="1344"/>
      <c r="C252" s="1344"/>
      <c r="D252" s="1344"/>
      <c r="E252" s="1344"/>
      <c r="F252" s="1344"/>
      <c r="G252" s="1344"/>
      <c r="H252" s="1344"/>
      <c r="I252" s="1344"/>
      <c r="J252" s="1344"/>
      <c r="K252" s="1344"/>
      <c r="L252" s="1344"/>
      <c r="M252" s="1344"/>
      <c r="N252" s="1344"/>
      <c r="O252" s="1344"/>
      <c r="P252" s="1344"/>
      <c r="Q252" s="1344"/>
      <c r="R252" s="1344"/>
      <c r="S252" s="1344"/>
      <c r="T252" s="1344"/>
      <c r="U252" s="1344"/>
      <c r="V252" s="1344"/>
      <c r="W252" s="1344"/>
      <c r="X252" s="1344"/>
      <c r="Y252" s="1344"/>
      <c r="Z252" s="1344"/>
      <c r="AA252" s="1344"/>
      <c r="AB252" s="1344"/>
      <c r="AC252" s="1344"/>
    </row>
    <row r="253">
      <c r="A253" s="1344"/>
      <c r="B253" s="1344"/>
      <c r="C253" s="1344"/>
      <c r="D253" s="1344"/>
      <c r="E253" s="1344"/>
      <c r="F253" s="1344"/>
      <c r="G253" s="1344"/>
      <c r="H253" s="1344"/>
      <c r="I253" s="1344"/>
      <c r="J253" s="1344"/>
      <c r="K253" s="1344"/>
      <c r="L253" s="1344"/>
      <c r="M253" s="1344"/>
      <c r="N253" s="1344"/>
      <c r="O253" s="1344"/>
      <c r="P253" s="1344"/>
      <c r="Q253" s="1344"/>
      <c r="R253" s="1344"/>
      <c r="S253" s="1344"/>
      <c r="T253" s="1344"/>
      <c r="U253" s="1344"/>
      <c r="V253" s="1344"/>
      <c r="W253" s="1344"/>
      <c r="X253" s="1344"/>
      <c r="Y253" s="1344"/>
      <c r="Z253" s="1344"/>
      <c r="AA253" s="1344"/>
      <c r="AB253" s="1344"/>
      <c r="AC253" s="1344"/>
    </row>
    <row r="254">
      <c r="A254" s="1344"/>
      <c r="B254" s="1344"/>
      <c r="C254" s="1344"/>
      <c r="D254" s="1344"/>
      <c r="E254" s="1344"/>
      <c r="F254" s="1344"/>
      <c r="G254" s="1344"/>
      <c r="H254" s="1344"/>
      <c r="I254" s="1344"/>
      <c r="J254" s="1344"/>
      <c r="K254" s="1344"/>
      <c r="L254" s="1344"/>
      <c r="M254" s="1344"/>
      <c r="N254" s="1344"/>
      <c r="O254" s="1344"/>
      <c r="P254" s="1344"/>
      <c r="Q254" s="1344"/>
      <c r="R254" s="1344"/>
      <c r="S254" s="1344"/>
      <c r="T254" s="1344"/>
      <c r="U254" s="1344"/>
      <c r="V254" s="1344"/>
      <c r="W254" s="1344"/>
      <c r="X254" s="1344"/>
      <c r="Y254" s="1344"/>
      <c r="Z254" s="1344"/>
      <c r="AA254" s="1344"/>
      <c r="AB254" s="1344"/>
      <c r="AC254" s="1344"/>
    </row>
    <row r="255">
      <c r="A255" s="1344"/>
      <c r="B255" s="1344"/>
      <c r="C255" s="1344"/>
      <c r="D255" s="1344"/>
      <c r="E255" s="1344"/>
      <c r="F255" s="1344"/>
      <c r="G255" s="1344"/>
      <c r="H255" s="1344"/>
      <c r="I255" s="1344"/>
      <c r="J255" s="1344"/>
      <c r="K255" s="1344"/>
      <c r="L255" s="1344"/>
      <c r="M255" s="1344"/>
      <c r="N255" s="1344"/>
      <c r="O255" s="1344"/>
      <c r="P255" s="1344"/>
      <c r="Q255" s="1344"/>
      <c r="R255" s="1344"/>
      <c r="S255" s="1344"/>
      <c r="T255" s="1344"/>
      <c r="U255" s="1344"/>
      <c r="V255" s="1344"/>
      <c r="W255" s="1344"/>
      <c r="X255" s="1344"/>
      <c r="Y255" s="1344"/>
      <c r="Z255" s="1344"/>
      <c r="AA255" s="1344"/>
      <c r="AB255" s="1344"/>
      <c r="AC255" s="1344"/>
    </row>
    <row r="256">
      <c r="A256" s="1344"/>
      <c r="B256" s="1344"/>
      <c r="C256" s="1344"/>
      <c r="D256" s="1344"/>
      <c r="E256" s="1344"/>
      <c r="F256" s="1344"/>
      <c r="G256" s="1344"/>
      <c r="H256" s="1344"/>
      <c r="I256" s="1344"/>
      <c r="J256" s="1344"/>
      <c r="K256" s="1344"/>
      <c r="L256" s="1344"/>
      <c r="M256" s="1344"/>
      <c r="N256" s="1344"/>
      <c r="O256" s="1344"/>
      <c r="P256" s="1344"/>
      <c r="Q256" s="1344"/>
      <c r="R256" s="1344"/>
      <c r="S256" s="1344"/>
      <c r="T256" s="1344"/>
      <c r="U256" s="1344"/>
      <c r="V256" s="1344"/>
      <c r="W256" s="1344"/>
      <c r="X256" s="1344"/>
      <c r="Y256" s="1344"/>
      <c r="Z256" s="1344"/>
      <c r="AA256" s="1344"/>
      <c r="AB256" s="1344"/>
      <c r="AC256" s="1344"/>
    </row>
    <row r="257">
      <c r="A257" s="1344"/>
      <c r="B257" s="1344"/>
      <c r="C257" s="1344"/>
      <c r="D257" s="1344"/>
      <c r="E257" s="1344"/>
      <c r="F257" s="1344"/>
      <c r="G257" s="1344"/>
      <c r="H257" s="1344"/>
      <c r="I257" s="1344"/>
      <c r="J257" s="1344"/>
      <c r="K257" s="1344"/>
      <c r="L257" s="1344"/>
      <c r="M257" s="1344"/>
      <c r="N257" s="1344"/>
      <c r="O257" s="1344"/>
      <c r="P257" s="1344"/>
      <c r="Q257" s="1344"/>
      <c r="R257" s="1344"/>
      <c r="S257" s="1344"/>
      <c r="T257" s="1344"/>
      <c r="U257" s="1344"/>
      <c r="V257" s="1344"/>
      <c r="W257" s="1344"/>
      <c r="X257" s="1344"/>
      <c r="Y257" s="1344"/>
      <c r="Z257" s="1344"/>
      <c r="AA257" s="1344"/>
      <c r="AB257" s="1344"/>
      <c r="AC257" s="1344"/>
    </row>
    <row r="258">
      <c r="A258" s="1344"/>
      <c r="B258" s="1344"/>
      <c r="C258" s="1344"/>
      <c r="D258" s="1344"/>
      <c r="E258" s="1344"/>
      <c r="F258" s="1344"/>
      <c r="G258" s="1344"/>
      <c r="H258" s="1344"/>
      <c r="I258" s="1344"/>
      <c r="J258" s="1344"/>
      <c r="K258" s="1344"/>
      <c r="L258" s="1344"/>
      <c r="M258" s="1344"/>
      <c r="N258" s="1344"/>
      <c r="O258" s="1344"/>
      <c r="P258" s="1344"/>
      <c r="Q258" s="1344"/>
      <c r="R258" s="1344"/>
      <c r="S258" s="1344"/>
      <c r="T258" s="1344"/>
      <c r="U258" s="1344"/>
      <c r="V258" s="1344"/>
      <c r="W258" s="1344"/>
      <c r="X258" s="1344"/>
      <c r="Y258" s="1344"/>
      <c r="Z258" s="1344"/>
      <c r="AA258" s="1344"/>
      <c r="AB258" s="1344"/>
      <c r="AC258" s="1344"/>
    </row>
    <row r="259">
      <c r="A259" s="1344"/>
      <c r="B259" s="1344"/>
      <c r="C259" s="1344"/>
      <c r="D259" s="1344"/>
      <c r="E259" s="1344"/>
      <c r="F259" s="1344"/>
      <c r="G259" s="1344"/>
      <c r="H259" s="1344"/>
      <c r="I259" s="1344"/>
      <c r="J259" s="1344"/>
      <c r="K259" s="1344"/>
      <c r="L259" s="1344"/>
      <c r="M259" s="1344"/>
      <c r="N259" s="1344"/>
      <c r="O259" s="1344"/>
      <c r="P259" s="1344"/>
      <c r="Q259" s="1344"/>
      <c r="R259" s="1344"/>
      <c r="S259" s="1344"/>
      <c r="T259" s="1344"/>
      <c r="U259" s="1344"/>
      <c r="V259" s="1344"/>
      <c r="W259" s="1344"/>
      <c r="X259" s="1344"/>
      <c r="Y259" s="1344"/>
      <c r="Z259" s="1344"/>
      <c r="AA259" s="1344"/>
      <c r="AB259" s="1344"/>
      <c r="AC259" s="1344"/>
    </row>
    <row r="260">
      <c r="A260" s="1344"/>
      <c r="B260" s="1344"/>
      <c r="C260" s="1344"/>
      <c r="D260" s="1344"/>
      <c r="E260" s="1344"/>
      <c r="F260" s="1344"/>
      <c r="G260" s="1344"/>
      <c r="H260" s="1344"/>
      <c r="I260" s="1344"/>
      <c r="J260" s="1344"/>
      <c r="K260" s="1344"/>
      <c r="L260" s="1344"/>
      <c r="M260" s="1344"/>
      <c r="N260" s="1344"/>
      <c r="O260" s="1344"/>
      <c r="P260" s="1344"/>
      <c r="Q260" s="1344"/>
      <c r="R260" s="1344"/>
      <c r="S260" s="1344"/>
      <c r="T260" s="1344"/>
      <c r="U260" s="1344"/>
      <c r="V260" s="1344"/>
      <c r="W260" s="1344"/>
      <c r="X260" s="1344"/>
      <c r="Y260" s="1344"/>
      <c r="Z260" s="1344"/>
      <c r="AA260" s="1344"/>
      <c r="AB260" s="1344"/>
      <c r="AC260" s="1344"/>
    </row>
    <row r="261">
      <c r="A261" s="1344"/>
      <c r="B261" s="1344"/>
      <c r="C261" s="1344"/>
      <c r="D261" s="1344"/>
      <c r="E261" s="1344"/>
      <c r="F261" s="1344"/>
      <c r="G261" s="1344"/>
      <c r="H261" s="1344"/>
      <c r="I261" s="1344"/>
      <c r="J261" s="1344"/>
      <c r="K261" s="1344"/>
      <c r="L261" s="1344"/>
      <c r="M261" s="1344"/>
      <c r="N261" s="1344"/>
      <c r="O261" s="1344"/>
      <c r="P261" s="1344"/>
      <c r="Q261" s="1344"/>
      <c r="R261" s="1344"/>
      <c r="S261" s="1344"/>
      <c r="T261" s="1344"/>
      <c r="U261" s="1344"/>
      <c r="V261" s="1344"/>
      <c r="W261" s="1344"/>
      <c r="X261" s="1344"/>
      <c r="Y261" s="1344"/>
      <c r="Z261" s="1344"/>
      <c r="AA261" s="1344"/>
      <c r="AB261" s="1344"/>
      <c r="AC261" s="1344"/>
    </row>
    <row r="262">
      <c r="A262" s="1344"/>
      <c r="B262" s="1344"/>
      <c r="C262" s="1344"/>
      <c r="D262" s="1344"/>
      <c r="E262" s="1344"/>
      <c r="F262" s="1344"/>
      <c r="G262" s="1344"/>
      <c r="H262" s="1344"/>
      <c r="I262" s="1344"/>
      <c r="J262" s="1344"/>
      <c r="K262" s="1344"/>
      <c r="L262" s="1344"/>
      <c r="M262" s="1344"/>
      <c r="N262" s="1344"/>
      <c r="O262" s="1344"/>
      <c r="P262" s="1344"/>
      <c r="Q262" s="1344"/>
      <c r="R262" s="1344"/>
      <c r="S262" s="1344"/>
      <c r="T262" s="1344"/>
      <c r="U262" s="1344"/>
      <c r="V262" s="1344"/>
      <c r="W262" s="1344"/>
      <c r="X262" s="1344"/>
      <c r="Y262" s="1344"/>
      <c r="Z262" s="1344"/>
      <c r="AA262" s="1344"/>
      <c r="AB262" s="1344"/>
      <c r="AC262" s="1344"/>
    </row>
    <row r="263">
      <c r="A263" s="1344"/>
      <c r="B263" s="1344"/>
      <c r="C263" s="1344"/>
      <c r="D263" s="1344"/>
      <c r="E263" s="1344"/>
      <c r="F263" s="1344"/>
      <c r="G263" s="1344"/>
      <c r="H263" s="1344"/>
      <c r="I263" s="1344"/>
      <c r="J263" s="1344"/>
      <c r="K263" s="1344"/>
      <c r="L263" s="1344"/>
      <c r="M263" s="1344"/>
      <c r="N263" s="1344"/>
      <c r="O263" s="1344"/>
      <c r="P263" s="1344"/>
      <c r="Q263" s="1344"/>
      <c r="R263" s="1344"/>
      <c r="S263" s="1344"/>
      <c r="T263" s="1344"/>
      <c r="U263" s="1344"/>
      <c r="V263" s="1344"/>
      <c r="W263" s="1344"/>
      <c r="X263" s="1344"/>
      <c r="Y263" s="1344"/>
      <c r="Z263" s="1344"/>
      <c r="AA263" s="1344"/>
      <c r="AB263" s="1344"/>
      <c r="AC263" s="1344"/>
    </row>
    <row r="264">
      <c r="A264" s="1344"/>
      <c r="B264" s="1344"/>
      <c r="C264" s="1344"/>
      <c r="D264" s="1344"/>
      <c r="E264" s="1344"/>
      <c r="F264" s="1344"/>
      <c r="G264" s="1344"/>
      <c r="H264" s="1344"/>
      <c r="I264" s="1344"/>
      <c r="J264" s="1344"/>
      <c r="K264" s="1344"/>
      <c r="L264" s="1344"/>
      <c r="M264" s="1344"/>
      <c r="N264" s="1344"/>
      <c r="O264" s="1344"/>
      <c r="P264" s="1344"/>
      <c r="Q264" s="1344"/>
      <c r="R264" s="1344"/>
      <c r="S264" s="1344"/>
      <c r="T264" s="1344"/>
      <c r="U264" s="1344"/>
      <c r="V264" s="1344"/>
      <c r="W264" s="1344"/>
      <c r="X264" s="1344"/>
      <c r="Y264" s="1344"/>
      <c r="Z264" s="1344"/>
      <c r="AA264" s="1344"/>
      <c r="AB264" s="1344"/>
      <c r="AC264" s="1344"/>
    </row>
    <row r="265">
      <c r="A265" s="1344"/>
      <c r="B265" s="1344"/>
      <c r="C265" s="1344"/>
      <c r="D265" s="1344"/>
      <c r="E265" s="1344"/>
      <c r="F265" s="1344"/>
      <c r="G265" s="1344"/>
      <c r="H265" s="1344"/>
      <c r="I265" s="1344"/>
      <c r="J265" s="1344"/>
      <c r="K265" s="1344"/>
      <c r="L265" s="1344"/>
      <c r="M265" s="1344"/>
      <c r="N265" s="1344"/>
      <c r="O265" s="1344"/>
      <c r="P265" s="1344"/>
      <c r="Q265" s="1344"/>
      <c r="R265" s="1344"/>
      <c r="S265" s="1344"/>
      <c r="T265" s="1344"/>
      <c r="U265" s="1344"/>
      <c r="V265" s="1344"/>
      <c r="W265" s="1344"/>
      <c r="X265" s="1344"/>
      <c r="Y265" s="1344"/>
      <c r="Z265" s="1344"/>
      <c r="AA265" s="1344"/>
      <c r="AB265" s="1344"/>
      <c r="AC265" s="1344"/>
    </row>
    <row r="266">
      <c r="A266" s="1344"/>
      <c r="B266" s="1344"/>
      <c r="C266" s="1344"/>
      <c r="D266" s="1344"/>
      <c r="E266" s="1344"/>
      <c r="F266" s="1344"/>
      <c r="G266" s="1344"/>
      <c r="H266" s="1344"/>
      <c r="I266" s="1344"/>
      <c r="J266" s="1344"/>
      <c r="K266" s="1344"/>
      <c r="L266" s="1344"/>
      <c r="M266" s="1344"/>
      <c r="N266" s="1344"/>
      <c r="O266" s="1344"/>
      <c r="P266" s="1344"/>
      <c r="Q266" s="1344"/>
      <c r="R266" s="1344"/>
      <c r="S266" s="1344"/>
      <c r="T266" s="1344"/>
      <c r="U266" s="1344"/>
      <c r="V266" s="1344"/>
      <c r="W266" s="1344"/>
      <c r="X266" s="1344"/>
      <c r="Y266" s="1344"/>
      <c r="Z266" s="1344"/>
      <c r="AA266" s="1344"/>
      <c r="AB266" s="1344"/>
      <c r="AC266" s="1344"/>
    </row>
    <row r="267">
      <c r="A267" s="1344"/>
      <c r="B267" s="1344"/>
      <c r="C267" s="1344"/>
      <c r="D267" s="1344"/>
      <c r="E267" s="1344"/>
      <c r="F267" s="1344"/>
      <c r="G267" s="1344"/>
      <c r="H267" s="1344"/>
      <c r="I267" s="1344"/>
      <c r="J267" s="1344"/>
      <c r="K267" s="1344"/>
      <c r="L267" s="1344"/>
      <c r="M267" s="1344"/>
      <c r="N267" s="1344"/>
      <c r="O267" s="1344"/>
      <c r="P267" s="1344"/>
      <c r="Q267" s="1344"/>
      <c r="R267" s="1344"/>
      <c r="S267" s="1344"/>
      <c r="T267" s="1344"/>
      <c r="U267" s="1344"/>
      <c r="V267" s="1344"/>
      <c r="W267" s="1344"/>
      <c r="X267" s="1344"/>
      <c r="Y267" s="1344"/>
      <c r="Z267" s="1344"/>
      <c r="AA267" s="1344"/>
      <c r="AB267" s="1344"/>
      <c r="AC267" s="1344"/>
    </row>
    <row r="268">
      <c r="A268" s="1344"/>
      <c r="B268" s="1344"/>
      <c r="C268" s="1344"/>
      <c r="D268" s="1344"/>
      <c r="E268" s="1344"/>
      <c r="F268" s="1344"/>
      <c r="G268" s="1344"/>
      <c r="H268" s="1344"/>
      <c r="I268" s="1344"/>
      <c r="J268" s="1344"/>
      <c r="K268" s="1344"/>
      <c r="L268" s="1344"/>
      <c r="M268" s="1344"/>
      <c r="N268" s="1344"/>
      <c r="O268" s="1344"/>
      <c r="P268" s="1344"/>
      <c r="Q268" s="1344"/>
      <c r="R268" s="1344"/>
      <c r="S268" s="1344"/>
      <c r="T268" s="1344"/>
      <c r="U268" s="1344"/>
      <c r="V268" s="1344"/>
      <c r="W268" s="1344"/>
      <c r="X268" s="1344"/>
      <c r="Y268" s="1344"/>
      <c r="Z268" s="1344"/>
      <c r="AA268" s="1344"/>
      <c r="AB268" s="1344"/>
      <c r="AC268" s="1344"/>
    </row>
    <row r="269">
      <c r="A269" s="1344"/>
      <c r="B269" s="1344"/>
      <c r="C269" s="1344"/>
      <c r="D269" s="1344"/>
      <c r="E269" s="1344"/>
      <c r="F269" s="1344"/>
      <c r="G269" s="1344"/>
      <c r="H269" s="1344"/>
      <c r="I269" s="1344"/>
      <c r="J269" s="1344"/>
      <c r="K269" s="1344"/>
      <c r="L269" s="1344"/>
      <c r="M269" s="1344"/>
      <c r="N269" s="1344"/>
      <c r="O269" s="1344"/>
      <c r="P269" s="1344"/>
      <c r="Q269" s="1344"/>
      <c r="R269" s="1344"/>
      <c r="S269" s="1344"/>
      <c r="T269" s="1344"/>
      <c r="U269" s="1344"/>
      <c r="V269" s="1344"/>
      <c r="W269" s="1344"/>
      <c r="X269" s="1344"/>
      <c r="Y269" s="1344"/>
      <c r="Z269" s="1344"/>
      <c r="AA269" s="1344"/>
      <c r="AB269" s="1344"/>
      <c r="AC269" s="1344"/>
    </row>
    <row r="270">
      <c r="A270" s="1344"/>
      <c r="B270" s="1344"/>
      <c r="C270" s="1344"/>
      <c r="D270" s="1344"/>
      <c r="E270" s="1344"/>
      <c r="F270" s="1344"/>
      <c r="G270" s="1344"/>
      <c r="H270" s="1344"/>
      <c r="I270" s="1344"/>
      <c r="J270" s="1344"/>
      <c r="K270" s="1344"/>
      <c r="L270" s="1344"/>
      <c r="M270" s="1344"/>
      <c r="N270" s="1344"/>
      <c r="O270" s="1344"/>
      <c r="P270" s="1344"/>
      <c r="Q270" s="1344"/>
      <c r="R270" s="1344"/>
      <c r="S270" s="1344"/>
      <c r="T270" s="1344"/>
      <c r="U270" s="1344"/>
      <c r="V270" s="1344"/>
      <c r="W270" s="1344"/>
      <c r="X270" s="1344"/>
      <c r="Y270" s="1344"/>
      <c r="Z270" s="1344"/>
      <c r="AA270" s="1344"/>
      <c r="AB270" s="1344"/>
      <c r="AC270" s="1344"/>
    </row>
    <row r="271">
      <c r="A271" s="1344"/>
      <c r="B271" s="1344"/>
      <c r="C271" s="1344"/>
      <c r="D271" s="1344"/>
      <c r="E271" s="1344"/>
      <c r="F271" s="1344"/>
      <c r="G271" s="1344"/>
      <c r="H271" s="1344"/>
      <c r="I271" s="1344"/>
      <c r="J271" s="1344"/>
      <c r="K271" s="1344"/>
      <c r="L271" s="1344"/>
      <c r="M271" s="1344"/>
      <c r="N271" s="1344"/>
      <c r="O271" s="1344"/>
      <c r="P271" s="1344"/>
      <c r="Q271" s="1344"/>
      <c r="R271" s="1344"/>
      <c r="S271" s="1344"/>
      <c r="T271" s="1344"/>
      <c r="U271" s="1344"/>
      <c r="V271" s="1344"/>
      <c r="W271" s="1344"/>
      <c r="X271" s="1344"/>
      <c r="Y271" s="1344"/>
      <c r="Z271" s="1344"/>
      <c r="AA271" s="1344"/>
      <c r="AB271" s="1344"/>
      <c r="AC271" s="1344"/>
    </row>
    <row r="272">
      <c r="A272" s="1344"/>
      <c r="B272" s="1344"/>
      <c r="C272" s="1344"/>
      <c r="D272" s="1344"/>
      <c r="E272" s="1344"/>
      <c r="F272" s="1344"/>
      <c r="G272" s="1344"/>
      <c r="H272" s="1344"/>
      <c r="I272" s="1344"/>
      <c r="J272" s="1344"/>
      <c r="K272" s="1344"/>
      <c r="L272" s="1344"/>
      <c r="M272" s="1344"/>
      <c r="N272" s="1344"/>
      <c r="O272" s="1344"/>
      <c r="P272" s="1344"/>
      <c r="Q272" s="1344"/>
      <c r="R272" s="1344"/>
      <c r="S272" s="1344"/>
      <c r="T272" s="1344"/>
      <c r="U272" s="1344"/>
      <c r="V272" s="1344"/>
      <c r="W272" s="1344"/>
      <c r="X272" s="1344"/>
      <c r="Y272" s="1344"/>
      <c r="Z272" s="1344"/>
      <c r="AA272" s="1344"/>
      <c r="AB272" s="1344"/>
      <c r="AC272" s="1344"/>
    </row>
    <row r="273">
      <c r="A273" s="1344"/>
      <c r="B273" s="1344"/>
      <c r="C273" s="1344"/>
      <c r="D273" s="1344"/>
      <c r="E273" s="1344"/>
      <c r="F273" s="1344"/>
      <c r="G273" s="1344"/>
      <c r="H273" s="1344"/>
      <c r="I273" s="1344"/>
      <c r="J273" s="1344"/>
      <c r="K273" s="1344"/>
      <c r="L273" s="1344"/>
      <c r="M273" s="1344"/>
      <c r="N273" s="1344"/>
      <c r="O273" s="1344"/>
      <c r="P273" s="1344"/>
      <c r="Q273" s="1344"/>
      <c r="R273" s="1344"/>
      <c r="S273" s="1344"/>
      <c r="T273" s="1344"/>
      <c r="U273" s="1344"/>
      <c r="V273" s="1344"/>
      <c r="W273" s="1344"/>
      <c r="X273" s="1344"/>
      <c r="Y273" s="1344"/>
      <c r="Z273" s="1344"/>
      <c r="AA273" s="1344"/>
      <c r="AB273" s="1344"/>
      <c r="AC273" s="1344"/>
    </row>
    <row r="274">
      <c r="A274" s="1344"/>
      <c r="B274" s="1344"/>
      <c r="C274" s="1344"/>
      <c r="D274" s="1344"/>
      <c r="E274" s="1344"/>
      <c r="F274" s="1344"/>
      <c r="G274" s="1344"/>
      <c r="H274" s="1344"/>
      <c r="I274" s="1344"/>
      <c r="J274" s="1344"/>
      <c r="K274" s="1344"/>
      <c r="L274" s="1344"/>
      <c r="M274" s="1344"/>
      <c r="N274" s="1344"/>
      <c r="O274" s="1344"/>
      <c r="P274" s="1344"/>
      <c r="Q274" s="1344"/>
      <c r="R274" s="1344"/>
      <c r="S274" s="1344"/>
      <c r="T274" s="1344"/>
      <c r="U274" s="1344"/>
      <c r="V274" s="1344"/>
      <c r="W274" s="1344"/>
      <c r="X274" s="1344"/>
      <c r="Y274" s="1344"/>
      <c r="Z274" s="1344"/>
      <c r="AA274" s="1344"/>
      <c r="AB274" s="1344"/>
      <c r="AC274" s="1344"/>
    </row>
    <row r="275">
      <c r="A275" s="1344"/>
      <c r="B275" s="1344"/>
      <c r="C275" s="1344"/>
      <c r="D275" s="1344"/>
      <c r="E275" s="1344"/>
      <c r="F275" s="1344"/>
      <c r="G275" s="1344"/>
      <c r="H275" s="1344"/>
      <c r="I275" s="1344"/>
      <c r="J275" s="1344"/>
      <c r="K275" s="1344"/>
      <c r="L275" s="1344"/>
      <c r="M275" s="1344"/>
      <c r="N275" s="1344"/>
      <c r="O275" s="1344"/>
      <c r="P275" s="1344"/>
      <c r="Q275" s="1344"/>
      <c r="R275" s="1344"/>
      <c r="S275" s="1344"/>
      <c r="T275" s="1344"/>
      <c r="U275" s="1344"/>
      <c r="V275" s="1344"/>
      <c r="W275" s="1344"/>
      <c r="X275" s="1344"/>
      <c r="Y275" s="1344"/>
      <c r="Z275" s="1344"/>
      <c r="AA275" s="1344"/>
      <c r="AB275" s="1344"/>
      <c r="AC275" s="1344"/>
    </row>
    <row r="276">
      <c r="A276" s="1344"/>
      <c r="B276" s="1344"/>
      <c r="C276" s="1344"/>
      <c r="D276" s="1344"/>
      <c r="E276" s="1344"/>
      <c r="F276" s="1344"/>
      <c r="G276" s="1344"/>
      <c r="H276" s="1344"/>
      <c r="I276" s="1344"/>
      <c r="J276" s="1344"/>
      <c r="K276" s="1344"/>
      <c r="L276" s="1344"/>
      <c r="M276" s="1344"/>
      <c r="N276" s="1344"/>
      <c r="O276" s="1344"/>
      <c r="P276" s="1344"/>
      <c r="Q276" s="1344"/>
      <c r="R276" s="1344"/>
      <c r="S276" s="1344"/>
      <c r="T276" s="1344"/>
      <c r="U276" s="1344"/>
      <c r="V276" s="1344"/>
      <c r="W276" s="1344"/>
      <c r="X276" s="1344"/>
      <c r="Y276" s="1344"/>
      <c r="Z276" s="1344"/>
      <c r="AA276" s="1344"/>
      <c r="AB276" s="1344"/>
      <c r="AC276" s="1344"/>
    </row>
    <row r="277">
      <c r="A277" s="1344"/>
      <c r="B277" s="1344"/>
      <c r="C277" s="1344"/>
      <c r="D277" s="1344"/>
      <c r="E277" s="1344"/>
      <c r="F277" s="1344"/>
      <c r="G277" s="1344"/>
      <c r="H277" s="1344"/>
      <c r="I277" s="1344"/>
      <c r="J277" s="1344"/>
      <c r="K277" s="1344"/>
      <c r="L277" s="1344"/>
      <c r="M277" s="1344"/>
      <c r="N277" s="1344"/>
      <c r="O277" s="1344"/>
      <c r="P277" s="1344"/>
      <c r="Q277" s="1344"/>
      <c r="R277" s="1344"/>
      <c r="S277" s="1344"/>
      <c r="T277" s="1344"/>
      <c r="U277" s="1344"/>
      <c r="V277" s="1344"/>
      <c r="W277" s="1344"/>
      <c r="X277" s="1344"/>
      <c r="Y277" s="1344"/>
      <c r="Z277" s="1344"/>
      <c r="AA277" s="1344"/>
      <c r="AB277" s="1344"/>
      <c r="AC277" s="1344"/>
    </row>
    <row r="278">
      <c r="A278" s="1344"/>
      <c r="B278" s="1344"/>
      <c r="C278" s="1344"/>
      <c r="D278" s="1344"/>
      <c r="E278" s="1344"/>
      <c r="F278" s="1344"/>
      <c r="G278" s="1344"/>
      <c r="H278" s="1344"/>
      <c r="I278" s="1344"/>
      <c r="J278" s="1344"/>
      <c r="K278" s="1344"/>
      <c r="L278" s="1344"/>
      <c r="M278" s="1344"/>
      <c r="N278" s="1344"/>
      <c r="O278" s="1344"/>
      <c r="P278" s="1344"/>
      <c r="Q278" s="1344"/>
      <c r="R278" s="1344"/>
      <c r="S278" s="1344"/>
      <c r="T278" s="1344"/>
      <c r="U278" s="1344"/>
      <c r="V278" s="1344"/>
      <c r="W278" s="1344"/>
      <c r="X278" s="1344"/>
      <c r="Y278" s="1344"/>
      <c r="Z278" s="1344"/>
      <c r="AA278" s="1344"/>
      <c r="AB278" s="1344"/>
      <c r="AC278" s="1344"/>
    </row>
    <row r="279">
      <c r="A279" s="1344"/>
      <c r="B279" s="1344"/>
      <c r="C279" s="1344"/>
      <c r="D279" s="1344"/>
      <c r="E279" s="1344"/>
      <c r="F279" s="1344"/>
      <c r="G279" s="1344"/>
      <c r="H279" s="1344"/>
      <c r="I279" s="1344"/>
      <c r="J279" s="1344"/>
      <c r="K279" s="1344"/>
      <c r="L279" s="1344"/>
      <c r="M279" s="1344"/>
      <c r="N279" s="1344"/>
      <c r="O279" s="1344"/>
      <c r="P279" s="1344"/>
      <c r="Q279" s="1344"/>
      <c r="R279" s="1344"/>
      <c r="S279" s="1344"/>
      <c r="T279" s="1344"/>
      <c r="U279" s="1344"/>
      <c r="V279" s="1344"/>
      <c r="W279" s="1344"/>
      <c r="X279" s="1344"/>
      <c r="Y279" s="1344"/>
      <c r="Z279" s="1344"/>
      <c r="AA279" s="1344"/>
      <c r="AB279" s="1344"/>
      <c r="AC279" s="1344"/>
    </row>
    <row r="280">
      <c r="A280" s="1344"/>
      <c r="B280" s="1344"/>
      <c r="C280" s="1344"/>
      <c r="D280" s="1344"/>
      <c r="E280" s="1344"/>
      <c r="F280" s="1344"/>
      <c r="G280" s="1344"/>
      <c r="H280" s="1344"/>
      <c r="I280" s="1344"/>
      <c r="J280" s="1344"/>
      <c r="K280" s="1344"/>
      <c r="L280" s="1344"/>
      <c r="M280" s="1344"/>
      <c r="N280" s="1344"/>
      <c r="O280" s="1344"/>
      <c r="P280" s="1344"/>
      <c r="Q280" s="1344"/>
      <c r="R280" s="1344"/>
      <c r="S280" s="1344"/>
      <c r="T280" s="1344"/>
      <c r="U280" s="1344"/>
      <c r="V280" s="1344"/>
      <c r="W280" s="1344"/>
      <c r="X280" s="1344"/>
      <c r="Y280" s="1344"/>
      <c r="Z280" s="1344"/>
      <c r="AA280" s="1344"/>
      <c r="AB280" s="1344"/>
      <c r="AC280" s="1344"/>
    </row>
    <row r="281">
      <c r="A281" s="1344"/>
      <c r="B281" s="1344"/>
      <c r="C281" s="1344"/>
      <c r="D281" s="1344"/>
      <c r="E281" s="1344"/>
      <c r="F281" s="1344"/>
      <c r="G281" s="1344"/>
      <c r="H281" s="1344"/>
      <c r="I281" s="1344"/>
      <c r="J281" s="1344"/>
      <c r="K281" s="1344"/>
      <c r="L281" s="1344"/>
      <c r="M281" s="1344"/>
      <c r="N281" s="1344"/>
      <c r="O281" s="1344"/>
      <c r="P281" s="1344"/>
      <c r="Q281" s="1344"/>
      <c r="R281" s="1344"/>
      <c r="S281" s="1344"/>
      <c r="T281" s="1344"/>
      <c r="U281" s="1344"/>
      <c r="V281" s="1344"/>
      <c r="W281" s="1344"/>
      <c r="X281" s="1344"/>
      <c r="Y281" s="1344"/>
      <c r="Z281" s="1344"/>
      <c r="AA281" s="1344"/>
      <c r="AB281" s="1344"/>
      <c r="AC281" s="1344"/>
    </row>
    <row r="282">
      <c r="A282" s="1344"/>
      <c r="B282" s="1344"/>
      <c r="C282" s="1344"/>
      <c r="D282" s="1344"/>
      <c r="E282" s="1344"/>
      <c r="F282" s="1344"/>
      <c r="G282" s="1344"/>
      <c r="H282" s="1344"/>
      <c r="I282" s="1344"/>
      <c r="J282" s="1344"/>
      <c r="K282" s="1344"/>
      <c r="L282" s="1344"/>
      <c r="M282" s="1344"/>
      <c r="N282" s="1344"/>
      <c r="O282" s="1344"/>
      <c r="P282" s="1344"/>
      <c r="Q282" s="1344"/>
      <c r="R282" s="1344"/>
      <c r="S282" s="1344"/>
      <c r="T282" s="1344"/>
      <c r="U282" s="1344"/>
      <c r="V282" s="1344"/>
      <c r="W282" s="1344"/>
      <c r="X282" s="1344"/>
      <c r="Y282" s="1344"/>
      <c r="Z282" s="1344"/>
      <c r="AA282" s="1344"/>
      <c r="AB282" s="1344"/>
      <c r="AC282" s="1344"/>
    </row>
    <row r="283">
      <c r="A283" s="1344"/>
      <c r="B283" s="1344"/>
      <c r="C283" s="1344"/>
      <c r="D283" s="1344"/>
      <c r="E283" s="1344"/>
      <c r="F283" s="1344"/>
      <c r="G283" s="1344"/>
      <c r="H283" s="1344"/>
      <c r="I283" s="1344"/>
      <c r="J283" s="1344"/>
      <c r="K283" s="1344"/>
      <c r="L283" s="1344"/>
      <c r="M283" s="1344"/>
      <c r="N283" s="1344"/>
      <c r="O283" s="1344"/>
      <c r="P283" s="1344"/>
      <c r="Q283" s="1344"/>
      <c r="R283" s="1344"/>
      <c r="S283" s="1344"/>
      <c r="T283" s="1344"/>
      <c r="U283" s="1344"/>
      <c r="V283" s="1344"/>
      <c r="W283" s="1344"/>
      <c r="X283" s="1344"/>
      <c r="Y283" s="1344"/>
      <c r="Z283" s="1344"/>
      <c r="AA283" s="1344"/>
      <c r="AB283" s="1344"/>
      <c r="AC283" s="1344"/>
    </row>
    <row r="284">
      <c r="A284" s="1344"/>
      <c r="B284" s="1344"/>
      <c r="C284" s="1344"/>
      <c r="D284" s="1344"/>
      <c r="E284" s="1344"/>
      <c r="F284" s="1344"/>
      <c r="G284" s="1344"/>
      <c r="H284" s="1344"/>
      <c r="I284" s="1344"/>
      <c r="J284" s="1344"/>
      <c r="K284" s="1344"/>
      <c r="L284" s="1344"/>
      <c r="M284" s="1344"/>
      <c r="N284" s="1344"/>
      <c r="O284" s="1344"/>
      <c r="P284" s="1344"/>
      <c r="Q284" s="1344"/>
      <c r="R284" s="1344"/>
      <c r="S284" s="1344"/>
      <c r="T284" s="1344"/>
      <c r="U284" s="1344"/>
      <c r="V284" s="1344"/>
      <c r="W284" s="1344"/>
      <c r="X284" s="1344"/>
      <c r="Y284" s="1344"/>
      <c r="Z284" s="1344"/>
      <c r="AA284" s="1344"/>
      <c r="AB284" s="1344"/>
      <c r="AC284" s="1344"/>
    </row>
    <row r="285">
      <c r="A285" s="1344"/>
      <c r="B285" s="1344"/>
      <c r="C285" s="1344"/>
      <c r="D285" s="1344"/>
      <c r="E285" s="1344"/>
      <c r="F285" s="1344"/>
      <c r="G285" s="1344"/>
      <c r="H285" s="1344"/>
      <c r="I285" s="1344"/>
      <c r="J285" s="1344"/>
      <c r="K285" s="1344"/>
      <c r="L285" s="1344"/>
      <c r="M285" s="1344"/>
      <c r="N285" s="1344"/>
      <c r="O285" s="1344"/>
      <c r="P285" s="1344"/>
      <c r="Q285" s="1344"/>
      <c r="R285" s="1344"/>
      <c r="S285" s="1344"/>
      <c r="T285" s="1344"/>
      <c r="U285" s="1344"/>
      <c r="V285" s="1344"/>
      <c r="W285" s="1344"/>
      <c r="X285" s="1344"/>
      <c r="Y285" s="1344"/>
      <c r="Z285" s="1344"/>
      <c r="AA285" s="1344"/>
      <c r="AB285" s="1344"/>
      <c r="AC285" s="1344"/>
    </row>
    <row r="286">
      <c r="A286" s="1344"/>
      <c r="B286" s="1344"/>
      <c r="C286" s="1344"/>
      <c r="D286" s="1344"/>
      <c r="E286" s="1344"/>
      <c r="F286" s="1344"/>
      <c r="G286" s="1344"/>
      <c r="H286" s="1344"/>
      <c r="I286" s="1344"/>
      <c r="J286" s="1344"/>
      <c r="K286" s="1344"/>
      <c r="L286" s="1344"/>
      <c r="M286" s="1344"/>
      <c r="N286" s="1344"/>
      <c r="O286" s="1344"/>
      <c r="P286" s="1344"/>
      <c r="Q286" s="1344"/>
      <c r="R286" s="1344"/>
      <c r="S286" s="1344"/>
      <c r="T286" s="1344"/>
      <c r="U286" s="1344"/>
      <c r="V286" s="1344"/>
      <c r="W286" s="1344"/>
      <c r="X286" s="1344"/>
      <c r="Y286" s="1344"/>
      <c r="Z286" s="1344"/>
      <c r="AA286" s="1344"/>
      <c r="AB286" s="1344"/>
      <c r="AC286" s="1344"/>
    </row>
    <row r="287">
      <c r="A287" s="1344"/>
      <c r="B287" s="1344"/>
      <c r="C287" s="1344"/>
      <c r="D287" s="1344"/>
      <c r="E287" s="1344"/>
      <c r="F287" s="1344"/>
      <c r="G287" s="1344"/>
      <c r="H287" s="1344"/>
      <c r="I287" s="1344"/>
      <c r="J287" s="1344"/>
      <c r="K287" s="1344"/>
      <c r="L287" s="1344"/>
      <c r="M287" s="1344"/>
      <c r="N287" s="1344"/>
      <c r="O287" s="1344"/>
      <c r="P287" s="1344"/>
      <c r="Q287" s="1344"/>
      <c r="R287" s="1344"/>
      <c r="S287" s="1344"/>
      <c r="T287" s="1344"/>
      <c r="U287" s="1344"/>
      <c r="V287" s="1344"/>
      <c r="W287" s="1344"/>
      <c r="X287" s="1344"/>
      <c r="Y287" s="1344"/>
      <c r="Z287" s="1344"/>
      <c r="AA287" s="1344"/>
      <c r="AB287" s="1344"/>
      <c r="AC287" s="1344"/>
    </row>
    <row r="288">
      <c r="A288" s="1344"/>
      <c r="B288" s="1344"/>
      <c r="C288" s="1344"/>
      <c r="D288" s="1344"/>
      <c r="E288" s="1344"/>
      <c r="F288" s="1344"/>
      <c r="G288" s="1344"/>
      <c r="H288" s="1344"/>
      <c r="I288" s="1344"/>
      <c r="J288" s="1344"/>
      <c r="K288" s="1344"/>
      <c r="L288" s="1344"/>
      <c r="M288" s="1344"/>
      <c r="N288" s="1344"/>
      <c r="O288" s="1344"/>
      <c r="P288" s="1344"/>
      <c r="Q288" s="1344"/>
      <c r="R288" s="1344"/>
      <c r="S288" s="1344"/>
      <c r="T288" s="1344"/>
      <c r="U288" s="1344"/>
      <c r="V288" s="1344"/>
      <c r="W288" s="1344"/>
      <c r="X288" s="1344"/>
      <c r="Y288" s="1344"/>
      <c r="Z288" s="1344"/>
      <c r="AA288" s="1344"/>
      <c r="AB288" s="1344"/>
      <c r="AC288" s="1344"/>
    </row>
    <row r="289">
      <c r="A289" s="1344"/>
      <c r="B289" s="1344"/>
      <c r="C289" s="1344"/>
      <c r="D289" s="1344"/>
      <c r="E289" s="1344"/>
      <c r="F289" s="1344"/>
      <c r="G289" s="1344"/>
      <c r="H289" s="1344"/>
      <c r="I289" s="1344"/>
      <c r="J289" s="1344"/>
      <c r="K289" s="1344"/>
      <c r="L289" s="1344"/>
      <c r="M289" s="1344"/>
      <c r="N289" s="1344"/>
      <c r="O289" s="1344"/>
      <c r="P289" s="1344"/>
      <c r="Q289" s="1344"/>
      <c r="R289" s="1344"/>
      <c r="S289" s="1344"/>
      <c r="T289" s="1344"/>
      <c r="U289" s="1344"/>
      <c r="V289" s="1344"/>
      <c r="W289" s="1344"/>
      <c r="X289" s="1344"/>
      <c r="Y289" s="1344"/>
      <c r="Z289" s="1344"/>
      <c r="AA289" s="1344"/>
      <c r="AB289" s="1344"/>
      <c r="AC289" s="1344"/>
    </row>
    <row r="290">
      <c r="A290" s="1344"/>
      <c r="B290" s="1344"/>
      <c r="C290" s="1344"/>
      <c r="D290" s="1344"/>
      <c r="E290" s="1344"/>
      <c r="F290" s="1344"/>
      <c r="G290" s="1344"/>
      <c r="H290" s="1344"/>
      <c r="I290" s="1344"/>
      <c r="J290" s="1344"/>
      <c r="K290" s="1344"/>
      <c r="L290" s="1344"/>
      <c r="M290" s="1344"/>
      <c r="N290" s="1344"/>
      <c r="O290" s="1344"/>
      <c r="P290" s="1344"/>
      <c r="Q290" s="1344"/>
      <c r="R290" s="1344"/>
      <c r="S290" s="1344"/>
      <c r="T290" s="1344"/>
      <c r="U290" s="1344"/>
      <c r="V290" s="1344"/>
      <c r="W290" s="1344"/>
      <c r="X290" s="1344"/>
      <c r="Y290" s="1344"/>
      <c r="Z290" s="1344"/>
      <c r="AA290" s="1344"/>
      <c r="AB290" s="1344"/>
      <c r="AC290" s="1344"/>
    </row>
    <row r="291">
      <c r="A291" s="1344"/>
      <c r="B291" s="1344"/>
      <c r="C291" s="1344"/>
      <c r="D291" s="1344"/>
      <c r="E291" s="1344"/>
      <c r="F291" s="1344"/>
      <c r="G291" s="1344"/>
      <c r="H291" s="1344"/>
      <c r="I291" s="1344"/>
      <c r="J291" s="1344"/>
      <c r="K291" s="1344"/>
      <c r="L291" s="1344"/>
      <c r="M291" s="1344"/>
      <c r="N291" s="1344"/>
      <c r="O291" s="1344"/>
      <c r="P291" s="1344"/>
      <c r="Q291" s="1344"/>
      <c r="R291" s="1344"/>
      <c r="S291" s="1344"/>
      <c r="T291" s="1344"/>
      <c r="U291" s="1344"/>
      <c r="V291" s="1344"/>
      <c r="W291" s="1344"/>
      <c r="X291" s="1344"/>
      <c r="Y291" s="1344"/>
      <c r="Z291" s="1344"/>
      <c r="AA291" s="1344"/>
      <c r="AB291" s="1344"/>
      <c r="AC291" s="1344"/>
    </row>
    <row r="292">
      <c r="A292" s="1344"/>
      <c r="B292" s="1344"/>
      <c r="C292" s="1344"/>
      <c r="D292" s="1344"/>
      <c r="E292" s="1344"/>
      <c r="F292" s="1344"/>
      <c r="G292" s="1344"/>
      <c r="H292" s="1344"/>
      <c r="I292" s="1344"/>
      <c r="J292" s="1344"/>
      <c r="K292" s="1344"/>
      <c r="L292" s="1344"/>
      <c r="M292" s="1344"/>
      <c r="N292" s="1344"/>
      <c r="O292" s="1344"/>
      <c r="P292" s="1344"/>
      <c r="Q292" s="1344"/>
      <c r="R292" s="1344"/>
      <c r="S292" s="1344"/>
      <c r="T292" s="1344"/>
      <c r="U292" s="1344"/>
      <c r="V292" s="1344"/>
      <c r="W292" s="1344"/>
      <c r="X292" s="1344"/>
      <c r="Y292" s="1344"/>
      <c r="Z292" s="1344"/>
      <c r="AA292" s="1344"/>
      <c r="AB292" s="1344"/>
      <c r="AC292" s="1344"/>
    </row>
    <row r="293">
      <c r="A293" s="1344"/>
      <c r="B293" s="1344"/>
      <c r="C293" s="1344"/>
      <c r="D293" s="1344"/>
      <c r="E293" s="1344"/>
      <c r="F293" s="1344"/>
      <c r="G293" s="1344"/>
      <c r="H293" s="1344"/>
      <c r="I293" s="1344"/>
      <c r="J293" s="1344"/>
      <c r="K293" s="1344"/>
      <c r="L293" s="1344"/>
      <c r="M293" s="1344"/>
      <c r="N293" s="1344"/>
      <c r="O293" s="1344"/>
      <c r="P293" s="1344"/>
      <c r="Q293" s="1344"/>
      <c r="R293" s="1344"/>
      <c r="S293" s="1344"/>
      <c r="T293" s="1344"/>
      <c r="U293" s="1344"/>
      <c r="V293" s="1344"/>
      <c r="W293" s="1344"/>
      <c r="X293" s="1344"/>
      <c r="Y293" s="1344"/>
      <c r="Z293" s="1344"/>
      <c r="AA293" s="1344"/>
      <c r="AB293" s="1344"/>
      <c r="AC293" s="1344"/>
    </row>
    <row r="294">
      <c r="A294" s="1344"/>
      <c r="B294" s="1344"/>
      <c r="C294" s="1344"/>
      <c r="D294" s="1344"/>
      <c r="E294" s="1344"/>
      <c r="F294" s="1344"/>
      <c r="G294" s="1344"/>
      <c r="H294" s="1344"/>
      <c r="I294" s="1344"/>
      <c r="J294" s="1344"/>
      <c r="K294" s="1344"/>
      <c r="L294" s="1344"/>
      <c r="M294" s="1344"/>
      <c r="N294" s="1344"/>
      <c r="O294" s="1344"/>
      <c r="P294" s="1344"/>
      <c r="Q294" s="1344"/>
      <c r="R294" s="1344"/>
      <c r="S294" s="1344"/>
      <c r="T294" s="1344"/>
      <c r="U294" s="1344"/>
      <c r="V294" s="1344"/>
      <c r="W294" s="1344"/>
      <c r="X294" s="1344"/>
      <c r="Y294" s="1344"/>
      <c r="Z294" s="1344"/>
      <c r="AA294" s="1344"/>
      <c r="AB294" s="1344"/>
      <c r="AC294" s="1344"/>
    </row>
    <row r="295">
      <c r="A295" s="1344"/>
      <c r="B295" s="1344"/>
      <c r="C295" s="1344"/>
      <c r="D295" s="1344"/>
      <c r="E295" s="1344"/>
      <c r="F295" s="1344"/>
      <c r="G295" s="1344"/>
      <c r="H295" s="1344"/>
      <c r="I295" s="1344"/>
      <c r="J295" s="1344"/>
      <c r="K295" s="1344"/>
      <c r="L295" s="1344"/>
      <c r="M295" s="1344"/>
      <c r="N295" s="1344"/>
      <c r="O295" s="1344"/>
      <c r="P295" s="1344"/>
      <c r="Q295" s="1344"/>
      <c r="R295" s="1344"/>
      <c r="S295" s="1344"/>
      <c r="T295" s="1344"/>
      <c r="U295" s="1344"/>
      <c r="V295" s="1344"/>
      <c r="W295" s="1344"/>
      <c r="X295" s="1344"/>
      <c r="Y295" s="1344"/>
      <c r="Z295" s="1344"/>
      <c r="AA295" s="1344"/>
      <c r="AB295" s="1344"/>
      <c r="AC295" s="1344"/>
    </row>
    <row r="296">
      <c r="A296" s="1344"/>
      <c r="B296" s="1344"/>
      <c r="C296" s="1344"/>
      <c r="D296" s="1344"/>
      <c r="E296" s="1344"/>
      <c r="F296" s="1344"/>
      <c r="G296" s="1344"/>
      <c r="H296" s="1344"/>
      <c r="I296" s="1344"/>
      <c r="J296" s="1344"/>
      <c r="K296" s="1344"/>
      <c r="L296" s="1344"/>
      <c r="M296" s="1344"/>
      <c r="N296" s="1344"/>
      <c r="O296" s="1344"/>
      <c r="P296" s="1344"/>
      <c r="Q296" s="1344"/>
      <c r="R296" s="1344"/>
      <c r="S296" s="1344"/>
      <c r="T296" s="1344"/>
      <c r="U296" s="1344"/>
      <c r="V296" s="1344"/>
      <c r="W296" s="1344"/>
      <c r="X296" s="1344"/>
      <c r="Y296" s="1344"/>
      <c r="Z296" s="1344"/>
      <c r="AA296" s="1344"/>
      <c r="AB296" s="1344"/>
      <c r="AC296" s="1344"/>
    </row>
    <row r="297">
      <c r="A297" s="1344"/>
      <c r="B297" s="1344"/>
      <c r="C297" s="1344"/>
      <c r="D297" s="1344"/>
      <c r="E297" s="1344"/>
      <c r="F297" s="1344"/>
      <c r="G297" s="1344"/>
      <c r="H297" s="1344"/>
      <c r="I297" s="1344"/>
      <c r="J297" s="1344"/>
      <c r="K297" s="1344"/>
      <c r="L297" s="1344"/>
      <c r="M297" s="1344"/>
      <c r="N297" s="1344"/>
      <c r="O297" s="1344"/>
      <c r="P297" s="1344"/>
      <c r="Q297" s="1344"/>
      <c r="R297" s="1344"/>
      <c r="S297" s="1344"/>
      <c r="T297" s="1344"/>
      <c r="U297" s="1344"/>
      <c r="V297" s="1344"/>
      <c r="W297" s="1344"/>
      <c r="X297" s="1344"/>
      <c r="Y297" s="1344"/>
      <c r="Z297" s="1344"/>
      <c r="AA297" s="1344"/>
      <c r="AB297" s="1344"/>
      <c r="AC297" s="1344"/>
    </row>
    <row r="298">
      <c r="A298" s="1344"/>
      <c r="B298" s="1344"/>
      <c r="C298" s="1344"/>
      <c r="D298" s="1344"/>
      <c r="E298" s="1344"/>
      <c r="F298" s="1344"/>
      <c r="G298" s="1344"/>
      <c r="H298" s="1344"/>
      <c r="I298" s="1344"/>
      <c r="J298" s="1344"/>
      <c r="K298" s="1344"/>
      <c r="L298" s="1344"/>
      <c r="M298" s="1344"/>
      <c r="N298" s="1344"/>
      <c r="O298" s="1344"/>
      <c r="P298" s="1344"/>
      <c r="Q298" s="1344"/>
      <c r="R298" s="1344"/>
      <c r="S298" s="1344"/>
      <c r="T298" s="1344"/>
      <c r="U298" s="1344"/>
      <c r="V298" s="1344"/>
      <c r="W298" s="1344"/>
      <c r="X298" s="1344"/>
      <c r="Y298" s="1344"/>
      <c r="Z298" s="1344"/>
      <c r="AA298" s="1344"/>
      <c r="AB298" s="1344"/>
      <c r="AC298" s="1344"/>
    </row>
    <row r="299">
      <c r="A299" s="1344"/>
      <c r="B299" s="1344"/>
      <c r="C299" s="1344"/>
      <c r="D299" s="1344"/>
      <c r="E299" s="1344"/>
      <c r="F299" s="1344"/>
      <c r="G299" s="1344"/>
      <c r="H299" s="1344"/>
      <c r="I299" s="1344"/>
      <c r="J299" s="1344"/>
      <c r="K299" s="1344"/>
      <c r="L299" s="1344"/>
      <c r="M299" s="1344"/>
      <c r="N299" s="1344"/>
      <c r="O299" s="1344"/>
      <c r="P299" s="1344"/>
      <c r="Q299" s="1344"/>
      <c r="R299" s="1344"/>
      <c r="S299" s="1344"/>
      <c r="T299" s="1344"/>
      <c r="U299" s="1344"/>
      <c r="V299" s="1344"/>
      <c r="W299" s="1344"/>
      <c r="X299" s="1344"/>
      <c r="Y299" s="1344"/>
      <c r="Z299" s="1344"/>
      <c r="AA299" s="1344"/>
      <c r="AB299" s="1344"/>
      <c r="AC299" s="1344"/>
    </row>
    <row r="300">
      <c r="A300" s="1344"/>
      <c r="B300" s="1344"/>
      <c r="C300" s="1344"/>
      <c r="D300" s="1344"/>
      <c r="E300" s="1344"/>
      <c r="F300" s="1344"/>
      <c r="G300" s="1344"/>
      <c r="H300" s="1344"/>
      <c r="I300" s="1344"/>
      <c r="J300" s="1344"/>
      <c r="K300" s="1344"/>
      <c r="L300" s="1344"/>
      <c r="M300" s="1344"/>
      <c r="N300" s="1344"/>
      <c r="O300" s="1344"/>
      <c r="P300" s="1344"/>
      <c r="Q300" s="1344"/>
      <c r="R300" s="1344"/>
      <c r="S300" s="1344"/>
      <c r="T300" s="1344"/>
      <c r="U300" s="1344"/>
      <c r="V300" s="1344"/>
      <c r="W300" s="1344"/>
      <c r="X300" s="1344"/>
      <c r="Y300" s="1344"/>
      <c r="Z300" s="1344"/>
      <c r="AA300" s="1344"/>
      <c r="AB300" s="1344"/>
      <c r="AC300" s="1344"/>
    </row>
    <row r="301">
      <c r="A301" s="1344"/>
      <c r="B301" s="1344"/>
      <c r="C301" s="1344"/>
      <c r="D301" s="1344"/>
      <c r="E301" s="1344"/>
      <c r="F301" s="1344"/>
      <c r="G301" s="1344"/>
      <c r="H301" s="1344"/>
      <c r="I301" s="1344"/>
      <c r="J301" s="1344"/>
      <c r="K301" s="1344"/>
      <c r="L301" s="1344"/>
      <c r="M301" s="1344"/>
      <c r="N301" s="1344"/>
      <c r="O301" s="1344"/>
      <c r="P301" s="1344"/>
      <c r="Q301" s="1344"/>
      <c r="R301" s="1344"/>
      <c r="S301" s="1344"/>
      <c r="T301" s="1344"/>
      <c r="U301" s="1344"/>
      <c r="V301" s="1344"/>
      <c r="W301" s="1344"/>
      <c r="X301" s="1344"/>
      <c r="Y301" s="1344"/>
      <c r="Z301" s="1344"/>
      <c r="AA301" s="1344"/>
      <c r="AB301" s="1344"/>
      <c r="AC301" s="1344"/>
    </row>
    <row r="302">
      <c r="A302" s="1344"/>
      <c r="B302" s="1344"/>
      <c r="C302" s="1344"/>
      <c r="D302" s="1344"/>
      <c r="E302" s="1344"/>
      <c r="F302" s="1344"/>
      <c r="G302" s="1344"/>
      <c r="H302" s="1344"/>
      <c r="I302" s="1344"/>
      <c r="J302" s="1344"/>
      <c r="K302" s="1344"/>
      <c r="L302" s="1344"/>
      <c r="M302" s="1344"/>
      <c r="N302" s="1344"/>
      <c r="O302" s="1344"/>
      <c r="P302" s="1344"/>
      <c r="Q302" s="1344"/>
      <c r="R302" s="1344"/>
      <c r="S302" s="1344"/>
      <c r="T302" s="1344"/>
      <c r="U302" s="1344"/>
      <c r="V302" s="1344"/>
      <c r="W302" s="1344"/>
      <c r="X302" s="1344"/>
      <c r="Y302" s="1344"/>
      <c r="Z302" s="1344"/>
      <c r="AA302" s="1344"/>
      <c r="AB302" s="1344"/>
      <c r="AC302" s="1344"/>
    </row>
    <row r="303">
      <c r="A303" s="1344"/>
      <c r="B303" s="1344"/>
      <c r="C303" s="1344"/>
      <c r="D303" s="1344"/>
      <c r="E303" s="1344"/>
      <c r="F303" s="1344"/>
      <c r="G303" s="1344"/>
      <c r="H303" s="1344"/>
      <c r="I303" s="1344"/>
      <c r="J303" s="1344"/>
      <c r="K303" s="1344"/>
      <c r="L303" s="1344"/>
      <c r="M303" s="1344"/>
      <c r="N303" s="1344"/>
      <c r="O303" s="1344"/>
      <c r="P303" s="1344"/>
      <c r="Q303" s="1344"/>
      <c r="R303" s="1344"/>
      <c r="S303" s="1344"/>
      <c r="T303" s="1344"/>
      <c r="U303" s="1344"/>
      <c r="V303" s="1344"/>
      <c r="W303" s="1344"/>
      <c r="X303" s="1344"/>
      <c r="Y303" s="1344"/>
      <c r="Z303" s="1344"/>
      <c r="AA303" s="1344"/>
      <c r="AB303" s="1344"/>
      <c r="AC303" s="1344"/>
    </row>
    <row r="304">
      <c r="A304" s="1344"/>
      <c r="B304" s="1344"/>
      <c r="C304" s="1344"/>
      <c r="D304" s="1344"/>
      <c r="E304" s="1344"/>
      <c r="F304" s="1344"/>
      <c r="G304" s="1344"/>
      <c r="H304" s="1344"/>
      <c r="I304" s="1344"/>
      <c r="J304" s="1344"/>
      <c r="K304" s="1344"/>
      <c r="L304" s="1344"/>
      <c r="M304" s="1344"/>
      <c r="N304" s="1344"/>
      <c r="O304" s="1344"/>
      <c r="P304" s="1344"/>
      <c r="Q304" s="1344"/>
      <c r="R304" s="1344"/>
      <c r="S304" s="1344"/>
      <c r="T304" s="1344"/>
      <c r="U304" s="1344"/>
      <c r="V304" s="1344"/>
      <c r="W304" s="1344"/>
      <c r="X304" s="1344"/>
      <c r="Y304" s="1344"/>
      <c r="Z304" s="1344"/>
      <c r="AA304" s="1344"/>
      <c r="AB304" s="1344"/>
      <c r="AC304" s="1344"/>
    </row>
    <row r="305">
      <c r="A305" s="1344"/>
      <c r="B305" s="1344"/>
      <c r="C305" s="1344"/>
      <c r="D305" s="1344"/>
      <c r="E305" s="1344"/>
      <c r="F305" s="1344"/>
      <c r="G305" s="1344"/>
      <c r="H305" s="1344"/>
      <c r="I305" s="1344"/>
      <c r="J305" s="1344"/>
      <c r="K305" s="1344"/>
      <c r="L305" s="1344"/>
      <c r="M305" s="1344"/>
      <c r="N305" s="1344"/>
      <c r="O305" s="1344"/>
      <c r="P305" s="1344"/>
      <c r="Q305" s="1344"/>
      <c r="R305" s="1344"/>
      <c r="S305" s="1344"/>
      <c r="T305" s="1344"/>
      <c r="U305" s="1344"/>
      <c r="V305" s="1344"/>
      <c r="W305" s="1344"/>
      <c r="X305" s="1344"/>
      <c r="Y305" s="1344"/>
      <c r="Z305" s="1344"/>
      <c r="AA305" s="1344"/>
      <c r="AB305" s="1344"/>
      <c r="AC305" s="1344"/>
    </row>
    <row r="306">
      <c r="A306" s="1344"/>
      <c r="B306" s="1344"/>
      <c r="C306" s="1344"/>
      <c r="D306" s="1344"/>
      <c r="E306" s="1344"/>
      <c r="F306" s="1344"/>
      <c r="G306" s="1344"/>
      <c r="H306" s="1344"/>
      <c r="I306" s="1344"/>
      <c r="J306" s="1344"/>
      <c r="K306" s="1344"/>
      <c r="L306" s="1344"/>
      <c r="M306" s="1344"/>
      <c r="N306" s="1344"/>
      <c r="O306" s="1344"/>
      <c r="P306" s="1344"/>
      <c r="Q306" s="1344"/>
      <c r="R306" s="1344"/>
      <c r="S306" s="1344"/>
      <c r="T306" s="1344"/>
      <c r="U306" s="1344"/>
      <c r="V306" s="1344"/>
      <c r="W306" s="1344"/>
      <c r="X306" s="1344"/>
      <c r="Y306" s="1344"/>
      <c r="Z306" s="1344"/>
      <c r="AA306" s="1344"/>
      <c r="AB306" s="1344"/>
      <c r="AC306" s="1344"/>
    </row>
    <row r="307">
      <c r="A307" s="1344"/>
      <c r="B307" s="1344"/>
      <c r="C307" s="1344"/>
      <c r="D307" s="1344"/>
      <c r="E307" s="1344"/>
      <c r="F307" s="1344"/>
      <c r="G307" s="1344"/>
      <c r="H307" s="1344"/>
      <c r="I307" s="1344"/>
      <c r="J307" s="1344"/>
      <c r="K307" s="1344"/>
      <c r="L307" s="1344"/>
      <c r="M307" s="1344"/>
      <c r="N307" s="1344"/>
      <c r="O307" s="1344"/>
      <c r="P307" s="1344"/>
      <c r="Q307" s="1344"/>
      <c r="R307" s="1344"/>
      <c r="S307" s="1344"/>
      <c r="T307" s="1344"/>
      <c r="U307" s="1344"/>
      <c r="V307" s="1344"/>
      <c r="W307" s="1344"/>
      <c r="X307" s="1344"/>
      <c r="Y307" s="1344"/>
      <c r="Z307" s="1344"/>
      <c r="AA307" s="1344"/>
      <c r="AB307" s="1344"/>
      <c r="AC307" s="1344"/>
    </row>
    <row r="308">
      <c r="A308" s="1344"/>
      <c r="B308" s="1344"/>
      <c r="C308" s="1344"/>
      <c r="D308" s="1344"/>
      <c r="E308" s="1344"/>
      <c r="F308" s="1344"/>
      <c r="G308" s="1344"/>
      <c r="H308" s="1344"/>
      <c r="I308" s="1344"/>
      <c r="J308" s="1344"/>
      <c r="K308" s="1344"/>
      <c r="L308" s="1344"/>
      <c r="M308" s="1344"/>
      <c r="N308" s="1344"/>
      <c r="O308" s="1344"/>
      <c r="P308" s="1344"/>
      <c r="Q308" s="1344"/>
      <c r="R308" s="1344"/>
      <c r="S308" s="1344"/>
      <c r="T308" s="1344"/>
      <c r="U308" s="1344"/>
      <c r="V308" s="1344"/>
      <c r="W308" s="1344"/>
      <c r="X308" s="1344"/>
      <c r="Y308" s="1344"/>
      <c r="Z308" s="1344"/>
      <c r="AA308" s="1344"/>
      <c r="AB308" s="1344"/>
      <c r="AC308" s="1344"/>
    </row>
    <row r="309">
      <c r="A309" s="1344"/>
      <c r="B309" s="1344"/>
      <c r="C309" s="1344"/>
      <c r="D309" s="1344"/>
      <c r="E309" s="1344"/>
      <c r="F309" s="1344"/>
      <c r="G309" s="1344"/>
      <c r="H309" s="1344"/>
      <c r="I309" s="1344"/>
      <c r="J309" s="1344"/>
      <c r="K309" s="1344"/>
      <c r="L309" s="1344"/>
      <c r="M309" s="1344"/>
      <c r="N309" s="1344"/>
      <c r="O309" s="1344"/>
      <c r="P309" s="1344"/>
      <c r="Q309" s="1344"/>
      <c r="R309" s="1344"/>
      <c r="S309" s="1344"/>
      <c r="T309" s="1344"/>
      <c r="U309" s="1344"/>
      <c r="V309" s="1344"/>
      <c r="W309" s="1344"/>
      <c r="X309" s="1344"/>
      <c r="Y309" s="1344"/>
      <c r="Z309" s="1344"/>
      <c r="AA309" s="1344"/>
      <c r="AB309" s="1344"/>
      <c r="AC309" s="1344"/>
    </row>
    <row r="310">
      <c r="A310" s="1344"/>
      <c r="B310" s="1344"/>
      <c r="C310" s="1344"/>
      <c r="D310" s="1344"/>
      <c r="E310" s="1344"/>
      <c r="F310" s="1344"/>
      <c r="G310" s="1344"/>
      <c r="H310" s="1344"/>
      <c r="I310" s="1344"/>
      <c r="J310" s="1344"/>
      <c r="K310" s="1344"/>
      <c r="L310" s="1344"/>
      <c r="M310" s="1344"/>
      <c r="N310" s="1344"/>
      <c r="O310" s="1344"/>
      <c r="P310" s="1344"/>
      <c r="Q310" s="1344"/>
      <c r="R310" s="1344"/>
      <c r="S310" s="1344"/>
      <c r="T310" s="1344"/>
      <c r="U310" s="1344"/>
      <c r="V310" s="1344"/>
      <c r="W310" s="1344"/>
      <c r="X310" s="1344"/>
      <c r="Y310" s="1344"/>
      <c r="Z310" s="1344"/>
      <c r="AA310" s="1344"/>
      <c r="AB310" s="1344"/>
      <c r="AC310" s="1344"/>
    </row>
    <row r="311">
      <c r="A311" s="1344"/>
      <c r="B311" s="1344"/>
      <c r="C311" s="1344"/>
      <c r="D311" s="1344"/>
      <c r="E311" s="1344"/>
      <c r="F311" s="1344"/>
      <c r="G311" s="1344"/>
      <c r="H311" s="1344"/>
      <c r="I311" s="1344"/>
      <c r="J311" s="1344"/>
      <c r="K311" s="1344"/>
      <c r="L311" s="1344"/>
      <c r="M311" s="1344"/>
      <c r="N311" s="1344"/>
      <c r="O311" s="1344"/>
      <c r="P311" s="1344"/>
      <c r="Q311" s="1344"/>
      <c r="R311" s="1344"/>
      <c r="S311" s="1344"/>
      <c r="T311" s="1344"/>
      <c r="U311" s="1344"/>
      <c r="V311" s="1344"/>
      <c r="W311" s="1344"/>
      <c r="X311" s="1344"/>
      <c r="Y311" s="1344"/>
      <c r="Z311" s="1344"/>
      <c r="AA311" s="1344"/>
      <c r="AB311" s="1344"/>
      <c r="AC311" s="1344"/>
    </row>
    <row r="312">
      <c r="A312" s="1344"/>
      <c r="B312" s="1344"/>
      <c r="C312" s="1344"/>
      <c r="D312" s="1344"/>
      <c r="E312" s="1344"/>
      <c r="F312" s="1344"/>
      <c r="G312" s="1344"/>
      <c r="H312" s="1344"/>
      <c r="I312" s="1344"/>
      <c r="J312" s="1344"/>
      <c r="K312" s="1344"/>
      <c r="L312" s="1344"/>
      <c r="M312" s="1344"/>
      <c r="N312" s="1344"/>
      <c r="O312" s="1344"/>
      <c r="P312" s="1344"/>
      <c r="Q312" s="1344"/>
      <c r="R312" s="1344"/>
      <c r="S312" s="1344"/>
      <c r="T312" s="1344"/>
      <c r="U312" s="1344"/>
      <c r="V312" s="1344"/>
      <c r="W312" s="1344"/>
      <c r="X312" s="1344"/>
      <c r="Y312" s="1344"/>
      <c r="Z312" s="1344"/>
      <c r="AA312" s="1344"/>
      <c r="AB312" s="1344"/>
      <c r="AC312" s="1344"/>
    </row>
    <row r="313">
      <c r="A313" s="1344"/>
      <c r="B313" s="1344"/>
      <c r="C313" s="1344"/>
      <c r="D313" s="1344"/>
      <c r="E313" s="1344"/>
      <c r="F313" s="1344"/>
      <c r="G313" s="1344"/>
      <c r="H313" s="1344"/>
      <c r="I313" s="1344"/>
      <c r="J313" s="1344"/>
      <c r="K313" s="1344"/>
      <c r="L313" s="1344"/>
      <c r="M313" s="1344"/>
      <c r="N313" s="1344"/>
      <c r="O313" s="1344"/>
      <c r="P313" s="1344"/>
      <c r="Q313" s="1344"/>
      <c r="R313" s="1344"/>
      <c r="S313" s="1344"/>
      <c r="T313" s="1344"/>
      <c r="U313" s="1344"/>
      <c r="V313" s="1344"/>
      <c r="W313" s="1344"/>
      <c r="X313" s="1344"/>
      <c r="Y313" s="1344"/>
      <c r="Z313" s="1344"/>
      <c r="AA313" s="1344"/>
      <c r="AB313" s="1344"/>
      <c r="AC313" s="1344"/>
    </row>
    <row r="314">
      <c r="A314" s="1344"/>
      <c r="B314" s="1344"/>
      <c r="C314" s="1344"/>
      <c r="D314" s="1344"/>
      <c r="E314" s="1344"/>
      <c r="F314" s="1344"/>
      <c r="G314" s="1344"/>
      <c r="H314" s="1344"/>
      <c r="I314" s="1344"/>
      <c r="J314" s="1344"/>
      <c r="K314" s="1344"/>
      <c r="L314" s="1344"/>
      <c r="M314" s="1344"/>
      <c r="N314" s="1344"/>
      <c r="O314" s="1344"/>
      <c r="P314" s="1344"/>
      <c r="Q314" s="1344"/>
      <c r="R314" s="1344"/>
      <c r="S314" s="1344"/>
      <c r="T314" s="1344"/>
      <c r="U314" s="1344"/>
      <c r="V314" s="1344"/>
      <c r="W314" s="1344"/>
      <c r="X314" s="1344"/>
      <c r="Y314" s="1344"/>
      <c r="Z314" s="1344"/>
      <c r="AA314" s="1344"/>
      <c r="AB314" s="1344"/>
      <c r="AC314" s="1344"/>
    </row>
    <row r="315">
      <c r="A315" s="1344"/>
      <c r="B315" s="1344"/>
      <c r="C315" s="1344"/>
      <c r="D315" s="1344"/>
      <c r="E315" s="1344"/>
      <c r="F315" s="1344"/>
      <c r="G315" s="1344"/>
      <c r="H315" s="1344"/>
      <c r="I315" s="1344"/>
      <c r="J315" s="1344"/>
      <c r="K315" s="1344"/>
      <c r="L315" s="1344"/>
      <c r="M315" s="1344"/>
      <c r="N315" s="1344"/>
      <c r="O315" s="1344"/>
      <c r="P315" s="1344"/>
      <c r="Q315" s="1344"/>
      <c r="R315" s="1344"/>
      <c r="S315" s="1344"/>
      <c r="T315" s="1344"/>
      <c r="U315" s="1344"/>
      <c r="V315" s="1344"/>
      <c r="W315" s="1344"/>
      <c r="X315" s="1344"/>
      <c r="Y315" s="1344"/>
      <c r="Z315" s="1344"/>
      <c r="AA315" s="1344"/>
      <c r="AB315" s="1344"/>
      <c r="AC315" s="1344"/>
    </row>
    <row r="316">
      <c r="A316" s="1344"/>
      <c r="B316" s="1344"/>
      <c r="C316" s="1344"/>
      <c r="D316" s="1344"/>
      <c r="E316" s="1344"/>
      <c r="F316" s="1344"/>
      <c r="G316" s="1344"/>
      <c r="H316" s="1344"/>
      <c r="I316" s="1344"/>
      <c r="J316" s="1344"/>
      <c r="K316" s="1344"/>
      <c r="L316" s="1344"/>
      <c r="M316" s="1344"/>
      <c r="N316" s="1344"/>
      <c r="O316" s="1344"/>
      <c r="P316" s="1344"/>
      <c r="Q316" s="1344"/>
      <c r="R316" s="1344"/>
      <c r="S316" s="1344"/>
      <c r="T316" s="1344"/>
      <c r="U316" s="1344"/>
      <c r="V316" s="1344"/>
      <c r="W316" s="1344"/>
      <c r="X316" s="1344"/>
      <c r="Y316" s="1344"/>
      <c r="Z316" s="1344"/>
      <c r="AA316" s="1344"/>
      <c r="AB316" s="1344"/>
      <c r="AC316" s="1344"/>
    </row>
    <row r="317">
      <c r="A317" s="1344"/>
      <c r="B317" s="1344"/>
      <c r="C317" s="1344"/>
      <c r="D317" s="1344"/>
      <c r="E317" s="1344"/>
      <c r="F317" s="1344"/>
      <c r="G317" s="1344"/>
      <c r="H317" s="1344"/>
      <c r="I317" s="1344"/>
      <c r="J317" s="1344"/>
      <c r="K317" s="1344"/>
      <c r="L317" s="1344"/>
      <c r="M317" s="1344"/>
      <c r="N317" s="1344"/>
      <c r="O317" s="1344"/>
      <c r="P317" s="1344"/>
      <c r="Q317" s="1344"/>
      <c r="R317" s="1344"/>
      <c r="S317" s="1344"/>
      <c r="T317" s="1344"/>
      <c r="U317" s="1344"/>
      <c r="V317" s="1344"/>
      <c r="W317" s="1344"/>
      <c r="X317" s="1344"/>
      <c r="Y317" s="1344"/>
      <c r="Z317" s="1344"/>
      <c r="AA317" s="1344"/>
      <c r="AB317" s="1344"/>
      <c r="AC317" s="1344"/>
    </row>
    <row r="318">
      <c r="A318" s="1344"/>
      <c r="B318" s="1344"/>
      <c r="C318" s="1344"/>
      <c r="D318" s="1344"/>
      <c r="E318" s="1344"/>
      <c r="F318" s="1344"/>
      <c r="G318" s="1344"/>
      <c r="H318" s="1344"/>
      <c r="I318" s="1344"/>
      <c r="J318" s="1344"/>
      <c r="K318" s="1344"/>
      <c r="L318" s="1344"/>
      <c r="M318" s="1344"/>
      <c r="N318" s="1344"/>
      <c r="O318" s="1344"/>
      <c r="P318" s="1344"/>
      <c r="Q318" s="1344"/>
      <c r="R318" s="1344"/>
      <c r="S318" s="1344"/>
      <c r="T318" s="1344"/>
      <c r="U318" s="1344"/>
      <c r="V318" s="1344"/>
      <c r="W318" s="1344"/>
      <c r="X318" s="1344"/>
      <c r="Y318" s="1344"/>
      <c r="Z318" s="1344"/>
      <c r="AA318" s="1344"/>
      <c r="AB318" s="1344"/>
      <c r="AC318" s="1344"/>
    </row>
    <row r="319">
      <c r="A319" s="1344"/>
      <c r="B319" s="1344"/>
      <c r="C319" s="1344"/>
      <c r="D319" s="1344"/>
      <c r="E319" s="1344"/>
      <c r="F319" s="1344"/>
      <c r="G319" s="1344"/>
      <c r="H319" s="1344"/>
      <c r="I319" s="1344"/>
      <c r="J319" s="1344"/>
      <c r="K319" s="1344"/>
      <c r="L319" s="1344"/>
      <c r="M319" s="1344"/>
      <c r="N319" s="1344"/>
      <c r="O319" s="1344"/>
      <c r="P319" s="1344"/>
      <c r="Q319" s="1344"/>
      <c r="R319" s="1344"/>
      <c r="S319" s="1344"/>
      <c r="T319" s="1344"/>
      <c r="U319" s="1344"/>
      <c r="V319" s="1344"/>
      <c r="W319" s="1344"/>
      <c r="X319" s="1344"/>
      <c r="Y319" s="1344"/>
      <c r="Z319" s="1344"/>
      <c r="AA319" s="1344"/>
      <c r="AB319" s="1344"/>
      <c r="AC319" s="1344"/>
    </row>
    <row r="320">
      <c r="A320" s="1344"/>
      <c r="B320" s="1344"/>
      <c r="C320" s="1344"/>
      <c r="D320" s="1344"/>
      <c r="E320" s="1344"/>
      <c r="F320" s="1344"/>
      <c r="G320" s="1344"/>
      <c r="H320" s="1344"/>
      <c r="I320" s="1344"/>
      <c r="J320" s="1344"/>
      <c r="K320" s="1344"/>
      <c r="L320" s="1344"/>
      <c r="M320" s="1344"/>
      <c r="N320" s="1344"/>
      <c r="O320" s="1344"/>
      <c r="P320" s="1344"/>
      <c r="Q320" s="1344"/>
      <c r="R320" s="1344"/>
      <c r="S320" s="1344"/>
      <c r="T320" s="1344"/>
      <c r="U320" s="1344"/>
      <c r="V320" s="1344"/>
      <c r="W320" s="1344"/>
      <c r="X320" s="1344"/>
      <c r="Y320" s="1344"/>
      <c r="Z320" s="1344"/>
      <c r="AA320" s="1344"/>
      <c r="AB320" s="1344"/>
      <c r="AC320" s="1344"/>
    </row>
    <row r="321">
      <c r="A321" s="1344"/>
      <c r="B321" s="1344"/>
      <c r="C321" s="1344"/>
      <c r="D321" s="1344"/>
      <c r="E321" s="1344"/>
      <c r="F321" s="1344"/>
      <c r="G321" s="1344"/>
      <c r="H321" s="1344"/>
      <c r="I321" s="1344"/>
      <c r="J321" s="1344"/>
      <c r="K321" s="1344"/>
      <c r="L321" s="1344"/>
      <c r="M321" s="1344"/>
      <c r="N321" s="1344"/>
      <c r="O321" s="1344"/>
      <c r="P321" s="1344"/>
      <c r="Q321" s="1344"/>
      <c r="R321" s="1344"/>
      <c r="S321" s="1344"/>
      <c r="T321" s="1344"/>
      <c r="U321" s="1344"/>
      <c r="V321" s="1344"/>
      <c r="W321" s="1344"/>
      <c r="X321" s="1344"/>
      <c r="Y321" s="1344"/>
      <c r="Z321" s="1344"/>
      <c r="AA321" s="1344"/>
      <c r="AB321" s="1344"/>
      <c r="AC321" s="1344"/>
    </row>
    <row r="322">
      <c r="A322" s="1344"/>
      <c r="B322" s="1344"/>
      <c r="C322" s="1344"/>
      <c r="D322" s="1344"/>
      <c r="E322" s="1344"/>
      <c r="F322" s="1344"/>
      <c r="G322" s="1344"/>
      <c r="H322" s="1344"/>
      <c r="I322" s="1344"/>
      <c r="J322" s="1344"/>
      <c r="K322" s="1344"/>
      <c r="L322" s="1344"/>
      <c r="M322" s="1344"/>
      <c r="N322" s="1344"/>
      <c r="O322" s="1344"/>
      <c r="P322" s="1344"/>
      <c r="Q322" s="1344"/>
      <c r="R322" s="1344"/>
      <c r="S322" s="1344"/>
      <c r="T322" s="1344"/>
      <c r="U322" s="1344"/>
      <c r="V322" s="1344"/>
      <c r="W322" s="1344"/>
      <c r="X322" s="1344"/>
      <c r="Y322" s="1344"/>
      <c r="Z322" s="1344"/>
      <c r="AA322" s="1344"/>
      <c r="AB322" s="1344"/>
      <c r="AC322" s="1344"/>
    </row>
    <row r="323">
      <c r="A323" s="1344"/>
      <c r="B323" s="1344"/>
      <c r="C323" s="1344"/>
      <c r="D323" s="1344"/>
      <c r="E323" s="1344"/>
      <c r="F323" s="1344"/>
      <c r="G323" s="1344"/>
      <c r="H323" s="1344"/>
      <c r="I323" s="1344"/>
      <c r="J323" s="1344"/>
      <c r="K323" s="1344"/>
      <c r="L323" s="1344"/>
      <c r="M323" s="1344"/>
      <c r="N323" s="1344"/>
      <c r="O323" s="1344"/>
      <c r="P323" s="1344"/>
      <c r="Q323" s="1344"/>
      <c r="R323" s="1344"/>
      <c r="S323" s="1344"/>
      <c r="T323" s="1344"/>
      <c r="U323" s="1344"/>
      <c r="V323" s="1344"/>
      <c r="W323" s="1344"/>
      <c r="X323" s="1344"/>
      <c r="Y323" s="1344"/>
      <c r="Z323" s="1344"/>
      <c r="AA323" s="1344"/>
      <c r="AB323" s="1344"/>
      <c r="AC323" s="1344"/>
    </row>
    <row r="324">
      <c r="A324" s="1344"/>
      <c r="B324" s="1344"/>
      <c r="C324" s="1344"/>
      <c r="D324" s="1344"/>
      <c r="E324" s="1344"/>
      <c r="F324" s="1344"/>
      <c r="G324" s="1344"/>
      <c r="H324" s="1344"/>
      <c r="I324" s="1344"/>
      <c r="J324" s="1344"/>
      <c r="K324" s="1344"/>
      <c r="L324" s="1344"/>
      <c r="M324" s="1344"/>
      <c r="N324" s="1344"/>
      <c r="O324" s="1344"/>
      <c r="P324" s="1344"/>
      <c r="Q324" s="1344"/>
      <c r="R324" s="1344"/>
      <c r="S324" s="1344"/>
      <c r="T324" s="1344"/>
      <c r="U324" s="1344"/>
      <c r="V324" s="1344"/>
      <c r="W324" s="1344"/>
      <c r="X324" s="1344"/>
      <c r="Y324" s="1344"/>
      <c r="Z324" s="1344"/>
      <c r="AA324" s="1344"/>
      <c r="AB324" s="1344"/>
      <c r="AC324" s="1344"/>
    </row>
    <row r="325">
      <c r="A325" s="1344"/>
      <c r="B325" s="1344"/>
      <c r="C325" s="1344"/>
      <c r="D325" s="1344"/>
      <c r="E325" s="1344"/>
      <c r="F325" s="1344"/>
      <c r="G325" s="1344"/>
      <c r="H325" s="1344"/>
      <c r="I325" s="1344"/>
      <c r="J325" s="1344"/>
      <c r="K325" s="1344"/>
      <c r="L325" s="1344"/>
      <c r="M325" s="1344"/>
      <c r="N325" s="1344"/>
      <c r="O325" s="1344"/>
      <c r="P325" s="1344"/>
      <c r="Q325" s="1344"/>
      <c r="R325" s="1344"/>
      <c r="S325" s="1344"/>
      <c r="T325" s="1344"/>
      <c r="U325" s="1344"/>
      <c r="V325" s="1344"/>
      <c r="W325" s="1344"/>
      <c r="X325" s="1344"/>
      <c r="Y325" s="1344"/>
      <c r="Z325" s="1344"/>
      <c r="AA325" s="1344"/>
      <c r="AB325" s="1344"/>
      <c r="AC325" s="1344"/>
    </row>
    <row r="326">
      <c r="A326" s="1344"/>
      <c r="B326" s="1344"/>
      <c r="C326" s="1344"/>
      <c r="D326" s="1344"/>
      <c r="E326" s="1344"/>
      <c r="F326" s="1344"/>
      <c r="G326" s="1344"/>
      <c r="H326" s="1344"/>
      <c r="I326" s="1344"/>
      <c r="J326" s="1344"/>
      <c r="K326" s="1344"/>
      <c r="L326" s="1344"/>
      <c r="M326" s="1344"/>
      <c r="N326" s="1344"/>
      <c r="O326" s="1344"/>
      <c r="P326" s="1344"/>
      <c r="Q326" s="1344"/>
      <c r="R326" s="1344"/>
      <c r="S326" s="1344"/>
      <c r="T326" s="1344"/>
      <c r="U326" s="1344"/>
      <c r="V326" s="1344"/>
      <c r="W326" s="1344"/>
      <c r="X326" s="1344"/>
      <c r="Y326" s="1344"/>
      <c r="Z326" s="1344"/>
      <c r="AA326" s="1344"/>
      <c r="AB326" s="1344"/>
      <c r="AC326" s="1344"/>
    </row>
    <row r="327">
      <c r="A327" s="1344"/>
      <c r="B327" s="1344"/>
      <c r="C327" s="1344"/>
      <c r="D327" s="1344"/>
      <c r="E327" s="1344"/>
      <c r="F327" s="1344"/>
      <c r="G327" s="1344"/>
      <c r="H327" s="1344"/>
      <c r="I327" s="1344"/>
      <c r="J327" s="1344"/>
      <c r="K327" s="1344"/>
      <c r="L327" s="1344"/>
      <c r="M327" s="1344"/>
      <c r="N327" s="1344"/>
      <c r="O327" s="1344"/>
      <c r="P327" s="1344"/>
      <c r="Q327" s="1344"/>
      <c r="R327" s="1344"/>
      <c r="S327" s="1344"/>
      <c r="T327" s="1344"/>
      <c r="U327" s="1344"/>
      <c r="V327" s="1344"/>
      <c r="W327" s="1344"/>
      <c r="X327" s="1344"/>
      <c r="Y327" s="1344"/>
      <c r="Z327" s="1344"/>
      <c r="AA327" s="1344"/>
      <c r="AB327" s="1344"/>
      <c r="AC327" s="1344"/>
    </row>
    <row r="328">
      <c r="A328" s="1344"/>
      <c r="B328" s="1344"/>
      <c r="C328" s="1344"/>
      <c r="D328" s="1344"/>
      <c r="E328" s="1344"/>
      <c r="F328" s="1344"/>
      <c r="G328" s="1344"/>
      <c r="H328" s="1344"/>
      <c r="I328" s="1344"/>
      <c r="J328" s="1344"/>
      <c r="K328" s="1344"/>
      <c r="L328" s="1344"/>
      <c r="M328" s="1344"/>
      <c r="N328" s="1344"/>
      <c r="O328" s="1344"/>
      <c r="P328" s="1344"/>
      <c r="Q328" s="1344"/>
      <c r="R328" s="1344"/>
      <c r="S328" s="1344"/>
      <c r="T328" s="1344"/>
      <c r="U328" s="1344"/>
      <c r="V328" s="1344"/>
      <c r="W328" s="1344"/>
      <c r="X328" s="1344"/>
      <c r="Y328" s="1344"/>
      <c r="Z328" s="1344"/>
      <c r="AA328" s="1344"/>
      <c r="AB328" s="1344"/>
      <c r="AC328" s="1344"/>
    </row>
    <row r="329">
      <c r="A329" s="1344"/>
      <c r="B329" s="1344"/>
      <c r="C329" s="1344"/>
      <c r="D329" s="1344"/>
      <c r="E329" s="1344"/>
      <c r="F329" s="1344"/>
      <c r="G329" s="1344"/>
      <c r="H329" s="1344"/>
      <c r="I329" s="1344"/>
      <c r="J329" s="1344"/>
      <c r="K329" s="1344"/>
      <c r="L329" s="1344"/>
      <c r="M329" s="1344"/>
      <c r="N329" s="1344"/>
      <c r="O329" s="1344"/>
      <c r="P329" s="1344"/>
      <c r="Q329" s="1344"/>
      <c r="R329" s="1344"/>
      <c r="S329" s="1344"/>
      <c r="T329" s="1344"/>
      <c r="U329" s="1344"/>
      <c r="V329" s="1344"/>
      <c r="W329" s="1344"/>
      <c r="X329" s="1344"/>
      <c r="Y329" s="1344"/>
      <c r="Z329" s="1344"/>
      <c r="AA329" s="1344"/>
      <c r="AB329" s="1344"/>
      <c r="AC329" s="1344"/>
    </row>
    <row r="330">
      <c r="A330" s="1344"/>
      <c r="B330" s="1344"/>
      <c r="C330" s="1344"/>
      <c r="D330" s="1344"/>
      <c r="E330" s="1344"/>
      <c r="F330" s="1344"/>
      <c r="G330" s="1344"/>
      <c r="H330" s="1344"/>
      <c r="I330" s="1344"/>
      <c r="J330" s="1344"/>
      <c r="K330" s="1344"/>
      <c r="L330" s="1344"/>
      <c r="M330" s="1344"/>
      <c r="N330" s="1344"/>
      <c r="O330" s="1344"/>
      <c r="P330" s="1344"/>
      <c r="Q330" s="1344"/>
      <c r="R330" s="1344"/>
      <c r="S330" s="1344"/>
      <c r="T330" s="1344"/>
      <c r="U330" s="1344"/>
      <c r="V330" s="1344"/>
      <c r="W330" s="1344"/>
      <c r="X330" s="1344"/>
      <c r="Y330" s="1344"/>
      <c r="Z330" s="1344"/>
      <c r="AA330" s="1344"/>
      <c r="AB330" s="1344"/>
      <c r="AC330" s="1344"/>
    </row>
    <row r="331">
      <c r="A331" s="1344"/>
      <c r="B331" s="1344"/>
      <c r="C331" s="1344"/>
      <c r="D331" s="1344"/>
      <c r="E331" s="1344"/>
      <c r="F331" s="1344"/>
      <c r="G331" s="1344"/>
      <c r="H331" s="1344"/>
      <c r="I331" s="1344"/>
      <c r="J331" s="1344"/>
      <c r="K331" s="1344"/>
      <c r="L331" s="1344"/>
      <c r="M331" s="1344"/>
      <c r="N331" s="1344"/>
      <c r="O331" s="1344"/>
      <c r="P331" s="1344"/>
      <c r="Q331" s="1344"/>
      <c r="R331" s="1344"/>
      <c r="S331" s="1344"/>
      <c r="T331" s="1344"/>
      <c r="U331" s="1344"/>
      <c r="V331" s="1344"/>
      <c r="W331" s="1344"/>
      <c r="X331" s="1344"/>
      <c r="Y331" s="1344"/>
      <c r="Z331" s="1344"/>
      <c r="AA331" s="1344"/>
      <c r="AB331" s="1344"/>
      <c r="AC331" s="1344"/>
    </row>
    <row r="332">
      <c r="A332" s="1344"/>
      <c r="B332" s="1344"/>
      <c r="C332" s="1344"/>
      <c r="D332" s="1344"/>
      <c r="E332" s="1344"/>
      <c r="F332" s="1344"/>
      <c r="G332" s="1344"/>
      <c r="H332" s="1344"/>
      <c r="I332" s="1344"/>
      <c r="J332" s="1344"/>
      <c r="K332" s="1344"/>
      <c r="L332" s="1344"/>
      <c r="M332" s="1344"/>
      <c r="N332" s="1344"/>
      <c r="O332" s="1344"/>
      <c r="P332" s="1344"/>
      <c r="Q332" s="1344"/>
      <c r="R332" s="1344"/>
      <c r="S332" s="1344"/>
      <c r="T332" s="1344"/>
      <c r="U332" s="1344"/>
      <c r="V332" s="1344"/>
      <c r="W332" s="1344"/>
      <c r="X332" s="1344"/>
      <c r="Y332" s="1344"/>
      <c r="Z332" s="1344"/>
      <c r="AA332" s="1344"/>
      <c r="AB332" s="1344"/>
      <c r="AC332" s="1344"/>
    </row>
    <row r="333">
      <c r="A333" s="1344"/>
      <c r="B333" s="1344"/>
      <c r="C333" s="1344"/>
      <c r="D333" s="1344"/>
      <c r="E333" s="1344"/>
      <c r="F333" s="1344"/>
      <c r="G333" s="1344"/>
      <c r="H333" s="1344"/>
      <c r="I333" s="1344"/>
      <c r="J333" s="1344"/>
      <c r="K333" s="1344"/>
      <c r="L333" s="1344"/>
      <c r="M333" s="1344"/>
      <c r="N333" s="1344"/>
      <c r="O333" s="1344"/>
      <c r="P333" s="1344"/>
      <c r="Q333" s="1344"/>
      <c r="R333" s="1344"/>
      <c r="S333" s="1344"/>
      <c r="T333" s="1344"/>
      <c r="U333" s="1344"/>
      <c r="V333" s="1344"/>
      <c r="W333" s="1344"/>
      <c r="X333" s="1344"/>
      <c r="Y333" s="1344"/>
      <c r="Z333" s="1344"/>
      <c r="AA333" s="1344"/>
      <c r="AB333" s="1344"/>
      <c r="AC333" s="1344"/>
    </row>
    <row r="334">
      <c r="A334" s="1344"/>
      <c r="B334" s="1344"/>
      <c r="C334" s="1344"/>
      <c r="D334" s="1344"/>
      <c r="E334" s="1344"/>
      <c r="F334" s="1344"/>
      <c r="G334" s="1344"/>
      <c r="H334" s="1344"/>
      <c r="I334" s="1344"/>
      <c r="J334" s="1344"/>
      <c r="K334" s="1344"/>
      <c r="L334" s="1344"/>
      <c r="M334" s="1344"/>
      <c r="N334" s="1344"/>
      <c r="O334" s="1344"/>
      <c r="P334" s="1344"/>
      <c r="Q334" s="1344"/>
      <c r="R334" s="1344"/>
      <c r="S334" s="1344"/>
      <c r="T334" s="1344"/>
      <c r="U334" s="1344"/>
      <c r="V334" s="1344"/>
      <c r="W334" s="1344"/>
      <c r="X334" s="1344"/>
      <c r="Y334" s="1344"/>
      <c r="Z334" s="1344"/>
      <c r="AA334" s="1344"/>
      <c r="AB334" s="1344"/>
      <c r="AC334" s="1344"/>
    </row>
    <row r="335">
      <c r="A335" s="1344"/>
      <c r="B335" s="1344"/>
      <c r="C335" s="1344"/>
      <c r="D335" s="1344"/>
      <c r="E335" s="1344"/>
      <c r="F335" s="1344"/>
      <c r="G335" s="1344"/>
      <c r="H335" s="1344"/>
      <c r="I335" s="1344"/>
      <c r="J335" s="1344"/>
      <c r="K335" s="1344"/>
      <c r="L335" s="1344"/>
      <c r="M335" s="1344"/>
      <c r="N335" s="1344"/>
      <c r="O335" s="1344"/>
      <c r="P335" s="1344"/>
      <c r="Q335" s="1344"/>
      <c r="R335" s="1344"/>
      <c r="S335" s="1344"/>
      <c r="T335" s="1344"/>
      <c r="U335" s="1344"/>
      <c r="V335" s="1344"/>
      <c r="W335" s="1344"/>
      <c r="X335" s="1344"/>
      <c r="Y335" s="1344"/>
      <c r="Z335" s="1344"/>
      <c r="AA335" s="1344"/>
      <c r="AB335" s="1344"/>
      <c r="AC335" s="1344"/>
    </row>
    <row r="336">
      <c r="A336" s="1344"/>
      <c r="B336" s="1344"/>
      <c r="C336" s="1344"/>
      <c r="D336" s="1344"/>
      <c r="E336" s="1344"/>
      <c r="F336" s="1344"/>
      <c r="G336" s="1344"/>
      <c r="H336" s="1344"/>
      <c r="I336" s="1344"/>
      <c r="J336" s="1344"/>
      <c r="K336" s="1344"/>
      <c r="L336" s="1344"/>
      <c r="M336" s="1344"/>
      <c r="N336" s="1344"/>
      <c r="O336" s="1344"/>
      <c r="P336" s="1344"/>
      <c r="Q336" s="1344"/>
      <c r="R336" s="1344"/>
      <c r="S336" s="1344"/>
      <c r="T336" s="1344"/>
      <c r="U336" s="1344"/>
      <c r="V336" s="1344"/>
      <c r="W336" s="1344"/>
      <c r="X336" s="1344"/>
      <c r="Y336" s="1344"/>
      <c r="Z336" s="1344"/>
      <c r="AA336" s="1344"/>
      <c r="AB336" s="1344"/>
      <c r="AC336" s="1344"/>
    </row>
    <row r="337">
      <c r="A337" s="1344"/>
      <c r="B337" s="1344"/>
      <c r="C337" s="1344"/>
      <c r="D337" s="1344"/>
      <c r="E337" s="1344"/>
      <c r="F337" s="1344"/>
      <c r="G337" s="1344"/>
      <c r="H337" s="1344"/>
      <c r="I337" s="1344"/>
      <c r="J337" s="1344"/>
      <c r="K337" s="1344"/>
      <c r="L337" s="1344"/>
      <c r="M337" s="1344"/>
      <c r="N337" s="1344"/>
      <c r="O337" s="1344"/>
      <c r="P337" s="1344"/>
      <c r="Q337" s="1344"/>
      <c r="R337" s="1344"/>
      <c r="S337" s="1344"/>
      <c r="T337" s="1344"/>
      <c r="U337" s="1344"/>
      <c r="V337" s="1344"/>
      <c r="W337" s="1344"/>
      <c r="X337" s="1344"/>
      <c r="Y337" s="1344"/>
      <c r="Z337" s="1344"/>
      <c r="AA337" s="1344"/>
      <c r="AB337" s="1344"/>
      <c r="AC337" s="1344"/>
    </row>
    <row r="338">
      <c r="A338" s="1344"/>
      <c r="B338" s="1344"/>
      <c r="C338" s="1344"/>
      <c r="D338" s="1344"/>
      <c r="E338" s="1344"/>
      <c r="F338" s="1344"/>
      <c r="G338" s="1344"/>
      <c r="H338" s="1344"/>
      <c r="I338" s="1344"/>
      <c r="J338" s="1344"/>
      <c r="K338" s="1344"/>
      <c r="L338" s="1344"/>
      <c r="M338" s="1344"/>
      <c r="N338" s="1344"/>
      <c r="O338" s="1344"/>
      <c r="P338" s="1344"/>
      <c r="Q338" s="1344"/>
      <c r="R338" s="1344"/>
      <c r="S338" s="1344"/>
      <c r="T338" s="1344"/>
      <c r="U338" s="1344"/>
      <c r="V338" s="1344"/>
      <c r="W338" s="1344"/>
      <c r="X338" s="1344"/>
      <c r="Y338" s="1344"/>
      <c r="Z338" s="1344"/>
      <c r="AA338" s="1344"/>
      <c r="AB338" s="1344"/>
      <c r="AC338" s="1344"/>
    </row>
    <row r="339">
      <c r="A339" s="1344"/>
      <c r="B339" s="1344"/>
      <c r="C339" s="1344"/>
      <c r="D339" s="1344"/>
      <c r="E339" s="1344"/>
      <c r="F339" s="1344"/>
      <c r="G339" s="1344"/>
      <c r="H339" s="1344"/>
      <c r="I339" s="1344"/>
      <c r="J339" s="1344"/>
      <c r="K339" s="1344"/>
      <c r="L339" s="1344"/>
      <c r="M339" s="1344"/>
      <c r="N339" s="1344"/>
      <c r="O339" s="1344"/>
      <c r="P339" s="1344"/>
      <c r="Q339" s="1344"/>
      <c r="R339" s="1344"/>
      <c r="S339" s="1344"/>
      <c r="T339" s="1344"/>
      <c r="U339" s="1344"/>
      <c r="V339" s="1344"/>
      <c r="W339" s="1344"/>
      <c r="X339" s="1344"/>
      <c r="Y339" s="1344"/>
      <c r="Z339" s="1344"/>
      <c r="AA339" s="1344"/>
      <c r="AB339" s="1344"/>
      <c r="AC339" s="1344"/>
    </row>
    <row r="340">
      <c r="A340" s="1344"/>
      <c r="B340" s="1344"/>
      <c r="C340" s="1344"/>
      <c r="D340" s="1344"/>
      <c r="E340" s="1344"/>
      <c r="F340" s="1344"/>
      <c r="G340" s="1344"/>
      <c r="H340" s="1344"/>
      <c r="I340" s="1344"/>
      <c r="J340" s="1344"/>
      <c r="K340" s="1344"/>
      <c r="L340" s="1344"/>
      <c r="M340" s="1344"/>
      <c r="N340" s="1344"/>
      <c r="O340" s="1344"/>
      <c r="P340" s="1344"/>
      <c r="Q340" s="1344"/>
      <c r="R340" s="1344"/>
      <c r="S340" s="1344"/>
      <c r="T340" s="1344"/>
      <c r="U340" s="1344"/>
      <c r="V340" s="1344"/>
      <c r="W340" s="1344"/>
      <c r="X340" s="1344"/>
      <c r="Y340" s="1344"/>
      <c r="Z340" s="1344"/>
      <c r="AA340" s="1344"/>
      <c r="AB340" s="1344"/>
      <c r="AC340" s="1344"/>
    </row>
    <row r="341">
      <c r="A341" s="1344"/>
      <c r="B341" s="1344"/>
      <c r="C341" s="1344"/>
      <c r="D341" s="1344"/>
      <c r="E341" s="1344"/>
      <c r="F341" s="1344"/>
      <c r="G341" s="1344"/>
      <c r="H341" s="1344"/>
      <c r="I341" s="1344"/>
      <c r="J341" s="1344"/>
      <c r="K341" s="1344"/>
      <c r="L341" s="1344"/>
      <c r="M341" s="1344"/>
      <c r="N341" s="1344"/>
      <c r="O341" s="1344"/>
      <c r="P341" s="1344"/>
      <c r="Q341" s="1344"/>
      <c r="R341" s="1344"/>
      <c r="S341" s="1344"/>
      <c r="T341" s="1344"/>
      <c r="U341" s="1344"/>
      <c r="V341" s="1344"/>
      <c r="W341" s="1344"/>
      <c r="X341" s="1344"/>
      <c r="Y341" s="1344"/>
      <c r="Z341" s="1344"/>
      <c r="AA341" s="1344"/>
      <c r="AB341" s="1344"/>
      <c r="AC341" s="1344"/>
    </row>
    <row r="342">
      <c r="A342" s="1344"/>
      <c r="B342" s="1344"/>
      <c r="C342" s="1344"/>
      <c r="D342" s="1344"/>
      <c r="E342" s="1344"/>
      <c r="F342" s="1344"/>
      <c r="G342" s="1344"/>
      <c r="H342" s="1344"/>
      <c r="I342" s="1344"/>
      <c r="J342" s="1344"/>
      <c r="K342" s="1344"/>
      <c r="L342" s="1344"/>
      <c r="M342" s="1344"/>
      <c r="N342" s="1344"/>
      <c r="O342" s="1344"/>
      <c r="P342" s="1344"/>
      <c r="Q342" s="1344"/>
      <c r="R342" s="1344"/>
      <c r="S342" s="1344"/>
      <c r="T342" s="1344"/>
      <c r="U342" s="1344"/>
      <c r="V342" s="1344"/>
      <c r="W342" s="1344"/>
      <c r="X342" s="1344"/>
      <c r="Y342" s="1344"/>
      <c r="Z342" s="1344"/>
      <c r="AA342" s="1344"/>
      <c r="AB342" s="1344"/>
      <c r="AC342" s="1344"/>
    </row>
    <row r="343">
      <c r="A343" s="1344"/>
      <c r="B343" s="1344"/>
      <c r="C343" s="1344"/>
      <c r="D343" s="1344"/>
      <c r="E343" s="1344"/>
      <c r="F343" s="1344"/>
      <c r="G343" s="1344"/>
      <c r="H343" s="1344"/>
      <c r="I343" s="1344"/>
      <c r="J343" s="1344"/>
      <c r="K343" s="1344"/>
      <c r="L343" s="1344"/>
      <c r="M343" s="1344"/>
      <c r="N343" s="1344"/>
      <c r="O343" s="1344"/>
      <c r="P343" s="1344"/>
      <c r="Q343" s="1344"/>
      <c r="R343" s="1344"/>
      <c r="S343" s="1344"/>
      <c r="T343" s="1344"/>
      <c r="U343" s="1344"/>
      <c r="V343" s="1344"/>
      <c r="W343" s="1344"/>
      <c r="X343" s="1344"/>
      <c r="Y343" s="1344"/>
      <c r="Z343" s="1344"/>
      <c r="AA343" s="1344"/>
      <c r="AB343" s="1344"/>
      <c r="AC343" s="1344"/>
    </row>
    <row r="344">
      <c r="A344" s="1344"/>
      <c r="B344" s="1344"/>
      <c r="C344" s="1344"/>
      <c r="D344" s="1344"/>
      <c r="E344" s="1344"/>
      <c r="F344" s="1344"/>
      <c r="G344" s="1344"/>
      <c r="H344" s="1344"/>
      <c r="I344" s="1344"/>
      <c r="J344" s="1344"/>
      <c r="K344" s="1344"/>
      <c r="L344" s="1344"/>
      <c r="M344" s="1344"/>
      <c r="N344" s="1344"/>
      <c r="O344" s="1344"/>
      <c r="P344" s="1344"/>
      <c r="Q344" s="1344"/>
      <c r="R344" s="1344"/>
      <c r="S344" s="1344"/>
      <c r="T344" s="1344"/>
      <c r="U344" s="1344"/>
      <c r="V344" s="1344"/>
      <c r="W344" s="1344"/>
      <c r="X344" s="1344"/>
      <c r="Y344" s="1344"/>
      <c r="Z344" s="1344"/>
      <c r="AA344" s="1344"/>
      <c r="AB344" s="1344"/>
      <c r="AC344" s="1344"/>
    </row>
    <row r="345">
      <c r="A345" s="1344"/>
      <c r="B345" s="1344"/>
      <c r="C345" s="1344"/>
      <c r="D345" s="1344"/>
      <c r="E345" s="1344"/>
      <c r="F345" s="1344"/>
      <c r="G345" s="1344"/>
      <c r="H345" s="1344"/>
      <c r="I345" s="1344"/>
      <c r="J345" s="1344"/>
      <c r="K345" s="1344"/>
      <c r="L345" s="1344"/>
      <c r="M345" s="1344"/>
      <c r="N345" s="1344"/>
      <c r="O345" s="1344"/>
      <c r="P345" s="1344"/>
      <c r="Q345" s="1344"/>
      <c r="R345" s="1344"/>
      <c r="S345" s="1344"/>
      <c r="T345" s="1344"/>
      <c r="U345" s="1344"/>
      <c r="V345" s="1344"/>
      <c r="W345" s="1344"/>
      <c r="X345" s="1344"/>
      <c r="Y345" s="1344"/>
      <c r="Z345" s="1344"/>
      <c r="AA345" s="1344"/>
      <c r="AB345" s="1344"/>
      <c r="AC345" s="1344"/>
    </row>
    <row r="346">
      <c r="A346" s="1344"/>
      <c r="B346" s="1344"/>
      <c r="C346" s="1344"/>
      <c r="D346" s="1344"/>
      <c r="E346" s="1344"/>
      <c r="F346" s="1344"/>
      <c r="G346" s="1344"/>
      <c r="H346" s="1344"/>
      <c r="I346" s="1344"/>
      <c r="J346" s="1344"/>
      <c r="K346" s="1344"/>
      <c r="L346" s="1344"/>
      <c r="M346" s="1344"/>
      <c r="N346" s="1344"/>
      <c r="O346" s="1344"/>
      <c r="P346" s="1344"/>
      <c r="Q346" s="1344"/>
      <c r="R346" s="1344"/>
      <c r="S346" s="1344"/>
      <c r="T346" s="1344"/>
      <c r="U346" s="1344"/>
      <c r="V346" s="1344"/>
      <c r="W346" s="1344"/>
      <c r="X346" s="1344"/>
      <c r="Y346" s="1344"/>
      <c r="Z346" s="1344"/>
      <c r="AA346" s="1344"/>
      <c r="AB346" s="1344"/>
      <c r="AC346" s="1344"/>
    </row>
    <row r="347">
      <c r="A347" s="1344"/>
      <c r="B347" s="1344"/>
      <c r="C347" s="1344"/>
      <c r="D347" s="1344"/>
      <c r="E347" s="1344"/>
      <c r="F347" s="1344"/>
      <c r="G347" s="1344"/>
      <c r="H347" s="1344"/>
      <c r="I347" s="1344"/>
      <c r="J347" s="1344"/>
      <c r="K347" s="1344"/>
      <c r="L347" s="1344"/>
      <c r="M347" s="1344"/>
      <c r="N347" s="1344"/>
      <c r="O347" s="1344"/>
      <c r="P347" s="1344"/>
      <c r="Q347" s="1344"/>
      <c r="R347" s="1344"/>
      <c r="S347" s="1344"/>
      <c r="T347" s="1344"/>
      <c r="U347" s="1344"/>
      <c r="V347" s="1344"/>
      <c r="W347" s="1344"/>
      <c r="X347" s="1344"/>
      <c r="Y347" s="1344"/>
      <c r="Z347" s="1344"/>
      <c r="AA347" s="1344"/>
      <c r="AB347" s="1344"/>
      <c r="AC347" s="1344"/>
    </row>
    <row r="348">
      <c r="A348" s="1344"/>
      <c r="B348" s="1344"/>
      <c r="C348" s="1344"/>
      <c r="D348" s="1344"/>
      <c r="E348" s="1344"/>
      <c r="F348" s="1344"/>
      <c r="G348" s="1344"/>
      <c r="H348" s="1344"/>
      <c r="I348" s="1344"/>
      <c r="J348" s="1344"/>
      <c r="K348" s="1344"/>
      <c r="L348" s="1344"/>
      <c r="M348" s="1344"/>
      <c r="N348" s="1344"/>
      <c r="O348" s="1344"/>
      <c r="P348" s="1344"/>
      <c r="Q348" s="1344"/>
      <c r="R348" s="1344"/>
      <c r="S348" s="1344"/>
      <c r="T348" s="1344"/>
      <c r="U348" s="1344"/>
      <c r="V348" s="1344"/>
      <c r="W348" s="1344"/>
      <c r="X348" s="1344"/>
      <c r="Y348" s="1344"/>
      <c r="Z348" s="1344"/>
      <c r="AA348" s="1344"/>
      <c r="AB348" s="1344"/>
      <c r="AC348" s="1344"/>
    </row>
    <row r="349">
      <c r="A349" s="1344"/>
      <c r="B349" s="1344"/>
      <c r="C349" s="1344"/>
      <c r="D349" s="1344"/>
      <c r="E349" s="1344"/>
      <c r="F349" s="1344"/>
      <c r="G349" s="1344"/>
      <c r="H349" s="1344"/>
      <c r="I349" s="1344"/>
      <c r="J349" s="1344"/>
      <c r="K349" s="1344"/>
      <c r="L349" s="1344"/>
      <c r="M349" s="1344"/>
      <c r="N349" s="1344"/>
      <c r="O349" s="1344"/>
      <c r="P349" s="1344"/>
      <c r="Q349" s="1344"/>
      <c r="R349" s="1344"/>
      <c r="S349" s="1344"/>
      <c r="T349" s="1344"/>
      <c r="U349" s="1344"/>
      <c r="V349" s="1344"/>
      <c r="W349" s="1344"/>
      <c r="X349" s="1344"/>
      <c r="Y349" s="1344"/>
      <c r="Z349" s="1344"/>
      <c r="AA349" s="1344"/>
      <c r="AB349" s="1344"/>
      <c r="AC349" s="1344"/>
    </row>
    <row r="350">
      <c r="A350" s="1344"/>
      <c r="B350" s="1344"/>
      <c r="C350" s="1344"/>
      <c r="D350" s="1344"/>
      <c r="E350" s="1344"/>
      <c r="F350" s="1344"/>
      <c r="G350" s="1344"/>
      <c r="H350" s="1344"/>
      <c r="I350" s="1344"/>
      <c r="J350" s="1344"/>
      <c r="K350" s="1344"/>
      <c r="L350" s="1344"/>
      <c r="M350" s="1344"/>
      <c r="N350" s="1344"/>
      <c r="O350" s="1344"/>
      <c r="P350" s="1344"/>
      <c r="Q350" s="1344"/>
      <c r="R350" s="1344"/>
      <c r="S350" s="1344"/>
      <c r="T350" s="1344"/>
      <c r="U350" s="1344"/>
      <c r="V350" s="1344"/>
      <c r="W350" s="1344"/>
      <c r="X350" s="1344"/>
      <c r="Y350" s="1344"/>
      <c r="Z350" s="1344"/>
      <c r="AA350" s="1344"/>
      <c r="AB350" s="1344"/>
      <c r="AC350" s="1344"/>
    </row>
    <row r="351">
      <c r="A351" s="1344"/>
      <c r="B351" s="1344"/>
      <c r="C351" s="1344"/>
      <c r="D351" s="1344"/>
      <c r="E351" s="1344"/>
      <c r="F351" s="1344"/>
      <c r="G351" s="1344"/>
      <c r="H351" s="1344"/>
      <c r="I351" s="1344"/>
      <c r="J351" s="1344"/>
      <c r="K351" s="1344"/>
      <c r="L351" s="1344"/>
      <c r="M351" s="1344"/>
      <c r="N351" s="1344"/>
      <c r="O351" s="1344"/>
      <c r="P351" s="1344"/>
      <c r="Q351" s="1344"/>
      <c r="R351" s="1344"/>
      <c r="S351" s="1344"/>
      <c r="T351" s="1344"/>
      <c r="U351" s="1344"/>
      <c r="V351" s="1344"/>
      <c r="W351" s="1344"/>
      <c r="X351" s="1344"/>
      <c r="Y351" s="1344"/>
      <c r="Z351" s="1344"/>
      <c r="AA351" s="1344"/>
      <c r="AB351" s="1344"/>
      <c r="AC351" s="1344"/>
    </row>
    <row r="352">
      <c r="A352" s="1344"/>
      <c r="B352" s="1344"/>
      <c r="C352" s="1344"/>
      <c r="D352" s="1344"/>
      <c r="E352" s="1344"/>
      <c r="F352" s="1344"/>
      <c r="G352" s="1344"/>
      <c r="H352" s="1344"/>
      <c r="I352" s="1344"/>
      <c r="J352" s="1344"/>
      <c r="K352" s="1344"/>
      <c r="L352" s="1344"/>
      <c r="M352" s="1344"/>
      <c r="N352" s="1344"/>
      <c r="O352" s="1344"/>
      <c r="P352" s="1344"/>
      <c r="Q352" s="1344"/>
      <c r="R352" s="1344"/>
      <c r="S352" s="1344"/>
      <c r="T352" s="1344"/>
      <c r="U352" s="1344"/>
      <c r="V352" s="1344"/>
      <c r="W352" s="1344"/>
      <c r="X352" s="1344"/>
      <c r="Y352" s="1344"/>
      <c r="Z352" s="1344"/>
      <c r="AA352" s="1344"/>
      <c r="AB352" s="1344"/>
      <c r="AC352" s="1344"/>
    </row>
    <row r="353">
      <c r="A353" s="1344"/>
      <c r="B353" s="1344"/>
      <c r="C353" s="1344"/>
      <c r="D353" s="1344"/>
      <c r="E353" s="1344"/>
      <c r="F353" s="1344"/>
      <c r="G353" s="1344"/>
      <c r="H353" s="1344"/>
      <c r="I353" s="1344"/>
      <c r="J353" s="1344"/>
      <c r="K353" s="1344"/>
      <c r="L353" s="1344"/>
      <c r="M353" s="1344"/>
      <c r="N353" s="1344"/>
      <c r="O353" s="1344"/>
      <c r="P353" s="1344"/>
      <c r="Q353" s="1344"/>
      <c r="R353" s="1344"/>
      <c r="S353" s="1344"/>
      <c r="T353" s="1344"/>
      <c r="U353" s="1344"/>
      <c r="V353" s="1344"/>
      <c r="W353" s="1344"/>
      <c r="X353" s="1344"/>
      <c r="Y353" s="1344"/>
      <c r="Z353" s="1344"/>
      <c r="AA353" s="1344"/>
      <c r="AB353" s="1344"/>
      <c r="AC353" s="1344"/>
    </row>
    <row r="354">
      <c r="A354" s="1344"/>
      <c r="B354" s="1344"/>
      <c r="C354" s="1344"/>
      <c r="D354" s="1344"/>
      <c r="E354" s="1344"/>
      <c r="F354" s="1344"/>
      <c r="G354" s="1344"/>
      <c r="H354" s="1344"/>
      <c r="I354" s="1344"/>
      <c r="J354" s="1344"/>
      <c r="K354" s="1344"/>
      <c r="L354" s="1344"/>
      <c r="M354" s="1344"/>
      <c r="N354" s="1344"/>
      <c r="O354" s="1344"/>
      <c r="P354" s="1344"/>
      <c r="Q354" s="1344"/>
      <c r="R354" s="1344"/>
      <c r="S354" s="1344"/>
      <c r="T354" s="1344"/>
      <c r="U354" s="1344"/>
      <c r="V354" s="1344"/>
      <c r="W354" s="1344"/>
      <c r="X354" s="1344"/>
      <c r="Y354" s="1344"/>
      <c r="Z354" s="1344"/>
      <c r="AA354" s="1344"/>
      <c r="AB354" s="1344"/>
      <c r="AC354" s="1344"/>
    </row>
    <row r="355">
      <c r="A355" s="1344"/>
      <c r="B355" s="1344"/>
      <c r="C355" s="1344"/>
      <c r="D355" s="1344"/>
      <c r="E355" s="1344"/>
      <c r="F355" s="1344"/>
      <c r="G355" s="1344"/>
      <c r="H355" s="1344"/>
      <c r="I355" s="1344"/>
      <c r="J355" s="1344"/>
      <c r="K355" s="1344"/>
      <c r="L355" s="1344"/>
      <c r="M355" s="1344"/>
      <c r="N355" s="1344"/>
      <c r="O355" s="1344"/>
      <c r="P355" s="1344"/>
      <c r="Q355" s="1344"/>
      <c r="R355" s="1344"/>
      <c r="S355" s="1344"/>
      <c r="T355" s="1344"/>
      <c r="U355" s="1344"/>
      <c r="V355" s="1344"/>
      <c r="W355" s="1344"/>
      <c r="X355" s="1344"/>
      <c r="Y355" s="1344"/>
      <c r="Z355" s="1344"/>
      <c r="AA355" s="1344"/>
      <c r="AB355" s="1344"/>
      <c r="AC355" s="1344"/>
    </row>
    <row r="356">
      <c r="A356" s="1344"/>
      <c r="B356" s="1344"/>
      <c r="C356" s="1344"/>
      <c r="D356" s="1344"/>
      <c r="E356" s="1344"/>
      <c r="F356" s="1344"/>
      <c r="G356" s="1344"/>
      <c r="H356" s="1344"/>
      <c r="I356" s="1344"/>
      <c r="J356" s="1344"/>
      <c r="K356" s="1344"/>
      <c r="L356" s="1344"/>
      <c r="M356" s="1344"/>
      <c r="N356" s="1344"/>
      <c r="O356" s="1344"/>
      <c r="P356" s="1344"/>
      <c r="Q356" s="1344"/>
      <c r="R356" s="1344"/>
      <c r="S356" s="1344"/>
      <c r="T356" s="1344"/>
      <c r="U356" s="1344"/>
      <c r="V356" s="1344"/>
      <c r="W356" s="1344"/>
      <c r="X356" s="1344"/>
      <c r="Y356" s="1344"/>
      <c r="Z356" s="1344"/>
      <c r="AA356" s="1344"/>
      <c r="AB356" s="1344"/>
      <c r="AC356" s="1344"/>
    </row>
    <row r="357">
      <c r="A357" s="1344"/>
      <c r="B357" s="1344"/>
      <c r="C357" s="1344"/>
      <c r="D357" s="1344"/>
      <c r="E357" s="1344"/>
      <c r="F357" s="1344"/>
      <c r="G357" s="1344"/>
      <c r="H357" s="1344"/>
      <c r="I357" s="1344"/>
      <c r="J357" s="1344"/>
      <c r="K357" s="1344"/>
      <c r="L357" s="1344"/>
      <c r="M357" s="1344"/>
      <c r="N357" s="1344"/>
      <c r="O357" s="1344"/>
      <c r="P357" s="1344"/>
      <c r="Q357" s="1344"/>
      <c r="R357" s="1344"/>
      <c r="S357" s="1344"/>
      <c r="T357" s="1344"/>
      <c r="U357" s="1344"/>
      <c r="V357" s="1344"/>
      <c r="W357" s="1344"/>
      <c r="X357" s="1344"/>
      <c r="Y357" s="1344"/>
      <c r="Z357" s="1344"/>
      <c r="AA357" s="1344"/>
      <c r="AB357" s="1344"/>
      <c r="AC357" s="1344"/>
    </row>
    <row r="358">
      <c r="A358" s="1344"/>
      <c r="B358" s="1344"/>
      <c r="C358" s="1344"/>
      <c r="D358" s="1344"/>
      <c r="E358" s="1344"/>
      <c r="F358" s="1344"/>
      <c r="G358" s="1344"/>
      <c r="H358" s="1344"/>
      <c r="I358" s="1344"/>
      <c r="J358" s="1344"/>
      <c r="K358" s="1344"/>
      <c r="L358" s="1344"/>
      <c r="M358" s="1344"/>
      <c r="N358" s="1344"/>
      <c r="O358" s="1344"/>
      <c r="P358" s="1344"/>
      <c r="Q358" s="1344"/>
      <c r="R358" s="1344"/>
      <c r="S358" s="1344"/>
      <c r="T358" s="1344"/>
      <c r="U358" s="1344"/>
      <c r="V358" s="1344"/>
      <c r="W358" s="1344"/>
      <c r="X358" s="1344"/>
      <c r="Y358" s="1344"/>
      <c r="Z358" s="1344"/>
      <c r="AA358" s="1344"/>
      <c r="AB358" s="1344"/>
      <c r="AC358" s="1344"/>
    </row>
    <row r="359">
      <c r="A359" s="1344"/>
      <c r="B359" s="1344"/>
      <c r="C359" s="1344"/>
      <c r="D359" s="1344"/>
      <c r="E359" s="1344"/>
      <c r="F359" s="1344"/>
      <c r="G359" s="1344"/>
      <c r="H359" s="1344"/>
      <c r="I359" s="1344"/>
      <c r="J359" s="1344"/>
      <c r="K359" s="1344"/>
      <c r="L359" s="1344"/>
      <c r="M359" s="1344"/>
      <c r="N359" s="1344"/>
      <c r="O359" s="1344"/>
      <c r="P359" s="1344"/>
      <c r="Q359" s="1344"/>
      <c r="R359" s="1344"/>
      <c r="S359" s="1344"/>
      <c r="T359" s="1344"/>
      <c r="U359" s="1344"/>
      <c r="V359" s="1344"/>
      <c r="W359" s="1344"/>
      <c r="X359" s="1344"/>
      <c r="Y359" s="1344"/>
      <c r="Z359" s="1344"/>
      <c r="AA359" s="1344"/>
      <c r="AB359" s="1344"/>
      <c r="AC359" s="1344"/>
    </row>
    <row r="360">
      <c r="A360" s="1344"/>
      <c r="B360" s="1344"/>
      <c r="C360" s="1344"/>
      <c r="D360" s="1344"/>
      <c r="E360" s="1344"/>
      <c r="F360" s="1344"/>
      <c r="G360" s="1344"/>
      <c r="H360" s="1344"/>
      <c r="I360" s="1344"/>
      <c r="J360" s="1344"/>
      <c r="K360" s="1344"/>
      <c r="L360" s="1344"/>
      <c r="M360" s="1344"/>
      <c r="N360" s="1344"/>
      <c r="O360" s="1344"/>
      <c r="P360" s="1344"/>
      <c r="Q360" s="1344"/>
      <c r="R360" s="1344"/>
      <c r="S360" s="1344"/>
      <c r="T360" s="1344"/>
      <c r="U360" s="1344"/>
      <c r="V360" s="1344"/>
      <c r="W360" s="1344"/>
      <c r="X360" s="1344"/>
      <c r="Y360" s="1344"/>
      <c r="Z360" s="1344"/>
      <c r="AA360" s="1344"/>
      <c r="AB360" s="1344"/>
      <c r="AC360" s="1344"/>
    </row>
    <row r="361">
      <c r="A361" s="1344"/>
      <c r="B361" s="1344"/>
      <c r="C361" s="1344"/>
      <c r="D361" s="1344"/>
      <c r="E361" s="1344"/>
      <c r="F361" s="1344"/>
      <c r="G361" s="1344"/>
      <c r="H361" s="1344"/>
      <c r="I361" s="1344"/>
      <c r="J361" s="1344"/>
      <c r="K361" s="1344"/>
      <c r="L361" s="1344"/>
      <c r="M361" s="1344"/>
      <c r="N361" s="1344"/>
      <c r="O361" s="1344"/>
      <c r="P361" s="1344"/>
      <c r="Q361" s="1344"/>
      <c r="R361" s="1344"/>
      <c r="S361" s="1344"/>
      <c r="T361" s="1344"/>
      <c r="U361" s="1344"/>
      <c r="V361" s="1344"/>
      <c r="W361" s="1344"/>
      <c r="X361" s="1344"/>
      <c r="Y361" s="1344"/>
      <c r="Z361" s="1344"/>
      <c r="AA361" s="1344"/>
      <c r="AB361" s="1344"/>
      <c r="AC361" s="1344"/>
    </row>
    <row r="362">
      <c r="A362" s="1344"/>
      <c r="B362" s="1344"/>
      <c r="C362" s="1344"/>
      <c r="D362" s="1344"/>
      <c r="E362" s="1344"/>
      <c r="F362" s="1344"/>
      <c r="G362" s="1344"/>
      <c r="H362" s="1344"/>
      <c r="I362" s="1344"/>
      <c r="J362" s="1344"/>
      <c r="K362" s="1344"/>
      <c r="L362" s="1344"/>
      <c r="M362" s="1344"/>
      <c r="N362" s="1344"/>
      <c r="O362" s="1344"/>
      <c r="P362" s="1344"/>
      <c r="Q362" s="1344"/>
      <c r="R362" s="1344"/>
      <c r="S362" s="1344"/>
      <c r="T362" s="1344"/>
      <c r="U362" s="1344"/>
      <c r="V362" s="1344"/>
      <c r="W362" s="1344"/>
      <c r="X362" s="1344"/>
      <c r="Y362" s="1344"/>
      <c r="Z362" s="1344"/>
      <c r="AA362" s="1344"/>
      <c r="AB362" s="1344"/>
      <c r="AC362" s="1344"/>
    </row>
    <row r="363">
      <c r="A363" s="1344"/>
      <c r="B363" s="1344"/>
      <c r="C363" s="1344"/>
      <c r="D363" s="1344"/>
      <c r="E363" s="1344"/>
      <c r="F363" s="1344"/>
      <c r="G363" s="1344"/>
      <c r="H363" s="1344"/>
      <c r="I363" s="1344"/>
      <c r="J363" s="1344"/>
      <c r="K363" s="1344"/>
      <c r="L363" s="1344"/>
      <c r="M363" s="1344"/>
      <c r="N363" s="1344"/>
      <c r="O363" s="1344"/>
      <c r="P363" s="1344"/>
      <c r="Q363" s="1344"/>
      <c r="R363" s="1344"/>
      <c r="S363" s="1344"/>
      <c r="T363" s="1344"/>
      <c r="U363" s="1344"/>
      <c r="V363" s="1344"/>
      <c r="W363" s="1344"/>
      <c r="X363" s="1344"/>
      <c r="Y363" s="1344"/>
      <c r="Z363" s="1344"/>
      <c r="AA363" s="1344"/>
      <c r="AB363" s="1344"/>
      <c r="AC363" s="1344"/>
    </row>
    <row r="364">
      <c r="A364" s="1344"/>
      <c r="B364" s="1344"/>
      <c r="C364" s="1344"/>
      <c r="D364" s="1344"/>
      <c r="E364" s="1344"/>
      <c r="F364" s="1344"/>
      <c r="G364" s="1344"/>
      <c r="H364" s="1344"/>
      <c r="I364" s="1344"/>
      <c r="J364" s="1344"/>
      <c r="K364" s="1344"/>
      <c r="L364" s="1344"/>
      <c r="M364" s="1344"/>
      <c r="N364" s="1344"/>
      <c r="O364" s="1344"/>
      <c r="P364" s="1344"/>
      <c r="Q364" s="1344"/>
      <c r="R364" s="1344"/>
      <c r="S364" s="1344"/>
      <c r="T364" s="1344"/>
      <c r="U364" s="1344"/>
      <c r="V364" s="1344"/>
      <c r="W364" s="1344"/>
      <c r="X364" s="1344"/>
      <c r="Y364" s="1344"/>
      <c r="Z364" s="1344"/>
      <c r="AA364" s="1344"/>
      <c r="AB364" s="1344"/>
      <c r="AC364" s="1344"/>
    </row>
    <row r="365">
      <c r="A365" s="1344"/>
      <c r="B365" s="1344"/>
      <c r="C365" s="1344"/>
      <c r="D365" s="1344"/>
      <c r="E365" s="1344"/>
      <c r="F365" s="1344"/>
      <c r="G365" s="1344"/>
      <c r="H365" s="1344"/>
      <c r="I365" s="1344"/>
      <c r="J365" s="1344"/>
      <c r="K365" s="1344"/>
      <c r="L365" s="1344"/>
      <c r="M365" s="1344"/>
      <c r="N365" s="1344"/>
      <c r="O365" s="1344"/>
      <c r="P365" s="1344"/>
      <c r="Q365" s="1344"/>
      <c r="R365" s="1344"/>
      <c r="S365" s="1344"/>
      <c r="T365" s="1344"/>
      <c r="U365" s="1344"/>
      <c r="V365" s="1344"/>
      <c r="W365" s="1344"/>
      <c r="X365" s="1344"/>
      <c r="Y365" s="1344"/>
      <c r="Z365" s="1344"/>
      <c r="AA365" s="1344"/>
      <c r="AB365" s="1344"/>
      <c r="AC365" s="1344"/>
    </row>
    <row r="366">
      <c r="A366" s="1344"/>
      <c r="B366" s="1344"/>
      <c r="C366" s="1344"/>
      <c r="D366" s="1344"/>
      <c r="E366" s="1344"/>
      <c r="F366" s="1344"/>
      <c r="G366" s="1344"/>
      <c r="H366" s="1344"/>
      <c r="I366" s="1344"/>
      <c r="J366" s="1344"/>
      <c r="K366" s="1344"/>
      <c r="L366" s="1344"/>
      <c r="M366" s="1344"/>
      <c r="N366" s="1344"/>
      <c r="O366" s="1344"/>
      <c r="P366" s="1344"/>
      <c r="Q366" s="1344"/>
      <c r="R366" s="1344"/>
      <c r="S366" s="1344"/>
      <c r="T366" s="1344"/>
      <c r="U366" s="1344"/>
      <c r="V366" s="1344"/>
      <c r="W366" s="1344"/>
      <c r="X366" s="1344"/>
      <c r="Y366" s="1344"/>
      <c r="Z366" s="1344"/>
      <c r="AA366" s="1344"/>
      <c r="AB366" s="1344"/>
      <c r="AC366" s="1344"/>
    </row>
    <row r="367">
      <c r="A367" s="1344"/>
      <c r="B367" s="1344"/>
      <c r="C367" s="1344"/>
      <c r="D367" s="1344"/>
      <c r="E367" s="1344"/>
      <c r="F367" s="1344"/>
      <c r="G367" s="1344"/>
      <c r="H367" s="1344"/>
      <c r="I367" s="1344"/>
      <c r="J367" s="1344"/>
      <c r="K367" s="1344"/>
      <c r="L367" s="1344"/>
      <c r="M367" s="1344"/>
      <c r="N367" s="1344"/>
      <c r="O367" s="1344"/>
      <c r="P367" s="1344"/>
      <c r="Q367" s="1344"/>
      <c r="R367" s="1344"/>
      <c r="S367" s="1344"/>
      <c r="T367" s="1344"/>
      <c r="U367" s="1344"/>
      <c r="V367" s="1344"/>
      <c r="W367" s="1344"/>
      <c r="X367" s="1344"/>
      <c r="Y367" s="1344"/>
      <c r="Z367" s="1344"/>
      <c r="AA367" s="1344"/>
      <c r="AB367" s="1344"/>
      <c r="AC367" s="1344"/>
    </row>
    <row r="368">
      <c r="A368" s="1344"/>
      <c r="B368" s="1344"/>
      <c r="C368" s="1344"/>
      <c r="D368" s="1344"/>
      <c r="E368" s="1344"/>
      <c r="F368" s="1344"/>
      <c r="G368" s="1344"/>
      <c r="H368" s="1344"/>
      <c r="I368" s="1344"/>
      <c r="J368" s="1344"/>
      <c r="K368" s="1344"/>
      <c r="L368" s="1344"/>
      <c r="M368" s="1344"/>
      <c r="N368" s="1344"/>
      <c r="O368" s="1344"/>
      <c r="P368" s="1344"/>
      <c r="Q368" s="1344"/>
      <c r="R368" s="1344"/>
      <c r="S368" s="1344"/>
      <c r="T368" s="1344"/>
      <c r="U368" s="1344"/>
      <c r="V368" s="1344"/>
      <c r="W368" s="1344"/>
      <c r="X368" s="1344"/>
      <c r="Y368" s="1344"/>
      <c r="Z368" s="1344"/>
      <c r="AA368" s="1344"/>
      <c r="AB368" s="1344"/>
      <c r="AC368" s="1344"/>
    </row>
    <row r="369">
      <c r="A369" s="1344"/>
      <c r="B369" s="1344"/>
      <c r="C369" s="1344"/>
      <c r="D369" s="1344"/>
      <c r="E369" s="1344"/>
      <c r="F369" s="1344"/>
      <c r="G369" s="1344"/>
      <c r="H369" s="1344"/>
      <c r="I369" s="1344"/>
      <c r="J369" s="1344"/>
      <c r="K369" s="1344"/>
      <c r="L369" s="1344"/>
      <c r="M369" s="1344"/>
      <c r="N369" s="1344"/>
      <c r="O369" s="1344"/>
      <c r="P369" s="1344"/>
      <c r="Q369" s="1344"/>
      <c r="R369" s="1344"/>
      <c r="S369" s="1344"/>
      <c r="T369" s="1344"/>
      <c r="U369" s="1344"/>
      <c r="V369" s="1344"/>
      <c r="W369" s="1344"/>
      <c r="X369" s="1344"/>
      <c r="Y369" s="1344"/>
      <c r="Z369" s="1344"/>
      <c r="AA369" s="1344"/>
      <c r="AB369" s="1344"/>
      <c r="AC369" s="1344"/>
    </row>
    <row r="370">
      <c r="A370" s="1344"/>
      <c r="B370" s="1344"/>
      <c r="C370" s="1344"/>
      <c r="D370" s="1344"/>
      <c r="E370" s="1344"/>
      <c r="F370" s="1344"/>
      <c r="G370" s="1344"/>
      <c r="H370" s="1344"/>
      <c r="I370" s="1344"/>
      <c r="J370" s="1344"/>
      <c r="K370" s="1344"/>
      <c r="L370" s="1344"/>
      <c r="M370" s="1344"/>
      <c r="N370" s="1344"/>
      <c r="O370" s="1344"/>
      <c r="P370" s="1344"/>
      <c r="Q370" s="1344"/>
      <c r="R370" s="1344"/>
      <c r="S370" s="1344"/>
      <c r="T370" s="1344"/>
      <c r="U370" s="1344"/>
      <c r="V370" s="1344"/>
      <c r="W370" s="1344"/>
      <c r="X370" s="1344"/>
      <c r="Y370" s="1344"/>
      <c r="Z370" s="1344"/>
      <c r="AA370" s="1344"/>
      <c r="AB370" s="1344"/>
      <c r="AC370" s="1344"/>
    </row>
    <row r="371">
      <c r="A371" s="1344"/>
      <c r="B371" s="1344"/>
      <c r="C371" s="1344"/>
      <c r="D371" s="1344"/>
      <c r="E371" s="1344"/>
      <c r="F371" s="1344"/>
      <c r="G371" s="1344"/>
      <c r="H371" s="1344"/>
      <c r="I371" s="1344"/>
      <c r="J371" s="1344"/>
      <c r="K371" s="1344"/>
      <c r="L371" s="1344"/>
      <c r="M371" s="1344"/>
      <c r="N371" s="1344"/>
      <c r="O371" s="1344"/>
      <c r="P371" s="1344"/>
      <c r="Q371" s="1344"/>
      <c r="R371" s="1344"/>
      <c r="S371" s="1344"/>
      <c r="T371" s="1344"/>
      <c r="U371" s="1344"/>
      <c r="V371" s="1344"/>
      <c r="W371" s="1344"/>
      <c r="X371" s="1344"/>
      <c r="Y371" s="1344"/>
      <c r="Z371" s="1344"/>
      <c r="AA371" s="1344"/>
      <c r="AB371" s="1344"/>
      <c r="AC371" s="1344"/>
    </row>
    <row r="372">
      <c r="A372" s="1344"/>
      <c r="B372" s="1344"/>
      <c r="C372" s="1344"/>
      <c r="D372" s="1344"/>
      <c r="E372" s="1344"/>
      <c r="F372" s="1344"/>
      <c r="G372" s="1344"/>
      <c r="H372" s="1344"/>
      <c r="I372" s="1344"/>
      <c r="J372" s="1344"/>
      <c r="K372" s="1344"/>
      <c r="L372" s="1344"/>
      <c r="M372" s="1344"/>
      <c r="N372" s="1344"/>
      <c r="O372" s="1344"/>
      <c r="P372" s="1344"/>
      <c r="Q372" s="1344"/>
      <c r="R372" s="1344"/>
      <c r="S372" s="1344"/>
      <c r="T372" s="1344"/>
      <c r="U372" s="1344"/>
      <c r="V372" s="1344"/>
      <c r="W372" s="1344"/>
      <c r="X372" s="1344"/>
      <c r="Y372" s="1344"/>
      <c r="Z372" s="1344"/>
      <c r="AA372" s="1344"/>
      <c r="AB372" s="1344"/>
      <c r="AC372" s="1344"/>
    </row>
    <row r="373">
      <c r="A373" s="1344"/>
      <c r="B373" s="1344"/>
      <c r="C373" s="1344"/>
      <c r="D373" s="1344"/>
      <c r="E373" s="1344"/>
      <c r="F373" s="1344"/>
      <c r="G373" s="1344"/>
      <c r="H373" s="1344"/>
      <c r="I373" s="1344"/>
      <c r="J373" s="1344"/>
      <c r="K373" s="1344"/>
      <c r="L373" s="1344"/>
      <c r="M373" s="1344"/>
      <c r="N373" s="1344"/>
      <c r="O373" s="1344"/>
      <c r="P373" s="1344"/>
      <c r="Q373" s="1344"/>
      <c r="R373" s="1344"/>
      <c r="S373" s="1344"/>
      <c r="T373" s="1344"/>
      <c r="U373" s="1344"/>
      <c r="V373" s="1344"/>
      <c r="W373" s="1344"/>
      <c r="X373" s="1344"/>
      <c r="Y373" s="1344"/>
      <c r="Z373" s="1344"/>
      <c r="AA373" s="1344"/>
      <c r="AB373" s="1344"/>
      <c r="AC373" s="1344"/>
    </row>
    <row r="374">
      <c r="A374" s="1344"/>
      <c r="B374" s="1344"/>
      <c r="C374" s="1344"/>
      <c r="D374" s="1344"/>
      <c r="E374" s="1344"/>
      <c r="F374" s="1344"/>
      <c r="G374" s="1344"/>
      <c r="H374" s="1344"/>
      <c r="I374" s="1344"/>
      <c r="J374" s="1344"/>
      <c r="K374" s="1344"/>
      <c r="L374" s="1344"/>
      <c r="M374" s="1344"/>
      <c r="N374" s="1344"/>
      <c r="O374" s="1344"/>
      <c r="P374" s="1344"/>
      <c r="Q374" s="1344"/>
      <c r="R374" s="1344"/>
      <c r="S374" s="1344"/>
      <c r="T374" s="1344"/>
      <c r="U374" s="1344"/>
      <c r="V374" s="1344"/>
      <c r="W374" s="1344"/>
      <c r="X374" s="1344"/>
      <c r="Y374" s="1344"/>
      <c r="Z374" s="1344"/>
      <c r="AA374" s="1344"/>
      <c r="AB374" s="1344"/>
      <c r="AC374" s="1344"/>
    </row>
    <row r="375">
      <c r="A375" s="1344"/>
      <c r="B375" s="1344"/>
      <c r="C375" s="1344"/>
      <c r="D375" s="1344"/>
      <c r="E375" s="1344"/>
      <c r="F375" s="1344"/>
      <c r="G375" s="1344"/>
      <c r="H375" s="1344"/>
      <c r="I375" s="1344"/>
      <c r="J375" s="1344"/>
      <c r="K375" s="1344"/>
      <c r="L375" s="1344"/>
      <c r="M375" s="1344"/>
      <c r="N375" s="1344"/>
      <c r="O375" s="1344"/>
      <c r="P375" s="1344"/>
      <c r="Q375" s="1344"/>
      <c r="R375" s="1344"/>
      <c r="S375" s="1344"/>
      <c r="T375" s="1344"/>
      <c r="U375" s="1344"/>
      <c r="V375" s="1344"/>
      <c r="W375" s="1344"/>
      <c r="X375" s="1344"/>
      <c r="Y375" s="1344"/>
      <c r="Z375" s="1344"/>
      <c r="AA375" s="1344"/>
      <c r="AB375" s="1344"/>
      <c r="AC375" s="1344"/>
    </row>
    <row r="376">
      <c r="A376" s="1344"/>
      <c r="B376" s="1344"/>
      <c r="C376" s="1344"/>
      <c r="D376" s="1344"/>
      <c r="E376" s="1344"/>
      <c r="F376" s="1344"/>
      <c r="G376" s="1344"/>
      <c r="H376" s="1344"/>
      <c r="I376" s="1344"/>
      <c r="J376" s="1344"/>
      <c r="K376" s="1344"/>
      <c r="L376" s="1344"/>
      <c r="M376" s="1344"/>
      <c r="N376" s="1344"/>
      <c r="O376" s="1344"/>
      <c r="P376" s="1344"/>
      <c r="Q376" s="1344"/>
      <c r="R376" s="1344"/>
      <c r="S376" s="1344"/>
      <c r="T376" s="1344"/>
      <c r="U376" s="1344"/>
      <c r="V376" s="1344"/>
      <c r="W376" s="1344"/>
      <c r="X376" s="1344"/>
      <c r="Y376" s="1344"/>
      <c r="Z376" s="1344"/>
      <c r="AA376" s="1344"/>
      <c r="AB376" s="1344"/>
      <c r="AC376" s="1344"/>
    </row>
    <row r="377">
      <c r="A377" s="1344"/>
      <c r="B377" s="1344"/>
      <c r="C377" s="1344"/>
      <c r="D377" s="1344"/>
      <c r="E377" s="1344"/>
      <c r="F377" s="1344"/>
      <c r="G377" s="1344"/>
      <c r="H377" s="1344"/>
      <c r="I377" s="1344"/>
      <c r="J377" s="1344"/>
      <c r="K377" s="1344"/>
      <c r="L377" s="1344"/>
      <c r="M377" s="1344"/>
      <c r="N377" s="1344"/>
      <c r="O377" s="1344"/>
      <c r="P377" s="1344"/>
      <c r="Q377" s="1344"/>
      <c r="R377" s="1344"/>
      <c r="S377" s="1344"/>
      <c r="T377" s="1344"/>
      <c r="U377" s="1344"/>
      <c r="V377" s="1344"/>
      <c r="W377" s="1344"/>
      <c r="X377" s="1344"/>
      <c r="Y377" s="1344"/>
      <c r="Z377" s="1344"/>
      <c r="AA377" s="1344"/>
      <c r="AB377" s="1344"/>
      <c r="AC377" s="1344"/>
    </row>
    <row r="378">
      <c r="A378" s="1344"/>
      <c r="B378" s="1344"/>
      <c r="C378" s="1344"/>
      <c r="D378" s="1344"/>
      <c r="E378" s="1344"/>
      <c r="F378" s="1344"/>
      <c r="G378" s="1344"/>
      <c r="H378" s="1344"/>
      <c r="I378" s="1344"/>
      <c r="J378" s="1344"/>
      <c r="K378" s="1344"/>
      <c r="L378" s="1344"/>
      <c r="M378" s="1344"/>
      <c r="N378" s="1344"/>
      <c r="O378" s="1344"/>
      <c r="P378" s="1344"/>
      <c r="Q378" s="1344"/>
      <c r="R378" s="1344"/>
      <c r="S378" s="1344"/>
      <c r="T378" s="1344"/>
      <c r="U378" s="1344"/>
      <c r="V378" s="1344"/>
      <c r="W378" s="1344"/>
      <c r="X378" s="1344"/>
      <c r="Y378" s="1344"/>
      <c r="Z378" s="1344"/>
      <c r="AA378" s="1344"/>
      <c r="AB378" s="1344"/>
      <c r="AC378" s="1344"/>
    </row>
    <row r="379">
      <c r="A379" s="1344"/>
      <c r="B379" s="1344"/>
      <c r="C379" s="1344"/>
      <c r="D379" s="1344"/>
      <c r="E379" s="1344"/>
      <c r="F379" s="1344"/>
      <c r="G379" s="1344"/>
      <c r="H379" s="1344"/>
      <c r="I379" s="1344"/>
      <c r="J379" s="1344"/>
      <c r="K379" s="1344"/>
      <c r="L379" s="1344"/>
      <c r="M379" s="1344"/>
      <c r="N379" s="1344"/>
      <c r="O379" s="1344"/>
      <c r="P379" s="1344"/>
      <c r="Q379" s="1344"/>
      <c r="R379" s="1344"/>
      <c r="S379" s="1344"/>
      <c r="T379" s="1344"/>
      <c r="U379" s="1344"/>
      <c r="V379" s="1344"/>
      <c r="W379" s="1344"/>
      <c r="X379" s="1344"/>
      <c r="Y379" s="1344"/>
      <c r="Z379" s="1344"/>
      <c r="AA379" s="1344"/>
      <c r="AB379" s="1344"/>
      <c r="AC379" s="1344"/>
    </row>
    <row r="380">
      <c r="A380" s="1344"/>
      <c r="B380" s="1344"/>
      <c r="C380" s="1344"/>
      <c r="D380" s="1344"/>
      <c r="E380" s="1344"/>
      <c r="F380" s="1344"/>
      <c r="G380" s="1344"/>
      <c r="H380" s="1344"/>
      <c r="I380" s="1344"/>
      <c r="J380" s="1344"/>
      <c r="K380" s="1344"/>
      <c r="L380" s="1344"/>
      <c r="M380" s="1344"/>
      <c r="N380" s="1344"/>
      <c r="O380" s="1344"/>
      <c r="P380" s="1344"/>
      <c r="Q380" s="1344"/>
      <c r="R380" s="1344"/>
      <c r="S380" s="1344"/>
      <c r="T380" s="1344"/>
      <c r="U380" s="1344"/>
      <c r="V380" s="1344"/>
      <c r="W380" s="1344"/>
      <c r="X380" s="1344"/>
      <c r="Y380" s="1344"/>
      <c r="Z380" s="1344"/>
      <c r="AA380" s="1344"/>
      <c r="AB380" s="1344"/>
      <c r="AC380" s="1344"/>
    </row>
    <row r="381">
      <c r="A381" s="1344"/>
      <c r="B381" s="1344"/>
      <c r="C381" s="1344"/>
      <c r="D381" s="1344"/>
      <c r="E381" s="1344"/>
      <c r="F381" s="1344"/>
      <c r="G381" s="1344"/>
      <c r="H381" s="1344"/>
      <c r="I381" s="1344"/>
      <c r="J381" s="1344"/>
      <c r="K381" s="1344"/>
      <c r="L381" s="1344"/>
      <c r="M381" s="1344"/>
      <c r="N381" s="1344"/>
      <c r="O381" s="1344"/>
      <c r="P381" s="1344"/>
      <c r="Q381" s="1344"/>
      <c r="R381" s="1344"/>
      <c r="S381" s="1344"/>
      <c r="T381" s="1344"/>
      <c r="U381" s="1344"/>
      <c r="V381" s="1344"/>
      <c r="W381" s="1344"/>
      <c r="X381" s="1344"/>
      <c r="Y381" s="1344"/>
      <c r="Z381" s="1344"/>
      <c r="AA381" s="1344"/>
      <c r="AB381" s="1344"/>
      <c r="AC381" s="1344"/>
    </row>
    <row r="382">
      <c r="A382" s="1344"/>
      <c r="B382" s="1344"/>
      <c r="C382" s="1344"/>
      <c r="D382" s="1344"/>
      <c r="E382" s="1344"/>
      <c r="F382" s="1344"/>
      <c r="G382" s="1344"/>
      <c r="H382" s="1344"/>
      <c r="I382" s="1344"/>
      <c r="J382" s="1344"/>
      <c r="K382" s="1344"/>
      <c r="L382" s="1344"/>
      <c r="M382" s="1344"/>
      <c r="N382" s="1344"/>
      <c r="O382" s="1344"/>
      <c r="P382" s="1344"/>
      <c r="Q382" s="1344"/>
      <c r="R382" s="1344"/>
      <c r="S382" s="1344"/>
      <c r="T382" s="1344"/>
      <c r="U382" s="1344"/>
      <c r="V382" s="1344"/>
      <c r="W382" s="1344"/>
      <c r="X382" s="1344"/>
      <c r="Y382" s="1344"/>
      <c r="Z382" s="1344"/>
      <c r="AA382" s="1344"/>
      <c r="AB382" s="1344"/>
      <c r="AC382" s="1344"/>
    </row>
    <row r="383">
      <c r="A383" s="1344"/>
      <c r="B383" s="1344"/>
      <c r="C383" s="1344"/>
      <c r="D383" s="1344"/>
      <c r="E383" s="1344"/>
      <c r="F383" s="1344"/>
      <c r="G383" s="1344"/>
      <c r="H383" s="1344"/>
      <c r="I383" s="1344"/>
      <c r="J383" s="1344"/>
      <c r="K383" s="1344"/>
      <c r="L383" s="1344"/>
      <c r="M383" s="1344"/>
      <c r="N383" s="1344"/>
      <c r="O383" s="1344"/>
      <c r="P383" s="1344"/>
      <c r="Q383" s="1344"/>
      <c r="R383" s="1344"/>
      <c r="S383" s="1344"/>
      <c r="T383" s="1344"/>
      <c r="U383" s="1344"/>
      <c r="V383" s="1344"/>
      <c r="W383" s="1344"/>
      <c r="X383" s="1344"/>
      <c r="Y383" s="1344"/>
      <c r="Z383" s="1344"/>
      <c r="AA383" s="1344"/>
      <c r="AB383" s="1344"/>
      <c r="AC383" s="1344"/>
    </row>
    <row r="384">
      <c r="A384" s="1344"/>
      <c r="B384" s="1344"/>
      <c r="C384" s="1344"/>
      <c r="D384" s="1344"/>
      <c r="E384" s="1344"/>
      <c r="F384" s="1344"/>
      <c r="G384" s="1344"/>
      <c r="H384" s="1344"/>
      <c r="I384" s="1344"/>
      <c r="J384" s="1344"/>
      <c r="K384" s="1344"/>
      <c r="L384" s="1344"/>
      <c r="M384" s="1344"/>
      <c r="N384" s="1344"/>
      <c r="O384" s="1344"/>
      <c r="P384" s="1344"/>
      <c r="Q384" s="1344"/>
      <c r="R384" s="1344"/>
      <c r="S384" s="1344"/>
      <c r="T384" s="1344"/>
      <c r="U384" s="1344"/>
      <c r="V384" s="1344"/>
      <c r="W384" s="1344"/>
      <c r="X384" s="1344"/>
      <c r="Y384" s="1344"/>
      <c r="Z384" s="1344"/>
      <c r="AA384" s="1344"/>
      <c r="AB384" s="1344"/>
      <c r="AC384" s="1344"/>
    </row>
    <row r="385">
      <c r="A385" s="1344"/>
      <c r="B385" s="1344"/>
      <c r="C385" s="1344"/>
      <c r="D385" s="1344"/>
      <c r="E385" s="1344"/>
      <c r="F385" s="1344"/>
      <c r="G385" s="1344"/>
      <c r="H385" s="1344"/>
      <c r="I385" s="1344"/>
      <c r="J385" s="1344"/>
      <c r="K385" s="1344"/>
      <c r="L385" s="1344"/>
      <c r="M385" s="1344"/>
      <c r="N385" s="1344"/>
      <c r="O385" s="1344"/>
      <c r="P385" s="1344"/>
      <c r="Q385" s="1344"/>
      <c r="R385" s="1344"/>
      <c r="S385" s="1344"/>
      <c r="T385" s="1344"/>
      <c r="U385" s="1344"/>
      <c r="V385" s="1344"/>
      <c r="W385" s="1344"/>
      <c r="X385" s="1344"/>
      <c r="Y385" s="1344"/>
      <c r="Z385" s="1344"/>
      <c r="AA385" s="1344"/>
      <c r="AB385" s="1344"/>
      <c r="AC385" s="1344"/>
    </row>
    <row r="386">
      <c r="A386" s="1344"/>
      <c r="B386" s="1344"/>
      <c r="C386" s="1344"/>
      <c r="D386" s="1344"/>
      <c r="E386" s="1344"/>
      <c r="F386" s="1344"/>
      <c r="G386" s="1344"/>
      <c r="H386" s="1344"/>
      <c r="I386" s="1344"/>
      <c r="J386" s="1344"/>
      <c r="K386" s="1344"/>
      <c r="L386" s="1344"/>
      <c r="M386" s="1344"/>
      <c r="N386" s="1344"/>
      <c r="O386" s="1344"/>
      <c r="P386" s="1344"/>
      <c r="Q386" s="1344"/>
      <c r="R386" s="1344"/>
      <c r="S386" s="1344"/>
      <c r="T386" s="1344"/>
      <c r="U386" s="1344"/>
      <c r="V386" s="1344"/>
      <c r="W386" s="1344"/>
      <c r="X386" s="1344"/>
      <c r="Y386" s="1344"/>
      <c r="Z386" s="1344"/>
      <c r="AA386" s="1344"/>
      <c r="AB386" s="1344"/>
      <c r="AC386" s="1344"/>
    </row>
    <row r="387">
      <c r="A387" s="1344"/>
      <c r="B387" s="1344"/>
      <c r="C387" s="1344"/>
      <c r="D387" s="1344"/>
      <c r="E387" s="1344"/>
      <c r="F387" s="1344"/>
      <c r="G387" s="1344"/>
      <c r="H387" s="1344"/>
      <c r="I387" s="1344"/>
      <c r="J387" s="1344"/>
      <c r="K387" s="1344"/>
      <c r="L387" s="1344"/>
      <c r="M387" s="1344"/>
      <c r="N387" s="1344"/>
      <c r="O387" s="1344"/>
      <c r="P387" s="1344"/>
      <c r="Q387" s="1344"/>
      <c r="R387" s="1344"/>
      <c r="S387" s="1344"/>
      <c r="T387" s="1344"/>
      <c r="U387" s="1344"/>
      <c r="V387" s="1344"/>
      <c r="W387" s="1344"/>
      <c r="X387" s="1344"/>
      <c r="Y387" s="1344"/>
      <c r="Z387" s="1344"/>
      <c r="AA387" s="1344"/>
      <c r="AB387" s="1344"/>
      <c r="AC387" s="1344"/>
    </row>
    <row r="388">
      <c r="A388" s="1344"/>
      <c r="B388" s="1344"/>
      <c r="C388" s="1344"/>
      <c r="D388" s="1344"/>
      <c r="E388" s="1344"/>
      <c r="F388" s="1344"/>
      <c r="G388" s="1344"/>
      <c r="H388" s="1344"/>
      <c r="I388" s="1344"/>
      <c r="J388" s="1344"/>
      <c r="K388" s="1344"/>
      <c r="L388" s="1344"/>
      <c r="M388" s="1344"/>
      <c r="N388" s="1344"/>
      <c r="O388" s="1344"/>
      <c r="P388" s="1344"/>
      <c r="Q388" s="1344"/>
      <c r="R388" s="1344"/>
      <c r="S388" s="1344"/>
      <c r="T388" s="1344"/>
      <c r="U388" s="1344"/>
      <c r="V388" s="1344"/>
      <c r="W388" s="1344"/>
      <c r="X388" s="1344"/>
      <c r="Y388" s="1344"/>
      <c r="Z388" s="1344"/>
      <c r="AA388" s="1344"/>
      <c r="AB388" s="1344"/>
      <c r="AC388" s="1344"/>
    </row>
    <row r="389">
      <c r="A389" s="1344"/>
      <c r="B389" s="1344"/>
      <c r="C389" s="1344"/>
      <c r="D389" s="1344"/>
      <c r="E389" s="1344"/>
      <c r="F389" s="1344"/>
      <c r="G389" s="1344"/>
      <c r="H389" s="1344"/>
      <c r="I389" s="1344"/>
      <c r="J389" s="1344"/>
      <c r="K389" s="1344"/>
      <c r="L389" s="1344"/>
      <c r="M389" s="1344"/>
      <c r="N389" s="1344"/>
      <c r="O389" s="1344"/>
      <c r="P389" s="1344"/>
      <c r="Q389" s="1344"/>
      <c r="R389" s="1344"/>
      <c r="S389" s="1344"/>
      <c r="T389" s="1344"/>
      <c r="U389" s="1344"/>
      <c r="V389" s="1344"/>
      <c r="W389" s="1344"/>
      <c r="X389" s="1344"/>
      <c r="Y389" s="1344"/>
      <c r="Z389" s="1344"/>
      <c r="AA389" s="1344"/>
      <c r="AB389" s="1344"/>
      <c r="AC389" s="1344"/>
    </row>
    <row r="390">
      <c r="A390" s="1344"/>
      <c r="B390" s="1344"/>
      <c r="C390" s="1344"/>
      <c r="D390" s="1344"/>
      <c r="E390" s="1344"/>
      <c r="F390" s="1344"/>
      <c r="G390" s="1344"/>
      <c r="H390" s="1344"/>
      <c r="I390" s="1344"/>
      <c r="J390" s="1344"/>
      <c r="K390" s="1344"/>
      <c r="L390" s="1344"/>
      <c r="M390" s="1344"/>
      <c r="N390" s="1344"/>
      <c r="O390" s="1344"/>
      <c r="P390" s="1344"/>
      <c r="Q390" s="1344"/>
      <c r="R390" s="1344"/>
      <c r="S390" s="1344"/>
      <c r="T390" s="1344"/>
      <c r="U390" s="1344"/>
      <c r="V390" s="1344"/>
      <c r="W390" s="1344"/>
      <c r="X390" s="1344"/>
      <c r="Y390" s="1344"/>
      <c r="Z390" s="1344"/>
      <c r="AA390" s="1344"/>
      <c r="AB390" s="1344"/>
      <c r="AC390" s="1344"/>
    </row>
    <row r="391">
      <c r="A391" s="1344"/>
      <c r="B391" s="1344"/>
      <c r="C391" s="1344"/>
      <c r="D391" s="1344"/>
      <c r="E391" s="1344"/>
      <c r="F391" s="1344"/>
      <c r="G391" s="1344"/>
      <c r="H391" s="1344"/>
      <c r="I391" s="1344"/>
      <c r="J391" s="1344"/>
      <c r="K391" s="1344"/>
      <c r="L391" s="1344"/>
      <c r="M391" s="1344"/>
      <c r="N391" s="1344"/>
      <c r="O391" s="1344"/>
      <c r="P391" s="1344"/>
      <c r="Q391" s="1344"/>
      <c r="R391" s="1344"/>
      <c r="S391" s="1344"/>
      <c r="T391" s="1344"/>
      <c r="U391" s="1344"/>
      <c r="V391" s="1344"/>
      <c r="W391" s="1344"/>
      <c r="X391" s="1344"/>
      <c r="Y391" s="1344"/>
      <c r="Z391" s="1344"/>
      <c r="AA391" s="1344"/>
      <c r="AB391" s="1344"/>
      <c r="AC391" s="1344"/>
    </row>
    <row r="392">
      <c r="A392" s="1344"/>
      <c r="B392" s="1344"/>
      <c r="C392" s="1344"/>
      <c r="D392" s="1344"/>
      <c r="E392" s="1344"/>
      <c r="F392" s="1344"/>
      <c r="G392" s="1344"/>
      <c r="H392" s="1344"/>
      <c r="I392" s="1344"/>
      <c r="J392" s="1344"/>
      <c r="K392" s="1344"/>
      <c r="L392" s="1344"/>
      <c r="M392" s="1344"/>
      <c r="N392" s="1344"/>
      <c r="O392" s="1344"/>
      <c r="P392" s="1344"/>
      <c r="Q392" s="1344"/>
      <c r="R392" s="1344"/>
      <c r="S392" s="1344"/>
      <c r="T392" s="1344"/>
      <c r="U392" s="1344"/>
      <c r="V392" s="1344"/>
      <c r="W392" s="1344"/>
      <c r="X392" s="1344"/>
      <c r="Y392" s="1344"/>
      <c r="Z392" s="1344"/>
      <c r="AA392" s="1344"/>
      <c r="AB392" s="1344"/>
      <c r="AC392" s="1344"/>
    </row>
    <row r="393">
      <c r="A393" s="1344"/>
      <c r="B393" s="1344"/>
      <c r="C393" s="1344"/>
      <c r="D393" s="1344"/>
      <c r="E393" s="1344"/>
      <c r="F393" s="1344"/>
      <c r="G393" s="1344"/>
      <c r="H393" s="1344"/>
      <c r="I393" s="1344"/>
      <c r="J393" s="1344"/>
      <c r="K393" s="1344"/>
      <c r="L393" s="1344"/>
      <c r="M393" s="1344"/>
      <c r="N393" s="1344"/>
      <c r="O393" s="1344"/>
      <c r="P393" s="1344"/>
      <c r="Q393" s="1344"/>
      <c r="R393" s="1344"/>
      <c r="S393" s="1344"/>
      <c r="T393" s="1344"/>
      <c r="U393" s="1344"/>
      <c r="V393" s="1344"/>
      <c r="W393" s="1344"/>
      <c r="X393" s="1344"/>
      <c r="Y393" s="1344"/>
      <c r="Z393" s="1344"/>
      <c r="AA393" s="1344"/>
      <c r="AB393" s="1344"/>
      <c r="AC393" s="1344"/>
    </row>
    <row r="394">
      <c r="A394" s="1344"/>
      <c r="B394" s="1344"/>
      <c r="C394" s="1344"/>
      <c r="D394" s="1344"/>
      <c r="E394" s="1344"/>
      <c r="F394" s="1344"/>
      <c r="G394" s="1344"/>
      <c r="H394" s="1344"/>
      <c r="I394" s="1344"/>
      <c r="J394" s="1344"/>
      <c r="K394" s="1344"/>
      <c r="L394" s="1344"/>
      <c r="M394" s="1344"/>
      <c r="N394" s="1344"/>
      <c r="O394" s="1344"/>
      <c r="P394" s="1344"/>
      <c r="Q394" s="1344"/>
      <c r="R394" s="1344"/>
      <c r="S394" s="1344"/>
      <c r="T394" s="1344"/>
      <c r="U394" s="1344"/>
      <c r="V394" s="1344"/>
      <c r="W394" s="1344"/>
      <c r="X394" s="1344"/>
      <c r="Y394" s="1344"/>
      <c r="Z394" s="1344"/>
      <c r="AA394" s="1344"/>
      <c r="AB394" s="1344"/>
      <c r="AC394" s="1344"/>
    </row>
    <row r="395">
      <c r="A395" s="1344"/>
      <c r="B395" s="1344"/>
      <c r="C395" s="1344"/>
      <c r="D395" s="1344"/>
      <c r="E395" s="1344"/>
      <c r="F395" s="1344"/>
      <c r="G395" s="1344"/>
      <c r="H395" s="1344"/>
      <c r="I395" s="1344"/>
      <c r="J395" s="1344"/>
      <c r="K395" s="1344"/>
      <c r="L395" s="1344"/>
      <c r="M395" s="1344"/>
      <c r="N395" s="1344"/>
      <c r="O395" s="1344"/>
      <c r="P395" s="1344"/>
      <c r="Q395" s="1344"/>
      <c r="R395" s="1344"/>
      <c r="S395" s="1344"/>
      <c r="T395" s="1344"/>
      <c r="U395" s="1344"/>
      <c r="V395" s="1344"/>
      <c r="W395" s="1344"/>
      <c r="X395" s="1344"/>
      <c r="Y395" s="1344"/>
      <c r="Z395" s="1344"/>
      <c r="AA395" s="1344"/>
      <c r="AB395" s="1344"/>
      <c r="AC395" s="1344"/>
    </row>
    <row r="396">
      <c r="A396" s="1344"/>
      <c r="B396" s="1344"/>
      <c r="C396" s="1344"/>
      <c r="D396" s="1344"/>
      <c r="E396" s="1344"/>
      <c r="F396" s="1344"/>
      <c r="G396" s="1344"/>
      <c r="H396" s="1344"/>
      <c r="I396" s="1344"/>
      <c r="J396" s="1344"/>
      <c r="K396" s="1344"/>
      <c r="L396" s="1344"/>
      <c r="M396" s="1344"/>
      <c r="N396" s="1344"/>
      <c r="O396" s="1344"/>
      <c r="P396" s="1344"/>
      <c r="Q396" s="1344"/>
      <c r="R396" s="1344"/>
      <c r="S396" s="1344"/>
      <c r="T396" s="1344"/>
      <c r="U396" s="1344"/>
      <c r="V396" s="1344"/>
      <c r="W396" s="1344"/>
      <c r="X396" s="1344"/>
      <c r="Y396" s="1344"/>
      <c r="Z396" s="1344"/>
      <c r="AA396" s="1344"/>
      <c r="AB396" s="1344"/>
      <c r="AC396" s="1344"/>
    </row>
    <row r="397">
      <c r="A397" s="1344"/>
      <c r="B397" s="1344"/>
      <c r="C397" s="1344"/>
      <c r="D397" s="1344"/>
      <c r="E397" s="1344"/>
      <c r="F397" s="1344"/>
      <c r="G397" s="1344"/>
      <c r="H397" s="1344"/>
      <c r="I397" s="1344"/>
      <c r="J397" s="1344"/>
      <c r="K397" s="1344"/>
      <c r="L397" s="1344"/>
      <c r="M397" s="1344"/>
      <c r="N397" s="1344"/>
      <c r="O397" s="1344"/>
      <c r="P397" s="1344"/>
      <c r="Q397" s="1344"/>
      <c r="R397" s="1344"/>
      <c r="S397" s="1344"/>
      <c r="T397" s="1344"/>
      <c r="U397" s="1344"/>
      <c r="V397" s="1344"/>
      <c r="W397" s="1344"/>
      <c r="X397" s="1344"/>
      <c r="Y397" s="1344"/>
      <c r="Z397" s="1344"/>
      <c r="AA397" s="1344"/>
      <c r="AB397" s="1344"/>
      <c r="AC397" s="1344"/>
    </row>
    <row r="398">
      <c r="A398" s="1344"/>
      <c r="B398" s="1344"/>
      <c r="C398" s="1344"/>
      <c r="D398" s="1344"/>
      <c r="E398" s="1344"/>
      <c r="F398" s="1344"/>
      <c r="G398" s="1344"/>
      <c r="H398" s="1344"/>
      <c r="I398" s="1344"/>
      <c r="J398" s="1344"/>
      <c r="K398" s="1344"/>
      <c r="L398" s="1344"/>
      <c r="M398" s="1344"/>
      <c r="N398" s="1344"/>
      <c r="O398" s="1344"/>
      <c r="P398" s="1344"/>
      <c r="Q398" s="1344"/>
      <c r="R398" s="1344"/>
      <c r="S398" s="1344"/>
      <c r="T398" s="1344"/>
      <c r="U398" s="1344"/>
      <c r="V398" s="1344"/>
      <c r="W398" s="1344"/>
      <c r="X398" s="1344"/>
      <c r="Y398" s="1344"/>
      <c r="Z398" s="1344"/>
      <c r="AA398" s="1344"/>
      <c r="AB398" s="1344"/>
      <c r="AC398" s="1344"/>
    </row>
    <row r="399">
      <c r="A399" s="1344"/>
      <c r="B399" s="1344"/>
      <c r="C399" s="1344"/>
      <c r="D399" s="1344"/>
      <c r="E399" s="1344"/>
      <c r="F399" s="1344"/>
      <c r="G399" s="1344"/>
      <c r="H399" s="1344"/>
      <c r="I399" s="1344"/>
      <c r="J399" s="1344"/>
      <c r="K399" s="1344"/>
      <c r="L399" s="1344"/>
      <c r="M399" s="1344"/>
      <c r="N399" s="1344"/>
      <c r="O399" s="1344"/>
      <c r="P399" s="1344"/>
      <c r="Q399" s="1344"/>
      <c r="R399" s="1344"/>
      <c r="S399" s="1344"/>
      <c r="T399" s="1344"/>
      <c r="U399" s="1344"/>
      <c r="V399" s="1344"/>
      <c r="W399" s="1344"/>
      <c r="X399" s="1344"/>
      <c r="Y399" s="1344"/>
      <c r="Z399" s="1344"/>
      <c r="AA399" s="1344"/>
      <c r="AB399" s="1344"/>
      <c r="AC399" s="1344"/>
    </row>
    <row r="400">
      <c r="A400" s="1344"/>
      <c r="B400" s="1344"/>
      <c r="C400" s="1344"/>
      <c r="D400" s="1344"/>
      <c r="E400" s="1344"/>
      <c r="F400" s="1344"/>
      <c r="G400" s="1344"/>
      <c r="H400" s="1344"/>
      <c r="I400" s="1344"/>
      <c r="J400" s="1344"/>
      <c r="K400" s="1344"/>
      <c r="L400" s="1344"/>
      <c r="M400" s="1344"/>
      <c r="N400" s="1344"/>
      <c r="O400" s="1344"/>
      <c r="P400" s="1344"/>
      <c r="Q400" s="1344"/>
      <c r="R400" s="1344"/>
      <c r="S400" s="1344"/>
      <c r="T400" s="1344"/>
      <c r="U400" s="1344"/>
      <c r="V400" s="1344"/>
      <c r="W400" s="1344"/>
      <c r="X400" s="1344"/>
      <c r="Y400" s="1344"/>
      <c r="Z400" s="1344"/>
      <c r="AA400" s="1344"/>
      <c r="AB400" s="1344"/>
      <c r="AC400" s="1344"/>
    </row>
    <row r="401">
      <c r="A401" s="1344"/>
      <c r="B401" s="1344"/>
      <c r="C401" s="1344"/>
      <c r="D401" s="1344"/>
      <c r="E401" s="1344"/>
      <c r="F401" s="1344"/>
      <c r="G401" s="1344"/>
      <c r="H401" s="1344"/>
      <c r="I401" s="1344"/>
      <c r="J401" s="1344"/>
      <c r="K401" s="1344"/>
      <c r="L401" s="1344"/>
      <c r="M401" s="1344"/>
      <c r="N401" s="1344"/>
      <c r="O401" s="1344"/>
      <c r="P401" s="1344"/>
      <c r="Q401" s="1344"/>
      <c r="R401" s="1344"/>
      <c r="S401" s="1344"/>
      <c r="T401" s="1344"/>
      <c r="U401" s="1344"/>
      <c r="V401" s="1344"/>
      <c r="W401" s="1344"/>
      <c r="X401" s="1344"/>
      <c r="Y401" s="1344"/>
      <c r="Z401" s="1344"/>
      <c r="AA401" s="1344"/>
      <c r="AB401" s="1344"/>
      <c r="AC401" s="1344"/>
    </row>
    <row r="402">
      <c r="A402" s="1344"/>
      <c r="B402" s="1344"/>
      <c r="C402" s="1344"/>
      <c r="D402" s="1344"/>
      <c r="E402" s="1344"/>
      <c r="F402" s="1344"/>
      <c r="G402" s="1344"/>
      <c r="H402" s="1344"/>
      <c r="I402" s="1344"/>
      <c r="J402" s="1344"/>
      <c r="K402" s="1344"/>
      <c r="L402" s="1344"/>
      <c r="M402" s="1344"/>
      <c r="N402" s="1344"/>
      <c r="O402" s="1344"/>
      <c r="P402" s="1344"/>
      <c r="Q402" s="1344"/>
      <c r="R402" s="1344"/>
      <c r="S402" s="1344"/>
      <c r="T402" s="1344"/>
      <c r="U402" s="1344"/>
      <c r="V402" s="1344"/>
      <c r="W402" s="1344"/>
      <c r="X402" s="1344"/>
      <c r="Y402" s="1344"/>
      <c r="Z402" s="1344"/>
      <c r="AA402" s="1344"/>
      <c r="AB402" s="1344"/>
      <c r="AC402" s="1344"/>
    </row>
    <row r="403">
      <c r="A403" s="1344"/>
      <c r="B403" s="1344"/>
      <c r="C403" s="1344"/>
      <c r="D403" s="1344"/>
      <c r="E403" s="1344"/>
      <c r="F403" s="1344"/>
      <c r="G403" s="1344"/>
      <c r="H403" s="1344"/>
      <c r="I403" s="1344"/>
      <c r="J403" s="1344"/>
      <c r="K403" s="1344"/>
      <c r="L403" s="1344"/>
      <c r="M403" s="1344"/>
      <c r="N403" s="1344"/>
      <c r="O403" s="1344"/>
      <c r="P403" s="1344"/>
      <c r="Q403" s="1344"/>
      <c r="R403" s="1344"/>
      <c r="S403" s="1344"/>
      <c r="T403" s="1344"/>
      <c r="U403" s="1344"/>
      <c r="V403" s="1344"/>
      <c r="W403" s="1344"/>
      <c r="X403" s="1344"/>
      <c r="Y403" s="1344"/>
      <c r="Z403" s="1344"/>
      <c r="AA403" s="1344"/>
      <c r="AB403" s="1344"/>
      <c r="AC403" s="1344"/>
    </row>
    <row r="404">
      <c r="A404" s="1344"/>
      <c r="B404" s="1344"/>
      <c r="C404" s="1344"/>
      <c r="D404" s="1344"/>
      <c r="E404" s="1344"/>
      <c r="F404" s="1344"/>
      <c r="G404" s="1344"/>
      <c r="H404" s="1344"/>
      <c r="I404" s="1344"/>
      <c r="J404" s="1344"/>
      <c r="K404" s="1344"/>
      <c r="L404" s="1344"/>
      <c r="M404" s="1344"/>
      <c r="N404" s="1344"/>
      <c r="O404" s="1344"/>
      <c r="P404" s="1344"/>
      <c r="Q404" s="1344"/>
      <c r="R404" s="1344"/>
      <c r="S404" s="1344"/>
      <c r="T404" s="1344"/>
      <c r="U404" s="1344"/>
      <c r="V404" s="1344"/>
      <c r="W404" s="1344"/>
      <c r="X404" s="1344"/>
      <c r="Y404" s="1344"/>
      <c r="Z404" s="1344"/>
      <c r="AA404" s="1344"/>
      <c r="AB404" s="1344"/>
      <c r="AC404" s="1344"/>
    </row>
    <row r="405">
      <c r="A405" s="1344"/>
      <c r="B405" s="1344"/>
      <c r="C405" s="1344"/>
      <c r="D405" s="1344"/>
      <c r="E405" s="1344"/>
      <c r="F405" s="1344"/>
      <c r="G405" s="1344"/>
      <c r="H405" s="1344"/>
      <c r="I405" s="1344"/>
      <c r="J405" s="1344"/>
      <c r="K405" s="1344"/>
      <c r="L405" s="1344"/>
      <c r="M405" s="1344"/>
      <c r="N405" s="1344"/>
      <c r="O405" s="1344"/>
      <c r="P405" s="1344"/>
      <c r="Q405" s="1344"/>
      <c r="R405" s="1344"/>
      <c r="S405" s="1344"/>
      <c r="T405" s="1344"/>
      <c r="U405" s="1344"/>
      <c r="V405" s="1344"/>
      <c r="W405" s="1344"/>
      <c r="X405" s="1344"/>
      <c r="Y405" s="1344"/>
      <c r="Z405" s="1344"/>
      <c r="AA405" s="1344"/>
      <c r="AB405" s="1344"/>
      <c r="AC405" s="1344"/>
    </row>
    <row r="406">
      <c r="A406" s="1344"/>
      <c r="B406" s="1344"/>
      <c r="C406" s="1344"/>
      <c r="D406" s="1344"/>
      <c r="E406" s="1344"/>
      <c r="F406" s="1344"/>
      <c r="G406" s="1344"/>
      <c r="H406" s="1344"/>
      <c r="I406" s="1344"/>
      <c r="J406" s="1344"/>
      <c r="K406" s="1344"/>
      <c r="L406" s="1344"/>
      <c r="M406" s="1344"/>
      <c r="N406" s="1344"/>
      <c r="O406" s="1344"/>
      <c r="P406" s="1344"/>
      <c r="Q406" s="1344"/>
      <c r="R406" s="1344"/>
      <c r="S406" s="1344"/>
      <c r="T406" s="1344"/>
      <c r="U406" s="1344"/>
      <c r="V406" s="1344"/>
      <c r="W406" s="1344"/>
      <c r="X406" s="1344"/>
      <c r="Y406" s="1344"/>
      <c r="Z406" s="1344"/>
      <c r="AA406" s="1344"/>
      <c r="AB406" s="1344"/>
      <c r="AC406" s="1344"/>
    </row>
    <row r="407">
      <c r="A407" s="1344"/>
      <c r="B407" s="1344"/>
      <c r="C407" s="1344"/>
      <c r="D407" s="1344"/>
      <c r="E407" s="1344"/>
      <c r="F407" s="1344"/>
      <c r="G407" s="1344"/>
      <c r="H407" s="1344"/>
      <c r="I407" s="1344"/>
      <c r="J407" s="1344"/>
      <c r="K407" s="1344"/>
      <c r="L407" s="1344"/>
      <c r="M407" s="1344"/>
      <c r="N407" s="1344"/>
      <c r="O407" s="1344"/>
      <c r="P407" s="1344"/>
      <c r="Q407" s="1344"/>
      <c r="R407" s="1344"/>
      <c r="S407" s="1344"/>
      <c r="T407" s="1344"/>
      <c r="U407" s="1344"/>
      <c r="V407" s="1344"/>
      <c r="W407" s="1344"/>
      <c r="X407" s="1344"/>
      <c r="Y407" s="1344"/>
      <c r="Z407" s="1344"/>
      <c r="AA407" s="1344"/>
      <c r="AB407" s="1344"/>
      <c r="AC407" s="1344"/>
    </row>
    <row r="408">
      <c r="A408" s="1344"/>
      <c r="B408" s="1344"/>
      <c r="C408" s="1344"/>
      <c r="D408" s="1344"/>
      <c r="E408" s="1344"/>
      <c r="F408" s="1344"/>
      <c r="G408" s="1344"/>
      <c r="H408" s="1344"/>
      <c r="I408" s="1344"/>
      <c r="J408" s="1344"/>
      <c r="K408" s="1344"/>
      <c r="L408" s="1344"/>
      <c r="M408" s="1344"/>
      <c r="N408" s="1344"/>
      <c r="O408" s="1344"/>
      <c r="P408" s="1344"/>
      <c r="Q408" s="1344"/>
      <c r="R408" s="1344"/>
      <c r="S408" s="1344"/>
      <c r="T408" s="1344"/>
      <c r="U408" s="1344"/>
      <c r="V408" s="1344"/>
      <c r="W408" s="1344"/>
      <c r="X408" s="1344"/>
      <c r="Y408" s="1344"/>
      <c r="Z408" s="1344"/>
      <c r="AA408" s="1344"/>
      <c r="AB408" s="1344"/>
      <c r="AC408" s="1344"/>
    </row>
    <row r="409">
      <c r="A409" s="1344"/>
      <c r="B409" s="1344"/>
      <c r="C409" s="1344"/>
      <c r="D409" s="1344"/>
      <c r="E409" s="1344"/>
      <c r="F409" s="1344"/>
      <c r="G409" s="1344"/>
      <c r="H409" s="1344"/>
      <c r="I409" s="1344"/>
      <c r="J409" s="1344"/>
      <c r="K409" s="1344"/>
      <c r="L409" s="1344"/>
      <c r="M409" s="1344"/>
      <c r="N409" s="1344"/>
      <c r="O409" s="1344"/>
      <c r="P409" s="1344"/>
      <c r="Q409" s="1344"/>
      <c r="R409" s="1344"/>
      <c r="S409" s="1344"/>
      <c r="T409" s="1344"/>
      <c r="U409" s="1344"/>
      <c r="V409" s="1344"/>
      <c r="W409" s="1344"/>
      <c r="X409" s="1344"/>
      <c r="Y409" s="1344"/>
      <c r="Z409" s="1344"/>
      <c r="AA409" s="1344"/>
      <c r="AB409" s="1344"/>
      <c r="AC409" s="1344"/>
    </row>
    <row r="410">
      <c r="A410" s="1344"/>
      <c r="B410" s="1344"/>
      <c r="C410" s="1344"/>
      <c r="D410" s="1344"/>
      <c r="E410" s="1344"/>
      <c r="F410" s="1344"/>
      <c r="G410" s="1344"/>
      <c r="H410" s="1344"/>
      <c r="I410" s="1344"/>
      <c r="J410" s="1344"/>
      <c r="K410" s="1344"/>
      <c r="L410" s="1344"/>
      <c r="M410" s="1344"/>
      <c r="N410" s="1344"/>
      <c r="O410" s="1344"/>
      <c r="P410" s="1344"/>
      <c r="Q410" s="1344"/>
      <c r="R410" s="1344"/>
      <c r="S410" s="1344"/>
      <c r="T410" s="1344"/>
      <c r="U410" s="1344"/>
      <c r="V410" s="1344"/>
      <c r="W410" s="1344"/>
      <c r="X410" s="1344"/>
      <c r="Y410" s="1344"/>
      <c r="Z410" s="1344"/>
      <c r="AA410" s="1344"/>
      <c r="AB410" s="1344"/>
      <c r="AC410" s="1344"/>
    </row>
    <row r="411">
      <c r="A411" s="1344"/>
      <c r="B411" s="1344"/>
      <c r="C411" s="1344"/>
      <c r="D411" s="1344"/>
      <c r="E411" s="1344"/>
      <c r="F411" s="1344"/>
      <c r="G411" s="1344"/>
      <c r="H411" s="1344"/>
      <c r="I411" s="1344"/>
      <c r="J411" s="1344"/>
      <c r="K411" s="1344"/>
      <c r="L411" s="1344"/>
      <c r="M411" s="1344"/>
      <c r="N411" s="1344"/>
      <c r="O411" s="1344"/>
      <c r="P411" s="1344"/>
      <c r="Q411" s="1344"/>
      <c r="R411" s="1344"/>
      <c r="S411" s="1344"/>
      <c r="T411" s="1344"/>
      <c r="U411" s="1344"/>
      <c r="V411" s="1344"/>
      <c r="W411" s="1344"/>
      <c r="X411" s="1344"/>
      <c r="Y411" s="1344"/>
      <c r="Z411" s="1344"/>
      <c r="AA411" s="1344"/>
      <c r="AB411" s="1344"/>
      <c r="AC411" s="1344"/>
    </row>
    <row r="412">
      <c r="A412" s="1344"/>
      <c r="B412" s="1344"/>
      <c r="C412" s="1344"/>
      <c r="D412" s="1344"/>
      <c r="E412" s="1344"/>
      <c r="F412" s="1344"/>
      <c r="G412" s="1344"/>
      <c r="H412" s="1344"/>
      <c r="I412" s="1344"/>
      <c r="J412" s="1344"/>
      <c r="K412" s="1344"/>
      <c r="L412" s="1344"/>
      <c r="M412" s="1344"/>
      <c r="N412" s="1344"/>
      <c r="O412" s="1344"/>
      <c r="P412" s="1344"/>
      <c r="Q412" s="1344"/>
      <c r="R412" s="1344"/>
      <c r="S412" s="1344"/>
      <c r="T412" s="1344"/>
      <c r="U412" s="1344"/>
      <c r="V412" s="1344"/>
      <c r="W412" s="1344"/>
      <c r="X412" s="1344"/>
      <c r="Y412" s="1344"/>
      <c r="Z412" s="1344"/>
      <c r="AA412" s="1344"/>
      <c r="AB412" s="1344"/>
      <c r="AC412" s="1344"/>
    </row>
    <row r="413">
      <c r="A413" s="1344"/>
      <c r="B413" s="1344"/>
      <c r="C413" s="1344"/>
      <c r="D413" s="1344"/>
      <c r="E413" s="1344"/>
      <c r="F413" s="1344"/>
      <c r="G413" s="1344"/>
      <c r="H413" s="1344"/>
      <c r="I413" s="1344"/>
      <c r="J413" s="1344"/>
      <c r="K413" s="1344"/>
      <c r="L413" s="1344"/>
      <c r="M413" s="1344"/>
      <c r="N413" s="1344"/>
      <c r="O413" s="1344"/>
      <c r="P413" s="1344"/>
      <c r="Q413" s="1344"/>
      <c r="R413" s="1344"/>
      <c r="S413" s="1344"/>
      <c r="T413" s="1344"/>
      <c r="U413" s="1344"/>
      <c r="V413" s="1344"/>
      <c r="W413" s="1344"/>
      <c r="X413" s="1344"/>
      <c r="Y413" s="1344"/>
      <c r="Z413" s="1344"/>
      <c r="AA413" s="1344"/>
      <c r="AB413" s="1344"/>
      <c r="AC413" s="1344"/>
    </row>
    <row r="414">
      <c r="A414" s="1344"/>
      <c r="B414" s="1344"/>
      <c r="C414" s="1344"/>
      <c r="D414" s="1344"/>
      <c r="E414" s="1344"/>
      <c r="F414" s="1344"/>
      <c r="G414" s="1344"/>
      <c r="H414" s="1344"/>
      <c r="I414" s="1344"/>
      <c r="J414" s="1344"/>
      <c r="K414" s="1344"/>
      <c r="L414" s="1344"/>
      <c r="M414" s="1344"/>
      <c r="N414" s="1344"/>
      <c r="O414" s="1344"/>
      <c r="P414" s="1344"/>
      <c r="Q414" s="1344"/>
      <c r="R414" s="1344"/>
      <c r="S414" s="1344"/>
      <c r="T414" s="1344"/>
      <c r="U414" s="1344"/>
      <c r="V414" s="1344"/>
      <c r="W414" s="1344"/>
      <c r="X414" s="1344"/>
      <c r="Y414" s="1344"/>
      <c r="Z414" s="1344"/>
      <c r="AA414" s="1344"/>
      <c r="AB414" s="1344"/>
      <c r="AC414" s="1344"/>
    </row>
    <row r="415">
      <c r="A415" s="1344"/>
      <c r="B415" s="1344"/>
      <c r="C415" s="1344"/>
      <c r="D415" s="1344"/>
      <c r="E415" s="1344"/>
      <c r="F415" s="1344"/>
      <c r="G415" s="1344"/>
      <c r="H415" s="1344"/>
      <c r="I415" s="1344"/>
      <c r="J415" s="1344"/>
      <c r="K415" s="1344"/>
      <c r="L415" s="1344"/>
      <c r="M415" s="1344"/>
      <c r="N415" s="1344"/>
      <c r="O415" s="1344"/>
      <c r="P415" s="1344"/>
      <c r="Q415" s="1344"/>
      <c r="R415" s="1344"/>
      <c r="S415" s="1344"/>
      <c r="T415" s="1344"/>
      <c r="U415" s="1344"/>
      <c r="V415" s="1344"/>
      <c r="W415" s="1344"/>
      <c r="X415" s="1344"/>
      <c r="Y415" s="1344"/>
      <c r="Z415" s="1344"/>
      <c r="AA415" s="1344"/>
      <c r="AB415" s="1344"/>
      <c r="AC415" s="1344"/>
    </row>
    <row r="416">
      <c r="A416" s="1344"/>
      <c r="B416" s="1344"/>
      <c r="C416" s="1344"/>
      <c r="D416" s="1344"/>
      <c r="E416" s="1344"/>
      <c r="F416" s="1344"/>
      <c r="G416" s="1344"/>
      <c r="H416" s="1344"/>
      <c r="I416" s="1344"/>
      <c r="J416" s="1344"/>
      <c r="K416" s="1344"/>
      <c r="L416" s="1344"/>
      <c r="M416" s="1344"/>
      <c r="N416" s="1344"/>
      <c r="O416" s="1344"/>
      <c r="P416" s="1344"/>
      <c r="Q416" s="1344"/>
      <c r="R416" s="1344"/>
      <c r="S416" s="1344"/>
      <c r="T416" s="1344"/>
      <c r="U416" s="1344"/>
      <c r="V416" s="1344"/>
      <c r="W416" s="1344"/>
      <c r="X416" s="1344"/>
      <c r="Y416" s="1344"/>
      <c r="Z416" s="1344"/>
      <c r="AA416" s="1344"/>
      <c r="AB416" s="1344"/>
      <c r="AC416" s="1344"/>
    </row>
    <row r="417">
      <c r="A417" s="1344"/>
      <c r="B417" s="1344"/>
      <c r="C417" s="1344"/>
      <c r="D417" s="1344"/>
      <c r="E417" s="1344"/>
      <c r="F417" s="1344"/>
      <c r="G417" s="1344"/>
      <c r="H417" s="1344"/>
      <c r="I417" s="1344"/>
      <c r="J417" s="1344"/>
      <c r="K417" s="1344"/>
      <c r="L417" s="1344"/>
      <c r="M417" s="1344"/>
      <c r="N417" s="1344"/>
      <c r="O417" s="1344"/>
      <c r="P417" s="1344"/>
      <c r="Q417" s="1344"/>
      <c r="R417" s="1344"/>
      <c r="S417" s="1344"/>
      <c r="T417" s="1344"/>
      <c r="U417" s="1344"/>
      <c r="V417" s="1344"/>
      <c r="W417" s="1344"/>
      <c r="X417" s="1344"/>
      <c r="Y417" s="1344"/>
      <c r="Z417" s="1344"/>
      <c r="AA417" s="1344"/>
      <c r="AB417" s="1344"/>
      <c r="AC417" s="1344"/>
    </row>
    <row r="418">
      <c r="A418" s="1344"/>
      <c r="B418" s="1344"/>
      <c r="C418" s="1344"/>
      <c r="D418" s="1344"/>
      <c r="E418" s="1344"/>
      <c r="F418" s="1344"/>
      <c r="G418" s="1344"/>
      <c r="H418" s="1344"/>
      <c r="I418" s="1344"/>
      <c r="J418" s="1344"/>
      <c r="K418" s="1344"/>
      <c r="L418" s="1344"/>
      <c r="M418" s="1344"/>
      <c r="N418" s="1344"/>
      <c r="O418" s="1344"/>
      <c r="P418" s="1344"/>
      <c r="Q418" s="1344"/>
      <c r="R418" s="1344"/>
      <c r="S418" s="1344"/>
      <c r="T418" s="1344"/>
      <c r="U418" s="1344"/>
      <c r="V418" s="1344"/>
      <c r="W418" s="1344"/>
      <c r="X418" s="1344"/>
      <c r="Y418" s="1344"/>
      <c r="Z418" s="1344"/>
      <c r="AA418" s="1344"/>
      <c r="AB418" s="1344"/>
      <c r="AC418" s="1344"/>
    </row>
    <row r="419">
      <c r="A419" s="1344"/>
      <c r="B419" s="1344"/>
      <c r="C419" s="1344"/>
      <c r="D419" s="1344"/>
      <c r="E419" s="1344"/>
      <c r="F419" s="1344"/>
      <c r="G419" s="1344"/>
      <c r="H419" s="1344"/>
      <c r="I419" s="1344"/>
      <c r="J419" s="1344"/>
      <c r="K419" s="1344"/>
      <c r="L419" s="1344"/>
      <c r="M419" s="1344"/>
      <c r="N419" s="1344"/>
      <c r="O419" s="1344"/>
      <c r="P419" s="1344"/>
      <c r="Q419" s="1344"/>
      <c r="R419" s="1344"/>
      <c r="S419" s="1344"/>
      <c r="T419" s="1344"/>
      <c r="U419" s="1344"/>
      <c r="V419" s="1344"/>
      <c r="W419" s="1344"/>
      <c r="X419" s="1344"/>
      <c r="Y419" s="1344"/>
      <c r="Z419" s="1344"/>
      <c r="AA419" s="1344"/>
      <c r="AB419" s="1344"/>
      <c r="AC419" s="1344"/>
    </row>
    <row r="420">
      <c r="A420" s="1344"/>
      <c r="B420" s="1344"/>
      <c r="C420" s="1344"/>
      <c r="D420" s="1344"/>
      <c r="E420" s="1344"/>
      <c r="F420" s="1344"/>
      <c r="G420" s="1344"/>
      <c r="H420" s="1344"/>
      <c r="I420" s="1344"/>
      <c r="J420" s="1344"/>
      <c r="K420" s="1344"/>
      <c r="L420" s="1344"/>
      <c r="M420" s="1344"/>
      <c r="N420" s="1344"/>
      <c r="O420" s="1344"/>
      <c r="P420" s="1344"/>
      <c r="Q420" s="1344"/>
      <c r="R420" s="1344"/>
      <c r="S420" s="1344"/>
      <c r="T420" s="1344"/>
      <c r="U420" s="1344"/>
      <c r="V420" s="1344"/>
      <c r="W420" s="1344"/>
      <c r="X420" s="1344"/>
      <c r="Y420" s="1344"/>
      <c r="Z420" s="1344"/>
      <c r="AA420" s="1344"/>
      <c r="AB420" s="1344"/>
      <c r="AC420" s="1344"/>
    </row>
    <row r="421">
      <c r="A421" s="1344"/>
      <c r="B421" s="1344"/>
      <c r="C421" s="1344"/>
      <c r="D421" s="1344"/>
      <c r="E421" s="1344"/>
      <c r="F421" s="1344"/>
      <c r="G421" s="1344"/>
      <c r="H421" s="1344"/>
      <c r="I421" s="1344"/>
      <c r="J421" s="1344"/>
      <c r="K421" s="1344"/>
      <c r="L421" s="1344"/>
      <c r="M421" s="1344"/>
      <c r="N421" s="1344"/>
      <c r="O421" s="1344"/>
      <c r="P421" s="1344"/>
      <c r="Q421" s="1344"/>
      <c r="R421" s="1344"/>
      <c r="S421" s="1344"/>
      <c r="T421" s="1344"/>
      <c r="U421" s="1344"/>
      <c r="V421" s="1344"/>
      <c r="W421" s="1344"/>
      <c r="X421" s="1344"/>
      <c r="Y421" s="1344"/>
      <c r="Z421" s="1344"/>
      <c r="AA421" s="1344"/>
      <c r="AB421" s="1344"/>
      <c r="AC421" s="1344"/>
    </row>
    <row r="422">
      <c r="A422" s="1344"/>
      <c r="B422" s="1344"/>
      <c r="C422" s="1344"/>
      <c r="D422" s="1344"/>
      <c r="E422" s="1344"/>
      <c r="F422" s="1344"/>
      <c r="G422" s="1344"/>
      <c r="H422" s="1344"/>
      <c r="I422" s="1344"/>
      <c r="J422" s="1344"/>
      <c r="K422" s="1344"/>
      <c r="L422" s="1344"/>
      <c r="M422" s="1344"/>
      <c r="N422" s="1344"/>
      <c r="O422" s="1344"/>
      <c r="P422" s="1344"/>
      <c r="Q422" s="1344"/>
      <c r="R422" s="1344"/>
      <c r="S422" s="1344"/>
      <c r="T422" s="1344"/>
      <c r="U422" s="1344"/>
      <c r="V422" s="1344"/>
      <c r="W422" s="1344"/>
      <c r="X422" s="1344"/>
      <c r="Y422" s="1344"/>
      <c r="Z422" s="1344"/>
      <c r="AA422" s="1344"/>
      <c r="AB422" s="1344"/>
      <c r="AC422" s="1344"/>
    </row>
    <row r="423">
      <c r="A423" s="1344"/>
      <c r="B423" s="1344"/>
      <c r="C423" s="1344"/>
      <c r="D423" s="1344"/>
      <c r="E423" s="1344"/>
      <c r="F423" s="1344"/>
      <c r="G423" s="1344"/>
      <c r="H423" s="1344"/>
      <c r="I423" s="1344"/>
      <c r="J423" s="1344"/>
      <c r="K423" s="1344"/>
      <c r="L423" s="1344"/>
      <c r="M423" s="1344"/>
      <c r="N423" s="1344"/>
      <c r="O423" s="1344"/>
      <c r="P423" s="1344"/>
      <c r="Q423" s="1344"/>
      <c r="R423" s="1344"/>
      <c r="S423" s="1344"/>
      <c r="T423" s="1344"/>
      <c r="U423" s="1344"/>
      <c r="V423" s="1344"/>
      <c r="W423" s="1344"/>
      <c r="X423" s="1344"/>
      <c r="Y423" s="1344"/>
      <c r="Z423" s="1344"/>
      <c r="AA423" s="1344"/>
      <c r="AB423" s="1344"/>
      <c r="AC423" s="1344"/>
    </row>
    <row r="424">
      <c r="A424" s="1344"/>
      <c r="B424" s="1344"/>
      <c r="C424" s="1344"/>
      <c r="D424" s="1344"/>
      <c r="E424" s="1344"/>
      <c r="F424" s="1344"/>
      <c r="G424" s="1344"/>
      <c r="H424" s="1344"/>
      <c r="I424" s="1344"/>
      <c r="J424" s="1344"/>
      <c r="K424" s="1344"/>
      <c r="L424" s="1344"/>
      <c r="M424" s="1344"/>
      <c r="N424" s="1344"/>
      <c r="O424" s="1344"/>
      <c r="P424" s="1344"/>
      <c r="Q424" s="1344"/>
      <c r="R424" s="1344"/>
      <c r="S424" s="1344"/>
      <c r="T424" s="1344"/>
      <c r="U424" s="1344"/>
      <c r="V424" s="1344"/>
      <c r="W424" s="1344"/>
      <c r="X424" s="1344"/>
      <c r="Y424" s="1344"/>
      <c r="Z424" s="1344"/>
      <c r="AA424" s="1344"/>
      <c r="AB424" s="1344"/>
      <c r="AC424" s="1344"/>
    </row>
    <row r="425">
      <c r="A425" s="1344"/>
      <c r="B425" s="1344"/>
      <c r="C425" s="1344"/>
      <c r="D425" s="1344"/>
      <c r="E425" s="1344"/>
      <c r="F425" s="1344"/>
      <c r="G425" s="1344"/>
      <c r="H425" s="1344"/>
      <c r="I425" s="1344"/>
      <c r="J425" s="1344"/>
      <c r="K425" s="1344"/>
      <c r="L425" s="1344"/>
      <c r="M425" s="1344"/>
      <c r="N425" s="1344"/>
      <c r="O425" s="1344"/>
      <c r="P425" s="1344"/>
      <c r="Q425" s="1344"/>
      <c r="R425" s="1344"/>
      <c r="S425" s="1344"/>
      <c r="T425" s="1344"/>
      <c r="U425" s="1344"/>
      <c r="V425" s="1344"/>
      <c r="W425" s="1344"/>
      <c r="X425" s="1344"/>
      <c r="Y425" s="1344"/>
      <c r="Z425" s="1344"/>
      <c r="AA425" s="1344"/>
      <c r="AB425" s="1344"/>
      <c r="AC425" s="1344"/>
    </row>
    <row r="426">
      <c r="A426" s="1344"/>
      <c r="B426" s="1344"/>
      <c r="C426" s="1344"/>
      <c r="D426" s="1344"/>
      <c r="E426" s="1344"/>
      <c r="F426" s="1344"/>
      <c r="G426" s="1344"/>
      <c r="H426" s="1344"/>
      <c r="I426" s="1344"/>
      <c r="J426" s="1344"/>
      <c r="K426" s="1344"/>
      <c r="L426" s="1344"/>
      <c r="M426" s="1344"/>
      <c r="N426" s="1344"/>
      <c r="O426" s="1344"/>
      <c r="P426" s="1344"/>
      <c r="Q426" s="1344"/>
      <c r="R426" s="1344"/>
      <c r="S426" s="1344"/>
      <c r="T426" s="1344"/>
      <c r="U426" s="1344"/>
      <c r="V426" s="1344"/>
      <c r="W426" s="1344"/>
      <c r="X426" s="1344"/>
      <c r="Y426" s="1344"/>
      <c r="Z426" s="1344"/>
      <c r="AA426" s="1344"/>
      <c r="AB426" s="1344"/>
      <c r="AC426" s="1344"/>
    </row>
    <row r="427">
      <c r="A427" s="1344"/>
      <c r="B427" s="1344"/>
      <c r="C427" s="1344"/>
      <c r="D427" s="1344"/>
      <c r="E427" s="1344"/>
      <c r="F427" s="1344"/>
      <c r="G427" s="1344"/>
      <c r="H427" s="1344"/>
      <c r="I427" s="1344"/>
      <c r="J427" s="1344"/>
      <c r="K427" s="1344"/>
      <c r="L427" s="1344"/>
      <c r="M427" s="1344"/>
      <c r="N427" s="1344"/>
      <c r="O427" s="1344"/>
      <c r="P427" s="1344"/>
      <c r="Q427" s="1344"/>
      <c r="R427" s="1344"/>
      <c r="S427" s="1344"/>
      <c r="T427" s="1344"/>
      <c r="U427" s="1344"/>
      <c r="V427" s="1344"/>
      <c r="W427" s="1344"/>
      <c r="X427" s="1344"/>
      <c r="Y427" s="1344"/>
      <c r="Z427" s="1344"/>
      <c r="AA427" s="1344"/>
      <c r="AB427" s="1344"/>
      <c r="AC427" s="1344"/>
    </row>
    <row r="428">
      <c r="A428" s="1344"/>
      <c r="B428" s="1344"/>
      <c r="C428" s="1344"/>
      <c r="D428" s="1344"/>
      <c r="E428" s="1344"/>
      <c r="F428" s="1344"/>
      <c r="G428" s="1344"/>
      <c r="H428" s="1344"/>
      <c r="I428" s="1344"/>
      <c r="J428" s="1344"/>
      <c r="K428" s="1344"/>
      <c r="L428" s="1344"/>
      <c r="M428" s="1344"/>
      <c r="N428" s="1344"/>
      <c r="O428" s="1344"/>
      <c r="P428" s="1344"/>
      <c r="Q428" s="1344"/>
      <c r="R428" s="1344"/>
      <c r="S428" s="1344"/>
      <c r="T428" s="1344"/>
      <c r="U428" s="1344"/>
      <c r="V428" s="1344"/>
      <c r="W428" s="1344"/>
      <c r="X428" s="1344"/>
      <c r="Y428" s="1344"/>
      <c r="Z428" s="1344"/>
      <c r="AA428" s="1344"/>
      <c r="AB428" s="1344"/>
      <c r="AC428" s="1344"/>
    </row>
    <row r="429">
      <c r="A429" s="1344"/>
      <c r="B429" s="1344"/>
      <c r="C429" s="1344"/>
      <c r="D429" s="1344"/>
      <c r="E429" s="1344"/>
      <c r="F429" s="1344"/>
      <c r="G429" s="1344"/>
      <c r="H429" s="1344"/>
      <c r="I429" s="1344"/>
      <c r="J429" s="1344"/>
      <c r="K429" s="1344"/>
      <c r="L429" s="1344"/>
      <c r="M429" s="1344"/>
      <c r="N429" s="1344"/>
      <c r="O429" s="1344"/>
      <c r="P429" s="1344"/>
      <c r="Q429" s="1344"/>
      <c r="R429" s="1344"/>
      <c r="S429" s="1344"/>
      <c r="T429" s="1344"/>
      <c r="U429" s="1344"/>
      <c r="V429" s="1344"/>
      <c r="W429" s="1344"/>
      <c r="X429" s="1344"/>
      <c r="Y429" s="1344"/>
      <c r="Z429" s="1344"/>
      <c r="AA429" s="1344"/>
      <c r="AB429" s="1344"/>
      <c r="AC429" s="1344"/>
    </row>
    <row r="430">
      <c r="A430" s="1344"/>
      <c r="B430" s="1344"/>
      <c r="C430" s="1344"/>
      <c r="D430" s="1344"/>
      <c r="E430" s="1344"/>
      <c r="F430" s="1344"/>
      <c r="G430" s="1344"/>
      <c r="H430" s="1344"/>
      <c r="I430" s="1344"/>
      <c r="J430" s="1344"/>
      <c r="K430" s="1344"/>
      <c r="L430" s="1344"/>
      <c r="M430" s="1344"/>
      <c r="N430" s="1344"/>
      <c r="O430" s="1344"/>
      <c r="P430" s="1344"/>
      <c r="Q430" s="1344"/>
      <c r="R430" s="1344"/>
      <c r="S430" s="1344"/>
      <c r="T430" s="1344"/>
      <c r="U430" s="1344"/>
      <c r="V430" s="1344"/>
      <c r="W430" s="1344"/>
      <c r="X430" s="1344"/>
      <c r="Y430" s="1344"/>
      <c r="Z430" s="1344"/>
      <c r="AA430" s="1344"/>
      <c r="AB430" s="1344"/>
      <c r="AC430" s="1344"/>
    </row>
    <row r="431">
      <c r="A431" s="1344"/>
      <c r="B431" s="1344"/>
      <c r="C431" s="1344"/>
      <c r="D431" s="1344"/>
      <c r="E431" s="1344"/>
      <c r="F431" s="1344"/>
      <c r="G431" s="1344"/>
      <c r="H431" s="1344"/>
      <c r="I431" s="1344"/>
      <c r="J431" s="1344"/>
      <c r="K431" s="1344"/>
      <c r="L431" s="1344"/>
      <c r="M431" s="1344"/>
      <c r="N431" s="1344"/>
      <c r="O431" s="1344"/>
      <c r="P431" s="1344"/>
      <c r="Q431" s="1344"/>
      <c r="R431" s="1344"/>
      <c r="S431" s="1344"/>
      <c r="T431" s="1344"/>
      <c r="U431" s="1344"/>
      <c r="V431" s="1344"/>
      <c r="W431" s="1344"/>
      <c r="X431" s="1344"/>
      <c r="Y431" s="1344"/>
      <c r="Z431" s="1344"/>
      <c r="AA431" s="1344"/>
      <c r="AB431" s="1344"/>
      <c r="AC431" s="1344"/>
    </row>
    <row r="432">
      <c r="A432" s="1344"/>
      <c r="B432" s="1344"/>
      <c r="C432" s="1344"/>
      <c r="D432" s="1344"/>
      <c r="E432" s="1344"/>
      <c r="F432" s="1344"/>
      <c r="G432" s="1344"/>
      <c r="H432" s="1344"/>
      <c r="I432" s="1344"/>
      <c r="J432" s="1344"/>
      <c r="K432" s="1344"/>
      <c r="L432" s="1344"/>
      <c r="M432" s="1344"/>
      <c r="N432" s="1344"/>
      <c r="O432" s="1344"/>
      <c r="P432" s="1344"/>
      <c r="Q432" s="1344"/>
      <c r="R432" s="1344"/>
      <c r="S432" s="1344"/>
      <c r="T432" s="1344"/>
      <c r="U432" s="1344"/>
      <c r="V432" s="1344"/>
      <c r="W432" s="1344"/>
      <c r="X432" s="1344"/>
      <c r="Y432" s="1344"/>
      <c r="Z432" s="1344"/>
      <c r="AA432" s="1344"/>
      <c r="AB432" s="1344"/>
      <c r="AC432" s="1344"/>
    </row>
    <row r="433">
      <c r="A433" s="1344"/>
      <c r="B433" s="1344"/>
      <c r="C433" s="1344"/>
      <c r="D433" s="1344"/>
      <c r="E433" s="1344"/>
      <c r="F433" s="1344"/>
      <c r="G433" s="1344"/>
      <c r="H433" s="1344"/>
      <c r="I433" s="1344"/>
      <c r="J433" s="1344"/>
      <c r="K433" s="1344"/>
      <c r="L433" s="1344"/>
      <c r="M433" s="1344"/>
      <c r="N433" s="1344"/>
      <c r="O433" s="1344"/>
      <c r="P433" s="1344"/>
      <c r="Q433" s="1344"/>
      <c r="R433" s="1344"/>
      <c r="S433" s="1344"/>
      <c r="T433" s="1344"/>
      <c r="U433" s="1344"/>
      <c r="V433" s="1344"/>
      <c r="W433" s="1344"/>
      <c r="X433" s="1344"/>
      <c r="Y433" s="1344"/>
      <c r="Z433" s="1344"/>
      <c r="AA433" s="1344"/>
      <c r="AB433" s="1344"/>
      <c r="AC433" s="1344"/>
    </row>
    <row r="434">
      <c r="A434" s="1344"/>
      <c r="B434" s="1344"/>
      <c r="C434" s="1344"/>
      <c r="D434" s="1344"/>
      <c r="E434" s="1344"/>
      <c r="F434" s="1344"/>
      <c r="G434" s="1344"/>
      <c r="H434" s="1344"/>
      <c r="I434" s="1344"/>
      <c r="J434" s="1344"/>
      <c r="K434" s="1344"/>
      <c r="L434" s="1344"/>
      <c r="M434" s="1344"/>
      <c r="N434" s="1344"/>
      <c r="O434" s="1344"/>
      <c r="P434" s="1344"/>
      <c r="Q434" s="1344"/>
      <c r="R434" s="1344"/>
      <c r="S434" s="1344"/>
      <c r="T434" s="1344"/>
      <c r="U434" s="1344"/>
      <c r="V434" s="1344"/>
      <c r="W434" s="1344"/>
      <c r="X434" s="1344"/>
      <c r="Y434" s="1344"/>
      <c r="Z434" s="1344"/>
      <c r="AA434" s="1344"/>
      <c r="AB434" s="1344"/>
      <c r="AC434" s="1344"/>
    </row>
    <row r="435">
      <c r="A435" s="1344"/>
      <c r="B435" s="1344"/>
      <c r="C435" s="1344"/>
      <c r="D435" s="1344"/>
      <c r="E435" s="1344"/>
      <c r="F435" s="1344"/>
      <c r="G435" s="1344"/>
      <c r="H435" s="1344"/>
      <c r="I435" s="1344"/>
      <c r="J435" s="1344"/>
      <c r="K435" s="1344"/>
      <c r="L435" s="1344"/>
      <c r="M435" s="1344"/>
      <c r="N435" s="1344"/>
      <c r="O435" s="1344"/>
      <c r="P435" s="1344"/>
      <c r="Q435" s="1344"/>
      <c r="R435" s="1344"/>
      <c r="S435" s="1344"/>
      <c r="T435" s="1344"/>
      <c r="U435" s="1344"/>
      <c r="V435" s="1344"/>
      <c r="W435" s="1344"/>
      <c r="X435" s="1344"/>
      <c r="Y435" s="1344"/>
      <c r="Z435" s="1344"/>
      <c r="AA435" s="1344"/>
      <c r="AB435" s="1344"/>
      <c r="AC435" s="1344"/>
    </row>
    <row r="436">
      <c r="A436" s="1344"/>
      <c r="B436" s="1344"/>
      <c r="C436" s="1344"/>
      <c r="D436" s="1344"/>
      <c r="E436" s="1344"/>
      <c r="F436" s="1344"/>
      <c r="G436" s="1344"/>
      <c r="H436" s="1344"/>
      <c r="I436" s="1344"/>
      <c r="J436" s="1344"/>
      <c r="K436" s="1344"/>
      <c r="L436" s="1344"/>
      <c r="M436" s="1344"/>
      <c r="N436" s="1344"/>
      <c r="O436" s="1344"/>
      <c r="P436" s="1344"/>
      <c r="Q436" s="1344"/>
      <c r="R436" s="1344"/>
      <c r="S436" s="1344"/>
      <c r="T436" s="1344"/>
      <c r="U436" s="1344"/>
      <c r="V436" s="1344"/>
      <c r="W436" s="1344"/>
      <c r="X436" s="1344"/>
      <c r="Y436" s="1344"/>
      <c r="Z436" s="1344"/>
      <c r="AA436" s="1344"/>
      <c r="AB436" s="1344"/>
      <c r="AC436" s="1344"/>
    </row>
    <row r="437">
      <c r="A437" s="1344"/>
      <c r="B437" s="1344"/>
      <c r="C437" s="1344"/>
      <c r="D437" s="1344"/>
      <c r="E437" s="1344"/>
      <c r="F437" s="1344"/>
      <c r="G437" s="1344"/>
      <c r="H437" s="1344"/>
      <c r="I437" s="1344"/>
      <c r="J437" s="1344"/>
      <c r="K437" s="1344"/>
      <c r="L437" s="1344"/>
      <c r="M437" s="1344"/>
      <c r="N437" s="1344"/>
      <c r="O437" s="1344"/>
      <c r="P437" s="1344"/>
      <c r="Q437" s="1344"/>
      <c r="R437" s="1344"/>
      <c r="S437" s="1344"/>
      <c r="T437" s="1344"/>
      <c r="U437" s="1344"/>
      <c r="V437" s="1344"/>
      <c r="W437" s="1344"/>
      <c r="X437" s="1344"/>
      <c r="Y437" s="1344"/>
      <c r="Z437" s="1344"/>
      <c r="AA437" s="1344"/>
      <c r="AB437" s="1344"/>
      <c r="AC437" s="1344"/>
    </row>
    <row r="438">
      <c r="A438" s="1344"/>
      <c r="B438" s="1344"/>
      <c r="C438" s="1344"/>
      <c r="D438" s="1344"/>
      <c r="E438" s="1344"/>
      <c r="F438" s="1344"/>
      <c r="G438" s="1344"/>
      <c r="H438" s="1344"/>
      <c r="I438" s="1344"/>
      <c r="J438" s="1344"/>
      <c r="K438" s="1344"/>
      <c r="L438" s="1344"/>
      <c r="M438" s="1344"/>
      <c r="N438" s="1344"/>
      <c r="O438" s="1344"/>
      <c r="P438" s="1344"/>
      <c r="Q438" s="1344"/>
      <c r="R438" s="1344"/>
      <c r="S438" s="1344"/>
      <c r="T438" s="1344"/>
      <c r="U438" s="1344"/>
      <c r="V438" s="1344"/>
      <c r="W438" s="1344"/>
      <c r="X438" s="1344"/>
      <c r="Y438" s="1344"/>
      <c r="Z438" s="1344"/>
      <c r="AA438" s="1344"/>
      <c r="AB438" s="1344"/>
      <c r="AC438" s="1344"/>
    </row>
    <row r="439">
      <c r="A439" s="1344"/>
      <c r="B439" s="1344"/>
      <c r="C439" s="1344"/>
      <c r="D439" s="1344"/>
      <c r="E439" s="1344"/>
      <c r="F439" s="1344"/>
      <c r="G439" s="1344"/>
      <c r="H439" s="1344"/>
      <c r="I439" s="1344"/>
      <c r="J439" s="1344"/>
      <c r="K439" s="1344"/>
      <c r="L439" s="1344"/>
      <c r="M439" s="1344"/>
      <c r="N439" s="1344"/>
      <c r="O439" s="1344"/>
      <c r="P439" s="1344"/>
      <c r="Q439" s="1344"/>
      <c r="R439" s="1344"/>
      <c r="S439" s="1344"/>
      <c r="T439" s="1344"/>
      <c r="U439" s="1344"/>
      <c r="V439" s="1344"/>
      <c r="W439" s="1344"/>
      <c r="X439" s="1344"/>
      <c r="Y439" s="1344"/>
      <c r="Z439" s="1344"/>
      <c r="AA439" s="1344"/>
      <c r="AB439" s="1344"/>
      <c r="AC439" s="1344"/>
    </row>
    <row r="440">
      <c r="A440" s="1344"/>
      <c r="B440" s="1344"/>
      <c r="C440" s="1344"/>
      <c r="D440" s="1344"/>
      <c r="E440" s="1344"/>
      <c r="F440" s="1344"/>
      <c r="G440" s="1344"/>
      <c r="H440" s="1344"/>
      <c r="I440" s="1344"/>
      <c r="J440" s="1344"/>
      <c r="K440" s="1344"/>
      <c r="L440" s="1344"/>
      <c r="M440" s="1344"/>
      <c r="N440" s="1344"/>
      <c r="O440" s="1344"/>
      <c r="P440" s="1344"/>
      <c r="Q440" s="1344"/>
      <c r="R440" s="1344"/>
      <c r="S440" s="1344"/>
      <c r="T440" s="1344"/>
      <c r="U440" s="1344"/>
      <c r="V440" s="1344"/>
      <c r="W440" s="1344"/>
      <c r="X440" s="1344"/>
      <c r="Y440" s="1344"/>
      <c r="Z440" s="1344"/>
      <c r="AA440" s="1344"/>
      <c r="AB440" s="1344"/>
      <c r="AC440" s="1344"/>
    </row>
    <row r="441">
      <c r="A441" s="1344"/>
      <c r="B441" s="1344"/>
      <c r="C441" s="1344"/>
      <c r="D441" s="1344"/>
      <c r="E441" s="1344"/>
      <c r="F441" s="1344"/>
      <c r="G441" s="1344"/>
      <c r="H441" s="1344"/>
      <c r="I441" s="1344"/>
      <c r="J441" s="1344"/>
      <c r="K441" s="1344"/>
      <c r="L441" s="1344"/>
      <c r="M441" s="1344"/>
      <c r="N441" s="1344"/>
      <c r="O441" s="1344"/>
      <c r="P441" s="1344"/>
      <c r="Q441" s="1344"/>
      <c r="R441" s="1344"/>
      <c r="S441" s="1344"/>
      <c r="T441" s="1344"/>
      <c r="U441" s="1344"/>
      <c r="V441" s="1344"/>
      <c r="W441" s="1344"/>
      <c r="X441" s="1344"/>
      <c r="Y441" s="1344"/>
      <c r="Z441" s="1344"/>
      <c r="AA441" s="1344"/>
      <c r="AB441" s="1344"/>
      <c r="AC441" s="1344"/>
    </row>
    <row r="442">
      <c r="A442" s="1344"/>
      <c r="B442" s="1344"/>
      <c r="C442" s="1344"/>
      <c r="D442" s="1344"/>
      <c r="E442" s="1344"/>
      <c r="F442" s="1344"/>
      <c r="G442" s="1344"/>
      <c r="H442" s="1344"/>
      <c r="I442" s="1344"/>
      <c r="J442" s="1344"/>
      <c r="K442" s="1344"/>
      <c r="L442" s="1344"/>
      <c r="M442" s="1344"/>
      <c r="N442" s="1344"/>
      <c r="O442" s="1344"/>
      <c r="P442" s="1344"/>
      <c r="Q442" s="1344"/>
      <c r="R442" s="1344"/>
      <c r="S442" s="1344"/>
      <c r="T442" s="1344"/>
      <c r="U442" s="1344"/>
      <c r="V442" s="1344"/>
      <c r="W442" s="1344"/>
      <c r="X442" s="1344"/>
      <c r="Y442" s="1344"/>
      <c r="Z442" s="1344"/>
      <c r="AA442" s="1344"/>
      <c r="AB442" s="1344"/>
      <c r="AC442" s="1344"/>
    </row>
    <row r="443">
      <c r="A443" s="1344"/>
      <c r="B443" s="1344"/>
      <c r="C443" s="1344"/>
      <c r="D443" s="1344"/>
      <c r="E443" s="1344"/>
      <c r="F443" s="1344"/>
      <c r="G443" s="1344"/>
      <c r="H443" s="1344"/>
      <c r="I443" s="1344"/>
      <c r="J443" s="1344"/>
      <c r="K443" s="1344"/>
      <c r="L443" s="1344"/>
      <c r="M443" s="1344"/>
      <c r="N443" s="1344"/>
      <c r="O443" s="1344"/>
      <c r="P443" s="1344"/>
      <c r="Q443" s="1344"/>
      <c r="R443" s="1344"/>
      <c r="S443" s="1344"/>
      <c r="T443" s="1344"/>
      <c r="U443" s="1344"/>
      <c r="V443" s="1344"/>
      <c r="W443" s="1344"/>
      <c r="X443" s="1344"/>
      <c r="Y443" s="1344"/>
      <c r="Z443" s="1344"/>
      <c r="AA443" s="1344"/>
      <c r="AB443" s="1344"/>
      <c r="AC443" s="1344"/>
    </row>
    <row r="444">
      <c r="A444" s="1344"/>
      <c r="B444" s="1344"/>
      <c r="C444" s="1344"/>
      <c r="D444" s="1344"/>
      <c r="E444" s="1344"/>
      <c r="F444" s="1344"/>
      <c r="G444" s="1344"/>
      <c r="H444" s="1344"/>
      <c r="I444" s="1344"/>
      <c r="J444" s="1344"/>
      <c r="K444" s="1344"/>
      <c r="L444" s="1344"/>
      <c r="M444" s="1344"/>
      <c r="N444" s="1344"/>
      <c r="O444" s="1344"/>
      <c r="P444" s="1344"/>
      <c r="Q444" s="1344"/>
      <c r="R444" s="1344"/>
      <c r="S444" s="1344"/>
      <c r="T444" s="1344"/>
      <c r="U444" s="1344"/>
      <c r="V444" s="1344"/>
      <c r="W444" s="1344"/>
      <c r="X444" s="1344"/>
      <c r="Y444" s="1344"/>
      <c r="Z444" s="1344"/>
      <c r="AA444" s="1344"/>
      <c r="AB444" s="1344"/>
      <c r="AC444" s="1344"/>
    </row>
    <row r="445">
      <c r="A445" s="1344"/>
      <c r="B445" s="1344"/>
      <c r="C445" s="1344"/>
      <c r="D445" s="1344"/>
      <c r="E445" s="1344"/>
      <c r="F445" s="1344"/>
      <c r="G445" s="1344"/>
      <c r="H445" s="1344"/>
      <c r="I445" s="1344"/>
      <c r="J445" s="1344"/>
      <c r="K445" s="1344"/>
      <c r="L445" s="1344"/>
      <c r="M445" s="1344"/>
      <c r="N445" s="1344"/>
      <c r="O445" s="1344"/>
      <c r="P445" s="1344"/>
      <c r="Q445" s="1344"/>
      <c r="R445" s="1344"/>
      <c r="S445" s="1344"/>
      <c r="T445" s="1344"/>
      <c r="U445" s="1344"/>
      <c r="V445" s="1344"/>
      <c r="W445" s="1344"/>
      <c r="X445" s="1344"/>
      <c r="Y445" s="1344"/>
      <c r="Z445" s="1344"/>
      <c r="AA445" s="1344"/>
      <c r="AB445" s="1344"/>
      <c r="AC445" s="1344"/>
    </row>
    <row r="446">
      <c r="A446" s="1344"/>
      <c r="B446" s="1344"/>
      <c r="C446" s="1344"/>
      <c r="D446" s="1344"/>
      <c r="E446" s="1344"/>
      <c r="F446" s="1344"/>
      <c r="G446" s="1344"/>
      <c r="H446" s="1344"/>
      <c r="I446" s="1344"/>
      <c r="J446" s="1344"/>
      <c r="K446" s="1344"/>
      <c r="L446" s="1344"/>
      <c r="M446" s="1344"/>
      <c r="N446" s="1344"/>
      <c r="O446" s="1344"/>
      <c r="P446" s="1344"/>
      <c r="Q446" s="1344"/>
      <c r="R446" s="1344"/>
      <c r="S446" s="1344"/>
      <c r="T446" s="1344"/>
      <c r="U446" s="1344"/>
      <c r="V446" s="1344"/>
      <c r="W446" s="1344"/>
      <c r="X446" s="1344"/>
      <c r="Y446" s="1344"/>
      <c r="Z446" s="1344"/>
      <c r="AA446" s="1344"/>
      <c r="AB446" s="1344"/>
      <c r="AC446" s="1344"/>
    </row>
    <row r="447">
      <c r="A447" s="1344"/>
      <c r="B447" s="1344"/>
      <c r="C447" s="1344"/>
      <c r="D447" s="1344"/>
      <c r="E447" s="1344"/>
      <c r="F447" s="1344"/>
      <c r="G447" s="1344"/>
      <c r="H447" s="1344"/>
      <c r="I447" s="1344"/>
      <c r="J447" s="1344"/>
      <c r="K447" s="1344"/>
      <c r="L447" s="1344"/>
      <c r="M447" s="1344"/>
      <c r="N447" s="1344"/>
      <c r="O447" s="1344"/>
      <c r="P447" s="1344"/>
      <c r="Q447" s="1344"/>
      <c r="R447" s="1344"/>
      <c r="S447" s="1344"/>
      <c r="T447" s="1344"/>
      <c r="U447" s="1344"/>
      <c r="V447" s="1344"/>
      <c r="W447" s="1344"/>
      <c r="X447" s="1344"/>
      <c r="Y447" s="1344"/>
      <c r="Z447" s="1344"/>
      <c r="AA447" s="1344"/>
      <c r="AB447" s="1344"/>
      <c r="AC447" s="1344"/>
    </row>
    <row r="448">
      <c r="A448" s="1344"/>
      <c r="B448" s="1344"/>
      <c r="C448" s="1344"/>
      <c r="D448" s="1344"/>
      <c r="E448" s="1344"/>
      <c r="F448" s="1344"/>
      <c r="G448" s="1344"/>
      <c r="H448" s="1344"/>
      <c r="I448" s="1344"/>
      <c r="J448" s="1344"/>
      <c r="K448" s="1344"/>
      <c r="L448" s="1344"/>
      <c r="M448" s="1344"/>
      <c r="N448" s="1344"/>
      <c r="O448" s="1344"/>
      <c r="P448" s="1344"/>
      <c r="Q448" s="1344"/>
      <c r="R448" s="1344"/>
      <c r="S448" s="1344"/>
      <c r="T448" s="1344"/>
      <c r="U448" s="1344"/>
      <c r="V448" s="1344"/>
      <c r="W448" s="1344"/>
      <c r="X448" s="1344"/>
      <c r="Y448" s="1344"/>
      <c r="Z448" s="1344"/>
      <c r="AA448" s="1344"/>
      <c r="AB448" s="1344"/>
      <c r="AC448" s="1344"/>
    </row>
    <row r="449">
      <c r="A449" s="1344"/>
      <c r="B449" s="1344"/>
      <c r="C449" s="1344"/>
      <c r="D449" s="1344"/>
      <c r="E449" s="1344"/>
      <c r="F449" s="1344"/>
      <c r="G449" s="1344"/>
      <c r="H449" s="1344"/>
      <c r="I449" s="1344"/>
      <c r="J449" s="1344"/>
      <c r="K449" s="1344"/>
      <c r="L449" s="1344"/>
      <c r="M449" s="1344"/>
      <c r="N449" s="1344"/>
      <c r="O449" s="1344"/>
      <c r="P449" s="1344"/>
      <c r="Q449" s="1344"/>
      <c r="R449" s="1344"/>
      <c r="S449" s="1344"/>
      <c r="T449" s="1344"/>
      <c r="U449" s="1344"/>
      <c r="V449" s="1344"/>
      <c r="W449" s="1344"/>
      <c r="X449" s="1344"/>
      <c r="Y449" s="1344"/>
      <c r="Z449" s="1344"/>
      <c r="AA449" s="1344"/>
      <c r="AB449" s="1344"/>
      <c r="AC449" s="1344"/>
    </row>
    <row r="450">
      <c r="A450" s="1344"/>
      <c r="B450" s="1344"/>
      <c r="C450" s="1344"/>
      <c r="D450" s="1344"/>
      <c r="E450" s="1344"/>
      <c r="F450" s="1344"/>
      <c r="G450" s="1344"/>
      <c r="H450" s="1344"/>
      <c r="I450" s="1344"/>
      <c r="J450" s="1344"/>
      <c r="K450" s="1344"/>
      <c r="L450" s="1344"/>
      <c r="M450" s="1344"/>
      <c r="N450" s="1344"/>
      <c r="O450" s="1344"/>
      <c r="P450" s="1344"/>
      <c r="Q450" s="1344"/>
      <c r="R450" s="1344"/>
      <c r="S450" s="1344"/>
      <c r="T450" s="1344"/>
      <c r="U450" s="1344"/>
      <c r="V450" s="1344"/>
      <c r="W450" s="1344"/>
      <c r="X450" s="1344"/>
      <c r="Y450" s="1344"/>
      <c r="Z450" s="1344"/>
      <c r="AA450" s="1344"/>
      <c r="AB450" s="1344"/>
      <c r="AC450" s="1344"/>
    </row>
    <row r="451">
      <c r="A451" s="1344"/>
      <c r="B451" s="1344"/>
      <c r="C451" s="1344"/>
      <c r="D451" s="1344"/>
      <c r="E451" s="1344"/>
      <c r="F451" s="1344"/>
      <c r="G451" s="1344"/>
      <c r="H451" s="1344"/>
      <c r="I451" s="1344"/>
      <c r="J451" s="1344"/>
      <c r="K451" s="1344"/>
      <c r="L451" s="1344"/>
      <c r="M451" s="1344"/>
      <c r="N451" s="1344"/>
      <c r="O451" s="1344"/>
      <c r="P451" s="1344"/>
      <c r="Q451" s="1344"/>
      <c r="R451" s="1344"/>
      <c r="S451" s="1344"/>
      <c r="T451" s="1344"/>
      <c r="U451" s="1344"/>
      <c r="V451" s="1344"/>
      <c r="W451" s="1344"/>
      <c r="X451" s="1344"/>
      <c r="Y451" s="1344"/>
      <c r="Z451" s="1344"/>
      <c r="AA451" s="1344"/>
      <c r="AB451" s="1344"/>
      <c r="AC451" s="1344"/>
    </row>
    <row r="452">
      <c r="A452" s="1344"/>
      <c r="B452" s="1344"/>
      <c r="C452" s="1344"/>
      <c r="D452" s="1344"/>
      <c r="E452" s="1344"/>
      <c r="F452" s="1344"/>
      <c r="G452" s="1344"/>
      <c r="H452" s="1344"/>
      <c r="I452" s="1344"/>
      <c r="J452" s="1344"/>
      <c r="K452" s="1344"/>
      <c r="L452" s="1344"/>
      <c r="M452" s="1344"/>
      <c r="N452" s="1344"/>
      <c r="O452" s="1344"/>
      <c r="P452" s="1344"/>
      <c r="Q452" s="1344"/>
      <c r="R452" s="1344"/>
      <c r="S452" s="1344"/>
      <c r="T452" s="1344"/>
      <c r="U452" s="1344"/>
      <c r="V452" s="1344"/>
      <c r="W452" s="1344"/>
      <c r="X452" s="1344"/>
      <c r="Y452" s="1344"/>
      <c r="Z452" s="1344"/>
      <c r="AA452" s="1344"/>
      <c r="AB452" s="1344"/>
      <c r="AC452" s="1344"/>
    </row>
    <row r="453">
      <c r="A453" s="1344"/>
      <c r="B453" s="1344"/>
      <c r="C453" s="1344"/>
      <c r="D453" s="1344"/>
      <c r="E453" s="1344"/>
      <c r="F453" s="1344"/>
      <c r="G453" s="1344"/>
      <c r="H453" s="1344"/>
      <c r="I453" s="1344"/>
      <c r="J453" s="1344"/>
      <c r="K453" s="1344"/>
      <c r="L453" s="1344"/>
      <c r="M453" s="1344"/>
      <c r="N453" s="1344"/>
      <c r="O453" s="1344"/>
      <c r="P453" s="1344"/>
      <c r="Q453" s="1344"/>
      <c r="R453" s="1344"/>
      <c r="S453" s="1344"/>
      <c r="T453" s="1344"/>
      <c r="U453" s="1344"/>
      <c r="V453" s="1344"/>
      <c r="W453" s="1344"/>
      <c r="X453" s="1344"/>
      <c r="Y453" s="1344"/>
      <c r="Z453" s="1344"/>
      <c r="AA453" s="1344"/>
      <c r="AB453" s="1344"/>
      <c r="AC453" s="1344"/>
    </row>
    <row r="454">
      <c r="A454" s="1344"/>
      <c r="B454" s="1344"/>
      <c r="C454" s="1344"/>
      <c r="D454" s="1344"/>
      <c r="E454" s="1344"/>
      <c r="F454" s="1344"/>
      <c r="G454" s="1344"/>
      <c r="H454" s="1344"/>
      <c r="I454" s="1344"/>
      <c r="J454" s="1344"/>
      <c r="K454" s="1344"/>
      <c r="L454" s="1344"/>
      <c r="M454" s="1344"/>
      <c r="N454" s="1344"/>
      <c r="O454" s="1344"/>
      <c r="P454" s="1344"/>
      <c r="Q454" s="1344"/>
      <c r="R454" s="1344"/>
      <c r="S454" s="1344"/>
      <c r="T454" s="1344"/>
      <c r="U454" s="1344"/>
      <c r="V454" s="1344"/>
      <c r="W454" s="1344"/>
      <c r="X454" s="1344"/>
      <c r="Y454" s="1344"/>
      <c r="Z454" s="1344"/>
      <c r="AA454" s="1344"/>
      <c r="AB454" s="1344"/>
      <c r="AC454" s="1344"/>
    </row>
    <row r="455">
      <c r="A455" s="1344"/>
      <c r="B455" s="1344"/>
      <c r="C455" s="1344"/>
      <c r="D455" s="1344"/>
      <c r="E455" s="1344"/>
      <c r="F455" s="1344"/>
      <c r="G455" s="1344"/>
      <c r="H455" s="1344"/>
      <c r="I455" s="1344"/>
      <c r="J455" s="1344"/>
      <c r="K455" s="1344"/>
      <c r="L455" s="1344"/>
      <c r="M455" s="1344"/>
      <c r="N455" s="1344"/>
      <c r="O455" s="1344"/>
      <c r="P455" s="1344"/>
      <c r="Q455" s="1344"/>
      <c r="R455" s="1344"/>
      <c r="S455" s="1344"/>
      <c r="T455" s="1344"/>
      <c r="U455" s="1344"/>
      <c r="V455" s="1344"/>
      <c r="W455" s="1344"/>
      <c r="X455" s="1344"/>
      <c r="Y455" s="1344"/>
      <c r="Z455" s="1344"/>
      <c r="AA455" s="1344"/>
      <c r="AB455" s="1344"/>
      <c r="AC455" s="1344"/>
    </row>
    <row r="456">
      <c r="A456" s="1344"/>
      <c r="B456" s="1344"/>
      <c r="C456" s="1344"/>
      <c r="D456" s="1344"/>
      <c r="E456" s="1344"/>
      <c r="F456" s="1344"/>
      <c r="G456" s="1344"/>
      <c r="H456" s="1344"/>
      <c r="I456" s="1344"/>
      <c r="J456" s="1344"/>
      <c r="K456" s="1344"/>
      <c r="L456" s="1344"/>
      <c r="M456" s="1344"/>
      <c r="N456" s="1344"/>
      <c r="O456" s="1344"/>
      <c r="P456" s="1344"/>
      <c r="Q456" s="1344"/>
      <c r="R456" s="1344"/>
      <c r="S456" s="1344"/>
      <c r="T456" s="1344"/>
      <c r="U456" s="1344"/>
      <c r="V456" s="1344"/>
      <c r="W456" s="1344"/>
      <c r="X456" s="1344"/>
      <c r="Y456" s="1344"/>
      <c r="Z456" s="1344"/>
      <c r="AA456" s="1344"/>
      <c r="AB456" s="1344"/>
      <c r="AC456" s="1344"/>
    </row>
    <row r="457">
      <c r="A457" s="1344"/>
      <c r="B457" s="1344"/>
      <c r="C457" s="1344"/>
      <c r="D457" s="1344"/>
      <c r="E457" s="1344"/>
      <c r="F457" s="1344"/>
      <c r="G457" s="1344"/>
      <c r="H457" s="1344"/>
      <c r="I457" s="1344"/>
      <c r="J457" s="1344"/>
      <c r="K457" s="1344"/>
      <c r="L457" s="1344"/>
      <c r="M457" s="1344"/>
      <c r="N457" s="1344"/>
      <c r="O457" s="1344"/>
      <c r="P457" s="1344"/>
      <c r="Q457" s="1344"/>
      <c r="R457" s="1344"/>
      <c r="S457" s="1344"/>
      <c r="T457" s="1344"/>
      <c r="U457" s="1344"/>
      <c r="V457" s="1344"/>
      <c r="W457" s="1344"/>
      <c r="X457" s="1344"/>
      <c r="Y457" s="1344"/>
      <c r="Z457" s="1344"/>
      <c r="AA457" s="1344"/>
      <c r="AB457" s="1344"/>
      <c r="AC457" s="1344"/>
    </row>
    <row r="458">
      <c r="A458" s="1344"/>
      <c r="B458" s="1344"/>
      <c r="C458" s="1344"/>
      <c r="D458" s="1344"/>
      <c r="E458" s="1344"/>
      <c r="F458" s="1344"/>
      <c r="G458" s="1344"/>
      <c r="H458" s="1344"/>
      <c r="I458" s="1344"/>
      <c r="J458" s="1344"/>
      <c r="K458" s="1344"/>
      <c r="L458" s="1344"/>
      <c r="M458" s="1344"/>
      <c r="N458" s="1344"/>
      <c r="O458" s="1344"/>
      <c r="P458" s="1344"/>
      <c r="Q458" s="1344"/>
      <c r="R458" s="1344"/>
      <c r="S458" s="1344"/>
      <c r="T458" s="1344"/>
      <c r="U458" s="1344"/>
      <c r="V458" s="1344"/>
      <c r="W458" s="1344"/>
      <c r="X458" s="1344"/>
      <c r="Y458" s="1344"/>
      <c r="Z458" s="1344"/>
      <c r="AA458" s="1344"/>
      <c r="AB458" s="1344"/>
      <c r="AC458" s="1344"/>
    </row>
    <row r="459">
      <c r="A459" s="1344"/>
      <c r="B459" s="1344"/>
      <c r="C459" s="1344"/>
      <c r="D459" s="1344"/>
      <c r="E459" s="1344"/>
      <c r="F459" s="1344"/>
      <c r="G459" s="1344"/>
      <c r="H459" s="1344"/>
      <c r="I459" s="1344"/>
      <c r="J459" s="1344"/>
      <c r="K459" s="1344"/>
      <c r="L459" s="1344"/>
      <c r="M459" s="1344"/>
      <c r="N459" s="1344"/>
      <c r="O459" s="1344"/>
      <c r="P459" s="1344"/>
      <c r="Q459" s="1344"/>
      <c r="R459" s="1344"/>
      <c r="S459" s="1344"/>
      <c r="T459" s="1344"/>
      <c r="U459" s="1344"/>
      <c r="V459" s="1344"/>
      <c r="W459" s="1344"/>
      <c r="X459" s="1344"/>
      <c r="Y459" s="1344"/>
      <c r="Z459" s="1344"/>
      <c r="AA459" s="1344"/>
      <c r="AB459" s="1344"/>
      <c r="AC459" s="1344"/>
    </row>
    <row r="460">
      <c r="A460" s="1344"/>
      <c r="B460" s="1344"/>
      <c r="C460" s="1344"/>
      <c r="D460" s="1344"/>
      <c r="E460" s="1344"/>
      <c r="F460" s="1344"/>
      <c r="G460" s="1344"/>
      <c r="H460" s="1344"/>
      <c r="I460" s="1344"/>
      <c r="J460" s="1344"/>
      <c r="K460" s="1344"/>
      <c r="L460" s="1344"/>
      <c r="M460" s="1344"/>
      <c r="N460" s="1344"/>
      <c r="O460" s="1344"/>
      <c r="P460" s="1344"/>
      <c r="Q460" s="1344"/>
      <c r="R460" s="1344"/>
      <c r="S460" s="1344"/>
      <c r="T460" s="1344"/>
      <c r="U460" s="1344"/>
      <c r="V460" s="1344"/>
      <c r="W460" s="1344"/>
      <c r="X460" s="1344"/>
      <c r="Y460" s="1344"/>
      <c r="Z460" s="1344"/>
      <c r="AA460" s="1344"/>
      <c r="AB460" s="1344"/>
      <c r="AC460" s="1344"/>
    </row>
    <row r="461">
      <c r="A461" s="1344"/>
      <c r="B461" s="1344"/>
      <c r="C461" s="1344"/>
      <c r="D461" s="1344"/>
      <c r="E461" s="1344"/>
      <c r="F461" s="1344"/>
      <c r="G461" s="1344"/>
      <c r="H461" s="1344"/>
      <c r="I461" s="1344"/>
      <c r="J461" s="1344"/>
      <c r="K461" s="1344"/>
      <c r="L461" s="1344"/>
      <c r="M461" s="1344"/>
      <c r="N461" s="1344"/>
      <c r="O461" s="1344"/>
      <c r="P461" s="1344"/>
      <c r="Q461" s="1344"/>
      <c r="R461" s="1344"/>
      <c r="S461" s="1344"/>
      <c r="T461" s="1344"/>
      <c r="U461" s="1344"/>
      <c r="V461" s="1344"/>
      <c r="W461" s="1344"/>
      <c r="X461" s="1344"/>
      <c r="Y461" s="1344"/>
      <c r="Z461" s="1344"/>
      <c r="AA461" s="1344"/>
      <c r="AB461" s="1344"/>
      <c r="AC461" s="1344"/>
    </row>
    <row r="462">
      <c r="A462" s="1344"/>
      <c r="B462" s="1344"/>
      <c r="C462" s="1344"/>
      <c r="D462" s="1344"/>
      <c r="E462" s="1344"/>
      <c r="F462" s="1344"/>
      <c r="G462" s="1344"/>
      <c r="H462" s="1344"/>
      <c r="I462" s="1344"/>
      <c r="J462" s="1344"/>
      <c r="K462" s="1344"/>
      <c r="L462" s="1344"/>
      <c r="M462" s="1344"/>
      <c r="N462" s="1344"/>
      <c r="O462" s="1344"/>
      <c r="P462" s="1344"/>
      <c r="Q462" s="1344"/>
      <c r="R462" s="1344"/>
      <c r="S462" s="1344"/>
      <c r="T462" s="1344"/>
      <c r="U462" s="1344"/>
      <c r="V462" s="1344"/>
      <c r="W462" s="1344"/>
      <c r="X462" s="1344"/>
      <c r="Y462" s="1344"/>
      <c r="Z462" s="1344"/>
      <c r="AA462" s="1344"/>
      <c r="AB462" s="1344"/>
      <c r="AC462" s="1344"/>
    </row>
    <row r="463">
      <c r="A463" s="1344"/>
      <c r="B463" s="1344"/>
      <c r="C463" s="1344"/>
      <c r="D463" s="1344"/>
      <c r="E463" s="1344"/>
      <c r="F463" s="1344"/>
      <c r="G463" s="1344"/>
      <c r="H463" s="1344"/>
      <c r="I463" s="1344"/>
      <c r="J463" s="1344"/>
      <c r="K463" s="1344"/>
      <c r="L463" s="1344"/>
      <c r="M463" s="1344"/>
      <c r="N463" s="1344"/>
      <c r="O463" s="1344"/>
      <c r="P463" s="1344"/>
      <c r="Q463" s="1344"/>
      <c r="R463" s="1344"/>
      <c r="S463" s="1344"/>
      <c r="T463" s="1344"/>
      <c r="U463" s="1344"/>
      <c r="V463" s="1344"/>
      <c r="W463" s="1344"/>
      <c r="X463" s="1344"/>
      <c r="Y463" s="1344"/>
      <c r="Z463" s="1344"/>
      <c r="AA463" s="1344"/>
      <c r="AB463" s="1344"/>
      <c r="AC463" s="1344"/>
    </row>
    <row r="464">
      <c r="A464" s="1344"/>
      <c r="B464" s="1344"/>
      <c r="C464" s="1344"/>
      <c r="D464" s="1344"/>
      <c r="E464" s="1344"/>
      <c r="F464" s="1344"/>
      <c r="G464" s="1344"/>
      <c r="H464" s="1344"/>
      <c r="I464" s="1344"/>
      <c r="J464" s="1344"/>
      <c r="K464" s="1344"/>
      <c r="L464" s="1344"/>
      <c r="M464" s="1344"/>
      <c r="N464" s="1344"/>
      <c r="O464" s="1344"/>
      <c r="P464" s="1344"/>
      <c r="Q464" s="1344"/>
      <c r="R464" s="1344"/>
      <c r="S464" s="1344"/>
      <c r="T464" s="1344"/>
      <c r="U464" s="1344"/>
      <c r="V464" s="1344"/>
      <c r="W464" s="1344"/>
      <c r="X464" s="1344"/>
      <c r="Y464" s="1344"/>
      <c r="Z464" s="1344"/>
      <c r="AA464" s="1344"/>
      <c r="AB464" s="1344"/>
      <c r="AC464" s="1344"/>
    </row>
    <row r="465">
      <c r="A465" s="1344"/>
      <c r="B465" s="1344"/>
      <c r="C465" s="1344"/>
      <c r="D465" s="1344"/>
      <c r="E465" s="1344"/>
      <c r="F465" s="1344"/>
      <c r="G465" s="1344"/>
      <c r="H465" s="1344"/>
      <c r="I465" s="1344"/>
      <c r="J465" s="1344"/>
      <c r="K465" s="1344"/>
      <c r="L465" s="1344"/>
      <c r="M465" s="1344"/>
      <c r="N465" s="1344"/>
      <c r="O465" s="1344"/>
      <c r="P465" s="1344"/>
      <c r="Q465" s="1344"/>
      <c r="R465" s="1344"/>
      <c r="S465" s="1344"/>
      <c r="T465" s="1344"/>
      <c r="U465" s="1344"/>
      <c r="V465" s="1344"/>
      <c r="W465" s="1344"/>
      <c r="X465" s="1344"/>
      <c r="Y465" s="1344"/>
      <c r="Z465" s="1344"/>
      <c r="AA465" s="1344"/>
      <c r="AB465" s="1344"/>
      <c r="AC465" s="1344"/>
    </row>
    <row r="466">
      <c r="A466" s="1344"/>
      <c r="B466" s="1344"/>
      <c r="C466" s="1344"/>
      <c r="D466" s="1344"/>
      <c r="E466" s="1344"/>
      <c r="F466" s="1344"/>
      <c r="G466" s="1344"/>
      <c r="H466" s="1344"/>
      <c r="I466" s="1344"/>
      <c r="J466" s="1344"/>
      <c r="K466" s="1344"/>
      <c r="L466" s="1344"/>
      <c r="M466" s="1344"/>
      <c r="N466" s="1344"/>
      <c r="O466" s="1344"/>
      <c r="P466" s="1344"/>
      <c r="Q466" s="1344"/>
      <c r="R466" s="1344"/>
      <c r="S466" s="1344"/>
      <c r="T466" s="1344"/>
      <c r="U466" s="1344"/>
      <c r="V466" s="1344"/>
      <c r="W466" s="1344"/>
      <c r="X466" s="1344"/>
      <c r="Y466" s="1344"/>
      <c r="Z466" s="1344"/>
      <c r="AA466" s="1344"/>
      <c r="AB466" s="1344"/>
      <c r="AC466" s="1344"/>
    </row>
    <row r="467">
      <c r="A467" s="1344"/>
      <c r="B467" s="1344"/>
      <c r="C467" s="1344"/>
      <c r="D467" s="1344"/>
      <c r="E467" s="1344"/>
      <c r="F467" s="1344"/>
      <c r="G467" s="1344"/>
      <c r="H467" s="1344"/>
      <c r="I467" s="1344"/>
      <c r="J467" s="1344"/>
      <c r="K467" s="1344"/>
      <c r="L467" s="1344"/>
      <c r="M467" s="1344"/>
      <c r="N467" s="1344"/>
      <c r="O467" s="1344"/>
      <c r="P467" s="1344"/>
      <c r="Q467" s="1344"/>
      <c r="R467" s="1344"/>
      <c r="S467" s="1344"/>
      <c r="T467" s="1344"/>
      <c r="U467" s="1344"/>
      <c r="V467" s="1344"/>
      <c r="W467" s="1344"/>
      <c r="X467" s="1344"/>
      <c r="Y467" s="1344"/>
      <c r="Z467" s="1344"/>
      <c r="AA467" s="1344"/>
      <c r="AB467" s="1344"/>
      <c r="AC467" s="1344"/>
    </row>
    <row r="468">
      <c r="A468" s="1344"/>
      <c r="B468" s="1344"/>
      <c r="C468" s="1344"/>
      <c r="D468" s="1344"/>
      <c r="E468" s="1344"/>
      <c r="F468" s="1344"/>
      <c r="G468" s="1344"/>
      <c r="H468" s="1344"/>
      <c r="I468" s="1344"/>
      <c r="J468" s="1344"/>
      <c r="K468" s="1344"/>
      <c r="L468" s="1344"/>
      <c r="M468" s="1344"/>
      <c r="N468" s="1344"/>
      <c r="O468" s="1344"/>
      <c r="P468" s="1344"/>
      <c r="Q468" s="1344"/>
      <c r="R468" s="1344"/>
      <c r="S468" s="1344"/>
      <c r="T468" s="1344"/>
      <c r="U468" s="1344"/>
      <c r="V468" s="1344"/>
      <c r="W468" s="1344"/>
      <c r="X468" s="1344"/>
      <c r="Y468" s="1344"/>
      <c r="Z468" s="1344"/>
      <c r="AA468" s="1344"/>
      <c r="AB468" s="1344"/>
      <c r="AC468" s="1344"/>
    </row>
    <row r="469">
      <c r="A469" s="1344"/>
      <c r="B469" s="1344"/>
      <c r="C469" s="1344"/>
      <c r="D469" s="1344"/>
      <c r="E469" s="1344"/>
      <c r="F469" s="1344"/>
      <c r="G469" s="1344"/>
      <c r="H469" s="1344"/>
      <c r="I469" s="1344"/>
      <c r="J469" s="1344"/>
      <c r="K469" s="1344"/>
      <c r="L469" s="1344"/>
      <c r="M469" s="1344"/>
      <c r="N469" s="1344"/>
      <c r="O469" s="1344"/>
      <c r="P469" s="1344"/>
      <c r="Q469" s="1344"/>
      <c r="R469" s="1344"/>
      <c r="S469" s="1344"/>
      <c r="T469" s="1344"/>
      <c r="U469" s="1344"/>
      <c r="V469" s="1344"/>
      <c r="W469" s="1344"/>
      <c r="X469" s="1344"/>
      <c r="Y469" s="1344"/>
      <c r="Z469" s="1344"/>
      <c r="AA469" s="1344"/>
      <c r="AB469" s="1344"/>
      <c r="AC469" s="1344"/>
    </row>
    <row r="470">
      <c r="A470" s="1344"/>
      <c r="B470" s="1344"/>
      <c r="C470" s="1344"/>
      <c r="D470" s="1344"/>
      <c r="E470" s="1344"/>
      <c r="F470" s="1344"/>
      <c r="G470" s="1344"/>
      <c r="H470" s="1344"/>
      <c r="I470" s="1344"/>
      <c r="J470" s="1344"/>
      <c r="K470" s="1344"/>
      <c r="L470" s="1344"/>
      <c r="M470" s="1344"/>
      <c r="N470" s="1344"/>
      <c r="O470" s="1344"/>
      <c r="P470" s="1344"/>
      <c r="Q470" s="1344"/>
      <c r="R470" s="1344"/>
      <c r="S470" s="1344"/>
      <c r="T470" s="1344"/>
      <c r="U470" s="1344"/>
      <c r="V470" s="1344"/>
      <c r="W470" s="1344"/>
      <c r="X470" s="1344"/>
      <c r="Y470" s="1344"/>
      <c r="Z470" s="1344"/>
      <c r="AA470" s="1344"/>
      <c r="AB470" s="1344"/>
      <c r="AC470" s="1344"/>
    </row>
    <row r="471">
      <c r="A471" s="1344"/>
      <c r="B471" s="1344"/>
      <c r="C471" s="1344"/>
      <c r="D471" s="1344"/>
      <c r="E471" s="1344"/>
      <c r="F471" s="1344"/>
      <c r="G471" s="1344"/>
      <c r="H471" s="1344"/>
      <c r="I471" s="1344"/>
      <c r="J471" s="1344"/>
      <c r="K471" s="1344"/>
      <c r="L471" s="1344"/>
      <c r="M471" s="1344"/>
      <c r="N471" s="1344"/>
      <c r="O471" s="1344"/>
      <c r="P471" s="1344"/>
      <c r="Q471" s="1344"/>
      <c r="R471" s="1344"/>
      <c r="S471" s="1344"/>
      <c r="T471" s="1344"/>
      <c r="U471" s="1344"/>
      <c r="V471" s="1344"/>
      <c r="W471" s="1344"/>
      <c r="X471" s="1344"/>
      <c r="Y471" s="1344"/>
      <c r="Z471" s="1344"/>
      <c r="AA471" s="1344"/>
      <c r="AB471" s="1344"/>
      <c r="AC471" s="1344"/>
    </row>
    <row r="472">
      <c r="A472" s="1344"/>
      <c r="B472" s="1344"/>
      <c r="C472" s="1344"/>
      <c r="D472" s="1344"/>
      <c r="E472" s="1344"/>
      <c r="F472" s="1344"/>
      <c r="G472" s="1344"/>
      <c r="H472" s="1344"/>
      <c r="I472" s="1344"/>
      <c r="J472" s="1344"/>
      <c r="K472" s="1344"/>
      <c r="L472" s="1344"/>
      <c r="M472" s="1344"/>
      <c r="N472" s="1344"/>
      <c r="O472" s="1344"/>
      <c r="P472" s="1344"/>
      <c r="Q472" s="1344"/>
      <c r="R472" s="1344"/>
      <c r="S472" s="1344"/>
      <c r="T472" s="1344"/>
      <c r="U472" s="1344"/>
      <c r="V472" s="1344"/>
      <c r="W472" s="1344"/>
      <c r="X472" s="1344"/>
      <c r="Y472" s="1344"/>
      <c r="Z472" s="1344"/>
      <c r="AA472" s="1344"/>
      <c r="AB472" s="1344"/>
      <c r="AC472" s="1344"/>
    </row>
    <row r="473">
      <c r="A473" s="1344"/>
      <c r="B473" s="1344"/>
      <c r="C473" s="1344"/>
      <c r="D473" s="1344"/>
      <c r="E473" s="1344"/>
      <c r="F473" s="1344"/>
      <c r="G473" s="1344"/>
      <c r="H473" s="1344"/>
      <c r="I473" s="1344"/>
      <c r="J473" s="1344"/>
      <c r="K473" s="1344"/>
      <c r="L473" s="1344"/>
      <c r="M473" s="1344"/>
      <c r="N473" s="1344"/>
      <c r="O473" s="1344"/>
      <c r="P473" s="1344"/>
      <c r="Q473" s="1344"/>
      <c r="R473" s="1344"/>
      <c r="S473" s="1344"/>
      <c r="T473" s="1344"/>
      <c r="U473" s="1344"/>
      <c r="V473" s="1344"/>
      <c r="W473" s="1344"/>
      <c r="X473" s="1344"/>
      <c r="Y473" s="1344"/>
      <c r="Z473" s="1344"/>
      <c r="AA473" s="1344"/>
      <c r="AB473" s="1344"/>
      <c r="AC473" s="1344"/>
    </row>
    <row r="474">
      <c r="A474" s="1344"/>
      <c r="B474" s="1344"/>
      <c r="C474" s="1344"/>
      <c r="D474" s="1344"/>
      <c r="E474" s="1344"/>
      <c r="F474" s="1344"/>
      <c r="G474" s="1344"/>
      <c r="H474" s="1344"/>
      <c r="I474" s="1344"/>
      <c r="J474" s="1344"/>
      <c r="K474" s="1344"/>
      <c r="L474" s="1344"/>
      <c r="M474" s="1344"/>
      <c r="N474" s="1344"/>
      <c r="O474" s="1344"/>
      <c r="P474" s="1344"/>
      <c r="Q474" s="1344"/>
      <c r="R474" s="1344"/>
      <c r="S474" s="1344"/>
      <c r="T474" s="1344"/>
      <c r="U474" s="1344"/>
      <c r="V474" s="1344"/>
      <c r="W474" s="1344"/>
      <c r="X474" s="1344"/>
      <c r="Y474" s="1344"/>
      <c r="Z474" s="1344"/>
      <c r="AA474" s="1344"/>
      <c r="AB474" s="1344"/>
      <c r="AC474" s="1344"/>
    </row>
    <row r="475">
      <c r="A475" s="1344"/>
      <c r="B475" s="1344"/>
      <c r="C475" s="1344"/>
      <c r="D475" s="1344"/>
      <c r="E475" s="1344"/>
      <c r="F475" s="1344"/>
      <c r="G475" s="1344"/>
      <c r="H475" s="1344"/>
      <c r="I475" s="1344"/>
      <c r="J475" s="1344"/>
      <c r="K475" s="1344"/>
      <c r="L475" s="1344"/>
      <c r="M475" s="1344"/>
      <c r="N475" s="1344"/>
      <c r="O475" s="1344"/>
      <c r="P475" s="1344"/>
      <c r="Q475" s="1344"/>
      <c r="R475" s="1344"/>
      <c r="S475" s="1344"/>
      <c r="T475" s="1344"/>
      <c r="U475" s="1344"/>
      <c r="V475" s="1344"/>
      <c r="W475" s="1344"/>
      <c r="X475" s="1344"/>
      <c r="Y475" s="1344"/>
      <c r="Z475" s="1344"/>
      <c r="AA475" s="1344"/>
      <c r="AB475" s="1344"/>
      <c r="AC475" s="1344"/>
    </row>
    <row r="476">
      <c r="A476" s="1344"/>
      <c r="B476" s="1344"/>
      <c r="C476" s="1344"/>
      <c r="D476" s="1344"/>
      <c r="E476" s="1344"/>
      <c r="F476" s="1344"/>
      <c r="G476" s="1344"/>
      <c r="H476" s="1344"/>
      <c r="I476" s="1344"/>
      <c r="J476" s="1344"/>
      <c r="K476" s="1344"/>
      <c r="L476" s="1344"/>
      <c r="M476" s="1344"/>
      <c r="N476" s="1344"/>
      <c r="O476" s="1344"/>
      <c r="P476" s="1344"/>
      <c r="Q476" s="1344"/>
      <c r="R476" s="1344"/>
      <c r="S476" s="1344"/>
      <c r="T476" s="1344"/>
      <c r="U476" s="1344"/>
      <c r="V476" s="1344"/>
      <c r="W476" s="1344"/>
      <c r="X476" s="1344"/>
      <c r="Y476" s="1344"/>
      <c r="Z476" s="1344"/>
      <c r="AA476" s="1344"/>
      <c r="AB476" s="1344"/>
      <c r="AC476" s="1344"/>
    </row>
    <row r="477">
      <c r="A477" s="1344"/>
      <c r="B477" s="1344"/>
      <c r="C477" s="1344"/>
      <c r="D477" s="1344"/>
      <c r="E477" s="1344"/>
      <c r="F477" s="1344"/>
      <c r="G477" s="1344"/>
      <c r="H477" s="1344"/>
      <c r="I477" s="1344"/>
      <c r="J477" s="1344"/>
      <c r="K477" s="1344"/>
      <c r="L477" s="1344"/>
      <c r="M477" s="1344"/>
      <c r="N477" s="1344"/>
      <c r="O477" s="1344"/>
      <c r="P477" s="1344"/>
      <c r="Q477" s="1344"/>
      <c r="R477" s="1344"/>
      <c r="S477" s="1344"/>
      <c r="T477" s="1344"/>
      <c r="U477" s="1344"/>
      <c r="V477" s="1344"/>
      <c r="W477" s="1344"/>
      <c r="X477" s="1344"/>
      <c r="Y477" s="1344"/>
      <c r="Z477" s="1344"/>
      <c r="AA477" s="1344"/>
      <c r="AB477" s="1344"/>
      <c r="AC477" s="1344"/>
    </row>
    <row r="478">
      <c r="A478" s="1344"/>
      <c r="B478" s="1344"/>
      <c r="C478" s="1344"/>
      <c r="D478" s="1344"/>
      <c r="E478" s="1344"/>
      <c r="F478" s="1344"/>
      <c r="G478" s="1344"/>
      <c r="H478" s="1344"/>
      <c r="I478" s="1344"/>
      <c r="J478" s="1344"/>
      <c r="K478" s="1344"/>
      <c r="L478" s="1344"/>
      <c r="M478" s="1344"/>
      <c r="N478" s="1344"/>
      <c r="O478" s="1344"/>
      <c r="P478" s="1344"/>
      <c r="Q478" s="1344"/>
      <c r="R478" s="1344"/>
      <c r="S478" s="1344"/>
      <c r="T478" s="1344"/>
      <c r="U478" s="1344"/>
      <c r="V478" s="1344"/>
      <c r="W478" s="1344"/>
      <c r="X478" s="1344"/>
      <c r="Y478" s="1344"/>
      <c r="Z478" s="1344"/>
      <c r="AA478" s="1344"/>
      <c r="AB478" s="1344"/>
      <c r="AC478" s="1344"/>
    </row>
    <row r="479">
      <c r="A479" s="1344"/>
      <c r="B479" s="1344"/>
      <c r="C479" s="1344"/>
      <c r="D479" s="1344"/>
      <c r="E479" s="1344"/>
      <c r="F479" s="1344"/>
      <c r="G479" s="1344"/>
      <c r="H479" s="1344"/>
      <c r="I479" s="1344"/>
      <c r="J479" s="1344"/>
      <c r="K479" s="1344"/>
      <c r="L479" s="1344"/>
      <c r="M479" s="1344"/>
      <c r="N479" s="1344"/>
      <c r="O479" s="1344"/>
      <c r="P479" s="1344"/>
      <c r="Q479" s="1344"/>
      <c r="R479" s="1344"/>
      <c r="S479" s="1344"/>
      <c r="T479" s="1344"/>
      <c r="U479" s="1344"/>
      <c r="V479" s="1344"/>
      <c r="W479" s="1344"/>
      <c r="X479" s="1344"/>
      <c r="Y479" s="1344"/>
      <c r="Z479" s="1344"/>
      <c r="AA479" s="1344"/>
      <c r="AB479" s="1344"/>
      <c r="AC479" s="1344"/>
    </row>
    <row r="480">
      <c r="A480" s="1344"/>
      <c r="B480" s="1344"/>
      <c r="C480" s="1344"/>
      <c r="D480" s="1344"/>
      <c r="E480" s="1344"/>
      <c r="F480" s="1344"/>
      <c r="G480" s="1344"/>
      <c r="H480" s="1344"/>
      <c r="I480" s="1344"/>
      <c r="J480" s="1344"/>
      <c r="K480" s="1344"/>
      <c r="L480" s="1344"/>
      <c r="M480" s="1344"/>
      <c r="N480" s="1344"/>
      <c r="O480" s="1344"/>
      <c r="P480" s="1344"/>
      <c r="Q480" s="1344"/>
      <c r="R480" s="1344"/>
      <c r="S480" s="1344"/>
      <c r="T480" s="1344"/>
      <c r="U480" s="1344"/>
      <c r="V480" s="1344"/>
      <c r="W480" s="1344"/>
      <c r="X480" s="1344"/>
      <c r="Y480" s="1344"/>
      <c r="Z480" s="1344"/>
      <c r="AA480" s="1344"/>
      <c r="AB480" s="1344"/>
      <c r="AC480" s="1344"/>
    </row>
    <row r="481">
      <c r="A481" s="1344"/>
      <c r="B481" s="1344"/>
      <c r="C481" s="1344"/>
      <c r="D481" s="1344"/>
      <c r="E481" s="1344"/>
      <c r="F481" s="1344"/>
      <c r="G481" s="1344"/>
      <c r="H481" s="1344"/>
      <c r="I481" s="1344"/>
      <c r="J481" s="1344"/>
      <c r="K481" s="1344"/>
      <c r="L481" s="1344"/>
      <c r="M481" s="1344"/>
      <c r="N481" s="1344"/>
      <c r="O481" s="1344"/>
      <c r="P481" s="1344"/>
      <c r="Q481" s="1344"/>
      <c r="R481" s="1344"/>
      <c r="S481" s="1344"/>
      <c r="T481" s="1344"/>
      <c r="U481" s="1344"/>
      <c r="V481" s="1344"/>
      <c r="W481" s="1344"/>
      <c r="X481" s="1344"/>
      <c r="Y481" s="1344"/>
      <c r="Z481" s="1344"/>
      <c r="AA481" s="1344"/>
      <c r="AB481" s="1344"/>
      <c r="AC481" s="1344"/>
    </row>
    <row r="482">
      <c r="A482" s="1344"/>
      <c r="B482" s="1344"/>
      <c r="C482" s="1344"/>
      <c r="D482" s="1344"/>
      <c r="E482" s="1344"/>
      <c r="F482" s="1344"/>
      <c r="G482" s="1344"/>
      <c r="H482" s="1344"/>
      <c r="I482" s="1344"/>
      <c r="J482" s="1344"/>
      <c r="K482" s="1344"/>
      <c r="L482" s="1344"/>
      <c r="M482" s="1344"/>
      <c r="N482" s="1344"/>
      <c r="O482" s="1344"/>
      <c r="P482" s="1344"/>
      <c r="Q482" s="1344"/>
      <c r="R482" s="1344"/>
      <c r="S482" s="1344"/>
      <c r="T482" s="1344"/>
      <c r="U482" s="1344"/>
      <c r="V482" s="1344"/>
      <c r="W482" s="1344"/>
      <c r="X482" s="1344"/>
      <c r="Y482" s="1344"/>
      <c r="Z482" s="1344"/>
      <c r="AA482" s="1344"/>
      <c r="AB482" s="1344"/>
      <c r="AC482" s="1344"/>
    </row>
    <row r="483">
      <c r="A483" s="1344"/>
      <c r="B483" s="1344"/>
      <c r="C483" s="1344"/>
      <c r="D483" s="1344"/>
      <c r="E483" s="1344"/>
      <c r="F483" s="1344"/>
      <c r="G483" s="1344"/>
      <c r="H483" s="1344"/>
      <c r="I483" s="1344"/>
      <c r="J483" s="1344"/>
      <c r="K483" s="1344"/>
      <c r="L483" s="1344"/>
      <c r="M483" s="1344"/>
      <c r="N483" s="1344"/>
      <c r="O483" s="1344"/>
      <c r="P483" s="1344"/>
      <c r="Q483" s="1344"/>
      <c r="R483" s="1344"/>
      <c r="S483" s="1344"/>
      <c r="T483" s="1344"/>
      <c r="U483" s="1344"/>
      <c r="V483" s="1344"/>
      <c r="W483" s="1344"/>
      <c r="X483" s="1344"/>
      <c r="Y483" s="1344"/>
      <c r="Z483" s="1344"/>
      <c r="AA483" s="1344"/>
      <c r="AB483" s="1344"/>
      <c r="AC483" s="1344"/>
    </row>
    <row r="484">
      <c r="A484" s="1344"/>
      <c r="B484" s="1344"/>
      <c r="C484" s="1344"/>
      <c r="D484" s="1344"/>
      <c r="E484" s="1344"/>
      <c r="F484" s="1344"/>
      <c r="G484" s="1344"/>
      <c r="H484" s="1344"/>
      <c r="I484" s="1344"/>
      <c r="J484" s="1344"/>
      <c r="K484" s="1344"/>
      <c r="L484" s="1344"/>
      <c r="M484" s="1344"/>
      <c r="N484" s="1344"/>
      <c r="O484" s="1344"/>
      <c r="P484" s="1344"/>
      <c r="Q484" s="1344"/>
      <c r="R484" s="1344"/>
      <c r="S484" s="1344"/>
      <c r="T484" s="1344"/>
      <c r="U484" s="1344"/>
      <c r="V484" s="1344"/>
      <c r="W484" s="1344"/>
      <c r="X484" s="1344"/>
      <c r="Y484" s="1344"/>
      <c r="Z484" s="1344"/>
      <c r="AA484" s="1344"/>
      <c r="AB484" s="1344"/>
      <c r="AC484" s="1344"/>
    </row>
    <row r="485">
      <c r="A485" s="1344"/>
      <c r="B485" s="1344"/>
      <c r="C485" s="1344"/>
      <c r="D485" s="1344"/>
      <c r="E485" s="1344"/>
      <c r="F485" s="1344"/>
      <c r="G485" s="1344"/>
      <c r="H485" s="1344"/>
      <c r="I485" s="1344"/>
      <c r="J485" s="1344"/>
      <c r="K485" s="1344"/>
      <c r="L485" s="1344"/>
      <c r="M485" s="1344"/>
      <c r="N485" s="1344"/>
      <c r="O485" s="1344"/>
      <c r="P485" s="1344"/>
      <c r="Q485" s="1344"/>
      <c r="R485" s="1344"/>
      <c r="S485" s="1344"/>
      <c r="T485" s="1344"/>
      <c r="U485" s="1344"/>
      <c r="V485" s="1344"/>
      <c r="W485" s="1344"/>
      <c r="X485" s="1344"/>
      <c r="Y485" s="1344"/>
      <c r="Z485" s="1344"/>
      <c r="AA485" s="1344"/>
      <c r="AB485" s="1344"/>
      <c r="AC485" s="1344"/>
    </row>
    <row r="486">
      <c r="A486" s="1344"/>
      <c r="B486" s="1344"/>
      <c r="C486" s="1344"/>
      <c r="D486" s="1344"/>
      <c r="E486" s="1344"/>
      <c r="F486" s="1344"/>
      <c r="G486" s="1344"/>
      <c r="H486" s="1344"/>
      <c r="I486" s="1344"/>
      <c r="J486" s="1344"/>
      <c r="K486" s="1344"/>
      <c r="L486" s="1344"/>
      <c r="M486" s="1344"/>
      <c r="N486" s="1344"/>
      <c r="O486" s="1344"/>
      <c r="P486" s="1344"/>
      <c r="Q486" s="1344"/>
      <c r="R486" s="1344"/>
      <c r="S486" s="1344"/>
      <c r="T486" s="1344"/>
      <c r="U486" s="1344"/>
      <c r="V486" s="1344"/>
      <c r="W486" s="1344"/>
      <c r="X486" s="1344"/>
      <c r="Y486" s="1344"/>
      <c r="Z486" s="1344"/>
      <c r="AA486" s="1344"/>
      <c r="AB486" s="1344"/>
      <c r="AC486" s="1344"/>
    </row>
    <row r="487">
      <c r="A487" s="1344"/>
      <c r="B487" s="1344"/>
      <c r="C487" s="1344"/>
      <c r="D487" s="1344"/>
      <c r="E487" s="1344"/>
      <c r="F487" s="1344"/>
      <c r="G487" s="1344"/>
      <c r="H487" s="1344"/>
      <c r="I487" s="1344"/>
      <c r="J487" s="1344"/>
      <c r="K487" s="1344"/>
      <c r="L487" s="1344"/>
      <c r="M487" s="1344"/>
      <c r="N487" s="1344"/>
      <c r="O487" s="1344"/>
      <c r="P487" s="1344"/>
      <c r="Q487" s="1344"/>
      <c r="R487" s="1344"/>
      <c r="S487" s="1344"/>
      <c r="T487" s="1344"/>
      <c r="U487" s="1344"/>
      <c r="V487" s="1344"/>
      <c r="W487" s="1344"/>
      <c r="X487" s="1344"/>
      <c r="Y487" s="1344"/>
      <c r="Z487" s="1344"/>
      <c r="AA487" s="1344"/>
      <c r="AB487" s="1344"/>
      <c r="AC487" s="1344"/>
    </row>
    <row r="488">
      <c r="A488" s="1344"/>
      <c r="B488" s="1344"/>
      <c r="C488" s="1344"/>
      <c r="D488" s="1344"/>
      <c r="E488" s="1344"/>
      <c r="F488" s="1344"/>
      <c r="G488" s="1344"/>
      <c r="H488" s="1344"/>
      <c r="I488" s="1344"/>
      <c r="J488" s="1344"/>
      <c r="K488" s="1344"/>
      <c r="L488" s="1344"/>
      <c r="M488" s="1344"/>
      <c r="N488" s="1344"/>
      <c r="O488" s="1344"/>
      <c r="P488" s="1344"/>
      <c r="Q488" s="1344"/>
      <c r="R488" s="1344"/>
      <c r="S488" s="1344"/>
      <c r="T488" s="1344"/>
      <c r="U488" s="1344"/>
      <c r="V488" s="1344"/>
      <c r="W488" s="1344"/>
      <c r="X488" s="1344"/>
      <c r="Y488" s="1344"/>
      <c r="Z488" s="1344"/>
      <c r="AA488" s="1344"/>
      <c r="AB488" s="1344"/>
      <c r="AC488" s="1344"/>
    </row>
    <row r="489">
      <c r="A489" s="1344"/>
      <c r="B489" s="1344"/>
      <c r="C489" s="1344"/>
      <c r="D489" s="1344"/>
      <c r="E489" s="1344"/>
      <c r="F489" s="1344"/>
      <c r="G489" s="1344"/>
      <c r="H489" s="1344"/>
      <c r="I489" s="1344"/>
      <c r="J489" s="1344"/>
      <c r="K489" s="1344"/>
      <c r="L489" s="1344"/>
      <c r="M489" s="1344"/>
      <c r="N489" s="1344"/>
      <c r="O489" s="1344"/>
      <c r="P489" s="1344"/>
      <c r="Q489" s="1344"/>
      <c r="R489" s="1344"/>
      <c r="S489" s="1344"/>
      <c r="T489" s="1344"/>
      <c r="U489" s="1344"/>
      <c r="V489" s="1344"/>
      <c r="W489" s="1344"/>
      <c r="X489" s="1344"/>
      <c r="Y489" s="1344"/>
      <c r="Z489" s="1344"/>
      <c r="AA489" s="1344"/>
      <c r="AB489" s="1344"/>
      <c r="AC489" s="1344"/>
    </row>
    <row r="490">
      <c r="A490" s="1344"/>
      <c r="B490" s="1344"/>
      <c r="C490" s="1344"/>
      <c r="D490" s="1344"/>
      <c r="E490" s="1344"/>
      <c r="F490" s="1344"/>
      <c r="G490" s="1344"/>
      <c r="H490" s="1344"/>
      <c r="I490" s="1344"/>
      <c r="J490" s="1344"/>
      <c r="K490" s="1344"/>
      <c r="L490" s="1344"/>
      <c r="M490" s="1344"/>
      <c r="N490" s="1344"/>
      <c r="O490" s="1344"/>
      <c r="P490" s="1344"/>
      <c r="Q490" s="1344"/>
      <c r="R490" s="1344"/>
      <c r="S490" s="1344"/>
      <c r="T490" s="1344"/>
      <c r="U490" s="1344"/>
      <c r="V490" s="1344"/>
      <c r="W490" s="1344"/>
      <c r="X490" s="1344"/>
      <c r="Y490" s="1344"/>
      <c r="Z490" s="1344"/>
      <c r="AA490" s="1344"/>
      <c r="AB490" s="1344"/>
      <c r="AC490" s="1344"/>
    </row>
    <row r="491">
      <c r="A491" s="1344"/>
      <c r="B491" s="1344"/>
      <c r="C491" s="1344"/>
      <c r="D491" s="1344"/>
      <c r="E491" s="1344"/>
      <c r="F491" s="1344"/>
      <c r="G491" s="1344"/>
      <c r="H491" s="1344"/>
      <c r="I491" s="1344"/>
      <c r="J491" s="1344"/>
      <c r="K491" s="1344"/>
      <c r="L491" s="1344"/>
      <c r="M491" s="1344"/>
      <c r="N491" s="1344"/>
      <c r="O491" s="1344"/>
      <c r="P491" s="1344"/>
      <c r="Q491" s="1344"/>
      <c r="R491" s="1344"/>
      <c r="S491" s="1344"/>
      <c r="T491" s="1344"/>
      <c r="U491" s="1344"/>
      <c r="V491" s="1344"/>
      <c r="W491" s="1344"/>
      <c r="X491" s="1344"/>
      <c r="Y491" s="1344"/>
      <c r="Z491" s="1344"/>
      <c r="AA491" s="1344"/>
      <c r="AB491" s="1344"/>
      <c r="AC491" s="1344"/>
    </row>
    <row r="492">
      <c r="A492" s="1344"/>
      <c r="B492" s="1344"/>
      <c r="C492" s="1344"/>
      <c r="D492" s="1344"/>
      <c r="E492" s="1344"/>
      <c r="F492" s="1344"/>
      <c r="G492" s="1344"/>
      <c r="H492" s="1344"/>
      <c r="I492" s="1344"/>
      <c r="J492" s="1344"/>
      <c r="K492" s="1344"/>
      <c r="L492" s="1344"/>
      <c r="M492" s="1344"/>
      <c r="N492" s="1344"/>
      <c r="O492" s="1344"/>
      <c r="P492" s="1344"/>
      <c r="Q492" s="1344"/>
      <c r="R492" s="1344"/>
      <c r="S492" s="1344"/>
      <c r="T492" s="1344"/>
      <c r="U492" s="1344"/>
      <c r="V492" s="1344"/>
      <c r="W492" s="1344"/>
      <c r="X492" s="1344"/>
      <c r="Y492" s="1344"/>
      <c r="Z492" s="1344"/>
      <c r="AA492" s="1344"/>
      <c r="AB492" s="1344"/>
      <c r="AC492" s="1344"/>
    </row>
    <row r="493">
      <c r="A493" s="1344"/>
      <c r="B493" s="1344"/>
      <c r="C493" s="1344"/>
      <c r="D493" s="1344"/>
      <c r="E493" s="1344"/>
      <c r="F493" s="1344"/>
      <c r="G493" s="1344"/>
      <c r="H493" s="1344"/>
      <c r="I493" s="1344"/>
      <c r="J493" s="1344"/>
      <c r="K493" s="1344"/>
      <c r="L493" s="1344"/>
      <c r="M493" s="1344"/>
      <c r="N493" s="1344"/>
      <c r="O493" s="1344"/>
      <c r="P493" s="1344"/>
      <c r="Q493" s="1344"/>
      <c r="R493" s="1344"/>
      <c r="S493" s="1344"/>
      <c r="T493" s="1344"/>
      <c r="U493" s="1344"/>
      <c r="V493" s="1344"/>
      <c r="W493" s="1344"/>
      <c r="X493" s="1344"/>
      <c r="Y493" s="1344"/>
      <c r="Z493" s="1344"/>
      <c r="AA493" s="1344"/>
      <c r="AB493" s="1344"/>
      <c r="AC493" s="1344"/>
    </row>
    <row r="494">
      <c r="A494" s="1344"/>
      <c r="B494" s="1344"/>
      <c r="C494" s="1344"/>
      <c r="D494" s="1344"/>
      <c r="E494" s="1344"/>
      <c r="F494" s="1344"/>
      <c r="G494" s="1344"/>
      <c r="H494" s="1344"/>
      <c r="I494" s="1344"/>
      <c r="J494" s="1344"/>
      <c r="K494" s="1344"/>
      <c r="L494" s="1344"/>
      <c r="M494" s="1344"/>
      <c r="N494" s="1344"/>
      <c r="O494" s="1344"/>
      <c r="P494" s="1344"/>
      <c r="Q494" s="1344"/>
      <c r="R494" s="1344"/>
      <c r="S494" s="1344"/>
      <c r="T494" s="1344"/>
      <c r="U494" s="1344"/>
      <c r="V494" s="1344"/>
      <c r="W494" s="1344"/>
      <c r="X494" s="1344"/>
      <c r="Y494" s="1344"/>
      <c r="Z494" s="1344"/>
      <c r="AA494" s="1344"/>
      <c r="AB494" s="1344"/>
      <c r="AC494" s="1344"/>
    </row>
    <row r="495">
      <c r="A495" s="1344"/>
      <c r="B495" s="1344"/>
      <c r="C495" s="1344"/>
      <c r="D495" s="1344"/>
      <c r="E495" s="1344"/>
      <c r="F495" s="1344"/>
      <c r="G495" s="1344"/>
      <c r="H495" s="1344"/>
      <c r="I495" s="1344"/>
      <c r="J495" s="1344"/>
      <c r="K495" s="1344"/>
      <c r="L495" s="1344"/>
      <c r="M495" s="1344"/>
      <c r="N495" s="1344"/>
      <c r="O495" s="1344"/>
      <c r="P495" s="1344"/>
      <c r="Q495" s="1344"/>
      <c r="R495" s="1344"/>
      <c r="S495" s="1344"/>
      <c r="T495" s="1344"/>
      <c r="U495" s="1344"/>
      <c r="V495" s="1344"/>
      <c r="W495" s="1344"/>
      <c r="X495" s="1344"/>
      <c r="Y495" s="1344"/>
      <c r="Z495" s="1344"/>
      <c r="AA495" s="1344"/>
      <c r="AB495" s="1344"/>
      <c r="AC495" s="1344"/>
    </row>
    <row r="496">
      <c r="A496" s="1344"/>
      <c r="B496" s="1344"/>
      <c r="C496" s="1344"/>
      <c r="D496" s="1344"/>
      <c r="E496" s="1344"/>
      <c r="F496" s="1344"/>
      <c r="G496" s="1344"/>
      <c r="H496" s="1344"/>
      <c r="I496" s="1344"/>
      <c r="J496" s="1344"/>
      <c r="K496" s="1344"/>
      <c r="L496" s="1344"/>
      <c r="M496" s="1344"/>
      <c r="N496" s="1344"/>
      <c r="O496" s="1344"/>
      <c r="P496" s="1344"/>
      <c r="Q496" s="1344"/>
      <c r="R496" s="1344"/>
      <c r="S496" s="1344"/>
      <c r="T496" s="1344"/>
      <c r="U496" s="1344"/>
      <c r="V496" s="1344"/>
      <c r="W496" s="1344"/>
      <c r="X496" s="1344"/>
      <c r="Y496" s="1344"/>
      <c r="Z496" s="1344"/>
      <c r="AA496" s="1344"/>
      <c r="AB496" s="1344"/>
      <c r="AC496" s="1344"/>
    </row>
    <row r="497">
      <c r="A497" s="1344"/>
      <c r="B497" s="1344"/>
      <c r="C497" s="1344"/>
      <c r="D497" s="1344"/>
      <c r="E497" s="1344"/>
      <c r="F497" s="1344"/>
      <c r="G497" s="1344"/>
      <c r="H497" s="1344"/>
      <c r="I497" s="1344"/>
      <c r="J497" s="1344"/>
      <c r="K497" s="1344"/>
      <c r="L497" s="1344"/>
      <c r="M497" s="1344"/>
      <c r="N497" s="1344"/>
      <c r="O497" s="1344"/>
      <c r="P497" s="1344"/>
      <c r="Q497" s="1344"/>
      <c r="R497" s="1344"/>
      <c r="S497" s="1344"/>
      <c r="T497" s="1344"/>
      <c r="U497" s="1344"/>
      <c r="V497" s="1344"/>
      <c r="W497" s="1344"/>
      <c r="X497" s="1344"/>
      <c r="Y497" s="1344"/>
      <c r="Z497" s="1344"/>
      <c r="AA497" s="1344"/>
      <c r="AB497" s="1344"/>
      <c r="AC497" s="1344"/>
    </row>
    <row r="498">
      <c r="A498" s="1344"/>
      <c r="B498" s="1344"/>
      <c r="C498" s="1344"/>
      <c r="D498" s="1344"/>
      <c r="E498" s="1344"/>
      <c r="F498" s="1344"/>
      <c r="G498" s="1344"/>
      <c r="H498" s="1344"/>
      <c r="I498" s="1344"/>
      <c r="J498" s="1344"/>
      <c r="K498" s="1344"/>
      <c r="L498" s="1344"/>
      <c r="M498" s="1344"/>
      <c r="N498" s="1344"/>
      <c r="O498" s="1344"/>
      <c r="P498" s="1344"/>
      <c r="Q498" s="1344"/>
      <c r="R498" s="1344"/>
      <c r="S498" s="1344"/>
      <c r="T498" s="1344"/>
      <c r="U498" s="1344"/>
      <c r="V498" s="1344"/>
      <c r="W498" s="1344"/>
      <c r="X498" s="1344"/>
      <c r="Y498" s="1344"/>
      <c r="Z498" s="1344"/>
      <c r="AA498" s="1344"/>
      <c r="AB498" s="1344"/>
      <c r="AC498" s="1344"/>
    </row>
    <row r="499">
      <c r="A499" s="1344"/>
      <c r="B499" s="1344"/>
      <c r="C499" s="1344"/>
      <c r="D499" s="1344"/>
      <c r="E499" s="1344"/>
      <c r="F499" s="1344"/>
      <c r="G499" s="1344"/>
      <c r="H499" s="1344"/>
      <c r="I499" s="1344"/>
      <c r="J499" s="1344"/>
      <c r="K499" s="1344"/>
      <c r="L499" s="1344"/>
      <c r="M499" s="1344"/>
      <c r="N499" s="1344"/>
      <c r="O499" s="1344"/>
      <c r="P499" s="1344"/>
      <c r="Q499" s="1344"/>
      <c r="R499" s="1344"/>
      <c r="S499" s="1344"/>
      <c r="T499" s="1344"/>
      <c r="U499" s="1344"/>
      <c r="V499" s="1344"/>
      <c r="W499" s="1344"/>
      <c r="X499" s="1344"/>
      <c r="Y499" s="1344"/>
      <c r="Z499" s="1344"/>
      <c r="AA499" s="1344"/>
      <c r="AB499" s="1344"/>
      <c r="AC499" s="1344"/>
    </row>
    <row r="500">
      <c r="A500" s="1344"/>
      <c r="B500" s="1344"/>
      <c r="C500" s="1344"/>
      <c r="D500" s="1344"/>
      <c r="E500" s="1344"/>
      <c r="F500" s="1344"/>
      <c r="G500" s="1344"/>
      <c r="H500" s="1344"/>
      <c r="I500" s="1344"/>
      <c r="J500" s="1344"/>
      <c r="K500" s="1344"/>
      <c r="L500" s="1344"/>
      <c r="M500" s="1344"/>
      <c r="N500" s="1344"/>
      <c r="O500" s="1344"/>
      <c r="P500" s="1344"/>
      <c r="Q500" s="1344"/>
      <c r="R500" s="1344"/>
      <c r="S500" s="1344"/>
      <c r="T500" s="1344"/>
      <c r="U500" s="1344"/>
      <c r="V500" s="1344"/>
      <c r="W500" s="1344"/>
      <c r="X500" s="1344"/>
      <c r="Y500" s="1344"/>
      <c r="Z500" s="1344"/>
      <c r="AA500" s="1344"/>
      <c r="AB500" s="1344"/>
      <c r="AC500" s="1344"/>
    </row>
    <row r="501">
      <c r="A501" s="1344"/>
      <c r="B501" s="1344"/>
      <c r="C501" s="1344"/>
      <c r="D501" s="1344"/>
      <c r="E501" s="1344"/>
      <c r="F501" s="1344"/>
      <c r="G501" s="1344"/>
      <c r="H501" s="1344"/>
      <c r="I501" s="1344"/>
      <c r="J501" s="1344"/>
      <c r="K501" s="1344"/>
      <c r="L501" s="1344"/>
      <c r="M501" s="1344"/>
      <c r="N501" s="1344"/>
      <c r="O501" s="1344"/>
      <c r="P501" s="1344"/>
      <c r="Q501" s="1344"/>
      <c r="R501" s="1344"/>
      <c r="S501" s="1344"/>
      <c r="T501" s="1344"/>
      <c r="U501" s="1344"/>
      <c r="V501" s="1344"/>
      <c r="W501" s="1344"/>
      <c r="X501" s="1344"/>
      <c r="Y501" s="1344"/>
      <c r="Z501" s="1344"/>
      <c r="AA501" s="1344"/>
      <c r="AB501" s="1344"/>
      <c r="AC501" s="1344"/>
    </row>
    <row r="502">
      <c r="A502" s="1344"/>
      <c r="B502" s="1344"/>
      <c r="C502" s="1344"/>
      <c r="D502" s="1344"/>
      <c r="E502" s="1344"/>
      <c r="F502" s="1344"/>
      <c r="G502" s="1344"/>
      <c r="H502" s="1344"/>
      <c r="I502" s="1344"/>
      <c r="J502" s="1344"/>
      <c r="K502" s="1344"/>
      <c r="L502" s="1344"/>
      <c r="M502" s="1344"/>
      <c r="N502" s="1344"/>
      <c r="O502" s="1344"/>
      <c r="P502" s="1344"/>
      <c r="Q502" s="1344"/>
      <c r="R502" s="1344"/>
      <c r="S502" s="1344"/>
      <c r="T502" s="1344"/>
      <c r="U502" s="1344"/>
      <c r="V502" s="1344"/>
      <c r="W502" s="1344"/>
      <c r="X502" s="1344"/>
      <c r="Y502" s="1344"/>
      <c r="Z502" s="1344"/>
      <c r="AA502" s="1344"/>
      <c r="AB502" s="1344"/>
      <c r="AC502" s="1344"/>
    </row>
    <row r="503">
      <c r="A503" s="1344"/>
      <c r="B503" s="1344"/>
      <c r="C503" s="1344"/>
      <c r="D503" s="1344"/>
      <c r="E503" s="1344"/>
      <c r="F503" s="1344"/>
      <c r="G503" s="1344"/>
      <c r="H503" s="1344"/>
      <c r="I503" s="1344"/>
      <c r="J503" s="1344"/>
      <c r="K503" s="1344"/>
      <c r="L503" s="1344"/>
      <c r="M503" s="1344"/>
      <c r="N503" s="1344"/>
      <c r="O503" s="1344"/>
      <c r="P503" s="1344"/>
      <c r="Q503" s="1344"/>
      <c r="R503" s="1344"/>
      <c r="S503" s="1344"/>
      <c r="T503" s="1344"/>
      <c r="U503" s="1344"/>
      <c r="V503" s="1344"/>
      <c r="W503" s="1344"/>
      <c r="X503" s="1344"/>
      <c r="Y503" s="1344"/>
      <c r="Z503" s="1344"/>
      <c r="AA503" s="1344"/>
      <c r="AB503" s="1344"/>
      <c r="AC503" s="1344"/>
    </row>
    <row r="504">
      <c r="A504" s="1344"/>
      <c r="B504" s="1344"/>
      <c r="C504" s="1344"/>
      <c r="D504" s="1344"/>
      <c r="E504" s="1344"/>
      <c r="F504" s="1344"/>
      <c r="G504" s="1344"/>
      <c r="H504" s="1344"/>
      <c r="I504" s="1344"/>
      <c r="J504" s="1344"/>
      <c r="K504" s="1344"/>
      <c r="L504" s="1344"/>
      <c r="M504" s="1344"/>
      <c r="N504" s="1344"/>
      <c r="O504" s="1344"/>
      <c r="P504" s="1344"/>
      <c r="Q504" s="1344"/>
      <c r="R504" s="1344"/>
      <c r="S504" s="1344"/>
      <c r="T504" s="1344"/>
      <c r="U504" s="1344"/>
      <c r="V504" s="1344"/>
      <c r="W504" s="1344"/>
      <c r="X504" s="1344"/>
      <c r="Y504" s="1344"/>
      <c r="Z504" s="1344"/>
      <c r="AA504" s="1344"/>
      <c r="AB504" s="1344"/>
      <c r="AC504" s="1344"/>
    </row>
    <row r="505">
      <c r="A505" s="1344"/>
      <c r="B505" s="1344"/>
      <c r="C505" s="1344"/>
      <c r="D505" s="1344"/>
      <c r="E505" s="1344"/>
      <c r="F505" s="1344"/>
      <c r="G505" s="1344"/>
      <c r="H505" s="1344"/>
      <c r="I505" s="1344"/>
      <c r="J505" s="1344"/>
      <c r="K505" s="1344"/>
      <c r="L505" s="1344"/>
      <c r="M505" s="1344"/>
      <c r="N505" s="1344"/>
      <c r="O505" s="1344"/>
      <c r="P505" s="1344"/>
      <c r="Q505" s="1344"/>
      <c r="R505" s="1344"/>
      <c r="S505" s="1344"/>
      <c r="T505" s="1344"/>
      <c r="U505" s="1344"/>
      <c r="V505" s="1344"/>
      <c r="W505" s="1344"/>
      <c r="X505" s="1344"/>
      <c r="Y505" s="1344"/>
      <c r="Z505" s="1344"/>
      <c r="AA505" s="1344"/>
      <c r="AB505" s="1344"/>
      <c r="AC505" s="1344"/>
    </row>
    <row r="506">
      <c r="A506" s="1344"/>
      <c r="B506" s="1344"/>
      <c r="C506" s="1344"/>
      <c r="D506" s="1344"/>
      <c r="E506" s="1344"/>
      <c r="F506" s="1344"/>
      <c r="G506" s="1344"/>
      <c r="H506" s="1344"/>
      <c r="I506" s="1344"/>
      <c r="J506" s="1344"/>
      <c r="K506" s="1344"/>
      <c r="L506" s="1344"/>
      <c r="M506" s="1344"/>
      <c r="N506" s="1344"/>
      <c r="O506" s="1344"/>
      <c r="P506" s="1344"/>
      <c r="Q506" s="1344"/>
      <c r="R506" s="1344"/>
      <c r="S506" s="1344"/>
      <c r="T506" s="1344"/>
      <c r="U506" s="1344"/>
      <c r="V506" s="1344"/>
      <c r="W506" s="1344"/>
      <c r="X506" s="1344"/>
      <c r="Y506" s="1344"/>
      <c r="Z506" s="1344"/>
      <c r="AA506" s="1344"/>
      <c r="AB506" s="1344"/>
      <c r="AC506" s="1344"/>
    </row>
    <row r="507">
      <c r="A507" s="1344"/>
      <c r="B507" s="1344"/>
      <c r="C507" s="1344"/>
      <c r="D507" s="1344"/>
      <c r="E507" s="1344"/>
      <c r="F507" s="1344"/>
      <c r="G507" s="1344"/>
      <c r="H507" s="1344"/>
      <c r="I507" s="1344"/>
      <c r="J507" s="1344"/>
      <c r="K507" s="1344"/>
      <c r="L507" s="1344"/>
      <c r="M507" s="1344"/>
      <c r="N507" s="1344"/>
      <c r="O507" s="1344"/>
      <c r="P507" s="1344"/>
      <c r="Q507" s="1344"/>
      <c r="R507" s="1344"/>
      <c r="S507" s="1344"/>
      <c r="T507" s="1344"/>
      <c r="U507" s="1344"/>
      <c r="V507" s="1344"/>
      <c r="W507" s="1344"/>
      <c r="X507" s="1344"/>
      <c r="Y507" s="1344"/>
      <c r="Z507" s="1344"/>
      <c r="AA507" s="1344"/>
      <c r="AB507" s="1344"/>
      <c r="AC507" s="1344"/>
    </row>
    <row r="508">
      <c r="A508" s="1344"/>
      <c r="B508" s="1344"/>
      <c r="C508" s="1344"/>
      <c r="D508" s="1344"/>
      <c r="E508" s="1344"/>
      <c r="F508" s="1344"/>
      <c r="G508" s="1344"/>
      <c r="H508" s="1344"/>
      <c r="I508" s="1344"/>
      <c r="J508" s="1344"/>
      <c r="K508" s="1344"/>
      <c r="L508" s="1344"/>
      <c r="M508" s="1344"/>
      <c r="N508" s="1344"/>
      <c r="O508" s="1344"/>
      <c r="P508" s="1344"/>
      <c r="Q508" s="1344"/>
      <c r="R508" s="1344"/>
      <c r="S508" s="1344"/>
      <c r="T508" s="1344"/>
      <c r="U508" s="1344"/>
      <c r="V508" s="1344"/>
      <c r="W508" s="1344"/>
      <c r="X508" s="1344"/>
      <c r="Y508" s="1344"/>
      <c r="Z508" s="1344"/>
      <c r="AA508" s="1344"/>
      <c r="AB508" s="1344"/>
      <c r="AC508" s="1344"/>
    </row>
    <row r="509">
      <c r="A509" s="1344"/>
      <c r="B509" s="1344"/>
      <c r="C509" s="1344"/>
      <c r="D509" s="1344"/>
      <c r="E509" s="1344"/>
      <c r="F509" s="1344"/>
      <c r="G509" s="1344"/>
      <c r="H509" s="1344"/>
      <c r="I509" s="1344"/>
      <c r="J509" s="1344"/>
      <c r="K509" s="1344"/>
      <c r="L509" s="1344"/>
      <c r="M509" s="1344"/>
      <c r="N509" s="1344"/>
      <c r="O509" s="1344"/>
      <c r="P509" s="1344"/>
      <c r="Q509" s="1344"/>
      <c r="R509" s="1344"/>
      <c r="S509" s="1344"/>
      <c r="T509" s="1344"/>
      <c r="U509" s="1344"/>
      <c r="V509" s="1344"/>
      <c r="W509" s="1344"/>
      <c r="X509" s="1344"/>
      <c r="Y509" s="1344"/>
      <c r="Z509" s="1344"/>
      <c r="AA509" s="1344"/>
      <c r="AB509" s="1344"/>
      <c r="AC509" s="1344"/>
    </row>
    <row r="510">
      <c r="A510" s="1344"/>
      <c r="B510" s="1344"/>
      <c r="C510" s="1344"/>
      <c r="D510" s="1344"/>
      <c r="E510" s="1344"/>
      <c r="F510" s="1344"/>
      <c r="G510" s="1344"/>
      <c r="H510" s="1344"/>
      <c r="I510" s="1344"/>
      <c r="J510" s="1344"/>
      <c r="K510" s="1344"/>
      <c r="L510" s="1344"/>
      <c r="M510" s="1344"/>
      <c r="N510" s="1344"/>
      <c r="O510" s="1344"/>
      <c r="P510" s="1344"/>
      <c r="Q510" s="1344"/>
      <c r="R510" s="1344"/>
      <c r="S510" s="1344"/>
      <c r="T510" s="1344"/>
      <c r="U510" s="1344"/>
      <c r="V510" s="1344"/>
      <c r="W510" s="1344"/>
      <c r="X510" s="1344"/>
      <c r="Y510" s="1344"/>
      <c r="Z510" s="1344"/>
      <c r="AA510" s="1344"/>
      <c r="AB510" s="1344"/>
      <c r="AC510" s="1344"/>
    </row>
    <row r="511">
      <c r="A511" s="1344"/>
      <c r="B511" s="1344"/>
      <c r="C511" s="1344"/>
      <c r="D511" s="1344"/>
      <c r="E511" s="1344"/>
      <c r="F511" s="1344"/>
      <c r="G511" s="1344"/>
      <c r="H511" s="1344"/>
      <c r="I511" s="1344"/>
      <c r="J511" s="1344"/>
      <c r="K511" s="1344"/>
      <c r="L511" s="1344"/>
      <c r="M511" s="1344"/>
      <c r="N511" s="1344"/>
      <c r="O511" s="1344"/>
      <c r="P511" s="1344"/>
      <c r="Q511" s="1344"/>
      <c r="R511" s="1344"/>
      <c r="S511" s="1344"/>
      <c r="T511" s="1344"/>
      <c r="U511" s="1344"/>
      <c r="V511" s="1344"/>
      <c r="W511" s="1344"/>
      <c r="X511" s="1344"/>
      <c r="Y511" s="1344"/>
      <c r="Z511" s="1344"/>
      <c r="AA511" s="1344"/>
      <c r="AB511" s="1344"/>
      <c r="AC511" s="1344"/>
    </row>
    <row r="512">
      <c r="A512" s="1344"/>
      <c r="B512" s="1344"/>
      <c r="C512" s="1344"/>
      <c r="D512" s="1344"/>
      <c r="E512" s="1344"/>
      <c r="F512" s="1344"/>
      <c r="G512" s="1344"/>
      <c r="H512" s="1344"/>
      <c r="I512" s="1344"/>
      <c r="J512" s="1344"/>
      <c r="K512" s="1344"/>
      <c r="L512" s="1344"/>
      <c r="M512" s="1344"/>
      <c r="N512" s="1344"/>
      <c r="O512" s="1344"/>
      <c r="P512" s="1344"/>
      <c r="Q512" s="1344"/>
      <c r="R512" s="1344"/>
      <c r="S512" s="1344"/>
      <c r="T512" s="1344"/>
      <c r="U512" s="1344"/>
      <c r="V512" s="1344"/>
      <c r="W512" s="1344"/>
      <c r="X512" s="1344"/>
      <c r="Y512" s="1344"/>
      <c r="Z512" s="1344"/>
      <c r="AA512" s="1344"/>
      <c r="AB512" s="1344"/>
      <c r="AC512" s="1344"/>
    </row>
    <row r="513">
      <c r="A513" s="1344"/>
      <c r="B513" s="1344"/>
      <c r="C513" s="1344"/>
      <c r="D513" s="1344"/>
      <c r="E513" s="1344"/>
      <c r="F513" s="1344"/>
      <c r="G513" s="1344"/>
      <c r="H513" s="1344"/>
      <c r="I513" s="1344"/>
      <c r="J513" s="1344"/>
      <c r="K513" s="1344"/>
      <c r="L513" s="1344"/>
      <c r="M513" s="1344"/>
      <c r="N513" s="1344"/>
      <c r="O513" s="1344"/>
      <c r="P513" s="1344"/>
      <c r="Q513" s="1344"/>
      <c r="R513" s="1344"/>
      <c r="S513" s="1344"/>
      <c r="T513" s="1344"/>
      <c r="U513" s="1344"/>
      <c r="V513" s="1344"/>
      <c r="W513" s="1344"/>
      <c r="X513" s="1344"/>
      <c r="Y513" s="1344"/>
      <c r="Z513" s="1344"/>
      <c r="AA513" s="1344"/>
      <c r="AB513" s="1344"/>
      <c r="AC513" s="1344"/>
    </row>
    <row r="514">
      <c r="A514" s="1344"/>
      <c r="B514" s="1344"/>
      <c r="C514" s="1344"/>
      <c r="D514" s="1344"/>
      <c r="E514" s="1344"/>
      <c r="F514" s="1344"/>
      <c r="G514" s="1344"/>
      <c r="H514" s="1344"/>
      <c r="I514" s="1344"/>
      <c r="J514" s="1344"/>
      <c r="K514" s="1344"/>
      <c r="L514" s="1344"/>
      <c r="M514" s="1344"/>
      <c r="N514" s="1344"/>
      <c r="O514" s="1344"/>
      <c r="P514" s="1344"/>
      <c r="Q514" s="1344"/>
      <c r="R514" s="1344"/>
      <c r="S514" s="1344"/>
      <c r="T514" s="1344"/>
      <c r="U514" s="1344"/>
      <c r="V514" s="1344"/>
      <c r="W514" s="1344"/>
      <c r="X514" s="1344"/>
      <c r="Y514" s="1344"/>
      <c r="Z514" s="1344"/>
      <c r="AA514" s="1344"/>
      <c r="AB514" s="1344"/>
      <c r="AC514" s="1344"/>
    </row>
    <row r="515">
      <c r="A515" s="1344"/>
      <c r="B515" s="1344"/>
      <c r="C515" s="1344"/>
      <c r="D515" s="1344"/>
      <c r="E515" s="1344"/>
      <c r="F515" s="1344"/>
      <c r="G515" s="1344"/>
      <c r="H515" s="1344"/>
      <c r="I515" s="1344"/>
      <c r="J515" s="1344"/>
      <c r="K515" s="1344"/>
      <c r="L515" s="1344"/>
      <c r="M515" s="1344"/>
      <c r="N515" s="1344"/>
      <c r="O515" s="1344"/>
      <c r="P515" s="1344"/>
      <c r="Q515" s="1344"/>
      <c r="R515" s="1344"/>
      <c r="S515" s="1344"/>
      <c r="T515" s="1344"/>
      <c r="U515" s="1344"/>
      <c r="V515" s="1344"/>
      <c r="W515" s="1344"/>
      <c r="X515" s="1344"/>
      <c r="Y515" s="1344"/>
      <c r="Z515" s="1344"/>
      <c r="AA515" s="1344"/>
      <c r="AB515" s="1344"/>
      <c r="AC515" s="1344"/>
    </row>
    <row r="516">
      <c r="A516" s="1344"/>
      <c r="B516" s="1344"/>
      <c r="C516" s="1344"/>
      <c r="D516" s="1344"/>
      <c r="E516" s="1344"/>
      <c r="F516" s="1344"/>
      <c r="G516" s="1344"/>
      <c r="H516" s="1344"/>
      <c r="I516" s="1344"/>
      <c r="J516" s="1344"/>
      <c r="K516" s="1344"/>
      <c r="L516" s="1344"/>
      <c r="M516" s="1344"/>
      <c r="N516" s="1344"/>
      <c r="O516" s="1344"/>
      <c r="P516" s="1344"/>
      <c r="Q516" s="1344"/>
      <c r="R516" s="1344"/>
      <c r="S516" s="1344"/>
      <c r="T516" s="1344"/>
      <c r="U516" s="1344"/>
      <c r="V516" s="1344"/>
      <c r="W516" s="1344"/>
      <c r="X516" s="1344"/>
      <c r="Y516" s="1344"/>
      <c r="Z516" s="1344"/>
      <c r="AA516" s="1344"/>
      <c r="AB516" s="1344"/>
      <c r="AC516" s="1344"/>
    </row>
    <row r="517">
      <c r="A517" s="1344"/>
      <c r="B517" s="1344"/>
      <c r="C517" s="1344"/>
      <c r="D517" s="1344"/>
      <c r="E517" s="1344"/>
      <c r="F517" s="1344"/>
      <c r="G517" s="1344"/>
      <c r="H517" s="1344"/>
      <c r="I517" s="1344"/>
      <c r="J517" s="1344"/>
      <c r="K517" s="1344"/>
      <c r="L517" s="1344"/>
      <c r="M517" s="1344"/>
      <c r="N517" s="1344"/>
      <c r="O517" s="1344"/>
      <c r="P517" s="1344"/>
      <c r="Q517" s="1344"/>
      <c r="R517" s="1344"/>
      <c r="S517" s="1344"/>
      <c r="T517" s="1344"/>
      <c r="U517" s="1344"/>
      <c r="V517" s="1344"/>
      <c r="W517" s="1344"/>
      <c r="X517" s="1344"/>
      <c r="Y517" s="1344"/>
      <c r="Z517" s="1344"/>
      <c r="AA517" s="1344"/>
      <c r="AB517" s="1344"/>
      <c r="AC517" s="1344"/>
    </row>
    <row r="518">
      <c r="A518" s="1344"/>
      <c r="B518" s="1344"/>
      <c r="C518" s="1344"/>
      <c r="D518" s="1344"/>
      <c r="E518" s="1344"/>
      <c r="F518" s="1344"/>
      <c r="G518" s="1344"/>
      <c r="H518" s="1344"/>
      <c r="I518" s="1344"/>
      <c r="J518" s="1344"/>
      <c r="K518" s="1344"/>
      <c r="L518" s="1344"/>
      <c r="M518" s="1344"/>
      <c r="N518" s="1344"/>
      <c r="O518" s="1344"/>
      <c r="P518" s="1344"/>
      <c r="Q518" s="1344"/>
      <c r="R518" s="1344"/>
      <c r="S518" s="1344"/>
      <c r="T518" s="1344"/>
      <c r="U518" s="1344"/>
      <c r="V518" s="1344"/>
      <c r="W518" s="1344"/>
      <c r="X518" s="1344"/>
      <c r="Y518" s="1344"/>
      <c r="Z518" s="1344"/>
      <c r="AA518" s="1344"/>
      <c r="AB518" s="1344"/>
      <c r="AC518" s="1344"/>
    </row>
    <row r="519">
      <c r="A519" s="1344"/>
      <c r="B519" s="1344"/>
      <c r="C519" s="1344"/>
      <c r="D519" s="1344"/>
      <c r="E519" s="1344"/>
      <c r="F519" s="1344"/>
      <c r="G519" s="1344"/>
      <c r="H519" s="1344"/>
      <c r="I519" s="1344"/>
      <c r="J519" s="1344"/>
      <c r="K519" s="1344"/>
      <c r="L519" s="1344"/>
      <c r="M519" s="1344"/>
      <c r="N519" s="1344"/>
      <c r="O519" s="1344"/>
      <c r="P519" s="1344"/>
      <c r="Q519" s="1344"/>
      <c r="R519" s="1344"/>
      <c r="S519" s="1344"/>
      <c r="T519" s="1344"/>
      <c r="U519" s="1344"/>
      <c r="V519" s="1344"/>
      <c r="W519" s="1344"/>
      <c r="X519" s="1344"/>
      <c r="Y519" s="1344"/>
      <c r="Z519" s="1344"/>
      <c r="AA519" s="1344"/>
      <c r="AB519" s="1344"/>
      <c r="AC519" s="1344"/>
    </row>
    <row r="520">
      <c r="A520" s="1344"/>
      <c r="B520" s="1344"/>
      <c r="C520" s="1344"/>
      <c r="D520" s="1344"/>
      <c r="E520" s="1344"/>
      <c r="F520" s="1344"/>
      <c r="G520" s="1344"/>
      <c r="H520" s="1344"/>
      <c r="I520" s="1344"/>
      <c r="J520" s="1344"/>
      <c r="K520" s="1344"/>
      <c r="L520" s="1344"/>
      <c r="M520" s="1344"/>
      <c r="N520" s="1344"/>
      <c r="O520" s="1344"/>
      <c r="P520" s="1344"/>
      <c r="Q520" s="1344"/>
      <c r="R520" s="1344"/>
      <c r="S520" s="1344"/>
      <c r="T520" s="1344"/>
      <c r="U520" s="1344"/>
      <c r="V520" s="1344"/>
      <c r="W520" s="1344"/>
      <c r="X520" s="1344"/>
      <c r="Y520" s="1344"/>
      <c r="Z520" s="1344"/>
      <c r="AA520" s="1344"/>
      <c r="AB520" s="1344"/>
      <c r="AC520" s="1344"/>
    </row>
    <row r="521">
      <c r="A521" s="1344"/>
      <c r="B521" s="1344"/>
      <c r="C521" s="1344"/>
      <c r="D521" s="1344"/>
      <c r="E521" s="1344"/>
      <c r="F521" s="1344"/>
      <c r="G521" s="1344"/>
      <c r="H521" s="1344"/>
      <c r="I521" s="1344"/>
      <c r="J521" s="1344"/>
      <c r="K521" s="1344"/>
      <c r="L521" s="1344"/>
      <c r="M521" s="1344"/>
      <c r="N521" s="1344"/>
      <c r="O521" s="1344"/>
      <c r="P521" s="1344"/>
      <c r="Q521" s="1344"/>
      <c r="R521" s="1344"/>
      <c r="S521" s="1344"/>
      <c r="T521" s="1344"/>
      <c r="U521" s="1344"/>
      <c r="V521" s="1344"/>
      <c r="W521" s="1344"/>
      <c r="X521" s="1344"/>
      <c r="Y521" s="1344"/>
      <c r="Z521" s="1344"/>
      <c r="AA521" s="1344"/>
      <c r="AB521" s="1344"/>
      <c r="AC521" s="1344"/>
    </row>
    <row r="522">
      <c r="A522" s="1344"/>
      <c r="B522" s="1344"/>
      <c r="C522" s="1344"/>
      <c r="D522" s="1344"/>
      <c r="E522" s="1344"/>
      <c r="F522" s="1344"/>
      <c r="G522" s="1344"/>
      <c r="H522" s="1344"/>
      <c r="I522" s="1344"/>
      <c r="J522" s="1344"/>
      <c r="K522" s="1344"/>
      <c r="L522" s="1344"/>
      <c r="M522" s="1344"/>
      <c r="N522" s="1344"/>
      <c r="O522" s="1344"/>
      <c r="P522" s="1344"/>
      <c r="Q522" s="1344"/>
      <c r="R522" s="1344"/>
      <c r="S522" s="1344"/>
      <c r="T522" s="1344"/>
      <c r="U522" s="1344"/>
      <c r="V522" s="1344"/>
      <c r="W522" s="1344"/>
      <c r="X522" s="1344"/>
      <c r="Y522" s="1344"/>
      <c r="Z522" s="1344"/>
      <c r="AA522" s="1344"/>
      <c r="AB522" s="1344"/>
      <c r="AC522" s="1344"/>
    </row>
    <row r="523">
      <c r="A523" s="1344"/>
      <c r="B523" s="1344"/>
      <c r="C523" s="1344"/>
      <c r="D523" s="1344"/>
      <c r="E523" s="1344"/>
      <c r="F523" s="1344"/>
      <c r="G523" s="1344"/>
      <c r="H523" s="1344"/>
      <c r="I523" s="1344"/>
      <c r="J523" s="1344"/>
      <c r="K523" s="1344"/>
      <c r="L523" s="1344"/>
      <c r="M523" s="1344"/>
      <c r="N523" s="1344"/>
      <c r="O523" s="1344"/>
      <c r="P523" s="1344"/>
      <c r="Q523" s="1344"/>
      <c r="R523" s="1344"/>
      <c r="S523" s="1344"/>
      <c r="T523" s="1344"/>
      <c r="U523" s="1344"/>
      <c r="V523" s="1344"/>
      <c r="W523" s="1344"/>
      <c r="X523" s="1344"/>
      <c r="Y523" s="1344"/>
      <c r="Z523" s="1344"/>
      <c r="AA523" s="1344"/>
      <c r="AB523" s="1344"/>
      <c r="AC523" s="1344"/>
    </row>
    <row r="524">
      <c r="A524" s="1344"/>
      <c r="B524" s="1344"/>
      <c r="C524" s="1344"/>
      <c r="D524" s="1344"/>
      <c r="E524" s="1344"/>
      <c r="F524" s="1344"/>
      <c r="G524" s="1344"/>
      <c r="H524" s="1344"/>
      <c r="I524" s="1344"/>
      <c r="J524" s="1344"/>
      <c r="K524" s="1344"/>
      <c r="L524" s="1344"/>
      <c r="M524" s="1344"/>
      <c r="N524" s="1344"/>
      <c r="O524" s="1344"/>
      <c r="P524" s="1344"/>
      <c r="Q524" s="1344"/>
      <c r="R524" s="1344"/>
      <c r="S524" s="1344"/>
      <c r="T524" s="1344"/>
      <c r="U524" s="1344"/>
      <c r="V524" s="1344"/>
      <c r="W524" s="1344"/>
      <c r="X524" s="1344"/>
      <c r="Y524" s="1344"/>
      <c r="Z524" s="1344"/>
      <c r="AA524" s="1344"/>
      <c r="AB524" s="1344"/>
      <c r="AC524" s="1344"/>
    </row>
    <row r="525">
      <c r="A525" s="1344"/>
      <c r="B525" s="1344"/>
      <c r="C525" s="1344"/>
      <c r="D525" s="1344"/>
      <c r="E525" s="1344"/>
      <c r="F525" s="1344"/>
      <c r="G525" s="1344"/>
      <c r="H525" s="1344"/>
      <c r="I525" s="1344"/>
      <c r="J525" s="1344"/>
      <c r="K525" s="1344"/>
      <c r="L525" s="1344"/>
      <c r="M525" s="1344"/>
      <c r="N525" s="1344"/>
      <c r="O525" s="1344"/>
      <c r="P525" s="1344"/>
      <c r="Q525" s="1344"/>
      <c r="R525" s="1344"/>
      <c r="S525" s="1344"/>
      <c r="T525" s="1344"/>
      <c r="U525" s="1344"/>
      <c r="V525" s="1344"/>
      <c r="W525" s="1344"/>
      <c r="X525" s="1344"/>
      <c r="Y525" s="1344"/>
      <c r="Z525" s="1344"/>
      <c r="AA525" s="1344"/>
      <c r="AB525" s="1344"/>
      <c r="AC525" s="1344"/>
    </row>
    <row r="526">
      <c r="A526" s="1344"/>
      <c r="B526" s="1344"/>
      <c r="C526" s="1344"/>
      <c r="D526" s="1344"/>
      <c r="E526" s="1344"/>
      <c r="F526" s="1344"/>
      <c r="G526" s="1344"/>
      <c r="H526" s="1344"/>
      <c r="I526" s="1344"/>
      <c r="J526" s="1344"/>
      <c r="K526" s="1344"/>
      <c r="L526" s="1344"/>
      <c r="M526" s="1344"/>
      <c r="N526" s="1344"/>
      <c r="O526" s="1344"/>
      <c r="P526" s="1344"/>
      <c r="Q526" s="1344"/>
      <c r="R526" s="1344"/>
      <c r="S526" s="1344"/>
      <c r="T526" s="1344"/>
      <c r="U526" s="1344"/>
      <c r="V526" s="1344"/>
      <c r="W526" s="1344"/>
      <c r="X526" s="1344"/>
      <c r="Y526" s="1344"/>
      <c r="Z526" s="1344"/>
      <c r="AA526" s="1344"/>
      <c r="AB526" s="1344"/>
      <c r="AC526" s="1344"/>
    </row>
    <row r="527">
      <c r="A527" s="1344"/>
      <c r="B527" s="1344"/>
      <c r="C527" s="1344"/>
      <c r="D527" s="1344"/>
      <c r="E527" s="1344"/>
      <c r="F527" s="1344"/>
      <c r="G527" s="1344"/>
      <c r="H527" s="1344"/>
      <c r="I527" s="1344"/>
      <c r="J527" s="1344"/>
      <c r="K527" s="1344"/>
      <c r="L527" s="1344"/>
      <c r="M527" s="1344"/>
      <c r="N527" s="1344"/>
      <c r="O527" s="1344"/>
      <c r="P527" s="1344"/>
      <c r="Q527" s="1344"/>
      <c r="R527" s="1344"/>
      <c r="S527" s="1344"/>
      <c r="T527" s="1344"/>
      <c r="U527" s="1344"/>
      <c r="V527" s="1344"/>
      <c r="W527" s="1344"/>
      <c r="X527" s="1344"/>
      <c r="Y527" s="1344"/>
      <c r="Z527" s="1344"/>
      <c r="AA527" s="1344"/>
      <c r="AB527" s="1344"/>
      <c r="AC527" s="1344"/>
    </row>
    <row r="528">
      <c r="A528" s="1344"/>
      <c r="B528" s="1344"/>
      <c r="C528" s="1344"/>
      <c r="D528" s="1344"/>
      <c r="E528" s="1344"/>
      <c r="F528" s="1344"/>
      <c r="G528" s="1344"/>
      <c r="H528" s="1344"/>
      <c r="I528" s="1344"/>
      <c r="J528" s="1344"/>
      <c r="K528" s="1344"/>
      <c r="L528" s="1344"/>
      <c r="M528" s="1344"/>
      <c r="N528" s="1344"/>
      <c r="O528" s="1344"/>
      <c r="P528" s="1344"/>
      <c r="Q528" s="1344"/>
      <c r="R528" s="1344"/>
      <c r="S528" s="1344"/>
      <c r="T528" s="1344"/>
      <c r="U528" s="1344"/>
      <c r="V528" s="1344"/>
      <c r="W528" s="1344"/>
      <c r="X528" s="1344"/>
      <c r="Y528" s="1344"/>
      <c r="Z528" s="1344"/>
      <c r="AA528" s="1344"/>
      <c r="AB528" s="1344"/>
      <c r="AC528" s="1344"/>
    </row>
    <row r="529">
      <c r="A529" s="1344"/>
      <c r="B529" s="1344"/>
      <c r="C529" s="1344"/>
      <c r="D529" s="1344"/>
      <c r="E529" s="1344"/>
      <c r="F529" s="1344"/>
      <c r="G529" s="1344"/>
      <c r="H529" s="1344"/>
      <c r="I529" s="1344"/>
      <c r="J529" s="1344"/>
      <c r="K529" s="1344"/>
      <c r="L529" s="1344"/>
      <c r="M529" s="1344"/>
      <c r="N529" s="1344"/>
      <c r="O529" s="1344"/>
      <c r="P529" s="1344"/>
      <c r="Q529" s="1344"/>
      <c r="R529" s="1344"/>
      <c r="S529" s="1344"/>
      <c r="T529" s="1344"/>
      <c r="U529" s="1344"/>
      <c r="V529" s="1344"/>
      <c r="W529" s="1344"/>
      <c r="X529" s="1344"/>
      <c r="Y529" s="1344"/>
      <c r="Z529" s="1344"/>
      <c r="AA529" s="1344"/>
      <c r="AB529" s="1344"/>
      <c r="AC529" s="1344"/>
    </row>
    <row r="530">
      <c r="A530" s="1344"/>
      <c r="B530" s="1344"/>
      <c r="C530" s="1344"/>
      <c r="D530" s="1344"/>
      <c r="E530" s="1344"/>
      <c r="F530" s="1344"/>
      <c r="G530" s="1344"/>
      <c r="H530" s="1344"/>
      <c r="I530" s="1344"/>
      <c r="J530" s="1344"/>
      <c r="K530" s="1344"/>
      <c r="L530" s="1344"/>
      <c r="M530" s="1344"/>
      <c r="N530" s="1344"/>
      <c r="O530" s="1344"/>
      <c r="P530" s="1344"/>
      <c r="Q530" s="1344"/>
      <c r="R530" s="1344"/>
      <c r="S530" s="1344"/>
      <c r="T530" s="1344"/>
      <c r="U530" s="1344"/>
      <c r="V530" s="1344"/>
      <c r="W530" s="1344"/>
      <c r="X530" s="1344"/>
      <c r="Y530" s="1344"/>
      <c r="Z530" s="1344"/>
      <c r="AA530" s="1344"/>
      <c r="AB530" s="1344"/>
      <c r="AC530" s="1344"/>
    </row>
    <row r="531">
      <c r="A531" s="1344"/>
      <c r="B531" s="1344"/>
      <c r="C531" s="1344"/>
      <c r="D531" s="1344"/>
      <c r="E531" s="1344"/>
      <c r="F531" s="1344"/>
      <c r="G531" s="1344"/>
      <c r="H531" s="1344"/>
      <c r="I531" s="1344"/>
      <c r="J531" s="1344"/>
      <c r="K531" s="1344"/>
      <c r="L531" s="1344"/>
      <c r="M531" s="1344"/>
      <c r="N531" s="1344"/>
      <c r="O531" s="1344"/>
      <c r="P531" s="1344"/>
      <c r="Q531" s="1344"/>
      <c r="R531" s="1344"/>
      <c r="S531" s="1344"/>
      <c r="T531" s="1344"/>
      <c r="U531" s="1344"/>
      <c r="V531" s="1344"/>
      <c r="W531" s="1344"/>
      <c r="X531" s="1344"/>
      <c r="Y531" s="1344"/>
      <c r="Z531" s="1344"/>
      <c r="AA531" s="1344"/>
      <c r="AB531" s="1344"/>
      <c r="AC531" s="1344"/>
    </row>
    <row r="532">
      <c r="A532" s="1344"/>
      <c r="B532" s="1344"/>
      <c r="C532" s="1344"/>
      <c r="D532" s="1344"/>
      <c r="E532" s="1344"/>
      <c r="F532" s="1344"/>
      <c r="G532" s="1344"/>
      <c r="H532" s="1344"/>
      <c r="I532" s="1344"/>
      <c r="J532" s="1344"/>
      <c r="K532" s="1344"/>
      <c r="L532" s="1344"/>
      <c r="M532" s="1344"/>
      <c r="N532" s="1344"/>
      <c r="O532" s="1344"/>
      <c r="P532" s="1344"/>
      <c r="Q532" s="1344"/>
      <c r="R532" s="1344"/>
      <c r="S532" s="1344"/>
      <c r="T532" s="1344"/>
      <c r="U532" s="1344"/>
      <c r="V532" s="1344"/>
      <c r="W532" s="1344"/>
      <c r="X532" s="1344"/>
      <c r="Y532" s="1344"/>
      <c r="Z532" s="1344"/>
      <c r="AA532" s="1344"/>
      <c r="AB532" s="1344"/>
      <c r="AC532" s="1344"/>
    </row>
    <row r="533">
      <c r="A533" s="1344"/>
      <c r="B533" s="1344"/>
      <c r="C533" s="1344"/>
      <c r="D533" s="1344"/>
      <c r="E533" s="1344"/>
      <c r="F533" s="1344"/>
      <c r="G533" s="1344"/>
      <c r="H533" s="1344"/>
      <c r="I533" s="1344"/>
      <c r="J533" s="1344"/>
      <c r="K533" s="1344"/>
      <c r="L533" s="1344"/>
      <c r="M533" s="1344"/>
      <c r="N533" s="1344"/>
      <c r="O533" s="1344"/>
      <c r="P533" s="1344"/>
      <c r="Q533" s="1344"/>
      <c r="R533" s="1344"/>
      <c r="S533" s="1344"/>
      <c r="T533" s="1344"/>
      <c r="U533" s="1344"/>
      <c r="V533" s="1344"/>
      <c r="W533" s="1344"/>
      <c r="X533" s="1344"/>
      <c r="Y533" s="1344"/>
      <c r="Z533" s="1344"/>
      <c r="AA533" s="1344"/>
      <c r="AB533" s="1344"/>
      <c r="AC533" s="1344"/>
    </row>
    <row r="534">
      <c r="A534" s="1344"/>
      <c r="B534" s="1344"/>
      <c r="C534" s="1344"/>
      <c r="D534" s="1344"/>
      <c r="E534" s="1344"/>
      <c r="F534" s="1344"/>
      <c r="G534" s="1344"/>
      <c r="H534" s="1344"/>
      <c r="I534" s="1344"/>
      <c r="J534" s="1344"/>
      <c r="K534" s="1344"/>
      <c r="L534" s="1344"/>
      <c r="M534" s="1344"/>
      <c r="N534" s="1344"/>
      <c r="O534" s="1344"/>
      <c r="P534" s="1344"/>
      <c r="Q534" s="1344"/>
      <c r="R534" s="1344"/>
      <c r="S534" s="1344"/>
      <c r="T534" s="1344"/>
      <c r="U534" s="1344"/>
      <c r="V534" s="1344"/>
      <c r="W534" s="1344"/>
      <c r="X534" s="1344"/>
      <c r="Y534" s="1344"/>
      <c r="Z534" s="1344"/>
      <c r="AA534" s="1344"/>
      <c r="AB534" s="1344"/>
      <c r="AC534" s="1344"/>
    </row>
    <row r="535">
      <c r="A535" s="1344"/>
      <c r="B535" s="1344"/>
      <c r="C535" s="1344"/>
      <c r="D535" s="1344"/>
      <c r="E535" s="1344"/>
      <c r="F535" s="1344"/>
      <c r="G535" s="1344"/>
      <c r="H535" s="1344"/>
      <c r="I535" s="1344"/>
      <c r="J535" s="1344"/>
      <c r="K535" s="1344"/>
      <c r="L535" s="1344"/>
      <c r="M535" s="1344"/>
      <c r="N535" s="1344"/>
      <c r="O535" s="1344"/>
      <c r="P535" s="1344"/>
      <c r="Q535" s="1344"/>
      <c r="R535" s="1344"/>
      <c r="S535" s="1344"/>
      <c r="T535" s="1344"/>
      <c r="U535" s="1344"/>
      <c r="V535" s="1344"/>
      <c r="W535" s="1344"/>
      <c r="X535" s="1344"/>
      <c r="Y535" s="1344"/>
      <c r="Z535" s="1344"/>
      <c r="AA535" s="1344"/>
      <c r="AB535" s="1344"/>
      <c r="AC535" s="1344"/>
    </row>
    <row r="536">
      <c r="A536" s="1344"/>
      <c r="B536" s="1344"/>
      <c r="C536" s="1344"/>
      <c r="D536" s="1344"/>
      <c r="E536" s="1344"/>
      <c r="F536" s="1344"/>
      <c r="G536" s="1344"/>
      <c r="H536" s="1344"/>
      <c r="I536" s="1344"/>
      <c r="J536" s="1344"/>
      <c r="K536" s="1344"/>
      <c r="L536" s="1344"/>
      <c r="M536" s="1344"/>
      <c r="N536" s="1344"/>
      <c r="O536" s="1344"/>
      <c r="P536" s="1344"/>
      <c r="Q536" s="1344"/>
      <c r="R536" s="1344"/>
      <c r="S536" s="1344"/>
      <c r="T536" s="1344"/>
      <c r="U536" s="1344"/>
      <c r="V536" s="1344"/>
      <c r="W536" s="1344"/>
      <c r="X536" s="1344"/>
      <c r="Y536" s="1344"/>
      <c r="Z536" s="1344"/>
      <c r="AA536" s="1344"/>
      <c r="AB536" s="1344"/>
      <c r="AC536" s="1344"/>
    </row>
    <row r="537">
      <c r="A537" s="1344"/>
      <c r="B537" s="1344"/>
      <c r="C537" s="1344"/>
      <c r="D537" s="1344"/>
      <c r="E537" s="1344"/>
      <c r="F537" s="1344"/>
      <c r="G537" s="1344"/>
      <c r="H537" s="1344"/>
      <c r="I537" s="1344"/>
      <c r="J537" s="1344"/>
      <c r="K537" s="1344"/>
      <c r="L537" s="1344"/>
      <c r="M537" s="1344"/>
      <c r="N537" s="1344"/>
      <c r="O537" s="1344"/>
      <c r="P537" s="1344"/>
      <c r="Q537" s="1344"/>
      <c r="R537" s="1344"/>
      <c r="S537" s="1344"/>
      <c r="T537" s="1344"/>
      <c r="U537" s="1344"/>
      <c r="V537" s="1344"/>
      <c r="W537" s="1344"/>
      <c r="X537" s="1344"/>
      <c r="Y537" s="1344"/>
      <c r="Z537" s="1344"/>
      <c r="AA537" s="1344"/>
      <c r="AB537" s="1344"/>
      <c r="AC537" s="1344"/>
    </row>
    <row r="538">
      <c r="A538" s="1344"/>
      <c r="B538" s="1344"/>
      <c r="C538" s="1344"/>
      <c r="D538" s="1344"/>
      <c r="E538" s="1344"/>
      <c r="F538" s="1344"/>
      <c r="G538" s="1344"/>
      <c r="H538" s="1344"/>
      <c r="I538" s="1344"/>
      <c r="J538" s="1344"/>
      <c r="K538" s="1344"/>
      <c r="L538" s="1344"/>
      <c r="M538" s="1344"/>
      <c r="N538" s="1344"/>
      <c r="O538" s="1344"/>
      <c r="P538" s="1344"/>
      <c r="Q538" s="1344"/>
      <c r="R538" s="1344"/>
      <c r="S538" s="1344"/>
      <c r="T538" s="1344"/>
      <c r="U538" s="1344"/>
      <c r="V538" s="1344"/>
      <c r="W538" s="1344"/>
      <c r="X538" s="1344"/>
      <c r="Y538" s="1344"/>
      <c r="Z538" s="1344"/>
      <c r="AA538" s="1344"/>
      <c r="AB538" s="1344"/>
      <c r="AC538" s="1344"/>
    </row>
    <row r="539">
      <c r="A539" s="1344"/>
      <c r="B539" s="1344"/>
      <c r="C539" s="1344"/>
      <c r="D539" s="1344"/>
      <c r="E539" s="1344"/>
      <c r="F539" s="1344"/>
      <c r="G539" s="1344"/>
      <c r="H539" s="1344"/>
      <c r="I539" s="1344"/>
      <c r="J539" s="1344"/>
      <c r="K539" s="1344"/>
      <c r="L539" s="1344"/>
      <c r="M539" s="1344"/>
      <c r="N539" s="1344"/>
      <c r="O539" s="1344"/>
      <c r="P539" s="1344"/>
      <c r="Q539" s="1344"/>
      <c r="R539" s="1344"/>
      <c r="S539" s="1344"/>
      <c r="T539" s="1344"/>
      <c r="U539" s="1344"/>
      <c r="V539" s="1344"/>
      <c r="W539" s="1344"/>
      <c r="X539" s="1344"/>
      <c r="Y539" s="1344"/>
      <c r="Z539" s="1344"/>
      <c r="AA539" s="1344"/>
      <c r="AB539" s="1344"/>
      <c r="AC539" s="1344"/>
    </row>
    <row r="540">
      <c r="A540" s="1344"/>
      <c r="B540" s="1344"/>
      <c r="C540" s="1344"/>
      <c r="D540" s="1344"/>
      <c r="E540" s="1344"/>
      <c r="F540" s="1344"/>
      <c r="G540" s="1344"/>
      <c r="H540" s="1344"/>
      <c r="I540" s="1344"/>
      <c r="J540" s="1344"/>
      <c r="K540" s="1344"/>
      <c r="L540" s="1344"/>
      <c r="M540" s="1344"/>
      <c r="N540" s="1344"/>
      <c r="O540" s="1344"/>
      <c r="P540" s="1344"/>
      <c r="Q540" s="1344"/>
      <c r="R540" s="1344"/>
      <c r="S540" s="1344"/>
      <c r="T540" s="1344"/>
      <c r="U540" s="1344"/>
      <c r="V540" s="1344"/>
      <c r="W540" s="1344"/>
      <c r="X540" s="1344"/>
      <c r="Y540" s="1344"/>
      <c r="Z540" s="1344"/>
      <c r="AA540" s="1344"/>
      <c r="AB540" s="1344"/>
      <c r="AC540" s="1344"/>
    </row>
    <row r="541">
      <c r="A541" s="1344"/>
      <c r="B541" s="1344"/>
      <c r="C541" s="1344"/>
      <c r="D541" s="1344"/>
      <c r="E541" s="1344"/>
      <c r="F541" s="1344"/>
      <c r="G541" s="1344"/>
      <c r="H541" s="1344"/>
      <c r="I541" s="1344"/>
      <c r="J541" s="1344"/>
      <c r="K541" s="1344"/>
      <c r="L541" s="1344"/>
      <c r="M541" s="1344"/>
      <c r="N541" s="1344"/>
      <c r="O541" s="1344"/>
      <c r="P541" s="1344"/>
      <c r="Q541" s="1344"/>
      <c r="R541" s="1344"/>
      <c r="S541" s="1344"/>
      <c r="T541" s="1344"/>
      <c r="U541" s="1344"/>
      <c r="V541" s="1344"/>
      <c r="W541" s="1344"/>
      <c r="X541" s="1344"/>
      <c r="Y541" s="1344"/>
      <c r="Z541" s="1344"/>
      <c r="AA541" s="1344"/>
      <c r="AB541" s="1344"/>
      <c r="AC541" s="1344"/>
    </row>
    <row r="542">
      <c r="A542" s="1344"/>
      <c r="B542" s="1344"/>
      <c r="C542" s="1344"/>
      <c r="D542" s="1344"/>
      <c r="E542" s="1344"/>
      <c r="F542" s="1344"/>
      <c r="G542" s="1344"/>
      <c r="H542" s="1344"/>
      <c r="I542" s="1344"/>
      <c r="J542" s="1344"/>
      <c r="K542" s="1344"/>
      <c r="L542" s="1344"/>
      <c r="M542" s="1344"/>
      <c r="N542" s="1344"/>
      <c r="O542" s="1344"/>
      <c r="P542" s="1344"/>
      <c r="Q542" s="1344"/>
      <c r="R542" s="1344"/>
      <c r="S542" s="1344"/>
      <c r="T542" s="1344"/>
      <c r="U542" s="1344"/>
      <c r="V542" s="1344"/>
      <c r="W542" s="1344"/>
      <c r="X542" s="1344"/>
      <c r="Y542" s="1344"/>
      <c r="Z542" s="1344"/>
      <c r="AA542" s="1344"/>
      <c r="AB542" s="1344"/>
      <c r="AC542" s="1344"/>
    </row>
    <row r="543">
      <c r="A543" s="1344"/>
      <c r="B543" s="1344"/>
      <c r="C543" s="1344"/>
      <c r="D543" s="1344"/>
      <c r="E543" s="1344"/>
      <c r="F543" s="1344"/>
      <c r="G543" s="1344"/>
      <c r="H543" s="1344"/>
      <c r="I543" s="1344"/>
      <c r="J543" s="1344"/>
      <c r="K543" s="1344"/>
      <c r="L543" s="1344"/>
      <c r="M543" s="1344"/>
      <c r="N543" s="1344"/>
      <c r="O543" s="1344"/>
      <c r="P543" s="1344"/>
      <c r="Q543" s="1344"/>
      <c r="R543" s="1344"/>
      <c r="S543" s="1344"/>
      <c r="T543" s="1344"/>
      <c r="U543" s="1344"/>
      <c r="V543" s="1344"/>
      <c r="W543" s="1344"/>
      <c r="X543" s="1344"/>
      <c r="Y543" s="1344"/>
      <c r="Z543" s="1344"/>
      <c r="AA543" s="1344"/>
      <c r="AB543" s="1344"/>
      <c r="AC543" s="1344"/>
    </row>
    <row r="544">
      <c r="A544" s="1344"/>
      <c r="B544" s="1344"/>
      <c r="C544" s="1344"/>
      <c r="D544" s="1344"/>
      <c r="E544" s="1344"/>
      <c r="F544" s="1344"/>
      <c r="G544" s="1344"/>
      <c r="H544" s="1344"/>
      <c r="I544" s="1344"/>
      <c r="J544" s="1344"/>
      <c r="K544" s="1344"/>
      <c r="L544" s="1344"/>
      <c r="M544" s="1344"/>
      <c r="N544" s="1344"/>
      <c r="O544" s="1344"/>
      <c r="P544" s="1344"/>
      <c r="Q544" s="1344"/>
      <c r="R544" s="1344"/>
      <c r="S544" s="1344"/>
      <c r="T544" s="1344"/>
      <c r="U544" s="1344"/>
      <c r="V544" s="1344"/>
      <c r="W544" s="1344"/>
      <c r="X544" s="1344"/>
      <c r="Y544" s="1344"/>
      <c r="Z544" s="1344"/>
      <c r="AA544" s="1344"/>
      <c r="AB544" s="1344"/>
      <c r="AC544" s="1344"/>
    </row>
    <row r="545">
      <c r="A545" s="1344"/>
      <c r="B545" s="1344"/>
      <c r="C545" s="1344"/>
      <c r="D545" s="1344"/>
      <c r="E545" s="1344"/>
      <c r="F545" s="1344"/>
      <c r="G545" s="1344"/>
      <c r="H545" s="1344"/>
      <c r="I545" s="1344"/>
      <c r="J545" s="1344"/>
      <c r="K545" s="1344"/>
      <c r="L545" s="1344"/>
      <c r="M545" s="1344"/>
      <c r="N545" s="1344"/>
      <c r="O545" s="1344"/>
      <c r="P545" s="1344"/>
      <c r="Q545" s="1344"/>
      <c r="R545" s="1344"/>
      <c r="S545" s="1344"/>
      <c r="T545" s="1344"/>
      <c r="U545" s="1344"/>
      <c r="V545" s="1344"/>
      <c r="W545" s="1344"/>
      <c r="X545" s="1344"/>
      <c r="Y545" s="1344"/>
      <c r="Z545" s="1344"/>
      <c r="AA545" s="1344"/>
      <c r="AB545" s="1344"/>
      <c r="AC545" s="1344"/>
    </row>
    <row r="546">
      <c r="A546" s="1344"/>
      <c r="B546" s="1344"/>
      <c r="C546" s="1344"/>
      <c r="D546" s="1344"/>
      <c r="E546" s="1344"/>
      <c r="F546" s="1344"/>
      <c r="G546" s="1344"/>
      <c r="H546" s="1344"/>
      <c r="I546" s="1344"/>
      <c r="J546" s="1344"/>
      <c r="K546" s="1344"/>
      <c r="L546" s="1344"/>
      <c r="M546" s="1344"/>
      <c r="N546" s="1344"/>
      <c r="O546" s="1344"/>
      <c r="P546" s="1344"/>
      <c r="Q546" s="1344"/>
      <c r="R546" s="1344"/>
      <c r="S546" s="1344"/>
      <c r="T546" s="1344"/>
      <c r="U546" s="1344"/>
      <c r="V546" s="1344"/>
      <c r="W546" s="1344"/>
      <c r="X546" s="1344"/>
      <c r="Y546" s="1344"/>
      <c r="Z546" s="1344"/>
      <c r="AA546" s="1344"/>
      <c r="AB546" s="1344"/>
      <c r="AC546" s="1344"/>
    </row>
    <row r="547">
      <c r="A547" s="1344"/>
      <c r="B547" s="1344"/>
      <c r="C547" s="1344"/>
      <c r="D547" s="1344"/>
      <c r="E547" s="1344"/>
      <c r="F547" s="1344"/>
      <c r="G547" s="1344"/>
      <c r="H547" s="1344"/>
      <c r="I547" s="1344"/>
      <c r="J547" s="1344"/>
      <c r="K547" s="1344"/>
      <c r="L547" s="1344"/>
      <c r="M547" s="1344"/>
      <c r="N547" s="1344"/>
      <c r="O547" s="1344"/>
      <c r="P547" s="1344"/>
      <c r="Q547" s="1344"/>
      <c r="R547" s="1344"/>
      <c r="S547" s="1344"/>
      <c r="T547" s="1344"/>
      <c r="U547" s="1344"/>
      <c r="V547" s="1344"/>
      <c r="W547" s="1344"/>
      <c r="X547" s="1344"/>
      <c r="Y547" s="1344"/>
      <c r="Z547" s="1344"/>
      <c r="AA547" s="1344"/>
      <c r="AB547" s="1344"/>
      <c r="AC547" s="1344"/>
    </row>
    <row r="548">
      <c r="A548" s="1344"/>
      <c r="B548" s="1344"/>
      <c r="C548" s="1344"/>
      <c r="D548" s="1344"/>
      <c r="E548" s="1344"/>
      <c r="F548" s="1344"/>
      <c r="G548" s="1344"/>
      <c r="H548" s="1344"/>
      <c r="I548" s="1344"/>
      <c r="J548" s="1344"/>
      <c r="K548" s="1344"/>
      <c r="L548" s="1344"/>
      <c r="M548" s="1344"/>
      <c r="N548" s="1344"/>
      <c r="O548" s="1344"/>
      <c r="P548" s="1344"/>
      <c r="Q548" s="1344"/>
      <c r="R548" s="1344"/>
      <c r="S548" s="1344"/>
      <c r="T548" s="1344"/>
      <c r="U548" s="1344"/>
      <c r="V548" s="1344"/>
      <c r="W548" s="1344"/>
      <c r="X548" s="1344"/>
      <c r="Y548" s="1344"/>
      <c r="Z548" s="1344"/>
      <c r="AA548" s="1344"/>
      <c r="AB548" s="1344"/>
      <c r="AC548" s="1344"/>
    </row>
    <row r="549">
      <c r="A549" s="1344"/>
      <c r="B549" s="1344"/>
      <c r="C549" s="1344"/>
      <c r="D549" s="1344"/>
      <c r="E549" s="1344"/>
      <c r="F549" s="1344"/>
      <c r="G549" s="1344"/>
      <c r="H549" s="1344"/>
      <c r="I549" s="1344"/>
      <c r="J549" s="1344"/>
      <c r="K549" s="1344"/>
      <c r="L549" s="1344"/>
      <c r="M549" s="1344"/>
      <c r="N549" s="1344"/>
      <c r="O549" s="1344"/>
      <c r="P549" s="1344"/>
      <c r="Q549" s="1344"/>
      <c r="R549" s="1344"/>
      <c r="S549" s="1344"/>
      <c r="T549" s="1344"/>
      <c r="U549" s="1344"/>
      <c r="V549" s="1344"/>
      <c r="W549" s="1344"/>
      <c r="X549" s="1344"/>
      <c r="Y549" s="1344"/>
      <c r="Z549" s="1344"/>
      <c r="AA549" s="1344"/>
      <c r="AB549" s="1344"/>
      <c r="AC549" s="1344"/>
    </row>
    <row r="550">
      <c r="A550" s="1344"/>
      <c r="B550" s="1344"/>
      <c r="C550" s="1344"/>
      <c r="D550" s="1344"/>
      <c r="E550" s="1344"/>
      <c r="F550" s="1344"/>
      <c r="G550" s="1344"/>
      <c r="H550" s="1344"/>
      <c r="I550" s="1344"/>
      <c r="J550" s="1344"/>
      <c r="K550" s="1344"/>
      <c r="L550" s="1344"/>
      <c r="M550" s="1344"/>
      <c r="N550" s="1344"/>
      <c r="O550" s="1344"/>
      <c r="P550" s="1344"/>
      <c r="Q550" s="1344"/>
      <c r="R550" s="1344"/>
      <c r="S550" s="1344"/>
      <c r="T550" s="1344"/>
      <c r="U550" s="1344"/>
      <c r="V550" s="1344"/>
      <c r="W550" s="1344"/>
      <c r="X550" s="1344"/>
      <c r="Y550" s="1344"/>
      <c r="Z550" s="1344"/>
      <c r="AA550" s="1344"/>
      <c r="AB550" s="1344"/>
      <c r="AC550" s="1344"/>
    </row>
    <row r="551">
      <c r="A551" s="1344"/>
      <c r="B551" s="1344"/>
      <c r="C551" s="1344"/>
      <c r="D551" s="1344"/>
      <c r="E551" s="1344"/>
      <c r="F551" s="1344"/>
      <c r="G551" s="1344"/>
      <c r="H551" s="1344"/>
      <c r="I551" s="1344"/>
      <c r="J551" s="1344"/>
      <c r="K551" s="1344"/>
      <c r="L551" s="1344"/>
      <c r="M551" s="1344"/>
      <c r="N551" s="1344"/>
      <c r="O551" s="1344"/>
      <c r="P551" s="1344"/>
      <c r="Q551" s="1344"/>
      <c r="R551" s="1344"/>
      <c r="S551" s="1344"/>
      <c r="T551" s="1344"/>
      <c r="U551" s="1344"/>
      <c r="V551" s="1344"/>
      <c r="W551" s="1344"/>
      <c r="X551" s="1344"/>
      <c r="Y551" s="1344"/>
      <c r="Z551" s="1344"/>
      <c r="AA551" s="1344"/>
      <c r="AB551" s="1344"/>
      <c r="AC551" s="1344"/>
    </row>
    <row r="552">
      <c r="A552" s="1344"/>
      <c r="B552" s="1344"/>
      <c r="C552" s="1344"/>
      <c r="D552" s="1344"/>
      <c r="E552" s="1344"/>
      <c r="F552" s="1344"/>
      <c r="G552" s="1344"/>
      <c r="H552" s="1344"/>
      <c r="I552" s="1344"/>
      <c r="J552" s="1344"/>
      <c r="K552" s="1344"/>
      <c r="L552" s="1344"/>
      <c r="M552" s="1344"/>
      <c r="N552" s="1344"/>
      <c r="O552" s="1344"/>
      <c r="P552" s="1344"/>
      <c r="Q552" s="1344"/>
      <c r="R552" s="1344"/>
      <c r="S552" s="1344"/>
      <c r="T552" s="1344"/>
      <c r="U552" s="1344"/>
      <c r="V552" s="1344"/>
      <c r="W552" s="1344"/>
      <c r="X552" s="1344"/>
      <c r="Y552" s="1344"/>
      <c r="Z552" s="1344"/>
      <c r="AA552" s="1344"/>
      <c r="AB552" s="1344"/>
      <c r="AC552" s="1344"/>
    </row>
    <row r="553">
      <c r="A553" s="1344"/>
      <c r="B553" s="1344"/>
      <c r="C553" s="1344"/>
      <c r="D553" s="1344"/>
      <c r="E553" s="1344"/>
      <c r="F553" s="1344"/>
      <c r="G553" s="1344"/>
      <c r="H553" s="1344"/>
      <c r="I553" s="1344"/>
      <c r="J553" s="1344"/>
      <c r="K553" s="1344"/>
      <c r="L553" s="1344"/>
      <c r="M553" s="1344"/>
      <c r="N553" s="1344"/>
      <c r="O553" s="1344"/>
      <c r="P553" s="1344"/>
      <c r="Q553" s="1344"/>
      <c r="R553" s="1344"/>
      <c r="S553" s="1344"/>
      <c r="T553" s="1344"/>
      <c r="U553" s="1344"/>
      <c r="V553" s="1344"/>
      <c r="W553" s="1344"/>
      <c r="X553" s="1344"/>
      <c r="Y553" s="1344"/>
      <c r="Z553" s="1344"/>
      <c r="AA553" s="1344"/>
      <c r="AB553" s="1344"/>
      <c r="AC553" s="1344"/>
    </row>
    <row r="554">
      <c r="A554" s="1344"/>
      <c r="B554" s="1344"/>
      <c r="C554" s="1344"/>
      <c r="D554" s="1344"/>
      <c r="E554" s="1344"/>
      <c r="F554" s="1344"/>
      <c r="G554" s="1344"/>
      <c r="H554" s="1344"/>
      <c r="I554" s="1344"/>
      <c r="J554" s="1344"/>
      <c r="K554" s="1344"/>
      <c r="L554" s="1344"/>
      <c r="M554" s="1344"/>
      <c r="N554" s="1344"/>
      <c r="O554" s="1344"/>
      <c r="P554" s="1344"/>
      <c r="Q554" s="1344"/>
      <c r="R554" s="1344"/>
      <c r="S554" s="1344"/>
      <c r="T554" s="1344"/>
      <c r="U554" s="1344"/>
      <c r="V554" s="1344"/>
      <c r="W554" s="1344"/>
      <c r="X554" s="1344"/>
      <c r="Y554" s="1344"/>
      <c r="Z554" s="1344"/>
      <c r="AA554" s="1344"/>
      <c r="AB554" s="1344"/>
      <c r="AC554" s="1344"/>
    </row>
    <row r="555">
      <c r="A555" s="1344"/>
      <c r="B555" s="1344"/>
      <c r="C555" s="1344"/>
      <c r="D555" s="1344"/>
      <c r="E555" s="1344"/>
      <c r="F555" s="1344"/>
      <c r="G555" s="1344"/>
      <c r="H555" s="1344"/>
      <c r="I555" s="1344"/>
      <c r="J555" s="1344"/>
      <c r="K555" s="1344"/>
      <c r="L555" s="1344"/>
      <c r="M555" s="1344"/>
      <c r="N555" s="1344"/>
      <c r="O555" s="1344"/>
      <c r="P555" s="1344"/>
      <c r="Q555" s="1344"/>
      <c r="R555" s="1344"/>
      <c r="S555" s="1344"/>
      <c r="T555" s="1344"/>
      <c r="U555" s="1344"/>
      <c r="V555" s="1344"/>
      <c r="W555" s="1344"/>
      <c r="X555" s="1344"/>
      <c r="Y555" s="1344"/>
      <c r="Z555" s="1344"/>
      <c r="AA555" s="1344"/>
      <c r="AB555" s="1344"/>
      <c r="AC555" s="1344"/>
    </row>
    <row r="556">
      <c r="A556" s="1344"/>
      <c r="B556" s="1344"/>
      <c r="C556" s="1344"/>
      <c r="D556" s="1344"/>
      <c r="E556" s="1344"/>
      <c r="F556" s="1344"/>
      <c r="G556" s="1344"/>
      <c r="H556" s="1344"/>
      <c r="I556" s="1344"/>
      <c r="J556" s="1344"/>
      <c r="K556" s="1344"/>
      <c r="L556" s="1344"/>
      <c r="M556" s="1344"/>
      <c r="N556" s="1344"/>
      <c r="O556" s="1344"/>
      <c r="P556" s="1344"/>
      <c r="Q556" s="1344"/>
      <c r="R556" s="1344"/>
      <c r="S556" s="1344"/>
      <c r="T556" s="1344"/>
      <c r="U556" s="1344"/>
      <c r="V556" s="1344"/>
      <c r="W556" s="1344"/>
      <c r="X556" s="1344"/>
      <c r="Y556" s="1344"/>
      <c r="Z556" s="1344"/>
      <c r="AA556" s="1344"/>
      <c r="AB556" s="1344"/>
      <c r="AC556" s="1344"/>
    </row>
    <row r="557">
      <c r="A557" s="1344"/>
      <c r="B557" s="1344"/>
      <c r="C557" s="1344"/>
      <c r="D557" s="1344"/>
      <c r="E557" s="1344"/>
      <c r="F557" s="1344"/>
      <c r="G557" s="1344"/>
      <c r="H557" s="1344"/>
      <c r="I557" s="1344"/>
      <c r="J557" s="1344"/>
      <c r="K557" s="1344"/>
      <c r="L557" s="1344"/>
      <c r="M557" s="1344"/>
      <c r="N557" s="1344"/>
      <c r="O557" s="1344"/>
      <c r="P557" s="1344"/>
      <c r="Q557" s="1344"/>
      <c r="R557" s="1344"/>
      <c r="S557" s="1344"/>
      <c r="T557" s="1344"/>
      <c r="U557" s="1344"/>
      <c r="V557" s="1344"/>
      <c r="W557" s="1344"/>
      <c r="X557" s="1344"/>
      <c r="Y557" s="1344"/>
      <c r="Z557" s="1344"/>
      <c r="AA557" s="1344"/>
      <c r="AB557" s="1344"/>
      <c r="AC557" s="1344"/>
    </row>
    <row r="558">
      <c r="A558" s="1344"/>
      <c r="B558" s="1344"/>
      <c r="C558" s="1344"/>
      <c r="D558" s="1344"/>
      <c r="E558" s="1344"/>
      <c r="F558" s="1344"/>
      <c r="G558" s="1344"/>
      <c r="H558" s="1344"/>
      <c r="I558" s="1344"/>
      <c r="J558" s="1344"/>
      <c r="K558" s="1344"/>
      <c r="L558" s="1344"/>
      <c r="M558" s="1344"/>
      <c r="N558" s="1344"/>
      <c r="O558" s="1344"/>
      <c r="P558" s="1344"/>
      <c r="Q558" s="1344"/>
      <c r="R558" s="1344"/>
      <c r="S558" s="1344"/>
      <c r="T558" s="1344"/>
      <c r="U558" s="1344"/>
      <c r="V558" s="1344"/>
      <c r="W558" s="1344"/>
      <c r="X558" s="1344"/>
      <c r="Y558" s="1344"/>
      <c r="Z558" s="1344"/>
      <c r="AA558" s="1344"/>
      <c r="AB558" s="1344"/>
      <c r="AC558" s="1344"/>
    </row>
    <row r="559">
      <c r="A559" s="1344"/>
      <c r="B559" s="1344"/>
      <c r="C559" s="1344"/>
      <c r="D559" s="1344"/>
      <c r="E559" s="1344"/>
      <c r="F559" s="1344"/>
      <c r="G559" s="1344"/>
      <c r="H559" s="1344"/>
      <c r="I559" s="1344"/>
      <c r="J559" s="1344"/>
      <c r="K559" s="1344"/>
      <c r="L559" s="1344"/>
      <c r="M559" s="1344"/>
      <c r="N559" s="1344"/>
      <c r="O559" s="1344"/>
      <c r="P559" s="1344"/>
      <c r="Q559" s="1344"/>
      <c r="R559" s="1344"/>
      <c r="S559" s="1344"/>
      <c r="T559" s="1344"/>
      <c r="U559" s="1344"/>
      <c r="V559" s="1344"/>
      <c r="W559" s="1344"/>
      <c r="X559" s="1344"/>
      <c r="Y559" s="1344"/>
      <c r="Z559" s="1344"/>
      <c r="AA559" s="1344"/>
      <c r="AB559" s="1344"/>
      <c r="AC559" s="1344"/>
    </row>
    <row r="560">
      <c r="A560" s="1344"/>
      <c r="B560" s="1344"/>
      <c r="C560" s="1344"/>
      <c r="D560" s="1344"/>
      <c r="E560" s="1344"/>
      <c r="F560" s="1344"/>
      <c r="G560" s="1344"/>
      <c r="H560" s="1344"/>
      <c r="I560" s="1344"/>
      <c r="J560" s="1344"/>
      <c r="K560" s="1344"/>
      <c r="L560" s="1344"/>
      <c r="M560" s="1344"/>
      <c r="N560" s="1344"/>
      <c r="O560" s="1344"/>
      <c r="P560" s="1344"/>
      <c r="Q560" s="1344"/>
      <c r="R560" s="1344"/>
      <c r="S560" s="1344"/>
      <c r="T560" s="1344"/>
      <c r="U560" s="1344"/>
      <c r="V560" s="1344"/>
      <c r="W560" s="1344"/>
      <c r="X560" s="1344"/>
      <c r="Y560" s="1344"/>
      <c r="Z560" s="1344"/>
      <c r="AA560" s="1344"/>
      <c r="AB560" s="1344"/>
      <c r="AC560" s="1344"/>
    </row>
    <row r="561">
      <c r="A561" s="1344"/>
      <c r="B561" s="1344"/>
      <c r="C561" s="1344"/>
      <c r="D561" s="1344"/>
      <c r="E561" s="1344"/>
      <c r="F561" s="1344"/>
      <c r="G561" s="1344"/>
      <c r="H561" s="1344"/>
      <c r="I561" s="1344"/>
      <c r="J561" s="1344"/>
      <c r="K561" s="1344"/>
      <c r="L561" s="1344"/>
      <c r="M561" s="1344"/>
      <c r="N561" s="1344"/>
      <c r="O561" s="1344"/>
      <c r="P561" s="1344"/>
      <c r="Q561" s="1344"/>
      <c r="R561" s="1344"/>
      <c r="S561" s="1344"/>
      <c r="T561" s="1344"/>
      <c r="U561" s="1344"/>
      <c r="V561" s="1344"/>
      <c r="W561" s="1344"/>
      <c r="X561" s="1344"/>
      <c r="Y561" s="1344"/>
      <c r="Z561" s="1344"/>
      <c r="AA561" s="1344"/>
      <c r="AB561" s="1344"/>
      <c r="AC561" s="1344"/>
    </row>
    <row r="562">
      <c r="A562" s="1344"/>
      <c r="B562" s="1344"/>
      <c r="C562" s="1344"/>
      <c r="D562" s="1344"/>
      <c r="E562" s="1344"/>
      <c r="F562" s="1344"/>
      <c r="G562" s="1344"/>
      <c r="H562" s="1344"/>
      <c r="I562" s="1344"/>
      <c r="J562" s="1344"/>
      <c r="K562" s="1344"/>
      <c r="L562" s="1344"/>
      <c r="M562" s="1344"/>
      <c r="N562" s="1344"/>
      <c r="O562" s="1344"/>
      <c r="P562" s="1344"/>
      <c r="Q562" s="1344"/>
      <c r="R562" s="1344"/>
      <c r="S562" s="1344"/>
      <c r="T562" s="1344"/>
      <c r="U562" s="1344"/>
      <c r="V562" s="1344"/>
      <c r="W562" s="1344"/>
      <c r="X562" s="1344"/>
      <c r="Y562" s="1344"/>
      <c r="Z562" s="1344"/>
      <c r="AA562" s="1344"/>
      <c r="AB562" s="1344"/>
      <c r="AC562" s="1344"/>
    </row>
    <row r="563">
      <c r="A563" s="1344"/>
      <c r="B563" s="1344"/>
      <c r="C563" s="1344"/>
      <c r="D563" s="1344"/>
      <c r="E563" s="1344"/>
      <c r="F563" s="1344"/>
      <c r="G563" s="1344"/>
      <c r="H563" s="1344"/>
      <c r="I563" s="1344"/>
      <c r="J563" s="1344"/>
      <c r="K563" s="1344"/>
      <c r="L563" s="1344"/>
      <c r="M563" s="1344"/>
      <c r="N563" s="1344"/>
      <c r="O563" s="1344"/>
      <c r="P563" s="1344"/>
      <c r="Q563" s="1344"/>
      <c r="R563" s="1344"/>
      <c r="S563" s="1344"/>
      <c r="T563" s="1344"/>
      <c r="U563" s="1344"/>
      <c r="V563" s="1344"/>
      <c r="W563" s="1344"/>
      <c r="X563" s="1344"/>
      <c r="Y563" s="1344"/>
      <c r="Z563" s="1344"/>
      <c r="AA563" s="1344"/>
      <c r="AB563" s="1344"/>
      <c r="AC563" s="1344"/>
    </row>
    <row r="564">
      <c r="A564" s="1344"/>
      <c r="B564" s="1344"/>
      <c r="C564" s="1344"/>
      <c r="D564" s="1344"/>
      <c r="E564" s="1344"/>
      <c r="F564" s="1344"/>
      <c r="G564" s="1344"/>
      <c r="H564" s="1344"/>
      <c r="I564" s="1344"/>
      <c r="J564" s="1344"/>
      <c r="K564" s="1344"/>
      <c r="L564" s="1344"/>
      <c r="M564" s="1344"/>
      <c r="N564" s="1344"/>
      <c r="O564" s="1344"/>
      <c r="P564" s="1344"/>
      <c r="Q564" s="1344"/>
      <c r="R564" s="1344"/>
      <c r="S564" s="1344"/>
      <c r="T564" s="1344"/>
      <c r="U564" s="1344"/>
      <c r="V564" s="1344"/>
      <c r="W564" s="1344"/>
      <c r="X564" s="1344"/>
      <c r="Y564" s="1344"/>
      <c r="Z564" s="1344"/>
      <c r="AA564" s="1344"/>
      <c r="AB564" s="1344"/>
      <c r="AC564" s="1344"/>
    </row>
    <row r="565">
      <c r="A565" s="1344"/>
      <c r="B565" s="1344"/>
      <c r="C565" s="1344"/>
      <c r="D565" s="1344"/>
      <c r="E565" s="1344"/>
      <c r="F565" s="1344"/>
      <c r="G565" s="1344"/>
      <c r="H565" s="1344"/>
      <c r="I565" s="1344"/>
      <c r="J565" s="1344"/>
      <c r="K565" s="1344"/>
      <c r="L565" s="1344"/>
      <c r="M565" s="1344"/>
      <c r="N565" s="1344"/>
      <c r="O565" s="1344"/>
      <c r="P565" s="1344"/>
      <c r="Q565" s="1344"/>
      <c r="R565" s="1344"/>
      <c r="S565" s="1344"/>
      <c r="T565" s="1344"/>
      <c r="U565" s="1344"/>
      <c r="V565" s="1344"/>
      <c r="W565" s="1344"/>
      <c r="X565" s="1344"/>
      <c r="Y565" s="1344"/>
      <c r="Z565" s="1344"/>
      <c r="AA565" s="1344"/>
      <c r="AB565" s="1344"/>
      <c r="AC565" s="1344"/>
    </row>
    <row r="566">
      <c r="A566" s="1344"/>
      <c r="B566" s="1344"/>
      <c r="C566" s="1344"/>
      <c r="D566" s="1344"/>
      <c r="E566" s="1344"/>
      <c r="F566" s="1344"/>
      <c r="G566" s="1344"/>
      <c r="H566" s="1344"/>
      <c r="I566" s="1344"/>
      <c r="J566" s="1344"/>
      <c r="K566" s="1344"/>
      <c r="L566" s="1344"/>
      <c r="M566" s="1344"/>
      <c r="N566" s="1344"/>
      <c r="O566" s="1344"/>
      <c r="P566" s="1344"/>
      <c r="Q566" s="1344"/>
      <c r="R566" s="1344"/>
      <c r="S566" s="1344"/>
      <c r="T566" s="1344"/>
      <c r="U566" s="1344"/>
      <c r="V566" s="1344"/>
      <c r="W566" s="1344"/>
      <c r="X566" s="1344"/>
      <c r="Y566" s="1344"/>
      <c r="Z566" s="1344"/>
      <c r="AA566" s="1344"/>
      <c r="AB566" s="1344"/>
      <c r="AC566" s="1344"/>
    </row>
    <row r="567">
      <c r="A567" s="1344"/>
      <c r="B567" s="1344"/>
      <c r="C567" s="1344"/>
      <c r="D567" s="1344"/>
      <c r="E567" s="1344"/>
      <c r="F567" s="1344"/>
      <c r="G567" s="1344"/>
      <c r="H567" s="1344"/>
      <c r="I567" s="1344"/>
      <c r="J567" s="1344"/>
      <c r="K567" s="1344"/>
      <c r="L567" s="1344"/>
      <c r="M567" s="1344"/>
      <c r="N567" s="1344"/>
      <c r="O567" s="1344"/>
      <c r="P567" s="1344"/>
      <c r="Q567" s="1344"/>
      <c r="R567" s="1344"/>
      <c r="S567" s="1344"/>
      <c r="T567" s="1344"/>
      <c r="U567" s="1344"/>
      <c r="V567" s="1344"/>
      <c r="W567" s="1344"/>
      <c r="X567" s="1344"/>
      <c r="Y567" s="1344"/>
      <c r="Z567" s="1344"/>
      <c r="AA567" s="1344"/>
      <c r="AB567" s="1344"/>
      <c r="AC567" s="1344"/>
    </row>
    <row r="568">
      <c r="A568" s="1344"/>
      <c r="B568" s="1344"/>
      <c r="C568" s="1344"/>
      <c r="D568" s="1344"/>
      <c r="E568" s="1344"/>
      <c r="F568" s="1344"/>
      <c r="G568" s="1344"/>
      <c r="H568" s="1344"/>
      <c r="I568" s="1344"/>
      <c r="J568" s="1344"/>
      <c r="K568" s="1344"/>
      <c r="L568" s="1344"/>
      <c r="M568" s="1344"/>
      <c r="N568" s="1344"/>
      <c r="O568" s="1344"/>
      <c r="P568" s="1344"/>
      <c r="Q568" s="1344"/>
      <c r="R568" s="1344"/>
      <c r="S568" s="1344"/>
      <c r="T568" s="1344"/>
      <c r="U568" s="1344"/>
      <c r="V568" s="1344"/>
      <c r="W568" s="1344"/>
      <c r="X568" s="1344"/>
      <c r="Y568" s="1344"/>
      <c r="Z568" s="1344"/>
      <c r="AA568" s="1344"/>
      <c r="AB568" s="1344"/>
      <c r="AC568" s="1344"/>
    </row>
    <row r="569">
      <c r="A569" s="1344"/>
      <c r="B569" s="1344"/>
      <c r="C569" s="1344"/>
      <c r="D569" s="1344"/>
      <c r="E569" s="1344"/>
      <c r="F569" s="1344"/>
      <c r="G569" s="1344"/>
      <c r="H569" s="1344"/>
      <c r="I569" s="1344"/>
      <c r="J569" s="1344"/>
      <c r="K569" s="1344"/>
      <c r="L569" s="1344"/>
      <c r="M569" s="1344"/>
      <c r="N569" s="1344"/>
      <c r="O569" s="1344"/>
      <c r="P569" s="1344"/>
      <c r="Q569" s="1344"/>
      <c r="R569" s="1344"/>
      <c r="S569" s="1344"/>
      <c r="T569" s="1344"/>
      <c r="U569" s="1344"/>
      <c r="V569" s="1344"/>
      <c r="W569" s="1344"/>
      <c r="X569" s="1344"/>
      <c r="Y569" s="1344"/>
      <c r="Z569" s="1344"/>
      <c r="AA569" s="1344"/>
      <c r="AB569" s="1344"/>
      <c r="AC569" s="1344"/>
    </row>
    <row r="570">
      <c r="A570" s="1344"/>
      <c r="B570" s="1344"/>
      <c r="C570" s="1344"/>
      <c r="D570" s="1344"/>
      <c r="E570" s="1344"/>
      <c r="F570" s="1344"/>
      <c r="G570" s="1344"/>
      <c r="H570" s="1344"/>
      <c r="I570" s="1344"/>
      <c r="J570" s="1344"/>
      <c r="K570" s="1344"/>
      <c r="L570" s="1344"/>
      <c r="M570" s="1344"/>
      <c r="N570" s="1344"/>
      <c r="O570" s="1344"/>
      <c r="P570" s="1344"/>
      <c r="Q570" s="1344"/>
      <c r="R570" s="1344"/>
      <c r="S570" s="1344"/>
      <c r="T570" s="1344"/>
      <c r="U570" s="1344"/>
      <c r="V570" s="1344"/>
      <c r="W570" s="1344"/>
      <c r="X570" s="1344"/>
      <c r="Y570" s="1344"/>
      <c r="Z570" s="1344"/>
      <c r="AA570" s="1344"/>
      <c r="AB570" s="1344"/>
      <c r="AC570" s="1344"/>
    </row>
    <row r="571">
      <c r="A571" s="1344"/>
      <c r="B571" s="1344"/>
      <c r="C571" s="1344"/>
      <c r="D571" s="1344"/>
      <c r="E571" s="1344"/>
      <c r="F571" s="1344"/>
      <c r="G571" s="1344"/>
      <c r="H571" s="1344"/>
      <c r="I571" s="1344"/>
      <c r="J571" s="1344"/>
      <c r="K571" s="1344"/>
      <c r="L571" s="1344"/>
      <c r="M571" s="1344"/>
      <c r="N571" s="1344"/>
      <c r="O571" s="1344"/>
      <c r="P571" s="1344"/>
      <c r="Q571" s="1344"/>
      <c r="R571" s="1344"/>
      <c r="S571" s="1344"/>
      <c r="T571" s="1344"/>
      <c r="U571" s="1344"/>
      <c r="V571" s="1344"/>
      <c r="W571" s="1344"/>
      <c r="X571" s="1344"/>
      <c r="Y571" s="1344"/>
      <c r="Z571" s="1344"/>
      <c r="AA571" s="1344"/>
      <c r="AB571" s="1344"/>
      <c r="AC571" s="1344"/>
    </row>
    <row r="572">
      <c r="A572" s="1344"/>
      <c r="B572" s="1344"/>
      <c r="C572" s="1344"/>
      <c r="D572" s="1344"/>
      <c r="E572" s="1344"/>
      <c r="F572" s="1344"/>
      <c r="G572" s="1344"/>
      <c r="H572" s="1344"/>
      <c r="I572" s="1344"/>
      <c r="J572" s="1344"/>
      <c r="K572" s="1344"/>
      <c r="L572" s="1344"/>
      <c r="M572" s="1344"/>
      <c r="N572" s="1344"/>
      <c r="O572" s="1344"/>
      <c r="P572" s="1344"/>
      <c r="Q572" s="1344"/>
      <c r="R572" s="1344"/>
      <c r="S572" s="1344"/>
      <c r="T572" s="1344"/>
      <c r="U572" s="1344"/>
      <c r="V572" s="1344"/>
      <c r="W572" s="1344"/>
      <c r="X572" s="1344"/>
      <c r="Y572" s="1344"/>
      <c r="Z572" s="1344"/>
      <c r="AA572" s="1344"/>
      <c r="AB572" s="1344"/>
      <c r="AC572" s="1344"/>
    </row>
    <row r="573">
      <c r="A573" s="1344"/>
      <c r="B573" s="1344"/>
      <c r="C573" s="1344"/>
      <c r="D573" s="1344"/>
      <c r="E573" s="1344"/>
      <c r="F573" s="1344"/>
      <c r="G573" s="1344"/>
      <c r="H573" s="1344"/>
      <c r="I573" s="1344"/>
      <c r="J573" s="1344"/>
      <c r="K573" s="1344"/>
      <c r="L573" s="1344"/>
      <c r="M573" s="1344"/>
      <c r="N573" s="1344"/>
      <c r="O573" s="1344"/>
      <c r="P573" s="1344"/>
      <c r="Q573" s="1344"/>
      <c r="R573" s="1344"/>
      <c r="S573" s="1344"/>
      <c r="T573" s="1344"/>
      <c r="U573" s="1344"/>
      <c r="V573" s="1344"/>
      <c r="W573" s="1344"/>
      <c r="X573" s="1344"/>
      <c r="Y573" s="1344"/>
      <c r="Z573" s="1344"/>
      <c r="AA573" s="1344"/>
      <c r="AB573" s="1344"/>
      <c r="AC573" s="1344"/>
    </row>
    <row r="574">
      <c r="A574" s="1344"/>
      <c r="B574" s="1344"/>
      <c r="C574" s="1344"/>
      <c r="D574" s="1344"/>
      <c r="E574" s="1344"/>
      <c r="F574" s="1344"/>
      <c r="G574" s="1344"/>
      <c r="H574" s="1344"/>
      <c r="I574" s="1344"/>
      <c r="J574" s="1344"/>
      <c r="K574" s="1344"/>
      <c r="L574" s="1344"/>
      <c r="M574" s="1344"/>
      <c r="N574" s="1344"/>
      <c r="O574" s="1344"/>
      <c r="P574" s="1344"/>
      <c r="Q574" s="1344"/>
      <c r="R574" s="1344"/>
      <c r="S574" s="1344"/>
      <c r="T574" s="1344"/>
      <c r="U574" s="1344"/>
      <c r="V574" s="1344"/>
      <c r="W574" s="1344"/>
      <c r="X574" s="1344"/>
      <c r="Y574" s="1344"/>
      <c r="Z574" s="1344"/>
      <c r="AA574" s="1344"/>
      <c r="AB574" s="1344"/>
      <c r="AC574" s="1344"/>
    </row>
    <row r="575">
      <c r="A575" s="1344"/>
      <c r="B575" s="1344"/>
      <c r="C575" s="1344"/>
      <c r="D575" s="1344"/>
      <c r="E575" s="1344"/>
      <c r="F575" s="1344"/>
      <c r="G575" s="1344"/>
      <c r="H575" s="1344"/>
      <c r="I575" s="1344"/>
      <c r="J575" s="1344"/>
      <c r="K575" s="1344"/>
      <c r="L575" s="1344"/>
      <c r="M575" s="1344"/>
      <c r="N575" s="1344"/>
      <c r="O575" s="1344"/>
      <c r="P575" s="1344"/>
      <c r="Q575" s="1344"/>
      <c r="R575" s="1344"/>
      <c r="S575" s="1344"/>
      <c r="T575" s="1344"/>
      <c r="U575" s="1344"/>
      <c r="V575" s="1344"/>
      <c r="W575" s="1344"/>
      <c r="X575" s="1344"/>
      <c r="Y575" s="1344"/>
      <c r="Z575" s="1344"/>
      <c r="AA575" s="1344"/>
      <c r="AB575" s="1344"/>
      <c r="AC575" s="1344"/>
    </row>
    <row r="576">
      <c r="A576" s="1344"/>
      <c r="B576" s="1344"/>
      <c r="C576" s="1344"/>
      <c r="D576" s="1344"/>
      <c r="E576" s="1344"/>
      <c r="F576" s="1344"/>
      <c r="G576" s="1344"/>
      <c r="H576" s="1344"/>
      <c r="I576" s="1344"/>
      <c r="J576" s="1344"/>
      <c r="K576" s="1344"/>
      <c r="L576" s="1344"/>
      <c r="M576" s="1344"/>
      <c r="N576" s="1344"/>
      <c r="O576" s="1344"/>
      <c r="P576" s="1344"/>
      <c r="Q576" s="1344"/>
      <c r="R576" s="1344"/>
      <c r="S576" s="1344"/>
      <c r="T576" s="1344"/>
      <c r="U576" s="1344"/>
      <c r="V576" s="1344"/>
      <c r="W576" s="1344"/>
      <c r="X576" s="1344"/>
      <c r="Y576" s="1344"/>
      <c r="Z576" s="1344"/>
      <c r="AA576" s="1344"/>
      <c r="AB576" s="1344"/>
      <c r="AC576" s="1344"/>
    </row>
    <row r="577">
      <c r="A577" s="1344"/>
      <c r="B577" s="1344"/>
      <c r="C577" s="1344"/>
      <c r="D577" s="1344"/>
      <c r="E577" s="1344"/>
      <c r="F577" s="1344"/>
      <c r="G577" s="1344"/>
      <c r="H577" s="1344"/>
      <c r="I577" s="1344"/>
      <c r="J577" s="1344"/>
      <c r="K577" s="1344"/>
      <c r="L577" s="1344"/>
      <c r="M577" s="1344"/>
      <c r="N577" s="1344"/>
      <c r="O577" s="1344"/>
      <c r="P577" s="1344"/>
      <c r="Q577" s="1344"/>
      <c r="R577" s="1344"/>
      <c r="S577" s="1344"/>
      <c r="T577" s="1344"/>
      <c r="U577" s="1344"/>
      <c r="V577" s="1344"/>
      <c r="W577" s="1344"/>
      <c r="X577" s="1344"/>
      <c r="Y577" s="1344"/>
      <c r="Z577" s="1344"/>
      <c r="AA577" s="1344"/>
      <c r="AB577" s="1344"/>
      <c r="AC577" s="1344"/>
    </row>
    <row r="578">
      <c r="A578" s="1344"/>
      <c r="B578" s="1344"/>
      <c r="C578" s="1344"/>
      <c r="D578" s="1344"/>
      <c r="E578" s="1344"/>
      <c r="F578" s="1344"/>
      <c r="G578" s="1344"/>
      <c r="H578" s="1344"/>
      <c r="I578" s="1344"/>
      <c r="J578" s="1344"/>
      <c r="K578" s="1344"/>
      <c r="L578" s="1344"/>
      <c r="M578" s="1344"/>
      <c r="N578" s="1344"/>
      <c r="O578" s="1344"/>
      <c r="P578" s="1344"/>
      <c r="Q578" s="1344"/>
      <c r="R578" s="1344"/>
      <c r="S578" s="1344"/>
      <c r="T578" s="1344"/>
      <c r="U578" s="1344"/>
      <c r="V578" s="1344"/>
      <c r="W578" s="1344"/>
      <c r="X578" s="1344"/>
      <c r="Y578" s="1344"/>
      <c r="Z578" s="1344"/>
      <c r="AA578" s="1344"/>
      <c r="AB578" s="1344"/>
      <c r="AC578" s="1344"/>
    </row>
    <row r="579">
      <c r="A579" s="1344"/>
      <c r="B579" s="1344"/>
      <c r="C579" s="1344"/>
      <c r="D579" s="1344"/>
      <c r="E579" s="1344"/>
      <c r="F579" s="1344"/>
      <c r="G579" s="1344"/>
      <c r="H579" s="1344"/>
      <c r="I579" s="1344"/>
      <c r="J579" s="1344"/>
      <c r="K579" s="1344"/>
      <c r="L579" s="1344"/>
      <c r="M579" s="1344"/>
      <c r="N579" s="1344"/>
      <c r="O579" s="1344"/>
      <c r="P579" s="1344"/>
      <c r="Q579" s="1344"/>
      <c r="R579" s="1344"/>
      <c r="S579" s="1344"/>
      <c r="T579" s="1344"/>
      <c r="U579" s="1344"/>
      <c r="V579" s="1344"/>
      <c r="W579" s="1344"/>
      <c r="X579" s="1344"/>
      <c r="Y579" s="1344"/>
      <c r="Z579" s="1344"/>
      <c r="AA579" s="1344"/>
      <c r="AB579" s="1344"/>
      <c r="AC579" s="1344"/>
    </row>
    <row r="580">
      <c r="A580" s="1344"/>
      <c r="B580" s="1344"/>
      <c r="C580" s="1344"/>
      <c r="D580" s="1344"/>
      <c r="E580" s="1344"/>
      <c r="F580" s="1344"/>
      <c r="G580" s="1344"/>
      <c r="H580" s="1344"/>
      <c r="I580" s="1344"/>
      <c r="J580" s="1344"/>
      <c r="K580" s="1344"/>
      <c r="L580" s="1344"/>
      <c r="M580" s="1344"/>
      <c r="N580" s="1344"/>
      <c r="O580" s="1344"/>
      <c r="P580" s="1344"/>
      <c r="Q580" s="1344"/>
      <c r="R580" s="1344"/>
      <c r="S580" s="1344"/>
      <c r="T580" s="1344"/>
      <c r="U580" s="1344"/>
      <c r="V580" s="1344"/>
      <c r="W580" s="1344"/>
      <c r="X580" s="1344"/>
      <c r="Y580" s="1344"/>
      <c r="Z580" s="1344"/>
      <c r="AA580" s="1344"/>
      <c r="AB580" s="1344"/>
      <c r="AC580" s="1344"/>
    </row>
    <row r="581">
      <c r="A581" s="1344"/>
      <c r="B581" s="1344"/>
      <c r="C581" s="1344"/>
      <c r="D581" s="1344"/>
      <c r="E581" s="1344"/>
      <c r="F581" s="1344"/>
      <c r="G581" s="1344"/>
      <c r="H581" s="1344"/>
      <c r="I581" s="1344"/>
      <c r="J581" s="1344"/>
      <c r="K581" s="1344"/>
      <c r="L581" s="1344"/>
      <c r="M581" s="1344"/>
      <c r="N581" s="1344"/>
      <c r="O581" s="1344"/>
      <c r="P581" s="1344"/>
      <c r="Q581" s="1344"/>
      <c r="R581" s="1344"/>
      <c r="S581" s="1344"/>
      <c r="T581" s="1344"/>
      <c r="U581" s="1344"/>
      <c r="V581" s="1344"/>
      <c r="W581" s="1344"/>
      <c r="X581" s="1344"/>
      <c r="Y581" s="1344"/>
      <c r="Z581" s="1344"/>
      <c r="AA581" s="1344"/>
      <c r="AB581" s="1344"/>
      <c r="AC581" s="1344"/>
    </row>
    <row r="582">
      <c r="A582" s="1344"/>
      <c r="B582" s="1344"/>
      <c r="C582" s="1344"/>
      <c r="D582" s="1344"/>
      <c r="E582" s="1344"/>
      <c r="F582" s="1344"/>
      <c r="G582" s="1344"/>
      <c r="H582" s="1344"/>
      <c r="I582" s="1344"/>
      <c r="J582" s="1344"/>
      <c r="K582" s="1344"/>
      <c r="L582" s="1344"/>
      <c r="M582" s="1344"/>
      <c r="N582" s="1344"/>
      <c r="O582" s="1344"/>
      <c r="P582" s="1344"/>
      <c r="Q582" s="1344"/>
      <c r="R582" s="1344"/>
      <c r="S582" s="1344"/>
      <c r="T582" s="1344"/>
      <c r="U582" s="1344"/>
      <c r="V582" s="1344"/>
      <c r="W582" s="1344"/>
      <c r="X582" s="1344"/>
      <c r="Y582" s="1344"/>
      <c r="Z582" s="1344"/>
      <c r="AA582" s="1344"/>
      <c r="AB582" s="1344"/>
      <c r="AC582" s="1344"/>
    </row>
    <row r="583">
      <c r="A583" s="1344"/>
      <c r="B583" s="1344"/>
      <c r="C583" s="1344"/>
      <c r="D583" s="1344"/>
      <c r="E583" s="1344"/>
      <c r="F583" s="1344"/>
      <c r="G583" s="1344"/>
      <c r="H583" s="1344"/>
      <c r="I583" s="1344"/>
      <c r="J583" s="1344"/>
      <c r="K583" s="1344"/>
      <c r="L583" s="1344"/>
      <c r="M583" s="1344"/>
      <c r="N583" s="1344"/>
      <c r="O583" s="1344"/>
      <c r="P583" s="1344"/>
      <c r="Q583" s="1344"/>
      <c r="R583" s="1344"/>
      <c r="S583" s="1344"/>
      <c r="T583" s="1344"/>
      <c r="U583" s="1344"/>
      <c r="V583" s="1344"/>
      <c r="W583" s="1344"/>
      <c r="X583" s="1344"/>
      <c r="Y583" s="1344"/>
      <c r="Z583" s="1344"/>
      <c r="AA583" s="1344"/>
      <c r="AB583" s="1344"/>
      <c r="AC583" s="1344"/>
    </row>
    <row r="584">
      <c r="A584" s="1344"/>
      <c r="B584" s="1344"/>
      <c r="C584" s="1344"/>
      <c r="D584" s="1344"/>
      <c r="E584" s="1344"/>
      <c r="F584" s="1344"/>
      <c r="G584" s="1344"/>
      <c r="H584" s="1344"/>
      <c r="I584" s="1344"/>
      <c r="J584" s="1344"/>
      <c r="K584" s="1344"/>
      <c r="L584" s="1344"/>
      <c r="M584" s="1344"/>
      <c r="N584" s="1344"/>
      <c r="O584" s="1344"/>
      <c r="P584" s="1344"/>
      <c r="Q584" s="1344"/>
      <c r="R584" s="1344"/>
      <c r="S584" s="1344"/>
      <c r="T584" s="1344"/>
      <c r="U584" s="1344"/>
      <c r="V584" s="1344"/>
      <c r="W584" s="1344"/>
      <c r="X584" s="1344"/>
      <c r="Y584" s="1344"/>
      <c r="Z584" s="1344"/>
      <c r="AA584" s="1344"/>
      <c r="AB584" s="1344"/>
      <c r="AC584" s="1344"/>
    </row>
    <row r="585">
      <c r="A585" s="1344"/>
      <c r="B585" s="1344"/>
      <c r="C585" s="1344"/>
      <c r="D585" s="1344"/>
      <c r="E585" s="1344"/>
      <c r="F585" s="1344"/>
      <c r="G585" s="1344"/>
      <c r="H585" s="1344"/>
      <c r="I585" s="1344"/>
      <c r="J585" s="1344"/>
      <c r="K585" s="1344"/>
      <c r="L585" s="1344"/>
      <c r="M585" s="1344"/>
      <c r="N585" s="1344"/>
      <c r="O585" s="1344"/>
      <c r="P585" s="1344"/>
      <c r="Q585" s="1344"/>
      <c r="R585" s="1344"/>
      <c r="S585" s="1344"/>
      <c r="T585" s="1344"/>
      <c r="U585" s="1344"/>
      <c r="V585" s="1344"/>
      <c r="W585" s="1344"/>
      <c r="X585" s="1344"/>
      <c r="Y585" s="1344"/>
      <c r="Z585" s="1344"/>
      <c r="AA585" s="1344"/>
      <c r="AB585" s="1344"/>
      <c r="AC585" s="1344"/>
    </row>
    <row r="586">
      <c r="A586" s="1344"/>
      <c r="B586" s="1344"/>
      <c r="C586" s="1344"/>
      <c r="D586" s="1344"/>
      <c r="E586" s="1344"/>
      <c r="F586" s="1344"/>
      <c r="G586" s="1344"/>
      <c r="H586" s="1344"/>
      <c r="I586" s="1344"/>
      <c r="J586" s="1344"/>
      <c r="K586" s="1344"/>
      <c r="L586" s="1344"/>
      <c r="M586" s="1344"/>
      <c r="N586" s="1344"/>
      <c r="O586" s="1344"/>
      <c r="P586" s="1344"/>
      <c r="Q586" s="1344"/>
      <c r="R586" s="1344"/>
      <c r="S586" s="1344"/>
      <c r="T586" s="1344"/>
      <c r="U586" s="1344"/>
      <c r="V586" s="1344"/>
      <c r="W586" s="1344"/>
      <c r="X586" s="1344"/>
      <c r="Y586" s="1344"/>
      <c r="Z586" s="1344"/>
      <c r="AA586" s="1344"/>
      <c r="AB586" s="1344"/>
      <c r="AC586" s="1344"/>
    </row>
    <row r="587">
      <c r="A587" s="1344"/>
      <c r="B587" s="1344"/>
      <c r="C587" s="1344"/>
      <c r="D587" s="1344"/>
      <c r="E587" s="1344"/>
      <c r="F587" s="1344"/>
      <c r="G587" s="1344"/>
      <c r="H587" s="1344"/>
      <c r="I587" s="1344"/>
      <c r="J587" s="1344"/>
      <c r="K587" s="1344"/>
      <c r="L587" s="1344"/>
      <c r="M587" s="1344"/>
      <c r="N587" s="1344"/>
      <c r="O587" s="1344"/>
      <c r="P587" s="1344"/>
      <c r="Q587" s="1344"/>
      <c r="R587" s="1344"/>
      <c r="S587" s="1344"/>
      <c r="T587" s="1344"/>
      <c r="U587" s="1344"/>
      <c r="V587" s="1344"/>
      <c r="W587" s="1344"/>
      <c r="X587" s="1344"/>
      <c r="Y587" s="1344"/>
      <c r="Z587" s="1344"/>
      <c r="AA587" s="1344"/>
      <c r="AB587" s="1344"/>
      <c r="AC587" s="1344"/>
    </row>
    <row r="588">
      <c r="A588" s="1344"/>
      <c r="B588" s="1344"/>
      <c r="C588" s="1344"/>
      <c r="D588" s="1344"/>
      <c r="E588" s="1344"/>
      <c r="F588" s="1344"/>
      <c r="G588" s="1344"/>
      <c r="H588" s="1344"/>
      <c r="I588" s="1344"/>
      <c r="J588" s="1344"/>
      <c r="K588" s="1344"/>
      <c r="L588" s="1344"/>
      <c r="M588" s="1344"/>
      <c r="N588" s="1344"/>
      <c r="O588" s="1344"/>
      <c r="P588" s="1344"/>
      <c r="Q588" s="1344"/>
      <c r="R588" s="1344"/>
      <c r="S588" s="1344"/>
      <c r="T588" s="1344"/>
      <c r="U588" s="1344"/>
      <c r="V588" s="1344"/>
      <c r="W588" s="1344"/>
      <c r="X588" s="1344"/>
      <c r="Y588" s="1344"/>
      <c r="Z588" s="1344"/>
      <c r="AA588" s="1344"/>
      <c r="AB588" s="1344"/>
      <c r="AC588" s="1344"/>
    </row>
    <row r="589">
      <c r="A589" s="1344"/>
      <c r="B589" s="1344"/>
      <c r="C589" s="1344"/>
      <c r="D589" s="1344"/>
      <c r="E589" s="1344"/>
      <c r="F589" s="1344"/>
      <c r="G589" s="1344"/>
      <c r="H589" s="1344"/>
      <c r="I589" s="1344"/>
      <c r="J589" s="1344"/>
      <c r="K589" s="1344"/>
      <c r="L589" s="1344"/>
      <c r="M589" s="1344"/>
      <c r="N589" s="1344"/>
      <c r="O589" s="1344"/>
      <c r="P589" s="1344"/>
      <c r="Q589" s="1344"/>
      <c r="R589" s="1344"/>
      <c r="S589" s="1344"/>
      <c r="T589" s="1344"/>
      <c r="U589" s="1344"/>
      <c r="V589" s="1344"/>
      <c r="W589" s="1344"/>
      <c r="X589" s="1344"/>
      <c r="Y589" s="1344"/>
      <c r="Z589" s="1344"/>
      <c r="AA589" s="1344"/>
      <c r="AB589" s="1344"/>
      <c r="AC589" s="1344"/>
    </row>
    <row r="590">
      <c r="A590" s="1344"/>
      <c r="B590" s="1344"/>
      <c r="C590" s="1344"/>
      <c r="D590" s="1344"/>
      <c r="E590" s="1344"/>
      <c r="F590" s="1344"/>
      <c r="G590" s="1344"/>
      <c r="H590" s="1344"/>
      <c r="I590" s="1344"/>
      <c r="J590" s="1344"/>
      <c r="K590" s="1344"/>
      <c r="L590" s="1344"/>
      <c r="M590" s="1344"/>
      <c r="N590" s="1344"/>
      <c r="O590" s="1344"/>
      <c r="P590" s="1344"/>
      <c r="Q590" s="1344"/>
      <c r="R590" s="1344"/>
      <c r="S590" s="1344"/>
      <c r="T590" s="1344"/>
      <c r="U590" s="1344"/>
      <c r="V590" s="1344"/>
      <c r="W590" s="1344"/>
      <c r="X590" s="1344"/>
      <c r="Y590" s="1344"/>
      <c r="Z590" s="1344"/>
      <c r="AA590" s="1344"/>
      <c r="AB590" s="1344"/>
      <c r="AC590" s="1344"/>
    </row>
    <row r="591">
      <c r="A591" s="1344"/>
      <c r="B591" s="1344"/>
      <c r="C591" s="1344"/>
      <c r="D591" s="1344"/>
      <c r="E591" s="1344"/>
      <c r="F591" s="1344"/>
      <c r="G591" s="1344"/>
      <c r="H591" s="1344"/>
      <c r="I591" s="1344"/>
      <c r="J591" s="1344"/>
      <c r="K591" s="1344"/>
      <c r="L591" s="1344"/>
      <c r="M591" s="1344"/>
      <c r="N591" s="1344"/>
      <c r="O591" s="1344"/>
      <c r="P591" s="1344"/>
      <c r="Q591" s="1344"/>
      <c r="R591" s="1344"/>
      <c r="S591" s="1344"/>
      <c r="T591" s="1344"/>
      <c r="U591" s="1344"/>
      <c r="V591" s="1344"/>
      <c r="W591" s="1344"/>
      <c r="X591" s="1344"/>
      <c r="Y591" s="1344"/>
      <c r="Z591" s="1344"/>
      <c r="AA591" s="1344"/>
      <c r="AB591" s="1344"/>
      <c r="AC591" s="1344"/>
    </row>
    <row r="592">
      <c r="A592" s="1344"/>
      <c r="B592" s="1344"/>
      <c r="C592" s="1344"/>
      <c r="D592" s="1344"/>
      <c r="E592" s="1344"/>
      <c r="F592" s="1344"/>
      <c r="G592" s="1344"/>
      <c r="H592" s="1344"/>
      <c r="I592" s="1344"/>
      <c r="J592" s="1344"/>
      <c r="K592" s="1344"/>
      <c r="L592" s="1344"/>
      <c r="M592" s="1344"/>
      <c r="N592" s="1344"/>
      <c r="O592" s="1344"/>
      <c r="P592" s="1344"/>
      <c r="Q592" s="1344"/>
      <c r="R592" s="1344"/>
      <c r="S592" s="1344"/>
      <c r="T592" s="1344"/>
      <c r="U592" s="1344"/>
      <c r="V592" s="1344"/>
      <c r="W592" s="1344"/>
      <c r="X592" s="1344"/>
      <c r="Y592" s="1344"/>
      <c r="Z592" s="1344"/>
      <c r="AA592" s="1344"/>
      <c r="AB592" s="1344"/>
      <c r="AC592" s="1344"/>
    </row>
    <row r="593">
      <c r="A593" s="1344"/>
      <c r="B593" s="1344"/>
      <c r="C593" s="1344"/>
      <c r="D593" s="1344"/>
      <c r="E593" s="1344"/>
      <c r="F593" s="1344"/>
      <c r="G593" s="1344"/>
      <c r="H593" s="1344"/>
      <c r="I593" s="1344"/>
      <c r="J593" s="1344"/>
      <c r="K593" s="1344"/>
      <c r="L593" s="1344"/>
      <c r="M593" s="1344"/>
      <c r="N593" s="1344"/>
      <c r="O593" s="1344"/>
      <c r="P593" s="1344"/>
      <c r="Q593" s="1344"/>
      <c r="R593" s="1344"/>
      <c r="S593" s="1344"/>
      <c r="T593" s="1344"/>
      <c r="U593" s="1344"/>
      <c r="V593" s="1344"/>
      <c r="W593" s="1344"/>
      <c r="X593" s="1344"/>
      <c r="Y593" s="1344"/>
      <c r="Z593" s="1344"/>
      <c r="AA593" s="1344"/>
      <c r="AB593" s="1344"/>
      <c r="AC593" s="1344"/>
    </row>
    <row r="594">
      <c r="A594" s="1344"/>
      <c r="B594" s="1344"/>
      <c r="C594" s="1344"/>
      <c r="D594" s="1344"/>
      <c r="E594" s="1344"/>
      <c r="F594" s="1344"/>
      <c r="G594" s="1344"/>
      <c r="H594" s="1344"/>
      <c r="I594" s="1344"/>
      <c r="J594" s="1344"/>
      <c r="K594" s="1344"/>
      <c r="L594" s="1344"/>
      <c r="M594" s="1344"/>
      <c r="N594" s="1344"/>
      <c r="O594" s="1344"/>
      <c r="P594" s="1344"/>
      <c r="Q594" s="1344"/>
      <c r="R594" s="1344"/>
      <c r="S594" s="1344"/>
      <c r="T594" s="1344"/>
      <c r="U594" s="1344"/>
      <c r="V594" s="1344"/>
      <c r="W594" s="1344"/>
      <c r="X594" s="1344"/>
      <c r="Y594" s="1344"/>
      <c r="Z594" s="1344"/>
      <c r="AA594" s="1344"/>
      <c r="AB594" s="1344"/>
      <c r="AC594" s="1344"/>
    </row>
    <row r="595">
      <c r="A595" s="1344"/>
      <c r="B595" s="1344"/>
      <c r="C595" s="1344"/>
      <c r="D595" s="1344"/>
      <c r="E595" s="1344"/>
      <c r="F595" s="1344"/>
      <c r="G595" s="1344"/>
      <c r="H595" s="1344"/>
      <c r="I595" s="1344"/>
      <c r="J595" s="1344"/>
      <c r="K595" s="1344"/>
      <c r="L595" s="1344"/>
      <c r="M595" s="1344"/>
      <c r="N595" s="1344"/>
      <c r="O595" s="1344"/>
      <c r="P595" s="1344"/>
      <c r="Q595" s="1344"/>
      <c r="R595" s="1344"/>
      <c r="S595" s="1344"/>
      <c r="T595" s="1344"/>
      <c r="U595" s="1344"/>
      <c r="V595" s="1344"/>
      <c r="W595" s="1344"/>
      <c r="X595" s="1344"/>
      <c r="Y595" s="1344"/>
      <c r="Z595" s="1344"/>
      <c r="AA595" s="1344"/>
      <c r="AB595" s="1344"/>
      <c r="AC595" s="1344"/>
    </row>
    <row r="596">
      <c r="A596" s="1344"/>
      <c r="B596" s="1344"/>
      <c r="C596" s="1344"/>
      <c r="D596" s="1344"/>
      <c r="E596" s="1344"/>
      <c r="F596" s="1344"/>
      <c r="G596" s="1344"/>
      <c r="H596" s="1344"/>
      <c r="I596" s="1344"/>
      <c r="J596" s="1344"/>
      <c r="K596" s="1344"/>
      <c r="L596" s="1344"/>
      <c r="M596" s="1344"/>
      <c r="N596" s="1344"/>
      <c r="O596" s="1344"/>
      <c r="P596" s="1344"/>
      <c r="Q596" s="1344"/>
      <c r="R596" s="1344"/>
      <c r="S596" s="1344"/>
      <c r="T596" s="1344"/>
      <c r="U596" s="1344"/>
      <c r="V596" s="1344"/>
      <c r="W596" s="1344"/>
      <c r="X596" s="1344"/>
      <c r="Y596" s="1344"/>
      <c r="Z596" s="1344"/>
      <c r="AA596" s="1344"/>
      <c r="AB596" s="1344"/>
      <c r="AC596" s="1344"/>
    </row>
    <row r="597">
      <c r="A597" s="1344"/>
      <c r="B597" s="1344"/>
      <c r="C597" s="1344"/>
      <c r="D597" s="1344"/>
      <c r="E597" s="1344"/>
      <c r="F597" s="1344"/>
      <c r="G597" s="1344"/>
      <c r="H597" s="1344"/>
      <c r="I597" s="1344"/>
      <c r="J597" s="1344"/>
      <c r="K597" s="1344"/>
      <c r="L597" s="1344"/>
      <c r="M597" s="1344"/>
      <c r="N597" s="1344"/>
      <c r="O597" s="1344"/>
      <c r="P597" s="1344"/>
      <c r="Q597" s="1344"/>
      <c r="R597" s="1344"/>
      <c r="S597" s="1344"/>
      <c r="T597" s="1344"/>
      <c r="U597" s="1344"/>
      <c r="V597" s="1344"/>
      <c r="W597" s="1344"/>
      <c r="X597" s="1344"/>
      <c r="Y597" s="1344"/>
      <c r="Z597" s="1344"/>
      <c r="AA597" s="1344"/>
      <c r="AB597" s="1344"/>
      <c r="AC597" s="1344"/>
    </row>
    <row r="598">
      <c r="A598" s="1344"/>
      <c r="B598" s="1344"/>
      <c r="C598" s="1344"/>
      <c r="D598" s="1344"/>
      <c r="E598" s="1344"/>
      <c r="F598" s="1344"/>
      <c r="G598" s="1344"/>
      <c r="H598" s="1344"/>
      <c r="I598" s="1344"/>
      <c r="J598" s="1344"/>
      <c r="K598" s="1344"/>
      <c r="L598" s="1344"/>
      <c r="M598" s="1344"/>
      <c r="N598" s="1344"/>
      <c r="O598" s="1344"/>
      <c r="P598" s="1344"/>
      <c r="Q598" s="1344"/>
      <c r="R598" s="1344"/>
      <c r="S598" s="1344"/>
      <c r="T598" s="1344"/>
      <c r="U598" s="1344"/>
      <c r="V598" s="1344"/>
      <c r="W598" s="1344"/>
      <c r="X598" s="1344"/>
      <c r="Y598" s="1344"/>
      <c r="Z598" s="1344"/>
      <c r="AA598" s="1344"/>
      <c r="AB598" s="1344"/>
      <c r="AC598" s="1344"/>
    </row>
    <row r="599">
      <c r="A599" s="1344"/>
      <c r="B599" s="1344"/>
      <c r="C599" s="1344"/>
      <c r="D599" s="1344"/>
      <c r="E599" s="1344"/>
      <c r="F599" s="1344"/>
      <c r="G599" s="1344"/>
      <c r="H599" s="1344"/>
      <c r="I599" s="1344"/>
      <c r="J599" s="1344"/>
      <c r="K599" s="1344"/>
      <c r="L599" s="1344"/>
      <c r="M599" s="1344"/>
      <c r="N599" s="1344"/>
      <c r="O599" s="1344"/>
      <c r="P599" s="1344"/>
      <c r="Q599" s="1344"/>
      <c r="R599" s="1344"/>
      <c r="S599" s="1344"/>
      <c r="T599" s="1344"/>
      <c r="U599" s="1344"/>
      <c r="V599" s="1344"/>
      <c r="W599" s="1344"/>
      <c r="X599" s="1344"/>
      <c r="Y599" s="1344"/>
      <c r="Z599" s="1344"/>
      <c r="AA599" s="1344"/>
      <c r="AB599" s="1344"/>
      <c r="AC599" s="1344"/>
    </row>
    <row r="600">
      <c r="A600" s="1344"/>
      <c r="B600" s="1344"/>
      <c r="C600" s="1344"/>
      <c r="D600" s="1344"/>
      <c r="E600" s="1344"/>
      <c r="F600" s="1344"/>
      <c r="G600" s="1344"/>
      <c r="H600" s="1344"/>
      <c r="I600" s="1344"/>
      <c r="J600" s="1344"/>
      <c r="K600" s="1344"/>
      <c r="L600" s="1344"/>
      <c r="M600" s="1344"/>
      <c r="N600" s="1344"/>
      <c r="O600" s="1344"/>
      <c r="P600" s="1344"/>
      <c r="Q600" s="1344"/>
      <c r="R600" s="1344"/>
      <c r="S600" s="1344"/>
      <c r="T600" s="1344"/>
      <c r="U600" s="1344"/>
      <c r="V600" s="1344"/>
      <c r="W600" s="1344"/>
      <c r="X600" s="1344"/>
      <c r="Y600" s="1344"/>
      <c r="Z600" s="1344"/>
      <c r="AA600" s="1344"/>
      <c r="AB600" s="1344"/>
      <c r="AC600" s="1344"/>
    </row>
    <row r="601">
      <c r="A601" s="1344"/>
      <c r="B601" s="1344"/>
      <c r="C601" s="1344"/>
      <c r="D601" s="1344"/>
      <c r="E601" s="1344"/>
      <c r="F601" s="1344"/>
      <c r="G601" s="1344"/>
      <c r="H601" s="1344"/>
      <c r="I601" s="1344"/>
      <c r="J601" s="1344"/>
      <c r="K601" s="1344"/>
      <c r="L601" s="1344"/>
      <c r="M601" s="1344"/>
      <c r="N601" s="1344"/>
      <c r="O601" s="1344"/>
      <c r="P601" s="1344"/>
      <c r="Q601" s="1344"/>
      <c r="R601" s="1344"/>
      <c r="S601" s="1344"/>
      <c r="T601" s="1344"/>
      <c r="U601" s="1344"/>
      <c r="V601" s="1344"/>
      <c r="W601" s="1344"/>
      <c r="X601" s="1344"/>
      <c r="Y601" s="1344"/>
      <c r="Z601" s="1344"/>
      <c r="AA601" s="1344"/>
      <c r="AB601" s="1344"/>
      <c r="AC601" s="1344"/>
    </row>
    <row r="602">
      <c r="A602" s="1344"/>
      <c r="B602" s="1344"/>
      <c r="C602" s="1344"/>
      <c r="D602" s="1344"/>
      <c r="E602" s="1344"/>
      <c r="F602" s="1344"/>
      <c r="G602" s="1344"/>
      <c r="H602" s="1344"/>
      <c r="I602" s="1344"/>
      <c r="J602" s="1344"/>
      <c r="K602" s="1344"/>
      <c r="L602" s="1344"/>
      <c r="M602" s="1344"/>
      <c r="N602" s="1344"/>
      <c r="O602" s="1344"/>
      <c r="P602" s="1344"/>
      <c r="Q602" s="1344"/>
      <c r="R602" s="1344"/>
      <c r="S602" s="1344"/>
      <c r="T602" s="1344"/>
      <c r="U602" s="1344"/>
      <c r="V602" s="1344"/>
      <c r="W602" s="1344"/>
      <c r="X602" s="1344"/>
      <c r="Y602" s="1344"/>
      <c r="Z602" s="1344"/>
      <c r="AA602" s="1344"/>
      <c r="AB602" s="1344"/>
      <c r="AC602" s="1344"/>
    </row>
    <row r="603">
      <c r="A603" s="1344"/>
      <c r="B603" s="1344"/>
      <c r="C603" s="1344"/>
      <c r="D603" s="1344"/>
      <c r="E603" s="1344"/>
      <c r="F603" s="1344"/>
      <c r="G603" s="1344"/>
      <c r="H603" s="1344"/>
      <c r="I603" s="1344"/>
      <c r="J603" s="1344"/>
      <c r="K603" s="1344"/>
      <c r="L603" s="1344"/>
      <c r="M603" s="1344"/>
      <c r="N603" s="1344"/>
      <c r="O603" s="1344"/>
      <c r="P603" s="1344"/>
      <c r="Q603" s="1344"/>
      <c r="R603" s="1344"/>
      <c r="S603" s="1344"/>
      <c r="T603" s="1344"/>
      <c r="U603" s="1344"/>
      <c r="V603" s="1344"/>
      <c r="W603" s="1344"/>
      <c r="X603" s="1344"/>
      <c r="Y603" s="1344"/>
      <c r="Z603" s="1344"/>
      <c r="AA603" s="1344"/>
      <c r="AB603" s="1344"/>
      <c r="AC603" s="1344"/>
    </row>
    <row r="604">
      <c r="A604" s="1344"/>
      <c r="B604" s="1344"/>
      <c r="C604" s="1344"/>
      <c r="D604" s="1344"/>
      <c r="E604" s="1344"/>
      <c r="F604" s="1344"/>
      <c r="G604" s="1344"/>
      <c r="H604" s="1344"/>
      <c r="I604" s="1344"/>
      <c r="J604" s="1344"/>
      <c r="K604" s="1344"/>
      <c r="L604" s="1344"/>
      <c r="M604" s="1344"/>
      <c r="N604" s="1344"/>
      <c r="O604" s="1344"/>
      <c r="P604" s="1344"/>
      <c r="Q604" s="1344"/>
      <c r="R604" s="1344"/>
      <c r="S604" s="1344"/>
      <c r="T604" s="1344"/>
      <c r="U604" s="1344"/>
      <c r="V604" s="1344"/>
      <c r="W604" s="1344"/>
      <c r="X604" s="1344"/>
      <c r="Y604" s="1344"/>
      <c r="Z604" s="1344"/>
      <c r="AA604" s="1344"/>
      <c r="AB604" s="1344"/>
      <c r="AC604" s="1344"/>
    </row>
    <row r="605">
      <c r="A605" s="1344"/>
      <c r="B605" s="1344"/>
      <c r="C605" s="1344"/>
      <c r="D605" s="1344"/>
      <c r="E605" s="1344"/>
      <c r="F605" s="1344"/>
      <c r="G605" s="1344"/>
      <c r="H605" s="1344"/>
      <c r="I605" s="1344"/>
      <c r="J605" s="1344"/>
      <c r="K605" s="1344"/>
      <c r="L605" s="1344"/>
      <c r="M605" s="1344"/>
      <c r="N605" s="1344"/>
      <c r="O605" s="1344"/>
      <c r="P605" s="1344"/>
      <c r="Q605" s="1344"/>
      <c r="R605" s="1344"/>
      <c r="S605" s="1344"/>
      <c r="T605" s="1344"/>
      <c r="U605" s="1344"/>
      <c r="V605" s="1344"/>
      <c r="W605" s="1344"/>
      <c r="X605" s="1344"/>
      <c r="Y605" s="1344"/>
      <c r="Z605" s="1344"/>
      <c r="AA605" s="1344"/>
      <c r="AB605" s="1344"/>
      <c r="AC605" s="1344"/>
    </row>
    <row r="606">
      <c r="A606" s="1344"/>
      <c r="B606" s="1344"/>
      <c r="C606" s="1344"/>
      <c r="D606" s="1344"/>
      <c r="E606" s="1344"/>
      <c r="F606" s="1344"/>
      <c r="G606" s="1344"/>
      <c r="H606" s="1344"/>
      <c r="I606" s="1344"/>
      <c r="J606" s="1344"/>
      <c r="K606" s="1344"/>
      <c r="L606" s="1344"/>
      <c r="M606" s="1344"/>
      <c r="N606" s="1344"/>
      <c r="O606" s="1344"/>
      <c r="P606" s="1344"/>
      <c r="Q606" s="1344"/>
      <c r="R606" s="1344"/>
      <c r="S606" s="1344"/>
      <c r="T606" s="1344"/>
      <c r="U606" s="1344"/>
      <c r="V606" s="1344"/>
      <c r="W606" s="1344"/>
      <c r="X606" s="1344"/>
      <c r="Y606" s="1344"/>
      <c r="Z606" s="1344"/>
      <c r="AA606" s="1344"/>
      <c r="AB606" s="1344"/>
      <c r="AC606" s="1344"/>
    </row>
    <row r="607">
      <c r="A607" s="1344"/>
      <c r="B607" s="1344"/>
      <c r="C607" s="1344"/>
      <c r="D607" s="1344"/>
      <c r="E607" s="1344"/>
      <c r="F607" s="1344"/>
      <c r="G607" s="1344"/>
      <c r="H607" s="1344"/>
      <c r="I607" s="1344"/>
      <c r="J607" s="1344"/>
      <c r="K607" s="1344"/>
      <c r="L607" s="1344"/>
      <c r="M607" s="1344"/>
      <c r="N607" s="1344"/>
      <c r="O607" s="1344"/>
      <c r="P607" s="1344"/>
      <c r="Q607" s="1344"/>
      <c r="R607" s="1344"/>
      <c r="S607" s="1344"/>
      <c r="T607" s="1344"/>
      <c r="U607" s="1344"/>
      <c r="V607" s="1344"/>
      <c r="W607" s="1344"/>
      <c r="X607" s="1344"/>
      <c r="Y607" s="1344"/>
      <c r="Z607" s="1344"/>
      <c r="AA607" s="1344"/>
      <c r="AB607" s="1344"/>
      <c r="AC607" s="1344"/>
    </row>
    <row r="608">
      <c r="A608" s="1344"/>
      <c r="B608" s="1344"/>
      <c r="C608" s="1344"/>
      <c r="D608" s="1344"/>
      <c r="E608" s="1344"/>
      <c r="F608" s="1344"/>
      <c r="G608" s="1344"/>
      <c r="H608" s="1344"/>
      <c r="I608" s="1344"/>
      <c r="J608" s="1344"/>
      <c r="K608" s="1344"/>
      <c r="L608" s="1344"/>
      <c r="M608" s="1344"/>
      <c r="N608" s="1344"/>
      <c r="O608" s="1344"/>
      <c r="P608" s="1344"/>
      <c r="Q608" s="1344"/>
      <c r="R608" s="1344"/>
      <c r="S608" s="1344"/>
      <c r="T608" s="1344"/>
      <c r="U608" s="1344"/>
      <c r="V608" s="1344"/>
      <c r="W608" s="1344"/>
      <c r="X608" s="1344"/>
      <c r="Y608" s="1344"/>
      <c r="Z608" s="1344"/>
      <c r="AA608" s="1344"/>
      <c r="AB608" s="1344"/>
      <c r="AC608" s="1344"/>
    </row>
    <row r="609">
      <c r="A609" s="1344"/>
      <c r="B609" s="1344"/>
      <c r="C609" s="1344"/>
      <c r="D609" s="1344"/>
      <c r="E609" s="1344"/>
      <c r="F609" s="1344"/>
      <c r="G609" s="1344"/>
      <c r="H609" s="1344"/>
      <c r="I609" s="1344"/>
      <c r="J609" s="1344"/>
      <c r="K609" s="1344"/>
      <c r="L609" s="1344"/>
      <c r="M609" s="1344"/>
      <c r="N609" s="1344"/>
      <c r="O609" s="1344"/>
      <c r="P609" s="1344"/>
      <c r="Q609" s="1344"/>
      <c r="R609" s="1344"/>
      <c r="S609" s="1344"/>
      <c r="T609" s="1344"/>
      <c r="U609" s="1344"/>
      <c r="V609" s="1344"/>
      <c r="W609" s="1344"/>
      <c r="X609" s="1344"/>
      <c r="Y609" s="1344"/>
      <c r="Z609" s="1344"/>
      <c r="AA609" s="1344"/>
      <c r="AB609" s="1344"/>
      <c r="AC609" s="1344"/>
    </row>
    <row r="610">
      <c r="A610" s="1344"/>
      <c r="B610" s="1344"/>
      <c r="C610" s="1344"/>
      <c r="D610" s="1344"/>
      <c r="E610" s="1344"/>
      <c r="F610" s="1344"/>
      <c r="G610" s="1344"/>
      <c r="H610" s="1344"/>
      <c r="I610" s="1344"/>
      <c r="J610" s="1344"/>
      <c r="K610" s="1344"/>
      <c r="L610" s="1344"/>
      <c r="M610" s="1344"/>
      <c r="N610" s="1344"/>
      <c r="O610" s="1344"/>
      <c r="P610" s="1344"/>
      <c r="Q610" s="1344"/>
      <c r="R610" s="1344"/>
      <c r="S610" s="1344"/>
      <c r="T610" s="1344"/>
      <c r="U610" s="1344"/>
      <c r="V610" s="1344"/>
      <c r="W610" s="1344"/>
      <c r="X610" s="1344"/>
      <c r="Y610" s="1344"/>
      <c r="Z610" s="1344"/>
      <c r="AA610" s="1344"/>
      <c r="AB610" s="1344"/>
      <c r="AC610" s="1344"/>
    </row>
    <row r="611">
      <c r="A611" s="1344"/>
      <c r="B611" s="1344"/>
      <c r="C611" s="1344"/>
      <c r="D611" s="1344"/>
      <c r="E611" s="1344"/>
      <c r="F611" s="1344"/>
      <c r="G611" s="1344"/>
      <c r="H611" s="1344"/>
      <c r="I611" s="1344"/>
      <c r="J611" s="1344"/>
      <c r="K611" s="1344"/>
      <c r="L611" s="1344"/>
      <c r="M611" s="1344"/>
      <c r="N611" s="1344"/>
      <c r="O611" s="1344"/>
      <c r="P611" s="1344"/>
      <c r="Q611" s="1344"/>
      <c r="R611" s="1344"/>
      <c r="S611" s="1344"/>
      <c r="T611" s="1344"/>
      <c r="U611" s="1344"/>
      <c r="V611" s="1344"/>
      <c r="W611" s="1344"/>
      <c r="X611" s="1344"/>
      <c r="Y611" s="1344"/>
      <c r="Z611" s="1344"/>
      <c r="AA611" s="1344"/>
      <c r="AB611" s="1344"/>
      <c r="AC611" s="1344"/>
    </row>
    <row r="612">
      <c r="A612" s="1344"/>
      <c r="B612" s="1344"/>
      <c r="C612" s="1344"/>
      <c r="D612" s="1344"/>
      <c r="E612" s="1344"/>
      <c r="F612" s="1344"/>
      <c r="G612" s="1344"/>
      <c r="H612" s="1344"/>
      <c r="I612" s="1344"/>
      <c r="J612" s="1344"/>
      <c r="K612" s="1344"/>
      <c r="L612" s="1344"/>
      <c r="M612" s="1344"/>
      <c r="N612" s="1344"/>
      <c r="O612" s="1344"/>
      <c r="P612" s="1344"/>
      <c r="Q612" s="1344"/>
      <c r="R612" s="1344"/>
      <c r="S612" s="1344"/>
      <c r="T612" s="1344"/>
      <c r="U612" s="1344"/>
      <c r="V612" s="1344"/>
      <c r="W612" s="1344"/>
      <c r="X612" s="1344"/>
      <c r="Y612" s="1344"/>
      <c r="Z612" s="1344"/>
      <c r="AA612" s="1344"/>
      <c r="AB612" s="1344"/>
      <c r="AC612" s="1344"/>
    </row>
    <row r="613">
      <c r="A613" s="1344"/>
      <c r="B613" s="1344"/>
      <c r="C613" s="1344"/>
      <c r="D613" s="1344"/>
      <c r="E613" s="1344"/>
      <c r="F613" s="1344"/>
      <c r="G613" s="1344"/>
      <c r="H613" s="1344"/>
      <c r="I613" s="1344"/>
      <c r="J613" s="1344"/>
      <c r="K613" s="1344"/>
      <c r="L613" s="1344"/>
      <c r="M613" s="1344"/>
      <c r="N613" s="1344"/>
      <c r="O613" s="1344"/>
      <c r="P613" s="1344"/>
      <c r="Q613" s="1344"/>
      <c r="R613" s="1344"/>
      <c r="S613" s="1344"/>
      <c r="T613" s="1344"/>
      <c r="U613" s="1344"/>
      <c r="V613" s="1344"/>
      <c r="W613" s="1344"/>
      <c r="X613" s="1344"/>
      <c r="Y613" s="1344"/>
      <c r="Z613" s="1344"/>
      <c r="AA613" s="1344"/>
      <c r="AB613" s="1344"/>
      <c r="AC613" s="1344"/>
    </row>
    <row r="614">
      <c r="A614" s="1344"/>
      <c r="B614" s="1344"/>
      <c r="C614" s="1344"/>
      <c r="D614" s="1344"/>
      <c r="E614" s="1344"/>
      <c r="F614" s="1344"/>
      <c r="G614" s="1344"/>
      <c r="H614" s="1344"/>
      <c r="I614" s="1344"/>
      <c r="J614" s="1344"/>
      <c r="K614" s="1344"/>
      <c r="L614" s="1344"/>
      <c r="M614" s="1344"/>
      <c r="N614" s="1344"/>
      <c r="O614" s="1344"/>
      <c r="P614" s="1344"/>
      <c r="Q614" s="1344"/>
      <c r="R614" s="1344"/>
      <c r="S614" s="1344"/>
      <c r="T614" s="1344"/>
      <c r="U614" s="1344"/>
      <c r="V614" s="1344"/>
      <c r="W614" s="1344"/>
      <c r="X614" s="1344"/>
      <c r="Y614" s="1344"/>
      <c r="Z614" s="1344"/>
      <c r="AA614" s="1344"/>
      <c r="AB614" s="1344"/>
      <c r="AC614" s="1344"/>
    </row>
    <row r="615">
      <c r="A615" s="1344"/>
      <c r="B615" s="1344"/>
      <c r="C615" s="1344"/>
      <c r="D615" s="1344"/>
      <c r="E615" s="1344"/>
      <c r="F615" s="1344"/>
      <c r="G615" s="1344"/>
      <c r="H615" s="1344"/>
      <c r="I615" s="1344"/>
      <c r="J615" s="1344"/>
      <c r="K615" s="1344"/>
      <c r="L615" s="1344"/>
      <c r="M615" s="1344"/>
      <c r="N615" s="1344"/>
      <c r="O615" s="1344"/>
      <c r="P615" s="1344"/>
      <c r="Q615" s="1344"/>
      <c r="R615" s="1344"/>
      <c r="S615" s="1344"/>
      <c r="T615" s="1344"/>
      <c r="U615" s="1344"/>
      <c r="V615" s="1344"/>
      <c r="W615" s="1344"/>
      <c r="X615" s="1344"/>
      <c r="Y615" s="1344"/>
      <c r="Z615" s="1344"/>
      <c r="AA615" s="1344"/>
      <c r="AB615" s="1344"/>
      <c r="AC615" s="1344"/>
    </row>
    <row r="616">
      <c r="A616" s="1344"/>
      <c r="B616" s="1344"/>
      <c r="C616" s="1344"/>
      <c r="D616" s="1344"/>
      <c r="E616" s="1344"/>
      <c r="F616" s="1344"/>
      <c r="G616" s="1344"/>
      <c r="H616" s="1344"/>
      <c r="I616" s="1344"/>
      <c r="J616" s="1344"/>
      <c r="K616" s="1344"/>
      <c r="L616" s="1344"/>
      <c r="M616" s="1344"/>
      <c r="N616" s="1344"/>
      <c r="O616" s="1344"/>
      <c r="P616" s="1344"/>
      <c r="Q616" s="1344"/>
      <c r="R616" s="1344"/>
      <c r="S616" s="1344"/>
      <c r="T616" s="1344"/>
      <c r="U616" s="1344"/>
      <c r="V616" s="1344"/>
      <c r="W616" s="1344"/>
      <c r="X616" s="1344"/>
      <c r="Y616" s="1344"/>
      <c r="Z616" s="1344"/>
      <c r="AA616" s="1344"/>
      <c r="AB616" s="1344"/>
      <c r="AC616" s="1344"/>
    </row>
    <row r="617">
      <c r="A617" s="1344"/>
      <c r="B617" s="1344"/>
      <c r="C617" s="1344"/>
      <c r="D617" s="1344"/>
      <c r="E617" s="1344"/>
      <c r="F617" s="1344"/>
      <c r="G617" s="1344"/>
      <c r="H617" s="1344"/>
      <c r="I617" s="1344"/>
      <c r="J617" s="1344"/>
      <c r="K617" s="1344"/>
      <c r="L617" s="1344"/>
      <c r="M617" s="1344"/>
      <c r="N617" s="1344"/>
      <c r="O617" s="1344"/>
      <c r="P617" s="1344"/>
      <c r="Q617" s="1344"/>
      <c r="R617" s="1344"/>
      <c r="S617" s="1344"/>
      <c r="T617" s="1344"/>
      <c r="U617" s="1344"/>
      <c r="V617" s="1344"/>
      <c r="W617" s="1344"/>
      <c r="X617" s="1344"/>
      <c r="Y617" s="1344"/>
      <c r="Z617" s="1344"/>
      <c r="AA617" s="1344"/>
      <c r="AB617" s="1344"/>
      <c r="AC617" s="1344"/>
    </row>
    <row r="618">
      <c r="A618" s="1344"/>
      <c r="B618" s="1344"/>
      <c r="C618" s="1344"/>
      <c r="D618" s="1344"/>
      <c r="E618" s="1344"/>
      <c r="F618" s="1344"/>
      <c r="G618" s="1344"/>
      <c r="H618" s="1344"/>
      <c r="I618" s="1344"/>
      <c r="J618" s="1344"/>
      <c r="K618" s="1344"/>
      <c r="L618" s="1344"/>
      <c r="M618" s="1344"/>
      <c r="N618" s="1344"/>
      <c r="O618" s="1344"/>
      <c r="P618" s="1344"/>
      <c r="Q618" s="1344"/>
      <c r="R618" s="1344"/>
      <c r="S618" s="1344"/>
      <c r="T618" s="1344"/>
      <c r="U618" s="1344"/>
      <c r="V618" s="1344"/>
      <c r="W618" s="1344"/>
      <c r="X618" s="1344"/>
      <c r="Y618" s="1344"/>
      <c r="Z618" s="1344"/>
      <c r="AA618" s="1344"/>
      <c r="AB618" s="1344"/>
      <c r="AC618" s="1344"/>
    </row>
    <row r="619">
      <c r="A619" s="1344"/>
      <c r="B619" s="1344"/>
      <c r="C619" s="1344"/>
      <c r="D619" s="1344"/>
      <c r="E619" s="1344"/>
      <c r="F619" s="1344"/>
      <c r="G619" s="1344"/>
      <c r="H619" s="1344"/>
      <c r="I619" s="1344"/>
      <c r="J619" s="1344"/>
      <c r="K619" s="1344"/>
      <c r="L619" s="1344"/>
      <c r="M619" s="1344"/>
      <c r="N619" s="1344"/>
      <c r="O619" s="1344"/>
      <c r="P619" s="1344"/>
      <c r="Q619" s="1344"/>
      <c r="R619" s="1344"/>
      <c r="S619" s="1344"/>
      <c r="T619" s="1344"/>
      <c r="U619" s="1344"/>
      <c r="V619" s="1344"/>
      <c r="W619" s="1344"/>
      <c r="X619" s="1344"/>
      <c r="Y619" s="1344"/>
      <c r="Z619" s="1344"/>
      <c r="AA619" s="1344"/>
      <c r="AB619" s="1344"/>
      <c r="AC619" s="1344"/>
    </row>
    <row r="620">
      <c r="A620" s="1344"/>
      <c r="B620" s="1344"/>
      <c r="C620" s="1344"/>
      <c r="D620" s="1344"/>
      <c r="E620" s="1344"/>
      <c r="F620" s="1344"/>
      <c r="G620" s="1344"/>
      <c r="H620" s="1344"/>
      <c r="I620" s="1344"/>
      <c r="J620" s="1344"/>
      <c r="K620" s="1344"/>
      <c r="L620" s="1344"/>
      <c r="M620" s="1344"/>
      <c r="N620" s="1344"/>
      <c r="O620" s="1344"/>
      <c r="P620" s="1344"/>
      <c r="Q620" s="1344"/>
      <c r="R620" s="1344"/>
      <c r="S620" s="1344"/>
      <c r="T620" s="1344"/>
      <c r="U620" s="1344"/>
      <c r="V620" s="1344"/>
      <c r="W620" s="1344"/>
      <c r="X620" s="1344"/>
      <c r="Y620" s="1344"/>
      <c r="Z620" s="1344"/>
      <c r="AA620" s="1344"/>
      <c r="AB620" s="1344"/>
      <c r="AC620" s="1344"/>
    </row>
    <row r="621">
      <c r="A621" s="1344"/>
      <c r="B621" s="1344"/>
      <c r="C621" s="1344"/>
      <c r="D621" s="1344"/>
      <c r="E621" s="1344"/>
      <c r="F621" s="1344"/>
      <c r="G621" s="1344"/>
      <c r="H621" s="1344"/>
      <c r="I621" s="1344"/>
      <c r="J621" s="1344"/>
      <c r="K621" s="1344"/>
      <c r="L621" s="1344"/>
      <c r="M621" s="1344"/>
      <c r="N621" s="1344"/>
      <c r="O621" s="1344"/>
      <c r="P621" s="1344"/>
      <c r="Q621" s="1344"/>
      <c r="R621" s="1344"/>
      <c r="S621" s="1344"/>
      <c r="T621" s="1344"/>
      <c r="U621" s="1344"/>
      <c r="V621" s="1344"/>
      <c r="W621" s="1344"/>
      <c r="X621" s="1344"/>
      <c r="Y621" s="1344"/>
      <c r="Z621" s="1344"/>
      <c r="AA621" s="1344"/>
      <c r="AB621" s="1344"/>
      <c r="AC621" s="1344"/>
    </row>
    <row r="622">
      <c r="A622" s="1344"/>
      <c r="B622" s="1344"/>
      <c r="C622" s="1344"/>
      <c r="D622" s="1344"/>
      <c r="E622" s="1344"/>
      <c r="F622" s="1344"/>
      <c r="G622" s="1344"/>
      <c r="H622" s="1344"/>
      <c r="I622" s="1344"/>
      <c r="J622" s="1344"/>
      <c r="K622" s="1344"/>
      <c r="L622" s="1344"/>
      <c r="M622" s="1344"/>
      <c r="N622" s="1344"/>
      <c r="O622" s="1344"/>
      <c r="P622" s="1344"/>
      <c r="Q622" s="1344"/>
      <c r="R622" s="1344"/>
      <c r="S622" s="1344"/>
      <c r="T622" s="1344"/>
      <c r="U622" s="1344"/>
      <c r="V622" s="1344"/>
      <c r="W622" s="1344"/>
      <c r="X622" s="1344"/>
      <c r="Y622" s="1344"/>
      <c r="Z622" s="1344"/>
      <c r="AA622" s="1344"/>
      <c r="AB622" s="1344"/>
      <c r="AC622" s="1344"/>
    </row>
    <row r="623">
      <c r="A623" s="1344"/>
      <c r="B623" s="1344"/>
      <c r="C623" s="1344"/>
      <c r="D623" s="1344"/>
      <c r="E623" s="1344"/>
      <c r="F623" s="1344"/>
      <c r="G623" s="1344"/>
      <c r="H623" s="1344"/>
      <c r="I623" s="1344"/>
      <c r="J623" s="1344"/>
      <c r="K623" s="1344"/>
      <c r="L623" s="1344"/>
      <c r="M623" s="1344"/>
      <c r="N623" s="1344"/>
      <c r="O623" s="1344"/>
      <c r="P623" s="1344"/>
      <c r="Q623" s="1344"/>
      <c r="R623" s="1344"/>
      <c r="S623" s="1344"/>
      <c r="T623" s="1344"/>
      <c r="U623" s="1344"/>
      <c r="V623" s="1344"/>
      <c r="W623" s="1344"/>
      <c r="X623" s="1344"/>
      <c r="Y623" s="1344"/>
      <c r="Z623" s="1344"/>
      <c r="AA623" s="1344"/>
      <c r="AB623" s="1344"/>
      <c r="AC623" s="1344"/>
    </row>
    <row r="624">
      <c r="A624" s="1344"/>
      <c r="B624" s="1344"/>
      <c r="C624" s="1344"/>
      <c r="D624" s="1344"/>
      <c r="E624" s="1344"/>
      <c r="F624" s="1344"/>
      <c r="G624" s="1344"/>
      <c r="H624" s="1344"/>
      <c r="I624" s="1344"/>
      <c r="J624" s="1344"/>
      <c r="K624" s="1344"/>
      <c r="L624" s="1344"/>
      <c r="M624" s="1344"/>
      <c r="N624" s="1344"/>
      <c r="O624" s="1344"/>
      <c r="P624" s="1344"/>
      <c r="Q624" s="1344"/>
      <c r="R624" s="1344"/>
      <c r="S624" s="1344"/>
      <c r="T624" s="1344"/>
      <c r="U624" s="1344"/>
      <c r="V624" s="1344"/>
      <c r="W624" s="1344"/>
      <c r="X624" s="1344"/>
      <c r="Y624" s="1344"/>
      <c r="Z624" s="1344"/>
      <c r="AA624" s="1344"/>
      <c r="AB624" s="1344"/>
      <c r="AC624" s="1344"/>
    </row>
    <row r="625">
      <c r="A625" s="1344"/>
      <c r="B625" s="1344"/>
      <c r="C625" s="1344"/>
      <c r="D625" s="1344"/>
      <c r="E625" s="1344"/>
      <c r="F625" s="1344"/>
      <c r="G625" s="1344"/>
      <c r="H625" s="1344"/>
      <c r="I625" s="1344"/>
      <c r="J625" s="1344"/>
      <c r="K625" s="1344"/>
      <c r="L625" s="1344"/>
      <c r="M625" s="1344"/>
      <c r="N625" s="1344"/>
      <c r="O625" s="1344"/>
      <c r="P625" s="1344"/>
      <c r="Q625" s="1344"/>
      <c r="R625" s="1344"/>
      <c r="S625" s="1344"/>
      <c r="T625" s="1344"/>
      <c r="U625" s="1344"/>
      <c r="V625" s="1344"/>
      <c r="W625" s="1344"/>
      <c r="X625" s="1344"/>
      <c r="Y625" s="1344"/>
      <c r="Z625" s="1344"/>
      <c r="AA625" s="1344"/>
      <c r="AB625" s="1344"/>
      <c r="AC625" s="1344"/>
    </row>
    <row r="626">
      <c r="A626" s="1344"/>
      <c r="B626" s="1344"/>
      <c r="C626" s="1344"/>
      <c r="D626" s="1344"/>
      <c r="E626" s="1344"/>
      <c r="F626" s="1344"/>
      <c r="G626" s="1344"/>
      <c r="H626" s="1344"/>
      <c r="I626" s="1344"/>
      <c r="J626" s="1344"/>
      <c r="K626" s="1344"/>
      <c r="L626" s="1344"/>
      <c r="M626" s="1344"/>
      <c r="N626" s="1344"/>
      <c r="O626" s="1344"/>
      <c r="P626" s="1344"/>
      <c r="Q626" s="1344"/>
      <c r="R626" s="1344"/>
      <c r="S626" s="1344"/>
      <c r="T626" s="1344"/>
      <c r="U626" s="1344"/>
      <c r="V626" s="1344"/>
      <c r="W626" s="1344"/>
      <c r="X626" s="1344"/>
      <c r="Y626" s="1344"/>
      <c r="Z626" s="1344"/>
      <c r="AA626" s="1344"/>
      <c r="AB626" s="1344"/>
      <c r="AC626" s="1344"/>
    </row>
    <row r="627">
      <c r="A627" s="1344"/>
      <c r="B627" s="1344"/>
      <c r="C627" s="1344"/>
      <c r="D627" s="1344"/>
      <c r="E627" s="1344"/>
      <c r="F627" s="1344"/>
      <c r="G627" s="1344"/>
      <c r="H627" s="1344"/>
      <c r="I627" s="1344"/>
      <c r="J627" s="1344"/>
      <c r="K627" s="1344"/>
      <c r="L627" s="1344"/>
      <c r="M627" s="1344"/>
      <c r="N627" s="1344"/>
      <c r="O627" s="1344"/>
      <c r="P627" s="1344"/>
      <c r="Q627" s="1344"/>
      <c r="R627" s="1344"/>
      <c r="S627" s="1344"/>
      <c r="T627" s="1344"/>
      <c r="U627" s="1344"/>
      <c r="V627" s="1344"/>
      <c r="W627" s="1344"/>
      <c r="X627" s="1344"/>
      <c r="Y627" s="1344"/>
      <c r="Z627" s="1344"/>
      <c r="AA627" s="1344"/>
      <c r="AB627" s="1344"/>
      <c r="AC627" s="1344"/>
    </row>
    <row r="628">
      <c r="A628" s="1344"/>
      <c r="B628" s="1344"/>
      <c r="C628" s="1344"/>
      <c r="D628" s="1344"/>
      <c r="E628" s="1344"/>
      <c r="F628" s="1344"/>
      <c r="G628" s="1344"/>
      <c r="H628" s="1344"/>
      <c r="I628" s="1344"/>
      <c r="J628" s="1344"/>
      <c r="K628" s="1344"/>
      <c r="L628" s="1344"/>
      <c r="M628" s="1344"/>
      <c r="N628" s="1344"/>
      <c r="O628" s="1344"/>
      <c r="P628" s="1344"/>
      <c r="Q628" s="1344"/>
      <c r="R628" s="1344"/>
      <c r="S628" s="1344"/>
      <c r="T628" s="1344"/>
      <c r="U628" s="1344"/>
      <c r="V628" s="1344"/>
      <c r="W628" s="1344"/>
      <c r="X628" s="1344"/>
      <c r="Y628" s="1344"/>
      <c r="Z628" s="1344"/>
      <c r="AA628" s="1344"/>
      <c r="AB628" s="1344"/>
      <c r="AC628" s="1344"/>
    </row>
    <row r="629">
      <c r="A629" s="1344"/>
      <c r="B629" s="1344"/>
      <c r="C629" s="1344"/>
      <c r="D629" s="1344"/>
      <c r="E629" s="1344"/>
      <c r="F629" s="1344"/>
      <c r="G629" s="1344"/>
      <c r="H629" s="1344"/>
      <c r="I629" s="1344"/>
      <c r="J629" s="1344"/>
      <c r="K629" s="1344"/>
      <c r="L629" s="1344"/>
      <c r="M629" s="1344"/>
      <c r="N629" s="1344"/>
      <c r="O629" s="1344"/>
      <c r="P629" s="1344"/>
      <c r="Q629" s="1344"/>
      <c r="R629" s="1344"/>
      <c r="S629" s="1344"/>
      <c r="T629" s="1344"/>
      <c r="U629" s="1344"/>
      <c r="V629" s="1344"/>
      <c r="W629" s="1344"/>
      <c r="X629" s="1344"/>
      <c r="Y629" s="1344"/>
      <c r="Z629" s="1344"/>
      <c r="AA629" s="1344"/>
      <c r="AB629" s="1344"/>
      <c r="AC629" s="1344"/>
    </row>
    <row r="630">
      <c r="A630" s="1344"/>
      <c r="B630" s="1344"/>
      <c r="C630" s="1344"/>
      <c r="D630" s="1344"/>
      <c r="E630" s="1344"/>
      <c r="F630" s="1344"/>
      <c r="G630" s="1344"/>
      <c r="H630" s="1344"/>
      <c r="I630" s="1344"/>
      <c r="J630" s="1344"/>
      <c r="K630" s="1344"/>
      <c r="L630" s="1344"/>
      <c r="M630" s="1344"/>
      <c r="N630" s="1344"/>
      <c r="O630" s="1344"/>
      <c r="P630" s="1344"/>
      <c r="Q630" s="1344"/>
      <c r="R630" s="1344"/>
      <c r="S630" s="1344"/>
      <c r="T630" s="1344"/>
      <c r="U630" s="1344"/>
      <c r="V630" s="1344"/>
      <c r="W630" s="1344"/>
      <c r="X630" s="1344"/>
      <c r="Y630" s="1344"/>
      <c r="Z630" s="1344"/>
      <c r="AA630" s="1344"/>
      <c r="AB630" s="1344"/>
      <c r="AC630" s="1344"/>
    </row>
    <row r="631">
      <c r="A631" s="1344"/>
      <c r="B631" s="1344"/>
      <c r="C631" s="1344"/>
      <c r="D631" s="1344"/>
      <c r="E631" s="1344"/>
      <c r="F631" s="1344"/>
      <c r="G631" s="1344"/>
      <c r="H631" s="1344"/>
      <c r="I631" s="1344"/>
      <c r="J631" s="1344"/>
      <c r="K631" s="1344"/>
      <c r="L631" s="1344"/>
      <c r="M631" s="1344"/>
      <c r="N631" s="1344"/>
      <c r="O631" s="1344"/>
      <c r="P631" s="1344"/>
      <c r="Q631" s="1344"/>
      <c r="R631" s="1344"/>
      <c r="S631" s="1344"/>
      <c r="T631" s="1344"/>
      <c r="U631" s="1344"/>
      <c r="V631" s="1344"/>
      <c r="W631" s="1344"/>
      <c r="X631" s="1344"/>
      <c r="Y631" s="1344"/>
      <c r="Z631" s="1344"/>
      <c r="AA631" s="1344"/>
      <c r="AB631" s="1344"/>
      <c r="AC631" s="1344"/>
    </row>
    <row r="632">
      <c r="A632" s="1344"/>
      <c r="B632" s="1344"/>
      <c r="C632" s="1344"/>
      <c r="D632" s="1344"/>
      <c r="E632" s="1344"/>
      <c r="F632" s="1344"/>
      <c r="G632" s="1344"/>
      <c r="H632" s="1344"/>
      <c r="I632" s="1344"/>
      <c r="J632" s="1344"/>
      <c r="K632" s="1344"/>
      <c r="L632" s="1344"/>
      <c r="M632" s="1344"/>
      <c r="N632" s="1344"/>
      <c r="O632" s="1344"/>
      <c r="P632" s="1344"/>
      <c r="Q632" s="1344"/>
      <c r="R632" s="1344"/>
      <c r="S632" s="1344"/>
      <c r="T632" s="1344"/>
      <c r="U632" s="1344"/>
      <c r="V632" s="1344"/>
      <c r="W632" s="1344"/>
      <c r="X632" s="1344"/>
      <c r="Y632" s="1344"/>
      <c r="Z632" s="1344"/>
      <c r="AA632" s="1344"/>
      <c r="AB632" s="1344"/>
      <c r="AC632" s="1344"/>
    </row>
    <row r="633">
      <c r="A633" s="1344"/>
      <c r="B633" s="1344"/>
      <c r="C633" s="1344"/>
      <c r="D633" s="1344"/>
      <c r="E633" s="1344"/>
      <c r="F633" s="1344"/>
      <c r="G633" s="1344"/>
      <c r="H633" s="1344"/>
      <c r="I633" s="1344"/>
      <c r="J633" s="1344"/>
      <c r="K633" s="1344"/>
      <c r="L633" s="1344"/>
      <c r="M633" s="1344"/>
      <c r="N633" s="1344"/>
      <c r="O633" s="1344"/>
      <c r="P633" s="1344"/>
      <c r="Q633" s="1344"/>
      <c r="R633" s="1344"/>
      <c r="S633" s="1344"/>
      <c r="T633" s="1344"/>
      <c r="U633" s="1344"/>
      <c r="V633" s="1344"/>
      <c r="W633" s="1344"/>
      <c r="X633" s="1344"/>
      <c r="Y633" s="1344"/>
      <c r="Z633" s="1344"/>
      <c r="AA633" s="1344"/>
      <c r="AB633" s="1344"/>
      <c r="AC633" s="1344"/>
    </row>
    <row r="634">
      <c r="A634" s="1344"/>
      <c r="B634" s="1344"/>
      <c r="C634" s="1344"/>
      <c r="D634" s="1344"/>
      <c r="E634" s="1344"/>
      <c r="F634" s="1344"/>
      <c r="G634" s="1344"/>
      <c r="H634" s="1344"/>
      <c r="I634" s="1344"/>
      <c r="J634" s="1344"/>
      <c r="K634" s="1344"/>
      <c r="L634" s="1344"/>
      <c r="M634" s="1344"/>
      <c r="N634" s="1344"/>
      <c r="O634" s="1344"/>
      <c r="P634" s="1344"/>
      <c r="Q634" s="1344"/>
      <c r="R634" s="1344"/>
      <c r="S634" s="1344"/>
      <c r="T634" s="1344"/>
      <c r="U634" s="1344"/>
      <c r="V634" s="1344"/>
      <c r="W634" s="1344"/>
      <c r="X634" s="1344"/>
      <c r="Y634" s="1344"/>
      <c r="Z634" s="1344"/>
      <c r="AA634" s="1344"/>
      <c r="AB634" s="1344"/>
      <c r="AC634" s="1344"/>
    </row>
    <row r="635">
      <c r="A635" s="1344"/>
      <c r="B635" s="1344"/>
      <c r="C635" s="1344"/>
      <c r="D635" s="1344"/>
      <c r="E635" s="1344"/>
      <c r="F635" s="1344"/>
      <c r="G635" s="1344"/>
      <c r="H635" s="1344"/>
      <c r="I635" s="1344"/>
      <c r="J635" s="1344"/>
      <c r="K635" s="1344"/>
      <c r="L635" s="1344"/>
      <c r="M635" s="1344"/>
      <c r="N635" s="1344"/>
      <c r="O635" s="1344"/>
      <c r="P635" s="1344"/>
      <c r="Q635" s="1344"/>
      <c r="R635" s="1344"/>
      <c r="S635" s="1344"/>
      <c r="T635" s="1344"/>
      <c r="U635" s="1344"/>
      <c r="V635" s="1344"/>
      <c r="W635" s="1344"/>
      <c r="X635" s="1344"/>
      <c r="Y635" s="1344"/>
      <c r="Z635" s="1344"/>
      <c r="AA635" s="1344"/>
      <c r="AB635" s="1344"/>
      <c r="AC635" s="1344"/>
    </row>
    <row r="636">
      <c r="A636" s="1344"/>
      <c r="B636" s="1344"/>
      <c r="C636" s="1344"/>
      <c r="D636" s="1344"/>
      <c r="E636" s="1344"/>
      <c r="F636" s="1344"/>
      <c r="G636" s="1344"/>
      <c r="H636" s="1344"/>
      <c r="I636" s="1344"/>
      <c r="J636" s="1344"/>
      <c r="K636" s="1344"/>
      <c r="L636" s="1344"/>
      <c r="M636" s="1344"/>
      <c r="N636" s="1344"/>
      <c r="O636" s="1344"/>
      <c r="P636" s="1344"/>
      <c r="Q636" s="1344"/>
      <c r="R636" s="1344"/>
      <c r="S636" s="1344"/>
      <c r="T636" s="1344"/>
      <c r="U636" s="1344"/>
      <c r="V636" s="1344"/>
      <c r="W636" s="1344"/>
      <c r="X636" s="1344"/>
      <c r="Y636" s="1344"/>
      <c r="Z636" s="1344"/>
      <c r="AA636" s="1344"/>
      <c r="AB636" s="1344"/>
      <c r="AC636" s="1344"/>
    </row>
    <row r="637">
      <c r="A637" s="1344"/>
      <c r="B637" s="1344"/>
      <c r="C637" s="1344"/>
      <c r="D637" s="1344"/>
      <c r="E637" s="1344"/>
      <c r="F637" s="1344"/>
      <c r="G637" s="1344"/>
      <c r="H637" s="1344"/>
      <c r="I637" s="1344"/>
      <c r="J637" s="1344"/>
      <c r="K637" s="1344"/>
      <c r="L637" s="1344"/>
      <c r="M637" s="1344"/>
      <c r="N637" s="1344"/>
      <c r="O637" s="1344"/>
      <c r="P637" s="1344"/>
      <c r="Q637" s="1344"/>
      <c r="R637" s="1344"/>
      <c r="S637" s="1344"/>
      <c r="T637" s="1344"/>
      <c r="U637" s="1344"/>
      <c r="V637" s="1344"/>
      <c r="W637" s="1344"/>
      <c r="X637" s="1344"/>
      <c r="Y637" s="1344"/>
      <c r="Z637" s="1344"/>
      <c r="AA637" s="1344"/>
      <c r="AB637" s="1344"/>
      <c r="AC637" s="1344"/>
    </row>
    <row r="638">
      <c r="A638" s="1344"/>
      <c r="B638" s="1344"/>
      <c r="C638" s="1344"/>
      <c r="D638" s="1344"/>
      <c r="E638" s="1344"/>
      <c r="F638" s="1344"/>
      <c r="G638" s="1344"/>
      <c r="H638" s="1344"/>
      <c r="I638" s="1344"/>
      <c r="J638" s="1344"/>
      <c r="K638" s="1344"/>
      <c r="L638" s="1344"/>
      <c r="M638" s="1344"/>
      <c r="N638" s="1344"/>
      <c r="O638" s="1344"/>
      <c r="P638" s="1344"/>
      <c r="Q638" s="1344"/>
      <c r="R638" s="1344"/>
      <c r="S638" s="1344"/>
      <c r="T638" s="1344"/>
      <c r="U638" s="1344"/>
      <c r="V638" s="1344"/>
      <c r="W638" s="1344"/>
      <c r="X638" s="1344"/>
      <c r="Y638" s="1344"/>
      <c r="Z638" s="1344"/>
      <c r="AA638" s="1344"/>
      <c r="AB638" s="1344"/>
      <c r="AC638" s="1344"/>
    </row>
    <row r="639">
      <c r="A639" s="1344"/>
      <c r="B639" s="1344"/>
      <c r="C639" s="1344"/>
      <c r="D639" s="1344"/>
      <c r="E639" s="1344"/>
      <c r="F639" s="1344"/>
      <c r="G639" s="1344"/>
      <c r="H639" s="1344"/>
      <c r="I639" s="1344"/>
      <c r="J639" s="1344"/>
      <c r="K639" s="1344"/>
      <c r="L639" s="1344"/>
      <c r="M639" s="1344"/>
      <c r="N639" s="1344"/>
      <c r="O639" s="1344"/>
      <c r="P639" s="1344"/>
      <c r="Q639" s="1344"/>
      <c r="R639" s="1344"/>
      <c r="S639" s="1344"/>
      <c r="T639" s="1344"/>
      <c r="U639" s="1344"/>
      <c r="V639" s="1344"/>
      <c r="W639" s="1344"/>
      <c r="X639" s="1344"/>
      <c r="Y639" s="1344"/>
      <c r="Z639" s="1344"/>
      <c r="AA639" s="1344"/>
      <c r="AB639" s="1344"/>
      <c r="AC639" s="1344"/>
    </row>
    <row r="640">
      <c r="A640" s="1344"/>
      <c r="B640" s="1344"/>
      <c r="C640" s="1344"/>
      <c r="D640" s="1344"/>
      <c r="E640" s="1344"/>
      <c r="F640" s="1344"/>
      <c r="G640" s="1344"/>
      <c r="H640" s="1344"/>
      <c r="I640" s="1344"/>
      <c r="J640" s="1344"/>
      <c r="K640" s="1344"/>
      <c r="L640" s="1344"/>
      <c r="M640" s="1344"/>
      <c r="N640" s="1344"/>
      <c r="O640" s="1344"/>
      <c r="P640" s="1344"/>
      <c r="Q640" s="1344"/>
      <c r="R640" s="1344"/>
      <c r="S640" s="1344"/>
      <c r="T640" s="1344"/>
      <c r="U640" s="1344"/>
      <c r="V640" s="1344"/>
      <c r="W640" s="1344"/>
      <c r="X640" s="1344"/>
      <c r="Y640" s="1344"/>
      <c r="Z640" s="1344"/>
      <c r="AA640" s="1344"/>
      <c r="AB640" s="1344"/>
      <c r="AC640" s="1344"/>
    </row>
    <row r="641">
      <c r="A641" s="1344"/>
      <c r="B641" s="1344"/>
      <c r="C641" s="1344"/>
      <c r="D641" s="1344"/>
      <c r="E641" s="1344"/>
      <c r="F641" s="1344"/>
      <c r="G641" s="1344"/>
      <c r="H641" s="1344"/>
      <c r="I641" s="1344"/>
      <c r="J641" s="1344"/>
      <c r="K641" s="1344"/>
      <c r="L641" s="1344"/>
      <c r="M641" s="1344"/>
      <c r="N641" s="1344"/>
      <c r="O641" s="1344"/>
      <c r="P641" s="1344"/>
      <c r="Q641" s="1344"/>
      <c r="R641" s="1344"/>
      <c r="S641" s="1344"/>
      <c r="T641" s="1344"/>
      <c r="U641" s="1344"/>
      <c r="V641" s="1344"/>
      <c r="W641" s="1344"/>
      <c r="X641" s="1344"/>
      <c r="Y641" s="1344"/>
      <c r="Z641" s="1344"/>
      <c r="AA641" s="1344"/>
      <c r="AB641" s="1344"/>
      <c r="AC641" s="1344"/>
    </row>
    <row r="642">
      <c r="A642" s="1344"/>
      <c r="B642" s="1344"/>
      <c r="C642" s="1344"/>
      <c r="D642" s="1344"/>
      <c r="E642" s="1344"/>
      <c r="F642" s="1344"/>
      <c r="G642" s="1344"/>
      <c r="H642" s="1344"/>
      <c r="I642" s="1344"/>
      <c r="J642" s="1344"/>
      <c r="K642" s="1344"/>
      <c r="L642" s="1344"/>
      <c r="M642" s="1344"/>
      <c r="N642" s="1344"/>
      <c r="O642" s="1344"/>
      <c r="P642" s="1344"/>
      <c r="Q642" s="1344"/>
      <c r="R642" s="1344"/>
      <c r="S642" s="1344"/>
      <c r="T642" s="1344"/>
      <c r="U642" s="1344"/>
      <c r="V642" s="1344"/>
      <c r="W642" s="1344"/>
      <c r="X642" s="1344"/>
      <c r="Y642" s="1344"/>
      <c r="Z642" s="1344"/>
      <c r="AA642" s="1344"/>
      <c r="AB642" s="1344"/>
      <c r="AC642" s="1344"/>
    </row>
    <row r="643">
      <c r="A643" s="1344"/>
      <c r="B643" s="1344"/>
      <c r="C643" s="1344"/>
      <c r="D643" s="1344"/>
      <c r="E643" s="1344"/>
      <c r="F643" s="1344"/>
      <c r="G643" s="1344"/>
      <c r="H643" s="1344"/>
      <c r="I643" s="1344"/>
      <c r="J643" s="1344"/>
      <c r="K643" s="1344"/>
      <c r="L643" s="1344"/>
      <c r="M643" s="1344"/>
      <c r="N643" s="1344"/>
      <c r="O643" s="1344"/>
      <c r="P643" s="1344"/>
      <c r="Q643" s="1344"/>
      <c r="R643" s="1344"/>
      <c r="S643" s="1344"/>
      <c r="T643" s="1344"/>
      <c r="U643" s="1344"/>
      <c r="V643" s="1344"/>
      <c r="W643" s="1344"/>
      <c r="X643" s="1344"/>
      <c r="Y643" s="1344"/>
      <c r="Z643" s="1344"/>
      <c r="AA643" s="1344"/>
      <c r="AB643" s="1344"/>
      <c r="AC643" s="1344"/>
    </row>
    <row r="644">
      <c r="A644" s="1344"/>
      <c r="B644" s="1344"/>
      <c r="C644" s="1344"/>
      <c r="D644" s="1344"/>
      <c r="E644" s="1344"/>
      <c r="F644" s="1344"/>
      <c r="G644" s="1344"/>
      <c r="H644" s="1344"/>
      <c r="I644" s="1344"/>
      <c r="J644" s="1344"/>
      <c r="K644" s="1344"/>
      <c r="L644" s="1344"/>
      <c r="M644" s="1344"/>
      <c r="N644" s="1344"/>
      <c r="O644" s="1344"/>
      <c r="P644" s="1344"/>
      <c r="Q644" s="1344"/>
      <c r="R644" s="1344"/>
      <c r="S644" s="1344"/>
      <c r="T644" s="1344"/>
      <c r="U644" s="1344"/>
      <c r="V644" s="1344"/>
      <c r="W644" s="1344"/>
      <c r="X644" s="1344"/>
      <c r="Y644" s="1344"/>
      <c r="Z644" s="1344"/>
      <c r="AA644" s="1344"/>
      <c r="AB644" s="1344"/>
      <c r="AC644" s="1344"/>
    </row>
    <row r="645">
      <c r="A645" s="1344"/>
      <c r="B645" s="1344"/>
      <c r="C645" s="1344"/>
      <c r="D645" s="1344"/>
      <c r="E645" s="1344"/>
      <c r="F645" s="1344"/>
      <c r="G645" s="1344"/>
      <c r="H645" s="1344"/>
      <c r="I645" s="1344"/>
      <c r="J645" s="1344"/>
      <c r="K645" s="1344"/>
      <c r="L645" s="1344"/>
      <c r="M645" s="1344"/>
      <c r="N645" s="1344"/>
      <c r="O645" s="1344"/>
      <c r="P645" s="1344"/>
      <c r="Q645" s="1344"/>
      <c r="R645" s="1344"/>
      <c r="S645" s="1344"/>
      <c r="T645" s="1344"/>
      <c r="U645" s="1344"/>
      <c r="V645" s="1344"/>
      <c r="W645" s="1344"/>
      <c r="X645" s="1344"/>
      <c r="Y645" s="1344"/>
      <c r="Z645" s="1344"/>
      <c r="AA645" s="1344"/>
      <c r="AB645" s="1344"/>
      <c r="AC645" s="1344"/>
    </row>
    <row r="646">
      <c r="A646" s="1344"/>
      <c r="B646" s="1344"/>
      <c r="C646" s="1344"/>
      <c r="D646" s="1344"/>
      <c r="E646" s="1344"/>
      <c r="F646" s="1344"/>
      <c r="G646" s="1344"/>
      <c r="H646" s="1344"/>
      <c r="I646" s="1344"/>
      <c r="J646" s="1344"/>
      <c r="K646" s="1344"/>
      <c r="L646" s="1344"/>
      <c r="M646" s="1344"/>
      <c r="N646" s="1344"/>
      <c r="O646" s="1344"/>
      <c r="P646" s="1344"/>
      <c r="Q646" s="1344"/>
      <c r="R646" s="1344"/>
      <c r="S646" s="1344"/>
      <c r="T646" s="1344"/>
      <c r="U646" s="1344"/>
      <c r="V646" s="1344"/>
      <c r="W646" s="1344"/>
      <c r="X646" s="1344"/>
      <c r="Y646" s="1344"/>
      <c r="Z646" s="1344"/>
      <c r="AA646" s="1344"/>
      <c r="AB646" s="1344"/>
      <c r="AC646" s="1344"/>
    </row>
    <row r="647">
      <c r="A647" s="1344"/>
      <c r="B647" s="1344"/>
      <c r="C647" s="1344"/>
      <c r="D647" s="1344"/>
      <c r="E647" s="1344"/>
      <c r="F647" s="1344"/>
      <c r="G647" s="1344"/>
      <c r="H647" s="1344"/>
      <c r="I647" s="1344"/>
      <c r="J647" s="1344"/>
      <c r="K647" s="1344"/>
      <c r="L647" s="1344"/>
      <c r="M647" s="1344"/>
      <c r="N647" s="1344"/>
      <c r="O647" s="1344"/>
      <c r="P647" s="1344"/>
      <c r="Q647" s="1344"/>
      <c r="R647" s="1344"/>
      <c r="S647" s="1344"/>
      <c r="T647" s="1344"/>
      <c r="U647" s="1344"/>
      <c r="V647" s="1344"/>
      <c r="W647" s="1344"/>
      <c r="X647" s="1344"/>
      <c r="Y647" s="1344"/>
      <c r="Z647" s="1344"/>
      <c r="AA647" s="1344"/>
      <c r="AB647" s="1344"/>
      <c r="AC647" s="1344"/>
    </row>
    <row r="648">
      <c r="A648" s="1344"/>
      <c r="B648" s="1344"/>
      <c r="C648" s="1344"/>
      <c r="D648" s="1344"/>
      <c r="E648" s="1344"/>
      <c r="F648" s="1344"/>
      <c r="G648" s="1344"/>
      <c r="H648" s="1344"/>
      <c r="I648" s="1344"/>
      <c r="J648" s="1344"/>
      <c r="K648" s="1344"/>
      <c r="L648" s="1344"/>
      <c r="M648" s="1344"/>
      <c r="N648" s="1344"/>
      <c r="O648" s="1344"/>
      <c r="P648" s="1344"/>
      <c r="Q648" s="1344"/>
      <c r="R648" s="1344"/>
      <c r="S648" s="1344"/>
      <c r="T648" s="1344"/>
      <c r="U648" s="1344"/>
      <c r="V648" s="1344"/>
      <c r="W648" s="1344"/>
      <c r="X648" s="1344"/>
      <c r="Y648" s="1344"/>
      <c r="Z648" s="1344"/>
      <c r="AA648" s="1344"/>
      <c r="AB648" s="1344"/>
      <c r="AC648" s="1344"/>
    </row>
    <row r="649">
      <c r="A649" s="1344"/>
      <c r="B649" s="1344"/>
      <c r="C649" s="1344"/>
      <c r="D649" s="1344"/>
      <c r="E649" s="1344"/>
      <c r="F649" s="1344"/>
      <c r="G649" s="1344"/>
      <c r="H649" s="1344"/>
      <c r="I649" s="1344"/>
      <c r="J649" s="1344"/>
      <c r="K649" s="1344"/>
      <c r="L649" s="1344"/>
      <c r="M649" s="1344"/>
      <c r="N649" s="1344"/>
      <c r="O649" s="1344"/>
      <c r="P649" s="1344"/>
      <c r="Q649" s="1344"/>
      <c r="R649" s="1344"/>
      <c r="S649" s="1344"/>
      <c r="T649" s="1344"/>
      <c r="U649" s="1344"/>
      <c r="V649" s="1344"/>
      <c r="W649" s="1344"/>
      <c r="X649" s="1344"/>
      <c r="Y649" s="1344"/>
      <c r="Z649" s="1344"/>
      <c r="AA649" s="1344"/>
      <c r="AB649" s="1344"/>
      <c r="AC649" s="1344"/>
    </row>
    <row r="650">
      <c r="A650" s="1344"/>
      <c r="B650" s="1344"/>
      <c r="C650" s="1344"/>
      <c r="D650" s="1344"/>
      <c r="E650" s="1344"/>
      <c r="F650" s="1344"/>
      <c r="G650" s="1344"/>
      <c r="H650" s="1344"/>
      <c r="I650" s="1344"/>
      <c r="J650" s="1344"/>
      <c r="K650" s="1344"/>
      <c r="L650" s="1344"/>
      <c r="M650" s="1344"/>
      <c r="N650" s="1344"/>
      <c r="O650" s="1344"/>
      <c r="P650" s="1344"/>
      <c r="Q650" s="1344"/>
      <c r="R650" s="1344"/>
      <c r="S650" s="1344"/>
      <c r="T650" s="1344"/>
      <c r="U650" s="1344"/>
      <c r="V650" s="1344"/>
      <c r="W650" s="1344"/>
      <c r="X650" s="1344"/>
      <c r="Y650" s="1344"/>
      <c r="Z650" s="1344"/>
      <c r="AA650" s="1344"/>
      <c r="AB650" s="1344"/>
      <c r="AC650" s="1344"/>
    </row>
    <row r="651">
      <c r="A651" s="1344"/>
      <c r="B651" s="1344"/>
      <c r="C651" s="1344"/>
      <c r="D651" s="1344"/>
      <c r="E651" s="1344"/>
      <c r="F651" s="1344"/>
      <c r="G651" s="1344"/>
      <c r="H651" s="1344"/>
      <c r="I651" s="1344"/>
      <c r="J651" s="1344"/>
      <c r="K651" s="1344"/>
      <c r="L651" s="1344"/>
      <c r="M651" s="1344"/>
      <c r="N651" s="1344"/>
      <c r="O651" s="1344"/>
      <c r="P651" s="1344"/>
      <c r="Q651" s="1344"/>
      <c r="R651" s="1344"/>
      <c r="S651" s="1344"/>
      <c r="T651" s="1344"/>
      <c r="U651" s="1344"/>
      <c r="V651" s="1344"/>
      <c r="W651" s="1344"/>
      <c r="X651" s="1344"/>
      <c r="Y651" s="1344"/>
      <c r="Z651" s="1344"/>
      <c r="AA651" s="1344"/>
      <c r="AB651" s="1344"/>
      <c r="AC651" s="1344"/>
    </row>
    <row r="652">
      <c r="A652" s="1344"/>
      <c r="B652" s="1344"/>
      <c r="C652" s="1344"/>
      <c r="D652" s="1344"/>
      <c r="E652" s="1344"/>
      <c r="F652" s="1344"/>
      <c r="G652" s="1344"/>
      <c r="H652" s="1344"/>
      <c r="I652" s="1344"/>
      <c r="J652" s="1344"/>
      <c r="K652" s="1344"/>
      <c r="L652" s="1344"/>
      <c r="M652" s="1344"/>
      <c r="N652" s="1344"/>
      <c r="O652" s="1344"/>
      <c r="P652" s="1344"/>
      <c r="Q652" s="1344"/>
      <c r="R652" s="1344"/>
      <c r="S652" s="1344"/>
      <c r="T652" s="1344"/>
      <c r="U652" s="1344"/>
      <c r="V652" s="1344"/>
      <c r="W652" s="1344"/>
      <c r="X652" s="1344"/>
      <c r="Y652" s="1344"/>
      <c r="Z652" s="1344"/>
      <c r="AA652" s="1344"/>
      <c r="AB652" s="1344"/>
      <c r="AC652" s="1344"/>
    </row>
    <row r="653">
      <c r="A653" s="1344"/>
      <c r="B653" s="1344"/>
      <c r="C653" s="1344"/>
      <c r="D653" s="1344"/>
      <c r="E653" s="1344"/>
      <c r="F653" s="1344"/>
      <c r="G653" s="1344"/>
      <c r="H653" s="1344"/>
      <c r="I653" s="1344"/>
      <c r="J653" s="1344"/>
      <c r="K653" s="1344"/>
      <c r="L653" s="1344"/>
      <c r="M653" s="1344"/>
      <c r="N653" s="1344"/>
      <c r="O653" s="1344"/>
      <c r="P653" s="1344"/>
      <c r="Q653" s="1344"/>
      <c r="R653" s="1344"/>
      <c r="S653" s="1344"/>
      <c r="T653" s="1344"/>
      <c r="U653" s="1344"/>
      <c r="V653" s="1344"/>
      <c r="W653" s="1344"/>
      <c r="X653" s="1344"/>
      <c r="Y653" s="1344"/>
      <c r="Z653" s="1344"/>
      <c r="AA653" s="1344"/>
      <c r="AB653" s="1344"/>
      <c r="AC653" s="1344"/>
    </row>
    <row r="654">
      <c r="A654" s="1344"/>
      <c r="B654" s="1344"/>
      <c r="C654" s="1344"/>
      <c r="D654" s="1344"/>
      <c r="E654" s="1344"/>
      <c r="F654" s="1344"/>
      <c r="G654" s="1344"/>
      <c r="H654" s="1344"/>
      <c r="I654" s="1344"/>
      <c r="J654" s="1344"/>
      <c r="K654" s="1344"/>
      <c r="L654" s="1344"/>
      <c r="M654" s="1344"/>
      <c r="N654" s="1344"/>
      <c r="O654" s="1344"/>
      <c r="P654" s="1344"/>
      <c r="Q654" s="1344"/>
      <c r="R654" s="1344"/>
      <c r="S654" s="1344"/>
      <c r="T654" s="1344"/>
      <c r="U654" s="1344"/>
      <c r="V654" s="1344"/>
      <c r="W654" s="1344"/>
      <c r="X654" s="1344"/>
      <c r="Y654" s="1344"/>
      <c r="Z654" s="1344"/>
      <c r="AA654" s="1344"/>
      <c r="AB654" s="1344"/>
      <c r="AC654" s="1344"/>
    </row>
    <row r="655">
      <c r="A655" s="1344"/>
      <c r="B655" s="1344"/>
      <c r="C655" s="1344"/>
      <c r="D655" s="1344"/>
      <c r="E655" s="1344"/>
      <c r="F655" s="1344"/>
      <c r="G655" s="1344"/>
      <c r="H655" s="1344"/>
      <c r="I655" s="1344"/>
      <c r="J655" s="1344"/>
      <c r="K655" s="1344"/>
      <c r="L655" s="1344"/>
      <c r="M655" s="1344"/>
      <c r="N655" s="1344"/>
      <c r="O655" s="1344"/>
      <c r="P655" s="1344"/>
      <c r="Q655" s="1344"/>
      <c r="R655" s="1344"/>
      <c r="S655" s="1344"/>
      <c r="T655" s="1344"/>
      <c r="U655" s="1344"/>
      <c r="V655" s="1344"/>
      <c r="W655" s="1344"/>
      <c r="X655" s="1344"/>
      <c r="Y655" s="1344"/>
      <c r="Z655" s="1344"/>
      <c r="AA655" s="1344"/>
      <c r="AB655" s="1344"/>
      <c r="AC655" s="1344"/>
    </row>
    <row r="656">
      <c r="A656" s="1344"/>
      <c r="B656" s="1344"/>
      <c r="C656" s="1344"/>
      <c r="D656" s="1344"/>
      <c r="E656" s="1344"/>
      <c r="F656" s="1344"/>
      <c r="G656" s="1344"/>
      <c r="H656" s="1344"/>
      <c r="I656" s="1344"/>
      <c r="J656" s="1344"/>
      <c r="K656" s="1344"/>
      <c r="L656" s="1344"/>
      <c r="M656" s="1344"/>
      <c r="N656" s="1344"/>
      <c r="O656" s="1344"/>
      <c r="P656" s="1344"/>
      <c r="Q656" s="1344"/>
      <c r="R656" s="1344"/>
      <c r="S656" s="1344"/>
      <c r="T656" s="1344"/>
      <c r="U656" s="1344"/>
      <c r="V656" s="1344"/>
      <c r="W656" s="1344"/>
      <c r="X656" s="1344"/>
      <c r="Y656" s="1344"/>
      <c r="Z656" s="1344"/>
      <c r="AA656" s="1344"/>
      <c r="AB656" s="1344"/>
      <c r="AC656" s="1344"/>
    </row>
    <row r="657">
      <c r="A657" s="1344"/>
      <c r="B657" s="1344"/>
      <c r="C657" s="1344"/>
      <c r="D657" s="1344"/>
      <c r="E657" s="1344"/>
      <c r="F657" s="1344"/>
      <c r="G657" s="1344"/>
      <c r="H657" s="1344"/>
      <c r="I657" s="1344"/>
      <c r="J657" s="1344"/>
      <c r="K657" s="1344"/>
      <c r="L657" s="1344"/>
      <c r="M657" s="1344"/>
      <c r="N657" s="1344"/>
      <c r="O657" s="1344"/>
      <c r="P657" s="1344"/>
      <c r="Q657" s="1344"/>
      <c r="R657" s="1344"/>
      <c r="S657" s="1344"/>
      <c r="T657" s="1344"/>
      <c r="U657" s="1344"/>
      <c r="V657" s="1344"/>
      <c r="W657" s="1344"/>
      <c r="X657" s="1344"/>
      <c r="Y657" s="1344"/>
      <c r="Z657" s="1344"/>
      <c r="AA657" s="1344"/>
      <c r="AB657" s="1344"/>
      <c r="AC657" s="1344"/>
    </row>
    <row r="658">
      <c r="A658" s="1344"/>
      <c r="B658" s="1344"/>
      <c r="C658" s="1344"/>
      <c r="D658" s="1344"/>
      <c r="E658" s="1344"/>
      <c r="F658" s="1344"/>
      <c r="G658" s="1344"/>
      <c r="H658" s="1344"/>
      <c r="I658" s="1344"/>
      <c r="J658" s="1344"/>
      <c r="K658" s="1344"/>
      <c r="L658" s="1344"/>
      <c r="M658" s="1344"/>
      <c r="N658" s="1344"/>
      <c r="O658" s="1344"/>
      <c r="P658" s="1344"/>
      <c r="Q658" s="1344"/>
      <c r="R658" s="1344"/>
      <c r="S658" s="1344"/>
      <c r="T658" s="1344"/>
      <c r="U658" s="1344"/>
      <c r="V658" s="1344"/>
      <c r="W658" s="1344"/>
      <c r="X658" s="1344"/>
      <c r="Y658" s="1344"/>
      <c r="Z658" s="1344"/>
      <c r="AA658" s="1344"/>
      <c r="AB658" s="1344"/>
      <c r="AC658" s="1344"/>
    </row>
    <row r="659">
      <c r="A659" s="1344"/>
      <c r="B659" s="1344"/>
      <c r="C659" s="1344"/>
      <c r="D659" s="1344"/>
      <c r="E659" s="1344"/>
      <c r="F659" s="1344"/>
      <c r="G659" s="1344"/>
      <c r="H659" s="1344"/>
      <c r="I659" s="1344"/>
      <c r="J659" s="1344"/>
      <c r="K659" s="1344"/>
      <c r="L659" s="1344"/>
      <c r="M659" s="1344"/>
      <c r="N659" s="1344"/>
      <c r="O659" s="1344"/>
      <c r="P659" s="1344"/>
      <c r="Q659" s="1344"/>
      <c r="R659" s="1344"/>
      <c r="S659" s="1344"/>
      <c r="T659" s="1344"/>
      <c r="U659" s="1344"/>
      <c r="V659" s="1344"/>
      <c r="W659" s="1344"/>
      <c r="X659" s="1344"/>
      <c r="Y659" s="1344"/>
      <c r="Z659" s="1344"/>
      <c r="AA659" s="1344"/>
      <c r="AB659" s="1344"/>
      <c r="AC659" s="1344"/>
    </row>
    <row r="660">
      <c r="A660" s="1344"/>
      <c r="B660" s="1344"/>
      <c r="C660" s="1344"/>
      <c r="D660" s="1344"/>
      <c r="E660" s="1344"/>
      <c r="F660" s="1344"/>
      <c r="G660" s="1344"/>
      <c r="H660" s="1344"/>
      <c r="I660" s="1344"/>
      <c r="J660" s="1344"/>
      <c r="K660" s="1344"/>
      <c r="L660" s="1344"/>
      <c r="M660" s="1344"/>
      <c r="N660" s="1344"/>
      <c r="O660" s="1344"/>
      <c r="P660" s="1344"/>
      <c r="Q660" s="1344"/>
      <c r="R660" s="1344"/>
      <c r="S660" s="1344"/>
      <c r="T660" s="1344"/>
      <c r="U660" s="1344"/>
      <c r="V660" s="1344"/>
      <c r="W660" s="1344"/>
      <c r="X660" s="1344"/>
      <c r="Y660" s="1344"/>
      <c r="Z660" s="1344"/>
      <c r="AA660" s="1344"/>
      <c r="AB660" s="1344"/>
      <c r="AC660" s="1344"/>
    </row>
    <row r="661">
      <c r="A661" s="1344"/>
      <c r="B661" s="1344"/>
      <c r="C661" s="1344"/>
      <c r="D661" s="1344"/>
      <c r="E661" s="1344"/>
      <c r="F661" s="1344"/>
      <c r="G661" s="1344"/>
      <c r="H661" s="1344"/>
      <c r="I661" s="1344"/>
      <c r="J661" s="1344"/>
      <c r="K661" s="1344"/>
      <c r="L661" s="1344"/>
      <c r="M661" s="1344"/>
      <c r="N661" s="1344"/>
      <c r="O661" s="1344"/>
      <c r="P661" s="1344"/>
      <c r="Q661" s="1344"/>
      <c r="R661" s="1344"/>
      <c r="S661" s="1344"/>
      <c r="T661" s="1344"/>
      <c r="U661" s="1344"/>
      <c r="V661" s="1344"/>
      <c r="W661" s="1344"/>
      <c r="X661" s="1344"/>
      <c r="Y661" s="1344"/>
      <c r="Z661" s="1344"/>
      <c r="AA661" s="1344"/>
      <c r="AB661" s="1344"/>
      <c r="AC661" s="1344"/>
    </row>
    <row r="662">
      <c r="A662" s="1344"/>
      <c r="B662" s="1344"/>
      <c r="C662" s="1344"/>
      <c r="D662" s="1344"/>
      <c r="E662" s="1344"/>
      <c r="F662" s="1344"/>
      <c r="G662" s="1344"/>
      <c r="H662" s="1344"/>
      <c r="I662" s="1344"/>
      <c r="J662" s="1344"/>
      <c r="K662" s="1344"/>
      <c r="L662" s="1344"/>
      <c r="M662" s="1344"/>
      <c r="N662" s="1344"/>
      <c r="O662" s="1344"/>
      <c r="P662" s="1344"/>
      <c r="Q662" s="1344"/>
      <c r="R662" s="1344"/>
      <c r="S662" s="1344"/>
      <c r="T662" s="1344"/>
      <c r="U662" s="1344"/>
      <c r="V662" s="1344"/>
      <c r="W662" s="1344"/>
      <c r="X662" s="1344"/>
      <c r="Y662" s="1344"/>
      <c r="Z662" s="1344"/>
      <c r="AA662" s="1344"/>
      <c r="AB662" s="1344"/>
      <c r="AC662" s="1344"/>
    </row>
    <row r="663">
      <c r="A663" s="1344"/>
      <c r="B663" s="1344"/>
      <c r="C663" s="1344"/>
      <c r="D663" s="1344"/>
      <c r="E663" s="1344"/>
      <c r="F663" s="1344"/>
      <c r="G663" s="1344"/>
      <c r="H663" s="1344"/>
      <c r="I663" s="1344"/>
      <c r="J663" s="1344"/>
      <c r="K663" s="1344"/>
      <c r="L663" s="1344"/>
      <c r="M663" s="1344"/>
      <c r="N663" s="1344"/>
      <c r="O663" s="1344"/>
      <c r="P663" s="1344"/>
      <c r="Q663" s="1344"/>
      <c r="R663" s="1344"/>
      <c r="S663" s="1344"/>
      <c r="T663" s="1344"/>
      <c r="U663" s="1344"/>
      <c r="V663" s="1344"/>
      <c r="W663" s="1344"/>
      <c r="X663" s="1344"/>
      <c r="Y663" s="1344"/>
      <c r="Z663" s="1344"/>
      <c r="AA663" s="1344"/>
      <c r="AB663" s="1344"/>
      <c r="AC663" s="1344"/>
    </row>
    <row r="664">
      <c r="A664" s="1344"/>
      <c r="B664" s="1344"/>
      <c r="C664" s="1344"/>
      <c r="D664" s="1344"/>
      <c r="E664" s="1344"/>
      <c r="F664" s="1344"/>
      <c r="G664" s="1344"/>
      <c r="H664" s="1344"/>
      <c r="I664" s="1344"/>
      <c r="J664" s="1344"/>
      <c r="K664" s="1344"/>
      <c r="L664" s="1344"/>
      <c r="M664" s="1344"/>
      <c r="N664" s="1344"/>
      <c r="O664" s="1344"/>
      <c r="P664" s="1344"/>
      <c r="Q664" s="1344"/>
      <c r="R664" s="1344"/>
      <c r="S664" s="1344"/>
      <c r="T664" s="1344"/>
      <c r="U664" s="1344"/>
      <c r="V664" s="1344"/>
      <c r="W664" s="1344"/>
      <c r="X664" s="1344"/>
      <c r="Y664" s="1344"/>
      <c r="Z664" s="1344"/>
      <c r="AA664" s="1344"/>
      <c r="AB664" s="1344"/>
      <c r="AC664" s="1344"/>
    </row>
    <row r="665">
      <c r="A665" s="1344"/>
      <c r="B665" s="1344"/>
      <c r="C665" s="1344"/>
      <c r="D665" s="1344"/>
      <c r="E665" s="1344"/>
      <c r="F665" s="1344"/>
      <c r="G665" s="1344"/>
      <c r="H665" s="1344"/>
      <c r="I665" s="1344"/>
      <c r="J665" s="1344"/>
      <c r="K665" s="1344"/>
      <c r="L665" s="1344"/>
      <c r="M665" s="1344"/>
      <c r="N665" s="1344"/>
      <c r="O665" s="1344"/>
      <c r="P665" s="1344"/>
      <c r="Q665" s="1344"/>
      <c r="R665" s="1344"/>
      <c r="S665" s="1344"/>
      <c r="T665" s="1344"/>
      <c r="U665" s="1344"/>
      <c r="V665" s="1344"/>
      <c r="W665" s="1344"/>
      <c r="X665" s="1344"/>
      <c r="Y665" s="1344"/>
      <c r="Z665" s="1344"/>
      <c r="AA665" s="1344"/>
      <c r="AB665" s="1344"/>
      <c r="AC665" s="1344"/>
    </row>
    <row r="666">
      <c r="A666" s="1344"/>
      <c r="B666" s="1344"/>
      <c r="C666" s="1344"/>
      <c r="D666" s="1344"/>
      <c r="E666" s="1344"/>
      <c r="F666" s="1344"/>
      <c r="G666" s="1344"/>
      <c r="H666" s="1344"/>
      <c r="I666" s="1344"/>
      <c r="J666" s="1344"/>
      <c r="K666" s="1344"/>
      <c r="L666" s="1344"/>
      <c r="M666" s="1344"/>
      <c r="N666" s="1344"/>
      <c r="O666" s="1344"/>
      <c r="P666" s="1344"/>
      <c r="Q666" s="1344"/>
      <c r="R666" s="1344"/>
      <c r="S666" s="1344"/>
      <c r="T666" s="1344"/>
      <c r="U666" s="1344"/>
      <c r="V666" s="1344"/>
      <c r="W666" s="1344"/>
      <c r="X666" s="1344"/>
      <c r="Y666" s="1344"/>
      <c r="Z666" s="1344"/>
      <c r="AA666" s="1344"/>
      <c r="AB666" s="1344"/>
      <c r="AC666" s="1344"/>
    </row>
    <row r="667">
      <c r="A667" s="1344"/>
      <c r="B667" s="1344"/>
      <c r="C667" s="1344"/>
      <c r="D667" s="1344"/>
      <c r="E667" s="1344"/>
      <c r="F667" s="1344"/>
      <c r="G667" s="1344"/>
      <c r="H667" s="1344"/>
      <c r="I667" s="1344"/>
      <c r="J667" s="1344"/>
      <c r="K667" s="1344"/>
      <c r="L667" s="1344"/>
      <c r="M667" s="1344"/>
      <c r="N667" s="1344"/>
      <c r="O667" s="1344"/>
      <c r="P667" s="1344"/>
      <c r="Q667" s="1344"/>
      <c r="R667" s="1344"/>
      <c r="S667" s="1344"/>
      <c r="T667" s="1344"/>
      <c r="U667" s="1344"/>
      <c r="V667" s="1344"/>
      <c r="W667" s="1344"/>
      <c r="X667" s="1344"/>
      <c r="Y667" s="1344"/>
      <c r="Z667" s="1344"/>
      <c r="AA667" s="1344"/>
      <c r="AB667" s="1344"/>
      <c r="AC667" s="1344"/>
    </row>
    <row r="668">
      <c r="A668" s="1344"/>
      <c r="B668" s="1344"/>
      <c r="C668" s="1344"/>
      <c r="D668" s="1344"/>
      <c r="E668" s="1344"/>
      <c r="F668" s="1344"/>
      <c r="G668" s="1344"/>
      <c r="H668" s="1344"/>
      <c r="I668" s="1344"/>
      <c r="J668" s="1344"/>
      <c r="K668" s="1344"/>
      <c r="L668" s="1344"/>
      <c r="M668" s="1344"/>
      <c r="N668" s="1344"/>
      <c r="O668" s="1344"/>
      <c r="P668" s="1344"/>
      <c r="Q668" s="1344"/>
      <c r="R668" s="1344"/>
      <c r="S668" s="1344"/>
      <c r="T668" s="1344"/>
      <c r="U668" s="1344"/>
      <c r="V668" s="1344"/>
      <c r="W668" s="1344"/>
      <c r="X668" s="1344"/>
      <c r="Y668" s="1344"/>
      <c r="Z668" s="1344"/>
      <c r="AA668" s="1344"/>
      <c r="AB668" s="1344"/>
      <c r="AC668" s="1344"/>
    </row>
    <row r="669">
      <c r="A669" s="1344"/>
      <c r="B669" s="1344"/>
      <c r="C669" s="1344"/>
      <c r="D669" s="1344"/>
      <c r="E669" s="1344"/>
      <c r="F669" s="1344"/>
      <c r="G669" s="1344"/>
      <c r="H669" s="1344"/>
      <c r="I669" s="1344"/>
      <c r="J669" s="1344"/>
      <c r="K669" s="1344"/>
      <c r="L669" s="1344"/>
      <c r="M669" s="1344"/>
      <c r="N669" s="1344"/>
      <c r="O669" s="1344"/>
      <c r="P669" s="1344"/>
      <c r="Q669" s="1344"/>
      <c r="R669" s="1344"/>
      <c r="S669" s="1344"/>
      <c r="T669" s="1344"/>
      <c r="U669" s="1344"/>
      <c r="V669" s="1344"/>
      <c r="W669" s="1344"/>
      <c r="X669" s="1344"/>
      <c r="Y669" s="1344"/>
      <c r="Z669" s="1344"/>
      <c r="AA669" s="1344"/>
      <c r="AB669" s="1344"/>
      <c r="AC669" s="1344"/>
    </row>
    <row r="670">
      <c r="A670" s="1344"/>
      <c r="B670" s="1344"/>
      <c r="C670" s="1344"/>
      <c r="D670" s="1344"/>
      <c r="E670" s="1344"/>
      <c r="F670" s="1344"/>
      <c r="G670" s="1344"/>
      <c r="H670" s="1344"/>
      <c r="I670" s="1344"/>
      <c r="J670" s="1344"/>
      <c r="K670" s="1344"/>
      <c r="L670" s="1344"/>
      <c r="M670" s="1344"/>
      <c r="N670" s="1344"/>
      <c r="O670" s="1344"/>
      <c r="P670" s="1344"/>
      <c r="Q670" s="1344"/>
      <c r="R670" s="1344"/>
      <c r="S670" s="1344"/>
      <c r="T670" s="1344"/>
      <c r="U670" s="1344"/>
      <c r="V670" s="1344"/>
      <c r="W670" s="1344"/>
      <c r="X670" s="1344"/>
      <c r="Y670" s="1344"/>
      <c r="Z670" s="1344"/>
      <c r="AA670" s="1344"/>
      <c r="AB670" s="1344"/>
      <c r="AC670" s="1344"/>
    </row>
    <row r="671">
      <c r="A671" s="1344"/>
      <c r="B671" s="1344"/>
      <c r="C671" s="1344"/>
      <c r="D671" s="1344"/>
      <c r="E671" s="1344"/>
      <c r="F671" s="1344"/>
      <c r="G671" s="1344"/>
      <c r="H671" s="1344"/>
      <c r="I671" s="1344"/>
      <c r="J671" s="1344"/>
      <c r="K671" s="1344"/>
      <c r="L671" s="1344"/>
      <c r="M671" s="1344"/>
      <c r="N671" s="1344"/>
      <c r="O671" s="1344"/>
      <c r="P671" s="1344"/>
      <c r="Q671" s="1344"/>
      <c r="R671" s="1344"/>
      <c r="S671" s="1344"/>
      <c r="T671" s="1344"/>
      <c r="U671" s="1344"/>
      <c r="V671" s="1344"/>
      <c r="W671" s="1344"/>
      <c r="X671" s="1344"/>
      <c r="Y671" s="1344"/>
      <c r="Z671" s="1344"/>
      <c r="AA671" s="1344"/>
      <c r="AB671" s="1344"/>
      <c r="AC671" s="1344"/>
    </row>
    <row r="672">
      <c r="A672" s="1344"/>
      <c r="B672" s="1344"/>
      <c r="C672" s="1344"/>
      <c r="D672" s="1344"/>
      <c r="E672" s="1344"/>
      <c r="F672" s="1344"/>
      <c r="G672" s="1344"/>
      <c r="H672" s="1344"/>
      <c r="I672" s="1344"/>
      <c r="J672" s="1344"/>
      <c r="K672" s="1344"/>
      <c r="L672" s="1344"/>
      <c r="M672" s="1344"/>
      <c r="N672" s="1344"/>
      <c r="O672" s="1344"/>
      <c r="P672" s="1344"/>
      <c r="Q672" s="1344"/>
      <c r="R672" s="1344"/>
      <c r="S672" s="1344"/>
      <c r="T672" s="1344"/>
      <c r="U672" s="1344"/>
      <c r="V672" s="1344"/>
      <c r="W672" s="1344"/>
      <c r="X672" s="1344"/>
      <c r="Y672" s="1344"/>
      <c r="Z672" s="1344"/>
      <c r="AA672" s="1344"/>
      <c r="AB672" s="1344"/>
      <c r="AC672" s="1344"/>
    </row>
    <row r="673">
      <c r="A673" s="1344"/>
      <c r="B673" s="1344"/>
      <c r="C673" s="1344"/>
      <c r="D673" s="1344"/>
      <c r="E673" s="1344"/>
      <c r="F673" s="1344"/>
      <c r="G673" s="1344"/>
      <c r="H673" s="1344"/>
      <c r="I673" s="1344"/>
      <c r="J673" s="1344"/>
      <c r="K673" s="1344"/>
      <c r="L673" s="1344"/>
      <c r="M673" s="1344"/>
      <c r="N673" s="1344"/>
      <c r="O673" s="1344"/>
      <c r="P673" s="1344"/>
      <c r="Q673" s="1344"/>
      <c r="R673" s="1344"/>
      <c r="S673" s="1344"/>
      <c r="T673" s="1344"/>
      <c r="U673" s="1344"/>
      <c r="V673" s="1344"/>
      <c r="W673" s="1344"/>
      <c r="X673" s="1344"/>
      <c r="Y673" s="1344"/>
      <c r="Z673" s="1344"/>
      <c r="AA673" s="1344"/>
      <c r="AB673" s="1344"/>
      <c r="AC673" s="1344"/>
    </row>
    <row r="674">
      <c r="A674" s="1344"/>
      <c r="B674" s="1344"/>
      <c r="C674" s="1344"/>
      <c r="D674" s="1344"/>
      <c r="E674" s="1344"/>
      <c r="F674" s="1344"/>
      <c r="G674" s="1344"/>
      <c r="H674" s="1344"/>
      <c r="I674" s="1344"/>
      <c r="J674" s="1344"/>
      <c r="K674" s="1344"/>
      <c r="L674" s="1344"/>
      <c r="M674" s="1344"/>
      <c r="N674" s="1344"/>
      <c r="O674" s="1344"/>
      <c r="P674" s="1344"/>
      <c r="Q674" s="1344"/>
      <c r="R674" s="1344"/>
      <c r="S674" s="1344"/>
      <c r="T674" s="1344"/>
      <c r="U674" s="1344"/>
      <c r="V674" s="1344"/>
      <c r="W674" s="1344"/>
      <c r="X674" s="1344"/>
      <c r="Y674" s="1344"/>
      <c r="Z674" s="1344"/>
      <c r="AA674" s="1344"/>
      <c r="AB674" s="1344"/>
      <c r="AC674" s="1344"/>
    </row>
    <row r="675">
      <c r="A675" s="1344"/>
      <c r="B675" s="1344"/>
      <c r="C675" s="1344"/>
      <c r="D675" s="1344"/>
      <c r="E675" s="1344"/>
      <c r="F675" s="1344"/>
      <c r="G675" s="1344"/>
      <c r="H675" s="1344"/>
      <c r="I675" s="1344"/>
      <c r="J675" s="1344"/>
      <c r="K675" s="1344"/>
      <c r="L675" s="1344"/>
      <c r="M675" s="1344"/>
      <c r="N675" s="1344"/>
      <c r="O675" s="1344"/>
      <c r="P675" s="1344"/>
      <c r="Q675" s="1344"/>
      <c r="R675" s="1344"/>
      <c r="S675" s="1344"/>
      <c r="T675" s="1344"/>
      <c r="U675" s="1344"/>
      <c r="V675" s="1344"/>
      <c r="W675" s="1344"/>
      <c r="X675" s="1344"/>
      <c r="Y675" s="1344"/>
      <c r="Z675" s="1344"/>
      <c r="AA675" s="1344"/>
      <c r="AB675" s="1344"/>
      <c r="AC675" s="1344"/>
    </row>
    <row r="676">
      <c r="A676" s="1344"/>
      <c r="B676" s="1344"/>
      <c r="C676" s="1344"/>
      <c r="D676" s="1344"/>
      <c r="E676" s="1344"/>
      <c r="F676" s="1344"/>
      <c r="G676" s="1344"/>
      <c r="H676" s="1344"/>
      <c r="I676" s="1344"/>
      <c r="J676" s="1344"/>
      <c r="K676" s="1344"/>
      <c r="L676" s="1344"/>
      <c r="M676" s="1344"/>
      <c r="N676" s="1344"/>
      <c r="O676" s="1344"/>
      <c r="P676" s="1344"/>
      <c r="Q676" s="1344"/>
      <c r="R676" s="1344"/>
      <c r="S676" s="1344"/>
      <c r="T676" s="1344"/>
      <c r="U676" s="1344"/>
      <c r="V676" s="1344"/>
      <c r="W676" s="1344"/>
      <c r="X676" s="1344"/>
      <c r="Y676" s="1344"/>
      <c r="Z676" s="1344"/>
      <c r="AA676" s="1344"/>
      <c r="AB676" s="1344"/>
      <c r="AC676" s="1344"/>
    </row>
    <row r="677">
      <c r="A677" s="1344"/>
      <c r="B677" s="1344"/>
      <c r="C677" s="1344"/>
      <c r="D677" s="1344"/>
      <c r="E677" s="1344"/>
      <c r="F677" s="1344"/>
      <c r="G677" s="1344"/>
      <c r="H677" s="1344"/>
      <c r="I677" s="1344"/>
      <c r="J677" s="1344"/>
      <c r="K677" s="1344"/>
      <c r="L677" s="1344"/>
      <c r="M677" s="1344"/>
      <c r="N677" s="1344"/>
      <c r="O677" s="1344"/>
      <c r="P677" s="1344"/>
      <c r="Q677" s="1344"/>
      <c r="R677" s="1344"/>
      <c r="S677" s="1344"/>
      <c r="T677" s="1344"/>
      <c r="U677" s="1344"/>
      <c r="V677" s="1344"/>
      <c r="W677" s="1344"/>
      <c r="X677" s="1344"/>
      <c r="Y677" s="1344"/>
      <c r="Z677" s="1344"/>
      <c r="AA677" s="1344"/>
      <c r="AB677" s="1344"/>
      <c r="AC677" s="1344"/>
    </row>
    <row r="678">
      <c r="A678" s="1344"/>
      <c r="B678" s="1344"/>
      <c r="C678" s="1344"/>
      <c r="D678" s="1344"/>
      <c r="E678" s="1344"/>
      <c r="F678" s="1344"/>
      <c r="G678" s="1344"/>
      <c r="H678" s="1344"/>
      <c r="I678" s="1344"/>
      <c r="J678" s="1344"/>
      <c r="K678" s="1344"/>
      <c r="L678" s="1344"/>
      <c r="M678" s="1344"/>
      <c r="N678" s="1344"/>
      <c r="O678" s="1344"/>
      <c r="P678" s="1344"/>
      <c r="Q678" s="1344"/>
      <c r="R678" s="1344"/>
      <c r="S678" s="1344"/>
      <c r="T678" s="1344"/>
      <c r="U678" s="1344"/>
      <c r="V678" s="1344"/>
      <c r="W678" s="1344"/>
      <c r="X678" s="1344"/>
      <c r="Y678" s="1344"/>
      <c r="Z678" s="1344"/>
      <c r="AA678" s="1344"/>
      <c r="AB678" s="1344"/>
      <c r="AC678" s="1344"/>
    </row>
    <row r="679">
      <c r="A679" s="1344"/>
      <c r="B679" s="1344"/>
      <c r="C679" s="1344"/>
      <c r="D679" s="1344"/>
      <c r="E679" s="1344"/>
      <c r="F679" s="1344"/>
      <c r="G679" s="1344"/>
      <c r="H679" s="1344"/>
      <c r="I679" s="1344"/>
      <c r="J679" s="1344"/>
      <c r="K679" s="1344"/>
      <c r="L679" s="1344"/>
      <c r="M679" s="1344"/>
      <c r="N679" s="1344"/>
      <c r="O679" s="1344"/>
      <c r="P679" s="1344"/>
      <c r="Q679" s="1344"/>
      <c r="R679" s="1344"/>
      <c r="S679" s="1344"/>
      <c r="T679" s="1344"/>
      <c r="U679" s="1344"/>
      <c r="V679" s="1344"/>
      <c r="W679" s="1344"/>
      <c r="X679" s="1344"/>
      <c r="Y679" s="1344"/>
      <c r="Z679" s="1344"/>
      <c r="AA679" s="1344"/>
      <c r="AB679" s="1344"/>
      <c r="AC679" s="1344"/>
    </row>
    <row r="680">
      <c r="A680" s="1344"/>
      <c r="B680" s="1344"/>
      <c r="C680" s="1344"/>
      <c r="D680" s="1344"/>
      <c r="E680" s="1344"/>
      <c r="F680" s="1344"/>
      <c r="G680" s="1344"/>
      <c r="H680" s="1344"/>
      <c r="I680" s="1344"/>
      <c r="J680" s="1344"/>
      <c r="K680" s="1344"/>
      <c r="L680" s="1344"/>
      <c r="M680" s="1344"/>
      <c r="N680" s="1344"/>
      <c r="O680" s="1344"/>
      <c r="P680" s="1344"/>
      <c r="Q680" s="1344"/>
      <c r="R680" s="1344"/>
      <c r="S680" s="1344"/>
      <c r="T680" s="1344"/>
      <c r="U680" s="1344"/>
      <c r="V680" s="1344"/>
      <c r="W680" s="1344"/>
      <c r="X680" s="1344"/>
      <c r="Y680" s="1344"/>
      <c r="Z680" s="1344"/>
      <c r="AA680" s="1344"/>
      <c r="AB680" s="1344"/>
      <c r="AC680" s="1344"/>
    </row>
    <row r="681">
      <c r="A681" s="1344"/>
      <c r="B681" s="1344"/>
      <c r="C681" s="1344"/>
      <c r="D681" s="1344"/>
      <c r="E681" s="1344"/>
      <c r="F681" s="1344"/>
      <c r="G681" s="1344"/>
      <c r="H681" s="1344"/>
      <c r="I681" s="1344"/>
      <c r="J681" s="1344"/>
      <c r="K681" s="1344"/>
      <c r="L681" s="1344"/>
      <c r="M681" s="1344"/>
      <c r="N681" s="1344"/>
      <c r="O681" s="1344"/>
      <c r="P681" s="1344"/>
      <c r="Q681" s="1344"/>
      <c r="R681" s="1344"/>
      <c r="S681" s="1344"/>
      <c r="T681" s="1344"/>
      <c r="U681" s="1344"/>
      <c r="V681" s="1344"/>
      <c r="W681" s="1344"/>
      <c r="X681" s="1344"/>
      <c r="Y681" s="1344"/>
      <c r="Z681" s="1344"/>
      <c r="AA681" s="1344"/>
      <c r="AB681" s="1344"/>
      <c r="AC681" s="1344"/>
    </row>
    <row r="682">
      <c r="A682" s="1344"/>
      <c r="B682" s="1344"/>
      <c r="C682" s="1344"/>
      <c r="D682" s="1344"/>
      <c r="E682" s="1344"/>
      <c r="F682" s="1344"/>
      <c r="G682" s="1344"/>
      <c r="H682" s="1344"/>
      <c r="I682" s="1344"/>
      <c r="J682" s="1344"/>
      <c r="K682" s="1344"/>
      <c r="L682" s="1344"/>
      <c r="M682" s="1344"/>
      <c r="N682" s="1344"/>
      <c r="O682" s="1344"/>
      <c r="P682" s="1344"/>
      <c r="Q682" s="1344"/>
      <c r="R682" s="1344"/>
      <c r="S682" s="1344"/>
      <c r="T682" s="1344"/>
      <c r="U682" s="1344"/>
      <c r="V682" s="1344"/>
      <c r="W682" s="1344"/>
      <c r="X682" s="1344"/>
      <c r="Y682" s="1344"/>
      <c r="Z682" s="1344"/>
      <c r="AA682" s="1344"/>
      <c r="AB682" s="1344"/>
      <c r="AC682" s="1344"/>
    </row>
    <row r="683">
      <c r="A683" s="1344"/>
      <c r="B683" s="1344"/>
      <c r="C683" s="1344"/>
      <c r="D683" s="1344"/>
      <c r="E683" s="1344"/>
      <c r="F683" s="1344"/>
      <c r="G683" s="1344"/>
      <c r="H683" s="1344"/>
      <c r="I683" s="1344"/>
      <c r="J683" s="1344"/>
      <c r="K683" s="1344"/>
      <c r="L683" s="1344"/>
      <c r="M683" s="1344"/>
      <c r="N683" s="1344"/>
      <c r="O683" s="1344"/>
      <c r="P683" s="1344"/>
      <c r="Q683" s="1344"/>
      <c r="R683" s="1344"/>
      <c r="S683" s="1344"/>
      <c r="T683" s="1344"/>
      <c r="U683" s="1344"/>
      <c r="V683" s="1344"/>
      <c r="W683" s="1344"/>
      <c r="X683" s="1344"/>
      <c r="Y683" s="1344"/>
      <c r="Z683" s="1344"/>
      <c r="AA683" s="1344"/>
      <c r="AB683" s="1344"/>
      <c r="AC683" s="1344"/>
    </row>
    <row r="684">
      <c r="A684" s="1344"/>
      <c r="B684" s="1344"/>
      <c r="C684" s="1344"/>
      <c r="D684" s="1344"/>
      <c r="E684" s="1344"/>
      <c r="F684" s="1344"/>
      <c r="G684" s="1344"/>
      <c r="H684" s="1344"/>
      <c r="I684" s="1344"/>
      <c r="J684" s="1344"/>
      <c r="K684" s="1344"/>
      <c r="L684" s="1344"/>
      <c r="M684" s="1344"/>
      <c r="N684" s="1344"/>
      <c r="O684" s="1344"/>
      <c r="P684" s="1344"/>
      <c r="Q684" s="1344"/>
      <c r="R684" s="1344"/>
      <c r="S684" s="1344"/>
      <c r="T684" s="1344"/>
      <c r="U684" s="1344"/>
      <c r="V684" s="1344"/>
      <c r="W684" s="1344"/>
      <c r="X684" s="1344"/>
      <c r="Y684" s="1344"/>
      <c r="Z684" s="1344"/>
      <c r="AA684" s="1344"/>
      <c r="AB684" s="1344"/>
      <c r="AC684" s="1344"/>
    </row>
    <row r="685">
      <c r="A685" s="1344"/>
      <c r="B685" s="1344"/>
      <c r="C685" s="1344"/>
      <c r="D685" s="1344"/>
      <c r="E685" s="1344"/>
      <c r="F685" s="1344"/>
      <c r="G685" s="1344"/>
      <c r="H685" s="1344"/>
      <c r="I685" s="1344"/>
      <c r="J685" s="1344"/>
      <c r="K685" s="1344"/>
      <c r="L685" s="1344"/>
      <c r="M685" s="1344"/>
      <c r="N685" s="1344"/>
      <c r="O685" s="1344"/>
      <c r="P685" s="1344"/>
      <c r="Q685" s="1344"/>
      <c r="R685" s="1344"/>
      <c r="S685" s="1344"/>
      <c r="T685" s="1344"/>
      <c r="U685" s="1344"/>
      <c r="V685" s="1344"/>
      <c r="W685" s="1344"/>
      <c r="X685" s="1344"/>
      <c r="Y685" s="1344"/>
      <c r="Z685" s="1344"/>
      <c r="AA685" s="1344"/>
      <c r="AB685" s="1344"/>
      <c r="AC685" s="1344"/>
    </row>
    <row r="686">
      <c r="A686" s="1344"/>
      <c r="B686" s="1344"/>
      <c r="C686" s="1344"/>
      <c r="D686" s="1344"/>
      <c r="E686" s="1344"/>
      <c r="F686" s="1344"/>
      <c r="G686" s="1344"/>
      <c r="H686" s="1344"/>
      <c r="I686" s="1344"/>
      <c r="J686" s="1344"/>
      <c r="K686" s="1344"/>
      <c r="L686" s="1344"/>
      <c r="M686" s="1344"/>
      <c r="N686" s="1344"/>
      <c r="O686" s="1344"/>
      <c r="P686" s="1344"/>
      <c r="Q686" s="1344"/>
      <c r="R686" s="1344"/>
      <c r="S686" s="1344"/>
      <c r="T686" s="1344"/>
      <c r="U686" s="1344"/>
      <c r="V686" s="1344"/>
      <c r="W686" s="1344"/>
      <c r="X686" s="1344"/>
      <c r="Y686" s="1344"/>
      <c r="Z686" s="1344"/>
      <c r="AA686" s="1344"/>
      <c r="AB686" s="1344"/>
      <c r="AC686" s="1344"/>
    </row>
    <row r="687">
      <c r="A687" s="1344"/>
      <c r="B687" s="1344"/>
      <c r="C687" s="1344"/>
      <c r="D687" s="1344"/>
      <c r="E687" s="1344"/>
      <c r="F687" s="1344"/>
      <c r="G687" s="1344"/>
      <c r="H687" s="1344"/>
      <c r="I687" s="1344"/>
      <c r="J687" s="1344"/>
      <c r="K687" s="1344"/>
      <c r="L687" s="1344"/>
      <c r="M687" s="1344"/>
      <c r="N687" s="1344"/>
      <c r="O687" s="1344"/>
      <c r="P687" s="1344"/>
      <c r="Q687" s="1344"/>
      <c r="R687" s="1344"/>
      <c r="S687" s="1344"/>
      <c r="T687" s="1344"/>
      <c r="U687" s="1344"/>
      <c r="V687" s="1344"/>
      <c r="W687" s="1344"/>
      <c r="X687" s="1344"/>
      <c r="Y687" s="1344"/>
      <c r="Z687" s="1344"/>
      <c r="AA687" s="1344"/>
      <c r="AB687" s="1344"/>
      <c r="AC687" s="1344"/>
    </row>
    <row r="688">
      <c r="A688" s="1344"/>
      <c r="B688" s="1344"/>
      <c r="C688" s="1344"/>
      <c r="D688" s="1344"/>
      <c r="E688" s="1344"/>
      <c r="F688" s="1344"/>
      <c r="G688" s="1344"/>
      <c r="H688" s="1344"/>
      <c r="I688" s="1344"/>
      <c r="J688" s="1344"/>
      <c r="K688" s="1344"/>
      <c r="L688" s="1344"/>
      <c r="M688" s="1344"/>
      <c r="N688" s="1344"/>
      <c r="O688" s="1344"/>
      <c r="P688" s="1344"/>
      <c r="Q688" s="1344"/>
      <c r="R688" s="1344"/>
      <c r="S688" s="1344"/>
      <c r="T688" s="1344"/>
      <c r="U688" s="1344"/>
      <c r="V688" s="1344"/>
      <c r="W688" s="1344"/>
      <c r="X688" s="1344"/>
      <c r="Y688" s="1344"/>
      <c r="Z688" s="1344"/>
      <c r="AA688" s="1344"/>
      <c r="AB688" s="1344"/>
      <c r="AC688" s="1344"/>
    </row>
    <row r="689">
      <c r="A689" s="1344"/>
      <c r="B689" s="1344"/>
      <c r="C689" s="1344"/>
      <c r="D689" s="1344"/>
      <c r="E689" s="1344"/>
      <c r="F689" s="1344"/>
      <c r="G689" s="1344"/>
      <c r="H689" s="1344"/>
      <c r="I689" s="1344"/>
      <c r="J689" s="1344"/>
      <c r="K689" s="1344"/>
      <c r="L689" s="1344"/>
      <c r="M689" s="1344"/>
      <c r="N689" s="1344"/>
      <c r="O689" s="1344"/>
      <c r="P689" s="1344"/>
      <c r="Q689" s="1344"/>
      <c r="R689" s="1344"/>
      <c r="S689" s="1344"/>
      <c r="T689" s="1344"/>
      <c r="U689" s="1344"/>
      <c r="V689" s="1344"/>
      <c r="W689" s="1344"/>
      <c r="X689" s="1344"/>
      <c r="Y689" s="1344"/>
      <c r="Z689" s="1344"/>
      <c r="AA689" s="1344"/>
      <c r="AB689" s="1344"/>
      <c r="AC689" s="1344"/>
    </row>
    <row r="690">
      <c r="A690" s="1344"/>
      <c r="B690" s="1344"/>
      <c r="C690" s="1344"/>
      <c r="D690" s="1344"/>
      <c r="E690" s="1344"/>
      <c r="F690" s="1344"/>
      <c r="G690" s="1344"/>
      <c r="H690" s="1344"/>
      <c r="I690" s="1344"/>
      <c r="J690" s="1344"/>
      <c r="K690" s="1344"/>
      <c r="L690" s="1344"/>
      <c r="M690" s="1344"/>
      <c r="N690" s="1344"/>
      <c r="O690" s="1344"/>
      <c r="P690" s="1344"/>
      <c r="Q690" s="1344"/>
      <c r="R690" s="1344"/>
      <c r="S690" s="1344"/>
      <c r="T690" s="1344"/>
      <c r="U690" s="1344"/>
      <c r="V690" s="1344"/>
      <c r="W690" s="1344"/>
      <c r="X690" s="1344"/>
      <c r="Y690" s="1344"/>
      <c r="Z690" s="1344"/>
      <c r="AA690" s="1344"/>
      <c r="AB690" s="1344"/>
      <c r="AC690" s="1344"/>
    </row>
    <row r="691">
      <c r="A691" s="1344"/>
      <c r="B691" s="1344"/>
      <c r="C691" s="1344"/>
      <c r="D691" s="1344"/>
      <c r="E691" s="1344"/>
      <c r="F691" s="1344"/>
      <c r="G691" s="1344"/>
      <c r="H691" s="1344"/>
      <c r="I691" s="1344"/>
      <c r="J691" s="1344"/>
      <c r="K691" s="1344"/>
      <c r="L691" s="1344"/>
      <c r="M691" s="1344"/>
      <c r="N691" s="1344"/>
      <c r="O691" s="1344"/>
      <c r="P691" s="1344"/>
      <c r="Q691" s="1344"/>
      <c r="R691" s="1344"/>
      <c r="S691" s="1344"/>
      <c r="T691" s="1344"/>
      <c r="U691" s="1344"/>
      <c r="V691" s="1344"/>
      <c r="W691" s="1344"/>
      <c r="X691" s="1344"/>
      <c r="Y691" s="1344"/>
      <c r="Z691" s="1344"/>
      <c r="AA691" s="1344"/>
      <c r="AB691" s="1344"/>
      <c r="AC691" s="1344"/>
    </row>
    <row r="692">
      <c r="A692" s="1344"/>
      <c r="B692" s="1344"/>
      <c r="C692" s="1344"/>
      <c r="D692" s="1344"/>
      <c r="E692" s="1344"/>
      <c r="F692" s="1344"/>
      <c r="G692" s="1344"/>
      <c r="H692" s="1344"/>
      <c r="I692" s="1344"/>
      <c r="J692" s="1344"/>
      <c r="K692" s="1344"/>
      <c r="L692" s="1344"/>
      <c r="M692" s="1344"/>
      <c r="N692" s="1344"/>
      <c r="O692" s="1344"/>
      <c r="P692" s="1344"/>
      <c r="Q692" s="1344"/>
      <c r="R692" s="1344"/>
      <c r="S692" s="1344"/>
      <c r="T692" s="1344"/>
      <c r="U692" s="1344"/>
      <c r="V692" s="1344"/>
      <c r="W692" s="1344"/>
      <c r="X692" s="1344"/>
      <c r="Y692" s="1344"/>
      <c r="Z692" s="1344"/>
      <c r="AA692" s="1344"/>
      <c r="AB692" s="1344"/>
      <c r="AC692" s="1344"/>
    </row>
    <row r="693">
      <c r="A693" s="1344"/>
      <c r="B693" s="1344"/>
      <c r="C693" s="1344"/>
      <c r="D693" s="1344"/>
      <c r="E693" s="1344"/>
      <c r="F693" s="1344"/>
      <c r="G693" s="1344"/>
      <c r="H693" s="1344"/>
      <c r="I693" s="1344"/>
      <c r="J693" s="1344"/>
      <c r="K693" s="1344"/>
      <c r="L693" s="1344"/>
      <c r="M693" s="1344"/>
      <c r="N693" s="1344"/>
      <c r="O693" s="1344"/>
      <c r="P693" s="1344"/>
      <c r="Q693" s="1344"/>
      <c r="R693" s="1344"/>
      <c r="S693" s="1344"/>
      <c r="T693" s="1344"/>
      <c r="U693" s="1344"/>
      <c r="V693" s="1344"/>
      <c r="W693" s="1344"/>
      <c r="X693" s="1344"/>
      <c r="Y693" s="1344"/>
      <c r="Z693" s="1344"/>
      <c r="AA693" s="1344"/>
      <c r="AB693" s="1344"/>
      <c r="AC693" s="1344"/>
    </row>
    <row r="694">
      <c r="A694" s="1344"/>
      <c r="B694" s="1344"/>
      <c r="C694" s="1344"/>
      <c r="D694" s="1344"/>
      <c r="E694" s="1344"/>
      <c r="F694" s="1344"/>
      <c r="G694" s="1344"/>
      <c r="H694" s="1344"/>
      <c r="I694" s="1344"/>
      <c r="J694" s="1344"/>
      <c r="K694" s="1344"/>
      <c r="L694" s="1344"/>
      <c r="M694" s="1344"/>
      <c r="N694" s="1344"/>
      <c r="O694" s="1344"/>
      <c r="P694" s="1344"/>
      <c r="Q694" s="1344"/>
      <c r="R694" s="1344"/>
      <c r="S694" s="1344"/>
      <c r="T694" s="1344"/>
      <c r="U694" s="1344"/>
      <c r="V694" s="1344"/>
      <c r="W694" s="1344"/>
      <c r="X694" s="1344"/>
      <c r="Y694" s="1344"/>
      <c r="Z694" s="1344"/>
      <c r="AA694" s="1344"/>
      <c r="AB694" s="1344"/>
      <c r="AC694" s="1344"/>
    </row>
    <row r="695">
      <c r="A695" s="1344"/>
      <c r="B695" s="1344"/>
      <c r="C695" s="1344"/>
      <c r="D695" s="1344"/>
      <c r="E695" s="1344"/>
      <c r="F695" s="1344"/>
      <c r="G695" s="1344"/>
      <c r="H695" s="1344"/>
      <c r="I695" s="1344"/>
      <c r="J695" s="1344"/>
      <c r="K695" s="1344"/>
      <c r="L695" s="1344"/>
      <c r="M695" s="1344"/>
      <c r="N695" s="1344"/>
      <c r="O695" s="1344"/>
      <c r="P695" s="1344"/>
      <c r="Q695" s="1344"/>
      <c r="R695" s="1344"/>
      <c r="S695" s="1344"/>
      <c r="T695" s="1344"/>
      <c r="U695" s="1344"/>
      <c r="V695" s="1344"/>
      <c r="W695" s="1344"/>
      <c r="X695" s="1344"/>
      <c r="Y695" s="1344"/>
      <c r="Z695" s="1344"/>
      <c r="AA695" s="1344"/>
      <c r="AB695" s="1344"/>
      <c r="AC695" s="1344"/>
    </row>
    <row r="696">
      <c r="A696" s="1344"/>
      <c r="B696" s="1344"/>
      <c r="C696" s="1344"/>
      <c r="D696" s="1344"/>
      <c r="E696" s="1344"/>
      <c r="F696" s="1344"/>
      <c r="G696" s="1344"/>
      <c r="H696" s="1344"/>
      <c r="I696" s="1344"/>
      <c r="J696" s="1344"/>
      <c r="K696" s="1344"/>
      <c r="L696" s="1344"/>
      <c r="M696" s="1344"/>
      <c r="N696" s="1344"/>
      <c r="O696" s="1344"/>
      <c r="P696" s="1344"/>
      <c r="Q696" s="1344"/>
      <c r="R696" s="1344"/>
      <c r="S696" s="1344"/>
      <c r="T696" s="1344"/>
      <c r="U696" s="1344"/>
      <c r="V696" s="1344"/>
      <c r="W696" s="1344"/>
      <c r="X696" s="1344"/>
      <c r="Y696" s="1344"/>
      <c r="Z696" s="1344"/>
      <c r="AA696" s="1344"/>
      <c r="AB696" s="1344"/>
      <c r="AC696" s="1344"/>
    </row>
    <row r="697">
      <c r="A697" s="1344"/>
      <c r="B697" s="1344"/>
      <c r="C697" s="1344"/>
      <c r="D697" s="1344"/>
      <c r="E697" s="1344"/>
      <c r="F697" s="1344"/>
      <c r="G697" s="1344"/>
      <c r="H697" s="1344"/>
      <c r="I697" s="1344"/>
      <c r="J697" s="1344"/>
      <c r="K697" s="1344"/>
      <c r="L697" s="1344"/>
      <c r="M697" s="1344"/>
      <c r="N697" s="1344"/>
      <c r="O697" s="1344"/>
      <c r="P697" s="1344"/>
      <c r="Q697" s="1344"/>
      <c r="R697" s="1344"/>
      <c r="S697" s="1344"/>
      <c r="T697" s="1344"/>
      <c r="U697" s="1344"/>
      <c r="V697" s="1344"/>
      <c r="W697" s="1344"/>
      <c r="X697" s="1344"/>
      <c r="Y697" s="1344"/>
      <c r="Z697" s="1344"/>
      <c r="AA697" s="1344"/>
      <c r="AB697" s="1344"/>
      <c r="AC697" s="1344"/>
    </row>
    <row r="698">
      <c r="A698" s="1344"/>
      <c r="B698" s="1344"/>
      <c r="C698" s="1344"/>
      <c r="D698" s="1344"/>
      <c r="E698" s="1344"/>
      <c r="F698" s="1344"/>
      <c r="G698" s="1344"/>
      <c r="H698" s="1344"/>
      <c r="I698" s="1344"/>
      <c r="J698" s="1344"/>
      <c r="K698" s="1344"/>
      <c r="L698" s="1344"/>
      <c r="M698" s="1344"/>
      <c r="N698" s="1344"/>
      <c r="O698" s="1344"/>
      <c r="P698" s="1344"/>
      <c r="Q698" s="1344"/>
      <c r="R698" s="1344"/>
      <c r="S698" s="1344"/>
      <c r="T698" s="1344"/>
      <c r="U698" s="1344"/>
      <c r="V698" s="1344"/>
      <c r="W698" s="1344"/>
      <c r="X698" s="1344"/>
      <c r="Y698" s="1344"/>
      <c r="Z698" s="1344"/>
      <c r="AA698" s="1344"/>
      <c r="AB698" s="1344"/>
      <c r="AC698" s="1344"/>
    </row>
    <row r="699">
      <c r="A699" s="1344"/>
      <c r="B699" s="1344"/>
      <c r="C699" s="1344"/>
      <c r="D699" s="1344"/>
      <c r="E699" s="1344"/>
      <c r="F699" s="1344"/>
      <c r="G699" s="1344"/>
      <c r="H699" s="1344"/>
      <c r="I699" s="1344"/>
      <c r="J699" s="1344"/>
      <c r="K699" s="1344"/>
      <c r="L699" s="1344"/>
      <c r="M699" s="1344"/>
      <c r="N699" s="1344"/>
      <c r="O699" s="1344"/>
      <c r="P699" s="1344"/>
      <c r="Q699" s="1344"/>
      <c r="R699" s="1344"/>
      <c r="S699" s="1344"/>
      <c r="T699" s="1344"/>
      <c r="U699" s="1344"/>
      <c r="V699" s="1344"/>
      <c r="W699" s="1344"/>
      <c r="X699" s="1344"/>
      <c r="Y699" s="1344"/>
      <c r="Z699" s="1344"/>
      <c r="AA699" s="1344"/>
      <c r="AB699" s="1344"/>
      <c r="AC699" s="1344"/>
    </row>
    <row r="700">
      <c r="A700" s="1344"/>
      <c r="B700" s="1344"/>
      <c r="C700" s="1344"/>
      <c r="D700" s="1344"/>
      <c r="E700" s="1344"/>
      <c r="F700" s="1344"/>
      <c r="G700" s="1344"/>
      <c r="H700" s="1344"/>
      <c r="I700" s="1344"/>
      <c r="J700" s="1344"/>
      <c r="K700" s="1344"/>
      <c r="L700" s="1344"/>
      <c r="M700" s="1344"/>
      <c r="N700" s="1344"/>
      <c r="O700" s="1344"/>
      <c r="P700" s="1344"/>
      <c r="Q700" s="1344"/>
      <c r="R700" s="1344"/>
      <c r="S700" s="1344"/>
      <c r="T700" s="1344"/>
      <c r="U700" s="1344"/>
      <c r="V700" s="1344"/>
      <c r="W700" s="1344"/>
      <c r="X700" s="1344"/>
      <c r="Y700" s="1344"/>
      <c r="Z700" s="1344"/>
      <c r="AA700" s="1344"/>
      <c r="AB700" s="1344"/>
      <c r="AC700" s="1344"/>
    </row>
    <row r="701">
      <c r="A701" s="1344"/>
      <c r="B701" s="1344"/>
      <c r="C701" s="1344"/>
      <c r="D701" s="1344"/>
      <c r="E701" s="1344"/>
      <c r="F701" s="1344"/>
      <c r="G701" s="1344"/>
      <c r="H701" s="1344"/>
      <c r="I701" s="1344"/>
      <c r="J701" s="1344"/>
      <c r="K701" s="1344"/>
      <c r="L701" s="1344"/>
      <c r="M701" s="1344"/>
      <c r="N701" s="1344"/>
      <c r="O701" s="1344"/>
      <c r="P701" s="1344"/>
      <c r="Q701" s="1344"/>
      <c r="R701" s="1344"/>
      <c r="S701" s="1344"/>
      <c r="T701" s="1344"/>
      <c r="U701" s="1344"/>
      <c r="V701" s="1344"/>
      <c r="W701" s="1344"/>
      <c r="X701" s="1344"/>
      <c r="Y701" s="1344"/>
      <c r="Z701" s="1344"/>
      <c r="AA701" s="1344"/>
      <c r="AB701" s="1344"/>
      <c r="AC701" s="1344"/>
    </row>
    <row r="702">
      <c r="A702" s="1344"/>
      <c r="B702" s="1344"/>
      <c r="C702" s="1344"/>
      <c r="D702" s="1344"/>
      <c r="E702" s="1344"/>
      <c r="F702" s="1344"/>
      <c r="G702" s="1344"/>
      <c r="H702" s="1344"/>
      <c r="I702" s="1344"/>
      <c r="J702" s="1344"/>
      <c r="K702" s="1344"/>
      <c r="L702" s="1344"/>
      <c r="M702" s="1344"/>
      <c r="N702" s="1344"/>
      <c r="O702" s="1344"/>
      <c r="P702" s="1344"/>
      <c r="Q702" s="1344"/>
      <c r="R702" s="1344"/>
      <c r="S702" s="1344"/>
      <c r="T702" s="1344"/>
      <c r="U702" s="1344"/>
      <c r="V702" s="1344"/>
      <c r="W702" s="1344"/>
      <c r="X702" s="1344"/>
      <c r="Y702" s="1344"/>
      <c r="Z702" s="1344"/>
      <c r="AA702" s="1344"/>
      <c r="AB702" s="1344"/>
      <c r="AC702" s="1344"/>
    </row>
    <row r="703">
      <c r="A703" s="1344"/>
      <c r="B703" s="1344"/>
      <c r="C703" s="1344"/>
      <c r="D703" s="1344"/>
      <c r="E703" s="1344"/>
      <c r="F703" s="1344"/>
      <c r="G703" s="1344"/>
      <c r="H703" s="1344"/>
      <c r="I703" s="1344"/>
      <c r="J703" s="1344"/>
      <c r="K703" s="1344"/>
      <c r="L703" s="1344"/>
      <c r="M703" s="1344"/>
      <c r="N703" s="1344"/>
      <c r="O703" s="1344"/>
      <c r="P703" s="1344"/>
      <c r="Q703" s="1344"/>
      <c r="R703" s="1344"/>
      <c r="S703" s="1344"/>
      <c r="T703" s="1344"/>
      <c r="U703" s="1344"/>
      <c r="V703" s="1344"/>
      <c r="W703" s="1344"/>
      <c r="X703" s="1344"/>
      <c r="Y703" s="1344"/>
      <c r="Z703" s="1344"/>
      <c r="AA703" s="1344"/>
      <c r="AB703" s="1344"/>
      <c r="AC703" s="1344"/>
    </row>
    <row r="704">
      <c r="A704" s="1344"/>
      <c r="B704" s="1344"/>
      <c r="C704" s="1344"/>
      <c r="D704" s="1344"/>
      <c r="E704" s="1344"/>
      <c r="F704" s="1344"/>
      <c r="G704" s="1344"/>
      <c r="H704" s="1344"/>
      <c r="I704" s="1344"/>
      <c r="J704" s="1344"/>
      <c r="K704" s="1344"/>
      <c r="L704" s="1344"/>
      <c r="M704" s="1344"/>
      <c r="N704" s="1344"/>
      <c r="O704" s="1344"/>
      <c r="P704" s="1344"/>
      <c r="Q704" s="1344"/>
      <c r="R704" s="1344"/>
      <c r="S704" s="1344"/>
      <c r="T704" s="1344"/>
      <c r="U704" s="1344"/>
      <c r="V704" s="1344"/>
      <c r="W704" s="1344"/>
      <c r="X704" s="1344"/>
      <c r="Y704" s="1344"/>
      <c r="Z704" s="1344"/>
      <c r="AA704" s="1344"/>
      <c r="AB704" s="1344"/>
      <c r="AC704" s="1344"/>
    </row>
    <row r="705">
      <c r="A705" s="1344"/>
      <c r="B705" s="1344"/>
      <c r="C705" s="1344"/>
      <c r="D705" s="1344"/>
      <c r="E705" s="1344"/>
      <c r="F705" s="1344"/>
      <c r="G705" s="1344"/>
      <c r="H705" s="1344"/>
      <c r="I705" s="1344"/>
      <c r="J705" s="1344"/>
      <c r="K705" s="1344"/>
      <c r="L705" s="1344"/>
      <c r="M705" s="1344"/>
      <c r="N705" s="1344"/>
      <c r="O705" s="1344"/>
      <c r="P705" s="1344"/>
      <c r="Q705" s="1344"/>
      <c r="R705" s="1344"/>
      <c r="S705" s="1344"/>
      <c r="T705" s="1344"/>
      <c r="U705" s="1344"/>
      <c r="V705" s="1344"/>
      <c r="W705" s="1344"/>
      <c r="X705" s="1344"/>
      <c r="Y705" s="1344"/>
      <c r="Z705" s="1344"/>
      <c r="AA705" s="1344"/>
      <c r="AB705" s="1344"/>
      <c r="AC705" s="1344"/>
    </row>
    <row r="706">
      <c r="A706" s="1344"/>
      <c r="B706" s="1344"/>
      <c r="C706" s="1344"/>
      <c r="D706" s="1344"/>
      <c r="E706" s="1344"/>
      <c r="F706" s="1344"/>
      <c r="G706" s="1344"/>
      <c r="H706" s="1344"/>
      <c r="I706" s="1344"/>
      <c r="J706" s="1344"/>
      <c r="K706" s="1344"/>
      <c r="L706" s="1344"/>
      <c r="M706" s="1344"/>
      <c r="N706" s="1344"/>
      <c r="O706" s="1344"/>
      <c r="P706" s="1344"/>
      <c r="Q706" s="1344"/>
      <c r="R706" s="1344"/>
      <c r="S706" s="1344"/>
      <c r="T706" s="1344"/>
      <c r="U706" s="1344"/>
      <c r="V706" s="1344"/>
      <c r="W706" s="1344"/>
      <c r="X706" s="1344"/>
      <c r="Y706" s="1344"/>
      <c r="Z706" s="1344"/>
      <c r="AA706" s="1344"/>
      <c r="AB706" s="1344"/>
      <c r="AC706" s="1344"/>
    </row>
    <row r="707">
      <c r="A707" s="1344"/>
      <c r="B707" s="1344"/>
      <c r="C707" s="1344"/>
      <c r="D707" s="1344"/>
      <c r="E707" s="1344"/>
      <c r="F707" s="1344"/>
      <c r="G707" s="1344"/>
      <c r="H707" s="1344"/>
      <c r="I707" s="1344"/>
      <c r="J707" s="1344"/>
      <c r="K707" s="1344"/>
      <c r="L707" s="1344"/>
      <c r="M707" s="1344"/>
      <c r="N707" s="1344"/>
      <c r="O707" s="1344"/>
      <c r="P707" s="1344"/>
      <c r="Q707" s="1344"/>
      <c r="R707" s="1344"/>
      <c r="S707" s="1344"/>
      <c r="T707" s="1344"/>
      <c r="U707" s="1344"/>
      <c r="V707" s="1344"/>
      <c r="W707" s="1344"/>
      <c r="X707" s="1344"/>
      <c r="Y707" s="1344"/>
      <c r="Z707" s="1344"/>
      <c r="AA707" s="1344"/>
      <c r="AB707" s="1344"/>
      <c r="AC707" s="1344"/>
    </row>
    <row r="708">
      <c r="A708" s="1344"/>
      <c r="B708" s="1344"/>
      <c r="C708" s="1344"/>
      <c r="D708" s="1344"/>
      <c r="E708" s="1344"/>
      <c r="F708" s="1344"/>
      <c r="G708" s="1344"/>
      <c r="H708" s="1344"/>
      <c r="I708" s="1344"/>
      <c r="J708" s="1344"/>
      <c r="K708" s="1344"/>
      <c r="L708" s="1344"/>
      <c r="M708" s="1344"/>
      <c r="N708" s="1344"/>
      <c r="O708" s="1344"/>
      <c r="P708" s="1344"/>
      <c r="Q708" s="1344"/>
      <c r="R708" s="1344"/>
      <c r="S708" s="1344"/>
      <c r="T708" s="1344"/>
      <c r="U708" s="1344"/>
      <c r="V708" s="1344"/>
      <c r="W708" s="1344"/>
      <c r="X708" s="1344"/>
      <c r="Y708" s="1344"/>
      <c r="Z708" s="1344"/>
      <c r="AA708" s="1344"/>
      <c r="AB708" s="1344"/>
      <c r="AC708" s="1344"/>
    </row>
    <row r="709">
      <c r="A709" s="1344"/>
      <c r="B709" s="1344"/>
      <c r="C709" s="1344"/>
      <c r="D709" s="1344"/>
      <c r="E709" s="1344"/>
      <c r="F709" s="1344"/>
      <c r="G709" s="1344"/>
      <c r="H709" s="1344"/>
      <c r="I709" s="1344"/>
      <c r="J709" s="1344"/>
      <c r="K709" s="1344"/>
      <c r="L709" s="1344"/>
      <c r="M709" s="1344"/>
      <c r="N709" s="1344"/>
      <c r="O709" s="1344"/>
      <c r="P709" s="1344"/>
      <c r="Q709" s="1344"/>
      <c r="R709" s="1344"/>
      <c r="S709" s="1344"/>
      <c r="T709" s="1344"/>
      <c r="U709" s="1344"/>
      <c r="V709" s="1344"/>
      <c r="W709" s="1344"/>
      <c r="X709" s="1344"/>
      <c r="Y709" s="1344"/>
      <c r="Z709" s="1344"/>
      <c r="AA709" s="1344"/>
      <c r="AB709" s="1344"/>
      <c r="AC709" s="1344"/>
    </row>
    <row r="710">
      <c r="A710" s="1344"/>
      <c r="B710" s="1344"/>
      <c r="C710" s="1344"/>
      <c r="D710" s="1344"/>
      <c r="E710" s="1344"/>
      <c r="F710" s="1344"/>
      <c r="G710" s="1344"/>
      <c r="H710" s="1344"/>
      <c r="I710" s="1344"/>
      <c r="J710" s="1344"/>
      <c r="K710" s="1344"/>
      <c r="L710" s="1344"/>
      <c r="M710" s="1344"/>
      <c r="N710" s="1344"/>
      <c r="O710" s="1344"/>
      <c r="P710" s="1344"/>
      <c r="Q710" s="1344"/>
      <c r="R710" s="1344"/>
      <c r="S710" s="1344"/>
      <c r="T710" s="1344"/>
      <c r="U710" s="1344"/>
      <c r="V710" s="1344"/>
      <c r="W710" s="1344"/>
      <c r="X710" s="1344"/>
      <c r="Y710" s="1344"/>
      <c r="Z710" s="1344"/>
      <c r="AA710" s="1344"/>
      <c r="AB710" s="1344"/>
      <c r="AC710" s="1344"/>
    </row>
    <row r="711">
      <c r="A711" s="1344"/>
      <c r="B711" s="1344"/>
      <c r="C711" s="1344"/>
      <c r="D711" s="1344"/>
      <c r="E711" s="1344"/>
      <c r="F711" s="1344"/>
      <c r="G711" s="1344"/>
      <c r="H711" s="1344"/>
      <c r="I711" s="1344"/>
      <c r="J711" s="1344"/>
      <c r="K711" s="1344"/>
      <c r="L711" s="1344"/>
      <c r="M711" s="1344"/>
      <c r="N711" s="1344"/>
      <c r="O711" s="1344"/>
      <c r="P711" s="1344"/>
      <c r="Q711" s="1344"/>
      <c r="R711" s="1344"/>
      <c r="S711" s="1344"/>
      <c r="T711" s="1344"/>
      <c r="U711" s="1344"/>
      <c r="V711" s="1344"/>
      <c r="W711" s="1344"/>
      <c r="X711" s="1344"/>
      <c r="Y711" s="1344"/>
      <c r="Z711" s="1344"/>
      <c r="AA711" s="1344"/>
      <c r="AB711" s="1344"/>
      <c r="AC711" s="1344"/>
    </row>
    <row r="712">
      <c r="A712" s="1344"/>
      <c r="B712" s="1344"/>
      <c r="C712" s="1344"/>
      <c r="D712" s="1344"/>
      <c r="E712" s="1344"/>
      <c r="F712" s="1344"/>
      <c r="G712" s="1344"/>
      <c r="H712" s="1344"/>
      <c r="I712" s="1344"/>
      <c r="J712" s="1344"/>
      <c r="K712" s="1344"/>
      <c r="L712" s="1344"/>
      <c r="M712" s="1344"/>
      <c r="N712" s="1344"/>
      <c r="O712" s="1344"/>
      <c r="P712" s="1344"/>
      <c r="Q712" s="1344"/>
      <c r="R712" s="1344"/>
      <c r="S712" s="1344"/>
      <c r="T712" s="1344"/>
      <c r="U712" s="1344"/>
      <c r="V712" s="1344"/>
      <c r="W712" s="1344"/>
      <c r="X712" s="1344"/>
      <c r="Y712" s="1344"/>
      <c r="Z712" s="1344"/>
      <c r="AA712" s="1344"/>
      <c r="AB712" s="1344"/>
      <c r="AC712" s="1344"/>
    </row>
    <row r="713">
      <c r="A713" s="1344"/>
      <c r="B713" s="1344"/>
      <c r="C713" s="1344"/>
      <c r="D713" s="1344"/>
      <c r="E713" s="1344"/>
      <c r="F713" s="1344"/>
      <c r="G713" s="1344"/>
      <c r="H713" s="1344"/>
      <c r="I713" s="1344"/>
      <c r="J713" s="1344"/>
      <c r="K713" s="1344"/>
      <c r="L713" s="1344"/>
      <c r="M713" s="1344"/>
      <c r="N713" s="1344"/>
      <c r="O713" s="1344"/>
      <c r="P713" s="1344"/>
      <c r="Q713" s="1344"/>
      <c r="R713" s="1344"/>
      <c r="S713" s="1344"/>
      <c r="T713" s="1344"/>
      <c r="U713" s="1344"/>
      <c r="V713" s="1344"/>
      <c r="W713" s="1344"/>
      <c r="X713" s="1344"/>
      <c r="Y713" s="1344"/>
      <c r="Z713" s="1344"/>
      <c r="AA713" s="1344"/>
      <c r="AB713" s="1344"/>
      <c r="AC713" s="1344"/>
    </row>
    <row r="714">
      <c r="A714" s="1344"/>
      <c r="B714" s="1344"/>
      <c r="C714" s="1344"/>
      <c r="D714" s="1344"/>
      <c r="E714" s="1344"/>
      <c r="F714" s="1344"/>
      <c r="G714" s="1344"/>
      <c r="H714" s="1344"/>
      <c r="I714" s="1344"/>
      <c r="J714" s="1344"/>
      <c r="K714" s="1344"/>
      <c r="L714" s="1344"/>
      <c r="M714" s="1344"/>
      <c r="N714" s="1344"/>
      <c r="O714" s="1344"/>
      <c r="P714" s="1344"/>
      <c r="Q714" s="1344"/>
      <c r="R714" s="1344"/>
      <c r="S714" s="1344"/>
      <c r="T714" s="1344"/>
      <c r="U714" s="1344"/>
      <c r="V714" s="1344"/>
      <c r="W714" s="1344"/>
      <c r="X714" s="1344"/>
      <c r="Y714" s="1344"/>
      <c r="Z714" s="1344"/>
      <c r="AA714" s="1344"/>
      <c r="AB714" s="1344"/>
      <c r="AC714" s="1344"/>
    </row>
    <row r="715">
      <c r="A715" s="1344"/>
      <c r="B715" s="1344"/>
      <c r="C715" s="1344"/>
      <c r="D715" s="1344"/>
      <c r="E715" s="1344"/>
      <c r="F715" s="1344"/>
      <c r="G715" s="1344"/>
      <c r="H715" s="1344"/>
      <c r="I715" s="1344"/>
      <c r="J715" s="1344"/>
      <c r="K715" s="1344"/>
      <c r="L715" s="1344"/>
      <c r="M715" s="1344"/>
      <c r="N715" s="1344"/>
      <c r="O715" s="1344"/>
      <c r="P715" s="1344"/>
      <c r="Q715" s="1344"/>
      <c r="R715" s="1344"/>
      <c r="S715" s="1344"/>
      <c r="T715" s="1344"/>
      <c r="U715" s="1344"/>
      <c r="V715" s="1344"/>
      <c r="W715" s="1344"/>
      <c r="X715" s="1344"/>
      <c r="Y715" s="1344"/>
      <c r="Z715" s="1344"/>
      <c r="AA715" s="1344"/>
      <c r="AB715" s="1344"/>
      <c r="AC715" s="1344"/>
    </row>
    <row r="716">
      <c r="A716" s="1344"/>
      <c r="B716" s="1344"/>
      <c r="C716" s="1344"/>
      <c r="D716" s="1344"/>
      <c r="E716" s="1344"/>
      <c r="F716" s="1344"/>
      <c r="G716" s="1344"/>
      <c r="H716" s="1344"/>
      <c r="I716" s="1344"/>
      <c r="J716" s="1344"/>
      <c r="K716" s="1344"/>
      <c r="L716" s="1344"/>
      <c r="M716" s="1344"/>
      <c r="N716" s="1344"/>
      <c r="O716" s="1344"/>
      <c r="P716" s="1344"/>
      <c r="Q716" s="1344"/>
      <c r="R716" s="1344"/>
      <c r="S716" s="1344"/>
      <c r="T716" s="1344"/>
      <c r="U716" s="1344"/>
      <c r="V716" s="1344"/>
      <c r="W716" s="1344"/>
      <c r="X716" s="1344"/>
      <c r="Y716" s="1344"/>
      <c r="Z716" s="1344"/>
      <c r="AA716" s="1344"/>
      <c r="AB716" s="1344"/>
      <c r="AC716" s="1344"/>
    </row>
    <row r="717">
      <c r="A717" s="1344"/>
      <c r="B717" s="1344"/>
      <c r="C717" s="1344"/>
      <c r="D717" s="1344"/>
      <c r="E717" s="1344"/>
      <c r="F717" s="1344"/>
      <c r="G717" s="1344"/>
      <c r="H717" s="1344"/>
      <c r="I717" s="1344"/>
      <c r="J717" s="1344"/>
      <c r="K717" s="1344"/>
      <c r="L717" s="1344"/>
      <c r="M717" s="1344"/>
      <c r="N717" s="1344"/>
      <c r="O717" s="1344"/>
      <c r="P717" s="1344"/>
      <c r="Q717" s="1344"/>
      <c r="R717" s="1344"/>
      <c r="S717" s="1344"/>
      <c r="T717" s="1344"/>
      <c r="U717" s="1344"/>
      <c r="V717" s="1344"/>
      <c r="W717" s="1344"/>
      <c r="X717" s="1344"/>
      <c r="Y717" s="1344"/>
      <c r="Z717" s="1344"/>
      <c r="AA717" s="1344"/>
      <c r="AB717" s="1344"/>
      <c r="AC717" s="1344"/>
    </row>
    <row r="718">
      <c r="A718" s="1344"/>
      <c r="B718" s="1344"/>
      <c r="C718" s="1344"/>
      <c r="D718" s="1344"/>
      <c r="E718" s="1344"/>
      <c r="F718" s="1344"/>
      <c r="G718" s="1344"/>
      <c r="H718" s="1344"/>
      <c r="I718" s="1344"/>
      <c r="J718" s="1344"/>
      <c r="K718" s="1344"/>
      <c r="L718" s="1344"/>
      <c r="M718" s="1344"/>
      <c r="N718" s="1344"/>
      <c r="O718" s="1344"/>
      <c r="P718" s="1344"/>
      <c r="Q718" s="1344"/>
      <c r="R718" s="1344"/>
      <c r="S718" s="1344"/>
      <c r="T718" s="1344"/>
      <c r="U718" s="1344"/>
      <c r="V718" s="1344"/>
      <c r="W718" s="1344"/>
      <c r="X718" s="1344"/>
      <c r="Y718" s="1344"/>
      <c r="Z718" s="1344"/>
      <c r="AA718" s="1344"/>
      <c r="AB718" s="1344"/>
      <c r="AC718" s="1344"/>
    </row>
    <row r="719">
      <c r="A719" s="1344"/>
      <c r="B719" s="1344"/>
      <c r="C719" s="1344"/>
      <c r="D719" s="1344"/>
      <c r="E719" s="1344"/>
      <c r="F719" s="1344"/>
      <c r="G719" s="1344"/>
      <c r="H719" s="1344"/>
      <c r="I719" s="1344"/>
      <c r="J719" s="1344"/>
      <c r="K719" s="1344"/>
      <c r="L719" s="1344"/>
      <c r="M719" s="1344"/>
      <c r="N719" s="1344"/>
      <c r="O719" s="1344"/>
      <c r="P719" s="1344"/>
      <c r="Q719" s="1344"/>
      <c r="R719" s="1344"/>
      <c r="S719" s="1344"/>
      <c r="T719" s="1344"/>
      <c r="U719" s="1344"/>
      <c r="V719" s="1344"/>
      <c r="W719" s="1344"/>
      <c r="X719" s="1344"/>
      <c r="Y719" s="1344"/>
      <c r="Z719" s="1344"/>
      <c r="AA719" s="1344"/>
      <c r="AB719" s="1344"/>
      <c r="AC719" s="1344"/>
    </row>
    <row r="720">
      <c r="A720" s="1344"/>
      <c r="B720" s="1344"/>
      <c r="C720" s="1344"/>
      <c r="D720" s="1344"/>
      <c r="E720" s="1344"/>
      <c r="F720" s="1344"/>
      <c r="G720" s="1344"/>
      <c r="H720" s="1344"/>
      <c r="I720" s="1344"/>
      <c r="J720" s="1344"/>
      <c r="K720" s="1344"/>
      <c r="L720" s="1344"/>
      <c r="M720" s="1344"/>
      <c r="N720" s="1344"/>
      <c r="O720" s="1344"/>
      <c r="P720" s="1344"/>
      <c r="Q720" s="1344"/>
      <c r="R720" s="1344"/>
      <c r="S720" s="1344"/>
      <c r="T720" s="1344"/>
      <c r="U720" s="1344"/>
      <c r="V720" s="1344"/>
      <c r="W720" s="1344"/>
      <c r="X720" s="1344"/>
      <c r="Y720" s="1344"/>
      <c r="Z720" s="1344"/>
      <c r="AA720" s="1344"/>
      <c r="AB720" s="1344"/>
      <c r="AC720" s="1344"/>
    </row>
    <row r="721">
      <c r="A721" s="1344"/>
      <c r="B721" s="1344"/>
      <c r="C721" s="1344"/>
      <c r="D721" s="1344"/>
      <c r="E721" s="1344"/>
      <c r="F721" s="1344"/>
      <c r="G721" s="1344"/>
      <c r="H721" s="1344"/>
      <c r="I721" s="1344"/>
      <c r="J721" s="1344"/>
      <c r="K721" s="1344"/>
      <c r="L721" s="1344"/>
      <c r="M721" s="1344"/>
      <c r="N721" s="1344"/>
      <c r="O721" s="1344"/>
      <c r="P721" s="1344"/>
      <c r="Q721" s="1344"/>
      <c r="R721" s="1344"/>
      <c r="S721" s="1344"/>
      <c r="T721" s="1344"/>
      <c r="U721" s="1344"/>
      <c r="V721" s="1344"/>
      <c r="W721" s="1344"/>
      <c r="X721" s="1344"/>
      <c r="Y721" s="1344"/>
      <c r="Z721" s="1344"/>
      <c r="AA721" s="1344"/>
      <c r="AB721" s="1344"/>
      <c r="AC721" s="1344"/>
    </row>
    <row r="722">
      <c r="A722" s="1344"/>
      <c r="B722" s="1344"/>
      <c r="C722" s="1344"/>
      <c r="D722" s="1344"/>
      <c r="E722" s="1344"/>
      <c r="F722" s="1344"/>
      <c r="G722" s="1344"/>
      <c r="H722" s="1344"/>
      <c r="I722" s="1344"/>
      <c r="J722" s="1344"/>
      <c r="K722" s="1344"/>
      <c r="L722" s="1344"/>
      <c r="M722" s="1344"/>
      <c r="N722" s="1344"/>
      <c r="O722" s="1344"/>
      <c r="P722" s="1344"/>
      <c r="Q722" s="1344"/>
      <c r="R722" s="1344"/>
      <c r="S722" s="1344"/>
      <c r="T722" s="1344"/>
      <c r="U722" s="1344"/>
      <c r="V722" s="1344"/>
      <c r="W722" s="1344"/>
      <c r="X722" s="1344"/>
      <c r="Y722" s="1344"/>
      <c r="Z722" s="1344"/>
      <c r="AA722" s="1344"/>
      <c r="AB722" s="1344"/>
      <c r="AC722" s="1344"/>
    </row>
    <row r="723">
      <c r="A723" s="1344"/>
      <c r="B723" s="1344"/>
      <c r="C723" s="1344"/>
      <c r="D723" s="1344"/>
      <c r="E723" s="1344"/>
      <c r="F723" s="1344"/>
      <c r="G723" s="1344"/>
      <c r="H723" s="1344"/>
      <c r="I723" s="1344"/>
      <c r="J723" s="1344"/>
      <c r="K723" s="1344"/>
      <c r="L723" s="1344"/>
      <c r="M723" s="1344"/>
      <c r="N723" s="1344"/>
      <c r="O723" s="1344"/>
      <c r="P723" s="1344"/>
      <c r="Q723" s="1344"/>
      <c r="R723" s="1344"/>
      <c r="S723" s="1344"/>
      <c r="T723" s="1344"/>
      <c r="U723" s="1344"/>
      <c r="V723" s="1344"/>
      <c r="W723" s="1344"/>
      <c r="X723" s="1344"/>
      <c r="Y723" s="1344"/>
      <c r="Z723" s="1344"/>
      <c r="AA723" s="1344"/>
      <c r="AB723" s="1344"/>
      <c r="AC723" s="1344"/>
    </row>
    <row r="724">
      <c r="A724" s="1344"/>
      <c r="B724" s="1344"/>
      <c r="C724" s="1344"/>
      <c r="D724" s="1344"/>
      <c r="E724" s="1344"/>
      <c r="F724" s="1344"/>
      <c r="G724" s="1344"/>
      <c r="H724" s="1344"/>
      <c r="I724" s="1344"/>
      <c r="J724" s="1344"/>
      <c r="K724" s="1344"/>
      <c r="L724" s="1344"/>
      <c r="M724" s="1344"/>
      <c r="N724" s="1344"/>
      <c r="O724" s="1344"/>
      <c r="P724" s="1344"/>
      <c r="Q724" s="1344"/>
      <c r="R724" s="1344"/>
      <c r="S724" s="1344"/>
      <c r="T724" s="1344"/>
      <c r="U724" s="1344"/>
      <c r="V724" s="1344"/>
      <c r="W724" s="1344"/>
      <c r="X724" s="1344"/>
      <c r="Y724" s="1344"/>
      <c r="Z724" s="1344"/>
      <c r="AA724" s="1344"/>
      <c r="AB724" s="1344"/>
      <c r="AC724" s="1344"/>
    </row>
    <row r="725">
      <c r="A725" s="1344"/>
      <c r="B725" s="1344"/>
      <c r="C725" s="1344"/>
      <c r="D725" s="1344"/>
      <c r="E725" s="1344"/>
      <c r="F725" s="1344"/>
      <c r="G725" s="1344"/>
      <c r="H725" s="1344"/>
      <c r="I725" s="1344"/>
      <c r="J725" s="1344"/>
      <c r="K725" s="1344"/>
      <c r="L725" s="1344"/>
      <c r="M725" s="1344"/>
      <c r="N725" s="1344"/>
      <c r="O725" s="1344"/>
      <c r="P725" s="1344"/>
      <c r="Q725" s="1344"/>
      <c r="R725" s="1344"/>
      <c r="S725" s="1344"/>
      <c r="T725" s="1344"/>
      <c r="U725" s="1344"/>
      <c r="V725" s="1344"/>
      <c r="W725" s="1344"/>
      <c r="X725" s="1344"/>
      <c r="Y725" s="1344"/>
      <c r="Z725" s="1344"/>
      <c r="AA725" s="1344"/>
      <c r="AB725" s="1344"/>
      <c r="AC725" s="1344"/>
    </row>
    <row r="726">
      <c r="A726" s="1344"/>
      <c r="B726" s="1344"/>
      <c r="C726" s="1344"/>
      <c r="D726" s="1344"/>
      <c r="E726" s="1344"/>
      <c r="F726" s="1344"/>
      <c r="G726" s="1344"/>
      <c r="H726" s="1344"/>
      <c r="I726" s="1344"/>
      <c r="J726" s="1344"/>
      <c r="K726" s="1344"/>
      <c r="L726" s="1344"/>
      <c r="M726" s="1344"/>
      <c r="N726" s="1344"/>
      <c r="O726" s="1344"/>
      <c r="P726" s="1344"/>
      <c r="Q726" s="1344"/>
      <c r="R726" s="1344"/>
      <c r="S726" s="1344"/>
      <c r="T726" s="1344"/>
      <c r="U726" s="1344"/>
      <c r="V726" s="1344"/>
      <c r="W726" s="1344"/>
      <c r="X726" s="1344"/>
      <c r="Y726" s="1344"/>
      <c r="Z726" s="1344"/>
      <c r="AA726" s="1344"/>
      <c r="AB726" s="1344"/>
      <c r="AC726" s="1344"/>
    </row>
    <row r="727">
      <c r="A727" s="1344"/>
      <c r="B727" s="1344"/>
      <c r="C727" s="1344"/>
      <c r="D727" s="1344"/>
      <c r="E727" s="1344"/>
      <c r="F727" s="1344"/>
      <c r="G727" s="1344"/>
      <c r="H727" s="1344"/>
      <c r="I727" s="1344"/>
      <c r="J727" s="1344"/>
      <c r="K727" s="1344"/>
      <c r="L727" s="1344"/>
      <c r="M727" s="1344"/>
      <c r="N727" s="1344"/>
      <c r="O727" s="1344"/>
      <c r="P727" s="1344"/>
      <c r="Q727" s="1344"/>
      <c r="R727" s="1344"/>
      <c r="S727" s="1344"/>
      <c r="T727" s="1344"/>
      <c r="U727" s="1344"/>
      <c r="V727" s="1344"/>
      <c r="W727" s="1344"/>
      <c r="X727" s="1344"/>
      <c r="Y727" s="1344"/>
      <c r="Z727" s="1344"/>
      <c r="AA727" s="1344"/>
      <c r="AB727" s="1344"/>
      <c r="AC727" s="1344"/>
    </row>
    <row r="728">
      <c r="A728" s="1344"/>
      <c r="B728" s="1344"/>
      <c r="C728" s="1344"/>
      <c r="D728" s="1344"/>
      <c r="E728" s="1344"/>
      <c r="F728" s="1344"/>
      <c r="G728" s="1344"/>
      <c r="H728" s="1344"/>
      <c r="I728" s="1344"/>
      <c r="J728" s="1344"/>
      <c r="K728" s="1344"/>
      <c r="L728" s="1344"/>
      <c r="M728" s="1344"/>
      <c r="N728" s="1344"/>
      <c r="O728" s="1344"/>
      <c r="P728" s="1344"/>
      <c r="Q728" s="1344"/>
      <c r="R728" s="1344"/>
      <c r="S728" s="1344"/>
      <c r="T728" s="1344"/>
      <c r="U728" s="1344"/>
      <c r="V728" s="1344"/>
      <c r="W728" s="1344"/>
      <c r="X728" s="1344"/>
      <c r="Y728" s="1344"/>
      <c r="Z728" s="1344"/>
      <c r="AA728" s="1344"/>
      <c r="AB728" s="1344"/>
      <c r="AC728" s="1344"/>
    </row>
    <row r="729">
      <c r="A729" s="1344"/>
      <c r="B729" s="1344"/>
      <c r="C729" s="1344"/>
      <c r="D729" s="1344"/>
      <c r="E729" s="1344"/>
      <c r="F729" s="1344"/>
      <c r="G729" s="1344"/>
      <c r="H729" s="1344"/>
      <c r="I729" s="1344"/>
      <c r="J729" s="1344"/>
      <c r="K729" s="1344"/>
      <c r="L729" s="1344"/>
      <c r="M729" s="1344"/>
      <c r="N729" s="1344"/>
      <c r="O729" s="1344"/>
      <c r="P729" s="1344"/>
      <c r="Q729" s="1344"/>
      <c r="R729" s="1344"/>
      <c r="S729" s="1344"/>
      <c r="T729" s="1344"/>
      <c r="U729" s="1344"/>
      <c r="V729" s="1344"/>
      <c r="W729" s="1344"/>
      <c r="X729" s="1344"/>
      <c r="Y729" s="1344"/>
      <c r="Z729" s="1344"/>
      <c r="AA729" s="1344"/>
      <c r="AB729" s="1344"/>
      <c r="AC729" s="1344"/>
    </row>
    <row r="730">
      <c r="A730" s="1344"/>
      <c r="B730" s="1344"/>
      <c r="C730" s="1344"/>
      <c r="D730" s="1344"/>
      <c r="E730" s="1344"/>
      <c r="F730" s="1344"/>
      <c r="G730" s="1344"/>
      <c r="H730" s="1344"/>
      <c r="I730" s="1344"/>
      <c r="J730" s="1344"/>
      <c r="K730" s="1344"/>
      <c r="L730" s="1344"/>
      <c r="M730" s="1344"/>
      <c r="N730" s="1344"/>
      <c r="O730" s="1344"/>
      <c r="P730" s="1344"/>
      <c r="Q730" s="1344"/>
      <c r="R730" s="1344"/>
      <c r="S730" s="1344"/>
      <c r="T730" s="1344"/>
      <c r="U730" s="1344"/>
      <c r="V730" s="1344"/>
      <c r="W730" s="1344"/>
      <c r="X730" s="1344"/>
      <c r="Y730" s="1344"/>
      <c r="Z730" s="1344"/>
      <c r="AA730" s="1344"/>
      <c r="AB730" s="1344"/>
      <c r="AC730" s="1344"/>
    </row>
    <row r="731">
      <c r="A731" s="1344"/>
      <c r="B731" s="1344"/>
      <c r="C731" s="1344"/>
      <c r="D731" s="1344"/>
      <c r="E731" s="1344"/>
      <c r="F731" s="1344"/>
      <c r="G731" s="1344"/>
      <c r="H731" s="1344"/>
      <c r="I731" s="1344"/>
      <c r="J731" s="1344"/>
      <c r="K731" s="1344"/>
      <c r="L731" s="1344"/>
      <c r="M731" s="1344"/>
      <c r="N731" s="1344"/>
      <c r="O731" s="1344"/>
      <c r="P731" s="1344"/>
      <c r="Q731" s="1344"/>
      <c r="R731" s="1344"/>
      <c r="S731" s="1344"/>
      <c r="T731" s="1344"/>
      <c r="U731" s="1344"/>
      <c r="V731" s="1344"/>
      <c r="W731" s="1344"/>
      <c r="X731" s="1344"/>
      <c r="Y731" s="1344"/>
      <c r="Z731" s="1344"/>
      <c r="AA731" s="1344"/>
      <c r="AB731" s="1344"/>
      <c r="AC731" s="1344"/>
    </row>
    <row r="732">
      <c r="A732" s="1344"/>
      <c r="B732" s="1344"/>
      <c r="C732" s="1344"/>
      <c r="D732" s="1344"/>
      <c r="E732" s="1344"/>
      <c r="F732" s="1344"/>
      <c r="G732" s="1344"/>
      <c r="H732" s="1344"/>
      <c r="I732" s="1344"/>
      <c r="J732" s="1344"/>
      <c r="K732" s="1344"/>
      <c r="L732" s="1344"/>
      <c r="M732" s="1344"/>
      <c r="N732" s="1344"/>
      <c r="O732" s="1344"/>
      <c r="P732" s="1344"/>
      <c r="Q732" s="1344"/>
      <c r="R732" s="1344"/>
      <c r="S732" s="1344"/>
      <c r="T732" s="1344"/>
      <c r="U732" s="1344"/>
      <c r="V732" s="1344"/>
      <c r="W732" s="1344"/>
      <c r="X732" s="1344"/>
      <c r="Y732" s="1344"/>
      <c r="Z732" s="1344"/>
      <c r="AA732" s="1344"/>
      <c r="AB732" s="1344"/>
      <c r="AC732" s="1344"/>
    </row>
    <row r="733">
      <c r="A733" s="1344"/>
      <c r="B733" s="1344"/>
      <c r="C733" s="1344"/>
      <c r="D733" s="1344"/>
      <c r="E733" s="1344"/>
      <c r="F733" s="1344"/>
      <c r="G733" s="1344"/>
      <c r="H733" s="1344"/>
      <c r="I733" s="1344"/>
      <c r="J733" s="1344"/>
      <c r="K733" s="1344"/>
      <c r="L733" s="1344"/>
      <c r="M733" s="1344"/>
      <c r="N733" s="1344"/>
      <c r="O733" s="1344"/>
      <c r="P733" s="1344"/>
      <c r="Q733" s="1344"/>
      <c r="R733" s="1344"/>
      <c r="S733" s="1344"/>
      <c r="T733" s="1344"/>
      <c r="U733" s="1344"/>
      <c r="V733" s="1344"/>
      <c r="W733" s="1344"/>
      <c r="X733" s="1344"/>
      <c r="Y733" s="1344"/>
      <c r="Z733" s="1344"/>
      <c r="AA733" s="1344"/>
      <c r="AB733" s="1344"/>
      <c r="AC733" s="1344"/>
    </row>
    <row r="734">
      <c r="A734" s="1344"/>
      <c r="B734" s="1344"/>
      <c r="C734" s="1344"/>
      <c r="D734" s="1344"/>
      <c r="E734" s="1344"/>
      <c r="F734" s="1344"/>
      <c r="G734" s="1344"/>
      <c r="H734" s="1344"/>
      <c r="I734" s="1344"/>
      <c r="J734" s="1344"/>
      <c r="K734" s="1344"/>
      <c r="L734" s="1344"/>
      <c r="M734" s="1344"/>
      <c r="N734" s="1344"/>
      <c r="O734" s="1344"/>
      <c r="P734" s="1344"/>
      <c r="Q734" s="1344"/>
      <c r="R734" s="1344"/>
      <c r="S734" s="1344"/>
      <c r="T734" s="1344"/>
      <c r="U734" s="1344"/>
      <c r="V734" s="1344"/>
      <c r="W734" s="1344"/>
      <c r="X734" s="1344"/>
      <c r="Y734" s="1344"/>
      <c r="Z734" s="1344"/>
      <c r="AA734" s="1344"/>
      <c r="AB734" s="1344"/>
      <c r="AC734" s="1344"/>
    </row>
    <row r="735">
      <c r="A735" s="1344"/>
      <c r="B735" s="1344"/>
      <c r="C735" s="1344"/>
      <c r="D735" s="1344"/>
      <c r="E735" s="1344"/>
      <c r="F735" s="1344"/>
      <c r="G735" s="1344"/>
      <c r="H735" s="1344"/>
      <c r="I735" s="1344"/>
      <c r="J735" s="1344"/>
      <c r="K735" s="1344"/>
      <c r="L735" s="1344"/>
      <c r="M735" s="1344"/>
      <c r="N735" s="1344"/>
      <c r="O735" s="1344"/>
      <c r="P735" s="1344"/>
      <c r="Q735" s="1344"/>
      <c r="R735" s="1344"/>
      <c r="S735" s="1344"/>
      <c r="T735" s="1344"/>
      <c r="U735" s="1344"/>
      <c r="V735" s="1344"/>
      <c r="W735" s="1344"/>
      <c r="X735" s="1344"/>
      <c r="Y735" s="1344"/>
      <c r="Z735" s="1344"/>
      <c r="AA735" s="1344"/>
      <c r="AB735" s="1344"/>
      <c r="AC735" s="1344"/>
    </row>
    <row r="736">
      <c r="A736" s="1344"/>
      <c r="B736" s="1344"/>
      <c r="C736" s="1344"/>
      <c r="D736" s="1344"/>
      <c r="E736" s="1344"/>
      <c r="F736" s="1344"/>
      <c r="G736" s="1344"/>
      <c r="H736" s="1344"/>
      <c r="I736" s="1344"/>
      <c r="J736" s="1344"/>
      <c r="K736" s="1344"/>
      <c r="L736" s="1344"/>
      <c r="M736" s="1344"/>
      <c r="N736" s="1344"/>
      <c r="O736" s="1344"/>
      <c r="P736" s="1344"/>
      <c r="Q736" s="1344"/>
      <c r="R736" s="1344"/>
      <c r="S736" s="1344"/>
      <c r="T736" s="1344"/>
      <c r="U736" s="1344"/>
      <c r="V736" s="1344"/>
      <c r="W736" s="1344"/>
      <c r="X736" s="1344"/>
      <c r="Y736" s="1344"/>
      <c r="Z736" s="1344"/>
      <c r="AA736" s="1344"/>
      <c r="AB736" s="1344"/>
      <c r="AC736" s="1344"/>
    </row>
    <row r="737">
      <c r="A737" s="1344"/>
      <c r="B737" s="1344"/>
      <c r="C737" s="1344"/>
      <c r="D737" s="1344"/>
      <c r="E737" s="1344"/>
      <c r="F737" s="1344"/>
      <c r="G737" s="1344"/>
      <c r="H737" s="1344"/>
      <c r="I737" s="1344"/>
      <c r="J737" s="1344"/>
      <c r="K737" s="1344"/>
      <c r="L737" s="1344"/>
      <c r="M737" s="1344"/>
      <c r="N737" s="1344"/>
      <c r="O737" s="1344"/>
      <c r="P737" s="1344"/>
      <c r="Q737" s="1344"/>
      <c r="R737" s="1344"/>
      <c r="S737" s="1344"/>
      <c r="T737" s="1344"/>
      <c r="U737" s="1344"/>
      <c r="V737" s="1344"/>
      <c r="W737" s="1344"/>
      <c r="X737" s="1344"/>
      <c r="Y737" s="1344"/>
      <c r="Z737" s="1344"/>
      <c r="AA737" s="1344"/>
      <c r="AB737" s="1344"/>
      <c r="AC737" s="1344"/>
    </row>
    <row r="738">
      <c r="A738" s="1344"/>
      <c r="B738" s="1344"/>
      <c r="C738" s="1344"/>
      <c r="D738" s="1344"/>
      <c r="E738" s="1344"/>
      <c r="F738" s="1344"/>
      <c r="G738" s="1344"/>
      <c r="H738" s="1344"/>
      <c r="I738" s="1344"/>
      <c r="J738" s="1344"/>
      <c r="K738" s="1344"/>
      <c r="L738" s="1344"/>
      <c r="M738" s="1344"/>
      <c r="N738" s="1344"/>
      <c r="O738" s="1344"/>
      <c r="P738" s="1344"/>
      <c r="Q738" s="1344"/>
      <c r="R738" s="1344"/>
      <c r="S738" s="1344"/>
      <c r="T738" s="1344"/>
      <c r="U738" s="1344"/>
      <c r="V738" s="1344"/>
      <c r="W738" s="1344"/>
      <c r="X738" s="1344"/>
      <c r="Y738" s="1344"/>
      <c r="Z738" s="1344"/>
      <c r="AA738" s="1344"/>
      <c r="AB738" s="1344"/>
      <c r="AC738" s="1344"/>
    </row>
    <row r="739">
      <c r="A739" s="1344"/>
      <c r="B739" s="1344"/>
      <c r="C739" s="1344"/>
      <c r="D739" s="1344"/>
      <c r="E739" s="1344"/>
      <c r="F739" s="1344"/>
      <c r="G739" s="1344"/>
      <c r="H739" s="1344"/>
      <c r="I739" s="1344"/>
      <c r="J739" s="1344"/>
      <c r="K739" s="1344"/>
      <c r="L739" s="1344"/>
      <c r="M739" s="1344"/>
      <c r="N739" s="1344"/>
      <c r="O739" s="1344"/>
      <c r="P739" s="1344"/>
      <c r="Q739" s="1344"/>
      <c r="R739" s="1344"/>
      <c r="S739" s="1344"/>
      <c r="T739" s="1344"/>
      <c r="U739" s="1344"/>
      <c r="V739" s="1344"/>
      <c r="W739" s="1344"/>
      <c r="X739" s="1344"/>
      <c r="Y739" s="1344"/>
      <c r="Z739" s="1344"/>
      <c r="AA739" s="1344"/>
      <c r="AB739" s="1344"/>
      <c r="AC739" s="1344"/>
    </row>
    <row r="740">
      <c r="A740" s="1344"/>
      <c r="B740" s="1344"/>
      <c r="C740" s="1344"/>
      <c r="D740" s="1344"/>
      <c r="E740" s="1344"/>
      <c r="F740" s="1344"/>
      <c r="G740" s="1344"/>
      <c r="H740" s="1344"/>
      <c r="I740" s="1344"/>
      <c r="J740" s="1344"/>
      <c r="K740" s="1344"/>
      <c r="L740" s="1344"/>
      <c r="M740" s="1344"/>
      <c r="N740" s="1344"/>
      <c r="O740" s="1344"/>
      <c r="P740" s="1344"/>
      <c r="Q740" s="1344"/>
      <c r="R740" s="1344"/>
      <c r="S740" s="1344"/>
      <c r="T740" s="1344"/>
      <c r="U740" s="1344"/>
      <c r="V740" s="1344"/>
      <c r="W740" s="1344"/>
      <c r="X740" s="1344"/>
      <c r="Y740" s="1344"/>
      <c r="Z740" s="1344"/>
      <c r="AA740" s="1344"/>
      <c r="AB740" s="1344"/>
      <c r="AC740" s="1344"/>
    </row>
    <row r="741">
      <c r="A741" s="1344"/>
      <c r="B741" s="1344"/>
      <c r="C741" s="1344"/>
      <c r="D741" s="1344"/>
      <c r="E741" s="1344"/>
      <c r="F741" s="1344"/>
      <c r="G741" s="1344"/>
      <c r="H741" s="1344"/>
      <c r="I741" s="1344"/>
      <c r="J741" s="1344"/>
      <c r="K741" s="1344"/>
      <c r="L741" s="1344"/>
      <c r="M741" s="1344"/>
      <c r="N741" s="1344"/>
      <c r="O741" s="1344"/>
      <c r="P741" s="1344"/>
      <c r="Q741" s="1344"/>
      <c r="R741" s="1344"/>
      <c r="S741" s="1344"/>
      <c r="T741" s="1344"/>
      <c r="U741" s="1344"/>
      <c r="V741" s="1344"/>
      <c r="W741" s="1344"/>
      <c r="X741" s="1344"/>
      <c r="Y741" s="1344"/>
      <c r="Z741" s="1344"/>
      <c r="AA741" s="1344"/>
      <c r="AB741" s="1344"/>
      <c r="AC741" s="1344"/>
    </row>
    <row r="742">
      <c r="A742" s="1344"/>
      <c r="B742" s="1344"/>
      <c r="C742" s="1344"/>
      <c r="D742" s="1344"/>
      <c r="E742" s="1344"/>
      <c r="F742" s="1344"/>
      <c r="G742" s="1344"/>
      <c r="H742" s="1344"/>
      <c r="I742" s="1344"/>
      <c r="J742" s="1344"/>
      <c r="K742" s="1344"/>
      <c r="L742" s="1344"/>
      <c r="M742" s="1344"/>
      <c r="N742" s="1344"/>
      <c r="O742" s="1344"/>
      <c r="P742" s="1344"/>
      <c r="Q742" s="1344"/>
      <c r="R742" s="1344"/>
      <c r="S742" s="1344"/>
      <c r="T742" s="1344"/>
      <c r="U742" s="1344"/>
      <c r="V742" s="1344"/>
      <c r="W742" s="1344"/>
      <c r="X742" s="1344"/>
      <c r="Y742" s="1344"/>
      <c r="Z742" s="1344"/>
      <c r="AA742" s="1344"/>
      <c r="AB742" s="1344"/>
      <c r="AC742" s="1344"/>
    </row>
    <row r="743">
      <c r="A743" s="1344"/>
      <c r="B743" s="1344"/>
      <c r="C743" s="1344"/>
      <c r="D743" s="1344"/>
      <c r="E743" s="1344"/>
      <c r="F743" s="1344"/>
      <c r="G743" s="1344"/>
      <c r="H743" s="1344"/>
      <c r="I743" s="1344"/>
      <c r="J743" s="1344"/>
      <c r="K743" s="1344"/>
      <c r="L743" s="1344"/>
      <c r="M743" s="1344"/>
      <c r="N743" s="1344"/>
      <c r="O743" s="1344"/>
      <c r="P743" s="1344"/>
      <c r="Q743" s="1344"/>
      <c r="R743" s="1344"/>
      <c r="S743" s="1344"/>
      <c r="T743" s="1344"/>
      <c r="U743" s="1344"/>
      <c r="V743" s="1344"/>
      <c r="W743" s="1344"/>
      <c r="X743" s="1344"/>
      <c r="Y743" s="1344"/>
      <c r="Z743" s="1344"/>
      <c r="AA743" s="1344"/>
      <c r="AB743" s="1344"/>
      <c r="AC743" s="1344"/>
    </row>
    <row r="744">
      <c r="A744" s="1344"/>
      <c r="B744" s="1344"/>
      <c r="C744" s="1344"/>
      <c r="D744" s="1344"/>
      <c r="E744" s="1344"/>
      <c r="F744" s="1344"/>
      <c r="G744" s="1344"/>
      <c r="H744" s="1344"/>
      <c r="I744" s="1344"/>
      <c r="J744" s="1344"/>
      <c r="K744" s="1344"/>
      <c r="L744" s="1344"/>
      <c r="M744" s="1344"/>
      <c r="N744" s="1344"/>
      <c r="O744" s="1344"/>
      <c r="P744" s="1344"/>
      <c r="Q744" s="1344"/>
      <c r="R744" s="1344"/>
      <c r="S744" s="1344"/>
      <c r="T744" s="1344"/>
      <c r="U744" s="1344"/>
      <c r="V744" s="1344"/>
      <c r="W744" s="1344"/>
      <c r="X744" s="1344"/>
      <c r="Y744" s="1344"/>
      <c r="Z744" s="1344"/>
      <c r="AA744" s="1344"/>
      <c r="AB744" s="1344"/>
      <c r="AC744" s="1344"/>
    </row>
    <row r="745">
      <c r="A745" s="1344"/>
      <c r="B745" s="1344"/>
      <c r="C745" s="1344"/>
      <c r="D745" s="1344"/>
      <c r="E745" s="1344"/>
      <c r="F745" s="1344"/>
      <c r="G745" s="1344"/>
      <c r="H745" s="1344"/>
      <c r="I745" s="1344"/>
      <c r="J745" s="1344"/>
      <c r="K745" s="1344"/>
      <c r="L745" s="1344"/>
      <c r="M745" s="1344"/>
      <c r="N745" s="1344"/>
      <c r="O745" s="1344"/>
      <c r="P745" s="1344"/>
      <c r="Q745" s="1344"/>
      <c r="R745" s="1344"/>
      <c r="S745" s="1344"/>
      <c r="T745" s="1344"/>
      <c r="U745" s="1344"/>
      <c r="V745" s="1344"/>
      <c r="W745" s="1344"/>
      <c r="X745" s="1344"/>
      <c r="Y745" s="1344"/>
      <c r="Z745" s="1344"/>
      <c r="AA745" s="1344"/>
      <c r="AB745" s="1344"/>
      <c r="AC745" s="1344"/>
    </row>
    <row r="746">
      <c r="A746" s="1344"/>
      <c r="B746" s="1344"/>
      <c r="C746" s="1344"/>
      <c r="D746" s="1344"/>
      <c r="E746" s="1344"/>
      <c r="F746" s="1344"/>
      <c r="G746" s="1344"/>
      <c r="H746" s="1344"/>
      <c r="I746" s="1344"/>
      <c r="J746" s="1344"/>
      <c r="K746" s="1344"/>
      <c r="L746" s="1344"/>
      <c r="M746" s="1344"/>
      <c r="N746" s="1344"/>
      <c r="O746" s="1344"/>
      <c r="P746" s="1344"/>
      <c r="Q746" s="1344"/>
      <c r="R746" s="1344"/>
      <c r="S746" s="1344"/>
      <c r="T746" s="1344"/>
      <c r="U746" s="1344"/>
      <c r="V746" s="1344"/>
      <c r="W746" s="1344"/>
      <c r="X746" s="1344"/>
      <c r="Y746" s="1344"/>
      <c r="Z746" s="1344"/>
      <c r="AA746" s="1344"/>
      <c r="AB746" s="1344"/>
      <c r="AC746" s="1344"/>
    </row>
    <row r="747">
      <c r="A747" s="1344"/>
      <c r="B747" s="1344"/>
      <c r="C747" s="1344"/>
      <c r="D747" s="1344"/>
      <c r="E747" s="1344"/>
      <c r="F747" s="1344"/>
      <c r="G747" s="1344"/>
      <c r="H747" s="1344"/>
      <c r="I747" s="1344"/>
      <c r="J747" s="1344"/>
      <c r="K747" s="1344"/>
      <c r="L747" s="1344"/>
      <c r="M747" s="1344"/>
      <c r="N747" s="1344"/>
      <c r="O747" s="1344"/>
      <c r="P747" s="1344"/>
      <c r="Q747" s="1344"/>
      <c r="R747" s="1344"/>
      <c r="S747" s="1344"/>
      <c r="T747" s="1344"/>
      <c r="U747" s="1344"/>
      <c r="V747" s="1344"/>
      <c r="W747" s="1344"/>
      <c r="X747" s="1344"/>
      <c r="Y747" s="1344"/>
      <c r="Z747" s="1344"/>
      <c r="AA747" s="1344"/>
      <c r="AB747" s="1344"/>
      <c r="AC747" s="1344"/>
    </row>
    <row r="748">
      <c r="A748" s="1344"/>
      <c r="B748" s="1344"/>
      <c r="C748" s="1344"/>
      <c r="D748" s="1344"/>
      <c r="E748" s="1344"/>
      <c r="F748" s="1344"/>
      <c r="G748" s="1344"/>
      <c r="H748" s="1344"/>
      <c r="I748" s="1344"/>
      <c r="J748" s="1344"/>
      <c r="K748" s="1344"/>
      <c r="L748" s="1344"/>
      <c r="M748" s="1344"/>
      <c r="N748" s="1344"/>
      <c r="O748" s="1344"/>
      <c r="P748" s="1344"/>
      <c r="Q748" s="1344"/>
      <c r="R748" s="1344"/>
      <c r="S748" s="1344"/>
      <c r="T748" s="1344"/>
      <c r="U748" s="1344"/>
      <c r="V748" s="1344"/>
      <c r="W748" s="1344"/>
      <c r="X748" s="1344"/>
      <c r="Y748" s="1344"/>
      <c r="Z748" s="1344"/>
      <c r="AA748" s="1344"/>
      <c r="AB748" s="1344"/>
      <c r="AC748" s="1344"/>
    </row>
    <row r="749">
      <c r="A749" s="1344"/>
      <c r="B749" s="1344"/>
      <c r="C749" s="1344"/>
      <c r="D749" s="1344"/>
      <c r="E749" s="1344"/>
      <c r="F749" s="1344"/>
      <c r="G749" s="1344"/>
      <c r="H749" s="1344"/>
      <c r="I749" s="1344"/>
      <c r="J749" s="1344"/>
      <c r="K749" s="1344"/>
      <c r="L749" s="1344"/>
      <c r="M749" s="1344"/>
      <c r="N749" s="1344"/>
      <c r="O749" s="1344"/>
      <c r="P749" s="1344"/>
      <c r="Q749" s="1344"/>
      <c r="R749" s="1344"/>
      <c r="S749" s="1344"/>
      <c r="T749" s="1344"/>
      <c r="U749" s="1344"/>
      <c r="V749" s="1344"/>
      <c r="W749" s="1344"/>
      <c r="X749" s="1344"/>
      <c r="Y749" s="1344"/>
      <c r="Z749" s="1344"/>
      <c r="AA749" s="1344"/>
      <c r="AB749" s="1344"/>
      <c r="AC749" s="1344"/>
    </row>
    <row r="750">
      <c r="A750" s="1344"/>
      <c r="B750" s="1344"/>
      <c r="C750" s="1344"/>
      <c r="D750" s="1344"/>
      <c r="E750" s="1344"/>
      <c r="F750" s="1344"/>
      <c r="G750" s="1344"/>
      <c r="H750" s="1344"/>
      <c r="I750" s="1344"/>
      <c r="J750" s="1344"/>
      <c r="K750" s="1344"/>
      <c r="L750" s="1344"/>
      <c r="M750" s="1344"/>
      <c r="N750" s="1344"/>
      <c r="O750" s="1344"/>
      <c r="P750" s="1344"/>
      <c r="Q750" s="1344"/>
      <c r="R750" s="1344"/>
      <c r="S750" s="1344"/>
      <c r="T750" s="1344"/>
      <c r="U750" s="1344"/>
      <c r="V750" s="1344"/>
      <c r="W750" s="1344"/>
      <c r="X750" s="1344"/>
      <c r="Y750" s="1344"/>
      <c r="Z750" s="1344"/>
      <c r="AA750" s="1344"/>
      <c r="AB750" s="1344"/>
      <c r="AC750" s="1344"/>
    </row>
    <row r="751">
      <c r="A751" s="1344"/>
      <c r="B751" s="1344"/>
      <c r="C751" s="1344"/>
      <c r="D751" s="1344"/>
      <c r="E751" s="1344"/>
      <c r="F751" s="1344"/>
      <c r="G751" s="1344"/>
      <c r="H751" s="1344"/>
      <c r="I751" s="1344"/>
      <c r="J751" s="1344"/>
      <c r="K751" s="1344"/>
      <c r="L751" s="1344"/>
      <c r="M751" s="1344"/>
      <c r="N751" s="1344"/>
      <c r="O751" s="1344"/>
      <c r="P751" s="1344"/>
      <c r="Q751" s="1344"/>
      <c r="R751" s="1344"/>
      <c r="S751" s="1344"/>
      <c r="T751" s="1344"/>
      <c r="U751" s="1344"/>
      <c r="V751" s="1344"/>
      <c r="W751" s="1344"/>
      <c r="X751" s="1344"/>
      <c r="Y751" s="1344"/>
      <c r="Z751" s="1344"/>
      <c r="AA751" s="1344"/>
      <c r="AB751" s="1344"/>
      <c r="AC751" s="1344"/>
    </row>
    <row r="752">
      <c r="A752" s="1344"/>
      <c r="B752" s="1344"/>
      <c r="C752" s="1344"/>
      <c r="D752" s="1344"/>
      <c r="E752" s="1344"/>
      <c r="F752" s="1344"/>
      <c r="G752" s="1344"/>
      <c r="H752" s="1344"/>
      <c r="I752" s="1344"/>
      <c r="J752" s="1344"/>
      <c r="K752" s="1344"/>
      <c r="L752" s="1344"/>
      <c r="M752" s="1344"/>
      <c r="N752" s="1344"/>
      <c r="O752" s="1344"/>
      <c r="P752" s="1344"/>
      <c r="Q752" s="1344"/>
      <c r="R752" s="1344"/>
      <c r="S752" s="1344"/>
      <c r="T752" s="1344"/>
      <c r="U752" s="1344"/>
      <c r="V752" s="1344"/>
      <c r="W752" s="1344"/>
      <c r="X752" s="1344"/>
      <c r="Y752" s="1344"/>
      <c r="Z752" s="1344"/>
      <c r="AA752" s="1344"/>
      <c r="AB752" s="1344"/>
      <c r="AC752" s="1344"/>
    </row>
    <row r="753">
      <c r="A753" s="1344"/>
      <c r="B753" s="1344"/>
      <c r="C753" s="1344"/>
      <c r="D753" s="1344"/>
      <c r="E753" s="1344"/>
      <c r="F753" s="1344"/>
      <c r="G753" s="1344"/>
      <c r="H753" s="1344"/>
      <c r="I753" s="1344"/>
      <c r="J753" s="1344"/>
      <c r="K753" s="1344"/>
      <c r="L753" s="1344"/>
      <c r="M753" s="1344"/>
      <c r="N753" s="1344"/>
      <c r="O753" s="1344"/>
      <c r="P753" s="1344"/>
      <c r="Q753" s="1344"/>
      <c r="R753" s="1344"/>
      <c r="S753" s="1344"/>
      <c r="T753" s="1344"/>
      <c r="U753" s="1344"/>
      <c r="V753" s="1344"/>
      <c r="W753" s="1344"/>
      <c r="X753" s="1344"/>
      <c r="Y753" s="1344"/>
      <c r="Z753" s="1344"/>
      <c r="AA753" s="1344"/>
      <c r="AB753" s="1344"/>
      <c r="AC753" s="1344"/>
    </row>
    <row r="754">
      <c r="A754" s="1344"/>
      <c r="B754" s="1344"/>
      <c r="C754" s="1344"/>
      <c r="D754" s="1344"/>
      <c r="E754" s="1344"/>
      <c r="F754" s="1344"/>
      <c r="G754" s="1344"/>
      <c r="H754" s="1344"/>
      <c r="I754" s="1344"/>
      <c r="J754" s="1344"/>
      <c r="K754" s="1344"/>
      <c r="L754" s="1344"/>
      <c r="M754" s="1344"/>
      <c r="N754" s="1344"/>
      <c r="O754" s="1344"/>
      <c r="P754" s="1344"/>
      <c r="Q754" s="1344"/>
      <c r="R754" s="1344"/>
      <c r="S754" s="1344"/>
      <c r="T754" s="1344"/>
      <c r="U754" s="1344"/>
      <c r="V754" s="1344"/>
      <c r="W754" s="1344"/>
      <c r="X754" s="1344"/>
      <c r="Y754" s="1344"/>
      <c r="Z754" s="1344"/>
      <c r="AA754" s="1344"/>
      <c r="AB754" s="1344"/>
      <c r="AC754" s="1344"/>
    </row>
    <row r="755">
      <c r="A755" s="1344"/>
      <c r="B755" s="1344"/>
      <c r="C755" s="1344"/>
      <c r="D755" s="1344"/>
      <c r="E755" s="1344"/>
      <c r="F755" s="1344"/>
      <c r="G755" s="1344"/>
      <c r="H755" s="1344"/>
      <c r="I755" s="1344"/>
      <c r="J755" s="1344"/>
      <c r="K755" s="1344"/>
      <c r="L755" s="1344"/>
      <c r="M755" s="1344"/>
      <c r="N755" s="1344"/>
      <c r="O755" s="1344"/>
      <c r="P755" s="1344"/>
      <c r="Q755" s="1344"/>
      <c r="R755" s="1344"/>
      <c r="S755" s="1344"/>
      <c r="T755" s="1344"/>
      <c r="U755" s="1344"/>
      <c r="V755" s="1344"/>
      <c r="W755" s="1344"/>
      <c r="X755" s="1344"/>
      <c r="Y755" s="1344"/>
      <c r="Z755" s="1344"/>
      <c r="AA755" s="1344"/>
      <c r="AB755" s="1344"/>
      <c r="AC755" s="1344"/>
    </row>
    <row r="756">
      <c r="A756" s="1344"/>
      <c r="B756" s="1344"/>
      <c r="C756" s="1344"/>
      <c r="D756" s="1344"/>
      <c r="E756" s="1344"/>
      <c r="F756" s="1344"/>
      <c r="G756" s="1344"/>
      <c r="H756" s="1344"/>
      <c r="I756" s="1344"/>
      <c r="J756" s="1344"/>
      <c r="K756" s="1344"/>
      <c r="L756" s="1344"/>
      <c r="M756" s="1344"/>
      <c r="N756" s="1344"/>
      <c r="O756" s="1344"/>
      <c r="P756" s="1344"/>
      <c r="Q756" s="1344"/>
      <c r="R756" s="1344"/>
      <c r="S756" s="1344"/>
      <c r="T756" s="1344"/>
      <c r="U756" s="1344"/>
      <c r="V756" s="1344"/>
      <c r="W756" s="1344"/>
      <c r="X756" s="1344"/>
      <c r="Y756" s="1344"/>
      <c r="Z756" s="1344"/>
      <c r="AA756" s="1344"/>
      <c r="AB756" s="1344"/>
      <c r="AC756" s="1344"/>
    </row>
    <row r="757">
      <c r="A757" s="1344"/>
      <c r="B757" s="1344"/>
      <c r="C757" s="1344"/>
      <c r="D757" s="1344"/>
      <c r="E757" s="1344"/>
      <c r="F757" s="1344"/>
      <c r="G757" s="1344"/>
      <c r="H757" s="1344"/>
      <c r="I757" s="1344"/>
      <c r="J757" s="1344"/>
      <c r="K757" s="1344"/>
      <c r="L757" s="1344"/>
      <c r="M757" s="1344"/>
      <c r="N757" s="1344"/>
      <c r="O757" s="1344"/>
      <c r="P757" s="1344"/>
      <c r="Q757" s="1344"/>
      <c r="R757" s="1344"/>
      <c r="S757" s="1344"/>
      <c r="T757" s="1344"/>
      <c r="U757" s="1344"/>
      <c r="V757" s="1344"/>
      <c r="W757" s="1344"/>
      <c r="X757" s="1344"/>
      <c r="Y757" s="1344"/>
      <c r="Z757" s="1344"/>
      <c r="AA757" s="1344"/>
      <c r="AB757" s="1344"/>
      <c r="AC757" s="1344"/>
    </row>
    <row r="758">
      <c r="A758" s="1344"/>
      <c r="B758" s="1344"/>
      <c r="C758" s="1344"/>
      <c r="D758" s="1344"/>
      <c r="E758" s="1344"/>
      <c r="F758" s="1344"/>
      <c r="G758" s="1344"/>
      <c r="H758" s="1344"/>
      <c r="I758" s="1344"/>
      <c r="J758" s="1344"/>
      <c r="K758" s="1344"/>
      <c r="L758" s="1344"/>
      <c r="M758" s="1344"/>
      <c r="N758" s="1344"/>
      <c r="O758" s="1344"/>
      <c r="P758" s="1344"/>
      <c r="Q758" s="1344"/>
      <c r="R758" s="1344"/>
      <c r="S758" s="1344"/>
      <c r="T758" s="1344"/>
      <c r="U758" s="1344"/>
      <c r="V758" s="1344"/>
      <c r="W758" s="1344"/>
      <c r="X758" s="1344"/>
      <c r="Y758" s="1344"/>
      <c r="Z758" s="1344"/>
      <c r="AA758" s="1344"/>
      <c r="AB758" s="1344"/>
      <c r="AC758" s="1344"/>
    </row>
    <row r="759">
      <c r="A759" s="1344"/>
      <c r="B759" s="1344"/>
      <c r="C759" s="1344"/>
      <c r="D759" s="1344"/>
      <c r="E759" s="1344"/>
      <c r="F759" s="1344"/>
      <c r="G759" s="1344"/>
      <c r="H759" s="1344"/>
      <c r="I759" s="1344"/>
      <c r="J759" s="1344"/>
      <c r="K759" s="1344"/>
      <c r="L759" s="1344"/>
      <c r="M759" s="1344"/>
      <c r="N759" s="1344"/>
      <c r="O759" s="1344"/>
      <c r="P759" s="1344"/>
      <c r="Q759" s="1344"/>
      <c r="R759" s="1344"/>
      <c r="S759" s="1344"/>
      <c r="T759" s="1344"/>
      <c r="U759" s="1344"/>
      <c r="V759" s="1344"/>
      <c r="W759" s="1344"/>
      <c r="X759" s="1344"/>
      <c r="Y759" s="1344"/>
      <c r="Z759" s="1344"/>
      <c r="AA759" s="1344"/>
      <c r="AB759" s="1344"/>
      <c r="AC759" s="1344"/>
    </row>
    <row r="760">
      <c r="A760" s="1344"/>
      <c r="B760" s="1344"/>
      <c r="C760" s="1344"/>
      <c r="D760" s="1344"/>
      <c r="E760" s="1344"/>
      <c r="F760" s="1344"/>
      <c r="G760" s="1344"/>
      <c r="H760" s="1344"/>
      <c r="I760" s="1344"/>
      <c r="J760" s="1344"/>
      <c r="K760" s="1344"/>
      <c r="L760" s="1344"/>
      <c r="M760" s="1344"/>
      <c r="N760" s="1344"/>
      <c r="O760" s="1344"/>
      <c r="P760" s="1344"/>
      <c r="Q760" s="1344"/>
      <c r="R760" s="1344"/>
      <c r="S760" s="1344"/>
      <c r="T760" s="1344"/>
      <c r="U760" s="1344"/>
      <c r="V760" s="1344"/>
      <c r="W760" s="1344"/>
      <c r="X760" s="1344"/>
      <c r="Y760" s="1344"/>
      <c r="Z760" s="1344"/>
      <c r="AA760" s="1344"/>
      <c r="AB760" s="1344"/>
      <c r="AC760" s="1344"/>
    </row>
    <row r="761">
      <c r="A761" s="1344"/>
      <c r="B761" s="1344"/>
      <c r="C761" s="1344"/>
      <c r="D761" s="1344"/>
      <c r="E761" s="1344"/>
      <c r="F761" s="1344"/>
      <c r="G761" s="1344"/>
      <c r="H761" s="1344"/>
      <c r="I761" s="1344"/>
      <c r="J761" s="1344"/>
      <c r="K761" s="1344"/>
      <c r="L761" s="1344"/>
      <c r="M761" s="1344"/>
      <c r="N761" s="1344"/>
      <c r="O761" s="1344"/>
      <c r="P761" s="1344"/>
      <c r="Q761" s="1344"/>
      <c r="R761" s="1344"/>
      <c r="S761" s="1344"/>
      <c r="T761" s="1344"/>
      <c r="U761" s="1344"/>
      <c r="V761" s="1344"/>
      <c r="W761" s="1344"/>
      <c r="X761" s="1344"/>
      <c r="Y761" s="1344"/>
      <c r="Z761" s="1344"/>
      <c r="AA761" s="1344"/>
      <c r="AB761" s="1344"/>
      <c r="AC761" s="1344"/>
    </row>
    <row r="762">
      <c r="A762" s="1344"/>
      <c r="B762" s="1344"/>
      <c r="C762" s="1344"/>
      <c r="D762" s="1344"/>
      <c r="E762" s="1344"/>
      <c r="F762" s="1344"/>
      <c r="G762" s="1344"/>
      <c r="H762" s="1344"/>
      <c r="I762" s="1344"/>
      <c r="J762" s="1344"/>
      <c r="K762" s="1344"/>
      <c r="L762" s="1344"/>
      <c r="M762" s="1344"/>
      <c r="N762" s="1344"/>
      <c r="O762" s="1344"/>
      <c r="P762" s="1344"/>
      <c r="Q762" s="1344"/>
      <c r="R762" s="1344"/>
      <c r="S762" s="1344"/>
      <c r="T762" s="1344"/>
      <c r="U762" s="1344"/>
      <c r="V762" s="1344"/>
      <c r="W762" s="1344"/>
      <c r="X762" s="1344"/>
      <c r="Y762" s="1344"/>
      <c r="Z762" s="1344"/>
      <c r="AA762" s="1344"/>
      <c r="AB762" s="1344"/>
      <c r="AC762" s="1344"/>
    </row>
    <row r="763">
      <c r="A763" s="1344"/>
      <c r="B763" s="1344"/>
      <c r="C763" s="1344"/>
      <c r="D763" s="1344"/>
      <c r="E763" s="1344"/>
      <c r="F763" s="1344"/>
      <c r="G763" s="1344"/>
      <c r="H763" s="1344"/>
      <c r="I763" s="1344"/>
      <c r="J763" s="1344"/>
      <c r="K763" s="1344"/>
      <c r="L763" s="1344"/>
      <c r="M763" s="1344"/>
      <c r="N763" s="1344"/>
      <c r="O763" s="1344"/>
      <c r="P763" s="1344"/>
      <c r="Q763" s="1344"/>
      <c r="R763" s="1344"/>
      <c r="S763" s="1344"/>
      <c r="T763" s="1344"/>
      <c r="U763" s="1344"/>
      <c r="V763" s="1344"/>
      <c r="W763" s="1344"/>
      <c r="X763" s="1344"/>
      <c r="Y763" s="1344"/>
      <c r="Z763" s="1344"/>
      <c r="AA763" s="1344"/>
      <c r="AB763" s="1344"/>
      <c r="AC763" s="1344"/>
    </row>
    <row r="764">
      <c r="A764" s="1344"/>
      <c r="B764" s="1344"/>
      <c r="C764" s="1344"/>
      <c r="D764" s="1344"/>
      <c r="E764" s="1344"/>
      <c r="F764" s="1344"/>
      <c r="G764" s="1344"/>
      <c r="H764" s="1344"/>
      <c r="I764" s="1344"/>
      <c r="J764" s="1344"/>
      <c r="K764" s="1344"/>
      <c r="L764" s="1344"/>
      <c r="M764" s="1344"/>
      <c r="N764" s="1344"/>
      <c r="O764" s="1344"/>
      <c r="P764" s="1344"/>
      <c r="Q764" s="1344"/>
      <c r="R764" s="1344"/>
      <c r="S764" s="1344"/>
      <c r="T764" s="1344"/>
      <c r="U764" s="1344"/>
      <c r="V764" s="1344"/>
      <c r="W764" s="1344"/>
      <c r="X764" s="1344"/>
      <c r="Y764" s="1344"/>
      <c r="Z764" s="1344"/>
      <c r="AA764" s="1344"/>
      <c r="AB764" s="1344"/>
      <c r="AC764" s="1344"/>
    </row>
    <row r="765">
      <c r="A765" s="1344"/>
      <c r="B765" s="1344"/>
      <c r="C765" s="1344"/>
      <c r="D765" s="1344"/>
      <c r="E765" s="1344"/>
      <c r="F765" s="1344"/>
      <c r="G765" s="1344"/>
      <c r="H765" s="1344"/>
      <c r="I765" s="1344"/>
      <c r="J765" s="1344"/>
      <c r="K765" s="1344"/>
      <c r="L765" s="1344"/>
      <c r="M765" s="1344"/>
      <c r="N765" s="1344"/>
      <c r="O765" s="1344"/>
      <c r="P765" s="1344"/>
      <c r="Q765" s="1344"/>
      <c r="R765" s="1344"/>
      <c r="S765" s="1344"/>
      <c r="T765" s="1344"/>
      <c r="U765" s="1344"/>
      <c r="V765" s="1344"/>
      <c r="W765" s="1344"/>
      <c r="X765" s="1344"/>
      <c r="Y765" s="1344"/>
      <c r="Z765" s="1344"/>
      <c r="AA765" s="1344"/>
      <c r="AB765" s="1344"/>
      <c r="AC765" s="1344"/>
    </row>
    <row r="766">
      <c r="A766" s="1344"/>
      <c r="B766" s="1344"/>
      <c r="C766" s="1344"/>
      <c r="D766" s="1344"/>
      <c r="E766" s="1344"/>
      <c r="F766" s="1344"/>
      <c r="G766" s="1344"/>
      <c r="H766" s="1344"/>
      <c r="I766" s="1344"/>
      <c r="J766" s="1344"/>
      <c r="K766" s="1344"/>
      <c r="L766" s="1344"/>
      <c r="M766" s="1344"/>
      <c r="N766" s="1344"/>
      <c r="O766" s="1344"/>
      <c r="P766" s="1344"/>
      <c r="Q766" s="1344"/>
      <c r="R766" s="1344"/>
      <c r="S766" s="1344"/>
      <c r="T766" s="1344"/>
      <c r="U766" s="1344"/>
      <c r="V766" s="1344"/>
      <c r="W766" s="1344"/>
      <c r="X766" s="1344"/>
      <c r="Y766" s="1344"/>
      <c r="Z766" s="1344"/>
      <c r="AA766" s="1344"/>
      <c r="AB766" s="1344"/>
      <c r="AC766" s="1344"/>
    </row>
    <row r="767">
      <c r="A767" s="1344"/>
      <c r="B767" s="1344"/>
      <c r="C767" s="1344"/>
      <c r="D767" s="1344"/>
      <c r="E767" s="1344"/>
      <c r="F767" s="1344"/>
      <c r="G767" s="1344"/>
      <c r="H767" s="1344"/>
      <c r="I767" s="1344"/>
      <c r="J767" s="1344"/>
      <c r="K767" s="1344"/>
      <c r="L767" s="1344"/>
      <c r="M767" s="1344"/>
      <c r="N767" s="1344"/>
      <c r="O767" s="1344"/>
      <c r="P767" s="1344"/>
      <c r="Q767" s="1344"/>
      <c r="R767" s="1344"/>
      <c r="S767" s="1344"/>
      <c r="T767" s="1344"/>
      <c r="U767" s="1344"/>
      <c r="V767" s="1344"/>
      <c r="W767" s="1344"/>
      <c r="X767" s="1344"/>
      <c r="Y767" s="1344"/>
      <c r="Z767" s="1344"/>
      <c r="AA767" s="1344"/>
      <c r="AB767" s="1344"/>
      <c r="AC767" s="1344"/>
    </row>
    <row r="768">
      <c r="A768" s="1344"/>
      <c r="B768" s="1344"/>
      <c r="C768" s="1344"/>
      <c r="D768" s="1344"/>
      <c r="E768" s="1344"/>
      <c r="F768" s="1344"/>
      <c r="G768" s="1344"/>
      <c r="H768" s="1344"/>
      <c r="I768" s="1344"/>
      <c r="J768" s="1344"/>
      <c r="K768" s="1344"/>
      <c r="L768" s="1344"/>
      <c r="M768" s="1344"/>
      <c r="N768" s="1344"/>
      <c r="O768" s="1344"/>
      <c r="P768" s="1344"/>
      <c r="Q768" s="1344"/>
      <c r="R768" s="1344"/>
      <c r="S768" s="1344"/>
      <c r="T768" s="1344"/>
      <c r="U768" s="1344"/>
      <c r="V768" s="1344"/>
      <c r="W768" s="1344"/>
      <c r="X768" s="1344"/>
      <c r="Y768" s="1344"/>
      <c r="Z768" s="1344"/>
      <c r="AA768" s="1344"/>
      <c r="AB768" s="1344"/>
      <c r="AC768" s="1344"/>
    </row>
    <row r="769">
      <c r="A769" s="1344"/>
      <c r="B769" s="1344"/>
      <c r="C769" s="1344"/>
      <c r="D769" s="1344"/>
      <c r="E769" s="1344"/>
      <c r="F769" s="1344"/>
      <c r="G769" s="1344"/>
      <c r="H769" s="1344"/>
      <c r="I769" s="1344"/>
      <c r="J769" s="1344"/>
      <c r="K769" s="1344"/>
      <c r="L769" s="1344"/>
      <c r="M769" s="1344"/>
      <c r="N769" s="1344"/>
      <c r="O769" s="1344"/>
      <c r="P769" s="1344"/>
      <c r="Q769" s="1344"/>
      <c r="R769" s="1344"/>
      <c r="S769" s="1344"/>
      <c r="T769" s="1344"/>
      <c r="U769" s="1344"/>
      <c r="V769" s="1344"/>
      <c r="W769" s="1344"/>
      <c r="X769" s="1344"/>
      <c r="Y769" s="1344"/>
      <c r="Z769" s="1344"/>
      <c r="AA769" s="1344"/>
      <c r="AB769" s="1344"/>
      <c r="AC769" s="1344"/>
    </row>
    <row r="770">
      <c r="A770" s="1344"/>
      <c r="B770" s="1344"/>
      <c r="C770" s="1344"/>
      <c r="D770" s="1344"/>
      <c r="E770" s="1344"/>
      <c r="F770" s="1344"/>
      <c r="G770" s="1344"/>
      <c r="H770" s="1344"/>
      <c r="I770" s="1344"/>
      <c r="J770" s="1344"/>
      <c r="K770" s="1344"/>
      <c r="L770" s="1344"/>
      <c r="M770" s="1344"/>
      <c r="N770" s="1344"/>
      <c r="O770" s="1344"/>
      <c r="P770" s="1344"/>
      <c r="Q770" s="1344"/>
      <c r="R770" s="1344"/>
      <c r="S770" s="1344"/>
      <c r="T770" s="1344"/>
      <c r="U770" s="1344"/>
      <c r="V770" s="1344"/>
      <c r="W770" s="1344"/>
      <c r="X770" s="1344"/>
      <c r="Y770" s="1344"/>
      <c r="Z770" s="1344"/>
      <c r="AA770" s="1344"/>
      <c r="AB770" s="1344"/>
      <c r="AC770" s="1344"/>
    </row>
    <row r="771">
      <c r="A771" s="1344"/>
      <c r="B771" s="1344"/>
      <c r="C771" s="1344"/>
      <c r="D771" s="1344"/>
      <c r="E771" s="1344"/>
      <c r="F771" s="1344"/>
      <c r="G771" s="1344"/>
      <c r="H771" s="1344"/>
      <c r="I771" s="1344"/>
      <c r="J771" s="1344"/>
      <c r="K771" s="1344"/>
      <c r="L771" s="1344"/>
      <c r="M771" s="1344"/>
      <c r="N771" s="1344"/>
      <c r="O771" s="1344"/>
      <c r="P771" s="1344"/>
      <c r="Q771" s="1344"/>
      <c r="R771" s="1344"/>
      <c r="S771" s="1344"/>
      <c r="T771" s="1344"/>
      <c r="U771" s="1344"/>
      <c r="V771" s="1344"/>
      <c r="W771" s="1344"/>
      <c r="X771" s="1344"/>
      <c r="Y771" s="1344"/>
      <c r="Z771" s="1344"/>
      <c r="AA771" s="1344"/>
      <c r="AB771" s="1344"/>
      <c r="AC771" s="1344"/>
    </row>
    <row r="772">
      <c r="A772" s="1344"/>
      <c r="B772" s="1344"/>
      <c r="C772" s="1344"/>
      <c r="D772" s="1344"/>
      <c r="E772" s="1344"/>
      <c r="F772" s="1344"/>
      <c r="G772" s="1344"/>
      <c r="H772" s="1344"/>
      <c r="I772" s="1344"/>
      <c r="J772" s="1344"/>
      <c r="K772" s="1344"/>
      <c r="L772" s="1344"/>
      <c r="M772" s="1344"/>
      <c r="N772" s="1344"/>
      <c r="O772" s="1344"/>
      <c r="P772" s="1344"/>
      <c r="Q772" s="1344"/>
      <c r="R772" s="1344"/>
      <c r="S772" s="1344"/>
      <c r="T772" s="1344"/>
      <c r="U772" s="1344"/>
      <c r="V772" s="1344"/>
      <c r="W772" s="1344"/>
      <c r="X772" s="1344"/>
      <c r="Y772" s="1344"/>
      <c r="Z772" s="1344"/>
      <c r="AA772" s="1344"/>
      <c r="AB772" s="1344"/>
      <c r="AC772" s="1344"/>
    </row>
    <row r="773">
      <c r="A773" s="1344"/>
      <c r="B773" s="1344"/>
      <c r="C773" s="1344"/>
      <c r="D773" s="1344"/>
      <c r="E773" s="1344"/>
      <c r="F773" s="1344"/>
      <c r="G773" s="1344"/>
      <c r="H773" s="1344"/>
      <c r="I773" s="1344"/>
      <c r="J773" s="1344"/>
      <c r="K773" s="1344"/>
      <c r="L773" s="1344"/>
      <c r="M773" s="1344"/>
      <c r="N773" s="1344"/>
      <c r="O773" s="1344"/>
      <c r="P773" s="1344"/>
      <c r="Q773" s="1344"/>
      <c r="R773" s="1344"/>
      <c r="S773" s="1344"/>
      <c r="T773" s="1344"/>
      <c r="U773" s="1344"/>
      <c r="V773" s="1344"/>
      <c r="W773" s="1344"/>
      <c r="X773" s="1344"/>
      <c r="Y773" s="1344"/>
      <c r="Z773" s="1344"/>
      <c r="AA773" s="1344"/>
      <c r="AB773" s="1344"/>
      <c r="AC773" s="1344"/>
    </row>
    <row r="774">
      <c r="A774" s="1344"/>
      <c r="B774" s="1344"/>
      <c r="C774" s="1344"/>
      <c r="D774" s="1344"/>
      <c r="E774" s="1344"/>
      <c r="F774" s="1344"/>
      <c r="G774" s="1344"/>
      <c r="H774" s="1344"/>
      <c r="I774" s="1344"/>
      <c r="J774" s="1344"/>
      <c r="K774" s="1344"/>
      <c r="L774" s="1344"/>
      <c r="M774" s="1344"/>
      <c r="N774" s="1344"/>
      <c r="O774" s="1344"/>
      <c r="P774" s="1344"/>
      <c r="Q774" s="1344"/>
      <c r="R774" s="1344"/>
      <c r="S774" s="1344"/>
      <c r="T774" s="1344"/>
      <c r="U774" s="1344"/>
      <c r="V774" s="1344"/>
      <c r="W774" s="1344"/>
      <c r="X774" s="1344"/>
      <c r="Y774" s="1344"/>
      <c r="Z774" s="1344"/>
      <c r="AA774" s="1344"/>
      <c r="AB774" s="1344"/>
      <c r="AC774" s="1344"/>
    </row>
    <row r="775">
      <c r="A775" s="1344"/>
      <c r="B775" s="1344"/>
      <c r="C775" s="1344"/>
      <c r="D775" s="1344"/>
      <c r="E775" s="1344"/>
      <c r="F775" s="1344"/>
      <c r="G775" s="1344"/>
      <c r="H775" s="1344"/>
      <c r="I775" s="1344"/>
      <c r="J775" s="1344"/>
      <c r="K775" s="1344"/>
      <c r="L775" s="1344"/>
      <c r="M775" s="1344"/>
      <c r="N775" s="1344"/>
      <c r="O775" s="1344"/>
      <c r="P775" s="1344"/>
      <c r="Q775" s="1344"/>
      <c r="R775" s="1344"/>
      <c r="S775" s="1344"/>
      <c r="T775" s="1344"/>
      <c r="U775" s="1344"/>
      <c r="V775" s="1344"/>
      <c r="W775" s="1344"/>
      <c r="X775" s="1344"/>
      <c r="Y775" s="1344"/>
      <c r="Z775" s="1344"/>
      <c r="AA775" s="1344"/>
      <c r="AB775" s="1344"/>
      <c r="AC775" s="1344"/>
    </row>
    <row r="776">
      <c r="A776" s="1344"/>
      <c r="B776" s="1344"/>
      <c r="C776" s="1344"/>
      <c r="D776" s="1344"/>
      <c r="E776" s="1344"/>
      <c r="F776" s="1344"/>
      <c r="G776" s="1344"/>
      <c r="H776" s="1344"/>
      <c r="I776" s="1344"/>
      <c r="J776" s="1344"/>
      <c r="K776" s="1344"/>
      <c r="L776" s="1344"/>
      <c r="M776" s="1344"/>
      <c r="N776" s="1344"/>
      <c r="O776" s="1344"/>
      <c r="P776" s="1344"/>
      <c r="Q776" s="1344"/>
      <c r="R776" s="1344"/>
      <c r="S776" s="1344"/>
      <c r="T776" s="1344"/>
      <c r="U776" s="1344"/>
      <c r="V776" s="1344"/>
      <c r="W776" s="1344"/>
      <c r="X776" s="1344"/>
      <c r="Y776" s="1344"/>
      <c r="Z776" s="1344"/>
      <c r="AA776" s="1344"/>
      <c r="AB776" s="1344"/>
      <c r="AC776" s="1344"/>
    </row>
    <row r="777">
      <c r="A777" s="1344"/>
      <c r="B777" s="1344"/>
      <c r="C777" s="1344"/>
      <c r="D777" s="1344"/>
      <c r="E777" s="1344"/>
      <c r="F777" s="1344"/>
      <c r="G777" s="1344"/>
      <c r="H777" s="1344"/>
      <c r="I777" s="1344"/>
      <c r="J777" s="1344"/>
      <c r="K777" s="1344"/>
      <c r="L777" s="1344"/>
      <c r="M777" s="1344"/>
      <c r="N777" s="1344"/>
      <c r="O777" s="1344"/>
      <c r="P777" s="1344"/>
      <c r="Q777" s="1344"/>
      <c r="R777" s="1344"/>
      <c r="S777" s="1344"/>
      <c r="T777" s="1344"/>
      <c r="U777" s="1344"/>
      <c r="V777" s="1344"/>
      <c r="W777" s="1344"/>
      <c r="X777" s="1344"/>
      <c r="Y777" s="1344"/>
      <c r="Z777" s="1344"/>
      <c r="AA777" s="1344"/>
      <c r="AB777" s="1344"/>
      <c r="AC777" s="1344"/>
    </row>
    <row r="778">
      <c r="A778" s="1344"/>
      <c r="B778" s="1344"/>
      <c r="C778" s="1344"/>
      <c r="D778" s="1344"/>
      <c r="E778" s="1344"/>
      <c r="F778" s="1344"/>
      <c r="G778" s="1344"/>
      <c r="H778" s="1344"/>
      <c r="I778" s="1344"/>
      <c r="J778" s="1344"/>
      <c r="K778" s="1344"/>
      <c r="L778" s="1344"/>
      <c r="M778" s="1344"/>
      <c r="N778" s="1344"/>
      <c r="O778" s="1344"/>
      <c r="P778" s="1344"/>
      <c r="Q778" s="1344"/>
      <c r="R778" s="1344"/>
      <c r="S778" s="1344"/>
      <c r="T778" s="1344"/>
      <c r="U778" s="1344"/>
      <c r="V778" s="1344"/>
      <c r="W778" s="1344"/>
      <c r="X778" s="1344"/>
      <c r="Y778" s="1344"/>
      <c r="Z778" s="1344"/>
      <c r="AA778" s="1344"/>
      <c r="AB778" s="1344"/>
      <c r="AC778" s="1344"/>
    </row>
    <row r="779">
      <c r="A779" s="1344"/>
      <c r="B779" s="1344"/>
      <c r="C779" s="1344"/>
      <c r="D779" s="1344"/>
      <c r="E779" s="1344"/>
      <c r="F779" s="1344"/>
      <c r="G779" s="1344"/>
      <c r="H779" s="1344"/>
      <c r="I779" s="1344"/>
      <c r="J779" s="1344"/>
      <c r="K779" s="1344"/>
      <c r="L779" s="1344"/>
      <c r="M779" s="1344"/>
      <c r="N779" s="1344"/>
      <c r="O779" s="1344"/>
      <c r="P779" s="1344"/>
      <c r="Q779" s="1344"/>
      <c r="R779" s="1344"/>
      <c r="S779" s="1344"/>
      <c r="T779" s="1344"/>
      <c r="U779" s="1344"/>
      <c r="V779" s="1344"/>
      <c r="W779" s="1344"/>
      <c r="X779" s="1344"/>
      <c r="Y779" s="1344"/>
      <c r="Z779" s="1344"/>
      <c r="AA779" s="1344"/>
      <c r="AB779" s="1344"/>
      <c r="AC779" s="1344"/>
    </row>
    <row r="780">
      <c r="A780" s="1344"/>
      <c r="B780" s="1344"/>
      <c r="C780" s="1344"/>
      <c r="D780" s="1344"/>
      <c r="E780" s="1344"/>
      <c r="F780" s="1344"/>
      <c r="G780" s="1344"/>
      <c r="H780" s="1344"/>
      <c r="I780" s="1344"/>
      <c r="J780" s="1344"/>
      <c r="K780" s="1344"/>
      <c r="L780" s="1344"/>
      <c r="M780" s="1344"/>
      <c r="N780" s="1344"/>
      <c r="O780" s="1344"/>
      <c r="P780" s="1344"/>
      <c r="Q780" s="1344"/>
      <c r="R780" s="1344"/>
      <c r="S780" s="1344"/>
      <c r="T780" s="1344"/>
      <c r="U780" s="1344"/>
      <c r="V780" s="1344"/>
      <c r="W780" s="1344"/>
      <c r="X780" s="1344"/>
      <c r="Y780" s="1344"/>
      <c r="Z780" s="1344"/>
      <c r="AA780" s="1344"/>
      <c r="AB780" s="1344"/>
      <c r="AC780" s="1344"/>
    </row>
    <row r="781">
      <c r="A781" s="1344"/>
      <c r="B781" s="1344"/>
      <c r="C781" s="1344"/>
      <c r="D781" s="1344"/>
      <c r="E781" s="1344"/>
      <c r="F781" s="1344"/>
      <c r="G781" s="1344"/>
      <c r="H781" s="1344"/>
      <c r="I781" s="1344"/>
      <c r="J781" s="1344"/>
      <c r="K781" s="1344"/>
      <c r="L781" s="1344"/>
      <c r="M781" s="1344"/>
      <c r="N781" s="1344"/>
      <c r="O781" s="1344"/>
      <c r="P781" s="1344"/>
      <c r="Q781" s="1344"/>
      <c r="R781" s="1344"/>
      <c r="S781" s="1344"/>
      <c r="T781" s="1344"/>
      <c r="U781" s="1344"/>
      <c r="V781" s="1344"/>
      <c r="W781" s="1344"/>
      <c r="X781" s="1344"/>
      <c r="Y781" s="1344"/>
      <c r="Z781" s="1344"/>
      <c r="AA781" s="1344"/>
      <c r="AB781" s="1344"/>
      <c r="AC781" s="1344"/>
    </row>
    <row r="782">
      <c r="A782" s="1344"/>
      <c r="B782" s="1344"/>
      <c r="C782" s="1344"/>
      <c r="D782" s="1344"/>
      <c r="E782" s="1344"/>
      <c r="F782" s="1344"/>
      <c r="G782" s="1344"/>
      <c r="H782" s="1344"/>
      <c r="I782" s="1344"/>
      <c r="J782" s="1344"/>
      <c r="K782" s="1344"/>
      <c r="L782" s="1344"/>
      <c r="M782" s="1344"/>
      <c r="N782" s="1344"/>
      <c r="O782" s="1344"/>
      <c r="P782" s="1344"/>
      <c r="Q782" s="1344"/>
      <c r="R782" s="1344"/>
      <c r="S782" s="1344"/>
      <c r="T782" s="1344"/>
      <c r="U782" s="1344"/>
      <c r="V782" s="1344"/>
      <c r="W782" s="1344"/>
      <c r="X782" s="1344"/>
      <c r="Y782" s="1344"/>
      <c r="Z782" s="1344"/>
      <c r="AA782" s="1344"/>
      <c r="AB782" s="1344"/>
      <c r="AC782" s="1344"/>
    </row>
    <row r="783">
      <c r="A783" s="1344"/>
      <c r="B783" s="1344"/>
      <c r="C783" s="1344"/>
      <c r="D783" s="1344"/>
      <c r="E783" s="1344"/>
      <c r="F783" s="1344"/>
      <c r="G783" s="1344"/>
      <c r="H783" s="1344"/>
      <c r="I783" s="1344"/>
      <c r="J783" s="1344"/>
      <c r="K783" s="1344"/>
      <c r="L783" s="1344"/>
      <c r="M783" s="1344"/>
      <c r="N783" s="1344"/>
      <c r="O783" s="1344"/>
      <c r="P783" s="1344"/>
      <c r="Q783" s="1344"/>
      <c r="R783" s="1344"/>
      <c r="S783" s="1344"/>
      <c r="T783" s="1344"/>
      <c r="U783" s="1344"/>
      <c r="V783" s="1344"/>
      <c r="W783" s="1344"/>
      <c r="X783" s="1344"/>
      <c r="Y783" s="1344"/>
      <c r="Z783" s="1344"/>
      <c r="AA783" s="1344"/>
      <c r="AB783" s="1344"/>
      <c r="AC783" s="1344"/>
    </row>
    <row r="784">
      <c r="A784" s="1344"/>
      <c r="B784" s="1344"/>
      <c r="C784" s="1344"/>
      <c r="D784" s="1344"/>
      <c r="E784" s="1344"/>
      <c r="F784" s="1344"/>
      <c r="G784" s="1344"/>
      <c r="H784" s="1344"/>
      <c r="I784" s="1344"/>
      <c r="J784" s="1344"/>
      <c r="K784" s="1344"/>
      <c r="L784" s="1344"/>
      <c r="M784" s="1344"/>
      <c r="N784" s="1344"/>
      <c r="O784" s="1344"/>
      <c r="P784" s="1344"/>
      <c r="Q784" s="1344"/>
      <c r="R784" s="1344"/>
      <c r="S784" s="1344"/>
      <c r="T784" s="1344"/>
      <c r="U784" s="1344"/>
      <c r="V784" s="1344"/>
      <c r="W784" s="1344"/>
      <c r="X784" s="1344"/>
      <c r="Y784" s="1344"/>
      <c r="Z784" s="1344"/>
      <c r="AA784" s="1344"/>
      <c r="AB784" s="1344"/>
      <c r="AC784" s="1344"/>
    </row>
    <row r="785">
      <c r="A785" s="1344"/>
      <c r="B785" s="1344"/>
      <c r="C785" s="1344"/>
      <c r="D785" s="1344"/>
      <c r="E785" s="1344"/>
      <c r="F785" s="1344"/>
      <c r="G785" s="1344"/>
      <c r="H785" s="1344"/>
      <c r="I785" s="1344"/>
      <c r="J785" s="1344"/>
      <c r="K785" s="1344"/>
      <c r="L785" s="1344"/>
      <c r="M785" s="1344"/>
      <c r="N785" s="1344"/>
      <c r="O785" s="1344"/>
      <c r="P785" s="1344"/>
      <c r="Q785" s="1344"/>
      <c r="R785" s="1344"/>
      <c r="S785" s="1344"/>
      <c r="T785" s="1344"/>
      <c r="U785" s="1344"/>
      <c r="V785" s="1344"/>
      <c r="W785" s="1344"/>
      <c r="X785" s="1344"/>
      <c r="Y785" s="1344"/>
      <c r="Z785" s="1344"/>
      <c r="AA785" s="1344"/>
      <c r="AB785" s="1344"/>
      <c r="AC785" s="1344"/>
    </row>
    <row r="786">
      <c r="A786" s="1344"/>
      <c r="B786" s="1344"/>
      <c r="C786" s="1344"/>
      <c r="D786" s="1344"/>
      <c r="E786" s="1344"/>
      <c r="F786" s="1344"/>
      <c r="G786" s="1344"/>
      <c r="H786" s="1344"/>
      <c r="I786" s="1344"/>
      <c r="J786" s="1344"/>
      <c r="K786" s="1344"/>
      <c r="L786" s="1344"/>
      <c r="M786" s="1344"/>
      <c r="N786" s="1344"/>
      <c r="O786" s="1344"/>
      <c r="P786" s="1344"/>
      <c r="Q786" s="1344"/>
      <c r="R786" s="1344"/>
      <c r="S786" s="1344"/>
      <c r="T786" s="1344"/>
      <c r="U786" s="1344"/>
      <c r="V786" s="1344"/>
      <c r="W786" s="1344"/>
      <c r="X786" s="1344"/>
      <c r="Y786" s="1344"/>
      <c r="Z786" s="1344"/>
      <c r="AA786" s="1344"/>
      <c r="AB786" s="1344"/>
      <c r="AC786" s="1344"/>
    </row>
    <row r="787">
      <c r="A787" s="1344"/>
      <c r="B787" s="1344"/>
      <c r="C787" s="1344"/>
      <c r="D787" s="1344"/>
      <c r="E787" s="1344"/>
      <c r="F787" s="1344"/>
      <c r="G787" s="1344"/>
      <c r="H787" s="1344"/>
      <c r="I787" s="1344"/>
      <c r="J787" s="1344"/>
      <c r="K787" s="1344"/>
      <c r="L787" s="1344"/>
      <c r="M787" s="1344"/>
      <c r="N787" s="1344"/>
      <c r="O787" s="1344"/>
      <c r="P787" s="1344"/>
      <c r="Q787" s="1344"/>
      <c r="R787" s="1344"/>
      <c r="S787" s="1344"/>
      <c r="T787" s="1344"/>
      <c r="U787" s="1344"/>
      <c r="V787" s="1344"/>
      <c r="W787" s="1344"/>
      <c r="X787" s="1344"/>
      <c r="Y787" s="1344"/>
      <c r="Z787" s="1344"/>
      <c r="AA787" s="1344"/>
      <c r="AB787" s="1344"/>
      <c r="AC787" s="1344"/>
    </row>
    <row r="788">
      <c r="A788" s="1344"/>
      <c r="B788" s="1344"/>
      <c r="C788" s="1344"/>
      <c r="D788" s="1344"/>
      <c r="E788" s="1344"/>
      <c r="F788" s="1344"/>
      <c r="G788" s="1344"/>
      <c r="H788" s="1344"/>
      <c r="I788" s="1344"/>
      <c r="J788" s="1344"/>
      <c r="K788" s="1344"/>
      <c r="L788" s="1344"/>
      <c r="M788" s="1344"/>
      <c r="N788" s="1344"/>
      <c r="O788" s="1344"/>
      <c r="P788" s="1344"/>
      <c r="Q788" s="1344"/>
      <c r="R788" s="1344"/>
      <c r="S788" s="1344"/>
      <c r="T788" s="1344"/>
      <c r="U788" s="1344"/>
      <c r="V788" s="1344"/>
      <c r="W788" s="1344"/>
      <c r="X788" s="1344"/>
      <c r="Y788" s="1344"/>
      <c r="Z788" s="1344"/>
      <c r="AA788" s="1344"/>
      <c r="AB788" s="1344"/>
      <c r="AC788" s="1344"/>
    </row>
    <row r="789">
      <c r="A789" s="1344"/>
      <c r="B789" s="1344"/>
      <c r="C789" s="1344"/>
      <c r="D789" s="1344"/>
      <c r="E789" s="1344"/>
      <c r="F789" s="1344"/>
      <c r="G789" s="1344"/>
      <c r="H789" s="1344"/>
      <c r="I789" s="1344"/>
      <c r="J789" s="1344"/>
      <c r="K789" s="1344"/>
      <c r="L789" s="1344"/>
      <c r="M789" s="1344"/>
      <c r="N789" s="1344"/>
      <c r="O789" s="1344"/>
      <c r="P789" s="1344"/>
      <c r="Q789" s="1344"/>
      <c r="R789" s="1344"/>
      <c r="S789" s="1344"/>
      <c r="T789" s="1344"/>
      <c r="U789" s="1344"/>
      <c r="V789" s="1344"/>
      <c r="W789" s="1344"/>
      <c r="X789" s="1344"/>
      <c r="Y789" s="1344"/>
      <c r="Z789" s="1344"/>
      <c r="AA789" s="1344"/>
      <c r="AB789" s="1344"/>
      <c r="AC789" s="1344"/>
    </row>
    <row r="790">
      <c r="A790" s="1344"/>
      <c r="B790" s="1344"/>
      <c r="C790" s="1344"/>
      <c r="D790" s="1344"/>
      <c r="E790" s="1344"/>
      <c r="F790" s="1344"/>
      <c r="G790" s="1344"/>
      <c r="H790" s="1344"/>
      <c r="I790" s="1344"/>
      <c r="J790" s="1344"/>
      <c r="K790" s="1344"/>
      <c r="L790" s="1344"/>
      <c r="M790" s="1344"/>
      <c r="N790" s="1344"/>
      <c r="O790" s="1344"/>
      <c r="P790" s="1344"/>
      <c r="Q790" s="1344"/>
      <c r="R790" s="1344"/>
      <c r="S790" s="1344"/>
      <c r="T790" s="1344"/>
      <c r="U790" s="1344"/>
      <c r="V790" s="1344"/>
      <c r="W790" s="1344"/>
      <c r="X790" s="1344"/>
      <c r="Y790" s="1344"/>
      <c r="Z790" s="1344"/>
      <c r="AA790" s="1344"/>
      <c r="AB790" s="1344"/>
      <c r="AC790" s="1344"/>
    </row>
    <row r="791">
      <c r="A791" s="1344"/>
      <c r="B791" s="1344"/>
      <c r="C791" s="1344"/>
      <c r="D791" s="1344"/>
      <c r="E791" s="1344"/>
      <c r="F791" s="1344"/>
      <c r="G791" s="1344"/>
      <c r="H791" s="1344"/>
      <c r="I791" s="1344"/>
      <c r="J791" s="1344"/>
      <c r="K791" s="1344"/>
      <c r="L791" s="1344"/>
      <c r="M791" s="1344"/>
      <c r="N791" s="1344"/>
      <c r="O791" s="1344"/>
      <c r="P791" s="1344"/>
      <c r="Q791" s="1344"/>
      <c r="R791" s="1344"/>
      <c r="S791" s="1344"/>
      <c r="T791" s="1344"/>
      <c r="U791" s="1344"/>
      <c r="V791" s="1344"/>
      <c r="W791" s="1344"/>
      <c r="X791" s="1344"/>
      <c r="Y791" s="1344"/>
      <c r="Z791" s="1344"/>
      <c r="AA791" s="1344"/>
      <c r="AB791" s="1344"/>
      <c r="AC791" s="1344"/>
    </row>
    <row r="792">
      <c r="A792" s="1344"/>
      <c r="B792" s="1344"/>
      <c r="C792" s="1344"/>
      <c r="D792" s="1344"/>
      <c r="E792" s="1344"/>
      <c r="F792" s="1344"/>
      <c r="G792" s="1344"/>
      <c r="H792" s="1344"/>
      <c r="I792" s="1344"/>
      <c r="J792" s="1344"/>
      <c r="K792" s="1344"/>
      <c r="L792" s="1344"/>
      <c r="M792" s="1344"/>
      <c r="N792" s="1344"/>
      <c r="O792" s="1344"/>
      <c r="P792" s="1344"/>
      <c r="Q792" s="1344"/>
      <c r="R792" s="1344"/>
      <c r="S792" s="1344"/>
      <c r="T792" s="1344"/>
      <c r="U792" s="1344"/>
      <c r="V792" s="1344"/>
      <c r="W792" s="1344"/>
      <c r="X792" s="1344"/>
      <c r="Y792" s="1344"/>
      <c r="Z792" s="1344"/>
      <c r="AA792" s="1344"/>
      <c r="AB792" s="1344"/>
      <c r="AC792" s="1344"/>
    </row>
    <row r="793">
      <c r="A793" s="1344"/>
      <c r="B793" s="1344"/>
      <c r="C793" s="1344"/>
      <c r="D793" s="1344"/>
      <c r="E793" s="1344"/>
      <c r="F793" s="1344"/>
      <c r="G793" s="1344"/>
      <c r="H793" s="1344"/>
      <c r="I793" s="1344"/>
      <c r="J793" s="1344"/>
      <c r="K793" s="1344"/>
      <c r="L793" s="1344"/>
      <c r="M793" s="1344"/>
      <c r="N793" s="1344"/>
      <c r="O793" s="1344"/>
      <c r="P793" s="1344"/>
      <c r="Q793" s="1344"/>
      <c r="R793" s="1344"/>
      <c r="S793" s="1344"/>
      <c r="T793" s="1344"/>
      <c r="U793" s="1344"/>
      <c r="V793" s="1344"/>
      <c r="W793" s="1344"/>
      <c r="X793" s="1344"/>
      <c r="Y793" s="1344"/>
      <c r="Z793" s="1344"/>
      <c r="AA793" s="1344"/>
      <c r="AB793" s="1344"/>
      <c r="AC793" s="1344"/>
    </row>
    <row r="794">
      <c r="A794" s="1344"/>
      <c r="B794" s="1344"/>
      <c r="C794" s="1344"/>
      <c r="D794" s="1344"/>
      <c r="E794" s="1344"/>
      <c r="F794" s="1344"/>
      <c r="G794" s="1344"/>
      <c r="H794" s="1344"/>
      <c r="I794" s="1344"/>
      <c r="J794" s="1344"/>
      <c r="K794" s="1344"/>
      <c r="L794" s="1344"/>
      <c r="M794" s="1344"/>
      <c r="N794" s="1344"/>
      <c r="O794" s="1344"/>
      <c r="P794" s="1344"/>
      <c r="Q794" s="1344"/>
      <c r="R794" s="1344"/>
      <c r="S794" s="1344"/>
      <c r="T794" s="1344"/>
      <c r="U794" s="1344"/>
      <c r="V794" s="1344"/>
      <c r="W794" s="1344"/>
      <c r="X794" s="1344"/>
      <c r="Y794" s="1344"/>
      <c r="Z794" s="1344"/>
      <c r="AA794" s="1344"/>
      <c r="AB794" s="1344"/>
      <c r="AC794" s="1344"/>
    </row>
    <row r="795">
      <c r="A795" s="1344"/>
      <c r="B795" s="1344"/>
      <c r="C795" s="1344"/>
      <c r="D795" s="1344"/>
      <c r="E795" s="1344"/>
      <c r="F795" s="1344"/>
      <c r="G795" s="1344"/>
      <c r="H795" s="1344"/>
      <c r="I795" s="1344"/>
      <c r="J795" s="1344"/>
      <c r="K795" s="1344"/>
      <c r="L795" s="1344"/>
      <c r="M795" s="1344"/>
      <c r="N795" s="1344"/>
      <c r="O795" s="1344"/>
      <c r="P795" s="1344"/>
      <c r="Q795" s="1344"/>
      <c r="R795" s="1344"/>
      <c r="S795" s="1344"/>
      <c r="T795" s="1344"/>
      <c r="U795" s="1344"/>
      <c r="V795" s="1344"/>
      <c r="W795" s="1344"/>
      <c r="X795" s="1344"/>
      <c r="Y795" s="1344"/>
      <c r="Z795" s="1344"/>
      <c r="AA795" s="1344"/>
      <c r="AB795" s="1344"/>
      <c r="AC795" s="1344"/>
    </row>
    <row r="796">
      <c r="A796" s="1344"/>
      <c r="B796" s="1344"/>
      <c r="C796" s="1344"/>
      <c r="D796" s="1344"/>
      <c r="E796" s="1344"/>
      <c r="F796" s="1344"/>
      <c r="G796" s="1344"/>
      <c r="H796" s="1344"/>
      <c r="I796" s="1344"/>
      <c r="J796" s="1344"/>
      <c r="K796" s="1344"/>
      <c r="L796" s="1344"/>
      <c r="M796" s="1344"/>
      <c r="N796" s="1344"/>
      <c r="O796" s="1344"/>
      <c r="P796" s="1344"/>
      <c r="Q796" s="1344"/>
      <c r="R796" s="1344"/>
      <c r="S796" s="1344"/>
      <c r="T796" s="1344"/>
      <c r="U796" s="1344"/>
      <c r="V796" s="1344"/>
      <c r="W796" s="1344"/>
      <c r="X796" s="1344"/>
      <c r="Y796" s="1344"/>
      <c r="Z796" s="1344"/>
      <c r="AA796" s="1344"/>
      <c r="AB796" s="1344"/>
      <c r="AC796" s="1344"/>
    </row>
    <row r="797">
      <c r="A797" s="1344"/>
      <c r="B797" s="1344"/>
      <c r="C797" s="1344"/>
      <c r="D797" s="1344"/>
      <c r="E797" s="1344"/>
      <c r="F797" s="1344"/>
      <c r="G797" s="1344"/>
      <c r="H797" s="1344"/>
      <c r="I797" s="1344"/>
      <c r="J797" s="1344"/>
      <c r="K797" s="1344"/>
      <c r="L797" s="1344"/>
      <c r="M797" s="1344"/>
      <c r="N797" s="1344"/>
      <c r="O797" s="1344"/>
      <c r="P797" s="1344"/>
      <c r="Q797" s="1344"/>
      <c r="R797" s="1344"/>
      <c r="S797" s="1344"/>
      <c r="T797" s="1344"/>
      <c r="U797" s="1344"/>
      <c r="V797" s="1344"/>
      <c r="W797" s="1344"/>
      <c r="X797" s="1344"/>
      <c r="Y797" s="1344"/>
      <c r="Z797" s="1344"/>
      <c r="AA797" s="1344"/>
      <c r="AB797" s="1344"/>
      <c r="AC797" s="1344"/>
    </row>
    <row r="798">
      <c r="A798" s="1344"/>
      <c r="B798" s="1344"/>
      <c r="C798" s="1344"/>
      <c r="D798" s="1344"/>
      <c r="E798" s="1344"/>
      <c r="F798" s="1344"/>
      <c r="G798" s="1344"/>
      <c r="H798" s="1344"/>
      <c r="I798" s="1344"/>
      <c r="J798" s="1344"/>
      <c r="K798" s="1344"/>
      <c r="L798" s="1344"/>
      <c r="M798" s="1344"/>
      <c r="N798" s="1344"/>
      <c r="O798" s="1344"/>
      <c r="P798" s="1344"/>
      <c r="Q798" s="1344"/>
      <c r="R798" s="1344"/>
      <c r="S798" s="1344"/>
      <c r="T798" s="1344"/>
      <c r="U798" s="1344"/>
      <c r="V798" s="1344"/>
      <c r="W798" s="1344"/>
      <c r="X798" s="1344"/>
      <c r="Y798" s="1344"/>
      <c r="Z798" s="1344"/>
      <c r="AA798" s="1344"/>
      <c r="AB798" s="1344"/>
      <c r="AC798" s="1344"/>
    </row>
    <row r="799">
      <c r="A799" s="1344"/>
      <c r="B799" s="1344"/>
      <c r="C799" s="1344"/>
      <c r="D799" s="1344"/>
      <c r="E799" s="1344"/>
      <c r="F799" s="1344"/>
      <c r="G799" s="1344"/>
      <c r="H799" s="1344"/>
      <c r="I799" s="1344"/>
      <c r="J799" s="1344"/>
      <c r="K799" s="1344"/>
      <c r="L799" s="1344"/>
      <c r="M799" s="1344"/>
      <c r="N799" s="1344"/>
      <c r="O799" s="1344"/>
      <c r="P799" s="1344"/>
      <c r="Q799" s="1344"/>
      <c r="R799" s="1344"/>
      <c r="S799" s="1344"/>
      <c r="T799" s="1344"/>
      <c r="U799" s="1344"/>
      <c r="V799" s="1344"/>
      <c r="W799" s="1344"/>
      <c r="X799" s="1344"/>
      <c r="Y799" s="1344"/>
      <c r="Z799" s="1344"/>
      <c r="AA799" s="1344"/>
      <c r="AB799" s="1344"/>
      <c r="AC799" s="1344"/>
    </row>
    <row r="800">
      <c r="A800" s="1344"/>
      <c r="B800" s="1344"/>
      <c r="C800" s="1344"/>
      <c r="D800" s="1344"/>
      <c r="E800" s="1344"/>
      <c r="F800" s="1344"/>
      <c r="G800" s="1344"/>
      <c r="H800" s="1344"/>
      <c r="I800" s="1344"/>
      <c r="J800" s="1344"/>
      <c r="K800" s="1344"/>
      <c r="L800" s="1344"/>
      <c r="M800" s="1344"/>
      <c r="N800" s="1344"/>
      <c r="O800" s="1344"/>
      <c r="P800" s="1344"/>
      <c r="Q800" s="1344"/>
      <c r="R800" s="1344"/>
      <c r="S800" s="1344"/>
      <c r="T800" s="1344"/>
      <c r="U800" s="1344"/>
      <c r="V800" s="1344"/>
      <c r="W800" s="1344"/>
      <c r="X800" s="1344"/>
      <c r="Y800" s="1344"/>
      <c r="Z800" s="1344"/>
      <c r="AA800" s="1344"/>
      <c r="AB800" s="1344"/>
      <c r="AC800" s="1344"/>
    </row>
    <row r="801">
      <c r="A801" s="1344"/>
      <c r="B801" s="1344"/>
      <c r="C801" s="1344"/>
      <c r="D801" s="1344"/>
      <c r="E801" s="1344"/>
      <c r="F801" s="1344"/>
      <c r="G801" s="1344"/>
      <c r="H801" s="1344"/>
      <c r="I801" s="1344"/>
      <c r="J801" s="1344"/>
      <c r="K801" s="1344"/>
      <c r="L801" s="1344"/>
      <c r="M801" s="1344"/>
      <c r="N801" s="1344"/>
      <c r="O801" s="1344"/>
      <c r="P801" s="1344"/>
      <c r="Q801" s="1344"/>
      <c r="R801" s="1344"/>
      <c r="S801" s="1344"/>
      <c r="T801" s="1344"/>
      <c r="U801" s="1344"/>
      <c r="V801" s="1344"/>
      <c r="W801" s="1344"/>
      <c r="X801" s="1344"/>
      <c r="Y801" s="1344"/>
      <c r="Z801" s="1344"/>
      <c r="AA801" s="1344"/>
      <c r="AB801" s="1344"/>
      <c r="AC801" s="1344"/>
    </row>
    <row r="802">
      <c r="A802" s="1344"/>
      <c r="B802" s="1344"/>
      <c r="C802" s="1344"/>
      <c r="D802" s="1344"/>
      <c r="E802" s="1344"/>
      <c r="F802" s="1344"/>
      <c r="G802" s="1344"/>
      <c r="H802" s="1344"/>
      <c r="I802" s="1344"/>
      <c r="J802" s="1344"/>
      <c r="K802" s="1344"/>
      <c r="L802" s="1344"/>
      <c r="M802" s="1344"/>
      <c r="N802" s="1344"/>
      <c r="O802" s="1344"/>
      <c r="P802" s="1344"/>
      <c r="Q802" s="1344"/>
      <c r="R802" s="1344"/>
      <c r="S802" s="1344"/>
      <c r="T802" s="1344"/>
      <c r="U802" s="1344"/>
      <c r="V802" s="1344"/>
      <c r="W802" s="1344"/>
      <c r="X802" s="1344"/>
      <c r="Y802" s="1344"/>
      <c r="Z802" s="1344"/>
      <c r="AA802" s="1344"/>
      <c r="AB802" s="1344"/>
      <c r="AC802" s="1344"/>
    </row>
    <row r="803">
      <c r="A803" s="1344"/>
      <c r="B803" s="1344"/>
      <c r="C803" s="1344"/>
      <c r="D803" s="1344"/>
      <c r="E803" s="1344"/>
      <c r="F803" s="1344"/>
      <c r="G803" s="1344"/>
      <c r="H803" s="1344"/>
      <c r="I803" s="1344"/>
      <c r="J803" s="1344"/>
      <c r="K803" s="1344"/>
      <c r="L803" s="1344"/>
      <c r="M803" s="1344"/>
      <c r="N803" s="1344"/>
      <c r="O803" s="1344"/>
      <c r="P803" s="1344"/>
      <c r="Q803" s="1344"/>
      <c r="R803" s="1344"/>
      <c r="S803" s="1344"/>
      <c r="T803" s="1344"/>
      <c r="U803" s="1344"/>
      <c r="V803" s="1344"/>
      <c r="W803" s="1344"/>
      <c r="X803" s="1344"/>
      <c r="Y803" s="1344"/>
      <c r="Z803" s="1344"/>
      <c r="AA803" s="1344"/>
      <c r="AB803" s="1344"/>
      <c r="AC803" s="1344"/>
    </row>
    <row r="804">
      <c r="A804" s="1344"/>
      <c r="B804" s="1344"/>
      <c r="C804" s="1344"/>
      <c r="D804" s="1344"/>
      <c r="E804" s="1344"/>
      <c r="F804" s="1344"/>
      <c r="G804" s="1344"/>
      <c r="H804" s="1344"/>
      <c r="I804" s="1344"/>
      <c r="J804" s="1344"/>
      <c r="K804" s="1344"/>
      <c r="L804" s="1344"/>
      <c r="M804" s="1344"/>
      <c r="N804" s="1344"/>
      <c r="O804" s="1344"/>
      <c r="P804" s="1344"/>
      <c r="Q804" s="1344"/>
      <c r="R804" s="1344"/>
      <c r="S804" s="1344"/>
      <c r="T804" s="1344"/>
      <c r="U804" s="1344"/>
      <c r="V804" s="1344"/>
      <c r="W804" s="1344"/>
      <c r="X804" s="1344"/>
      <c r="Y804" s="1344"/>
      <c r="Z804" s="1344"/>
      <c r="AA804" s="1344"/>
      <c r="AB804" s="1344"/>
      <c r="AC804" s="1344"/>
    </row>
    <row r="805">
      <c r="A805" s="1344"/>
      <c r="B805" s="1344"/>
      <c r="C805" s="1344"/>
      <c r="D805" s="1344"/>
      <c r="E805" s="1344"/>
      <c r="F805" s="1344"/>
      <c r="G805" s="1344"/>
      <c r="H805" s="1344"/>
      <c r="I805" s="1344"/>
      <c r="J805" s="1344"/>
      <c r="K805" s="1344"/>
      <c r="L805" s="1344"/>
      <c r="M805" s="1344"/>
      <c r="N805" s="1344"/>
      <c r="O805" s="1344"/>
      <c r="P805" s="1344"/>
      <c r="Q805" s="1344"/>
      <c r="R805" s="1344"/>
      <c r="S805" s="1344"/>
      <c r="T805" s="1344"/>
      <c r="U805" s="1344"/>
      <c r="V805" s="1344"/>
      <c r="W805" s="1344"/>
      <c r="X805" s="1344"/>
      <c r="Y805" s="1344"/>
      <c r="Z805" s="1344"/>
      <c r="AA805" s="1344"/>
      <c r="AB805" s="1344"/>
      <c r="AC805" s="1344"/>
    </row>
    <row r="806">
      <c r="A806" s="1344"/>
      <c r="B806" s="1344"/>
      <c r="C806" s="1344"/>
      <c r="D806" s="1344"/>
      <c r="E806" s="1344"/>
      <c r="F806" s="1344"/>
      <c r="G806" s="1344"/>
      <c r="H806" s="1344"/>
      <c r="I806" s="1344"/>
      <c r="J806" s="1344"/>
      <c r="K806" s="1344"/>
      <c r="L806" s="1344"/>
      <c r="M806" s="1344"/>
      <c r="N806" s="1344"/>
      <c r="O806" s="1344"/>
      <c r="P806" s="1344"/>
      <c r="Q806" s="1344"/>
      <c r="R806" s="1344"/>
      <c r="S806" s="1344"/>
      <c r="T806" s="1344"/>
      <c r="U806" s="1344"/>
      <c r="V806" s="1344"/>
      <c r="W806" s="1344"/>
      <c r="X806" s="1344"/>
      <c r="Y806" s="1344"/>
      <c r="Z806" s="1344"/>
      <c r="AA806" s="1344"/>
      <c r="AB806" s="1344"/>
      <c r="AC806" s="1344"/>
    </row>
    <row r="807">
      <c r="A807" s="1344"/>
      <c r="B807" s="1344"/>
      <c r="C807" s="1344"/>
      <c r="D807" s="1344"/>
      <c r="E807" s="1344"/>
      <c r="F807" s="1344"/>
      <c r="G807" s="1344"/>
      <c r="H807" s="1344"/>
      <c r="I807" s="1344"/>
      <c r="J807" s="1344"/>
      <c r="K807" s="1344"/>
      <c r="L807" s="1344"/>
      <c r="M807" s="1344"/>
      <c r="N807" s="1344"/>
      <c r="O807" s="1344"/>
      <c r="P807" s="1344"/>
      <c r="Q807" s="1344"/>
      <c r="R807" s="1344"/>
      <c r="S807" s="1344"/>
      <c r="T807" s="1344"/>
      <c r="U807" s="1344"/>
      <c r="V807" s="1344"/>
      <c r="W807" s="1344"/>
      <c r="X807" s="1344"/>
      <c r="Y807" s="1344"/>
      <c r="Z807" s="1344"/>
      <c r="AA807" s="1344"/>
      <c r="AB807" s="1344"/>
      <c r="AC807" s="1344"/>
    </row>
    <row r="808">
      <c r="A808" s="1344"/>
      <c r="B808" s="1344"/>
      <c r="C808" s="1344"/>
      <c r="D808" s="1344"/>
      <c r="E808" s="1344"/>
      <c r="F808" s="1344"/>
      <c r="G808" s="1344"/>
      <c r="H808" s="1344"/>
      <c r="I808" s="1344"/>
      <c r="J808" s="1344"/>
      <c r="K808" s="1344"/>
      <c r="L808" s="1344"/>
      <c r="M808" s="1344"/>
      <c r="N808" s="1344"/>
      <c r="O808" s="1344"/>
      <c r="P808" s="1344"/>
      <c r="Q808" s="1344"/>
      <c r="R808" s="1344"/>
      <c r="S808" s="1344"/>
      <c r="T808" s="1344"/>
      <c r="U808" s="1344"/>
      <c r="V808" s="1344"/>
      <c r="W808" s="1344"/>
      <c r="X808" s="1344"/>
      <c r="Y808" s="1344"/>
      <c r="Z808" s="1344"/>
      <c r="AA808" s="1344"/>
      <c r="AB808" s="1344"/>
      <c r="AC808" s="1344"/>
    </row>
    <row r="809">
      <c r="A809" s="1344"/>
      <c r="B809" s="1344"/>
      <c r="C809" s="1344"/>
      <c r="D809" s="1344"/>
      <c r="E809" s="1344"/>
      <c r="F809" s="1344"/>
      <c r="G809" s="1344"/>
      <c r="H809" s="1344"/>
      <c r="I809" s="1344"/>
      <c r="J809" s="1344"/>
      <c r="K809" s="1344"/>
      <c r="L809" s="1344"/>
      <c r="M809" s="1344"/>
      <c r="N809" s="1344"/>
      <c r="O809" s="1344"/>
      <c r="P809" s="1344"/>
      <c r="Q809" s="1344"/>
      <c r="R809" s="1344"/>
      <c r="S809" s="1344"/>
      <c r="T809" s="1344"/>
      <c r="U809" s="1344"/>
      <c r="V809" s="1344"/>
      <c r="W809" s="1344"/>
      <c r="X809" s="1344"/>
      <c r="Y809" s="1344"/>
      <c r="Z809" s="1344"/>
      <c r="AA809" s="1344"/>
      <c r="AB809" s="1344"/>
      <c r="AC809" s="1344"/>
    </row>
    <row r="810">
      <c r="A810" s="1344"/>
      <c r="B810" s="1344"/>
      <c r="C810" s="1344"/>
      <c r="D810" s="1344"/>
      <c r="E810" s="1344"/>
      <c r="F810" s="1344"/>
      <c r="G810" s="1344"/>
      <c r="H810" s="1344"/>
      <c r="I810" s="1344"/>
      <c r="J810" s="1344"/>
      <c r="K810" s="1344"/>
      <c r="L810" s="1344"/>
      <c r="M810" s="1344"/>
      <c r="N810" s="1344"/>
      <c r="O810" s="1344"/>
      <c r="P810" s="1344"/>
      <c r="Q810" s="1344"/>
      <c r="R810" s="1344"/>
      <c r="S810" s="1344"/>
      <c r="T810" s="1344"/>
      <c r="U810" s="1344"/>
      <c r="V810" s="1344"/>
      <c r="W810" s="1344"/>
      <c r="X810" s="1344"/>
      <c r="Y810" s="1344"/>
      <c r="Z810" s="1344"/>
      <c r="AA810" s="1344"/>
      <c r="AB810" s="1344"/>
      <c r="AC810" s="1344"/>
    </row>
    <row r="811">
      <c r="A811" s="1344"/>
      <c r="B811" s="1344"/>
      <c r="C811" s="1344"/>
      <c r="D811" s="1344"/>
      <c r="E811" s="1344"/>
      <c r="F811" s="1344"/>
      <c r="G811" s="1344"/>
      <c r="H811" s="1344"/>
      <c r="I811" s="1344"/>
      <c r="J811" s="1344"/>
      <c r="K811" s="1344"/>
      <c r="L811" s="1344"/>
      <c r="M811" s="1344"/>
      <c r="N811" s="1344"/>
      <c r="O811" s="1344"/>
      <c r="P811" s="1344"/>
      <c r="Q811" s="1344"/>
      <c r="R811" s="1344"/>
      <c r="S811" s="1344"/>
      <c r="T811" s="1344"/>
      <c r="U811" s="1344"/>
      <c r="V811" s="1344"/>
      <c r="W811" s="1344"/>
      <c r="X811" s="1344"/>
      <c r="Y811" s="1344"/>
      <c r="Z811" s="1344"/>
      <c r="AA811" s="1344"/>
      <c r="AB811" s="1344"/>
      <c r="AC811" s="1344"/>
    </row>
    <row r="812">
      <c r="A812" s="1344"/>
      <c r="B812" s="1344"/>
      <c r="C812" s="1344"/>
      <c r="D812" s="1344"/>
      <c r="E812" s="1344"/>
      <c r="F812" s="1344"/>
      <c r="G812" s="1344"/>
      <c r="H812" s="1344"/>
      <c r="I812" s="1344"/>
      <c r="J812" s="1344"/>
      <c r="K812" s="1344"/>
      <c r="L812" s="1344"/>
      <c r="M812" s="1344"/>
      <c r="N812" s="1344"/>
      <c r="O812" s="1344"/>
      <c r="P812" s="1344"/>
      <c r="Q812" s="1344"/>
      <c r="R812" s="1344"/>
      <c r="S812" s="1344"/>
      <c r="T812" s="1344"/>
      <c r="U812" s="1344"/>
      <c r="V812" s="1344"/>
      <c r="W812" s="1344"/>
      <c r="X812" s="1344"/>
      <c r="Y812" s="1344"/>
      <c r="Z812" s="1344"/>
      <c r="AA812" s="1344"/>
      <c r="AB812" s="1344"/>
      <c r="AC812" s="1344"/>
    </row>
    <row r="813">
      <c r="A813" s="1344"/>
      <c r="B813" s="1344"/>
      <c r="C813" s="1344"/>
      <c r="D813" s="1344"/>
      <c r="E813" s="1344"/>
      <c r="F813" s="1344"/>
      <c r="G813" s="1344"/>
      <c r="H813" s="1344"/>
      <c r="I813" s="1344"/>
      <c r="J813" s="1344"/>
      <c r="K813" s="1344"/>
      <c r="L813" s="1344"/>
      <c r="M813" s="1344"/>
      <c r="N813" s="1344"/>
      <c r="O813" s="1344"/>
      <c r="P813" s="1344"/>
      <c r="Q813" s="1344"/>
      <c r="R813" s="1344"/>
      <c r="S813" s="1344"/>
      <c r="T813" s="1344"/>
      <c r="U813" s="1344"/>
      <c r="V813" s="1344"/>
      <c r="W813" s="1344"/>
      <c r="X813" s="1344"/>
      <c r="Y813" s="1344"/>
      <c r="Z813" s="1344"/>
      <c r="AA813" s="1344"/>
      <c r="AB813" s="1344"/>
      <c r="AC813" s="1344"/>
    </row>
    <row r="814">
      <c r="A814" s="1344"/>
      <c r="B814" s="1344"/>
      <c r="C814" s="1344"/>
      <c r="D814" s="1344"/>
      <c r="E814" s="1344"/>
      <c r="F814" s="1344"/>
      <c r="G814" s="1344"/>
      <c r="H814" s="1344"/>
      <c r="I814" s="1344"/>
      <c r="J814" s="1344"/>
      <c r="K814" s="1344"/>
      <c r="L814" s="1344"/>
      <c r="M814" s="1344"/>
      <c r="N814" s="1344"/>
      <c r="O814" s="1344"/>
      <c r="P814" s="1344"/>
      <c r="Q814" s="1344"/>
      <c r="R814" s="1344"/>
      <c r="S814" s="1344"/>
      <c r="T814" s="1344"/>
      <c r="U814" s="1344"/>
      <c r="V814" s="1344"/>
      <c r="W814" s="1344"/>
      <c r="X814" s="1344"/>
      <c r="Y814" s="1344"/>
      <c r="Z814" s="1344"/>
      <c r="AA814" s="1344"/>
      <c r="AB814" s="1344"/>
      <c r="AC814" s="1344"/>
    </row>
    <row r="815">
      <c r="A815" s="1344"/>
      <c r="B815" s="1344"/>
      <c r="C815" s="1344"/>
      <c r="D815" s="1344"/>
      <c r="E815" s="1344"/>
      <c r="F815" s="1344"/>
      <c r="G815" s="1344"/>
      <c r="H815" s="1344"/>
      <c r="I815" s="1344"/>
      <c r="J815" s="1344"/>
      <c r="K815" s="1344"/>
      <c r="L815" s="1344"/>
      <c r="M815" s="1344"/>
      <c r="N815" s="1344"/>
      <c r="O815" s="1344"/>
      <c r="P815" s="1344"/>
      <c r="Q815" s="1344"/>
      <c r="R815" s="1344"/>
      <c r="S815" s="1344"/>
      <c r="T815" s="1344"/>
      <c r="U815" s="1344"/>
      <c r="V815" s="1344"/>
      <c r="W815" s="1344"/>
      <c r="X815" s="1344"/>
      <c r="Y815" s="1344"/>
      <c r="Z815" s="1344"/>
      <c r="AA815" s="1344"/>
      <c r="AB815" s="1344"/>
      <c r="AC815" s="1344"/>
    </row>
    <row r="816">
      <c r="A816" s="1344"/>
      <c r="B816" s="1344"/>
      <c r="C816" s="1344"/>
      <c r="D816" s="1344"/>
      <c r="E816" s="1344"/>
      <c r="F816" s="1344"/>
      <c r="G816" s="1344"/>
      <c r="H816" s="1344"/>
      <c r="I816" s="1344"/>
      <c r="J816" s="1344"/>
      <c r="K816" s="1344"/>
      <c r="L816" s="1344"/>
      <c r="M816" s="1344"/>
      <c r="N816" s="1344"/>
      <c r="O816" s="1344"/>
      <c r="P816" s="1344"/>
      <c r="Q816" s="1344"/>
      <c r="R816" s="1344"/>
      <c r="S816" s="1344"/>
      <c r="T816" s="1344"/>
      <c r="U816" s="1344"/>
      <c r="V816" s="1344"/>
      <c r="W816" s="1344"/>
      <c r="X816" s="1344"/>
      <c r="Y816" s="1344"/>
      <c r="Z816" s="1344"/>
      <c r="AA816" s="1344"/>
      <c r="AB816" s="1344"/>
      <c r="AC816" s="1344"/>
    </row>
    <row r="817">
      <c r="A817" s="1344"/>
      <c r="B817" s="1344"/>
      <c r="C817" s="1344"/>
      <c r="D817" s="1344"/>
      <c r="E817" s="1344"/>
      <c r="F817" s="1344"/>
      <c r="G817" s="1344"/>
      <c r="H817" s="1344"/>
      <c r="I817" s="1344"/>
      <c r="J817" s="1344"/>
      <c r="K817" s="1344"/>
      <c r="L817" s="1344"/>
      <c r="M817" s="1344"/>
      <c r="N817" s="1344"/>
      <c r="O817" s="1344"/>
      <c r="P817" s="1344"/>
      <c r="Q817" s="1344"/>
      <c r="R817" s="1344"/>
      <c r="S817" s="1344"/>
      <c r="T817" s="1344"/>
      <c r="U817" s="1344"/>
      <c r="V817" s="1344"/>
      <c r="W817" s="1344"/>
      <c r="X817" s="1344"/>
      <c r="Y817" s="1344"/>
      <c r="Z817" s="1344"/>
      <c r="AA817" s="1344"/>
      <c r="AB817" s="1344"/>
      <c r="AC817" s="1344"/>
    </row>
    <row r="818">
      <c r="A818" s="1344"/>
      <c r="B818" s="1344"/>
      <c r="C818" s="1344"/>
      <c r="D818" s="1344"/>
      <c r="E818" s="1344"/>
      <c r="F818" s="1344"/>
      <c r="G818" s="1344"/>
      <c r="H818" s="1344"/>
      <c r="I818" s="1344"/>
      <c r="J818" s="1344"/>
      <c r="K818" s="1344"/>
      <c r="L818" s="1344"/>
      <c r="M818" s="1344"/>
      <c r="N818" s="1344"/>
      <c r="O818" s="1344"/>
      <c r="P818" s="1344"/>
      <c r="Q818" s="1344"/>
      <c r="R818" s="1344"/>
      <c r="S818" s="1344"/>
      <c r="T818" s="1344"/>
      <c r="U818" s="1344"/>
      <c r="V818" s="1344"/>
      <c r="W818" s="1344"/>
      <c r="X818" s="1344"/>
      <c r="Y818" s="1344"/>
      <c r="Z818" s="1344"/>
      <c r="AA818" s="1344"/>
      <c r="AB818" s="1344"/>
      <c r="AC818" s="1344"/>
    </row>
    <row r="819">
      <c r="A819" s="1344"/>
      <c r="B819" s="1344"/>
      <c r="C819" s="1344"/>
      <c r="D819" s="1344"/>
      <c r="E819" s="1344"/>
      <c r="F819" s="1344"/>
      <c r="G819" s="1344"/>
      <c r="H819" s="1344"/>
      <c r="I819" s="1344"/>
      <c r="J819" s="1344"/>
      <c r="K819" s="1344"/>
      <c r="L819" s="1344"/>
      <c r="M819" s="1344"/>
      <c r="N819" s="1344"/>
      <c r="O819" s="1344"/>
      <c r="P819" s="1344"/>
      <c r="Q819" s="1344"/>
      <c r="R819" s="1344"/>
      <c r="S819" s="1344"/>
      <c r="T819" s="1344"/>
      <c r="U819" s="1344"/>
      <c r="V819" s="1344"/>
      <c r="W819" s="1344"/>
      <c r="X819" s="1344"/>
      <c r="Y819" s="1344"/>
      <c r="Z819" s="1344"/>
      <c r="AA819" s="1344"/>
      <c r="AB819" s="1344"/>
      <c r="AC819" s="1344"/>
    </row>
    <row r="820">
      <c r="A820" s="1344"/>
      <c r="B820" s="1344"/>
      <c r="C820" s="1344"/>
      <c r="D820" s="1344"/>
      <c r="E820" s="1344"/>
      <c r="F820" s="1344"/>
      <c r="G820" s="1344"/>
      <c r="H820" s="1344"/>
      <c r="I820" s="1344"/>
      <c r="J820" s="1344"/>
      <c r="K820" s="1344"/>
      <c r="L820" s="1344"/>
      <c r="M820" s="1344"/>
      <c r="N820" s="1344"/>
      <c r="O820" s="1344"/>
      <c r="P820" s="1344"/>
      <c r="Q820" s="1344"/>
      <c r="R820" s="1344"/>
      <c r="S820" s="1344"/>
      <c r="T820" s="1344"/>
      <c r="U820" s="1344"/>
      <c r="V820" s="1344"/>
      <c r="W820" s="1344"/>
      <c r="X820" s="1344"/>
      <c r="Y820" s="1344"/>
      <c r="Z820" s="1344"/>
      <c r="AA820" s="1344"/>
      <c r="AB820" s="1344"/>
      <c r="AC820" s="1344"/>
    </row>
    <row r="821">
      <c r="A821" s="1344"/>
      <c r="B821" s="1344"/>
      <c r="C821" s="1344"/>
      <c r="D821" s="1344"/>
      <c r="E821" s="1344"/>
      <c r="F821" s="1344"/>
      <c r="G821" s="1344"/>
      <c r="H821" s="1344"/>
      <c r="I821" s="1344"/>
      <c r="J821" s="1344"/>
      <c r="K821" s="1344"/>
      <c r="L821" s="1344"/>
      <c r="M821" s="1344"/>
      <c r="N821" s="1344"/>
      <c r="O821" s="1344"/>
      <c r="P821" s="1344"/>
      <c r="Q821" s="1344"/>
      <c r="R821" s="1344"/>
      <c r="S821" s="1344"/>
      <c r="T821" s="1344"/>
      <c r="U821" s="1344"/>
      <c r="V821" s="1344"/>
      <c r="W821" s="1344"/>
      <c r="X821" s="1344"/>
      <c r="Y821" s="1344"/>
      <c r="Z821" s="1344"/>
      <c r="AA821" s="1344"/>
      <c r="AB821" s="1344"/>
      <c r="AC821" s="1344"/>
    </row>
    <row r="822">
      <c r="A822" s="1344"/>
      <c r="B822" s="1344"/>
      <c r="C822" s="1344"/>
      <c r="D822" s="1344"/>
      <c r="E822" s="1344"/>
      <c r="F822" s="1344"/>
      <c r="G822" s="1344"/>
      <c r="H822" s="1344"/>
      <c r="I822" s="1344"/>
      <c r="J822" s="1344"/>
      <c r="K822" s="1344"/>
      <c r="L822" s="1344"/>
      <c r="M822" s="1344"/>
      <c r="N822" s="1344"/>
      <c r="O822" s="1344"/>
      <c r="P822" s="1344"/>
      <c r="Q822" s="1344"/>
      <c r="R822" s="1344"/>
      <c r="S822" s="1344"/>
      <c r="T822" s="1344"/>
      <c r="U822" s="1344"/>
      <c r="V822" s="1344"/>
      <c r="W822" s="1344"/>
      <c r="X822" s="1344"/>
      <c r="Y822" s="1344"/>
      <c r="Z822" s="1344"/>
      <c r="AA822" s="1344"/>
      <c r="AB822" s="1344"/>
      <c r="AC822" s="1344"/>
    </row>
    <row r="823">
      <c r="A823" s="1344"/>
      <c r="B823" s="1344"/>
      <c r="C823" s="1344"/>
      <c r="D823" s="1344"/>
      <c r="E823" s="1344"/>
      <c r="F823" s="1344"/>
      <c r="G823" s="1344"/>
      <c r="H823" s="1344"/>
      <c r="I823" s="1344"/>
      <c r="J823" s="1344"/>
      <c r="K823" s="1344"/>
      <c r="L823" s="1344"/>
      <c r="M823" s="1344"/>
      <c r="N823" s="1344"/>
      <c r="O823" s="1344"/>
      <c r="P823" s="1344"/>
      <c r="Q823" s="1344"/>
      <c r="R823" s="1344"/>
      <c r="S823" s="1344"/>
      <c r="T823" s="1344"/>
      <c r="U823" s="1344"/>
      <c r="V823" s="1344"/>
      <c r="W823" s="1344"/>
      <c r="X823" s="1344"/>
      <c r="Y823" s="1344"/>
      <c r="Z823" s="1344"/>
      <c r="AA823" s="1344"/>
      <c r="AB823" s="1344"/>
      <c r="AC823" s="1344"/>
    </row>
    <row r="824">
      <c r="A824" s="1344"/>
      <c r="B824" s="1344"/>
      <c r="C824" s="1344"/>
      <c r="D824" s="1344"/>
      <c r="E824" s="1344"/>
      <c r="F824" s="1344"/>
      <c r="G824" s="1344"/>
      <c r="H824" s="1344"/>
      <c r="I824" s="1344"/>
      <c r="J824" s="1344"/>
      <c r="K824" s="1344"/>
      <c r="L824" s="1344"/>
      <c r="M824" s="1344"/>
      <c r="N824" s="1344"/>
      <c r="O824" s="1344"/>
      <c r="P824" s="1344"/>
      <c r="Q824" s="1344"/>
      <c r="R824" s="1344"/>
      <c r="S824" s="1344"/>
      <c r="T824" s="1344"/>
      <c r="U824" s="1344"/>
      <c r="V824" s="1344"/>
      <c r="W824" s="1344"/>
      <c r="X824" s="1344"/>
      <c r="Y824" s="1344"/>
      <c r="Z824" s="1344"/>
      <c r="AA824" s="1344"/>
      <c r="AB824" s="1344"/>
      <c r="AC824" s="1344"/>
    </row>
    <row r="825">
      <c r="A825" s="1344"/>
      <c r="B825" s="1344"/>
      <c r="C825" s="1344"/>
      <c r="D825" s="1344"/>
      <c r="E825" s="1344"/>
      <c r="F825" s="1344"/>
      <c r="G825" s="1344"/>
      <c r="H825" s="1344"/>
      <c r="I825" s="1344"/>
      <c r="J825" s="1344"/>
      <c r="K825" s="1344"/>
      <c r="L825" s="1344"/>
      <c r="M825" s="1344"/>
      <c r="N825" s="1344"/>
      <c r="O825" s="1344"/>
      <c r="P825" s="1344"/>
      <c r="Q825" s="1344"/>
      <c r="R825" s="1344"/>
      <c r="S825" s="1344"/>
      <c r="T825" s="1344"/>
      <c r="U825" s="1344"/>
      <c r="V825" s="1344"/>
      <c r="W825" s="1344"/>
      <c r="X825" s="1344"/>
      <c r="Y825" s="1344"/>
      <c r="Z825" s="1344"/>
      <c r="AA825" s="1344"/>
      <c r="AB825" s="1344"/>
      <c r="AC825" s="1344"/>
    </row>
    <row r="826">
      <c r="A826" s="1344"/>
      <c r="B826" s="1344"/>
      <c r="C826" s="1344"/>
      <c r="D826" s="1344"/>
      <c r="E826" s="1344"/>
      <c r="F826" s="1344"/>
      <c r="G826" s="1344"/>
      <c r="H826" s="1344"/>
      <c r="I826" s="1344"/>
      <c r="J826" s="1344"/>
      <c r="K826" s="1344"/>
      <c r="L826" s="1344"/>
      <c r="M826" s="1344"/>
      <c r="N826" s="1344"/>
      <c r="O826" s="1344"/>
      <c r="P826" s="1344"/>
      <c r="Q826" s="1344"/>
      <c r="R826" s="1344"/>
      <c r="S826" s="1344"/>
      <c r="T826" s="1344"/>
      <c r="U826" s="1344"/>
      <c r="V826" s="1344"/>
      <c r="W826" s="1344"/>
      <c r="X826" s="1344"/>
      <c r="Y826" s="1344"/>
      <c r="Z826" s="1344"/>
      <c r="AA826" s="1344"/>
      <c r="AB826" s="1344"/>
      <c r="AC826" s="1344"/>
    </row>
    <row r="827">
      <c r="A827" s="1344"/>
      <c r="B827" s="1344"/>
      <c r="C827" s="1344"/>
      <c r="D827" s="1344"/>
      <c r="E827" s="1344"/>
      <c r="F827" s="1344"/>
      <c r="G827" s="1344"/>
      <c r="H827" s="1344"/>
      <c r="I827" s="1344"/>
      <c r="J827" s="1344"/>
      <c r="K827" s="1344"/>
      <c r="L827" s="1344"/>
      <c r="M827" s="1344"/>
      <c r="N827" s="1344"/>
      <c r="O827" s="1344"/>
      <c r="P827" s="1344"/>
      <c r="Q827" s="1344"/>
      <c r="R827" s="1344"/>
      <c r="S827" s="1344"/>
      <c r="T827" s="1344"/>
      <c r="U827" s="1344"/>
      <c r="V827" s="1344"/>
      <c r="W827" s="1344"/>
      <c r="X827" s="1344"/>
      <c r="Y827" s="1344"/>
      <c r="Z827" s="1344"/>
      <c r="AA827" s="1344"/>
      <c r="AB827" s="1344"/>
      <c r="AC827" s="1344"/>
    </row>
    <row r="828">
      <c r="A828" s="1344"/>
      <c r="B828" s="1344"/>
      <c r="C828" s="1344"/>
      <c r="D828" s="1344"/>
      <c r="E828" s="1344"/>
      <c r="F828" s="1344"/>
      <c r="G828" s="1344"/>
      <c r="H828" s="1344"/>
      <c r="I828" s="1344"/>
      <c r="J828" s="1344"/>
      <c r="K828" s="1344"/>
      <c r="L828" s="1344"/>
      <c r="M828" s="1344"/>
      <c r="N828" s="1344"/>
      <c r="O828" s="1344"/>
      <c r="P828" s="1344"/>
      <c r="Q828" s="1344"/>
      <c r="R828" s="1344"/>
      <c r="S828" s="1344"/>
      <c r="T828" s="1344"/>
      <c r="U828" s="1344"/>
      <c r="V828" s="1344"/>
      <c r="W828" s="1344"/>
      <c r="X828" s="1344"/>
      <c r="Y828" s="1344"/>
      <c r="Z828" s="1344"/>
      <c r="AA828" s="1344"/>
      <c r="AB828" s="1344"/>
      <c r="AC828" s="1344"/>
    </row>
    <row r="829">
      <c r="A829" s="1344"/>
      <c r="B829" s="1344"/>
      <c r="C829" s="1344"/>
      <c r="D829" s="1344"/>
      <c r="E829" s="1344"/>
      <c r="F829" s="1344"/>
      <c r="G829" s="1344"/>
      <c r="H829" s="1344"/>
      <c r="I829" s="1344"/>
      <c r="J829" s="1344"/>
      <c r="K829" s="1344"/>
      <c r="L829" s="1344"/>
      <c r="M829" s="1344"/>
      <c r="N829" s="1344"/>
      <c r="O829" s="1344"/>
      <c r="P829" s="1344"/>
      <c r="Q829" s="1344"/>
      <c r="R829" s="1344"/>
      <c r="S829" s="1344"/>
      <c r="T829" s="1344"/>
      <c r="U829" s="1344"/>
      <c r="V829" s="1344"/>
      <c r="W829" s="1344"/>
      <c r="X829" s="1344"/>
      <c r="Y829" s="1344"/>
      <c r="Z829" s="1344"/>
      <c r="AA829" s="1344"/>
      <c r="AB829" s="1344"/>
      <c r="AC829" s="1344"/>
    </row>
    <row r="830">
      <c r="A830" s="1344"/>
      <c r="B830" s="1344"/>
      <c r="C830" s="1344"/>
      <c r="D830" s="1344"/>
      <c r="E830" s="1344"/>
      <c r="F830" s="1344"/>
      <c r="G830" s="1344"/>
      <c r="H830" s="1344"/>
      <c r="I830" s="1344"/>
      <c r="J830" s="1344"/>
      <c r="K830" s="1344"/>
      <c r="L830" s="1344"/>
      <c r="M830" s="1344"/>
      <c r="N830" s="1344"/>
      <c r="O830" s="1344"/>
      <c r="P830" s="1344"/>
      <c r="Q830" s="1344"/>
      <c r="R830" s="1344"/>
      <c r="S830" s="1344"/>
      <c r="T830" s="1344"/>
      <c r="U830" s="1344"/>
      <c r="V830" s="1344"/>
      <c r="W830" s="1344"/>
      <c r="X830" s="1344"/>
      <c r="Y830" s="1344"/>
      <c r="Z830" s="1344"/>
      <c r="AA830" s="1344"/>
      <c r="AB830" s="1344"/>
      <c r="AC830" s="1344"/>
    </row>
    <row r="831">
      <c r="A831" s="1344"/>
      <c r="B831" s="1344"/>
      <c r="C831" s="1344"/>
      <c r="D831" s="1344"/>
      <c r="E831" s="1344"/>
      <c r="F831" s="1344"/>
      <c r="G831" s="1344"/>
      <c r="H831" s="1344"/>
      <c r="I831" s="1344"/>
      <c r="J831" s="1344"/>
      <c r="K831" s="1344"/>
      <c r="L831" s="1344"/>
      <c r="M831" s="1344"/>
      <c r="N831" s="1344"/>
      <c r="O831" s="1344"/>
      <c r="P831" s="1344"/>
      <c r="Q831" s="1344"/>
      <c r="R831" s="1344"/>
      <c r="S831" s="1344"/>
      <c r="T831" s="1344"/>
      <c r="U831" s="1344"/>
      <c r="V831" s="1344"/>
      <c r="W831" s="1344"/>
      <c r="X831" s="1344"/>
      <c r="Y831" s="1344"/>
      <c r="Z831" s="1344"/>
      <c r="AA831" s="1344"/>
      <c r="AB831" s="1344"/>
      <c r="AC831" s="1344"/>
    </row>
    <row r="832">
      <c r="A832" s="1344"/>
      <c r="B832" s="1344"/>
      <c r="C832" s="1344"/>
      <c r="D832" s="1344"/>
      <c r="E832" s="1344"/>
      <c r="F832" s="1344"/>
      <c r="G832" s="1344"/>
      <c r="H832" s="1344"/>
      <c r="I832" s="1344"/>
      <c r="J832" s="1344"/>
      <c r="K832" s="1344"/>
      <c r="L832" s="1344"/>
      <c r="M832" s="1344"/>
      <c r="N832" s="1344"/>
      <c r="O832" s="1344"/>
      <c r="P832" s="1344"/>
      <c r="Q832" s="1344"/>
      <c r="R832" s="1344"/>
      <c r="S832" s="1344"/>
      <c r="T832" s="1344"/>
      <c r="U832" s="1344"/>
      <c r="V832" s="1344"/>
      <c r="W832" s="1344"/>
      <c r="X832" s="1344"/>
      <c r="Y832" s="1344"/>
      <c r="Z832" s="1344"/>
      <c r="AA832" s="1344"/>
      <c r="AB832" s="1344"/>
      <c r="AC832" s="1344"/>
    </row>
    <row r="833">
      <c r="A833" s="1344"/>
      <c r="B833" s="1344"/>
      <c r="C833" s="1344"/>
      <c r="D833" s="1344"/>
      <c r="E833" s="1344"/>
      <c r="F833" s="1344"/>
      <c r="G833" s="1344"/>
      <c r="H833" s="1344"/>
      <c r="I833" s="1344"/>
      <c r="J833" s="1344"/>
      <c r="K833" s="1344"/>
      <c r="L833" s="1344"/>
      <c r="M833" s="1344"/>
      <c r="N833" s="1344"/>
      <c r="O833" s="1344"/>
      <c r="P833" s="1344"/>
      <c r="Q833" s="1344"/>
      <c r="R833" s="1344"/>
      <c r="S833" s="1344"/>
      <c r="T833" s="1344"/>
      <c r="U833" s="1344"/>
      <c r="V833" s="1344"/>
      <c r="W833" s="1344"/>
      <c r="X833" s="1344"/>
      <c r="Y833" s="1344"/>
      <c r="Z833" s="1344"/>
      <c r="AA833" s="1344"/>
      <c r="AB833" s="1344"/>
      <c r="AC833" s="1344"/>
    </row>
    <row r="834">
      <c r="A834" s="1344"/>
      <c r="B834" s="1344"/>
      <c r="C834" s="1344"/>
      <c r="D834" s="1344"/>
      <c r="E834" s="1344"/>
      <c r="F834" s="1344"/>
      <c r="G834" s="1344"/>
      <c r="H834" s="1344"/>
      <c r="I834" s="1344"/>
      <c r="J834" s="1344"/>
      <c r="K834" s="1344"/>
      <c r="L834" s="1344"/>
      <c r="M834" s="1344"/>
      <c r="N834" s="1344"/>
      <c r="O834" s="1344"/>
      <c r="P834" s="1344"/>
      <c r="Q834" s="1344"/>
      <c r="R834" s="1344"/>
      <c r="S834" s="1344"/>
      <c r="T834" s="1344"/>
      <c r="U834" s="1344"/>
      <c r="V834" s="1344"/>
      <c r="W834" s="1344"/>
      <c r="X834" s="1344"/>
      <c r="Y834" s="1344"/>
      <c r="Z834" s="1344"/>
      <c r="AA834" s="1344"/>
      <c r="AB834" s="1344"/>
      <c r="AC834" s="1344"/>
    </row>
    <row r="835">
      <c r="A835" s="1344"/>
      <c r="B835" s="1344"/>
      <c r="C835" s="1344"/>
      <c r="D835" s="1344"/>
      <c r="E835" s="1344"/>
      <c r="F835" s="1344"/>
      <c r="G835" s="1344"/>
      <c r="H835" s="1344"/>
      <c r="I835" s="1344"/>
      <c r="J835" s="1344"/>
      <c r="K835" s="1344"/>
      <c r="L835" s="1344"/>
      <c r="M835" s="1344"/>
      <c r="N835" s="1344"/>
      <c r="O835" s="1344"/>
      <c r="P835" s="1344"/>
      <c r="Q835" s="1344"/>
      <c r="R835" s="1344"/>
      <c r="S835" s="1344"/>
      <c r="T835" s="1344"/>
      <c r="U835" s="1344"/>
      <c r="V835" s="1344"/>
      <c r="W835" s="1344"/>
      <c r="X835" s="1344"/>
      <c r="Y835" s="1344"/>
      <c r="Z835" s="1344"/>
      <c r="AA835" s="1344"/>
      <c r="AB835" s="1344"/>
      <c r="AC835" s="1344"/>
    </row>
    <row r="836">
      <c r="A836" s="1344"/>
      <c r="B836" s="1344"/>
      <c r="C836" s="1344"/>
      <c r="D836" s="1344"/>
      <c r="E836" s="1344"/>
      <c r="F836" s="1344"/>
      <c r="G836" s="1344"/>
      <c r="H836" s="1344"/>
      <c r="I836" s="1344"/>
      <c r="J836" s="1344"/>
      <c r="K836" s="1344"/>
      <c r="L836" s="1344"/>
      <c r="M836" s="1344"/>
      <c r="N836" s="1344"/>
      <c r="O836" s="1344"/>
      <c r="P836" s="1344"/>
      <c r="Q836" s="1344"/>
      <c r="R836" s="1344"/>
      <c r="S836" s="1344"/>
      <c r="T836" s="1344"/>
      <c r="U836" s="1344"/>
      <c r="V836" s="1344"/>
      <c r="W836" s="1344"/>
      <c r="X836" s="1344"/>
      <c r="Y836" s="1344"/>
      <c r="Z836" s="1344"/>
      <c r="AA836" s="1344"/>
      <c r="AB836" s="1344"/>
      <c r="AC836" s="1344"/>
    </row>
    <row r="837">
      <c r="A837" s="1344"/>
      <c r="B837" s="1344"/>
      <c r="C837" s="1344"/>
      <c r="D837" s="1344"/>
      <c r="E837" s="1344"/>
      <c r="F837" s="1344"/>
      <c r="G837" s="1344"/>
      <c r="H837" s="1344"/>
      <c r="I837" s="1344"/>
      <c r="J837" s="1344"/>
      <c r="K837" s="1344"/>
      <c r="L837" s="1344"/>
      <c r="M837" s="1344"/>
      <c r="N837" s="1344"/>
      <c r="O837" s="1344"/>
      <c r="P837" s="1344"/>
      <c r="Q837" s="1344"/>
      <c r="R837" s="1344"/>
      <c r="S837" s="1344"/>
      <c r="T837" s="1344"/>
      <c r="U837" s="1344"/>
      <c r="V837" s="1344"/>
      <c r="W837" s="1344"/>
      <c r="X837" s="1344"/>
      <c r="Y837" s="1344"/>
      <c r="Z837" s="1344"/>
      <c r="AA837" s="1344"/>
      <c r="AB837" s="1344"/>
      <c r="AC837" s="1344"/>
    </row>
    <row r="838">
      <c r="A838" s="1344"/>
      <c r="B838" s="1344"/>
      <c r="C838" s="1344"/>
      <c r="D838" s="1344"/>
      <c r="E838" s="1344"/>
      <c r="F838" s="1344"/>
      <c r="G838" s="1344"/>
      <c r="H838" s="1344"/>
      <c r="I838" s="1344"/>
      <c r="J838" s="1344"/>
      <c r="K838" s="1344"/>
      <c r="L838" s="1344"/>
      <c r="M838" s="1344"/>
      <c r="N838" s="1344"/>
      <c r="O838" s="1344"/>
      <c r="P838" s="1344"/>
      <c r="Q838" s="1344"/>
      <c r="R838" s="1344"/>
      <c r="S838" s="1344"/>
      <c r="T838" s="1344"/>
      <c r="U838" s="1344"/>
      <c r="V838" s="1344"/>
      <c r="W838" s="1344"/>
      <c r="X838" s="1344"/>
      <c r="Y838" s="1344"/>
      <c r="Z838" s="1344"/>
      <c r="AA838" s="1344"/>
      <c r="AB838" s="1344"/>
      <c r="AC838" s="1344"/>
    </row>
    <row r="839">
      <c r="A839" s="1344"/>
      <c r="B839" s="1344"/>
      <c r="C839" s="1344"/>
      <c r="D839" s="1344"/>
      <c r="E839" s="1344"/>
      <c r="F839" s="1344"/>
      <c r="G839" s="1344"/>
      <c r="H839" s="1344"/>
      <c r="I839" s="1344"/>
      <c r="J839" s="1344"/>
      <c r="K839" s="1344"/>
      <c r="L839" s="1344"/>
      <c r="M839" s="1344"/>
      <c r="N839" s="1344"/>
      <c r="O839" s="1344"/>
      <c r="P839" s="1344"/>
      <c r="Q839" s="1344"/>
      <c r="R839" s="1344"/>
      <c r="S839" s="1344"/>
      <c r="T839" s="1344"/>
      <c r="U839" s="1344"/>
      <c r="V839" s="1344"/>
      <c r="W839" s="1344"/>
      <c r="X839" s="1344"/>
      <c r="Y839" s="1344"/>
      <c r="Z839" s="1344"/>
      <c r="AA839" s="1344"/>
      <c r="AB839" s="1344"/>
      <c r="AC839" s="1344"/>
    </row>
    <row r="840">
      <c r="A840" s="1344"/>
      <c r="B840" s="1344"/>
      <c r="C840" s="1344"/>
      <c r="D840" s="1344"/>
      <c r="E840" s="1344"/>
      <c r="F840" s="1344"/>
      <c r="G840" s="1344"/>
      <c r="H840" s="1344"/>
      <c r="I840" s="1344"/>
      <c r="J840" s="1344"/>
      <c r="K840" s="1344"/>
      <c r="L840" s="1344"/>
      <c r="M840" s="1344"/>
      <c r="N840" s="1344"/>
      <c r="O840" s="1344"/>
      <c r="P840" s="1344"/>
      <c r="Q840" s="1344"/>
      <c r="R840" s="1344"/>
      <c r="S840" s="1344"/>
      <c r="T840" s="1344"/>
      <c r="U840" s="1344"/>
      <c r="V840" s="1344"/>
      <c r="W840" s="1344"/>
      <c r="X840" s="1344"/>
      <c r="Y840" s="1344"/>
      <c r="Z840" s="1344"/>
      <c r="AA840" s="1344"/>
      <c r="AB840" s="1344"/>
      <c r="AC840" s="1344"/>
    </row>
    <row r="841">
      <c r="A841" s="1344"/>
      <c r="B841" s="1344"/>
      <c r="C841" s="1344"/>
      <c r="D841" s="1344"/>
      <c r="E841" s="1344"/>
      <c r="F841" s="1344"/>
      <c r="G841" s="1344"/>
      <c r="H841" s="1344"/>
      <c r="I841" s="1344"/>
      <c r="J841" s="1344"/>
      <c r="K841" s="1344"/>
      <c r="L841" s="1344"/>
      <c r="M841" s="1344"/>
      <c r="N841" s="1344"/>
      <c r="O841" s="1344"/>
      <c r="P841" s="1344"/>
      <c r="Q841" s="1344"/>
      <c r="R841" s="1344"/>
      <c r="S841" s="1344"/>
      <c r="T841" s="1344"/>
      <c r="U841" s="1344"/>
      <c r="V841" s="1344"/>
      <c r="W841" s="1344"/>
      <c r="X841" s="1344"/>
      <c r="Y841" s="1344"/>
      <c r="Z841" s="1344"/>
      <c r="AA841" s="1344"/>
      <c r="AB841" s="1344"/>
      <c r="AC841" s="1344"/>
    </row>
    <row r="842">
      <c r="A842" s="1344"/>
      <c r="B842" s="1344"/>
      <c r="C842" s="1344"/>
      <c r="D842" s="1344"/>
      <c r="E842" s="1344"/>
      <c r="F842" s="1344"/>
      <c r="G842" s="1344"/>
      <c r="H842" s="1344"/>
      <c r="I842" s="1344"/>
      <c r="J842" s="1344"/>
      <c r="K842" s="1344"/>
      <c r="L842" s="1344"/>
      <c r="M842" s="1344"/>
      <c r="N842" s="1344"/>
      <c r="O842" s="1344"/>
      <c r="P842" s="1344"/>
      <c r="Q842" s="1344"/>
      <c r="R842" s="1344"/>
      <c r="S842" s="1344"/>
      <c r="T842" s="1344"/>
      <c r="U842" s="1344"/>
      <c r="V842" s="1344"/>
      <c r="W842" s="1344"/>
      <c r="X842" s="1344"/>
      <c r="Y842" s="1344"/>
      <c r="Z842" s="1344"/>
      <c r="AA842" s="1344"/>
      <c r="AB842" s="1344"/>
      <c r="AC842" s="1344"/>
    </row>
    <row r="843">
      <c r="A843" s="1344"/>
      <c r="B843" s="1344"/>
      <c r="C843" s="1344"/>
      <c r="D843" s="1344"/>
      <c r="E843" s="1344"/>
      <c r="F843" s="1344"/>
      <c r="G843" s="1344"/>
      <c r="H843" s="1344"/>
      <c r="I843" s="1344"/>
      <c r="J843" s="1344"/>
      <c r="K843" s="1344"/>
      <c r="L843" s="1344"/>
      <c r="M843" s="1344"/>
      <c r="N843" s="1344"/>
      <c r="O843" s="1344"/>
      <c r="P843" s="1344"/>
      <c r="Q843" s="1344"/>
      <c r="R843" s="1344"/>
      <c r="S843" s="1344"/>
      <c r="T843" s="1344"/>
      <c r="U843" s="1344"/>
      <c r="V843" s="1344"/>
      <c r="W843" s="1344"/>
      <c r="X843" s="1344"/>
      <c r="Y843" s="1344"/>
      <c r="Z843" s="1344"/>
      <c r="AA843" s="1344"/>
      <c r="AB843" s="1344"/>
      <c r="AC843" s="1344"/>
    </row>
    <row r="844">
      <c r="A844" s="1344"/>
      <c r="B844" s="1344"/>
      <c r="C844" s="1344"/>
      <c r="D844" s="1344"/>
      <c r="E844" s="1344"/>
      <c r="F844" s="1344"/>
      <c r="G844" s="1344"/>
      <c r="H844" s="1344"/>
      <c r="I844" s="1344"/>
      <c r="J844" s="1344"/>
      <c r="K844" s="1344"/>
      <c r="L844" s="1344"/>
      <c r="M844" s="1344"/>
      <c r="N844" s="1344"/>
      <c r="O844" s="1344"/>
      <c r="P844" s="1344"/>
      <c r="Q844" s="1344"/>
      <c r="R844" s="1344"/>
      <c r="S844" s="1344"/>
      <c r="T844" s="1344"/>
      <c r="U844" s="1344"/>
      <c r="V844" s="1344"/>
      <c r="W844" s="1344"/>
      <c r="X844" s="1344"/>
      <c r="Y844" s="1344"/>
      <c r="Z844" s="1344"/>
      <c r="AA844" s="1344"/>
      <c r="AB844" s="1344"/>
      <c r="AC844" s="1344"/>
    </row>
    <row r="845">
      <c r="A845" s="1344"/>
      <c r="B845" s="1344"/>
      <c r="C845" s="1344"/>
      <c r="D845" s="1344"/>
      <c r="E845" s="1344"/>
      <c r="F845" s="1344"/>
      <c r="G845" s="1344"/>
      <c r="H845" s="1344"/>
      <c r="I845" s="1344"/>
      <c r="J845" s="1344"/>
      <c r="K845" s="1344"/>
      <c r="L845" s="1344"/>
      <c r="M845" s="1344"/>
      <c r="N845" s="1344"/>
      <c r="O845" s="1344"/>
      <c r="P845" s="1344"/>
      <c r="Q845" s="1344"/>
      <c r="R845" s="1344"/>
      <c r="S845" s="1344"/>
      <c r="T845" s="1344"/>
      <c r="U845" s="1344"/>
      <c r="V845" s="1344"/>
      <c r="W845" s="1344"/>
      <c r="X845" s="1344"/>
      <c r="Y845" s="1344"/>
      <c r="Z845" s="1344"/>
      <c r="AA845" s="1344"/>
      <c r="AB845" s="1344"/>
      <c r="AC845" s="1344"/>
    </row>
    <row r="846">
      <c r="A846" s="1344"/>
      <c r="B846" s="1344"/>
      <c r="C846" s="1344"/>
      <c r="D846" s="1344"/>
      <c r="E846" s="1344"/>
      <c r="F846" s="1344"/>
      <c r="G846" s="1344"/>
      <c r="H846" s="1344"/>
      <c r="I846" s="1344"/>
      <c r="J846" s="1344"/>
      <c r="K846" s="1344"/>
      <c r="L846" s="1344"/>
      <c r="M846" s="1344"/>
      <c r="N846" s="1344"/>
      <c r="O846" s="1344"/>
      <c r="P846" s="1344"/>
      <c r="Q846" s="1344"/>
      <c r="R846" s="1344"/>
      <c r="S846" s="1344"/>
      <c r="T846" s="1344"/>
      <c r="U846" s="1344"/>
      <c r="V846" s="1344"/>
      <c r="W846" s="1344"/>
      <c r="X846" s="1344"/>
      <c r="Y846" s="1344"/>
      <c r="Z846" s="1344"/>
      <c r="AA846" s="1344"/>
      <c r="AB846" s="1344"/>
      <c r="AC846" s="1344"/>
    </row>
    <row r="847">
      <c r="A847" s="1344"/>
      <c r="B847" s="1344"/>
      <c r="C847" s="1344"/>
      <c r="D847" s="1344"/>
      <c r="E847" s="1344"/>
      <c r="F847" s="1344"/>
      <c r="G847" s="1344"/>
      <c r="H847" s="1344"/>
      <c r="I847" s="1344"/>
      <c r="J847" s="1344"/>
      <c r="K847" s="1344"/>
      <c r="L847" s="1344"/>
      <c r="M847" s="1344"/>
      <c r="N847" s="1344"/>
      <c r="O847" s="1344"/>
      <c r="P847" s="1344"/>
      <c r="Q847" s="1344"/>
      <c r="R847" s="1344"/>
      <c r="S847" s="1344"/>
      <c r="T847" s="1344"/>
      <c r="U847" s="1344"/>
      <c r="V847" s="1344"/>
      <c r="W847" s="1344"/>
      <c r="X847" s="1344"/>
      <c r="Y847" s="1344"/>
      <c r="Z847" s="1344"/>
      <c r="AA847" s="1344"/>
      <c r="AB847" s="1344"/>
      <c r="AC847" s="1344"/>
    </row>
    <row r="848">
      <c r="A848" s="1344"/>
      <c r="B848" s="1344"/>
      <c r="C848" s="1344"/>
      <c r="D848" s="1344"/>
      <c r="E848" s="1344"/>
      <c r="F848" s="1344"/>
      <c r="G848" s="1344"/>
      <c r="H848" s="1344"/>
      <c r="I848" s="1344"/>
      <c r="J848" s="1344"/>
      <c r="K848" s="1344"/>
      <c r="L848" s="1344"/>
      <c r="M848" s="1344"/>
      <c r="N848" s="1344"/>
      <c r="O848" s="1344"/>
      <c r="P848" s="1344"/>
      <c r="Q848" s="1344"/>
      <c r="R848" s="1344"/>
      <c r="S848" s="1344"/>
      <c r="T848" s="1344"/>
      <c r="U848" s="1344"/>
      <c r="V848" s="1344"/>
      <c r="W848" s="1344"/>
      <c r="X848" s="1344"/>
      <c r="Y848" s="1344"/>
      <c r="Z848" s="1344"/>
      <c r="AA848" s="1344"/>
      <c r="AB848" s="1344"/>
      <c r="AC848" s="1344"/>
    </row>
    <row r="849">
      <c r="A849" s="1344"/>
      <c r="B849" s="1344"/>
      <c r="C849" s="1344"/>
      <c r="D849" s="1344"/>
      <c r="E849" s="1344"/>
      <c r="F849" s="1344"/>
      <c r="G849" s="1344"/>
      <c r="H849" s="1344"/>
      <c r="I849" s="1344"/>
      <c r="J849" s="1344"/>
      <c r="K849" s="1344"/>
      <c r="L849" s="1344"/>
      <c r="M849" s="1344"/>
      <c r="N849" s="1344"/>
      <c r="O849" s="1344"/>
      <c r="P849" s="1344"/>
      <c r="Q849" s="1344"/>
      <c r="R849" s="1344"/>
      <c r="S849" s="1344"/>
      <c r="T849" s="1344"/>
      <c r="U849" s="1344"/>
      <c r="V849" s="1344"/>
      <c r="W849" s="1344"/>
      <c r="X849" s="1344"/>
      <c r="Y849" s="1344"/>
      <c r="Z849" s="1344"/>
      <c r="AA849" s="1344"/>
      <c r="AB849" s="1344"/>
      <c r="AC849" s="1344"/>
    </row>
    <row r="850">
      <c r="A850" s="1344"/>
      <c r="B850" s="1344"/>
      <c r="C850" s="1344"/>
      <c r="D850" s="1344"/>
      <c r="E850" s="1344"/>
      <c r="F850" s="1344"/>
      <c r="G850" s="1344"/>
      <c r="H850" s="1344"/>
      <c r="I850" s="1344"/>
      <c r="J850" s="1344"/>
      <c r="K850" s="1344"/>
      <c r="L850" s="1344"/>
      <c r="M850" s="1344"/>
      <c r="N850" s="1344"/>
      <c r="O850" s="1344"/>
      <c r="P850" s="1344"/>
      <c r="Q850" s="1344"/>
      <c r="R850" s="1344"/>
      <c r="S850" s="1344"/>
      <c r="T850" s="1344"/>
      <c r="U850" s="1344"/>
      <c r="V850" s="1344"/>
      <c r="W850" s="1344"/>
      <c r="X850" s="1344"/>
      <c r="Y850" s="1344"/>
      <c r="Z850" s="1344"/>
      <c r="AA850" s="1344"/>
      <c r="AB850" s="1344"/>
      <c r="AC850" s="1344"/>
    </row>
    <row r="851">
      <c r="A851" s="1344"/>
      <c r="B851" s="1344"/>
      <c r="C851" s="1344"/>
      <c r="D851" s="1344"/>
      <c r="E851" s="1344"/>
      <c r="F851" s="1344"/>
      <c r="G851" s="1344"/>
      <c r="H851" s="1344"/>
      <c r="I851" s="1344"/>
      <c r="J851" s="1344"/>
      <c r="K851" s="1344"/>
      <c r="L851" s="1344"/>
      <c r="M851" s="1344"/>
      <c r="N851" s="1344"/>
      <c r="O851" s="1344"/>
      <c r="P851" s="1344"/>
      <c r="Q851" s="1344"/>
      <c r="R851" s="1344"/>
      <c r="S851" s="1344"/>
      <c r="T851" s="1344"/>
      <c r="U851" s="1344"/>
      <c r="V851" s="1344"/>
      <c r="W851" s="1344"/>
      <c r="X851" s="1344"/>
      <c r="Y851" s="1344"/>
      <c r="Z851" s="1344"/>
      <c r="AA851" s="1344"/>
      <c r="AB851" s="1344"/>
      <c r="AC851" s="1344"/>
    </row>
    <row r="852">
      <c r="A852" s="1344"/>
      <c r="B852" s="1344"/>
      <c r="C852" s="1344"/>
      <c r="D852" s="1344"/>
      <c r="E852" s="1344"/>
      <c r="F852" s="1344"/>
      <c r="G852" s="1344"/>
      <c r="H852" s="1344"/>
      <c r="I852" s="1344"/>
      <c r="J852" s="1344"/>
      <c r="K852" s="1344"/>
      <c r="L852" s="1344"/>
      <c r="M852" s="1344"/>
      <c r="N852" s="1344"/>
      <c r="O852" s="1344"/>
      <c r="P852" s="1344"/>
      <c r="Q852" s="1344"/>
      <c r="R852" s="1344"/>
      <c r="S852" s="1344"/>
      <c r="T852" s="1344"/>
      <c r="U852" s="1344"/>
      <c r="V852" s="1344"/>
      <c r="W852" s="1344"/>
      <c r="X852" s="1344"/>
      <c r="Y852" s="1344"/>
      <c r="Z852" s="1344"/>
      <c r="AA852" s="1344"/>
      <c r="AB852" s="1344"/>
      <c r="AC852" s="1344"/>
    </row>
    <row r="853">
      <c r="A853" s="1344"/>
      <c r="B853" s="1344"/>
      <c r="C853" s="1344"/>
      <c r="D853" s="1344"/>
      <c r="E853" s="1344"/>
      <c r="F853" s="1344"/>
      <c r="G853" s="1344"/>
      <c r="H853" s="1344"/>
      <c r="I853" s="1344"/>
      <c r="J853" s="1344"/>
      <c r="K853" s="1344"/>
      <c r="L853" s="1344"/>
      <c r="M853" s="1344"/>
      <c r="N853" s="1344"/>
      <c r="O853" s="1344"/>
      <c r="P853" s="1344"/>
      <c r="Q853" s="1344"/>
      <c r="R853" s="1344"/>
      <c r="S853" s="1344"/>
      <c r="T853" s="1344"/>
      <c r="U853" s="1344"/>
      <c r="V853" s="1344"/>
      <c r="W853" s="1344"/>
      <c r="X853" s="1344"/>
      <c r="Y853" s="1344"/>
      <c r="Z853" s="1344"/>
      <c r="AA853" s="1344"/>
      <c r="AB853" s="1344"/>
      <c r="AC853" s="1344"/>
    </row>
    <row r="854">
      <c r="A854" s="1344"/>
      <c r="B854" s="1344"/>
      <c r="C854" s="1344"/>
      <c r="D854" s="1344"/>
      <c r="E854" s="1344"/>
      <c r="F854" s="1344"/>
      <c r="G854" s="1344"/>
      <c r="H854" s="1344"/>
      <c r="I854" s="1344"/>
      <c r="J854" s="1344"/>
      <c r="K854" s="1344"/>
      <c r="L854" s="1344"/>
      <c r="M854" s="1344"/>
      <c r="N854" s="1344"/>
      <c r="O854" s="1344"/>
      <c r="P854" s="1344"/>
      <c r="Q854" s="1344"/>
      <c r="R854" s="1344"/>
      <c r="S854" s="1344"/>
      <c r="T854" s="1344"/>
      <c r="U854" s="1344"/>
      <c r="V854" s="1344"/>
      <c r="W854" s="1344"/>
      <c r="X854" s="1344"/>
      <c r="Y854" s="1344"/>
      <c r="Z854" s="1344"/>
      <c r="AA854" s="1344"/>
      <c r="AB854" s="1344"/>
      <c r="AC854" s="1344"/>
    </row>
    <row r="855">
      <c r="A855" s="1344"/>
      <c r="B855" s="1344"/>
      <c r="C855" s="1344"/>
      <c r="D855" s="1344"/>
      <c r="E855" s="1344"/>
      <c r="F855" s="1344"/>
      <c r="G855" s="1344"/>
      <c r="H855" s="1344"/>
      <c r="I855" s="1344"/>
      <c r="J855" s="1344"/>
      <c r="K855" s="1344"/>
      <c r="L855" s="1344"/>
      <c r="M855" s="1344"/>
      <c r="N855" s="1344"/>
      <c r="O855" s="1344"/>
      <c r="P855" s="1344"/>
      <c r="Q855" s="1344"/>
      <c r="R855" s="1344"/>
      <c r="S855" s="1344"/>
      <c r="T855" s="1344"/>
      <c r="U855" s="1344"/>
      <c r="V855" s="1344"/>
      <c r="W855" s="1344"/>
      <c r="X855" s="1344"/>
      <c r="Y855" s="1344"/>
      <c r="Z855" s="1344"/>
      <c r="AA855" s="1344"/>
      <c r="AB855" s="1344"/>
      <c r="AC855" s="1344"/>
    </row>
    <row r="856">
      <c r="A856" s="1344"/>
      <c r="B856" s="1344"/>
      <c r="C856" s="1344"/>
      <c r="D856" s="1344"/>
      <c r="E856" s="1344"/>
      <c r="F856" s="1344"/>
      <c r="G856" s="1344"/>
      <c r="H856" s="1344"/>
      <c r="I856" s="1344"/>
      <c r="J856" s="1344"/>
      <c r="K856" s="1344"/>
      <c r="L856" s="1344"/>
      <c r="M856" s="1344"/>
      <c r="N856" s="1344"/>
      <c r="O856" s="1344"/>
      <c r="P856" s="1344"/>
      <c r="Q856" s="1344"/>
      <c r="R856" s="1344"/>
      <c r="S856" s="1344"/>
      <c r="T856" s="1344"/>
      <c r="U856" s="1344"/>
      <c r="V856" s="1344"/>
      <c r="W856" s="1344"/>
      <c r="X856" s="1344"/>
      <c r="Y856" s="1344"/>
      <c r="Z856" s="1344"/>
      <c r="AA856" s="1344"/>
      <c r="AB856" s="1344"/>
      <c r="AC856" s="1344"/>
    </row>
    <row r="857">
      <c r="A857" s="1344"/>
      <c r="B857" s="1344"/>
      <c r="C857" s="1344"/>
      <c r="D857" s="1344"/>
      <c r="E857" s="1344"/>
      <c r="F857" s="1344"/>
      <c r="G857" s="1344"/>
      <c r="H857" s="1344"/>
      <c r="I857" s="1344"/>
      <c r="J857" s="1344"/>
      <c r="K857" s="1344"/>
      <c r="L857" s="1344"/>
      <c r="M857" s="1344"/>
      <c r="N857" s="1344"/>
      <c r="O857" s="1344"/>
      <c r="P857" s="1344"/>
      <c r="Q857" s="1344"/>
      <c r="R857" s="1344"/>
      <c r="S857" s="1344"/>
      <c r="T857" s="1344"/>
      <c r="U857" s="1344"/>
      <c r="V857" s="1344"/>
      <c r="W857" s="1344"/>
      <c r="X857" s="1344"/>
      <c r="Y857" s="1344"/>
      <c r="Z857" s="1344"/>
      <c r="AA857" s="1344"/>
      <c r="AB857" s="1344"/>
      <c r="AC857" s="1344"/>
    </row>
    <row r="858">
      <c r="A858" s="1344"/>
      <c r="B858" s="1344"/>
      <c r="C858" s="1344"/>
      <c r="D858" s="1344"/>
      <c r="E858" s="1344"/>
      <c r="F858" s="1344"/>
      <c r="G858" s="1344"/>
      <c r="H858" s="1344"/>
      <c r="I858" s="1344"/>
      <c r="J858" s="1344"/>
      <c r="K858" s="1344"/>
      <c r="L858" s="1344"/>
      <c r="M858" s="1344"/>
      <c r="N858" s="1344"/>
      <c r="O858" s="1344"/>
      <c r="P858" s="1344"/>
      <c r="Q858" s="1344"/>
      <c r="R858" s="1344"/>
      <c r="S858" s="1344"/>
      <c r="T858" s="1344"/>
      <c r="U858" s="1344"/>
      <c r="V858" s="1344"/>
      <c r="W858" s="1344"/>
      <c r="X858" s="1344"/>
      <c r="Y858" s="1344"/>
      <c r="Z858" s="1344"/>
      <c r="AA858" s="1344"/>
      <c r="AB858" s="1344"/>
      <c r="AC858" s="1344"/>
    </row>
    <row r="859">
      <c r="A859" s="1344"/>
      <c r="B859" s="1344"/>
      <c r="C859" s="1344"/>
      <c r="D859" s="1344"/>
      <c r="E859" s="1344"/>
      <c r="F859" s="1344"/>
      <c r="G859" s="1344"/>
      <c r="H859" s="1344"/>
      <c r="I859" s="1344"/>
      <c r="J859" s="1344"/>
      <c r="K859" s="1344"/>
      <c r="L859" s="1344"/>
      <c r="M859" s="1344"/>
      <c r="N859" s="1344"/>
      <c r="O859" s="1344"/>
      <c r="P859" s="1344"/>
      <c r="Q859" s="1344"/>
      <c r="R859" s="1344"/>
      <c r="S859" s="1344"/>
      <c r="T859" s="1344"/>
      <c r="U859" s="1344"/>
      <c r="V859" s="1344"/>
      <c r="W859" s="1344"/>
      <c r="X859" s="1344"/>
      <c r="Y859" s="1344"/>
      <c r="Z859" s="1344"/>
      <c r="AA859" s="1344"/>
      <c r="AB859" s="1344"/>
      <c r="AC859" s="1344"/>
    </row>
    <row r="860">
      <c r="A860" s="1344"/>
      <c r="B860" s="1344"/>
      <c r="C860" s="1344"/>
      <c r="D860" s="1344"/>
      <c r="E860" s="1344"/>
      <c r="F860" s="1344"/>
      <c r="G860" s="1344"/>
      <c r="H860" s="1344"/>
      <c r="I860" s="1344"/>
      <c r="J860" s="1344"/>
      <c r="K860" s="1344"/>
      <c r="L860" s="1344"/>
      <c r="M860" s="1344"/>
      <c r="N860" s="1344"/>
      <c r="O860" s="1344"/>
      <c r="P860" s="1344"/>
      <c r="Q860" s="1344"/>
      <c r="R860" s="1344"/>
      <c r="S860" s="1344"/>
      <c r="T860" s="1344"/>
      <c r="U860" s="1344"/>
      <c r="V860" s="1344"/>
      <c r="W860" s="1344"/>
      <c r="X860" s="1344"/>
      <c r="Y860" s="1344"/>
      <c r="Z860" s="1344"/>
      <c r="AA860" s="1344"/>
      <c r="AB860" s="1344"/>
      <c r="AC860" s="1344"/>
    </row>
    <row r="861">
      <c r="A861" s="1344"/>
      <c r="B861" s="1344"/>
      <c r="C861" s="1344"/>
      <c r="D861" s="1344"/>
      <c r="E861" s="1344"/>
      <c r="F861" s="1344"/>
      <c r="G861" s="1344"/>
      <c r="H861" s="1344"/>
      <c r="I861" s="1344"/>
      <c r="J861" s="1344"/>
      <c r="K861" s="1344"/>
      <c r="L861" s="1344"/>
      <c r="M861" s="1344"/>
      <c r="N861" s="1344"/>
      <c r="O861" s="1344"/>
      <c r="P861" s="1344"/>
      <c r="Q861" s="1344"/>
      <c r="R861" s="1344"/>
      <c r="S861" s="1344"/>
      <c r="T861" s="1344"/>
      <c r="U861" s="1344"/>
      <c r="V861" s="1344"/>
      <c r="W861" s="1344"/>
      <c r="X861" s="1344"/>
      <c r="Y861" s="1344"/>
      <c r="Z861" s="1344"/>
      <c r="AA861" s="1344"/>
      <c r="AB861" s="1344"/>
      <c r="AC861" s="1344"/>
    </row>
    <row r="862">
      <c r="A862" s="1344"/>
      <c r="B862" s="1344"/>
      <c r="C862" s="1344"/>
      <c r="D862" s="1344"/>
      <c r="E862" s="1344"/>
      <c r="F862" s="1344"/>
      <c r="G862" s="1344"/>
      <c r="H862" s="1344"/>
      <c r="I862" s="1344"/>
      <c r="J862" s="1344"/>
      <c r="K862" s="1344"/>
      <c r="L862" s="1344"/>
      <c r="M862" s="1344"/>
      <c r="N862" s="1344"/>
      <c r="O862" s="1344"/>
      <c r="P862" s="1344"/>
      <c r="Q862" s="1344"/>
      <c r="R862" s="1344"/>
      <c r="S862" s="1344"/>
      <c r="T862" s="1344"/>
      <c r="U862" s="1344"/>
      <c r="V862" s="1344"/>
      <c r="W862" s="1344"/>
      <c r="X862" s="1344"/>
      <c r="Y862" s="1344"/>
      <c r="Z862" s="1344"/>
      <c r="AA862" s="1344"/>
      <c r="AB862" s="1344"/>
      <c r="AC862" s="1344"/>
    </row>
    <row r="863">
      <c r="A863" s="1344"/>
      <c r="B863" s="1344"/>
      <c r="C863" s="1344"/>
      <c r="D863" s="1344"/>
      <c r="E863" s="1344"/>
      <c r="F863" s="1344"/>
      <c r="G863" s="1344"/>
      <c r="H863" s="1344"/>
      <c r="I863" s="1344"/>
      <c r="J863" s="1344"/>
      <c r="K863" s="1344"/>
      <c r="L863" s="1344"/>
      <c r="M863" s="1344"/>
      <c r="N863" s="1344"/>
      <c r="O863" s="1344"/>
      <c r="P863" s="1344"/>
      <c r="Q863" s="1344"/>
      <c r="R863" s="1344"/>
      <c r="S863" s="1344"/>
      <c r="T863" s="1344"/>
      <c r="U863" s="1344"/>
      <c r="V863" s="1344"/>
      <c r="W863" s="1344"/>
      <c r="X863" s="1344"/>
      <c r="Y863" s="1344"/>
      <c r="Z863" s="1344"/>
      <c r="AA863" s="1344"/>
      <c r="AB863" s="1344"/>
      <c r="AC863" s="1344"/>
    </row>
    <row r="864">
      <c r="A864" s="1344"/>
      <c r="B864" s="1344"/>
      <c r="C864" s="1344"/>
      <c r="D864" s="1344"/>
      <c r="E864" s="1344"/>
      <c r="F864" s="1344"/>
      <c r="G864" s="1344"/>
      <c r="H864" s="1344"/>
      <c r="I864" s="1344"/>
      <c r="J864" s="1344"/>
      <c r="K864" s="1344"/>
      <c r="L864" s="1344"/>
      <c r="M864" s="1344"/>
      <c r="N864" s="1344"/>
      <c r="O864" s="1344"/>
      <c r="P864" s="1344"/>
      <c r="Q864" s="1344"/>
      <c r="R864" s="1344"/>
      <c r="S864" s="1344"/>
      <c r="T864" s="1344"/>
      <c r="U864" s="1344"/>
      <c r="V864" s="1344"/>
      <c r="W864" s="1344"/>
      <c r="X864" s="1344"/>
      <c r="Y864" s="1344"/>
      <c r="Z864" s="1344"/>
      <c r="AA864" s="1344"/>
      <c r="AB864" s="1344"/>
      <c r="AC864" s="1344"/>
    </row>
    <row r="865">
      <c r="A865" s="1344"/>
      <c r="B865" s="1344"/>
      <c r="C865" s="1344"/>
      <c r="D865" s="1344"/>
      <c r="E865" s="1344"/>
      <c r="F865" s="1344"/>
      <c r="G865" s="1344"/>
      <c r="H865" s="1344"/>
      <c r="I865" s="1344"/>
      <c r="J865" s="1344"/>
      <c r="K865" s="1344"/>
      <c r="L865" s="1344"/>
      <c r="M865" s="1344"/>
      <c r="N865" s="1344"/>
      <c r="O865" s="1344"/>
      <c r="P865" s="1344"/>
      <c r="Q865" s="1344"/>
      <c r="R865" s="1344"/>
      <c r="S865" s="1344"/>
      <c r="T865" s="1344"/>
      <c r="U865" s="1344"/>
      <c r="V865" s="1344"/>
      <c r="W865" s="1344"/>
      <c r="X865" s="1344"/>
      <c r="Y865" s="1344"/>
      <c r="Z865" s="1344"/>
      <c r="AA865" s="1344"/>
      <c r="AB865" s="1344"/>
      <c r="AC865" s="1344"/>
    </row>
    <row r="866">
      <c r="A866" s="1344"/>
      <c r="B866" s="1344"/>
      <c r="C866" s="1344"/>
      <c r="D866" s="1344"/>
      <c r="E866" s="1344"/>
      <c r="F866" s="1344"/>
      <c r="G866" s="1344"/>
      <c r="H866" s="1344"/>
      <c r="I866" s="1344"/>
      <c r="J866" s="1344"/>
      <c r="K866" s="1344"/>
      <c r="L866" s="1344"/>
      <c r="M866" s="1344"/>
      <c r="N866" s="1344"/>
      <c r="O866" s="1344"/>
      <c r="P866" s="1344"/>
      <c r="Q866" s="1344"/>
      <c r="R866" s="1344"/>
      <c r="S866" s="1344"/>
      <c r="T866" s="1344"/>
      <c r="U866" s="1344"/>
      <c r="V866" s="1344"/>
      <c r="W866" s="1344"/>
      <c r="X866" s="1344"/>
      <c r="Y866" s="1344"/>
      <c r="Z866" s="1344"/>
      <c r="AA866" s="1344"/>
      <c r="AB866" s="1344"/>
      <c r="AC866" s="1344"/>
    </row>
    <row r="867">
      <c r="A867" s="1344"/>
      <c r="B867" s="1344"/>
      <c r="C867" s="1344"/>
      <c r="D867" s="1344"/>
      <c r="E867" s="1344"/>
      <c r="F867" s="1344"/>
      <c r="G867" s="1344"/>
      <c r="H867" s="1344"/>
      <c r="I867" s="1344"/>
      <c r="J867" s="1344"/>
      <c r="K867" s="1344"/>
      <c r="L867" s="1344"/>
      <c r="M867" s="1344"/>
      <c r="N867" s="1344"/>
      <c r="O867" s="1344"/>
      <c r="P867" s="1344"/>
      <c r="Q867" s="1344"/>
      <c r="R867" s="1344"/>
      <c r="S867" s="1344"/>
      <c r="T867" s="1344"/>
      <c r="U867" s="1344"/>
      <c r="V867" s="1344"/>
      <c r="W867" s="1344"/>
      <c r="X867" s="1344"/>
      <c r="Y867" s="1344"/>
      <c r="Z867" s="1344"/>
      <c r="AA867" s="1344"/>
      <c r="AB867" s="1344"/>
      <c r="AC867" s="1344"/>
    </row>
    <row r="868">
      <c r="A868" s="1344"/>
      <c r="B868" s="1344"/>
      <c r="C868" s="1344"/>
      <c r="D868" s="1344"/>
      <c r="E868" s="1344"/>
      <c r="F868" s="1344"/>
      <c r="G868" s="1344"/>
      <c r="H868" s="1344"/>
      <c r="I868" s="1344"/>
      <c r="J868" s="1344"/>
      <c r="K868" s="1344"/>
      <c r="L868" s="1344"/>
      <c r="M868" s="1344"/>
      <c r="N868" s="1344"/>
      <c r="O868" s="1344"/>
      <c r="P868" s="1344"/>
      <c r="Q868" s="1344"/>
      <c r="R868" s="1344"/>
      <c r="S868" s="1344"/>
      <c r="T868" s="1344"/>
      <c r="U868" s="1344"/>
      <c r="V868" s="1344"/>
      <c r="W868" s="1344"/>
      <c r="X868" s="1344"/>
      <c r="Y868" s="1344"/>
      <c r="Z868" s="1344"/>
      <c r="AA868" s="1344"/>
      <c r="AB868" s="1344"/>
      <c r="AC868" s="1344"/>
    </row>
    <row r="869">
      <c r="A869" s="1344"/>
      <c r="B869" s="1344"/>
      <c r="C869" s="1344"/>
      <c r="D869" s="1344"/>
      <c r="E869" s="1344"/>
      <c r="F869" s="1344"/>
      <c r="G869" s="1344"/>
      <c r="H869" s="1344"/>
      <c r="I869" s="1344"/>
      <c r="J869" s="1344"/>
      <c r="K869" s="1344"/>
      <c r="L869" s="1344"/>
      <c r="M869" s="1344"/>
      <c r="N869" s="1344"/>
      <c r="O869" s="1344"/>
      <c r="P869" s="1344"/>
      <c r="Q869" s="1344"/>
      <c r="R869" s="1344"/>
      <c r="S869" s="1344"/>
      <c r="T869" s="1344"/>
      <c r="U869" s="1344"/>
      <c r="V869" s="1344"/>
      <c r="W869" s="1344"/>
      <c r="X869" s="1344"/>
      <c r="Y869" s="1344"/>
      <c r="Z869" s="1344"/>
      <c r="AA869" s="1344"/>
      <c r="AB869" s="1344"/>
      <c r="AC869" s="1344"/>
    </row>
    <row r="870">
      <c r="A870" s="1344"/>
      <c r="B870" s="1344"/>
      <c r="C870" s="1344"/>
      <c r="D870" s="1344"/>
      <c r="E870" s="1344"/>
      <c r="F870" s="1344"/>
      <c r="G870" s="1344"/>
      <c r="H870" s="1344"/>
      <c r="I870" s="1344"/>
      <c r="J870" s="1344"/>
      <c r="K870" s="1344"/>
      <c r="L870" s="1344"/>
      <c r="M870" s="1344"/>
      <c r="N870" s="1344"/>
      <c r="O870" s="1344"/>
      <c r="P870" s="1344"/>
      <c r="Q870" s="1344"/>
      <c r="R870" s="1344"/>
      <c r="S870" s="1344"/>
      <c r="T870" s="1344"/>
      <c r="U870" s="1344"/>
      <c r="V870" s="1344"/>
      <c r="W870" s="1344"/>
      <c r="X870" s="1344"/>
      <c r="Y870" s="1344"/>
      <c r="Z870" s="1344"/>
      <c r="AA870" s="1344"/>
      <c r="AB870" s="1344"/>
      <c r="AC870" s="1344"/>
    </row>
    <row r="871">
      <c r="A871" s="1344"/>
      <c r="B871" s="1344"/>
      <c r="C871" s="1344"/>
      <c r="D871" s="1344"/>
      <c r="E871" s="1344"/>
      <c r="F871" s="1344"/>
      <c r="G871" s="1344"/>
      <c r="H871" s="1344"/>
      <c r="I871" s="1344"/>
      <c r="J871" s="1344"/>
      <c r="K871" s="1344"/>
      <c r="L871" s="1344"/>
      <c r="M871" s="1344"/>
      <c r="N871" s="1344"/>
      <c r="O871" s="1344"/>
      <c r="P871" s="1344"/>
      <c r="Q871" s="1344"/>
      <c r="R871" s="1344"/>
      <c r="S871" s="1344"/>
      <c r="T871" s="1344"/>
      <c r="U871" s="1344"/>
      <c r="V871" s="1344"/>
      <c r="W871" s="1344"/>
      <c r="X871" s="1344"/>
      <c r="Y871" s="1344"/>
      <c r="Z871" s="1344"/>
      <c r="AA871" s="1344"/>
      <c r="AB871" s="1344"/>
      <c r="AC871" s="1344"/>
    </row>
    <row r="872">
      <c r="A872" s="1344"/>
      <c r="B872" s="1344"/>
      <c r="C872" s="1344"/>
      <c r="D872" s="1344"/>
      <c r="E872" s="1344"/>
      <c r="F872" s="1344"/>
      <c r="G872" s="1344"/>
      <c r="H872" s="1344"/>
      <c r="I872" s="1344"/>
      <c r="J872" s="1344"/>
      <c r="K872" s="1344"/>
      <c r="L872" s="1344"/>
      <c r="M872" s="1344"/>
      <c r="N872" s="1344"/>
      <c r="O872" s="1344"/>
      <c r="P872" s="1344"/>
      <c r="Q872" s="1344"/>
      <c r="R872" s="1344"/>
      <c r="S872" s="1344"/>
      <c r="T872" s="1344"/>
      <c r="U872" s="1344"/>
      <c r="V872" s="1344"/>
      <c r="W872" s="1344"/>
      <c r="X872" s="1344"/>
      <c r="Y872" s="1344"/>
      <c r="Z872" s="1344"/>
      <c r="AA872" s="1344"/>
      <c r="AB872" s="1344"/>
      <c r="AC872" s="1344"/>
    </row>
    <row r="873">
      <c r="A873" s="1344"/>
      <c r="B873" s="1344"/>
      <c r="C873" s="1344"/>
      <c r="D873" s="1344"/>
      <c r="E873" s="1344"/>
      <c r="F873" s="1344"/>
      <c r="G873" s="1344"/>
      <c r="H873" s="1344"/>
      <c r="I873" s="1344"/>
      <c r="J873" s="1344"/>
      <c r="K873" s="1344"/>
      <c r="L873" s="1344"/>
      <c r="M873" s="1344"/>
      <c r="N873" s="1344"/>
      <c r="O873" s="1344"/>
      <c r="P873" s="1344"/>
      <c r="Q873" s="1344"/>
      <c r="R873" s="1344"/>
      <c r="S873" s="1344"/>
      <c r="T873" s="1344"/>
      <c r="U873" s="1344"/>
      <c r="V873" s="1344"/>
      <c r="W873" s="1344"/>
      <c r="X873" s="1344"/>
      <c r="Y873" s="1344"/>
      <c r="Z873" s="1344"/>
      <c r="AA873" s="1344"/>
      <c r="AB873" s="1344"/>
      <c r="AC873" s="1344"/>
    </row>
    <row r="874">
      <c r="A874" s="1344"/>
      <c r="B874" s="1344"/>
      <c r="C874" s="1344"/>
      <c r="D874" s="1344"/>
      <c r="E874" s="1344"/>
      <c r="F874" s="1344"/>
      <c r="G874" s="1344"/>
      <c r="H874" s="1344"/>
      <c r="I874" s="1344"/>
      <c r="J874" s="1344"/>
      <c r="K874" s="1344"/>
      <c r="L874" s="1344"/>
      <c r="M874" s="1344"/>
      <c r="N874" s="1344"/>
      <c r="O874" s="1344"/>
      <c r="P874" s="1344"/>
      <c r="Q874" s="1344"/>
      <c r="R874" s="1344"/>
      <c r="S874" s="1344"/>
      <c r="T874" s="1344"/>
      <c r="U874" s="1344"/>
      <c r="V874" s="1344"/>
      <c r="W874" s="1344"/>
      <c r="X874" s="1344"/>
      <c r="Y874" s="1344"/>
      <c r="Z874" s="1344"/>
      <c r="AA874" s="1344"/>
      <c r="AB874" s="1344"/>
      <c r="AC874" s="1344"/>
    </row>
    <row r="875">
      <c r="A875" s="1344"/>
      <c r="B875" s="1344"/>
      <c r="C875" s="1344"/>
      <c r="D875" s="1344"/>
      <c r="E875" s="1344"/>
      <c r="F875" s="1344"/>
      <c r="G875" s="1344"/>
      <c r="H875" s="1344"/>
      <c r="I875" s="1344"/>
      <c r="J875" s="1344"/>
      <c r="K875" s="1344"/>
      <c r="L875" s="1344"/>
      <c r="M875" s="1344"/>
      <c r="N875" s="1344"/>
      <c r="O875" s="1344"/>
      <c r="P875" s="1344"/>
      <c r="Q875" s="1344"/>
      <c r="R875" s="1344"/>
      <c r="S875" s="1344"/>
      <c r="T875" s="1344"/>
      <c r="U875" s="1344"/>
      <c r="V875" s="1344"/>
      <c r="W875" s="1344"/>
      <c r="X875" s="1344"/>
      <c r="Y875" s="1344"/>
      <c r="Z875" s="1344"/>
      <c r="AA875" s="1344"/>
      <c r="AB875" s="1344"/>
      <c r="AC875" s="1344"/>
    </row>
    <row r="876">
      <c r="A876" s="1344"/>
      <c r="B876" s="1344"/>
      <c r="C876" s="1344"/>
      <c r="D876" s="1344"/>
      <c r="E876" s="1344"/>
      <c r="F876" s="1344"/>
      <c r="G876" s="1344"/>
      <c r="H876" s="1344"/>
      <c r="I876" s="1344"/>
      <c r="J876" s="1344"/>
      <c r="K876" s="1344"/>
      <c r="L876" s="1344"/>
      <c r="M876" s="1344"/>
      <c r="N876" s="1344"/>
      <c r="O876" s="1344"/>
      <c r="P876" s="1344"/>
      <c r="Q876" s="1344"/>
      <c r="R876" s="1344"/>
      <c r="S876" s="1344"/>
      <c r="T876" s="1344"/>
      <c r="U876" s="1344"/>
      <c r="V876" s="1344"/>
      <c r="W876" s="1344"/>
      <c r="X876" s="1344"/>
      <c r="Y876" s="1344"/>
      <c r="Z876" s="1344"/>
      <c r="AA876" s="1344"/>
      <c r="AB876" s="1344"/>
      <c r="AC876" s="1344"/>
    </row>
    <row r="877">
      <c r="A877" s="1344"/>
      <c r="B877" s="1344"/>
      <c r="C877" s="1344"/>
      <c r="D877" s="1344"/>
      <c r="E877" s="1344"/>
      <c r="F877" s="1344"/>
      <c r="G877" s="1344"/>
      <c r="H877" s="1344"/>
      <c r="I877" s="1344"/>
      <c r="J877" s="1344"/>
      <c r="K877" s="1344"/>
      <c r="L877" s="1344"/>
      <c r="M877" s="1344"/>
      <c r="N877" s="1344"/>
      <c r="O877" s="1344"/>
      <c r="P877" s="1344"/>
      <c r="Q877" s="1344"/>
      <c r="R877" s="1344"/>
      <c r="S877" s="1344"/>
      <c r="T877" s="1344"/>
      <c r="U877" s="1344"/>
      <c r="V877" s="1344"/>
      <c r="W877" s="1344"/>
      <c r="X877" s="1344"/>
      <c r="Y877" s="1344"/>
      <c r="Z877" s="1344"/>
      <c r="AA877" s="1344"/>
      <c r="AB877" s="1344"/>
      <c r="AC877" s="1344"/>
    </row>
    <row r="878">
      <c r="A878" s="1344"/>
      <c r="B878" s="1344"/>
      <c r="C878" s="1344"/>
      <c r="D878" s="1344"/>
      <c r="E878" s="1344"/>
      <c r="F878" s="1344"/>
      <c r="G878" s="1344"/>
      <c r="H878" s="1344"/>
      <c r="I878" s="1344"/>
      <c r="J878" s="1344"/>
      <c r="K878" s="1344"/>
      <c r="L878" s="1344"/>
      <c r="M878" s="1344"/>
      <c r="N878" s="1344"/>
      <c r="O878" s="1344"/>
      <c r="P878" s="1344"/>
      <c r="Q878" s="1344"/>
      <c r="R878" s="1344"/>
      <c r="S878" s="1344"/>
      <c r="T878" s="1344"/>
      <c r="U878" s="1344"/>
      <c r="V878" s="1344"/>
      <c r="W878" s="1344"/>
      <c r="X878" s="1344"/>
      <c r="Y878" s="1344"/>
      <c r="Z878" s="1344"/>
      <c r="AA878" s="1344"/>
      <c r="AB878" s="1344"/>
      <c r="AC878" s="1344"/>
    </row>
    <row r="879">
      <c r="A879" s="1344"/>
      <c r="B879" s="1344"/>
      <c r="C879" s="1344"/>
      <c r="D879" s="1344"/>
      <c r="E879" s="1344"/>
      <c r="F879" s="1344"/>
      <c r="G879" s="1344"/>
      <c r="H879" s="1344"/>
      <c r="I879" s="1344"/>
      <c r="J879" s="1344"/>
      <c r="K879" s="1344"/>
      <c r="L879" s="1344"/>
      <c r="M879" s="1344"/>
      <c r="N879" s="1344"/>
      <c r="O879" s="1344"/>
      <c r="P879" s="1344"/>
      <c r="Q879" s="1344"/>
      <c r="R879" s="1344"/>
      <c r="S879" s="1344"/>
      <c r="T879" s="1344"/>
      <c r="U879" s="1344"/>
      <c r="V879" s="1344"/>
      <c r="W879" s="1344"/>
      <c r="X879" s="1344"/>
      <c r="Y879" s="1344"/>
      <c r="Z879" s="1344"/>
      <c r="AA879" s="1344"/>
      <c r="AB879" s="1344"/>
      <c r="AC879" s="1344"/>
    </row>
    <row r="880">
      <c r="A880" s="1344"/>
      <c r="B880" s="1344"/>
      <c r="C880" s="1344"/>
      <c r="D880" s="1344"/>
      <c r="E880" s="1344"/>
      <c r="F880" s="1344"/>
      <c r="G880" s="1344"/>
      <c r="H880" s="1344"/>
      <c r="I880" s="1344"/>
      <c r="J880" s="1344"/>
      <c r="K880" s="1344"/>
      <c r="L880" s="1344"/>
      <c r="M880" s="1344"/>
      <c r="N880" s="1344"/>
      <c r="O880" s="1344"/>
      <c r="P880" s="1344"/>
      <c r="Q880" s="1344"/>
      <c r="R880" s="1344"/>
      <c r="S880" s="1344"/>
      <c r="T880" s="1344"/>
      <c r="U880" s="1344"/>
      <c r="V880" s="1344"/>
      <c r="W880" s="1344"/>
      <c r="X880" s="1344"/>
      <c r="Y880" s="1344"/>
      <c r="Z880" s="1344"/>
      <c r="AA880" s="1344"/>
      <c r="AB880" s="1344"/>
      <c r="AC880" s="1344"/>
    </row>
    <row r="881">
      <c r="A881" s="1344"/>
      <c r="B881" s="1344"/>
      <c r="C881" s="1344"/>
      <c r="D881" s="1344"/>
      <c r="E881" s="1344"/>
      <c r="F881" s="1344"/>
      <c r="G881" s="1344"/>
      <c r="H881" s="1344"/>
      <c r="I881" s="1344"/>
      <c r="J881" s="1344"/>
      <c r="K881" s="1344"/>
      <c r="L881" s="1344"/>
      <c r="M881" s="1344"/>
      <c r="N881" s="1344"/>
      <c r="O881" s="1344"/>
      <c r="P881" s="1344"/>
      <c r="Q881" s="1344"/>
      <c r="R881" s="1344"/>
      <c r="S881" s="1344"/>
      <c r="T881" s="1344"/>
      <c r="U881" s="1344"/>
      <c r="V881" s="1344"/>
      <c r="W881" s="1344"/>
      <c r="X881" s="1344"/>
      <c r="Y881" s="1344"/>
      <c r="Z881" s="1344"/>
      <c r="AA881" s="1344"/>
      <c r="AB881" s="1344"/>
      <c r="AC881" s="1344"/>
    </row>
    <row r="882">
      <c r="A882" s="1344"/>
      <c r="B882" s="1344"/>
      <c r="C882" s="1344"/>
      <c r="D882" s="1344"/>
      <c r="E882" s="1344"/>
      <c r="F882" s="1344"/>
      <c r="G882" s="1344"/>
      <c r="H882" s="1344"/>
      <c r="I882" s="1344"/>
      <c r="J882" s="1344"/>
      <c r="K882" s="1344"/>
      <c r="L882" s="1344"/>
      <c r="M882" s="1344"/>
      <c r="N882" s="1344"/>
      <c r="O882" s="1344"/>
      <c r="P882" s="1344"/>
      <c r="Q882" s="1344"/>
      <c r="R882" s="1344"/>
      <c r="S882" s="1344"/>
      <c r="T882" s="1344"/>
      <c r="U882" s="1344"/>
      <c r="V882" s="1344"/>
      <c r="W882" s="1344"/>
      <c r="X882" s="1344"/>
      <c r="Y882" s="1344"/>
      <c r="Z882" s="1344"/>
      <c r="AA882" s="1344"/>
      <c r="AB882" s="1344"/>
      <c r="AC882" s="1344"/>
    </row>
    <row r="883">
      <c r="A883" s="1344"/>
      <c r="B883" s="1344"/>
      <c r="C883" s="1344"/>
      <c r="D883" s="1344"/>
      <c r="E883" s="1344"/>
      <c r="F883" s="1344"/>
      <c r="G883" s="1344"/>
      <c r="H883" s="1344"/>
      <c r="I883" s="1344"/>
      <c r="J883" s="1344"/>
      <c r="K883" s="1344"/>
      <c r="L883" s="1344"/>
      <c r="M883" s="1344"/>
      <c r="N883" s="1344"/>
      <c r="O883" s="1344"/>
      <c r="P883" s="1344"/>
      <c r="Q883" s="1344"/>
      <c r="R883" s="1344"/>
      <c r="S883" s="1344"/>
      <c r="T883" s="1344"/>
      <c r="U883" s="1344"/>
      <c r="V883" s="1344"/>
      <c r="W883" s="1344"/>
      <c r="X883" s="1344"/>
      <c r="Y883" s="1344"/>
      <c r="Z883" s="1344"/>
      <c r="AA883" s="1344"/>
      <c r="AB883" s="1344"/>
      <c r="AC883" s="1344"/>
    </row>
    <row r="884">
      <c r="A884" s="1344"/>
      <c r="B884" s="1344"/>
      <c r="C884" s="1344"/>
      <c r="D884" s="1344"/>
      <c r="E884" s="1344"/>
      <c r="F884" s="1344"/>
      <c r="G884" s="1344"/>
      <c r="H884" s="1344"/>
      <c r="I884" s="1344"/>
      <c r="J884" s="1344"/>
      <c r="K884" s="1344"/>
      <c r="L884" s="1344"/>
      <c r="M884" s="1344"/>
      <c r="N884" s="1344"/>
      <c r="O884" s="1344"/>
      <c r="P884" s="1344"/>
      <c r="Q884" s="1344"/>
      <c r="R884" s="1344"/>
      <c r="S884" s="1344"/>
      <c r="T884" s="1344"/>
      <c r="U884" s="1344"/>
      <c r="V884" s="1344"/>
      <c r="W884" s="1344"/>
      <c r="X884" s="1344"/>
      <c r="Y884" s="1344"/>
      <c r="Z884" s="1344"/>
      <c r="AA884" s="1344"/>
      <c r="AB884" s="1344"/>
      <c r="AC884" s="1344"/>
    </row>
    <row r="885">
      <c r="A885" s="1344"/>
      <c r="B885" s="1344"/>
      <c r="C885" s="1344"/>
      <c r="D885" s="1344"/>
      <c r="E885" s="1344"/>
      <c r="F885" s="1344"/>
      <c r="G885" s="1344"/>
      <c r="H885" s="1344"/>
      <c r="I885" s="1344"/>
      <c r="J885" s="1344"/>
      <c r="K885" s="1344"/>
      <c r="L885" s="1344"/>
      <c r="M885" s="1344"/>
      <c r="N885" s="1344"/>
      <c r="O885" s="1344"/>
      <c r="P885" s="1344"/>
      <c r="Q885" s="1344"/>
      <c r="R885" s="1344"/>
      <c r="S885" s="1344"/>
      <c r="T885" s="1344"/>
      <c r="U885" s="1344"/>
      <c r="V885" s="1344"/>
      <c r="W885" s="1344"/>
      <c r="X885" s="1344"/>
      <c r="Y885" s="1344"/>
      <c r="Z885" s="1344"/>
      <c r="AA885" s="1344"/>
      <c r="AB885" s="1344"/>
      <c r="AC885" s="1344"/>
    </row>
    <row r="886">
      <c r="A886" s="1344"/>
      <c r="B886" s="1344"/>
      <c r="C886" s="1344"/>
      <c r="D886" s="1344"/>
      <c r="E886" s="1344"/>
      <c r="F886" s="1344"/>
      <c r="G886" s="1344"/>
      <c r="H886" s="1344"/>
      <c r="I886" s="1344"/>
      <c r="J886" s="1344"/>
      <c r="K886" s="1344"/>
      <c r="L886" s="1344"/>
      <c r="M886" s="1344"/>
      <c r="N886" s="1344"/>
      <c r="O886" s="1344"/>
      <c r="P886" s="1344"/>
      <c r="Q886" s="1344"/>
      <c r="R886" s="1344"/>
      <c r="S886" s="1344"/>
      <c r="T886" s="1344"/>
      <c r="U886" s="1344"/>
      <c r="V886" s="1344"/>
      <c r="W886" s="1344"/>
      <c r="X886" s="1344"/>
      <c r="Y886" s="1344"/>
      <c r="Z886" s="1344"/>
      <c r="AA886" s="1344"/>
      <c r="AB886" s="1344"/>
      <c r="AC886" s="1344"/>
    </row>
    <row r="887">
      <c r="A887" s="1344"/>
      <c r="B887" s="1344"/>
      <c r="C887" s="1344"/>
      <c r="D887" s="1344"/>
      <c r="E887" s="1344"/>
      <c r="F887" s="1344"/>
      <c r="G887" s="1344"/>
      <c r="H887" s="1344"/>
      <c r="I887" s="1344"/>
      <c r="J887" s="1344"/>
      <c r="K887" s="1344"/>
      <c r="L887" s="1344"/>
      <c r="M887" s="1344"/>
      <c r="N887" s="1344"/>
      <c r="O887" s="1344"/>
      <c r="P887" s="1344"/>
      <c r="Q887" s="1344"/>
      <c r="R887" s="1344"/>
      <c r="S887" s="1344"/>
      <c r="T887" s="1344"/>
      <c r="U887" s="1344"/>
      <c r="V887" s="1344"/>
      <c r="W887" s="1344"/>
      <c r="X887" s="1344"/>
      <c r="Y887" s="1344"/>
      <c r="Z887" s="1344"/>
      <c r="AA887" s="1344"/>
      <c r="AB887" s="1344"/>
      <c r="AC887" s="1344"/>
    </row>
    <row r="888">
      <c r="A888" s="1344"/>
      <c r="B888" s="1344"/>
      <c r="C888" s="1344"/>
      <c r="D888" s="1344"/>
      <c r="E888" s="1344"/>
      <c r="F888" s="1344"/>
      <c r="G888" s="1344"/>
      <c r="H888" s="1344"/>
      <c r="I888" s="1344"/>
      <c r="J888" s="1344"/>
      <c r="K888" s="1344"/>
      <c r="L888" s="1344"/>
      <c r="M888" s="1344"/>
      <c r="N888" s="1344"/>
      <c r="O888" s="1344"/>
      <c r="P888" s="1344"/>
      <c r="Q888" s="1344"/>
      <c r="R888" s="1344"/>
      <c r="S888" s="1344"/>
      <c r="T888" s="1344"/>
      <c r="U888" s="1344"/>
      <c r="V888" s="1344"/>
      <c r="W888" s="1344"/>
      <c r="X888" s="1344"/>
      <c r="Y888" s="1344"/>
      <c r="Z888" s="1344"/>
      <c r="AA888" s="1344"/>
      <c r="AB888" s="1344"/>
      <c r="AC888" s="1344"/>
    </row>
    <row r="889">
      <c r="A889" s="1344"/>
      <c r="B889" s="1344"/>
      <c r="C889" s="1344"/>
      <c r="D889" s="1344"/>
      <c r="E889" s="1344"/>
      <c r="F889" s="1344"/>
      <c r="G889" s="1344"/>
      <c r="H889" s="1344"/>
      <c r="I889" s="1344"/>
      <c r="J889" s="1344"/>
      <c r="K889" s="1344"/>
      <c r="L889" s="1344"/>
      <c r="M889" s="1344"/>
      <c r="N889" s="1344"/>
      <c r="O889" s="1344"/>
      <c r="P889" s="1344"/>
      <c r="Q889" s="1344"/>
      <c r="R889" s="1344"/>
      <c r="S889" s="1344"/>
      <c r="T889" s="1344"/>
      <c r="U889" s="1344"/>
      <c r="V889" s="1344"/>
      <c r="W889" s="1344"/>
      <c r="X889" s="1344"/>
      <c r="Y889" s="1344"/>
      <c r="Z889" s="1344"/>
      <c r="AA889" s="1344"/>
      <c r="AB889" s="1344"/>
      <c r="AC889" s="1344"/>
    </row>
    <row r="890">
      <c r="A890" s="1344"/>
      <c r="B890" s="1344"/>
      <c r="C890" s="1344"/>
      <c r="D890" s="1344"/>
      <c r="E890" s="1344"/>
      <c r="F890" s="1344"/>
      <c r="G890" s="1344"/>
      <c r="H890" s="1344"/>
      <c r="I890" s="1344"/>
      <c r="J890" s="1344"/>
      <c r="K890" s="1344"/>
      <c r="L890" s="1344"/>
      <c r="M890" s="1344"/>
      <c r="N890" s="1344"/>
      <c r="O890" s="1344"/>
      <c r="P890" s="1344"/>
      <c r="Q890" s="1344"/>
      <c r="R890" s="1344"/>
      <c r="S890" s="1344"/>
      <c r="T890" s="1344"/>
      <c r="U890" s="1344"/>
      <c r="V890" s="1344"/>
      <c r="W890" s="1344"/>
      <c r="X890" s="1344"/>
      <c r="Y890" s="1344"/>
      <c r="Z890" s="1344"/>
      <c r="AA890" s="1344"/>
      <c r="AB890" s="1344"/>
      <c r="AC890" s="1344"/>
    </row>
    <row r="891">
      <c r="A891" s="1344"/>
      <c r="B891" s="1344"/>
      <c r="C891" s="1344"/>
      <c r="D891" s="1344"/>
      <c r="E891" s="1344"/>
      <c r="F891" s="1344"/>
      <c r="G891" s="1344"/>
      <c r="H891" s="1344"/>
      <c r="I891" s="1344"/>
      <c r="J891" s="1344"/>
      <c r="K891" s="1344"/>
      <c r="L891" s="1344"/>
      <c r="M891" s="1344"/>
      <c r="N891" s="1344"/>
      <c r="O891" s="1344"/>
      <c r="P891" s="1344"/>
      <c r="Q891" s="1344"/>
      <c r="R891" s="1344"/>
      <c r="S891" s="1344"/>
      <c r="T891" s="1344"/>
      <c r="U891" s="1344"/>
      <c r="V891" s="1344"/>
      <c r="W891" s="1344"/>
      <c r="X891" s="1344"/>
      <c r="Y891" s="1344"/>
      <c r="Z891" s="1344"/>
      <c r="AA891" s="1344"/>
      <c r="AB891" s="1344"/>
      <c r="AC891" s="1344"/>
    </row>
    <row r="892">
      <c r="A892" s="1344"/>
      <c r="B892" s="1344"/>
      <c r="C892" s="1344"/>
      <c r="D892" s="1344"/>
      <c r="E892" s="1344"/>
      <c r="F892" s="1344"/>
      <c r="G892" s="1344"/>
      <c r="H892" s="1344"/>
      <c r="I892" s="1344"/>
      <c r="J892" s="1344"/>
      <c r="K892" s="1344"/>
      <c r="L892" s="1344"/>
      <c r="M892" s="1344"/>
      <c r="N892" s="1344"/>
      <c r="O892" s="1344"/>
      <c r="P892" s="1344"/>
      <c r="Q892" s="1344"/>
      <c r="R892" s="1344"/>
      <c r="S892" s="1344"/>
      <c r="T892" s="1344"/>
      <c r="U892" s="1344"/>
      <c r="V892" s="1344"/>
      <c r="W892" s="1344"/>
      <c r="X892" s="1344"/>
      <c r="Y892" s="1344"/>
      <c r="Z892" s="1344"/>
      <c r="AA892" s="1344"/>
      <c r="AB892" s="1344"/>
      <c r="AC892" s="1344"/>
    </row>
    <row r="893">
      <c r="A893" s="1344"/>
      <c r="B893" s="1344"/>
      <c r="C893" s="1344"/>
      <c r="D893" s="1344"/>
      <c r="E893" s="1344"/>
      <c r="F893" s="1344"/>
      <c r="G893" s="1344"/>
      <c r="H893" s="1344"/>
      <c r="I893" s="1344"/>
      <c r="J893" s="1344"/>
      <c r="K893" s="1344"/>
      <c r="L893" s="1344"/>
      <c r="M893" s="1344"/>
      <c r="N893" s="1344"/>
      <c r="O893" s="1344"/>
      <c r="P893" s="1344"/>
      <c r="Q893" s="1344"/>
      <c r="R893" s="1344"/>
      <c r="S893" s="1344"/>
      <c r="T893" s="1344"/>
      <c r="U893" s="1344"/>
      <c r="V893" s="1344"/>
      <c r="W893" s="1344"/>
      <c r="X893" s="1344"/>
      <c r="Y893" s="1344"/>
      <c r="Z893" s="1344"/>
      <c r="AA893" s="1344"/>
      <c r="AB893" s="1344"/>
      <c r="AC893" s="1344"/>
    </row>
    <row r="894">
      <c r="A894" s="1344"/>
      <c r="B894" s="1344"/>
      <c r="C894" s="1344"/>
      <c r="D894" s="1344"/>
      <c r="E894" s="1344"/>
      <c r="F894" s="1344"/>
      <c r="G894" s="1344"/>
      <c r="H894" s="1344"/>
      <c r="I894" s="1344"/>
      <c r="J894" s="1344"/>
      <c r="K894" s="1344"/>
      <c r="L894" s="1344"/>
      <c r="M894" s="1344"/>
      <c r="N894" s="1344"/>
      <c r="O894" s="1344"/>
      <c r="P894" s="1344"/>
      <c r="Q894" s="1344"/>
      <c r="R894" s="1344"/>
      <c r="S894" s="1344"/>
      <c r="T894" s="1344"/>
      <c r="U894" s="1344"/>
      <c r="V894" s="1344"/>
      <c r="W894" s="1344"/>
      <c r="X894" s="1344"/>
      <c r="Y894" s="1344"/>
      <c r="Z894" s="1344"/>
      <c r="AA894" s="1344"/>
      <c r="AB894" s="1344"/>
      <c r="AC894" s="1344"/>
    </row>
    <row r="895">
      <c r="A895" s="1344"/>
      <c r="B895" s="1344"/>
      <c r="C895" s="1344"/>
      <c r="D895" s="1344"/>
      <c r="E895" s="1344"/>
      <c r="F895" s="1344"/>
      <c r="G895" s="1344"/>
      <c r="H895" s="1344"/>
      <c r="I895" s="1344"/>
      <c r="J895" s="1344"/>
      <c r="K895" s="1344"/>
      <c r="L895" s="1344"/>
      <c r="M895" s="1344"/>
      <c r="N895" s="1344"/>
      <c r="O895" s="1344"/>
      <c r="P895" s="1344"/>
      <c r="Q895" s="1344"/>
      <c r="R895" s="1344"/>
      <c r="S895" s="1344"/>
      <c r="T895" s="1344"/>
      <c r="U895" s="1344"/>
      <c r="V895" s="1344"/>
      <c r="W895" s="1344"/>
      <c r="X895" s="1344"/>
      <c r="Y895" s="1344"/>
      <c r="Z895" s="1344"/>
      <c r="AA895" s="1344"/>
      <c r="AB895" s="1344"/>
      <c r="AC895" s="1344"/>
    </row>
    <row r="896">
      <c r="A896" s="1344"/>
      <c r="B896" s="1344"/>
      <c r="C896" s="1344"/>
      <c r="D896" s="1344"/>
      <c r="E896" s="1344"/>
      <c r="F896" s="1344"/>
      <c r="G896" s="1344"/>
      <c r="H896" s="1344"/>
      <c r="I896" s="1344"/>
      <c r="J896" s="1344"/>
      <c r="K896" s="1344"/>
      <c r="L896" s="1344"/>
      <c r="M896" s="1344"/>
      <c r="N896" s="1344"/>
      <c r="O896" s="1344"/>
      <c r="P896" s="1344"/>
      <c r="Q896" s="1344"/>
      <c r="R896" s="1344"/>
      <c r="S896" s="1344"/>
      <c r="T896" s="1344"/>
      <c r="U896" s="1344"/>
      <c r="V896" s="1344"/>
      <c r="W896" s="1344"/>
      <c r="X896" s="1344"/>
      <c r="Y896" s="1344"/>
      <c r="Z896" s="1344"/>
      <c r="AA896" s="1344"/>
      <c r="AB896" s="1344"/>
      <c r="AC896" s="1344"/>
    </row>
    <row r="897">
      <c r="A897" s="1344"/>
      <c r="B897" s="1344"/>
      <c r="C897" s="1344"/>
      <c r="D897" s="1344"/>
      <c r="E897" s="1344"/>
      <c r="F897" s="1344"/>
      <c r="G897" s="1344"/>
      <c r="H897" s="1344"/>
      <c r="I897" s="1344"/>
      <c r="J897" s="1344"/>
      <c r="K897" s="1344"/>
      <c r="L897" s="1344"/>
      <c r="M897" s="1344"/>
      <c r="N897" s="1344"/>
      <c r="O897" s="1344"/>
      <c r="P897" s="1344"/>
      <c r="Q897" s="1344"/>
      <c r="R897" s="1344"/>
      <c r="S897" s="1344"/>
      <c r="T897" s="1344"/>
      <c r="U897" s="1344"/>
      <c r="V897" s="1344"/>
      <c r="W897" s="1344"/>
      <c r="X897" s="1344"/>
      <c r="Y897" s="1344"/>
      <c r="Z897" s="1344"/>
      <c r="AA897" s="1344"/>
      <c r="AB897" s="1344"/>
      <c r="AC897" s="1344"/>
    </row>
    <row r="898">
      <c r="A898" s="1344"/>
      <c r="B898" s="1344"/>
      <c r="C898" s="1344"/>
      <c r="D898" s="1344"/>
      <c r="E898" s="1344"/>
      <c r="F898" s="1344"/>
      <c r="G898" s="1344"/>
      <c r="H898" s="1344"/>
      <c r="I898" s="1344"/>
      <c r="J898" s="1344"/>
      <c r="K898" s="1344"/>
      <c r="L898" s="1344"/>
      <c r="M898" s="1344"/>
      <c r="N898" s="1344"/>
      <c r="O898" s="1344"/>
      <c r="P898" s="1344"/>
      <c r="Q898" s="1344"/>
      <c r="R898" s="1344"/>
      <c r="S898" s="1344"/>
      <c r="T898" s="1344"/>
      <c r="U898" s="1344"/>
      <c r="V898" s="1344"/>
      <c r="W898" s="1344"/>
      <c r="X898" s="1344"/>
      <c r="Y898" s="1344"/>
      <c r="Z898" s="1344"/>
      <c r="AA898" s="1344"/>
      <c r="AB898" s="1344"/>
      <c r="AC898" s="1344"/>
    </row>
    <row r="899">
      <c r="A899" s="1344"/>
      <c r="B899" s="1344"/>
      <c r="C899" s="1344"/>
      <c r="D899" s="1344"/>
      <c r="E899" s="1344"/>
      <c r="F899" s="1344"/>
      <c r="G899" s="1344"/>
      <c r="H899" s="1344"/>
      <c r="I899" s="1344"/>
      <c r="J899" s="1344"/>
      <c r="K899" s="1344"/>
      <c r="L899" s="1344"/>
      <c r="M899" s="1344"/>
      <c r="N899" s="1344"/>
      <c r="O899" s="1344"/>
      <c r="P899" s="1344"/>
      <c r="Q899" s="1344"/>
      <c r="R899" s="1344"/>
      <c r="S899" s="1344"/>
      <c r="T899" s="1344"/>
      <c r="U899" s="1344"/>
      <c r="V899" s="1344"/>
      <c r="W899" s="1344"/>
      <c r="X899" s="1344"/>
      <c r="Y899" s="1344"/>
      <c r="Z899" s="1344"/>
      <c r="AA899" s="1344"/>
      <c r="AB899" s="1344"/>
      <c r="AC899" s="1344"/>
    </row>
    <row r="900">
      <c r="A900" s="1344"/>
      <c r="B900" s="1344"/>
      <c r="C900" s="1344"/>
      <c r="D900" s="1344"/>
      <c r="E900" s="1344"/>
      <c r="F900" s="1344"/>
      <c r="G900" s="1344"/>
      <c r="H900" s="1344"/>
      <c r="I900" s="1344"/>
      <c r="J900" s="1344"/>
      <c r="K900" s="1344"/>
      <c r="L900" s="1344"/>
      <c r="M900" s="1344"/>
      <c r="N900" s="1344"/>
      <c r="O900" s="1344"/>
      <c r="P900" s="1344"/>
      <c r="Q900" s="1344"/>
      <c r="R900" s="1344"/>
      <c r="S900" s="1344"/>
      <c r="T900" s="1344"/>
      <c r="U900" s="1344"/>
      <c r="V900" s="1344"/>
      <c r="W900" s="1344"/>
      <c r="X900" s="1344"/>
      <c r="Y900" s="1344"/>
      <c r="Z900" s="1344"/>
      <c r="AA900" s="1344"/>
      <c r="AB900" s="1344"/>
      <c r="AC900" s="1344"/>
    </row>
    <row r="901">
      <c r="A901" s="1344"/>
      <c r="B901" s="1344"/>
      <c r="C901" s="1344"/>
      <c r="D901" s="1344"/>
      <c r="E901" s="1344"/>
      <c r="F901" s="1344"/>
      <c r="G901" s="1344"/>
      <c r="H901" s="1344"/>
      <c r="I901" s="1344"/>
      <c r="J901" s="1344"/>
      <c r="K901" s="1344"/>
      <c r="L901" s="1344"/>
      <c r="M901" s="1344"/>
      <c r="N901" s="1344"/>
      <c r="O901" s="1344"/>
      <c r="P901" s="1344"/>
      <c r="Q901" s="1344"/>
      <c r="R901" s="1344"/>
      <c r="S901" s="1344"/>
      <c r="T901" s="1344"/>
      <c r="U901" s="1344"/>
      <c r="V901" s="1344"/>
      <c r="W901" s="1344"/>
      <c r="X901" s="1344"/>
      <c r="Y901" s="1344"/>
      <c r="Z901" s="1344"/>
      <c r="AA901" s="1344"/>
      <c r="AB901" s="1344"/>
      <c r="AC901" s="1344"/>
    </row>
    <row r="902">
      <c r="A902" s="1344"/>
      <c r="B902" s="1344"/>
      <c r="C902" s="1344"/>
      <c r="D902" s="1344"/>
      <c r="E902" s="1344"/>
      <c r="F902" s="1344"/>
      <c r="G902" s="1344"/>
      <c r="H902" s="1344"/>
      <c r="I902" s="1344"/>
      <c r="J902" s="1344"/>
      <c r="K902" s="1344"/>
      <c r="L902" s="1344"/>
      <c r="M902" s="1344"/>
      <c r="N902" s="1344"/>
      <c r="O902" s="1344"/>
      <c r="P902" s="1344"/>
      <c r="Q902" s="1344"/>
      <c r="R902" s="1344"/>
      <c r="S902" s="1344"/>
      <c r="T902" s="1344"/>
      <c r="U902" s="1344"/>
      <c r="V902" s="1344"/>
      <c r="W902" s="1344"/>
      <c r="X902" s="1344"/>
      <c r="Y902" s="1344"/>
      <c r="Z902" s="1344"/>
      <c r="AA902" s="1344"/>
      <c r="AB902" s="1344"/>
      <c r="AC902" s="1344"/>
    </row>
    <row r="903">
      <c r="A903" s="1344"/>
      <c r="B903" s="1344"/>
      <c r="C903" s="1344"/>
      <c r="D903" s="1344"/>
      <c r="E903" s="1344"/>
      <c r="F903" s="1344"/>
      <c r="G903" s="1344"/>
      <c r="H903" s="1344"/>
      <c r="I903" s="1344"/>
      <c r="J903" s="1344"/>
      <c r="K903" s="1344"/>
      <c r="L903" s="1344"/>
      <c r="M903" s="1344"/>
      <c r="N903" s="1344"/>
      <c r="O903" s="1344"/>
      <c r="P903" s="1344"/>
      <c r="Q903" s="1344"/>
      <c r="R903" s="1344"/>
      <c r="S903" s="1344"/>
      <c r="T903" s="1344"/>
      <c r="U903" s="1344"/>
      <c r="V903" s="1344"/>
      <c r="W903" s="1344"/>
      <c r="X903" s="1344"/>
      <c r="Y903" s="1344"/>
      <c r="Z903" s="1344"/>
      <c r="AA903" s="1344"/>
      <c r="AB903" s="1344"/>
      <c r="AC903" s="1344"/>
    </row>
    <row r="904">
      <c r="A904" s="1344"/>
      <c r="B904" s="1344"/>
      <c r="C904" s="1344"/>
      <c r="D904" s="1344"/>
      <c r="E904" s="1344"/>
      <c r="F904" s="1344"/>
      <c r="G904" s="1344"/>
      <c r="H904" s="1344"/>
      <c r="I904" s="1344"/>
      <c r="J904" s="1344"/>
      <c r="K904" s="1344"/>
      <c r="L904" s="1344"/>
      <c r="M904" s="1344"/>
      <c r="N904" s="1344"/>
      <c r="O904" s="1344"/>
      <c r="P904" s="1344"/>
      <c r="Q904" s="1344"/>
      <c r="R904" s="1344"/>
      <c r="S904" s="1344"/>
      <c r="T904" s="1344"/>
      <c r="U904" s="1344"/>
      <c r="V904" s="1344"/>
      <c r="W904" s="1344"/>
      <c r="X904" s="1344"/>
      <c r="Y904" s="1344"/>
      <c r="Z904" s="1344"/>
      <c r="AA904" s="1344"/>
      <c r="AB904" s="1344"/>
      <c r="AC904" s="1344"/>
    </row>
    <row r="905">
      <c r="A905" s="1344"/>
      <c r="B905" s="1344"/>
      <c r="C905" s="1344"/>
      <c r="D905" s="1344"/>
      <c r="E905" s="1344"/>
      <c r="F905" s="1344"/>
      <c r="G905" s="1344"/>
      <c r="H905" s="1344"/>
      <c r="I905" s="1344"/>
      <c r="J905" s="1344"/>
      <c r="K905" s="1344"/>
      <c r="L905" s="1344"/>
      <c r="M905" s="1344"/>
      <c r="N905" s="1344"/>
      <c r="O905" s="1344"/>
      <c r="P905" s="1344"/>
      <c r="Q905" s="1344"/>
      <c r="R905" s="1344"/>
      <c r="S905" s="1344"/>
      <c r="T905" s="1344"/>
      <c r="U905" s="1344"/>
      <c r="V905" s="1344"/>
      <c r="W905" s="1344"/>
      <c r="X905" s="1344"/>
      <c r="Y905" s="1344"/>
      <c r="Z905" s="1344"/>
      <c r="AA905" s="1344"/>
      <c r="AB905" s="1344"/>
      <c r="AC905" s="1344"/>
    </row>
    <row r="906">
      <c r="A906" s="1344"/>
      <c r="B906" s="1344"/>
      <c r="C906" s="1344"/>
      <c r="D906" s="1344"/>
      <c r="E906" s="1344"/>
      <c r="F906" s="1344"/>
      <c r="G906" s="1344"/>
      <c r="H906" s="1344"/>
      <c r="I906" s="1344"/>
      <c r="J906" s="1344"/>
      <c r="K906" s="1344"/>
      <c r="L906" s="1344"/>
      <c r="M906" s="1344"/>
      <c r="N906" s="1344"/>
      <c r="O906" s="1344"/>
      <c r="P906" s="1344"/>
      <c r="Q906" s="1344"/>
      <c r="R906" s="1344"/>
      <c r="S906" s="1344"/>
      <c r="T906" s="1344"/>
      <c r="U906" s="1344"/>
      <c r="V906" s="1344"/>
      <c r="W906" s="1344"/>
      <c r="X906" s="1344"/>
      <c r="Y906" s="1344"/>
      <c r="Z906" s="1344"/>
      <c r="AA906" s="1344"/>
      <c r="AB906" s="1344"/>
      <c r="AC906" s="1344"/>
    </row>
    <row r="907">
      <c r="A907" s="1344"/>
      <c r="B907" s="1344"/>
      <c r="C907" s="1344"/>
      <c r="D907" s="1344"/>
      <c r="E907" s="1344"/>
      <c r="F907" s="1344"/>
      <c r="G907" s="1344"/>
      <c r="H907" s="1344"/>
      <c r="I907" s="1344"/>
      <c r="J907" s="1344"/>
      <c r="K907" s="1344"/>
      <c r="L907" s="1344"/>
      <c r="M907" s="1344"/>
      <c r="N907" s="1344"/>
      <c r="O907" s="1344"/>
      <c r="P907" s="1344"/>
      <c r="Q907" s="1344"/>
      <c r="R907" s="1344"/>
      <c r="S907" s="1344"/>
      <c r="T907" s="1344"/>
      <c r="U907" s="1344"/>
      <c r="V907" s="1344"/>
      <c r="W907" s="1344"/>
      <c r="X907" s="1344"/>
      <c r="Y907" s="1344"/>
      <c r="Z907" s="1344"/>
      <c r="AA907" s="1344"/>
      <c r="AB907" s="1344"/>
      <c r="AC907" s="1344"/>
    </row>
    <row r="908">
      <c r="A908" s="1344"/>
      <c r="B908" s="1344"/>
      <c r="C908" s="1344"/>
      <c r="D908" s="1344"/>
      <c r="E908" s="1344"/>
      <c r="F908" s="1344"/>
      <c r="G908" s="1344"/>
      <c r="H908" s="1344"/>
      <c r="I908" s="1344"/>
      <c r="J908" s="1344"/>
      <c r="K908" s="1344"/>
      <c r="L908" s="1344"/>
      <c r="M908" s="1344"/>
      <c r="N908" s="1344"/>
      <c r="O908" s="1344"/>
      <c r="P908" s="1344"/>
      <c r="Q908" s="1344"/>
      <c r="R908" s="1344"/>
      <c r="S908" s="1344"/>
      <c r="T908" s="1344"/>
      <c r="U908" s="1344"/>
      <c r="V908" s="1344"/>
      <c r="W908" s="1344"/>
      <c r="X908" s="1344"/>
      <c r="Y908" s="1344"/>
      <c r="Z908" s="1344"/>
      <c r="AA908" s="1344"/>
      <c r="AB908" s="1344"/>
      <c r="AC908" s="1344"/>
    </row>
    <row r="909">
      <c r="A909" s="1344"/>
      <c r="B909" s="1344"/>
      <c r="C909" s="1344"/>
      <c r="D909" s="1344"/>
      <c r="E909" s="1344"/>
      <c r="F909" s="1344"/>
      <c r="G909" s="1344"/>
      <c r="H909" s="1344"/>
      <c r="I909" s="1344"/>
      <c r="J909" s="1344"/>
      <c r="K909" s="1344"/>
      <c r="L909" s="1344"/>
      <c r="M909" s="1344"/>
      <c r="N909" s="1344"/>
      <c r="O909" s="1344"/>
      <c r="P909" s="1344"/>
      <c r="Q909" s="1344"/>
      <c r="R909" s="1344"/>
      <c r="S909" s="1344"/>
      <c r="T909" s="1344"/>
      <c r="U909" s="1344"/>
      <c r="V909" s="1344"/>
      <c r="W909" s="1344"/>
      <c r="X909" s="1344"/>
      <c r="Y909" s="1344"/>
      <c r="Z909" s="1344"/>
      <c r="AA909" s="1344"/>
      <c r="AB909" s="1344"/>
      <c r="AC909" s="1344"/>
    </row>
    <row r="910">
      <c r="A910" s="1344"/>
      <c r="B910" s="1344"/>
      <c r="C910" s="1344"/>
      <c r="D910" s="1344"/>
      <c r="E910" s="1344"/>
      <c r="F910" s="1344"/>
      <c r="G910" s="1344"/>
      <c r="H910" s="1344"/>
      <c r="I910" s="1344"/>
      <c r="J910" s="1344"/>
      <c r="K910" s="1344"/>
      <c r="L910" s="1344"/>
      <c r="M910" s="1344"/>
      <c r="N910" s="1344"/>
      <c r="O910" s="1344"/>
      <c r="P910" s="1344"/>
      <c r="Q910" s="1344"/>
      <c r="R910" s="1344"/>
      <c r="S910" s="1344"/>
      <c r="T910" s="1344"/>
      <c r="U910" s="1344"/>
      <c r="V910" s="1344"/>
      <c r="W910" s="1344"/>
      <c r="X910" s="1344"/>
      <c r="Y910" s="1344"/>
      <c r="Z910" s="1344"/>
      <c r="AA910" s="1344"/>
      <c r="AB910" s="1344"/>
      <c r="AC910" s="1344"/>
    </row>
    <row r="911">
      <c r="A911" s="1344"/>
      <c r="B911" s="1344"/>
      <c r="C911" s="1344"/>
      <c r="D911" s="1344"/>
      <c r="E911" s="1344"/>
      <c r="F911" s="1344"/>
      <c r="G911" s="1344"/>
      <c r="H911" s="1344"/>
      <c r="I911" s="1344"/>
      <c r="J911" s="1344"/>
      <c r="K911" s="1344"/>
      <c r="L911" s="1344"/>
      <c r="M911" s="1344"/>
      <c r="N911" s="1344"/>
      <c r="O911" s="1344"/>
      <c r="P911" s="1344"/>
      <c r="Q911" s="1344"/>
      <c r="R911" s="1344"/>
      <c r="S911" s="1344"/>
      <c r="T911" s="1344"/>
      <c r="U911" s="1344"/>
      <c r="V911" s="1344"/>
      <c r="W911" s="1344"/>
      <c r="X911" s="1344"/>
      <c r="Y911" s="1344"/>
      <c r="Z911" s="1344"/>
      <c r="AA911" s="1344"/>
      <c r="AB911" s="1344"/>
      <c r="AC911" s="1344"/>
    </row>
    <row r="912">
      <c r="A912" s="1344"/>
      <c r="B912" s="1344"/>
      <c r="C912" s="1344"/>
      <c r="D912" s="1344"/>
      <c r="E912" s="1344"/>
      <c r="F912" s="1344"/>
      <c r="G912" s="1344"/>
      <c r="H912" s="1344"/>
      <c r="I912" s="1344"/>
      <c r="J912" s="1344"/>
      <c r="K912" s="1344"/>
      <c r="L912" s="1344"/>
      <c r="M912" s="1344"/>
      <c r="N912" s="1344"/>
      <c r="O912" s="1344"/>
      <c r="P912" s="1344"/>
      <c r="Q912" s="1344"/>
      <c r="R912" s="1344"/>
      <c r="S912" s="1344"/>
      <c r="T912" s="1344"/>
      <c r="U912" s="1344"/>
      <c r="V912" s="1344"/>
      <c r="W912" s="1344"/>
      <c r="X912" s="1344"/>
      <c r="Y912" s="1344"/>
      <c r="Z912" s="1344"/>
      <c r="AA912" s="1344"/>
      <c r="AB912" s="1344"/>
      <c r="AC912" s="1344"/>
    </row>
    <row r="913">
      <c r="A913" s="1344"/>
      <c r="B913" s="1344"/>
      <c r="C913" s="1344"/>
      <c r="D913" s="1344"/>
      <c r="E913" s="1344"/>
      <c r="F913" s="1344"/>
      <c r="G913" s="1344"/>
      <c r="H913" s="1344"/>
      <c r="I913" s="1344"/>
      <c r="J913" s="1344"/>
      <c r="K913" s="1344"/>
      <c r="L913" s="1344"/>
      <c r="M913" s="1344"/>
      <c r="N913" s="1344"/>
      <c r="O913" s="1344"/>
      <c r="P913" s="1344"/>
      <c r="Q913" s="1344"/>
      <c r="R913" s="1344"/>
      <c r="S913" s="1344"/>
      <c r="T913" s="1344"/>
      <c r="U913" s="1344"/>
      <c r="V913" s="1344"/>
      <c r="W913" s="1344"/>
      <c r="X913" s="1344"/>
      <c r="Y913" s="1344"/>
      <c r="Z913" s="1344"/>
      <c r="AA913" s="1344"/>
      <c r="AB913" s="1344"/>
      <c r="AC913" s="1344"/>
    </row>
    <row r="914">
      <c r="A914" s="1344"/>
      <c r="B914" s="1344"/>
      <c r="C914" s="1344"/>
      <c r="D914" s="1344"/>
      <c r="E914" s="1344"/>
      <c r="F914" s="1344"/>
      <c r="G914" s="1344"/>
      <c r="H914" s="1344"/>
      <c r="I914" s="1344"/>
      <c r="J914" s="1344"/>
      <c r="K914" s="1344"/>
      <c r="L914" s="1344"/>
      <c r="M914" s="1344"/>
      <c r="N914" s="1344"/>
      <c r="O914" s="1344"/>
      <c r="P914" s="1344"/>
      <c r="Q914" s="1344"/>
      <c r="R914" s="1344"/>
      <c r="S914" s="1344"/>
      <c r="T914" s="1344"/>
      <c r="U914" s="1344"/>
      <c r="V914" s="1344"/>
      <c r="W914" s="1344"/>
      <c r="X914" s="1344"/>
      <c r="Y914" s="1344"/>
      <c r="Z914" s="1344"/>
      <c r="AA914" s="1344"/>
      <c r="AB914" s="1344"/>
      <c r="AC914" s="1344"/>
    </row>
    <row r="915">
      <c r="A915" s="1344"/>
      <c r="B915" s="1344"/>
      <c r="C915" s="1344"/>
      <c r="D915" s="1344"/>
      <c r="E915" s="1344"/>
      <c r="F915" s="1344"/>
      <c r="G915" s="1344"/>
      <c r="H915" s="1344"/>
      <c r="I915" s="1344"/>
      <c r="J915" s="1344"/>
      <c r="K915" s="1344"/>
      <c r="L915" s="1344"/>
      <c r="M915" s="1344"/>
      <c r="N915" s="1344"/>
      <c r="O915" s="1344"/>
      <c r="P915" s="1344"/>
      <c r="Q915" s="1344"/>
      <c r="R915" s="1344"/>
      <c r="S915" s="1344"/>
      <c r="T915" s="1344"/>
      <c r="U915" s="1344"/>
      <c r="V915" s="1344"/>
      <c r="W915" s="1344"/>
      <c r="X915" s="1344"/>
      <c r="Y915" s="1344"/>
      <c r="Z915" s="1344"/>
      <c r="AA915" s="1344"/>
      <c r="AB915" s="1344"/>
      <c r="AC915" s="1344"/>
    </row>
    <row r="916">
      <c r="A916" s="1344"/>
      <c r="B916" s="1344"/>
      <c r="C916" s="1344"/>
      <c r="D916" s="1344"/>
      <c r="E916" s="1344"/>
      <c r="F916" s="1344"/>
      <c r="G916" s="1344"/>
      <c r="H916" s="1344"/>
      <c r="I916" s="1344"/>
      <c r="J916" s="1344"/>
      <c r="K916" s="1344"/>
      <c r="L916" s="1344"/>
      <c r="M916" s="1344"/>
      <c r="N916" s="1344"/>
      <c r="O916" s="1344"/>
      <c r="P916" s="1344"/>
      <c r="Q916" s="1344"/>
      <c r="R916" s="1344"/>
      <c r="S916" s="1344"/>
      <c r="T916" s="1344"/>
      <c r="U916" s="1344"/>
      <c r="V916" s="1344"/>
      <c r="W916" s="1344"/>
      <c r="X916" s="1344"/>
      <c r="Y916" s="1344"/>
      <c r="Z916" s="1344"/>
      <c r="AA916" s="1344"/>
      <c r="AB916" s="1344"/>
      <c r="AC916" s="1344"/>
    </row>
    <row r="917">
      <c r="A917" s="1344"/>
      <c r="B917" s="1344"/>
      <c r="C917" s="1344"/>
      <c r="D917" s="1344"/>
      <c r="E917" s="1344"/>
      <c r="F917" s="1344"/>
      <c r="G917" s="1344"/>
      <c r="H917" s="1344"/>
      <c r="I917" s="1344"/>
      <c r="J917" s="1344"/>
      <c r="K917" s="1344"/>
      <c r="L917" s="1344"/>
      <c r="M917" s="1344"/>
      <c r="N917" s="1344"/>
      <c r="O917" s="1344"/>
      <c r="P917" s="1344"/>
      <c r="Q917" s="1344"/>
      <c r="R917" s="1344"/>
      <c r="S917" s="1344"/>
      <c r="T917" s="1344"/>
      <c r="U917" s="1344"/>
      <c r="V917" s="1344"/>
      <c r="W917" s="1344"/>
      <c r="X917" s="1344"/>
      <c r="Y917" s="1344"/>
      <c r="Z917" s="1344"/>
      <c r="AA917" s="1344"/>
      <c r="AB917" s="1344"/>
      <c r="AC917" s="1344"/>
    </row>
    <row r="918">
      <c r="A918" s="1344"/>
      <c r="B918" s="1344"/>
      <c r="C918" s="1344"/>
      <c r="D918" s="1344"/>
      <c r="E918" s="1344"/>
      <c r="F918" s="1344"/>
      <c r="G918" s="1344"/>
      <c r="H918" s="1344"/>
      <c r="I918" s="1344"/>
      <c r="J918" s="1344"/>
      <c r="K918" s="1344"/>
      <c r="L918" s="1344"/>
      <c r="M918" s="1344"/>
      <c r="N918" s="1344"/>
      <c r="O918" s="1344"/>
      <c r="P918" s="1344"/>
      <c r="Q918" s="1344"/>
      <c r="R918" s="1344"/>
      <c r="S918" s="1344"/>
      <c r="T918" s="1344"/>
      <c r="U918" s="1344"/>
      <c r="V918" s="1344"/>
      <c r="W918" s="1344"/>
      <c r="X918" s="1344"/>
      <c r="Y918" s="1344"/>
      <c r="Z918" s="1344"/>
      <c r="AA918" s="1344"/>
      <c r="AB918" s="1344"/>
      <c r="AC918" s="1344"/>
    </row>
    <row r="919">
      <c r="A919" s="1344"/>
      <c r="B919" s="1344"/>
      <c r="C919" s="1344"/>
      <c r="D919" s="1344"/>
      <c r="E919" s="1344"/>
      <c r="F919" s="1344"/>
      <c r="G919" s="1344"/>
      <c r="H919" s="1344"/>
      <c r="I919" s="1344"/>
      <c r="J919" s="1344"/>
      <c r="K919" s="1344"/>
      <c r="L919" s="1344"/>
      <c r="M919" s="1344"/>
      <c r="N919" s="1344"/>
      <c r="O919" s="1344"/>
      <c r="P919" s="1344"/>
      <c r="Q919" s="1344"/>
      <c r="R919" s="1344"/>
      <c r="S919" s="1344"/>
      <c r="T919" s="1344"/>
      <c r="U919" s="1344"/>
      <c r="V919" s="1344"/>
      <c r="W919" s="1344"/>
      <c r="X919" s="1344"/>
      <c r="Y919" s="1344"/>
      <c r="Z919" s="1344"/>
      <c r="AA919" s="1344"/>
      <c r="AB919" s="1344"/>
      <c r="AC919" s="1344"/>
    </row>
    <row r="920">
      <c r="A920" s="1344"/>
      <c r="B920" s="1344"/>
      <c r="C920" s="1344"/>
      <c r="D920" s="1344"/>
      <c r="E920" s="1344"/>
      <c r="F920" s="1344"/>
      <c r="G920" s="1344"/>
      <c r="H920" s="1344"/>
      <c r="I920" s="1344"/>
      <c r="J920" s="1344"/>
      <c r="K920" s="1344"/>
      <c r="L920" s="1344"/>
      <c r="M920" s="1344"/>
      <c r="N920" s="1344"/>
      <c r="O920" s="1344"/>
      <c r="P920" s="1344"/>
      <c r="Q920" s="1344"/>
      <c r="R920" s="1344"/>
      <c r="S920" s="1344"/>
      <c r="T920" s="1344"/>
      <c r="U920" s="1344"/>
      <c r="V920" s="1344"/>
      <c r="W920" s="1344"/>
      <c r="X920" s="1344"/>
      <c r="Y920" s="1344"/>
      <c r="Z920" s="1344"/>
      <c r="AA920" s="1344"/>
      <c r="AB920" s="1344"/>
      <c r="AC920" s="1344"/>
    </row>
    <row r="921">
      <c r="A921" s="1344"/>
      <c r="B921" s="1344"/>
      <c r="C921" s="1344"/>
      <c r="D921" s="1344"/>
      <c r="E921" s="1344"/>
      <c r="F921" s="1344"/>
      <c r="G921" s="1344"/>
      <c r="H921" s="1344"/>
      <c r="I921" s="1344"/>
      <c r="J921" s="1344"/>
      <c r="K921" s="1344"/>
      <c r="L921" s="1344"/>
      <c r="M921" s="1344"/>
      <c r="N921" s="1344"/>
      <c r="O921" s="1344"/>
      <c r="P921" s="1344"/>
      <c r="Q921" s="1344"/>
      <c r="R921" s="1344"/>
      <c r="S921" s="1344"/>
      <c r="T921" s="1344"/>
      <c r="U921" s="1344"/>
      <c r="V921" s="1344"/>
      <c r="W921" s="1344"/>
      <c r="X921" s="1344"/>
      <c r="Y921" s="1344"/>
      <c r="Z921" s="1344"/>
      <c r="AA921" s="1344"/>
      <c r="AB921" s="1344"/>
      <c r="AC921" s="1344"/>
    </row>
    <row r="922">
      <c r="A922" s="1344"/>
      <c r="B922" s="1344"/>
      <c r="C922" s="1344"/>
      <c r="D922" s="1344"/>
      <c r="E922" s="1344"/>
      <c r="F922" s="1344"/>
      <c r="G922" s="1344"/>
      <c r="H922" s="1344"/>
      <c r="I922" s="1344"/>
      <c r="J922" s="1344"/>
      <c r="K922" s="1344"/>
      <c r="L922" s="1344"/>
      <c r="M922" s="1344"/>
      <c r="N922" s="1344"/>
      <c r="O922" s="1344"/>
      <c r="P922" s="1344"/>
      <c r="Q922" s="1344"/>
      <c r="R922" s="1344"/>
      <c r="S922" s="1344"/>
      <c r="T922" s="1344"/>
      <c r="U922" s="1344"/>
      <c r="V922" s="1344"/>
      <c r="W922" s="1344"/>
      <c r="X922" s="1344"/>
      <c r="Y922" s="1344"/>
      <c r="Z922" s="1344"/>
      <c r="AA922" s="1344"/>
      <c r="AB922" s="1344"/>
      <c r="AC922" s="1344"/>
    </row>
    <row r="923">
      <c r="A923" s="1344"/>
      <c r="B923" s="1344"/>
      <c r="C923" s="1344"/>
      <c r="D923" s="1344"/>
      <c r="E923" s="1344"/>
      <c r="F923" s="1344"/>
      <c r="G923" s="1344"/>
      <c r="H923" s="1344"/>
      <c r="I923" s="1344"/>
      <c r="J923" s="1344"/>
      <c r="K923" s="1344"/>
      <c r="L923" s="1344"/>
      <c r="M923" s="1344"/>
      <c r="N923" s="1344"/>
      <c r="O923" s="1344"/>
      <c r="P923" s="1344"/>
      <c r="Q923" s="1344"/>
      <c r="R923" s="1344"/>
      <c r="S923" s="1344"/>
      <c r="T923" s="1344"/>
      <c r="U923" s="1344"/>
      <c r="V923" s="1344"/>
      <c r="W923" s="1344"/>
      <c r="X923" s="1344"/>
      <c r="Y923" s="1344"/>
      <c r="Z923" s="1344"/>
      <c r="AA923" s="1344"/>
      <c r="AB923" s="1344"/>
      <c r="AC923" s="1344"/>
    </row>
    <row r="924">
      <c r="A924" s="1344"/>
      <c r="B924" s="1344"/>
      <c r="C924" s="1344"/>
      <c r="D924" s="1344"/>
      <c r="E924" s="1344"/>
      <c r="F924" s="1344"/>
      <c r="G924" s="1344"/>
      <c r="H924" s="1344"/>
      <c r="I924" s="1344"/>
      <c r="J924" s="1344"/>
      <c r="K924" s="1344"/>
      <c r="L924" s="1344"/>
      <c r="M924" s="1344"/>
      <c r="N924" s="1344"/>
      <c r="O924" s="1344"/>
      <c r="P924" s="1344"/>
      <c r="Q924" s="1344"/>
      <c r="R924" s="1344"/>
      <c r="S924" s="1344"/>
      <c r="T924" s="1344"/>
      <c r="U924" s="1344"/>
      <c r="V924" s="1344"/>
      <c r="W924" s="1344"/>
      <c r="X924" s="1344"/>
      <c r="Y924" s="1344"/>
      <c r="Z924" s="1344"/>
      <c r="AA924" s="1344"/>
      <c r="AB924" s="1344"/>
      <c r="AC924" s="1344"/>
    </row>
    <row r="925">
      <c r="A925" s="1344"/>
      <c r="B925" s="1344"/>
      <c r="C925" s="1344"/>
      <c r="D925" s="1344"/>
      <c r="E925" s="1344"/>
      <c r="F925" s="1344"/>
      <c r="G925" s="1344"/>
      <c r="H925" s="1344"/>
      <c r="I925" s="1344"/>
      <c r="J925" s="1344"/>
      <c r="K925" s="1344"/>
      <c r="L925" s="1344"/>
      <c r="M925" s="1344"/>
      <c r="N925" s="1344"/>
      <c r="O925" s="1344"/>
      <c r="P925" s="1344"/>
      <c r="Q925" s="1344"/>
      <c r="R925" s="1344"/>
      <c r="S925" s="1344"/>
      <c r="T925" s="1344"/>
      <c r="U925" s="1344"/>
      <c r="V925" s="1344"/>
      <c r="W925" s="1344"/>
      <c r="X925" s="1344"/>
      <c r="Y925" s="1344"/>
      <c r="Z925" s="1344"/>
      <c r="AA925" s="1344"/>
      <c r="AB925" s="1344"/>
      <c r="AC925" s="1344"/>
    </row>
    <row r="926">
      <c r="A926" s="1344"/>
      <c r="B926" s="1344"/>
      <c r="C926" s="1344"/>
      <c r="D926" s="1344"/>
      <c r="E926" s="1344"/>
      <c r="F926" s="1344"/>
      <c r="G926" s="1344"/>
      <c r="H926" s="1344"/>
      <c r="I926" s="1344"/>
      <c r="J926" s="1344"/>
      <c r="K926" s="1344"/>
      <c r="L926" s="1344"/>
      <c r="M926" s="1344"/>
      <c r="N926" s="1344"/>
      <c r="O926" s="1344"/>
      <c r="P926" s="1344"/>
      <c r="Q926" s="1344"/>
      <c r="R926" s="1344"/>
      <c r="S926" s="1344"/>
      <c r="T926" s="1344"/>
      <c r="U926" s="1344"/>
      <c r="V926" s="1344"/>
      <c r="W926" s="1344"/>
      <c r="X926" s="1344"/>
      <c r="Y926" s="1344"/>
      <c r="Z926" s="1344"/>
      <c r="AA926" s="1344"/>
      <c r="AB926" s="1344"/>
      <c r="AC926" s="1344"/>
    </row>
    <row r="927">
      <c r="A927" s="1344"/>
      <c r="B927" s="1344"/>
      <c r="C927" s="1344"/>
      <c r="D927" s="1344"/>
      <c r="E927" s="1344"/>
      <c r="F927" s="1344"/>
      <c r="G927" s="1344"/>
      <c r="H927" s="1344"/>
      <c r="I927" s="1344"/>
      <c r="J927" s="1344"/>
      <c r="K927" s="1344"/>
      <c r="L927" s="1344"/>
      <c r="M927" s="1344"/>
      <c r="N927" s="1344"/>
      <c r="O927" s="1344"/>
      <c r="P927" s="1344"/>
      <c r="Q927" s="1344"/>
      <c r="R927" s="1344"/>
      <c r="S927" s="1344"/>
      <c r="T927" s="1344"/>
      <c r="U927" s="1344"/>
      <c r="V927" s="1344"/>
      <c r="W927" s="1344"/>
      <c r="X927" s="1344"/>
      <c r="Y927" s="1344"/>
      <c r="Z927" s="1344"/>
      <c r="AA927" s="1344"/>
      <c r="AB927" s="1344"/>
      <c r="AC927" s="1344"/>
    </row>
    <row r="928">
      <c r="A928" s="1344"/>
      <c r="B928" s="1344"/>
      <c r="C928" s="1344"/>
      <c r="D928" s="1344"/>
      <c r="E928" s="1344"/>
      <c r="F928" s="1344"/>
      <c r="G928" s="1344"/>
      <c r="H928" s="1344"/>
      <c r="I928" s="1344"/>
      <c r="J928" s="1344"/>
      <c r="K928" s="1344"/>
      <c r="L928" s="1344"/>
      <c r="M928" s="1344"/>
      <c r="N928" s="1344"/>
      <c r="O928" s="1344"/>
      <c r="P928" s="1344"/>
      <c r="Q928" s="1344"/>
      <c r="R928" s="1344"/>
      <c r="S928" s="1344"/>
      <c r="T928" s="1344"/>
      <c r="U928" s="1344"/>
      <c r="V928" s="1344"/>
      <c r="W928" s="1344"/>
      <c r="X928" s="1344"/>
      <c r="Y928" s="1344"/>
      <c r="Z928" s="1344"/>
      <c r="AA928" s="1344"/>
      <c r="AB928" s="1344"/>
      <c r="AC928" s="1344"/>
    </row>
    <row r="929">
      <c r="A929" s="1344"/>
      <c r="B929" s="1344"/>
      <c r="C929" s="1344"/>
      <c r="D929" s="1344"/>
      <c r="E929" s="1344"/>
      <c r="F929" s="1344"/>
      <c r="G929" s="1344"/>
      <c r="H929" s="1344"/>
      <c r="I929" s="1344"/>
      <c r="J929" s="1344"/>
      <c r="K929" s="1344"/>
      <c r="L929" s="1344"/>
      <c r="M929" s="1344"/>
      <c r="N929" s="1344"/>
      <c r="O929" s="1344"/>
      <c r="P929" s="1344"/>
      <c r="Q929" s="1344"/>
      <c r="R929" s="1344"/>
      <c r="S929" s="1344"/>
      <c r="T929" s="1344"/>
      <c r="U929" s="1344"/>
      <c r="V929" s="1344"/>
      <c r="W929" s="1344"/>
      <c r="X929" s="1344"/>
      <c r="Y929" s="1344"/>
      <c r="Z929" s="1344"/>
      <c r="AA929" s="1344"/>
      <c r="AB929" s="1344"/>
      <c r="AC929" s="1344"/>
    </row>
    <row r="930">
      <c r="A930" s="1344"/>
      <c r="B930" s="1344"/>
      <c r="C930" s="1344"/>
      <c r="D930" s="1344"/>
      <c r="E930" s="1344"/>
      <c r="F930" s="1344"/>
      <c r="G930" s="1344"/>
      <c r="H930" s="1344"/>
      <c r="I930" s="1344"/>
      <c r="J930" s="1344"/>
      <c r="K930" s="1344"/>
      <c r="L930" s="1344"/>
      <c r="M930" s="1344"/>
      <c r="N930" s="1344"/>
      <c r="O930" s="1344"/>
      <c r="P930" s="1344"/>
      <c r="Q930" s="1344"/>
      <c r="R930" s="1344"/>
      <c r="S930" s="1344"/>
      <c r="T930" s="1344"/>
      <c r="U930" s="1344"/>
      <c r="V930" s="1344"/>
      <c r="W930" s="1344"/>
      <c r="X930" s="1344"/>
      <c r="Y930" s="1344"/>
      <c r="Z930" s="1344"/>
      <c r="AA930" s="1344"/>
      <c r="AB930" s="1344"/>
      <c r="AC930" s="1344"/>
    </row>
    <row r="931">
      <c r="A931" s="1344"/>
      <c r="B931" s="1344"/>
      <c r="C931" s="1344"/>
      <c r="D931" s="1344"/>
      <c r="E931" s="1344"/>
      <c r="F931" s="1344"/>
      <c r="G931" s="1344"/>
      <c r="H931" s="1344"/>
      <c r="I931" s="1344"/>
      <c r="J931" s="1344"/>
      <c r="K931" s="1344"/>
      <c r="L931" s="1344"/>
      <c r="M931" s="1344"/>
      <c r="N931" s="1344"/>
      <c r="O931" s="1344"/>
      <c r="P931" s="1344"/>
      <c r="Q931" s="1344"/>
      <c r="R931" s="1344"/>
      <c r="S931" s="1344"/>
      <c r="T931" s="1344"/>
      <c r="U931" s="1344"/>
      <c r="V931" s="1344"/>
      <c r="W931" s="1344"/>
      <c r="X931" s="1344"/>
      <c r="Y931" s="1344"/>
      <c r="Z931" s="1344"/>
      <c r="AA931" s="1344"/>
      <c r="AB931" s="1344"/>
      <c r="AC931" s="1344"/>
    </row>
    <row r="932">
      <c r="A932" s="1344"/>
      <c r="B932" s="1344"/>
      <c r="C932" s="1344"/>
      <c r="D932" s="1344"/>
      <c r="E932" s="1344"/>
      <c r="F932" s="1344"/>
      <c r="G932" s="1344"/>
      <c r="H932" s="1344"/>
      <c r="I932" s="1344"/>
      <c r="J932" s="1344"/>
      <c r="K932" s="1344"/>
      <c r="L932" s="1344"/>
      <c r="M932" s="1344"/>
      <c r="N932" s="1344"/>
      <c r="O932" s="1344"/>
      <c r="P932" s="1344"/>
      <c r="Q932" s="1344"/>
      <c r="R932" s="1344"/>
      <c r="S932" s="1344"/>
      <c r="T932" s="1344"/>
      <c r="U932" s="1344"/>
      <c r="V932" s="1344"/>
      <c r="W932" s="1344"/>
      <c r="X932" s="1344"/>
      <c r="Y932" s="1344"/>
      <c r="Z932" s="1344"/>
      <c r="AA932" s="1344"/>
      <c r="AB932" s="1344"/>
      <c r="AC932" s="1344"/>
    </row>
    <row r="933">
      <c r="A933" s="1344"/>
      <c r="B933" s="1344"/>
      <c r="C933" s="1344"/>
      <c r="D933" s="1344"/>
      <c r="E933" s="1344"/>
      <c r="F933" s="1344"/>
      <c r="G933" s="1344"/>
      <c r="H933" s="1344"/>
      <c r="I933" s="1344"/>
      <c r="J933" s="1344"/>
      <c r="K933" s="1344"/>
      <c r="L933" s="1344"/>
      <c r="M933" s="1344"/>
      <c r="N933" s="1344"/>
      <c r="O933" s="1344"/>
      <c r="P933" s="1344"/>
      <c r="Q933" s="1344"/>
      <c r="R933" s="1344"/>
      <c r="S933" s="1344"/>
      <c r="T933" s="1344"/>
      <c r="U933" s="1344"/>
      <c r="V933" s="1344"/>
      <c r="W933" s="1344"/>
      <c r="X933" s="1344"/>
      <c r="Y933" s="1344"/>
      <c r="Z933" s="1344"/>
      <c r="AA933" s="1344"/>
      <c r="AB933" s="1344"/>
      <c r="AC933" s="1344"/>
    </row>
    <row r="934">
      <c r="A934" s="1344"/>
      <c r="B934" s="1344"/>
      <c r="C934" s="1344"/>
      <c r="D934" s="1344"/>
      <c r="E934" s="1344"/>
      <c r="F934" s="1344"/>
      <c r="G934" s="1344"/>
      <c r="H934" s="1344"/>
      <c r="I934" s="1344"/>
      <c r="J934" s="1344"/>
      <c r="K934" s="1344"/>
      <c r="L934" s="1344"/>
      <c r="M934" s="1344"/>
      <c r="N934" s="1344"/>
      <c r="O934" s="1344"/>
      <c r="P934" s="1344"/>
      <c r="Q934" s="1344"/>
      <c r="R934" s="1344"/>
      <c r="S934" s="1344"/>
      <c r="T934" s="1344"/>
      <c r="U934" s="1344"/>
      <c r="V934" s="1344"/>
      <c r="W934" s="1344"/>
      <c r="X934" s="1344"/>
      <c r="Y934" s="1344"/>
      <c r="Z934" s="1344"/>
      <c r="AA934" s="1344"/>
      <c r="AB934" s="1344"/>
      <c r="AC934" s="1344"/>
    </row>
    <row r="935">
      <c r="A935" s="1344"/>
      <c r="B935" s="1344"/>
      <c r="C935" s="1344"/>
      <c r="D935" s="1344"/>
      <c r="E935" s="1344"/>
      <c r="F935" s="1344"/>
      <c r="G935" s="1344"/>
      <c r="H935" s="1344"/>
      <c r="I935" s="1344"/>
      <c r="J935" s="1344"/>
      <c r="K935" s="1344"/>
      <c r="L935" s="1344"/>
      <c r="M935" s="1344"/>
      <c r="N935" s="1344"/>
      <c r="O935" s="1344"/>
      <c r="P935" s="1344"/>
      <c r="Q935" s="1344"/>
      <c r="R935" s="1344"/>
      <c r="S935" s="1344"/>
      <c r="T935" s="1344"/>
      <c r="U935" s="1344"/>
      <c r="V935" s="1344"/>
      <c r="W935" s="1344"/>
      <c r="X935" s="1344"/>
      <c r="Y935" s="1344"/>
      <c r="Z935" s="1344"/>
      <c r="AA935" s="1344"/>
      <c r="AB935" s="1344"/>
      <c r="AC935" s="1344"/>
    </row>
    <row r="936">
      <c r="A936" s="1344"/>
      <c r="B936" s="1344"/>
      <c r="C936" s="1344"/>
      <c r="D936" s="1344"/>
      <c r="E936" s="1344"/>
      <c r="F936" s="1344"/>
      <c r="G936" s="1344"/>
      <c r="H936" s="1344"/>
      <c r="I936" s="1344"/>
      <c r="J936" s="1344"/>
      <c r="K936" s="1344"/>
      <c r="L936" s="1344"/>
      <c r="M936" s="1344"/>
      <c r="N936" s="1344"/>
      <c r="O936" s="1344"/>
      <c r="P936" s="1344"/>
      <c r="Q936" s="1344"/>
      <c r="R936" s="1344"/>
      <c r="S936" s="1344"/>
      <c r="T936" s="1344"/>
      <c r="U936" s="1344"/>
      <c r="V936" s="1344"/>
      <c r="W936" s="1344"/>
      <c r="X936" s="1344"/>
      <c r="Y936" s="1344"/>
      <c r="Z936" s="1344"/>
      <c r="AA936" s="1344"/>
      <c r="AB936" s="1344"/>
      <c r="AC936" s="1344"/>
    </row>
    <row r="937">
      <c r="A937" s="1344"/>
      <c r="B937" s="1344"/>
      <c r="C937" s="1344"/>
      <c r="D937" s="1344"/>
      <c r="E937" s="1344"/>
      <c r="F937" s="1344"/>
      <c r="G937" s="1344"/>
      <c r="H937" s="1344"/>
      <c r="I937" s="1344"/>
      <c r="J937" s="1344"/>
      <c r="K937" s="1344"/>
      <c r="L937" s="1344"/>
      <c r="M937" s="1344"/>
      <c r="N937" s="1344"/>
      <c r="O937" s="1344"/>
      <c r="P937" s="1344"/>
      <c r="Q937" s="1344"/>
      <c r="R937" s="1344"/>
      <c r="S937" s="1344"/>
      <c r="T937" s="1344"/>
      <c r="U937" s="1344"/>
      <c r="V937" s="1344"/>
      <c r="W937" s="1344"/>
      <c r="X937" s="1344"/>
      <c r="Y937" s="1344"/>
      <c r="Z937" s="1344"/>
      <c r="AA937" s="1344"/>
      <c r="AB937" s="1344"/>
      <c r="AC937" s="1344"/>
    </row>
    <row r="938">
      <c r="A938" s="1344"/>
      <c r="B938" s="1344"/>
      <c r="C938" s="1344"/>
      <c r="D938" s="1344"/>
      <c r="E938" s="1344"/>
      <c r="F938" s="1344"/>
      <c r="G938" s="1344"/>
      <c r="H938" s="1344"/>
      <c r="I938" s="1344"/>
      <c r="J938" s="1344"/>
      <c r="K938" s="1344"/>
      <c r="L938" s="1344"/>
      <c r="M938" s="1344"/>
      <c r="N938" s="1344"/>
      <c r="O938" s="1344"/>
      <c r="P938" s="1344"/>
      <c r="Q938" s="1344"/>
      <c r="R938" s="1344"/>
      <c r="S938" s="1344"/>
      <c r="T938" s="1344"/>
      <c r="U938" s="1344"/>
      <c r="V938" s="1344"/>
      <c r="W938" s="1344"/>
      <c r="X938" s="1344"/>
      <c r="Y938" s="1344"/>
      <c r="Z938" s="1344"/>
      <c r="AA938" s="1344"/>
      <c r="AB938" s="1344"/>
      <c r="AC938" s="1344"/>
    </row>
    <row r="939">
      <c r="A939" s="1344"/>
      <c r="B939" s="1344"/>
      <c r="C939" s="1344"/>
      <c r="D939" s="1344"/>
      <c r="E939" s="1344"/>
      <c r="F939" s="1344"/>
      <c r="G939" s="1344"/>
      <c r="H939" s="1344"/>
      <c r="I939" s="1344"/>
      <c r="J939" s="1344"/>
      <c r="K939" s="1344"/>
      <c r="L939" s="1344"/>
      <c r="M939" s="1344"/>
      <c r="N939" s="1344"/>
      <c r="O939" s="1344"/>
      <c r="P939" s="1344"/>
      <c r="Q939" s="1344"/>
      <c r="R939" s="1344"/>
      <c r="S939" s="1344"/>
      <c r="T939" s="1344"/>
      <c r="U939" s="1344"/>
      <c r="V939" s="1344"/>
      <c r="W939" s="1344"/>
      <c r="X939" s="1344"/>
      <c r="Y939" s="1344"/>
      <c r="Z939" s="1344"/>
      <c r="AA939" s="1344"/>
      <c r="AB939" s="1344"/>
      <c r="AC939" s="1344"/>
    </row>
    <row r="940">
      <c r="A940" s="1344"/>
      <c r="B940" s="1344"/>
      <c r="C940" s="1344"/>
      <c r="D940" s="1344"/>
      <c r="E940" s="1344"/>
      <c r="F940" s="1344"/>
      <c r="G940" s="1344"/>
      <c r="H940" s="1344"/>
      <c r="I940" s="1344"/>
      <c r="J940" s="1344"/>
      <c r="K940" s="1344"/>
      <c r="L940" s="1344"/>
      <c r="M940" s="1344"/>
      <c r="N940" s="1344"/>
      <c r="O940" s="1344"/>
      <c r="P940" s="1344"/>
      <c r="Q940" s="1344"/>
      <c r="R940" s="1344"/>
      <c r="S940" s="1344"/>
      <c r="T940" s="1344"/>
      <c r="U940" s="1344"/>
      <c r="V940" s="1344"/>
      <c r="W940" s="1344"/>
      <c r="X940" s="1344"/>
      <c r="Y940" s="1344"/>
      <c r="Z940" s="1344"/>
      <c r="AA940" s="1344"/>
      <c r="AB940" s="1344"/>
      <c r="AC940" s="1344"/>
    </row>
    <row r="941">
      <c r="A941" s="1344"/>
      <c r="B941" s="1344"/>
      <c r="C941" s="1344"/>
      <c r="D941" s="1344"/>
      <c r="E941" s="1344"/>
      <c r="F941" s="1344"/>
      <c r="G941" s="1344"/>
      <c r="H941" s="1344"/>
      <c r="I941" s="1344"/>
      <c r="J941" s="1344"/>
      <c r="K941" s="1344"/>
      <c r="L941" s="1344"/>
      <c r="M941" s="1344"/>
      <c r="N941" s="1344"/>
      <c r="O941" s="1344"/>
      <c r="P941" s="1344"/>
      <c r="Q941" s="1344"/>
      <c r="R941" s="1344"/>
      <c r="S941" s="1344"/>
      <c r="T941" s="1344"/>
      <c r="U941" s="1344"/>
      <c r="V941" s="1344"/>
      <c r="W941" s="1344"/>
      <c r="X941" s="1344"/>
      <c r="Y941" s="1344"/>
      <c r="Z941" s="1344"/>
      <c r="AA941" s="1344"/>
      <c r="AB941" s="1344"/>
      <c r="AC941" s="1344"/>
    </row>
    <row r="942">
      <c r="A942" s="1344"/>
      <c r="B942" s="1344"/>
      <c r="C942" s="1344"/>
      <c r="D942" s="1344"/>
      <c r="E942" s="1344"/>
      <c r="F942" s="1344"/>
      <c r="G942" s="1344"/>
      <c r="H942" s="1344"/>
      <c r="I942" s="1344"/>
      <c r="J942" s="1344"/>
      <c r="K942" s="1344"/>
      <c r="L942" s="1344"/>
      <c r="M942" s="1344"/>
      <c r="N942" s="1344"/>
      <c r="O942" s="1344"/>
      <c r="P942" s="1344"/>
      <c r="Q942" s="1344"/>
      <c r="R942" s="1344"/>
      <c r="S942" s="1344"/>
      <c r="T942" s="1344"/>
      <c r="U942" s="1344"/>
      <c r="V942" s="1344"/>
      <c r="W942" s="1344"/>
      <c r="X942" s="1344"/>
      <c r="Y942" s="1344"/>
      <c r="Z942" s="1344"/>
      <c r="AA942" s="1344"/>
      <c r="AB942" s="1344"/>
      <c r="AC942" s="1344"/>
    </row>
    <row r="943">
      <c r="A943" s="1344"/>
      <c r="B943" s="1344"/>
      <c r="C943" s="1344"/>
      <c r="D943" s="1344"/>
      <c r="E943" s="1344"/>
      <c r="F943" s="1344"/>
      <c r="G943" s="1344"/>
      <c r="H943" s="1344"/>
      <c r="I943" s="1344"/>
      <c r="J943" s="1344"/>
      <c r="K943" s="1344"/>
      <c r="L943" s="1344"/>
      <c r="M943" s="1344"/>
      <c r="N943" s="1344"/>
      <c r="O943" s="1344"/>
      <c r="P943" s="1344"/>
      <c r="Q943" s="1344"/>
      <c r="R943" s="1344"/>
      <c r="S943" s="1344"/>
      <c r="T943" s="1344"/>
      <c r="U943" s="1344"/>
      <c r="V943" s="1344"/>
      <c r="W943" s="1344"/>
      <c r="X943" s="1344"/>
      <c r="Y943" s="1344"/>
      <c r="Z943" s="1344"/>
      <c r="AA943" s="1344"/>
      <c r="AB943" s="1344"/>
      <c r="AC943" s="1344"/>
    </row>
    <row r="944">
      <c r="A944" s="1344"/>
      <c r="B944" s="1344"/>
      <c r="C944" s="1344"/>
      <c r="D944" s="1344"/>
      <c r="E944" s="1344"/>
      <c r="F944" s="1344"/>
      <c r="G944" s="1344"/>
      <c r="H944" s="1344"/>
      <c r="I944" s="1344"/>
      <c r="J944" s="1344"/>
      <c r="K944" s="1344"/>
      <c r="L944" s="1344"/>
      <c r="M944" s="1344"/>
      <c r="N944" s="1344"/>
      <c r="O944" s="1344"/>
      <c r="P944" s="1344"/>
      <c r="Q944" s="1344"/>
      <c r="R944" s="1344"/>
      <c r="S944" s="1344"/>
      <c r="T944" s="1344"/>
      <c r="U944" s="1344"/>
      <c r="V944" s="1344"/>
      <c r="W944" s="1344"/>
      <c r="X944" s="1344"/>
      <c r="Y944" s="1344"/>
      <c r="Z944" s="1344"/>
      <c r="AA944" s="1344"/>
      <c r="AB944" s="1344"/>
      <c r="AC944" s="1344"/>
    </row>
    <row r="945">
      <c r="A945" s="1344"/>
      <c r="B945" s="1344"/>
      <c r="C945" s="1344"/>
      <c r="D945" s="1344"/>
      <c r="E945" s="1344"/>
      <c r="F945" s="1344"/>
      <c r="G945" s="1344"/>
      <c r="H945" s="1344"/>
      <c r="I945" s="1344"/>
      <c r="J945" s="1344"/>
      <c r="K945" s="1344"/>
      <c r="L945" s="1344"/>
      <c r="M945" s="1344"/>
      <c r="N945" s="1344"/>
      <c r="O945" s="1344"/>
      <c r="P945" s="1344"/>
      <c r="Q945" s="1344"/>
      <c r="R945" s="1344"/>
      <c r="S945" s="1344"/>
      <c r="T945" s="1344"/>
      <c r="U945" s="1344"/>
      <c r="V945" s="1344"/>
      <c r="W945" s="1344"/>
      <c r="X945" s="1344"/>
      <c r="Y945" s="1344"/>
      <c r="Z945" s="1344"/>
      <c r="AA945" s="1344"/>
      <c r="AB945" s="1344"/>
      <c r="AC945" s="1344"/>
    </row>
    <row r="946">
      <c r="A946" s="1344"/>
      <c r="B946" s="1344"/>
      <c r="C946" s="1344"/>
      <c r="D946" s="1344"/>
      <c r="E946" s="1344"/>
      <c r="F946" s="1344"/>
      <c r="G946" s="1344"/>
      <c r="H946" s="1344"/>
      <c r="I946" s="1344"/>
      <c r="J946" s="1344"/>
      <c r="K946" s="1344"/>
      <c r="L946" s="1344"/>
      <c r="M946" s="1344"/>
      <c r="N946" s="1344"/>
      <c r="O946" s="1344"/>
      <c r="P946" s="1344"/>
      <c r="Q946" s="1344"/>
      <c r="R946" s="1344"/>
      <c r="S946" s="1344"/>
      <c r="T946" s="1344"/>
      <c r="U946" s="1344"/>
      <c r="V946" s="1344"/>
      <c r="W946" s="1344"/>
      <c r="X946" s="1344"/>
      <c r="Y946" s="1344"/>
      <c r="Z946" s="1344"/>
      <c r="AA946" s="1344"/>
      <c r="AB946" s="1344"/>
      <c r="AC946" s="1344"/>
    </row>
    <row r="947">
      <c r="A947" s="1344"/>
      <c r="B947" s="1344"/>
      <c r="C947" s="1344"/>
      <c r="D947" s="1344"/>
      <c r="E947" s="1344"/>
      <c r="F947" s="1344"/>
      <c r="G947" s="1344"/>
      <c r="H947" s="1344"/>
      <c r="I947" s="1344"/>
      <c r="J947" s="1344"/>
      <c r="K947" s="1344"/>
      <c r="L947" s="1344"/>
      <c r="M947" s="1344"/>
      <c r="N947" s="1344"/>
      <c r="O947" s="1344"/>
      <c r="P947" s="1344"/>
      <c r="Q947" s="1344"/>
      <c r="R947" s="1344"/>
      <c r="S947" s="1344"/>
      <c r="T947" s="1344"/>
      <c r="U947" s="1344"/>
      <c r="V947" s="1344"/>
      <c r="W947" s="1344"/>
      <c r="X947" s="1344"/>
      <c r="Y947" s="1344"/>
      <c r="Z947" s="1344"/>
      <c r="AA947" s="1344"/>
      <c r="AB947" s="1344"/>
      <c r="AC947" s="1344"/>
    </row>
    <row r="948">
      <c r="A948" s="1344"/>
      <c r="B948" s="1344"/>
      <c r="C948" s="1344"/>
      <c r="D948" s="1344"/>
      <c r="E948" s="1344"/>
      <c r="F948" s="1344"/>
      <c r="G948" s="1344"/>
      <c r="H948" s="1344"/>
      <c r="I948" s="1344"/>
      <c r="J948" s="1344"/>
      <c r="K948" s="1344"/>
      <c r="L948" s="1344"/>
      <c r="M948" s="1344"/>
      <c r="N948" s="1344"/>
      <c r="O948" s="1344"/>
      <c r="P948" s="1344"/>
      <c r="Q948" s="1344"/>
      <c r="R948" s="1344"/>
      <c r="S948" s="1344"/>
      <c r="T948" s="1344"/>
      <c r="U948" s="1344"/>
      <c r="V948" s="1344"/>
      <c r="W948" s="1344"/>
      <c r="X948" s="1344"/>
      <c r="Y948" s="1344"/>
      <c r="Z948" s="1344"/>
      <c r="AA948" s="1344"/>
      <c r="AB948" s="1344"/>
      <c r="AC948" s="1344"/>
    </row>
    <row r="949">
      <c r="A949" s="1344"/>
      <c r="B949" s="1344"/>
      <c r="C949" s="1344"/>
      <c r="D949" s="1344"/>
      <c r="E949" s="1344"/>
      <c r="F949" s="1344"/>
      <c r="G949" s="1344"/>
      <c r="H949" s="1344"/>
      <c r="I949" s="1344"/>
      <c r="J949" s="1344"/>
      <c r="K949" s="1344"/>
      <c r="L949" s="1344"/>
      <c r="M949" s="1344"/>
      <c r="N949" s="1344"/>
      <c r="O949" s="1344"/>
      <c r="P949" s="1344"/>
      <c r="Q949" s="1344"/>
      <c r="R949" s="1344"/>
      <c r="S949" s="1344"/>
      <c r="T949" s="1344"/>
      <c r="U949" s="1344"/>
      <c r="V949" s="1344"/>
      <c r="W949" s="1344"/>
      <c r="X949" s="1344"/>
      <c r="Y949" s="1344"/>
      <c r="Z949" s="1344"/>
      <c r="AA949" s="1344"/>
      <c r="AB949" s="1344"/>
      <c r="AC949" s="1344"/>
    </row>
    <row r="950">
      <c r="A950" s="1344"/>
      <c r="B950" s="1344"/>
      <c r="C950" s="1344"/>
      <c r="D950" s="1344"/>
      <c r="E950" s="1344"/>
      <c r="F950" s="1344"/>
      <c r="G950" s="1344"/>
      <c r="H950" s="1344"/>
      <c r="I950" s="1344"/>
      <c r="J950" s="1344"/>
      <c r="K950" s="1344"/>
      <c r="L950" s="1344"/>
      <c r="M950" s="1344"/>
      <c r="N950" s="1344"/>
      <c r="O950" s="1344"/>
      <c r="P950" s="1344"/>
      <c r="Q950" s="1344"/>
      <c r="R950" s="1344"/>
      <c r="S950" s="1344"/>
      <c r="T950" s="1344"/>
      <c r="U950" s="1344"/>
      <c r="V950" s="1344"/>
      <c r="W950" s="1344"/>
      <c r="X950" s="1344"/>
      <c r="Y950" s="1344"/>
      <c r="Z950" s="1344"/>
      <c r="AA950" s="1344"/>
      <c r="AB950" s="1344"/>
      <c r="AC950" s="1344"/>
    </row>
    <row r="951">
      <c r="A951" s="1344"/>
      <c r="B951" s="1344"/>
      <c r="C951" s="1344"/>
      <c r="D951" s="1344"/>
      <c r="E951" s="1344"/>
      <c r="F951" s="1344"/>
      <c r="G951" s="1344"/>
      <c r="H951" s="1344"/>
      <c r="I951" s="1344"/>
      <c r="J951" s="1344"/>
      <c r="K951" s="1344"/>
      <c r="L951" s="1344"/>
      <c r="M951" s="1344"/>
      <c r="N951" s="1344"/>
      <c r="O951" s="1344"/>
      <c r="P951" s="1344"/>
      <c r="Q951" s="1344"/>
      <c r="R951" s="1344"/>
      <c r="S951" s="1344"/>
      <c r="T951" s="1344"/>
      <c r="U951" s="1344"/>
      <c r="V951" s="1344"/>
      <c r="W951" s="1344"/>
      <c r="X951" s="1344"/>
      <c r="Y951" s="1344"/>
      <c r="Z951" s="1344"/>
      <c r="AA951" s="1344"/>
      <c r="AB951" s="1344"/>
      <c r="AC951" s="1344"/>
    </row>
    <row r="952">
      <c r="A952" s="1344"/>
      <c r="B952" s="1344"/>
      <c r="C952" s="1344"/>
      <c r="D952" s="1344"/>
      <c r="E952" s="1344"/>
      <c r="F952" s="1344"/>
      <c r="G952" s="1344"/>
      <c r="H952" s="1344"/>
      <c r="I952" s="1344"/>
      <c r="J952" s="1344"/>
      <c r="K952" s="1344"/>
      <c r="L952" s="1344"/>
      <c r="M952" s="1344"/>
      <c r="N952" s="1344"/>
      <c r="O952" s="1344"/>
      <c r="P952" s="1344"/>
      <c r="Q952" s="1344"/>
      <c r="R952" s="1344"/>
      <c r="S952" s="1344"/>
      <c r="T952" s="1344"/>
      <c r="U952" s="1344"/>
      <c r="V952" s="1344"/>
      <c r="W952" s="1344"/>
      <c r="X952" s="1344"/>
      <c r="Y952" s="1344"/>
      <c r="Z952" s="1344"/>
      <c r="AA952" s="1344"/>
      <c r="AB952" s="1344"/>
      <c r="AC952" s="1344"/>
    </row>
    <row r="953">
      <c r="A953" s="1344"/>
      <c r="B953" s="1344"/>
      <c r="C953" s="1344"/>
      <c r="D953" s="1344"/>
      <c r="E953" s="1344"/>
      <c r="F953" s="1344"/>
      <c r="G953" s="1344"/>
      <c r="H953" s="1344"/>
      <c r="I953" s="1344"/>
      <c r="J953" s="1344"/>
      <c r="K953" s="1344"/>
      <c r="L953" s="1344"/>
      <c r="M953" s="1344"/>
      <c r="N953" s="1344"/>
      <c r="O953" s="1344"/>
      <c r="P953" s="1344"/>
      <c r="Q953" s="1344"/>
      <c r="R953" s="1344"/>
      <c r="S953" s="1344"/>
      <c r="T953" s="1344"/>
      <c r="U953" s="1344"/>
      <c r="V953" s="1344"/>
      <c r="W953" s="1344"/>
      <c r="X953" s="1344"/>
      <c r="Y953" s="1344"/>
      <c r="Z953" s="1344"/>
      <c r="AA953" s="1344"/>
      <c r="AB953" s="1344"/>
      <c r="AC953" s="1344"/>
    </row>
    <row r="954">
      <c r="A954" s="1344"/>
      <c r="B954" s="1344"/>
      <c r="C954" s="1344"/>
      <c r="D954" s="1344"/>
      <c r="E954" s="1344"/>
      <c r="F954" s="1344"/>
      <c r="G954" s="1344"/>
      <c r="H954" s="1344"/>
      <c r="I954" s="1344"/>
      <c r="J954" s="1344"/>
      <c r="K954" s="1344"/>
      <c r="L954" s="1344"/>
      <c r="M954" s="1344"/>
      <c r="N954" s="1344"/>
      <c r="O954" s="1344"/>
      <c r="P954" s="1344"/>
      <c r="Q954" s="1344"/>
      <c r="R954" s="1344"/>
      <c r="S954" s="1344"/>
      <c r="T954" s="1344"/>
      <c r="U954" s="1344"/>
      <c r="V954" s="1344"/>
      <c r="W954" s="1344"/>
      <c r="X954" s="1344"/>
      <c r="Y954" s="1344"/>
      <c r="Z954" s="1344"/>
      <c r="AA954" s="1344"/>
      <c r="AB954" s="1344"/>
      <c r="AC954" s="1344"/>
    </row>
    <row r="955">
      <c r="A955" s="1344"/>
      <c r="B955" s="1344"/>
      <c r="C955" s="1344"/>
      <c r="D955" s="1344"/>
      <c r="E955" s="1344"/>
      <c r="F955" s="1344"/>
      <c r="G955" s="1344"/>
      <c r="H955" s="1344"/>
      <c r="I955" s="1344"/>
      <c r="J955" s="1344"/>
      <c r="K955" s="1344"/>
      <c r="L955" s="1344"/>
      <c r="M955" s="1344"/>
      <c r="N955" s="1344"/>
      <c r="O955" s="1344"/>
      <c r="P955" s="1344"/>
      <c r="Q955" s="1344"/>
      <c r="R955" s="1344"/>
      <c r="S955" s="1344"/>
      <c r="T955" s="1344"/>
      <c r="U955" s="1344"/>
      <c r="V955" s="1344"/>
      <c r="W955" s="1344"/>
      <c r="X955" s="1344"/>
      <c r="Y955" s="1344"/>
      <c r="Z955" s="1344"/>
      <c r="AA955" s="1344"/>
      <c r="AB955" s="1344"/>
      <c r="AC955" s="1344"/>
    </row>
    <row r="956">
      <c r="A956" s="1344"/>
      <c r="B956" s="1344"/>
      <c r="C956" s="1344"/>
      <c r="D956" s="1344"/>
      <c r="E956" s="1344"/>
      <c r="F956" s="1344"/>
      <c r="G956" s="1344"/>
      <c r="H956" s="1344"/>
      <c r="I956" s="1344"/>
      <c r="J956" s="1344"/>
      <c r="K956" s="1344"/>
      <c r="L956" s="1344"/>
      <c r="M956" s="1344"/>
      <c r="N956" s="1344"/>
      <c r="O956" s="1344"/>
      <c r="P956" s="1344"/>
      <c r="Q956" s="1344"/>
      <c r="R956" s="1344"/>
      <c r="S956" s="1344"/>
      <c r="T956" s="1344"/>
      <c r="U956" s="1344"/>
      <c r="V956" s="1344"/>
      <c r="W956" s="1344"/>
      <c r="X956" s="1344"/>
      <c r="Y956" s="1344"/>
      <c r="Z956" s="1344"/>
      <c r="AA956" s="1344"/>
      <c r="AB956" s="1344"/>
      <c r="AC956" s="1344"/>
    </row>
    <row r="957">
      <c r="A957" s="1344"/>
      <c r="B957" s="1344"/>
      <c r="C957" s="1344"/>
      <c r="D957" s="1344"/>
      <c r="E957" s="1344"/>
      <c r="F957" s="1344"/>
      <c r="G957" s="1344"/>
      <c r="H957" s="1344"/>
      <c r="I957" s="1344"/>
      <c r="J957" s="1344"/>
      <c r="K957" s="1344"/>
      <c r="L957" s="1344"/>
      <c r="M957" s="1344"/>
      <c r="N957" s="1344"/>
      <c r="O957" s="1344"/>
      <c r="P957" s="1344"/>
      <c r="Q957" s="1344"/>
      <c r="R957" s="1344"/>
      <c r="S957" s="1344"/>
      <c r="T957" s="1344"/>
      <c r="U957" s="1344"/>
      <c r="V957" s="1344"/>
      <c r="W957" s="1344"/>
      <c r="X957" s="1344"/>
      <c r="Y957" s="1344"/>
      <c r="Z957" s="1344"/>
      <c r="AA957" s="1344"/>
      <c r="AB957" s="1344"/>
      <c r="AC957" s="1344"/>
    </row>
    <row r="958">
      <c r="A958" s="1344"/>
      <c r="B958" s="1344"/>
      <c r="C958" s="1344"/>
      <c r="D958" s="1344"/>
      <c r="E958" s="1344"/>
      <c r="F958" s="1344"/>
      <c r="G958" s="1344"/>
      <c r="H958" s="1344"/>
      <c r="I958" s="1344"/>
      <c r="J958" s="1344"/>
      <c r="K958" s="1344"/>
      <c r="L958" s="1344"/>
      <c r="M958" s="1344"/>
      <c r="N958" s="1344"/>
      <c r="O958" s="1344"/>
      <c r="P958" s="1344"/>
      <c r="Q958" s="1344"/>
      <c r="R958" s="1344"/>
      <c r="S958" s="1344"/>
      <c r="T958" s="1344"/>
      <c r="U958" s="1344"/>
      <c r="V958" s="1344"/>
      <c r="W958" s="1344"/>
      <c r="X958" s="1344"/>
      <c r="Y958" s="1344"/>
      <c r="Z958" s="1344"/>
      <c r="AA958" s="1344"/>
      <c r="AB958" s="1344"/>
      <c r="AC958" s="1344"/>
    </row>
    <row r="959">
      <c r="A959" s="1344"/>
      <c r="B959" s="1344"/>
      <c r="C959" s="1344"/>
      <c r="D959" s="1344"/>
      <c r="E959" s="1344"/>
      <c r="F959" s="1344"/>
      <c r="G959" s="1344"/>
      <c r="H959" s="1344"/>
      <c r="I959" s="1344"/>
      <c r="J959" s="1344"/>
      <c r="K959" s="1344"/>
      <c r="L959" s="1344"/>
      <c r="M959" s="1344"/>
      <c r="N959" s="1344"/>
      <c r="O959" s="1344"/>
      <c r="P959" s="1344"/>
      <c r="Q959" s="1344"/>
      <c r="R959" s="1344"/>
      <c r="S959" s="1344"/>
      <c r="T959" s="1344"/>
      <c r="U959" s="1344"/>
      <c r="V959" s="1344"/>
      <c r="W959" s="1344"/>
      <c r="X959" s="1344"/>
      <c r="Y959" s="1344"/>
      <c r="Z959" s="1344"/>
      <c r="AA959" s="1344"/>
      <c r="AB959" s="1344"/>
      <c r="AC959" s="1344"/>
    </row>
    <row r="960">
      <c r="A960" s="1344"/>
      <c r="B960" s="1344"/>
      <c r="C960" s="1344"/>
      <c r="D960" s="1344"/>
      <c r="E960" s="1344"/>
      <c r="F960" s="1344"/>
      <c r="G960" s="1344"/>
      <c r="H960" s="1344"/>
      <c r="I960" s="1344"/>
      <c r="J960" s="1344"/>
      <c r="K960" s="1344"/>
      <c r="L960" s="1344"/>
      <c r="M960" s="1344"/>
      <c r="N960" s="1344"/>
      <c r="O960" s="1344"/>
      <c r="P960" s="1344"/>
      <c r="Q960" s="1344"/>
      <c r="R960" s="1344"/>
      <c r="S960" s="1344"/>
      <c r="T960" s="1344"/>
      <c r="U960" s="1344"/>
      <c r="V960" s="1344"/>
      <c r="W960" s="1344"/>
      <c r="X960" s="1344"/>
      <c r="Y960" s="1344"/>
      <c r="Z960" s="1344"/>
      <c r="AA960" s="1344"/>
      <c r="AB960" s="1344"/>
      <c r="AC960" s="1344"/>
    </row>
    <row r="961">
      <c r="A961" s="1344"/>
      <c r="B961" s="1344"/>
      <c r="C961" s="1344"/>
      <c r="D961" s="1344"/>
      <c r="E961" s="1344"/>
      <c r="F961" s="1344"/>
      <c r="G961" s="1344"/>
      <c r="H961" s="1344"/>
      <c r="I961" s="1344"/>
      <c r="J961" s="1344"/>
      <c r="K961" s="1344"/>
      <c r="L961" s="1344"/>
      <c r="M961" s="1344"/>
      <c r="N961" s="1344"/>
      <c r="O961" s="1344"/>
      <c r="P961" s="1344"/>
      <c r="Q961" s="1344"/>
      <c r="R961" s="1344"/>
      <c r="S961" s="1344"/>
      <c r="T961" s="1344"/>
      <c r="U961" s="1344"/>
      <c r="V961" s="1344"/>
      <c r="W961" s="1344"/>
      <c r="X961" s="1344"/>
      <c r="Y961" s="1344"/>
      <c r="Z961" s="1344"/>
      <c r="AA961" s="1344"/>
      <c r="AB961" s="1344"/>
      <c r="AC961" s="1344"/>
    </row>
    <row r="962">
      <c r="A962" s="1344"/>
      <c r="B962" s="1344"/>
      <c r="C962" s="1344"/>
      <c r="D962" s="1344"/>
      <c r="E962" s="1344"/>
      <c r="F962" s="1344"/>
      <c r="G962" s="1344"/>
      <c r="H962" s="1344"/>
      <c r="I962" s="1344"/>
      <c r="J962" s="1344"/>
      <c r="K962" s="1344"/>
      <c r="L962" s="1344"/>
      <c r="M962" s="1344"/>
      <c r="N962" s="1344"/>
      <c r="O962" s="1344"/>
      <c r="P962" s="1344"/>
      <c r="Q962" s="1344"/>
      <c r="R962" s="1344"/>
      <c r="S962" s="1344"/>
      <c r="T962" s="1344"/>
      <c r="U962" s="1344"/>
      <c r="V962" s="1344"/>
      <c r="W962" s="1344"/>
      <c r="X962" s="1344"/>
      <c r="Y962" s="1344"/>
      <c r="Z962" s="1344"/>
      <c r="AA962" s="1344"/>
      <c r="AB962" s="1344"/>
      <c r="AC962" s="1344"/>
    </row>
    <row r="963">
      <c r="A963" s="1344"/>
      <c r="B963" s="1344"/>
      <c r="C963" s="1344"/>
      <c r="D963" s="1344"/>
      <c r="E963" s="1344"/>
      <c r="F963" s="1344"/>
      <c r="G963" s="1344"/>
      <c r="H963" s="1344"/>
      <c r="I963" s="1344"/>
      <c r="J963" s="1344"/>
      <c r="K963" s="1344"/>
      <c r="L963" s="1344"/>
      <c r="M963" s="1344"/>
      <c r="N963" s="1344"/>
      <c r="O963" s="1344"/>
      <c r="P963" s="1344"/>
      <c r="Q963" s="1344"/>
      <c r="R963" s="1344"/>
      <c r="S963" s="1344"/>
      <c r="T963" s="1344"/>
      <c r="U963" s="1344"/>
      <c r="V963" s="1344"/>
      <c r="W963" s="1344"/>
      <c r="X963" s="1344"/>
      <c r="Y963" s="1344"/>
      <c r="Z963" s="1344"/>
      <c r="AA963" s="1344"/>
      <c r="AB963" s="1344"/>
      <c r="AC963" s="1344"/>
    </row>
    <row r="964">
      <c r="A964" s="1344"/>
      <c r="B964" s="1344"/>
      <c r="C964" s="1344"/>
      <c r="D964" s="1344"/>
      <c r="E964" s="1344"/>
      <c r="F964" s="1344"/>
      <c r="G964" s="1344"/>
      <c r="H964" s="1344"/>
      <c r="I964" s="1344"/>
      <c r="J964" s="1344"/>
      <c r="K964" s="1344"/>
      <c r="L964" s="1344"/>
      <c r="M964" s="1344"/>
      <c r="N964" s="1344"/>
      <c r="O964" s="1344"/>
      <c r="P964" s="1344"/>
      <c r="Q964" s="1344"/>
      <c r="R964" s="1344"/>
      <c r="S964" s="1344"/>
      <c r="T964" s="1344"/>
      <c r="U964" s="1344"/>
      <c r="V964" s="1344"/>
      <c r="W964" s="1344"/>
      <c r="X964" s="1344"/>
      <c r="Y964" s="1344"/>
      <c r="Z964" s="1344"/>
      <c r="AA964" s="1344"/>
      <c r="AB964" s="1344"/>
      <c r="AC964" s="1344"/>
    </row>
    <row r="965">
      <c r="A965" s="1344"/>
      <c r="B965" s="1344"/>
      <c r="C965" s="1344"/>
      <c r="D965" s="1344"/>
      <c r="E965" s="1344"/>
      <c r="F965" s="1344"/>
      <c r="G965" s="1344"/>
      <c r="H965" s="1344"/>
      <c r="I965" s="1344"/>
      <c r="J965" s="1344"/>
      <c r="K965" s="1344"/>
      <c r="L965" s="1344"/>
      <c r="M965" s="1344"/>
      <c r="N965" s="1344"/>
      <c r="O965" s="1344"/>
      <c r="P965" s="1344"/>
      <c r="Q965" s="1344"/>
      <c r="R965" s="1344"/>
      <c r="S965" s="1344"/>
      <c r="T965" s="1344"/>
      <c r="U965" s="1344"/>
      <c r="V965" s="1344"/>
      <c r="W965" s="1344"/>
      <c r="X965" s="1344"/>
      <c r="Y965" s="1344"/>
      <c r="Z965" s="1344"/>
      <c r="AA965" s="1344"/>
      <c r="AB965" s="1344"/>
      <c r="AC965" s="1344"/>
    </row>
    <row r="966">
      <c r="A966" s="1344"/>
      <c r="B966" s="1344"/>
      <c r="C966" s="1344"/>
      <c r="D966" s="1344"/>
      <c r="E966" s="1344"/>
      <c r="F966" s="1344"/>
      <c r="G966" s="1344"/>
      <c r="H966" s="1344"/>
      <c r="I966" s="1344"/>
      <c r="J966" s="1344"/>
      <c r="K966" s="1344"/>
      <c r="L966" s="1344"/>
      <c r="M966" s="1344"/>
      <c r="N966" s="1344"/>
      <c r="O966" s="1344"/>
      <c r="P966" s="1344"/>
      <c r="Q966" s="1344"/>
      <c r="R966" s="1344"/>
      <c r="S966" s="1344"/>
      <c r="T966" s="1344"/>
      <c r="U966" s="1344"/>
      <c r="V966" s="1344"/>
      <c r="W966" s="1344"/>
      <c r="X966" s="1344"/>
      <c r="Y966" s="1344"/>
      <c r="Z966" s="1344"/>
      <c r="AA966" s="1344"/>
      <c r="AB966" s="1344"/>
      <c r="AC966" s="1344"/>
    </row>
    <row r="967">
      <c r="A967" s="1344"/>
      <c r="B967" s="1344"/>
      <c r="C967" s="1344"/>
      <c r="D967" s="1344"/>
      <c r="E967" s="1344"/>
      <c r="F967" s="1344"/>
      <c r="G967" s="1344"/>
      <c r="H967" s="1344"/>
      <c r="I967" s="1344"/>
      <c r="J967" s="1344"/>
      <c r="K967" s="1344"/>
      <c r="L967" s="1344"/>
      <c r="M967" s="1344"/>
      <c r="N967" s="1344"/>
      <c r="O967" s="1344"/>
      <c r="P967" s="1344"/>
      <c r="Q967" s="1344"/>
      <c r="R967" s="1344"/>
      <c r="S967" s="1344"/>
      <c r="T967" s="1344"/>
      <c r="U967" s="1344"/>
      <c r="V967" s="1344"/>
      <c r="W967" s="1344"/>
      <c r="X967" s="1344"/>
      <c r="Y967" s="1344"/>
      <c r="Z967" s="1344"/>
      <c r="AA967" s="1344"/>
      <c r="AB967" s="1344"/>
      <c r="AC967" s="1344"/>
    </row>
    <row r="968">
      <c r="A968" s="1344"/>
      <c r="B968" s="1344"/>
      <c r="C968" s="1344"/>
      <c r="D968" s="1344"/>
      <c r="E968" s="1344"/>
      <c r="F968" s="1344"/>
      <c r="G968" s="1344"/>
      <c r="H968" s="1344"/>
      <c r="I968" s="1344"/>
      <c r="J968" s="1344"/>
      <c r="K968" s="1344"/>
      <c r="L968" s="1344"/>
      <c r="M968" s="1344"/>
      <c r="N968" s="1344"/>
      <c r="O968" s="1344"/>
      <c r="P968" s="1344"/>
      <c r="Q968" s="1344"/>
      <c r="R968" s="1344"/>
      <c r="S968" s="1344"/>
      <c r="T968" s="1344"/>
      <c r="U968" s="1344"/>
      <c r="V968" s="1344"/>
      <c r="W968" s="1344"/>
      <c r="X968" s="1344"/>
      <c r="Y968" s="1344"/>
      <c r="Z968" s="1344"/>
      <c r="AA968" s="1344"/>
      <c r="AB968" s="1344"/>
      <c r="AC968" s="1344"/>
    </row>
    <row r="969">
      <c r="A969" s="1344"/>
      <c r="B969" s="1344"/>
      <c r="C969" s="1344"/>
      <c r="D969" s="1344"/>
      <c r="E969" s="1344"/>
      <c r="F969" s="1344"/>
      <c r="G969" s="1344"/>
      <c r="H969" s="1344"/>
      <c r="I969" s="1344"/>
      <c r="J969" s="1344"/>
      <c r="K969" s="1344"/>
      <c r="L969" s="1344"/>
      <c r="M969" s="1344"/>
      <c r="N969" s="1344"/>
      <c r="O969" s="1344"/>
      <c r="P969" s="1344"/>
      <c r="Q969" s="1344"/>
      <c r="R969" s="1344"/>
      <c r="S969" s="1344"/>
      <c r="T969" s="1344"/>
      <c r="U969" s="1344"/>
      <c r="V969" s="1344"/>
      <c r="W969" s="1344"/>
      <c r="X969" s="1344"/>
      <c r="Y969" s="1344"/>
      <c r="Z969" s="1344"/>
      <c r="AA969" s="1344"/>
      <c r="AB969" s="1344"/>
      <c r="AC969" s="1344"/>
    </row>
    <row r="970">
      <c r="A970" s="1344"/>
      <c r="B970" s="1344"/>
      <c r="C970" s="1344"/>
      <c r="D970" s="1344"/>
      <c r="E970" s="1344"/>
      <c r="F970" s="1344"/>
      <c r="G970" s="1344"/>
      <c r="H970" s="1344"/>
      <c r="I970" s="1344"/>
      <c r="J970" s="1344"/>
      <c r="K970" s="1344"/>
      <c r="L970" s="1344"/>
      <c r="M970" s="1344"/>
      <c r="N970" s="1344"/>
      <c r="O970" s="1344"/>
      <c r="P970" s="1344"/>
      <c r="Q970" s="1344"/>
      <c r="R970" s="1344"/>
      <c r="S970" s="1344"/>
      <c r="T970" s="1344"/>
      <c r="U970" s="1344"/>
      <c r="V970" s="1344"/>
      <c r="W970" s="1344"/>
      <c r="X970" s="1344"/>
      <c r="Y970" s="1344"/>
      <c r="Z970" s="1344"/>
      <c r="AA970" s="1344"/>
      <c r="AB970" s="1344"/>
      <c r="AC970" s="1344"/>
    </row>
    <row r="971">
      <c r="A971" s="1344"/>
      <c r="B971" s="1344"/>
      <c r="C971" s="1344"/>
      <c r="D971" s="1344"/>
      <c r="E971" s="1344"/>
      <c r="F971" s="1344"/>
      <c r="G971" s="1344"/>
      <c r="H971" s="1344"/>
      <c r="I971" s="1344"/>
      <c r="J971" s="1344"/>
      <c r="K971" s="1344"/>
      <c r="L971" s="1344"/>
      <c r="M971" s="1344"/>
      <c r="N971" s="1344"/>
      <c r="O971" s="1344"/>
      <c r="P971" s="1344"/>
      <c r="Q971" s="1344"/>
      <c r="R971" s="1344"/>
      <c r="S971" s="1344"/>
      <c r="T971" s="1344"/>
      <c r="U971" s="1344"/>
      <c r="V971" s="1344"/>
      <c r="W971" s="1344"/>
      <c r="X971" s="1344"/>
      <c r="Y971" s="1344"/>
      <c r="Z971" s="1344"/>
      <c r="AA971" s="1344"/>
      <c r="AB971" s="1344"/>
      <c r="AC971" s="1344"/>
    </row>
    <row r="972">
      <c r="A972" s="1344"/>
      <c r="B972" s="1344"/>
      <c r="C972" s="1344"/>
      <c r="D972" s="1344"/>
      <c r="E972" s="1344"/>
      <c r="F972" s="1344"/>
      <c r="G972" s="1344"/>
      <c r="H972" s="1344"/>
      <c r="I972" s="1344"/>
      <c r="J972" s="1344"/>
      <c r="K972" s="1344"/>
      <c r="L972" s="1344"/>
      <c r="M972" s="1344"/>
      <c r="N972" s="1344"/>
      <c r="O972" s="1344"/>
      <c r="P972" s="1344"/>
      <c r="Q972" s="1344"/>
      <c r="R972" s="1344"/>
      <c r="S972" s="1344"/>
      <c r="T972" s="1344"/>
      <c r="U972" s="1344"/>
      <c r="V972" s="1344"/>
      <c r="W972" s="1344"/>
      <c r="X972" s="1344"/>
      <c r="Y972" s="1344"/>
      <c r="Z972" s="1344"/>
      <c r="AA972" s="1344"/>
      <c r="AB972" s="1344"/>
      <c r="AC972" s="1344"/>
    </row>
    <row r="973">
      <c r="A973" s="1344"/>
      <c r="B973" s="1344"/>
      <c r="C973" s="1344"/>
      <c r="D973" s="1344"/>
      <c r="E973" s="1344"/>
      <c r="F973" s="1344"/>
      <c r="G973" s="1344"/>
      <c r="H973" s="1344"/>
      <c r="I973" s="1344"/>
      <c r="J973" s="1344"/>
      <c r="K973" s="1344"/>
      <c r="L973" s="1344"/>
      <c r="M973" s="1344"/>
      <c r="N973" s="1344"/>
      <c r="O973" s="1344"/>
      <c r="P973" s="1344"/>
      <c r="Q973" s="1344"/>
      <c r="R973" s="1344"/>
      <c r="S973" s="1344"/>
      <c r="T973" s="1344"/>
      <c r="U973" s="1344"/>
      <c r="V973" s="1344"/>
      <c r="W973" s="1344"/>
      <c r="X973" s="1344"/>
      <c r="Y973" s="1344"/>
      <c r="Z973" s="1344"/>
      <c r="AA973" s="1344"/>
      <c r="AB973" s="1344"/>
      <c r="AC973" s="1344"/>
    </row>
    <row r="974">
      <c r="A974" s="1344"/>
      <c r="B974" s="1344"/>
      <c r="C974" s="1344"/>
      <c r="D974" s="1344"/>
      <c r="E974" s="1344"/>
      <c r="F974" s="1344"/>
      <c r="G974" s="1344"/>
      <c r="H974" s="1344"/>
      <c r="I974" s="1344"/>
      <c r="J974" s="1344"/>
      <c r="K974" s="1344"/>
      <c r="L974" s="1344"/>
      <c r="M974" s="1344"/>
      <c r="N974" s="1344"/>
      <c r="O974" s="1344"/>
      <c r="P974" s="1344"/>
      <c r="Q974" s="1344"/>
      <c r="R974" s="1344"/>
      <c r="S974" s="1344"/>
      <c r="T974" s="1344"/>
      <c r="U974" s="1344"/>
      <c r="V974" s="1344"/>
      <c r="W974" s="1344"/>
      <c r="X974" s="1344"/>
      <c r="Y974" s="1344"/>
      <c r="Z974" s="1344"/>
      <c r="AA974" s="1344"/>
      <c r="AB974" s="1344"/>
      <c r="AC974" s="1344"/>
    </row>
    <row r="975">
      <c r="A975" s="1344"/>
      <c r="B975" s="1344"/>
      <c r="C975" s="1344"/>
      <c r="D975" s="1344"/>
      <c r="E975" s="1344"/>
      <c r="F975" s="1344"/>
      <c r="G975" s="1344"/>
      <c r="H975" s="1344"/>
      <c r="I975" s="1344"/>
      <c r="J975" s="1344"/>
      <c r="K975" s="1344"/>
      <c r="L975" s="1344"/>
      <c r="M975" s="1344"/>
      <c r="N975" s="1344"/>
      <c r="O975" s="1344"/>
      <c r="P975" s="1344"/>
      <c r="Q975" s="1344"/>
      <c r="R975" s="1344"/>
      <c r="S975" s="1344"/>
      <c r="T975" s="1344"/>
      <c r="U975" s="1344"/>
      <c r="V975" s="1344"/>
      <c r="W975" s="1344"/>
      <c r="X975" s="1344"/>
      <c r="Y975" s="1344"/>
      <c r="Z975" s="1344"/>
      <c r="AA975" s="1344"/>
      <c r="AB975" s="1344"/>
      <c r="AC975" s="1344"/>
    </row>
    <row r="976">
      <c r="A976" s="1344"/>
      <c r="B976" s="1344"/>
      <c r="C976" s="1344"/>
      <c r="D976" s="1344"/>
      <c r="E976" s="1344"/>
      <c r="F976" s="1344"/>
      <c r="G976" s="1344"/>
      <c r="H976" s="1344"/>
      <c r="I976" s="1344"/>
      <c r="J976" s="1344"/>
      <c r="K976" s="1344"/>
      <c r="L976" s="1344"/>
      <c r="M976" s="1344"/>
      <c r="N976" s="1344"/>
      <c r="O976" s="1344"/>
      <c r="P976" s="1344"/>
      <c r="Q976" s="1344"/>
      <c r="R976" s="1344"/>
      <c r="S976" s="1344"/>
      <c r="T976" s="1344"/>
      <c r="U976" s="1344"/>
      <c r="V976" s="1344"/>
      <c r="W976" s="1344"/>
      <c r="X976" s="1344"/>
      <c r="Y976" s="1344"/>
      <c r="Z976" s="1344"/>
      <c r="AA976" s="1344"/>
      <c r="AB976" s="1344"/>
      <c r="AC976" s="1344"/>
    </row>
    <row r="977">
      <c r="A977" s="1344"/>
      <c r="B977" s="1344"/>
      <c r="C977" s="1344"/>
      <c r="D977" s="1344"/>
      <c r="E977" s="1344"/>
      <c r="F977" s="1344"/>
      <c r="G977" s="1344"/>
      <c r="H977" s="1344"/>
      <c r="I977" s="1344"/>
      <c r="J977" s="1344"/>
      <c r="K977" s="1344"/>
      <c r="L977" s="1344"/>
      <c r="M977" s="1344"/>
      <c r="N977" s="1344"/>
      <c r="O977" s="1344"/>
      <c r="P977" s="1344"/>
      <c r="Q977" s="1344"/>
      <c r="R977" s="1344"/>
      <c r="S977" s="1344"/>
      <c r="T977" s="1344"/>
      <c r="U977" s="1344"/>
      <c r="V977" s="1344"/>
      <c r="W977" s="1344"/>
      <c r="X977" s="1344"/>
      <c r="Y977" s="1344"/>
      <c r="Z977" s="1344"/>
      <c r="AA977" s="1344"/>
      <c r="AB977" s="1344"/>
      <c r="AC977" s="1344"/>
    </row>
    <row r="978">
      <c r="A978" s="1344"/>
      <c r="B978" s="1344"/>
      <c r="C978" s="1344"/>
      <c r="D978" s="1344"/>
      <c r="E978" s="1344"/>
      <c r="F978" s="1344"/>
      <c r="G978" s="1344"/>
      <c r="H978" s="1344"/>
      <c r="I978" s="1344"/>
      <c r="J978" s="1344"/>
      <c r="K978" s="1344"/>
      <c r="L978" s="1344"/>
      <c r="M978" s="1344"/>
      <c r="N978" s="1344"/>
      <c r="O978" s="1344"/>
      <c r="P978" s="1344"/>
      <c r="Q978" s="1344"/>
      <c r="R978" s="1344"/>
      <c r="S978" s="1344"/>
      <c r="T978" s="1344"/>
      <c r="U978" s="1344"/>
      <c r="V978" s="1344"/>
      <c r="W978" s="1344"/>
      <c r="X978" s="1344"/>
      <c r="Y978" s="1344"/>
      <c r="Z978" s="1344"/>
      <c r="AA978" s="1344"/>
      <c r="AB978" s="1344"/>
      <c r="AC978" s="1344"/>
    </row>
    <row r="979">
      <c r="A979" s="1344"/>
      <c r="B979" s="1344"/>
      <c r="C979" s="1344"/>
      <c r="D979" s="1344"/>
      <c r="E979" s="1344"/>
      <c r="F979" s="1344"/>
      <c r="G979" s="1344"/>
      <c r="H979" s="1344"/>
      <c r="I979" s="1344"/>
      <c r="J979" s="1344"/>
      <c r="K979" s="1344"/>
      <c r="L979" s="1344"/>
      <c r="M979" s="1344"/>
      <c r="N979" s="1344"/>
      <c r="O979" s="1344"/>
      <c r="P979" s="1344"/>
      <c r="Q979" s="1344"/>
      <c r="R979" s="1344"/>
      <c r="S979" s="1344"/>
      <c r="T979" s="1344"/>
      <c r="U979" s="1344"/>
      <c r="V979" s="1344"/>
      <c r="W979" s="1344"/>
      <c r="X979" s="1344"/>
      <c r="Y979" s="1344"/>
      <c r="Z979" s="1344"/>
      <c r="AA979" s="1344"/>
      <c r="AB979" s="1344"/>
      <c r="AC979" s="1344"/>
    </row>
    <row r="980">
      <c r="A980" s="1344"/>
      <c r="B980" s="1344"/>
      <c r="C980" s="1344"/>
      <c r="D980" s="1344"/>
      <c r="E980" s="1344"/>
      <c r="F980" s="1344"/>
      <c r="G980" s="1344"/>
      <c r="H980" s="1344"/>
      <c r="I980" s="1344"/>
      <c r="J980" s="1344"/>
      <c r="K980" s="1344"/>
      <c r="L980" s="1344"/>
      <c r="M980" s="1344"/>
      <c r="N980" s="1344"/>
      <c r="O980" s="1344"/>
      <c r="P980" s="1344"/>
      <c r="Q980" s="1344"/>
      <c r="R980" s="1344"/>
      <c r="S980" s="1344"/>
      <c r="T980" s="1344"/>
      <c r="U980" s="1344"/>
      <c r="V980" s="1344"/>
      <c r="W980" s="1344"/>
      <c r="X980" s="1344"/>
      <c r="Y980" s="1344"/>
      <c r="Z980" s="1344"/>
      <c r="AA980" s="1344"/>
      <c r="AB980" s="1344"/>
      <c r="AC980" s="1344"/>
    </row>
    <row r="981">
      <c r="A981" s="1344"/>
      <c r="B981" s="1344"/>
      <c r="C981" s="1344"/>
      <c r="D981" s="1344"/>
      <c r="E981" s="1344"/>
      <c r="F981" s="1344"/>
      <c r="G981" s="1344"/>
      <c r="H981" s="1344"/>
      <c r="I981" s="1344"/>
      <c r="J981" s="1344"/>
      <c r="K981" s="1344"/>
      <c r="L981" s="1344"/>
      <c r="M981" s="1344"/>
      <c r="N981" s="1344"/>
      <c r="O981" s="1344"/>
      <c r="P981" s="1344"/>
      <c r="Q981" s="1344"/>
      <c r="R981" s="1344"/>
      <c r="S981" s="1344"/>
      <c r="T981" s="1344"/>
      <c r="U981" s="1344"/>
      <c r="V981" s="1344"/>
      <c r="W981" s="1344"/>
      <c r="X981" s="1344"/>
      <c r="Y981" s="1344"/>
      <c r="Z981" s="1344"/>
      <c r="AA981" s="1344"/>
      <c r="AB981" s="1344"/>
      <c r="AC981" s="1344"/>
    </row>
    <row r="982">
      <c r="A982" s="1344"/>
      <c r="B982" s="1344"/>
      <c r="C982" s="1344"/>
      <c r="D982" s="1344"/>
      <c r="E982" s="1344"/>
      <c r="F982" s="1344"/>
      <c r="G982" s="1344"/>
      <c r="H982" s="1344"/>
      <c r="I982" s="1344"/>
      <c r="J982" s="1344"/>
      <c r="K982" s="1344"/>
      <c r="L982" s="1344"/>
      <c r="M982" s="1344"/>
      <c r="N982" s="1344"/>
      <c r="O982" s="1344"/>
      <c r="P982" s="1344"/>
      <c r="Q982" s="1344"/>
      <c r="R982" s="1344"/>
      <c r="S982" s="1344"/>
      <c r="T982" s="1344"/>
      <c r="U982" s="1344"/>
      <c r="V982" s="1344"/>
      <c r="W982" s="1344"/>
      <c r="X982" s="1344"/>
      <c r="Y982" s="1344"/>
      <c r="Z982" s="1344"/>
      <c r="AA982" s="1344"/>
      <c r="AB982" s="1344"/>
      <c r="AC982" s="1344"/>
    </row>
    <row r="983">
      <c r="A983" s="1344"/>
      <c r="B983" s="1344"/>
      <c r="C983" s="1344"/>
      <c r="D983" s="1344"/>
      <c r="E983" s="1344"/>
      <c r="F983" s="1344"/>
      <c r="G983" s="1344"/>
      <c r="H983" s="1344"/>
      <c r="I983" s="1344"/>
      <c r="J983" s="1344"/>
      <c r="K983" s="1344"/>
      <c r="L983" s="1344"/>
      <c r="M983" s="1344"/>
      <c r="N983" s="1344"/>
      <c r="O983" s="1344"/>
      <c r="P983" s="1344"/>
      <c r="Q983" s="1344"/>
      <c r="R983" s="1344"/>
      <c r="S983" s="1344"/>
      <c r="T983" s="1344"/>
      <c r="U983" s="1344"/>
      <c r="V983" s="1344"/>
      <c r="W983" s="1344"/>
      <c r="X983" s="1344"/>
      <c r="Y983" s="1344"/>
      <c r="Z983" s="1344"/>
      <c r="AA983" s="1344"/>
      <c r="AB983" s="1344"/>
      <c r="AC983" s="1344"/>
    </row>
    <row r="984">
      <c r="A984" s="1344"/>
      <c r="B984" s="1344"/>
      <c r="C984" s="1344"/>
      <c r="D984" s="1344"/>
      <c r="E984" s="1344"/>
      <c r="F984" s="1344"/>
      <c r="G984" s="1344"/>
      <c r="H984" s="1344"/>
      <c r="I984" s="1344"/>
      <c r="J984" s="1344"/>
      <c r="K984" s="1344"/>
      <c r="L984" s="1344"/>
      <c r="M984" s="1344"/>
      <c r="N984" s="1344"/>
      <c r="O984" s="1344"/>
      <c r="P984" s="1344"/>
      <c r="Q984" s="1344"/>
      <c r="R984" s="1344"/>
      <c r="S984" s="1344"/>
      <c r="T984" s="1344"/>
      <c r="U984" s="1344"/>
      <c r="V984" s="1344"/>
      <c r="W984" s="1344"/>
      <c r="X984" s="1344"/>
      <c r="Y984" s="1344"/>
      <c r="Z984" s="1344"/>
      <c r="AA984" s="1344"/>
      <c r="AB984" s="1344"/>
      <c r="AC984" s="1344"/>
    </row>
    <row r="985">
      <c r="A985" s="1344"/>
      <c r="B985" s="1344"/>
      <c r="C985" s="1344"/>
      <c r="D985" s="1344"/>
      <c r="E985" s="1344"/>
      <c r="F985" s="1344"/>
      <c r="G985" s="1344"/>
      <c r="H985" s="1344"/>
      <c r="I985" s="1344"/>
      <c r="J985" s="1344"/>
      <c r="K985" s="1344"/>
      <c r="L985" s="1344"/>
      <c r="M985" s="1344"/>
      <c r="N985" s="1344"/>
      <c r="O985" s="1344"/>
      <c r="P985" s="1344"/>
      <c r="Q985" s="1344"/>
      <c r="R985" s="1344"/>
      <c r="S985" s="1344"/>
      <c r="T985" s="1344"/>
      <c r="U985" s="1344"/>
      <c r="V985" s="1344"/>
      <c r="W985" s="1344"/>
      <c r="X985" s="1344"/>
      <c r="Y985" s="1344"/>
      <c r="Z985" s="1344"/>
      <c r="AA985" s="1344"/>
      <c r="AB985" s="1344"/>
      <c r="AC985" s="1344"/>
    </row>
    <row r="986">
      <c r="A986" s="1344"/>
      <c r="B986" s="1344"/>
      <c r="C986" s="1344"/>
      <c r="D986" s="1344"/>
      <c r="E986" s="1344"/>
      <c r="F986" s="1344"/>
      <c r="G986" s="1344"/>
      <c r="H986" s="1344"/>
      <c r="I986" s="1344"/>
      <c r="J986" s="1344"/>
      <c r="K986" s="1344"/>
      <c r="L986" s="1344"/>
      <c r="M986" s="1344"/>
      <c r="N986" s="1344"/>
      <c r="O986" s="1344"/>
      <c r="P986" s="1344"/>
      <c r="Q986" s="1344"/>
      <c r="R986" s="1344"/>
      <c r="S986" s="1344"/>
      <c r="T986" s="1344"/>
      <c r="U986" s="1344"/>
      <c r="V986" s="1344"/>
      <c r="W986" s="1344"/>
      <c r="X986" s="1344"/>
      <c r="Y986" s="1344"/>
      <c r="Z986" s="1344"/>
      <c r="AA986" s="1344"/>
      <c r="AB986" s="1344"/>
      <c r="AC986" s="1344"/>
    </row>
    <row r="987">
      <c r="A987" s="1344"/>
      <c r="B987" s="1344"/>
      <c r="C987" s="1344"/>
      <c r="D987" s="1344"/>
      <c r="E987" s="1344"/>
      <c r="F987" s="1344"/>
      <c r="G987" s="1344"/>
      <c r="H987" s="1344"/>
      <c r="I987" s="1344"/>
      <c r="J987" s="1344"/>
      <c r="K987" s="1344"/>
      <c r="L987" s="1344"/>
      <c r="M987" s="1344"/>
      <c r="N987" s="1344"/>
      <c r="O987" s="1344"/>
      <c r="P987" s="1344"/>
      <c r="Q987" s="1344"/>
      <c r="R987" s="1344"/>
      <c r="S987" s="1344"/>
      <c r="T987" s="1344"/>
      <c r="U987" s="1344"/>
      <c r="V987" s="1344"/>
      <c r="W987" s="1344"/>
      <c r="X987" s="1344"/>
      <c r="Y987" s="1344"/>
      <c r="Z987" s="1344"/>
      <c r="AA987" s="1344"/>
      <c r="AB987" s="1344"/>
      <c r="AC987" s="1344"/>
    </row>
    <row r="988">
      <c r="A988" s="1344"/>
      <c r="B988" s="1344"/>
      <c r="C988" s="1344"/>
      <c r="D988" s="1344"/>
      <c r="E988" s="1344"/>
      <c r="F988" s="1344"/>
      <c r="G988" s="1344"/>
      <c r="H988" s="1344"/>
      <c r="I988" s="1344"/>
      <c r="J988" s="1344"/>
      <c r="K988" s="1344"/>
      <c r="L988" s="1344"/>
      <c r="M988" s="1344"/>
      <c r="N988" s="1344"/>
      <c r="O988" s="1344"/>
      <c r="P988" s="1344"/>
      <c r="Q988" s="1344"/>
      <c r="R988" s="1344"/>
      <c r="S988" s="1344"/>
      <c r="T988" s="1344"/>
      <c r="U988" s="1344"/>
      <c r="V988" s="1344"/>
      <c r="W988" s="1344"/>
      <c r="X988" s="1344"/>
      <c r="Y988" s="1344"/>
      <c r="Z988" s="1344"/>
      <c r="AA988" s="1344"/>
      <c r="AB988" s="1344"/>
      <c r="AC988" s="1344"/>
    </row>
    <row r="989">
      <c r="A989" s="1344"/>
      <c r="B989" s="1344"/>
      <c r="C989" s="1344"/>
      <c r="D989" s="1344"/>
      <c r="E989" s="1344"/>
      <c r="F989" s="1344"/>
      <c r="G989" s="1344"/>
      <c r="H989" s="1344"/>
      <c r="I989" s="1344"/>
      <c r="J989" s="1344"/>
      <c r="K989" s="1344"/>
      <c r="L989" s="1344"/>
      <c r="M989" s="1344"/>
      <c r="N989" s="1344"/>
      <c r="O989" s="1344"/>
      <c r="P989" s="1344"/>
      <c r="Q989" s="1344"/>
      <c r="R989" s="1344"/>
      <c r="S989" s="1344"/>
      <c r="T989" s="1344"/>
      <c r="U989" s="1344"/>
      <c r="V989" s="1344"/>
      <c r="W989" s="1344"/>
      <c r="X989" s="1344"/>
      <c r="Y989" s="1344"/>
      <c r="Z989" s="1344"/>
      <c r="AA989" s="1344"/>
      <c r="AB989" s="1344"/>
      <c r="AC989" s="1344"/>
    </row>
    <row r="990">
      <c r="A990" s="1344"/>
      <c r="B990" s="1344"/>
      <c r="C990" s="1344"/>
      <c r="D990" s="1344"/>
      <c r="E990" s="1344"/>
      <c r="F990" s="1344"/>
      <c r="G990" s="1344"/>
      <c r="H990" s="1344"/>
      <c r="I990" s="1344"/>
      <c r="J990" s="1344"/>
      <c r="K990" s="1344"/>
      <c r="L990" s="1344"/>
      <c r="M990" s="1344"/>
      <c r="N990" s="1344"/>
      <c r="O990" s="1344"/>
      <c r="P990" s="1344"/>
      <c r="Q990" s="1344"/>
      <c r="R990" s="1344"/>
      <c r="S990" s="1344"/>
      <c r="T990" s="1344"/>
      <c r="U990" s="1344"/>
      <c r="V990" s="1344"/>
      <c r="W990" s="1344"/>
      <c r="X990" s="1344"/>
      <c r="Y990" s="1344"/>
      <c r="Z990" s="1344"/>
      <c r="AA990" s="1344"/>
      <c r="AB990" s="1344"/>
      <c r="AC990" s="1344"/>
    </row>
    <row r="991">
      <c r="A991" s="1344"/>
      <c r="B991" s="1344"/>
      <c r="C991" s="1344"/>
      <c r="D991" s="1344"/>
      <c r="E991" s="1344"/>
      <c r="F991" s="1344"/>
      <c r="G991" s="1344"/>
      <c r="H991" s="1344"/>
      <c r="I991" s="1344"/>
      <c r="J991" s="1344"/>
      <c r="K991" s="1344"/>
      <c r="L991" s="1344"/>
      <c r="M991" s="1344"/>
      <c r="N991" s="1344"/>
      <c r="O991" s="1344"/>
      <c r="P991" s="1344"/>
      <c r="Q991" s="1344"/>
      <c r="R991" s="1344"/>
      <c r="S991" s="1344"/>
      <c r="T991" s="1344"/>
      <c r="U991" s="1344"/>
      <c r="V991" s="1344"/>
      <c r="W991" s="1344"/>
      <c r="X991" s="1344"/>
      <c r="Y991" s="1344"/>
      <c r="Z991" s="1344"/>
      <c r="AA991" s="1344"/>
      <c r="AB991" s="1344"/>
      <c r="AC991" s="1344"/>
    </row>
    <row r="992">
      <c r="A992" s="1344"/>
      <c r="B992" s="1344"/>
      <c r="C992" s="1344"/>
      <c r="D992" s="1344"/>
      <c r="E992" s="1344"/>
      <c r="F992" s="1344"/>
      <c r="G992" s="1344"/>
      <c r="H992" s="1344"/>
      <c r="I992" s="1344"/>
      <c r="J992" s="1344"/>
      <c r="K992" s="1344"/>
      <c r="L992" s="1344"/>
      <c r="M992" s="1344"/>
      <c r="N992" s="1344"/>
      <c r="O992" s="1344"/>
      <c r="P992" s="1344"/>
      <c r="Q992" s="1344"/>
      <c r="R992" s="1344"/>
      <c r="S992" s="1344"/>
      <c r="T992" s="1344"/>
      <c r="U992" s="1344"/>
      <c r="V992" s="1344"/>
      <c r="W992" s="1344"/>
      <c r="X992" s="1344"/>
      <c r="Y992" s="1344"/>
      <c r="Z992" s="1344"/>
      <c r="AA992" s="1344"/>
      <c r="AB992" s="1344"/>
      <c r="AC992" s="1344"/>
    </row>
    <row r="993">
      <c r="A993" s="1344"/>
      <c r="B993" s="1344"/>
      <c r="C993" s="1344"/>
      <c r="D993" s="1344"/>
      <c r="E993" s="1344"/>
      <c r="F993" s="1344"/>
      <c r="G993" s="1344"/>
      <c r="H993" s="1344"/>
      <c r="I993" s="1344"/>
      <c r="J993" s="1344"/>
      <c r="K993" s="1344"/>
      <c r="L993" s="1344"/>
      <c r="M993" s="1344"/>
      <c r="N993" s="1344"/>
      <c r="O993" s="1344"/>
      <c r="P993" s="1344"/>
      <c r="Q993" s="1344"/>
      <c r="R993" s="1344"/>
      <c r="S993" s="1344"/>
      <c r="T993" s="1344"/>
      <c r="U993" s="1344"/>
      <c r="V993" s="1344"/>
      <c r="W993" s="1344"/>
      <c r="X993" s="1344"/>
      <c r="Y993" s="1344"/>
      <c r="Z993" s="1344"/>
      <c r="AA993" s="1344"/>
      <c r="AB993" s="1344"/>
      <c r="AC993" s="1344"/>
    </row>
    <row r="994">
      <c r="A994" s="1344"/>
      <c r="B994" s="1344"/>
      <c r="C994" s="1344"/>
      <c r="D994" s="1344"/>
      <c r="E994" s="1344"/>
      <c r="F994" s="1344"/>
      <c r="G994" s="1344"/>
      <c r="H994" s="1344"/>
      <c r="I994" s="1344"/>
      <c r="J994" s="1344"/>
      <c r="K994" s="1344"/>
      <c r="L994" s="1344"/>
      <c r="M994" s="1344"/>
      <c r="N994" s="1344"/>
      <c r="O994" s="1344"/>
      <c r="P994" s="1344"/>
      <c r="Q994" s="1344"/>
      <c r="R994" s="1344"/>
      <c r="S994" s="1344"/>
      <c r="T994" s="1344"/>
      <c r="U994" s="1344"/>
      <c r="V994" s="1344"/>
      <c r="W994" s="1344"/>
      <c r="X994" s="1344"/>
      <c r="Y994" s="1344"/>
      <c r="Z994" s="1344"/>
      <c r="AA994" s="1344"/>
      <c r="AB994" s="1344"/>
      <c r="AC994" s="1344"/>
    </row>
    <row r="995">
      <c r="A995" s="1344"/>
      <c r="B995" s="1344"/>
      <c r="C995" s="1344"/>
      <c r="D995" s="1344"/>
      <c r="E995" s="1344"/>
      <c r="F995" s="1344"/>
      <c r="G995" s="1344"/>
      <c r="H995" s="1344"/>
      <c r="I995" s="1344"/>
      <c r="J995" s="1344"/>
      <c r="K995" s="1344"/>
      <c r="L995" s="1344"/>
      <c r="M995" s="1344"/>
      <c r="N995" s="1344"/>
      <c r="O995" s="1344"/>
      <c r="P995" s="1344"/>
      <c r="Q995" s="1344"/>
      <c r="R995" s="1344"/>
      <c r="S995" s="1344"/>
      <c r="T995" s="1344"/>
      <c r="U995" s="1344"/>
      <c r="V995" s="1344"/>
      <c r="W995" s="1344"/>
      <c r="X995" s="1344"/>
      <c r="Y995" s="1344"/>
      <c r="Z995" s="1344"/>
      <c r="AA995" s="1344"/>
      <c r="AB995" s="1344"/>
      <c r="AC995" s="1344"/>
    </row>
    <row r="996">
      <c r="A996" s="1344"/>
      <c r="B996" s="1344"/>
      <c r="C996" s="1344"/>
      <c r="D996" s="1344"/>
      <c r="E996" s="1344"/>
      <c r="F996" s="1344"/>
      <c r="G996" s="1344"/>
      <c r="H996" s="1344"/>
      <c r="I996" s="1344"/>
      <c r="J996" s="1344"/>
      <c r="K996" s="1344"/>
      <c r="L996" s="1344"/>
      <c r="M996" s="1344"/>
      <c r="N996" s="1344"/>
      <c r="O996" s="1344"/>
      <c r="P996" s="1344"/>
      <c r="Q996" s="1344"/>
      <c r="R996" s="1344"/>
      <c r="S996" s="1344"/>
      <c r="T996" s="1344"/>
      <c r="U996" s="1344"/>
      <c r="V996" s="1344"/>
      <c r="W996" s="1344"/>
      <c r="X996" s="1344"/>
      <c r="Y996" s="1344"/>
      <c r="Z996" s="1344"/>
      <c r="AA996" s="1344"/>
      <c r="AB996" s="1344"/>
      <c r="AC996" s="1344"/>
    </row>
    <row r="997">
      <c r="A997" s="1344"/>
      <c r="B997" s="1344"/>
      <c r="C997" s="1344"/>
      <c r="D997" s="1344"/>
      <c r="E997" s="1344"/>
      <c r="F997" s="1344"/>
      <c r="G997" s="1344"/>
      <c r="H997" s="1344"/>
      <c r="I997" s="1344"/>
      <c r="J997" s="1344"/>
      <c r="K997" s="1344"/>
      <c r="L997" s="1344"/>
      <c r="M997" s="1344"/>
      <c r="N997" s="1344"/>
      <c r="O997" s="1344"/>
      <c r="P997" s="1344"/>
      <c r="Q997" s="1344"/>
      <c r="R997" s="1344"/>
      <c r="S997" s="1344"/>
      <c r="T997" s="1344"/>
      <c r="U997" s="1344"/>
      <c r="V997" s="1344"/>
      <c r="W997" s="1344"/>
      <c r="X997" s="1344"/>
      <c r="Y997" s="1344"/>
      <c r="Z997" s="1344"/>
      <c r="AA997" s="1344"/>
      <c r="AB997" s="1344"/>
      <c r="AC997" s="1344"/>
    </row>
    <row r="998">
      <c r="A998" s="1344"/>
      <c r="B998" s="1344"/>
      <c r="C998" s="1344"/>
      <c r="D998" s="1344"/>
      <c r="E998" s="1344"/>
      <c r="F998" s="1344"/>
      <c r="G998" s="1344"/>
      <c r="H998" s="1344"/>
      <c r="I998" s="1344"/>
      <c r="J998" s="1344"/>
      <c r="K998" s="1344"/>
      <c r="L998" s="1344"/>
      <c r="M998" s="1344"/>
      <c r="N998" s="1344"/>
      <c r="O998" s="1344"/>
      <c r="P998" s="1344"/>
      <c r="Q998" s="1344"/>
      <c r="R998" s="1344"/>
      <c r="S998" s="1344"/>
      <c r="T998" s="1344"/>
      <c r="U998" s="1344"/>
      <c r="V998" s="1344"/>
      <c r="W998" s="1344"/>
      <c r="X998" s="1344"/>
      <c r="Y998" s="1344"/>
      <c r="Z998" s="1344"/>
      <c r="AA998" s="1344"/>
      <c r="AB998" s="1344"/>
      <c r="AC998" s="1344"/>
    </row>
    <row r="999">
      <c r="A999" s="1344"/>
      <c r="B999" s="1344"/>
      <c r="C999" s="1344"/>
      <c r="D999" s="1344"/>
      <c r="E999" s="1344"/>
      <c r="F999" s="1344"/>
      <c r="G999" s="1344"/>
      <c r="H999" s="1344"/>
      <c r="I999" s="1344"/>
      <c r="J999" s="1344"/>
      <c r="K999" s="1344"/>
      <c r="L999" s="1344"/>
      <c r="M999" s="1344"/>
      <c r="N999" s="1344"/>
      <c r="O999" s="1344"/>
      <c r="P999" s="1344"/>
      <c r="Q999" s="1344"/>
      <c r="R999" s="1344"/>
      <c r="S999" s="1344"/>
      <c r="T999" s="1344"/>
      <c r="U999" s="1344"/>
      <c r="V999" s="1344"/>
      <c r="W999" s="1344"/>
      <c r="X999" s="1344"/>
      <c r="Y999" s="1344"/>
      <c r="Z999" s="1344"/>
      <c r="AA999" s="1344"/>
      <c r="AB999" s="1344"/>
      <c r="AC999" s="1344"/>
    </row>
    <row r="1000">
      <c r="A1000" s="1344"/>
      <c r="B1000" s="1344"/>
      <c r="C1000" s="1344"/>
      <c r="D1000" s="1344"/>
      <c r="E1000" s="1344"/>
      <c r="F1000" s="1344"/>
      <c r="G1000" s="1344"/>
      <c r="H1000" s="1344"/>
      <c r="I1000" s="1344"/>
      <c r="J1000" s="1344"/>
      <c r="K1000" s="1344"/>
      <c r="L1000" s="1344"/>
      <c r="M1000" s="1344"/>
      <c r="N1000" s="1344"/>
      <c r="O1000" s="1344"/>
      <c r="P1000" s="1344"/>
      <c r="Q1000" s="1344"/>
      <c r="R1000" s="1344"/>
      <c r="S1000" s="1344"/>
      <c r="T1000" s="1344"/>
      <c r="U1000" s="1344"/>
      <c r="V1000" s="1344"/>
      <c r="W1000" s="1344"/>
      <c r="X1000" s="1344"/>
      <c r="Y1000" s="1344"/>
      <c r="Z1000" s="1344"/>
      <c r="AA1000" s="1344"/>
      <c r="AB1000" s="1344"/>
      <c r="AC1000" s="1344"/>
    </row>
    <row r="1001">
      <c r="A1001" s="1344"/>
      <c r="B1001" s="1344"/>
      <c r="C1001" s="1344"/>
      <c r="D1001" s="1344"/>
      <c r="E1001" s="1344"/>
      <c r="F1001" s="1344"/>
      <c r="G1001" s="1344"/>
      <c r="H1001" s="1344"/>
      <c r="I1001" s="1344"/>
      <c r="J1001" s="1344"/>
      <c r="K1001" s="1344"/>
      <c r="L1001" s="1344"/>
      <c r="M1001" s="1344"/>
      <c r="N1001" s="1344"/>
      <c r="O1001" s="1344"/>
      <c r="P1001" s="1344"/>
      <c r="Q1001" s="1344"/>
      <c r="R1001" s="1344"/>
      <c r="S1001" s="1344"/>
      <c r="T1001" s="1344"/>
      <c r="U1001" s="1344"/>
      <c r="V1001" s="1344"/>
      <c r="W1001" s="1344"/>
      <c r="X1001" s="1344"/>
      <c r="Y1001" s="1344"/>
      <c r="Z1001" s="1344"/>
      <c r="AA1001" s="1344"/>
      <c r="AB1001" s="1344"/>
      <c r="AC1001" s="1344"/>
    </row>
  </sheetData>
  <mergeCells count="12">
    <mergeCell ref="B42:D42"/>
    <mergeCell ref="B43:D43"/>
    <mergeCell ref="B44:D44"/>
    <mergeCell ref="B45:D45"/>
    <mergeCell ref="B48:D48"/>
    <mergeCell ref="B17:D17"/>
    <mergeCell ref="B18:D18"/>
    <mergeCell ref="B19:D19"/>
    <mergeCell ref="B20:D20"/>
    <mergeCell ref="B21:D21"/>
    <mergeCell ref="B24:D24"/>
    <mergeCell ref="B41:D41"/>
  </mergeCells>
  <hyperlinks>
    <hyperlink r:id="rId1" ref="AC3"/>
    <hyperlink r:id="rId2" ref="AC4"/>
    <hyperlink r:id="rId3" ref="AC5"/>
    <hyperlink r:id="rId4" ref="AC6"/>
    <hyperlink r:id="rId5" ref="AC7"/>
    <hyperlink r:id="rId6" ref="AC8"/>
    <hyperlink r:id="rId7" ref="AC9"/>
    <hyperlink r:id="rId8" ref="AC10"/>
  </hyperlinks>
  <drawing r:id="rId9"/>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4.88"/>
    <col customWidth="1" min="3" max="3" width="10.63"/>
    <col customWidth="1" min="4" max="4" width="9.0"/>
    <col customWidth="1" min="7" max="7" width="4.75"/>
    <col customWidth="1" min="8" max="8" width="5.88"/>
  </cols>
  <sheetData>
    <row r="1">
      <c r="A1" s="1206" t="s">
        <v>1746</v>
      </c>
      <c r="B1" s="1331">
        <f>DATE(2025,9,30)</f>
        <v>45930</v>
      </c>
      <c r="C1" s="1208"/>
      <c r="D1" s="1208"/>
      <c r="E1" s="1208"/>
      <c r="F1" s="1208"/>
      <c r="G1" s="1208"/>
      <c r="H1" s="1208"/>
      <c r="I1" s="1208"/>
      <c r="J1" s="1208"/>
      <c r="K1" s="1208"/>
      <c r="L1" s="1208"/>
      <c r="M1" s="1208"/>
      <c r="N1" s="1208"/>
      <c r="O1" s="1208"/>
      <c r="P1" s="1208"/>
      <c r="Q1" s="1206" t="s">
        <v>1747</v>
      </c>
      <c r="R1" s="1208"/>
      <c r="S1" s="1208"/>
      <c r="T1" s="1208"/>
      <c r="U1" s="1208"/>
      <c r="V1" s="1208"/>
      <c r="W1" s="1208"/>
      <c r="X1" s="1208"/>
      <c r="Y1" s="1208"/>
      <c r="Z1" s="1208"/>
      <c r="AA1" s="1209"/>
      <c r="AB1" s="1209"/>
      <c r="AC1" s="1209"/>
    </row>
    <row r="2">
      <c r="A2" s="1208" t="s">
        <v>1748</v>
      </c>
      <c r="B2" s="1208" t="s">
        <v>1016</v>
      </c>
      <c r="C2" s="1208" t="s">
        <v>1749</v>
      </c>
      <c r="D2" s="1208" t="s">
        <v>1750</v>
      </c>
      <c r="E2" s="1208" t="s">
        <v>1751</v>
      </c>
      <c r="F2" s="1208" t="s">
        <v>1752</v>
      </c>
      <c r="G2" s="1208" t="s">
        <v>1753</v>
      </c>
      <c r="H2" s="1208" t="s">
        <v>1754</v>
      </c>
      <c r="I2" s="1208" t="s">
        <v>1755</v>
      </c>
      <c r="J2" s="1208" t="s">
        <v>1756</v>
      </c>
      <c r="K2" s="1208" t="s">
        <v>1757</v>
      </c>
      <c r="L2" s="1208" t="s">
        <v>1758</v>
      </c>
      <c r="M2" s="1208" t="s">
        <v>1759</v>
      </c>
      <c r="N2" s="1208" t="s">
        <v>1760</v>
      </c>
      <c r="O2" s="1208" t="s">
        <v>1761</v>
      </c>
      <c r="P2" s="1208" t="s">
        <v>1762</v>
      </c>
      <c r="Q2" s="1357" t="s">
        <v>1763</v>
      </c>
      <c r="R2" s="1208" t="s">
        <v>1764</v>
      </c>
      <c r="S2" s="1208" t="s">
        <v>1765</v>
      </c>
      <c r="T2" s="1208" t="s">
        <v>1766</v>
      </c>
      <c r="U2" s="1208" t="s">
        <v>1767</v>
      </c>
      <c r="V2" s="1208" t="s">
        <v>1768</v>
      </c>
      <c r="W2" s="1208" t="s">
        <v>1769</v>
      </c>
      <c r="X2" s="1208" t="s">
        <v>80</v>
      </c>
      <c r="Y2" s="1208" t="s">
        <v>1770</v>
      </c>
      <c r="Z2" s="1208" t="s">
        <v>1771</v>
      </c>
      <c r="AA2" s="1209" t="s">
        <v>1772</v>
      </c>
      <c r="AB2" s="1209" t="s">
        <v>48</v>
      </c>
      <c r="AC2" s="1209" t="s">
        <v>1773</v>
      </c>
    </row>
    <row r="3">
      <c r="A3" s="1333" t="s">
        <v>1370</v>
      </c>
      <c r="B3" s="1334">
        <v>4.85</v>
      </c>
      <c r="C3" s="1336">
        <v>22449.0</v>
      </c>
      <c r="D3" s="1334">
        <v>35.734247</v>
      </c>
      <c r="E3" s="1332" t="s">
        <v>1774</v>
      </c>
      <c r="F3" s="1332" t="s">
        <v>131</v>
      </c>
      <c r="G3" s="1334">
        <v>0.0</v>
      </c>
      <c r="H3" s="1334">
        <v>0.0</v>
      </c>
      <c r="I3" s="1336">
        <v>45912.0</v>
      </c>
      <c r="J3" s="1334">
        <v>2.06</v>
      </c>
      <c r="K3" s="1336">
        <v>45930.0</v>
      </c>
      <c r="L3" s="1334">
        <v>2.19452</v>
      </c>
      <c r="M3" s="1334">
        <v>2.22</v>
      </c>
      <c r="N3" s="1334">
        <v>2.17</v>
      </c>
      <c r="O3" s="1334">
        <v>2.19452</v>
      </c>
      <c r="P3" s="1332" t="s">
        <v>459</v>
      </c>
      <c r="Q3" s="1334">
        <v>2.19452</v>
      </c>
      <c r="R3" s="1332" t="s">
        <v>459</v>
      </c>
      <c r="S3" s="1334">
        <v>165.493321</v>
      </c>
      <c r="T3" s="1334">
        <v>1.408493</v>
      </c>
      <c r="U3" s="1334">
        <v>20.917713</v>
      </c>
      <c r="V3" s="1334">
        <v>600.84475</v>
      </c>
      <c r="W3" s="1334">
        <v>1000.0</v>
      </c>
      <c r="X3" s="1332" t="s">
        <v>83</v>
      </c>
      <c r="Y3" s="1332" t="s">
        <v>1775</v>
      </c>
      <c r="Z3" s="1332" t="s">
        <v>459</v>
      </c>
      <c r="AA3" s="1206" t="s">
        <v>1644</v>
      </c>
      <c r="AB3" s="1208" t="s">
        <v>1371</v>
      </c>
      <c r="AC3" s="1337" t="s">
        <v>1776</v>
      </c>
    </row>
    <row r="4">
      <c r="A4" s="1338" t="s">
        <v>1372</v>
      </c>
      <c r="B4" s="1334">
        <v>0.0</v>
      </c>
      <c r="C4" s="1336">
        <v>46050.0</v>
      </c>
      <c r="D4" s="1334">
        <v>0.326027</v>
      </c>
      <c r="E4" s="1332" t="s">
        <v>1774</v>
      </c>
      <c r="F4" s="1332" t="s">
        <v>131</v>
      </c>
      <c r="G4" s="1334">
        <v>0.0</v>
      </c>
      <c r="H4" s="1334">
        <v>0.0</v>
      </c>
      <c r="I4" s="1336">
        <v>45926.0</v>
      </c>
      <c r="J4" s="1334">
        <v>1.1675</v>
      </c>
      <c r="K4" s="1336">
        <v>45930.0</v>
      </c>
      <c r="L4" s="1334">
        <v>1.264616</v>
      </c>
      <c r="M4" s="1332" t="s">
        <v>459</v>
      </c>
      <c r="N4" s="1332" t="s">
        <v>459</v>
      </c>
      <c r="O4" s="1334">
        <v>1.172568</v>
      </c>
      <c r="P4" s="1332" t="s">
        <v>459</v>
      </c>
      <c r="Q4" s="1334">
        <v>1.172568</v>
      </c>
      <c r="R4" s="1332" t="s">
        <v>459</v>
      </c>
      <c r="S4" s="1334">
        <v>99.619167</v>
      </c>
      <c r="T4" s="1334">
        <v>0.0</v>
      </c>
      <c r="U4" s="1334">
        <v>0.324786</v>
      </c>
      <c r="V4" s="1334">
        <v>0.210972</v>
      </c>
      <c r="W4" s="1334">
        <v>1000.0</v>
      </c>
      <c r="X4" s="1332" t="s">
        <v>83</v>
      </c>
      <c r="Y4" s="1332" t="s">
        <v>1775</v>
      </c>
      <c r="Z4" s="1332" t="s">
        <v>459</v>
      </c>
      <c r="AA4" s="1206" t="s">
        <v>1374</v>
      </c>
      <c r="AB4" s="1206" t="s">
        <v>1373</v>
      </c>
      <c r="AC4" s="1337" t="s">
        <v>1777</v>
      </c>
    </row>
    <row r="5">
      <c r="A5" s="1339" t="s">
        <v>1377</v>
      </c>
      <c r="B5" s="1334">
        <v>2.58</v>
      </c>
      <c r="C5" s="1336">
        <v>45967.0</v>
      </c>
      <c r="D5" s="1334">
        <v>0.09863</v>
      </c>
      <c r="E5" s="1332" t="s">
        <v>1774</v>
      </c>
      <c r="F5" s="1332" t="s">
        <v>131</v>
      </c>
      <c r="G5" s="1334">
        <v>0.0</v>
      </c>
      <c r="H5" s="1334">
        <v>0.0</v>
      </c>
      <c r="I5" s="1336">
        <v>45930.0</v>
      </c>
      <c r="J5" s="1334">
        <v>1.25</v>
      </c>
      <c r="K5" s="1336">
        <v>45930.0</v>
      </c>
      <c r="L5" s="1334">
        <v>1.265676</v>
      </c>
      <c r="M5" s="1334">
        <v>1.35</v>
      </c>
      <c r="N5" s="1334">
        <v>1.244611</v>
      </c>
      <c r="O5" s="1334">
        <v>1.25</v>
      </c>
      <c r="P5" s="1334">
        <v>-2.278214</v>
      </c>
      <c r="Q5" s="1334">
        <v>1.25</v>
      </c>
      <c r="R5" s="1332" t="s">
        <v>459</v>
      </c>
      <c r="S5" s="1334">
        <v>100.11945</v>
      </c>
      <c r="T5" s="1334">
        <v>1.046137</v>
      </c>
      <c r="U5" s="1334">
        <v>0.098018</v>
      </c>
      <c r="V5" s="1334">
        <v>0.058312</v>
      </c>
      <c r="W5" s="1334">
        <v>1000.0</v>
      </c>
      <c r="X5" s="1332" t="s">
        <v>83</v>
      </c>
      <c r="Y5" s="1332" t="s">
        <v>1775</v>
      </c>
      <c r="Z5" s="1332" t="s">
        <v>459</v>
      </c>
      <c r="AA5" s="1206" t="s">
        <v>1379</v>
      </c>
      <c r="AB5" s="1206" t="s">
        <v>1378</v>
      </c>
      <c r="AC5" s="1337" t="s">
        <v>1778</v>
      </c>
    </row>
    <row r="6">
      <c r="A6" s="1339" t="s">
        <v>1230</v>
      </c>
      <c r="B6" s="1334">
        <v>2.21</v>
      </c>
      <c r="C6" s="1356">
        <v>46881.0</v>
      </c>
      <c r="D6" s="1334">
        <v>2.60274</v>
      </c>
      <c r="E6" s="1332" t="s">
        <v>1774</v>
      </c>
      <c r="F6" s="1332" t="s">
        <v>131</v>
      </c>
      <c r="G6" s="1334">
        <v>0.0</v>
      </c>
      <c r="H6" s="1334">
        <v>0.0</v>
      </c>
      <c r="I6" s="1356">
        <v>45054.0</v>
      </c>
      <c r="J6" s="1334">
        <v>2.21</v>
      </c>
      <c r="K6" s="1336">
        <v>45930.0</v>
      </c>
      <c r="L6" s="1334">
        <v>1.3932</v>
      </c>
      <c r="M6" s="1334">
        <v>1.430528</v>
      </c>
      <c r="N6" s="1334">
        <v>1.282446</v>
      </c>
      <c r="O6" s="1334">
        <v>1.216506</v>
      </c>
      <c r="P6" s="1334">
        <v>5.249768</v>
      </c>
      <c r="Q6" s="1334">
        <v>1.216506</v>
      </c>
      <c r="R6" s="1332" t="s">
        <v>459</v>
      </c>
      <c r="S6" s="1334">
        <v>102.52939</v>
      </c>
      <c r="T6" s="1334">
        <v>0.884</v>
      </c>
      <c r="U6" s="1334">
        <v>2.50945</v>
      </c>
      <c r="V6" s="1334">
        <v>7.682423</v>
      </c>
      <c r="W6" s="1334">
        <v>1000.0</v>
      </c>
      <c r="X6" s="1332" t="s">
        <v>83</v>
      </c>
      <c r="Y6" s="1332" t="s">
        <v>1775</v>
      </c>
      <c r="Z6" s="1332" t="s">
        <v>459</v>
      </c>
      <c r="AA6" s="1206" t="s">
        <v>1381</v>
      </c>
      <c r="AB6" s="1206" t="s">
        <v>1380</v>
      </c>
      <c r="AC6" s="1337" t="s">
        <v>1779</v>
      </c>
    </row>
    <row r="7">
      <c r="A7" s="1338" t="s">
        <v>1382</v>
      </c>
      <c r="B7" s="1334">
        <v>4.26</v>
      </c>
      <c r="C7" s="1336">
        <v>13861.0</v>
      </c>
      <c r="D7" s="1334">
        <v>12.205479</v>
      </c>
      <c r="E7" s="1332" t="s">
        <v>1780</v>
      </c>
      <c r="F7" s="1332" t="s">
        <v>131</v>
      </c>
      <c r="G7" s="1334">
        <v>0.0</v>
      </c>
      <c r="H7" s="1334">
        <v>0.0</v>
      </c>
      <c r="I7" s="1336">
        <v>45915.0</v>
      </c>
      <c r="J7" s="1334">
        <v>1.5</v>
      </c>
      <c r="K7" s="1336">
        <v>45930.0</v>
      </c>
      <c r="L7" s="1334">
        <v>1.519112</v>
      </c>
      <c r="M7" s="1334">
        <v>1.6</v>
      </c>
      <c r="N7" s="1334">
        <v>1.5</v>
      </c>
      <c r="O7" s="1334">
        <v>1.519112</v>
      </c>
      <c r="P7" s="1332" t="s">
        <v>459</v>
      </c>
      <c r="Q7" s="1334">
        <v>1.519112</v>
      </c>
      <c r="R7" s="1332" t="s">
        <v>459</v>
      </c>
      <c r="S7" s="1334">
        <v>125.789803</v>
      </c>
      <c r="T7" s="1334">
        <v>1.295507</v>
      </c>
      <c r="U7" s="1334">
        <v>8.466292</v>
      </c>
      <c r="V7" s="1334">
        <v>85.901725</v>
      </c>
      <c r="W7" s="1334">
        <v>1000.0</v>
      </c>
      <c r="X7" s="1332" t="s">
        <v>83</v>
      </c>
      <c r="Y7" s="1332" t="s">
        <v>1775</v>
      </c>
      <c r="Z7" s="1332" t="s">
        <v>459</v>
      </c>
      <c r="AA7" s="1206" t="s">
        <v>1644</v>
      </c>
      <c r="AB7" s="1208" t="s">
        <v>1383</v>
      </c>
      <c r="AC7" s="1337" t="s">
        <v>1781</v>
      </c>
    </row>
    <row r="8">
      <c r="A8" s="1338" t="s">
        <v>1385</v>
      </c>
      <c r="B8" s="1334">
        <v>0.0</v>
      </c>
      <c r="C8" s="1336">
        <v>46064.0</v>
      </c>
      <c r="D8" s="1334">
        <v>0.364384</v>
      </c>
      <c r="E8" s="1332" t="s">
        <v>1774</v>
      </c>
      <c r="F8" s="1332" t="s">
        <v>131</v>
      </c>
      <c r="G8" s="1334">
        <v>0.0</v>
      </c>
      <c r="H8" s="1334">
        <v>0.0</v>
      </c>
      <c r="I8" s="1336">
        <v>45930.0</v>
      </c>
      <c r="J8" s="1334">
        <v>1.145</v>
      </c>
      <c r="K8" s="1336">
        <v>45930.0</v>
      </c>
      <c r="L8" s="1334">
        <v>1.26327</v>
      </c>
      <c r="M8" s="1332" t="s">
        <v>459</v>
      </c>
      <c r="N8" s="1332" t="s">
        <v>459</v>
      </c>
      <c r="O8" s="1334">
        <v>1.145</v>
      </c>
      <c r="P8" s="1332" t="s">
        <v>459</v>
      </c>
      <c r="Q8" s="1334">
        <v>1.145</v>
      </c>
      <c r="R8" s="1332" t="s">
        <v>459</v>
      </c>
      <c r="S8" s="1334">
        <v>99.584514</v>
      </c>
      <c r="T8" s="1334">
        <v>0.0</v>
      </c>
      <c r="U8" s="1334">
        <v>0.36287</v>
      </c>
      <c r="V8" s="1334">
        <v>0.263349</v>
      </c>
      <c r="W8" s="1334">
        <v>1000.0</v>
      </c>
      <c r="X8" s="1332" t="s">
        <v>83</v>
      </c>
      <c r="Y8" s="1332" t="s">
        <v>1775</v>
      </c>
      <c r="Z8" s="1332" t="s">
        <v>459</v>
      </c>
      <c r="AA8" s="1206" t="s">
        <v>1374</v>
      </c>
      <c r="AB8" s="1206" t="s">
        <v>1386</v>
      </c>
      <c r="AC8" s="1337" t="s">
        <v>1782</v>
      </c>
    </row>
    <row r="9">
      <c r="A9" s="1339" t="s">
        <v>1012</v>
      </c>
      <c r="B9" s="1334">
        <v>1.68394</v>
      </c>
      <c r="C9" s="1336">
        <v>46204.0</v>
      </c>
      <c r="D9" s="1334">
        <v>0.747945</v>
      </c>
      <c r="E9" s="1332" t="s">
        <v>1774</v>
      </c>
      <c r="F9" s="1332" t="s">
        <v>1783</v>
      </c>
      <c r="G9" s="1334">
        <v>0.0</v>
      </c>
      <c r="H9" s="1334">
        <v>0.0</v>
      </c>
      <c r="I9" s="1336">
        <v>45833.0</v>
      </c>
      <c r="J9" s="1334">
        <v>1.73469</v>
      </c>
      <c r="K9" s="1336">
        <v>45930.0</v>
      </c>
      <c r="L9" s="1334">
        <v>1.537733</v>
      </c>
      <c r="M9" s="1334">
        <v>1.5644</v>
      </c>
      <c r="N9" s="1334">
        <v>1.5144</v>
      </c>
      <c r="O9" s="1334">
        <v>1.537733</v>
      </c>
      <c r="P9" s="1334">
        <v>4.3333</v>
      </c>
      <c r="Q9" s="1334">
        <v>1.537733</v>
      </c>
      <c r="R9" s="1334">
        <v>0.043333</v>
      </c>
      <c r="S9" s="1334">
        <v>100.012223</v>
      </c>
      <c r="T9" s="1334">
        <v>0.0</v>
      </c>
      <c r="U9" s="1334">
        <v>0.007999</v>
      </c>
      <c r="V9" s="1334">
        <v>-1.999756</v>
      </c>
      <c r="W9" s="1334">
        <v>1000.0</v>
      </c>
      <c r="X9" s="1332" t="s">
        <v>83</v>
      </c>
      <c r="Y9" s="1332" t="s">
        <v>1775</v>
      </c>
      <c r="Z9" s="1332" t="s">
        <v>459</v>
      </c>
      <c r="AA9" s="1206" t="s">
        <v>1379</v>
      </c>
      <c r="AB9" s="1206" t="s">
        <v>1388</v>
      </c>
      <c r="AC9" s="1337" t="s">
        <v>1784</v>
      </c>
    </row>
    <row r="10">
      <c r="A10" s="1339" t="s">
        <v>1007</v>
      </c>
      <c r="B10" s="1334">
        <v>1.69</v>
      </c>
      <c r="C10" s="1336">
        <v>46311.0</v>
      </c>
      <c r="D10" s="1334">
        <v>1.041096</v>
      </c>
      <c r="E10" s="1332" t="s">
        <v>1774</v>
      </c>
      <c r="F10" s="1332" t="s">
        <v>131</v>
      </c>
      <c r="G10" s="1334">
        <v>0.0</v>
      </c>
      <c r="H10" s="1334">
        <v>0.0</v>
      </c>
      <c r="I10" s="1356">
        <v>45057.0</v>
      </c>
      <c r="J10" s="1334">
        <v>2.11</v>
      </c>
      <c r="K10" s="1336">
        <v>45930.0</v>
      </c>
      <c r="L10" s="1334">
        <v>1.394326</v>
      </c>
      <c r="M10" s="1334">
        <v>1.401404</v>
      </c>
      <c r="N10" s="1334">
        <v>1.330171</v>
      </c>
      <c r="O10" s="1334">
        <v>1.441214</v>
      </c>
      <c r="P10" s="1334">
        <v>19.954743</v>
      </c>
      <c r="Q10" s="1334">
        <v>1.441214</v>
      </c>
      <c r="R10" s="1332" t="s">
        <v>459</v>
      </c>
      <c r="S10" s="1334">
        <v>100.253618</v>
      </c>
      <c r="T10" s="1334">
        <v>0.777863</v>
      </c>
      <c r="U10" s="1334">
        <v>1.021229</v>
      </c>
      <c r="V10" s="1334">
        <v>1.559999</v>
      </c>
      <c r="W10" s="1334">
        <v>1000.0</v>
      </c>
      <c r="X10" s="1332" t="s">
        <v>83</v>
      </c>
      <c r="Y10" s="1332" t="s">
        <v>1775</v>
      </c>
      <c r="Z10" s="1332" t="s">
        <v>459</v>
      </c>
      <c r="AA10" s="1206" t="s">
        <v>1381</v>
      </c>
      <c r="AB10" s="1206" t="s">
        <v>1389</v>
      </c>
      <c r="AC10" s="1337" t="s">
        <v>1785</v>
      </c>
    </row>
    <row r="11">
      <c r="A11" s="1340"/>
      <c r="B11" s="1341"/>
      <c r="C11" s="1340"/>
      <c r="D11" s="1342"/>
      <c r="E11" s="1343"/>
      <c r="F11" s="1344"/>
      <c r="G11" s="1344"/>
      <c r="H11" s="1344"/>
      <c r="I11" s="1344"/>
      <c r="J11" s="1344"/>
      <c r="K11" s="1344"/>
      <c r="L11" s="1344"/>
      <c r="M11" s="1344"/>
      <c r="N11" s="1344"/>
      <c r="O11" s="1344"/>
      <c r="P11" s="1344"/>
      <c r="Q11" s="1344"/>
      <c r="R11" s="1344"/>
      <c r="S11" s="1344"/>
      <c r="T11" s="1344"/>
      <c r="U11" s="1344"/>
      <c r="V11" s="1344"/>
      <c r="W11" s="1344"/>
      <c r="X11" s="1344"/>
      <c r="Y11" s="1344"/>
      <c r="Z11" s="1344"/>
      <c r="AA11" s="1344"/>
      <c r="AB11" s="1344"/>
      <c r="AC11" s="1344"/>
    </row>
    <row r="12">
      <c r="A12" s="1340"/>
      <c r="B12" s="1345"/>
      <c r="C12" s="1340"/>
      <c r="D12" s="1346"/>
      <c r="E12" s="1343"/>
      <c r="F12" s="1344"/>
      <c r="G12" s="1344"/>
      <c r="H12" s="1344"/>
      <c r="I12" s="1344"/>
      <c r="J12" s="1344"/>
      <c r="K12" s="1344"/>
      <c r="L12" s="1344"/>
      <c r="M12" s="1344"/>
      <c r="N12" s="1344"/>
      <c r="O12" s="1344"/>
      <c r="P12" s="1344"/>
      <c r="Q12" s="1344"/>
      <c r="R12" s="1344"/>
      <c r="S12" s="1344"/>
      <c r="T12" s="1344"/>
      <c r="U12" s="1344"/>
      <c r="V12" s="1344"/>
      <c r="W12" s="1344"/>
      <c r="X12" s="1344"/>
      <c r="Y12" s="1344"/>
      <c r="Z12" s="1344"/>
      <c r="AA12" s="1344"/>
      <c r="AB12" s="1344"/>
      <c r="AC12" s="1344"/>
    </row>
    <row r="13">
      <c r="A13" s="1340"/>
      <c r="B13" s="1341"/>
      <c r="C13" s="1340"/>
      <c r="D13" s="1347"/>
      <c r="E13" s="1343"/>
      <c r="F13" s="1344"/>
      <c r="G13" s="1344"/>
      <c r="H13" s="1344"/>
      <c r="I13" s="1344"/>
      <c r="J13" s="1344"/>
      <c r="K13" s="1344"/>
      <c r="L13" s="1344"/>
      <c r="M13" s="1344"/>
      <c r="N13" s="1344"/>
      <c r="O13" s="1344"/>
      <c r="P13" s="1344"/>
      <c r="Q13" s="1344"/>
      <c r="R13" s="1344"/>
      <c r="S13" s="1344"/>
      <c r="T13" s="1344"/>
      <c r="U13" s="1344"/>
      <c r="V13" s="1344"/>
      <c r="W13" s="1344"/>
      <c r="X13" s="1344"/>
      <c r="Y13" s="1344"/>
      <c r="Z13" s="1344"/>
      <c r="AA13" s="1344"/>
      <c r="AB13" s="1344"/>
      <c r="AC13" s="1344"/>
    </row>
    <row r="14">
      <c r="A14" s="1340"/>
      <c r="B14" s="1345"/>
      <c r="C14" s="1340"/>
      <c r="D14" s="1348"/>
      <c r="E14" s="1343"/>
      <c r="F14" s="1344"/>
      <c r="G14" s="1344"/>
      <c r="H14" s="1344"/>
      <c r="I14" s="1344"/>
      <c r="J14" s="1344"/>
      <c r="K14" s="1344"/>
      <c r="L14" s="1344"/>
      <c r="M14" s="1344"/>
      <c r="N14" s="1344"/>
      <c r="O14" s="1344"/>
      <c r="P14" s="1344"/>
      <c r="Q14" s="1344"/>
      <c r="R14" s="1344"/>
      <c r="S14" s="1344"/>
      <c r="T14" s="1344"/>
      <c r="U14" s="1344"/>
      <c r="V14" s="1344"/>
      <c r="W14" s="1344"/>
      <c r="X14" s="1344"/>
      <c r="Y14" s="1344"/>
      <c r="Z14" s="1344"/>
      <c r="AA14" s="1344"/>
      <c r="AB14" s="1344"/>
      <c r="AC14" s="1344"/>
    </row>
    <row r="15">
      <c r="A15" s="1340"/>
      <c r="B15" s="1348"/>
      <c r="C15" s="1340"/>
      <c r="D15" s="1349"/>
      <c r="E15" s="1343"/>
      <c r="F15" s="1344"/>
      <c r="G15" s="1344"/>
      <c r="H15" s="1344"/>
      <c r="I15" s="1344"/>
      <c r="J15" s="1344"/>
      <c r="K15" s="1344"/>
      <c r="L15" s="1344"/>
      <c r="M15" s="1344"/>
      <c r="N15" s="1344"/>
      <c r="O15" s="1344"/>
      <c r="P15" s="1344"/>
      <c r="Q15" s="1344"/>
      <c r="R15" s="1344"/>
      <c r="S15" s="1344"/>
      <c r="T15" s="1344"/>
      <c r="U15" s="1344"/>
      <c r="V15" s="1344"/>
      <c r="W15" s="1344"/>
      <c r="X15" s="1344"/>
      <c r="Y15" s="1344"/>
      <c r="Z15" s="1344"/>
      <c r="AA15" s="1344"/>
      <c r="AB15" s="1344"/>
      <c r="AC15" s="1344"/>
    </row>
    <row r="16">
      <c r="A16" s="1350"/>
      <c r="B16" s="1348"/>
      <c r="C16" s="1350"/>
      <c r="D16" s="1348"/>
      <c r="E16" s="1343"/>
      <c r="F16" s="1344"/>
      <c r="G16" s="1344"/>
      <c r="H16" s="1344"/>
      <c r="I16" s="1344"/>
      <c r="J16" s="1344"/>
      <c r="K16" s="1344"/>
      <c r="L16" s="1344"/>
      <c r="M16" s="1344"/>
      <c r="N16" s="1344"/>
      <c r="O16" s="1344"/>
      <c r="P16" s="1344"/>
      <c r="Q16" s="1344"/>
      <c r="R16" s="1344"/>
      <c r="S16" s="1344"/>
      <c r="T16" s="1344"/>
      <c r="U16" s="1344"/>
      <c r="V16" s="1344"/>
      <c r="W16" s="1344"/>
      <c r="X16" s="1344"/>
      <c r="Y16" s="1344"/>
      <c r="Z16" s="1344"/>
      <c r="AA16" s="1344"/>
      <c r="AB16" s="1344"/>
      <c r="AC16" s="1344"/>
    </row>
    <row r="17">
      <c r="A17" s="1340"/>
      <c r="B17" s="1349"/>
      <c r="E17" s="1343"/>
      <c r="F17" s="1344"/>
      <c r="G17" s="1344"/>
      <c r="H17" s="1344"/>
      <c r="I17" s="1344"/>
      <c r="J17" s="1344"/>
      <c r="K17" s="1344"/>
      <c r="L17" s="1344"/>
      <c r="M17" s="1344"/>
      <c r="N17" s="1344"/>
      <c r="O17" s="1344"/>
      <c r="P17" s="1344"/>
      <c r="Q17" s="1344"/>
      <c r="R17" s="1344"/>
      <c r="S17" s="1344"/>
      <c r="T17" s="1344"/>
      <c r="U17" s="1344"/>
      <c r="V17" s="1344"/>
      <c r="W17" s="1344"/>
      <c r="X17" s="1344"/>
      <c r="Y17" s="1344"/>
      <c r="Z17" s="1344"/>
      <c r="AA17" s="1344"/>
      <c r="AB17" s="1344"/>
      <c r="AC17" s="1344"/>
    </row>
    <row r="18">
      <c r="A18" s="1340"/>
      <c r="B18" s="1349"/>
      <c r="E18" s="1343"/>
      <c r="F18" s="1344"/>
      <c r="G18" s="1344"/>
      <c r="H18" s="1344"/>
      <c r="I18" s="1344"/>
      <c r="J18" s="1344"/>
      <c r="K18" s="1344"/>
      <c r="L18" s="1344"/>
      <c r="M18" s="1344"/>
      <c r="N18" s="1344"/>
      <c r="O18" s="1344"/>
      <c r="P18" s="1344"/>
      <c r="Q18" s="1344"/>
      <c r="R18" s="1344"/>
      <c r="S18" s="1344"/>
      <c r="T18" s="1344"/>
      <c r="U18" s="1344"/>
      <c r="V18" s="1344"/>
      <c r="W18" s="1344"/>
      <c r="X18" s="1344"/>
      <c r="Y18" s="1344"/>
      <c r="Z18" s="1344"/>
      <c r="AA18" s="1344"/>
      <c r="AB18" s="1344"/>
      <c r="AC18" s="1344"/>
    </row>
    <row r="19">
      <c r="A19" s="1340"/>
      <c r="B19" s="1349"/>
      <c r="E19" s="1343"/>
      <c r="F19" s="1344"/>
      <c r="G19" s="1344"/>
      <c r="H19" s="1344"/>
      <c r="I19" s="1344"/>
      <c r="J19" s="1344"/>
      <c r="K19" s="1344"/>
      <c r="L19" s="1344"/>
      <c r="M19" s="1344"/>
      <c r="N19" s="1344"/>
      <c r="O19" s="1344"/>
      <c r="P19" s="1344"/>
      <c r="Q19" s="1344"/>
      <c r="R19" s="1344"/>
      <c r="S19" s="1344"/>
      <c r="T19" s="1344"/>
      <c r="U19" s="1344"/>
      <c r="V19" s="1344"/>
      <c r="W19" s="1344"/>
      <c r="X19" s="1344"/>
      <c r="Y19" s="1344"/>
      <c r="Z19" s="1344"/>
      <c r="AA19" s="1344"/>
      <c r="AB19" s="1344"/>
      <c r="AC19" s="1344"/>
    </row>
    <row r="20">
      <c r="A20" s="1340"/>
      <c r="B20" s="1349"/>
      <c r="E20" s="1343"/>
      <c r="F20" s="1344"/>
      <c r="G20" s="1344"/>
      <c r="H20" s="1344"/>
      <c r="I20" s="1344"/>
      <c r="J20" s="1344"/>
      <c r="K20" s="1344"/>
      <c r="L20" s="1344"/>
      <c r="M20" s="1344"/>
      <c r="N20" s="1344"/>
      <c r="O20" s="1344"/>
      <c r="P20" s="1344"/>
      <c r="Q20" s="1344"/>
      <c r="R20" s="1344"/>
      <c r="S20" s="1344"/>
      <c r="T20" s="1344"/>
      <c r="U20" s="1344"/>
      <c r="V20" s="1344"/>
      <c r="W20" s="1344"/>
      <c r="X20" s="1344"/>
      <c r="Y20" s="1344"/>
      <c r="Z20" s="1344"/>
      <c r="AA20" s="1344"/>
      <c r="AB20" s="1344"/>
      <c r="AC20" s="1344"/>
    </row>
    <row r="21">
      <c r="A21" s="1340"/>
      <c r="B21" s="1349"/>
      <c r="E21" s="1343"/>
      <c r="F21" s="1344"/>
      <c r="G21" s="1344"/>
      <c r="H21" s="1344"/>
      <c r="I21" s="1344"/>
      <c r="J21" s="1344"/>
      <c r="K21" s="1344"/>
      <c r="L21" s="1344"/>
      <c r="M21" s="1344"/>
      <c r="N21" s="1344"/>
      <c r="O21" s="1344"/>
      <c r="P21" s="1344"/>
      <c r="Q21" s="1344"/>
      <c r="R21" s="1344"/>
      <c r="S21" s="1344"/>
      <c r="T21" s="1344"/>
      <c r="U21" s="1344"/>
      <c r="V21" s="1344"/>
      <c r="W21" s="1344"/>
      <c r="X21" s="1344"/>
      <c r="Y21" s="1344"/>
      <c r="Z21" s="1344"/>
      <c r="AA21" s="1344"/>
      <c r="AB21" s="1344"/>
      <c r="AC21" s="1344"/>
    </row>
    <row r="22">
      <c r="A22" s="1340"/>
      <c r="B22" s="1345"/>
      <c r="C22" s="1340"/>
      <c r="D22" s="1341"/>
      <c r="E22" s="1343"/>
      <c r="F22" s="1344"/>
      <c r="G22" s="1344"/>
      <c r="H22" s="1344"/>
      <c r="I22" s="1344"/>
      <c r="J22" s="1344"/>
      <c r="K22" s="1344"/>
      <c r="L22" s="1344"/>
      <c r="M22" s="1344"/>
      <c r="N22" s="1344"/>
      <c r="O22" s="1344"/>
      <c r="P22" s="1344"/>
      <c r="Q22" s="1344"/>
      <c r="R22" s="1344"/>
      <c r="S22" s="1344"/>
      <c r="T22" s="1344"/>
      <c r="U22" s="1344"/>
      <c r="V22" s="1344"/>
      <c r="W22" s="1344"/>
      <c r="X22" s="1344"/>
      <c r="Y22" s="1344"/>
      <c r="Z22" s="1344"/>
      <c r="AA22" s="1344"/>
      <c r="AB22" s="1344"/>
      <c r="AC22" s="1344"/>
    </row>
    <row r="23">
      <c r="A23" s="1340"/>
      <c r="B23" s="1341"/>
      <c r="C23" s="1340"/>
      <c r="D23" s="1341"/>
      <c r="E23" s="1343"/>
      <c r="F23" s="1344"/>
      <c r="G23" s="1344"/>
      <c r="H23" s="1344"/>
      <c r="I23" s="1344"/>
      <c r="J23" s="1344"/>
      <c r="K23" s="1344"/>
      <c r="L23" s="1344"/>
      <c r="M23" s="1344"/>
      <c r="N23" s="1344"/>
      <c r="O23" s="1344"/>
      <c r="P23" s="1344"/>
      <c r="Q23" s="1344"/>
      <c r="R23" s="1344"/>
      <c r="S23" s="1344"/>
      <c r="T23" s="1344"/>
      <c r="U23" s="1344"/>
      <c r="V23" s="1344"/>
      <c r="W23" s="1344"/>
      <c r="X23" s="1344"/>
      <c r="Y23" s="1344"/>
      <c r="Z23" s="1344"/>
      <c r="AA23" s="1344"/>
      <c r="AB23" s="1344"/>
      <c r="AC23" s="1344"/>
    </row>
    <row r="24">
      <c r="A24" s="1340"/>
      <c r="B24" s="1349"/>
      <c r="E24" s="1343"/>
      <c r="F24" s="1344"/>
      <c r="G24" s="1344"/>
      <c r="H24" s="1344"/>
      <c r="I24" s="1344"/>
      <c r="J24" s="1344"/>
      <c r="K24" s="1344"/>
      <c r="L24" s="1344"/>
      <c r="M24" s="1344"/>
      <c r="N24" s="1344"/>
      <c r="O24" s="1344"/>
      <c r="P24" s="1344"/>
      <c r="Q24" s="1344"/>
      <c r="R24" s="1344"/>
      <c r="S24" s="1344"/>
      <c r="T24" s="1344"/>
      <c r="U24" s="1344"/>
      <c r="V24" s="1344"/>
      <c r="W24" s="1344"/>
      <c r="X24" s="1344"/>
      <c r="Y24" s="1344"/>
      <c r="Z24" s="1344"/>
      <c r="AA24" s="1344"/>
      <c r="AB24" s="1344"/>
      <c r="AC24" s="1344"/>
    </row>
    <row r="25">
      <c r="A25" s="1343"/>
      <c r="B25" s="1343"/>
      <c r="C25" s="1343"/>
      <c r="D25" s="1343"/>
      <c r="E25" s="1343"/>
      <c r="F25" s="1344"/>
      <c r="G25" s="1344"/>
      <c r="H25" s="1344"/>
      <c r="I25" s="1344"/>
      <c r="J25" s="1344"/>
      <c r="K25" s="1344"/>
      <c r="L25" s="1344"/>
      <c r="M25" s="1344"/>
      <c r="N25" s="1344"/>
      <c r="O25" s="1344"/>
      <c r="P25" s="1344"/>
      <c r="Q25" s="1344"/>
      <c r="R25" s="1344"/>
      <c r="S25" s="1344"/>
      <c r="T25" s="1344"/>
      <c r="U25" s="1344"/>
      <c r="V25" s="1344"/>
      <c r="W25" s="1344"/>
      <c r="X25" s="1344"/>
      <c r="Y25" s="1344"/>
      <c r="Z25" s="1344"/>
      <c r="AA25" s="1344"/>
      <c r="AB25" s="1344"/>
      <c r="AC25" s="1344"/>
    </row>
    <row r="26">
      <c r="A26" s="1343"/>
      <c r="B26" s="1343"/>
      <c r="C26" s="1343"/>
      <c r="D26" s="1343"/>
      <c r="E26" s="1343"/>
      <c r="F26" s="1344"/>
      <c r="G26" s="1344"/>
      <c r="H26" s="1344"/>
      <c r="I26" s="1344"/>
      <c r="J26" s="1344"/>
      <c r="K26" s="1344"/>
      <c r="L26" s="1344"/>
      <c r="M26" s="1344"/>
      <c r="N26" s="1344"/>
      <c r="O26" s="1344"/>
      <c r="P26" s="1344"/>
      <c r="Q26" s="1344"/>
      <c r="R26" s="1344"/>
      <c r="S26" s="1344"/>
      <c r="T26" s="1344"/>
      <c r="U26" s="1344"/>
      <c r="V26" s="1344"/>
      <c r="W26" s="1344"/>
      <c r="X26" s="1344"/>
      <c r="Y26" s="1344"/>
      <c r="Z26" s="1344"/>
      <c r="AA26" s="1344"/>
      <c r="AB26" s="1344"/>
      <c r="AC26" s="1344"/>
    </row>
    <row r="27">
      <c r="A27" s="1343"/>
      <c r="B27" s="1343"/>
      <c r="C27" s="1343"/>
      <c r="D27" s="1343"/>
      <c r="E27" s="1343"/>
      <c r="F27" s="1344"/>
      <c r="G27" s="1344"/>
      <c r="H27" s="1344"/>
      <c r="I27" s="1344"/>
      <c r="J27" s="1344"/>
      <c r="K27" s="1344"/>
      <c r="L27" s="1344"/>
      <c r="M27" s="1344"/>
      <c r="N27" s="1344"/>
      <c r="O27" s="1344"/>
      <c r="P27" s="1344"/>
      <c r="Q27" s="1344"/>
      <c r="R27" s="1344"/>
      <c r="S27" s="1344"/>
      <c r="T27" s="1344"/>
      <c r="U27" s="1344"/>
      <c r="V27" s="1344"/>
      <c r="W27" s="1344"/>
      <c r="X27" s="1344"/>
      <c r="Y27" s="1344"/>
      <c r="Z27" s="1344"/>
      <c r="AA27" s="1344"/>
      <c r="AB27" s="1344"/>
      <c r="AC27" s="1344"/>
    </row>
    <row r="28">
      <c r="A28" s="1343"/>
      <c r="B28" s="1343"/>
      <c r="C28" s="1343"/>
      <c r="D28" s="1343"/>
      <c r="E28" s="1343"/>
      <c r="F28" s="1344"/>
      <c r="G28" s="1344"/>
      <c r="H28" s="1344"/>
      <c r="I28" s="1344"/>
      <c r="J28" s="1344"/>
      <c r="K28" s="1344"/>
      <c r="L28" s="1344"/>
      <c r="M28" s="1344"/>
      <c r="N28" s="1344"/>
      <c r="O28" s="1344"/>
      <c r="P28" s="1344"/>
      <c r="Q28" s="1344"/>
      <c r="R28" s="1344"/>
      <c r="S28" s="1344"/>
      <c r="T28" s="1344"/>
      <c r="U28" s="1344"/>
      <c r="V28" s="1344"/>
      <c r="W28" s="1344"/>
      <c r="X28" s="1344"/>
      <c r="Y28" s="1344"/>
      <c r="Z28" s="1344"/>
      <c r="AA28" s="1344"/>
      <c r="AB28" s="1344"/>
      <c r="AC28" s="1344"/>
    </row>
    <row r="29">
      <c r="A29" s="1340"/>
      <c r="B29" s="1349"/>
      <c r="C29" s="1340"/>
      <c r="D29" s="1346"/>
      <c r="E29" s="1343"/>
      <c r="F29" s="1344"/>
      <c r="G29" s="1344"/>
      <c r="H29" s="1344"/>
      <c r="I29" s="1344"/>
      <c r="J29" s="1344"/>
      <c r="K29" s="1344"/>
      <c r="L29" s="1344"/>
      <c r="M29" s="1344"/>
      <c r="N29" s="1344"/>
      <c r="O29" s="1344"/>
      <c r="P29" s="1344"/>
      <c r="Q29" s="1344"/>
      <c r="R29" s="1344"/>
      <c r="S29" s="1344"/>
      <c r="T29" s="1344"/>
      <c r="U29" s="1344"/>
      <c r="V29" s="1344"/>
      <c r="W29" s="1344"/>
      <c r="X29" s="1344"/>
      <c r="Y29" s="1344"/>
      <c r="Z29" s="1344"/>
      <c r="AA29" s="1344"/>
      <c r="AB29" s="1344"/>
      <c r="AC29" s="1344"/>
    </row>
    <row r="30">
      <c r="A30" s="1340"/>
      <c r="B30" s="1351"/>
      <c r="C30" s="1340"/>
      <c r="D30" s="1345"/>
      <c r="E30" s="1343"/>
      <c r="F30" s="1344"/>
      <c r="G30" s="1344"/>
      <c r="H30" s="1344"/>
      <c r="I30" s="1344"/>
      <c r="J30" s="1344"/>
      <c r="K30" s="1344"/>
      <c r="L30" s="1344"/>
      <c r="M30" s="1344"/>
      <c r="N30" s="1344"/>
      <c r="O30" s="1344"/>
      <c r="P30" s="1344"/>
      <c r="Q30" s="1344"/>
      <c r="R30" s="1344"/>
      <c r="S30" s="1344"/>
      <c r="T30" s="1344"/>
      <c r="U30" s="1344"/>
      <c r="V30" s="1344"/>
      <c r="W30" s="1344"/>
      <c r="X30" s="1344"/>
      <c r="Y30" s="1344"/>
      <c r="Z30" s="1344"/>
      <c r="AA30" s="1344"/>
      <c r="AB30" s="1344"/>
      <c r="AC30" s="1344"/>
    </row>
    <row r="31">
      <c r="A31" s="1340"/>
      <c r="B31" s="1345"/>
      <c r="C31" s="1340"/>
      <c r="D31" s="1345"/>
      <c r="E31" s="1343"/>
      <c r="F31" s="1344"/>
      <c r="G31" s="1344"/>
      <c r="H31" s="1344"/>
      <c r="I31" s="1344"/>
      <c r="J31" s="1344"/>
      <c r="K31" s="1344"/>
      <c r="L31" s="1344"/>
      <c r="M31" s="1344"/>
      <c r="N31" s="1344"/>
      <c r="O31" s="1344"/>
      <c r="P31" s="1344"/>
      <c r="Q31" s="1344"/>
      <c r="R31" s="1344"/>
      <c r="S31" s="1344"/>
      <c r="T31" s="1344"/>
      <c r="U31" s="1344"/>
      <c r="V31" s="1344"/>
      <c r="W31" s="1344"/>
      <c r="X31" s="1344"/>
      <c r="Y31" s="1344"/>
      <c r="Z31" s="1344"/>
      <c r="AA31" s="1344"/>
      <c r="AB31" s="1344"/>
      <c r="AC31" s="1344"/>
    </row>
    <row r="32">
      <c r="A32" s="1340"/>
      <c r="B32" s="1345"/>
      <c r="C32" s="1340"/>
      <c r="D32" s="1345"/>
      <c r="E32" s="1343"/>
      <c r="F32" s="1344"/>
      <c r="G32" s="1344"/>
      <c r="H32" s="1344"/>
      <c r="I32" s="1344"/>
      <c r="J32" s="1344"/>
      <c r="K32" s="1344"/>
      <c r="L32" s="1344"/>
      <c r="M32" s="1344"/>
      <c r="N32" s="1344"/>
      <c r="O32" s="1344"/>
      <c r="P32" s="1344"/>
      <c r="Q32" s="1344"/>
      <c r="R32" s="1344"/>
      <c r="S32" s="1344"/>
      <c r="T32" s="1344"/>
      <c r="U32" s="1344"/>
      <c r="V32" s="1344"/>
      <c r="W32" s="1344"/>
      <c r="X32" s="1344"/>
      <c r="Y32" s="1344"/>
      <c r="Z32" s="1344"/>
      <c r="AA32" s="1344"/>
      <c r="AB32" s="1344"/>
      <c r="AC32" s="1344"/>
    </row>
    <row r="33">
      <c r="A33" s="1340"/>
      <c r="B33" s="1341"/>
      <c r="C33" s="1340"/>
      <c r="D33" s="1342"/>
      <c r="E33" s="1343"/>
      <c r="F33" s="1344"/>
      <c r="G33" s="1344"/>
      <c r="H33" s="1344"/>
      <c r="I33" s="1344"/>
      <c r="J33" s="1344"/>
      <c r="K33" s="1344"/>
      <c r="L33" s="1344"/>
      <c r="M33" s="1344"/>
      <c r="N33" s="1344"/>
      <c r="O33" s="1344"/>
      <c r="P33" s="1344"/>
      <c r="Q33" s="1344"/>
      <c r="R33" s="1344"/>
      <c r="S33" s="1344"/>
      <c r="T33" s="1344"/>
      <c r="U33" s="1344"/>
      <c r="V33" s="1344"/>
      <c r="W33" s="1344"/>
      <c r="X33" s="1344"/>
      <c r="Y33" s="1344"/>
      <c r="Z33" s="1344"/>
      <c r="AA33" s="1344"/>
      <c r="AB33" s="1344"/>
      <c r="AC33" s="1344"/>
    </row>
    <row r="34">
      <c r="A34" s="1340"/>
      <c r="B34" s="1345"/>
      <c r="C34" s="1340"/>
      <c r="D34" s="1345"/>
      <c r="E34" s="1343"/>
      <c r="F34" s="1344"/>
      <c r="G34" s="1344"/>
      <c r="H34" s="1344"/>
      <c r="I34" s="1344"/>
      <c r="J34" s="1344"/>
      <c r="K34" s="1344"/>
      <c r="L34" s="1344"/>
      <c r="M34" s="1344"/>
      <c r="N34" s="1344"/>
      <c r="O34" s="1344"/>
      <c r="P34" s="1344"/>
      <c r="Q34" s="1344"/>
      <c r="R34" s="1344"/>
      <c r="S34" s="1344"/>
      <c r="T34" s="1344"/>
      <c r="U34" s="1344"/>
      <c r="V34" s="1344"/>
      <c r="W34" s="1344"/>
      <c r="X34" s="1344"/>
      <c r="Y34" s="1344"/>
      <c r="Z34" s="1344"/>
      <c r="AA34" s="1344"/>
      <c r="AB34" s="1344"/>
      <c r="AC34" s="1344"/>
    </row>
    <row r="35">
      <c r="A35" s="1340"/>
      <c r="B35" s="1341"/>
      <c r="C35" s="1340"/>
      <c r="D35" s="1342"/>
      <c r="E35" s="1343"/>
      <c r="F35" s="1344"/>
      <c r="G35" s="1344"/>
      <c r="H35" s="1344"/>
      <c r="I35" s="1344"/>
      <c r="J35" s="1344"/>
      <c r="K35" s="1344"/>
      <c r="L35" s="1344"/>
      <c r="M35" s="1344"/>
      <c r="N35" s="1344"/>
      <c r="O35" s="1344"/>
      <c r="P35" s="1344"/>
      <c r="Q35" s="1344"/>
      <c r="R35" s="1344"/>
      <c r="S35" s="1344"/>
      <c r="T35" s="1344"/>
      <c r="U35" s="1344"/>
      <c r="V35" s="1344"/>
      <c r="W35" s="1344"/>
      <c r="X35" s="1344"/>
      <c r="Y35" s="1344"/>
      <c r="Z35" s="1344"/>
      <c r="AA35" s="1344"/>
      <c r="AB35" s="1344"/>
      <c r="AC35" s="1344"/>
    </row>
    <row r="36">
      <c r="A36" s="1340"/>
      <c r="B36" s="1345"/>
      <c r="C36" s="1340"/>
      <c r="D36" s="1346"/>
      <c r="E36" s="1343"/>
      <c r="F36" s="1344"/>
      <c r="G36" s="1344"/>
      <c r="H36" s="1344"/>
      <c r="I36" s="1344"/>
      <c r="J36" s="1344"/>
      <c r="K36" s="1344"/>
      <c r="L36" s="1344"/>
      <c r="M36" s="1344"/>
      <c r="N36" s="1344"/>
      <c r="O36" s="1344"/>
      <c r="P36" s="1344"/>
      <c r="Q36" s="1344"/>
      <c r="R36" s="1344"/>
      <c r="S36" s="1344"/>
      <c r="T36" s="1344"/>
      <c r="U36" s="1344"/>
      <c r="V36" s="1344"/>
      <c r="W36" s="1344"/>
      <c r="X36" s="1344"/>
      <c r="Y36" s="1344"/>
      <c r="Z36" s="1344"/>
      <c r="AA36" s="1344"/>
      <c r="AB36" s="1344"/>
      <c r="AC36" s="1344"/>
    </row>
    <row r="37">
      <c r="A37" s="1340"/>
      <c r="B37" s="1341"/>
      <c r="C37" s="1340"/>
      <c r="D37" s="1347"/>
      <c r="E37" s="1343"/>
      <c r="F37" s="1344"/>
      <c r="G37" s="1344"/>
      <c r="H37" s="1344"/>
      <c r="I37" s="1344"/>
      <c r="J37" s="1344"/>
      <c r="K37" s="1344"/>
      <c r="L37" s="1344"/>
      <c r="M37" s="1344"/>
      <c r="N37" s="1344"/>
      <c r="O37" s="1344"/>
      <c r="P37" s="1344"/>
      <c r="Q37" s="1344"/>
      <c r="R37" s="1344"/>
      <c r="S37" s="1344"/>
      <c r="T37" s="1344"/>
      <c r="U37" s="1344"/>
      <c r="V37" s="1344"/>
      <c r="W37" s="1344"/>
      <c r="X37" s="1344"/>
      <c r="Y37" s="1344"/>
      <c r="Z37" s="1344"/>
      <c r="AA37" s="1344"/>
      <c r="AB37" s="1344"/>
      <c r="AC37" s="1344"/>
    </row>
    <row r="38">
      <c r="A38" s="1340"/>
      <c r="B38" s="1345"/>
      <c r="C38" s="1340"/>
      <c r="D38" s="1348"/>
      <c r="E38" s="1343"/>
      <c r="F38" s="1344"/>
      <c r="G38" s="1344"/>
      <c r="H38" s="1344"/>
      <c r="I38" s="1344"/>
      <c r="J38" s="1344"/>
      <c r="K38" s="1344"/>
      <c r="L38" s="1344"/>
      <c r="M38" s="1344"/>
      <c r="N38" s="1344"/>
      <c r="O38" s="1344"/>
      <c r="P38" s="1344"/>
      <c r="Q38" s="1344"/>
      <c r="R38" s="1344"/>
      <c r="S38" s="1344"/>
      <c r="T38" s="1344"/>
      <c r="U38" s="1344"/>
      <c r="V38" s="1344"/>
      <c r="W38" s="1344"/>
      <c r="X38" s="1344"/>
      <c r="Y38" s="1344"/>
      <c r="Z38" s="1344"/>
      <c r="AA38" s="1344"/>
      <c r="AB38" s="1344"/>
      <c r="AC38" s="1344"/>
    </row>
    <row r="39">
      <c r="A39" s="1340"/>
      <c r="B39" s="1348"/>
      <c r="C39" s="1340"/>
      <c r="D39" s="1349"/>
      <c r="E39" s="1343"/>
      <c r="F39" s="1344"/>
      <c r="G39" s="1344"/>
      <c r="H39" s="1344"/>
      <c r="I39" s="1344"/>
      <c r="J39" s="1344"/>
      <c r="K39" s="1344"/>
      <c r="L39" s="1344"/>
      <c r="M39" s="1344"/>
      <c r="N39" s="1344"/>
      <c r="O39" s="1344"/>
      <c r="P39" s="1344"/>
      <c r="Q39" s="1344"/>
      <c r="R39" s="1344"/>
      <c r="S39" s="1344"/>
      <c r="T39" s="1344"/>
      <c r="U39" s="1344"/>
      <c r="V39" s="1344"/>
      <c r="W39" s="1344"/>
      <c r="X39" s="1344"/>
      <c r="Y39" s="1344"/>
      <c r="Z39" s="1344"/>
      <c r="AA39" s="1344"/>
      <c r="AB39" s="1344"/>
      <c r="AC39" s="1344"/>
    </row>
    <row r="40">
      <c r="A40" s="1350"/>
      <c r="B40" s="1348"/>
      <c r="C40" s="1350"/>
      <c r="D40" s="1348"/>
      <c r="E40" s="1343"/>
      <c r="F40" s="1344"/>
      <c r="G40" s="1344"/>
      <c r="H40" s="1344"/>
      <c r="I40" s="1344"/>
      <c r="J40" s="1344"/>
      <c r="K40" s="1344"/>
      <c r="L40" s="1344"/>
      <c r="M40" s="1344"/>
      <c r="N40" s="1344"/>
      <c r="O40" s="1344"/>
      <c r="P40" s="1344"/>
      <c r="Q40" s="1344"/>
      <c r="R40" s="1344"/>
      <c r="S40" s="1344"/>
      <c r="T40" s="1344"/>
      <c r="U40" s="1344"/>
      <c r="V40" s="1344"/>
      <c r="W40" s="1344"/>
      <c r="X40" s="1344"/>
      <c r="Y40" s="1344"/>
      <c r="Z40" s="1344"/>
      <c r="AA40" s="1344"/>
      <c r="AB40" s="1344"/>
      <c r="AC40" s="1344"/>
    </row>
    <row r="41">
      <c r="A41" s="1340"/>
      <c r="B41" s="1349"/>
      <c r="E41" s="1343"/>
      <c r="F41" s="1344"/>
      <c r="G41" s="1344"/>
      <c r="H41" s="1344"/>
      <c r="I41" s="1344"/>
      <c r="J41" s="1344"/>
      <c r="K41" s="1344"/>
      <c r="L41" s="1344"/>
      <c r="M41" s="1344"/>
      <c r="N41" s="1344"/>
      <c r="O41" s="1344"/>
      <c r="P41" s="1344"/>
      <c r="Q41" s="1344"/>
      <c r="R41" s="1344"/>
      <c r="S41" s="1344"/>
      <c r="T41" s="1344"/>
      <c r="U41" s="1344"/>
      <c r="V41" s="1344"/>
      <c r="W41" s="1344"/>
      <c r="X41" s="1344"/>
      <c r="Y41" s="1344"/>
      <c r="Z41" s="1344"/>
      <c r="AA41" s="1344"/>
      <c r="AB41" s="1344"/>
      <c r="AC41" s="1344"/>
    </row>
    <row r="42">
      <c r="A42" s="1340"/>
      <c r="B42" s="1349"/>
      <c r="E42" s="1343"/>
      <c r="F42" s="1344"/>
      <c r="G42" s="1344"/>
      <c r="H42" s="1344"/>
      <c r="I42" s="1344"/>
      <c r="J42" s="1344"/>
      <c r="K42" s="1344"/>
      <c r="L42" s="1344"/>
      <c r="M42" s="1344"/>
      <c r="N42" s="1344"/>
      <c r="O42" s="1344"/>
      <c r="P42" s="1344"/>
      <c r="Q42" s="1344"/>
      <c r="R42" s="1344"/>
      <c r="S42" s="1344"/>
      <c r="T42" s="1344"/>
      <c r="U42" s="1344"/>
      <c r="V42" s="1344"/>
      <c r="W42" s="1344"/>
      <c r="X42" s="1344"/>
      <c r="Y42" s="1344"/>
      <c r="Z42" s="1344"/>
      <c r="AA42" s="1344"/>
      <c r="AB42" s="1344"/>
      <c r="AC42" s="1344"/>
    </row>
    <row r="43">
      <c r="A43" s="1340"/>
      <c r="B43" s="1349"/>
      <c r="E43" s="1343"/>
      <c r="F43" s="1344"/>
      <c r="G43" s="1344"/>
      <c r="H43" s="1344"/>
      <c r="I43" s="1344"/>
      <c r="J43" s="1344"/>
      <c r="K43" s="1344"/>
      <c r="L43" s="1344"/>
      <c r="M43" s="1344"/>
      <c r="N43" s="1344"/>
      <c r="O43" s="1344"/>
      <c r="P43" s="1344"/>
      <c r="Q43" s="1344"/>
      <c r="R43" s="1344"/>
      <c r="S43" s="1344"/>
      <c r="T43" s="1344"/>
      <c r="U43" s="1344"/>
      <c r="V43" s="1344"/>
      <c r="W43" s="1344"/>
      <c r="X43" s="1344"/>
      <c r="Y43" s="1344"/>
      <c r="Z43" s="1344"/>
      <c r="AA43" s="1344"/>
      <c r="AB43" s="1344"/>
      <c r="AC43" s="1344"/>
    </row>
    <row r="44">
      <c r="A44" s="1340"/>
      <c r="B44" s="1349"/>
      <c r="E44" s="1343"/>
      <c r="F44" s="1344"/>
      <c r="G44" s="1344"/>
      <c r="H44" s="1344"/>
      <c r="I44" s="1344"/>
      <c r="J44" s="1344"/>
      <c r="K44" s="1344"/>
      <c r="L44" s="1344"/>
      <c r="M44" s="1344"/>
      <c r="N44" s="1344"/>
      <c r="O44" s="1344"/>
      <c r="P44" s="1344"/>
      <c r="Q44" s="1344"/>
      <c r="R44" s="1344"/>
      <c r="S44" s="1344"/>
      <c r="T44" s="1344"/>
      <c r="U44" s="1344"/>
      <c r="V44" s="1344"/>
      <c r="W44" s="1344"/>
      <c r="X44" s="1344"/>
      <c r="Y44" s="1344"/>
      <c r="Z44" s="1344"/>
      <c r="AA44" s="1344"/>
      <c r="AB44" s="1344"/>
      <c r="AC44" s="1344"/>
    </row>
    <row r="45">
      <c r="A45" s="1340"/>
      <c r="B45" s="1349"/>
      <c r="E45" s="1343"/>
      <c r="F45" s="1344"/>
      <c r="G45" s="1344"/>
      <c r="H45" s="1344"/>
      <c r="I45" s="1344"/>
      <c r="J45" s="1344"/>
      <c r="K45" s="1344"/>
      <c r="L45" s="1344"/>
      <c r="M45" s="1344"/>
      <c r="N45" s="1344"/>
      <c r="O45" s="1344"/>
      <c r="P45" s="1344"/>
      <c r="Q45" s="1344"/>
      <c r="R45" s="1344"/>
      <c r="S45" s="1344"/>
      <c r="T45" s="1344"/>
      <c r="U45" s="1344"/>
      <c r="V45" s="1344"/>
      <c r="W45" s="1344"/>
      <c r="X45" s="1344"/>
      <c r="Y45" s="1344"/>
      <c r="Z45" s="1344"/>
      <c r="AA45" s="1344"/>
      <c r="AB45" s="1344"/>
      <c r="AC45" s="1344"/>
    </row>
    <row r="46">
      <c r="A46" s="1340"/>
      <c r="B46" s="1345"/>
      <c r="C46" s="1340"/>
      <c r="D46" s="1341"/>
      <c r="E46" s="1343"/>
      <c r="F46" s="1344"/>
      <c r="G46" s="1344"/>
      <c r="H46" s="1344"/>
      <c r="I46" s="1344"/>
      <c r="J46" s="1344"/>
      <c r="K46" s="1344"/>
      <c r="L46" s="1344"/>
      <c r="M46" s="1344"/>
      <c r="N46" s="1344"/>
      <c r="O46" s="1344"/>
      <c r="P46" s="1344"/>
      <c r="Q46" s="1344"/>
      <c r="R46" s="1344"/>
      <c r="S46" s="1344"/>
      <c r="T46" s="1344"/>
      <c r="U46" s="1344"/>
      <c r="V46" s="1344"/>
      <c r="W46" s="1344"/>
      <c r="X46" s="1344"/>
      <c r="Y46" s="1344"/>
      <c r="Z46" s="1344"/>
      <c r="AA46" s="1344"/>
      <c r="AB46" s="1344"/>
      <c r="AC46" s="1344"/>
    </row>
    <row r="47">
      <c r="A47" s="1340"/>
      <c r="B47" s="1345"/>
      <c r="C47" s="1340"/>
      <c r="D47" s="1341"/>
      <c r="E47" s="1343"/>
      <c r="F47" s="1344"/>
      <c r="G47" s="1344"/>
      <c r="H47" s="1344"/>
      <c r="I47" s="1344"/>
      <c r="J47" s="1344"/>
      <c r="K47" s="1344"/>
      <c r="L47" s="1344"/>
      <c r="M47" s="1344"/>
      <c r="N47" s="1344"/>
      <c r="O47" s="1344"/>
      <c r="P47" s="1344"/>
      <c r="Q47" s="1344"/>
      <c r="R47" s="1344"/>
      <c r="S47" s="1344"/>
      <c r="T47" s="1344"/>
      <c r="U47" s="1344"/>
      <c r="V47" s="1344"/>
      <c r="W47" s="1344"/>
      <c r="X47" s="1344"/>
      <c r="Y47" s="1344"/>
      <c r="Z47" s="1344"/>
      <c r="AA47" s="1344"/>
      <c r="AB47" s="1344"/>
      <c r="AC47" s="1344"/>
    </row>
    <row r="48">
      <c r="A48" s="1340"/>
      <c r="B48" s="1352"/>
      <c r="E48" s="1344"/>
      <c r="F48" s="1344"/>
      <c r="G48" s="1344"/>
      <c r="H48" s="1344"/>
      <c r="I48" s="1344"/>
      <c r="J48" s="1344"/>
      <c r="K48" s="1344"/>
      <c r="L48" s="1344"/>
      <c r="M48" s="1344"/>
      <c r="N48" s="1344"/>
      <c r="O48" s="1344"/>
      <c r="P48" s="1344"/>
      <c r="Q48" s="1344"/>
      <c r="R48" s="1344"/>
      <c r="S48" s="1344"/>
      <c r="T48" s="1344"/>
      <c r="U48" s="1344"/>
      <c r="V48" s="1344"/>
      <c r="W48" s="1344"/>
      <c r="X48" s="1344"/>
      <c r="Y48" s="1344"/>
      <c r="Z48" s="1344"/>
      <c r="AA48" s="1344"/>
      <c r="AB48" s="1344"/>
      <c r="AC48" s="1344"/>
    </row>
    <row r="49">
      <c r="A49" s="1344"/>
      <c r="B49" s="1344"/>
      <c r="C49" s="1344"/>
      <c r="D49" s="1344"/>
      <c r="E49" s="1344"/>
      <c r="F49" s="1344"/>
      <c r="G49" s="1344"/>
      <c r="H49" s="1344"/>
      <c r="I49" s="1344"/>
      <c r="J49" s="1344"/>
      <c r="K49" s="1344"/>
      <c r="L49" s="1344"/>
      <c r="M49" s="1344"/>
      <c r="N49" s="1344"/>
      <c r="O49" s="1344"/>
      <c r="P49" s="1344"/>
      <c r="Q49" s="1344"/>
      <c r="R49" s="1344"/>
      <c r="S49" s="1344"/>
      <c r="T49" s="1344"/>
      <c r="U49" s="1344"/>
      <c r="V49" s="1344"/>
      <c r="W49" s="1344"/>
      <c r="X49" s="1344"/>
      <c r="Y49" s="1344"/>
      <c r="Z49" s="1344"/>
      <c r="AA49" s="1344"/>
      <c r="AB49" s="1344"/>
      <c r="AC49" s="1344"/>
    </row>
    <row r="50">
      <c r="A50" s="1344"/>
      <c r="B50" s="1344"/>
      <c r="C50" s="1344"/>
      <c r="D50" s="1344"/>
      <c r="E50" s="1344"/>
      <c r="F50" s="1344"/>
      <c r="G50" s="1344"/>
      <c r="H50" s="1344"/>
      <c r="I50" s="1344"/>
      <c r="J50" s="1344"/>
      <c r="K50" s="1344"/>
      <c r="L50" s="1344"/>
      <c r="M50" s="1344"/>
      <c r="N50" s="1344"/>
      <c r="O50" s="1344"/>
      <c r="P50" s="1344"/>
      <c r="Q50" s="1344"/>
      <c r="R50" s="1344"/>
      <c r="S50" s="1344"/>
      <c r="T50" s="1344"/>
      <c r="U50" s="1344"/>
      <c r="V50" s="1344"/>
      <c r="W50" s="1344"/>
      <c r="X50" s="1344"/>
      <c r="Y50" s="1344"/>
      <c r="Z50" s="1344"/>
      <c r="AA50" s="1344"/>
      <c r="AB50" s="1344"/>
      <c r="AC50" s="1344"/>
    </row>
    <row r="51">
      <c r="A51" s="1344"/>
      <c r="B51" s="1344"/>
      <c r="C51" s="1344"/>
      <c r="D51" s="1344"/>
      <c r="E51" s="1344"/>
      <c r="F51" s="1344"/>
      <c r="G51" s="1344"/>
      <c r="H51" s="1344"/>
      <c r="I51" s="1344"/>
      <c r="J51" s="1344"/>
      <c r="K51" s="1344"/>
      <c r="L51" s="1344"/>
      <c r="M51" s="1344"/>
      <c r="N51" s="1344"/>
      <c r="O51" s="1344"/>
      <c r="P51" s="1344"/>
      <c r="Q51" s="1344"/>
      <c r="R51" s="1344"/>
      <c r="S51" s="1344"/>
      <c r="T51" s="1344"/>
      <c r="U51" s="1344"/>
      <c r="V51" s="1344"/>
      <c r="W51" s="1344"/>
      <c r="X51" s="1344"/>
      <c r="Y51" s="1344"/>
      <c r="Z51" s="1344"/>
      <c r="AA51" s="1344"/>
      <c r="AB51" s="1344"/>
      <c r="AC51" s="1344"/>
    </row>
    <row r="52">
      <c r="A52" s="1344"/>
      <c r="B52" s="1344"/>
      <c r="C52" s="1344"/>
      <c r="D52" s="1344"/>
      <c r="E52" s="1344"/>
      <c r="F52" s="1344"/>
      <c r="G52" s="1344"/>
      <c r="H52" s="1344"/>
      <c r="I52" s="1344"/>
      <c r="J52" s="1344"/>
      <c r="K52" s="1344"/>
      <c r="L52" s="1344"/>
      <c r="M52" s="1344"/>
      <c r="N52" s="1344"/>
      <c r="O52" s="1344"/>
      <c r="P52" s="1344"/>
      <c r="Q52" s="1344"/>
      <c r="R52" s="1344"/>
      <c r="S52" s="1344"/>
      <c r="T52" s="1344"/>
      <c r="U52" s="1344"/>
      <c r="V52" s="1344"/>
      <c r="W52" s="1344"/>
      <c r="X52" s="1344"/>
      <c r="Y52" s="1344"/>
      <c r="Z52" s="1344"/>
      <c r="AA52" s="1344"/>
      <c r="AB52" s="1344"/>
      <c r="AC52" s="1344"/>
    </row>
    <row r="53">
      <c r="A53" s="1344"/>
      <c r="B53" s="1344"/>
      <c r="C53" s="1344"/>
      <c r="D53" s="1344"/>
      <c r="E53" s="1344"/>
      <c r="F53" s="1344"/>
      <c r="G53" s="1344"/>
      <c r="H53" s="1344"/>
      <c r="I53" s="1344"/>
      <c r="J53" s="1344"/>
      <c r="K53" s="1344"/>
      <c r="L53" s="1344"/>
      <c r="M53" s="1344"/>
      <c r="N53" s="1344"/>
      <c r="O53" s="1344"/>
      <c r="P53" s="1344"/>
      <c r="Q53" s="1344"/>
      <c r="R53" s="1344"/>
      <c r="S53" s="1344"/>
      <c r="T53" s="1344"/>
      <c r="U53" s="1344"/>
      <c r="V53" s="1344"/>
      <c r="W53" s="1344"/>
      <c r="X53" s="1344"/>
      <c r="Y53" s="1344"/>
      <c r="Z53" s="1344"/>
      <c r="AA53" s="1344"/>
      <c r="AB53" s="1344"/>
      <c r="AC53" s="1344"/>
    </row>
    <row r="54">
      <c r="A54" s="1344"/>
      <c r="B54" s="1344"/>
      <c r="C54" s="1344"/>
      <c r="D54" s="1344"/>
      <c r="E54" s="1344"/>
      <c r="F54" s="1344"/>
      <c r="G54" s="1344"/>
      <c r="H54" s="1344"/>
      <c r="I54" s="1344"/>
      <c r="J54" s="1344"/>
      <c r="K54" s="1344"/>
      <c r="L54" s="1344"/>
      <c r="M54" s="1344"/>
      <c r="N54" s="1344"/>
      <c r="O54" s="1344"/>
      <c r="P54" s="1344"/>
      <c r="Q54" s="1344"/>
      <c r="R54" s="1344"/>
      <c r="S54" s="1344"/>
      <c r="T54" s="1344"/>
      <c r="U54" s="1344"/>
      <c r="V54" s="1344"/>
      <c r="W54" s="1344"/>
      <c r="X54" s="1344"/>
      <c r="Y54" s="1344"/>
      <c r="Z54" s="1344"/>
      <c r="AA54" s="1344"/>
      <c r="AB54" s="1344"/>
      <c r="AC54" s="1344"/>
    </row>
    <row r="55">
      <c r="A55" s="1344"/>
      <c r="B55" s="1344"/>
      <c r="C55" s="1344"/>
      <c r="D55" s="1344"/>
      <c r="E55" s="1344"/>
      <c r="F55" s="1344"/>
      <c r="G55" s="1344"/>
      <c r="H55" s="1344"/>
      <c r="I55" s="1344"/>
      <c r="J55" s="1344"/>
      <c r="K55" s="1344"/>
      <c r="L55" s="1344"/>
      <c r="M55" s="1344"/>
      <c r="N55" s="1344"/>
      <c r="O55" s="1344"/>
      <c r="P55" s="1344"/>
      <c r="Q55" s="1344"/>
      <c r="R55" s="1344"/>
      <c r="S55" s="1344"/>
      <c r="T55" s="1344"/>
      <c r="U55" s="1344"/>
      <c r="V55" s="1344"/>
      <c r="W55" s="1344"/>
      <c r="X55" s="1344"/>
      <c r="Y55" s="1344"/>
      <c r="Z55" s="1344"/>
      <c r="AA55" s="1344"/>
      <c r="AB55" s="1344"/>
      <c r="AC55" s="1344"/>
    </row>
    <row r="56">
      <c r="A56" s="1344"/>
      <c r="B56" s="1344"/>
      <c r="C56" s="1344"/>
      <c r="D56" s="1344"/>
      <c r="E56" s="1344"/>
      <c r="F56" s="1344"/>
      <c r="G56" s="1344"/>
      <c r="H56" s="1344"/>
      <c r="I56" s="1344"/>
      <c r="J56" s="1344"/>
      <c r="K56" s="1344"/>
      <c r="L56" s="1344"/>
      <c r="M56" s="1344"/>
      <c r="N56" s="1344"/>
      <c r="O56" s="1344"/>
      <c r="P56" s="1344"/>
      <c r="Q56" s="1344"/>
      <c r="R56" s="1344"/>
      <c r="S56" s="1344"/>
      <c r="T56" s="1344"/>
      <c r="U56" s="1344"/>
      <c r="V56" s="1344"/>
      <c r="W56" s="1344"/>
      <c r="X56" s="1344"/>
      <c r="Y56" s="1344"/>
      <c r="Z56" s="1344"/>
      <c r="AA56" s="1344"/>
      <c r="AB56" s="1344"/>
      <c r="AC56" s="1344"/>
    </row>
    <row r="57">
      <c r="A57" s="1344"/>
      <c r="B57" s="1344"/>
      <c r="C57" s="1344"/>
      <c r="D57" s="1344"/>
      <c r="E57" s="1344"/>
      <c r="F57" s="1344"/>
      <c r="G57" s="1344"/>
      <c r="H57" s="1344"/>
      <c r="I57" s="1344"/>
      <c r="J57" s="1344"/>
      <c r="K57" s="1344"/>
      <c r="L57" s="1344"/>
      <c r="M57" s="1344"/>
      <c r="N57" s="1344"/>
      <c r="O57" s="1344"/>
      <c r="P57" s="1344"/>
      <c r="Q57" s="1344"/>
      <c r="R57" s="1344"/>
      <c r="S57" s="1344"/>
      <c r="T57" s="1344"/>
      <c r="U57" s="1344"/>
      <c r="V57" s="1344"/>
      <c r="W57" s="1344"/>
      <c r="X57" s="1344"/>
      <c r="Y57" s="1344"/>
      <c r="Z57" s="1344"/>
      <c r="AA57" s="1344"/>
      <c r="AB57" s="1344"/>
      <c r="AC57" s="1344"/>
    </row>
    <row r="58">
      <c r="A58" s="1344"/>
      <c r="B58" s="1344"/>
      <c r="C58" s="1344"/>
      <c r="D58" s="1344"/>
      <c r="E58" s="1344"/>
      <c r="F58" s="1344"/>
      <c r="G58" s="1344"/>
      <c r="H58" s="1344"/>
      <c r="I58" s="1344"/>
      <c r="J58" s="1344"/>
      <c r="K58" s="1344"/>
      <c r="L58" s="1344"/>
      <c r="M58" s="1344"/>
      <c r="N58" s="1344"/>
      <c r="O58" s="1344"/>
      <c r="P58" s="1344"/>
      <c r="Q58" s="1344"/>
      <c r="R58" s="1344"/>
      <c r="S58" s="1344"/>
      <c r="T58" s="1344"/>
      <c r="U58" s="1344"/>
      <c r="V58" s="1344"/>
      <c r="W58" s="1344"/>
      <c r="X58" s="1344"/>
      <c r="Y58" s="1344"/>
      <c r="Z58" s="1344"/>
      <c r="AA58" s="1208"/>
      <c r="AB58" s="1208"/>
      <c r="AC58" s="1208"/>
    </row>
    <row r="59">
      <c r="A59" s="1344"/>
      <c r="B59" s="1344"/>
      <c r="C59" s="1344"/>
      <c r="D59" s="1344"/>
      <c r="E59" s="1344"/>
      <c r="F59" s="1344"/>
      <c r="G59" s="1344"/>
      <c r="H59" s="1344"/>
      <c r="I59" s="1344"/>
      <c r="J59" s="1344"/>
      <c r="K59" s="1344"/>
      <c r="L59" s="1344"/>
      <c r="M59" s="1344"/>
      <c r="N59" s="1344"/>
      <c r="O59" s="1344"/>
      <c r="P59" s="1344"/>
      <c r="Q59" s="1344"/>
      <c r="R59" s="1344"/>
      <c r="S59" s="1344"/>
      <c r="T59" s="1344"/>
      <c r="U59" s="1344"/>
      <c r="V59" s="1344"/>
      <c r="W59" s="1344"/>
      <c r="X59" s="1344"/>
      <c r="Y59" s="1344"/>
      <c r="Z59" s="1344"/>
      <c r="AA59" s="1208"/>
      <c r="AB59" s="1208"/>
      <c r="AC59" s="1208"/>
    </row>
    <row r="60">
      <c r="A60" s="1344"/>
      <c r="B60" s="1344"/>
      <c r="C60" s="1344"/>
      <c r="D60" s="1344"/>
      <c r="E60" s="1344"/>
      <c r="F60" s="1344"/>
      <c r="G60" s="1344"/>
      <c r="H60" s="1344"/>
      <c r="I60" s="1344"/>
      <c r="J60" s="1344"/>
      <c r="K60" s="1344"/>
      <c r="L60" s="1344"/>
      <c r="M60" s="1344"/>
      <c r="N60" s="1344"/>
      <c r="O60" s="1344"/>
      <c r="P60" s="1344"/>
      <c r="Q60" s="1344"/>
      <c r="R60" s="1344"/>
      <c r="S60" s="1344"/>
      <c r="T60" s="1344"/>
      <c r="U60" s="1344"/>
      <c r="V60" s="1344"/>
      <c r="W60" s="1344"/>
      <c r="X60" s="1344"/>
      <c r="Y60" s="1344"/>
      <c r="Z60" s="1344"/>
      <c r="AA60" s="1344"/>
      <c r="AB60" s="1344"/>
      <c r="AC60" s="1344"/>
    </row>
    <row r="61">
      <c r="A61" s="1344"/>
      <c r="B61" s="1344"/>
      <c r="C61" s="1344"/>
      <c r="D61" s="1344"/>
      <c r="E61" s="1344"/>
      <c r="F61" s="1344"/>
      <c r="G61" s="1344"/>
      <c r="H61" s="1344"/>
      <c r="I61" s="1344"/>
      <c r="J61" s="1344"/>
      <c r="K61" s="1344"/>
      <c r="L61" s="1344"/>
      <c r="M61" s="1344"/>
      <c r="N61" s="1344"/>
      <c r="O61" s="1344"/>
      <c r="P61" s="1344"/>
      <c r="Q61" s="1344"/>
      <c r="R61" s="1344"/>
      <c r="S61" s="1344"/>
      <c r="T61" s="1344"/>
      <c r="U61" s="1344"/>
      <c r="V61" s="1344"/>
      <c r="W61" s="1344"/>
      <c r="X61" s="1344"/>
      <c r="Y61" s="1344"/>
      <c r="Z61" s="1344"/>
      <c r="AA61" s="1344"/>
      <c r="AB61" s="1344"/>
      <c r="AC61" s="1344"/>
    </row>
    <row r="62">
      <c r="A62" s="1344"/>
      <c r="B62" s="1344"/>
      <c r="C62" s="1344"/>
      <c r="D62" s="1344"/>
      <c r="E62" s="1344"/>
      <c r="F62" s="1344"/>
      <c r="G62" s="1344"/>
      <c r="H62" s="1344"/>
      <c r="I62" s="1344"/>
      <c r="J62" s="1344"/>
      <c r="K62" s="1344"/>
      <c r="L62" s="1344"/>
      <c r="M62" s="1344"/>
      <c r="N62" s="1344"/>
      <c r="O62" s="1344"/>
      <c r="P62" s="1344"/>
      <c r="Q62" s="1344"/>
      <c r="R62" s="1344"/>
      <c r="S62" s="1344"/>
      <c r="T62" s="1344"/>
      <c r="U62" s="1344"/>
      <c r="V62" s="1344"/>
      <c r="W62" s="1344"/>
      <c r="X62" s="1344"/>
      <c r="Y62" s="1344"/>
      <c r="Z62" s="1344"/>
      <c r="AA62" s="1344"/>
      <c r="AB62" s="1344"/>
      <c r="AC62" s="1344"/>
    </row>
    <row r="63">
      <c r="A63" s="1344"/>
      <c r="B63" s="1344"/>
      <c r="C63" s="1344"/>
      <c r="D63" s="1344"/>
      <c r="E63" s="1344"/>
      <c r="F63" s="1344"/>
      <c r="G63" s="1344"/>
      <c r="H63" s="1344"/>
      <c r="I63" s="1344"/>
      <c r="J63" s="1344"/>
      <c r="K63" s="1344"/>
      <c r="L63" s="1344"/>
      <c r="M63" s="1344"/>
      <c r="N63" s="1344"/>
      <c r="O63" s="1344"/>
      <c r="P63" s="1344"/>
      <c r="Q63" s="1344"/>
      <c r="R63" s="1344"/>
      <c r="S63" s="1344"/>
      <c r="T63" s="1344"/>
      <c r="U63" s="1344"/>
      <c r="V63" s="1344"/>
      <c r="W63" s="1344"/>
      <c r="X63" s="1344"/>
      <c r="Y63" s="1344"/>
      <c r="Z63" s="1344"/>
      <c r="AA63" s="1208"/>
      <c r="AB63" s="1208"/>
      <c r="AC63" s="1208"/>
    </row>
    <row r="64">
      <c r="A64" s="1344"/>
      <c r="B64" s="1344"/>
      <c r="C64" s="1344"/>
      <c r="D64" s="1344"/>
      <c r="E64" s="1344"/>
      <c r="F64" s="1344"/>
      <c r="G64" s="1344"/>
      <c r="H64" s="1344"/>
      <c r="I64" s="1344"/>
      <c r="J64" s="1344"/>
      <c r="K64" s="1344"/>
      <c r="L64" s="1344"/>
      <c r="M64" s="1344"/>
      <c r="N64" s="1344"/>
      <c r="O64" s="1344"/>
      <c r="P64" s="1344"/>
      <c r="Q64" s="1344"/>
      <c r="R64" s="1344"/>
      <c r="S64" s="1344"/>
      <c r="T64" s="1344"/>
      <c r="U64" s="1344"/>
      <c r="V64" s="1344"/>
      <c r="W64" s="1344"/>
      <c r="X64" s="1344"/>
      <c r="Y64" s="1344"/>
      <c r="Z64" s="1344"/>
      <c r="AA64" s="1344"/>
      <c r="AB64" s="1344"/>
      <c r="AC64" s="1344"/>
    </row>
    <row r="65">
      <c r="A65" s="1344"/>
      <c r="B65" s="1344"/>
      <c r="C65" s="1344"/>
      <c r="D65" s="1344"/>
      <c r="E65" s="1344"/>
      <c r="F65" s="1344"/>
      <c r="G65" s="1344"/>
      <c r="H65" s="1344"/>
      <c r="I65" s="1344"/>
      <c r="J65" s="1344"/>
      <c r="K65" s="1344"/>
      <c r="L65" s="1344"/>
      <c r="M65" s="1344"/>
      <c r="N65" s="1344"/>
      <c r="O65" s="1344"/>
      <c r="P65" s="1344"/>
      <c r="Q65" s="1344"/>
      <c r="R65" s="1344"/>
      <c r="S65" s="1344"/>
      <c r="T65" s="1344"/>
      <c r="U65" s="1344"/>
      <c r="V65" s="1344"/>
      <c r="W65" s="1344"/>
      <c r="X65" s="1344"/>
      <c r="Y65" s="1344"/>
      <c r="Z65" s="1344"/>
      <c r="AA65" s="1344"/>
      <c r="AB65" s="1344"/>
      <c r="AC65" s="1344"/>
    </row>
    <row r="66">
      <c r="A66" s="1344"/>
      <c r="B66" s="1344"/>
      <c r="C66" s="1344"/>
      <c r="D66" s="1344"/>
      <c r="E66" s="1344"/>
      <c r="F66" s="1344"/>
      <c r="G66" s="1344"/>
      <c r="H66" s="1344"/>
      <c r="I66" s="1344"/>
      <c r="J66" s="1344"/>
      <c r="K66" s="1344"/>
      <c r="L66" s="1344"/>
      <c r="M66" s="1344"/>
      <c r="N66" s="1344"/>
      <c r="O66" s="1344"/>
      <c r="P66" s="1344"/>
      <c r="Q66" s="1344"/>
      <c r="R66" s="1344"/>
      <c r="S66" s="1344"/>
      <c r="T66" s="1344"/>
      <c r="U66" s="1344"/>
      <c r="V66" s="1344"/>
      <c r="W66" s="1344"/>
      <c r="X66" s="1344"/>
      <c r="Y66" s="1344"/>
      <c r="Z66" s="1344"/>
      <c r="AA66" s="1344"/>
      <c r="AB66" s="1344"/>
      <c r="AC66" s="1344"/>
    </row>
    <row r="67">
      <c r="A67" s="1344"/>
      <c r="B67" s="1344"/>
      <c r="C67" s="1344"/>
      <c r="D67" s="1344"/>
      <c r="E67" s="1344"/>
      <c r="F67" s="1344"/>
      <c r="G67" s="1344"/>
      <c r="H67" s="1344"/>
      <c r="I67" s="1344"/>
      <c r="J67" s="1344"/>
      <c r="K67" s="1344"/>
      <c r="L67" s="1344"/>
      <c r="M67" s="1344"/>
      <c r="N67" s="1344"/>
      <c r="O67" s="1344"/>
      <c r="P67" s="1344"/>
      <c r="Q67" s="1344"/>
      <c r="R67" s="1344"/>
      <c r="S67" s="1344"/>
      <c r="T67" s="1344"/>
      <c r="U67" s="1344"/>
      <c r="V67" s="1344"/>
      <c r="W67" s="1344"/>
      <c r="X67" s="1344"/>
      <c r="Y67" s="1344"/>
      <c r="Z67" s="1344"/>
      <c r="AA67" s="1344"/>
      <c r="AB67" s="1344"/>
      <c r="AC67" s="1344"/>
    </row>
    <row r="68">
      <c r="A68" s="1344"/>
      <c r="B68" s="1344"/>
      <c r="C68" s="1344"/>
      <c r="D68" s="1344"/>
      <c r="E68" s="1344"/>
      <c r="F68" s="1344"/>
      <c r="G68" s="1344"/>
      <c r="H68" s="1344"/>
      <c r="I68" s="1344"/>
      <c r="J68" s="1344"/>
      <c r="K68" s="1344"/>
      <c r="L68" s="1344"/>
      <c r="M68" s="1344"/>
      <c r="N68" s="1344"/>
      <c r="O68" s="1344"/>
      <c r="P68" s="1344"/>
      <c r="Q68" s="1344"/>
      <c r="R68" s="1344"/>
      <c r="S68" s="1344"/>
      <c r="T68" s="1344"/>
      <c r="U68" s="1344"/>
      <c r="V68" s="1344"/>
      <c r="W68" s="1344"/>
      <c r="X68" s="1344"/>
      <c r="Y68" s="1344"/>
      <c r="Z68" s="1344"/>
      <c r="AA68" s="1344"/>
      <c r="AB68" s="1344"/>
      <c r="AC68" s="1344"/>
    </row>
    <row r="69">
      <c r="A69" s="1344"/>
      <c r="B69" s="1344"/>
      <c r="C69" s="1344"/>
      <c r="D69" s="1344"/>
      <c r="E69" s="1344"/>
      <c r="F69" s="1344"/>
      <c r="G69" s="1344"/>
      <c r="H69" s="1344"/>
      <c r="I69" s="1344"/>
      <c r="J69" s="1344"/>
      <c r="K69" s="1344"/>
      <c r="L69" s="1344"/>
      <c r="M69" s="1344"/>
      <c r="N69" s="1344"/>
      <c r="O69" s="1344"/>
      <c r="P69" s="1344"/>
      <c r="Q69" s="1344"/>
      <c r="R69" s="1344"/>
      <c r="S69" s="1344"/>
      <c r="T69" s="1344"/>
      <c r="U69" s="1344"/>
      <c r="V69" s="1344"/>
      <c r="W69" s="1344"/>
      <c r="X69" s="1344"/>
      <c r="Y69" s="1344"/>
      <c r="Z69" s="1344"/>
      <c r="AA69" s="1344"/>
      <c r="AB69" s="1344"/>
      <c r="AC69" s="1344"/>
    </row>
    <row r="70">
      <c r="A70" s="1344"/>
      <c r="B70" s="1344"/>
      <c r="C70" s="1344"/>
      <c r="D70" s="1344"/>
      <c r="E70" s="1344"/>
      <c r="F70" s="1344"/>
      <c r="G70" s="1344"/>
      <c r="H70" s="1344"/>
      <c r="I70" s="1344"/>
      <c r="J70" s="1344"/>
      <c r="K70" s="1344"/>
      <c r="L70" s="1344"/>
      <c r="M70" s="1344"/>
      <c r="N70" s="1344"/>
      <c r="O70" s="1344"/>
      <c r="P70" s="1344"/>
      <c r="Q70" s="1344"/>
      <c r="R70" s="1344"/>
      <c r="S70" s="1344"/>
      <c r="T70" s="1344"/>
      <c r="U70" s="1344"/>
      <c r="V70" s="1344"/>
      <c r="W70" s="1344"/>
      <c r="X70" s="1344"/>
      <c r="Y70" s="1344"/>
      <c r="Z70" s="1344"/>
      <c r="AA70" s="1344"/>
      <c r="AB70" s="1344"/>
      <c r="AC70" s="1344"/>
    </row>
    <row r="71">
      <c r="A71" s="1344"/>
      <c r="B71" s="1344"/>
      <c r="C71" s="1344"/>
      <c r="D71" s="1344"/>
      <c r="E71" s="1344"/>
      <c r="F71" s="1344"/>
      <c r="G71" s="1344"/>
      <c r="H71" s="1344"/>
      <c r="I71" s="1344"/>
      <c r="J71" s="1344"/>
      <c r="K71" s="1344"/>
      <c r="L71" s="1344"/>
      <c r="M71" s="1344"/>
      <c r="N71" s="1344"/>
      <c r="O71" s="1344"/>
      <c r="P71" s="1344"/>
      <c r="Q71" s="1344"/>
      <c r="R71" s="1344"/>
      <c r="S71" s="1344"/>
      <c r="T71" s="1344"/>
      <c r="U71" s="1344"/>
      <c r="V71" s="1344"/>
      <c r="W71" s="1344"/>
      <c r="X71" s="1344"/>
      <c r="Y71" s="1344"/>
      <c r="Z71" s="1344"/>
      <c r="AA71" s="1344"/>
      <c r="AB71" s="1344"/>
      <c r="AC71" s="1344"/>
    </row>
    <row r="72">
      <c r="A72" s="1344"/>
      <c r="B72" s="1344"/>
      <c r="C72" s="1344"/>
      <c r="D72" s="1344"/>
      <c r="E72" s="1344"/>
      <c r="F72" s="1344"/>
      <c r="G72" s="1344"/>
      <c r="H72" s="1344"/>
      <c r="I72" s="1344"/>
      <c r="J72" s="1344"/>
      <c r="K72" s="1344"/>
      <c r="L72" s="1344"/>
      <c r="M72" s="1344"/>
      <c r="N72" s="1344"/>
      <c r="O72" s="1344"/>
      <c r="P72" s="1344"/>
      <c r="Q72" s="1344"/>
      <c r="R72" s="1344"/>
      <c r="S72" s="1344"/>
      <c r="T72" s="1344"/>
      <c r="U72" s="1344"/>
      <c r="V72" s="1344"/>
      <c r="W72" s="1344"/>
      <c r="X72" s="1344"/>
      <c r="Y72" s="1344"/>
      <c r="Z72" s="1344"/>
      <c r="AA72" s="1344"/>
      <c r="AB72" s="1344"/>
      <c r="AC72" s="1344"/>
    </row>
    <row r="73">
      <c r="A73" s="1344"/>
      <c r="B73" s="1344"/>
      <c r="C73" s="1344"/>
      <c r="D73" s="1344"/>
      <c r="E73" s="1344"/>
      <c r="F73" s="1344"/>
      <c r="G73" s="1344"/>
      <c r="H73" s="1344"/>
      <c r="I73" s="1344"/>
      <c r="J73" s="1344"/>
      <c r="K73" s="1344"/>
      <c r="L73" s="1344"/>
      <c r="M73" s="1344"/>
      <c r="N73" s="1344"/>
      <c r="O73" s="1344"/>
      <c r="P73" s="1344"/>
      <c r="Q73" s="1344"/>
      <c r="R73" s="1344"/>
      <c r="S73" s="1344"/>
      <c r="T73" s="1344"/>
      <c r="U73" s="1344"/>
      <c r="V73" s="1344"/>
      <c r="W73" s="1344"/>
      <c r="X73" s="1344"/>
      <c r="Y73" s="1344"/>
      <c r="Z73" s="1344"/>
      <c r="AA73" s="1344"/>
      <c r="AB73" s="1344"/>
      <c r="AC73" s="1344"/>
    </row>
    <row r="74">
      <c r="A74" s="1344"/>
      <c r="B74" s="1344"/>
      <c r="C74" s="1344"/>
      <c r="D74" s="1344"/>
      <c r="E74" s="1344"/>
      <c r="F74" s="1344"/>
      <c r="G74" s="1344"/>
      <c r="H74" s="1344"/>
      <c r="I74" s="1344"/>
      <c r="J74" s="1344"/>
      <c r="K74" s="1344"/>
      <c r="L74" s="1344"/>
      <c r="M74" s="1344"/>
      <c r="N74" s="1344"/>
      <c r="O74" s="1344"/>
      <c r="P74" s="1344"/>
      <c r="Q74" s="1344"/>
      <c r="R74" s="1344"/>
      <c r="S74" s="1344"/>
      <c r="T74" s="1344"/>
      <c r="U74" s="1344"/>
      <c r="V74" s="1344"/>
      <c r="W74" s="1344"/>
      <c r="X74" s="1344"/>
      <c r="Y74" s="1344"/>
      <c r="Z74" s="1344"/>
      <c r="AA74" s="1344"/>
      <c r="AB74" s="1344"/>
      <c r="AC74" s="1344"/>
    </row>
    <row r="75">
      <c r="A75" s="1344"/>
      <c r="B75" s="1344"/>
      <c r="C75" s="1344"/>
      <c r="D75" s="1344"/>
      <c r="E75" s="1344"/>
      <c r="F75" s="1344"/>
      <c r="G75" s="1344"/>
      <c r="H75" s="1344"/>
      <c r="I75" s="1344"/>
      <c r="J75" s="1344"/>
      <c r="K75" s="1344"/>
      <c r="L75" s="1344"/>
      <c r="M75" s="1344"/>
      <c r="N75" s="1344"/>
      <c r="O75" s="1344"/>
      <c r="P75" s="1344"/>
      <c r="Q75" s="1344"/>
      <c r="R75" s="1344"/>
      <c r="S75" s="1344"/>
      <c r="T75" s="1344"/>
      <c r="U75" s="1344"/>
      <c r="V75" s="1344"/>
      <c r="W75" s="1344"/>
      <c r="X75" s="1344"/>
      <c r="Y75" s="1344"/>
      <c r="Z75" s="1344"/>
      <c r="AA75" s="1344"/>
      <c r="AB75" s="1344"/>
      <c r="AC75" s="1344"/>
    </row>
    <row r="76">
      <c r="A76" s="1344"/>
      <c r="B76" s="1344"/>
      <c r="C76" s="1344"/>
      <c r="D76" s="1344"/>
      <c r="E76" s="1344"/>
      <c r="F76" s="1344"/>
      <c r="G76" s="1344"/>
      <c r="H76" s="1344"/>
      <c r="I76" s="1344"/>
      <c r="J76" s="1344"/>
      <c r="K76" s="1344"/>
      <c r="L76" s="1344"/>
      <c r="M76" s="1344"/>
      <c r="N76" s="1344"/>
      <c r="O76" s="1344"/>
      <c r="P76" s="1344"/>
      <c r="Q76" s="1344"/>
      <c r="R76" s="1344"/>
      <c r="S76" s="1344"/>
      <c r="T76" s="1344"/>
      <c r="U76" s="1344"/>
      <c r="V76" s="1344"/>
      <c r="W76" s="1344"/>
      <c r="X76" s="1344"/>
      <c r="Y76" s="1344"/>
      <c r="Z76" s="1344"/>
      <c r="AA76" s="1344"/>
      <c r="AB76" s="1344"/>
      <c r="AC76" s="1344"/>
    </row>
    <row r="77">
      <c r="A77" s="1344"/>
      <c r="B77" s="1344"/>
      <c r="C77" s="1344"/>
      <c r="D77" s="1344"/>
      <c r="E77" s="1344"/>
      <c r="F77" s="1344"/>
      <c r="G77" s="1344"/>
      <c r="H77" s="1344"/>
      <c r="I77" s="1344"/>
      <c r="J77" s="1344"/>
      <c r="K77" s="1344"/>
      <c r="L77" s="1344"/>
      <c r="M77" s="1344"/>
      <c r="N77" s="1344"/>
      <c r="O77" s="1344"/>
      <c r="P77" s="1344"/>
      <c r="Q77" s="1344"/>
      <c r="R77" s="1344"/>
      <c r="S77" s="1344"/>
      <c r="T77" s="1344"/>
      <c r="U77" s="1344"/>
      <c r="V77" s="1344"/>
      <c r="W77" s="1344"/>
      <c r="X77" s="1344"/>
      <c r="Y77" s="1344"/>
      <c r="Z77" s="1344"/>
      <c r="AA77" s="1344"/>
      <c r="AB77" s="1344"/>
      <c r="AC77" s="1344"/>
    </row>
    <row r="78">
      <c r="A78" s="1344"/>
      <c r="B78" s="1344"/>
      <c r="C78" s="1344"/>
      <c r="D78" s="1344"/>
      <c r="E78" s="1344"/>
      <c r="F78" s="1344"/>
      <c r="G78" s="1344"/>
      <c r="H78" s="1344"/>
      <c r="I78" s="1344"/>
      <c r="J78" s="1344"/>
      <c r="K78" s="1344"/>
      <c r="L78" s="1344"/>
      <c r="M78" s="1344"/>
      <c r="N78" s="1344"/>
      <c r="O78" s="1344"/>
      <c r="P78" s="1344"/>
      <c r="Q78" s="1344"/>
      <c r="R78" s="1344"/>
      <c r="S78" s="1344"/>
      <c r="T78" s="1344"/>
      <c r="U78" s="1344"/>
      <c r="V78" s="1344"/>
      <c r="W78" s="1344"/>
      <c r="X78" s="1344"/>
      <c r="Y78" s="1344"/>
      <c r="Z78" s="1344"/>
      <c r="AA78" s="1344"/>
      <c r="AB78" s="1344"/>
      <c r="AC78" s="1344"/>
    </row>
    <row r="79">
      <c r="A79" s="1344"/>
      <c r="B79" s="1344"/>
      <c r="C79" s="1344"/>
      <c r="D79" s="1344"/>
      <c r="E79" s="1344"/>
      <c r="F79" s="1344"/>
      <c r="G79" s="1344"/>
      <c r="H79" s="1344"/>
      <c r="I79" s="1344"/>
      <c r="J79" s="1344"/>
      <c r="K79" s="1344"/>
      <c r="L79" s="1344"/>
      <c r="M79" s="1344"/>
      <c r="N79" s="1344"/>
      <c r="O79" s="1344"/>
      <c r="P79" s="1344"/>
      <c r="Q79" s="1344"/>
      <c r="R79" s="1344"/>
      <c r="S79" s="1344"/>
      <c r="T79" s="1344"/>
      <c r="U79" s="1344"/>
      <c r="V79" s="1344"/>
      <c r="W79" s="1344"/>
      <c r="X79" s="1344"/>
      <c r="Y79" s="1344"/>
      <c r="Z79" s="1344"/>
      <c r="AA79" s="1344"/>
      <c r="AB79" s="1344"/>
      <c r="AC79" s="1344"/>
    </row>
    <row r="80">
      <c r="A80" s="1344"/>
      <c r="B80" s="1344"/>
      <c r="C80" s="1344"/>
      <c r="D80" s="1344"/>
      <c r="E80" s="1344"/>
      <c r="F80" s="1344"/>
      <c r="G80" s="1344"/>
      <c r="H80" s="1344"/>
      <c r="I80" s="1344"/>
      <c r="J80" s="1344"/>
      <c r="K80" s="1344"/>
      <c r="L80" s="1344"/>
      <c r="M80" s="1344"/>
      <c r="N80" s="1344"/>
      <c r="O80" s="1344"/>
      <c r="P80" s="1344"/>
      <c r="Q80" s="1344"/>
      <c r="R80" s="1344"/>
      <c r="S80" s="1344"/>
      <c r="T80" s="1344"/>
      <c r="U80" s="1344"/>
      <c r="V80" s="1344"/>
      <c r="W80" s="1344"/>
      <c r="X80" s="1344"/>
      <c r="Y80" s="1344"/>
      <c r="Z80" s="1344"/>
      <c r="AA80" s="1344"/>
      <c r="AB80" s="1344"/>
      <c r="AC80" s="1344"/>
    </row>
    <row r="81">
      <c r="A81" s="1344"/>
      <c r="B81" s="1344"/>
      <c r="C81" s="1344"/>
      <c r="D81" s="1344"/>
      <c r="E81" s="1344"/>
      <c r="F81" s="1344"/>
      <c r="G81" s="1344"/>
      <c r="H81" s="1344"/>
      <c r="I81" s="1344"/>
      <c r="J81" s="1344"/>
      <c r="K81" s="1344"/>
      <c r="L81" s="1344"/>
      <c r="M81" s="1344"/>
      <c r="N81" s="1344"/>
      <c r="O81" s="1344"/>
      <c r="P81" s="1344"/>
      <c r="Q81" s="1344"/>
      <c r="R81" s="1344"/>
      <c r="S81" s="1344"/>
      <c r="T81" s="1344"/>
      <c r="U81" s="1344"/>
      <c r="V81" s="1344"/>
      <c r="W81" s="1344"/>
      <c r="X81" s="1344"/>
      <c r="Y81" s="1344"/>
      <c r="Z81" s="1344"/>
      <c r="AA81" s="1344"/>
      <c r="AB81" s="1344"/>
      <c r="AC81" s="1344"/>
    </row>
    <row r="82">
      <c r="A82" s="1344"/>
      <c r="B82" s="1344"/>
      <c r="C82" s="1344"/>
      <c r="D82" s="1344"/>
      <c r="E82" s="1344"/>
      <c r="F82" s="1344"/>
      <c r="G82" s="1344"/>
      <c r="H82" s="1344"/>
      <c r="I82" s="1344"/>
      <c r="J82" s="1344"/>
      <c r="K82" s="1344"/>
      <c r="L82" s="1344"/>
      <c r="M82" s="1344"/>
      <c r="N82" s="1344"/>
      <c r="O82" s="1344"/>
      <c r="P82" s="1344"/>
      <c r="Q82" s="1344"/>
      <c r="R82" s="1344"/>
      <c r="S82" s="1344"/>
      <c r="T82" s="1344"/>
      <c r="U82" s="1344"/>
      <c r="V82" s="1344"/>
      <c r="W82" s="1344"/>
      <c r="X82" s="1344"/>
      <c r="Y82" s="1344"/>
      <c r="Z82" s="1344"/>
      <c r="AA82" s="1344"/>
      <c r="AB82" s="1344"/>
      <c r="AC82" s="1344"/>
    </row>
    <row r="83">
      <c r="A83" s="1344"/>
      <c r="B83" s="1344"/>
      <c r="C83" s="1344"/>
      <c r="D83" s="1344"/>
      <c r="E83" s="1344"/>
      <c r="F83" s="1344"/>
      <c r="G83" s="1344"/>
      <c r="H83" s="1344"/>
      <c r="I83" s="1344"/>
      <c r="J83" s="1344"/>
      <c r="K83" s="1344"/>
      <c r="L83" s="1344"/>
      <c r="M83" s="1344"/>
      <c r="N83" s="1344"/>
      <c r="O83" s="1344"/>
      <c r="P83" s="1344"/>
      <c r="Q83" s="1344"/>
      <c r="R83" s="1344"/>
      <c r="S83" s="1344"/>
      <c r="T83" s="1344"/>
      <c r="U83" s="1344"/>
      <c r="V83" s="1344"/>
      <c r="W83" s="1344"/>
      <c r="X83" s="1344"/>
      <c r="Y83" s="1344"/>
      <c r="Z83" s="1344"/>
      <c r="AA83" s="1344"/>
      <c r="AB83" s="1344"/>
      <c r="AC83" s="1344"/>
    </row>
    <row r="84">
      <c r="A84" s="1344"/>
      <c r="B84" s="1344"/>
      <c r="C84" s="1344"/>
      <c r="D84" s="1344"/>
      <c r="E84" s="1344"/>
      <c r="F84" s="1344"/>
      <c r="G84" s="1344"/>
      <c r="H84" s="1344"/>
      <c r="I84" s="1344"/>
      <c r="J84" s="1344"/>
      <c r="K84" s="1344"/>
      <c r="L84" s="1344"/>
      <c r="M84" s="1344"/>
      <c r="N84" s="1344"/>
      <c r="O84" s="1344"/>
      <c r="P84" s="1344"/>
      <c r="Q84" s="1344"/>
      <c r="R84" s="1344"/>
      <c r="S84" s="1344"/>
      <c r="T84" s="1344"/>
      <c r="U84" s="1344"/>
      <c r="V84" s="1344"/>
      <c r="W84" s="1344"/>
      <c r="X84" s="1344"/>
      <c r="Y84" s="1344"/>
      <c r="Z84" s="1344"/>
      <c r="AA84" s="1344"/>
      <c r="AB84" s="1344"/>
      <c r="AC84" s="1344"/>
    </row>
    <row r="85">
      <c r="A85" s="1344"/>
      <c r="B85" s="1344"/>
      <c r="C85" s="1344"/>
      <c r="D85" s="1344"/>
      <c r="E85" s="1344"/>
      <c r="F85" s="1344"/>
      <c r="G85" s="1344"/>
      <c r="H85" s="1344"/>
      <c r="I85" s="1344"/>
      <c r="J85" s="1344"/>
      <c r="K85" s="1344"/>
      <c r="L85" s="1344"/>
      <c r="M85" s="1344"/>
      <c r="N85" s="1344"/>
      <c r="O85" s="1344"/>
      <c r="P85" s="1344"/>
      <c r="Q85" s="1344"/>
      <c r="R85" s="1344"/>
      <c r="S85" s="1344"/>
      <c r="T85" s="1344"/>
      <c r="U85" s="1344"/>
      <c r="V85" s="1344"/>
      <c r="W85" s="1344"/>
      <c r="X85" s="1344"/>
      <c r="Y85" s="1344"/>
      <c r="Z85" s="1344"/>
      <c r="AA85" s="1344"/>
      <c r="AB85" s="1344"/>
      <c r="AC85" s="1344"/>
    </row>
    <row r="86">
      <c r="A86" s="1344"/>
      <c r="B86" s="1344"/>
      <c r="C86" s="1344"/>
      <c r="D86" s="1344"/>
      <c r="E86" s="1344"/>
      <c r="F86" s="1344"/>
      <c r="G86" s="1344"/>
      <c r="H86" s="1344"/>
      <c r="I86" s="1344"/>
      <c r="J86" s="1344"/>
      <c r="K86" s="1344"/>
      <c r="L86" s="1344"/>
      <c r="M86" s="1344"/>
      <c r="N86" s="1344"/>
      <c r="O86" s="1344"/>
      <c r="P86" s="1344"/>
      <c r="Q86" s="1344"/>
      <c r="R86" s="1344"/>
      <c r="S86" s="1344"/>
      <c r="T86" s="1344"/>
      <c r="U86" s="1344"/>
      <c r="V86" s="1344"/>
      <c r="W86" s="1344"/>
      <c r="X86" s="1344"/>
      <c r="Y86" s="1344"/>
      <c r="Z86" s="1344"/>
      <c r="AA86" s="1344"/>
      <c r="AB86" s="1344"/>
      <c r="AC86" s="1344"/>
    </row>
    <row r="87">
      <c r="A87" s="1344"/>
      <c r="B87" s="1344"/>
      <c r="C87" s="1344"/>
      <c r="D87" s="1344"/>
      <c r="E87" s="1344"/>
      <c r="F87" s="1344"/>
      <c r="G87" s="1344"/>
      <c r="H87" s="1344"/>
      <c r="I87" s="1344"/>
      <c r="J87" s="1344"/>
      <c r="K87" s="1344"/>
      <c r="L87" s="1344"/>
      <c r="M87" s="1344"/>
      <c r="N87" s="1344"/>
      <c r="O87" s="1344"/>
      <c r="P87" s="1344"/>
      <c r="Q87" s="1344"/>
      <c r="R87" s="1344"/>
      <c r="S87" s="1344"/>
      <c r="T87" s="1344"/>
      <c r="U87" s="1344"/>
      <c r="V87" s="1344"/>
      <c r="W87" s="1344"/>
      <c r="X87" s="1344"/>
      <c r="Y87" s="1344"/>
      <c r="Z87" s="1344"/>
      <c r="AA87" s="1344"/>
      <c r="AB87" s="1344"/>
      <c r="AC87" s="1344"/>
    </row>
    <row r="88">
      <c r="A88" s="1344"/>
      <c r="B88" s="1344"/>
      <c r="C88" s="1344"/>
      <c r="D88" s="1344"/>
      <c r="E88" s="1344"/>
      <c r="F88" s="1344"/>
      <c r="G88" s="1344"/>
      <c r="H88" s="1344"/>
      <c r="I88" s="1344"/>
      <c r="J88" s="1344"/>
      <c r="K88" s="1344"/>
      <c r="L88" s="1344"/>
      <c r="M88" s="1344"/>
      <c r="N88" s="1344"/>
      <c r="O88" s="1344"/>
      <c r="P88" s="1344"/>
      <c r="Q88" s="1344"/>
      <c r="R88" s="1344"/>
      <c r="S88" s="1344"/>
      <c r="T88" s="1344"/>
      <c r="U88" s="1344"/>
      <c r="V88" s="1344"/>
      <c r="W88" s="1344"/>
      <c r="X88" s="1344"/>
      <c r="Y88" s="1344"/>
      <c r="Z88" s="1344"/>
      <c r="AA88" s="1344"/>
      <c r="AB88" s="1344"/>
      <c r="AC88" s="1344"/>
    </row>
    <row r="89">
      <c r="A89" s="1344"/>
      <c r="B89" s="1344"/>
      <c r="C89" s="1344"/>
      <c r="D89" s="1344"/>
      <c r="E89" s="1344"/>
      <c r="F89" s="1344"/>
      <c r="G89" s="1344"/>
      <c r="H89" s="1344"/>
      <c r="I89" s="1344"/>
      <c r="J89" s="1344"/>
      <c r="K89" s="1344"/>
      <c r="L89" s="1344"/>
      <c r="M89" s="1344"/>
      <c r="N89" s="1344"/>
      <c r="O89" s="1344"/>
      <c r="P89" s="1344"/>
      <c r="Q89" s="1344"/>
      <c r="R89" s="1344"/>
      <c r="S89" s="1344"/>
      <c r="T89" s="1344"/>
      <c r="U89" s="1344"/>
      <c r="V89" s="1344"/>
      <c r="W89" s="1344"/>
      <c r="X89" s="1344"/>
      <c r="Y89" s="1344"/>
      <c r="Z89" s="1344"/>
      <c r="AA89" s="1344"/>
      <c r="AB89" s="1344"/>
      <c r="AC89" s="1344"/>
    </row>
    <row r="90">
      <c r="A90" s="1344"/>
      <c r="B90" s="1344"/>
      <c r="C90" s="1344"/>
      <c r="D90" s="1344"/>
      <c r="E90" s="1344"/>
      <c r="F90" s="1344"/>
      <c r="G90" s="1344"/>
      <c r="H90" s="1344"/>
      <c r="I90" s="1344"/>
      <c r="J90" s="1344"/>
      <c r="K90" s="1344"/>
      <c r="L90" s="1344"/>
      <c r="M90" s="1344"/>
      <c r="N90" s="1344"/>
      <c r="O90" s="1344"/>
      <c r="P90" s="1344"/>
      <c r="Q90" s="1344"/>
      <c r="R90" s="1344"/>
      <c r="S90" s="1344"/>
      <c r="T90" s="1344"/>
      <c r="U90" s="1344"/>
      <c r="V90" s="1344"/>
      <c r="W90" s="1344"/>
      <c r="X90" s="1344"/>
      <c r="Y90" s="1344"/>
      <c r="Z90" s="1344"/>
      <c r="AA90" s="1344"/>
      <c r="AB90" s="1344"/>
      <c r="AC90" s="1344"/>
    </row>
    <row r="91">
      <c r="A91" s="1344"/>
      <c r="B91" s="1344"/>
      <c r="C91" s="1344"/>
      <c r="D91" s="1344"/>
      <c r="E91" s="1344"/>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4"/>
      <c r="AB91" s="1344"/>
      <c r="AC91" s="1344"/>
    </row>
    <row r="92">
      <c r="A92" s="1344"/>
      <c r="B92" s="1344"/>
      <c r="C92" s="1344"/>
      <c r="D92" s="1344"/>
      <c r="E92" s="1344"/>
      <c r="F92" s="1344"/>
      <c r="G92" s="1344"/>
      <c r="H92" s="1344"/>
      <c r="I92" s="1344"/>
      <c r="J92" s="1344"/>
      <c r="K92" s="1344"/>
      <c r="L92" s="1344"/>
      <c r="M92" s="1344"/>
      <c r="N92" s="1344"/>
      <c r="O92" s="1344"/>
      <c r="P92" s="1344"/>
      <c r="Q92" s="1344"/>
      <c r="R92" s="1344"/>
      <c r="S92" s="1344"/>
      <c r="T92" s="1344"/>
      <c r="U92" s="1344"/>
      <c r="V92" s="1344"/>
      <c r="W92" s="1344"/>
      <c r="X92" s="1344"/>
      <c r="Y92" s="1344"/>
      <c r="Z92" s="1344"/>
      <c r="AA92" s="1344"/>
      <c r="AB92" s="1344"/>
      <c r="AC92" s="1344"/>
    </row>
    <row r="93">
      <c r="A93" s="1344"/>
      <c r="B93" s="1344"/>
      <c r="C93" s="1344"/>
      <c r="D93" s="1344"/>
      <c r="E93" s="1344"/>
      <c r="F93" s="1344"/>
      <c r="G93" s="1344"/>
      <c r="H93" s="1344"/>
      <c r="I93" s="1344"/>
      <c r="J93" s="1344"/>
      <c r="K93" s="1344"/>
      <c r="L93" s="1344"/>
      <c r="M93" s="1344"/>
      <c r="N93" s="1344"/>
      <c r="O93" s="1344"/>
      <c r="P93" s="1344"/>
      <c r="Q93" s="1344"/>
      <c r="R93" s="1344"/>
      <c r="S93" s="1344"/>
      <c r="T93" s="1344"/>
      <c r="U93" s="1344"/>
      <c r="V93" s="1344"/>
      <c r="W93" s="1344"/>
      <c r="X93" s="1344"/>
      <c r="Y93" s="1344"/>
      <c r="Z93" s="1344"/>
      <c r="AA93" s="1344"/>
      <c r="AB93" s="1344"/>
      <c r="AC93" s="1344"/>
    </row>
    <row r="94">
      <c r="A94" s="1344"/>
      <c r="B94" s="1344"/>
      <c r="C94" s="1344"/>
      <c r="D94" s="1344"/>
      <c r="E94" s="1344"/>
      <c r="F94" s="1344"/>
      <c r="G94" s="1344"/>
      <c r="H94" s="1344"/>
      <c r="I94" s="1344"/>
      <c r="J94" s="1344"/>
      <c r="K94" s="1344"/>
      <c r="L94" s="1344"/>
      <c r="M94" s="1344"/>
      <c r="N94" s="1344"/>
      <c r="O94" s="1344"/>
      <c r="P94" s="1344"/>
      <c r="Q94" s="1344"/>
      <c r="R94" s="1344"/>
      <c r="S94" s="1344"/>
      <c r="T94" s="1344"/>
      <c r="U94" s="1344"/>
      <c r="V94" s="1344"/>
      <c r="W94" s="1344"/>
      <c r="X94" s="1344"/>
      <c r="Y94" s="1344"/>
      <c r="Z94" s="1344"/>
      <c r="AA94" s="1344"/>
      <c r="AB94" s="1344"/>
      <c r="AC94" s="1344"/>
    </row>
    <row r="95">
      <c r="A95" s="1344"/>
      <c r="B95" s="1344"/>
      <c r="C95" s="1344"/>
      <c r="D95" s="1344"/>
      <c r="E95" s="1344"/>
      <c r="F95" s="1344"/>
      <c r="G95" s="1344"/>
      <c r="H95" s="1344"/>
      <c r="I95" s="1344"/>
      <c r="J95" s="1344"/>
      <c r="K95" s="1344"/>
      <c r="L95" s="1344"/>
      <c r="M95" s="1344"/>
      <c r="N95" s="1344"/>
      <c r="O95" s="1344"/>
      <c r="P95" s="1344"/>
      <c r="Q95" s="1344"/>
      <c r="R95" s="1344"/>
      <c r="S95" s="1344"/>
      <c r="T95" s="1344"/>
      <c r="U95" s="1344"/>
      <c r="V95" s="1344"/>
      <c r="W95" s="1344"/>
      <c r="X95" s="1344"/>
      <c r="Y95" s="1344"/>
      <c r="Z95" s="1344"/>
      <c r="AA95" s="1344"/>
      <c r="AB95" s="1344"/>
      <c r="AC95" s="1344"/>
    </row>
    <row r="96">
      <c r="A96" s="1344"/>
      <c r="B96" s="1344"/>
      <c r="C96" s="1344"/>
      <c r="D96" s="1344"/>
      <c r="E96" s="1344"/>
      <c r="F96" s="1344"/>
      <c r="G96" s="1344"/>
      <c r="H96" s="1344"/>
      <c r="I96" s="1344"/>
      <c r="J96" s="1344"/>
      <c r="K96" s="1344"/>
      <c r="L96" s="1344"/>
      <c r="M96" s="1344"/>
      <c r="N96" s="1344"/>
      <c r="O96" s="1344"/>
      <c r="P96" s="1344"/>
      <c r="Q96" s="1344"/>
      <c r="R96" s="1344"/>
      <c r="S96" s="1344"/>
      <c r="T96" s="1344"/>
      <c r="U96" s="1344"/>
      <c r="V96" s="1344"/>
      <c r="W96" s="1344"/>
      <c r="X96" s="1344"/>
      <c r="Y96" s="1344"/>
      <c r="Z96" s="1344"/>
      <c r="AA96" s="1344"/>
      <c r="AB96" s="1344"/>
      <c r="AC96" s="1344"/>
    </row>
    <row r="97">
      <c r="A97" s="1344"/>
      <c r="B97" s="1344"/>
      <c r="C97" s="1344"/>
      <c r="D97" s="1344"/>
      <c r="E97" s="1344"/>
      <c r="F97" s="1344"/>
      <c r="G97" s="1344"/>
      <c r="H97" s="1344"/>
      <c r="I97" s="1344"/>
      <c r="J97" s="1344"/>
      <c r="K97" s="1344"/>
      <c r="L97" s="1344"/>
      <c r="M97" s="1344"/>
      <c r="N97" s="1344"/>
      <c r="O97" s="1344"/>
      <c r="P97" s="1344"/>
      <c r="Q97" s="1344"/>
      <c r="R97" s="1344"/>
      <c r="S97" s="1344"/>
      <c r="T97" s="1344"/>
      <c r="U97" s="1344"/>
      <c r="V97" s="1344"/>
      <c r="W97" s="1344"/>
      <c r="X97" s="1344"/>
      <c r="Y97" s="1344"/>
      <c r="Z97" s="1344"/>
      <c r="AA97" s="1344"/>
      <c r="AB97" s="1344"/>
      <c r="AC97" s="1344"/>
    </row>
    <row r="98">
      <c r="A98" s="1344"/>
      <c r="B98" s="1344"/>
      <c r="C98" s="1344"/>
      <c r="D98" s="1344"/>
      <c r="E98" s="1344"/>
      <c r="F98" s="1344"/>
      <c r="G98" s="1344"/>
      <c r="H98" s="1344"/>
      <c r="I98" s="1344"/>
      <c r="J98" s="1344"/>
      <c r="K98" s="1344"/>
      <c r="L98" s="1344"/>
      <c r="M98" s="1344"/>
      <c r="N98" s="1344"/>
      <c r="O98" s="1344"/>
      <c r="P98" s="1344"/>
      <c r="Q98" s="1344"/>
      <c r="R98" s="1344"/>
      <c r="S98" s="1344"/>
      <c r="T98" s="1344"/>
      <c r="U98" s="1344"/>
      <c r="V98" s="1344"/>
      <c r="W98" s="1344"/>
      <c r="X98" s="1344"/>
      <c r="Y98" s="1344"/>
      <c r="Z98" s="1344"/>
      <c r="AA98" s="1344"/>
      <c r="AB98" s="1344"/>
      <c r="AC98" s="1344"/>
    </row>
    <row r="99">
      <c r="A99" s="1344"/>
      <c r="B99" s="1344"/>
      <c r="C99" s="1344"/>
      <c r="D99" s="1344"/>
      <c r="E99" s="1344"/>
      <c r="F99" s="1344"/>
      <c r="G99" s="1344"/>
      <c r="H99" s="1344"/>
      <c r="I99" s="1344"/>
      <c r="J99" s="1344"/>
      <c r="K99" s="1344"/>
      <c r="L99" s="1344"/>
      <c r="M99" s="1344"/>
      <c r="N99" s="1344"/>
      <c r="O99" s="1344"/>
      <c r="P99" s="1344"/>
      <c r="Q99" s="1344"/>
      <c r="R99" s="1344"/>
      <c r="S99" s="1344"/>
      <c r="T99" s="1344"/>
      <c r="U99" s="1344"/>
      <c r="V99" s="1344"/>
      <c r="W99" s="1344"/>
      <c r="X99" s="1344"/>
      <c r="Y99" s="1344"/>
      <c r="Z99" s="1344"/>
      <c r="AA99" s="1344"/>
      <c r="AB99" s="1344"/>
      <c r="AC99" s="1344"/>
    </row>
    <row r="100">
      <c r="A100" s="1344"/>
      <c r="B100" s="1344"/>
      <c r="C100" s="1344"/>
      <c r="D100" s="1344"/>
      <c r="E100" s="1344"/>
      <c r="F100" s="1344"/>
      <c r="G100" s="1344"/>
      <c r="H100" s="1344"/>
      <c r="I100" s="1344"/>
      <c r="J100" s="1344"/>
      <c r="K100" s="1344"/>
      <c r="L100" s="1344"/>
      <c r="M100" s="1344"/>
      <c r="N100" s="1344"/>
      <c r="O100" s="1344"/>
      <c r="P100" s="1344"/>
      <c r="Q100" s="1344"/>
      <c r="R100" s="1344"/>
      <c r="S100" s="1344"/>
      <c r="T100" s="1344"/>
      <c r="U100" s="1344"/>
      <c r="V100" s="1344"/>
      <c r="W100" s="1344"/>
      <c r="X100" s="1344"/>
      <c r="Y100" s="1344"/>
      <c r="Z100" s="1344"/>
      <c r="AA100" s="1344"/>
      <c r="AB100" s="1344"/>
      <c r="AC100" s="1344"/>
    </row>
    <row r="101">
      <c r="A101" s="1344"/>
      <c r="B101" s="1344"/>
      <c r="C101" s="1344"/>
      <c r="D101" s="1344"/>
      <c r="E101" s="1344"/>
      <c r="F101" s="1344"/>
      <c r="G101" s="1344"/>
      <c r="H101" s="1344"/>
      <c r="I101" s="1344"/>
      <c r="J101" s="1344"/>
      <c r="K101" s="1344"/>
      <c r="L101" s="1344"/>
      <c r="M101" s="1344"/>
      <c r="N101" s="1344"/>
      <c r="O101" s="1344"/>
      <c r="P101" s="1344"/>
      <c r="Q101" s="1344"/>
      <c r="R101" s="1344"/>
      <c r="S101" s="1344"/>
      <c r="T101" s="1344"/>
      <c r="U101" s="1344"/>
      <c r="V101" s="1344"/>
      <c r="W101" s="1344"/>
      <c r="X101" s="1344"/>
      <c r="Y101" s="1344"/>
      <c r="Z101" s="1344"/>
      <c r="AA101" s="1344"/>
      <c r="AB101" s="1344"/>
      <c r="AC101" s="1344"/>
    </row>
    <row r="102">
      <c r="A102" s="1344"/>
      <c r="B102" s="1344"/>
      <c r="C102" s="1344"/>
      <c r="D102" s="1344"/>
      <c r="E102" s="1344"/>
      <c r="F102" s="1344"/>
      <c r="G102" s="1344"/>
      <c r="H102" s="1344"/>
      <c r="I102" s="1344"/>
      <c r="J102" s="1344"/>
      <c r="K102" s="1344"/>
      <c r="L102" s="1344"/>
      <c r="M102" s="1344"/>
      <c r="N102" s="1344"/>
      <c r="O102" s="1344"/>
      <c r="P102" s="1344"/>
      <c r="Q102" s="1344"/>
      <c r="R102" s="1344"/>
      <c r="S102" s="1344"/>
      <c r="T102" s="1344"/>
      <c r="U102" s="1344"/>
      <c r="V102" s="1344"/>
      <c r="W102" s="1344"/>
      <c r="X102" s="1344"/>
      <c r="Y102" s="1344"/>
      <c r="Z102" s="1344"/>
      <c r="AA102" s="1344"/>
      <c r="AB102" s="1344"/>
      <c r="AC102" s="1344"/>
    </row>
    <row r="103">
      <c r="A103" s="1344"/>
      <c r="B103" s="1344"/>
      <c r="C103" s="1344"/>
      <c r="D103" s="1344"/>
      <c r="E103" s="1344"/>
      <c r="F103" s="1344"/>
      <c r="G103" s="1344"/>
      <c r="H103" s="1344"/>
      <c r="I103" s="1344"/>
      <c r="J103" s="1344"/>
      <c r="K103" s="1344"/>
      <c r="L103" s="1344"/>
      <c r="M103" s="1344"/>
      <c r="N103" s="1344"/>
      <c r="O103" s="1344"/>
      <c r="P103" s="1344"/>
      <c r="Q103" s="1344"/>
      <c r="R103" s="1344"/>
      <c r="S103" s="1344"/>
      <c r="T103" s="1344"/>
      <c r="U103" s="1344"/>
      <c r="V103" s="1344"/>
      <c r="W103" s="1344"/>
      <c r="X103" s="1344"/>
      <c r="Y103" s="1344"/>
      <c r="Z103" s="1344"/>
      <c r="AA103" s="1344"/>
      <c r="AB103" s="1344"/>
      <c r="AC103" s="1344"/>
    </row>
    <row r="104">
      <c r="A104" s="1344"/>
      <c r="B104" s="1344"/>
      <c r="C104" s="1344"/>
      <c r="D104" s="1344"/>
      <c r="E104" s="1344"/>
      <c r="F104" s="1344"/>
      <c r="G104" s="1344"/>
      <c r="H104" s="1344"/>
      <c r="I104" s="1344"/>
      <c r="J104" s="1344"/>
      <c r="K104" s="1344"/>
      <c r="L104" s="1344"/>
      <c r="M104" s="1344"/>
      <c r="N104" s="1344"/>
      <c r="O104" s="1344"/>
      <c r="P104" s="1344"/>
      <c r="Q104" s="1344"/>
      <c r="R104" s="1344"/>
      <c r="S104" s="1344"/>
      <c r="T104" s="1344"/>
      <c r="U104" s="1344"/>
      <c r="V104" s="1344"/>
      <c r="W104" s="1344"/>
      <c r="X104" s="1344"/>
      <c r="Y104" s="1344"/>
      <c r="Z104" s="1344"/>
      <c r="AA104" s="1344"/>
      <c r="AB104" s="1344"/>
      <c r="AC104" s="1344"/>
    </row>
    <row r="105">
      <c r="A105" s="1344"/>
      <c r="B105" s="1344"/>
      <c r="C105" s="1344"/>
      <c r="D105" s="1344"/>
      <c r="E105" s="1344"/>
      <c r="F105" s="1344"/>
      <c r="G105" s="1344"/>
      <c r="H105" s="1344"/>
      <c r="I105" s="1344"/>
      <c r="J105" s="1344"/>
      <c r="K105" s="1344"/>
      <c r="L105" s="1344"/>
      <c r="M105" s="1344"/>
      <c r="N105" s="1344"/>
      <c r="O105" s="1344"/>
      <c r="P105" s="1344"/>
      <c r="Q105" s="1344"/>
      <c r="R105" s="1344"/>
      <c r="S105" s="1344"/>
      <c r="T105" s="1344"/>
      <c r="U105" s="1344"/>
      <c r="V105" s="1344"/>
      <c r="W105" s="1344"/>
      <c r="X105" s="1344"/>
      <c r="Y105" s="1344"/>
      <c r="Z105" s="1344"/>
      <c r="AA105" s="1344"/>
      <c r="AB105" s="1344"/>
      <c r="AC105" s="1344"/>
    </row>
    <row r="106">
      <c r="A106" s="1344"/>
      <c r="B106" s="1344"/>
      <c r="C106" s="1344"/>
      <c r="D106" s="1344"/>
      <c r="E106" s="1344"/>
      <c r="F106" s="1344"/>
      <c r="G106" s="1344"/>
      <c r="H106" s="1344"/>
      <c r="I106" s="1344"/>
      <c r="J106" s="1344"/>
      <c r="K106" s="1344"/>
      <c r="L106" s="1344"/>
      <c r="M106" s="1344"/>
      <c r="N106" s="1344"/>
      <c r="O106" s="1344"/>
      <c r="P106" s="1344"/>
      <c r="Q106" s="1344"/>
      <c r="R106" s="1344"/>
      <c r="S106" s="1344"/>
      <c r="T106" s="1344"/>
      <c r="U106" s="1344"/>
      <c r="V106" s="1344"/>
      <c r="W106" s="1344"/>
      <c r="X106" s="1344"/>
      <c r="Y106" s="1344"/>
      <c r="Z106" s="1344"/>
      <c r="AA106" s="1344"/>
      <c r="AB106" s="1344"/>
      <c r="AC106" s="1344"/>
    </row>
    <row r="107">
      <c r="A107" s="1344"/>
      <c r="B107" s="1344"/>
      <c r="C107" s="1344"/>
      <c r="D107" s="1344"/>
      <c r="E107" s="1344"/>
      <c r="F107" s="1344"/>
      <c r="G107" s="1344"/>
      <c r="H107" s="1344"/>
      <c r="I107" s="1344"/>
      <c r="J107" s="1344"/>
      <c r="K107" s="1344"/>
      <c r="L107" s="1344"/>
      <c r="M107" s="1344"/>
      <c r="N107" s="1344"/>
      <c r="O107" s="1344"/>
      <c r="P107" s="1344"/>
      <c r="Q107" s="1344"/>
      <c r="R107" s="1344"/>
      <c r="S107" s="1344"/>
      <c r="T107" s="1344"/>
      <c r="U107" s="1344"/>
      <c r="V107" s="1344"/>
      <c r="W107" s="1344"/>
      <c r="X107" s="1344"/>
      <c r="Y107" s="1344"/>
      <c r="Z107" s="1344"/>
      <c r="AA107" s="1344"/>
      <c r="AB107" s="1344"/>
      <c r="AC107" s="1344"/>
    </row>
    <row r="108">
      <c r="A108" s="1344"/>
      <c r="B108" s="1344"/>
      <c r="C108" s="1344"/>
      <c r="D108" s="1344"/>
      <c r="E108" s="1344"/>
      <c r="F108" s="1344"/>
      <c r="G108" s="1344"/>
      <c r="H108" s="1344"/>
      <c r="I108" s="1344"/>
      <c r="J108" s="1344"/>
      <c r="K108" s="1344"/>
      <c r="L108" s="1344"/>
      <c r="M108" s="1344"/>
      <c r="N108" s="1344"/>
      <c r="O108" s="1344"/>
      <c r="P108" s="1344"/>
      <c r="Q108" s="1344"/>
      <c r="R108" s="1344"/>
      <c r="S108" s="1344"/>
      <c r="T108" s="1344"/>
      <c r="U108" s="1344"/>
      <c r="V108" s="1344"/>
      <c r="W108" s="1344"/>
      <c r="X108" s="1344"/>
      <c r="Y108" s="1344"/>
      <c r="Z108" s="1344"/>
      <c r="AA108" s="1344"/>
      <c r="AB108" s="1344"/>
      <c r="AC108" s="1344"/>
    </row>
    <row r="109">
      <c r="A109" s="1344"/>
      <c r="B109" s="1344"/>
      <c r="C109" s="1344"/>
      <c r="D109" s="1344"/>
      <c r="E109" s="1344"/>
      <c r="F109" s="1344"/>
      <c r="G109" s="1344"/>
      <c r="H109" s="1344"/>
      <c r="I109" s="1344"/>
      <c r="J109" s="1344"/>
      <c r="K109" s="1344"/>
      <c r="L109" s="1344"/>
      <c r="M109" s="1344"/>
      <c r="N109" s="1344"/>
      <c r="O109" s="1344"/>
      <c r="P109" s="1344"/>
      <c r="Q109" s="1344"/>
      <c r="R109" s="1344"/>
      <c r="S109" s="1344"/>
      <c r="T109" s="1344"/>
      <c r="U109" s="1344"/>
      <c r="V109" s="1344"/>
      <c r="W109" s="1344"/>
      <c r="X109" s="1344"/>
      <c r="Y109" s="1344"/>
      <c r="Z109" s="1344"/>
      <c r="AA109" s="1344"/>
      <c r="AB109" s="1344"/>
      <c r="AC109" s="1344"/>
    </row>
    <row r="110">
      <c r="A110" s="1344"/>
      <c r="B110" s="1344"/>
      <c r="C110" s="1344"/>
      <c r="D110" s="1344"/>
      <c r="E110" s="1344"/>
      <c r="F110" s="1344"/>
      <c r="G110" s="1344"/>
      <c r="H110" s="1344"/>
      <c r="I110" s="1344"/>
      <c r="J110" s="1344"/>
      <c r="K110" s="1344"/>
      <c r="L110" s="1344"/>
      <c r="M110" s="1344"/>
      <c r="N110" s="1344"/>
      <c r="O110" s="1344"/>
      <c r="P110" s="1344"/>
      <c r="Q110" s="1344"/>
      <c r="R110" s="1344"/>
      <c r="S110" s="1344"/>
      <c r="T110" s="1344"/>
      <c r="U110" s="1344"/>
      <c r="V110" s="1344"/>
      <c r="W110" s="1344"/>
      <c r="X110" s="1344"/>
      <c r="Y110" s="1344"/>
      <c r="Z110" s="1344"/>
      <c r="AA110" s="1344"/>
      <c r="AB110" s="1344"/>
      <c r="AC110" s="1344"/>
    </row>
    <row r="111">
      <c r="A111" s="1344"/>
      <c r="B111" s="1344"/>
      <c r="C111" s="1344"/>
      <c r="D111" s="1344"/>
      <c r="E111" s="1344"/>
      <c r="F111" s="1344"/>
      <c r="G111" s="1344"/>
      <c r="H111" s="1344"/>
      <c r="I111" s="1344"/>
      <c r="J111" s="1344"/>
      <c r="K111" s="1344"/>
      <c r="L111" s="1344"/>
      <c r="M111" s="1344"/>
      <c r="N111" s="1344"/>
      <c r="O111" s="1344"/>
      <c r="P111" s="1344"/>
      <c r="Q111" s="1344"/>
      <c r="R111" s="1344"/>
      <c r="S111" s="1344"/>
      <c r="T111" s="1344"/>
      <c r="U111" s="1344"/>
      <c r="V111" s="1344"/>
      <c r="W111" s="1344"/>
      <c r="X111" s="1344"/>
      <c r="Y111" s="1344"/>
      <c r="Z111" s="1344"/>
      <c r="AA111" s="1344"/>
      <c r="AB111" s="1344"/>
      <c r="AC111" s="1344"/>
    </row>
    <row r="112">
      <c r="A112" s="1344"/>
      <c r="B112" s="1344"/>
      <c r="C112" s="1344"/>
      <c r="D112" s="1344"/>
      <c r="E112" s="1344"/>
      <c r="F112" s="1344"/>
      <c r="G112" s="1344"/>
      <c r="H112" s="1344"/>
      <c r="I112" s="1344"/>
      <c r="J112" s="1344"/>
      <c r="K112" s="1344"/>
      <c r="L112" s="1344"/>
      <c r="M112" s="1344"/>
      <c r="N112" s="1344"/>
      <c r="O112" s="1344"/>
      <c r="P112" s="1344"/>
      <c r="Q112" s="1344"/>
      <c r="R112" s="1344"/>
      <c r="S112" s="1344"/>
      <c r="T112" s="1344"/>
      <c r="U112" s="1344"/>
      <c r="V112" s="1344"/>
      <c r="W112" s="1344"/>
      <c r="X112" s="1344"/>
      <c r="Y112" s="1344"/>
      <c r="Z112" s="1344"/>
      <c r="AA112" s="1344"/>
      <c r="AB112" s="1344"/>
      <c r="AC112" s="1344"/>
    </row>
    <row r="113">
      <c r="A113" s="1344"/>
      <c r="B113" s="1344"/>
      <c r="C113" s="1344"/>
      <c r="D113" s="1344"/>
      <c r="E113" s="1344"/>
      <c r="F113" s="1344"/>
      <c r="G113" s="1344"/>
      <c r="H113" s="1344"/>
      <c r="I113" s="1344"/>
      <c r="J113" s="1344"/>
      <c r="K113" s="1344"/>
      <c r="L113" s="1344"/>
      <c r="M113" s="1344"/>
      <c r="N113" s="1344"/>
      <c r="O113" s="1344"/>
      <c r="P113" s="1344"/>
      <c r="Q113" s="1344"/>
      <c r="R113" s="1344"/>
      <c r="S113" s="1344"/>
      <c r="T113" s="1344"/>
      <c r="U113" s="1344"/>
      <c r="V113" s="1344"/>
      <c r="W113" s="1344"/>
      <c r="X113" s="1344"/>
      <c r="Y113" s="1344"/>
      <c r="Z113" s="1344"/>
      <c r="AA113" s="1344"/>
      <c r="AB113" s="1344"/>
      <c r="AC113" s="1344"/>
    </row>
    <row r="114">
      <c r="A114" s="1344"/>
      <c r="B114" s="1344"/>
      <c r="C114" s="1344"/>
      <c r="D114" s="1344"/>
      <c r="E114" s="1344"/>
      <c r="F114" s="1344"/>
      <c r="G114" s="1344"/>
      <c r="H114" s="1344"/>
      <c r="I114" s="1344"/>
      <c r="J114" s="1344"/>
      <c r="K114" s="1344"/>
      <c r="L114" s="1344"/>
      <c r="M114" s="1344"/>
      <c r="N114" s="1344"/>
      <c r="O114" s="1344"/>
      <c r="P114" s="1344"/>
      <c r="Q114" s="1344"/>
      <c r="R114" s="1344"/>
      <c r="S114" s="1344"/>
      <c r="T114" s="1344"/>
      <c r="U114" s="1344"/>
      <c r="V114" s="1344"/>
      <c r="W114" s="1344"/>
      <c r="X114" s="1344"/>
      <c r="Y114" s="1344"/>
      <c r="Z114" s="1344"/>
      <c r="AA114" s="1344"/>
      <c r="AB114" s="1344"/>
      <c r="AC114" s="1344"/>
    </row>
    <row r="115">
      <c r="A115" s="1344"/>
      <c r="B115" s="1344"/>
      <c r="C115" s="1344"/>
      <c r="D115" s="1344"/>
      <c r="E115" s="1344"/>
      <c r="F115" s="1344"/>
      <c r="G115" s="1344"/>
      <c r="H115" s="1344"/>
      <c r="I115" s="1344"/>
      <c r="J115" s="1344"/>
      <c r="K115" s="1344"/>
      <c r="L115" s="1344"/>
      <c r="M115" s="1344"/>
      <c r="N115" s="1344"/>
      <c r="O115" s="1344"/>
      <c r="P115" s="1344"/>
      <c r="Q115" s="1344"/>
      <c r="R115" s="1344"/>
      <c r="S115" s="1344"/>
      <c r="T115" s="1344"/>
      <c r="U115" s="1344"/>
      <c r="V115" s="1344"/>
      <c r="W115" s="1344"/>
      <c r="X115" s="1344"/>
      <c r="Y115" s="1344"/>
      <c r="Z115" s="1344"/>
      <c r="AA115" s="1344"/>
      <c r="AB115" s="1344"/>
      <c r="AC115" s="1344"/>
    </row>
    <row r="116">
      <c r="A116" s="1344"/>
      <c r="B116" s="1344"/>
      <c r="C116" s="1344"/>
      <c r="D116" s="1344"/>
      <c r="E116" s="1344"/>
      <c r="F116" s="1344"/>
      <c r="G116" s="1344"/>
      <c r="H116" s="1344"/>
      <c r="I116" s="1344"/>
      <c r="J116" s="1344"/>
      <c r="K116" s="1344"/>
      <c r="L116" s="1344"/>
      <c r="M116" s="1344"/>
      <c r="N116" s="1344"/>
      <c r="O116" s="1344"/>
      <c r="P116" s="1344"/>
      <c r="Q116" s="1344"/>
      <c r="R116" s="1344"/>
      <c r="S116" s="1344"/>
      <c r="T116" s="1344"/>
      <c r="U116" s="1344"/>
      <c r="V116" s="1344"/>
      <c r="W116" s="1344"/>
      <c r="X116" s="1344"/>
      <c r="Y116" s="1344"/>
      <c r="Z116" s="1344"/>
      <c r="AA116" s="1344"/>
      <c r="AB116" s="1344"/>
      <c r="AC116" s="1344"/>
    </row>
    <row r="117">
      <c r="A117" s="1344"/>
      <c r="B117" s="1344"/>
      <c r="C117" s="1344"/>
      <c r="D117" s="1344"/>
      <c r="E117" s="1344"/>
      <c r="F117" s="1344"/>
      <c r="G117" s="1344"/>
      <c r="H117" s="1344"/>
      <c r="I117" s="1344"/>
      <c r="J117" s="1344"/>
      <c r="K117" s="1344"/>
      <c r="L117" s="1344"/>
      <c r="M117" s="1344"/>
      <c r="N117" s="1344"/>
      <c r="O117" s="1344"/>
      <c r="P117" s="1344"/>
      <c r="Q117" s="1344"/>
      <c r="R117" s="1344"/>
      <c r="S117" s="1344"/>
      <c r="T117" s="1344"/>
      <c r="U117" s="1344"/>
      <c r="V117" s="1344"/>
      <c r="W117" s="1344"/>
      <c r="X117" s="1344"/>
      <c r="Y117" s="1344"/>
      <c r="Z117" s="1344"/>
      <c r="AA117" s="1344"/>
      <c r="AB117" s="1344"/>
      <c r="AC117" s="1344"/>
    </row>
    <row r="118">
      <c r="A118" s="1344"/>
      <c r="B118" s="1344"/>
      <c r="C118" s="1344"/>
      <c r="D118" s="1344"/>
      <c r="E118" s="1344"/>
      <c r="F118" s="1344"/>
      <c r="G118" s="1344"/>
      <c r="H118" s="1344"/>
      <c r="I118" s="1344"/>
      <c r="J118" s="1344"/>
      <c r="K118" s="1344"/>
      <c r="L118" s="1344"/>
      <c r="M118" s="1344"/>
      <c r="N118" s="1344"/>
      <c r="O118" s="1344"/>
      <c r="P118" s="1344"/>
      <c r="Q118" s="1344"/>
      <c r="R118" s="1344"/>
      <c r="S118" s="1344"/>
      <c r="T118" s="1344"/>
      <c r="U118" s="1344"/>
      <c r="V118" s="1344"/>
      <c r="W118" s="1344"/>
      <c r="X118" s="1344"/>
      <c r="Y118" s="1344"/>
      <c r="Z118" s="1344"/>
      <c r="AA118" s="1344"/>
      <c r="AB118" s="1344"/>
      <c r="AC118" s="1344"/>
    </row>
    <row r="119">
      <c r="A119" s="1344"/>
      <c r="B119" s="1344"/>
      <c r="C119" s="1344"/>
      <c r="D119" s="1344"/>
      <c r="E119" s="1344"/>
      <c r="F119" s="1344"/>
      <c r="G119" s="1344"/>
      <c r="H119" s="1344"/>
      <c r="I119" s="1344"/>
      <c r="J119" s="1344"/>
      <c r="K119" s="1344"/>
      <c r="L119" s="1344"/>
      <c r="M119" s="1344"/>
      <c r="N119" s="1344"/>
      <c r="O119" s="1344"/>
      <c r="P119" s="1344"/>
      <c r="Q119" s="1344"/>
      <c r="R119" s="1344"/>
      <c r="S119" s="1344"/>
      <c r="T119" s="1344"/>
      <c r="U119" s="1344"/>
      <c r="V119" s="1344"/>
      <c r="W119" s="1344"/>
      <c r="X119" s="1344"/>
      <c r="Y119" s="1344"/>
      <c r="Z119" s="1344"/>
      <c r="AA119" s="1344"/>
      <c r="AB119" s="1344"/>
      <c r="AC119" s="1344"/>
    </row>
    <row r="120">
      <c r="A120" s="1344"/>
      <c r="B120" s="1344"/>
      <c r="C120" s="1344"/>
      <c r="D120" s="1344"/>
      <c r="E120" s="1344"/>
      <c r="F120" s="1344"/>
      <c r="G120" s="1344"/>
      <c r="H120" s="1344"/>
      <c r="I120" s="1344"/>
      <c r="J120" s="1344"/>
      <c r="K120" s="1344"/>
      <c r="L120" s="1344"/>
      <c r="M120" s="1344"/>
      <c r="N120" s="1344"/>
      <c r="O120" s="1344"/>
      <c r="P120" s="1344"/>
      <c r="Q120" s="1344"/>
      <c r="R120" s="1344"/>
      <c r="S120" s="1344"/>
      <c r="T120" s="1344"/>
      <c r="U120" s="1344"/>
      <c r="V120" s="1344"/>
      <c r="W120" s="1344"/>
      <c r="X120" s="1344"/>
      <c r="Y120" s="1344"/>
      <c r="Z120" s="1344"/>
      <c r="AA120" s="1344"/>
      <c r="AB120" s="1344"/>
      <c r="AC120" s="1344"/>
    </row>
    <row r="121">
      <c r="A121" s="1344"/>
      <c r="B121" s="1344"/>
      <c r="C121" s="1344"/>
      <c r="D121" s="1344"/>
      <c r="E121" s="1344"/>
      <c r="F121" s="1344"/>
      <c r="G121" s="1344"/>
      <c r="H121" s="1344"/>
      <c r="I121" s="1344"/>
      <c r="J121" s="1344"/>
      <c r="K121" s="1344"/>
      <c r="L121" s="1344"/>
      <c r="M121" s="1344"/>
      <c r="N121" s="1344"/>
      <c r="O121" s="1344"/>
      <c r="P121" s="1344"/>
      <c r="Q121" s="1344"/>
      <c r="R121" s="1344"/>
      <c r="S121" s="1344"/>
      <c r="T121" s="1344"/>
      <c r="U121" s="1344"/>
      <c r="V121" s="1344"/>
      <c r="W121" s="1344"/>
      <c r="X121" s="1344"/>
      <c r="Y121" s="1344"/>
      <c r="Z121" s="1344"/>
      <c r="AA121" s="1344"/>
      <c r="AB121" s="1344"/>
      <c r="AC121" s="1344"/>
    </row>
    <row r="122">
      <c r="A122" s="1344"/>
      <c r="B122" s="1344"/>
      <c r="C122" s="1344"/>
      <c r="D122" s="1344"/>
      <c r="E122" s="1344"/>
      <c r="F122" s="1344"/>
      <c r="G122" s="1344"/>
      <c r="H122" s="1344"/>
      <c r="I122" s="1344"/>
      <c r="J122" s="1344"/>
      <c r="K122" s="1344"/>
      <c r="L122" s="1344"/>
      <c r="M122" s="1344"/>
      <c r="N122" s="1344"/>
      <c r="O122" s="1344"/>
      <c r="P122" s="1344"/>
      <c r="Q122" s="1344"/>
      <c r="R122" s="1344"/>
      <c r="S122" s="1344"/>
      <c r="T122" s="1344"/>
      <c r="U122" s="1344"/>
      <c r="V122" s="1344"/>
      <c r="W122" s="1344"/>
      <c r="X122" s="1344"/>
      <c r="Y122" s="1344"/>
      <c r="Z122" s="1344"/>
      <c r="AA122" s="1344"/>
      <c r="AB122" s="1344"/>
      <c r="AC122" s="1344"/>
    </row>
    <row r="123">
      <c r="A123" s="1344"/>
      <c r="B123" s="1344"/>
      <c r="C123" s="1344"/>
      <c r="D123" s="1344"/>
      <c r="E123" s="1344"/>
      <c r="F123" s="1344"/>
      <c r="G123" s="1344"/>
      <c r="H123" s="1344"/>
      <c r="I123" s="1344"/>
      <c r="J123" s="1344"/>
      <c r="K123" s="1344"/>
      <c r="L123" s="1344"/>
      <c r="M123" s="1344"/>
      <c r="N123" s="1344"/>
      <c r="O123" s="1344"/>
      <c r="P123" s="1344"/>
      <c r="Q123" s="1344"/>
      <c r="R123" s="1344"/>
      <c r="S123" s="1344"/>
      <c r="T123" s="1344"/>
      <c r="U123" s="1344"/>
      <c r="V123" s="1344"/>
      <c r="W123" s="1344"/>
      <c r="X123" s="1344"/>
      <c r="Y123" s="1344"/>
      <c r="Z123" s="1344"/>
      <c r="AA123" s="1344"/>
      <c r="AB123" s="1344"/>
      <c r="AC123" s="1344"/>
    </row>
    <row r="124">
      <c r="A124" s="1344"/>
      <c r="B124" s="1344"/>
      <c r="C124" s="1344"/>
      <c r="D124" s="1344"/>
      <c r="E124" s="1344"/>
      <c r="F124" s="1344"/>
      <c r="G124" s="1344"/>
      <c r="H124" s="1344"/>
      <c r="I124" s="1344"/>
      <c r="J124" s="1344"/>
      <c r="K124" s="1344"/>
      <c r="L124" s="1344"/>
      <c r="M124" s="1344"/>
      <c r="N124" s="1344"/>
      <c r="O124" s="1344"/>
      <c r="P124" s="1344"/>
      <c r="Q124" s="1344"/>
      <c r="R124" s="1344"/>
      <c r="S124" s="1344"/>
      <c r="T124" s="1344"/>
      <c r="U124" s="1344"/>
      <c r="V124" s="1344"/>
      <c r="W124" s="1344"/>
      <c r="X124" s="1344"/>
      <c r="Y124" s="1344"/>
      <c r="Z124" s="1344"/>
      <c r="AA124" s="1344"/>
      <c r="AB124" s="1344"/>
      <c r="AC124" s="1344"/>
    </row>
    <row r="125">
      <c r="A125" s="1344"/>
      <c r="B125" s="1344"/>
      <c r="C125" s="1344"/>
      <c r="D125" s="1344"/>
      <c r="E125" s="1344"/>
      <c r="F125" s="1344"/>
      <c r="G125" s="1344"/>
      <c r="H125" s="1344"/>
      <c r="I125" s="1344"/>
      <c r="J125" s="1344"/>
      <c r="K125" s="1344"/>
      <c r="L125" s="1344"/>
      <c r="M125" s="1344"/>
      <c r="N125" s="1344"/>
      <c r="O125" s="1344"/>
      <c r="P125" s="1344"/>
      <c r="Q125" s="1344"/>
      <c r="R125" s="1344"/>
      <c r="S125" s="1344"/>
      <c r="T125" s="1344"/>
      <c r="U125" s="1344"/>
      <c r="V125" s="1344"/>
      <c r="W125" s="1344"/>
      <c r="X125" s="1344"/>
      <c r="Y125" s="1344"/>
      <c r="Z125" s="1344"/>
      <c r="AA125" s="1344"/>
      <c r="AB125" s="1344"/>
      <c r="AC125" s="1344"/>
    </row>
    <row r="126">
      <c r="A126" s="1344"/>
      <c r="B126" s="1344"/>
      <c r="C126" s="1344"/>
      <c r="D126" s="1344"/>
      <c r="E126" s="1344"/>
      <c r="F126" s="1344"/>
      <c r="G126" s="1344"/>
      <c r="H126" s="1344"/>
      <c r="I126" s="1344"/>
      <c r="J126" s="1344"/>
      <c r="K126" s="1344"/>
      <c r="L126" s="1344"/>
      <c r="M126" s="1344"/>
      <c r="N126" s="1344"/>
      <c r="O126" s="1344"/>
      <c r="P126" s="1344"/>
      <c r="Q126" s="1344"/>
      <c r="R126" s="1344"/>
      <c r="S126" s="1344"/>
      <c r="T126" s="1344"/>
      <c r="U126" s="1344"/>
      <c r="V126" s="1344"/>
      <c r="W126" s="1344"/>
      <c r="X126" s="1344"/>
      <c r="Y126" s="1344"/>
      <c r="Z126" s="1344"/>
      <c r="AA126" s="1344"/>
      <c r="AB126" s="1344"/>
      <c r="AC126" s="1344"/>
    </row>
    <row r="127">
      <c r="A127" s="1344"/>
      <c r="B127" s="1344"/>
      <c r="C127" s="1344"/>
      <c r="D127" s="1344"/>
      <c r="E127" s="1344"/>
      <c r="F127" s="1344"/>
      <c r="G127" s="1344"/>
      <c r="H127" s="1344"/>
      <c r="I127" s="1344"/>
      <c r="J127" s="1344"/>
      <c r="K127" s="1344"/>
      <c r="L127" s="1344"/>
      <c r="M127" s="1344"/>
      <c r="N127" s="1344"/>
      <c r="O127" s="1344"/>
      <c r="P127" s="1344"/>
      <c r="Q127" s="1344"/>
      <c r="R127" s="1344"/>
      <c r="S127" s="1344"/>
      <c r="T127" s="1344"/>
      <c r="U127" s="1344"/>
      <c r="V127" s="1344"/>
      <c r="W127" s="1344"/>
      <c r="X127" s="1344"/>
      <c r="Y127" s="1344"/>
      <c r="Z127" s="1344"/>
      <c r="AA127" s="1344"/>
      <c r="AB127" s="1344"/>
      <c r="AC127" s="1344"/>
    </row>
    <row r="128">
      <c r="A128" s="1344"/>
      <c r="B128" s="1344"/>
      <c r="C128" s="1344"/>
      <c r="D128" s="1344"/>
      <c r="E128" s="1344"/>
      <c r="F128" s="1344"/>
      <c r="G128" s="1344"/>
      <c r="H128" s="1344"/>
      <c r="I128" s="1344"/>
      <c r="J128" s="1344"/>
      <c r="K128" s="1344"/>
      <c r="L128" s="1344"/>
      <c r="M128" s="1344"/>
      <c r="N128" s="1344"/>
      <c r="O128" s="1344"/>
      <c r="P128" s="1344"/>
      <c r="Q128" s="1344"/>
      <c r="R128" s="1344"/>
      <c r="S128" s="1344"/>
      <c r="T128" s="1344"/>
      <c r="U128" s="1344"/>
      <c r="V128" s="1344"/>
      <c r="W128" s="1344"/>
      <c r="X128" s="1344"/>
      <c r="Y128" s="1344"/>
      <c r="Z128" s="1344"/>
      <c r="AA128" s="1344"/>
      <c r="AB128" s="1344"/>
      <c r="AC128" s="1344"/>
    </row>
    <row r="129">
      <c r="A129" s="1344"/>
      <c r="B129" s="1344"/>
      <c r="C129" s="1344"/>
      <c r="D129" s="1344"/>
      <c r="E129" s="1344"/>
      <c r="F129" s="1344"/>
      <c r="G129" s="1344"/>
      <c r="H129" s="1344"/>
      <c r="I129" s="1344"/>
      <c r="J129" s="1344"/>
      <c r="K129" s="1344"/>
      <c r="L129" s="1344"/>
      <c r="M129" s="1344"/>
      <c r="N129" s="1344"/>
      <c r="O129" s="1344"/>
      <c r="P129" s="1344"/>
      <c r="Q129" s="1344"/>
      <c r="R129" s="1344"/>
      <c r="S129" s="1344"/>
      <c r="T129" s="1344"/>
      <c r="U129" s="1344"/>
      <c r="V129" s="1344"/>
      <c r="W129" s="1344"/>
      <c r="X129" s="1344"/>
      <c r="Y129" s="1344"/>
      <c r="Z129" s="1344"/>
      <c r="AA129" s="1344"/>
      <c r="AB129" s="1344"/>
      <c r="AC129" s="1344"/>
    </row>
    <row r="130">
      <c r="A130" s="1344"/>
      <c r="B130" s="1344"/>
      <c r="C130" s="1344"/>
      <c r="D130" s="1344"/>
      <c r="E130" s="1344"/>
      <c r="F130" s="1344"/>
      <c r="G130" s="1344"/>
      <c r="H130" s="1344"/>
      <c r="I130" s="1344"/>
      <c r="J130" s="1344"/>
      <c r="K130" s="1344"/>
      <c r="L130" s="1344"/>
      <c r="M130" s="1344"/>
      <c r="N130" s="1344"/>
      <c r="O130" s="1344"/>
      <c r="P130" s="1344"/>
      <c r="Q130" s="1344"/>
      <c r="R130" s="1344"/>
      <c r="S130" s="1344"/>
      <c r="T130" s="1344"/>
      <c r="U130" s="1344"/>
      <c r="V130" s="1344"/>
      <c r="W130" s="1344"/>
      <c r="X130" s="1344"/>
      <c r="Y130" s="1344"/>
      <c r="Z130" s="1344"/>
      <c r="AA130" s="1344"/>
      <c r="AB130" s="1344"/>
      <c r="AC130" s="1344"/>
    </row>
    <row r="131">
      <c r="A131" s="1344"/>
      <c r="B131" s="1344"/>
      <c r="C131" s="1344"/>
      <c r="D131" s="1344"/>
      <c r="E131" s="1344"/>
      <c r="F131" s="1344"/>
      <c r="G131" s="1344"/>
      <c r="H131" s="1344"/>
      <c r="I131" s="1344"/>
      <c r="J131" s="1344"/>
      <c r="K131" s="1344"/>
      <c r="L131" s="1344"/>
      <c r="M131" s="1344"/>
      <c r="N131" s="1344"/>
      <c r="O131" s="1344"/>
      <c r="P131" s="1344"/>
      <c r="Q131" s="1344"/>
      <c r="R131" s="1344"/>
      <c r="S131" s="1344"/>
      <c r="T131" s="1344"/>
      <c r="U131" s="1344"/>
      <c r="V131" s="1344"/>
      <c r="W131" s="1344"/>
      <c r="X131" s="1344"/>
      <c r="Y131" s="1344"/>
      <c r="Z131" s="1344"/>
      <c r="AA131" s="1344"/>
      <c r="AB131" s="1344"/>
      <c r="AC131" s="1344"/>
    </row>
    <row r="132">
      <c r="A132" s="1344"/>
      <c r="B132" s="1344"/>
      <c r="C132" s="1344"/>
      <c r="D132" s="1344"/>
      <c r="E132" s="1344"/>
      <c r="F132" s="1344"/>
      <c r="G132" s="1344"/>
      <c r="H132" s="1344"/>
      <c r="I132" s="1344"/>
      <c r="J132" s="1344"/>
      <c r="K132" s="1344"/>
      <c r="L132" s="1344"/>
      <c r="M132" s="1344"/>
      <c r="N132" s="1344"/>
      <c r="O132" s="1344"/>
      <c r="P132" s="1344"/>
      <c r="Q132" s="1344"/>
      <c r="R132" s="1344"/>
      <c r="S132" s="1344"/>
      <c r="T132" s="1344"/>
      <c r="U132" s="1344"/>
      <c r="V132" s="1344"/>
      <c r="W132" s="1344"/>
      <c r="X132" s="1344"/>
      <c r="Y132" s="1344"/>
      <c r="Z132" s="1344"/>
      <c r="AA132" s="1344"/>
      <c r="AB132" s="1344"/>
      <c r="AC132" s="1344"/>
    </row>
    <row r="133">
      <c r="A133" s="1344"/>
      <c r="B133" s="1344"/>
      <c r="C133" s="1344"/>
      <c r="D133" s="1344"/>
      <c r="E133" s="1344"/>
      <c r="F133" s="1344"/>
      <c r="G133" s="1344"/>
      <c r="H133" s="1344"/>
      <c r="I133" s="1344"/>
      <c r="J133" s="1344"/>
      <c r="K133" s="1344"/>
      <c r="L133" s="1344"/>
      <c r="M133" s="1344"/>
      <c r="N133" s="1344"/>
      <c r="O133" s="1344"/>
      <c r="P133" s="1344"/>
      <c r="Q133" s="1344"/>
      <c r="R133" s="1344"/>
      <c r="S133" s="1344"/>
      <c r="T133" s="1344"/>
      <c r="U133" s="1344"/>
      <c r="V133" s="1344"/>
      <c r="W133" s="1344"/>
      <c r="X133" s="1344"/>
      <c r="Y133" s="1344"/>
      <c r="Z133" s="1344"/>
      <c r="AA133" s="1344"/>
      <c r="AB133" s="1344"/>
      <c r="AC133" s="1344"/>
    </row>
    <row r="134">
      <c r="A134" s="1344"/>
      <c r="B134" s="1344"/>
      <c r="C134" s="1344"/>
      <c r="D134" s="1344"/>
      <c r="E134" s="1344"/>
      <c r="F134" s="1344"/>
      <c r="G134" s="1344"/>
      <c r="H134" s="1344"/>
      <c r="I134" s="1344"/>
      <c r="J134" s="1344"/>
      <c r="K134" s="1344"/>
      <c r="L134" s="1344"/>
      <c r="M134" s="1344"/>
      <c r="N134" s="1344"/>
      <c r="O134" s="1344"/>
      <c r="P134" s="1344"/>
      <c r="Q134" s="1344"/>
      <c r="R134" s="1344"/>
      <c r="S134" s="1344"/>
      <c r="T134" s="1344"/>
      <c r="U134" s="1344"/>
      <c r="V134" s="1344"/>
      <c r="W134" s="1344"/>
      <c r="X134" s="1344"/>
      <c r="Y134" s="1344"/>
      <c r="Z134" s="1344"/>
      <c r="AA134" s="1344"/>
      <c r="AB134" s="1344"/>
      <c r="AC134" s="1344"/>
    </row>
    <row r="135">
      <c r="A135" s="1344"/>
      <c r="B135" s="1344"/>
      <c r="C135" s="1344"/>
      <c r="D135" s="1344"/>
      <c r="E135" s="1344"/>
      <c r="F135" s="1344"/>
      <c r="G135" s="1344"/>
      <c r="H135" s="1344"/>
      <c r="I135" s="1344"/>
      <c r="J135" s="1344"/>
      <c r="K135" s="1344"/>
      <c r="L135" s="1344"/>
      <c r="M135" s="1344"/>
      <c r="N135" s="1344"/>
      <c r="O135" s="1344"/>
      <c r="P135" s="1344"/>
      <c r="Q135" s="1344"/>
      <c r="R135" s="1344"/>
      <c r="S135" s="1344"/>
      <c r="T135" s="1344"/>
      <c r="U135" s="1344"/>
      <c r="V135" s="1344"/>
      <c r="W135" s="1344"/>
      <c r="X135" s="1344"/>
      <c r="Y135" s="1344"/>
      <c r="Z135" s="1344"/>
      <c r="AA135" s="1344"/>
      <c r="AB135" s="1344"/>
      <c r="AC135" s="1344"/>
    </row>
    <row r="136">
      <c r="A136" s="1344"/>
      <c r="B136" s="1344"/>
      <c r="C136" s="1344"/>
      <c r="D136" s="1344"/>
      <c r="E136" s="1344"/>
      <c r="F136" s="1344"/>
      <c r="G136" s="1344"/>
      <c r="H136" s="1344"/>
      <c r="I136" s="1344"/>
      <c r="J136" s="1344"/>
      <c r="K136" s="1344"/>
      <c r="L136" s="1344"/>
      <c r="M136" s="1344"/>
      <c r="N136" s="1344"/>
      <c r="O136" s="1344"/>
      <c r="P136" s="1344"/>
      <c r="Q136" s="1344"/>
      <c r="R136" s="1344"/>
      <c r="S136" s="1344"/>
      <c r="T136" s="1344"/>
      <c r="U136" s="1344"/>
      <c r="V136" s="1344"/>
      <c r="W136" s="1344"/>
      <c r="X136" s="1344"/>
      <c r="Y136" s="1344"/>
      <c r="Z136" s="1344"/>
      <c r="AA136" s="1344"/>
      <c r="AB136" s="1344"/>
      <c r="AC136" s="1344"/>
    </row>
    <row r="137">
      <c r="A137" s="1344"/>
      <c r="B137" s="1344"/>
      <c r="C137" s="1344"/>
      <c r="D137" s="1344"/>
      <c r="E137" s="1344"/>
      <c r="F137" s="1344"/>
      <c r="G137" s="1344"/>
      <c r="H137" s="1344"/>
      <c r="I137" s="1344"/>
      <c r="J137" s="1344"/>
      <c r="K137" s="1344"/>
      <c r="L137" s="1344"/>
      <c r="M137" s="1344"/>
      <c r="N137" s="1344"/>
      <c r="O137" s="1344"/>
      <c r="P137" s="1344"/>
      <c r="Q137" s="1344"/>
      <c r="R137" s="1344"/>
      <c r="S137" s="1344"/>
      <c r="T137" s="1344"/>
      <c r="U137" s="1344"/>
      <c r="V137" s="1344"/>
      <c r="W137" s="1344"/>
      <c r="X137" s="1344"/>
      <c r="Y137" s="1344"/>
      <c r="Z137" s="1344"/>
      <c r="AA137" s="1344"/>
      <c r="AB137" s="1344"/>
      <c r="AC137" s="1344"/>
    </row>
    <row r="138">
      <c r="A138" s="1344"/>
      <c r="B138" s="1344"/>
      <c r="C138" s="1344"/>
      <c r="D138" s="1344"/>
      <c r="E138" s="1344"/>
      <c r="F138" s="1344"/>
      <c r="G138" s="1344"/>
      <c r="H138" s="1344"/>
      <c r="I138" s="1344"/>
      <c r="J138" s="1344"/>
      <c r="K138" s="1344"/>
      <c r="L138" s="1344"/>
      <c r="M138" s="1344"/>
      <c r="N138" s="1344"/>
      <c r="O138" s="1344"/>
      <c r="P138" s="1344"/>
      <c r="Q138" s="1344"/>
      <c r="R138" s="1344"/>
      <c r="S138" s="1344"/>
      <c r="T138" s="1344"/>
      <c r="U138" s="1344"/>
      <c r="V138" s="1344"/>
      <c r="W138" s="1344"/>
      <c r="X138" s="1344"/>
      <c r="Y138" s="1344"/>
      <c r="Z138" s="1344"/>
      <c r="AA138" s="1344"/>
      <c r="AB138" s="1344"/>
      <c r="AC138" s="1344"/>
    </row>
    <row r="139">
      <c r="A139" s="1344"/>
      <c r="B139" s="1344"/>
      <c r="C139" s="1344"/>
      <c r="D139" s="1344"/>
      <c r="E139" s="1344"/>
      <c r="F139" s="1344"/>
      <c r="G139" s="1344"/>
      <c r="H139" s="1344"/>
      <c r="I139" s="1344"/>
      <c r="J139" s="1344"/>
      <c r="K139" s="1344"/>
      <c r="L139" s="1344"/>
      <c r="M139" s="1344"/>
      <c r="N139" s="1344"/>
      <c r="O139" s="1344"/>
      <c r="P139" s="1344"/>
      <c r="Q139" s="1344"/>
      <c r="R139" s="1344"/>
      <c r="S139" s="1344"/>
      <c r="T139" s="1344"/>
      <c r="U139" s="1344"/>
      <c r="V139" s="1344"/>
      <c r="W139" s="1344"/>
      <c r="X139" s="1344"/>
      <c r="Y139" s="1344"/>
      <c r="Z139" s="1344"/>
      <c r="AA139" s="1344"/>
      <c r="AB139" s="1344"/>
      <c r="AC139" s="1344"/>
    </row>
    <row r="140">
      <c r="A140" s="1344"/>
      <c r="B140" s="1344"/>
      <c r="C140" s="1344"/>
      <c r="D140" s="1344"/>
      <c r="E140" s="1344"/>
      <c r="F140" s="1344"/>
      <c r="G140" s="1344"/>
      <c r="H140" s="1344"/>
      <c r="I140" s="1344"/>
      <c r="J140" s="1344"/>
      <c r="K140" s="1344"/>
      <c r="L140" s="1344"/>
      <c r="M140" s="1344"/>
      <c r="N140" s="1344"/>
      <c r="O140" s="1344"/>
      <c r="P140" s="1344"/>
      <c r="Q140" s="1344"/>
      <c r="R140" s="1344"/>
      <c r="S140" s="1344"/>
      <c r="T140" s="1344"/>
      <c r="U140" s="1344"/>
      <c r="V140" s="1344"/>
      <c r="W140" s="1344"/>
      <c r="X140" s="1344"/>
      <c r="Y140" s="1344"/>
      <c r="Z140" s="1344"/>
      <c r="AA140" s="1344"/>
      <c r="AB140" s="1344"/>
      <c r="AC140" s="1344"/>
    </row>
    <row r="141">
      <c r="A141" s="1344"/>
      <c r="B141" s="1344"/>
      <c r="C141" s="1344"/>
      <c r="D141" s="1344"/>
      <c r="E141" s="1344"/>
      <c r="F141" s="1344"/>
      <c r="G141" s="1344"/>
      <c r="H141" s="1344"/>
      <c r="I141" s="1344"/>
      <c r="J141" s="1344"/>
      <c r="K141" s="1344"/>
      <c r="L141" s="1344"/>
      <c r="M141" s="1344"/>
      <c r="N141" s="1344"/>
      <c r="O141" s="1344"/>
      <c r="P141" s="1344"/>
      <c r="Q141" s="1344"/>
      <c r="R141" s="1344"/>
      <c r="S141" s="1344"/>
      <c r="T141" s="1344"/>
      <c r="U141" s="1344"/>
      <c r="V141" s="1344"/>
      <c r="W141" s="1344"/>
      <c r="X141" s="1344"/>
      <c r="Y141" s="1344"/>
      <c r="Z141" s="1344"/>
      <c r="AA141" s="1344"/>
      <c r="AB141" s="1344"/>
      <c r="AC141" s="1344"/>
    </row>
    <row r="142">
      <c r="A142" s="1344"/>
      <c r="B142" s="1344"/>
      <c r="C142" s="1344"/>
      <c r="D142" s="1344"/>
      <c r="E142" s="1344"/>
      <c r="F142" s="1344"/>
      <c r="G142" s="1344"/>
      <c r="H142" s="1344"/>
      <c r="I142" s="1344"/>
      <c r="J142" s="1344"/>
      <c r="K142" s="1344"/>
      <c r="L142" s="1344"/>
      <c r="M142" s="1344"/>
      <c r="N142" s="1344"/>
      <c r="O142" s="1344"/>
      <c r="P142" s="1344"/>
      <c r="Q142" s="1344"/>
      <c r="R142" s="1344"/>
      <c r="S142" s="1344"/>
      <c r="T142" s="1344"/>
      <c r="U142" s="1344"/>
      <c r="V142" s="1344"/>
      <c r="W142" s="1344"/>
      <c r="X142" s="1344"/>
      <c r="Y142" s="1344"/>
      <c r="Z142" s="1344"/>
      <c r="AA142" s="1344"/>
      <c r="AB142" s="1344"/>
      <c r="AC142" s="1344"/>
    </row>
    <row r="143">
      <c r="A143" s="1344"/>
      <c r="B143" s="1344"/>
      <c r="C143" s="1344"/>
      <c r="D143" s="1344"/>
      <c r="E143" s="1344"/>
      <c r="F143" s="1344"/>
      <c r="G143" s="1344"/>
      <c r="H143" s="1344"/>
      <c r="I143" s="1344"/>
      <c r="J143" s="1344"/>
      <c r="K143" s="1344"/>
      <c r="L143" s="1344"/>
      <c r="M143" s="1344"/>
      <c r="N143" s="1344"/>
      <c r="O143" s="1344"/>
      <c r="P143" s="1344"/>
      <c r="Q143" s="1344"/>
      <c r="R143" s="1344"/>
      <c r="S143" s="1344"/>
      <c r="T143" s="1344"/>
      <c r="U143" s="1344"/>
      <c r="V143" s="1344"/>
      <c r="W143" s="1344"/>
      <c r="X143" s="1344"/>
      <c r="Y143" s="1344"/>
      <c r="Z143" s="1344"/>
      <c r="AA143" s="1344"/>
      <c r="AB143" s="1344"/>
      <c r="AC143" s="1344"/>
    </row>
    <row r="144">
      <c r="A144" s="1344"/>
      <c r="B144" s="1344"/>
      <c r="C144" s="1344"/>
      <c r="D144" s="1344"/>
      <c r="E144" s="1344"/>
      <c r="F144" s="1344"/>
      <c r="G144" s="1344"/>
      <c r="H144" s="1344"/>
      <c r="I144" s="1344"/>
      <c r="J144" s="1344"/>
      <c r="K144" s="1344"/>
      <c r="L144" s="1344"/>
      <c r="M144" s="1344"/>
      <c r="N144" s="1344"/>
      <c r="O144" s="1344"/>
      <c r="P144" s="1344"/>
      <c r="Q144" s="1344"/>
      <c r="R144" s="1344"/>
      <c r="S144" s="1344"/>
      <c r="T144" s="1344"/>
      <c r="U144" s="1344"/>
      <c r="V144" s="1344"/>
      <c r="W144" s="1344"/>
      <c r="X144" s="1344"/>
      <c r="Y144" s="1344"/>
      <c r="Z144" s="1344"/>
      <c r="AA144" s="1344"/>
      <c r="AB144" s="1344"/>
      <c r="AC144" s="1344"/>
    </row>
    <row r="145">
      <c r="A145" s="1344"/>
      <c r="B145" s="1344"/>
      <c r="C145" s="1344"/>
      <c r="D145" s="1344"/>
      <c r="E145" s="1344"/>
      <c r="F145" s="1344"/>
      <c r="G145" s="1344"/>
      <c r="H145" s="1344"/>
      <c r="I145" s="1344"/>
      <c r="J145" s="1344"/>
      <c r="K145" s="1344"/>
      <c r="L145" s="1344"/>
      <c r="M145" s="1344"/>
      <c r="N145" s="1344"/>
      <c r="O145" s="1344"/>
      <c r="P145" s="1344"/>
      <c r="Q145" s="1344"/>
      <c r="R145" s="1344"/>
      <c r="S145" s="1344"/>
      <c r="T145" s="1344"/>
      <c r="U145" s="1344"/>
      <c r="V145" s="1344"/>
      <c r="W145" s="1344"/>
      <c r="X145" s="1344"/>
      <c r="Y145" s="1344"/>
      <c r="Z145" s="1344"/>
      <c r="AA145" s="1344"/>
      <c r="AB145" s="1344"/>
      <c r="AC145" s="1344"/>
    </row>
    <row r="146">
      <c r="A146" s="1344"/>
      <c r="B146" s="1344"/>
      <c r="C146" s="1344"/>
      <c r="D146" s="1344"/>
      <c r="E146" s="1344"/>
      <c r="F146" s="1344"/>
      <c r="G146" s="1344"/>
      <c r="H146" s="1344"/>
      <c r="I146" s="1344"/>
      <c r="J146" s="1344"/>
      <c r="K146" s="1344"/>
      <c r="L146" s="1344"/>
      <c r="M146" s="1344"/>
      <c r="N146" s="1344"/>
      <c r="O146" s="1344"/>
      <c r="P146" s="1344"/>
      <c r="Q146" s="1344"/>
      <c r="R146" s="1344"/>
      <c r="S146" s="1344"/>
      <c r="T146" s="1344"/>
      <c r="U146" s="1344"/>
      <c r="V146" s="1344"/>
      <c r="W146" s="1344"/>
      <c r="X146" s="1344"/>
      <c r="Y146" s="1344"/>
      <c r="Z146" s="1344"/>
      <c r="AA146" s="1344"/>
      <c r="AB146" s="1344"/>
      <c r="AC146" s="1344"/>
    </row>
    <row r="147">
      <c r="A147" s="1344"/>
      <c r="B147" s="1344"/>
      <c r="C147" s="1344"/>
      <c r="D147" s="1344"/>
      <c r="E147" s="1344"/>
      <c r="F147" s="1344"/>
      <c r="G147" s="1344"/>
      <c r="H147" s="1344"/>
      <c r="I147" s="1344"/>
      <c r="J147" s="1344"/>
      <c r="K147" s="1344"/>
      <c r="L147" s="1344"/>
      <c r="M147" s="1344"/>
      <c r="N147" s="1344"/>
      <c r="O147" s="1344"/>
      <c r="P147" s="1344"/>
      <c r="Q147" s="1344"/>
      <c r="R147" s="1344"/>
      <c r="S147" s="1344"/>
      <c r="T147" s="1344"/>
      <c r="U147" s="1344"/>
      <c r="V147" s="1344"/>
      <c r="W147" s="1344"/>
      <c r="X147" s="1344"/>
      <c r="Y147" s="1344"/>
      <c r="Z147" s="1344"/>
      <c r="AA147" s="1344"/>
      <c r="AB147" s="1344"/>
      <c r="AC147" s="1344"/>
    </row>
    <row r="148">
      <c r="A148" s="1344"/>
      <c r="B148" s="1344"/>
      <c r="C148" s="1344"/>
      <c r="D148" s="1344"/>
      <c r="E148" s="1344"/>
      <c r="F148" s="1344"/>
      <c r="G148" s="1344"/>
      <c r="H148" s="1344"/>
      <c r="I148" s="1344"/>
      <c r="J148" s="1344"/>
      <c r="K148" s="1344"/>
      <c r="L148" s="1344"/>
      <c r="M148" s="1344"/>
      <c r="N148" s="1344"/>
      <c r="O148" s="1344"/>
      <c r="P148" s="1344"/>
      <c r="Q148" s="1344"/>
      <c r="R148" s="1344"/>
      <c r="S148" s="1344"/>
      <c r="T148" s="1344"/>
      <c r="U148" s="1344"/>
      <c r="V148" s="1344"/>
      <c r="W148" s="1344"/>
      <c r="X148" s="1344"/>
      <c r="Y148" s="1344"/>
      <c r="Z148" s="1344"/>
      <c r="AA148" s="1344"/>
      <c r="AB148" s="1344"/>
      <c r="AC148" s="1344"/>
    </row>
    <row r="149">
      <c r="A149" s="1344"/>
      <c r="B149" s="1344"/>
      <c r="C149" s="1344"/>
      <c r="D149" s="1344"/>
      <c r="E149" s="1344"/>
      <c r="F149" s="1344"/>
      <c r="G149" s="1344"/>
      <c r="H149" s="1344"/>
      <c r="I149" s="1344"/>
      <c r="J149" s="1344"/>
      <c r="K149" s="1344"/>
      <c r="L149" s="1344"/>
      <c r="M149" s="1344"/>
      <c r="N149" s="1344"/>
      <c r="O149" s="1344"/>
      <c r="P149" s="1344"/>
      <c r="Q149" s="1344"/>
      <c r="R149" s="1344"/>
      <c r="S149" s="1344"/>
      <c r="T149" s="1344"/>
      <c r="U149" s="1344"/>
      <c r="V149" s="1344"/>
      <c r="W149" s="1344"/>
      <c r="X149" s="1344"/>
      <c r="Y149" s="1344"/>
      <c r="Z149" s="1344"/>
      <c r="AA149" s="1344"/>
      <c r="AB149" s="1344"/>
      <c r="AC149" s="1344"/>
    </row>
    <row r="150">
      <c r="A150" s="1344"/>
      <c r="B150" s="1344"/>
      <c r="C150" s="1344"/>
      <c r="D150" s="1344"/>
      <c r="E150" s="1344"/>
      <c r="F150" s="1344"/>
      <c r="G150" s="1344"/>
      <c r="H150" s="1344"/>
      <c r="I150" s="1344"/>
      <c r="J150" s="1344"/>
      <c r="K150" s="1344"/>
      <c r="L150" s="1344"/>
      <c r="M150" s="1344"/>
      <c r="N150" s="1344"/>
      <c r="O150" s="1344"/>
      <c r="P150" s="1344"/>
      <c r="Q150" s="1344"/>
      <c r="R150" s="1344"/>
      <c r="S150" s="1344"/>
      <c r="T150" s="1344"/>
      <c r="U150" s="1344"/>
      <c r="V150" s="1344"/>
      <c r="W150" s="1344"/>
      <c r="X150" s="1344"/>
      <c r="Y150" s="1344"/>
      <c r="Z150" s="1344"/>
      <c r="AA150" s="1344"/>
      <c r="AB150" s="1344"/>
      <c r="AC150" s="1344"/>
    </row>
    <row r="151">
      <c r="A151" s="1344"/>
      <c r="B151" s="1344"/>
      <c r="C151" s="1344"/>
      <c r="D151" s="1344"/>
      <c r="E151" s="1344"/>
      <c r="F151" s="1344"/>
      <c r="G151" s="1344"/>
      <c r="H151" s="1344"/>
      <c r="I151" s="1344"/>
      <c r="J151" s="1344"/>
      <c r="K151" s="1344"/>
      <c r="L151" s="1344"/>
      <c r="M151" s="1344"/>
      <c r="N151" s="1344"/>
      <c r="O151" s="1344"/>
      <c r="P151" s="1344"/>
      <c r="Q151" s="1344"/>
      <c r="R151" s="1344"/>
      <c r="S151" s="1344"/>
      <c r="T151" s="1344"/>
      <c r="U151" s="1344"/>
      <c r="V151" s="1344"/>
      <c r="W151" s="1344"/>
      <c r="X151" s="1344"/>
      <c r="Y151" s="1344"/>
      <c r="Z151" s="1344"/>
      <c r="AA151" s="1344"/>
      <c r="AB151" s="1344"/>
      <c r="AC151" s="1344"/>
    </row>
    <row r="152">
      <c r="A152" s="1344"/>
      <c r="B152" s="1344"/>
      <c r="C152" s="1344"/>
      <c r="D152" s="1344"/>
      <c r="E152" s="1344"/>
      <c r="F152" s="1344"/>
      <c r="G152" s="1344"/>
      <c r="H152" s="1344"/>
      <c r="I152" s="1344"/>
      <c r="J152" s="1344"/>
      <c r="K152" s="1344"/>
      <c r="L152" s="1344"/>
      <c r="M152" s="1344"/>
      <c r="N152" s="1344"/>
      <c r="O152" s="1344"/>
      <c r="P152" s="1344"/>
      <c r="Q152" s="1344"/>
      <c r="R152" s="1344"/>
      <c r="S152" s="1344"/>
      <c r="T152" s="1344"/>
      <c r="U152" s="1344"/>
      <c r="V152" s="1344"/>
      <c r="W152" s="1344"/>
      <c r="X152" s="1344"/>
      <c r="Y152" s="1344"/>
      <c r="Z152" s="1344"/>
      <c r="AA152" s="1344"/>
      <c r="AB152" s="1344"/>
      <c r="AC152" s="1344"/>
    </row>
    <row r="153">
      <c r="A153" s="1344"/>
      <c r="B153" s="1344"/>
      <c r="C153" s="1344"/>
      <c r="D153" s="1344"/>
      <c r="E153" s="1344"/>
      <c r="F153" s="1344"/>
      <c r="G153" s="1344"/>
      <c r="H153" s="1344"/>
      <c r="I153" s="1344"/>
      <c r="J153" s="1344"/>
      <c r="K153" s="1344"/>
      <c r="L153" s="1344"/>
      <c r="M153" s="1344"/>
      <c r="N153" s="1344"/>
      <c r="O153" s="1344"/>
      <c r="P153" s="1344"/>
      <c r="Q153" s="1344"/>
      <c r="R153" s="1344"/>
      <c r="S153" s="1344"/>
      <c r="T153" s="1344"/>
      <c r="U153" s="1344"/>
      <c r="V153" s="1344"/>
      <c r="W153" s="1344"/>
      <c r="X153" s="1344"/>
      <c r="Y153" s="1344"/>
      <c r="Z153" s="1344"/>
      <c r="AA153" s="1344"/>
      <c r="AB153" s="1344"/>
      <c r="AC153" s="1344"/>
    </row>
    <row r="154">
      <c r="A154" s="1344"/>
      <c r="B154" s="1344"/>
      <c r="C154" s="1344"/>
      <c r="D154" s="1344"/>
      <c r="E154" s="1344"/>
      <c r="F154" s="1344"/>
      <c r="G154" s="1344"/>
      <c r="H154" s="1344"/>
      <c r="I154" s="1344"/>
      <c r="J154" s="1344"/>
      <c r="K154" s="1344"/>
      <c r="L154" s="1344"/>
      <c r="M154" s="1344"/>
      <c r="N154" s="1344"/>
      <c r="O154" s="1344"/>
      <c r="P154" s="1344"/>
      <c r="Q154" s="1344"/>
      <c r="R154" s="1344"/>
      <c r="S154" s="1344"/>
      <c r="T154" s="1344"/>
      <c r="U154" s="1344"/>
      <c r="V154" s="1344"/>
      <c r="W154" s="1344"/>
      <c r="X154" s="1344"/>
      <c r="Y154" s="1344"/>
      <c r="Z154" s="1344"/>
      <c r="AA154" s="1344"/>
      <c r="AB154" s="1344"/>
      <c r="AC154" s="1344"/>
    </row>
    <row r="155">
      <c r="A155" s="1344"/>
      <c r="B155" s="1344"/>
      <c r="C155" s="1344"/>
      <c r="D155" s="1344"/>
      <c r="E155" s="1344"/>
      <c r="F155" s="1344"/>
      <c r="G155" s="1344"/>
      <c r="H155" s="1344"/>
      <c r="I155" s="1344"/>
      <c r="J155" s="1344"/>
      <c r="K155" s="1344"/>
      <c r="L155" s="1344"/>
      <c r="M155" s="1344"/>
      <c r="N155" s="1344"/>
      <c r="O155" s="1344"/>
      <c r="P155" s="1344"/>
      <c r="Q155" s="1344"/>
      <c r="R155" s="1344"/>
      <c r="S155" s="1344"/>
      <c r="T155" s="1344"/>
      <c r="U155" s="1344"/>
      <c r="V155" s="1344"/>
      <c r="W155" s="1344"/>
      <c r="X155" s="1344"/>
      <c r="Y155" s="1344"/>
      <c r="Z155" s="1344"/>
      <c r="AA155" s="1344"/>
      <c r="AB155" s="1344"/>
      <c r="AC155" s="1344"/>
    </row>
    <row r="156">
      <c r="A156" s="1344"/>
      <c r="B156" s="1344"/>
      <c r="C156" s="1344"/>
      <c r="D156" s="1344"/>
      <c r="E156" s="1344"/>
      <c r="F156" s="1344"/>
      <c r="G156" s="1344"/>
      <c r="H156" s="1344"/>
      <c r="I156" s="1344"/>
      <c r="J156" s="1344"/>
      <c r="K156" s="1344"/>
      <c r="L156" s="1344"/>
      <c r="M156" s="1344"/>
      <c r="N156" s="1344"/>
      <c r="O156" s="1344"/>
      <c r="P156" s="1344"/>
      <c r="Q156" s="1344"/>
      <c r="R156" s="1344"/>
      <c r="S156" s="1344"/>
      <c r="T156" s="1344"/>
      <c r="U156" s="1344"/>
      <c r="V156" s="1344"/>
      <c r="W156" s="1344"/>
      <c r="X156" s="1344"/>
      <c r="Y156" s="1344"/>
      <c r="Z156" s="1344"/>
      <c r="AA156" s="1344"/>
      <c r="AB156" s="1344"/>
      <c r="AC156" s="1344"/>
    </row>
    <row r="157">
      <c r="A157" s="1344"/>
      <c r="B157" s="1344"/>
      <c r="C157" s="1344"/>
      <c r="D157" s="1344"/>
      <c r="E157" s="1344"/>
      <c r="F157" s="1344"/>
      <c r="G157" s="1344"/>
      <c r="H157" s="1344"/>
      <c r="I157" s="1344"/>
      <c r="J157" s="1344"/>
      <c r="K157" s="1344"/>
      <c r="L157" s="1344"/>
      <c r="M157" s="1344"/>
      <c r="N157" s="1344"/>
      <c r="O157" s="1344"/>
      <c r="P157" s="1344"/>
      <c r="Q157" s="1344"/>
      <c r="R157" s="1344"/>
      <c r="S157" s="1344"/>
      <c r="T157" s="1344"/>
      <c r="U157" s="1344"/>
      <c r="V157" s="1344"/>
      <c r="W157" s="1344"/>
      <c r="X157" s="1344"/>
      <c r="Y157" s="1344"/>
      <c r="Z157" s="1344"/>
      <c r="AA157" s="1344"/>
      <c r="AB157" s="1344"/>
      <c r="AC157" s="1344"/>
    </row>
    <row r="158">
      <c r="A158" s="1344"/>
      <c r="B158" s="1344"/>
      <c r="C158" s="1344"/>
      <c r="D158" s="1344"/>
      <c r="E158" s="1344"/>
      <c r="F158" s="1344"/>
      <c r="G158" s="1344"/>
      <c r="H158" s="1344"/>
      <c r="I158" s="1344"/>
      <c r="J158" s="1344"/>
      <c r="K158" s="1344"/>
      <c r="L158" s="1344"/>
      <c r="M158" s="1344"/>
      <c r="N158" s="1344"/>
      <c r="O158" s="1344"/>
      <c r="P158" s="1344"/>
      <c r="Q158" s="1344"/>
      <c r="R158" s="1344"/>
      <c r="S158" s="1344"/>
      <c r="T158" s="1344"/>
      <c r="U158" s="1344"/>
      <c r="V158" s="1344"/>
      <c r="W158" s="1344"/>
      <c r="X158" s="1344"/>
      <c r="Y158" s="1344"/>
      <c r="Z158" s="1344"/>
      <c r="AA158" s="1344"/>
      <c r="AB158" s="1344"/>
      <c r="AC158" s="1344"/>
    </row>
    <row r="159">
      <c r="A159" s="1344"/>
      <c r="B159" s="1344"/>
      <c r="C159" s="1344"/>
      <c r="D159" s="1344"/>
      <c r="E159" s="1344"/>
      <c r="F159" s="1344"/>
      <c r="G159" s="1344"/>
      <c r="H159" s="1344"/>
      <c r="I159" s="1344"/>
      <c r="J159" s="1344"/>
      <c r="K159" s="1344"/>
      <c r="L159" s="1344"/>
      <c r="M159" s="1344"/>
      <c r="N159" s="1344"/>
      <c r="O159" s="1344"/>
      <c r="P159" s="1344"/>
      <c r="Q159" s="1344"/>
      <c r="R159" s="1344"/>
      <c r="S159" s="1344"/>
      <c r="T159" s="1344"/>
      <c r="U159" s="1344"/>
      <c r="V159" s="1344"/>
      <c r="W159" s="1344"/>
      <c r="X159" s="1344"/>
      <c r="Y159" s="1344"/>
      <c r="Z159" s="1344"/>
      <c r="AA159" s="1344"/>
      <c r="AB159" s="1344"/>
      <c r="AC159" s="1344"/>
    </row>
    <row r="160">
      <c r="A160" s="1344"/>
      <c r="B160" s="1344"/>
      <c r="C160" s="1344"/>
      <c r="D160" s="1344"/>
      <c r="E160" s="1344"/>
      <c r="F160" s="1344"/>
      <c r="G160" s="1344"/>
      <c r="H160" s="1344"/>
      <c r="I160" s="1344"/>
      <c r="J160" s="1344"/>
      <c r="K160" s="1344"/>
      <c r="L160" s="1344"/>
      <c r="M160" s="1344"/>
      <c r="N160" s="1344"/>
      <c r="O160" s="1344"/>
      <c r="P160" s="1344"/>
      <c r="Q160" s="1344"/>
      <c r="R160" s="1344"/>
      <c r="S160" s="1344"/>
      <c r="T160" s="1344"/>
      <c r="U160" s="1344"/>
      <c r="V160" s="1344"/>
      <c r="W160" s="1344"/>
      <c r="X160" s="1344"/>
      <c r="Y160" s="1344"/>
      <c r="Z160" s="1344"/>
      <c r="AA160" s="1344"/>
      <c r="AB160" s="1344"/>
      <c r="AC160" s="1344"/>
    </row>
    <row r="161">
      <c r="A161" s="1344"/>
      <c r="B161" s="1344"/>
      <c r="C161" s="1344"/>
      <c r="D161" s="1344"/>
      <c r="E161" s="1344"/>
      <c r="F161" s="1344"/>
      <c r="G161" s="1344"/>
      <c r="H161" s="1344"/>
      <c r="I161" s="1344"/>
      <c r="J161" s="1344"/>
      <c r="K161" s="1344"/>
      <c r="L161" s="1344"/>
      <c r="M161" s="1344"/>
      <c r="N161" s="1344"/>
      <c r="O161" s="1344"/>
      <c r="P161" s="1344"/>
      <c r="Q161" s="1344"/>
      <c r="R161" s="1344"/>
      <c r="S161" s="1344"/>
      <c r="T161" s="1344"/>
      <c r="U161" s="1344"/>
      <c r="V161" s="1344"/>
      <c r="W161" s="1344"/>
      <c r="X161" s="1344"/>
      <c r="Y161" s="1344"/>
      <c r="Z161" s="1344"/>
      <c r="AA161" s="1344"/>
      <c r="AB161" s="1344"/>
      <c r="AC161" s="1344"/>
    </row>
    <row r="162">
      <c r="A162" s="1344"/>
      <c r="B162" s="1344"/>
      <c r="C162" s="1344"/>
      <c r="D162" s="1344"/>
      <c r="E162" s="1344"/>
      <c r="F162" s="1344"/>
      <c r="G162" s="1344"/>
      <c r="H162" s="1344"/>
      <c r="I162" s="1344"/>
      <c r="J162" s="1344"/>
      <c r="K162" s="1344"/>
      <c r="L162" s="1344"/>
      <c r="M162" s="1344"/>
      <c r="N162" s="1344"/>
      <c r="O162" s="1344"/>
      <c r="P162" s="1344"/>
      <c r="Q162" s="1344"/>
      <c r="R162" s="1344"/>
      <c r="S162" s="1344"/>
      <c r="T162" s="1344"/>
      <c r="U162" s="1344"/>
      <c r="V162" s="1344"/>
      <c r="W162" s="1344"/>
      <c r="X162" s="1344"/>
      <c r="Y162" s="1344"/>
      <c r="Z162" s="1344"/>
      <c r="AA162" s="1344"/>
      <c r="AB162" s="1344"/>
      <c r="AC162" s="1344"/>
    </row>
    <row r="163">
      <c r="A163" s="1344"/>
      <c r="B163" s="1344"/>
      <c r="C163" s="1344"/>
      <c r="D163" s="1344"/>
      <c r="E163" s="1344"/>
      <c r="F163" s="1344"/>
      <c r="G163" s="1344"/>
      <c r="H163" s="1344"/>
      <c r="I163" s="1344"/>
      <c r="J163" s="1344"/>
      <c r="K163" s="1344"/>
      <c r="L163" s="1344"/>
      <c r="M163" s="1344"/>
      <c r="N163" s="1344"/>
      <c r="O163" s="1344"/>
      <c r="P163" s="1344"/>
      <c r="Q163" s="1344"/>
      <c r="R163" s="1344"/>
      <c r="S163" s="1344"/>
      <c r="T163" s="1344"/>
      <c r="U163" s="1344"/>
      <c r="V163" s="1344"/>
      <c r="W163" s="1344"/>
      <c r="X163" s="1344"/>
      <c r="Y163" s="1344"/>
      <c r="Z163" s="1344"/>
      <c r="AA163" s="1344"/>
      <c r="AB163" s="1344"/>
      <c r="AC163" s="1344"/>
    </row>
    <row r="164">
      <c r="A164" s="1344"/>
      <c r="B164" s="1344"/>
      <c r="C164" s="1344"/>
      <c r="D164" s="1344"/>
      <c r="E164" s="1344"/>
      <c r="F164" s="1344"/>
      <c r="G164" s="1344"/>
      <c r="H164" s="1344"/>
      <c r="I164" s="1344"/>
      <c r="J164" s="1344"/>
      <c r="K164" s="1344"/>
      <c r="L164" s="1344"/>
      <c r="M164" s="1344"/>
      <c r="N164" s="1344"/>
      <c r="O164" s="1344"/>
      <c r="P164" s="1344"/>
      <c r="Q164" s="1344"/>
      <c r="R164" s="1344"/>
      <c r="S164" s="1344"/>
      <c r="T164" s="1344"/>
      <c r="U164" s="1344"/>
      <c r="V164" s="1344"/>
      <c r="W164" s="1344"/>
      <c r="X164" s="1344"/>
      <c r="Y164" s="1344"/>
      <c r="Z164" s="1344"/>
      <c r="AA164" s="1344"/>
      <c r="AB164" s="1344"/>
      <c r="AC164" s="1344"/>
    </row>
    <row r="165">
      <c r="A165" s="1344"/>
      <c r="B165" s="1344"/>
      <c r="C165" s="1344"/>
      <c r="D165" s="1344"/>
      <c r="E165" s="1344"/>
      <c r="F165" s="1344"/>
      <c r="G165" s="1344"/>
      <c r="H165" s="1344"/>
      <c r="I165" s="1344"/>
      <c r="J165" s="1344"/>
      <c r="K165" s="1344"/>
      <c r="L165" s="1344"/>
      <c r="M165" s="1344"/>
      <c r="N165" s="1344"/>
      <c r="O165" s="1344"/>
      <c r="P165" s="1344"/>
      <c r="Q165" s="1344"/>
      <c r="R165" s="1344"/>
      <c r="S165" s="1344"/>
      <c r="T165" s="1344"/>
      <c r="U165" s="1344"/>
      <c r="V165" s="1344"/>
      <c r="W165" s="1344"/>
      <c r="X165" s="1344"/>
      <c r="Y165" s="1344"/>
      <c r="Z165" s="1344"/>
      <c r="AA165" s="1344"/>
      <c r="AB165" s="1344"/>
      <c r="AC165" s="1344"/>
    </row>
    <row r="166">
      <c r="A166" s="1344"/>
      <c r="B166" s="1344"/>
      <c r="C166" s="1344"/>
      <c r="D166" s="1344"/>
      <c r="E166" s="1344"/>
      <c r="F166" s="1344"/>
      <c r="G166" s="1344"/>
      <c r="H166" s="1344"/>
      <c r="I166" s="1344"/>
      <c r="J166" s="1344"/>
      <c r="K166" s="1344"/>
      <c r="L166" s="1344"/>
      <c r="M166" s="1344"/>
      <c r="N166" s="1344"/>
      <c r="O166" s="1344"/>
      <c r="P166" s="1344"/>
      <c r="Q166" s="1344"/>
      <c r="R166" s="1344"/>
      <c r="S166" s="1344"/>
      <c r="T166" s="1344"/>
      <c r="U166" s="1344"/>
      <c r="V166" s="1344"/>
      <c r="W166" s="1344"/>
      <c r="X166" s="1344"/>
      <c r="Y166" s="1344"/>
      <c r="Z166" s="1344"/>
      <c r="AA166" s="1344"/>
      <c r="AB166" s="1344"/>
      <c r="AC166" s="1344"/>
    </row>
    <row r="167">
      <c r="A167" s="1344"/>
      <c r="B167" s="1344"/>
      <c r="C167" s="1344"/>
      <c r="D167" s="1344"/>
      <c r="E167" s="1344"/>
      <c r="F167" s="1344"/>
      <c r="G167" s="1344"/>
      <c r="H167" s="1344"/>
      <c r="I167" s="1344"/>
      <c r="J167" s="1344"/>
      <c r="K167" s="1344"/>
      <c r="L167" s="1344"/>
      <c r="M167" s="1344"/>
      <c r="N167" s="1344"/>
      <c r="O167" s="1344"/>
      <c r="P167" s="1344"/>
      <c r="Q167" s="1344"/>
      <c r="R167" s="1344"/>
      <c r="S167" s="1344"/>
      <c r="T167" s="1344"/>
      <c r="U167" s="1344"/>
      <c r="V167" s="1344"/>
      <c r="W167" s="1344"/>
      <c r="X167" s="1344"/>
      <c r="Y167" s="1344"/>
      <c r="Z167" s="1344"/>
      <c r="AA167" s="1344"/>
      <c r="AB167" s="1344"/>
      <c r="AC167" s="1344"/>
    </row>
    <row r="168">
      <c r="A168" s="1344"/>
      <c r="B168" s="1344"/>
      <c r="C168" s="1344"/>
      <c r="D168" s="1344"/>
      <c r="E168" s="1344"/>
      <c r="F168" s="1344"/>
      <c r="G168" s="1344"/>
      <c r="H168" s="1344"/>
      <c r="I168" s="1344"/>
      <c r="J168" s="1344"/>
      <c r="K168" s="1344"/>
      <c r="L168" s="1344"/>
      <c r="M168" s="1344"/>
      <c r="N168" s="1344"/>
      <c r="O168" s="1344"/>
      <c r="P168" s="1344"/>
      <c r="Q168" s="1344"/>
      <c r="R168" s="1344"/>
      <c r="S168" s="1344"/>
      <c r="T168" s="1344"/>
      <c r="U168" s="1344"/>
      <c r="V168" s="1344"/>
      <c r="W168" s="1344"/>
      <c r="X168" s="1344"/>
      <c r="Y168" s="1344"/>
      <c r="Z168" s="1344"/>
      <c r="AA168" s="1344"/>
      <c r="AB168" s="1344"/>
      <c r="AC168" s="1344"/>
    </row>
    <row r="169">
      <c r="A169" s="1344"/>
      <c r="B169" s="1344"/>
      <c r="C169" s="1344"/>
      <c r="D169" s="1344"/>
      <c r="E169" s="1344"/>
      <c r="F169" s="1344"/>
      <c r="G169" s="1344"/>
      <c r="H169" s="1344"/>
      <c r="I169" s="1344"/>
      <c r="J169" s="1344"/>
      <c r="K169" s="1344"/>
      <c r="L169" s="1344"/>
      <c r="M169" s="1344"/>
      <c r="N169" s="1344"/>
      <c r="O169" s="1344"/>
      <c r="P169" s="1344"/>
      <c r="Q169" s="1344"/>
      <c r="R169" s="1344"/>
      <c r="S169" s="1344"/>
      <c r="T169" s="1344"/>
      <c r="U169" s="1344"/>
      <c r="V169" s="1344"/>
      <c r="W169" s="1344"/>
      <c r="X169" s="1344"/>
      <c r="Y169" s="1344"/>
      <c r="Z169" s="1344"/>
      <c r="AA169" s="1344"/>
      <c r="AB169" s="1344"/>
      <c r="AC169" s="1344"/>
    </row>
    <row r="170">
      <c r="A170" s="1344"/>
      <c r="B170" s="1344"/>
      <c r="C170" s="1344"/>
      <c r="D170" s="1344"/>
      <c r="E170" s="1344"/>
      <c r="F170" s="1344"/>
      <c r="G170" s="1344"/>
      <c r="H170" s="1344"/>
      <c r="I170" s="1344"/>
      <c r="J170" s="1344"/>
      <c r="K170" s="1344"/>
      <c r="L170" s="1344"/>
      <c r="M170" s="1344"/>
      <c r="N170" s="1344"/>
      <c r="O170" s="1344"/>
      <c r="P170" s="1344"/>
      <c r="Q170" s="1344"/>
      <c r="R170" s="1344"/>
      <c r="S170" s="1344"/>
      <c r="T170" s="1344"/>
      <c r="U170" s="1344"/>
      <c r="V170" s="1344"/>
      <c r="W170" s="1344"/>
      <c r="X170" s="1344"/>
      <c r="Y170" s="1344"/>
      <c r="Z170" s="1344"/>
      <c r="AA170" s="1344"/>
      <c r="AB170" s="1344"/>
      <c r="AC170" s="1344"/>
    </row>
    <row r="171">
      <c r="A171" s="1344"/>
      <c r="B171" s="1344"/>
      <c r="C171" s="1344"/>
      <c r="D171" s="1344"/>
      <c r="E171" s="1344"/>
      <c r="F171" s="1344"/>
      <c r="G171" s="1344"/>
      <c r="H171" s="1344"/>
      <c r="I171" s="1344"/>
      <c r="J171" s="1344"/>
      <c r="K171" s="1344"/>
      <c r="L171" s="1344"/>
      <c r="M171" s="1344"/>
      <c r="N171" s="1344"/>
      <c r="O171" s="1344"/>
      <c r="P171" s="1344"/>
      <c r="Q171" s="1344"/>
      <c r="R171" s="1344"/>
      <c r="S171" s="1344"/>
      <c r="T171" s="1344"/>
      <c r="U171" s="1344"/>
      <c r="V171" s="1344"/>
      <c r="W171" s="1344"/>
      <c r="X171" s="1344"/>
      <c r="Y171" s="1344"/>
      <c r="Z171" s="1344"/>
      <c r="AA171" s="1344"/>
      <c r="AB171" s="1344"/>
      <c r="AC171" s="1344"/>
    </row>
    <row r="172">
      <c r="A172" s="1344"/>
      <c r="B172" s="1344"/>
      <c r="C172" s="1344"/>
      <c r="D172" s="1344"/>
      <c r="E172" s="1344"/>
      <c r="F172" s="1344"/>
      <c r="G172" s="1344"/>
      <c r="H172" s="1344"/>
      <c r="I172" s="1344"/>
      <c r="J172" s="1344"/>
      <c r="K172" s="1344"/>
      <c r="L172" s="1344"/>
      <c r="M172" s="1344"/>
      <c r="N172" s="1344"/>
      <c r="O172" s="1344"/>
      <c r="P172" s="1344"/>
      <c r="Q172" s="1344"/>
      <c r="R172" s="1344"/>
      <c r="S172" s="1344"/>
      <c r="T172" s="1344"/>
      <c r="U172" s="1344"/>
      <c r="V172" s="1344"/>
      <c r="W172" s="1344"/>
      <c r="X172" s="1344"/>
      <c r="Y172" s="1344"/>
      <c r="Z172" s="1344"/>
      <c r="AA172" s="1344"/>
      <c r="AB172" s="1344"/>
      <c r="AC172" s="1344"/>
    </row>
    <row r="173">
      <c r="A173" s="1344"/>
      <c r="B173" s="1344"/>
      <c r="C173" s="1344"/>
      <c r="D173" s="1344"/>
      <c r="E173" s="1344"/>
      <c r="F173" s="1344"/>
      <c r="G173" s="1344"/>
      <c r="H173" s="1344"/>
      <c r="I173" s="1344"/>
      <c r="J173" s="1344"/>
      <c r="K173" s="1344"/>
      <c r="L173" s="1344"/>
      <c r="M173" s="1344"/>
      <c r="N173" s="1344"/>
      <c r="O173" s="1344"/>
      <c r="P173" s="1344"/>
      <c r="Q173" s="1344"/>
      <c r="R173" s="1344"/>
      <c r="S173" s="1344"/>
      <c r="T173" s="1344"/>
      <c r="U173" s="1344"/>
      <c r="V173" s="1344"/>
      <c r="W173" s="1344"/>
      <c r="X173" s="1344"/>
      <c r="Y173" s="1344"/>
      <c r="Z173" s="1344"/>
      <c r="AA173" s="1344"/>
      <c r="AB173" s="1344"/>
      <c r="AC173" s="1344"/>
    </row>
    <row r="174">
      <c r="A174" s="1344"/>
      <c r="B174" s="1344"/>
      <c r="C174" s="1344"/>
      <c r="D174" s="1344"/>
      <c r="E174" s="1344"/>
      <c r="F174" s="1344"/>
      <c r="G174" s="1344"/>
      <c r="H174" s="1344"/>
      <c r="I174" s="1344"/>
      <c r="J174" s="1344"/>
      <c r="K174" s="1344"/>
      <c r="L174" s="1344"/>
      <c r="M174" s="1344"/>
      <c r="N174" s="1344"/>
      <c r="O174" s="1344"/>
      <c r="P174" s="1344"/>
      <c r="Q174" s="1344"/>
      <c r="R174" s="1344"/>
      <c r="S174" s="1344"/>
      <c r="T174" s="1344"/>
      <c r="U174" s="1344"/>
      <c r="V174" s="1344"/>
      <c r="W174" s="1344"/>
      <c r="X174" s="1344"/>
      <c r="Y174" s="1344"/>
      <c r="Z174" s="1344"/>
      <c r="AA174" s="1344"/>
      <c r="AB174" s="1344"/>
      <c r="AC174" s="1344"/>
    </row>
    <row r="175">
      <c r="A175" s="1344"/>
      <c r="B175" s="1344"/>
      <c r="C175" s="1344"/>
      <c r="D175" s="1344"/>
      <c r="E175" s="1344"/>
      <c r="F175" s="1344"/>
      <c r="G175" s="1344"/>
      <c r="H175" s="1344"/>
      <c r="I175" s="1344"/>
      <c r="J175" s="1344"/>
      <c r="K175" s="1344"/>
      <c r="L175" s="1344"/>
      <c r="M175" s="1344"/>
      <c r="N175" s="1344"/>
      <c r="O175" s="1344"/>
      <c r="P175" s="1344"/>
      <c r="Q175" s="1344"/>
      <c r="R175" s="1344"/>
      <c r="S175" s="1344"/>
      <c r="T175" s="1344"/>
      <c r="U175" s="1344"/>
      <c r="V175" s="1344"/>
      <c r="W175" s="1344"/>
      <c r="X175" s="1344"/>
      <c r="Y175" s="1344"/>
      <c r="Z175" s="1344"/>
      <c r="AA175" s="1344"/>
      <c r="AB175" s="1344"/>
      <c r="AC175" s="1344"/>
    </row>
    <row r="176">
      <c r="A176" s="1344"/>
      <c r="B176" s="1344"/>
      <c r="C176" s="1344"/>
      <c r="D176" s="1344"/>
      <c r="E176" s="1344"/>
      <c r="F176" s="1344"/>
      <c r="G176" s="1344"/>
      <c r="H176" s="1344"/>
      <c r="I176" s="1344"/>
      <c r="J176" s="1344"/>
      <c r="K176" s="1344"/>
      <c r="L176" s="1344"/>
      <c r="M176" s="1344"/>
      <c r="N176" s="1344"/>
      <c r="O176" s="1344"/>
      <c r="P176" s="1344"/>
      <c r="Q176" s="1344"/>
      <c r="R176" s="1344"/>
      <c r="S176" s="1344"/>
      <c r="T176" s="1344"/>
      <c r="U176" s="1344"/>
      <c r="V176" s="1344"/>
      <c r="W176" s="1344"/>
      <c r="X176" s="1344"/>
      <c r="Y176" s="1344"/>
      <c r="Z176" s="1344"/>
      <c r="AA176" s="1344"/>
      <c r="AB176" s="1344"/>
      <c r="AC176" s="1344"/>
    </row>
    <row r="177">
      <c r="A177" s="1344"/>
      <c r="B177" s="1344"/>
      <c r="C177" s="1344"/>
      <c r="D177" s="1344"/>
      <c r="E177" s="1344"/>
      <c r="F177" s="1344"/>
      <c r="G177" s="1344"/>
      <c r="H177" s="1344"/>
      <c r="I177" s="1344"/>
      <c r="J177" s="1344"/>
      <c r="K177" s="1344"/>
      <c r="L177" s="1344"/>
      <c r="M177" s="1344"/>
      <c r="N177" s="1344"/>
      <c r="O177" s="1344"/>
      <c r="P177" s="1344"/>
      <c r="Q177" s="1344"/>
      <c r="R177" s="1344"/>
      <c r="S177" s="1344"/>
      <c r="T177" s="1344"/>
      <c r="U177" s="1344"/>
      <c r="V177" s="1344"/>
      <c r="W177" s="1344"/>
      <c r="X177" s="1344"/>
      <c r="Y177" s="1344"/>
      <c r="Z177" s="1344"/>
      <c r="AA177" s="1344"/>
      <c r="AB177" s="1344"/>
      <c r="AC177" s="1344"/>
    </row>
    <row r="178">
      <c r="A178" s="1344"/>
      <c r="B178" s="1344"/>
      <c r="C178" s="1344"/>
      <c r="D178" s="1344"/>
      <c r="E178" s="1344"/>
      <c r="F178" s="1344"/>
      <c r="G178" s="1344"/>
      <c r="H178" s="1344"/>
      <c r="I178" s="1344"/>
      <c r="J178" s="1344"/>
      <c r="K178" s="1344"/>
      <c r="L178" s="1344"/>
      <c r="M178" s="1344"/>
      <c r="N178" s="1344"/>
      <c r="O178" s="1344"/>
      <c r="P178" s="1344"/>
      <c r="Q178" s="1344"/>
      <c r="R178" s="1344"/>
      <c r="S178" s="1344"/>
      <c r="T178" s="1344"/>
      <c r="U178" s="1344"/>
      <c r="V178" s="1344"/>
      <c r="W178" s="1344"/>
      <c r="X178" s="1344"/>
      <c r="Y178" s="1344"/>
      <c r="Z178" s="1344"/>
      <c r="AA178" s="1344"/>
      <c r="AB178" s="1344"/>
      <c r="AC178" s="1344"/>
    </row>
    <row r="179">
      <c r="A179" s="1344"/>
      <c r="B179" s="1344"/>
      <c r="C179" s="1344"/>
      <c r="D179" s="1344"/>
      <c r="E179" s="1344"/>
      <c r="F179" s="1344"/>
      <c r="G179" s="1344"/>
      <c r="H179" s="1344"/>
      <c r="I179" s="1344"/>
      <c r="J179" s="1344"/>
      <c r="K179" s="1344"/>
      <c r="L179" s="1344"/>
      <c r="M179" s="1344"/>
      <c r="N179" s="1344"/>
      <c r="O179" s="1344"/>
      <c r="P179" s="1344"/>
      <c r="Q179" s="1344"/>
      <c r="R179" s="1344"/>
      <c r="S179" s="1344"/>
      <c r="T179" s="1344"/>
      <c r="U179" s="1344"/>
      <c r="V179" s="1344"/>
      <c r="W179" s="1344"/>
      <c r="X179" s="1344"/>
      <c r="Y179" s="1344"/>
      <c r="Z179" s="1344"/>
      <c r="AA179" s="1344"/>
      <c r="AB179" s="1344"/>
      <c r="AC179" s="1344"/>
    </row>
    <row r="180">
      <c r="A180" s="1344"/>
      <c r="B180" s="1344"/>
      <c r="C180" s="1344"/>
      <c r="D180" s="1344"/>
      <c r="E180" s="1344"/>
      <c r="F180" s="1344"/>
      <c r="G180" s="1344"/>
      <c r="H180" s="1344"/>
      <c r="I180" s="1344"/>
      <c r="J180" s="1344"/>
      <c r="K180" s="1344"/>
      <c r="L180" s="1344"/>
      <c r="M180" s="1344"/>
      <c r="N180" s="1344"/>
      <c r="O180" s="1344"/>
      <c r="P180" s="1344"/>
      <c r="Q180" s="1344"/>
      <c r="R180" s="1344"/>
      <c r="S180" s="1344"/>
      <c r="T180" s="1344"/>
      <c r="U180" s="1344"/>
      <c r="V180" s="1344"/>
      <c r="W180" s="1344"/>
      <c r="X180" s="1344"/>
      <c r="Y180" s="1344"/>
      <c r="Z180" s="1344"/>
      <c r="AA180" s="1344"/>
      <c r="AB180" s="1344"/>
      <c r="AC180" s="1344"/>
    </row>
    <row r="181">
      <c r="A181" s="1344"/>
      <c r="B181" s="1344"/>
      <c r="C181" s="1344"/>
      <c r="D181" s="1344"/>
      <c r="E181" s="1344"/>
      <c r="F181" s="1344"/>
      <c r="G181" s="1344"/>
      <c r="H181" s="1344"/>
      <c r="I181" s="1344"/>
      <c r="J181" s="1344"/>
      <c r="K181" s="1344"/>
      <c r="L181" s="1344"/>
      <c r="M181" s="1344"/>
      <c r="N181" s="1344"/>
      <c r="O181" s="1344"/>
      <c r="P181" s="1344"/>
      <c r="Q181" s="1344"/>
      <c r="R181" s="1344"/>
      <c r="S181" s="1344"/>
      <c r="T181" s="1344"/>
      <c r="U181" s="1344"/>
      <c r="V181" s="1344"/>
      <c r="W181" s="1344"/>
      <c r="X181" s="1344"/>
      <c r="Y181" s="1344"/>
      <c r="Z181" s="1344"/>
      <c r="AA181" s="1344"/>
      <c r="AB181" s="1344"/>
      <c r="AC181" s="1344"/>
    </row>
    <row r="182">
      <c r="A182" s="1344"/>
      <c r="B182" s="1344"/>
      <c r="C182" s="1344"/>
      <c r="D182" s="1344"/>
      <c r="E182" s="1344"/>
      <c r="F182" s="1344"/>
      <c r="G182" s="1344"/>
      <c r="H182" s="1344"/>
      <c r="I182" s="1344"/>
      <c r="J182" s="1344"/>
      <c r="K182" s="1344"/>
      <c r="L182" s="1344"/>
      <c r="M182" s="1344"/>
      <c r="N182" s="1344"/>
      <c r="O182" s="1344"/>
      <c r="P182" s="1344"/>
      <c r="Q182" s="1344"/>
      <c r="R182" s="1344"/>
      <c r="S182" s="1344"/>
      <c r="T182" s="1344"/>
      <c r="U182" s="1344"/>
      <c r="V182" s="1344"/>
      <c r="W182" s="1344"/>
      <c r="X182" s="1344"/>
      <c r="Y182" s="1344"/>
      <c r="Z182" s="1344"/>
      <c r="AA182" s="1344"/>
      <c r="AB182" s="1344"/>
      <c r="AC182" s="1344"/>
    </row>
    <row r="183">
      <c r="A183" s="1344"/>
      <c r="B183" s="1344"/>
      <c r="C183" s="1344"/>
      <c r="D183" s="1344"/>
      <c r="E183" s="1344"/>
      <c r="F183" s="1344"/>
      <c r="G183" s="1344"/>
      <c r="H183" s="1344"/>
      <c r="I183" s="1344"/>
      <c r="J183" s="1344"/>
      <c r="K183" s="1344"/>
      <c r="L183" s="1344"/>
      <c r="M183" s="1344"/>
      <c r="N183" s="1344"/>
      <c r="O183" s="1344"/>
      <c r="P183" s="1344"/>
      <c r="Q183" s="1344"/>
      <c r="R183" s="1344"/>
      <c r="S183" s="1344"/>
      <c r="T183" s="1344"/>
      <c r="U183" s="1344"/>
      <c r="V183" s="1344"/>
      <c r="W183" s="1344"/>
      <c r="X183" s="1344"/>
      <c r="Y183" s="1344"/>
      <c r="Z183" s="1344"/>
      <c r="AA183" s="1344"/>
      <c r="AB183" s="1344"/>
      <c r="AC183" s="1344"/>
    </row>
    <row r="184">
      <c r="A184" s="1344"/>
      <c r="B184" s="1344"/>
      <c r="C184" s="1344"/>
      <c r="D184" s="1344"/>
      <c r="E184" s="1344"/>
      <c r="F184" s="1344"/>
      <c r="G184" s="1344"/>
      <c r="H184" s="1344"/>
      <c r="I184" s="1344"/>
      <c r="J184" s="1344"/>
      <c r="K184" s="1344"/>
      <c r="L184" s="1344"/>
      <c r="M184" s="1344"/>
      <c r="N184" s="1344"/>
      <c r="O184" s="1344"/>
      <c r="P184" s="1344"/>
      <c r="Q184" s="1344"/>
      <c r="R184" s="1344"/>
      <c r="S184" s="1344"/>
      <c r="T184" s="1344"/>
      <c r="U184" s="1344"/>
      <c r="V184" s="1344"/>
      <c r="W184" s="1344"/>
      <c r="X184" s="1344"/>
      <c r="Y184" s="1344"/>
      <c r="Z184" s="1344"/>
      <c r="AA184" s="1344"/>
      <c r="AB184" s="1344"/>
      <c r="AC184" s="1344"/>
    </row>
    <row r="185">
      <c r="A185" s="1344"/>
      <c r="B185" s="1344"/>
      <c r="C185" s="1344"/>
      <c r="D185" s="1344"/>
      <c r="E185" s="1344"/>
      <c r="F185" s="1344"/>
      <c r="G185" s="1344"/>
      <c r="H185" s="1344"/>
      <c r="I185" s="1344"/>
      <c r="J185" s="1344"/>
      <c r="K185" s="1344"/>
      <c r="L185" s="1344"/>
      <c r="M185" s="1344"/>
      <c r="N185" s="1344"/>
      <c r="O185" s="1344"/>
      <c r="P185" s="1344"/>
      <c r="Q185" s="1344"/>
      <c r="R185" s="1344"/>
      <c r="S185" s="1344"/>
      <c r="T185" s="1344"/>
      <c r="U185" s="1344"/>
      <c r="V185" s="1344"/>
      <c r="W185" s="1344"/>
      <c r="X185" s="1344"/>
      <c r="Y185" s="1344"/>
      <c r="Z185" s="1344"/>
      <c r="AA185" s="1344"/>
      <c r="AB185" s="1344"/>
      <c r="AC185" s="1344"/>
    </row>
    <row r="186">
      <c r="A186" s="1344"/>
      <c r="B186" s="1344"/>
      <c r="C186" s="1344"/>
      <c r="D186" s="1344"/>
      <c r="E186" s="1344"/>
      <c r="F186" s="1344"/>
      <c r="G186" s="1344"/>
      <c r="H186" s="1344"/>
      <c r="I186" s="1344"/>
      <c r="J186" s="1344"/>
      <c r="K186" s="1344"/>
      <c r="L186" s="1344"/>
      <c r="M186" s="1344"/>
      <c r="N186" s="1344"/>
      <c r="O186" s="1344"/>
      <c r="P186" s="1344"/>
      <c r="Q186" s="1344"/>
      <c r="R186" s="1344"/>
      <c r="S186" s="1344"/>
      <c r="T186" s="1344"/>
      <c r="U186" s="1344"/>
      <c r="V186" s="1344"/>
      <c r="W186" s="1344"/>
      <c r="X186" s="1344"/>
      <c r="Y186" s="1344"/>
      <c r="Z186" s="1344"/>
      <c r="AA186" s="1344"/>
      <c r="AB186" s="1344"/>
      <c r="AC186" s="1344"/>
    </row>
    <row r="187">
      <c r="A187" s="1344"/>
      <c r="B187" s="1344"/>
      <c r="C187" s="1344"/>
      <c r="D187" s="1344"/>
      <c r="E187" s="1344"/>
      <c r="F187" s="1344"/>
      <c r="G187" s="1344"/>
      <c r="H187" s="1344"/>
      <c r="I187" s="1344"/>
      <c r="J187" s="1344"/>
      <c r="K187" s="1344"/>
      <c r="L187" s="1344"/>
      <c r="M187" s="1344"/>
      <c r="N187" s="1344"/>
      <c r="O187" s="1344"/>
      <c r="P187" s="1344"/>
      <c r="Q187" s="1344"/>
      <c r="R187" s="1344"/>
      <c r="S187" s="1344"/>
      <c r="T187" s="1344"/>
      <c r="U187" s="1344"/>
      <c r="V187" s="1344"/>
      <c r="W187" s="1344"/>
      <c r="X187" s="1344"/>
      <c r="Y187" s="1344"/>
      <c r="Z187" s="1344"/>
      <c r="AA187" s="1344"/>
      <c r="AB187" s="1344"/>
      <c r="AC187" s="1344"/>
    </row>
    <row r="188">
      <c r="A188" s="1344"/>
      <c r="B188" s="1344"/>
      <c r="C188" s="1344"/>
      <c r="D188" s="1344"/>
      <c r="E188" s="1344"/>
      <c r="F188" s="1344"/>
      <c r="G188" s="1344"/>
      <c r="H188" s="1344"/>
      <c r="I188" s="1344"/>
      <c r="J188" s="1344"/>
      <c r="K188" s="1344"/>
      <c r="L188" s="1344"/>
      <c r="M188" s="1344"/>
      <c r="N188" s="1344"/>
      <c r="O188" s="1344"/>
      <c r="P188" s="1344"/>
      <c r="Q188" s="1344"/>
      <c r="R188" s="1344"/>
      <c r="S188" s="1344"/>
      <c r="T188" s="1344"/>
      <c r="U188" s="1344"/>
      <c r="V188" s="1344"/>
      <c r="W188" s="1344"/>
      <c r="X188" s="1344"/>
      <c r="Y188" s="1344"/>
      <c r="Z188" s="1344"/>
      <c r="AA188" s="1344"/>
      <c r="AB188" s="1344"/>
      <c r="AC188" s="1344"/>
    </row>
    <row r="189">
      <c r="A189" s="1344"/>
      <c r="B189" s="1344"/>
      <c r="C189" s="1344"/>
      <c r="D189" s="1344"/>
      <c r="E189" s="1344"/>
      <c r="F189" s="1344"/>
      <c r="G189" s="1344"/>
      <c r="H189" s="1344"/>
      <c r="I189" s="1344"/>
      <c r="J189" s="1344"/>
      <c r="K189" s="1344"/>
      <c r="L189" s="1344"/>
      <c r="M189" s="1344"/>
      <c r="N189" s="1344"/>
      <c r="O189" s="1344"/>
      <c r="P189" s="1344"/>
      <c r="Q189" s="1344"/>
      <c r="R189" s="1344"/>
      <c r="S189" s="1344"/>
      <c r="T189" s="1344"/>
      <c r="U189" s="1344"/>
      <c r="V189" s="1344"/>
      <c r="W189" s="1344"/>
      <c r="X189" s="1344"/>
      <c r="Y189" s="1344"/>
      <c r="Z189" s="1344"/>
      <c r="AA189" s="1344"/>
      <c r="AB189" s="1344"/>
      <c r="AC189" s="1344"/>
    </row>
    <row r="190">
      <c r="A190" s="1344"/>
      <c r="B190" s="1344"/>
      <c r="C190" s="1344"/>
      <c r="D190" s="1344"/>
      <c r="E190" s="1344"/>
      <c r="F190" s="1344"/>
      <c r="G190" s="1344"/>
      <c r="H190" s="1344"/>
      <c r="I190" s="1344"/>
      <c r="J190" s="1344"/>
      <c r="K190" s="1344"/>
      <c r="L190" s="1344"/>
      <c r="M190" s="1344"/>
      <c r="N190" s="1344"/>
      <c r="O190" s="1344"/>
      <c r="P190" s="1344"/>
      <c r="Q190" s="1344"/>
      <c r="R190" s="1344"/>
      <c r="S190" s="1344"/>
      <c r="T190" s="1344"/>
      <c r="U190" s="1344"/>
      <c r="V190" s="1344"/>
      <c r="W190" s="1344"/>
      <c r="X190" s="1344"/>
      <c r="Y190" s="1344"/>
      <c r="Z190" s="1344"/>
      <c r="AA190" s="1344"/>
      <c r="AB190" s="1344"/>
      <c r="AC190" s="1344"/>
    </row>
    <row r="191">
      <c r="A191" s="1344"/>
      <c r="B191" s="1344"/>
      <c r="C191" s="1344"/>
      <c r="D191" s="1344"/>
      <c r="E191" s="1344"/>
      <c r="F191" s="1344"/>
      <c r="G191" s="1344"/>
      <c r="H191" s="1344"/>
      <c r="I191" s="1344"/>
      <c r="J191" s="1344"/>
      <c r="K191" s="1344"/>
      <c r="L191" s="1344"/>
      <c r="M191" s="1344"/>
      <c r="N191" s="1344"/>
      <c r="O191" s="1344"/>
      <c r="P191" s="1344"/>
      <c r="Q191" s="1344"/>
      <c r="R191" s="1344"/>
      <c r="S191" s="1344"/>
      <c r="T191" s="1344"/>
      <c r="U191" s="1344"/>
      <c r="V191" s="1344"/>
      <c r="W191" s="1344"/>
      <c r="X191" s="1344"/>
      <c r="Y191" s="1344"/>
      <c r="Z191" s="1344"/>
      <c r="AA191" s="1344"/>
      <c r="AB191" s="1344"/>
      <c r="AC191" s="1344"/>
    </row>
    <row r="192">
      <c r="A192" s="1344"/>
      <c r="B192" s="1344"/>
      <c r="C192" s="1344"/>
      <c r="D192" s="1344"/>
      <c r="E192" s="1344"/>
      <c r="F192" s="1344"/>
      <c r="G192" s="1344"/>
      <c r="H192" s="1344"/>
      <c r="I192" s="1344"/>
      <c r="J192" s="1344"/>
      <c r="K192" s="1344"/>
      <c r="L192" s="1344"/>
      <c r="M192" s="1344"/>
      <c r="N192" s="1344"/>
      <c r="O192" s="1344"/>
      <c r="P192" s="1344"/>
      <c r="Q192" s="1344"/>
      <c r="R192" s="1344"/>
      <c r="S192" s="1344"/>
      <c r="T192" s="1344"/>
      <c r="U192" s="1344"/>
      <c r="V192" s="1344"/>
      <c r="W192" s="1344"/>
      <c r="X192" s="1344"/>
      <c r="Y192" s="1344"/>
      <c r="Z192" s="1344"/>
      <c r="AA192" s="1344"/>
      <c r="AB192" s="1344"/>
      <c r="AC192" s="1344"/>
    </row>
    <row r="193">
      <c r="A193" s="1344"/>
      <c r="B193" s="1344"/>
      <c r="C193" s="1344"/>
      <c r="D193" s="1344"/>
      <c r="E193" s="1344"/>
      <c r="F193" s="1344"/>
      <c r="G193" s="1344"/>
      <c r="H193" s="1344"/>
      <c r="I193" s="1344"/>
      <c r="J193" s="1344"/>
      <c r="K193" s="1344"/>
      <c r="L193" s="1344"/>
      <c r="M193" s="1344"/>
      <c r="N193" s="1344"/>
      <c r="O193" s="1344"/>
      <c r="P193" s="1344"/>
      <c r="Q193" s="1344"/>
      <c r="R193" s="1344"/>
      <c r="S193" s="1344"/>
      <c r="T193" s="1344"/>
      <c r="U193" s="1344"/>
      <c r="V193" s="1344"/>
      <c r="W193" s="1344"/>
      <c r="X193" s="1344"/>
      <c r="Y193" s="1344"/>
      <c r="Z193" s="1344"/>
      <c r="AA193" s="1344"/>
      <c r="AB193" s="1344"/>
      <c r="AC193" s="1344"/>
    </row>
    <row r="194">
      <c r="A194" s="1344"/>
      <c r="B194" s="1344"/>
      <c r="C194" s="1344"/>
      <c r="D194" s="1344"/>
      <c r="E194" s="1344"/>
      <c r="F194" s="1344"/>
      <c r="G194" s="1344"/>
      <c r="H194" s="1344"/>
      <c r="I194" s="1344"/>
      <c r="J194" s="1344"/>
      <c r="K194" s="1344"/>
      <c r="L194" s="1344"/>
      <c r="M194" s="1344"/>
      <c r="N194" s="1344"/>
      <c r="O194" s="1344"/>
      <c r="P194" s="1344"/>
      <c r="Q194" s="1344"/>
      <c r="R194" s="1344"/>
      <c r="S194" s="1344"/>
      <c r="T194" s="1344"/>
      <c r="U194" s="1344"/>
      <c r="V194" s="1344"/>
      <c r="W194" s="1344"/>
      <c r="X194" s="1344"/>
      <c r="Y194" s="1344"/>
      <c r="Z194" s="1344"/>
      <c r="AA194" s="1344"/>
      <c r="AB194" s="1344"/>
      <c r="AC194" s="1344"/>
    </row>
    <row r="195">
      <c r="A195" s="1344"/>
      <c r="B195" s="1344"/>
      <c r="C195" s="1344"/>
      <c r="D195" s="1344"/>
      <c r="E195" s="1344"/>
      <c r="F195" s="1344"/>
      <c r="G195" s="1344"/>
      <c r="H195" s="1344"/>
      <c r="I195" s="1344"/>
      <c r="J195" s="1344"/>
      <c r="K195" s="1344"/>
      <c r="L195" s="1344"/>
      <c r="M195" s="1344"/>
      <c r="N195" s="1344"/>
      <c r="O195" s="1344"/>
      <c r="P195" s="1344"/>
      <c r="Q195" s="1344"/>
      <c r="R195" s="1344"/>
      <c r="S195" s="1344"/>
      <c r="T195" s="1344"/>
      <c r="U195" s="1344"/>
      <c r="V195" s="1344"/>
      <c r="W195" s="1344"/>
      <c r="X195" s="1344"/>
      <c r="Y195" s="1344"/>
      <c r="Z195" s="1344"/>
      <c r="AA195" s="1344"/>
      <c r="AB195" s="1344"/>
      <c r="AC195" s="1344"/>
    </row>
    <row r="196">
      <c r="A196" s="1344"/>
      <c r="B196" s="1344"/>
      <c r="C196" s="1344"/>
      <c r="D196" s="1344"/>
      <c r="E196" s="1344"/>
      <c r="F196" s="1344"/>
      <c r="G196" s="1344"/>
      <c r="H196" s="1344"/>
      <c r="I196" s="1344"/>
      <c r="J196" s="1344"/>
      <c r="K196" s="1344"/>
      <c r="L196" s="1344"/>
      <c r="M196" s="1344"/>
      <c r="N196" s="1344"/>
      <c r="O196" s="1344"/>
      <c r="P196" s="1344"/>
      <c r="Q196" s="1344"/>
      <c r="R196" s="1344"/>
      <c r="S196" s="1344"/>
      <c r="T196" s="1344"/>
      <c r="U196" s="1344"/>
      <c r="V196" s="1344"/>
      <c r="W196" s="1344"/>
      <c r="X196" s="1344"/>
      <c r="Y196" s="1344"/>
      <c r="Z196" s="1344"/>
      <c r="AA196" s="1344"/>
      <c r="AB196" s="1344"/>
      <c r="AC196" s="1344"/>
    </row>
    <row r="197">
      <c r="A197" s="1344"/>
      <c r="B197" s="1344"/>
      <c r="C197" s="1344"/>
      <c r="D197" s="1344"/>
      <c r="E197" s="1344"/>
      <c r="F197" s="1344"/>
      <c r="G197" s="1344"/>
      <c r="H197" s="1344"/>
      <c r="I197" s="1344"/>
      <c r="J197" s="1344"/>
      <c r="K197" s="1344"/>
      <c r="L197" s="1344"/>
      <c r="M197" s="1344"/>
      <c r="N197" s="1344"/>
      <c r="O197" s="1344"/>
      <c r="P197" s="1344"/>
      <c r="Q197" s="1344"/>
      <c r="R197" s="1344"/>
      <c r="S197" s="1344"/>
      <c r="T197" s="1344"/>
      <c r="U197" s="1344"/>
      <c r="V197" s="1344"/>
      <c r="W197" s="1344"/>
      <c r="X197" s="1344"/>
      <c r="Y197" s="1344"/>
      <c r="Z197" s="1344"/>
      <c r="AA197" s="1344"/>
      <c r="AB197" s="1344"/>
      <c r="AC197" s="1344"/>
    </row>
    <row r="198">
      <c r="A198" s="1344"/>
      <c r="B198" s="1344"/>
      <c r="C198" s="1344"/>
      <c r="D198" s="1344"/>
      <c r="E198" s="1344"/>
      <c r="F198" s="1344"/>
      <c r="G198" s="1344"/>
      <c r="H198" s="1344"/>
      <c r="I198" s="1344"/>
      <c r="J198" s="1344"/>
      <c r="K198" s="1344"/>
      <c r="L198" s="1344"/>
      <c r="M198" s="1344"/>
      <c r="N198" s="1344"/>
      <c r="O198" s="1344"/>
      <c r="P198" s="1344"/>
      <c r="Q198" s="1344"/>
      <c r="R198" s="1344"/>
      <c r="S198" s="1344"/>
      <c r="T198" s="1344"/>
      <c r="U198" s="1344"/>
      <c r="V198" s="1344"/>
      <c r="W198" s="1344"/>
      <c r="X198" s="1344"/>
      <c r="Y198" s="1344"/>
      <c r="Z198" s="1344"/>
      <c r="AA198" s="1344"/>
      <c r="AB198" s="1344"/>
      <c r="AC198" s="1344"/>
    </row>
    <row r="199">
      <c r="A199" s="1344"/>
      <c r="B199" s="1344"/>
      <c r="C199" s="1344"/>
      <c r="D199" s="1344"/>
      <c r="E199" s="1344"/>
      <c r="F199" s="1344"/>
      <c r="G199" s="1344"/>
      <c r="H199" s="1344"/>
      <c r="I199" s="1344"/>
      <c r="J199" s="1344"/>
      <c r="K199" s="1344"/>
      <c r="L199" s="1344"/>
      <c r="M199" s="1344"/>
      <c r="N199" s="1344"/>
      <c r="O199" s="1344"/>
      <c r="P199" s="1344"/>
      <c r="Q199" s="1344"/>
      <c r="R199" s="1344"/>
      <c r="S199" s="1344"/>
      <c r="T199" s="1344"/>
      <c r="U199" s="1344"/>
      <c r="V199" s="1344"/>
      <c r="W199" s="1344"/>
      <c r="X199" s="1344"/>
      <c r="Y199" s="1344"/>
      <c r="Z199" s="1344"/>
      <c r="AA199" s="1344"/>
      <c r="AB199" s="1344"/>
      <c r="AC199" s="1344"/>
    </row>
    <row r="200">
      <c r="A200" s="1344"/>
      <c r="B200" s="1344"/>
      <c r="C200" s="1344"/>
      <c r="D200" s="1344"/>
      <c r="E200" s="1344"/>
      <c r="F200" s="1344"/>
      <c r="G200" s="1344"/>
      <c r="H200" s="1344"/>
      <c r="I200" s="1344"/>
      <c r="J200" s="1344"/>
      <c r="K200" s="1344"/>
      <c r="L200" s="1344"/>
      <c r="M200" s="1344"/>
      <c r="N200" s="1344"/>
      <c r="O200" s="1344"/>
      <c r="P200" s="1344"/>
      <c r="Q200" s="1344"/>
      <c r="R200" s="1344"/>
      <c r="S200" s="1344"/>
      <c r="T200" s="1344"/>
      <c r="U200" s="1344"/>
      <c r="V200" s="1344"/>
      <c r="W200" s="1344"/>
      <c r="X200" s="1344"/>
      <c r="Y200" s="1344"/>
      <c r="Z200" s="1344"/>
      <c r="AA200" s="1344"/>
      <c r="AB200" s="1344"/>
      <c r="AC200" s="1344"/>
    </row>
    <row r="201">
      <c r="A201" s="1344"/>
      <c r="B201" s="1344"/>
      <c r="C201" s="1344"/>
      <c r="D201" s="1344"/>
      <c r="E201" s="1344"/>
      <c r="F201" s="1344"/>
      <c r="G201" s="1344"/>
      <c r="H201" s="1344"/>
      <c r="I201" s="1344"/>
      <c r="J201" s="1344"/>
      <c r="K201" s="1344"/>
      <c r="L201" s="1344"/>
      <c r="M201" s="1344"/>
      <c r="N201" s="1344"/>
      <c r="O201" s="1344"/>
      <c r="P201" s="1344"/>
      <c r="Q201" s="1344"/>
      <c r="R201" s="1344"/>
      <c r="S201" s="1344"/>
      <c r="T201" s="1344"/>
      <c r="U201" s="1344"/>
      <c r="V201" s="1344"/>
      <c r="W201" s="1344"/>
      <c r="X201" s="1344"/>
      <c r="Y201" s="1344"/>
      <c r="Z201" s="1344"/>
      <c r="AA201" s="1344"/>
      <c r="AB201" s="1344"/>
      <c r="AC201" s="1344"/>
    </row>
    <row r="202">
      <c r="A202" s="1344"/>
      <c r="B202" s="1344"/>
      <c r="C202" s="1344"/>
      <c r="D202" s="1344"/>
      <c r="E202" s="1344"/>
      <c r="F202" s="1344"/>
      <c r="G202" s="1344"/>
      <c r="H202" s="1344"/>
      <c r="I202" s="1344"/>
      <c r="J202" s="1344"/>
      <c r="K202" s="1344"/>
      <c r="L202" s="1344"/>
      <c r="M202" s="1344"/>
      <c r="N202" s="1344"/>
      <c r="O202" s="1344"/>
      <c r="P202" s="1344"/>
      <c r="Q202" s="1344"/>
      <c r="R202" s="1344"/>
      <c r="S202" s="1344"/>
      <c r="T202" s="1344"/>
      <c r="U202" s="1344"/>
      <c r="V202" s="1344"/>
      <c r="W202" s="1344"/>
      <c r="X202" s="1344"/>
      <c r="Y202" s="1344"/>
      <c r="Z202" s="1344"/>
      <c r="AA202" s="1344"/>
      <c r="AB202" s="1344"/>
      <c r="AC202" s="1344"/>
    </row>
    <row r="203">
      <c r="A203" s="1344"/>
      <c r="B203" s="1344"/>
      <c r="C203" s="1344"/>
      <c r="D203" s="1344"/>
      <c r="E203" s="1344"/>
      <c r="F203" s="1344"/>
      <c r="G203" s="1344"/>
      <c r="H203" s="1344"/>
      <c r="I203" s="1344"/>
      <c r="J203" s="1344"/>
      <c r="K203" s="1344"/>
      <c r="L203" s="1344"/>
      <c r="M203" s="1344"/>
      <c r="N203" s="1344"/>
      <c r="O203" s="1344"/>
      <c r="P203" s="1344"/>
      <c r="Q203" s="1344"/>
      <c r="R203" s="1344"/>
      <c r="S203" s="1344"/>
      <c r="T203" s="1344"/>
      <c r="U203" s="1344"/>
      <c r="V203" s="1344"/>
      <c r="W203" s="1344"/>
      <c r="X203" s="1344"/>
      <c r="Y203" s="1344"/>
      <c r="Z203" s="1344"/>
      <c r="AA203" s="1344"/>
      <c r="AB203" s="1344"/>
      <c r="AC203" s="1344"/>
    </row>
    <row r="204">
      <c r="A204" s="1344"/>
      <c r="B204" s="1344"/>
      <c r="C204" s="1344"/>
      <c r="D204" s="1344"/>
      <c r="E204" s="1344"/>
      <c r="F204" s="1344"/>
      <c r="G204" s="1344"/>
      <c r="H204" s="1344"/>
      <c r="I204" s="1344"/>
      <c r="J204" s="1344"/>
      <c r="K204" s="1344"/>
      <c r="L204" s="1344"/>
      <c r="M204" s="1344"/>
      <c r="N204" s="1344"/>
      <c r="O204" s="1344"/>
      <c r="P204" s="1344"/>
      <c r="Q204" s="1344"/>
      <c r="R204" s="1344"/>
      <c r="S204" s="1344"/>
      <c r="T204" s="1344"/>
      <c r="U204" s="1344"/>
      <c r="V204" s="1344"/>
      <c r="W204" s="1344"/>
      <c r="X204" s="1344"/>
      <c r="Y204" s="1344"/>
      <c r="Z204" s="1344"/>
      <c r="AA204" s="1344"/>
      <c r="AB204" s="1344"/>
      <c r="AC204" s="1344"/>
    </row>
    <row r="205">
      <c r="A205" s="1344"/>
      <c r="B205" s="1344"/>
      <c r="C205" s="1344"/>
      <c r="D205" s="1344"/>
      <c r="E205" s="1344"/>
      <c r="F205" s="1344"/>
      <c r="G205" s="1344"/>
      <c r="H205" s="1344"/>
      <c r="I205" s="1344"/>
      <c r="J205" s="1344"/>
      <c r="K205" s="1344"/>
      <c r="L205" s="1344"/>
      <c r="M205" s="1344"/>
      <c r="N205" s="1344"/>
      <c r="O205" s="1344"/>
      <c r="P205" s="1344"/>
      <c r="Q205" s="1344"/>
      <c r="R205" s="1344"/>
      <c r="S205" s="1344"/>
      <c r="T205" s="1344"/>
      <c r="U205" s="1344"/>
      <c r="V205" s="1344"/>
      <c r="W205" s="1344"/>
      <c r="X205" s="1344"/>
      <c r="Y205" s="1344"/>
      <c r="Z205" s="1344"/>
      <c r="AA205" s="1344"/>
      <c r="AB205" s="1344"/>
      <c r="AC205" s="1344"/>
    </row>
    <row r="206">
      <c r="A206" s="1344"/>
      <c r="B206" s="1344"/>
      <c r="C206" s="1344"/>
      <c r="D206" s="1344"/>
      <c r="E206" s="1344"/>
      <c r="F206" s="1344"/>
      <c r="G206" s="1344"/>
      <c r="H206" s="1344"/>
      <c r="I206" s="1344"/>
      <c r="J206" s="1344"/>
      <c r="K206" s="1344"/>
      <c r="L206" s="1344"/>
      <c r="M206" s="1344"/>
      <c r="N206" s="1344"/>
      <c r="O206" s="1344"/>
      <c r="P206" s="1344"/>
      <c r="Q206" s="1344"/>
      <c r="R206" s="1344"/>
      <c r="S206" s="1344"/>
      <c r="T206" s="1344"/>
      <c r="U206" s="1344"/>
      <c r="V206" s="1344"/>
      <c r="W206" s="1344"/>
      <c r="X206" s="1344"/>
      <c r="Y206" s="1344"/>
      <c r="Z206" s="1344"/>
      <c r="AA206" s="1344"/>
      <c r="AB206" s="1344"/>
      <c r="AC206" s="1344"/>
    </row>
    <row r="207">
      <c r="A207" s="1344"/>
      <c r="B207" s="1344"/>
      <c r="C207" s="1344"/>
      <c r="D207" s="1344"/>
      <c r="E207" s="1344"/>
      <c r="F207" s="1344"/>
      <c r="G207" s="1344"/>
      <c r="H207" s="1344"/>
      <c r="I207" s="1344"/>
      <c r="J207" s="1344"/>
      <c r="K207" s="1344"/>
      <c r="L207" s="1344"/>
      <c r="M207" s="1344"/>
      <c r="N207" s="1344"/>
      <c r="O207" s="1344"/>
      <c r="P207" s="1344"/>
      <c r="Q207" s="1344"/>
      <c r="R207" s="1344"/>
      <c r="S207" s="1344"/>
      <c r="T207" s="1344"/>
      <c r="U207" s="1344"/>
      <c r="V207" s="1344"/>
      <c r="W207" s="1344"/>
      <c r="X207" s="1344"/>
      <c r="Y207" s="1344"/>
      <c r="Z207" s="1344"/>
      <c r="AA207" s="1344"/>
      <c r="AB207" s="1344"/>
      <c r="AC207" s="1344"/>
    </row>
    <row r="208">
      <c r="A208" s="1344"/>
      <c r="B208" s="1344"/>
      <c r="C208" s="1344"/>
      <c r="D208" s="1344"/>
      <c r="E208" s="1344"/>
      <c r="F208" s="1344"/>
      <c r="G208" s="1344"/>
      <c r="H208" s="1344"/>
      <c r="I208" s="1344"/>
      <c r="J208" s="1344"/>
      <c r="K208" s="1344"/>
      <c r="L208" s="1344"/>
      <c r="M208" s="1344"/>
      <c r="N208" s="1344"/>
      <c r="O208" s="1344"/>
      <c r="P208" s="1344"/>
      <c r="Q208" s="1344"/>
      <c r="R208" s="1344"/>
      <c r="S208" s="1344"/>
      <c r="T208" s="1344"/>
      <c r="U208" s="1344"/>
      <c r="V208" s="1344"/>
      <c r="W208" s="1344"/>
      <c r="X208" s="1344"/>
      <c r="Y208" s="1344"/>
      <c r="Z208" s="1344"/>
      <c r="AA208" s="1344"/>
      <c r="AB208" s="1344"/>
      <c r="AC208" s="1344"/>
    </row>
    <row r="209">
      <c r="A209" s="1344"/>
      <c r="B209" s="1344"/>
      <c r="C209" s="1344"/>
      <c r="D209" s="1344"/>
      <c r="E209" s="1344"/>
      <c r="F209" s="1344"/>
      <c r="G209" s="1344"/>
      <c r="H209" s="1344"/>
      <c r="I209" s="1344"/>
      <c r="J209" s="1344"/>
      <c r="K209" s="1344"/>
      <c r="L209" s="1344"/>
      <c r="M209" s="1344"/>
      <c r="N209" s="1344"/>
      <c r="O209" s="1344"/>
      <c r="P209" s="1344"/>
      <c r="Q209" s="1344"/>
      <c r="R209" s="1344"/>
      <c r="S209" s="1344"/>
      <c r="T209" s="1344"/>
      <c r="U209" s="1344"/>
      <c r="V209" s="1344"/>
      <c r="W209" s="1344"/>
      <c r="X209" s="1344"/>
      <c r="Y209" s="1344"/>
      <c r="Z209" s="1344"/>
      <c r="AA209" s="1344"/>
      <c r="AB209" s="1344"/>
      <c r="AC209" s="1344"/>
    </row>
    <row r="210">
      <c r="A210" s="1344"/>
      <c r="B210" s="1344"/>
      <c r="C210" s="1344"/>
      <c r="D210" s="1344"/>
      <c r="E210" s="1344"/>
      <c r="F210" s="1344"/>
      <c r="G210" s="1344"/>
      <c r="H210" s="1344"/>
      <c r="I210" s="1344"/>
      <c r="J210" s="1344"/>
      <c r="K210" s="1344"/>
      <c r="L210" s="1344"/>
      <c r="M210" s="1344"/>
      <c r="N210" s="1344"/>
      <c r="O210" s="1344"/>
      <c r="P210" s="1344"/>
      <c r="Q210" s="1344"/>
      <c r="R210" s="1344"/>
      <c r="S210" s="1344"/>
      <c r="T210" s="1344"/>
      <c r="U210" s="1344"/>
      <c r="V210" s="1344"/>
      <c r="W210" s="1344"/>
      <c r="X210" s="1344"/>
      <c r="Y210" s="1344"/>
      <c r="Z210" s="1344"/>
      <c r="AA210" s="1344"/>
      <c r="AB210" s="1344"/>
      <c r="AC210" s="1344"/>
    </row>
    <row r="211">
      <c r="A211" s="1344"/>
      <c r="B211" s="1344"/>
      <c r="C211" s="1344"/>
      <c r="D211" s="1344"/>
      <c r="E211" s="1344"/>
      <c r="F211" s="1344"/>
      <c r="G211" s="1344"/>
      <c r="H211" s="1344"/>
      <c r="I211" s="1344"/>
      <c r="J211" s="1344"/>
      <c r="K211" s="1344"/>
      <c r="L211" s="1344"/>
      <c r="M211" s="1344"/>
      <c r="N211" s="1344"/>
      <c r="O211" s="1344"/>
      <c r="P211" s="1344"/>
      <c r="Q211" s="1344"/>
      <c r="R211" s="1344"/>
      <c r="S211" s="1344"/>
      <c r="T211" s="1344"/>
      <c r="U211" s="1344"/>
      <c r="V211" s="1344"/>
      <c r="W211" s="1344"/>
      <c r="X211" s="1344"/>
      <c r="Y211" s="1344"/>
      <c r="Z211" s="1344"/>
      <c r="AA211" s="1344"/>
      <c r="AB211" s="1344"/>
      <c r="AC211" s="1344"/>
    </row>
    <row r="212">
      <c r="A212" s="1344"/>
      <c r="B212" s="1344"/>
      <c r="C212" s="1344"/>
      <c r="D212" s="1344"/>
      <c r="E212" s="1344"/>
      <c r="F212" s="1344"/>
      <c r="G212" s="1344"/>
      <c r="H212" s="1344"/>
      <c r="I212" s="1344"/>
      <c r="J212" s="1344"/>
      <c r="K212" s="1344"/>
      <c r="L212" s="1344"/>
      <c r="M212" s="1344"/>
      <c r="N212" s="1344"/>
      <c r="O212" s="1344"/>
      <c r="P212" s="1344"/>
      <c r="Q212" s="1344"/>
      <c r="R212" s="1344"/>
      <c r="S212" s="1344"/>
      <c r="T212" s="1344"/>
      <c r="U212" s="1344"/>
      <c r="V212" s="1344"/>
      <c r="W212" s="1344"/>
      <c r="X212" s="1344"/>
      <c r="Y212" s="1344"/>
      <c r="Z212" s="1344"/>
      <c r="AA212" s="1344"/>
      <c r="AB212" s="1344"/>
      <c r="AC212" s="1344"/>
    </row>
    <row r="213">
      <c r="A213" s="1344"/>
      <c r="B213" s="1344"/>
      <c r="C213" s="1344"/>
      <c r="D213" s="1344"/>
      <c r="E213" s="1344"/>
      <c r="F213" s="1344"/>
      <c r="G213" s="1344"/>
      <c r="H213" s="1344"/>
      <c r="I213" s="1344"/>
      <c r="J213" s="1344"/>
      <c r="K213" s="1344"/>
      <c r="L213" s="1344"/>
      <c r="M213" s="1344"/>
      <c r="N213" s="1344"/>
      <c r="O213" s="1344"/>
      <c r="P213" s="1344"/>
      <c r="Q213" s="1344"/>
      <c r="R213" s="1344"/>
      <c r="S213" s="1344"/>
      <c r="T213" s="1344"/>
      <c r="U213" s="1344"/>
      <c r="V213" s="1344"/>
      <c r="W213" s="1344"/>
      <c r="X213" s="1344"/>
      <c r="Y213" s="1344"/>
      <c r="Z213" s="1344"/>
      <c r="AA213" s="1344"/>
      <c r="AB213" s="1344"/>
      <c r="AC213" s="1344"/>
    </row>
    <row r="214">
      <c r="A214" s="1344"/>
      <c r="B214" s="1344"/>
      <c r="C214" s="1344"/>
      <c r="D214" s="1344"/>
      <c r="E214" s="1344"/>
      <c r="F214" s="1344"/>
      <c r="G214" s="1344"/>
      <c r="H214" s="1344"/>
      <c r="I214" s="1344"/>
      <c r="J214" s="1344"/>
      <c r="K214" s="1344"/>
      <c r="L214" s="1344"/>
      <c r="M214" s="1344"/>
      <c r="N214" s="1344"/>
      <c r="O214" s="1344"/>
      <c r="P214" s="1344"/>
      <c r="Q214" s="1344"/>
      <c r="R214" s="1344"/>
      <c r="S214" s="1344"/>
      <c r="T214" s="1344"/>
      <c r="U214" s="1344"/>
      <c r="V214" s="1344"/>
      <c r="W214" s="1344"/>
      <c r="X214" s="1344"/>
      <c r="Y214" s="1344"/>
      <c r="Z214" s="1344"/>
      <c r="AA214" s="1344"/>
      <c r="AB214" s="1344"/>
      <c r="AC214" s="1344"/>
    </row>
    <row r="215">
      <c r="A215" s="1344"/>
      <c r="B215" s="1344"/>
      <c r="C215" s="1344"/>
      <c r="D215" s="1344"/>
      <c r="E215" s="1344"/>
      <c r="F215" s="1344"/>
      <c r="G215" s="1344"/>
      <c r="H215" s="1344"/>
      <c r="I215" s="1344"/>
      <c r="J215" s="1344"/>
      <c r="K215" s="1344"/>
      <c r="L215" s="1344"/>
      <c r="M215" s="1344"/>
      <c r="N215" s="1344"/>
      <c r="O215" s="1344"/>
      <c r="P215" s="1344"/>
      <c r="Q215" s="1344"/>
      <c r="R215" s="1344"/>
      <c r="S215" s="1344"/>
      <c r="T215" s="1344"/>
      <c r="U215" s="1344"/>
      <c r="V215" s="1344"/>
      <c r="W215" s="1344"/>
      <c r="X215" s="1344"/>
      <c r="Y215" s="1344"/>
      <c r="Z215" s="1344"/>
      <c r="AA215" s="1344"/>
      <c r="AB215" s="1344"/>
      <c r="AC215" s="1344"/>
    </row>
    <row r="216">
      <c r="A216" s="1344"/>
      <c r="B216" s="1344"/>
      <c r="C216" s="1344"/>
      <c r="D216" s="1344"/>
      <c r="E216" s="1344"/>
      <c r="F216" s="1344"/>
      <c r="G216" s="1344"/>
      <c r="H216" s="1344"/>
      <c r="I216" s="1344"/>
      <c r="J216" s="1344"/>
      <c r="K216" s="1344"/>
      <c r="L216" s="1344"/>
      <c r="M216" s="1344"/>
      <c r="N216" s="1344"/>
      <c r="O216" s="1344"/>
      <c r="P216" s="1344"/>
      <c r="Q216" s="1344"/>
      <c r="R216" s="1344"/>
      <c r="S216" s="1344"/>
      <c r="T216" s="1344"/>
      <c r="U216" s="1344"/>
      <c r="V216" s="1344"/>
      <c r="W216" s="1344"/>
      <c r="X216" s="1344"/>
      <c r="Y216" s="1344"/>
      <c r="Z216" s="1344"/>
      <c r="AA216" s="1344"/>
      <c r="AB216" s="1344"/>
      <c r="AC216" s="1344"/>
    </row>
    <row r="217">
      <c r="A217" s="1344"/>
      <c r="B217" s="1344"/>
      <c r="C217" s="1344"/>
      <c r="D217" s="1344"/>
      <c r="E217" s="1344"/>
      <c r="F217" s="1344"/>
      <c r="G217" s="1344"/>
      <c r="H217" s="1344"/>
      <c r="I217" s="1344"/>
      <c r="J217" s="1344"/>
      <c r="K217" s="1344"/>
      <c r="L217" s="1344"/>
      <c r="M217" s="1344"/>
      <c r="N217" s="1344"/>
      <c r="O217" s="1344"/>
      <c r="P217" s="1344"/>
      <c r="Q217" s="1344"/>
      <c r="R217" s="1344"/>
      <c r="S217" s="1344"/>
      <c r="T217" s="1344"/>
      <c r="U217" s="1344"/>
      <c r="V217" s="1344"/>
      <c r="W217" s="1344"/>
      <c r="X217" s="1344"/>
      <c r="Y217" s="1344"/>
      <c r="Z217" s="1344"/>
      <c r="AA217" s="1344"/>
      <c r="AB217" s="1344"/>
      <c r="AC217" s="1344"/>
    </row>
    <row r="218">
      <c r="A218" s="1344"/>
      <c r="B218" s="1344"/>
      <c r="C218" s="1344"/>
      <c r="D218" s="1344"/>
      <c r="E218" s="1344"/>
      <c r="F218" s="1344"/>
      <c r="G218" s="1344"/>
      <c r="H218" s="1344"/>
      <c r="I218" s="1344"/>
      <c r="J218" s="1344"/>
      <c r="K218" s="1344"/>
      <c r="L218" s="1344"/>
      <c r="M218" s="1344"/>
      <c r="N218" s="1344"/>
      <c r="O218" s="1344"/>
      <c r="P218" s="1344"/>
      <c r="Q218" s="1344"/>
      <c r="R218" s="1344"/>
      <c r="S218" s="1344"/>
      <c r="T218" s="1344"/>
      <c r="U218" s="1344"/>
      <c r="V218" s="1344"/>
      <c r="W218" s="1344"/>
      <c r="X218" s="1344"/>
      <c r="Y218" s="1344"/>
      <c r="Z218" s="1344"/>
      <c r="AA218" s="1344"/>
      <c r="AB218" s="1344"/>
      <c r="AC218" s="1344"/>
    </row>
    <row r="219">
      <c r="A219" s="1344"/>
      <c r="B219" s="1344"/>
      <c r="C219" s="1344"/>
      <c r="D219" s="1344"/>
      <c r="E219" s="1344"/>
      <c r="F219" s="1344"/>
      <c r="G219" s="1344"/>
      <c r="H219" s="1344"/>
      <c r="I219" s="1344"/>
      <c r="J219" s="1344"/>
      <c r="K219" s="1344"/>
      <c r="L219" s="1344"/>
      <c r="M219" s="1344"/>
      <c r="N219" s="1344"/>
      <c r="O219" s="1344"/>
      <c r="P219" s="1344"/>
      <c r="Q219" s="1344"/>
      <c r="R219" s="1344"/>
      <c r="S219" s="1344"/>
      <c r="T219" s="1344"/>
      <c r="U219" s="1344"/>
      <c r="V219" s="1344"/>
      <c r="W219" s="1344"/>
      <c r="X219" s="1344"/>
      <c r="Y219" s="1344"/>
      <c r="Z219" s="1344"/>
      <c r="AA219" s="1344"/>
      <c r="AB219" s="1344"/>
      <c r="AC219" s="1344"/>
    </row>
    <row r="220">
      <c r="A220" s="1344"/>
      <c r="B220" s="1344"/>
      <c r="C220" s="1344"/>
      <c r="D220" s="1344"/>
      <c r="E220" s="1344"/>
      <c r="F220" s="1344"/>
      <c r="G220" s="1344"/>
      <c r="H220" s="1344"/>
      <c r="I220" s="1344"/>
      <c r="J220" s="1344"/>
      <c r="K220" s="1344"/>
      <c r="L220" s="1344"/>
      <c r="M220" s="1344"/>
      <c r="N220" s="1344"/>
      <c r="O220" s="1344"/>
      <c r="P220" s="1344"/>
      <c r="Q220" s="1344"/>
      <c r="R220" s="1344"/>
      <c r="S220" s="1344"/>
      <c r="T220" s="1344"/>
      <c r="U220" s="1344"/>
      <c r="V220" s="1344"/>
      <c r="W220" s="1344"/>
      <c r="X220" s="1344"/>
      <c r="Y220" s="1344"/>
      <c r="Z220" s="1344"/>
      <c r="AA220" s="1344"/>
      <c r="AB220" s="1344"/>
      <c r="AC220" s="1344"/>
    </row>
    <row r="221">
      <c r="A221" s="1344"/>
      <c r="B221" s="1344"/>
      <c r="C221" s="1344"/>
      <c r="D221" s="1344"/>
      <c r="E221" s="1344"/>
      <c r="F221" s="1344"/>
      <c r="G221" s="1344"/>
      <c r="H221" s="1344"/>
      <c r="I221" s="1344"/>
      <c r="J221" s="1344"/>
      <c r="K221" s="1344"/>
      <c r="L221" s="1344"/>
      <c r="M221" s="1344"/>
      <c r="N221" s="1344"/>
      <c r="O221" s="1344"/>
      <c r="P221" s="1344"/>
      <c r="Q221" s="1344"/>
      <c r="R221" s="1344"/>
      <c r="S221" s="1344"/>
      <c r="T221" s="1344"/>
      <c r="U221" s="1344"/>
      <c r="V221" s="1344"/>
      <c r="W221" s="1344"/>
      <c r="X221" s="1344"/>
      <c r="Y221" s="1344"/>
      <c r="Z221" s="1344"/>
      <c r="AA221" s="1344"/>
      <c r="AB221" s="1344"/>
      <c r="AC221" s="1344"/>
    </row>
    <row r="222">
      <c r="A222" s="1344"/>
      <c r="B222" s="1344"/>
      <c r="C222" s="1344"/>
      <c r="D222" s="1344"/>
      <c r="E222" s="1344"/>
      <c r="F222" s="1344"/>
      <c r="G222" s="1344"/>
      <c r="H222" s="1344"/>
      <c r="I222" s="1344"/>
      <c r="J222" s="1344"/>
      <c r="K222" s="1344"/>
      <c r="L222" s="1344"/>
      <c r="M222" s="1344"/>
      <c r="N222" s="1344"/>
      <c r="O222" s="1344"/>
      <c r="P222" s="1344"/>
      <c r="Q222" s="1344"/>
      <c r="R222" s="1344"/>
      <c r="S222" s="1344"/>
      <c r="T222" s="1344"/>
      <c r="U222" s="1344"/>
      <c r="V222" s="1344"/>
      <c r="W222" s="1344"/>
      <c r="X222" s="1344"/>
      <c r="Y222" s="1344"/>
      <c r="Z222" s="1344"/>
      <c r="AA222" s="1344"/>
      <c r="AB222" s="1344"/>
      <c r="AC222" s="1344"/>
    </row>
    <row r="223">
      <c r="A223" s="1344"/>
      <c r="B223" s="1344"/>
      <c r="C223" s="1344"/>
      <c r="D223" s="1344"/>
      <c r="E223" s="1344"/>
      <c r="F223" s="1344"/>
      <c r="G223" s="1344"/>
      <c r="H223" s="1344"/>
      <c r="I223" s="1344"/>
      <c r="J223" s="1344"/>
      <c r="K223" s="1344"/>
      <c r="L223" s="1344"/>
      <c r="M223" s="1344"/>
      <c r="N223" s="1344"/>
      <c r="O223" s="1344"/>
      <c r="P223" s="1344"/>
      <c r="Q223" s="1344"/>
      <c r="R223" s="1344"/>
      <c r="S223" s="1344"/>
      <c r="T223" s="1344"/>
      <c r="U223" s="1344"/>
      <c r="V223" s="1344"/>
      <c r="W223" s="1344"/>
      <c r="X223" s="1344"/>
      <c r="Y223" s="1344"/>
      <c r="Z223" s="1344"/>
      <c r="AA223" s="1344"/>
      <c r="AB223" s="1344"/>
      <c r="AC223" s="1344"/>
    </row>
    <row r="224">
      <c r="A224" s="1344"/>
      <c r="B224" s="1344"/>
      <c r="C224" s="1344"/>
      <c r="D224" s="1344"/>
      <c r="E224" s="1344"/>
      <c r="F224" s="1344"/>
      <c r="G224" s="1344"/>
      <c r="H224" s="1344"/>
      <c r="I224" s="1344"/>
      <c r="J224" s="1344"/>
      <c r="K224" s="1344"/>
      <c r="L224" s="1344"/>
      <c r="M224" s="1344"/>
      <c r="N224" s="1344"/>
      <c r="O224" s="1344"/>
      <c r="P224" s="1344"/>
      <c r="Q224" s="1344"/>
      <c r="R224" s="1344"/>
      <c r="S224" s="1344"/>
      <c r="T224" s="1344"/>
      <c r="U224" s="1344"/>
      <c r="V224" s="1344"/>
      <c r="W224" s="1344"/>
      <c r="X224" s="1344"/>
      <c r="Y224" s="1344"/>
      <c r="Z224" s="1344"/>
      <c r="AA224" s="1344"/>
      <c r="AB224" s="1344"/>
      <c r="AC224" s="1344"/>
    </row>
    <row r="225">
      <c r="A225" s="1344"/>
      <c r="B225" s="1344"/>
      <c r="C225" s="1344"/>
      <c r="D225" s="1344"/>
      <c r="E225" s="1344"/>
      <c r="F225" s="1344"/>
      <c r="G225" s="1344"/>
      <c r="H225" s="1344"/>
      <c r="I225" s="1344"/>
      <c r="J225" s="1344"/>
      <c r="K225" s="1344"/>
      <c r="L225" s="1344"/>
      <c r="M225" s="1344"/>
      <c r="N225" s="1344"/>
      <c r="O225" s="1344"/>
      <c r="P225" s="1344"/>
      <c r="Q225" s="1344"/>
      <c r="R225" s="1344"/>
      <c r="S225" s="1344"/>
      <c r="T225" s="1344"/>
      <c r="U225" s="1344"/>
      <c r="V225" s="1344"/>
      <c r="W225" s="1344"/>
      <c r="X225" s="1344"/>
      <c r="Y225" s="1344"/>
      <c r="Z225" s="1344"/>
      <c r="AA225" s="1344"/>
      <c r="AB225" s="1344"/>
      <c r="AC225" s="1344"/>
    </row>
    <row r="226">
      <c r="A226" s="1344"/>
      <c r="B226" s="1344"/>
      <c r="C226" s="1344"/>
      <c r="D226" s="1344"/>
      <c r="E226" s="1344"/>
      <c r="F226" s="1344"/>
      <c r="G226" s="1344"/>
      <c r="H226" s="1344"/>
      <c r="I226" s="1344"/>
      <c r="J226" s="1344"/>
      <c r="K226" s="1344"/>
      <c r="L226" s="1344"/>
      <c r="M226" s="1344"/>
      <c r="N226" s="1344"/>
      <c r="O226" s="1344"/>
      <c r="P226" s="1344"/>
      <c r="Q226" s="1344"/>
      <c r="R226" s="1344"/>
      <c r="S226" s="1344"/>
      <c r="T226" s="1344"/>
      <c r="U226" s="1344"/>
      <c r="V226" s="1344"/>
      <c r="W226" s="1344"/>
      <c r="X226" s="1344"/>
      <c r="Y226" s="1344"/>
      <c r="Z226" s="1344"/>
      <c r="AA226" s="1344"/>
      <c r="AB226" s="1344"/>
      <c r="AC226" s="1344"/>
    </row>
    <row r="227">
      <c r="A227" s="1344"/>
      <c r="B227" s="1344"/>
      <c r="C227" s="1344"/>
      <c r="D227" s="1344"/>
      <c r="E227" s="1344"/>
      <c r="F227" s="1344"/>
      <c r="G227" s="1344"/>
      <c r="H227" s="1344"/>
      <c r="I227" s="1344"/>
      <c r="J227" s="1344"/>
      <c r="K227" s="1344"/>
      <c r="L227" s="1344"/>
      <c r="M227" s="1344"/>
      <c r="N227" s="1344"/>
      <c r="O227" s="1344"/>
      <c r="P227" s="1344"/>
      <c r="Q227" s="1344"/>
      <c r="R227" s="1344"/>
      <c r="S227" s="1344"/>
      <c r="T227" s="1344"/>
      <c r="U227" s="1344"/>
      <c r="V227" s="1344"/>
      <c r="W227" s="1344"/>
      <c r="X227" s="1344"/>
      <c r="Y227" s="1344"/>
      <c r="Z227" s="1344"/>
      <c r="AA227" s="1344"/>
      <c r="AB227" s="1344"/>
      <c r="AC227" s="1344"/>
    </row>
    <row r="228">
      <c r="A228" s="1344"/>
      <c r="B228" s="1344"/>
      <c r="C228" s="1344"/>
      <c r="D228" s="1344"/>
      <c r="E228" s="1344"/>
      <c r="F228" s="1344"/>
      <c r="G228" s="1344"/>
      <c r="H228" s="1344"/>
      <c r="I228" s="1344"/>
      <c r="J228" s="1344"/>
      <c r="K228" s="1344"/>
      <c r="L228" s="1344"/>
      <c r="M228" s="1344"/>
      <c r="N228" s="1344"/>
      <c r="O228" s="1344"/>
      <c r="P228" s="1344"/>
      <c r="Q228" s="1344"/>
      <c r="R228" s="1344"/>
      <c r="S228" s="1344"/>
      <c r="T228" s="1344"/>
      <c r="U228" s="1344"/>
      <c r="V228" s="1344"/>
      <c r="W228" s="1344"/>
      <c r="X228" s="1344"/>
      <c r="Y228" s="1344"/>
      <c r="Z228" s="1344"/>
      <c r="AA228" s="1344"/>
      <c r="AB228" s="1344"/>
      <c r="AC228" s="1344"/>
    </row>
    <row r="229">
      <c r="A229" s="1344"/>
      <c r="B229" s="1344"/>
      <c r="C229" s="1344"/>
      <c r="D229" s="1344"/>
      <c r="E229" s="1344"/>
      <c r="F229" s="1344"/>
      <c r="G229" s="1344"/>
      <c r="H229" s="1344"/>
      <c r="I229" s="1344"/>
      <c r="J229" s="1344"/>
      <c r="K229" s="1344"/>
      <c r="L229" s="1344"/>
      <c r="M229" s="1344"/>
      <c r="N229" s="1344"/>
      <c r="O229" s="1344"/>
      <c r="P229" s="1344"/>
      <c r="Q229" s="1344"/>
      <c r="R229" s="1344"/>
      <c r="S229" s="1344"/>
      <c r="T229" s="1344"/>
      <c r="U229" s="1344"/>
      <c r="V229" s="1344"/>
      <c r="W229" s="1344"/>
      <c r="X229" s="1344"/>
      <c r="Y229" s="1344"/>
      <c r="Z229" s="1344"/>
      <c r="AA229" s="1344"/>
      <c r="AB229" s="1344"/>
      <c r="AC229" s="1344"/>
    </row>
    <row r="230">
      <c r="A230" s="1344"/>
      <c r="B230" s="1344"/>
      <c r="C230" s="1344"/>
      <c r="D230" s="1344"/>
      <c r="E230" s="1344"/>
      <c r="F230" s="1344"/>
      <c r="G230" s="1344"/>
      <c r="H230" s="1344"/>
      <c r="I230" s="1344"/>
      <c r="J230" s="1344"/>
      <c r="K230" s="1344"/>
      <c r="L230" s="1344"/>
      <c r="M230" s="1344"/>
      <c r="N230" s="1344"/>
      <c r="O230" s="1344"/>
      <c r="P230" s="1344"/>
      <c r="Q230" s="1344"/>
      <c r="R230" s="1344"/>
      <c r="S230" s="1344"/>
      <c r="T230" s="1344"/>
      <c r="U230" s="1344"/>
      <c r="V230" s="1344"/>
      <c r="W230" s="1344"/>
      <c r="X230" s="1344"/>
      <c r="Y230" s="1344"/>
      <c r="Z230" s="1344"/>
      <c r="AA230" s="1344"/>
      <c r="AB230" s="1344"/>
      <c r="AC230" s="1344"/>
    </row>
    <row r="231">
      <c r="A231" s="1344"/>
      <c r="B231" s="1344"/>
      <c r="C231" s="1344"/>
      <c r="D231" s="1344"/>
      <c r="E231" s="1344"/>
      <c r="F231" s="1344"/>
      <c r="G231" s="1344"/>
      <c r="H231" s="1344"/>
      <c r="I231" s="1344"/>
      <c r="J231" s="1344"/>
      <c r="K231" s="1344"/>
      <c r="L231" s="1344"/>
      <c r="M231" s="1344"/>
      <c r="N231" s="1344"/>
      <c r="O231" s="1344"/>
      <c r="P231" s="1344"/>
      <c r="Q231" s="1344"/>
      <c r="R231" s="1344"/>
      <c r="S231" s="1344"/>
      <c r="T231" s="1344"/>
      <c r="U231" s="1344"/>
      <c r="V231" s="1344"/>
      <c r="W231" s="1344"/>
      <c r="X231" s="1344"/>
      <c r="Y231" s="1344"/>
      <c r="Z231" s="1344"/>
      <c r="AA231" s="1344"/>
      <c r="AB231" s="1344"/>
      <c r="AC231" s="1344"/>
    </row>
    <row r="232">
      <c r="A232" s="1344"/>
      <c r="B232" s="1344"/>
      <c r="C232" s="1344"/>
      <c r="D232" s="1344"/>
      <c r="E232" s="1344"/>
      <c r="F232" s="1344"/>
      <c r="G232" s="1344"/>
      <c r="H232" s="1344"/>
      <c r="I232" s="1344"/>
      <c r="J232" s="1344"/>
      <c r="K232" s="1344"/>
      <c r="L232" s="1344"/>
      <c r="M232" s="1344"/>
      <c r="N232" s="1344"/>
      <c r="O232" s="1344"/>
      <c r="P232" s="1344"/>
      <c r="Q232" s="1344"/>
      <c r="R232" s="1344"/>
      <c r="S232" s="1344"/>
      <c r="T232" s="1344"/>
      <c r="U232" s="1344"/>
      <c r="V232" s="1344"/>
      <c r="W232" s="1344"/>
      <c r="X232" s="1344"/>
      <c r="Y232" s="1344"/>
      <c r="Z232" s="1344"/>
      <c r="AA232" s="1344"/>
      <c r="AB232" s="1344"/>
      <c r="AC232" s="1344"/>
    </row>
    <row r="233">
      <c r="A233" s="1344"/>
      <c r="B233" s="1344"/>
      <c r="C233" s="1344"/>
      <c r="D233" s="1344"/>
      <c r="E233" s="1344"/>
      <c r="F233" s="1344"/>
      <c r="G233" s="1344"/>
      <c r="H233" s="1344"/>
      <c r="I233" s="1344"/>
      <c r="J233" s="1344"/>
      <c r="K233" s="1344"/>
      <c r="L233" s="1344"/>
      <c r="M233" s="1344"/>
      <c r="N233" s="1344"/>
      <c r="O233" s="1344"/>
      <c r="P233" s="1344"/>
      <c r="Q233" s="1344"/>
      <c r="R233" s="1344"/>
      <c r="S233" s="1344"/>
      <c r="T233" s="1344"/>
      <c r="U233" s="1344"/>
      <c r="V233" s="1344"/>
      <c r="W233" s="1344"/>
      <c r="X233" s="1344"/>
      <c r="Y233" s="1344"/>
      <c r="Z233" s="1344"/>
      <c r="AA233" s="1344"/>
      <c r="AB233" s="1344"/>
      <c r="AC233" s="1344"/>
    </row>
    <row r="234">
      <c r="A234" s="1344"/>
      <c r="B234" s="1344"/>
      <c r="C234" s="1344"/>
      <c r="D234" s="1344"/>
      <c r="E234" s="1344"/>
      <c r="F234" s="1344"/>
      <c r="G234" s="1344"/>
      <c r="H234" s="1344"/>
      <c r="I234" s="1344"/>
      <c r="J234" s="1344"/>
      <c r="K234" s="1344"/>
      <c r="L234" s="1344"/>
      <c r="M234" s="1344"/>
      <c r="N234" s="1344"/>
      <c r="O234" s="1344"/>
      <c r="P234" s="1344"/>
      <c r="Q234" s="1344"/>
      <c r="R234" s="1344"/>
      <c r="S234" s="1344"/>
      <c r="T234" s="1344"/>
      <c r="U234" s="1344"/>
      <c r="V234" s="1344"/>
      <c r="W234" s="1344"/>
      <c r="X234" s="1344"/>
      <c r="Y234" s="1344"/>
      <c r="Z234" s="1344"/>
      <c r="AA234" s="1344"/>
      <c r="AB234" s="1344"/>
      <c r="AC234" s="1344"/>
    </row>
    <row r="235">
      <c r="A235" s="1344"/>
      <c r="B235" s="1344"/>
      <c r="C235" s="1344"/>
      <c r="D235" s="1344"/>
      <c r="E235" s="1344"/>
      <c r="F235" s="1344"/>
      <c r="G235" s="1344"/>
      <c r="H235" s="1344"/>
      <c r="I235" s="1344"/>
      <c r="J235" s="1344"/>
      <c r="K235" s="1344"/>
      <c r="L235" s="1344"/>
      <c r="M235" s="1344"/>
      <c r="N235" s="1344"/>
      <c r="O235" s="1344"/>
      <c r="P235" s="1344"/>
      <c r="Q235" s="1344"/>
      <c r="R235" s="1344"/>
      <c r="S235" s="1344"/>
      <c r="T235" s="1344"/>
      <c r="U235" s="1344"/>
      <c r="V235" s="1344"/>
      <c r="W235" s="1344"/>
      <c r="X235" s="1344"/>
      <c r="Y235" s="1344"/>
      <c r="Z235" s="1344"/>
      <c r="AA235" s="1344"/>
      <c r="AB235" s="1344"/>
      <c r="AC235" s="1344"/>
    </row>
    <row r="236">
      <c r="A236" s="1344"/>
      <c r="B236" s="1344"/>
      <c r="C236" s="1344"/>
      <c r="D236" s="1344"/>
      <c r="E236" s="1344"/>
      <c r="F236" s="1344"/>
      <c r="G236" s="1344"/>
      <c r="H236" s="1344"/>
      <c r="I236" s="1344"/>
      <c r="J236" s="1344"/>
      <c r="K236" s="1344"/>
      <c r="L236" s="1344"/>
      <c r="M236" s="1344"/>
      <c r="N236" s="1344"/>
      <c r="O236" s="1344"/>
      <c r="P236" s="1344"/>
      <c r="Q236" s="1344"/>
      <c r="R236" s="1344"/>
      <c r="S236" s="1344"/>
      <c r="T236" s="1344"/>
      <c r="U236" s="1344"/>
      <c r="V236" s="1344"/>
      <c r="W236" s="1344"/>
      <c r="X236" s="1344"/>
      <c r="Y236" s="1344"/>
      <c r="Z236" s="1344"/>
      <c r="AA236" s="1344"/>
      <c r="AB236" s="1344"/>
      <c r="AC236" s="1344"/>
    </row>
    <row r="237">
      <c r="A237" s="1344"/>
      <c r="B237" s="1344"/>
      <c r="C237" s="1344"/>
      <c r="D237" s="1344"/>
      <c r="E237" s="1344"/>
      <c r="F237" s="1344"/>
      <c r="G237" s="1344"/>
      <c r="H237" s="1344"/>
      <c r="I237" s="1344"/>
      <c r="J237" s="1344"/>
      <c r="K237" s="1344"/>
      <c r="L237" s="1344"/>
      <c r="M237" s="1344"/>
      <c r="N237" s="1344"/>
      <c r="O237" s="1344"/>
      <c r="P237" s="1344"/>
      <c r="Q237" s="1344"/>
      <c r="R237" s="1344"/>
      <c r="S237" s="1344"/>
      <c r="T237" s="1344"/>
      <c r="U237" s="1344"/>
      <c r="V237" s="1344"/>
      <c r="W237" s="1344"/>
      <c r="X237" s="1344"/>
      <c r="Y237" s="1344"/>
      <c r="Z237" s="1344"/>
      <c r="AA237" s="1344"/>
      <c r="AB237" s="1344"/>
      <c r="AC237" s="1344"/>
    </row>
    <row r="238">
      <c r="A238" s="1344"/>
      <c r="B238" s="1344"/>
      <c r="C238" s="1344"/>
      <c r="D238" s="1344"/>
      <c r="E238" s="1344"/>
      <c r="F238" s="1344"/>
      <c r="G238" s="1344"/>
      <c r="H238" s="1344"/>
      <c r="I238" s="1344"/>
      <c r="J238" s="1344"/>
      <c r="K238" s="1344"/>
      <c r="L238" s="1344"/>
      <c r="M238" s="1344"/>
      <c r="N238" s="1344"/>
      <c r="O238" s="1344"/>
      <c r="P238" s="1344"/>
      <c r="Q238" s="1344"/>
      <c r="R238" s="1344"/>
      <c r="S238" s="1344"/>
      <c r="T238" s="1344"/>
      <c r="U238" s="1344"/>
      <c r="V238" s="1344"/>
      <c r="W238" s="1344"/>
      <c r="X238" s="1344"/>
      <c r="Y238" s="1344"/>
      <c r="Z238" s="1344"/>
      <c r="AA238" s="1344"/>
      <c r="AB238" s="1344"/>
      <c r="AC238" s="1344"/>
    </row>
    <row r="239">
      <c r="A239" s="1344"/>
      <c r="B239" s="1344"/>
      <c r="C239" s="1344"/>
      <c r="D239" s="1344"/>
      <c r="E239" s="1344"/>
      <c r="F239" s="1344"/>
      <c r="G239" s="1344"/>
      <c r="H239" s="1344"/>
      <c r="I239" s="1344"/>
      <c r="J239" s="1344"/>
      <c r="K239" s="1344"/>
      <c r="L239" s="1344"/>
      <c r="M239" s="1344"/>
      <c r="N239" s="1344"/>
      <c r="O239" s="1344"/>
      <c r="P239" s="1344"/>
      <c r="Q239" s="1344"/>
      <c r="R239" s="1344"/>
      <c r="S239" s="1344"/>
      <c r="T239" s="1344"/>
      <c r="U239" s="1344"/>
      <c r="V239" s="1344"/>
      <c r="W239" s="1344"/>
      <c r="X239" s="1344"/>
      <c r="Y239" s="1344"/>
      <c r="Z239" s="1344"/>
      <c r="AA239" s="1344"/>
      <c r="AB239" s="1344"/>
      <c r="AC239" s="1344"/>
    </row>
    <row r="240">
      <c r="A240" s="1344"/>
      <c r="B240" s="1344"/>
      <c r="C240" s="1344"/>
      <c r="D240" s="1344"/>
      <c r="E240" s="1344"/>
      <c r="F240" s="1344"/>
      <c r="G240" s="1344"/>
      <c r="H240" s="1344"/>
      <c r="I240" s="1344"/>
      <c r="J240" s="1344"/>
      <c r="K240" s="1344"/>
      <c r="L240" s="1344"/>
      <c r="M240" s="1344"/>
      <c r="N240" s="1344"/>
      <c r="O240" s="1344"/>
      <c r="P240" s="1344"/>
      <c r="Q240" s="1344"/>
      <c r="R240" s="1344"/>
      <c r="S240" s="1344"/>
      <c r="T240" s="1344"/>
      <c r="U240" s="1344"/>
      <c r="V240" s="1344"/>
      <c r="W240" s="1344"/>
      <c r="X240" s="1344"/>
      <c r="Y240" s="1344"/>
      <c r="Z240" s="1344"/>
      <c r="AA240" s="1344"/>
      <c r="AB240" s="1344"/>
      <c r="AC240" s="1344"/>
    </row>
    <row r="241">
      <c r="A241" s="1344"/>
      <c r="B241" s="1344"/>
      <c r="C241" s="1344"/>
      <c r="D241" s="1344"/>
      <c r="E241" s="1344"/>
      <c r="F241" s="1344"/>
      <c r="G241" s="1344"/>
      <c r="H241" s="1344"/>
      <c r="I241" s="1344"/>
      <c r="J241" s="1344"/>
      <c r="K241" s="1344"/>
      <c r="L241" s="1344"/>
      <c r="M241" s="1344"/>
      <c r="N241" s="1344"/>
      <c r="O241" s="1344"/>
      <c r="P241" s="1344"/>
      <c r="Q241" s="1344"/>
      <c r="R241" s="1344"/>
      <c r="S241" s="1344"/>
      <c r="T241" s="1344"/>
      <c r="U241" s="1344"/>
      <c r="V241" s="1344"/>
      <c r="W241" s="1344"/>
      <c r="X241" s="1344"/>
      <c r="Y241" s="1344"/>
      <c r="Z241" s="1344"/>
      <c r="AA241" s="1344"/>
      <c r="AB241" s="1344"/>
      <c r="AC241" s="1344"/>
    </row>
    <row r="242">
      <c r="A242" s="1344"/>
      <c r="B242" s="1344"/>
      <c r="C242" s="1344"/>
      <c r="D242" s="1344"/>
      <c r="E242" s="1344"/>
      <c r="F242" s="1344"/>
      <c r="G242" s="1344"/>
      <c r="H242" s="1344"/>
      <c r="I242" s="1344"/>
      <c r="J242" s="1344"/>
      <c r="K242" s="1344"/>
      <c r="L242" s="1344"/>
      <c r="M242" s="1344"/>
      <c r="N242" s="1344"/>
      <c r="O242" s="1344"/>
      <c r="P242" s="1344"/>
      <c r="Q242" s="1344"/>
      <c r="R242" s="1344"/>
      <c r="S242" s="1344"/>
      <c r="T242" s="1344"/>
      <c r="U242" s="1344"/>
      <c r="V242" s="1344"/>
      <c r="W242" s="1344"/>
      <c r="X242" s="1344"/>
      <c r="Y242" s="1344"/>
      <c r="Z242" s="1344"/>
      <c r="AA242" s="1344"/>
      <c r="AB242" s="1344"/>
      <c r="AC242" s="1344"/>
    </row>
    <row r="243">
      <c r="A243" s="1344"/>
      <c r="B243" s="1344"/>
      <c r="C243" s="1344"/>
      <c r="D243" s="1344"/>
      <c r="E243" s="1344"/>
      <c r="F243" s="1344"/>
      <c r="G243" s="1344"/>
      <c r="H243" s="1344"/>
      <c r="I243" s="1344"/>
      <c r="J243" s="1344"/>
      <c r="K243" s="1344"/>
      <c r="L243" s="1344"/>
      <c r="M243" s="1344"/>
      <c r="N243" s="1344"/>
      <c r="O243" s="1344"/>
      <c r="P243" s="1344"/>
      <c r="Q243" s="1344"/>
      <c r="R243" s="1344"/>
      <c r="S243" s="1344"/>
      <c r="T243" s="1344"/>
      <c r="U243" s="1344"/>
      <c r="V243" s="1344"/>
      <c r="W243" s="1344"/>
      <c r="X243" s="1344"/>
      <c r="Y243" s="1344"/>
      <c r="Z243" s="1344"/>
      <c r="AA243" s="1344"/>
      <c r="AB243" s="1344"/>
      <c r="AC243" s="1344"/>
    </row>
    <row r="244">
      <c r="A244" s="1344"/>
      <c r="B244" s="1344"/>
      <c r="C244" s="1344"/>
      <c r="D244" s="1344"/>
      <c r="E244" s="1344"/>
      <c r="F244" s="1344"/>
      <c r="G244" s="1344"/>
      <c r="H244" s="1344"/>
      <c r="I244" s="1344"/>
      <c r="J244" s="1344"/>
      <c r="K244" s="1344"/>
      <c r="L244" s="1344"/>
      <c r="M244" s="1344"/>
      <c r="N244" s="1344"/>
      <c r="O244" s="1344"/>
      <c r="P244" s="1344"/>
      <c r="Q244" s="1344"/>
      <c r="R244" s="1344"/>
      <c r="S244" s="1344"/>
      <c r="T244" s="1344"/>
      <c r="U244" s="1344"/>
      <c r="V244" s="1344"/>
      <c r="W244" s="1344"/>
      <c r="X244" s="1344"/>
      <c r="Y244" s="1344"/>
      <c r="Z244" s="1344"/>
      <c r="AA244" s="1344"/>
      <c r="AB244" s="1344"/>
      <c r="AC244" s="1344"/>
    </row>
    <row r="245">
      <c r="A245" s="1344"/>
      <c r="B245" s="1344"/>
      <c r="C245" s="1344"/>
      <c r="D245" s="1344"/>
      <c r="E245" s="1344"/>
      <c r="F245" s="1344"/>
      <c r="G245" s="1344"/>
      <c r="H245" s="1344"/>
      <c r="I245" s="1344"/>
      <c r="J245" s="1344"/>
      <c r="K245" s="1344"/>
      <c r="L245" s="1344"/>
      <c r="M245" s="1344"/>
      <c r="N245" s="1344"/>
      <c r="O245" s="1344"/>
      <c r="P245" s="1344"/>
      <c r="Q245" s="1344"/>
      <c r="R245" s="1344"/>
      <c r="S245" s="1344"/>
      <c r="T245" s="1344"/>
      <c r="U245" s="1344"/>
      <c r="V245" s="1344"/>
      <c r="W245" s="1344"/>
      <c r="X245" s="1344"/>
      <c r="Y245" s="1344"/>
      <c r="Z245" s="1344"/>
      <c r="AA245" s="1344"/>
      <c r="AB245" s="1344"/>
      <c r="AC245" s="1344"/>
    </row>
    <row r="246">
      <c r="A246" s="1344"/>
      <c r="B246" s="1344"/>
      <c r="C246" s="1344"/>
      <c r="D246" s="1344"/>
      <c r="E246" s="1344"/>
      <c r="F246" s="1344"/>
      <c r="G246" s="1344"/>
      <c r="H246" s="1344"/>
      <c r="I246" s="1344"/>
      <c r="J246" s="1344"/>
      <c r="K246" s="1344"/>
      <c r="L246" s="1344"/>
      <c r="M246" s="1344"/>
      <c r="N246" s="1344"/>
      <c r="O246" s="1344"/>
      <c r="P246" s="1344"/>
      <c r="Q246" s="1344"/>
      <c r="R246" s="1344"/>
      <c r="S246" s="1344"/>
      <c r="T246" s="1344"/>
      <c r="U246" s="1344"/>
      <c r="V246" s="1344"/>
      <c r="W246" s="1344"/>
      <c r="X246" s="1344"/>
      <c r="Y246" s="1344"/>
      <c r="Z246" s="1344"/>
      <c r="AA246" s="1344"/>
      <c r="AB246" s="1344"/>
      <c r="AC246" s="1344"/>
    </row>
    <row r="247">
      <c r="A247" s="1344"/>
      <c r="B247" s="1344"/>
      <c r="C247" s="1344"/>
      <c r="D247" s="1344"/>
      <c r="E247" s="1344"/>
      <c r="F247" s="1344"/>
      <c r="G247" s="1344"/>
      <c r="H247" s="1344"/>
      <c r="I247" s="1344"/>
      <c r="J247" s="1344"/>
      <c r="K247" s="1344"/>
      <c r="L247" s="1344"/>
      <c r="M247" s="1344"/>
      <c r="N247" s="1344"/>
      <c r="O247" s="1344"/>
      <c r="P247" s="1344"/>
      <c r="Q247" s="1344"/>
      <c r="R247" s="1344"/>
      <c r="S247" s="1344"/>
      <c r="T247" s="1344"/>
      <c r="U247" s="1344"/>
      <c r="V247" s="1344"/>
      <c r="W247" s="1344"/>
      <c r="X247" s="1344"/>
      <c r="Y247" s="1344"/>
      <c r="Z247" s="1344"/>
      <c r="AA247" s="1344"/>
      <c r="AB247" s="1344"/>
      <c r="AC247" s="1344"/>
    </row>
    <row r="248">
      <c r="A248" s="1344"/>
      <c r="B248" s="1344"/>
      <c r="C248" s="1344"/>
      <c r="D248" s="1344"/>
      <c r="E248" s="1344"/>
      <c r="F248" s="1344"/>
      <c r="G248" s="1344"/>
      <c r="H248" s="1344"/>
      <c r="I248" s="1344"/>
      <c r="J248" s="1344"/>
      <c r="K248" s="1344"/>
      <c r="L248" s="1344"/>
      <c r="M248" s="1344"/>
      <c r="N248" s="1344"/>
      <c r="O248" s="1344"/>
      <c r="P248" s="1344"/>
      <c r="Q248" s="1344"/>
      <c r="R248" s="1344"/>
      <c r="S248" s="1344"/>
      <c r="T248" s="1344"/>
      <c r="U248" s="1344"/>
      <c r="V248" s="1344"/>
      <c r="W248" s="1344"/>
      <c r="X248" s="1344"/>
      <c r="Y248" s="1344"/>
      <c r="Z248" s="1344"/>
      <c r="AA248" s="1344"/>
      <c r="AB248" s="1344"/>
      <c r="AC248" s="1344"/>
    </row>
    <row r="249">
      <c r="A249" s="1344"/>
      <c r="B249" s="1344"/>
      <c r="C249" s="1344"/>
      <c r="D249" s="1344"/>
      <c r="E249" s="1344"/>
      <c r="F249" s="1344"/>
      <c r="G249" s="1344"/>
      <c r="H249" s="1344"/>
      <c r="I249" s="1344"/>
      <c r="J249" s="1344"/>
      <c r="K249" s="1344"/>
      <c r="L249" s="1344"/>
      <c r="M249" s="1344"/>
      <c r="N249" s="1344"/>
      <c r="O249" s="1344"/>
      <c r="P249" s="1344"/>
      <c r="Q249" s="1344"/>
      <c r="R249" s="1344"/>
      <c r="S249" s="1344"/>
      <c r="T249" s="1344"/>
      <c r="U249" s="1344"/>
      <c r="V249" s="1344"/>
      <c r="W249" s="1344"/>
      <c r="X249" s="1344"/>
      <c r="Y249" s="1344"/>
      <c r="Z249" s="1344"/>
      <c r="AA249" s="1344"/>
      <c r="AB249" s="1344"/>
      <c r="AC249" s="1344"/>
    </row>
    <row r="250">
      <c r="A250" s="1344"/>
      <c r="B250" s="1344"/>
      <c r="C250" s="1344"/>
      <c r="D250" s="1344"/>
      <c r="E250" s="1344"/>
      <c r="F250" s="1344"/>
      <c r="G250" s="1344"/>
      <c r="H250" s="1344"/>
      <c r="I250" s="1344"/>
      <c r="J250" s="1344"/>
      <c r="K250" s="1344"/>
      <c r="L250" s="1344"/>
      <c r="M250" s="1344"/>
      <c r="N250" s="1344"/>
      <c r="O250" s="1344"/>
      <c r="P250" s="1344"/>
      <c r="Q250" s="1344"/>
      <c r="R250" s="1344"/>
      <c r="S250" s="1344"/>
      <c r="T250" s="1344"/>
      <c r="U250" s="1344"/>
      <c r="V250" s="1344"/>
      <c r="W250" s="1344"/>
      <c r="X250" s="1344"/>
      <c r="Y250" s="1344"/>
      <c r="Z250" s="1344"/>
      <c r="AA250" s="1344"/>
      <c r="AB250" s="1344"/>
      <c r="AC250" s="1344"/>
    </row>
    <row r="251">
      <c r="A251" s="1344"/>
      <c r="B251" s="1344"/>
      <c r="C251" s="1344"/>
      <c r="D251" s="1344"/>
      <c r="E251" s="1344"/>
      <c r="F251" s="1344"/>
      <c r="G251" s="1344"/>
      <c r="H251" s="1344"/>
      <c r="I251" s="1344"/>
      <c r="J251" s="1344"/>
      <c r="K251" s="1344"/>
      <c r="L251" s="1344"/>
      <c r="M251" s="1344"/>
      <c r="N251" s="1344"/>
      <c r="O251" s="1344"/>
      <c r="P251" s="1344"/>
      <c r="Q251" s="1344"/>
      <c r="R251" s="1344"/>
      <c r="S251" s="1344"/>
      <c r="T251" s="1344"/>
      <c r="U251" s="1344"/>
      <c r="V251" s="1344"/>
      <c r="W251" s="1344"/>
      <c r="X251" s="1344"/>
      <c r="Y251" s="1344"/>
      <c r="Z251" s="1344"/>
      <c r="AA251" s="1344"/>
      <c r="AB251" s="1344"/>
      <c r="AC251" s="1344"/>
    </row>
    <row r="252">
      <c r="A252" s="1344"/>
      <c r="B252" s="1344"/>
      <c r="C252" s="1344"/>
      <c r="D252" s="1344"/>
      <c r="E252" s="1344"/>
      <c r="F252" s="1344"/>
      <c r="G252" s="1344"/>
      <c r="H252" s="1344"/>
      <c r="I252" s="1344"/>
      <c r="J252" s="1344"/>
      <c r="K252" s="1344"/>
      <c r="L252" s="1344"/>
      <c r="M252" s="1344"/>
      <c r="N252" s="1344"/>
      <c r="O252" s="1344"/>
      <c r="P252" s="1344"/>
      <c r="Q252" s="1344"/>
      <c r="R252" s="1344"/>
      <c r="S252" s="1344"/>
      <c r="T252" s="1344"/>
      <c r="U252" s="1344"/>
      <c r="V252" s="1344"/>
      <c r="W252" s="1344"/>
      <c r="X252" s="1344"/>
      <c r="Y252" s="1344"/>
      <c r="Z252" s="1344"/>
      <c r="AA252" s="1344"/>
      <c r="AB252" s="1344"/>
      <c r="AC252" s="1344"/>
    </row>
    <row r="253">
      <c r="A253" s="1344"/>
      <c r="B253" s="1344"/>
      <c r="C253" s="1344"/>
      <c r="D253" s="1344"/>
      <c r="E253" s="1344"/>
      <c r="F253" s="1344"/>
      <c r="G253" s="1344"/>
      <c r="H253" s="1344"/>
      <c r="I253" s="1344"/>
      <c r="J253" s="1344"/>
      <c r="K253" s="1344"/>
      <c r="L253" s="1344"/>
      <c r="M253" s="1344"/>
      <c r="N253" s="1344"/>
      <c r="O253" s="1344"/>
      <c r="P253" s="1344"/>
      <c r="Q253" s="1344"/>
      <c r="R253" s="1344"/>
      <c r="S253" s="1344"/>
      <c r="T253" s="1344"/>
      <c r="U253" s="1344"/>
      <c r="V253" s="1344"/>
      <c r="W253" s="1344"/>
      <c r="X253" s="1344"/>
      <c r="Y253" s="1344"/>
      <c r="Z253" s="1344"/>
      <c r="AA253" s="1344"/>
      <c r="AB253" s="1344"/>
      <c r="AC253" s="1344"/>
    </row>
    <row r="254">
      <c r="A254" s="1344"/>
      <c r="B254" s="1344"/>
      <c r="C254" s="1344"/>
      <c r="D254" s="1344"/>
      <c r="E254" s="1344"/>
      <c r="F254" s="1344"/>
      <c r="G254" s="1344"/>
      <c r="H254" s="1344"/>
      <c r="I254" s="1344"/>
      <c r="J254" s="1344"/>
      <c r="K254" s="1344"/>
      <c r="L254" s="1344"/>
      <c r="M254" s="1344"/>
      <c r="N254" s="1344"/>
      <c r="O254" s="1344"/>
      <c r="P254" s="1344"/>
      <c r="Q254" s="1344"/>
      <c r="R254" s="1344"/>
      <c r="S254" s="1344"/>
      <c r="T254" s="1344"/>
      <c r="U254" s="1344"/>
      <c r="V254" s="1344"/>
      <c r="W254" s="1344"/>
      <c r="X254" s="1344"/>
      <c r="Y254" s="1344"/>
      <c r="Z254" s="1344"/>
      <c r="AA254" s="1344"/>
      <c r="AB254" s="1344"/>
      <c r="AC254" s="1344"/>
    </row>
    <row r="255">
      <c r="A255" s="1344"/>
      <c r="B255" s="1344"/>
      <c r="C255" s="1344"/>
      <c r="D255" s="1344"/>
      <c r="E255" s="1344"/>
      <c r="F255" s="1344"/>
      <c r="G255" s="1344"/>
      <c r="H255" s="1344"/>
      <c r="I255" s="1344"/>
      <c r="J255" s="1344"/>
      <c r="K255" s="1344"/>
      <c r="L255" s="1344"/>
      <c r="M255" s="1344"/>
      <c r="N255" s="1344"/>
      <c r="O255" s="1344"/>
      <c r="P255" s="1344"/>
      <c r="Q255" s="1344"/>
      <c r="R255" s="1344"/>
      <c r="S255" s="1344"/>
      <c r="T255" s="1344"/>
      <c r="U255" s="1344"/>
      <c r="V255" s="1344"/>
      <c r="W255" s="1344"/>
      <c r="X255" s="1344"/>
      <c r="Y255" s="1344"/>
      <c r="Z255" s="1344"/>
      <c r="AA255" s="1344"/>
      <c r="AB255" s="1344"/>
      <c r="AC255" s="1344"/>
    </row>
    <row r="256">
      <c r="A256" s="1344"/>
      <c r="B256" s="1344"/>
      <c r="C256" s="1344"/>
      <c r="D256" s="1344"/>
      <c r="E256" s="1344"/>
      <c r="F256" s="1344"/>
      <c r="G256" s="1344"/>
      <c r="H256" s="1344"/>
      <c r="I256" s="1344"/>
      <c r="J256" s="1344"/>
      <c r="K256" s="1344"/>
      <c r="L256" s="1344"/>
      <c r="M256" s="1344"/>
      <c r="N256" s="1344"/>
      <c r="O256" s="1344"/>
      <c r="P256" s="1344"/>
      <c r="Q256" s="1344"/>
      <c r="R256" s="1344"/>
      <c r="S256" s="1344"/>
      <c r="T256" s="1344"/>
      <c r="U256" s="1344"/>
      <c r="V256" s="1344"/>
      <c r="W256" s="1344"/>
      <c r="X256" s="1344"/>
      <c r="Y256" s="1344"/>
      <c r="Z256" s="1344"/>
      <c r="AA256" s="1344"/>
      <c r="AB256" s="1344"/>
      <c r="AC256" s="1344"/>
    </row>
    <row r="257">
      <c r="A257" s="1344"/>
      <c r="B257" s="1344"/>
      <c r="C257" s="1344"/>
      <c r="D257" s="1344"/>
      <c r="E257" s="1344"/>
      <c r="F257" s="1344"/>
      <c r="G257" s="1344"/>
      <c r="H257" s="1344"/>
      <c r="I257" s="1344"/>
      <c r="J257" s="1344"/>
      <c r="K257" s="1344"/>
      <c r="L257" s="1344"/>
      <c r="M257" s="1344"/>
      <c r="N257" s="1344"/>
      <c r="O257" s="1344"/>
      <c r="P257" s="1344"/>
      <c r="Q257" s="1344"/>
      <c r="R257" s="1344"/>
      <c r="S257" s="1344"/>
      <c r="T257" s="1344"/>
      <c r="U257" s="1344"/>
      <c r="V257" s="1344"/>
      <c r="W257" s="1344"/>
      <c r="X257" s="1344"/>
      <c r="Y257" s="1344"/>
      <c r="Z257" s="1344"/>
      <c r="AA257" s="1344"/>
      <c r="AB257" s="1344"/>
      <c r="AC257" s="1344"/>
    </row>
    <row r="258">
      <c r="A258" s="1344"/>
      <c r="B258" s="1344"/>
      <c r="C258" s="1344"/>
      <c r="D258" s="1344"/>
      <c r="E258" s="1344"/>
      <c r="F258" s="1344"/>
      <c r="G258" s="1344"/>
      <c r="H258" s="1344"/>
      <c r="I258" s="1344"/>
      <c r="J258" s="1344"/>
      <c r="K258" s="1344"/>
      <c r="L258" s="1344"/>
      <c r="M258" s="1344"/>
      <c r="N258" s="1344"/>
      <c r="O258" s="1344"/>
      <c r="P258" s="1344"/>
      <c r="Q258" s="1344"/>
      <c r="R258" s="1344"/>
      <c r="S258" s="1344"/>
      <c r="T258" s="1344"/>
      <c r="U258" s="1344"/>
      <c r="V258" s="1344"/>
      <c r="W258" s="1344"/>
      <c r="X258" s="1344"/>
      <c r="Y258" s="1344"/>
      <c r="Z258" s="1344"/>
      <c r="AA258" s="1344"/>
      <c r="AB258" s="1344"/>
      <c r="AC258" s="1344"/>
    </row>
    <row r="259">
      <c r="A259" s="1344"/>
      <c r="B259" s="1344"/>
      <c r="C259" s="1344"/>
      <c r="D259" s="1344"/>
      <c r="E259" s="1344"/>
      <c r="F259" s="1344"/>
      <c r="G259" s="1344"/>
      <c r="H259" s="1344"/>
      <c r="I259" s="1344"/>
      <c r="J259" s="1344"/>
      <c r="K259" s="1344"/>
      <c r="L259" s="1344"/>
      <c r="M259" s="1344"/>
      <c r="N259" s="1344"/>
      <c r="O259" s="1344"/>
      <c r="P259" s="1344"/>
      <c r="Q259" s="1344"/>
      <c r="R259" s="1344"/>
      <c r="S259" s="1344"/>
      <c r="T259" s="1344"/>
      <c r="U259" s="1344"/>
      <c r="V259" s="1344"/>
      <c r="W259" s="1344"/>
      <c r="X259" s="1344"/>
      <c r="Y259" s="1344"/>
      <c r="Z259" s="1344"/>
      <c r="AA259" s="1344"/>
      <c r="AB259" s="1344"/>
      <c r="AC259" s="1344"/>
    </row>
    <row r="260">
      <c r="A260" s="1344"/>
      <c r="B260" s="1344"/>
      <c r="C260" s="1344"/>
      <c r="D260" s="1344"/>
      <c r="E260" s="1344"/>
      <c r="F260" s="1344"/>
      <c r="G260" s="1344"/>
      <c r="H260" s="1344"/>
      <c r="I260" s="1344"/>
      <c r="J260" s="1344"/>
      <c r="K260" s="1344"/>
      <c r="L260" s="1344"/>
      <c r="M260" s="1344"/>
      <c r="N260" s="1344"/>
      <c r="O260" s="1344"/>
      <c r="P260" s="1344"/>
      <c r="Q260" s="1344"/>
      <c r="R260" s="1344"/>
      <c r="S260" s="1344"/>
      <c r="T260" s="1344"/>
      <c r="U260" s="1344"/>
      <c r="V260" s="1344"/>
      <c r="W260" s="1344"/>
      <c r="X260" s="1344"/>
      <c r="Y260" s="1344"/>
      <c r="Z260" s="1344"/>
      <c r="AA260" s="1344"/>
      <c r="AB260" s="1344"/>
      <c r="AC260" s="1344"/>
    </row>
    <row r="261">
      <c r="A261" s="1344"/>
      <c r="B261" s="1344"/>
      <c r="C261" s="1344"/>
      <c r="D261" s="1344"/>
      <c r="E261" s="1344"/>
      <c r="F261" s="1344"/>
      <c r="G261" s="1344"/>
      <c r="H261" s="1344"/>
      <c r="I261" s="1344"/>
      <c r="J261" s="1344"/>
      <c r="K261" s="1344"/>
      <c r="L261" s="1344"/>
      <c r="M261" s="1344"/>
      <c r="N261" s="1344"/>
      <c r="O261" s="1344"/>
      <c r="P261" s="1344"/>
      <c r="Q261" s="1344"/>
      <c r="R261" s="1344"/>
      <c r="S261" s="1344"/>
      <c r="T261" s="1344"/>
      <c r="U261" s="1344"/>
      <c r="V261" s="1344"/>
      <c r="W261" s="1344"/>
      <c r="X261" s="1344"/>
      <c r="Y261" s="1344"/>
      <c r="Z261" s="1344"/>
      <c r="AA261" s="1344"/>
      <c r="AB261" s="1344"/>
      <c r="AC261" s="1344"/>
    </row>
    <row r="262">
      <c r="A262" s="1344"/>
      <c r="B262" s="1344"/>
      <c r="C262" s="1344"/>
      <c r="D262" s="1344"/>
      <c r="E262" s="1344"/>
      <c r="F262" s="1344"/>
      <c r="G262" s="1344"/>
      <c r="H262" s="1344"/>
      <c r="I262" s="1344"/>
      <c r="J262" s="1344"/>
      <c r="K262" s="1344"/>
      <c r="L262" s="1344"/>
      <c r="M262" s="1344"/>
      <c r="N262" s="1344"/>
      <c r="O262" s="1344"/>
      <c r="P262" s="1344"/>
      <c r="Q262" s="1344"/>
      <c r="R262" s="1344"/>
      <c r="S262" s="1344"/>
      <c r="T262" s="1344"/>
      <c r="U262" s="1344"/>
      <c r="V262" s="1344"/>
      <c r="W262" s="1344"/>
      <c r="X262" s="1344"/>
      <c r="Y262" s="1344"/>
      <c r="Z262" s="1344"/>
      <c r="AA262" s="1344"/>
      <c r="AB262" s="1344"/>
      <c r="AC262" s="1344"/>
    </row>
    <row r="263">
      <c r="A263" s="1344"/>
      <c r="B263" s="1344"/>
      <c r="C263" s="1344"/>
      <c r="D263" s="1344"/>
      <c r="E263" s="1344"/>
      <c r="F263" s="1344"/>
      <c r="G263" s="1344"/>
      <c r="H263" s="1344"/>
      <c r="I263" s="1344"/>
      <c r="J263" s="1344"/>
      <c r="K263" s="1344"/>
      <c r="L263" s="1344"/>
      <c r="M263" s="1344"/>
      <c r="N263" s="1344"/>
      <c r="O263" s="1344"/>
      <c r="P263" s="1344"/>
      <c r="Q263" s="1344"/>
      <c r="R263" s="1344"/>
      <c r="S263" s="1344"/>
      <c r="T263" s="1344"/>
      <c r="U263" s="1344"/>
      <c r="V263" s="1344"/>
      <c r="W263" s="1344"/>
      <c r="X263" s="1344"/>
      <c r="Y263" s="1344"/>
      <c r="Z263" s="1344"/>
      <c r="AA263" s="1344"/>
      <c r="AB263" s="1344"/>
      <c r="AC263" s="1344"/>
    </row>
    <row r="264">
      <c r="A264" s="1344"/>
      <c r="B264" s="1344"/>
      <c r="C264" s="1344"/>
      <c r="D264" s="1344"/>
      <c r="E264" s="1344"/>
      <c r="F264" s="1344"/>
      <c r="G264" s="1344"/>
      <c r="H264" s="1344"/>
      <c r="I264" s="1344"/>
      <c r="J264" s="1344"/>
      <c r="K264" s="1344"/>
      <c r="L264" s="1344"/>
      <c r="M264" s="1344"/>
      <c r="N264" s="1344"/>
      <c r="O264" s="1344"/>
      <c r="P264" s="1344"/>
      <c r="Q264" s="1344"/>
      <c r="R264" s="1344"/>
      <c r="S264" s="1344"/>
      <c r="T264" s="1344"/>
      <c r="U264" s="1344"/>
      <c r="V264" s="1344"/>
      <c r="W264" s="1344"/>
      <c r="X264" s="1344"/>
      <c r="Y264" s="1344"/>
      <c r="Z264" s="1344"/>
      <c r="AA264" s="1344"/>
      <c r="AB264" s="1344"/>
      <c r="AC264" s="1344"/>
    </row>
    <row r="265">
      <c r="A265" s="1344"/>
      <c r="B265" s="1344"/>
      <c r="C265" s="1344"/>
      <c r="D265" s="1344"/>
      <c r="E265" s="1344"/>
      <c r="F265" s="1344"/>
      <c r="G265" s="1344"/>
      <c r="H265" s="1344"/>
      <c r="I265" s="1344"/>
      <c r="J265" s="1344"/>
      <c r="K265" s="1344"/>
      <c r="L265" s="1344"/>
      <c r="M265" s="1344"/>
      <c r="N265" s="1344"/>
      <c r="O265" s="1344"/>
      <c r="P265" s="1344"/>
      <c r="Q265" s="1344"/>
      <c r="R265" s="1344"/>
      <c r="S265" s="1344"/>
      <c r="T265" s="1344"/>
      <c r="U265" s="1344"/>
      <c r="V265" s="1344"/>
      <c r="W265" s="1344"/>
      <c r="X265" s="1344"/>
      <c r="Y265" s="1344"/>
      <c r="Z265" s="1344"/>
      <c r="AA265" s="1344"/>
      <c r="AB265" s="1344"/>
      <c r="AC265" s="1344"/>
    </row>
    <row r="266">
      <c r="A266" s="1344"/>
      <c r="B266" s="1344"/>
      <c r="C266" s="1344"/>
      <c r="D266" s="1344"/>
      <c r="E266" s="1344"/>
      <c r="F266" s="1344"/>
      <c r="G266" s="1344"/>
      <c r="H266" s="1344"/>
      <c r="I266" s="1344"/>
      <c r="J266" s="1344"/>
      <c r="K266" s="1344"/>
      <c r="L266" s="1344"/>
      <c r="M266" s="1344"/>
      <c r="N266" s="1344"/>
      <c r="O266" s="1344"/>
      <c r="P266" s="1344"/>
      <c r="Q266" s="1344"/>
      <c r="R266" s="1344"/>
      <c r="S266" s="1344"/>
      <c r="T266" s="1344"/>
      <c r="U266" s="1344"/>
      <c r="V266" s="1344"/>
      <c r="W266" s="1344"/>
      <c r="X266" s="1344"/>
      <c r="Y266" s="1344"/>
      <c r="Z266" s="1344"/>
      <c r="AA266" s="1344"/>
      <c r="AB266" s="1344"/>
      <c r="AC266" s="1344"/>
    </row>
    <row r="267">
      <c r="A267" s="1344"/>
      <c r="B267" s="1344"/>
      <c r="C267" s="1344"/>
      <c r="D267" s="1344"/>
      <c r="E267" s="1344"/>
      <c r="F267" s="1344"/>
      <c r="G267" s="1344"/>
      <c r="H267" s="1344"/>
      <c r="I267" s="1344"/>
      <c r="J267" s="1344"/>
      <c r="K267" s="1344"/>
      <c r="L267" s="1344"/>
      <c r="M267" s="1344"/>
      <c r="N267" s="1344"/>
      <c r="O267" s="1344"/>
      <c r="P267" s="1344"/>
      <c r="Q267" s="1344"/>
      <c r="R267" s="1344"/>
      <c r="S267" s="1344"/>
      <c r="T267" s="1344"/>
      <c r="U267" s="1344"/>
      <c r="V267" s="1344"/>
      <c r="W267" s="1344"/>
      <c r="X267" s="1344"/>
      <c r="Y267" s="1344"/>
      <c r="Z267" s="1344"/>
      <c r="AA267" s="1344"/>
      <c r="AB267" s="1344"/>
      <c r="AC267" s="1344"/>
    </row>
    <row r="268">
      <c r="A268" s="1344"/>
      <c r="B268" s="1344"/>
      <c r="C268" s="1344"/>
      <c r="D268" s="1344"/>
      <c r="E268" s="1344"/>
      <c r="F268" s="1344"/>
      <c r="G268" s="1344"/>
      <c r="H268" s="1344"/>
      <c r="I268" s="1344"/>
      <c r="J268" s="1344"/>
      <c r="K268" s="1344"/>
      <c r="L268" s="1344"/>
      <c r="M268" s="1344"/>
      <c r="N268" s="1344"/>
      <c r="O268" s="1344"/>
      <c r="P268" s="1344"/>
      <c r="Q268" s="1344"/>
      <c r="R268" s="1344"/>
      <c r="S268" s="1344"/>
      <c r="T268" s="1344"/>
      <c r="U268" s="1344"/>
      <c r="V268" s="1344"/>
      <c r="W268" s="1344"/>
      <c r="X268" s="1344"/>
      <c r="Y268" s="1344"/>
      <c r="Z268" s="1344"/>
      <c r="AA268" s="1344"/>
      <c r="AB268" s="1344"/>
      <c r="AC268" s="1344"/>
    </row>
    <row r="269">
      <c r="A269" s="1344"/>
      <c r="B269" s="1344"/>
      <c r="C269" s="1344"/>
      <c r="D269" s="1344"/>
      <c r="E269" s="1344"/>
      <c r="F269" s="1344"/>
      <c r="G269" s="1344"/>
      <c r="H269" s="1344"/>
      <c r="I269" s="1344"/>
      <c r="J269" s="1344"/>
      <c r="K269" s="1344"/>
      <c r="L269" s="1344"/>
      <c r="M269" s="1344"/>
      <c r="N269" s="1344"/>
      <c r="O269" s="1344"/>
      <c r="P269" s="1344"/>
      <c r="Q269" s="1344"/>
      <c r="R269" s="1344"/>
      <c r="S269" s="1344"/>
      <c r="T269" s="1344"/>
      <c r="U269" s="1344"/>
      <c r="V269" s="1344"/>
      <c r="W269" s="1344"/>
      <c r="X269" s="1344"/>
      <c r="Y269" s="1344"/>
      <c r="Z269" s="1344"/>
      <c r="AA269" s="1344"/>
      <c r="AB269" s="1344"/>
      <c r="AC269" s="1344"/>
    </row>
    <row r="270">
      <c r="A270" s="1344"/>
      <c r="B270" s="1344"/>
      <c r="C270" s="1344"/>
      <c r="D270" s="1344"/>
      <c r="E270" s="1344"/>
      <c r="F270" s="1344"/>
      <c r="G270" s="1344"/>
      <c r="H270" s="1344"/>
      <c r="I270" s="1344"/>
      <c r="J270" s="1344"/>
      <c r="K270" s="1344"/>
      <c r="L270" s="1344"/>
      <c r="M270" s="1344"/>
      <c r="N270" s="1344"/>
      <c r="O270" s="1344"/>
      <c r="P270" s="1344"/>
      <c r="Q270" s="1344"/>
      <c r="R270" s="1344"/>
      <c r="S270" s="1344"/>
      <c r="T270" s="1344"/>
      <c r="U270" s="1344"/>
      <c r="V270" s="1344"/>
      <c r="W270" s="1344"/>
      <c r="X270" s="1344"/>
      <c r="Y270" s="1344"/>
      <c r="Z270" s="1344"/>
      <c r="AA270" s="1344"/>
      <c r="AB270" s="1344"/>
      <c r="AC270" s="1344"/>
    </row>
    <row r="271">
      <c r="A271" s="1344"/>
      <c r="B271" s="1344"/>
      <c r="C271" s="1344"/>
      <c r="D271" s="1344"/>
      <c r="E271" s="1344"/>
      <c r="F271" s="1344"/>
      <c r="G271" s="1344"/>
      <c r="H271" s="1344"/>
      <c r="I271" s="1344"/>
      <c r="J271" s="1344"/>
      <c r="K271" s="1344"/>
      <c r="L271" s="1344"/>
      <c r="M271" s="1344"/>
      <c r="N271" s="1344"/>
      <c r="O271" s="1344"/>
      <c r="P271" s="1344"/>
      <c r="Q271" s="1344"/>
      <c r="R271" s="1344"/>
      <c r="S271" s="1344"/>
      <c r="T271" s="1344"/>
      <c r="U271" s="1344"/>
      <c r="V271" s="1344"/>
      <c r="W271" s="1344"/>
      <c r="X271" s="1344"/>
      <c r="Y271" s="1344"/>
      <c r="Z271" s="1344"/>
      <c r="AA271" s="1344"/>
      <c r="AB271" s="1344"/>
      <c r="AC271" s="1344"/>
    </row>
    <row r="272">
      <c r="A272" s="1344"/>
      <c r="B272" s="1344"/>
      <c r="C272" s="1344"/>
      <c r="D272" s="1344"/>
      <c r="E272" s="1344"/>
      <c r="F272" s="1344"/>
      <c r="G272" s="1344"/>
      <c r="H272" s="1344"/>
      <c r="I272" s="1344"/>
      <c r="J272" s="1344"/>
      <c r="K272" s="1344"/>
      <c r="L272" s="1344"/>
      <c r="M272" s="1344"/>
      <c r="N272" s="1344"/>
      <c r="O272" s="1344"/>
      <c r="P272" s="1344"/>
      <c r="Q272" s="1344"/>
      <c r="R272" s="1344"/>
      <c r="S272" s="1344"/>
      <c r="T272" s="1344"/>
      <c r="U272" s="1344"/>
      <c r="V272" s="1344"/>
      <c r="W272" s="1344"/>
      <c r="X272" s="1344"/>
      <c r="Y272" s="1344"/>
      <c r="Z272" s="1344"/>
      <c r="AA272" s="1344"/>
      <c r="AB272" s="1344"/>
      <c r="AC272" s="1344"/>
    </row>
    <row r="273">
      <c r="A273" s="1344"/>
      <c r="B273" s="1344"/>
      <c r="C273" s="1344"/>
      <c r="D273" s="1344"/>
      <c r="E273" s="1344"/>
      <c r="F273" s="1344"/>
      <c r="G273" s="1344"/>
      <c r="H273" s="1344"/>
      <c r="I273" s="1344"/>
      <c r="J273" s="1344"/>
      <c r="K273" s="1344"/>
      <c r="L273" s="1344"/>
      <c r="M273" s="1344"/>
      <c r="N273" s="1344"/>
      <c r="O273" s="1344"/>
      <c r="P273" s="1344"/>
      <c r="Q273" s="1344"/>
      <c r="R273" s="1344"/>
      <c r="S273" s="1344"/>
      <c r="T273" s="1344"/>
      <c r="U273" s="1344"/>
      <c r="V273" s="1344"/>
      <c r="W273" s="1344"/>
      <c r="X273" s="1344"/>
      <c r="Y273" s="1344"/>
      <c r="Z273" s="1344"/>
      <c r="AA273" s="1344"/>
      <c r="AB273" s="1344"/>
      <c r="AC273" s="1344"/>
    </row>
    <row r="274">
      <c r="A274" s="1344"/>
      <c r="B274" s="1344"/>
      <c r="C274" s="1344"/>
      <c r="D274" s="1344"/>
      <c r="E274" s="1344"/>
      <c r="F274" s="1344"/>
      <c r="G274" s="1344"/>
      <c r="H274" s="1344"/>
      <c r="I274" s="1344"/>
      <c r="J274" s="1344"/>
      <c r="K274" s="1344"/>
      <c r="L274" s="1344"/>
      <c r="M274" s="1344"/>
      <c r="N274" s="1344"/>
      <c r="O274" s="1344"/>
      <c r="P274" s="1344"/>
      <c r="Q274" s="1344"/>
      <c r="R274" s="1344"/>
      <c r="S274" s="1344"/>
      <c r="T274" s="1344"/>
      <c r="U274" s="1344"/>
      <c r="V274" s="1344"/>
      <c r="W274" s="1344"/>
      <c r="X274" s="1344"/>
      <c r="Y274" s="1344"/>
      <c r="Z274" s="1344"/>
      <c r="AA274" s="1344"/>
      <c r="AB274" s="1344"/>
      <c r="AC274" s="1344"/>
    </row>
    <row r="275">
      <c r="A275" s="1344"/>
      <c r="B275" s="1344"/>
      <c r="C275" s="1344"/>
      <c r="D275" s="1344"/>
      <c r="E275" s="1344"/>
      <c r="F275" s="1344"/>
      <c r="G275" s="1344"/>
      <c r="H275" s="1344"/>
      <c r="I275" s="1344"/>
      <c r="J275" s="1344"/>
      <c r="K275" s="1344"/>
      <c r="L275" s="1344"/>
      <c r="M275" s="1344"/>
      <c r="N275" s="1344"/>
      <c r="O275" s="1344"/>
      <c r="P275" s="1344"/>
      <c r="Q275" s="1344"/>
      <c r="R275" s="1344"/>
      <c r="S275" s="1344"/>
      <c r="T275" s="1344"/>
      <c r="U275" s="1344"/>
      <c r="V275" s="1344"/>
      <c r="W275" s="1344"/>
      <c r="X275" s="1344"/>
      <c r="Y275" s="1344"/>
      <c r="Z275" s="1344"/>
      <c r="AA275" s="1344"/>
      <c r="AB275" s="1344"/>
      <c r="AC275" s="1344"/>
    </row>
    <row r="276">
      <c r="A276" s="1344"/>
      <c r="B276" s="1344"/>
      <c r="C276" s="1344"/>
      <c r="D276" s="1344"/>
      <c r="E276" s="1344"/>
      <c r="F276" s="1344"/>
      <c r="G276" s="1344"/>
      <c r="H276" s="1344"/>
      <c r="I276" s="1344"/>
      <c r="J276" s="1344"/>
      <c r="K276" s="1344"/>
      <c r="L276" s="1344"/>
      <c r="M276" s="1344"/>
      <c r="N276" s="1344"/>
      <c r="O276" s="1344"/>
      <c r="P276" s="1344"/>
      <c r="Q276" s="1344"/>
      <c r="R276" s="1344"/>
      <c r="S276" s="1344"/>
      <c r="T276" s="1344"/>
      <c r="U276" s="1344"/>
      <c r="V276" s="1344"/>
      <c r="W276" s="1344"/>
      <c r="X276" s="1344"/>
      <c r="Y276" s="1344"/>
      <c r="Z276" s="1344"/>
      <c r="AA276" s="1344"/>
      <c r="AB276" s="1344"/>
      <c r="AC276" s="1344"/>
    </row>
    <row r="277">
      <c r="A277" s="1344"/>
      <c r="B277" s="1344"/>
      <c r="C277" s="1344"/>
      <c r="D277" s="1344"/>
      <c r="E277" s="1344"/>
      <c r="F277" s="1344"/>
      <c r="G277" s="1344"/>
      <c r="H277" s="1344"/>
      <c r="I277" s="1344"/>
      <c r="J277" s="1344"/>
      <c r="K277" s="1344"/>
      <c r="L277" s="1344"/>
      <c r="M277" s="1344"/>
      <c r="N277" s="1344"/>
      <c r="O277" s="1344"/>
      <c r="P277" s="1344"/>
      <c r="Q277" s="1344"/>
      <c r="R277" s="1344"/>
      <c r="S277" s="1344"/>
      <c r="T277" s="1344"/>
      <c r="U277" s="1344"/>
      <c r="V277" s="1344"/>
      <c r="W277" s="1344"/>
      <c r="X277" s="1344"/>
      <c r="Y277" s="1344"/>
      <c r="Z277" s="1344"/>
      <c r="AA277" s="1344"/>
      <c r="AB277" s="1344"/>
      <c r="AC277" s="1344"/>
    </row>
    <row r="278">
      <c r="A278" s="1344"/>
      <c r="B278" s="1344"/>
      <c r="C278" s="1344"/>
      <c r="D278" s="1344"/>
      <c r="E278" s="1344"/>
      <c r="F278" s="1344"/>
      <c r="G278" s="1344"/>
      <c r="H278" s="1344"/>
      <c r="I278" s="1344"/>
      <c r="J278" s="1344"/>
      <c r="K278" s="1344"/>
      <c r="L278" s="1344"/>
      <c r="M278" s="1344"/>
      <c r="N278" s="1344"/>
      <c r="O278" s="1344"/>
      <c r="P278" s="1344"/>
      <c r="Q278" s="1344"/>
      <c r="R278" s="1344"/>
      <c r="S278" s="1344"/>
      <c r="T278" s="1344"/>
      <c r="U278" s="1344"/>
      <c r="V278" s="1344"/>
      <c r="W278" s="1344"/>
      <c r="X278" s="1344"/>
      <c r="Y278" s="1344"/>
      <c r="Z278" s="1344"/>
      <c r="AA278" s="1344"/>
      <c r="AB278" s="1344"/>
      <c r="AC278" s="1344"/>
    </row>
    <row r="279">
      <c r="A279" s="1344"/>
      <c r="B279" s="1344"/>
      <c r="C279" s="1344"/>
      <c r="D279" s="1344"/>
      <c r="E279" s="1344"/>
      <c r="F279" s="1344"/>
      <c r="G279" s="1344"/>
      <c r="H279" s="1344"/>
      <c r="I279" s="1344"/>
      <c r="J279" s="1344"/>
      <c r="K279" s="1344"/>
      <c r="L279" s="1344"/>
      <c r="M279" s="1344"/>
      <c r="N279" s="1344"/>
      <c r="O279" s="1344"/>
      <c r="P279" s="1344"/>
      <c r="Q279" s="1344"/>
      <c r="R279" s="1344"/>
      <c r="S279" s="1344"/>
      <c r="T279" s="1344"/>
      <c r="U279" s="1344"/>
      <c r="V279" s="1344"/>
      <c r="W279" s="1344"/>
      <c r="X279" s="1344"/>
      <c r="Y279" s="1344"/>
      <c r="Z279" s="1344"/>
      <c r="AA279" s="1344"/>
      <c r="AB279" s="1344"/>
      <c r="AC279" s="1344"/>
    </row>
    <row r="280">
      <c r="A280" s="1344"/>
      <c r="B280" s="1344"/>
      <c r="C280" s="1344"/>
      <c r="D280" s="1344"/>
      <c r="E280" s="1344"/>
      <c r="F280" s="1344"/>
      <c r="G280" s="1344"/>
      <c r="H280" s="1344"/>
      <c r="I280" s="1344"/>
      <c r="J280" s="1344"/>
      <c r="K280" s="1344"/>
      <c r="L280" s="1344"/>
      <c r="M280" s="1344"/>
      <c r="N280" s="1344"/>
      <c r="O280" s="1344"/>
      <c r="P280" s="1344"/>
      <c r="Q280" s="1344"/>
      <c r="R280" s="1344"/>
      <c r="S280" s="1344"/>
      <c r="T280" s="1344"/>
      <c r="U280" s="1344"/>
      <c r="V280" s="1344"/>
      <c r="W280" s="1344"/>
      <c r="X280" s="1344"/>
      <c r="Y280" s="1344"/>
      <c r="Z280" s="1344"/>
      <c r="AA280" s="1344"/>
      <c r="AB280" s="1344"/>
      <c r="AC280" s="1344"/>
    </row>
    <row r="281">
      <c r="A281" s="1344"/>
      <c r="B281" s="1344"/>
      <c r="C281" s="1344"/>
      <c r="D281" s="1344"/>
      <c r="E281" s="1344"/>
      <c r="F281" s="1344"/>
      <c r="G281" s="1344"/>
      <c r="H281" s="1344"/>
      <c r="I281" s="1344"/>
      <c r="J281" s="1344"/>
      <c r="K281" s="1344"/>
      <c r="L281" s="1344"/>
      <c r="M281" s="1344"/>
      <c r="N281" s="1344"/>
      <c r="O281" s="1344"/>
      <c r="P281" s="1344"/>
      <c r="Q281" s="1344"/>
      <c r="R281" s="1344"/>
      <c r="S281" s="1344"/>
      <c r="T281" s="1344"/>
      <c r="U281" s="1344"/>
      <c r="V281" s="1344"/>
      <c r="W281" s="1344"/>
      <c r="X281" s="1344"/>
      <c r="Y281" s="1344"/>
      <c r="Z281" s="1344"/>
      <c r="AA281" s="1344"/>
      <c r="AB281" s="1344"/>
      <c r="AC281" s="1344"/>
    </row>
    <row r="282">
      <c r="A282" s="1344"/>
      <c r="B282" s="1344"/>
      <c r="C282" s="1344"/>
      <c r="D282" s="1344"/>
      <c r="E282" s="1344"/>
      <c r="F282" s="1344"/>
      <c r="G282" s="1344"/>
      <c r="H282" s="1344"/>
      <c r="I282" s="1344"/>
      <c r="J282" s="1344"/>
      <c r="K282" s="1344"/>
      <c r="L282" s="1344"/>
      <c r="M282" s="1344"/>
      <c r="N282" s="1344"/>
      <c r="O282" s="1344"/>
      <c r="P282" s="1344"/>
      <c r="Q282" s="1344"/>
      <c r="R282" s="1344"/>
      <c r="S282" s="1344"/>
      <c r="T282" s="1344"/>
      <c r="U282" s="1344"/>
      <c r="V282" s="1344"/>
      <c r="W282" s="1344"/>
      <c r="X282" s="1344"/>
      <c r="Y282" s="1344"/>
      <c r="Z282" s="1344"/>
      <c r="AA282" s="1344"/>
      <c r="AB282" s="1344"/>
      <c r="AC282" s="1344"/>
    </row>
    <row r="283">
      <c r="A283" s="1344"/>
      <c r="B283" s="1344"/>
      <c r="C283" s="1344"/>
      <c r="D283" s="1344"/>
      <c r="E283" s="1344"/>
      <c r="F283" s="1344"/>
      <c r="G283" s="1344"/>
      <c r="H283" s="1344"/>
      <c r="I283" s="1344"/>
      <c r="J283" s="1344"/>
      <c r="K283" s="1344"/>
      <c r="L283" s="1344"/>
      <c r="M283" s="1344"/>
      <c r="N283" s="1344"/>
      <c r="O283" s="1344"/>
      <c r="P283" s="1344"/>
      <c r="Q283" s="1344"/>
      <c r="R283" s="1344"/>
      <c r="S283" s="1344"/>
      <c r="T283" s="1344"/>
      <c r="U283" s="1344"/>
      <c r="V283" s="1344"/>
      <c r="W283" s="1344"/>
      <c r="X283" s="1344"/>
      <c r="Y283" s="1344"/>
      <c r="Z283" s="1344"/>
      <c r="AA283" s="1344"/>
      <c r="AB283" s="1344"/>
      <c r="AC283" s="1344"/>
    </row>
    <row r="284">
      <c r="A284" s="1344"/>
      <c r="B284" s="1344"/>
      <c r="C284" s="1344"/>
      <c r="D284" s="1344"/>
      <c r="E284" s="1344"/>
      <c r="F284" s="1344"/>
      <c r="G284" s="1344"/>
      <c r="H284" s="1344"/>
      <c r="I284" s="1344"/>
      <c r="J284" s="1344"/>
      <c r="K284" s="1344"/>
      <c r="L284" s="1344"/>
      <c r="M284" s="1344"/>
      <c r="N284" s="1344"/>
      <c r="O284" s="1344"/>
      <c r="P284" s="1344"/>
      <c r="Q284" s="1344"/>
      <c r="R284" s="1344"/>
      <c r="S284" s="1344"/>
      <c r="T284" s="1344"/>
      <c r="U284" s="1344"/>
      <c r="V284" s="1344"/>
      <c r="W284" s="1344"/>
      <c r="X284" s="1344"/>
      <c r="Y284" s="1344"/>
      <c r="Z284" s="1344"/>
      <c r="AA284" s="1344"/>
      <c r="AB284" s="1344"/>
      <c r="AC284" s="1344"/>
    </row>
    <row r="285">
      <c r="A285" s="1344"/>
      <c r="B285" s="1344"/>
      <c r="C285" s="1344"/>
      <c r="D285" s="1344"/>
      <c r="E285" s="1344"/>
      <c r="F285" s="1344"/>
      <c r="G285" s="1344"/>
      <c r="H285" s="1344"/>
      <c r="I285" s="1344"/>
      <c r="J285" s="1344"/>
      <c r="K285" s="1344"/>
      <c r="L285" s="1344"/>
      <c r="M285" s="1344"/>
      <c r="N285" s="1344"/>
      <c r="O285" s="1344"/>
      <c r="P285" s="1344"/>
      <c r="Q285" s="1344"/>
      <c r="R285" s="1344"/>
      <c r="S285" s="1344"/>
      <c r="T285" s="1344"/>
      <c r="U285" s="1344"/>
      <c r="V285" s="1344"/>
      <c r="W285" s="1344"/>
      <c r="X285" s="1344"/>
      <c r="Y285" s="1344"/>
      <c r="Z285" s="1344"/>
      <c r="AA285" s="1344"/>
      <c r="AB285" s="1344"/>
      <c r="AC285" s="1344"/>
    </row>
    <row r="286">
      <c r="A286" s="1344"/>
      <c r="B286" s="1344"/>
      <c r="C286" s="1344"/>
      <c r="D286" s="1344"/>
      <c r="E286" s="1344"/>
      <c r="F286" s="1344"/>
      <c r="G286" s="1344"/>
      <c r="H286" s="1344"/>
      <c r="I286" s="1344"/>
      <c r="J286" s="1344"/>
      <c r="K286" s="1344"/>
      <c r="L286" s="1344"/>
      <c r="M286" s="1344"/>
      <c r="N286" s="1344"/>
      <c r="O286" s="1344"/>
      <c r="P286" s="1344"/>
      <c r="Q286" s="1344"/>
      <c r="R286" s="1344"/>
      <c r="S286" s="1344"/>
      <c r="T286" s="1344"/>
      <c r="U286" s="1344"/>
      <c r="V286" s="1344"/>
      <c r="W286" s="1344"/>
      <c r="X286" s="1344"/>
      <c r="Y286" s="1344"/>
      <c r="Z286" s="1344"/>
      <c r="AA286" s="1344"/>
      <c r="AB286" s="1344"/>
      <c r="AC286" s="1344"/>
    </row>
    <row r="287">
      <c r="A287" s="1344"/>
      <c r="B287" s="1344"/>
      <c r="C287" s="1344"/>
      <c r="D287" s="1344"/>
      <c r="E287" s="1344"/>
      <c r="F287" s="1344"/>
      <c r="G287" s="1344"/>
      <c r="H287" s="1344"/>
      <c r="I287" s="1344"/>
      <c r="J287" s="1344"/>
      <c r="K287" s="1344"/>
      <c r="L287" s="1344"/>
      <c r="M287" s="1344"/>
      <c r="N287" s="1344"/>
      <c r="O287" s="1344"/>
      <c r="P287" s="1344"/>
      <c r="Q287" s="1344"/>
      <c r="R287" s="1344"/>
      <c r="S287" s="1344"/>
      <c r="T287" s="1344"/>
      <c r="U287" s="1344"/>
      <c r="V287" s="1344"/>
      <c r="W287" s="1344"/>
      <c r="X287" s="1344"/>
      <c r="Y287" s="1344"/>
      <c r="Z287" s="1344"/>
      <c r="AA287" s="1344"/>
      <c r="AB287" s="1344"/>
      <c r="AC287" s="1344"/>
    </row>
    <row r="288">
      <c r="A288" s="1344"/>
      <c r="B288" s="1344"/>
      <c r="C288" s="1344"/>
      <c r="D288" s="1344"/>
      <c r="E288" s="1344"/>
      <c r="F288" s="1344"/>
      <c r="G288" s="1344"/>
      <c r="H288" s="1344"/>
      <c r="I288" s="1344"/>
      <c r="J288" s="1344"/>
      <c r="K288" s="1344"/>
      <c r="L288" s="1344"/>
      <c r="M288" s="1344"/>
      <c r="N288" s="1344"/>
      <c r="O288" s="1344"/>
      <c r="P288" s="1344"/>
      <c r="Q288" s="1344"/>
      <c r="R288" s="1344"/>
      <c r="S288" s="1344"/>
      <c r="T288" s="1344"/>
      <c r="U288" s="1344"/>
      <c r="V288" s="1344"/>
      <c r="W288" s="1344"/>
      <c r="X288" s="1344"/>
      <c r="Y288" s="1344"/>
      <c r="Z288" s="1344"/>
      <c r="AA288" s="1344"/>
      <c r="AB288" s="1344"/>
      <c r="AC288" s="1344"/>
    </row>
    <row r="289">
      <c r="A289" s="1344"/>
      <c r="B289" s="1344"/>
      <c r="C289" s="1344"/>
      <c r="D289" s="1344"/>
      <c r="E289" s="1344"/>
      <c r="F289" s="1344"/>
      <c r="G289" s="1344"/>
      <c r="H289" s="1344"/>
      <c r="I289" s="1344"/>
      <c r="J289" s="1344"/>
      <c r="K289" s="1344"/>
      <c r="L289" s="1344"/>
      <c r="M289" s="1344"/>
      <c r="N289" s="1344"/>
      <c r="O289" s="1344"/>
      <c r="P289" s="1344"/>
      <c r="Q289" s="1344"/>
      <c r="R289" s="1344"/>
      <c r="S289" s="1344"/>
      <c r="T289" s="1344"/>
      <c r="U289" s="1344"/>
      <c r="V289" s="1344"/>
      <c r="W289" s="1344"/>
      <c r="X289" s="1344"/>
      <c r="Y289" s="1344"/>
      <c r="Z289" s="1344"/>
      <c r="AA289" s="1344"/>
      <c r="AB289" s="1344"/>
      <c r="AC289" s="1344"/>
    </row>
    <row r="290">
      <c r="A290" s="1344"/>
      <c r="B290" s="1344"/>
      <c r="C290" s="1344"/>
      <c r="D290" s="1344"/>
      <c r="E290" s="1344"/>
      <c r="F290" s="1344"/>
      <c r="G290" s="1344"/>
      <c r="H290" s="1344"/>
      <c r="I290" s="1344"/>
      <c r="J290" s="1344"/>
      <c r="K290" s="1344"/>
      <c r="L290" s="1344"/>
      <c r="M290" s="1344"/>
      <c r="N290" s="1344"/>
      <c r="O290" s="1344"/>
      <c r="P290" s="1344"/>
      <c r="Q290" s="1344"/>
      <c r="R290" s="1344"/>
      <c r="S290" s="1344"/>
      <c r="T290" s="1344"/>
      <c r="U290" s="1344"/>
      <c r="V290" s="1344"/>
      <c r="W290" s="1344"/>
      <c r="X290" s="1344"/>
      <c r="Y290" s="1344"/>
      <c r="Z290" s="1344"/>
      <c r="AA290" s="1344"/>
      <c r="AB290" s="1344"/>
      <c r="AC290" s="1344"/>
    </row>
    <row r="291">
      <c r="A291" s="1344"/>
      <c r="B291" s="1344"/>
      <c r="C291" s="1344"/>
      <c r="D291" s="1344"/>
      <c r="E291" s="1344"/>
      <c r="F291" s="1344"/>
      <c r="G291" s="1344"/>
      <c r="H291" s="1344"/>
      <c r="I291" s="1344"/>
      <c r="J291" s="1344"/>
      <c r="K291" s="1344"/>
      <c r="L291" s="1344"/>
      <c r="M291" s="1344"/>
      <c r="N291" s="1344"/>
      <c r="O291" s="1344"/>
      <c r="P291" s="1344"/>
      <c r="Q291" s="1344"/>
      <c r="R291" s="1344"/>
      <c r="S291" s="1344"/>
      <c r="T291" s="1344"/>
      <c r="U291" s="1344"/>
      <c r="V291" s="1344"/>
      <c r="W291" s="1344"/>
      <c r="X291" s="1344"/>
      <c r="Y291" s="1344"/>
      <c r="Z291" s="1344"/>
      <c r="AA291" s="1344"/>
      <c r="AB291" s="1344"/>
      <c r="AC291" s="1344"/>
    </row>
    <row r="292">
      <c r="A292" s="1344"/>
      <c r="B292" s="1344"/>
      <c r="C292" s="1344"/>
      <c r="D292" s="1344"/>
      <c r="E292" s="1344"/>
      <c r="F292" s="1344"/>
      <c r="G292" s="1344"/>
      <c r="H292" s="1344"/>
      <c r="I292" s="1344"/>
      <c r="J292" s="1344"/>
      <c r="K292" s="1344"/>
      <c r="L292" s="1344"/>
      <c r="M292" s="1344"/>
      <c r="N292" s="1344"/>
      <c r="O292" s="1344"/>
      <c r="P292" s="1344"/>
      <c r="Q292" s="1344"/>
      <c r="R292" s="1344"/>
      <c r="S292" s="1344"/>
      <c r="T292" s="1344"/>
      <c r="U292" s="1344"/>
      <c r="V292" s="1344"/>
      <c r="W292" s="1344"/>
      <c r="X292" s="1344"/>
      <c r="Y292" s="1344"/>
      <c r="Z292" s="1344"/>
      <c r="AA292" s="1344"/>
      <c r="AB292" s="1344"/>
      <c r="AC292" s="1344"/>
    </row>
    <row r="293">
      <c r="A293" s="1344"/>
      <c r="B293" s="1344"/>
      <c r="C293" s="1344"/>
      <c r="D293" s="1344"/>
      <c r="E293" s="1344"/>
      <c r="F293" s="1344"/>
      <c r="G293" s="1344"/>
      <c r="H293" s="1344"/>
      <c r="I293" s="1344"/>
      <c r="J293" s="1344"/>
      <c r="K293" s="1344"/>
      <c r="L293" s="1344"/>
      <c r="M293" s="1344"/>
      <c r="N293" s="1344"/>
      <c r="O293" s="1344"/>
      <c r="P293" s="1344"/>
      <c r="Q293" s="1344"/>
      <c r="R293" s="1344"/>
      <c r="S293" s="1344"/>
      <c r="T293" s="1344"/>
      <c r="U293" s="1344"/>
      <c r="V293" s="1344"/>
      <c r="W293" s="1344"/>
      <c r="X293" s="1344"/>
      <c r="Y293" s="1344"/>
      <c r="Z293" s="1344"/>
      <c r="AA293" s="1344"/>
      <c r="AB293" s="1344"/>
      <c r="AC293" s="1344"/>
    </row>
    <row r="294">
      <c r="A294" s="1344"/>
      <c r="B294" s="1344"/>
      <c r="C294" s="1344"/>
      <c r="D294" s="1344"/>
      <c r="E294" s="1344"/>
      <c r="F294" s="1344"/>
      <c r="G294" s="1344"/>
      <c r="H294" s="1344"/>
      <c r="I294" s="1344"/>
      <c r="J294" s="1344"/>
      <c r="K294" s="1344"/>
      <c r="L294" s="1344"/>
      <c r="M294" s="1344"/>
      <c r="N294" s="1344"/>
      <c r="O294" s="1344"/>
      <c r="P294" s="1344"/>
      <c r="Q294" s="1344"/>
      <c r="R294" s="1344"/>
      <c r="S294" s="1344"/>
      <c r="T294" s="1344"/>
      <c r="U294" s="1344"/>
      <c r="V294" s="1344"/>
      <c r="W294" s="1344"/>
      <c r="X294" s="1344"/>
      <c r="Y294" s="1344"/>
      <c r="Z294" s="1344"/>
      <c r="AA294" s="1344"/>
      <c r="AB294" s="1344"/>
      <c r="AC294" s="1344"/>
    </row>
    <row r="295">
      <c r="A295" s="1344"/>
      <c r="B295" s="1344"/>
      <c r="C295" s="1344"/>
      <c r="D295" s="1344"/>
      <c r="E295" s="1344"/>
      <c r="F295" s="1344"/>
      <c r="G295" s="1344"/>
      <c r="H295" s="1344"/>
      <c r="I295" s="1344"/>
      <c r="J295" s="1344"/>
      <c r="K295" s="1344"/>
      <c r="L295" s="1344"/>
      <c r="M295" s="1344"/>
      <c r="N295" s="1344"/>
      <c r="O295" s="1344"/>
      <c r="P295" s="1344"/>
      <c r="Q295" s="1344"/>
      <c r="R295" s="1344"/>
      <c r="S295" s="1344"/>
      <c r="T295" s="1344"/>
      <c r="U295" s="1344"/>
      <c r="V295" s="1344"/>
      <c r="W295" s="1344"/>
      <c r="X295" s="1344"/>
      <c r="Y295" s="1344"/>
      <c r="Z295" s="1344"/>
      <c r="AA295" s="1344"/>
      <c r="AB295" s="1344"/>
      <c r="AC295" s="1344"/>
    </row>
    <row r="296">
      <c r="A296" s="1344"/>
      <c r="B296" s="1344"/>
      <c r="C296" s="1344"/>
      <c r="D296" s="1344"/>
      <c r="E296" s="1344"/>
      <c r="F296" s="1344"/>
      <c r="G296" s="1344"/>
      <c r="H296" s="1344"/>
      <c r="I296" s="1344"/>
      <c r="J296" s="1344"/>
      <c r="K296" s="1344"/>
      <c r="L296" s="1344"/>
      <c r="M296" s="1344"/>
      <c r="N296" s="1344"/>
      <c r="O296" s="1344"/>
      <c r="P296" s="1344"/>
      <c r="Q296" s="1344"/>
      <c r="R296" s="1344"/>
      <c r="S296" s="1344"/>
      <c r="T296" s="1344"/>
      <c r="U296" s="1344"/>
      <c r="V296" s="1344"/>
      <c r="W296" s="1344"/>
      <c r="X296" s="1344"/>
      <c r="Y296" s="1344"/>
      <c r="Z296" s="1344"/>
      <c r="AA296" s="1344"/>
      <c r="AB296" s="1344"/>
      <c r="AC296" s="1344"/>
    </row>
    <row r="297">
      <c r="A297" s="1344"/>
      <c r="B297" s="1344"/>
      <c r="C297" s="1344"/>
      <c r="D297" s="1344"/>
      <c r="E297" s="1344"/>
      <c r="F297" s="1344"/>
      <c r="G297" s="1344"/>
      <c r="H297" s="1344"/>
      <c r="I297" s="1344"/>
      <c r="J297" s="1344"/>
      <c r="K297" s="1344"/>
      <c r="L297" s="1344"/>
      <c r="M297" s="1344"/>
      <c r="N297" s="1344"/>
      <c r="O297" s="1344"/>
      <c r="P297" s="1344"/>
      <c r="Q297" s="1344"/>
      <c r="R297" s="1344"/>
      <c r="S297" s="1344"/>
      <c r="T297" s="1344"/>
      <c r="U297" s="1344"/>
      <c r="V297" s="1344"/>
      <c r="W297" s="1344"/>
      <c r="X297" s="1344"/>
      <c r="Y297" s="1344"/>
      <c r="Z297" s="1344"/>
      <c r="AA297" s="1344"/>
      <c r="AB297" s="1344"/>
      <c r="AC297" s="1344"/>
    </row>
    <row r="298">
      <c r="A298" s="1344"/>
      <c r="B298" s="1344"/>
      <c r="C298" s="1344"/>
      <c r="D298" s="1344"/>
      <c r="E298" s="1344"/>
      <c r="F298" s="1344"/>
      <c r="G298" s="1344"/>
      <c r="H298" s="1344"/>
      <c r="I298" s="1344"/>
      <c r="J298" s="1344"/>
      <c r="K298" s="1344"/>
      <c r="L298" s="1344"/>
      <c r="M298" s="1344"/>
      <c r="N298" s="1344"/>
      <c r="O298" s="1344"/>
      <c r="P298" s="1344"/>
      <c r="Q298" s="1344"/>
      <c r="R298" s="1344"/>
      <c r="S298" s="1344"/>
      <c r="T298" s="1344"/>
      <c r="U298" s="1344"/>
      <c r="V298" s="1344"/>
      <c r="W298" s="1344"/>
      <c r="X298" s="1344"/>
      <c r="Y298" s="1344"/>
      <c r="Z298" s="1344"/>
      <c r="AA298" s="1344"/>
      <c r="AB298" s="1344"/>
      <c r="AC298" s="1344"/>
    </row>
    <row r="299">
      <c r="A299" s="1344"/>
      <c r="B299" s="1344"/>
      <c r="C299" s="1344"/>
      <c r="D299" s="1344"/>
      <c r="E299" s="1344"/>
      <c r="F299" s="1344"/>
      <c r="G299" s="1344"/>
      <c r="H299" s="1344"/>
      <c r="I299" s="1344"/>
      <c r="J299" s="1344"/>
      <c r="K299" s="1344"/>
      <c r="L299" s="1344"/>
      <c r="M299" s="1344"/>
      <c r="N299" s="1344"/>
      <c r="O299" s="1344"/>
      <c r="P299" s="1344"/>
      <c r="Q299" s="1344"/>
      <c r="R299" s="1344"/>
      <c r="S299" s="1344"/>
      <c r="T299" s="1344"/>
      <c r="U299" s="1344"/>
      <c r="V299" s="1344"/>
      <c r="W299" s="1344"/>
      <c r="X299" s="1344"/>
      <c r="Y299" s="1344"/>
      <c r="Z299" s="1344"/>
      <c r="AA299" s="1344"/>
      <c r="AB299" s="1344"/>
      <c r="AC299" s="1344"/>
    </row>
    <row r="300">
      <c r="A300" s="1344"/>
      <c r="B300" s="1344"/>
      <c r="C300" s="1344"/>
      <c r="D300" s="1344"/>
      <c r="E300" s="1344"/>
      <c r="F300" s="1344"/>
      <c r="G300" s="1344"/>
      <c r="H300" s="1344"/>
      <c r="I300" s="1344"/>
      <c r="J300" s="1344"/>
      <c r="K300" s="1344"/>
      <c r="L300" s="1344"/>
      <c r="M300" s="1344"/>
      <c r="N300" s="1344"/>
      <c r="O300" s="1344"/>
      <c r="P300" s="1344"/>
      <c r="Q300" s="1344"/>
      <c r="R300" s="1344"/>
      <c r="S300" s="1344"/>
      <c r="T300" s="1344"/>
      <c r="U300" s="1344"/>
      <c r="V300" s="1344"/>
      <c r="W300" s="1344"/>
      <c r="X300" s="1344"/>
      <c r="Y300" s="1344"/>
      <c r="Z300" s="1344"/>
      <c r="AA300" s="1344"/>
      <c r="AB300" s="1344"/>
      <c r="AC300" s="1344"/>
    </row>
    <row r="301">
      <c r="A301" s="1344"/>
      <c r="B301" s="1344"/>
      <c r="C301" s="1344"/>
      <c r="D301" s="1344"/>
      <c r="E301" s="1344"/>
      <c r="F301" s="1344"/>
      <c r="G301" s="1344"/>
      <c r="H301" s="1344"/>
      <c r="I301" s="1344"/>
      <c r="J301" s="1344"/>
      <c r="K301" s="1344"/>
      <c r="L301" s="1344"/>
      <c r="M301" s="1344"/>
      <c r="N301" s="1344"/>
      <c r="O301" s="1344"/>
      <c r="P301" s="1344"/>
      <c r="Q301" s="1344"/>
      <c r="R301" s="1344"/>
      <c r="S301" s="1344"/>
      <c r="T301" s="1344"/>
      <c r="U301" s="1344"/>
      <c r="V301" s="1344"/>
      <c r="W301" s="1344"/>
      <c r="X301" s="1344"/>
      <c r="Y301" s="1344"/>
      <c r="Z301" s="1344"/>
      <c r="AA301" s="1344"/>
      <c r="AB301" s="1344"/>
      <c r="AC301" s="1344"/>
    </row>
    <row r="302">
      <c r="A302" s="1344"/>
      <c r="B302" s="1344"/>
      <c r="C302" s="1344"/>
      <c r="D302" s="1344"/>
      <c r="E302" s="1344"/>
      <c r="F302" s="1344"/>
      <c r="G302" s="1344"/>
      <c r="H302" s="1344"/>
      <c r="I302" s="1344"/>
      <c r="J302" s="1344"/>
      <c r="K302" s="1344"/>
      <c r="L302" s="1344"/>
      <c r="M302" s="1344"/>
      <c r="N302" s="1344"/>
      <c r="O302" s="1344"/>
      <c r="P302" s="1344"/>
      <c r="Q302" s="1344"/>
      <c r="R302" s="1344"/>
      <c r="S302" s="1344"/>
      <c r="T302" s="1344"/>
      <c r="U302" s="1344"/>
      <c r="V302" s="1344"/>
      <c r="W302" s="1344"/>
      <c r="X302" s="1344"/>
      <c r="Y302" s="1344"/>
      <c r="Z302" s="1344"/>
      <c r="AA302" s="1344"/>
      <c r="AB302" s="1344"/>
      <c r="AC302" s="1344"/>
    </row>
    <row r="303">
      <c r="A303" s="1344"/>
      <c r="B303" s="1344"/>
      <c r="C303" s="1344"/>
      <c r="D303" s="1344"/>
      <c r="E303" s="1344"/>
      <c r="F303" s="1344"/>
      <c r="G303" s="1344"/>
      <c r="H303" s="1344"/>
      <c r="I303" s="1344"/>
      <c r="J303" s="1344"/>
      <c r="K303" s="1344"/>
      <c r="L303" s="1344"/>
      <c r="M303" s="1344"/>
      <c r="N303" s="1344"/>
      <c r="O303" s="1344"/>
      <c r="P303" s="1344"/>
      <c r="Q303" s="1344"/>
      <c r="R303" s="1344"/>
      <c r="S303" s="1344"/>
      <c r="T303" s="1344"/>
      <c r="U303" s="1344"/>
      <c r="V303" s="1344"/>
      <c r="W303" s="1344"/>
      <c r="X303" s="1344"/>
      <c r="Y303" s="1344"/>
      <c r="Z303" s="1344"/>
      <c r="AA303" s="1344"/>
      <c r="AB303" s="1344"/>
      <c r="AC303" s="1344"/>
    </row>
    <row r="304">
      <c r="A304" s="1344"/>
      <c r="B304" s="1344"/>
      <c r="C304" s="1344"/>
      <c r="D304" s="1344"/>
      <c r="E304" s="1344"/>
      <c r="F304" s="1344"/>
      <c r="G304" s="1344"/>
      <c r="H304" s="1344"/>
      <c r="I304" s="1344"/>
      <c r="J304" s="1344"/>
      <c r="K304" s="1344"/>
      <c r="L304" s="1344"/>
      <c r="M304" s="1344"/>
      <c r="N304" s="1344"/>
      <c r="O304" s="1344"/>
      <c r="P304" s="1344"/>
      <c r="Q304" s="1344"/>
      <c r="R304" s="1344"/>
      <c r="S304" s="1344"/>
      <c r="T304" s="1344"/>
      <c r="U304" s="1344"/>
      <c r="V304" s="1344"/>
      <c r="W304" s="1344"/>
      <c r="X304" s="1344"/>
      <c r="Y304" s="1344"/>
      <c r="Z304" s="1344"/>
      <c r="AA304" s="1344"/>
      <c r="AB304" s="1344"/>
      <c r="AC304" s="1344"/>
    </row>
    <row r="305">
      <c r="A305" s="1344"/>
      <c r="B305" s="1344"/>
      <c r="C305" s="1344"/>
      <c r="D305" s="1344"/>
      <c r="E305" s="1344"/>
      <c r="F305" s="1344"/>
      <c r="G305" s="1344"/>
      <c r="H305" s="1344"/>
      <c r="I305" s="1344"/>
      <c r="J305" s="1344"/>
      <c r="K305" s="1344"/>
      <c r="L305" s="1344"/>
      <c r="M305" s="1344"/>
      <c r="N305" s="1344"/>
      <c r="O305" s="1344"/>
      <c r="P305" s="1344"/>
      <c r="Q305" s="1344"/>
      <c r="R305" s="1344"/>
      <c r="S305" s="1344"/>
      <c r="T305" s="1344"/>
      <c r="U305" s="1344"/>
      <c r="V305" s="1344"/>
      <c r="W305" s="1344"/>
      <c r="X305" s="1344"/>
      <c r="Y305" s="1344"/>
      <c r="Z305" s="1344"/>
      <c r="AA305" s="1344"/>
      <c r="AB305" s="1344"/>
      <c r="AC305" s="1344"/>
    </row>
    <row r="306">
      <c r="A306" s="1344"/>
      <c r="B306" s="1344"/>
      <c r="C306" s="1344"/>
      <c r="D306" s="1344"/>
      <c r="E306" s="1344"/>
      <c r="F306" s="1344"/>
      <c r="G306" s="1344"/>
      <c r="H306" s="1344"/>
      <c r="I306" s="1344"/>
      <c r="J306" s="1344"/>
      <c r="K306" s="1344"/>
      <c r="L306" s="1344"/>
      <c r="M306" s="1344"/>
      <c r="N306" s="1344"/>
      <c r="O306" s="1344"/>
      <c r="P306" s="1344"/>
      <c r="Q306" s="1344"/>
      <c r="R306" s="1344"/>
      <c r="S306" s="1344"/>
      <c r="T306" s="1344"/>
      <c r="U306" s="1344"/>
      <c r="V306" s="1344"/>
      <c r="W306" s="1344"/>
      <c r="X306" s="1344"/>
      <c r="Y306" s="1344"/>
      <c r="Z306" s="1344"/>
      <c r="AA306" s="1344"/>
      <c r="AB306" s="1344"/>
      <c r="AC306" s="1344"/>
    </row>
    <row r="307">
      <c r="A307" s="1344"/>
      <c r="B307" s="1344"/>
      <c r="C307" s="1344"/>
      <c r="D307" s="1344"/>
      <c r="E307" s="1344"/>
      <c r="F307" s="1344"/>
      <c r="G307" s="1344"/>
      <c r="H307" s="1344"/>
      <c r="I307" s="1344"/>
      <c r="J307" s="1344"/>
      <c r="K307" s="1344"/>
      <c r="L307" s="1344"/>
      <c r="M307" s="1344"/>
      <c r="N307" s="1344"/>
      <c r="O307" s="1344"/>
      <c r="P307" s="1344"/>
      <c r="Q307" s="1344"/>
      <c r="R307" s="1344"/>
      <c r="S307" s="1344"/>
      <c r="T307" s="1344"/>
      <c r="U307" s="1344"/>
      <c r="V307" s="1344"/>
      <c r="W307" s="1344"/>
      <c r="X307" s="1344"/>
      <c r="Y307" s="1344"/>
      <c r="Z307" s="1344"/>
      <c r="AA307" s="1344"/>
      <c r="AB307" s="1344"/>
      <c r="AC307" s="1344"/>
    </row>
    <row r="308">
      <c r="A308" s="1344"/>
      <c r="B308" s="1344"/>
      <c r="C308" s="1344"/>
      <c r="D308" s="1344"/>
      <c r="E308" s="1344"/>
      <c r="F308" s="1344"/>
      <c r="G308" s="1344"/>
      <c r="H308" s="1344"/>
      <c r="I308" s="1344"/>
      <c r="J308" s="1344"/>
      <c r="K308" s="1344"/>
      <c r="L308" s="1344"/>
      <c r="M308" s="1344"/>
      <c r="N308" s="1344"/>
      <c r="O308" s="1344"/>
      <c r="P308" s="1344"/>
      <c r="Q308" s="1344"/>
      <c r="R308" s="1344"/>
      <c r="S308" s="1344"/>
      <c r="T308" s="1344"/>
      <c r="U308" s="1344"/>
      <c r="V308" s="1344"/>
      <c r="W308" s="1344"/>
      <c r="X308" s="1344"/>
      <c r="Y308" s="1344"/>
      <c r="Z308" s="1344"/>
      <c r="AA308" s="1344"/>
      <c r="AB308" s="1344"/>
      <c r="AC308" s="1344"/>
    </row>
    <row r="309">
      <c r="A309" s="1344"/>
      <c r="B309" s="1344"/>
      <c r="C309" s="1344"/>
      <c r="D309" s="1344"/>
      <c r="E309" s="1344"/>
      <c r="F309" s="1344"/>
      <c r="G309" s="1344"/>
      <c r="H309" s="1344"/>
      <c r="I309" s="1344"/>
      <c r="J309" s="1344"/>
      <c r="K309" s="1344"/>
      <c r="L309" s="1344"/>
      <c r="M309" s="1344"/>
      <c r="N309" s="1344"/>
      <c r="O309" s="1344"/>
      <c r="P309" s="1344"/>
      <c r="Q309" s="1344"/>
      <c r="R309" s="1344"/>
      <c r="S309" s="1344"/>
      <c r="T309" s="1344"/>
      <c r="U309" s="1344"/>
      <c r="V309" s="1344"/>
      <c r="W309" s="1344"/>
      <c r="X309" s="1344"/>
      <c r="Y309" s="1344"/>
      <c r="Z309" s="1344"/>
      <c r="AA309" s="1344"/>
      <c r="AB309" s="1344"/>
      <c r="AC309" s="1344"/>
    </row>
    <row r="310">
      <c r="A310" s="1344"/>
      <c r="B310" s="1344"/>
      <c r="C310" s="1344"/>
      <c r="D310" s="1344"/>
      <c r="E310" s="1344"/>
      <c r="F310" s="1344"/>
      <c r="G310" s="1344"/>
      <c r="H310" s="1344"/>
      <c r="I310" s="1344"/>
      <c r="J310" s="1344"/>
      <c r="K310" s="1344"/>
      <c r="L310" s="1344"/>
      <c r="M310" s="1344"/>
      <c r="N310" s="1344"/>
      <c r="O310" s="1344"/>
      <c r="P310" s="1344"/>
      <c r="Q310" s="1344"/>
      <c r="R310" s="1344"/>
      <c r="S310" s="1344"/>
      <c r="T310" s="1344"/>
      <c r="U310" s="1344"/>
      <c r="V310" s="1344"/>
      <c r="W310" s="1344"/>
      <c r="X310" s="1344"/>
      <c r="Y310" s="1344"/>
      <c r="Z310" s="1344"/>
      <c r="AA310" s="1344"/>
      <c r="AB310" s="1344"/>
      <c r="AC310" s="1344"/>
    </row>
    <row r="311">
      <c r="A311" s="1344"/>
      <c r="B311" s="1344"/>
      <c r="C311" s="1344"/>
      <c r="D311" s="1344"/>
      <c r="E311" s="1344"/>
      <c r="F311" s="1344"/>
      <c r="G311" s="1344"/>
      <c r="H311" s="1344"/>
      <c r="I311" s="1344"/>
      <c r="J311" s="1344"/>
      <c r="K311" s="1344"/>
      <c r="L311" s="1344"/>
      <c r="M311" s="1344"/>
      <c r="N311" s="1344"/>
      <c r="O311" s="1344"/>
      <c r="P311" s="1344"/>
      <c r="Q311" s="1344"/>
      <c r="R311" s="1344"/>
      <c r="S311" s="1344"/>
      <c r="T311" s="1344"/>
      <c r="U311" s="1344"/>
      <c r="V311" s="1344"/>
      <c r="W311" s="1344"/>
      <c r="X311" s="1344"/>
      <c r="Y311" s="1344"/>
      <c r="Z311" s="1344"/>
      <c r="AA311" s="1344"/>
      <c r="AB311" s="1344"/>
      <c r="AC311" s="1344"/>
    </row>
    <row r="312">
      <c r="A312" s="1344"/>
      <c r="B312" s="1344"/>
      <c r="C312" s="1344"/>
      <c r="D312" s="1344"/>
      <c r="E312" s="1344"/>
      <c r="F312" s="1344"/>
      <c r="G312" s="1344"/>
      <c r="H312" s="1344"/>
      <c r="I312" s="1344"/>
      <c r="J312" s="1344"/>
      <c r="K312" s="1344"/>
      <c r="L312" s="1344"/>
      <c r="M312" s="1344"/>
      <c r="N312" s="1344"/>
      <c r="O312" s="1344"/>
      <c r="P312" s="1344"/>
      <c r="Q312" s="1344"/>
      <c r="R312" s="1344"/>
      <c r="S312" s="1344"/>
      <c r="T312" s="1344"/>
      <c r="U312" s="1344"/>
      <c r="V312" s="1344"/>
      <c r="W312" s="1344"/>
      <c r="X312" s="1344"/>
      <c r="Y312" s="1344"/>
      <c r="Z312" s="1344"/>
      <c r="AA312" s="1344"/>
      <c r="AB312" s="1344"/>
      <c r="AC312" s="1344"/>
    </row>
    <row r="313">
      <c r="A313" s="1344"/>
      <c r="B313" s="1344"/>
      <c r="C313" s="1344"/>
      <c r="D313" s="1344"/>
      <c r="E313" s="1344"/>
      <c r="F313" s="1344"/>
      <c r="G313" s="1344"/>
      <c r="H313" s="1344"/>
      <c r="I313" s="1344"/>
      <c r="J313" s="1344"/>
      <c r="K313" s="1344"/>
      <c r="L313" s="1344"/>
      <c r="M313" s="1344"/>
      <c r="N313" s="1344"/>
      <c r="O313" s="1344"/>
      <c r="P313" s="1344"/>
      <c r="Q313" s="1344"/>
      <c r="R313" s="1344"/>
      <c r="S313" s="1344"/>
      <c r="T313" s="1344"/>
      <c r="U313" s="1344"/>
      <c r="V313" s="1344"/>
      <c r="W313" s="1344"/>
      <c r="X313" s="1344"/>
      <c r="Y313" s="1344"/>
      <c r="Z313" s="1344"/>
      <c r="AA313" s="1344"/>
      <c r="AB313" s="1344"/>
      <c r="AC313" s="1344"/>
    </row>
    <row r="314">
      <c r="A314" s="1344"/>
      <c r="B314" s="1344"/>
      <c r="C314" s="1344"/>
      <c r="D314" s="1344"/>
      <c r="E314" s="1344"/>
      <c r="F314" s="1344"/>
      <c r="G314" s="1344"/>
      <c r="H314" s="1344"/>
      <c r="I314" s="1344"/>
      <c r="J314" s="1344"/>
      <c r="K314" s="1344"/>
      <c r="L314" s="1344"/>
      <c r="M314" s="1344"/>
      <c r="N314" s="1344"/>
      <c r="O314" s="1344"/>
      <c r="P314" s="1344"/>
      <c r="Q314" s="1344"/>
      <c r="R314" s="1344"/>
      <c r="S314" s="1344"/>
      <c r="T314" s="1344"/>
      <c r="U314" s="1344"/>
      <c r="V314" s="1344"/>
      <c r="W314" s="1344"/>
      <c r="X314" s="1344"/>
      <c r="Y314" s="1344"/>
      <c r="Z314" s="1344"/>
      <c r="AA314" s="1344"/>
      <c r="AB314" s="1344"/>
      <c r="AC314" s="1344"/>
    </row>
    <row r="315">
      <c r="A315" s="1344"/>
      <c r="B315" s="1344"/>
      <c r="C315" s="1344"/>
      <c r="D315" s="1344"/>
      <c r="E315" s="1344"/>
      <c r="F315" s="1344"/>
      <c r="G315" s="1344"/>
      <c r="H315" s="1344"/>
      <c r="I315" s="1344"/>
      <c r="J315" s="1344"/>
      <c r="K315" s="1344"/>
      <c r="L315" s="1344"/>
      <c r="M315" s="1344"/>
      <c r="N315" s="1344"/>
      <c r="O315" s="1344"/>
      <c r="P315" s="1344"/>
      <c r="Q315" s="1344"/>
      <c r="R315" s="1344"/>
      <c r="S315" s="1344"/>
      <c r="T315" s="1344"/>
      <c r="U315" s="1344"/>
      <c r="V315" s="1344"/>
      <c r="W315" s="1344"/>
      <c r="X315" s="1344"/>
      <c r="Y315" s="1344"/>
      <c r="Z315" s="1344"/>
      <c r="AA315" s="1344"/>
      <c r="AB315" s="1344"/>
      <c r="AC315" s="1344"/>
    </row>
    <row r="316">
      <c r="A316" s="1344"/>
      <c r="B316" s="1344"/>
      <c r="C316" s="1344"/>
      <c r="D316" s="1344"/>
      <c r="E316" s="1344"/>
      <c r="F316" s="1344"/>
      <c r="G316" s="1344"/>
      <c r="H316" s="1344"/>
      <c r="I316" s="1344"/>
      <c r="J316" s="1344"/>
      <c r="K316" s="1344"/>
      <c r="L316" s="1344"/>
      <c r="M316" s="1344"/>
      <c r="N316" s="1344"/>
      <c r="O316" s="1344"/>
      <c r="P316" s="1344"/>
      <c r="Q316" s="1344"/>
      <c r="R316" s="1344"/>
      <c r="S316" s="1344"/>
      <c r="T316" s="1344"/>
      <c r="U316" s="1344"/>
      <c r="V316" s="1344"/>
      <c r="W316" s="1344"/>
      <c r="X316" s="1344"/>
      <c r="Y316" s="1344"/>
      <c r="Z316" s="1344"/>
      <c r="AA316" s="1344"/>
      <c r="AB316" s="1344"/>
      <c r="AC316" s="1344"/>
    </row>
    <row r="317">
      <c r="A317" s="1344"/>
      <c r="B317" s="1344"/>
      <c r="C317" s="1344"/>
      <c r="D317" s="1344"/>
      <c r="E317" s="1344"/>
      <c r="F317" s="1344"/>
      <c r="G317" s="1344"/>
      <c r="H317" s="1344"/>
      <c r="I317" s="1344"/>
      <c r="J317" s="1344"/>
      <c r="K317" s="1344"/>
      <c r="L317" s="1344"/>
      <c r="M317" s="1344"/>
      <c r="N317" s="1344"/>
      <c r="O317" s="1344"/>
      <c r="P317" s="1344"/>
      <c r="Q317" s="1344"/>
      <c r="R317" s="1344"/>
      <c r="S317" s="1344"/>
      <c r="T317" s="1344"/>
      <c r="U317" s="1344"/>
      <c r="V317" s="1344"/>
      <c r="W317" s="1344"/>
      <c r="X317" s="1344"/>
      <c r="Y317" s="1344"/>
      <c r="Z317" s="1344"/>
      <c r="AA317" s="1344"/>
      <c r="AB317" s="1344"/>
      <c r="AC317" s="1344"/>
    </row>
    <row r="318">
      <c r="A318" s="1344"/>
      <c r="B318" s="1344"/>
      <c r="C318" s="1344"/>
      <c r="D318" s="1344"/>
      <c r="E318" s="1344"/>
      <c r="F318" s="1344"/>
      <c r="G318" s="1344"/>
      <c r="H318" s="1344"/>
      <c r="I318" s="1344"/>
      <c r="J318" s="1344"/>
      <c r="K318" s="1344"/>
      <c r="L318" s="1344"/>
      <c r="M318" s="1344"/>
      <c r="N318" s="1344"/>
      <c r="O318" s="1344"/>
      <c r="P318" s="1344"/>
      <c r="Q318" s="1344"/>
      <c r="R318" s="1344"/>
      <c r="S318" s="1344"/>
      <c r="T318" s="1344"/>
      <c r="U318" s="1344"/>
      <c r="V318" s="1344"/>
      <c r="W318" s="1344"/>
      <c r="X318" s="1344"/>
      <c r="Y318" s="1344"/>
      <c r="Z318" s="1344"/>
      <c r="AA318" s="1344"/>
      <c r="AB318" s="1344"/>
      <c r="AC318" s="1344"/>
    </row>
    <row r="319">
      <c r="A319" s="1344"/>
      <c r="B319" s="1344"/>
      <c r="C319" s="1344"/>
      <c r="D319" s="1344"/>
      <c r="E319" s="1344"/>
      <c r="F319" s="1344"/>
      <c r="G319" s="1344"/>
      <c r="H319" s="1344"/>
      <c r="I319" s="1344"/>
      <c r="J319" s="1344"/>
      <c r="K319" s="1344"/>
      <c r="L319" s="1344"/>
      <c r="M319" s="1344"/>
      <c r="N319" s="1344"/>
      <c r="O319" s="1344"/>
      <c r="P319" s="1344"/>
      <c r="Q319" s="1344"/>
      <c r="R319" s="1344"/>
      <c r="S319" s="1344"/>
      <c r="T319" s="1344"/>
      <c r="U319" s="1344"/>
      <c r="V319" s="1344"/>
      <c r="W319" s="1344"/>
      <c r="X319" s="1344"/>
      <c r="Y319" s="1344"/>
      <c r="Z319" s="1344"/>
      <c r="AA319" s="1344"/>
      <c r="AB319" s="1344"/>
      <c r="AC319" s="1344"/>
    </row>
    <row r="320">
      <c r="A320" s="1344"/>
      <c r="B320" s="1344"/>
      <c r="C320" s="1344"/>
      <c r="D320" s="1344"/>
      <c r="E320" s="1344"/>
      <c r="F320" s="1344"/>
      <c r="G320" s="1344"/>
      <c r="H320" s="1344"/>
      <c r="I320" s="1344"/>
      <c r="J320" s="1344"/>
      <c r="K320" s="1344"/>
      <c r="L320" s="1344"/>
      <c r="M320" s="1344"/>
      <c r="N320" s="1344"/>
      <c r="O320" s="1344"/>
      <c r="P320" s="1344"/>
      <c r="Q320" s="1344"/>
      <c r="R320" s="1344"/>
      <c r="S320" s="1344"/>
      <c r="T320" s="1344"/>
      <c r="U320" s="1344"/>
      <c r="V320" s="1344"/>
      <c r="W320" s="1344"/>
      <c r="X320" s="1344"/>
      <c r="Y320" s="1344"/>
      <c r="Z320" s="1344"/>
      <c r="AA320" s="1344"/>
      <c r="AB320" s="1344"/>
      <c r="AC320" s="1344"/>
    </row>
    <row r="321">
      <c r="A321" s="1344"/>
      <c r="B321" s="1344"/>
      <c r="C321" s="1344"/>
      <c r="D321" s="1344"/>
      <c r="E321" s="1344"/>
      <c r="F321" s="1344"/>
      <c r="G321" s="1344"/>
      <c r="H321" s="1344"/>
      <c r="I321" s="1344"/>
      <c r="J321" s="1344"/>
      <c r="K321" s="1344"/>
      <c r="L321" s="1344"/>
      <c r="M321" s="1344"/>
      <c r="N321" s="1344"/>
      <c r="O321" s="1344"/>
      <c r="P321" s="1344"/>
      <c r="Q321" s="1344"/>
      <c r="R321" s="1344"/>
      <c r="S321" s="1344"/>
      <c r="T321" s="1344"/>
      <c r="U321" s="1344"/>
      <c r="V321" s="1344"/>
      <c r="W321" s="1344"/>
      <c r="X321" s="1344"/>
      <c r="Y321" s="1344"/>
      <c r="Z321" s="1344"/>
      <c r="AA321" s="1344"/>
      <c r="AB321" s="1344"/>
      <c r="AC321" s="1344"/>
    </row>
    <row r="322">
      <c r="A322" s="1344"/>
      <c r="B322" s="1344"/>
      <c r="C322" s="1344"/>
      <c r="D322" s="1344"/>
      <c r="E322" s="1344"/>
      <c r="F322" s="1344"/>
      <c r="G322" s="1344"/>
      <c r="H322" s="1344"/>
      <c r="I322" s="1344"/>
      <c r="J322" s="1344"/>
      <c r="K322" s="1344"/>
      <c r="L322" s="1344"/>
      <c r="M322" s="1344"/>
      <c r="N322" s="1344"/>
      <c r="O322" s="1344"/>
      <c r="P322" s="1344"/>
      <c r="Q322" s="1344"/>
      <c r="R322" s="1344"/>
      <c r="S322" s="1344"/>
      <c r="T322" s="1344"/>
      <c r="U322" s="1344"/>
      <c r="V322" s="1344"/>
      <c r="W322" s="1344"/>
      <c r="X322" s="1344"/>
      <c r="Y322" s="1344"/>
      <c r="Z322" s="1344"/>
      <c r="AA322" s="1344"/>
      <c r="AB322" s="1344"/>
      <c r="AC322" s="1344"/>
    </row>
    <row r="323">
      <c r="A323" s="1344"/>
      <c r="B323" s="1344"/>
      <c r="C323" s="1344"/>
      <c r="D323" s="1344"/>
      <c r="E323" s="1344"/>
      <c r="F323" s="1344"/>
      <c r="G323" s="1344"/>
      <c r="H323" s="1344"/>
      <c r="I323" s="1344"/>
      <c r="J323" s="1344"/>
      <c r="K323" s="1344"/>
      <c r="L323" s="1344"/>
      <c r="M323" s="1344"/>
      <c r="N323" s="1344"/>
      <c r="O323" s="1344"/>
      <c r="P323" s="1344"/>
      <c r="Q323" s="1344"/>
      <c r="R323" s="1344"/>
      <c r="S323" s="1344"/>
      <c r="T323" s="1344"/>
      <c r="U323" s="1344"/>
      <c r="V323" s="1344"/>
      <c r="W323" s="1344"/>
      <c r="X323" s="1344"/>
      <c r="Y323" s="1344"/>
      <c r="Z323" s="1344"/>
      <c r="AA323" s="1344"/>
      <c r="AB323" s="1344"/>
      <c r="AC323" s="1344"/>
    </row>
    <row r="324">
      <c r="A324" s="1344"/>
      <c r="B324" s="1344"/>
      <c r="C324" s="1344"/>
      <c r="D324" s="1344"/>
      <c r="E324" s="1344"/>
      <c r="F324" s="1344"/>
      <c r="G324" s="1344"/>
      <c r="H324" s="1344"/>
      <c r="I324" s="1344"/>
      <c r="J324" s="1344"/>
      <c r="K324" s="1344"/>
      <c r="L324" s="1344"/>
      <c r="M324" s="1344"/>
      <c r="N324" s="1344"/>
      <c r="O324" s="1344"/>
      <c r="P324" s="1344"/>
      <c r="Q324" s="1344"/>
      <c r="R324" s="1344"/>
      <c r="S324" s="1344"/>
      <c r="T324" s="1344"/>
      <c r="U324" s="1344"/>
      <c r="V324" s="1344"/>
      <c r="W324" s="1344"/>
      <c r="X324" s="1344"/>
      <c r="Y324" s="1344"/>
      <c r="Z324" s="1344"/>
      <c r="AA324" s="1344"/>
      <c r="AB324" s="1344"/>
      <c r="AC324" s="1344"/>
    </row>
    <row r="325">
      <c r="A325" s="1344"/>
      <c r="B325" s="1344"/>
      <c r="C325" s="1344"/>
      <c r="D325" s="1344"/>
      <c r="E325" s="1344"/>
      <c r="F325" s="1344"/>
      <c r="G325" s="1344"/>
      <c r="H325" s="1344"/>
      <c r="I325" s="1344"/>
      <c r="J325" s="1344"/>
      <c r="K325" s="1344"/>
      <c r="L325" s="1344"/>
      <c r="M325" s="1344"/>
      <c r="N325" s="1344"/>
      <c r="O325" s="1344"/>
      <c r="P325" s="1344"/>
      <c r="Q325" s="1344"/>
      <c r="R325" s="1344"/>
      <c r="S325" s="1344"/>
      <c r="T325" s="1344"/>
      <c r="U325" s="1344"/>
      <c r="V325" s="1344"/>
      <c r="W325" s="1344"/>
      <c r="X325" s="1344"/>
      <c r="Y325" s="1344"/>
      <c r="Z325" s="1344"/>
      <c r="AA325" s="1344"/>
      <c r="AB325" s="1344"/>
      <c r="AC325" s="1344"/>
    </row>
    <row r="326">
      <c r="A326" s="1344"/>
      <c r="B326" s="1344"/>
      <c r="C326" s="1344"/>
      <c r="D326" s="1344"/>
      <c r="E326" s="1344"/>
      <c r="F326" s="1344"/>
      <c r="G326" s="1344"/>
      <c r="H326" s="1344"/>
      <c r="I326" s="1344"/>
      <c r="J326" s="1344"/>
      <c r="K326" s="1344"/>
      <c r="L326" s="1344"/>
      <c r="M326" s="1344"/>
      <c r="N326" s="1344"/>
      <c r="O326" s="1344"/>
      <c r="P326" s="1344"/>
      <c r="Q326" s="1344"/>
      <c r="R326" s="1344"/>
      <c r="S326" s="1344"/>
      <c r="T326" s="1344"/>
      <c r="U326" s="1344"/>
      <c r="V326" s="1344"/>
      <c r="W326" s="1344"/>
      <c r="X326" s="1344"/>
      <c r="Y326" s="1344"/>
      <c r="Z326" s="1344"/>
      <c r="AA326" s="1344"/>
      <c r="AB326" s="1344"/>
      <c r="AC326" s="1344"/>
    </row>
    <row r="327">
      <c r="A327" s="1344"/>
      <c r="B327" s="1344"/>
      <c r="C327" s="1344"/>
      <c r="D327" s="1344"/>
      <c r="E327" s="1344"/>
      <c r="F327" s="1344"/>
      <c r="G327" s="1344"/>
      <c r="H327" s="1344"/>
      <c r="I327" s="1344"/>
      <c r="J327" s="1344"/>
      <c r="K327" s="1344"/>
      <c r="L327" s="1344"/>
      <c r="M327" s="1344"/>
      <c r="N327" s="1344"/>
      <c r="O327" s="1344"/>
      <c r="P327" s="1344"/>
      <c r="Q327" s="1344"/>
      <c r="R327" s="1344"/>
      <c r="S327" s="1344"/>
      <c r="T327" s="1344"/>
      <c r="U327" s="1344"/>
      <c r="V327" s="1344"/>
      <c r="W327" s="1344"/>
      <c r="X327" s="1344"/>
      <c r="Y327" s="1344"/>
      <c r="Z327" s="1344"/>
      <c r="AA327" s="1344"/>
      <c r="AB327" s="1344"/>
      <c r="AC327" s="1344"/>
    </row>
    <row r="328">
      <c r="A328" s="1344"/>
      <c r="B328" s="1344"/>
      <c r="C328" s="1344"/>
      <c r="D328" s="1344"/>
      <c r="E328" s="1344"/>
      <c r="F328" s="1344"/>
      <c r="G328" s="1344"/>
      <c r="H328" s="1344"/>
      <c r="I328" s="1344"/>
      <c r="J328" s="1344"/>
      <c r="K328" s="1344"/>
      <c r="L328" s="1344"/>
      <c r="M328" s="1344"/>
      <c r="N328" s="1344"/>
      <c r="O328" s="1344"/>
      <c r="P328" s="1344"/>
      <c r="Q328" s="1344"/>
      <c r="R328" s="1344"/>
      <c r="S328" s="1344"/>
      <c r="T328" s="1344"/>
      <c r="U328" s="1344"/>
      <c r="V328" s="1344"/>
      <c r="W328" s="1344"/>
      <c r="X328" s="1344"/>
      <c r="Y328" s="1344"/>
      <c r="Z328" s="1344"/>
      <c r="AA328" s="1344"/>
      <c r="AB328" s="1344"/>
      <c r="AC328" s="1344"/>
    </row>
    <row r="329">
      <c r="A329" s="1344"/>
      <c r="B329" s="1344"/>
      <c r="C329" s="1344"/>
      <c r="D329" s="1344"/>
      <c r="E329" s="1344"/>
      <c r="F329" s="1344"/>
      <c r="G329" s="1344"/>
      <c r="H329" s="1344"/>
      <c r="I329" s="1344"/>
      <c r="J329" s="1344"/>
      <c r="K329" s="1344"/>
      <c r="L329" s="1344"/>
      <c r="M329" s="1344"/>
      <c r="N329" s="1344"/>
      <c r="O329" s="1344"/>
      <c r="P329" s="1344"/>
      <c r="Q329" s="1344"/>
      <c r="R329" s="1344"/>
      <c r="S329" s="1344"/>
      <c r="T329" s="1344"/>
      <c r="U329" s="1344"/>
      <c r="V329" s="1344"/>
      <c r="W329" s="1344"/>
      <c r="X329" s="1344"/>
      <c r="Y329" s="1344"/>
      <c r="Z329" s="1344"/>
      <c r="AA329" s="1344"/>
      <c r="AB329" s="1344"/>
      <c r="AC329" s="1344"/>
    </row>
    <row r="330">
      <c r="A330" s="1344"/>
      <c r="B330" s="1344"/>
      <c r="C330" s="1344"/>
      <c r="D330" s="1344"/>
      <c r="E330" s="1344"/>
      <c r="F330" s="1344"/>
      <c r="G330" s="1344"/>
      <c r="H330" s="1344"/>
      <c r="I330" s="1344"/>
      <c r="J330" s="1344"/>
      <c r="K330" s="1344"/>
      <c r="L330" s="1344"/>
      <c r="M330" s="1344"/>
      <c r="N330" s="1344"/>
      <c r="O330" s="1344"/>
      <c r="P330" s="1344"/>
      <c r="Q330" s="1344"/>
      <c r="R330" s="1344"/>
      <c r="S330" s="1344"/>
      <c r="T330" s="1344"/>
      <c r="U330" s="1344"/>
      <c r="V330" s="1344"/>
      <c r="W330" s="1344"/>
      <c r="X330" s="1344"/>
      <c r="Y330" s="1344"/>
      <c r="Z330" s="1344"/>
      <c r="AA330" s="1344"/>
      <c r="AB330" s="1344"/>
      <c r="AC330" s="1344"/>
    </row>
    <row r="331">
      <c r="A331" s="1344"/>
      <c r="B331" s="1344"/>
      <c r="C331" s="1344"/>
      <c r="D331" s="1344"/>
      <c r="E331" s="1344"/>
      <c r="F331" s="1344"/>
      <c r="G331" s="1344"/>
      <c r="H331" s="1344"/>
      <c r="I331" s="1344"/>
      <c r="J331" s="1344"/>
      <c r="K331" s="1344"/>
      <c r="L331" s="1344"/>
      <c r="M331" s="1344"/>
      <c r="N331" s="1344"/>
      <c r="O331" s="1344"/>
      <c r="P331" s="1344"/>
      <c r="Q331" s="1344"/>
      <c r="R331" s="1344"/>
      <c r="S331" s="1344"/>
      <c r="T331" s="1344"/>
      <c r="U331" s="1344"/>
      <c r="V331" s="1344"/>
      <c r="W331" s="1344"/>
      <c r="X331" s="1344"/>
      <c r="Y331" s="1344"/>
      <c r="Z331" s="1344"/>
      <c r="AA331" s="1344"/>
      <c r="AB331" s="1344"/>
      <c r="AC331" s="1344"/>
    </row>
    <row r="332">
      <c r="A332" s="1344"/>
      <c r="B332" s="1344"/>
      <c r="C332" s="1344"/>
      <c r="D332" s="1344"/>
      <c r="E332" s="1344"/>
      <c r="F332" s="1344"/>
      <c r="G332" s="1344"/>
      <c r="H332" s="1344"/>
      <c r="I332" s="1344"/>
      <c r="J332" s="1344"/>
      <c r="K332" s="1344"/>
      <c r="L332" s="1344"/>
      <c r="M332" s="1344"/>
      <c r="N332" s="1344"/>
      <c r="O332" s="1344"/>
      <c r="P332" s="1344"/>
      <c r="Q332" s="1344"/>
      <c r="R332" s="1344"/>
      <c r="S332" s="1344"/>
      <c r="T332" s="1344"/>
      <c r="U332" s="1344"/>
      <c r="V332" s="1344"/>
      <c r="W332" s="1344"/>
      <c r="X332" s="1344"/>
      <c r="Y332" s="1344"/>
      <c r="Z332" s="1344"/>
      <c r="AA332" s="1344"/>
      <c r="AB332" s="1344"/>
      <c r="AC332" s="1344"/>
    </row>
    <row r="333">
      <c r="A333" s="1344"/>
      <c r="B333" s="1344"/>
      <c r="C333" s="1344"/>
      <c r="D333" s="1344"/>
      <c r="E333" s="1344"/>
      <c r="F333" s="1344"/>
      <c r="G333" s="1344"/>
      <c r="H333" s="1344"/>
      <c r="I333" s="1344"/>
      <c r="J333" s="1344"/>
      <c r="K333" s="1344"/>
      <c r="L333" s="1344"/>
      <c r="M333" s="1344"/>
      <c r="N333" s="1344"/>
      <c r="O333" s="1344"/>
      <c r="P333" s="1344"/>
      <c r="Q333" s="1344"/>
      <c r="R333" s="1344"/>
      <c r="S333" s="1344"/>
      <c r="T333" s="1344"/>
      <c r="U333" s="1344"/>
      <c r="V333" s="1344"/>
      <c r="W333" s="1344"/>
      <c r="X333" s="1344"/>
      <c r="Y333" s="1344"/>
      <c r="Z333" s="1344"/>
      <c r="AA333" s="1344"/>
      <c r="AB333" s="1344"/>
      <c r="AC333" s="1344"/>
    </row>
    <row r="334">
      <c r="A334" s="1344"/>
      <c r="B334" s="1344"/>
      <c r="C334" s="1344"/>
      <c r="D334" s="1344"/>
      <c r="E334" s="1344"/>
      <c r="F334" s="1344"/>
      <c r="G334" s="1344"/>
      <c r="H334" s="1344"/>
      <c r="I334" s="1344"/>
      <c r="J334" s="1344"/>
      <c r="K334" s="1344"/>
      <c r="L334" s="1344"/>
      <c r="M334" s="1344"/>
      <c r="N334" s="1344"/>
      <c r="O334" s="1344"/>
      <c r="P334" s="1344"/>
      <c r="Q334" s="1344"/>
      <c r="R334" s="1344"/>
      <c r="S334" s="1344"/>
      <c r="T334" s="1344"/>
      <c r="U334" s="1344"/>
      <c r="V334" s="1344"/>
      <c r="W334" s="1344"/>
      <c r="X334" s="1344"/>
      <c r="Y334" s="1344"/>
      <c r="Z334" s="1344"/>
      <c r="AA334" s="1344"/>
      <c r="AB334" s="1344"/>
      <c r="AC334" s="1344"/>
    </row>
    <row r="335">
      <c r="A335" s="1344"/>
      <c r="B335" s="1344"/>
      <c r="C335" s="1344"/>
      <c r="D335" s="1344"/>
      <c r="E335" s="1344"/>
      <c r="F335" s="1344"/>
      <c r="G335" s="1344"/>
      <c r="H335" s="1344"/>
      <c r="I335" s="1344"/>
      <c r="J335" s="1344"/>
      <c r="K335" s="1344"/>
      <c r="L335" s="1344"/>
      <c r="M335" s="1344"/>
      <c r="N335" s="1344"/>
      <c r="O335" s="1344"/>
      <c r="P335" s="1344"/>
      <c r="Q335" s="1344"/>
      <c r="R335" s="1344"/>
      <c r="S335" s="1344"/>
      <c r="T335" s="1344"/>
      <c r="U335" s="1344"/>
      <c r="V335" s="1344"/>
      <c r="W335" s="1344"/>
      <c r="X335" s="1344"/>
      <c r="Y335" s="1344"/>
      <c r="Z335" s="1344"/>
      <c r="AA335" s="1344"/>
      <c r="AB335" s="1344"/>
      <c r="AC335" s="1344"/>
    </row>
    <row r="336">
      <c r="A336" s="1344"/>
      <c r="B336" s="1344"/>
      <c r="C336" s="1344"/>
      <c r="D336" s="1344"/>
      <c r="E336" s="1344"/>
      <c r="F336" s="1344"/>
      <c r="G336" s="1344"/>
      <c r="H336" s="1344"/>
      <c r="I336" s="1344"/>
      <c r="J336" s="1344"/>
      <c r="K336" s="1344"/>
      <c r="L336" s="1344"/>
      <c r="M336" s="1344"/>
      <c r="N336" s="1344"/>
      <c r="O336" s="1344"/>
      <c r="P336" s="1344"/>
      <c r="Q336" s="1344"/>
      <c r="R336" s="1344"/>
      <c r="S336" s="1344"/>
      <c r="T336" s="1344"/>
      <c r="U336" s="1344"/>
      <c r="V336" s="1344"/>
      <c r="W336" s="1344"/>
      <c r="X336" s="1344"/>
      <c r="Y336" s="1344"/>
      <c r="Z336" s="1344"/>
      <c r="AA336" s="1344"/>
      <c r="AB336" s="1344"/>
      <c r="AC336" s="1344"/>
    </row>
    <row r="337">
      <c r="A337" s="1344"/>
      <c r="B337" s="1344"/>
      <c r="C337" s="1344"/>
      <c r="D337" s="1344"/>
      <c r="E337" s="1344"/>
      <c r="F337" s="1344"/>
      <c r="G337" s="1344"/>
      <c r="H337" s="1344"/>
      <c r="I337" s="1344"/>
      <c r="J337" s="1344"/>
      <c r="K337" s="1344"/>
      <c r="L337" s="1344"/>
      <c r="M337" s="1344"/>
      <c r="N337" s="1344"/>
      <c r="O337" s="1344"/>
      <c r="P337" s="1344"/>
      <c r="Q337" s="1344"/>
      <c r="R337" s="1344"/>
      <c r="S337" s="1344"/>
      <c r="T337" s="1344"/>
      <c r="U337" s="1344"/>
      <c r="V337" s="1344"/>
      <c r="W337" s="1344"/>
      <c r="X337" s="1344"/>
      <c r="Y337" s="1344"/>
      <c r="Z337" s="1344"/>
      <c r="AA337" s="1344"/>
      <c r="AB337" s="1344"/>
      <c r="AC337" s="1344"/>
    </row>
    <row r="338">
      <c r="A338" s="1344"/>
      <c r="B338" s="1344"/>
      <c r="C338" s="1344"/>
      <c r="D338" s="1344"/>
      <c r="E338" s="1344"/>
      <c r="F338" s="1344"/>
      <c r="G338" s="1344"/>
      <c r="H338" s="1344"/>
      <c r="I338" s="1344"/>
      <c r="J338" s="1344"/>
      <c r="K338" s="1344"/>
      <c r="L338" s="1344"/>
      <c r="M338" s="1344"/>
      <c r="N338" s="1344"/>
      <c r="O338" s="1344"/>
      <c r="P338" s="1344"/>
      <c r="Q338" s="1344"/>
      <c r="R338" s="1344"/>
      <c r="S338" s="1344"/>
      <c r="T338" s="1344"/>
      <c r="U338" s="1344"/>
      <c r="V338" s="1344"/>
      <c r="W338" s="1344"/>
      <c r="X338" s="1344"/>
      <c r="Y338" s="1344"/>
      <c r="Z338" s="1344"/>
      <c r="AA338" s="1344"/>
      <c r="AB338" s="1344"/>
      <c r="AC338" s="1344"/>
    </row>
    <row r="339">
      <c r="A339" s="1344"/>
      <c r="B339" s="1344"/>
      <c r="C339" s="1344"/>
      <c r="D339" s="1344"/>
      <c r="E339" s="1344"/>
      <c r="F339" s="1344"/>
      <c r="G339" s="1344"/>
      <c r="H339" s="1344"/>
      <c r="I339" s="1344"/>
      <c r="J339" s="1344"/>
      <c r="K339" s="1344"/>
      <c r="L339" s="1344"/>
      <c r="M339" s="1344"/>
      <c r="N339" s="1344"/>
      <c r="O339" s="1344"/>
      <c r="P339" s="1344"/>
      <c r="Q339" s="1344"/>
      <c r="R339" s="1344"/>
      <c r="S339" s="1344"/>
      <c r="T339" s="1344"/>
      <c r="U339" s="1344"/>
      <c r="V339" s="1344"/>
      <c r="W339" s="1344"/>
      <c r="X339" s="1344"/>
      <c r="Y339" s="1344"/>
      <c r="Z339" s="1344"/>
      <c r="AA339" s="1344"/>
      <c r="AB339" s="1344"/>
      <c r="AC339" s="1344"/>
    </row>
    <row r="340">
      <c r="A340" s="1344"/>
      <c r="B340" s="1344"/>
      <c r="C340" s="1344"/>
      <c r="D340" s="1344"/>
      <c r="E340" s="1344"/>
      <c r="F340" s="1344"/>
      <c r="G340" s="1344"/>
      <c r="H340" s="1344"/>
      <c r="I340" s="1344"/>
      <c r="J340" s="1344"/>
      <c r="K340" s="1344"/>
      <c r="L340" s="1344"/>
      <c r="M340" s="1344"/>
      <c r="N340" s="1344"/>
      <c r="O340" s="1344"/>
      <c r="P340" s="1344"/>
      <c r="Q340" s="1344"/>
      <c r="R340" s="1344"/>
      <c r="S340" s="1344"/>
      <c r="T340" s="1344"/>
      <c r="U340" s="1344"/>
      <c r="V340" s="1344"/>
      <c r="W340" s="1344"/>
      <c r="X340" s="1344"/>
      <c r="Y340" s="1344"/>
      <c r="Z340" s="1344"/>
      <c r="AA340" s="1344"/>
      <c r="AB340" s="1344"/>
      <c r="AC340" s="1344"/>
    </row>
    <row r="341">
      <c r="A341" s="1344"/>
      <c r="B341" s="1344"/>
      <c r="C341" s="1344"/>
      <c r="D341" s="1344"/>
      <c r="E341" s="1344"/>
      <c r="F341" s="1344"/>
      <c r="G341" s="1344"/>
      <c r="H341" s="1344"/>
      <c r="I341" s="1344"/>
      <c r="J341" s="1344"/>
      <c r="K341" s="1344"/>
      <c r="L341" s="1344"/>
      <c r="M341" s="1344"/>
      <c r="N341" s="1344"/>
      <c r="O341" s="1344"/>
      <c r="P341" s="1344"/>
      <c r="Q341" s="1344"/>
      <c r="R341" s="1344"/>
      <c r="S341" s="1344"/>
      <c r="T341" s="1344"/>
      <c r="U341" s="1344"/>
      <c r="V341" s="1344"/>
      <c r="W341" s="1344"/>
      <c r="X341" s="1344"/>
      <c r="Y341" s="1344"/>
      <c r="Z341" s="1344"/>
      <c r="AA341" s="1344"/>
      <c r="AB341" s="1344"/>
      <c r="AC341" s="1344"/>
    </row>
    <row r="342">
      <c r="A342" s="1344"/>
      <c r="B342" s="1344"/>
      <c r="C342" s="1344"/>
      <c r="D342" s="1344"/>
      <c r="E342" s="1344"/>
      <c r="F342" s="1344"/>
      <c r="G342" s="1344"/>
      <c r="H342" s="1344"/>
      <c r="I342" s="1344"/>
      <c r="J342" s="1344"/>
      <c r="K342" s="1344"/>
      <c r="L342" s="1344"/>
      <c r="M342" s="1344"/>
      <c r="N342" s="1344"/>
      <c r="O342" s="1344"/>
      <c r="P342" s="1344"/>
      <c r="Q342" s="1344"/>
      <c r="R342" s="1344"/>
      <c r="S342" s="1344"/>
      <c r="T342" s="1344"/>
      <c r="U342" s="1344"/>
      <c r="V342" s="1344"/>
      <c r="W342" s="1344"/>
      <c r="X342" s="1344"/>
      <c r="Y342" s="1344"/>
      <c r="Z342" s="1344"/>
      <c r="AA342" s="1344"/>
      <c r="AB342" s="1344"/>
      <c r="AC342" s="1344"/>
    </row>
    <row r="343">
      <c r="A343" s="1344"/>
      <c r="B343" s="1344"/>
      <c r="C343" s="1344"/>
      <c r="D343" s="1344"/>
      <c r="E343" s="1344"/>
      <c r="F343" s="1344"/>
      <c r="G343" s="1344"/>
      <c r="H343" s="1344"/>
      <c r="I343" s="1344"/>
      <c r="J343" s="1344"/>
      <c r="K343" s="1344"/>
      <c r="L343" s="1344"/>
      <c r="M343" s="1344"/>
      <c r="N343" s="1344"/>
      <c r="O343" s="1344"/>
      <c r="P343" s="1344"/>
      <c r="Q343" s="1344"/>
      <c r="R343" s="1344"/>
      <c r="S343" s="1344"/>
      <c r="T343" s="1344"/>
      <c r="U343" s="1344"/>
      <c r="V343" s="1344"/>
      <c r="W343" s="1344"/>
      <c r="X343" s="1344"/>
      <c r="Y343" s="1344"/>
      <c r="Z343" s="1344"/>
      <c r="AA343" s="1344"/>
      <c r="AB343" s="1344"/>
      <c r="AC343" s="1344"/>
    </row>
    <row r="344">
      <c r="A344" s="1344"/>
      <c r="B344" s="1344"/>
      <c r="C344" s="1344"/>
      <c r="D344" s="1344"/>
      <c r="E344" s="1344"/>
      <c r="F344" s="1344"/>
      <c r="G344" s="1344"/>
      <c r="H344" s="1344"/>
      <c r="I344" s="1344"/>
      <c r="J344" s="1344"/>
      <c r="K344" s="1344"/>
      <c r="L344" s="1344"/>
      <c r="M344" s="1344"/>
      <c r="N344" s="1344"/>
      <c r="O344" s="1344"/>
      <c r="P344" s="1344"/>
      <c r="Q344" s="1344"/>
      <c r="R344" s="1344"/>
      <c r="S344" s="1344"/>
      <c r="T344" s="1344"/>
      <c r="U344" s="1344"/>
      <c r="V344" s="1344"/>
      <c r="W344" s="1344"/>
      <c r="X344" s="1344"/>
      <c r="Y344" s="1344"/>
      <c r="Z344" s="1344"/>
      <c r="AA344" s="1344"/>
      <c r="AB344" s="1344"/>
      <c r="AC344" s="1344"/>
    </row>
    <row r="345">
      <c r="A345" s="1344"/>
      <c r="B345" s="1344"/>
      <c r="C345" s="1344"/>
      <c r="D345" s="1344"/>
      <c r="E345" s="1344"/>
      <c r="F345" s="1344"/>
      <c r="G345" s="1344"/>
      <c r="H345" s="1344"/>
      <c r="I345" s="1344"/>
      <c r="J345" s="1344"/>
      <c r="K345" s="1344"/>
      <c r="L345" s="1344"/>
      <c r="M345" s="1344"/>
      <c r="N345" s="1344"/>
      <c r="O345" s="1344"/>
      <c r="P345" s="1344"/>
      <c r="Q345" s="1344"/>
      <c r="R345" s="1344"/>
      <c r="S345" s="1344"/>
      <c r="T345" s="1344"/>
      <c r="U345" s="1344"/>
      <c r="V345" s="1344"/>
      <c r="W345" s="1344"/>
      <c r="X345" s="1344"/>
      <c r="Y345" s="1344"/>
      <c r="Z345" s="1344"/>
      <c r="AA345" s="1344"/>
      <c r="AB345" s="1344"/>
      <c r="AC345" s="1344"/>
    </row>
    <row r="346">
      <c r="A346" s="1344"/>
      <c r="B346" s="1344"/>
      <c r="C346" s="1344"/>
      <c r="D346" s="1344"/>
      <c r="E346" s="1344"/>
      <c r="F346" s="1344"/>
      <c r="G346" s="1344"/>
      <c r="H346" s="1344"/>
      <c r="I346" s="1344"/>
      <c r="J346" s="1344"/>
      <c r="K346" s="1344"/>
      <c r="L346" s="1344"/>
      <c r="M346" s="1344"/>
      <c r="N346" s="1344"/>
      <c r="O346" s="1344"/>
      <c r="P346" s="1344"/>
      <c r="Q346" s="1344"/>
      <c r="R346" s="1344"/>
      <c r="S346" s="1344"/>
      <c r="T346" s="1344"/>
      <c r="U346" s="1344"/>
      <c r="V346" s="1344"/>
      <c r="W346" s="1344"/>
      <c r="X346" s="1344"/>
      <c r="Y346" s="1344"/>
      <c r="Z346" s="1344"/>
      <c r="AA346" s="1344"/>
      <c r="AB346" s="1344"/>
      <c r="AC346" s="1344"/>
    </row>
    <row r="347">
      <c r="A347" s="1344"/>
      <c r="B347" s="1344"/>
      <c r="C347" s="1344"/>
      <c r="D347" s="1344"/>
      <c r="E347" s="1344"/>
      <c r="F347" s="1344"/>
      <c r="G347" s="1344"/>
      <c r="H347" s="1344"/>
      <c r="I347" s="1344"/>
      <c r="J347" s="1344"/>
      <c r="K347" s="1344"/>
      <c r="L347" s="1344"/>
      <c r="M347" s="1344"/>
      <c r="N347" s="1344"/>
      <c r="O347" s="1344"/>
      <c r="P347" s="1344"/>
      <c r="Q347" s="1344"/>
      <c r="R347" s="1344"/>
      <c r="S347" s="1344"/>
      <c r="T347" s="1344"/>
      <c r="U347" s="1344"/>
      <c r="V347" s="1344"/>
      <c r="W347" s="1344"/>
      <c r="X347" s="1344"/>
      <c r="Y347" s="1344"/>
      <c r="Z347" s="1344"/>
      <c r="AA347" s="1344"/>
      <c r="AB347" s="1344"/>
      <c r="AC347" s="1344"/>
    </row>
    <row r="348">
      <c r="A348" s="1344"/>
      <c r="B348" s="1344"/>
      <c r="C348" s="1344"/>
      <c r="D348" s="1344"/>
      <c r="E348" s="1344"/>
      <c r="F348" s="1344"/>
      <c r="G348" s="1344"/>
      <c r="H348" s="1344"/>
      <c r="I348" s="1344"/>
      <c r="J348" s="1344"/>
      <c r="K348" s="1344"/>
      <c r="L348" s="1344"/>
      <c r="M348" s="1344"/>
      <c r="N348" s="1344"/>
      <c r="O348" s="1344"/>
      <c r="P348" s="1344"/>
      <c r="Q348" s="1344"/>
      <c r="R348" s="1344"/>
      <c r="S348" s="1344"/>
      <c r="T348" s="1344"/>
      <c r="U348" s="1344"/>
      <c r="V348" s="1344"/>
      <c r="W348" s="1344"/>
      <c r="X348" s="1344"/>
      <c r="Y348" s="1344"/>
      <c r="Z348" s="1344"/>
      <c r="AA348" s="1344"/>
      <c r="AB348" s="1344"/>
      <c r="AC348" s="1344"/>
    </row>
    <row r="349">
      <c r="A349" s="1344"/>
      <c r="B349" s="1344"/>
      <c r="C349" s="1344"/>
      <c r="D349" s="1344"/>
      <c r="E349" s="1344"/>
      <c r="F349" s="1344"/>
      <c r="G349" s="1344"/>
      <c r="H349" s="1344"/>
      <c r="I349" s="1344"/>
      <c r="J349" s="1344"/>
      <c r="K349" s="1344"/>
      <c r="L349" s="1344"/>
      <c r="M349" s="1344"/>
      <c r="N349" s="1344"/>
      <c r="O349" s="1344"/>
      <c r="P349" s="1344"/>
      <c r="Q349" s="1344"/>
      <c r="R349" s="1344"/>
      <c r="S349" s="1344"/>
      <c r="T349" s="1344"/>
      <c r="U349" s="1344"/>
      <c r="V349" s="1344"/>
      <c r="W349" s="1344"/>
      <c r="X349" s="1344"/>
      <c r="Y349" s="1344"/>
      <c r="Z349" s="1344"/>
      <c r="AA349" s="1344"/>
      <c r="AB349" s="1344"/>
      <c r="AC349" s="1344"/>
    </row>
    <row r="350">
      <c r="A350" s="1344"/>
      <c r="B350" s="1344"/>
      <c r="C350" s="1344"/>
      <c r="D350" s="1344"/>
      <c r="E350" s="1344"/>
      <c r="F350" s="1344"/>
      <c r="G350" s="1344"/>
      <c r="H350" s="1344"/>
      <c r="I350" s="1344"/>
      <c r="J350" s="1344"/>
      <c r="K350" s="1344"/>
      <c r="L350" s="1344"/>
      <c r="M350" s="1344"/>
      <c r="N350" s="1344"/>
      <c r="O350" s="1344"/>
      <c r="P350" s="1344"/>
      <c r="Q350" s="1344"/>
      <c r="R350" s="1344"/>
      <c r="S350" s="1344"/>
      <c r="T350" s="1344"/>
      <c r="U350" s="1344"/>
      <c r="V350" s="1344"/>
      <c r="W350" s="1344"/>
      <c r="X350" s="1344"/>
      <c r="Y350" s="1344"/>
      <c r="Z350" s="1344"/>
      <c r="AA350" s="1344"/>
      <c r="AB350" s="1344"/>
      <c r="AC350" s="1344"/>
    </row>
    <row r="351">
      <c r="A351" s="1344"/>
      <c r="B351" s="1344"/>
      <c r="C351" s="1344"/>
      <c r="D351" s="1344"/>
      <c r="E351" s="1344"/>
      <c r="F351" s="1344"/>
      <c r="G351" s="1344"/>
      <c r="H351" s="1344"/>
      <c r="I351" s="1344"/>
      <c r="J351" s="1344"/>
      <c r="K351" s="1344"/>
      <c r="L351" s="1344"/>
      <c r="M351" s="1344"/>
      <c r="N351" s="1344"/>
      <c r="O351" s="1344"/>
      <c r="P351" s="1344"/>
      <c r="Q351" s="1344"/>
      <c r="R351" s="1344"/>
      <c r="S351" s="1344"/>
      <c r="T351" s="1344"/>
      <c r="U351" s="1344"/>
      <c r="V351" s="1344"/>
      <c r="W351" s="1344"/>
      <c r="X351" s="1344"/>
      <c r="Y351" s="1344"/>
      <c r="Z351" s="1344"/>
      <c r="AA351" s="1344"/>
      <c r="AB351" s="1344"/>
      <c r="AC351" s="1344"/>
    </row>
    <row r="352">
      <c r="A352" s="1344"/>
      <c r="B352" s="1344"/>
      <c r="C352" s="1344"/>
      <c r="D352" s="1344"/>
      <c r="E352" s="1344"/>
      <c r="F352" s="1344"/>
      <c r="G352" s="1344"/>
      <c r="H352" s="1344"/>
      <c r="I352" s="1344"/>
      <c r="J352" s="1344"/>
      <c r="K352" s="1344"/>
      <c r="L352" s="1344"/>
      <c r="M352" s="1344"/>
      <c r="N352" s="1344"/>
      <c r="O352" s="1344"/>
      <c r="P352" s="1344"/>
      <c r="Q352" s="1344"/>
      <c r="R352" s="1344"/>
      <c r="S352" s="1344"/>
      <c r="T352" s="1344"/>
      <c r="U352" s="1344"/>
      <c r="V352" s="1344"/>
      <c r="W352" s="1344"/>
      <c r="X352" s="1344"/>
      <c r="Y352" s="1344"/>
      <c r="Z352" s="1344"/>
      <c r="AA352" s="1344"/>
      <c r="AB352" s="1344"/>
      <c r="AC352" s="1344"/>
    </row>
    <row r="353">
      <c r="A353" s="1344"/>
      <c r="B353" s="1344"/>
      <c r="C353" s="1344"/>
      <c r="D353" s="1344"/>
      <c r="E353" s="1344"/>
      <c r="F353" s="1344"/>
      <c r="G353" s="1344"/>
      <c r="H353" s="1344"/>
      <c r="I353" s="1344"/>
      <c r="J353" s="1344"/>
      <c r="K353" s="1344"/>
      <c r="L353" s="1344"/>
      <c r="M353" s="1344"/>
      <c r="N353" s="1344"/>
      <c r="O353" s="1344"/>
      <c r="P353" s="1344"/>
      <c r="Q353" s="1344"/>
      <c r="R353" s="1344"/>
      <c r="S353" s="1344"/>
      <c r="T353" s="1344"/>
      <c r="U353" s="1344"/>
      <c r="V353" s="1344"/>
      <c r="W353" s="1344"/>
      <c r="X353" s="1344"/>
      <c r="Y353" s="1344"/>
      <c r="Z353" s="1344"/>
      <c r="AA353" s="1344"/>
      <c r="AB353" s="1344"/>
      <c r="AC353" s="1344"/>
    </row>
    <row r="354">
      <c r="A354" s="1344"/>
      <c r="B354" s="1344"/>
      <c r="C354" s="1344"/>
      <c r="D354" s="1344"/>
      <c r="E354" s="1344"/>
      <c r="F354" s="1344"/>
      <c r="G354" s="1344"/>
      <c r="H354" s="1344"/>
      <c r="I354" s="1344"/>
      <c r="J354" s="1344"/>
      <c r="K354" s="1344"/>
      <c r="L354" s="1344"/>
      <c r="M354" s="1344"/>
      <c r="N354" s="1344"/>
      <c r="O354" s="1344"/>
      <c r="P354" s="1344"/>
      <c r="Q354" s="1344"/>
      <c r="R354" s="1344"/>
      <c r="S354" s="1344"/>
      <c r="T354" s="1344"/>
      <c r="U354" s="1344"/>
      <c r="V354" s="1344"/>
      <c r="W354" s="1344"/>
      <c r="X354" s="1344"/>
      <c r="Y354" s="1344"/>
      <c r="Z354" s="1344"/>
      <c r="AA354" s="1344"/>
      <c r="AB354" s="1344"/>
      <c r="AC354" s="1344"/>
    </row>
    <row r="355">
      <c r="A355" s="1344"/>
      <c r="B355" s="1344"/>
      <c r="C355" s="1344"/>
      <c r="D355" s="1344"/>
      <c r="E355" s="1344"/>
      <c r="F355" s="1344"/>
      <c r="G355" s="1344"/>
      <c r="H355" s="1344"/>
      <c r="I355" s="1344"/>
      <c r="J355" s="1344"/>
      <c r="K355" s="1344"/>
      <c r="L355" s="1344"/>
      <c r="M355" s="1344"/>
      <c r="N355" s="1344"/>
      <c r="O355" s="1344"/>
      <c r="P355" s="1344"/>
      <c r="Q355" s="1344"/>
      <c r="R355" s="1344"/>
      <c r="S355" s="1344"/>
      <c r="T355" s="1344"/>
      <c r="U355" s="1344"/>
      <c r="V355" s="1344"/>
      <c r="W355" s="1344"/>
      <c r="X355" s="1344"/>
      <c r="Y355" s="1344"/>
      <c r="Z355" s="1344"/>
      <c r="AA355" s="1344"/>
      <c r="AB355" s="1344"/>
      <c r="AC355" s="1344"/>
    </row>
    <row r="356">
      <c r="A356" s="1344"/>
      <c r="B356" s="1344"/>
      <c r="C356" s="1344"/>
      <c r="D356" s="1344"/>
      <c r="E356" s="1344"/>
      <c r="F356" s="1344"/>
      <c r="G356" s="1344"/>
      <c r="H356" s="1344"/>
      <c r="I356" s="1344"/>
      <c r="J356" s="1344"/>
      <c r="K356" s="1344"/>
      <c r="L356" s="1344"/>
      <c r="M356" s="1344"/>
      <c r="N356" s="1344"/>
      <c r="O356" s="1344"/>
      <c r="P356" s="1344"/>
      <c r="Q356" s="1344"/>
      <c r="R356" s="1344"/>
      <c r="S356" s="1344"/>
      <c r="T356" s="1344"/>
      <c r="U356" s="1344"/>
      <c r="V356" s="1344"/>
      <c r="W356" s="1344"/>
      <c r="X356" s="1344"/>
      <c r="Y356" s="1344"/>
      <c r="Z356" s="1344"/>
      <c r="AA356" s="1344"/>
      <c r="AB356" s="1344"/>
      <c r="AC356" s="1344"/>
    </row>
    <row r="357">
      <c r="A357" s="1344"/>
      <c r="B357" s="1344"/>
      <c r="C357" s="1344"/>
      <c r="D357" s="1344"/>
      <c r="E357" s="1344"/>
      <c r="F357" s="1344"/>
      <c r="G357" s="1344"/>
      <c r="H357" s="1344"/>
      <c r="I357" s="1344"/>
      <c r="J357" s="1344"/>
      <c r="K357" s="1344"/>
      <c r="L357" s="1344"/>
      <c r="M357" s="1344"/>
      <c r="N357" s="1344"/>
      <c r="O357" s="1344"/>
      <c r="P357" s="1344"/>
      <c r="Q357" s="1344"/>
      <c r="R357" s="1344"/>
      <c r="S357" s="1344"/>
      <c r="T357" s="1344"/>
      <c r="U357" s="1344"/>
      <c r="V357" s="1344"/>
      <c r="W357" s="1344"/>
      <c r="X357" s="1344"/>
      <c r="Y357" s="1344"/>
      <c r="Z357" s="1344"/>
      <c r="AA357" s="1344"/>
      <c r="AB357" s="1344"/>
      <c r="AC357" s="1344"/>
    </row>
    <row r="358">
      <c r="A358" s="1344"/>
      <c r="B358" s="1344"/>
      <c r="C358" s="1344"/>
      <c r="D358" s="1344"/>
      <c r="E358" s="1344"/>
      <c r="F358" s="1344"/>
      <c r="G358" s="1344"/>
      <c r="H358" s="1344"/>
      <c r="I358" s="1344"/>
      <c r="J358" s="1344"/>
      <c r="K358" s="1344"/>
      <c r="L358" s="1344"/>
      <c r="M358" s="1344"/>
      <c r="N358" s="1344"/>
      <c r="O358" s="1344"/>
      <c r="P358" s="1344"/>
      <c r="Q358" s="1344"/>
      <c r="R358" s="1344"/>
      <c r="S358" s="1344"/>
      <c r="T358" s="1344"/>
      <c r="U358" s="1344"/>
      <c r="V358" s="1344"/>
      <c r="W358" s="1344"/>
      <c r="X358" s="1344"/>
      <c r="Y358" s="1344"/>
      <c r="Z358" s="1344"/>
      <c r="AA358" s="1344"/>
      <c r="AB358" s="1344"/>
      <c r="AC358" s="1344"/>
    </row>
    <row r="359">
      <c r="A359" s="1344"/>
      <c r="B359" s="1344"/>
      <c r="C359" s="1344"/>
      <c r="D359" s="1344"/>
      <c r="E359" s="1344"/>
      <c r="F359" s="1344"/>
      <c r="G359" s="1344"/>
      <c r="H359" s="1344"/>
      <c r="I359" s="1344"/>
      <c r="J359" s="1344"/>
      <c r="K359" s="1344"/>
      <c r="L359" s="1344"/>
      <c r="M359" s="1344"/>
      <c r="N359" s="1344"/>
      <c r="O359" s="1344"/>
      <c r="P359" s="1344"/>
      <c r="Q359" s="1344"/>
      <c r="R359" s="1344"/>
      <c r="S359" s="1344"/>
      <c r="T359" s="1344"/>
      <c r="U359" s="1344"/>
      <c r="V359" s="1344"/>
      <c r="W359" s="1344"/>
      <c r="X359" s="1344"/>
      <c r="Y359" s="1344"/>
      <c r="Z359" s="1344"/>
      <c r="AA359" s="1344"/>
      <c r="AB359" s="1344"/>
      <c r="AC359" s="1344"/>
    </row>
    <row r="360">
      <c r="A360" s="1344"/>
      <c r="B360" s="1344"/>
      <c r="C360" s="1344"/>
      <c r="D360" s="1344"/>
      <c r="E360" s="1344"/>
      <c r="F360" s="1344"/>
      <c r="G360" s="1344"/>
      <c r="H360" s="1344"/>
      <c r="I360" s="1344"/>
      <c r="J360" s="1344"/>
      <c r="K360" s="1344"/>
      <c r="L360" s="1344"/>
      <c r="M360" s="1344"/>
      <c r="N360" s="1344"/>
      <c r="O360" s="1344"/>
      <c r="P360" s="1344"/>
      <c r="Q360" s="1344"/>
      <c r="R360" s="1344"/>
      <c r="S360" s="1344"/>
      <c r="T360" s="1344"/>
      <c r="U360" s="1344"/>
      <c r="V360" s="1344"/>
      <c r="W360" s="1344"/>
      <c r="X360" s="1344"/>
      <c r="Y360" s="1344"/>
      <c r="Z360" s="1344"/>
      <c r="AA360" s="1344"/>
      <c r="AB360" s="1344"/>
      <c r="AC360" s="1344"/>
    </row>
    <row r="361">
      <c r="A361" s="1344"/>
      <c r="B361" s="1344"/>
      <c r="C361" s="1344"/>
      <c r="D361" s="1344"/>
      <c r="E361" s="1344"/>
      <c r="F361" s="1344"/>
      <c r="G361" s="1344"/>
      <c r="H361" s="1344"/>
      <c r="I361" s="1344"/>
      <c r="J361" s="1344"/>
      <c r="K361" s="1344"/>
      <c r="L361" s="1344"/>
      <c r="M361" s="1344"/>
      <c r="N361" s="1344"/>
      <c r="O361" s="1344"/>
      <c r="P361" s="1344"/>
      <c r="Q361" s="1344"/>
      <c r="R361" s="1344"/>
      <c r="S361" s="1344"/>
      <c r="T361" s="1344"/>
      <c r="U361" s="1344"/>
      <c r="V361" s="1344"/>
      <c r="W361" s="1344"/>
      <c r="X361" s="1344"/>
      <c r="Y361" s="1344"/>
      <c r="Z361" s="1344"/>
      <c r="AA361" s="1344"/>
      <c r="AB361" s="1344"/>
      <c r="AC361" s="1344"/>
    </row>
    <row r="362">
      <c r="A362" s="1344"/>
      <c r="B362" s="1344"/>
      <c r="C362" s="1344"/>
      <c r="D362" s="1344"/>
      <c r="E362" s="1344"/>
      <c r="F362" s="1344"/>
      <c r="G362" s="1344"/>
      <c r="H362" s="1344"/>
      <c r="I362" s="1344"/>
      <c r="J362" s="1344"/>
      <c r="K362" s="1344"/>
      <c r="L362" s="1344"/>
      <c r="M362" s="1344"/>
      <c r="N362" s="1344"/>
      <c r="O362" s="1344"/>
      <c r="P362" s="1344"/>
      <c r="Q362" s="1344"/>
      <c r="R362" s="1344"/>
      <c r="S362" s="1344"/>
      <c r="T362" s="1344"/>
      <c r="U362" s="1344"/>
      <c r="V362" s="1344"/>
      <c r="W362" s="1344"/>
      <c r="X362" s="1344"/>
      <c r="Y362" s="1344"/>
      <c r="Z362" s="1344"/>
      <c r="AA362" s="1344"/>
      <c r="AB362" s="1344"/>
      <c r="AC362" s="1344"/>
    </row>
    <row r="363">
      <c r="A363" s="1344"/>
      <c r="B363" s="1344"/>
      <c r="C363" s="1344"/>
      <c r="D363" s="1344"/>
      <c r="E363" s="1344"/>
      <c r="F363" s="1344"/>
      <c r="G363" s="1344"/>
      <c r="H363" s="1344"/>
      <c r="I363" s="1344"/>
      <c r="J363" s="1344"/>
      <c r="K363" s="1344"/>
      <c r="L363" s="1344"/>
      <c r="M363" s="1344"/>
      <c r="N363" s="1344"/>
      <c r="O363" s="1344"/>
      <c r="P363" s="1344"/>
      <c r="Q363" s="1344"/>
      <c r="R363" s="1344"/>
      <c r="S363" s="1344"/>
      <c r="T363" s="1344"/>
      <c r="U363" s="1344"/>
      <c r="V363" s="1344"/>
      <c r="W363" s="1344"/>
      <c r="X363" s="1344"/>
      <c r="Y363" s="1344"/>
      <c r="Z363" s="1344"/>
      <c r="AA363" s="1344"/>
      <c r="AB363" s="1344"/>
      <c r="AC363" s="1344"/>
    </row>
    <row r="364">
      <c r="A364" s="1344"/>
      <c r="B364" s="1344"/>
      <c r="C364" s="1344"/>
      <c r="D364" s="1344"/>
      <c r="E364" s="1344"/>
      <c r="F364" s="1344"/>
      <c r="G364" s="1344"/>
      <c r="H364" s="1344"/>
      <c r="I364" s="1344"/>
      <c r="J364" s="1344"/>
      <c r="K364" s="1344"/>
      <c r="L364" s="1344"/>
      <c r="M364" s="1344"/>
      <c r="N364" s="1344"/>
      <c r="O364" s="1344"/>
      <c r="P364" s="1344"/>
      <c r="Q364" s="1344"/>
      <c r="R364" s="1344"/>
      <c r="S364" s="1344"/>
      <c r="T364" s="1344"/>
      <c r="U364" s="1344"/>
      <c r="V364" s="1344"/>
      <c r="W364" s="1344"/>
      <c r="X364" s="1344"/>
      <c r="Y364" s="1344"/>
      <c r="Z364" s="1344"/>
      <c r="AA364" s="1344"/>
      <c r="AB364" s="1344"/>
      <c r="AC364" s="1344"/>
    </row>
    <row r="365">
      <c r="A365" s="1344"/>
      <c r="B365" s="1344"/>
      <c r="C365" s="1344"/>
      <c r="D365" s="1344"/>
      <c r="E365" s="1344"/>
      <c r="F365" s="1344"/>
      <c r="G365" s="1344"/>
      <c r="H365" s="1344"/>
      <c r="I365" s="1344"/>
      <c r="J365" s="1344"/>
      <c r="K365" s="1344"/>
      <c r="L365" s="1344"/>
      <c r="M365" s="1344"/>
      <c r="N365" s="1344"/>
      <c r="O365" s="1344"/>
      <c r="P365" s="1344"/>
      <c r="Q365" s="1344"/>
      <c r="R365" s="1344"/>
      <c r="S365" s="1344"/>
      <c r="T365" s="1344"/>
      <c r="U365" s="1344"/>
      <c r="V365" s="1344"/>
      <c r="W365" s="1344"/>
      <c r="X365" s="1344"/>
      <c r="Y365" s="1344"/>
      <c r="Z365" s="1344"/>
      <c r="AA365" s="1344"/>
      <c r="AB365" s="1344"/>
      <c r="AC365" s="1344"/>
    </row>
    <row r="366">
      <c r="A366" s="1344"/>
      <c r="B366" s="1344"/>
      <c r="C366" s="1344"/>
      <c r="D366" s="1344"/>
      <c r="E366" s="1344"/>
      <c r="F366" s="1344"/>
      <c r="G366" s="1344"/>
      <c r="H366" s="1344"/>
      <c r="I366" s="1344"/>
      <c r="J366" s="1344"/>
      <c r="K366" s="1344"/>
      <c r="L366" s="1344"/>
      <c r="M366" s="1344"/>
      <c r="N366" s="1344"/>
      <c r="O366" s="1344"/>
      <c r="P366" s="1344"/>
      <c r="Q366" s="1344"/>
      <c r="R366" s="1344"/>
      <c r="S366" s="1344"/>
      <c r="T366" s="1344"/>
      <c r="U366" s="1344"/>
      <c r="V366" s="1344"/>
      <c r="W366" s="1344"/>
      <c r="X366" s="1344"/>
      <c r="Y366" s="1344"/>
      <c r="Z366" s="1344"/>
      <c r="AA366" s="1344"/>
      <c r="AB366" s="1344"/>
      <c r="AC366" s="1344"/>
    </row>
    <row r="367">
      <c r="A367" s="1344"/>
      <c r="B367" s="1344"/>
      <c r="C367" s="1344"/>
      <c r="D367" s="1344"/>
      <c r="E367" s="1344"/>
      <c r="F367" s="1344"/>
      <c r="G367" s="1344"/>
      <c r="H367" s="1344"/>
      <c r="I367" s="1344"/>
      <c r="J367" s="1344"/>
      <c r="K367" s="1344"/>
      <c r="L367" s="1344"/>
      <c r="M367" s="1344"/>
      <c r="N367" s="1344"/>
      <c r="O367" s="1344"/>
      <c r="P367" s="1344"/>
      <c r="Q367" s="1344"/>
      <c r="R367" s="1344"/>
      <c r="S367" s="1344"/>
      <c r="T367" s="1344"/>
      <c r="U367" s="1344"/>
      <c r="V367" s="1344"/>
      <c r="W367" s="1344"/>
      <c r="X367" s="1344"/>
      <c r="Y367" s="1344"/>
      <c r="Z367" s="1344"/>
      <c r="AA367" s="1344"/>
      <c r="AB367" s="1344"/>
      <c r="AC367" s="1344"/>
    </row>
    <row r="368">
      <c r="A368" s="1344"/>
      <c r="B368" s="1344"/>
      <c r="C368" s="1344"/>
      <c r="D368" s="1344"/>
      <c r="E368" s="1344"/>
      <c r="F368" s="1344"/>
      <c r="G368" s="1344"/>
      <c r="H368" s="1344"/>
      <c r="I368" s="1344"/>
      <c r="J368" s="1344"/>
      <c r="K368" s="1344"/>
      <c r="L368" s="1344"/>
      <c r="M368" s="1344"/>
      <c r="N368" s="1344"/>
      <c r="O368" s="1344"/>
      <c r="P368" s="1344"/>
      <c r="Q368" s="1344"/>
      <c r="R368" s="1344"/>
      <c r="S368" s="1344"/>
      <c r="T368" s="1344"/>
      <c r="U368" s="1344"/>
      <c r="V368" s="1344"/>
      <c r="W368" s="1344"/>
      <c r="X368" s="1344"/>
      <c r="Y368" s="1344"/>
      <c r="Z368" s="1344"/>
      <c r="AA368" s="1344"/>
      <c r="AB368" s="1344"/>
      <c r="AC368" s="1344"/>
    </row>
    <row r="369">
      <c r="A369" s="1344"/>
      <c r="B369" s="1344"/>
      <c r="C369" s="1344"/>
      <c r="D369" s="1344"/>
      <c r="E369" s="1344"/>
      <c r="F369" s="1344"/>
      <c r="G369" s="1344"/>
      <c r="H369" s="1344"/>
      <c r="I369" s="1344"/>
      <c r="J369" s="1344"/>
      <c r="K369" s="1344"/>
      <c r="L369" s="1344"/>
      <c r="M369" s="1344"/>
      <c r="N369" s="1344"/>
      <c r="O369" s="1344"/>
      <c r="P369" s="1344"/>
      <c r="Q369" s="1344"/>
      <c r="R369" s="1344"/>
      <c r="S369" s="1344"/>
      <c r="T369" s="1344"/>
      <c r="U369" s="1344"/>
      <c r="V369" s="1344"/>
      <c r="W369" s="1344"/>
      <c r="X369" s="1344"/>
      <c r="Y369" s="1344"/>
      <c r="Z369" s="1344"/>
      <c r="AA369" s="1344"/>
      <c r="AB369" s="1344"/>
      <c r="AC369" s="1344"/>
    </row>
    <row r="370">
      <c r="A370" s="1344"/>
      <c r="B370" s="1344"/>
      <c r="C370" s="1344"/>
      <c r="D370" s="1344"/>
      <c r="E370" s="1344"/>
      <c r="F370" s="1344"/>
      <c r="G370" s="1344"/>
      <c r="H370" s="1344"/>
      <c r="I370" s="1344"/>
      <c r="J370" s="1344"/>
      <c r="K370" s="1344"/>
      <c r="L370" s="1344"/>
      <c r="M370" s="1344"/>
      <c r="N370" s="1344"/>
      <c r="O370" s="1344"/>
      <c r="P370" s="1344"/>
      <c r="Q370" s="1344"/>
      <c r="R370" s="1344"/>
      <c r="S370" s="1344"/>
      <c r="T370" s="1344"/>
      <c r="U370" s="1344"/>
      <c r="V370" s="1344"/>
      <c r="W370" s="1344"/>
      <c r="X370" s="1344"/>
      <c r="Y370" s="1344"/>
      <c r="Z370" s="1344"/>
      <c r="AA370" s="1344"/>
      <c r="AB370" s="1344"/>
      <c r="AC370" s="1344"/>
    </row>
    <row r="371">
      <c r="A371" s="1344"/>
      <c r="B371" s="1344"/>
      <c r="C371" s="1344"/>
      <c r="D371" s="1344"/>
      <c r="E371" s="1344"/>
      <c r="F371" s="1344"/>
      <c r="G371" s="1344"/>
      <c r="H371" s="1344"/>
      <c r="I371" s="1344"/>
      <c r="J371" s="1344"/>
      <c r="K371" s="1344"/>
      <c r="L371" s="1344"/>
      <c r="M371" s="1344"/>
      <c r="N371" s="1344"/>
      <c r="O371" s="1344"/>
      <c r="P371" s="1344"/>
      <c r="Q371" s="1344"/>
      <c r="R371" s="1344"/>
      <c r="S371" s="1344"/>
      <c r="T371" s="1344"/>
      <c r="U371" s="1344"/>
      <c r="V371" s="1344"/>
      <c r="W371" s="1344"/>
      <c r="X371" s="1344"/>
      <c r="Y371" s="1344"/>
      <c r="Z371" s="1344"/>
      <c r="AA371" s="1344"/>
      <c r="AB371" s="1344"/>
      <c r="AC371" s="1344"/>
    </row>
    <row r="372">
      <c r="A372" s="1344"/>
      <c r="B372" s="1344"/>
      <c r="C372" s="1344"/>
      <c r="D372" s="1344"/>
      <c r="E372" s="1344"/>
      <c r="F372" s="1344"/>
      <c r="G372" s="1344"/>
      <c r="H372" s="1344"/>
      <c r="I372" s="1344"/>
      <c r="J372" s="1344"/>
      <c r="K372" s="1344"/>
      <c r="L372" s="1344"/>
      <c r="M372" s="1344"/>
      <c r="N372" s="1344"/>
      <c r="O372" s="1344"/>
      <c r="P372" s="1344"/>
      <c r="Q372" s="1344"/>
      <c r="R372" s="1344"/>
      <c r="S372" s="1344"/>
      <c r="T372" s="1344"/>
      <c r="U372" s="1344"/>
      <c r="V372" s="1344"/>
      <c r="W372" s="1344"/>
      <c r="X372" s="1344"/>
      <c r="Y372" s="1344"/>
      <c r="Z372" s="1344"/>
      <c r="AA372" s="1344"/>
      <c r="AB372" s="1344"/>
      <c r="AC372" s="1344"/>
    </row>
    <row r="373">
      <c r="A373" s="1344"/>
      <c r="B373" s="1344"/>
      <c r="C373" s="1344"/>
      <c r="D373" s="1344"/>
      <c r="E373" s="1344"/>
      <c r="F373" s="1344"/>
      <c r="G373" s="1344"/>
      <c r="H373" s="1344"/>
      <c r="I373" s="1344"/>
      <c r="J373" s="1344"/>
      <c r="K373" s="1344"/>
      <c r="L373" s="1344"/>
      <c r="M373" s="1344"/>
      <c r="N373" s="1344"/>
      <c r="O373" s="1344"/>
      <c r="P373" s="1344"/>
      <c r="Q373" s="1344"/>
      <c r="R373" s="1344"/>
      <c r="S373" s="1344"/>
      <c r="T373" s="1344"/>
      <c r="U373" s="1344"/>
      <c r="V373" s="1344"/>
      <c r="W373" s="1344"/>
      <c r="X373" s="1344"/>
      <c r="Y373" s="1344"/>
      <c r="Z373" s="1344"/>
      <c r="AA373" s="1344"/>
      <c r="AB373" s="1344"/>
      <c r="AC373" s="1344"/>
    </row>
    <row r="374">
      <c r="A374" s="1344"/>
      <c r="B374" s="1344"/>
      <c r="C374" s="1344"/>
      <c r="D374" s="1344"/>
      <c r="E374" s="1344"/>
      <c r="F374" s="1344"/>
      <c r="G374" s="1344"/>
      <c r="H374" s="1344"/>
      <c r="I374" s="1344"/>
      <c r="J374" s="1344"/>
      <c r="K374" s="1344"/>
      <c r="L374" s="1344"/>
      <c r="M374" s="1344"/>
      <c r="N374" s="1344"/>
      <c r="O374" s="1344"/>
      <c r="P374" s="1344"/>
      <c r="Q374" s="1344"/>
      <c r="R374" s="1344"/>
      <c r="S374" s="1344"/>
      <c r="T374" s="1344"/>
      <c r="U374" s="1344"/>
      <c r="V374" s="1344"/>
      <c r="W374" s="1344"/>
      <c r="X374" s="1344"/>
      <c r="Y374" s="1344"/>
      <c r="Z374" s="1344"/>
      <c r="AA374" s="1344"/>
      <c r="AB374" s="1344"/>
      <c r="AC374" s="1344"/>
    </row>
    <row r="375">
      <c r="A375" s="1344"/>
      <c r="B375" s="1344"/>
      <c r="C375" s="1344"/>
      <c r="D375" s="1344"/>
      <c r="E375" s="1344"/>
      <c r="F375" s="1344"/>
      <c r="G375" s="1344"/>
      <c r="H375" s="1344"/>
      <c r="I375" s="1344"/>
      <c r="J375" s="1344"/>
      <c r="K375" s="1344"/>
      <c r="L375" s="1344"/>
      <c r="M375" s="1344"/>
      <c r="N375" s="1344"/>
      <c r="O375" s="1344"/>
      <c r="P375" s="1344"/>
      <c r="Q375" s="1344"/>
      <c r="R375" s="1344"/>
      <c r="S375" s="1344"/>
      <c r="T375" s="1344"/>
      <c r="U375" s="1344"/>
      <c r="V375" s="1344"/>
      <c r="W375" s="1344"/>
      <c r="X375" s="1344"/>
      <c r="Y375" s="1344"/>
      <c r="Z375" s="1344"/>
      <c r="AA375" s="1344"/>
      <c r="AB375" s="1344"/>
      <c r="AC375" s="1344"/>
    </row>
    <row r="376">
      <c r="A376" s="1344"/>
      <c r="B376" s="1344"/>
      <c r="C376" s="1344"/>
      <c r="D376" s="1344"/>
      <c r="E376" s="1344"/>
      <c r="F376" s="1344"/>
      <c r="G376" s="1344"/>
      <c r="H376" s="1344"/>
      <c r="I376" s="1344"/>
      <c r="J376" s="1344"/>
      <c r="K376" s="1344"/>
      <c r="L376" s="1344"/>
      <c r="M376" s="1344"/>
      <c r="N376" s="1344"/>
      <c r="O376" s="1344"/>
      <c r="P376" s="1344"/>
      <c r="Q376" s="1344"/>
      <c r="R376" s="1344"/>
      <c r="S376" s="1344"/>
      <c r="T376" s="1344"/>
      <c r="U376" s="1344"/>
      <c r="V376" s="1344"/>
      <c r="W376" s="1344"/>
      <c r="X376" s="1344"/>
      <c r="Y376" s="1344"/>
      <c r="Z376" s="1344"/>
      <c r="AA376" s="1344"/>
      <c r="AB376" s="1344"/>
      <c r="AC376" s="1344"/>
    </row>
    <row r="377">
      <c r="A377" s="1344"/>
      <c r="B377" s="1344"/>
      <c r="C377" s="1344"/>
      <c r="D377" s="1344"/>
      <c r="E377" s="1344"/>
      <c r="F377" s="1344"/>
      <c r="G377" s="1344"/>
      <c r="H377" s="1344"/>
      <c r="I377" s="1344"/>
      <c r="J377" s="1344"/>
      <c r="K377" s="1344"/>
      <c r="L377" s="1344"/>
      <c r="M377" s="1344"/>
      <c r="N377" s="1344"/>
      <c r="O377" s="1344"/>
      <c r="P377" s="1344"/>
      <c r="Q377" s="1344"/>
      <c r="R377" s="1344"/>
      <c r="S377" s="1344"/>
      <c r="T377" s="1344"/>
      <c r="U377" s="1344"/>
      <c r="V377" s="1344"/>
      <c r="W377" s="1344"/>
      <c r="X377" s="1344"/>
      <c r="Y377" s="1344"/>
      <c r="Z377" s="1344"/>
      <c r="AA377" s="1344"/>
      <c r="AB377" s="1344"/>
      <c r="AC377" s="1344"/>
    </row>
    <row r="378">
      <c r="A378" s="1344"/>
      <c r="B378" s="1344"/>
      <c r="C378" s="1344"/>
      <c r="D378" s="1344"/>
      <c r="E378" s="1344"/>
      <c r="F378" s="1344"/>
      <c r="G378" s="1344"/>
      <c r="H378" s="1344"/>
      <c r="I378" s="1344"/>
      <c r="J378" s="1344"/>
      <c r="K378" s="1344"/>
      <c r="L378" s="1344"/>
      <c r="M378" s="1344"/>
      <c r="N378" s="1344"/>
      <c r="O378" s="1344"/>
      <c r="P378" s="1344"/>
      <c r="Q378" s="1344"/>
      <c r="R378" s="1344"/>
      <c r="S378" s="1344"/>
      <c r="T378" s="1344"/>
      <c r="U378" s="1344"/>
      <c r="V378" s="1344"/>
      <c r="W378" s="1344"/>
      <c r="X378" s="1344"/>
      <c r="Y378" s="1344"/>
      <c r="Z378" s="1344"/>
      <c r="AA378" s="1344"/>
      <c r="AB378" s="1344"/>
      <c r="AC378" s="1344"/>
    </row>
    <row r="379">
      <c r="A379" s="1344"/>
      <c r="B379" s="1344"/>
      <c r="C379" s="1344"/>
      <c r="D379" s="1344"/>
      <c r="E379" s="1344"/>
      <c r="F379" s="1344"/>
      <c r="G379" s="1344"/>
      <c r="H379" s="1344"/>
      <c r="I379" s="1344"/>
      <c r="J379" s="1344"/>
      <c r="K379" s="1344"/>
      <c r="L379" s="1344"/>
      <c r="M379" s="1344"/>
      <c r="N379" s="1344"/>
      <c r="O379" s="1344"/>
      <c r="P379" s="1344"/>
      <c r="Q379" s="1344"/>
      <c r="R379" s="1344"/>
      <c r="S379" s="1344"/>
      <c r="T379" s="1344"/>
      <c r="U379" s="1344"/>
      <c r="V379" s="1344"/>
      <c r="W379" s="1344"/>
      <c r="X379" s="1344"/>
      <c r="Y379" s="1344"/>
      <c r="Z379" s="1344"/>
      <c r="AA379" s="1344"/>
      <c r="AB379" s="1344"/>
      <c r="AC379" s="1344"/>
    </row>
    <row r="380">
      <c r="A380" s="1344"/>
      <c r="B380" s="1344"/>
      <c r="C380" s="1344"/>
      <c r="D380" s="1344"/>
      <c r="E380" s="1344"/>
      <c r="F380" s="1344"/>
      <c r="G380" s="1344"/>
      <c r="H380" s="1344"/>
      <c r="I380" s="1344"/>
      <c r="J380" s="1344"/>
      <c r="K380" s="1344"/>
      <c r="L380" s="1344"/>
      <c r="M380" s="1344"/>
      <c r="N380" s="1344"/>
      <c r="O380" s="1344"/>
      <c r="P380" s="1344"/>
      <c r="Q380" s="1344"/>
      <c r="R380" s="1344"/>
      <c r="S380" s="1344"/>
      <c r="T380" s="1344"/>
      <c r="U380" s="1344"/>
      <c r="V380" s="1344"/>
      <c r="W380" s="1344"/>
      <c r="X380" s="1344"/>
      <c r="Y380" s="1344"/>
      <c r="Z380" s="1344"/>
      <c r="AA380" s="1344"/>
      <c r="AB380" s="1344"/>
      <c r="AC380" s="1344"/>
    </row>
    <row r="381">
      <c r="A381" s="1344"/>
      <c r="B381" s="1344"/>
      <c r="C381" s="1344"/>
      <c r="D381" s="1344"/>
      <c r="E381" s="1344"/>
      <c r="F381" s="1344"/>
      <c r="G381" s="1344"/>
      <c r="H381" s="1344"/>
      <c r="I381" s="1344"/>
      <c r="J381" s="1344"/>
      <c r="K381" s="1344"/>
      <c r="L381" s="1344"/>
      <c r="M381" s="1344"/>
      <c r="N381" s="1344"/>
      <c r="O381" s="1344"/>
      <c r="P381" s="1344"/>
      <c r="Q381" s="1344"/>
      <c r="R381" s="1344"/>
      <c r="S381" s="1344"/>
      <c r="T381" s="1344"/>
      <c r="U381" s="1344"/>
      <c r="V381" s="1344"/>
      <c r="W381" s="1344"/>
      <c r="X381" s="1344"/>
      <c r="Y381" s="1344"/>
      <c r="Z381" s="1344"/>
      <c r="AA381" s="1344"/>
      <c r="AB381" s="1344"/>
      <c r="AC381" s="1344"/>
    </row>
    <row r="382">
      <c r="A382" s="1344"/>
      <c r="B382" s="1344"/>
      <c r="C382" s="1344"/>
      <c r="D382" s="1344"/>
      <c r="E382" s="1344"/>
      <c r="F382" s="1344"/>
      <c r="G382" s="1344"/>
      <c r="H382" s="1344"/>
      <c r="I382" s="1344"/>
      <c r="J382" s="1344"/>
      <c r="K382" s="1344"/>
      <c r="L382" s="1344"/>
      <c r="M382" s="1344"/>
      <c r="N382" s="1344"/>
      <c r="O382" s="1344"/>
      <c r="P382" s="1344"/>
      <c r="Q382" s="1344"/>
      <c r="R382" s="1344"/>
      <c r="S382" s="1344"/>
      <c r="T382" s="1344"/>
      <c r="U382" s="1344"/>
      <c r="V382" s="1344"/>
      <c r="W382" s="1344"/>
      <c r="X382" s="1344"/>
      <c r="Y382" s="1344"/>
      <c r="Z382" s="1344"/>
      <c r="AA382" s="1344"/>
      <c r="AB382" s="1344"/>
      <c r="AC382" s="1344"/>
    </row>
    <row r="383">
      <c r="A383" s="1344"/>
      <c r="B383" s="1344"/>
      <c r="C383" s="1344"/>
      <c r="D383" s="1344"/>
      <c r="E383" s="1344"/>
      <c r="F383" s="1344"/>
      <c r="G383" s="1344"/>
      <c r="H383" s="1344"/>
      <c r="I383" s="1344"/>
      <c r="J383" s="1344"/>
      <c r="K383" s="1344"/>
      <c r="L383" s="1344"/>
      <c r="M383" s="1344"/>
      <c r="N383" s="1344"/>
      <c r="O383" s="1344"/>
      <c r="P383" s="1344"/>
      <c r="Q383" s="1344"/>
      <c r="R383" s="1344"/>
      <c r="S383" s="1344"/>
      <c r="T383" s="1344"/>
      <c r="U383" s="1344"/>
      <c r="V383" s="1344"/>
      <c r="W383" s="1344"/>
      <c r="X383" s="1344"/>
      <c r="Y383" s="1344"/>
      <c r="Z383" s="1344"/>
      <c r="AA383" s="1344"/>
      <c r="AB383" s="1344"/>
      <c r="AC383" s="1344"/>
    </row>
    <row r="384">
      <c r="A384" s="1344"/>
      <c r="B384" s="1344"/>
      <c r="C384" s="1344"/>
      <c r="D384" s="1344"/>
      <c r="E384" s="1344"/>
      <c r="F384" s="1344"/>
      <c r="G384" s="1344"/>
      <c r="H384" s="1344"/>
      <c r="I384" s="1344"/>
      <c r="J384" s="1344"/>
      <c r="K384" s="1344"/>
      <c r="L384" s="1344"/>
      <c r="M384" s="1344"/>
      <c r="N384" s="1344"/>
      <c r="O384" s="1344"/>
      <c r="P384" s="1344"/>
      <c r="Q384" s="1344"/>
      <c r="R384" s="1344"/>
      <c r="S384" s="1344"/>
      <c r="T384" s="1344"/>
      <c r="U384" s="1344"/>
      <c r="V384" s="1344"/>
      <c r="W384" s="1344"/>
      <c r="X384" s="1344"/>
      <c r="Y384" s="1344"/>
      <c r="Z384" s="1344"/>
      <c r="AA384" s="1344"/>
      <c r="AB384" s="1344"/>
      <c r="AC384" s="1344"/>
    </row>
    <row r="385">
      <c r="A385" s="1344"/>
      <c r="B385" s="1344"/>
      <c r="C385" s="1344"/>
      <c r="D385" s="1344"/>
      <c r="E385" s="1344"/>
      <c r="F385" s="1344"/>
      <c r="G385" s="1344"/>
      <c r="H385" s="1344"/>
      <c r="I385" s="1344"/>
      <c r="J385" s="1344"/>
      <c r="K385" s="1344"/>
      <c r="L385" s="1344"/>
      <c r="M385" s="1344"/>
      <c r="N385" s="1344"/>
      <c r="O385" s="1344"/>
      <c r="P385" s="1344"/>
      <c r="Q385" s="1344"/>
      <c r="R385" s="1344"/>
      <c r="S385" s="1344"/>
      <c r="T385" s="1344"/>
      <c r="U385" s="1344"/>
      <c r="V385" s="1344"/>
      <c r="W385" s="1344"/>
      <c r="X385" s="1344"/>
      <c r="Y385" s="1344"/>
      <c r="Z385" s="1344"/>
      <c r="AA385" s="1344"/>
      <c r="AB385" s="1344"/>
      <c r="AC385" s="1344"/>
    </row>
    <row r="386">
      <c r="A386" s="1344"/>
      <c r="B386" s="1344"/>
      <c r="C386" s="1344"/>
      <c r="D386" s="1344"/>
      <c r="E386" s="1344"/>
      <c r="F386" s="1344"/>
      <c r="G386" s="1344"/>
      <c r="H386" s="1344"/>
      <c r="I386" s="1344"/>
      <c r="J386" s="1344"/>
      <c r="K386" s="1344"/>
      <c r="L386" s="1344"/>
      <c r="M386" s="1344"/>
      <c r="N386" s="1344"/>
      <c r="O386" s="1344"/>
      <c r="P386" s="1344"/>
      <c r="Q386" s="1344"/>
      <c r="R386" s="1344"/>
      <c r="S386" s="1344"/>
      <c r="T386" s="1344"/>
      <c r="U386" s="1344"/>
      <c r="V386" s="1344"/>
      <c r="W386" s="1344"/>
      <c r="X386" s="1344"/>
      <c r="Y386" s="1344"/>
      <c r="Z386" s="1344"/>
      <c r="AA386" s="1344"/>
      <c r="AB386" s="1344"/>
      <c r="AC386" s="1344"/>
    </row>
    <row r="387">
      <c r="A387" s="1344"/>
      <c r="B387" s="1344"/>
      <c r="C387" s="1344"/>
      <c r="D387" s="1344"/>
      <c r="E387" s="1344"/>
      <c r="F387" s="1344"/>
      <c r="G387" s="1344"/>
      <c r="H387" s="1344"/>
      <c r="I387" s="1344"/>
      <c r="J387" s="1344"/>
      <c r="K387" s="1344"/>
      <c r="L387" s="1344"/>
      <c r="M387" s="1344"/>
      <c r="N387" s="1344"/>
      <c r="O387" s="1344"/>
      <c r="P387" s="1344"/>
      <c r="Q387" s="1344"/>
      <c r="R387" s="1344"/>
      <c r="S387" s="1344"/>
      <c r="T387" s="1344"/>
      <c r="U387" s="1344"/>
      <c r="V387" s="1344"/>
      <c r="W387" s="1344"/>
      <c r="X387" s="1344"/>
      <c r="Y387" s="1344"/>
      <c r="Z387" s="1344"/>
      <c r="AA387" s="1344"/>
      <c r="AB387" s="1344"/>
      <c r="AC387" s="1344"/>
    </row>
    <row r="388">
      <c r="A388" s="1344"/>
      <c r="B388" s="1344"/>
      <c r="C388" s="1344"/>
      <c r="D388" s="1344"/>
      <c r="E388" s="1344"/>
      <c r="F388" s="1344"/>
      <c r="G388" s="1344"/>
      <c r="H388" s="1344"/>
      <c r="I388" s="1344"/>
      <c r="J388" s="1344"/>
      <c r="K388" s="1344"/>
      <c r="L388" s="1344"/>
      <c r="M388" s="1344"/>
      <c r="N388" s="1344"/>
      <c r="O388" s="1344"/>
      <c r="P388" s="1344"/>
      <c r="Q388" s="1344"/>
      <c r="R388" s="1344"/>
      <c r="S388" s="1344"/>
      <c r="T388" s="1344"/>
      <c r="U388" s="1344"/>
      <c r="V388" s="1344"/>
      <c r="W388" s="1344"/>
      <c r="X388" s="1344"/>
      <c r="Y388" s="1344"/>
      <c r="Z388" s="1344"/>
      <c r="AA388" s="1344"/>
      <c r="AB388" s="1344"/>
      <c r="AC388" s="1344"/>
    </row>
    <row r="389">
      <c r="A389" s="1344"/>
      <c r="B389" s="1344"/>
      <c r="C389" s="1344"/>
      <c r="D389" s="1344"/>
      <c r="E389" s="1344"/>
      <c r="F389" s="1344"/>
      <c r="G389" s="1344"/>
      <c r="H389" s="1344"/>
      <c r="I389" s="1344"/>
      <c r="J389" s="1344"/>
      <c r="K389" s="1344"/>
      <c r="L389" s="1344"/>
      <c r="M389" s="1344"/>
      <c r="N389" s="1344"/>
      <c r="O389" s="1344"/>
      <c r="P389" s="1344"/>
      <c r="Q389" s="1344"/>
      <c r="R389" s="1344"/>
      <c r="S389" s="1344"/>
      <c r="T389" s="1344"/>
      <c r="U389" s="1344"/>
      <c r="V389" s="1344"/>
      <c r="W389" s="1344"/>
      <c r="X389" s="1344"/>
      <c r="Y389" s="1344"/>
      <c r="Z389" s="1344"/>
      <c r="AA389" s="1344"/>
      <c r="AB389" s="1344"/>
      <c r="AC389" s="1344"/>
    </row>
    <row r="390">
      <c r="A390" s="1344"/>
      <c r="B390" s="1344"/>
      <c r="C390" s="1344"/>
      <c r="D390" s="1344"/>
      <c r="E390" s="1344"/>
      <c r="F390" s="1344"/>
      <c r="G390" s="1344"/>
      <c r="H390" s="1344"/>
      <c r="I390" s="1344"/>
      <c r="J390" s="1344"/>
      <c r="K390" s="1344"/>
      <c r="L390" s="1344"/>
      <c r="M390" s="1344"/>
      <c r="N390" s="1344"/>
      <c r="O390" s="1344"/>
      <c r="P390" s="1344"/>
      <c r="Q390" s="1344"/>
      <c r="R390" s="1344"/>
      <c r="S390" s="1344"/>
      <c r="T390" s="1344"/>
      <c r="U390" s="1344"/>
      <c r="V390" s="1344"/>
      <c r="W390" s="1344"/>
      <c r="X390" s="1344"/>
      <c r="Y390" s="1344"/>
      <c r="Z390" s="1344"/>
      <c r="AA390" s="1344"/>
      <c r="AB390" s="1344"/>
      <c r="AC390" s="1344"/>
    </row>
    <row r="391">
      <c r="A391" s="1344"/>
      <c r="B391" s="1344"/>
      <c r="C391" s="1344"/>
      <c r="D391" s="1344"/>
      <c r="E391" s="1344"/>
      <c r="F391" s="1344"/>
      <c r="G391" s="1344"/>
      <c r="H391" s="1344"/>
      <c r="I391" s="1344"/>
      <c r="J391" s="1344"/>
      <c r="K391" s="1344"/>
      <c r="L391" s="1344"/>
      <c r="M391" s="1344"/>
      <c r="N391" s="1344"/>
      <c r="O391" s="1344"/>
      <c r="P391" s="1344"/>
      <c r="Q391" s="1344"/>
      <c r="R391" s="1344"/>
      <c r="S391" s="1344"/>
      <c r="T391" s="1344"/>
      <c r="U391" s="1344"/>
      <c r="V391" s="1344"/>
      <c r="W391" s="1344"/>
      <c r="X391" s="1344"/>
      <c r="Y391" s="1344"/>
      <c r="Z391" s="1344"/>
      <c r="AA391" s="1344"/>
      <c r="AB391" s="1344"/>
      <c r="AC391" s="1344"/>
    </row>
    <row r="392">
      <c r="A392" s="1344"/>
      <c r="B392" s="1344"/>
      <c r="C392" s="1344"/>
      <c r="D392" s="1344"/>
      <c r="E392" s="1344"/>
      <c r="F392" s="1344"/>
      <c r="G392" s="1344"/>
      <c r="H392" s="1344"/>
      <c r="I392" s="1344"/>
      <c r="J392" s="1344"/>
      <c r="K392" s="1344"/>
      <c r="L392" s="1344"/>
      <c r="M392" s="1344"/>
      <c r="N392" s="1344"/>
      <c r="O392" s="1344"/>
      <c r="P392" s="1344"/>
      <c r="Q392" s="1344"/>
      <c r="R392" s="1344"/>
      <c r="S392" s="1344"/>
      <c r="T392" s="1344"/>
      <c r="U392" s="1344"/>
      <c r="V392" s="1344"/>
      <c r="W392" s="1344"/>
      <c r="X392" s="1344"/>
      <c r="Y392" s="1344"/>
      <c r="Z392" s="1344"/>
      <c r="AA392" s="1344"/>
      <c r="AB392" s="1344"/>
      <c r="AC392" s="1344"/>
    </row>
    <row r="393">
      <c r="A393" s="1344"/>
      <c r="B393" s="1344"/>
      <c r="C393" s="1344"/>
      <c r="D393" s="1344"/>
      <c r="E393" s="1344"/>
      <c r="F393" s="1344"/>
      <c r="G393" s="1344"/>
      <c r="H393" s="1344"/>
      <c r="I393" s="1344"/>
      <c r="J393" s="1344"/>
      <c r="K393" s="1344"/>
      <c r="L393" s="1344"/>
      <c r="M393" s="1344"/>
      <c r="N393" s="1344"/>
      <c r="O393" s="1344"/>
      <c r="P393" s="1344"/>
      <c r="Q393" s="1344"/>
      <c r="R393" s="1344"/>
      <c r="S393" s="1344"/>
      <c r="T393" s="1344"/>
      <c r="U393" s="1344"/>
      <c r="V393" s="1344"/>
      <c r="W393" s="1344"/>
      <c r="X393" s="1344"/>
      <c r="Y393" s="1344"/>
      <c r="Z393" s="1344"/>
      <c r="AA393" s="1344"/>
      <c r="AB393" s="1344"/>
      <c r="AC393" s="1344"/>
    </row>
    <row r="394">
      <c r="A394" s="1344"/>
      <c r="B394" s="1344"/>
      <c r="C394" s="1344"/>
      <c r="D394" s="1344"/>
      <c r="E394" s="1344"/>
      <c r="F394" s="1344"/>
      <c r="G394" s="1344"/>
      <c r="H394" s="1344"/>
      <c r="I394" s="1344"/>
      <c r="J394" s="1344"/>
      <c r="K394" s="1344"/>
      <c r="L394" s="1344"/>
      <c r="M394" s="1344"/>
      <c r="N394" s="1344"/>
      <c r="O394" s="1344"/>
      <c r="P394" s="1344"/>
      <c r="Q394" s="1344"/>
      <c r="R394" s="1344"/>
      <c r="S394" s="1344"/>
      <c r="T394" s="1344"/>
      <c r="U394" s="1344"/>
      <c r="V394" s="1344"/>
      <c r="W394" s="1344"/>
      <c r="X394" s="1344"/>
      <c r="Y394" s="1344"/>
      <c r="Z394" s="1344"/>
      <c r="AA394" s="1344"/>
      <c r="AB394" s="1344"/>
      <c r="AC394" s="1344"/>
    </row>
    <row r="395">
      <c r="A395" s="1344"/>
      <c r="B395" s="1344"/>
      <c r="C395" s="1344"/>
      <c r="D395" s="1344"/>
      <c r="E395" s="1344"/>
      <c r="F395" s="1344"/>
      <c r="G395" s="1344"/>
      <c r="H395" s="1344"/>
      <c r="I395" s="1344"/>
      <c r="J395" s="1344"/>
      <c r="K395" s="1344"/>
      <c r="L395" s="1344"/>
      <c r="M395" s="1344"/>
      <c r="N395" s="1344"/>
      <c r="O395" s="1344"/>
      <c r="P395" s="1344"/>
      <c r="Q395" s="1344"/>
      <c r="R395" s="1344"/>
      <c r="S395" s="1344"/>
      <c r="T395" s="1344"/>
      <c r="U395" s="1344"/>
      <c r="V395" s="1344"/>
      <c r="W395" s="1344"/>
      <c r="X395" s="1344"/>
      <c r="Y395" s="1344"/>
      <c r="Z395" s="1344"/>
      <c r="AA395" s="1344"/>
      <c r="AB395" s="1344"/>
      <c r="AC395" s="1344"/>
    </row>
    <row r="396">
      <c r="A396" s="1344"/>
      <c r="B396" s="1344"/>
      <c r="C396" s="1344"/>
      <c r="D396" s="1344"/>
      <c r="E396" s="1344"/>
      <c r="F396" s="1344"/>
      <c r="G396" s="1344"/>
      <c r="H396" s="1344"/>
      <c r="I396" s="1344"/>
      <c r="J396" s="1344"/>
      <c r="K396" s="1344"/>
      <c r="L396" s="1344"/>
      <c r="M396" s="1344"/>
      <c r="N396" s="1344"/>
      <c r="O396" s="1344"/>
      <c r="P396" s="1344"/>
      <c r="Q396" s="1344"/>
      <c r="R396" s="1344"/>
      <c r="S396" s="1344"/>
      <c r="T396" s="1344"/>
      <c r="U396" s="1344"/>
      <c r="V396" s="1344"/>
      <c r="W396" s="1344"/>
      <c r="X396" s="1344"/>
      <c r="Y396" s="1344"/>
      <c r="Z396" s="1344"/>
      <c r="AA396" s="1344"/>
      <c r="AB396" s="1344"/>
      <c r="AC396" s="1344"/>
    </row>
    <row r="397">
      <c r="A397" s="1344"/>
      <c r="B397" s="1344"/>
      <c r="C397" s="1344"/>
      <c r="D397" s="1344"/>
      <c r="E397" s="1344"/>
      <c r="F397" s="1344"/>
      <c r="G397" s="1344"/>
      <c r="H397" s="1344"/>
      <c r="I397" s="1344"/>
      <c r="J397" s="1344"/>
      <c r="K397" s="1344"/>
      <c r="L397" s="1344"/>
      <c r="M397" s="1344"/>
      <c r="N397" s="1344"/>
      <c r="O397" s="1344"/>
      <c r="P397" s="1344"/>
      <c r="Q397" s="1344"/>
      <c r="R397" s="1344"/>
      <c r="S397" s="1344"/>
      <c r="T397" s="1344"/>
      <c r="U397" s="1344"/>
      <c r="V397" s="1344"/>
      <c r="W397" s="1344"/>
      <c r="X397" s="1344"/>
      <c r="Y397" s="1344"/>
      <c r="Z397" s="1344"/>
      <c r="AA397" s="1344"/>
      <c r="AB397" s="1344"/>
      <c r="AC397" s="1344"/>
    </row>
    <row r="398">
      <c r="A398" s="1344"/>
      <c r="B398" s="1344"/>
      <c r="C398" s="1344"/>
      <c r="D398" s="1344"/>
      <c r="E398" s="1344"/>
      <c r="F398" s="1344"/>
      <c r="G398" s="1344"/>
      <c r="H398" s="1344"/>
      <c r="I398" s="1344"/>
      <c r="J398" s="1344"/>
      <c r="K398" s="1344"/>
      <c r="L398" s="1344"/>
      <c r="M398" s="1344"/>
      <c r="N398" s="1344"/>
      <c r="O398" s="1344"/>
      <c r="P398" s="1344"/>
      <c r="Q398" s="1344"/>
      <c r="R398" s="1344"/>
      <c r="S398" s="1344"/>
      <c r="T398" s="1344"/>
      <c r="U398" s="1344"/>
      <c r="V398" s="1344"/>
      <c r="W398" s="1344"/>
      <c r="X398" s="1344"/>
      <c r="Y398" s="1344"/>
      <c r="Z398" s="1344"/>
      <c r="AA398" s="1344"/>
      <c r="AB398" s="1344"/>
      <c r="AC398" s="1344"/>
    </row>
    <row r="399">
      <c r="A399" s="1344"/>
      <c r="B399" s="1344"/>
      <c r="C399" s="1344"/>
      <c r="D399" s="1344"/>
      <c r="E399" s="1344"/>
      <c r="F399" s="1344"/>
      <c r="G399" s="1344"/>
      <c r="H399" s="1344"/>
      <c r="I399" s="1344"/>
      <c r="J399" s="1344"/>
      <c r="K399" s="1344"/>
      <c r="L399" s="1344"/>
      <c r="M399" s="1344"/>
      <c r="N399" s="1344"/>
      <c r="O399" s="1344"/>
      <c r="P399" s="1344"/>
      <c r="Q399" s="1344"/>
      <c r="R399" s="1344"/>
      <c r="S399" s="1344"/>
      <c r="T399" s="1344"/>
      <c r="U399" s="1344"/>
      <c r="V399" s="1344"/>
      <c r="W399" s="1344"/>
      <c r="X399" s="1344"/>
      <c r="Y399" s="1344"/>
      <c r="Z399" s="1344"/>
      <c r="AA399" s="1344"/>
      <c r="AB399" s="1344"/>
      <c r="AC399" s="1344"/>
    </row>
    <row r="400">
      <c r="A400" s="1344"/>
      <c r="B400" s="1344"/>
      <c r="C400" s="1344"/>
      <c r="D400" s="1344"/>
      <c r="E400" s="1344"/>
      <c r="F400" s="1344"/>
      <c r="G400" s="1344"/>
      <c r="H400" s="1344"/>
      <c r="I400" s="1344"/>
      <c r="J400" s="1344"/>
      <c r="K400" s="1344"/>
      <c r="L400" s="1344"/>
      <c r="M400" s="1344"/>
      <c r="N400" s="1344"/>
      <c r="O400" s="1344"/>
      <c r="P400" s="1344"/>
      <c r="Q400" s="1344"/>
      <c r="R400" s="1344"/>
      <c r="S400" s="1344"/>
      <c r="T400" s="1344"/>
      <c r="U400" s="1344"/>
      <c r="V400" s="1344"/>
      <c r="W400" s="1344"/>
      <c r="X400" s="1344"/>
      <c r="Y400" s="1344"/>
      <c r="Z400" s="1344"/>
      <c r="AA400" s="1344"/>
      <c r="AB400" s="1344"/>
      <c r="AC400" s="1344"/>
    </row>
    <row r="401">
      <c r="A401" s="1344"/>
      <c r="B401" s="1344"/>
      <c r="C401" s="1344"/>
      <c r="D401" s="1344"/>
      <c r="E401" s="1344"/>
      <c r="F401" s="1344"/>
      <c r="G401" s="1344"/>
      <c r="H401" s="1344"/>
      <c r="I401" s="1344"/>
      <c r="J401" s="1344"/>
      <c r="K401" s="1344"/>
      <c r="L401" s="1344"/>
      <c r="M401" s="1344"/>
      <c r="N401" s="1344"/>
      <c r="O401" s="1344"/>
      <c r="P401" s="1344"/>
      <c r="Q401" s="1344"/>
      <c r="R401" s="1344"/>
      <c r="S401" s="1344"/>
      <c r="T401" s="1344"/>
      <c r="U401" s="1344"/>
      <c r="V401" s="1344"/>
      <c r="W401" s="1344"/>
      <c r="X401" s="1344"/>
      <c r="Y401" s="1344"/>
      <c r="Z401" s="1344"/>
      <c r="AA401" s="1344"/>
      <c r="AB401" s="1344"/>
      <c r="AC401" s="1344"/>
    </row>
    <row r="402">
      <c r="A402" s="1344"/>
      <c r="B402" s="1344"/>
      <c r="C402" s="1344"/>
      <c r="D402" s="1344"/>
      <c r="E402" s="1344"/>
      <c r="F402" s="1344"/>
      <c r="G402" s="1344"/>
      <c r="H402" s="1344"/>
      <c r="I402" s="1344"/>
      <c r="J402" s="1344"/>
      <c r="K402" s="1344"/>
      <c r="L402" s="1344"/>
      <c r="M402" s="1344"/>
      <c r="N402" s="1344"/>
      <c r="O402" s="1344"/>
      <c r="P402" s="1344"/>
      <c r="Q402" s="1344"/>
      <c r="R402" s="1344"/>
      <c r="S402" s="1344"/>
      <c r="T402" s="1344"/>
      <c r="U402" s="1344"/>
      <c r="V402" s="1344"/>
      <c r="W402" s="1344"/>
      <c r="X402" s="1344"/>
      <c r="Y402" s="1344"/>
      <c r="Z402" s="1344"/>
      <c r="AA402" s="1344"/>
      <c r="AB402" s="1344"/>
      <c r="AC402" s="1344"/>
    </row>
    <row r="403">
      <c r="A403" s="1344"/>
      <c r="B403" s="1344"/>
      <c r="C403" s="1344"/>
      <c r="D403" s="1344"/>
      <c r="E403" s="1344"/>
      <c r="F403" s="1344"/>
      <c r="G403" s="1344"/>
      <c r="H403" s="1344"/>
      <c r="I403" s="1344"/>
      <c r="J403" s="1344"/>
      <c r="K403" s="1344"/>
      <c r="L403" s="1344"/>
      <c r="M403" s="1344"/>
      <c r="N403" s="1344"/>
      <c r="O403" s="1344"/>
      <c r="P403" s="1344"/>
      <c r="Q403" s="1344"/>
      <c r="R403" s="1344"/>
      <c r="S403" s="1344"/>
      <c r="T403" s="1344"/>
      <c r="U403" s="1344"/>
      <c r="V403" s="1344"/>
      <c r="W403" s="1344"/>
      <c r="X403" s="1344"/>
      <c r="Y403" s="1344"/>
      <c r="Z403" s="1344"/>
      <c r="AA403" s="1344"/>
      <c r="AB403" s="1344"/>
      <c r="AC403" s="1344"/>
    </row>
    <row r="404">
      <c r="A404" s="1344"/>
      <c r="B404" s="1344"/>
      <c r="C404" s="1344"/>
      <c r="D404" s="1344"/>
      <c r="E404" s="1344"/>
      <c r="F404" s="1344"/>
      <c r="G404" s="1344"/>
      <c r="H404" s="1344"/>
      <c r="I404" s="1344"/>
      <c r="J404" s="1344"/>
      <c r="K404" s="1344"/>
      <c r="L404" s="1344"/>
      <c r="M404" s="1344"/>
      <c r="N404" s="1344"/>
      <c r="O404" s="1344"/>
      <c r="P404" s="1344"/>
      <c r="Q404" s="1344"/>
      <c r="R404" s="1344"/>
      <c r="S404" s="1344"/>
      <c r="T404" s="1344"/>
      <c r="U404" s="1344"/>
      <c r="V404" s="1344"/>
      <c r="W404" s="1344"/>
      <c r="X404" s="1344"/>
      <c r="Y404" s="1344"/>
      <c r="Z404" s="1344"/>
      <c r="AA404" s="1344"/>
      <c r="AB404" s="1344"/>
      <c r="AC404" s="1344"/>
    </row>
    <row r="405">
      <c r="A405" s="1344"/>
      <c r="B405" s="1344"/>
      <c r="C405" s="1344"/>
      <c r="D405" s="1344"/>
      <c r="E405" s="1344"/>
      <c r="F405" s="1344"/>
      <c r="G405" s="1344"/>
      <c r="H405" s="1344"/>
      <c r="I405" s="1344"/>
      <c r="J405" s="1344"/>
      <c r="K405" s="1344"/>
      <c r="L405" s="1344"/>
      <c r="M405" s="1344"/>
      <c r="N405" s="1344"/>
      <c r="O405" s="1344"/>
      <c r="P405" s="1344"/>
      <c r="Q405" s="1344"/>
      <c r="R405" s="1344"/>
      <c r="S405" s="1344"/>
      <c r="T405" s="1344"/>
      <c r="U405" s="1344"/>
      <c r="V405" s="1344"/>
      <c r="W405" s="1344"/>
      <c r="X405" s="1344"/>
      <c r="Y405" s="1344"/>
      <c r="Z405" s="1344"/>
      <c r="AA405" s="1344"/>
      <c r="AB405" s="1344"/>
      <c r="AC405" s="1344"/>
    </row>
    <row r="406">
      <c r="A406" s="1344"/>
      <c r="B406" s="1344"/>
      <c r="C406" s="1344"/>
      <c r="D406" s="1344"/>
      <c r="E406" s="1344"/>
      <c r="F406" s="1344"/>
      <c r="G406" s="1344"/>
      <c r="H406" s="1344"/>
      <c r="I406" s="1344"/>
      <c r="J406" s="1344"/>
      <c r="K406" s="1344"/>
      <c r="L406" s="1344"/>
      <c r="M406" s="1344"/>
      <c r="N406" s="1344"/>
      <c r="O406" s="1344"/>
      <c r="P406" s="1344"/>
      <c r="Q406" s="1344"/>
      <c r="R406" s="1344"/>
      <c r="S406" s="1344"/>
      <c r="T406" s="1344"/>
      <c r="U406" s="1344"/>
      <c r="V406" s="1344"/>
      <c r="W406" s="1344"/>
      <c r="X406" s="1344"/>
      <c r="Y406" s="1344"/>
      <c r="Z406" s="1344"/>
      <c r="AA406" s="1344"/>
      <c r="AB406" s="1344"/>
      <c r="AC406" s="1344"/>
    </row>
    <row r="407">
      <c r="A407" s="1344"/>
      <c r="B407" s="1344"/>
      <c r="C407" s="1344"/>
      <c r="D407" s="1344"/>
      <c r="E407" s="1344"/>
      <c r="F407" s="1344"/>
      <c r="G407" s="1344"/>
      <c r="H407" s="1344"/>
      <c r="I407" s="1344"/>
      <c r="J407" s="1344"/>
      <c r="K407" s="1344"/>
      <c r="L407" s="1344"/>
      <c r="M407" s="1344"/>
      <c r="N407" s="1344"/>
      <c r="O407" s="1344"/>
      <c r="P407" s="1344"/>
      <c r="Q407" s="1344"/>
      <c r="R407" s="1344"/>
      <c r="S407" s="1344"/>
      <c r="T407" s="1344"/>
      <c r="U407" s="1344"/>
      <c r="V407" s="1344"/>
      <c r="W407" s="1344"/>
      <c r="X407" s="1344"/>
      <c r="Y407" s="1344"/>
      <c r="Z407" s="1344"/>
      <c r="AA407" s="1344"/>
      <c r="AB407" s="1344"/>
      <c r="AC407" s="1344"/>
    </row>
    <row r="408">
      <c r="A408" s="1344"/>
      <c r="B408" s="1344"/>
      <c r="C408" s="1344"/>
      <c r="D408" s="1344"/>
      <c r="E408" s="1344"/>
      <c r="F408" s="1344"/>
      <c r="G408" s="1344"/>
      <c r="H408" s="1344"/>
      <c r="I408" s="1344"/>
      <c r="J408" s="1344"/>
      <c r="K408" s="1344"/>
      <c r="L408" s="1344"/>
      <c r="M408" s="1344"/>
      <c r="N408" s="1344"/>
      <c r="O408" s="1344"/>
      <c r="P408" s="1344"/>
      <c r="Q408" s="1344"/>
      <c r="R408" s="1344"/>
      <c r="S408" s="1344"/>
      <c r="T408" s="1344"/>
      <c r="U408" s="1344"/>
      <c r="V408" s="1344"/>
      <c r="W408" s="1344"/>
      <c r="X408" s="1344"/>
      <c r="Y408" s="1344"/>
      <c r="Z408" s="1344"/>
      <c r="AA408" s="1344"/>
      <c r="AB408" s="1344"/>
      <c r="AC408" s="1344"/>
    </row>
    <row r="409">
      <c r="A409" s="1344"/>
      <c r="B409" s="1344"/>
      <c r="C409" s="1344"/>
      <c r="D409" s="1344"/>
      <c r="E409" s="1344"/>
      <c r="F409" s="1344"/>
      <c r="G409" s="1344"/>
      <c r="H409" s="1344"/>
      <c r="I409" s="1344"/>
      <c r="J409" s="1344"/>
      <c r="K409" s="1344"/>
      <c r="L409" s="1344"/>
      <c r="M409" s="1344"/>
      <c r="N409" s="1344"/>
      <c r="O409" s="1344"/>
      <c r="P409" s="1344"/>
      <c r="Q409" s="1344"/>
      <c r="R409" s="1344"/>
      <c r="S409" s="1344"/>
      <c r="T409" s="1344"/>
      <c r="U409" s="1344"/>
      <c r="V409" s="1344"/>
      <c r="W409" s="1344"/>
      <c r="X409" s="1344"/>
      <c r="Y409" s="1344"/>
      <c r="Z409" s="1344"/>
      <c r="AA409" s="1344"/>
      <c r="AB409" s="1344"/>
      <c r="AC409" s="1344"/>
    </row>
    <row r="410">
      <c r="A410" s="1344"/>
      <c r="B410" s="1344"/>
      <c r="C410" s="1344"/>
      <c r="D410" s="1344"/>
      <c r="E410" s="1344"/>
      <c r="F410" s="1344"/>
      <c r="G410" s="1344"/>
      <c r="H410" s="1344"/>
      <c r="I410" s="1344"/>
      <c r="J410" s="1344"/>
      <c r="K410" s="1344"/>
      <c r="L410" s="1344"/>
      <c r="M410" s="1344"/>
      <c r="N410" s="1344"/>
      <c r="O410" s="1344"/>
      <c r="P410" s="1344"/>
      <c r="Q410" s="1344"/>
      <c r="R410" s="1344"/>
      <c r="S410" s="1344"/>
      <c r="T410" s="1344"/>
      <c r="U410" s="1344"/>
      <c r="V410" s="1344"/>
      <c r="W410" s="1344"/>
      <c r="X410" s="1344"/>
      <c r="Y410" s="1344"/>
      <c r="Z410" s="1344"/>
      <c r="AA410" s="1344"/>
      <c r="AB410" s="1344"/>
      <c r="AC410" s="1344"/>
    </row>
    <row r="411">
      <c r="A411" s="1344"/>
      <c r="B411" s="1344"/>
      <c r="C411" s="1344"/>
      <c r="D411" s="1344"/>
      <c r="E411" s="1344"/>
      <c r="F411" s="1344"/>
      <c r="G411" s="1344"/>
      <c r="H411" s="1344"/>
      <c r="I411" s="1344"/>
      <c r="J411" s="1344"/>
      <c r="K411" s="1344"/>
      <c r="L411" s="1344"/>
      <c r="M411" s="1344"/>
      <c r="N411" s="1344"/>
      <c r="O411" s="1344"/>
      <c r="P411" s="1344"/>
      <c r="Q411" s="1344"/>
      <c r="R411" s="1344"/>
      <c r="S411" s="1344"/>
      <c r="T411" s="1344"/>
      <c r="U411" s="1344"/>
      <c r="V411" s="1344"/>
      <c r="W411" s="1344"/>
      <c r="X411" s="1344"/>
      <c r="Y411" s="1344"/>
      <c r="Z411" s="1344"/>
      <c r="AA411" s="1344"/>
      <c r="AB411" s="1344"/>
      <c r="AC411" s="1344"/>
    </row>
    <row r="412">
      <c r="A412" s="1344"/>
      <c r="B412" s="1344"/>
      <c r="C412" s="1344"/>
      <c r="D412" s="1344"/>
      <c r="E412" s="1344"/>
      <c r="F412" s="1344"/>
      <c r="G412" s="1344"/>
      <c r="H412" s="1344"/>
      <c r="I412" s="1344"/>
      <c r="J412" s="1344"/>
      <c r="K412" s="1344"/>
      <c r="L412" s="1344"/>
      <c r="M412" s="1344"/>
      <c r="N412" s="1344"/>
      <c r="O412" s="1344"/>
      <c r="P412" s="1344"/>
      <c r="Q412" s="1344"/>
      <c r="R412" s="1344"/>
      <c r="S412" s="1344"/>
      <c r="T412" s="1344"/>
      <c r="U412" s="1344"/>
      <c r="V412" s="1344"/>
      <c r="W412" s="1344"/>
      <c r="X412" s="1344"/>
      <c r="Y412" s="1344"/>
      <c r="Z412" s="1344"/>
      <c r="AA412" s="1344"/>
      <c r="AB412" s="1344"/>
      <c r="AC412" s="1344"/>
    </row>
    <row r="413">
      <c r="A413" s="1344"/>
      <c r="B413" s="1344"/>
      <c r="C413" s="1344"/>
      <c r="D413" s="1344"/>
      <c r="E413" s="1344"/>
      <c r="F413" s="1344"/>
      <c r="G413" s="1344"/>
      <c r="H413" s="1344"/>
      <c r="I413" s="1344"/>
      <c r="J413" s="1344"/>
      <c r="K413" s="1344"/>
      <c r="L413" s="1344"/>
      <c r="M413" s="1344"/>
      <c r="N413" s="1344"/>
      <c r="O413" s="1344"/>
      <c r="P413" s="1344"/>
      <c r="Q413" s="1344"/>
      <c r="R413" s="1344"/>
      <c r="S413" s="1344"/>
      <c r="T413" s="1344"/>
      <c r="U413" s="1344"/>
      <c r="V413" s="1344"/>
      <c r="W413" s="1344"/>
      <c r="X413" s="1344"/>
      <c r="Y413" s="1344"/>
      <c r="Z413" s="1344"/>
      <c r="AA413" s="1344"/>
      <c r="AB413" s="1344"/>
      <c r="AC413" s="1344"/>
    </row>
    <row r="414">
      <c r="A414" s="1344"/>
      <c r="B414" s="1344"/>
      <c r="C414" s="1344"/>
      <c r="D414" s="1344"/>
      <c r="E414" s="1344"/>
      <c r="F414" s="1344"/>
      <c r="G414" s="1344"/>
      <c r="H414" s="1344"/>
      <c r="I414" s="1344"/>
      <c r="J414" s="1344"/>
      <c r="K414" s="1344"/>
      <c r="L414" s="1344"/>
      <c r="M414" s="1344"/>
      <c r="N414" s="1344"/>
      <c r="O414" s="1344"/>
      <c r="P414" s="1344"/>
      <c r="Q414" s="1344"/>
      <c r="R414" s="1344"/>
      <c r="S414" s="1344"/>
      <c r="T414" s="1344"/>
      <c r="U414" s="1344"/>
      <c r="V414" s="1344"/>
      <c r="W414" s="1344"/>
      <c r="X414" s="1344"/>
      <c r="Y414" s="1344"/>
      <c r="Z414" s="1344"/>
      <c r="AA414" s="1344"/>
      <c r="AB414" s="1344"/>
      <c r="AC414" s="1344"/>
    </row>
    <row r="415">
      <c r="A415" s="1344"/>
      <c r="B415" s="1344"/>
      <c r="C415" s="1344"/>
      <c r="D415" s="1344"/>
      <c r="E415" s="1344"/>
      <c r="F415" s="1344"/>
      <c r="G415" s="1344"/>
      <c r="H415" s="1344"/>
      <c r="I415" s="1344"/>
      <c r="J415" s="1344"/>
      <c r="K415" s="1344"/>
      <c r="L415" s="1344"/>
      <c r="M415" s="1344"/>
      <c r="N415" s="1344"/>
      <c r="O415" s="1344"/>
      <c r="P415" s="1344"/>
      <c r="Q415" s="1344"/>
      <c r="R415" s="1344"/>
      <c r="S415" s="1344"/>
      <c r="T415" s="1344"/>
      <c r="U415" s="1344"/>
      <c r="V415" s="1344"/>
      <c r="W415" s="1344"/>
      <c r="X415" s="1344"/>
      <c r="Y415" s="1344"/>
      <c r="Z415" s="1344"/>
      <c r="AA415" s="1344"/>
      <c r="AB415" s="1344"/>
      <c r="AC415" s="1344"/>
    </row>
    <row r="416">
      <c r="A416" s="1344"/>
      <c r="B416" s="1344"/>
      <c r="C416" s="1344"/>
      <c r="D416" s="1344"/>
      <c r="E416" s="1344"/>
      <c r="F416" s="1344"/>
      <c r="G416" s="1344"/>
      <c r="H416" s="1344"/>
      <c r="I416" s="1344"/>
      <c r="J416" s="1344"/>
      <c r="K416" s="1344"/>
      <c r="L416" s="1344"/>
      <c r="M416" s="1344"/>
      <c r="N416" s="1344"/>
      <c r="O416" s="1344"/>
      <c r="P416" s="1344"/>
      <c r="Q416" s="1344"/>
      <c r="R416" s="1344"/>
      <c r="S416" s="1344"/>
      <c r="T416" s="1344"/>
      <c r="U416" s="1344"/>
      <c r="V416" s="1344"/>
      <c r="W416" s="1344"/>
      <c r="X416" s="1344"/>
      <c r="Y416" s="1344"/>
      <c r="Z416" s="1344"/>
      <c r="AA416" s="1344"/>
      <c r="AB416" s="1344"/>
      <c r="AC416" s="1344"/>
    </row>
    <row r="417">
      <c r="A417" s="1344"/>
      <c r="B417" s="1344"/>
      <c r="C417" s="1344"/>
      <c r="D417" s="1344"/>
      <c r="E417" s="1344"/>
      <c r="F417" s="1344"/>
      <c r="G417" s="1344"/>
      <c r="H417" s="1344"/>
      <c r="I417" s="1344"/>
      <c r="J417" s="1344"/>
      <c r="K417" s="1344"/>
      <c r="L417" s="1344"/>
      <c r="M417" s="1344"/>
      <c r="N417" s="1344"/>
      <c r="O417" s="1344"/>
      <c r="P417" s="1344"/>
      <c r="Q417" s="1344"/>
      <c r="R417" s="1344"/>
      <c r="S417" s="1344"/>
      <c r="T417" s="1344"/>
      <c r="U417" s="1344"/>
      <c r="V417" s="1344"/>
      <c r="W417" s="1344"/>
      <c r="X417" s="1344"/>
      <c r="Y417" s="1344"/>
      <c r="Z417" s="1344"/>
      <c r="AA417" s="1344"/>
      <c r="AB417" s="1344"/>
      <c r="AC417" s="1344"/>
    </row>
    <row r="418">
      <c r="A418" s="1344"/>
      <c r="B418" s="1344"/>
      <c r="C418" s="1344"/>
      <c r="D418" s="1344"/>
      <c r="E418" s="1344"/>
      <c r="F418" s="1344"/>
      <c r="G418" s="1344"/>
      <c r="H418" s="1344"/>
      <c r="I418" s="1344"/>
      <c r="J418" s="1344"/>
      <c r="K418" s="1344"/>
      <c r="L418" s="1344"/>
      <c r="M418" s="1344"/>
      <c r="N418" s="1344"/>
      <c r="O418" s="1344"/>
      <c r="P418" s="1344"/>
      <c r="Q418" s="1344"/>
      <c r="R418" s="1344"/>
      <c r="S418" s="1344"/>
      <c r="T418" s="1344"/>
      <c r="U418" s="1344"/>
      <c r="V418" s="1344"/>
      <c r="W418" s="1344"/>
      <c r="X418" s="1344"/>
      <c r="Y418" s="1344"/>
      <c r="Z418" s="1344"/>
      <c r="AA418" s="1344"/>
      <c r="AB418" s="1344"/>
      <c r="AC418" s="1344"/>
    </row>
    <row r="419">
      <c r="A419" s="1344"/>
      <c r="B419" s="1344"/>
      <c r="C419" s="1344"/>
      <c r="D419" s="1344"/>
      <c r="E419" s="1344"/>
      <c r="F419" s="1344"/>
      <c r="G419" s="1344"/>
      <c r="H419" s="1344"/>
      <c r="I419" s="1344"/>
      <c r="J419" s="1344"/>
      <c r="K419" s="1344"/>
      <c r="L419" s="1344"/>
      <c r="M419" s="1344"/>
      <c r="N419" s="1344"/>
      <c r="O419" s="1344"/>
      <c r="P419" s="1344"/>
      <c r="Q419" s="1344"/>
      <c r="R419" s="1344"/>
      <c r="S419" s="1344"/>
      <c r="T419" s="1344"/>
      <c r="U419" s="1344"/>
      <c r="V419" s="1344"/>
      <c r="W419" s="1344"/>
      <c r="X419" s="1344"/>
      <c r="Y419" s="1344"/>
      <c r="Z419" s="1344"/>
      <c r="AA419" s="1344"/>
      <c r="AB419" s="1344"/>
      <c r="AC419" s="1344"/>
    </row>
    <row r="420">
      <c r="A420" s="1344"/>
      <c r="B420" s="1344"/>
      <c r="C420" s="1344"/>
      <c r="D420" s="1344"/>
      <c r="E420" s="1344"/>
      <c r="F420" s="1344"/>
      <c r="G420" s="1344"/>
      <c r="H420" s="1344"/>
      <c r="I420" s="1344"/>
      <c r="J420" s="1344"/>
      <c r="K420" s="1344"/>
      <c r="L420" s="1344"/>
      <c r="M420" s="1344"/>
      <c r="N420" s="1344"/>
      <c r="O420" s="1344"/>
      <c r="P420" s="1344"/>
      <c r="Q420" s="1344"/>
      <c r="R420" s="1344"/>
      <c r="S420" s="1344"/>
      <c r="T420" s="1344"/>
      <c r="U420" s="1344"/>
      <c r="V420" s="1344"/>
      <c r="W420" s="1344"/>
      <c r="X420" s="1344"/>
      <c r="Y420" s="1344"/>
      <c r="Z420" s="1344"/>
      <c r="AA420" s="1344"/>
      <c r="AB420" s="1344"/>
      <c r="AC420" s="1344"/>
    </row>
    <row r="421">
      <c r="A421" s="1344"/>
      <c r="B421" s="1344"/>
      <c r="C421" s="1344"/>
      <c r="D421" s="1344"/>
      <c r="E421" s="1344"/>
      <c r="F421" s="1344"/>
      <c r="G421" s="1344"/>
      <c r="H421" s="1344"/>
      <c r="I421" s="1344"/>
      <c r="J421" s="1344"/>
      <c r="K421" s="1344"/>
      <c r="L421" s="1344"/>
      <c r="M421" s="1344"/>
      <c r="N421" s="1344"/>
      <c r="O421" s="1344"/>
      <c r="P421" s="1344"/>
      <c r="Q421" s="1344"/>
      <c r="R421" s="1344"/>
      <c r="S421" s="1344"/>
      <c r="T421" s="1344"/>
      <c r="U421" s="1344"/>
      <c r="V421" s="1344"/>
      <c r="W421" s="1344"/>
      <c r="X421" s="1344"/>
      <c r="Y421" s="1344"/>
      <c r="Z421" s="1344"/>
      <c r="AA421" s="1344"/>
      <c r="AB421" s="1344"/>
      <c r="AC421" s="1344"/>
    </row>
    <row r="422">
      <c r="A422" s="1344"/>
      <c r="B422" s="1344"/>
      <c r="C422" s="1344"/>
      <c r="D422" s="1344"/>
      <c r="E422" s="1344"/>
      <c r="F422" s="1344"/>
      <c r="G422" s="1344"/>
      <c r="H422" s="1344"/>
      <c r="I422" s="1344"/>
      <c r="J422" s="1344"/>
      <c r="K422" s="1344"/>
      <c r="L422" s="1344"/>
      <c r="M422" s="1344"/>
      <c r="N422" s="1344"/>
      <c r="O422" s="1344"/>
      <c r="P422" s="1344"/>
      <c r="Q422" s="1344"/>
      <c r="R422" s="1344"/>
      <c r="S422" s="1344"/>
      <c r="T422" s="1344"/>
      <c r="U422" s="1344"/>
      <c r="V422" s="1344"/>
      <c r="W422" s="1344"/>
      <c r="X422" s="1344"/>
      <c r="Y422" s="1344"/>
      <c r="Z422" s="1344"/>
      <c r="AA422" s="1344"/>
      <c r="AB422" s="1344"/>
      <c r="AC422" s="1344"/>
    </row>
    <row r="423">
      <c r="A423" s="1344"/>
      <c r="B423" s="1344"/>
      <c r="C423" s="1344"/>
      <c r="D423" s="1344"/>
      <c r="E423" s="1344"/>
      <c r="F423" s="1344"/>
      <c r="G423" s="1344"/>
      <c r="H423" s="1344"/>
      <c r="I423" s="1344"/>
      <c r="J423" s="1344"/>
      <c r="K423" s="1344"/>
      <c r="L423" s="1344"/>
      <c r="M423" s="1344"/>
      <c r="N423" s="1344"/>
      <c r="O423" s="1344"/>
      <c r="P423" s="1344"/>
      <c r="Q423" s="1344"/>
      <c r="R423" s="1344"/>
      <c r="S423" s="1344"/>
      <c r="T423" s="1344"/>
      <c r="U423" s="1344"/>
      <c r="V423" s="1344"/>
      <c r="W423" s="1344"/>
      <c r="X423" s="1344"/>
      <c r="Y423" s="1344"/>
      <c r="Z423" s="1344"/>
      <c r="AA423" s="1344"/>
      <c r="AB423" s="1344"/>
      <c r="AC423" s="1344"/>
    </row>
    <row r="424">
      <c r="A424" s="1344"/>
      <c r="B424" s="1344"/>
      <c r="C424" s="1344"/>
      <c r="D424" s="1344"/>
      <c r="E424" s="1344"/>
      <c r="F424" s="1344"/>
      <c r="G424" s="1344"/>
      <c r="H424" s="1344"/>
      <c r="I424" s="1344"/>
      <c r="J424" s="1344"/>
      <c r="K424" s="1344"/>
      <c r="L424" s="1344"/>
      <c r="M424" s="1344"/>
      <c r="N424" s="1344"/>
      <c r="O424" s="1344"/>
      <c r="P424" s="1344"/>
      <c r="Q424" s="1344"/>
      <c r="R424" s="1344"/>
      <c r="S424" s="1344"/>
      <c r="T424" s="1344"/>
      <c r="U424" s="1344"/>
      <c r="V424" s="1344"/>
      <c r="W424" s="1344"/>
      <c r="X424" s="1344"/>
      <c r="Y424" s="1344"/>
      <c r="Z424" s="1344"/>
      <c r="AA424" s="1344"/>
      <c r="AB424" s="1344"/>
      <c r="AC424" s="1344"/>
    </row>
    <row r="425">
      <c r="A425" s="1344"/>
      <c r="B425" s="1344"/>
      <c r="C425" s="1344"/>
      <c r="D425" s="1344"/>
      <c r="E425" s="1344"/>
      <c r="F425" s="1344"/>
      <c r="G425" s="1344"/>
      <c r="H425" s="1344"/>
      <c r="I425" s="1344"/>
      <c r="J425" s="1344"/>
      <c r="K425" s="1344"/>
      <c r="L425" s="1344"/>
      <c r="M425" s="1344"/>
      <c r="N425" s="1344"/>
      <c r="O425" s="1344"/>
      <c r="P425" s="1344"/>
      <c r="Q425" s="1344"/>
      <c r="R425" s="1344"/>
      <c r="S425" s="1344"/>
      <c r="T425" s="1344"/>
      <c r="U425" s="1344"/>
      <c r="V425" s="1344"/>
      <c r="W425" s="1344"/>
      <c r="X425" s="1344"/>
      <c r="Y425" s="1344"/>
      <c r="Z425" s="1344"/>
      <c r="AA425" s="1344"/>
      <c r="AB425" s="1344"/>
      <c r="AC425" s="1344"/>
    </row>
    <row r="426">
      <c r="A426" s="1344"/>
      <c r="B426" s="1344"/>
      <c r="C426" s="1344"/>
      <c r="D426" s="1344"/>
      <c r="E426" s="1344"/>
      <c r="F426" s="1344"/>
      <c r="G426" s="1344"/>
      <c r="H426" s="1344"/>
      <c r="I426" s="1344"/>
      <c r="J426" s="1344"/>
      <c r="K426" s="1344"/>
      <c r="L426" s="1344"/>
      <c r="M426" s="1344"/>
      <c r="N426" s="1344"/>
      <c r="O426" s="1344"/>
      <c r="P426" s="1344"/>
      <c r="Q426" s="1344"/>
      <c r="R426" s="1344"/>
      <c r="S426" s="1344"/>
      <c r="T426" s="1344"/>
      <c r="U426" s="1344"/>
      <c r="V426" s="1344"/>
      <c r="W426" s="1344"/>
      <c r="X426" s="1344"/>
      <c r="Y426" s="1344"/>
      <c r="Z426" s="1344"/>
      <c r="AA426" s="1344"/>
      <c r="AB426" s="1344"/>
      <c r="AC426" s="1344"/>
    </row>
    <row r="427">
      <c r="A427" s="1344"/>
      <c r="B427" s="1344"/>
      <c r="C427" s="1344"/>
      <c r="D427" s="1344"/>
      <c r="E427" s="1344"/>
      <c r="F427" s="1344"/>
      <c r="G427" s="1344"/>
      <c r="H427" s="1344"/>
      <c r="I427" s="1344"/>
      <c r="J427" s="1344"/>
      <c r="K427" s="1344"/>
      <c r="L427" s="1344"/>
      <c r="M427" s="1344"/>
      <c r="N427" s="1344"/>
      <c r="O427" s="1344"/>
      <c r="P427" s="1344"/>
      <c r="Q427" s="1344"/>
      <c r="R427" s="1344"/>
      <c r="S427" s="1344"/>
      <c r="T427" s="1344"/>
      <c r="U427" s="1344"/>
      <c r="V427" s="1344"/>
      <c r="W427" s="1344"/>
      <c r="X427" s="1344"/>
      <c r="Y427" s="1344"/>
      <c r="Z427" s="1344"/>
      <c r="AA427" s="1344"/>
      <c r="AB427" s="1344"/>
      <c r="AC427" s="1344"/>
    </row>
    <row r="428">
      <c r="A428" s="1344"/>
      <c r="B428" s="1344"/>
      <c r="C428" s="1344"/>
      <c r="D428" s="1344"/>
      <c r="E428" s="1344"/>
      <c r="F428" s="1344"/>
      <c r="G428" s="1344"/>
      <c r="H428" s="1344"/>
      <c r="I428" s="1344"/>
      <c r="J428" s="1344"/>
      <c r="K428" s="1344"/>
      <c r="L428" s="1344"/>
      <c r="M428" s="1344"/>
      <c r="N428" s="1344"/>
      <c r="O428" s="1344"/>
      <c r="P428" s="1344"/>
      <c r="Q428" s="1344"/>
      <c r="R428" s="1344"/>
      <c r="S428" s="1344"/>
      <c r="T428" s="1344"/>
      <c r="U428" s="1344"/>
      <c r="V428" s="1344"/>
      <c r="W428" s="1344"/>
      <c r="X428" s="1344"/>
      <c r="Y428" s="1344"/>
      <c r="Z428" s="1344"/>
      <c r="AA428" s="1344"/>
      <c r="AB428" s="1344"/>
      <c r="AC428" s="1344"/>
    </row>
    <row r="429">
      <c r="A429" s="1344"/>
      <c r="B429" s="1344"/>
      <c r="C429" s="1344"/>
      <c r="D429" s="1344"/>
      <c r="E429" s="1344"/>
      <c r="F429" s="1344"/>
      <c r="G429" s="1344"/>
      <c r="H429" s="1344"/>
      <c r="I429" s="1344"/>
      <c r="J429" s="1344"/>
      <c r="K429" s="1344"/>
      <c r="L429" s="1344"/>
      <c r="M429" s="1344"/>
      <c r="N429" s="1344"/>
      <c r="O429" s="1344"/>
      <c r="P429" s="1344"/>
      <c r="Q429" s="1344"/>
      <c r="R429" s="1344"/>
      <c r="S429" s="1344"/>
      <c r="T429" s="1344"/>
      <c r="U429" s="1344"/>
      <c r="V429" s="1344"/>
      <c r="W429" s="1344"/>
      <c r="X429" s="1344"/>
      <c r="Y429" s="1344"/>
      <c r="Z429" s="1344"/>
      <c r="AA429" s="1344"/>
      <c r="AB429" s="1344"/>
      <c r="AC429" s="1344"/>
    </row>
    <row r="430">
      <c r="A430" s="1344"/>
      <c r="B430" s="1344"/>
      <c r="C430" s="1344"/>
      <c r="D430" s="1344"/>
      <c r="E430" s="1344"/>
      <c r="F430" s="1344"/>
      <c r="G430" s="1344"/>
      <c r="H430" s="1344"/>
      <c r="I430" s="1344"/>
      <c r="J430" s="1344"/>
      <c r="K430" s="1344"/>
      <c r="L430" s="1344"/>
      <c r="M430" s="1344"/>
      <c r="N430" s="1344"/>
      <c r="O430" s="1344"/>
      <c r="P430" s="1344"/>
      <c r="Q430" s="1344"/>
      <c r="R430" s="1344"/>
      <c r="S430" s="1344"/>
      <c r="T430" s="1344"/>
      <c r="U430" s="1344"/>
      <c r="V430" s="1344"/>
      <c r="W430" s="1344"/>
      <c r="X430" s="1344"/>
      <c r="Y430" s="1344"/>
      <c r="Z430" s="1344"/>
      <c r="AA430" s="1344"/>
      <c r="AB430" s="1344"/>
      <c r="AC430" s="1344"/>
    </row>
    <row r="431">
      <c r="A431" s="1344"/>
      <c r="B431" s="1344"/>
      <c r="C431" s="1344"/>
      <c r="D431" s="1344"/>
      <c r="E431" s="1344"/>
      <c r="F431" s="1344"/>
      <c r="G431" s="1344"/>
      <c r="H431" s="1344"/>
      <c r="I431" s="1344"/>
      <c r="J431" s="1344"/>
      <c r="K431" s="1344"/>
      <c r="L431" s="1344"/>
      <c r="M431" s="1344"/>
      <c r="N431" s="1344"/>
      <c r="O431" s="1344"/>
      <c r="P431" s="1344"/>
      <c r="Q431" s="1344"/>
      <c r="R431" s="1344"/>
      <c r="S431" s="1344"/>
      <c r="T431" s="1344"/>
      <c r="U431" s="1344"/>
      <c r="V431" s="1344"/>
      <c r="W431" s="1344"/>
      <c r="X431" s="1344"/>
      <c r="Y431" s="1344"/>
      <c r="Z431" s="1344"/>
      <c r="AA431" s="1344"/>
      <c r="AB431" s="1344"/>
      <c r="AC431" s="1344"/>
    </row>
    <row r="432">
      <c r="A432" s="1344"/>
      <c r="B432" s="1344"/>
      <c r="C432" s="1344"/>
      <c r="D432" s="1344"/>
      <c r="E432" s="1344"/>
      <c r="F432" s="1344"/>
      <c r="G432" s="1344"/>
      <c r="H432" s="1344"/>
      <c r="I432" s="1344"/>
      <c r="J432" s="1344"/>
      <c r="K432" s="1344"/>
      <c r="L432" s="1344"/>
      <c r="M432" s="1344"/>
      <c r="N432" s="1344"/>
      <c r="O432" s="1344"/>
      <c r="P432" s="1344"/>
      <c r="Q432" s="1344"/>
      <c r="R432" s="1344"/>
      <c r="S432" s="1344"/>
      <c r="T432" s="1344"/>
      <c r="U432" s="1344"/>
      <c r="V432" s="1344"/>
      <c r="W432" s="1344"/>
      <c r="X432" s="1344"/>
      <c r="Y432" s="1344"/>
      <c r="Z432" s="1344"/>
      <c r="AA432" s="1344"/>
      <c r="AB432" s="1344"/>
      <c r="AC432" s="1344"/>
    </row>
    <row r="433">
      <c r="A433" s="1344"/>
      <c r="B433" s="1344"/>
      <c r="C433" s="1344"/>
      <c r="D433" s="1344"/>
      <c r="E433" s="1344"/>
      <c r="F433" s="1344"/>
      <c r="G433" s="1344"/>
      <c r="H433" s="1344"/>
      <c r="I433" s="1344"/>
      <c r="J433" s="1344"/>
      <c r="K433" s="1344"/>
      <c r="L433" s="1344"/>
      <c r="M433" s="1344"/>
      <c r="N433" s="1344"/>
      <c r="O433" s="1344"/>
      <c r="P433" s="1344"/>
      <c r="Q433" s="1344"/>
      <c r="R433" s="1344"/>
      <c r="S433" s="1344"/>
      <c r="T433" s="1344"/>
      <c r="U433" s="1344"/>
      <c r="V433" s="1344"/>
      <c r="W433" s="1344"/>
      <c r="X433" s="1344"/>
      <c r="Y433" s="1344"/>
      <c r="Z433" s="1344"/>
      <c r="AA433" s="1344"/>
      <c r="AB433" s="1344"/>
      <c r="AC433" s="1344"/>
    </row>
    <row r="434">
      <c r="A434" s="1344"/>
      <c r="B434" s="1344"/>
      <c r="C434" s="1344"/>
      <c r="D434" s="1344"/>
      <c r="E434" s="1344"/>
      <c r="F434" s="1344"/>
      <c r="G434" s="1344"/>
      <c r="H434" s="1344"/>
      <c r="I434" s="1344"/>
      <c r="J434" s="1344"/>
      <c r="K434" s="1344"/>
      <c r="L434" s="1344"/>
      <c r="M434" s="1344"/>
      <c r="N434" s="1344"/>
      <c r="O434" s="1344"/>
      <c r="P434" s="1344"/>
      <c r="Q434" s="1344"/>
      <c r="R434" s="1344"/>
      <c r="S434" s="1344"/>
      <c r="T434" s="1344"/>
      <c r="U434" s="1344"/>
      <c r="V434" s="1344"/>
      <c r="W434" s="1344"/>
      <c r="X434" s="1344"/>
      <c r="Y434" s="1344"/>
      <c r="Z434" s="1344"/>
      <c r="AA434" s="1344"/>
      <c r="AB434" s="1344"/>
      <c r="AC434" s="1344"/>
    </row>
    <row r="435">
      <c r="A435" s="1344"/>
      <c r="B435" s="1344"/>
      <c r="C435" s="1344"/>
      <c r="D435" s="1344"/>
      <c r="E435" s="1344"/>
      <c r="F435" s="1344"/>
      <c r="G435" s="1344"/>
      <c r="H435" s="1344"/>
      <c r="I435" s="1344"/>
      <c r="J435" s="1344"/>
      <c r="K435" s="1344"/>
      <c r="L435" s="1344"/>
      <c r="M435" s="1344"/>
      <c r="N435" s="1344"/>
      <c r="O435" s="1344"/>
      <c r="P435" s="1344"/>
      <c r="Q435" s="1344"/>
      <c r="R435" s="1344"/>
      <c r="S435" s="1344"/>
      <c r="T435" s="1344"/>
      <c r="U435" s="1344"/>
      <c r="V435" s="1344"/>
      <c r="W435" s="1344"/>
      <c r="X435" s="1344"/>
      <c r="Y435" s="1344"/>
      <c r="Z435" s="1344"/>
      <c r="AA435" s="1344"/>
      <c r="AB435" s="1344"/>
      <c r="AC435" s="1344"/>
    </row>
    <row r="436">
      <c r="A436" s="1344"/>
      <c r="B436" s="1344"/>
      <c r="C436" s="1344"/>
      <c r="D436" s="1344"/>
      <c r="E436" s="1344"/>
      <c r="F436" s="1344"/>
      <c r="G436" s="1344"/>
      <c r="H436" s="1344"/>
      <c r="I436" s="1344"/>
      <c r="J436" s="1344"/>
      <c r="K436" s="1344"/>
      <c r="L436" s="1344"/>
      <c r="M436" s="1344"/>
      <c r="N436" s="1344"/>
      <c r="O436" s="1344"/>
      <c r="P436" s="1344"/>
      <c r="Q436" s="1344"/>
      <c r="R436" s="1344"/>
      <c r="S436" s="1344"/>
      <c r="T436" s="1344"/>
      <c r="U436" s="1344"/>
      <c r="V436" s="1344"/>
      <c r="W436" s="1344"/>
      <c r="X436" s="1344"/>
      <c r="Y436" s="1344"/>
      <c r="Z436" s="1344"/>
      <c r="AA436" s="1344"/>
      <c r="AB436" s="1344"/>
      <c r="AC436" s="1344"/>
    </row>
    <row r="437">
      <c r="A437" s="1344"/>
      <c r="B437" s="1344"/>
      <c r="C437" s="1344"/>
      <c r="D437" s="1344"/>
      <c r="E437" s="1344"/>
      <c r="F437" s="1344"/>
      <c r="G437" s="1344"/>
      <c r="H437" s="1344"/>
      <c r="I437" s="1344"/>
      <c r="J437" s="1344"/>
      <c r="K437" s="1344"/>
      <c r="L437" s="1344"/>
      <c r="M437" s="1344"/>
      <c r="N437" s="1344"/>
      <c r="O437" s="1344"/>
      <c r="P437" s="1344"/>
      <c r="Q437" s="1344"/>
      <c r="R437" s="1344"/>
      <c r="S437" s="1344"/>
      <c r="T437" s="1344"/>
      <c r="U437" s="1344"/>
      <c r="V437" s="1344"/>
      <c r="W437" s="1344"/>
      <c r="X437" s="1344"/>
      <c r="Y437" s="1344"/>
      <c r="Z437" s="1344"/>
      <c r="AA437" s="1344"/>
      <c r="AB437" s="1344"/>
      <c r="AC437" s="1344"/>
    </row>
    <row r="438">
      <c r="A438" s="1344"/>
      <c r="B438" s="1344"/>
      <c r="C438" s="1344"/>
      <c r="D438" s="1344"/>
      <c r="E438" s="1344"/>
      <c r="F438" s="1344"/>
      <c r="G438" s="1344"/>
      <c r="H438" s="1344"/>
      <c r="I438" s="1344"/>
      <c r="J438" s="1344"/>
      <c r="K438" s="1344"/>
      <c r="L438" s="1344"/>
      <c r="M438" s="1344"/>
      <c r="N438" s="1344"/>
      <c r="O438" s="1344"/>
      <c r="P438" s="1344"/>
      <c r="Q438" s="1344"/>
      <c r="R438" s="1344"/>
      <c r="S438" s="1344"/>
      <c r="T438" s="1344"/>
      <c r="U438" s="1344"/>
      <c r="V438" s="1344"/>
      <c r="W438" s="1344"/>
      <c r="X438" s="1344"/>
      <c r="Y438" s="1344"/>
      <c r="Z438" s="1344"/>
      <c r="AA438" s="1344"/>
      <c r="AB438" s="1344"/>
      <c r="AC438" s="1344"/>
    </row>
    <row r="439">
      <c r="A439" s="1344"/>
      <c r="B439" s="1344"/>
      <c r="C439" s="1344"/>
      <c r="D439" s="1344"/>
      <c r="E439" s="1344"/>
      <c r="F439" s="1344"/>
      <c r="G439" s="1344"/>
      <c r="H439" s="1344"/>
      <c r="I439" s="1344"/>
      <c r="J439" s="1344"/>
      <c r="K439" s="1344"/>
      <c r="L439" s="1344"/>
      <c r="M439" s="1344"/>
      <c r="N439" s="1344"/>
      <c r="O439" s="1344"/>
      <c r="P439" s="1344"/>
      <c r="Q439" s="1344"/>
      <c r="R439" s="1344"/>
      <c r="S439" s="1344"/>
      <c r="T439" s="1344"/>
      <c r="U439" s="1344"/>
      <c r="V439" s="1344"/>
      <c r="W439" s="1344"/>
      <c r="X439" s="1344"/>
      <c r="Y439" s="1344"/>
      <c r="Z439" s="1344"/>
      <c r="AA439" s="1344"/>
      <c r="AB439" s="1344"/>
      <c r="AC439" s="1344"/>
    </row>
    <row r="440">
      <c r="A440" s="1344"/>
      <c r="B440" s="1344"/>
      <c r="C440" s="1344"/>
      <c r="D440" s="1344"/>
      <c r="E440" s="1344"/>
      <c r="F440" s="1344"/>
      <c r="G440" s="1344"/>
      <c r="H440" s="1344"/>
      <c r="I440" s="1344"/>
      <c r="J440" s="1344"/>
      <c r="K440" s="1344"/>
      <c r="L440" s="1344"/>
      <c r="M440" s="1344"/>
      <c r="N440" s="1344"/>
      <c r="O440" s="1344"/>
      <c r="P440" s="1344"/>
      <c r="Q440" s="1344"/>
      <c r="R440" s="1344"/>
      <c r="S440" s="1344"/>
      <c r="T440" s="1344"/>
      <c r="U440" s="1344"/>
      <c r="V440" s="1344"/>
      <c r="W440" s="1344"/>
      <c r="X440" s="1344"/>
      <c r="Y440" s="1344"/>
      <c r="Z440" s="1344"/>
      <c r="AA440" s="1344"/>
      <c r="AB440" s="1344"/>
      <c r="AC440" s="1344"/>
    </row>
    <row r="441">
      <c r="A441" s="1344"/>
      <c r="B441" s="1344"/>
      <c r="C441" s="1344"/>
      <c r="D441" s="1344"/>
      <c r="E441" s="1344"/>
      <c r="F441" s="1344"/>
      <c r="G441" s="1344"/>
      <c r="H441" s="1344"/>
      <c r="I441" s="1344"/>
      <c r="J441" s="1344"/>
      <c r="K441" s="1344"/>
      <c r="L441" s="1344"/>
      <c r="M441" s="1344"/>
      <c r="N441" s="1344"/>
      <c r="O441" s="1344"/>
      <c r="P441" s="1344"/>
      <c r="Q441" s="1344"/>
      <c r="R441" s="1344"/>
      <c r="S441" s="1344"/>
      <c r="T441" s="1344"/>
      <c r="U441" s="1344"/>
      <c r="V441" s="1344"/>
      <c r="W441" s="1344"/>
      <c r="X441" s="1344"/>
      <c r="Y441" s="1344"/>
      <c r="Z441" s="1344"/>
      <c r="AA441" s="1344"/>
      <c r="AB441" s="1344"/>
      <c r="AC441" s="1344"/>
    </row>
    <row r="442">
      <c r="A442" s="1344"/>
      <c r="B442" s="1344"/>
      <c r="C442" s="1344"/>
      <c r="D442" s="1344"/>
      <c r="E442" s="1344"/>
      <c r="F442" s="1344"/>
      <c r="G442" s="1344"/>
      <c r="H442" s="1344"/>
      <c r="I442" s="1344"/>
      <c r="J442" s="1344"/>
      <c r="K442" s="1344"/>
      <c r="L442" s="1344"/>
      <c r="M442" s="1344"/>
      <c r="N442" s="1344"/>
      <c r="O442" s="1344"/>
      <c r="P442" s="1344"/>
      <c r="Q442" s="1344"/>
      <c r="R442" s="1344"/>
      <c r="S442" s="1344"/>
      <c r="T442" s="1344"/>
      <c r="U442" s="1344"/>
      <c r="V442" s="1344"/>
      <c r="W442" s="1344"/>
      <c r="X442" s="1344"/>
      <c r="Y442" s="1344"/>
      <c r="Z442" s="1344"/>
      <c r="AA442" s="1344"/>
      <c r="AB442" s="1344"/>
      <c r="AC442" s="1344"/>
    </row>
    <row r="443">
      <c r="A443" s="1344"/>
      <c r="B443" s="1344"/>
      <c r="C443" s="1344"/>
      <c r="D443" s="1344"/>
      <c r="E443" s="1344"/>
      <c r="F443" s="1344"/>
      <c r="G443" s="1344"/>
      <c r="H443" s="1344"/>
      <c r="I443" s="1344"/>
      <c r="J443" s="1344"/>
      <c r="K443" s="1344"/>
      <c r="L443" s="1344"/>
      <c r="M443" s="1344"/>
      <c r="N443" s="1344"/>
      <c r="O443" s="1344"/>
      <c r="P443" s="1344"/>
      <c r="Q443" s="1344"/>
      <c r="R443" s="1344"/>
      <c r="S443" s="1344"/>
      <c r="T443" s="1344"/>
      <c r="U443" s="1344"/>
      <c r="V443" s="1344"/>
      <c r="W443" s="1344"/>
      <c r="X443" s="1344"/>
      <c r="Y443" s="1344"/>
      <c r="Z443" s="1344"/>
      <c r="AA443" s="1344"/>
      <c r="AB443" s="1344"/>
      <c r="AC443" s="1344"/>
    </row>
    <row r="444">
      <c r="A444" s="1344"/>
      <c r="B444" s="1344"/>
      <c r="C444" s="1344"/>
      <c r="D444" s="1344"/>
      <c r="E444" s="1344"/>
      <c r="F444" s="1344"/>
      <c r="G444" s="1344"/>
      <c r="H444" s="1344"/>
      <c r="I444" s="1344"/>
      <c r="J444" s="1344"/>
      <c r="K444" s="1344"/>
      <c r="L444" s="1344"/>
      <c r="M444" s="1344"/>
      <c r="N444" s="1344"/>
      <c r="O444" s="1344"/>
      <c r="P444" s="1344"/>
      <c r="Q444" s="1344"/>
      <c r="R444" s="1344"/>
      <c r="S444" s="1344"/>
      <c r="T444" s="1344"/>
      <c r="U444" s="1344"/>
      <c r="V444" s="1344"/>
      <c r="W444" s="1344"/>
      <c r="X444" s="1344"/>
      <c r="Y444" s="1344"/>
      <c r="Z444" s="1344"/>
      <c r="AA444" s="1344"/>
      <c r="AB444" s="1344"/>
      <c r="AC444" s="1344"/>
    </row>
    <row r="445">
      <c r="A445" s="1344"/>
      <c r="B445" s="1344"/>
      <c r="C445" s="1344"/>
      <c r="D445" s="1344"/>
      <c r="E445" s="1344"/>
      <c r="F445" s="1344"/>
      <c r="G445" s="1344"/>
      <c r="H445" s="1344"/>
      <c r="I445" s="1344"/>
      <c r="J445" s="1344"/>
      <c r="K445" s="1344"/>
      <c r="L445" s="1344"/>
      <c r="M445" s="1344"/>
      <c r="N445" s="1344"/>
      <c r="O445" s="1344"/>
      <c r="P445" s="1344"/>
      <c r="Q445" s="1344"/>
      <c r="R445" s="1344"/>
      <c r="S445" s="1344"/>
      <c r="T445" s="1344"/>
      <c r="U445" s="1344"/>
      <c r="V445" s="1344"/>
      <c r="W445" s="1344"/>
      <c r="X445" s="1344"/>
      <c r="Y445" s="1344"/>
      <c r="Z445" s="1344"/>
      <c r="AA445" s="1344"/>
      <c r="AB445" s="1344"/>
      <c r="AC445" s="1344"/>
    </row>
    <row r="446">
      <c r="A446" s="1344"/>
      <c r="B446" s="1344"/>
      <c r="C446" s="1344"/>
      <c r="D446" s="1344"/>
      <c r="E446" s="1344"/>
      <c r="F446" s="1344"/>
      <c r="G446" s="1344"/>
      <c r="H446" s="1344"/>
      <c r="I446" s="1344"/>
      <c r="J446" s="1344"/>
      <c r="K446" s="1344"/>
      <c r="L446" s="1344"/>
      <c r="M446" s="1344"/>
      <c r="N446" s="1344"/>
      <c r="O446" s="1344"/>
      <c r="P446" s="1344"/>
      <c r="Q446" s="1344"/>
      <c r="R446" s="1344"/>
      <c r="S446" s="1344"/>
      <c r="T446" s="1344"/>
      <c r="U446" s="1344"/>
      <c r="V446" s="1344"/>
      <c r="W446" s="1344"/>
      <c r="X446" s="1344"/>
      <c r="Y446" s="1344"/>
      <c r="Z446" s="1344"/>
      <c r="AA446" s="1344"/>
      <c r="AB446" s="1344"/>
      <c r="AC446" s="1344"/>
    </row>
    <row r="447">
      <c r="A447" s="1344"/>
      <c r="B447" s="1344"/>
      <c r="C447" s="1344"/>
      <c r="D447" s="1344"/>
      <c r="E447" s="1344"/>
      <c r="F447" s="1344"/>
      <c r="G447" s="1344"/>
      <c r="H447" s="1344"/>
      <c r="I447" s="1344"/>
      <c r="J447" s="1344"/>
      <c r="K447" s="1344"/>
      <c r="L447" s="1344"/>
      <c r="M447" s="1344"/>
      <c r="N447" s="1344"/>
      <c r="O447" s="1344"/>
      <c r="P447" s="1344"/>
      <c r="Q447" s="1344"/>
      <c r="R447" s="1344"/>
      <c r="S447" s="1344"/>
      <c r="T447" s="1344"/>
      <c r="U447" s="1344"/>
      <c r="V447" s="1344"/>
      <c r="W447" s="1344"/>
      <c r="X447" s="1344"/>
      <c r="Y447" s="1344"/>
      <c r="Z447" s="1344"/>
      <c r="AA447" s="1344"/>
      <c r="AB447" s="1344"/>
      <c r="AC447" s="1344"/>
    </row>
    <row r="448">
      <c r="A448" s="1344"/>
      <c r="B448" s="1344"/>
      <c r="C448" s="1344"/>
      <c r="D448" s="1344"/>
      <c r="E448" s="1344"/>
      <c r="F448" s="1344"/>
      <c r="G448" s="1344"/>
      <c r="H448" s="1344"/>
      <c r="I448" s="1344"/>
      <c r="J448" s="1344"/>
      <c r="K448" s="1344"/>
      <c r="L448" s="1344"/>
      <c r="M448" s="1344"/>
      <c r="N448" s="1344"/>
      <c r="O448" s="1344"/>
      <c r="P448" s="1344"/>
      <c r="Q448" s="1344"/>
      <c r="R448" s="1344"/>
      <c r="S448" s="1344"/>
      <c r="T448" s="1344"/>
      <c r="U448" s="1344"/>
      <c r="V448" s="1344"/>
      <c r="W448" s="1344"/>
      <c r="X448" s="1344"/>
      <c r="Y448" s="1344"/>
      <c r="Z448" s="1344"/>
      <c r="AA448" s="1344"/>
      <c r="AB448" s="1344"/>
      <c r="AC448" s="1344"/>
    </row>
    <row r="449">
      <c r="A449" s="1344"/>
      <c r="B449" s="1344"/>
      <c r="C449" s="1344"/>
      <c r="D449" s="1344"/>
      <c r="E449" s="1344"/>
      <c r="F449" s="1344"/>
      <c r="G449" s="1344"/>
      <c r="H449" s="1344"/>
      <c r="I449" s="1344"/>
      <c r="J449" s="1344"/>
      <c r="K449" s="1344"/>
      <c r="L449" s="1344"/>
      <c r="M449" s="1344"/>
      <c r="N449" s="1344"/>
      <c r="O449" s="1344"/>
      <c r="P449" s="1344"/>
      <c r="Q449" s="1344"/>
      <c r="R449" s="1344"/>
      <c r="S449" s="1344"/>
      <c r="T449" s="1344"/>
      <c r="U449" s="1344"/>
      <c r="V449" s="1344"/>
      <c r="W449" s="1344"/>
      <c r="X449" s="1344"/>
      <c r="Y449" s="1344"/>
      <c r="Z449" s="1344"/>
      <c r="AA449" s="1344"/>
      <c r="AB449" s="1344"/>
      <c r="AC449" s="1344"/>
    </row>
    <row r="450">
      <c r="A450" s="1344"/>
      <c r="B450" s="1344"/>
      <c r="C450" s="1344"/>
      <c r="D450" s="1344"/>
      <c r="E450" s="1344"/>
      <c r="F450" s="1344"/>
      <c r="G450" s="1344"/>
      <c r="H450" s="1344"/>
      <c r="I450" s="1344"/>
      <c r="J450" s="1344"/>
      <c r="K450" s="1344"/>
      <c r="L450" s="1344"/>
      <c r="M450" s="1344"/>
      <c r="N450" s="1344"/>
      <c r="O450" s="1344"/>
      <c r="P450" s="1344"/>
      <c r="Q450" s="1344"/>
      <c r="R450" s="1344"/>
      <c r="S450" s="1344"/>
      <c r="T450" s="1344"/>
      <c r="U450" s="1344"/>
      <c r="V450" s="1344"/>
      <c r="W450" s="1344"/>
      <c r="X450" s="1344"/>
      <c r="Y450" s="1344"/>
      <c r="Z450" s="1344"/>
      <c r="AA450" s="1344"/>
      <c r="AB450" s="1344"/>
      <c r="AC450" s="1344"/>
    </row>
    <row r="451">
      <c r="A451" s="1344"/>
      <c r="B451" s="1344"/>
      <c r="C451" s="1344"/>
      <c r="D451" s="1344"/>
      <c r="E451" s="1344"/>
      <c r="F451" s="1344"/>
      <c r="G451" s="1344"/>
      <c r="H451" s="1344"/>
      <c r="I451" s="1344"/>
      <c r="J451" s="1344"/>
      <c r="K451" s="1344"/>
      <c r="L451" s="1344"/>
      <c r="M451" s="1344"/>
      <c r="N451" s="1344"/>
      <c r="O451" s="1344"/>
      <c r="P451" s="1344"/>
      <c r="Q451" s="1344"/>
      <c r="R451" s="1344"/>
      <c r="S451" s="1344"/>
      <c r="T451" s="1344"/>
      <c r="U451" s="1344"/>
      <c r="V451" s="1344"/>
      <c r="W451" s="1344"/>
      <c r="X451" s="1344"/>
      <c r="Y451" s="1344"/>
      <c r="Z451" s="1344"/>
      <c r="AA451" s="1344"/>
      <c r="AB451" s="1344"/>
      <c r="AC451" s="1344"/>
    </row>
    <row r="452">
      <c r="A452" s="1344"/>
      <c r="B452" s="1344"/>
      <c r="C452" s="1344"/>
      <c r="D452" s="1344"/>
      <c r="E452" s="1344"/>
      <c r="F452" s="1344"/>
      <c r="G452" s="1344"/>
      <c r="H452" s="1344"/>
      <c r="I452" s="1344"/>
      <c r="J452" s="1344"/>
      <c r="K452" s="1344"/>
      <c r="L452" s="1344"/>
      <c r="M452" s="1344"/>
      <c r="N452" s="1344"/>
      <c r="O452" s="1344"/>
      <c r="P452" s="1344"/>
      <c r="Q452" s="1344"/>
      <c r="R452" s="1344"/>
      <c r="S452" s="1344"/>
      <c r="T452" s="1344"/>
      <c r="U452" s="1344"/>
      <c r="V452" s="1344"/>
      <c r="W452" s="1344"/>
      <c r="X452" s="1344"/>
      <c r="Y452" s="1344"/>
      <c r="Z452" s="1344"/>
      <c r="AA452" s="1344"/>
      <c r="AB452" s="1344"/>
      <c r="AC452" s="1344"/>
    </row>
    <row r="453">
      <c r="A453" s="1344"/>
      <c r="B453" s="1344"/>
      <c r="C453" s="1344"/>
      <c r="D453" s="1344"/>
      <c r="E453" s="1344"/>
      <c r="F453" s="1344"/>
      <c r="G453" s="1344"/>
      <c r="H453" s="1344"/>
      <c r="I453" s="1344"/>
      <c r="J453" s="1344"/>
      <c r="K453" s="1344"/>
      <c r="L453" s="1344"/>
      <c r="M453" s="1344"/>
      <c r="N453" s="1344"/>
      <c r="O453" s="1344"/>
      <c r="P453" s="1344"/>
      <c r="Q453" s="1344"/>
      <c r="R453" s="1344"/>
      <c r="S453" s="1344"/>
      <c r="T453" s="1344"/>
      <c r="U453" s="1344"/>
      <c r="V453" s="1344"/>
      <c r="W453" s="1344"/>
      <c r="X453" s="1344"/>
      <c r="Y453" s="1344"/>
      <c r="Z453" s="1344"/>
      <c r="AA453" s="1344"/>
      <c r="AB453" s="1344"/>
      <c r="AC453" s="1344"/>
    </row>
    <row r="454">
      <c r="A454" s="1344"/>
      <c r="B454" s="1344"/>
      <c r="C454" s="1344"/>
      <c r="D454" s="1344"/>
      <c r="E454" s="1344"/>
      <c r="F454" s="1344"/>
      <c r="G454" s="1344"/>
      <c r="H454" s="1344"/>
      <c r="I454" s="1344"/>
      <c r="J454" s="1344"/>
      <c r="K454" s="1344"/>
      <c r="L454" s="1344"/>
      <c r="M454" s="1344"/>
      <c r="N454" s="1344"/>
      <c r="O454" s="1344"/>
      <c r="P454" s="1344"/>
      <c r="Q454" s="1344"/>
      <c r="R454" s="1344"/>
      <c r="S454" s="1344"/>
      <c r="T454" s="1344"/>
      <c r="U454" s="1344"/>
      <c r="V454" s="1344"/>
      <c r="W454" s="1344"/>
      <c r="X454" s="1344"/>
      <c r="Y454" s="1344"/>
      <c r="Z454" s="1344"/>
      <c r="AA454" s="1344"/>
      <c r="AB454" s="1344"/>
      <c r="AC454" s="1344"/>
    </row>
    <row r="455">
      <c r="A455" s="1344"/>
      <c r="B455" s="1344"/>
      <c r="C455" s="1344"/>
      <c r="D455" s="1344"/>
      <c r="E455" s="1344"/>
      <c r="F455" s="1344"/>
      <c r="G455" s="1344"/>
      <c r="H455" s="1344"/>
      <c r="I455" s="1344"/>
      <c r="J455" s="1344"/>
      <c r="K455" s="1344"/>
      <c r="L455" s="1344"/>
      <c r="M455" s="1344"/>
      <c r="N455" s="1344"/>
      <c r="O455" s="1344"/>
      <c r="P455" s="1344"/>
      <c r="Q455" s="1344"/>
      <c r="R455" s="1344"/>
      <c r="S455" s="1344"/>
      <c r="T455" s="1344"/>
      <c r="U455" s="1344"/>
      <c r="V455" s="1344"/>
      <c r="W455" s="1344"/>
      <c r="X455" s="1344"/>
      <c r="Y455" s="1344"/>
      <c r="Z455" s="1344"/>
      <c r="AA455" s="1344"/>
      <c r="AB455" s="1344"/>
      <c r="AC455" s="1344"/>
    </row>
    <row r="456">
      <c r="A456" s="1344"/>
      <c r="B456" s="1344"/>
      <c r="C456" s="1344"/>
      <c r="D456" s="1344"/>
      <c r="E456" s="1344"/>
      <c r="F456" s="1344"/>
      <c r="G456" s="1344"/>
      <c r="H456" s="1344"/>
      <c r="I456" s="1344"/>
      <c r="J456" s="1344"/>
      <c r="K456" s="1344"/>
      <c r="L456" s="1344"/>
      <c r="M456" s="1344"/>
      <c r="N456" s="1344"/>
      <c r="O456" s="1344"/>
      <c r="P456" s="1344"/>
      <c r="Q456" s="1344"/>
      <c r="R456" s="1344"/>
      <c r="S456" s="1344"/>
      <c r="T456" s="1344"/>
      <c r="U456" s="1344"/>
      <c r="V456" s="1344"/>
      <c r="W456" s="1344"/>
      <c r="X456" s="1344"/>
      <c r="Y456" s="1344"/>
      <c r="Z456" s="1344"/>
      <c r="AA456" s="1344"/>
      <c r="AB456" s="1344"/>
      <c r="AC456" s="1344"/>
    </row>
    <row r="457">
      <c r="A457" s="1344"/>
      <c r="B457" s="1344"/>
      <c r="C457" s="1344"/>
      <c r="D457" s="1344"/>
      <c r="E457" s="1344"/>
      <c r="F457" s="1344"/>
      <c r="G457" s="1344"/>
      <c r="H457" s="1344"/>
      <c r="I457" s="1344"/>
      <c r="J457" s="1344"/>
      <c r="K457" s="1344"/>
      <c r="L457" s="1344"/>
      <c r="M457" s="1344"/>
      <c r="N457" s="1344"/>
      <c r="O457" s="1344"/>
      <c r="P457" s="1344"/>
      <c r="Q457" s="1344"/>
      <c r="R457" s="1344"/>
      <c r="S457" s="1344"/>
      <c r="T457" s="1344"/>
      <c r="U457" s="1344"/>
      <c r="V457" s="1344"/>
      <c r="W457" s="1344"/>
      <c r="X457" s="1344"/>
      <c r="Y457" s="1344"/>
      <c r="Z457" s="1344"/>
      <c r="AA457" s="1344"/>
      <c r="AB457" s="1344"/>
      <c r="AC457" s="1344"/>
    </row>
    <row r="458">
      <c r="A458" s="1344"/>
      <c r="B458" s="1344"/>
      <c r="C458" s="1344"/>
      <c r="D458" s="1344"/>
      <c r="E458" s="1344"/>
      <c r="F458" s="1344"/>
      <c r="G458" s="1344"/>
      <c r="H458" s="1344"/>
      <c r="I458" s="1344"/>
      <c r="J458" s="1344"/>
      <c r="K458" s="1344"/>
      <c r="L458" s="1344"/>
      <c r="M458" s="1344"/>
      <c r="N458" s="1344"/>
      <c r="O458" s="1344"/>
      <c r="P458" s="1344"/>
      <c r="Q458" s="1344"/>
      <c r="R458" s="1344"/>
      <c r="S458" s="1344"/>
      <c r="T458" s="1344"/>
      <c r="U458" s="1344"/>
      <c r="V458" s="1344"/>
      <c r="W458" s="1344"/>
      <c r="X458" s="1344"/>
      <c r="Y458" s="1344"/>
      <c r="Z458" s="1344"/>
      <c r="AA458" s="1344"/>
      <c r="AB458" s="1344"/>
      <c r="AC458" s="1344"/>
    </row>
    <row r="459">
      <c r="A459" s="1344"/>
      <c r="B459" s="1344"/>
      <c r="C459" s="1344"/>
      <c r="D459" s="1344"/>
      <c r="E459" s="1344"/>
      <c r="F459" s="1344"/>
      <c r="G459" s="1344"/>
      <c r="H459" s="1344"/>
      <c r="I459" s="1344"/>
      <c r="J459" s="1344"/>
      <c r="K459" s="1344"/>
      <c r="L459" s="1344"/>
      <c r="M459" s="1344"/>
      <c r="N459" s="1344"/>
      <c r="O459" s="1344"/>
      <c r="P459" s="1344"/>
      <c r="Q459" s="1344"/>
      <c r="R459" s="1344"/>
      <c r="S459" s="1344"/>
      <c r="T459" s="1344"/>
      <c r="U459" s="1344"/>
      <c r="V459" s="1344"/>
      <c r="W459" s="1344"/>
      <c r="X459" s="1344"/>
      <c r="Y459" s="1344"/>
      <c r="Z459" s="1344"/>
      <c r="AA459" s="1344"/>
      <c r="AB459" s="1344"/>
      <c r="AC459" s="1344"/>
    </row>
    <row r="460">
      <c r="A460" s="1344"/>
      <c r="B460" s="1344"/>
      <c r="C460" s="1344"/>
      <c r="D460" s="1344"/>
      <c r="E460" s="1344"/>
      <c r="F460" s="1344"/>
      <c r="G460" s="1344"/>
      <c r="H460" s="1344"/>
      <c r="I460" s="1344"/>
      <c r="J460" s="1344"/>
      <c r="K460" s="1344"/>
      <c r="L460" s="1344"/>
      <c r="M460" s="1344"/>
      <c r="N460" s="1344"/>
      <c r="O460" s="1344"/>
      <c r="P460" s="1344"/>
      <c r="Q460" s="1344"/>
      <c r="R460" s="1344"/>
      <c r="S460" s="1344"/>
      <c r="T460" s="1344"/>
      <c r="U460" s="1344"/>
      <c r="V460" s="1344"/>
      <c r="W460" s="1344"/>
      <c r="X460" s="1344"/>
      <c r="Y460" s="1344"/>
      <c r="Z460" s="1344"/>
      <c r="AA460" s="1344"/>
      <c r="AB460" s="1344"/>
      <c r="AC460" s="1344"/>
    </row>
    <row r="461">
      <c r="A461" s="1344"/>
      <c r="B461" s="1344"/>
      <c r="C461" s="1344"/>
      <c r="D461" s="1344"/>
      <c r="E461" s="1344"/>
      <c r="F461" s="1344"/>
      <c r="G461" s="1344"/>
      <c r="H461" s="1344"/>
      <c r="I461" s="1344"/>
      <c r="J461" s="1344"/>
      <c r="K461" s="1344"/>
      <c r="L461" s="1344"/>
      <c r="M461" s="1344"/>
      <c r="N461" s="1344"/>
      <c r="O461" s="1344"/>
      <c r="P461" s="1344"/>
      <c r="Q461" s="1344"/>
      <c r="R461" s="1344"/>
      <c r="S461" s="1344"/>
      <c r="T461" s="1344"/>
      <c r="U461" s="1344"/>
      <c r="V461" s="1344"/>
      <c r="W461" s="1344"/>
      <c r="X461" s="1344"/>
      <c r="Y461" s="1344"/>
      <c r="Z461" s="1344"/>
      <c r="AA461" s="1344"/>
      <c r="AB461" s="1344"/>
      <c r="AC461" s="1344"/>
    </row>
    <row r="462">
      <c r="A462" s="1344"/>
      <c r="B462" s="1344"/>
      <c r="C462" s="1344"/>
      <c r="D462" s="1344"/>
      <c r="E462" s="1344"/>
      <c r="F462" s="1344"/>
      <c r="G462" s="1344"/>
      <c r="H462" s="1344"/>
      <c r="I462" s="1344"/>
      <c r="J462" s="1344"/>
      <c r="K462" s="1344"/>
      <c r="L462" s="1344"/>
      <c r="M462" s="1344"/>
      <c r="N462" s="1344"/>
      <c r="O462" s="1344"/>
      <c r="P462" s="1344"/>
      <c r="Q462" s="1344"/>
      <c r="R462" s="1344"/>
      <c r="S462" s="1344"/>
      <c r="T462" s="1344"/>
      <c r="U462" s="1344"/>
      <c r="V462" s="1344"/>
      <c r="W462" s="1344"/>
      <c r="X462" s="1344"/>
      <c r="Y462" s="1344"/>
      <c r="Z462" s="1344"/>
      <c r="AA462" s="1344"/>
      <c r="AB462" s="1344"/>
      <c r="AC462" s="1344"/>
    </row>
    <row r="463">
      <c r="A463" s="1344"/>
      <c r="B463" s="1344"/>
      <c r="C463" s="1344"/>
      <c r="D463" s="1344"/>
      <c r="E463" s="1344"/>
      <c r="F463" s="1344"/>
      <c r="G463" s="1344"/>
      <c r="H463" s="1344"/>
      <c r="I463" s="1344"/>
      <c r="J463" s="1344"/>
      <c r="K463" s="1344"/>
      <c r="L463" s="1344"/>
      <c r="M463" s="1344"/>
      <c r="N463" s="1344"/>
      <c r="O463" s="1344"/>
      <c r="P463" s="1344"/>
      <c r="Q463" s="1344"/>
      <c r="R463" s="1344"/>
      <c r="S463" s="1344"/>
      <c r="T463" s="1344"/>
      <c r="U463" s="1344"/>
      <c r="V463" s="1344"/>
      <c r="W463" s="1344"/>
      <c r="X463" s="1344"/>
      <c r="Y463" s="1344"/>
      <c r="Z463" s="1344"/>
      <c r="AA463" s="1344"/>
      <c r="AB463" s="1344"/>
      <c r="AC463" s="1344"/>
    </row>
    <row r="464">
      <c r="A464" s="1344"/>
      <c r="B464" s="1344"/>
      <c r="C464" s="1344"/>
      <c r="D464" s="1344"/>
      <c r="E464" s="1344"/>
      <c r="F464" s="1344"/>
      <c r="G464" s="1344"/>
      <c r="H464" s="1344"/>
      <c r="I464" s="1344"/>
      <c r="J464" s="1344"/>
      <c r="K464" s="1344"/>
      <c r="L464" s="1344"/>
      <c r="M464" s="1344"/>
      <c r="N464" s="1344"/>
      <c r="O464" s="1344"/>
      <c r="P464" s="1344"/>
      <c r="Q464" s="1344"/>
      <c r="R464" s="1344"/>
      <c r="S464" s="1344"/>
      <c r="T464" s="1344"/>
      <c r="U464" s="1344"/>
      <c r="V464" s="1344"/>
      <c r="W464" s="1344"/>
      <c r="X464" s="1344"/>
      <c r="Y464" s="1344"/>
      <c r="Z464" s="1344"/>
      <c r="AA464" s="1344"/>
      <c r="AB464" s="1344"/>
      <c r="AC464" s="1344"/>
    </row>
    <row r="465">
      <c r="A465" s="1344"/>
      <c r="B465" s="1344"/>
      <c r="C465" s="1344"/>
      <c r="D465" s="1344"/>
      <c r="E465" s="1344"/>
      <c r="F465" s="1344"/>
      <c r="G465" s="1344"/>
      <c r="H465" s="1344"/>
      <c r="I465" s="1344"/>
      <c r="J465" s="1344"/>
      <c r="K465" s="1344"/>
      <c r="L465" s="1344"/>
      <c r="M465" s="1344"/>
      <c r="N465" s="1344"/>
      <c r="O465" s="1344"/>
      <c r="P465" s="1344"/>
      <c r="Q465" s="1344"/>
      <c r="R465" s="1344"/>
      <c r="S465" s="1344"/>
      <c r="T465" s="1344"/>
      <c r="U465" s="1344"/>
      <c r="V465" s="1344"/>
      <c r="W465" s="1344"/>
      <c r="X465" s="1344"/>
      <c r="Y465" s="1344"/>
      <c r="Z465" s="1344"/>
      <c r="AA465" s="1344"/>
      <c r="AB465" s="1344"/>
      <c r="AC465" s="1344"/>
    </row>
    <row r="466">
      <c r="A466" s="1344"/>
      <c r="B466" s="1344"/>
      <c r="C466" s="1344"/>
      <c r="D466" s="1344"/>
      <c r="E466" s="1344"/>
      <c r="F466" s="1344"/>
      <c r="G466" s="1344"/>
      <c r="H466" s="1344"/>
      <c r="I466" s="1344"/>
      <c r="J466" s="1344"/>
      <c r="K466" s="1344"/>
      <c r="L466" s="1344"/>
      <c r="M466" s="1344"/>
      <c r="N466" s="1344"/>
      <c r="O466" s="1344"/>
      <c r="P466" s="1344"/>
      <c r="Q466" s="1344"/>
      <c r="R466" s="1344"/>
      <c r="S466" s="1344"/>
      <c r="T466" s="1344"/>
      <c r="U466" s="1344"/>
      <c r="V466" s="1344"/>
      <c r="W466" s="1344"/>
      <c r="X466" s="1344"/>
      <c r="Y466" s="1344"/>
      <c r="Z466" s="1344"/>
      <c r="AA466" s="1344"/>
      <c r="AB466" s="1344"/>
      <c r="AC466" s="1344"/>
    </row>
    <row r="467">
      <c r="A467" s="1344"/>
      <c r="B467" s="1344"/>
      <c r="C467" s="1344"/>
      <c r="D467" s="1344"/>
      <c r="E467" s="1344"/>
      <c r="F467" s="1344"/>
      <c r="G467" s="1344"/>
      <c r="H467" s="1344"/>
      <c r="I467" s="1344"/>
      <c r="J467" s="1344"/>
      <c r="K467" s="1344"/>
      <c r="L467" s="1344"/>
      <c r="M467" s="1344"/>
      <c r="N467" s="1344"/>
      <c r="O467" s="1344"/>
      <c r="P467" s="1344"/>
      <c r="Q467" s="1344"/>
      <c r="R467" s="1344"/>
      <c r="S467" s="1344"/>
      <c r="T467" s="1344"/>
      <c r="U467" s="1344"/>
      <c r="V467" s="1344"/>
      <c r="W467" s="1344"/>
      <c r="X467" s="1344"/>
      <c r="Y467" s="1344"/>
      <c r="Z467" s="1344"/>
      <c r="AA467" s="1344"/>
      <c r="AB467" s="1344"/>
      <c r="AC467" s="1344"/>
    </row>
    <row r="468">
      <c r="A468" s="1344"/>
      <c r="B468" s="1344"/>
      <c r="C468" s="1344"/>
      <c r="D468" s="1344"/>
      <c r="E468" s="1344"/>
      <c r="F468" s="1344"/>
      <c r="G468" s="1344"/>
      <c r="H468" s="1344"/>
      <c r="I468" s="1344"/>
      <c r="J468" s="1344"/>
      <c r="K468" s="1344"/>
      <c r="L468" s="1344"/>
      <c r="M468" s="1344"/>
      <c r="N468" s="1344"/>
      <c r="O468" s="1344"/>
      <c r="P468" s="1344"/>
      <c r="Q468" s="1344"/>
      <c r="R468" s="1344"/>
      <c r="S468" s="1344"/>
      <c r="T468" s="1344"/>
      <c r="U468" s="1344"/>
      <c r="V468" s="1344"/>
      <c r="W468" s="1344"/>
      <c r="X468" s="1344"/>
      <c r="Y468" s="1344"/>
      <c r="Z468" s="1344"/>
      <c r="AA468" s="1344"/>
      <c r="AB468" s="1344"/>
      <c r="AC468" s="1344"/>
    </row>
    <row r="469">
      <c r="A469" s="1344"/>
      <c r="B469" s="1344"/>
      <c r="C469" s="1344"/>
      <c r="D469" s="1344"/>
      <c r="E469" s="1344"/>
      <c r="F469" s="1344"/>
      <c r="G469" s="1344"/>
      <c r="H469" s="1344"/>
      <c r="I469" s="1344"/>
      <c r="J469" s="1344"/>
      <c r="K469" s="1344"/>
      <c r="L469" s="1344"/>
      <c r="M469" s="1344"/>
      <c r="N469" s="1344"/>
      <c r="O469" s="1344"/>
      <c r="P469" s="1344"/>
      <c r="Q469" s="1344"/>
      <c r="R469" s="1344"/>
      <c r="S469" s="1344"/>
      <c r="T469" s="1344"/>
      <c r="U469" s="1344"/>
      <c r="V469" s="1344"/>
      <c r="W469" s="1344"/>
      <c r="X469" s="1344"/>
      <c r="Y469" s="1344"/>
      <c r="Z469" s="1344"/>
      <c r="AA469" s="1344"/>
      <c r="AB469" s="1344"/>
      <c r="AC469" s="1344"/>
    </row>
    <row r="470">
      <c r="A470" s="1344"/>
      <c r="B470" s="1344"/>
      <c r="C470" s="1344"/>
      <c r="D470" s="1344"/>
      <c r="E470" s="1344"/>
      <c r="F470" s="1344"/>
      <c r="G470" s="1344"/>
      <c r="H470" s="1344"/>
      <c r="I470" s="1344"/>
      <c r="J470" s="1344"/>
      <c r="K470" s="1344"/>
      <c r="L470" s="1344"/>
      <c r="M470" s="1344"/>
      <c r="N470" s="1344"/>
      <c r="O470" s="1344"/>
      <c r="P470" s="1344"/>
      <c r="Q470" s="1344"/>
      <c r="R470" s="1344"/>
      <c r="S470" s="1344"/>
      <c r="T470" s="1344"/>
      <c r="U470" s="1344"/>
      <c r="V470" s="1344"/>
      <c r="W470" s="1344"/>
      <c r="X470" s="1344"/>
      <c r="Y470" s="1344"/>
      <c r="Z470" s="1344"/>
      <c r="AA470" s="1344"/>
      <c r="AB470" s="1344"/>
      <c r="AC470" s="1344"/>
    </row>
    <row r="471">
      <c r="A471" s="1344"/>
      <c r="B471" s="1344"/>
      <c r="C471" s="1344"/>
      <c r="D471" s="1344"/>
      <c r="E471" s="1344"/>
      <c r="F471" s="1344"/>
      <c r="G471" s="1344"/>
      <c r="H471" s="1344"/>
      <c r="I471" s="1344"/>
      <c r="J471" s="1344"/>
      <c r="K471" s="1344"/>
      <c r="L471" s="1344"/>
      <c r="M471" s="1344"/>
      <c r="N471" s="1344"/>
      <c r="O471" s="1344"/>
      <c r="P471" s="1344"/>
      <c r="Q471" s="1344"/>
      <c r="R471" s="1344"/>
      <c r="S471" s="1344"/>
      <c r="T471" s="1344"/>
      <c r="U471" s="1344"/>
      <c r="V471" s="1344"/>
      <c r="W471" s="1344"/>
      <c r="X471" s="1344"/>
      <c r="Y471" s="1344"/>
      <c r="Z471" s="1344"/>
      <c r="AA471" s="1344"/>
      <c r="AB471" s="1344"/>
      <c r="AC471" s="1344"/>
    </row>
    <row r="472">
      <c r="A472" s="1344"/>
      <c r="B472" s="1344"/>
      <c r="C472" s="1344"/>
      <c r="D472" s="1344"/>
      <c r="E472" s="1344"/>
      <c r="F472" s="1344"/>
      <c r="G472" s="1344"/>
      <c r="H472" s="1344"/>
      <c r="I472" s="1344"/>
      <c r="J472" s="1344"/>
      <c r="K472" s="1344"/>
      <c r="L472" s="1344"/>
      <c r="M472" s="1344"/>
      <c r="N472" s="1344"/>
      <c r="O472" s="1344"/>
      <c r="P472" s="1344"/>
      <c r="Q472" s="1344"/>
      <c r="R472" s="1344"/>
      <c r="S472" s="1344"/>
      <c r="T472" s="1344"/>
      <c r="U472" s="1344"/>
      <c r="V472" s="1344"/>
      <c r="W472" s="1344"/>
      <c r="X472" s="1344"/>
      <c r="Y472" s="1344"/>
      <c r="Z472" s="1344"/>
      <c r="AA472" s="1344"/>
      <c r="AB472" s="1344"/>
      <c r="AC472" s="1344"/>
    </row>
    <row r="473">
      <c r="A473" s="1344"/>
      <c r="B473" s="1344"/>
      <c r="C473" s="1344"/>
      <c r="D473" s="1344"/>
      <c r="E473" s="1344"/>
      <c r="F473" s="1344"/>
      <c r="G473" s="1344"/>
      <c r="H473" s="1344"/>
      <c r="I473" s="1344"/>
      <c r="J473" s="1344"/>
      <c r="K473" s="1344"/>
      <c r="L473" s="1344"/>
      <c r="M473" s="1344"/>
      <c r="N473" s="1344"/>
      <c r="O473" s="1344"/>
      <c r="P473" s="1344"/>
      <c r="Q473" s="1344"/>
      <c r="R473" s="1344"/>
      <c r="S473" s="1344"/>
      <c r="T473" s="1344"/>
      <c r="U473" s="1344"/>
      <c r="V473" s="1344"/>
      <c r="W473" s="1344"/>
      <c r="X473" s="1344"/>
      <c r="Y473" s="1344"/>
      <c r="Z473" s="1344"/>
      <c r="AA473" s="1344"/>
      <c r="AB473" s="1344"/>
      <c r="AC473" s="1344"/>
    </row>
    <row r="474">
      <c r="A474" s="1344"/>
      <c r="B474" s="1344"/>
      <c r="C474" s="1344"/>
      <c r="D474" s="1344"/>
      <c r="E474" s="1344"/>
      <c r="F474" s="1344"/>
      <c r="G474" s="1344"/>
      <c r="H474" s="1344"/>
      <c r="I474" s="1344"/>
      <c r="J474" s="1344"/>
      <c r="K474" s="1344"/>
      <c r="L474" s="1344"/>
      <c r="M474" s="1344"/>
      <c r="N474" s="1344"/>
      <c r="O474" s="1344"/>
      <c r="P474" s="1344"/>
      <c r="Q474" s="1344"/>
      <c r="R474" s="1344"/>
      <c r="S474" s="1344"/>
      <c r="T474" s="1344"/>
      <c r="U474" s="1344"/>
      <c r="V474" s="1344"/>
      <c r="W474" s="1344"/>
      <c r="X474" s="1344"/>
      <c r="Y474" s="1344"/>
      <c r="Z474" s="1344"/>
      <c r="AA474" s="1344"/>
      <c r="AB474" s="1344"/>
      <c r="AC474" s="1344"/>
    </row>
    <row r="475">
      <c r="A475" s="1344"/>
      <c r="B475" s="1344"/>
      <c r="C475" s="1344"/>
      <c r="D475" s="1344"/>
      <c r="E475" s="1344"/>
      <c r="F475" s="1344"/>
      <c r="G475" s="1344"/>
      <c r="H475" s="1344"/>
      <c r="I475" s="1344"/>
      <c r="J475" s="1344"/>
      <c r="K475" s="1344"/>
      <c r="L475" s="1344"/>
      <c r="M475" s="1344"/>
      <c r="N475" s="1344"/>
      <c r="O475" s="1344"/>
      <c r="P475" s="1344"/>
      <c r="Q475" s="1344"/>
      <c r="R475" s="1344"/>
      <c r="S475" s="1344"/>
      <c r="T475" s="1344"/>
      <c r="U475" s="1344"/>
      <c r="V475" s="1344"/>
      <c r="W475" s="1344"/>
      <c r="X475" s="1344"/>
      <c r="Y475" s="1344"/>
      <c r="Z475" s="1344"/>
      <c r="AA475" s="1344"/>
      <c r="AB475" s="1344"/>
      <c r="AC475" s="1344"/>
    </row>
    <row r="476">
      <c r="A476" s="1344"/>
      <c r="B476" s="1344"/>
      <c r="C476" s="1344"/>
      <c r="D476" s="1344"/>
      <c r="E476" s="1344"/>
      <c r="F476" s="1344"/>
      <c r="G476" s="1344"/>
      <c r="H476" s="1344"/>
      <c r="I476" s="1344"/>
      <c r="J476" s="1344"/>
      <c r="K476" s="1344"/>
      <c r="L476" s="1344"/>
      <c r="M476" s="1344"/>
      <c r="N476" s="1344"/>
      <c r="O476" s="1344"/>
      <c r="P476" s="1344"/>
      <c r="Q476" s="1344"/>
      <c r="R476" s="1344"/>
      <c r="S476" s="1344"/>
      <c r="T476" s="1344"/>
      <c r="U476" s="1344"/>
      <c r="V476" s="1344"/>
      <c r="W476" s="1344"/>
      <c r="X476" s="1344"/>
      <c r="Y476" s="1344"/>
      <c r="Z476" s="1344"/>
      <c r="AA476" s="1344"/>
      <c r="AB476" s="1344"/>
      <c r="AC476" s="1344"/>
    </row>
    <row r="477">
      <c r="A477" s="1344"/>
      <c r="B477" s="1344"/>
      <c r="C477" s="1344"/>
      <c r="D477" s="1344"/>
      <c r="E477" s="1344"/>
      <c r="F477" s="1344"/>
      <c r="G477" s="1344"/>
      <c r="H477" s="1344"/>
      <c r="I477" s="1344"/>
      <c r="J477" s="1344"/>
      <c r="K477" s="1344"/>
      <c r="L477" s="1344"/>
      <c r="M477" s="1344"/>
      <c r="N477" s="1344"/>
      <c r="O477" s="1344"/>
      <c r="P477" s="1344"/>
      <c r="Q477" s="1344"/>
      <c r="R477" s="1344"/>
      <c r="S477" s="1344"/>
      <c r="T477" s="1344"/>
      <c r="U477" s="1344"/>
      <c r="V477" s="1344"/>
      <c r="W477" s="1344"/>
      <c r="X477" s="1344"/>
      <c r="Y477" s="1344"/>
      <c r="Z477" s="1344"/>
      <c r="AA477" s="1344"/>
      <c r="AB477" s="1344"/>
      <c r="AC477" s="1344"/>
    </row>
    <row r="478">
      <c r="A478" s="1344"/>
      <c r="B478" s="1344"/>
      <c r="C478" s="1344"/>
      <c r="D478" s="1344"/>
      <c r="E478" s="1344"/>
      <c r="F478" s="1344"/>
      <c r="G478" s="1344"/>
      <c r="H478" s="1344"/>
      <c r="I478" s="1344"/>
      <c r="J478" s="1344"/>
      <c r="K478" s="1344"/>
      <c r="L478" s="1344"/>
      <c r="M478" s="1344"/>
      <c r="N478" s="1344"/>
      <c r="O478" s="1344"/>
      <c r="P478" s="1344"/>
      <c r="Q478" s="1344"/>
      <c r="R478" s="1344"/>
      <c r="S478" s="1344"/>
      <c r="T478" s="1344"/>
      <c r="U478" s="1344"/>
      <c r="V478" s="1344"/>
      <c r="W478" s="1344"/>
      <c r="X478" s="1344"/>
      <c r="Y478" s="1344"/>
      <c r="Z478" s="1344"/>
      <c r="AA478" s="1344"/>
      <c r="AB478" s="1344"/>
      <c r="AC478" s="1344"/>
    </row>
    <row r="479">
      <c r="A479" s="1344"/>
      <c r="B479" s="1344"/>
      <c r="C479" s="1344"/>
      <c r="D479" s="1344"/>
      <c r="E479" s="1344"/>
      <c r="F479" s="1344"/>
      <c r="G479" s="1344"/>
      <c r="H479" s="1344"/>
      <c r="I479" s="1344"/>
      <c r="J479" s="1344"/>
      <c r="K479" s="1344"/>
      <c r="L479" s="1344"/>
      <c r="M479" s="1344"/>
      <c r="N479" s="1344"/>
      <c r="O479" s="1344"/>
      <c r="P479" s="1344"/>
      <c r="Q479" s="1344"/>
      <c r="R479" s="1344"/>
      <c r="S479" s="1344"/>
      <c r="T479" s="1344"/>
      <c r="U479" s="1344"/>
      <c r="V479" s="1344"/>
      <c r="W479" s="1344"/>
      <c r="X479" s="1344"/>
      <c r="Y479" s="1344"/>
      <c r="Z479" s="1344"/>
      <c r="AA479" s="1344"/>
      <c r="AB479" s="1344"/>
      <c r="AC479" s="1344"/>
    </row>
    <row r="480">
      <c r="A480" s="1344"/>
      <c r="B480" s="1344"/>
      <c r="C480" s="1344"/>
      <c r="D480" s="1344"/>
      <c r="E480" s="1344"/>
      <c r="F480" s="1344"/>
      <c r="G480" s="1344"/>
      <c r="H480" s="1344"/>
      <c r="I480" s="1344"/>
      <c r="J480" s="1344"/>
      <c r="K480" s="1344"/>
      <c r="L480" s="1344"/>
      <c r="M480" s="1344"/>
      <c r="N480" s="1344"/>
      <c r="O480" s="1344"/>
      <c r="P480" s="1344"/>
      <c r="Q480" s="1344"/>
      <c r="R480" s="1344"/>
      <c r="S480" s="1344"/>
      <c r="T480" s="1344"/>
      <c r="U480" s="1344"/>
      <c r="V480" s="1344"/>
      <c r="W480" s="1344"/>
      <c r="X480" s="1344"/>
      <c r="Y480" s="1344"/>
      <c r="Z480" s="1344"/>
      <c r="AA480" s="1344"/>
      <c r="AB480" s="1344"/>
      <c r="AC480" s="1344"/>
    </row>
    <row r="481">
      <c r="A481" s="1344"/>
      <c r="B481" s="1344"/>
      <c r="C481" s="1344"/>
      <c r="D481" s="1344"/>
      <c r="E481" s="1344"/>
      <c r="F481" s="1344"/>
      <c r="G481" s="1344"/>
      <c r="H481" s="1344"/>
      <c r="I481" s="1344"/>
      <c r="J481" s="1344"/>
      <c r="K481" s="1344"/>
      <c r="L481" s="1344"/>
      <c r="M481" s="1344"/>
      <c r="N481" s="1344"/>
      <c r="O481" s="1344"/>
      <c r="P481" s="1344"/>
      <c r="Q481" s="1344"/>
      <c r="R481" s="1344"/>
      <c r="S481" s="1344"/>
      <c r="T481" s="1344"/>
      <c r="U481" s="1344"/>
      <c r="V481" s="1344"/>
      <c r="W481" s="1344"/>
      <c r="X481" s="1344"/>
      <c r="Y481" s="1344"/>
      <c r="Z481" s="1344"/>
      <c r="AA481" s="1344"/>
      <c r="AB481" s="1344"/>
      <c r="AC481" s="1344"/>
    </row>
    <row r="482">
      <c r="A482" s="1344"/>
      <c r="B482" s="1344"/>
      <c r="C482" s="1344"/>
      <c r="D482" s="1344"/>
      <c r="E482" s="1344"/>
      <c r="F482" s="1344"/>
      <c r="G482" s="1344"/>
      <c r="H482" s="1344"/>
      <c r="I482" s="1344"/>
      <c r="J482" s="1344"/>
      <c r="K482" s="1344"/>
      <c r="L482" s="1344"/>
      <c r="M482" s="1344"/>
      <c r="N482" s="1344"/>
      <c r="O482" s="1344"/>
      <c r="P482" s="1344"/>
      <c r="Q482" s="1344"/>
      <c r="R482" s="1344"/>
      <c r="S482" s="1344"/>
      <c r="T482" s="1344"/>
      <c r="U482" s="1344"/>
      <c r="V482" s="1344"/>
      <c r="W482" s="1344"/>
      <c r="X482" s="1344"/>
      <c r="Y482" s="1344"/>
      <c r="Z482" s="1344"/>
      <c r="AA482" s="1344"/>
      <c r="AB482" s="1344"/>
      <c r="AC482" s="1344"/>
    </row>
    <row r="483">
      <c r="A483" s="1344"/>
      <c r="B483" s="1344"/>
      <c r="C483" s="1344"/>
      <c r="D483" s="1344"/>
      <c r="E483" s="1344"/>
      <c r="F483" s="1344"/>
      <c r="G483" s="1344"/>
      <c r="H483" s="1344"/>
      <c r="I483" s="1344"/>
      <c r="J483" s="1344"/>
      <c r="K483" s="1344"/>
      <c r="L483" s="1344"/>
      <c r="M483" s="1344"/>
      <c r="N483" s="1344"/>
      <c r="O483" s="1344"/>
      <c r="P483" s="1344"/>
      <c r="Q483" s="1344"/>
      <c r="R483" s="1344"/>
      <c r="S483" s="1344"/>
      <c r="T483" s="1344"/>
      <c r="U483" s="1344"/>
      <c r="V483" s="1344"/>
      <c r="W483" s="1344"/>
      <c r="X483" s="1344"/>
      <c r="Y483" s="1344"/>
      <c r="Z483" s="1344"/>
      <c r="AA483" s="1344"/>
      <c r="AB483" s="1344"/>
      <c r="AC483" s="1344"/>
    </row>
    <row r="484">
      <c r="A484" s="1344"/>
      <c r="B484" s="1344"/>
      <c r="C484" s="1344"/>
      <c r="D484" s="1344"/>
      <c r="E484" s="1344"/>
      <c r="F484" s="1344"/>
      <c r="G484" s="1344"/>
      <c r="H484" s="1344"/>
      <c r="I484" s="1344"/>
      <c r="J484" s="1344"/>
      <c r="K484" s="1344"/>
      <c r="L484" s="1344"/>
      <c r="M484" s="1344"/>
      <c r="N484" s="1344"/>
      <c r="O484" s="1344"/>
      <c r="P484" s="1344"/>
      <c r="Q484" s="1344"/>
      <c r="R484" s="1344"/>
      <c r="S484" s="1344"/>
      <c r="T484" s="1344"/>
      <c r="U484" s="1344"/>
      <c r="V484" s="1344"/>
      <c r="W484" s="1344"/>
      <c r="X484" s="1344"/>
      <c r="Y484" s="1344"/>
      <c r="Z484" s="1344"/>
      <c r="AA484" s="1344"/>
      <c r="AB484" s="1344"/>
      <c r="AC484" s="1344"/>
    </row>
    <row r="485">
      <c r="A485" s="1344"/>
      <c r="B485" s="1344"/>
      <c r="C485" s="1344"/>
      <c r="D485" s="1344"/>
      <c r="E485" s="1344"/>
      <c r="F485" s="1344"/>
      <c r="G485" s="1344"/>
      <c r="H485" s="1344"/>
      <c r="I485" s="1344"/>
      <c r="J485" s="1344"/>
      <c r="K485" s="1344"/>
      <c r="L485" s="1344"/>
      <c r="M485" s="1344"/>
      <c r="N485" s="1344"/>
      <c r="O485" s="1344"/>
      <c r="P485" s="1344"/>
      <c r="Q485" s="1344"/>
      <c r="R485" s="1344"/>
      <c r="S485" s="1344"/>
      <c r="T485" s="1344"/>
      <c r="U485" s="1344"/>
      <c r="V485" s="1344"/>
      <c r="W485" s="1344"/>
      <c r="X485" s="1344"/>
      <c r="Y485" s="1344"/>
      <c r="Z485" s="1344"/>
      <c r="AA485" s="1344"/>
      <c r="AB485" s="1344"/>
      <c r="AC485" s="1344"/>
    </row>
    <row r="486">
      <c r="A486" s="1344"/>
      <c r="B486" s="1344"/>
      <c r="C486" s="1344"/>
      <c r="D486" s="1344"/>
      <c r="E486" s="1344"/>
      <c r="F486" s="1344"/>
      <c r="G486" s="1344"/>
      <c r="H486" s="1344"/>
      <c r="I486" s="1344"/>
      <c r="J486" s="1344"/>
      <c r="K486" s="1344"/>
      <c r="L486" s="1344"/>
      <c r="M486" s="1344"/>
      <c r="N486" s="1344"/>
      <c r="O486" s="1344"/>
      <c r="P486" s="1344"/>
      <c r="Q486" s="1344"/>
      <c r="R486" s="1344"/>
      <c r="S486" s="1344"/>
      <c r="T486" s="1344"/>
      <c r="U486" s="1344"/>
      <c r="V486" s="1344"/>
      <c r="W486" s="1344"/>
      <c r="X486" s="1344"/>
      <c r="Y486" s="1344"/>
      <c r="Z486" s="1344"/>
      <c r="AA486" s="1344"/>
      <c r="AB486" s="1344"/>
      <c r="AC486" s="1344"/>
    </row>
    <row r="487">
      <c r="A487" s="1344"/>
      <c r="B487" s="1344"/>
      <c r="C487" s="1344"/>
      <c r="D487" s="1344"/>
      <c r="E487" s="1344"/>
      <c r="F487" s="1344"/>
      <c r="G487" s="1344"/>
      <c r="H487" s="1344"/>
      <c r="I487" s="1344"/>
      <c r="J487" s="1344"/>
      <c r="K487" s="1344"/>
      <c r="L487" s="1344"/>
      <c r="M487" s="1344"/>
      <c r="N487" s="1344"/>
      <c r="O487" s="1344"/>
      <c r="P487" s="1344"/>
      <c r="Q487" s="1344"/>
      <c r="R487" s="1344"/>
      <c r="S487" s="1344"/>
      <c r="T487" s="1344"/>
      <c r="U487" s="1344"/>
      <c r="V487" s="1344"/>
      <c r="W487" s="1344"/>
      <c r="X487" s="1344"/>
      <c r="Y487" s="1344"/>
      <c r="Z487" s="1344"/>
      <c r="AA487" s="1344"/>
      <c r="AB487" s="1344"/>
      <c r="AC487" s="1344"/>
    </row>
    <row r="488">
      <c r="A488" s="1344"/>
      <c r="B488" s="1344"/>
      <c r="C488" s="1344"/>
      <c r="D488" s="1344"/>
      <c r="E488" s="1344"/>
      <c r="F488" s="1344"/>
      <c r="G488" s="1344"/>
      <c r="H488" s="1344"/>
      <c r="I488" s="1344"/>
      <c r="J488" s="1344"/>
      <c r="K488" s="1344"/>
      <c r="L488" s="1344"/>
      <c r="M488" s="1344"/>
      <c r="N488" s="1344"/>
      <c r="O488" s="1344"/>
      <c r="P488" s="1344"/>
      <c r="Q488" s="1344"/>
      <c r="R488" s="1344"/>
      <c r="S488" s="1344"/>
      <c r="T488" s="1344"/>
      <c r="U488" s="1344"/>
      <c r="V488" s="1344"/>
      <c r="W488" s="1344"/>
      <c r="X488" s="1344"/>
      <c r="Y488" s="1344"/>
      <c r="Z488" s="1344"/>
      <c r="AA488" s="1344"/>
      <c r="AB488" s="1344"/>
      <c r="AC488" s="1344"/>
    </row>
    <row r="489">
      <c r="A489" s="1344"/>
      <c r="B489" s="1344"/>
      <c r="C489" s="1344"/>
      <c r="D489" s="1344"/>
      <c r="E489" s="1344"/>
      <c r="F489" s="1344"/>
      <c r="G489" s="1344"/>
      <c r="H489" s="1344"/>
      <c r="I489" s="1344"/>
      <c r="J489" s="1344"/>
      <c r="K489" s="1344"/>
      <c r="L489" s="1344"/>
      <c r="M489" s="1344"/>
      <c r="N489" s="1344"/>
      <c r="O489" s="1344"/>
      <c r="P489" s="1344"/>
      <c r="Q489" s="1344"/>
      <c r="R489" s="1344"/>
      <c r="S489" s="1344"/>
      <c r="T489" s="1344"/>
      <c r="U489" s="1344"/>
      <c r="V489" s="1344"/>
      <c r="W489" s="1344"/>
      <c r="X489" s="1344"/>
      <c r="Y489" s="1344"/>
      <c r="Z489" s="1344"/>
      <c r="AA489" s="1344"/>
      <c r="AB489" s="1344"/>
      <c r="AC489" s="1344"/>
    </row>
    <row r="490">
      <c r="A490" s="1344"/>
      <c r="B490" s="1344"/>
      <c r="C490" s="1344"/>
      <c r="D490" s="1344"/>
      <c r="E490" s="1344"/>
      <c r="F490" s="1344"/>
      <c r="G490" s="1344"/>
      <c r="H490" s="1344"/>
      <c r="I490" s="1344"/>
      <c r="J490" s="1344"/>
      <c r="K490" s="1344"/>
      <c r="L490" s="1344"/>
      <c r="M490" s="1344"/>
      <c r="N490" s="1344"/>
      <c r="O490" s="1344"/>
      <c r="P490" s="1344"/>
      <c r="Q490" s="1344"/>
      <c r="R490" s="1344"/>
      <c r="S490" s="1344"/>
      <c r="T490" s="1344"/>
      <c r="U490" s="1344"/>
      <c r="V490" s="1344"/>
      <c r="W490" s="1344"/>
      <c r="X490" s="1344"/>
      <c r="Y490" s="1344"/>
      <c r="Z490" s="1344"/>
      <c r="AA490" s="1344"/>
      <c r="AB490" s="1344"/>
      <c r="AC490" s="1344"/>
    </row>
    <row r="491">
      <c r="A491" s="1344"/>
      <c r="B491" s="1344"/>
      <c r="C491" s="1344"/>
      <c r="D491" s="1344"/>
      <c r="E491" s="1344"/>
      <c r="F491" s="1344"/>
      <c r="G491" s="1344"/>
      <c r="H491" s="1344"/>
      <c r="I491" s="1344"/>
      <c r="J491" s="1344"/>
      <c r="K491" s="1344"/>
      <c r="L491" s="1344"/>
      <c r="M491" s="1344"/>
      <c r="N491" s="1344"/>
      <c r="O491" s="1344"/>
      <c r="P491" s="1344"/>
      <c r="Q491" s="1344"/>
      <c r="R491" s="1344"/>
      <c r="S491" s="1344"/>
      <c r="T491" s="1344"/>
      <c r="U491" s="1344"/>
      <c r="V491" s="1344"/>
      <c r="W491" s="1344"/>
      <c r="X491" s="1344"/>
      <c r="Y491" s="1344"/>
      <c r="Z491" s="1344"/>
      <c r="AA491" s="1344"/>
      <c r="AB491" s="1344"/>
      <c r="AC491" s="1344"/>
    </row>
    <row r="492">
      <c r="A492" s="1344"/>
      <c r="B492" s="1344"/>
      <c r="C492" s="1344"/>
      <c r="D492" s="1344"/>
      <c r="E492" s="1344"/>
      <c r="F492" s="1344"/>
      <c r="G492" s="1344"/>
      <c r="H492" s="1344"/>
      <c r="I492" s="1344"/>
      <c r="J492" s="1344"/>
      <c r="K492" s="1344"/>
      <c r="L492" s="1344"/>
      <c r="M492" s="1344"/>
      <c r="N492" s="1344"/>
      <c r="O492" s="1344"/>
      <c r="P492" s="1344"/>
      <c r="Q492" s="1344"/>
      <c r="R492" s="1344"/>
      <c r="S492" s="1344"/>
      <c r="T492" s="1344"/>
      <c r="U492" s="1344"/>
      <c r="V492" s="1344"/>
      <c r="W492" s="1344"/>
      <c r="X492" s="1344"/>
      <c r="Y492" s="1344"/>
      <c r="Z492" s="1344"/>
      <c r="AA492" s="1344"/>
      <c r="AB492" s="1344"/>
      <c r="AC492" s="1344"/>
    </row>
    <row r="493">
      <c r="A493" s="1344"/>
      <c r="B493" s="1344"/>
      <c r="C493" s="1344"/>
      <c r="D493" s="1344"/>
      <c r="E493" s="1344"/>
      <c r="F493" s="1344"/>
      <c r="G493" s="1344"/>
      <c r="H493" s="1344"/>
      <c r="I493" s="1344"/>
      <c r="J493" s="1344"/>
      <c r="K493" s="1344"/>
      <c r="L493" s="1344"/>
      <c r="M493" s="1344"/>
      <c r="N493" s="1344"/>
      <c r="O493" s="1344"/>
      <c r="P493" s="1344"/>
      <c r="Q493" s="1344"/>
      <c r="R493" s="1344"/>
      <c r="S493" s="1344"/>
      <c r="T493" s="1344"/>
      <c r="U493" s="1344"/>
      <c r="V493" s="1344"/>
      <c r="W493" s="1344"/>
      <c r="X493" s="1344"/>
      <c r="Y493" s="1344"/>
      <c r="Z493" s="1344"/>
      <c r="AA493" s="1344"/>
      <c r="AB493" s="1344"/>
      <c r="AC493" s="1344"/>
    </row>
    <row r="494">
      <c r="A494" s="1344"/>
      <c r="B494" s="1344"/>
      <c r="C494" s="1344"/>
      <c r="D494" s="1344"/>
      <c r="E494" s="1344"/>
      <c r="F494" s="1344"/>
      <c r="G494" s="1344"/>
      <c r="H494" s="1344"/>
      <c r="I494" s="1344"/>
      <c r="J494" s="1344"/>
      <c r="K494" s="1344"/>
      <c r="L494" s="1344"/>
      <c r="M494" s="1344"/>
      <c r="N494" s="1344"/>
      <c r="O494" s="1344"/>
      <c r="P494" s="1344"/>
      <c r="Q494" s="1344"/>
      <c r="R494" s="1344"/>
      <c r="S494" s="1344"/>
      <c r="T494" s="1344"/>
      <c r="U494" s="1344"/>
      <c r="V494" s="1344"/>
      <c r="W494" s="1344"/>
      <c r="X494" s="1344"/>
      <c r="Y494" s="1344"/>
      <c r="Z494" s="1344"/>
      <c r="AA494" s="1344"/>
      <c r="AB494" s="1344"/>
      <c r="AC494" s="1344"/>
    </row>
    <row r="495">
      <c r="A495" s="1344"/>
      <c r="B495" s="1344"/>
      <c r="C495" s="1344"/>
      <c r="D495" s="1344"/>
      <c r="E495" s="1344"/>
      <c r="F495" s="1344"/>
      <c r="G495" s="1344"/>
      <c r="H495" s="1344"/>
      <c r="I495" s="1344"/>
      <c r="J495" s="1344"/>
      <c r="K495" s="1344"/>
      <c r="L495" s="1344"/>
      <c r="M495" s="1344"/>
      <c r="N495" s="1344"/>
      <c r="O495" s="1344"/>
      <c r="P495" s="1344"/>
      <c r="Q495" s="1344"/>
      <c r="R495" s="1344"/>
      <c r="S495" s="1344"/>
      <c r="T495" s="1344"/>
      <c r="U495" s="1344"/>
      <c r="V495" s="1344"/>
      <c r="W495" s="1344"/>
      <c r="X495" s="1344"/>
      <c r="Y495" s="1344"/>
      <c r="Z495" s="1344"/>
      <c r="AA495" s="1344"/>
      <c r="AB495" s="1344"/>
      <c r="AC495" s="1344"/>
    </row>
    <row r="496">
      <c r="A496" s="1344"/>
      <c r="B496" s="1344"/>
      <c r="C496" s="1344"/>
      <c r="D496" s="1344"/>
      <c r="E496" s="1344"/>
      <c r="F496" s="1344"/>
      <c r="G496" s="1344"/>
      <c r="H496" s="1344"/>
      <c r="I496" s="1344"/>
      <c r="J496" s="1344"/>
      <c r="K496" s="1344"/>
      <c r="L496" s="1344"/>
      <c r="M496" s="1344"/>
      <c r="N496" s="1344"/>
      <c r="O496" s="1344"/>
      <c r="P496" s="1344"/>
      <c r="Q496" s="1344"/>
      <c r="R496" s="1344"/>
      <c r="S496" s="1344"/>
      <c r="T496" s="1344"/>
      <c r="U496" s="1344"/>
      <c r="V496" s="1344"/>
      <c r="W496" s="1344"/>
      <c r="X496" s="1344"/>
      <c r="Y496" s="1344"/>
      <c r="Z496" s="1344"/>
      <c r="AA496" s="1344"/>
      <c r="AB496" s="1344"/>
      <c r="AC496" s="1344"/>
    </row>
    <row r="497">
      <c r="A497" s="1344"/>
      <c r="B497" s="1344"/>
      <c r="C497" s="1344"/>
      <c r="D497" s="1344"/>
      <c r="E497" s="1344"/>
      <c r="F497" s="1344"/>
      <c r="G497" s="1344"/>
      <c r="H497" s="1344"/>
      <c r="I497" s="1344"/>
      <c r="J497" s="1344"/>
      <c r="K497" s="1344"/>
      <c r="L497" s="1344"/>
      <c r="M497" s="1344"/>
      <c r="N497" s="1344"/>
      <c r="O497" s="1344"/>
      <c r="P497" s="1344"/>
      <c r="Q497" s="1344"/>
      <c r="R497" s="1344"/>
      <c r="S497" s="1344"/>
      <c r="T497" s="1344"/>
      <c r="U497" s="1344"/>
      <c r="V497" s="1344"/>
      <c r="W497" s="1344"/>
      <c r="X497" s="1344"/>
      <c r="Y497" s="1344"/>
      <c r="Z497" s="1344"/>
      <c r="AA497" s="1344"/>
      <c r="AB497" s="1344"/>
      <c r="AC497" s="1344"/>
    </row>
    <row r="498">
      <c r="A498" s="1344"/>
      <c r="B498" s="1344"/>
      <c r="C498" s="1344"/>
      <c r="D498" s="1344"/>
      <c r="E498" s="1344"/>
      <c r="F498" s="1344"/>
      <c r="G498" s="1344"/>
      <c r="H498" s="1344"/>
      <c r="I498" s="1344"/>
      <c r="J498" s="1344"/>
      <c r="K498" s="1344"/>
      <c r="L498" s="1344"/>
      <c r="M498" s="1344"/>
      <c r="N498" s="1344"/>
      <c r="O498" s="1344"/>
      <c r="P498" s="1344"/>
      <c r="Q498" s="1344"/>
      <c r="R498" s="1344"/>
      <c r="S498" s="1344"/>
      <c r="T498" s="1344"/>
      <c r="U498" s="1344"/>
      <c r="V498" s="1344"/>
      <c r="W498" s="1344"/>
      <c r="X498" s="1344"/>
      <c r="Y498" s="1344"/>
      <c r="Z498" s="1344"/>
      <c r="AA498" s="1344"/>
      <c r="AB498" s="1344"/>
      <c r="AC498" s="1344"/>
    </row>
    <row r="499">
      <c r="A499" s="1344"/>
      <c r="B499" s="1344"/>
      <c r="C499" s="1344"/>
      <c r="D499" s="1344"/>
      <c r="E499" s="1344"/>
      <c r="F499" s="1344"/>
      <c r="G499" s="1344"/>
      <c r="H499" s="1344"/>
      <c r="I499" s="1344"/>
      <c r="J499" s="1344"/>
      <c r="K499" s="1344"/>
      <c r="L499" s="1344"/>
      <c r="M499" s="1344"/>
      <c r="N499" s="1344"/>
      <c r="O499" s="1344"/>
      <c r="P499" s="1344"/>
      <c r="Q499" s="1344"/>
      <c r="R499" s="1344"/>
      <c r="S499" s="1344"/>
      <c r="T499" s="1344"/>
      <c r="U499" s="1344"/>
      <c r="V499" s="1344"/>
      <c r="W499" s="1344"/>
      <c r="X499" s="1344"/>
      <c r="Y499" s="1344"/>
      <c r="Z499" s="1344"/>
      <c r="AA499" s="1344"/>
      <c r="AB499" s="1344"/>
      <c r="AC499" s="1344"/>
    </row>
    <row r="500">
      <c r="A500" s="1344"/>
      <c r="B500" s="1344"/>
      <c r="C500" s="1344"/>
      <c r="D500" s="1344"/>
      <c r="E500" s="1344"/>
      <c r="F500" s="1344"/>
      <c r="G500" s="1344"/>
      <c r="H500" s="1344"/>
      <c r="I500" s="1344"/>
      <c r="J500" s="1344"/>
      <c r="K500" s="1344"/>
      <c r="L500" s="1344"/>
      <c r="M500" s="1344"/>
      <c r="N500" s="1344"/>
      <c r="O500" s="1344"/>
      <c r="P500" s="1344"/>
      <c r="Q500" s="1344"/>
      <c r="R500" s="1344"/>
      <c r="S500" s="1344"/>
      <c r="T500" s="1344"/>
      <c r="U500" s="1344"/>
      <c r="V500" s="1344"/>
      <c r="W500" s="1344"/>
      <c r="X500" s="1344"/>
      <c r="Y500" s="1344"/>
      <c r="Z500" s="1344"/>
      <c r="AA500" s="1344"/>
      <c r="AB500" s="1344"/>
      <c r="AC500" s="1344"/>
    </row>
    <row r="501">
      <c r="A501" s="1344"/>
      <c r="B501" s="1344"/>
      <c r="C501" s="1344"/>
      <c r="D501" s="1344"/>
      <c r="E501" s="1344"/>
      <c r="F501" s="1344"/>
      <c r="G501" s="1344"/>
      <c r="H501" s="1344"/>
      <c r="I501" s="1344"/>
      <c r="J501" s="1344"/>
      <c r="K501" s="1344"/>
      <c r="L501" s="1344"/>
      <c r="M501" s="1344"/>
      <c r="N501" s="1344"/>
      <c r="O501" s="1344"/>
      <c r="P501" s="1344"/>
      <c r="Q501" s="1344"/>
      <c r="R501" s="1344"/>
      <c r="S501" s="1344"/>
      <c r="T501" s="1344"/>
      <c r="U501" s="1344"/>
      <c r="V501" s="1344"/>
      <c r="W501" s="1344"/>
      <c r="X501" s="1344"/>
      <c r="Y501" s="1344"/>
      <c r="Z501" s="1344"/>
      <c r="AA501" s="1344"/>
      <c r="AB501" s="1344"/>
      <c r="AC501" s="1344"/>
    </row>
    <row r="502">
      <c r="A502" s="1344"/>
      <c r="B502" s="1344"/>
      <c r="C502" s="1344"/>
      <c r="D502" s="1344"/>
      <c r="E502" s="1344"/>
      <c r="F502" s="1344"/>
      <c r="G502" s="1344"/>
      <c r="H502" s="1344"/>
      <c r="I502" s="1344"/>
      <c r="J502" s="1344"/>
      <c r="K502" s="1344"/>
      <c r="L502" s="1344"/>
      <c r="M502" s="1344"/>
      <c r="N502" s="1344"/>
      <c r="O502" s="1344"/>
      <c r="P502" s="1344"/>
      <c r="Q502" s="1344"/>
      <c r="R502" s="1344"/>
      <c r="S502" s="1344"/>
      <c r="T502" s="1344"/>
      <c r="U502" s="1344"/>
      <c r="V502" s="1344"/>
      <c r="W502" s="1344"/>
      <c r="X502" s="1344"/>
      <c r="Y502" s="1344"/>
      <c r="Z502" s="1344"/>
      <c r="AA502" s="1344"/>
      <c r="AB502" s="1344"/>
      <c r="AC502" s="1344"/>
    </row>
    <row r="503">
      <c r="A503" s="1344"/>
      <c r="B503" s="1344"/>
      <c r="C503" s="1344"/>
      <c r="D503" s="1344"/>
      <c r="E503" s="1344"/>
      <c r="F503" s="1344"/>
      <c r="G503" s="1344"/>
      <c r="H503" s="1344"/>
      <c r="I503" s="1344"/>
      <c r="J503" s="1344"/>
      <c r="K503" s="1344"/>
      <c r="L503" s="1344"/>
      <c r="M503" s="1344"/>
      <c r="N503" s="1344"/>
      <c r="O503" s="1344"/>
      <c r="P503" s="1344"/>
      <c r="Q503" s="1344"/>
      <c r="R503" s="1344"/>
      <c r="S503" s="1344"/>
      <c r="T503" s="1344"/>
      <c r="U503" s="1344"/>
      <c r="V503" s="1344"/>
      <c r="W503" s="1344"/>
      <c r="X503" s="1344"/>
      <c r="Y503" s="1344"/>
      <c r="Z503" s="1344"/>
      <c r="AA503" s="1344"/>
      <c r="AB503" s="1344"/>
      <c r="AC503" s="1344"/>
    </row>
    <row r="504">
      <c r="A504" s="1344"/>
      <c r="B504" s="1344"/>
      <c r="C504" s="1344"/>
      <c r="D504" s="1344"/>
      <c r="E504" s="1344"/>
      <c r="F504" s="1344"/>
      <c r="G504" s="1344"/>
      <c r="H504" s="1344"/>
      <c r="I504" s="1344"/>
      <c r="J504" s="1344"/>
      <c r="K504" s="1344"/>
      <c r="L504" s="1344"/>
      <c r="M504" s="1344"/>
      <c r="N504" s="1344"/>
      <c r="O504" s="1344"/>
      <c r="P504" s="1344"/>
      <c r="Q504" s="1344"/>
      <c r="R504" s="1344"/>
      <c r="S504" s="1344"/>
      <c r="T504" s="1344"/>
      <c r="U504" s="1344"/>
      <c r="V504" s="1344"/>
      <c r="W504" s="1344"/>
      <c r="X504" s="1344"/>
      <c r="Y504" s="1344"/>
      <c r="Z504" s="1344"/>
      <c r="AA504" s="1344"/>
      <c r="AB504" s="1344"/>
      <c r="AC504" s="1344"/>
    </row>
    <row r="505">
      <c r="A505" s="1344"/>
      <c r="B505" s="1344"/>
      <c r="C505" s="1344"/>
      <c r="D505" s="1344"/>
      <c r="E505" s="1344"/>
      <c r="F505" s="1344"/>
      <c r="G505" s="1344"/>
      <c r="H505" s="1344"/>
      <c r="I505" s="1344"/>
      <c r="J505" s="1344"/>
      <c r="K505" s="1344"/>
      <c r="L505" s="1344"/>
      <c r="M505" s="1344"/>
      <c r="N505" s="1344"/>
      <c r="O505" s="1344"/>
      <c r="P505" s="1344"/>
      <c r="Q505" s="1344"/>
      <c r="R505" s="1344"/>
      <c r="S505" s="1344"/>
      <c r="T505" s="1344"/>
      <c r="U505" s="1344"/>
      <c r="V505" s="1344"/>
      <c r="W505" s="1344"/>
      <c r="X505" s="1344"/>
      <c r="Y505" s="1344"/>
      <c r="Z505" s="1344"/>
      <c r="AA505" s="1344"/>
      <c r="AB505" s="1344"/>
      <c r="AC505" s="1344"/>
    </row>
    <row r="506">
      <c r="A506" s="1344"/>
      <c r="B506" s="1344"/>
      <c r="C506" s="1344"/>
      <c r="D506" s="1344"/>
      <c r="E506" s="1344"/>
      <c r="F506" s="1344"/>
      <c r="G506" s="1344"/>
      <c r="H506" s="1344"/>
      <c r="I506" s="1344"/>
      <c r="J506" s="1344"/>
      <c r="K506" s="1344"/>
      <c r="L506" s="1344"/>
      <c r="M506" s="1344"/>
      <c r="N506" s="1344"/>
      <c r="O506" s="1344"/>
      <c r="P506" s="1344"/>
      <c r="Q506" s="1344"/>
      <c r="R506" s="1344"/>
      <c r="S506" s="1344"/>
      <c r="T506" s="1344"/>
      <c r="U506" s="1344"/>
      <c r="V506" s="1344"/>
      <c r="W506" s="1344"/>
      <c r="X506" s="1344"/>
      <c r="Y506" s="1344"/>
      <c r="Z506" s="1344"/>
      <c r="AA506" s="1344"/>
      <c r="AB506" s="1344"/>
      <c r="AC506" s="1344"/>
    </row>
    <row r="507">
      <c r="A507" s="1344"/>
      <c r="B507" s="1344"/>
      <c r="C507" s="1344"/>
      <c r="D507" s="1344"/>
      <c r="E507" s="1344"/>
      <c r="F507" s="1344"/>
      <c r="G507" s="1344"/>
      <c r="H507" s="1344"/>
      <c r="I507" s="1344"/>
      <c r="J507" s="1344"/>
      <c r="K507" s="1344"/>
      <c r="L507" s="1344"/>
      <c r="M507" s="1344"/>
      <c r="N507" s="1344"/>
      <c r="O507" s="1344"/>
      <c r="P507" s="1344"/>
      <c r="Q507" s="1344"/>
      <c r="R507" s="1344"/>
      <c r="S507" s="1344"/>
      <c r="T507" s="1344"/>
      <c r="U507" s="1344"/>
      <c r="V507" s="1344"/>
      <c r="W507" s="1344"/>
      <c r="X507" s="1344"/>
      <c r="Y507" s="1344"/>
      <c r="Z507" s="1344"/>
      <c r="AA507" s="1344"/>
      <c r="AB507" s="1344"/>
      <c r="AC507" s="1344"/>
    </row>
    <row r="508">
      <c r="A508" s="1344"/>
      <c r="B508" s="1344"/>
      <c r="C508" s="1344"/>
      <c r="D508" s="1344"/>
      <c r="E508" s="1344"/>
      <c r="F508" s="1344"/>
      <c r="G508" s="1344"/>
      <c r="H508" s="1344"/>
      <c r="I508" s="1344"/>
      <c r="J508" s="1344"/>
      <c r="K508" s="1344"/>
      <c r="L508" s="1344"/>
      <c r="M508" s="1344"/>
      <c r="N508" s="1344"/>
      <c r="O508" s="1344"/>
      <c r="P508" s="1344"/>
      <c r="Q508" s="1344"/>
      <c r="R508" s="1344"/>
      <c r="S508" s="1344"/>
      <c r="T508" s="1344"/>
      <c r="U508" s="1344"/>
      <c r="V508" s="1344"/>
      <c r="W508" s="1344"/>
      <c r="X508" s="1344"/>
      <c r="Y508" s="1344"/>
      <c r="Z508" s="1344"/>
      <c r="AA508" s="1344"/>
      <c r="AB508" s="1344"/>
      <c r="AC508" s="1344"/>
    </row>
    <row r="509">
      <c r="A509" s="1344"/>
      <c r="B509" s="1344"/>
      <c r="C509" s="1344"/>
      <c r="D509" s="1344"/>
      <c r="E509" s="1344"/>
      <c r="F509" s="1344"/>
      <c r="G509" s="1344"/>
      <c r="H509" s="1344"/>
      <c r="I509" s="1344"/>
      <c r="J509" s="1344"/>
      <c r="K509" s="1344"/>
      <c r="L509" s="1344"/>
      <c r="M509" s="1344"/>
      <c r="N509" s="1344"/>
      <c r="O509" s="1344"/>
      <c r="P509" s="1344"/>
      <c r="Q509" s="1344"/>
      <c r="R509" s="1344"/>
      <c r="S509" s="1344"/>
      <c r="T509" s="1344"/>
      <c r="U509" s="1344"/>
      <c r="V509" s="1344"/>
      <c r="W509" s="1344"/>
      <c r="X509" s="1344"/>
      <c r="Y509" s="1344"/>
      <c r="Z509" s="1344"/>
      <c r="AA509" s="1344"/>
      <c r="AB509" s="1344"/>
      <c r="AC509" s="1344"/>
    </row>
    <row r="510">
      <c r="A510" s="1344"/>
      <c r="B510" s="1344"/>
      <c r="C510" s="1344"/>
      <c r="D510" s="1344"/>
      <c r="E510" s="1344"/>
      <c r="F510" s="1344"/>
      <c r="G510" s="1344"/>
      <c r="H510" s="1344"/>
      <c r="I510" s="1344"/>
      <c r="J510" s="1344"/>
      <c r="K510" s="1344"/>
      <c r="L510" s="1344"/>
      <c r="M510" s="1344"/>
      <c r="N510" s="1344"/>
      <c r="O510" s="1344"/>
      <c r="P510" s="1344"/>
      <c r="Q510" s="1344"/>
      <c r="R510" s="1344"/>
      <c r="S510" s="1344"/>
      <c r="T510" s="1344"/>
      <c r="U510" s="1344"/>
      <c r="V510" s="1344"/>
      <c r="W510" s="1344"/>
      <c r="X510" s="1344"/>
      <c r="Y510" s="1344"/>
      <c r="Z510" s="1344"/>
      <c r="AA510" s="1344"/>
      <c r="AB510" s="1344"/>
      <c r="AC510" s="1344"/>
    </row>
    <row r="511">
      <c r="A511" s="1344"/>
      <c r="B511" s="1344"/>
      <c r="C511" s="1344"/>
      <c r="D511" s="1344"/>
      <c r="E511" s="1344"/>
      <c r="F511" s="1344"/>
      <c r="G511" s="1344"/>
      <c r="H511" s="1344"/>
      <c r="I511" s="1344"/>
      <c r="J511" s="1344"/>
      <c r="K511" s="1344"/>
      <c r="L511" s="1344"/>
      <c r="M511" s="1344"/>
      <c r="N511" s="1344"/>
      <c r="O511" s="1344"/>
      <c r="P511" s="1344"/>
      <c r="Q511" s="1344"/>
      <c r="R511" s="1344"/>
      <c r="S511" s="1344"/>
      <c r="T511" s="1344"/>
      <c r="U511" s="1344"/>
      <c r="V511" s="1344"/>
      <c r="W511" s="1344"/>
      <c r="X511" s="1344"/>
      <c r="Y511" s="1344"/>
      <c r="Z511" s="1344"/>
      <c r="AA511" s="1344"/>
      <c r="AB511" s="1344"/>
      <c r="AC511" s="1344"/>
    </row>
    <row r="512">
      <c r="A512" s="1344"/>
      <c r="B512" s="1344"/>
      <c r="C512" s="1344"/>
      <c r="D512" s="1344"/>
      <c r="E512" s="1344"/>
      <c r="F512" s="1344"/>
      <c r="G512" s="1344"/>
      <c r="H512" s="1344"/>
      <c r="I512" s="1344"/>
      <c r="J512" s="1344"/>
      <c r="K512" s="1344"/>
      <c r="L512" s="1344"/>
      <c r="M512" s="1344"/>
      <c r="N512" s="1344"/>
      <c r="O512" s="1344"/>
      <c r="P512" s="1344"/>
      <c r="Q512" s="1344"/>
      <c r="R512" s="1344"/>
      <c r="S512" s="1344"/>
      <c r="T512" s="1344"/>
      <c r="U512" s="1344"/>
      <c r="V512" s="1344"/>
      <c r="W512" s="1344"/>
      <c r="X512" s="1344"/>
      <c r="Y512" s="1344"/>
      <c r="Z512" s="1344"/>
      <c r="AA512" s="1344"/>
      <c r="AB512" s="1344"/>
      <c r="AC512" s="1344"/>
    </row>
    <row r="513">
      <c r="A513" s="1344"/>
      <c r="B513" s="1344"/>
      <c r="C513" s="1344"/>
      <c r="D513" s="1344"/>
      <c r="E513" s="1344"/>
      <c r="F513" s="1344"/>
      <c r="G513" s="1344"/>
      <c r="H513" s="1344"/>
      <c r="I513" s="1344"/>
      <c r="J513" s="1344"/>
      <c r="K513" s="1344"/>
      <c r="L513" s="1344"/>
      <c r="M513" s="1344"/>
      <c r="N513" s="1344"/>
      <c r="O513" s="1344"/>
      <c r="P513" s="1344"/>
      <c r="Q513" s="1344"/>
      <c r="R513" s="1344"/>
      <c r="S513" s="1344"/>
      <c r="T513" s="1344"/>
      <c r="U513" s="1344"/>
      <c r="V513" s="1344"/>
      <c r="W513" s="1344"/>
      <c r="X513" s="1344"/>
      <c r="Y513" s="1344"/>
      <c r="Z513" s="1344"/>
      <c r="AA513" s="1344"/>
      <c r="AB513" s="1344"/>
      <c r="AC513" s="1344"/>
    </row>
    <row r="514">
      <c r="A514" s="1344"/>
      <c r="B514" s="1344"/>
      <c r="C514" s="1344"/>
      <c r="D514" s="1344"/>
      <c r="E514" s="1344"/>
      <c r="F514" s="1344"/>
      <c r="G514" s="1344"/>
      <c r="H514" s="1344"/>
      <c r="I514" s="1344"/>
      <c r="J514" s="1344"/>
      <c r="K514" s="1344"/>
      <c r="L514" s="1344"/>
      <c r="M514" s="1344"/>
      <c r="N514" s="1344"/>
      <c r="O514" s="1344"/>
      <c r="P514" s="1344"/>
      <c r="Q514" s="1344"/>
      <c r="R514" s="1344"/>
      <c r="S514" s="1344"/>
      <c r="T514" s="1344"/>
      <c r="U514" s="1344"/>
      <c r="V514" s="1344"/>
      <c r="W514" s="1344"/>
      <c r="X514" s="1344"/>
      <c r="Y514" s="1344"/>
      <c r="Z514" s="1344"/>
      <c r="AA514" s="1344"/>
      <c r="AB514" s="1344"/>
      <c r="AC514" s="1344"/>
    </row>
    <row r="515">
      <c r="A515" s="1344"/>
      <c r="B515" s="1344"/>
      <c r="C515" s="1344"/>
      <c r="D515" s="1344"/>
      <c r="E515" s="1344"/>
      <c r="F515" s="1344"/>
      <c r="G515" s="1344"/>
      <c r="H515" s="1344"/>
      <c r="I515" s="1344"/>
      <c r="J515" s="1344"/>
      <c r="K515" s="1344"/>
      <c r="L515" s="1344"/>
      <c r="M515" s="1344"/>
      <c r="N515" s="1344"/>
      <c r="O515" s="1344"/>
      <c r="P515" s="1344"/>
      <c r="Q515" s="1344"/>
      <c r="R515" s="1344"/>
      <c r="S515" s="1344"/>
      <c r="T515" s="1344"/>
      <c r="U515" s="1344"/>
      <c r="V515" s="1344"/>
      <c r="W515" s="1344"/>
      <c r="X515" s="1344"/>
      <c r="Y515" s="1344"/>
      <c r="Z515" s="1344"/>
      <c r="AA515" s="1344"/>
      <c r="AB515" s="1344"/>
      <c r="AC515" s="1344"/>
    </row>
    <row r="516">
      <c r="A516" s="1344"/>
      <c r="B516" s="1344"/>
      <c r="C516" s="1344"/>
      <c r="D516" s="1344"/>
      <c r="E516" s="1344"/>
      <c r="F516" s="1344"/>
      <c r="G516" s="1344"/>
      <c r="H516" s="1344"/>
      <c r="I516" s="1344"/>
      <c r="J516" s="1344"/>
      <c r="K516" s="1344"/>
      <c r="L516" s="1344"/>
      <c r="M516" s="1344"/>
      <c r="N516" s="1344"/>
      <c r="O516" s="1344"/>
      <c r="P516" s="1344"/>
      <c r="Q516" s="1344"/>
      <c r="R516" s="1344"/>
      <c r="S516" s="1344"/>
      <c r="T516" s="1344"/>
      <c r="U516" s="1344"/>
      <c r="V516" s="1344"/>
      <c r="W516" s="1344"/>
      <c r="X516" s="1344"/>
      <c r="Y516" s="1344"/>
      <c r="Z516" s="1344"/>
      <c r="AA516" s="1344"/>
      <c r="AB516" s="1344"/>
      <c r="AC516" s="1344"/>
    </row>
    <row r="517">
      <c r="A517" s="1344"/>
      <c r="B517" s="1344"/>
      <c r="C517" s="1344"/>
      <c r="D517" s="1344"/>
      <c r="E517" s="1344"/>
      <c r="F517" s="1344"/>
      <c r="G517" s="1344"/>
      <c r="H517" s="1344"/>
      <c r="I517" s="1344"/>
      <c r="J517" s="1344"/>
      <c r="K517" s="1344"/>
      <c r="L517" s="1344"/>
      <c r="M517" s="1344"/>
      <c r="N517" s="1344"/>
      <c r="O517" s="1344"/>
      <c r="P517" s="1344"/>
      <c r="Q517" s="1344"/>
      <c r="R517" s="1344"/>
      <c r="S517" s="1344"/>
      <c r="T517" s="1344"/>
      <c r="U517" s="1344"/>
      <c r="V517" s="1344"/>
      <c r="W517" s="1344"/>
      <c r="X517" s="1344"/>
      <c r="Y517" s="1344"/>
      <c r="Z517" s="1344"/>
      <c r="AA517" s="1344"/>
      <c r="AB517" s="1344"/>
      <c r="AC517" s="1344"/>
    </row>
    <row r="518">
      <c r="A518" s="1344"/>
      <c r="B518" s="1344"/>
      <c r="C518" s="1344"/>
      <c r="D518" s="1344"/>
      <c r="E518" s="1344"/>
      <c r="F518" s="1344"/>
      <c r="G518" s="1344"/>
      <c r="H518" s="1344"/>
      <c r="I518" s="1344"/>
      <c r="J518" s="1344"/>
      <c r="K518" s="1344"/>
      <c r="L518" s="1344"/>
      <c r="M518" s="1344"/>
      <c r="N518" s="1344"/>
      <c r="O518" s="1344"/>
      <c r="P518" s="1344"/>
      <c r="Q518" s="1344"/>
      <c r="R518" s="1344"/>
      <c r="S518" s="1344"/>
      <c r="T518" s="1344"/>
      <c r="U518" s="1344"/>
      <c r="V518" s="1344"/>
      <c r="W518" s="1344"/>
      <c r="X518" s="1344"/>
      <c r="Y518" s="1344"/>
      <c r="Z518" s="1344"/>
      <c r="AA518" s="1344"/>
      <c r="AB518" s="1344"/>
      <c r="AC518" s="1344"/>
    </row>
    <row r="519">
      <c r="A519" s="1344"/>
      <c r="B519" s="1344"/>
      <c r="C519" s="1344"/>
      <c r="D519" s="1344"/>
      <c r="E519" s="1344"/>
      <c r="F519" s="1344"/>
      <c r="G519" s="1344"/>
      <c r="H519" s="1344"/>
      <c r="I519" s="1344"/>
      <c r="J519" s="1344"/>
      <c r="K519" s="1344"/>
      <c r="L519" s="1344"/>
      <c r="M519" s="1344"/>
      <c r="N519" s="1344"/>
      <c r="O519" s="1344"/>
      <c r="P519" s="1344"/>
      <c r="Q519" s="1344"/>
      <c r="R519" s="1344"/>
      <c r="S519" s="1344"/>
      <c r="T519" s="1344"/>
      <c r="U519" s="1344"/>
      <c r="V519" s="1344"/>
      <c r="W519" s="1344"/>
      <c r="X519" s="1344"/>
      <c r="Y519" s="1344"/>
      <c r="Z519" s="1344"/>
      <c r="AA519" s="1344"/>
      <c r="AB519" s="1344"/>
      <c r="AC519" s="1344"/>
    </row>
    <row r="520">
      <c r="A520" s="1344"/>
      <c r="B520" s="1344"/>
      <c r="C520" s="1344"/>
      <c r="D520" s="1344"/>
      <c r="E520" s="1344"/>
      <c r="F520" s="1344"/>
      <c r="G520" s="1344"/>
      <c r="H520" s="1344"/>
      <c r="I520" s="1344"/>
      <c r="J520" s="1344"/>
      <c r="K520" s="1344"/>
      <c r="L520" s="1344"/>
      <c r="M520" s="1344"/>
      <c r="N520" s="1344"/>
      <c r="O520" s="1344"/>
      <c r="P520" s="1344"/>
      <c r="Q520" s="1344"/>
      <c r="R520" s="1344"/>
      <c r="S520" s="1344"/>
      <c r="T520" s="1344"/>
      <c r="U520" s="1344"/>
      <c r="V520" s="1344"/>
      <c r="W520" s="1344"/>
      <c r="X520" s="1344"/>
      <c r="Y520" s="1344"/>
      <c r="Z520" s="1344"/>
      <c r="AA520" s="1344"/>
      <c r="AB520" s="1344"/>
      <c r="AC520" s="1344"/>
    </row>
    <row r="521">
      <c r="A521" s="1344"/>
      <c r="B521" s="1344"/>
      <c r="C521" s="1344"/>
      <c r="D521" s="1344"/>
      <c r="E521" s="1344"/>
      <c r="F521" s="1344"/>
      <c r="G521" s="1344"/>
      <c r="H521" s="1344"/>
      <c r="I521" s="1344"/>
      <c r="J521" s="1344"/>
      <c r="K521" s="1344"/>
      <c r="L521" s="1344"/>
      <c r="M521" s="1344"/>
      <c r="N521" s="1344"/>
      <c r="O521" s="1344"/>
      <c r="P521" s="1344"/>
      <c r="Q521" s="1344"/>
      <c r="R521" s="1344"/>
      <c r="S521" s="1344"/>
      <c r="T521" s="1344"/>
      <c r="U521" s="1344"/>
      <c r="V521" s="1344"/>
      <c r="W521" s="1344"/>
      <c r="X521" s="1344"/>
      <c r="Y521" s="1344"/>
      <c r="Z521" s="1344"/>
      <c r="AA521" s="1344"/>
      <c r="AB521" s="1344"/>
      <c r="AC521" s="1344"/>
    </row>
    <row r="522">
      <c r="A522" s="1344"/>
      <c r="B522" s="1344"/>
      <c r="C522" s="1344"/>
      <c r="D522" s="1344"/>
      <c r="E522" s="1344"/>
      <c r="F522" s="1344"/>
      <c r="G522" s="1344"/>
      <c r="H522" s="1344"/>
      <c r="I522" s="1344"/>
      <c r="J522" s="1344"/>
      <c r="K522" s="1344"/>
      <c r="L522" s="1344"/>
      <c r="M522" s="1344"/>
      <c r="N522" s="1344"/>
      <c r="O522" s="1344"/>
      <c r="P522" s="1344"/>
      <c r="Q522" s="1344"/>
      <c r="R522" s="1344"/>
      <c r="S522" s="1344"/>
      <c r="T522" s="1344"/>
      <c r="U522" s="1344"/>
      <c r="V522" s="1344"/>
      <c r="W522" s="1344"/>
      <c r="X522" s="1344"/>
      <c r="Y522" s="1344"/>
      <c r="Z522" s="1344"/>
      <c r="AA522" s="1344"/>
      <c r="AB522" s="1344"/>
      <c r="AC522" s="1344"/>
    </row>
    <row r="523">
      <c r="A523" s="1344"/>
      <c r="B523" s="1344"/>
      <c r="C523" s="1344"/>
      <c r="D523" s="1344"/>
      <c r="E523" s="1344"/>
      <c r="F523" s="1344"/>
      <c r="G523" s="1344"/>
      <c r="H523" s="1344"/>
      <c r="I523" s="1344"/>
      <c r="J523" s="1344"/>
      <c r="K523" s="1344"/>
      <c r="L523" s="1344"/>
      <c r="M523" s="1344"/>
      <c r="N523" s="1344"/>
      <c r="O523" s="1344"/>
      <c r="P523" s="1344"/>
      <c r="Q523" s="1344"/>
      <c r="R523" s="1344"/>
      <c r="S523" s="1344"/>
      <c r="T523" s="1344"/>
      <c r="U523" s="1344"/>
      <c r="V523" s="1344"/>
      <c r="W523" s="1344"/>
      <c r="X523" s="1344"/>
      <c r="Y523" s="1344"/>
      <c r="Z523" s="1344"/>
      <c r="AA523" s="1344"/>
      <c r="AB523" s="1344"/>
      <c r="AC523" s="1344"/>
    </row>
    <row r="524">
      <c r="A524" s="1344"/>
      <c r="B524" s="1344"/>
      <c r="C524" s="1344"/>
      <c r="D524" s="1344"/>
      <c r="E524" s="1344"/>
      <c r="F524" s="1344"/>
      <c r="G524" s="1344"/>
      <c r="H524" s="1344"/>
      <c r="I524" s="1344"/>
      <c r="J524" s="1344"/>
      <c r="K524" s="1344"/>
      <c r="L524" s="1344"/>
      <c r="M524" s="1344"/>
      <c r="N524" s="1344"/>
      <c r="O524" s="1344"/>
      <c r="P524" s="1344"/>
      <c r="Q524" s="1344"/>
      <c r="R524" s="1344"/>
      <c r="S524" s="1344"/>
      <c r="T524" s="1344"/>
      <c r="U524" s="1344"/>
      <c r="V524" s="1344"/>
      <c r="W524" s="1344"/>
      <c r="X524" s="1344"/>
      <c r="Y524" s="1344"/>
      <c r="Z524" s="1344"/>
      <c r="AA524" s="1344"/>
      <c r="AB524" s="1344"/>
      <c r="AC524" s="1344"/>
    </row>
    <row r="525">
      <c r="A525" s="1344"/>
      <c r="B525" s="1344"/>
      <c r="C525" s="1344"/>
      <c r="D525" s="1344"/>
      <c r="E525" s="1344"/>
      <c r="F525" s="1344"/>
      <c r="G525" s="1344"/>
      <c r="H525" s="1344"/>
      <c r="I525" s="1344"/>
      <c r="J525" s="1344"/>
      <c r="K525" s="1344"/>
      <c r="L525" s="1344"/>
      <c r="M525" s="1344"/>
      <c r="N525" s="1344"/>
      <c r="O525" s="1344"/>
      <c r="P525" s="1344"/>
      <c r="Q525" s="1344"/>
      <c r="R525" s="1344"/>
      <c r="S525" s="1344"/>
      <c r="T525" s="1344"/>
      <c r="U525" s="1344"/>
      <c r="V525" s="1344"/>
      <c r="W525" s="1344"/>
      <c r="X525" s="1344"/>
      <c r="Y525" s="1344"/>
      <c r="Z525" s="1344"/>
      <c r="AA525" s="1344"/>
      <c r="AB525" s="1344"/>
      <c r="AC525" s="1344"/>
    </row>
    <row r="526">
      <c r="A526" s="1344"/>
      <c r="B526" s="1344"/>
      <c r="C526" s="1344"/>
      <c r="D526" s="1344"/>
      <c r="E526" s="1344"/>
      <c r="F526" s="1344"/>
      <c r="G526" s="1344"/>
      <c r="H526" s="1344"/>
      <c r="I526" s="1344"/>
      <c r="J526" s="1344"/>
      <c r="K526" s="1344"/>
      <c r="L526" s="1344"/>
      <c r="M526" s="1344"/>
      <c r="N526" s="1344"/>
      <c r="O526" s="1344"/>
      <c r="P526" s="1344"/>
      <c r="Q526" s="1344"/>
      <c r="R526" s="1344"/>
      <c r="S526" s="1344"/>
      <c r="T526" s="1344"/>
      <c r="U526" s="1344"/>
      <c r="V526" s="1344"/>
      <c r="W526" s="1344"/>
      <c r="X526" s="1344"/>
      <c r="Y526" s="1344"/>
      <c r="Z526" s="1344"/>
      <c r="AA526" s="1344"/>
      <c r="AB526" s="1344"/>
      <c r="AC526" s="1344"/>
    </row>
    <row r="527">
      <c r="A527" s="1344"/>
      <c r="B527" s="1344"/>
      <c r="C527" s="1344"/>
      <c r="D527" s="1344"/>
      <c r="E527" s="1344"/>
      <c r="F527" s="1344"/>
      <c r="G527" s="1344"/>
      <c r="H527" s="1344"/>
      <c r="I527" s="1344"/>
      <c r="J527" s="1344"/>
      <c r="K527" s="1344"/>
      <c r="L527" s="1344"/>
      <c r="M527" s="1344"/>
      <c r="N527" s="1344"/>
      <c r="O527" s="1344"/>
      <c r="P527" s="1344"/>
      <c r="Q527" s="1344"/>
      <c r="R527" s="1344"/>
      <c r="S527" s="1344"/>
      <c r="T527" s="1344"/>
      <c r="U527" s="1344"/>
      <c r="V527" s="1344"/>
      <c r="W527" s="1344"/>
      <c r="X527" s="1344"/>
      <c r="Y527" s="1344"/>
      <c r="Z527" s="1344"/>
      <c r="AA527" s="1344"/>
      <c r="AB527" s="1344"/>
      <c r="AC527" s="1344"/>
    </row>
    <row r="528">
      <c r="A528" s="1344"/>
      <c r="B528" s="1344"/>
      <c r="C528" s="1344"/>
      <c r="D528" s="1344"/>
      <c r="E528" s="1344"/>
      <c r="F528" s="1344"/>
      <c r="G528" s="1344"/>
      <c r="H528" s="1344"/>
      <c r="I528" s="1344"/>
      <c r="J528" s="1344"/>
      <c r="K528" s="1344"/>
      <c r="L528" s="1344"/>
      <c r="M528" s="1344"/>
      <c r="N528" s="1344"/>
      <c r="O528" s="1344"/>
      <c r="P528" s="1344"/>
      <c r="Q528" s="1344"/>
      <c r="R528" s="1344"/>
      <c r="S528" s="1344"/>
      <c r="T528" s="1344"/>
      <c r="U528" s="1344"/>
      <c r="V528" s="1344"/>
      <c r="W528" s="1344"/>
      <c r="X528" s="1344"/>
      <c r="Y528" s="1344"/>
      <c r="Z528" s="1344"/>
      <c r="AA528" s="1344"/>
      <c r="AB528" s="1344"/>
      <c r="AC528" s="1344"/>
    </row>
    <row r="529">
      <c r="A529" s="1344"/>
      <c r="B529" s="1344"/>
      <c r="C529" s="1344"/>
      <c r="D529" s="1344"/>
      <c r="E529" s="1344"/>
      <c r="F529" s="1344"/>
      <c r="G529" s="1344"/>
      <c r="H529" s="1344"/>
      <c r="I529" s="1344"/>
      <c r="J529" s="1344"/>
      <c r="K529" s="1344"/>
      <c r="L529" s="1344"/>
      <c r="M529" s="1344"/>
      <c r="N529" s="1344"/>
      <c r="O529" s="1344"/>
      <c r="P529" s="1344"/>
      <c r="Q529" s="1344"/>
      <c r="R529" s="1344"/>
      <c r="S529" s="1344"/>
      <c r="T529" s="1344"/>
      <c r="U529" s="1344"/>
      <c r="V529" s="1344"/>
      <c r="W529" s="1344"/>
      <c r="X529" s="1344"/>
      <c r="Y529" s="1344"/>
      <c r="Z529" s="1344"/>
      <c r="AA529" s="1344"/>
      <c r="AB529" s="1344"/>
      <c r="AC529" s="1344"/>
    </row>
    <row r="530">
      <c r="A530" s="1344"/>
      <c r="B530" s="1344"/>
      <c r="C530" s="1344"/>
      <c r="D530" s="1344"/>
      <c r="E530" s="1344"/>
      <c r="F530" s="1344"/>
      <c r="G530" s="1344"/>
      <c r="H530" s="1344"/>
      <c r="I530" s="1344"/>
      <c r="J530" s="1344"/>
      <c r="K530" s="1344"/>
      <c r="L530" s="1344"/>
      <c r="M530" s="1344"/>
      <c r="N530" s="1344"/>
      <c r="O530" s="1344"/>
      <c r="P530" s="1344"/>
      <c r="Q530" s="1344"/>
      <c r="R530" s="1344"/>
      <c r="S530" s="1344"/>
      <c r="T530" s="1344"/>
      <c r="U530" s="1344"/>
      <c r="V530" s="1344"/>
      <c r="W530" s="1344"/>
      <c r="X530" s="1344"/>
      <c r="Y530" s="1344"/>
      <c r="Z530" s="1344"/>
      <c r="AA530" s="1344"/>
      <c r="AB530" s="1344"/>
      <c r="AC530" s="1344"/>
    </row>
    <row r="531">
      <c r="A531" s="1344"/>
      <c r="B531" s="1344"/>
      <c r="C531" s="1344"/>
      <c r="D531" s="1344"/>
      <c r="E531" s="1344"/>
      <c r="F531" s="1344"/>
      <c r="G531" s="1344"/>
      <c r="H531" s="1344"/>
      <c r="I531" s="1344"/>
      <c r="J531" s="1344"/>
      <c r="K531" s="1344"/>
      <c r="L531" s="1344"/>
      <c r="M531" s="1344"/>
      <c r="N531" s="1344"/>
      <c r="O531" s="1344"/>
      <c r="P531" s="1344"/>
      <c r="Q531" s="1344"/>
      <c r="R531" s="1344"/>
      <c r="S531" s="1344"/>
      <c r="T531" s="1344"/>
      <c r="U531" s="1344"/>
      <c r="V531" s="1344"/>
      <c r="W531" s="1344"/>
      <c r="X531" s="1344"/>
      <c r="Y531" s="1344"/>
      <c r="Z531" s="1344"/>
      <c r="AA531" s="1344"/>
      <c r="AB531" s="1344"/>
      <c r="AC531" s="1344"/>
    </row>
    <row r="532">
      <c r="A532" s="1344"/>
      <c r="B532" s="1344"/>
      <c r="C532" s="1344"/>
      <c r="D532" s="1344"/>
      <c r="E532" s="1344"/>
      <c r="F532" s="1344"/>
      <c r="G532" s="1344"/>
      <c r="H532" s="1344"/>
      <c r="I532" s="1344"/>
      <c r="J532" s="1344"/>
      <c r="K532" s="1344"/>
      <c r="L532" s="1344"/>
      <c r="M532" s="1344"/>
      <c r="N532" s="1344"/>
      <c r="O532" s="1344"/>
      <c r="P532" s="1344"/>
      <c r="Q532" s="1344"/>
      <c r="R532" s="1344"/>
      <c r="S532" s="1344"/>
      <c r="T532" s="1344"/>
      <c r="U532" s="1344"/>
      <c r="V532" s="1344"/>
      <c r="W532" s="1344"/>
      <c r="X532" s="1344"/>
      <c r="Y532" s="1344"/>
      <c r="Z532" s="1344"/>
      <c r="AA532" s="1344"/>
      <c r="AB532" s="1344"/>
      <c r="AC532" s="1344"/>
    </row>
    <row r="533">
      <c r="A533" s="1344"/>
      <c r="B533" s="1344"/>
      <c r="C533" s="1344"/>
      <c r="D533" s="1344"/>
      <c r="E533" s="1344"/>
      <c r="F533" s="1344"/>
      <c r="G533" s="1344"/>
      <c r="H533" s="1344"/>
      <c r="I533" s="1344"/>
      <c r="J533" s="1344"/>
      <c r="K533" s="1344"/>
      <c r="L533" s="1344"/>
      <c r="M533" s="1344"/>
      <c r="N533" s="1344"/>
      <c r="O533" s="1344"/>
      <c r="P533" s="1344"/>
      <c r="Q533" s="1344"/>
      <c r="R533" s="1344"/>
      <c r="S533" s="1344"/>
      <c r="T533" s="1344"/>
      <c r="U533" s="1344"/>
      <c r="V533" s="1344"/>
      <c r="W533" s="1344"/>
      <c r="X533" s="1344"/>
      <c r="Y533" s="1344"/>
      <c r="Z533" s="1344"/>
      <c r="AA533" s="1344"/>
      <c r="AB533" s="1344"/>
      <c r="AC533" s="1344"/>
    </row>
    <row r="534">
      <c r="A534" s="1344"/>
      <c r="B534" s="1344"/>
      <c r="C534" s="1344"/>
      <c r="D534" s="1344"/>
      <c r="E534" s="1344"/>
      <c r="F534" s="1344"/>
      <c r="G534" s="1344"/>
      <c r="H534" s="1344"/>
      <c r="I534" s="1344"/>
      <c r="J534" s="1344"/>
      <c r="K534" s="1344"/>
      <c r="L534" s="1344"/>
      <c r="M534" s="1344"/>
      <c r="N534" s="1344"/>
      <c r="O534" s="1344"/>
      <c r="P534" s="1344"/>
      <c r="Q534" s="1344"/>
      <c r="R534" s="1344"/>
      <c r="S534" s="1344"/>
      <c r="T534" s="1344"/>
      <c r="U534" s="1344"/>
      <c r="V534" s="1344"/>
      <c r="W534" s="1344"/>
      <c r="X534" s="1344"/>
      <c r="Y534" s="1344"/>
      <c r="Z534" s="1344"/>
      <c r="AA534" s="1344"/>
      <c r="AB534" s="1344"/>
      <c r="AC534" s="1344"/>
    </row>
    <row r="535">
      <c r="A535" s="1344"/>
      <c r="B535" s="1344"/>
      <c r="C535" s="1344"/>
      <c r="D535" s="1344"/>
      <c r="E535" s="1344"/>
      <c r="F535" s="1344"/>
      <c r="G535" s="1344"/>
      <c r="H535" s="1344"/>
      <c r="I535" s="1344"/>
      <c r="J535" s="1344"/>
      <c r="K535" s="1344"/>
      <c r="L535" s="1344"/>
      <c r="M535" s="1344"/>
      <c r="N535" s="1344"/>
      <c r="O535" s="1344"/>
      <c r="P535" s="1344"/>
      <c r="Q535" s="1344"/>
      <c r="R535" s="1344"/>
      <c r="S535" s="1344"/>
      <c r="T535" s="1344"/>
      <c r="U535" s="1344"/>
      <c r="V535" s="1344"/>
      <c r="W535" s="1344"/>
      <c r="X535" s="1344"/>
      <c r="Y535" s="1344"/>
      <c r="Z535" s="1344"/>
      <c r="AA535" s="1344"/>
      <c r="AB535" s="1344"/>
      <c r="AC535" s="1344"/>
    </row>
    <row r="536">
      <c r="A536" s="1344"/>
      <c r="B536" s="1344"/>
      <c r="C536" s="1344"/>
      <c r="D536" s="1344"/>
      <c r="E536" s="1344"/>
      <c r="F536" s="1344"/>
      <c r="G536" s="1344"/>
      <c r="H536" s="1344"/>
      <c r="I536" s="1344"/>
      <c r="J536" s="1344"/>
      <c r="K536" s="1344"/>
      <c r="L536" s="1344"/>
      <c r="M536" s="1344"/>
      <c r="N536" s="1344"/>
      <c r="O536" s="1344"/>
      <c r="P536" s="1344"/>
      <c r="Q536" s="1344"/>
      <c r="R536" s="1344"/>
      <c r="S536" s="1344"/>
      <c r="T536" s="1344"/>
      <c r="U536" s="1344"/>
      <c r="V536" s="1344"/>
      <c r="W536" s="1344"/>
      <c r="X536" s="1344"/>
      <c r="Y536" s="1344"/>
      <c r="Z536" s="1344"/>
      <c r="AA536" s="1344"/>
      <c r="AB536" s="1344"/>
      <c r="AC536" s="1344"/>
    </row>
    <row r="537">
      <c r="A537" s="1344"/>
      <c r="B537" s="1344"/>
      <c r="C537" s="1344"/>
      <c r="D537" s="1344"/>
      <c r="E537" s="1344"/>
      <c r="F537" s="1344"/>
      <c r="G537" s="1344"/>
      <c r="H537" s="1344"/>
      <c r="I537" s="1344"/>
      <c r="J537" s="1344"/>
      <c r="K537" s="1344"/>
      <c r="L537" s="1344"/>
      <c r="M537" s="1344"/>
      <c r="N537" s="1344"/>
      <c r="O537" s="1344"/>
      <c r="P537" s="1344"/>
      <c r="Q537" s="1344"/>
      <c r="R537" s="1344"/>
      <c r="S537" s="1344"/>
      <c r="T537" s="1344"/>
      <c r="U537" s="1344"/>
      <c r="V537" s="1344"/>
      <c r="W537" s="1344"/>
      <c r="X537" s="1344"/>
      <c r="Y537" s="1344"/>
      <c r="Z537" s="1344"/>
      <c r="AA537" s="1344"/>
      <c r="AB537" s="1344"/>
      <c r="AC537" s="1344"/>
    </row>
    <row r="538">
      <c r="A538" s="1344"/>
      <c r="B538" s="1344"/>
      <c r="C538" s="1344"/>
      <c r="D538" s="1344"/>
      <c r="E538" s="1344"/>
      <c r="F538" s="1344"/>
      <c r="G538" s="1344"/>
      <c r="H538" s="1344"/>
      <c r="I538" s="1344"/>
      <c r="J538" s="1344"/>
      <c r="K538" s="1344"/>
      <c r="L538" s="1344"/>
      <c r="M538" s="1344"/>
      <c r="N538" s="1344"/>
      <c r="O538" s="1344"/>
      <c r="P538" s="1344"/>
      <c r="Q538" s="1344"/>
      <c r="R538" s="1344"/>
      <c r="S538" s="1344"/>
      <c r="T538" s="1344"/>
      <c r="U538" s="1344"/>
      <c r="V538" s="1344"/>
      <c r="W538" s="1344"/>
      <c r="X538" s="1344"/>
      <c r="Y538" s="1344"/>
      <c r="Z538" s="1344"/>
      <c r="AA538" s="1344"/>
      <c r="AB538" s="1344"/>
      <c r="AC538" s="1344"/>
    </row>
    <row r="539">
      <c r="A539" s="1344"/>
      <c r="B539" s="1344"/>
      <c r="C539" s="1344"/>
      <c r="D539" s="1344"/>
      <c r="E539" s="1344"/>
      <c r="F539" s="1344"/>
      <c r="G539" s="1344"/>
      <c r="H539" s="1344"/>
      <c r="I539" s="1344"/>
      <c r="J539" s="1344"/>
      <c r="K539" s="1344"/>
      <c r="L539" s="1344"/>
      <c r="M539" s="1344"/>
      <c r="N539" s="1344"/>
      <c r="O539" s="1344"/>
      <c r="P539" s="1344"/>
      <c r="Q539" s="1344"/>
      <c r="R539" s="1344"/>
      <c r="S539" s="1344"/>
      <c r="T539" s="1344"/>
      <c r="U539" s="1344"/>
      <c r="V539" s="1344"/>
      <c r="W539" s="1344"/>
      <c r="X539" s="1344"/>
      <c r="Y539" s="1344"/>
      <c r="Z539" s="1344"/>
      <c r="AA539" s="1344"/>
      <c r="AB539" s="1344"/>
      <c r="AC539" s="1344"/>
    </row>
    <row r="540">
      <c r="A540" s="1344"/>
      <c r="B540" s="1344"/>
      <c r="C540" s="1344"/>
      <c r="D540" s="1344"/>
      <c r="E540" s="1344"/>
      <c r="F540" s="1344"/>
      <c r="G540" s="1344"/>
      <c r="H540" s="1344"/>
      <c r="I540" s="1344"/>
      <c r="J540" s="1344"/>
      <c r="K540" s="1344"/>
      <c r="L540" s="1344"/>
      <c r="M540" s="1344"/>
      <c r="N540" s="1344"/>
      <c r="O540" s="1344"/>
      <c r="P540" s="1344"/>
      <c r="Q540" s="1344"/>
      <c r="R540" s="1344"/>
      <c r="S540" s="1344"/>
      <c r="T540" s="1344"/>
      <c r="U540" s="1344"/>
      <c r="V540" s="1344"/>
      <c r="W540" s="1344"/>
      <c r="X540" s="1344"/>
      <c r="Y540" s="1344"/>
      <c r="Z540" s="1344"/>
      <c r="AA540" s="1344"/>
      <c r="AB540" s="1344"/>
      <c r="AC540" s="1344"/>
    </row>
    <row r="541">
      <c r="A541" s="1344"/>
      <c r="B541" s="1344"/>
      <c r="C541" s="1344"/>
      <c r="D541" s="1344"/>
      <c r="E541" s="1344"/>
      <c r="F541" s="1344"/>
      <c r="G541" s="1344"/>
      <c r="H541" s="1344"/>
      <c r="I541" s="1344"/>
      <c r="J541" s="1344"/>
      <c r="K541" s="1344"/>
      <c r="L541" s="1344"/>
      <c r="M541" s="1344"/>
      <c r="N541" s="1344"/>
      <c r="O541" s="1344"/>
      <c r="P541" s="1344"/>
      <c r="Q541" s="1344"/>
      <c r="R541" s="1344"/>
      <c r="S541" s="1344"/>
      <c r="T541" s="1344"/>
      <c r="U541" s="1344"/>
      <c r="V541" s="1344"/>
      <c r="W541" s="1344"/>
      <c r="X541" s="1344"/>
      <c r="Y541" s="1344"/>
      <c r="Z541" s="1344"/>
      <c r="AA541" s="1344"/>
      <c r="AB541" s="1344"/>
      <c r="AC541" s="1344"/>
    </row>
    <row r="542">
      <c r="A542" s="1344"/>
      <c r="B542" s="1344"/>
      <c r="C542" s="1344"/>
      <c r="D542" s="1344"/>
      <c r="E542" s="1344"/>
      <c r="F542" s="1344"/>
      <c r="G542" s="1344"/>
      <c r="H542" s="1344"/>
      <c r="I542" s="1344"/>
      <c r="J542" s="1344"/>
      <c r="K542" s="1344"/>
      <c r="L542" s="1344"/>
      <c r="M542" s="1344"/>
      <c r="N542" s="1344"/>
      <c r="O542" s="1344"/>
      <c r="P542" s="1344"/>
      <c r="Q542" s="1344"/>
      <c r="R542" s="1344"/>
      <c r="S542" s="1344"/>
      <c r="T542" s="1344"/>
      <c r="U542" s="1344"/>
      <c r="V542" s="1344"/>
      <c r="W542" s="1344"/>
      <c r="X542" s="1344"/>
      <c r="Y542" s="1344"/>
      <c r="Z542" s="1344"/>
      <c r="AA542" s="1344"/>
      <c r="AB542" s="1344"/>
      <c r="AC542" s="1344"/>
    </row>
    <row r="543">
      <c r="A543" s="1344"/>
      <c r="B543" s="1344"/>
      <c r="C543" s="1344"/>
      <c r="D543" s="1344"/>
      <c r="E543" s="1344"/>
      <c r="F543" s="1344"/>
      <c r="G543" s="1344"/>
      <c r="H543" s="1344"/>
      <c r="I543" s="1344"/>
      <c r="J543" s="1344"/>
      <c r="K543" s="1344"/>
      <c r="L543" s="1344"/>
      <c r="M543" s="1344"/>
      <c r="N543" s="1344"/>
      <c r="O543" s="1344"/>
      <c r="P543" s="1344"/>
      <c r="Q543" s="1344"/>
      <c r="R543" s="1344"/>
      <c r="S543" s="1344"/>
      <c r="T543" s="1344"/>
      <c r="U543" s="1344"/>
      <c r="V543" s="1344"/>
      <c r="W543" s="1344"/>
      <c r="X543" s="1344"/>
      <c r="Y543" s="1344"/>
      <c r="Z543" s="1344"/>
      <c r="AA543" s="1344"/>
      <c r="AB543" s="1344"/>
      <c r="AC543" s="1344"/>
    </row>
    <row r="544">
      <c r="A544" s="1344"/>
      <c r="B544" s="1344"/>
      <c r="C544" s="1344"/>
      <c r="D544" s="1344"/>
      <c r="E544" s="1344"/>
      <c r="F544" s="1344"/>
      <c r="G544" s="1344"/>
      <c r="H544" s="1344"/>
      <c r="I544" s="1344"/>
      <c r="J544" s="1344"/>
      <c r="K544" s="1344"/>
      <c r="L544" s="1344"/>
      <c r="M544" s="1344"/>
      <c r="N544" s="1344"/>
      <c r="O544" s="1344"/>
      <c r="P544" s="1344"/>
      <c r="Q544" s="1344"/>
      <c r="R544" s="1344"/>
      <c r="S544" s="1344"/>
      <c r="T544" s="1344"/>
      <c r="U544" s="1344"/>
      <c r="V544" s="1344"/>
      <c r="W544" s="1344"/>
      <c r="X544" s="1344"/>
      <c r="Y544" s="1344"/>
      <c r="Z544" s="1344"/>
      <c r="AA544" s="1344"/>
      <c r="AB544" s="1344"/>
      <c r="AC544" s="1344"/>
    </row>
    <row r="545">
      <c r="A545" s="1344"/>
      <c r="B545" s="1344"/>
      <c r="C545" s="1344"/>
      <c r="D545" s="1344"/>
      <c r="E545" s="1344"/>
      <c r="F545" s="1344"/>
      <c r="G545" s="1344"/>
      <c r="H545" s="1344"/>
      <c r="I545" s="1344"/>
      <c r="J545" s="1344"/>
      <c r="K545" s="1344"/>
      <c r="L545" s="1344"/>
      <c r="M545" s="1344"/>
      <c r="N545" s="1344"/>
      <c r="O545" s="1344"/>
      <c r="P545" s="1344"/>
      <c r="Q545" s="1344"/>
      <c r="R545" s="1344"/>
      <c r="S545" s="1344"/>
      <c r="T545" s="1344"/>
      <c r="U545" s="1344"/>
      <c r="V545" s="1344"/>
      <c r="W545" s="1344"/>
      <c r="X545" s="1344"/>
      <c r="Y545" s="1344"/>
      <c r="Z545" s="1344"/>
      <c r="AA545" s="1344"/>
      <c r="AB545" s="1344"/>
      <c r="AC545" s="1344"/>
    </row>
    <row r="546">
      <c r="A546" s="1344"/>
      <c r="B546" s="1344"/>
      <c r="C546" s="1344"/>
      <c r="D546" s="1344"/>
      <c r="E546" s="1344"/>
      <c r="F546" s="1344"/>
      <c r="G546" s="1344"/>
      <c r="H546" s="1344"/>
      <c r="I546" s="1344"/>
      <c r="J546" s="1344"/>
      <c r="K546" s="1344"/>
      <c r="L546" s="1344"/>
      <c r="M546" s="1344"/>
      <c r="N546" s="1344"/>
      <c r="O546" s="1344"/>
      <c r="P546" s="1344"/>
      <c r="Q546" s="1344"/>
      <c r="R546" s="1344"/>
      <c r="S546" s="1344"/>
      <c r="T546" s="1344"/>
      <c r="U546" s="1344"/>
      <c r="V546" s="1344"/>
      <c r="W546" s="1344"/>
      <c r="X546" s="1344"/>
      <c r="Y546" s="1344"/>
      <c r="Z546" s="1344"/>
      <c r="AA546" s="1344"/>
      <c r="AB546" s="1344"/>
      <c r="AC546" s="1344"/>
    </row>
    <row r="547">
      <c r="A547" s="1344"/>
      <c r="B547" s="1344"/>
      <c r="C547" s="1344"/>
      <c r="D547" s="1344"/>
      <c r="E547" s="1344"/>
      <c r="F547" s="1344"/>
      <c r="G547" s="1344"/>
      <c r="H547" s="1344"/>
      <c r="I547" s="1344"/>
      <c r="J547" s="1344"/>
      <c r="K547" s="1344"/>
      <c r="L547" s="1344"/>
      <c r="M547" s="1344"/>
      <c r="N547" s="1344"/>
      <c r="O547" s="1344"/>
      <c r="P547" s="1344"/>
      <c r="Q547" s="1344"/>
      <c r="R547" s="1344"/>
      <c r="S547" s="1344"/>
      <c r="T547" s="1344"/>
      <c r="U547" s="1344"/>
      <c r="V547" s="1344"/>
      <c r="W547" s="1344"/>
      <c r="X547" s="1344"/>
      <c r="Y547" s="1344"/>
      <c r="Z547" s="1344"/>
      <c r="AA547" s="1344"/>
      <c r="AB547" s="1344"/>
      <c r="AC547" s="1344"/>
    </row>
    <row r="548">
      <c r="A548" s="1344"/>
      <c r="B548" s="1344"/>
      <c r="C548" s="1344"/>
      <c r="D548" s="1344"/>
      <c r="E548" s="1344"/>
      <c r="F548" s="1344"/>
      <c r="G548" s="1344"/>
      <c r="H548" s="1344"/>
      <c r="I548" s="1344"/>
      <c r="J548" s="1344"/>
      <c r="K548" s="1344"/>
      <c r="L548" s="1344"/>
      <c r="M548" s="1344"/>
      <c r="N548" s="1344"/>
      <c r="O548" s="1344"/>
      <c r="P548" s="1344"/>
      <c r="Q548" s="1344"/>
      <c r="R548" s="1344"/>
      <c r="S548" s="1344"/>
      <c r="T548" s="1344"/>
      <c r="U548" s="1344"/>
      <c r="V548" s="1344"/>
      <c r="W548" s="1344"/>
      <c r="X548" s="1344"/>
      <c r="Y548" s="1344"/>
      <c r="Z548" s="1344"/>
      <c r="AA548" s="1344"/>
      <c r="AB548" s="1344"/>
      <c r="AC548" s="1344"/>
    </row>
    <row r="549">
      <c r="A549" s="1344"/>
      <c r="B549" s="1344"/>
      <c r="C549" s="1344"/>
      <c r="D549" s="1344"/>
      <c r="E549" s="1344"/>
      <c r="F549" s="1344"/>
      <c r="G549" s="1344"/>
      <c r="H549" s="1344"/>
      <c r="I549" s="1344"/>
      <c r="J549" s="1344"/>
      <c r="K549" s="1344"/>
      <c r="L549" s="1344"/>
      <c r="M549" s="1344"/>
      <c r="N549" s="1344"/>
      <c r="O549" s="1344"/>
      <c r="P549" s="1344"/>
      <c r="Q549" s="1344"/>
      <c r="R549" s="1344"/>
      <c r="S549" s="1344"/>
      <c r="T549" s="1344"/>
      <c r="U549" s="1344"/>
      <c r="V549" s="1344"/>
      <c r="W549" s="1344"/>
      <c r="X549" s="1344"/>
      <c r="Y549" s="1344"/>
      <c r="Z549" s="1344"/>
      <c r="AA549" s="1344"/>
      <c r="AB549" s="1344"/>
      <c r="AC549" s="1344"/>
    </row>
    <row r="550">
      <c r="A550" s="1344"/>
      <c r="B550" s="1344"/>
      <c r="C550" s="1344"/>
      <c r="D550" s="1344"/>
      <c r="E550" s="1344"/>
      <c r="F550" s="1344"/>
      <c r="G550" s="1344"/>
      <c r="H550" s="1344"/>
      <c r="I550" s="1344"/>
      <c r="J550" s="1344"/>
      <c r="K550" s="1344"/>
      <c r="L550" s="1344"/>
      <c r="M550" s="1344"/>
      <c r="N550" s="1344"/>
      <c r="O550" s="1344"/>
      <c r="P550" s="1344"/>
      <c r="Q550" s="1344"/>
      <c r="R550" s="1344"/>
      <c r="S550" s="1344"/>
      <c r="T550" s="1344"/>
      <c r="U550" s="1344"/>
      <c r="V550" s="1344"/>
      <c r="W550" s="1344"/>
      <c r="X550" s="1344"/>
      <c r="Y550" s="1344"/>
      <c r="Z550" s="1344"/>
      <c r="AA550" s="1344"/>
      <c r="AB550" s="1344"/>
      <c r="AC550" s="1344"/>
    </row>
    <row r="551">
      <c r="A551" s="1344"/>
      <c r="B551" s="1344"/>
      <c r="C551" s="1344"/>
      <c r="D551" s="1344"/>
      <c r="E551" s="1344"/>
      <c r="F551" s="1344"/>
      <c r="G551" s="1344"/>
      <c r="H551" s="1344"/>
      <c r="I551" s="1344"/>
      <c r="J551" s="1344"/>
      <c r="K551" s="1344"/>
      <c r="L551" s="1344"/>
      <c r="M551" s="1344"/>
      <c r="N551" s="1344"/>
      <c r="O551" s="1344"/>
      <c r="P551" s="1344"/>
      <c r="Q551" s="1344"/>
      <c r="R551" s="1344"/>
      <c r="S551" s="1344"/>
      <c r="T551" s="1344"/>
      <c r="U551" s="1344"/>
      <c r="V551" s="1344"/>
      <c r="W551" s="1344"/>
      <c r="X551" s="1344"/>
      <c r="Y551" s="1344"/>
      <c r="Z551" s="1344"/>
      <c r="AA551" s="1344"/>
      <c r="AB551" s="1344"/>
      <c r="AC551" s="1344"/>
    </row>
    <row r="552">
      <c r="A552" s="1344"/>
      <c r="B552" s="1344"/>
      <c r="C552" s="1344"/>
      <c r="D552" s="1344"/>
      <c r="E552" s="1344"/>
      <c r="F552" s="1344"/>
      <c r="G552" s="1344"/>
      <c r="H552" s="1344"/>
      <c r="I552" s="1344"/>
      <c r="J552" s="1344"/>
      <c r="K552" s="1344"/>
      <c r="L552" s="1344"/>
      <c r="M552" s="1344"/>
      <c r="N552" s="1344"/>
      <c r="O552" s="1344"/>
      <c r="P552" s="1344"/>
      <c r="Q552" s="1344"/>
      <c r="R552" s="1344"/>
      <c r="S552" s="1344"/>
      <c r="T552" s="1344"/>
      <c r="U552" s="1344"/>
      <c r="V552" s="1344"/>
      <c r="W552" s="1344"/>
      <c r="X552" s="1344"/>
      <c r="Y552" s="1344"/>
      <c r="Z552" s="1344"/>
      <c r="AA552" s="1344"/>
      <c r="AB552" s="1344"/>
      <c r="AC552" s="1344"/>
    </row>
    <row r="553">
      <c r="A553" s="1344"/>
      <c r="B553" s="1344"/>
      <c r="C553" s="1344"/>
      <c r="D553" s="1344"/>
      <c r="E553" s="1344"/>
      <c r="F553" s="1344"/>
      <c r="G553" s="1344"/>
      <c r="H553" s="1344"/>
      <c r="I553" s="1344"/>
      <c r="J553" s="1344"/>
      <c r="K553" s="1344"/>
      <c r="L553" s="1344"/>
      <c r="M553" s="1344"/>
      <c r="N553" s="1344"/>
      <c r="O553" s="1344"/>
      <c r="P553" s="1344"/>
      <c r="Q553" s="1344"/>
      <c r="R553" s="1344"/>
      <c r="S553" s="1344"/>
      <c r="T553" s="1344"/>
      <c r="U553" s="1344"/>
      <c r="V553" s="1344"/>
      <c r="W553" s="1344"/>
      <c r="X553" s="1344"/>
      <c r="Y553" s="1344"/>
      <c r="Z553" s="1344"/>
      <c r="AA553" s="1344"/>
      <c r="AB553" s="1344"/>
      <c r="AC553" s="1344"/>
    </row>
    <row r="554">
      <c r="A554" s="1344"/>
      <c r="B554" s="1344"/>
      <c r="C554" s="1344"/>
      <c r="D554" s="1344"/>
      <c r="E554" s="1344"/>
      <c r="F554" s="1344"/>
      <c r="G554" s="1344"/>
      <c r="H554" s="1344"/>
      <c r="I554" s="1344"/>
      <c r="J554" s="1344"/>
      <c r="K554" s="1344"/>
      <c r="L554" s="1344"/>
      <c r="M554" s="1344"/>
      <c r="N554" s="1344"/>
      <c r="O554" s="1344"/>
      <c r="P554" s="1344"/>
      <c r="Q554" s="1344"/>
      <c r="R554" s="1344"/>
      <c r="S554" s="1344"/>
      <c r="T554" s="1344"/>
      <c r="U554" s="1344"/>
      <c r="V554" s="1344"/>
      <c r="W554" s="1344"/>
      <c r="X554" s="1344"/>
      <c r="Y554" s="1344"/>
      <c r="Z554" s="1344"/>
      <c r="AA554" s="1344"/>
      <c r="AB554" s="1344"/>
      <c r="AC554" s="1344"/>
    </row>
    <row r="555">
      <c r="A555" s="1344"/>
      <c r="B555" s="1344"/>
      <c r="C555" s="1344"/>
      <c r="D555" s="1344"/>
      <c r="E555" s="1344"/>
      <c r="F555" s="1344"/>
      <c r="G555" s="1344"/>
      <c r="H555" s="1344"/>
      <c r="I555" s="1344"/>
      <c r="J555" s="1344"/>
      <c r="K555" s="1344"/>
      <c r="L555" s="1344"/>
      <c r="M555" s="1344"/>
      <c r="N555" s="1344"/>
      <c r="O555" s="1344"/>
      <c r="P555" s="1344"/>
      <c r="Q555" s="1344"/>
      <c r="R555" s="1344"/>
      <c r="S555" s="1344"/>
      <c r="T555" s="1344"/>
      <c r="U555" s="1344"/>
      <c r="V555" s="1344"/>
      <c r="W555" s="1344"/>
      <c r="X555" s="1344"/>
      <c r="Y555" s="1344"/>
      <c r="Z555" s="1344"/>
      <c r="AA555" s="1344"/>
      <c r="AB555" s="1344"/>
      <c r="AC555" s="1344"/>
    </row>
    <row r="556">
      <c r="A556" s="1344"/>
      <c r="B556" s="1344"/>
      <c r="C556" s="1344"/>
      <c r="D556" s="1344"/>
      <c r="E556" s="1344"/>
      <c r="F556" s="1344"/>
      <c r="G556" s="1344"/>
      <c r="H556" s="1344"/>
      <c r="I556" s="1344"/>
      <c r="J556" s="1344"/>
      <c r="K556" s="1344"/>
      <c r="L556" s="1344"/>
      <c r="M556" s="1344"/>
      <c r="N556" s="1344"/>
      <c r="O556" s="1344"/>
      <c r="P556" s="1344"/>
      <c r="Q556" s="1344"/>
      <c r="R556" s="1344"/>
      <c r="S556" s="1344"/>
      <c r="T556" s="1344"/>
      <c r="U556" s="1344"/>
      <c r="V556" s="1344"/>
      <c r="W556" s="1344"/>
      <c r="X556" s="1344"/>
      <c r="Y556" s="1344"/>
      <c r="Z556" s="1344"/>
      <c r="AA556" s="1344"/>
      <c r="AB556" s="1344"/>
      <c r="AC556" s="1344"/>
    </row>
    <row r="557">
      <c r="A557" s="1344"/>
      <c r="B557" s="1344"/>
      <c r="C557" s="1344"/>
      <c r="D557" s="1344"/>
      <c r="E557" s="1344"/>
      <c r="F557" s="1344"/>
      <c r="G557" s="1344"/>
      <c r="H557" s="1344"/>
      <c r="I557" s="1344"/>
      <c r="J557" s="1344"/>
      <c r="K557" s="1344"/>
      <c r="L557" s="1344"/>
      <c r="M557" s="1344"/>
      <c r="N557" s="1344"/>
      <c r="O557" s="1344"/>
      <c r="P557" s="1344"/>
      <c r="Q557" s="1344"/>
      <c r="R557" s="1344"/>
      <c r="S557" s="1344"/>
      <c r="T557" s="1344"/>
      <c r="U557" s="1344"/>
      <c r="V557" s="1344"/>
      <c r="W557" s="1344"/>
      <c r="X557" s="1344"/>
      <c r="Y557" s="1344"/>
      <c r="Z557" s="1344"/>
      <c r="AA557" s="1344"/>
      <c r="AB557" s="1344"/>
      <c r="AC557" s="1344"/>
    </row>
    <row r="558">
      <c r="A558" s="1344"/>
      <c r="B558" s="1344"/>
      <c r="C558" s="1344"/>
      <c r="D558" s="1344"/>
      <c r="E558" s="1344"/>
      <c r="F558" s="1344"/>
      <c r="G558" s="1344"/>
      <c r="H558" s="1344"/>
      <c r="I558" s="1344"/>
      <c r="J558" s="1344"/>
      <c r="K558" s="1344"/>
      <c r="L558" s="1344"/>
      <c r="M558" s="1344"/>
      <c r="N558" s="1344"/>
      <c r="O558" s="1344"/>
      <c r="P558" s="1344"/>
      <c r="Q558" s="1344"/>
      <c r="R558" s="1344"/>
      <c r="S558" s="1344"/>
      <c r="T558" s="1344"/>
      <c r="U558" s="1344"/>
      <c r="V558" s="1344"/>
      <c r="W558" s="1344"/>
      <c r="X558" s="1344"/>
      <c r="Y558" s="1344"/>
      <c r="Z558" s="1344"/>
      <c r="AA558" s="1344"/>
      <c r="AB558" s="1344"/>
      <c r="AC558" s="1344"/>
    </row>
    <row r="559">
      <c r="A559" s="1344"/>
      <c r="B559" s="1344"/>
      <c r="C559" s="1344"/>
      <c r="D559" s="1344"/>
      <c r="E559" s="1344"/>
      <c r="F559" s="1344"/>
      <c r="G559" s="1344"/>
      <c r="H559" s="1344"/>
      <c r="I559" s="1344"/>
      <c r="J559" s="1344"/>
      <c r="K559" s="1344"/>
      <c r="L559" s="1344"/>
      <c r="M559" s="1344"/>
      <c r="N559" s="1344"/>
      <c r="O559" s="1344"/>
      <c r="P559" s="1344"/>
      <c r="Q559" s="1344"/>
      <c r="R559" s="1344"/>
      <c r="S559" s="1344"/>
      <c r="T559" s="1344"/>
      <c r="U559" s="1344"/>
      <c r="V559" s="1344"/>
      <c r="W559" s="1344"/>
      <c r="X559" s="1344"/>
      <c r="Y559" s="1344"/>
      <c r="Z559" s="1344"/>
      <c r="AA559" s="1344"/>
      <c r="AB559" s="1344"/>
      <c r="AC559" s="1344"/>
    </row>
    <row r="560">
      <c r="A560" s="1344"/>
      <c r="B560" s="1344"/>
      <c r="C560" s="1344"/>
      <c r="D560" s="1344"/>
      <c r="E560" s="1344"/>
      <c r="F560" s="1344"/>
      <c r="G560" s="1344"/>
      <c r="H560" s="1344"/>
      <c r="I560" s="1344"/>
      <c r="J560" s="1344"/>
      <c r="K560" s="1344"/>
      <c r="L560" s="1344"/>
      <c r="M560" s="1344"/>
      <c r="N560" s="1344"/>
      <c r="O560" s="1344"/>
      <c r="P560" s="1344"/>
      <c r="Q560" s="1344"/>
      <c r="R560" s="1344"/>
      <c r="S560" s="1344"/>
      <c r="T560" s="1344"/>
      <c r="U560" s="1344"/>
      <c r="V560" s="1344"/>
      <c r="W560" s="1344"/>
      <c r="X560" s="1344"/>
      <c r="Y560" s="1344"/>
      <c r="Z560" s="1344"/>
      <c r="AA560" s="1344"/>
      <c r="AB560" s="1344"/>
      <c r="AC560" s="1344"/>
    </row>
    <row r="561">
      <c r="A561" s="1344"/>
      <c r="B561" s="1344"/>
      <c r="C561" s="1344"/>
      <c r="D561" s="1344"/>
      <c r="E561" s="1344"/>
      <c r="F561" s="1344"/>
      <c r="G561" s="1344"/>
      <c r="H561" s="1344"/>
      <c r="I561" s="1344"/>
      <c r="J561" s="1344"/>
      <c r="K561" s="1344"/>
      <c r="L561" s="1344"/>
      <c r="M561" s="1344"/>
      <c r="N561" s="1344"/>
      <c r="O561" s="1344"/>
      <c r="P561" s="1344"/>
      <c r="Q561" s="1344"/>
      <c r="R561" s="1344"/>
      <c r="S561" s="1344"/>
      <c r="T561" s="1344"/>
      <c r="U561" s="1344"/>
      <c r="V561" s="1344"/>
      <c r="W561" s="1344"/>
      <c r="X561" s="1344"/>
      <c r="Y561" s="1344"/>
      <c r="Z561" s="1344"/>
      <c r="AA561" s="1344"/>
      <c r="AB561" s="1344"/>
      <c r="AC561" s="1344"/>
    </row>
    <row r="562">
      <c r="A562" s="1344"/>
      <c r="B562" s="1344"/>
      <c r="C562" s="1344"/>
      <c r="D562" s="1344"/>
      <c r="E562" s="1344"/>
      <c r="F562" s="1344"/>
      <c r="G562" s="1344"/>
      <c r="H562" s="1344"/>
      <c r="I562" s="1344"/>
      <c r="J562" s="1344"/>
      <c r="K562" s="1344"/>
      <c r="L562" s="1344"/>
      <c r="M562" s="1344"/>
      <c r="N562" s="1344"/>
      <c r="O562" s="1344"/>
      <c r="P562" s="1344"/>
      <c r="Q562" s="1344"/>
      <c r="R562" s="1344"/>
      <c r="S562" s="1344"/>
      <c r="T562" s="1344"/>
      <c r="U562" s="1344"/>
      <c r="V562" s="1344"/>
      <c r="W562" s="1344"/>
      <c r="X562" s="1344"/>
      <c r="Y562" s="1344"/>
      <c r="Z562" s="1344"/>
      <c r="AA562" s="1344"/>
      <c r="AB562" s="1344"/>
      <c r="AC562" s="1344"/>
    </row>
    <row r="563">
      <c r="A563" s="1344"/>
      <c r="B563" s="1344"/>
      <c r="C563" s="1344"/>
      <c r="D563" s="1344"/>
      <c r="E563" s="1344"/>
      <c r="F563" s="1344"/>
      <c r="G563" s="1344"/>
      <c r="H563" s="1344"/>
      <c r="I563" s="1344"/>
      <c r="J563" s="1344"/>
      <c r="K563" s="1344"/>
      <c r="L563" s="1344"/>
      <c r="M563" s="1344"/>
      <c r="N563" s="1344"/>
      <c r="O563" s="1344"/>
      <c r="P563" s="1344"/>
      <c r="Q563" s="1344"/>
      <c r="R563" s="1344"/>
      <c r="S563" s="1344"/>
      <c r="T563" s="1344"/>
      <c r="U563" s="1344"/>
      <c r="V563" s="1344"/>
      <c r="W563" s="1344"/>
      <c r="X563" s="1344"/>
      <c r="Y563" s="1344"/>
      <c r="Z563" s="1344"/>
      <c r="AA563" s="1344"/>
      <c r="AB563" s="1344"/>
      <c r="AC563" s="1344"/>
    </row>
    <row r="564">
      <c r="A564" s="1344"/>
      <c r="B564" s="1344"/>
      <c r="C564" s="1344"/>
      <c r="D564" s="1344"/>
      <c r="E564" s="1344"/>
      <c r="F564" s="1344"/>
      <c r="G564" s="1344"/>
      <c r="H564" s="1344"/>
      <c r="I564" s="1344"/>
      <c r="J564" s="1344"/>
      <c r="K564" s="1344"/>
      <c r="L564" s="1344"/>
      <c r="M564" s="1344"/>
      <c r="N564" s="1344"/>
      <c r="O564" s="1344"/>
      <c r="P564" s="1344"/>
      <c r="Q564" s="1344"/>
      <c r="R564" s="1344"/>
      <c r="S564" s="1344"/>
      <c r="T564" s="1344"/>
      <c r="U564" s="1344"/>
      <c r="V564" s="1344"/>
      <c r="W564" s="1344"/>
      <c r="X564" s="1344"/>
      <c r="Y564" s="1344"/>
      <c r="Z564" s="1344"/>
      <c r="AA564" s="1344"/>
      <c r="AB564" s="1344"/>
      <c r="AC564" s="1344"/>
    </row>
    <row r="565">
      <c r="A565" s="1344"/>
      <c r="B565" s="1344"/>
      <c r="C565" s="1344"/>
      <c r="D565" s="1344"/>
      <c r="E565" s="1344"/>
      <c r="F565" s="1344"/>
      <c r="G565" s="1344"/>
      <c r="H565" s="1344"/>
      <c r="I565" s="1344"/>
      <c r="J565" s="1344"/>
      <c r="K565" s="1344"/>
      <c r="L565" s="1344"/>
      <c r="M565" s="1344"/>
      <c r="N565" s="1344"/>
      <c r="O565" s="1344"/>
      <c r="P565" s="1344"/>
      <c r="Q565" s="1344"/>
      <c r="R565" s="1344"/>
      <c r="S565" s="1344"/>
      <c r="T565" s="1344"/>
      <c r="U565" s="1344"/>
      <c r="V565" s="1344"/>
      <c r="W565" s="1344"/>
      <c r="X565" s="1344"/>
      <c r="Y565" s="1344"/>
      <c r="Z565" s="1344"/>
      <c r="AA565" s="1344"/>
      <c r="AB565" s="1344"/>
      <c r="AC565" s="1344"/>
    </row>
    <row r="566">
      <c r="A566" s="1344"/>
      <c r="B566" s="1344"/>
      <c r="C566" s="1344"/>
      <c r="D566" s="1344"/>
      <c r="E566" s="1344"/>
      <c r="F566" s="1344"/>
      <c r="G566" s="1344"/>
      <c r="H566" s="1344"/>
      <c r="I566" s="1344"/>
      <c r="J566" s="1344"/>
      <c r="K566" s="1344"/>
      <c r="L566" s="1344"/>
      <c r="M566" s="1344"/>
      <c r="N566" s="1344"/>
      <c r="O566" s="1344"/>
      <c r="P566" s="1344"/>
      <c r="Q566" s="1344"/>
      <c r="R566" s="1344"/>
      <c r="S566" s="1344"/>
      <c r="T566" s="1344"/>
      <c r="U566" s="1344"/>
      <c r="V566" s="1344"/>
      <c r="W566" s="1344"/>
      <c r="X566" s="1344"/>
      <c r="Y566" s="1344"/>
      <c r="Z566" s="1344"/>
      <c r="AA566" s="1344"/>
      <c r="AB566" s="1344"/>
      <c r="AC566" s="1344"/>
    </row>
    <row r="567">
      <c r="A567" s="1344"/>
      <c r="B567" s="1344"/>
      <c r="C567" s="1344"/>
      <c r="D567" s="1344"/>
      <c r="E567" s="1344"/>
      <c r="F567" s="1344"/>
      <c r="G567" s="1344"/>
      <c r="H567" s="1344"/>
      <c r="I567" s="1344"/>
      <c r="J567" s="1344"/>
      <c r="K567" s="1344"/>
      <c r="L567" s="1344"/>
      <c r="M567" s="1344"/>
      <c r="N567" s="1344"/>
      <c r="O567" s="1344"/>
      <c r="P567" s="1344"/>
      <c r="Q567" s="1344"/>
      <c r="R567" s="1344"/>
      <c r="S567" s="1344"/>
      <c r="T567" s="1344"/>
      <c r="U567" s="1344"/>
      <c r="V567" s="1344"/>
      <c r="W567" s="1344"/>
      <c r="X567" s="1344"/>
      <c r="Y567" s="1344"/>
      <c r="Z567" s="1344"/>
      <c r="AA567" s="1344"/>
      <c r="AB567" s="1344"/>
      <c r="AC567" s="1344"/>
    </row>
    <row r="568">
      <c r="A568" s="1344"/>
      <c r="B568" s="1344"/>
      <c r="C568" s="1344"/>
      <c r="D568" s="1344"/>
      <c r="E568" s="1344"/>
      <c r="F568" s="1344"/>
      <c r="G568" s="1344"/>
      <c r="H568" s="1344"/>
      <c r="I568" s="1344"/>
      <c r="J568" s="1344"/>
      <c r="K568" s="1344"/>
      <c r="L568" s="1344"/>
      <c r="M568" s="1344"/>
      <c r="N568" s="1344"/>
      <c r="O568" s="1344"/>
      <c r="P568" s="1344"/>
      <c r="Q568" s="1344"/>
      <c r="R568" s="1344"/>
      <c r="S568" s="1344"/>
      <c r="T568" s="1344"/>
      <c r="U568" s="1344"/>
      <c r="V568" s="1344"/>
      <c r="W568" s="1344"/>
      <c r="X568" s="1344"/>
      <c r="Y568" s="1344"/>
      <c r="Z568" s="1344"/>
      <c r="AA568" s="1344"/>
      <c r="AB568" s="1344"/>
      <c r="AC568" s="1344"/>
    </row>
    <row r="569">
      <c r="A569" s="1344"/>
      <c r="B569" s="1344"/>
      <c r="C569" s="1344"/>
      <c r="D569" s="1344"/>
      <c r="E569" s="1344"/>
      <c r="F569" s="1344"/>
      <c r="G569" s="1344"/>
      <c r="H569" s="1344"/>
      <c r="I569" s="1344"/>
      <c r="J569" s="1344"/>
      <c r="K569" s="1344"/>
      <c r="L569" s="1344"/>
      <c r="M569" s="1344"/>
      <c r="N569" s="1344"/>
      <c r="O569" s="1344"/>
      <c r="P569" s="1344"/>
      <c r="Q569" s="1344"/>
      <c r="R569" s="1344"/>
      <c r="S569" s="1344"/>
      <c r="T569" s="1344"/>
      <c r="U569" s="1344"/>
      <c r="V569" s="1344"/>
      <c r="W569" s="1344"/>
      <c r="X569" s="1344"/>
      <c r="Y569" s="1344"/>
      <c r="Z569" s="1344"/>
      <c r="AA569" s="1344"/>
      <c r="AB569" s="1344"/>
      <c r="AC569" s="1344"/>
    </row>
    <row r="570">
      <c r="A570" s="1344"/>
      <c r="B570" s="1344"/>
      <c r="C570" s="1344"/>
      <c r="D570" s="1344"/>
      <c r="E570" s="1344"/>
      <c r="F570" s="1344"/>
      <c r="G570" s="1344"/>
      <c r="H570" s="1344"/>
      <c r="I570" s="1344"/>
      <c r="J570" s="1344"/>
      <c r="K570" s="1344"/>
      <c r="L570" s="1344"/>
      <c r="M570" s="1344"/>
      <c r="N570" s="1344"/>
      <c r="O570" s="1344"/>
      <c r="P570" s="1344"/>
      <c r="Q570" s="1344"/>
      <c r="R570" s="1344"/>
      <c r="S570" s="1344"/>
      <c r="T570" s="1344"/>
      <c r="U570" s="1344"/>
      <c r="V570" s="1344"/>
      <c r="W570" s="1344"/>
      <c r="X570" s="1344"/>
      <c r="Y570" s="1344"/>
      <c r="Z570" s="1344"/>
      <c r="AA570" s="1344"/>
      <c r="AB570" s="1344"/>
      <c r="AC570" s="1344"/>
    </row>
    <row r="571">
      <c r="A571" s="1344"/>
      <c r="B571" s="1344"/>
      <c r="C571" s="1344"/>
      <c r="D571" s="1344"/>
      <c r="E571" s="1344"/>
      <c r="F571" s="1344"/>
      <c r="G571" s="1344"/>
      <c r="H571" s="1344"/>
      <c r="I571" s="1344"/>
      <c r="J571" s="1344"/>
      <c r="K571" s="1344"/>
      <c r="L571" s="1344"/>
      <c r="M571" s="1344"/>
      <c r="N571" s="1344"/>
      <c r="O571" s="1344"/>
      <c r="P571" s="1344"/>
      <c r="Q571" s="1344"/>
      <c r="R571" s="1344"/>
      <c r="S571" s="1344"/>
      <c r="T571" s="1344"/>
      <c r="U571" s="1344"/>
      <c r="V571" s="1344"/>
      <c r="W571" s="1344"/>
      <c r="X571" s="1344"/>
      <c r="Y571" s="1344"/>
      <c r="Z571" s="1344"/>
      <c r="AA571" s="1344"/>
      <c r="AB571" s="1344"/>
      <c r="AC571" s="1344"/>
    </row>
    <row r="572">
      <c r="A572" s="1344"/>
      <c r="B572" s="1344"/>
      <c r="C572" s="1344"/>
      <c r="D572" s="1344"/>
      <c r="E572" s="1344"/>
      <c r="F572" s="1344"/>
      <c r="G572" s="1344"/>
      <c r="H572" s="1344"/>
      <c r="I572" s="1344"/>
      <c r="J572" s="1344"/>
      <c r="K572" s="1344"/>
      <c r="L572" s="1344"/>
      <c r="M572" s="1344"/>
      <c r="N572" s="1344"/>
      <c r="O572" s="1344"/>
      <c r="P572" s="1344"/>
      <c r="Q572" s="1344"/>
      <c r="R572" s="1344"/>
      <c r="S572" s="1344"/>
      <c r="T572" s="1344"/>
      <c r="U572" s="1344"/>
      <c r="V572" s="1344"/>
      <c r="W572" s="1344"/>
      <c r="X572" s="1344"/>
      <c r="Y572" s="1344"/>
      <c r="Z572" s="1344"/>
      <c r="AA572" s="1344"/>
      <c r="AB572" s="1344"/>
      <c r="AC572" s="1344"/>
    </row>
    <row r="573">
      <c r="A573" s="1344"/>
      <c r="B573" s="1344"/>
      <c r="C573" s="1344"/>
      <c r="D573" s="1344"/>
      <c r="E573" s="1344"/>
      <c r="F573" s="1344"/>
      <c r="G573" s="1344"/>
      <c r="H573" s="1344"/>
      <c r="I573" s="1344"/>
      <c r="J573" s="1344"/>
      <c r="K573" s="1344"/>
      <c r="L573" s="1344"/>
      <c r="M573" s="1344"/>
      <c r="N573" s="1344"/>
      <c r="O573" s="1344"/>
      <c r="P573" s="1344"/>
      <c r="Q573" s="1344"/>
      <c r="R573" s="1344"/>
      <c r="S573" s="1344"/>
      <c r="T573" s="1344"/>
      <c r="U573" s="1344"/>
      <c r="V573" s="1344"/>
      <c r="W573" s="1344"/>
      <c r="X573" s="1344"/>
      <c r="Y573" s="1344"/>
      <c r="Z573" s="1344"/>
      <c r="AA573" s="1344"/>
      <c r="AB573" s="1344"/>
      <c r="AC573" s="1344"/>
    </row>
    <row r="574">
      <c r="A574" s="1344"/>
      <c r="B574" s="1344"/>
      <c r="C574" s="1344"/>
      <c r="D574" s="1344"/>
      <c r="E574" s="1344"/>
      <c r="F574" s="1344"/>
      <c r="G574" s="1344"/>
      <c r="H574" s="1344"/>
      <c r="I574" s="1344"/>
      <c r="J574" s="1344"/>
      <c r="K574" s="1344"/>
      <c r="L574" s="1344"/>
      <c r="M574" s="1344"/>
      <c r="N574" s="1344"/>
      <c r="O574" s="1344"/>
      <c r="P574" s="1344"/>
      <c r="Q574" s="1344"/>
      <c r="R574" s="1344"/>
      <c r="S574" s="1344"/>
      <c r="T574" s="1344"/>
      <c r="U574" s="1344"/>
      <c r="V574" s="1344"/>
      <c r="W574" s="1344"/>
      <c r="X574" s="1344"/>
      <c r="Y574" s="1344"/>
      <c r="Z574" s="1344"/>
      <c r="AA574" s="1344"/>
      <c r="AB574" s="1344"/>
      <c r="AC574" s="1344"/>
    </row>
    <row r="575">
      <c r="A575" s="1344"/>
      <c r="B575" s="1344"/>
      <c r="C575" s="1344"/>
      <c r="D575" s="1344"/>
      <c r="E575" s="1344"/>
      <c r="F575" s="1344"/>
      <c r="G575" s="1344"/>
      <c r="H575" s="1344"/>
      <c r="I575" s="1344"/>
      <c r="J575" s="1344"/>
      <c r="K575" s="1344"/>
      <c r="L575" s="1344"/>
      <c r="M575" s="1344"/>
      <c r="N575" s="1344"/>
      <c r="O575" s="1344"/>
      <c r="P575" s="1344"/>
      <c r="Q575" s="1344"/>
      <c r="R575" s="1344"/>
      <c r="S575" s="1344"/>
      <c r="T575" s="1344"/>
      <c r="U575" s="1344"/>
      <c r="V575" s="1344"/>
      <c r="W575" s="1344"/>
      <c r="X575" s="1344"/>
      <c r="Y575" s="1344"/>
      <c r="Z575" s="1344"/>
      <c r="AA575" s="1344"/>
      <c r="AB575" s="1344"/>
      <c r="AC575" s="1344"/>
    </row>
    <row r="576">
      <c r="A576" s="1344"/>
      <c r="B576" s="1344"/>
      <c r="C576" s="1344"/>
      <c r="D576" s="1344"/>
      <c r="E576" s="1344"/>
      <c r="F576" s="1344"/>
      <c r="G576" s="1344"/>
      <c r="H576" s="1344"/>
      <c r="I576" s="1344"/>
      <c r="J576" s="1344"/>
      <c r="K576" s="1344"/>
      <c r="L576" s="1344"/>
      <c r="M576" s="1344"/>
      <c r="N576" s="1344"/>
      <c r="O576" s="1344"/>
      <c r="P576" s="1344"/>
      <c r="Q576" s="1344"/>
      <c r="R576" s="1344"/>
      <c r="S576" s="1344"/>
      <c r="T576" s="1344"/>
      <c r="U576" s="1344"/>
      <c r="V576" s="1344"/>
      <c r="W576" s="1344"/>
      <c r="X576" s="1344"/>
      <c r="Y576" s="1344"/>
      <c r="Z576" s="1344"/>
      <c r="AA576" s="1344"/>
      <c r="AB576" s="1344"/>
      <c r="AC576" s="1344"/>
    </row>
    <row r="577">
      <c r="A577" s="1344"/>
      <c r="B577" s="1344"/>
      <c r="C577" s="1344"/>
      <c r="D577" s="1344"/>
      <c r="E577" s="1344"/>
      <c r="F577" s="1344"/>
      <c r="G577" s="1344"/>
      <c r="H577" s="1344"/>
      <c r="I577" s="1344"/>
      <c r="J577" s="1344"/>
      <c r="K577" s="1344"/>
      <c r="L577" s="1344"/>
      <c r="M577" s="1344"/>
      <c r="N577" s="1344"/>
      <c r="O577" s="1344"/>
      <c r="P577" s="1344"/>
      <c r="Q577" s="1344"/>
      <c r="R577" s="1344"/>
      <c r="S577" s="1344"/>
      <c r="T577" s="1344"/>
      <c r="U577" s="1344"/>
      <c r="V577" s="1344"/>
      <c r="W577" s="1344"/>
      <c r="X577" s="1344"/>
      <c r="Y577" s="1344"/>
      <c r="Z577" s="1344"/>
      <c r="AA577" s="1344"/>
      <c r="AB577" s="1344"/>
      <c r="AC577" s="1344"/>
    </row>
    <row r="578">
      <c r="A578" s="1344"/>
      <c r="B578" s="1344"/>
      <c r="C578" s="1344"/>
      <c r="D578" s="1344"/>
      <c r="E578" s="1344"/>
      <c r="F578" s="1344"/>
      <c r="G578" s="1344"/>
      <c r="H578" s="1344"/>
      <c r="I578" s="1344"/>
      <c r="J578" s="1344"/>
      <c r="K578" s="1344"/>
      <c r="L578" s="1344"/>
      <c r="M578" s="1344"/>
      <c r="N578" s="1344"/>
      <c r="O578" s="1344"/>
      <c r="P578" s="1344"/>
      <c r="Q578" s="1344"/>
      <c r="R578" s="1344"/>
      <c r="S578" s="1344"/>
      <c r="T578" s="1344"/>
      <c r="U578" s="1344"/>
      <c r="V578" s="1344"/>
      <c r="W578" s="1344"/>
      <c r="X578" s="1344"/>
      <c r="Y578" s="1344"/>
      <c r="Z578" s="1344"/>
      <c r="AA578" s="1344"/>
      <c r="AB578" s="1344"/>
      <c r="AC578" s="1344"/>
    </row>
    <row r="579">
      <c r="A579" s="1344"/>
      <c r="B579" s="1344"/>
      <c r="C579" s="1344"/>
      <c r="D579" s="1344"/>
      <c r="E579" s="1344"/>
      <c r="F579" s="1344"/>
      <c r="G579" s="1344"/>
      <c r="H579" s="1344"/>
      <c r="I579" s="1344"/>
      <c r="J579" s="1344"/>
      <c r="K579" s="1344"/>
      <c r="L579" s="1344"/>
      <c r="M579" s="1344"/>
      <c r="N579" s="1344"/>
      <c r="O579" s="1344"/>
      <c r="P579" s="1344"/>
      <c r="Q579" s="1344"/>
      <c r="R579" s="1344"/>
      <c r="S579" s="1344"/>
      <c r="T579" s="1344"/>
      <c r="U579" s="1344"/>
      <c r="V579" s="1344"/>
      <c r="W579" s="1344"/>
      <c r="X579" s="1344"/>
      <c r="Y579" s="1344"/>
      <c r="Z579" s="1344"/>
      <c r="AA579" s="1344"/>
      <c r="AB579" s="1344"/>
      <c r="AC579" s="1344"/>
    </row>
    <row r="580">
      <c r="A580" s="1344"/>
      <c r="B580" s="1344"/>
      <c r="C580" s="1344"/>
      <c r="D580" s="1344"/>
      <c r="E580" s="1344"/>
      <c r="F580" s="1344"/>
      <c r="G580" s="1344"/>
      <c r="H580" s="1344"/>
      <c r="I580" s="1344"/>
      <c r="J580" s="1344"/>
      <c r="K580" s="1344"/>
      <c r="L580" s="1344"/>
      <c r="M580" s="1344"/>
      <c r="N580" s="1344"/>
      <c r="O580" s="1344"/>
      <c r="P580" s="1344"/>
      <c r="Q580" s="1344"/>
      <c r="R580" s="1344"/>
      <c r="S580" s="1344"/>
      <c r="T580" s="1344"/>
      <c r="U580" s="1344"/>
      <c r="V580" s="1344"/>
      <c r="W580" s="1344"/>
      <c r="X580" s="1344"/>
      <c r="Y580" s="1344"/>
      <c r="Z580" s="1344"/>
      <c r="AA580" s="1344"/>
      <c r="AB580" s="1344"/>
      <c r="AC580" s="1344"/>
    </row>
    <row r="581">
      <c r="A581" s="1344"/>
      <c r="B581" s="1344"/>
      <c r="C581" s="1344"/>
      <c r="D581" s="1344"/>
      <c r="E581" s="1344"/>
      <c r="F581" s="1344"/>
      <c r="G581" s="1344"/>
      <c r="H581" s="1344"/>
      <c r="I581" s="1344"/>
      <c r="J581" s="1344"/>
      <c r="K581" s="1344"/>
      <c r="L581" s="1344"/>
      <c r="M581" s="1344"/>
      <c r="N581" s="1344"/>
      <c r="O581" s="1344"/>
      <c r="P581" s="1344"/>
      <c r="Q581" s="1344"/>
      <c r="R581" s="1344"/>
      <c r="S581" s="1344"/>
      <c r="T581" s="1344"/>
      <c r="U581" s="1344"/>
      <c r="V581" s="1344"/>
      <c r="W581" s="1344"/>
      <c r="X581" s="1344"/>
      <c r="Y581" s="1344"/>
      <c r="Z581" s="1344"/>
      <c r="AA581" s="1344"/>
      <c r="AB581" s="1344"/>
      <c r="AC581" s="1344"/>
    </row>
    <row r="582">
      <c r="A582" s="1344"/>
      <c r="B582" s="1344"/>
      <c r="C582" s="1344"/>
      <c r="D582" s="1344"/>
      <c r="E582" s="1344"/>
      <c r="F582" s="1344"/>
      <c r="G582" s="1344"/>
      <c r="H582" s="1344"/>
      <c r="I582" s="1344"/>
      <c r="J582" s="1344"/>
      <c r="K582" s="1344"/>
      <c r="L582" s="1344"/>
      <c r="M582" s="1344"/>
      <c r="N582" s="1344"/>
      <c r="O582" s="1344"/>
      <c r="P582" s="1344"/>
      <c r="Q582" s="1344"/>
      <c r="R582" s="1344"/>
      <c r="S582" s="1344"/>
      <c r="T582" s="1344"/>
      <c r="U582" s="1344"/>
      <c r="V582" s="1344"/>
      <c r="W582" s="1344"/>
      <c r="X582" s="1344"/>
      <c r="Y582" s="1344"/>
      <c r="Z582" s="1344"/>
      <c r="AA582" s="1344"/>
      <c r="AB582" s="1344"/>
      <c r="AC582" s="1344"/>
    </row>
    <row r="583">
      <c r="A583" s="1344"/>
      <c r="B583" s="1344"/>
      <c r="C583" s="1344"/>
      <c r="D583" s="1344"/>
      <c r="E583" s="1344"/>
      <c r="F583" s="1344"/>
      <c r="G583" s="1344"/>
      <c r="H583" s="1344"/>
      <c r="I583" s="1344"/>
      <c r="J583" s="1344"/>
      <c r="K583" s="1344"/>
      <c r="L583" s="1344"/>
      <c r="M583" s="1344"/>
      <c r="N583" s="1344"/>
      <c r="O583" s="1344"/>
      <c r="P583" s="1344"/>
      <c r="Q583" s="1344"/>
      <c r="R583" s="1344"/>
      <c r="S583" s="1344"/>
      <c r="T583" s="1344"/>
      <c r="U583" s="1344"/>
      <c r="V583" s="1344"/>
      <c r="W583" s="1344"/>
      <c r="X583" s="1344"/>
      <c r="Y583" s="1344"/>
      <c r="Z583" s="1344"/>
      <c r="AA583" s="1344"/>
      <c r="AB583" s="1344"/>
      <c r="AC583" s="1344"/>
    </row>
    <row r="584">
      <c r="A584" s="1344"/>
      <c r="B584" s="1344"/>
      <c r="C584" s="1344"/>
      <c r="D584" s="1344"/>
      <c r="E584" s="1344"/>
      <c r="F584" s="1344"/>
      <c r="G584" s="1344"/>
      <c r="H584" s="1344"/>
      <c r="I584" s="1344"/>
      <c r="J584" s="1344"/>
      <c r="K584" s="1344"/>
      <c r="L584" s="1344"/>
      <c r="M584" s="1344"/>
      <c r="N584" s="1344"/>
      <c r="O584" s="1344"/>
      <c r="P584" s="1344"/>
      <c r="Q584" s="1344"/>
      <c r="R584" s="1344"/>
      <c r="S584" s="1344"/>
      <c r="T584" s="1344"/>
      <c r="U584" s="1344"/>
      <c r="V584" s="1344"/>
      <c r="W584" s="1344"/>
      <c r="X584" s="1344"/>
      <c r="Y584" s="1344"/>
      <c r="Z584" s="1344"/>
      <c r="AA584" s="1344"/>
      <c r="AB584" s="1344"/>
      <c r="AC584" s="1344"/>
    </row>
    <row r="585">
      <c r="A585" s="1344"/>
      <c r="B585" s="1344"/>
      <c r="C585" s="1344"/>
      <c r="D585" s="1344"/>
      <c r="E585" s="1344"/>
      <c r="F585" s="1344"/>
      <c r="G585" s="1344"/>
      <c r="H585" s="1344"/>
      <c r="I585" s="1344"/>
      <c r="J585" s="1344"/>
      <c r="K585" s="1344"/>
      <c r="L585" s="1344"/>
      <c r="M585" s="1344"/>
      <c r="N585" s="1344"/>
      <c r="O585" s="1344"/>
      <c r="P585" s="1344"/>
      <c r="Q585" s="1344"/>
      <c r="R585" s="1344"/>
      <c r="S585" s="1344"/>
      <c r="T585" s="1344"/>
      <c r="U585" s="1344"/>
      <c r="V585" s="1344"/>
      <c r="W585" s="1344"/>
      <c r="X585" s="1344"/>
      <c r="Y585" s="1344"/>
      <c r="Z585" s="1344"/>
      <c r="AA585" s="1344"/>
      <c r="AB585" s="1344"/>
      <c r="AC585" s="1344"/>
    </row>
    <row r="586">
      <c r="A586" s="1344"/>
      <c r="B586" s="1344"/>
      <c r="C586" s="1344"/>
      <c r="D586" s="1344"/>
      <c r="E586" s="1344"/>
      <c r="F586" s="1344"/>
      <c r="G586" s="1344"/>
      <c r="H586" s="1344"/>
      <c r="I586" s="1344"/>
      <c r="J586" s="1344"/>
      <c r="K586" s="1344"/>
      <c r="L586" s="1344"/>
      <c r="M586" s="1344"/>
      <c r="N586" s="1344"/>
      <c r="O586" s="1344"/>
      <c r="P586" s="1344"/>
      <c r="Q586" s="1344"/>
      <c r="R586" s="1344"/>
      <c r="S586" s="1344"/>
      <c r="T586" s="1344"/>
      <c r="U586" s="1344"/>
      <c r="V586" s="1344"/>
      <c r="W586" s="1344"/>
      <c r="X586" s="1344"/>
      <c r="Y586" s="1344"/>
      <c r="Z586" s="1344"/>
      <c r="AA586" s="1344"/>
      <c r="AB586" s="1344"/>
      <c r="AC586" s="1344"/>
    </row>
    <row r="587">
      <c r="A587" s="1344"/>
      <c r="B587" s="1344"/>
      <c r="C587" s="1344"/>
      <c r="D587" s="1344"/>
      <c r="E587" s="1344"/>
      <c r="F587" s="1344"/>
      <c r="G587" s="1344"/>
      <c r="H587" s="1344"/>
      <c r="I587" s="1344"/>
      <c r="J587" s="1344"/>
      <c r="K587" s="1344"/>
      <c r="L587" s="1344"/>
      <c r="M587" s="1344"/>
      <c r="N587" s="1344"/>
      <c r="O587" s="1344"/>
      <c r="P587" s="1344"/>
      <c r="Q587" s="1344"/>
      <c r="R587" s="1344"/>
      <c r="S587" s="1344"/>
      <c r="T587" s="1344"/>
      <c r="U587" s="1344"/>
      <c r="V587" s="1344"/>
      <c r="W587" s="1344"/>
      <c r="X587" s="1344"/>
      <c r="Y587" s="1344"/>
      <c r="Z587" s="1344"/>
      <c r="AA587" s="1344"/>
      <c r="AB587" s="1344"/>
      <c r="AC587" s="1344"/>
    </row>
    <row r="588">
      <c r="A588" s="1344"/>
      <c r="B588" s="1344"/>
      <c r="C588" s="1344"/>
      <c r="D588" s="1344"/>
      <c r="E588" s="1344"/>
      <c r="F588" s="1344"/>
      <c r="G588" s="1344"/>
      <c r="H588" s="1344"/>
      <c r="I588" s="1344"/>
      <c r="J588" s="1344"/>
      <c r="K588" s="1344"/>
      <c r="L588" s="1344"/>
      <c r="M588" s="1344"/>
      <c r="N588" s="1344"/>
      <c r="O588" s="1344"/>
      <c r="P588" s="1344"/>
      <c r="Q588" s="1344"/>
      <c r="R588" s="1344"/>
      <c r="S588" s="1344"/>
      <c r="T588" s="1344"/>
      <c r="U588" s="1344"/>
      <c r="V588" s="1344"/>
      <c r="W588" s="1344"/>
      <c r="X588" s="1344"/>
      <c r="Y588" s="1344"/>
      <c r="Z588" s="1344"/>
      <c r="AA588" s="1344"/>
      <c r="AB588" s="1344"/>
      <c r="AC588" s="1344"/>
    </row>
    <row r="589">
      <c r="A589" s="1344"/>
      <c r="B589" s="1344"/>
      <c r="C589" s="1344"/>
      <c r="D589" s="1344"/>
      <c r="E589" s="1344"/>
      <c r="F589" s="1344"/>
      <c r="G589" s="1344"/>
      <c r="H589" s="1344"/>
      <c r="I589" s="1344"/>
      <c r="J589" s="1344"/>
      <c r="K589" s="1344"/>
      <c r="L589" s="1344"/>
      <c r="M589" s="1344"/>
      <c r="N589" s="1344"/>
      <c r="O589" s="1344"/>
      <c r="P589" s="1344"/>
      <c r="Q589" s="1344"/>
      <c r="R589" s="1344"/>
      <c r="S589" s="1344"/>
      <c r="T589" s="1344"/>
      <c r="U589" s="1344"/>
      <c r="V589" s="1344"/>
      <c r="W589" s="1344"/>
      <c r="X589" s="1344"/>
      <c r="Y589" s="1344"/>
      <c r="Z589" s="1344"/>
      <c r="AA589" s="1344"/>
      <c r="AB589" s="1344"/>
      <c r="AC589" s="1344"/>
    </row>
    <row r="590">
      <c r="A590" s="1344"/>
      <c r="B590" s="1344"/>
      <c r="C590" s="1344"/>
      <c r="D590" s="1344"/>
      <c r="E590" s="1344"/>
      <c r="F590" s="1344"/>
      <c r="G590" s="1344"/>
      <c r="H590" s="1344"/>
      <c r="I590" s="1344"/>
      <c r="J590" s="1344"/>
      <c r="K590" s="1344"/>
      <c r="L590" s="1344"/>
      <c r="M590" s="1344"/>
      <c r="N590" s="1344"/>
      <c r="O590" s="1344"/>
      <c r="P590" s="1344"/>
      <c r="Q590" s="1344"/>
      <c r="R590" s="1344"/>
      <c r="S590" s="1344"/>
      <c r="T590" s="1344"/>
      <c r="U590" s="1344"/>
      <c r="V590" s="1344"/>
      <c r="W590" s="1344"/>
      <c r="X590" s="1344"/>
      <c r="Y590" s="1344"/>
      <c r="Z590" s="1344"/>
      <c r="AA590" s="1344"/>
      <c r="AB590" s="1344"/>
      <c r="AC590" s="1344"/>
    </row>
    <row r="591">
      <c r="A591" s="1344"/>
      <c r="B591" s="1344"/>
      <c r="C591" s="1344"/>
      <c r="D591" s="1344"/>
      <c r="E591" s="1344"/>
      <c r="F591" s="1344"/>
      <c r="G591" s="1344"/>
      <c r="H591" s="1344"/>
      <c r="I591" s="1344"/>
      <c r="J591" s="1344"/>
      <c r="K591" s="1344"/>
      <c r="L591" s="1344"/>
      <c r="M591" s="1344"/>
      <c r="N591" s="1344"/>
      <c r="O591" s="1344"/>
      <c r="P591" s="1344"/>
      <c r="Q591" s="1344"/>
      <c r="R591" s="1344"/>
      <c r="S591" s="1344"/>
      <c r="T591" s="1344"/>
      <c r="U591" s="1344"/>
      <c r="V591" s="1344"/>
      <c r="W591" s="1344"/>
      <c r="X591" s="1344"/>
      <c r="Y591" s="1344"/>
      <c r="Z591" s="1344"/>
      <c r="AA591" s="1344"/>
      <c r="AB591" s="1344"/>
      <c r="AC591" s="1344"/>
    </row>
    <row r="592">
      <c r="A592" s="1344"/>
      <c r="B592" s="1344"/>
      <c r="C592" s="1344"/>
      <c r="D592" s="1344"/>
      <c r="E592" s="1344"/>
      <c r="F592" s="1344"/>
      <c r="G592" s="1344"/>
      <c r="H592" s="1344"/>
      <c r="I592" s="1344"/>
      <c r="J592" s="1344"/>
      <c r="K592" s="1344"/>
      <c r="L592" s="1344"/>
      <c r="M592" s="1344"/>
      <c r="N592" s="1344"/>
      <c r="O592" s="1344"/>
      <c r="P592" s="1344"/>
      <c r="Q592" s="1344"/>
      <c r="R592" s="1344"/>
      <c r="S592" s="1344"/>
      <c r="T592" s="1344"/>
      <c r="U592" s="1344"/>
      <c r="V592" s="1344"/>
      <c r="W592" s="1344"/>
      <c r="X592" s="1344"/>
      <c r="Y592" s="1344"/>
      <c r="Z592" s="1344"/>
      <c r="AA592" s="1344"/>
      <c r="AB592" s="1344"/>
      <c r="AC592" s="1344"/>
    </row>
    <row r="593">
      <c r="A593" s="1344"/>
      <c r="B593" s="1344"/>
      <c r="C593" s="1344"/>
      <c r="D593" s="1344"/>
      <c r="E593" s="1344"/>
      <c r="F593" s="1344"/>
      <c r="G593" s="1344"/>
      <c r="H593" s="1344"/>
      <c r="I593" s="1344"/>
      <c r="J593" s="1344"/>
      <c r="K593" s="1344"/>
      <c r="L593" s="1344"/>
      <c r="M593" s="1344"/>
      <c r="N593" s="1344"/>
      <c r="O593" s="1344"/>
      <c r="P593" s="1344"/>
      <c r="Q593" s="1344"/>
      <c r="R593" s="1344"/>
      <c r="S593" s="1344"/>
      <c r="T593" s="1344"/>
      <c r="U593" s="1344"/>
      <c r="V593" s="1344"/>
      <c r="W593" s="1344"/>
      <c r="X593" s="1344"/>
      <c r="Y593" s="1344"/>
      <c r="Z593" s="1344"/>
      <c r="AA593" s="1344"/>
      <c r="AB593" s="1344"/>
      <c r="AC593" s="1344"/>
    </row>
    <row r="594">
      <c r="A594" s="1344"/>
      <c r="B594" s="1344"/>
      <c r="C594" s="1344"/>
      <c r="D594" s="1344"/>
      <c r="E594" s="1344"/>
      <c r="F594" s="1344"/>
      <c r="G594" s="1344"/>
      <c r="H594" s="1344"/>
      <c r="I594" s="1344"/>
      <c r="J594" s="1344"/>
      <c r="K594" s="1344"/>
      <c r="L594" s="1344"/>
      <c r="M594" s="1344"/>
      <c r="N594" s="1344"/>
      <c r="O594" s="1344"/>
      <c r="P594" s="1344"/>
      <c r="Q594" s="1344"/>
      <c r="R594" s="1344"/>
      <c r="S594" s="1344"/>
      <c r="T594" s="1344"/>
      <c r="U594" s="1344"/>
      <c r="V594" s="1344"/>
      <c r="W594" s="1344"/>
      <c r="X594" s="1344"/>
      <c r="Y594" s="1344"/>
      <c r="Z594" s="1344"/>
      <c r="AA594" s="1344"/>
      <c r="AB594" s="1344"/>
      <c r="AC594" s="1344"/>
    </row>
    <row r="595">
      <c r="A595" s="1344"/>
      <c r="B595" s="1344"/>
      <c r="C595" s="1344"/>
      <c r="D595" s="1344"/>
      <c r="E595" s="1344"/>
      <c r="F595" s="1344"/>
      <c r="G595" s="1344"/>
      <c r="H595" s="1344"/>
      <c r="I595" s="1344"/>
      <c r="J595" s="1344"/>
      <c r="K595" s="1344"/>
      <c r="L595" s="1344"/>
      <c r="M595" s="1344"/>
      <c r="N595" s="1344"/>
      <c r="O595" s="1344"/>
      <c r="P595" s="1344"/>
      <c r="Q595" s="1344"/>
      <c r="R595" s="1344"/>
      <c r="S595" s="1344"/>
      <c r="T595" s="1344"/>
      <c r="U595" s="1344"/>
      <c r="V595" s="1344"/>
      <c r="W595" s="1344"/>
      <c r="X595" s="1344"/>
      <c r="Y595" s="1344"/>
      <c r="Z595" s="1344"/>
      <c r="AA595" s="1344"/>
      <c r="AB595" s="1344"/>
      <c r="AC595" s="1344"/>
    </row>
    <row r="596">
      <c r="A596" s="1344"/>
      <c r="B596" s="1344"/>
      <c r="C596" s="1344"/>
      <c r="D596" s="1344"/>
      <c r="E596" s="1344"/>
      <c r="F596" s="1344"/>
      <c r="G596" s="1344"/>
      <c r="H596" s="1344"/>
      <c r="I596" s="1344"/>
      <c r="J596" s="1344"/>
      <c r="K596" s="1344"/>
      <c r="L596" s="1344"/>
      <c r="M596" s="1344"/>
      <c r="N596" s="1344"/>
      <c r="O596" s="1344"/>
      <c r="P596" s="1344"/>
      <c r="Q596" s="1344"/>
      <c r="R596" s="1344"/>
      <c r="S596" s="1344"/>
      <c r="T596" s="1344"/>
      <c r="U596" s="1344"/>
      <c r="V596" s="1344"/>
      <c r="W596" s="1344"/>
      <c r="X596" s="1344"/>
      <c r="Y596" s="1344"/>
      <c r="Z596" s="1344"/>
      <c r="AA596" s="1344"/>
      <c r="AB596" s="1344"/>
      <c r="AC596" s="1344"/>
    </row>
    <row r="597">
      <c r="A597" s="1344"/>
      <c r="B597" s="1344"/>
      <c r="C597" s="1344"/>
      <c r="D597" s="1344"/>
      <c r="E597" s="1344"/>
      <c r="F597" s="1344"/>
      <c r="G597" s="1344"/>
      <c r="H597" s="1344"/>
      <c r="I597" s="1344"/>
      <c r="J597" s="1344"/>
      <c r="K597" s="1344"/>
      <c r="L597" s="1344"/>
      <c r="M597" s="1344"/>
      <c r="N597" s="1344"/>
      <c r="O597" s="1344"/>
      <c r="P597" s="1344"/>
      <c r="Q597" s="1344"/>
      <c r="R597" s="1344"/>
      <c r="S597" s="1344"/>
      <c r="T597" s="1344"/>
      <c r="U597" s="1344"/>
      <c r="V597" s="1344"/>
      <c r="W597" s="1344"/>
      <c r="X597" s="1344"/>
      <c r="Y597" s="1344"/>
      <c r="Z597" s="1344"/>
      <c r="AA597" s="1344"/>
      <c r="AB597" s="1344"/>
      <c r="AC597" s="1344"/>
    </row>
    <row r="598">
      <c r="A598" s="1344"/>
      <c r="B598" s="1344"/>
      <c r="C598" s="1344"/>
      <c r="D598" s="1344"/>
      <c r="E598" s="1344"/>
      <c r="F598" s="1344"/>
      <c r="G598" s="1344"/>
      <c r="H598" s="1344"/>
      <c r="I598" s="1344"/>
      <c r="J598" s="1344"/>
      <c r="K598" s="1344"/>
      <c r="L598" s="1344"/>
      <c r="M598" s="1344"/>
      <c r="N598" s="1344"/>
      <c r="O598" s="1344"/>
      <c r="P598" s="1344"/>
      <c r="Q598" s="1344"/>
      <c r="R598" s="1344"/>
      <c r="S598" s="1344"/>
      <c r="T598" s="1344"/>
      <c r="U598" s="1344"/>
      <c r="V598" s="1344"/>
      <c r="W598" s="1344"/>
      <c r="X598" s="1344"/>
      <c r="Y598" s="1344"/>
      <c r="Z598" s="1344"/>
      <c r="AA598" s="1344"/>
      <c r="AB598" s="1344"/>
      <c r="AC598" s="1344"/>
    </row>
    <row r="599">
      <c r="A599" s="1344"/>
      <c r="B599" s="1344"/>
      <c r="C599" s="1344"/>
      <c r="D599" s="1344"/>
      <c r="E599" s="1344"/>
      <c r="F599" s="1344"/>
      <c r="G599" s="1344"/>
      <c r="H599" s="1344"/>
      <c r="I599" s="1344"/>
      <c r="J599" s="1344"/>
      <c r="K599" s="1344"/>
      <c r="L599" s="1344"/>
      <c r="M599" s="1344"/>
      <c r="N599" s="1344"/>
      <c r="O599" s="1344"/>
      <c r="P599" s="1344"/>
      <c r="Q599" s="1344"/>
      <c r="R599" s="1344"/>
      <c r="S599" s="1344"/>
      <c r="T599" s="1344"/>
      <c r="U599" s="1344"/>
      <c r="V599" s="1344"/>
      <c r="W599" s="1344"/>
      <c r="X599" s="1344"/>
      <c r="Y599" s="1344"/>
      <c r="Z599" s="1344"/>
      <c r="AA599" s="1344"/>
      <c r="AB599" s="1344"/>
      <c r="AC599" s="1344"/>
    </row>
    <row r="600">
      <c r="A600" s="1344"/>
      <c r="B600" s="1344"/>
      <c r="C600" s="1344"/>
      <c r="D600" s="1344"/>
      <c r="E600" s="1344"/>
      <c r="F600" s="1344"/>
      <c r="G600" s="1344"/>
      <c r="H600" s="1344"/>
      <c r="I600" s="1344"/>
      <c r="J600" s="1344"/>
      <c r="K600" s="1344"/>
      <c r="L600" s="1344"/>
      <c r="M600" s="1344"/>
      <c r="N600" s="1344"/>
      <c r="O600" s="1344"/>
      <c r="P600" s="1344"/>
      <c r="Q600" s="1344"/>
      <c r="R600" s="1344"/>
      <c r="S600" s="1344"/>
      <c r="T600" s="1344"/>
      <c r="U600" s="1344"/>
      <c r="V600" s="1344"/>
      <c r="W600" s="1344"/>
      <c r="X600" s="1344"/>
      <c r="Y600" s="1344"/>
      <c r="Z600" s="1344"/>
      <c r="AA600" s="1344"/>
      <c r="AB600" s="1344"/>
      <c r="AC600" s="1344"/>
    </row>
    <row r="601">
      <c r="A601" s="1344"/>
      <c r="B601" s="1344"/>
      <c r="C601" s="1344"/>
      <c r="D601" s="1344"/>
      <c r="E601" s="1344"/>
      <c r="F601" s="1344"/>
      <c r="G601" s="1344"/>
      <c r="H601" s="1344"/>
      <c r="I601" s="1344"/>
      <c r="J601" s="1344"/>
      <c r="K601" s="1344"/>
      <c r="L601" s="1344"/>
      <c r="M601" s="1344"/>
      <c r="N601" s="1344"/>
      <c r="O601" s="1344"/>
      <c r="P601" s="1344"/>
      <c r="Q601" s="1344"/>
      <c r="R601" s="1344"/>
      <c r="S601" s="1344"/>
      <c r="T601" s="1344"/>
      <c r="U601" s="1344"/>
      <c r="V601" s="1344"/>
      <c r="W601" s="1344"/>
      <c r="X601" s="1344"/>
      <c r="Y601" s="1344"/>
      <c r="Z601" s="1344"/>
      <c r="AA601" s="1344"/>
      <c r="AB601" s="1344"/>
      <c r="AC601" s="1344"/>
    </row>
    <row r="602">
      <c r="A602" s="1344"/>
      <c r="B602" s="1344"/>
      <c r="C602" s="1344"/>
      <c r="D602" s="1344"/>
      <c r="E602" s="1344"/>
      <c r="F602" s="1344"/>
      <c r="G602" s="1344"/>
      <c r="H602" s="1344"/>
      <c r="I602" s="1344"/>
      <c r="J602" s="1344"/>
      <c r="K602" s="1344"/>
      <c r="L602" s="1344"/>
      <c r="M602" s="1344"/>
      <c r="N602" s="1344"/>
      <c r="O602" s="1344"/>
      <c r="P602" s="1344"/>
      <c r="Q602" s="1344"/>
      <c r="R602" s="1344"/>
      <c r="S602" s="1344"/>
      <c r="T602" s="1344"/>
      <c r="U602" s="1344"/>
      <c r="V602" s="1344"/>
      <c r="W602" s="1344"/>
      <c r="X602" s="1344"/>
      <c r="Y602" s="1344"/>
      <c r="Z602" s="1344"/>
      <c r="AA602" s="1344"/>
      <c r="AB602" s="1344"/>
      <c r="AC602" s="1344"/>
    </row>
    <row r="603">
      <c r="A603" s="1344"/>
      <c r="B603" s="1344"/>
      <c r="C603" s="1344"/>
      <c r="D603" s="1344"/>
      <c r="E603" s="1344"/>
      <c r="F603" s="1344"/>
      <c r="G603" s="1344"/>
      <c r="H603" s="1344"/>
      <c r="I603" s="1344"/>
      <c r="J603" s="1344"/>
      <c r="K603" s="1344"/>
      <c r="L603" s="1344"/>
      <c r="M603" s="1344"/>
      <c r="N603" s="1344"/>
      <c r="O603" s="1344"/>
      <c r="P603" s="1344"/>
      <c r="Q603" s="1344"/>
      <c r="R603" s="1344"/>
      <c r="S603" s="1344"/>
      <c r="T603" s="1344"/>
      <c r="U603" s="1344"/>
      <c r="V603" s="1344"/>
      <c r="W603" s="1344"/>
      <c r="X603" s="1344"/>
      <c r="Y603" s="1344"/>
      <c r="Z603" s="1344"/>
      <c r="AA603" s="1344"/>
      <c r="AB603" s="1344"/>
      <c r="AC603" s="1344"/>
    </row>
    <row r="604">
      <c r="A604" s="1344"/>
      <c r="B604" s="1344"/>
      <c r="C604" s="1344"/>
      <c r="D604" s="1344"/>
      <c r="E604" s="1344"/>
      <c r="F604" s="1344"/>
      <c r="G604" s="1344"/>
      <c r="H604" s="1344"/>
      <c r="I604" s="1344"/>
      <c r="J604" s="1344"/>
      <c r="K604" s="1344"/>
      <c r="L604" s="1344"/>
      <c r="M604" s="1344"/>
      <c r="N604" s="1344"/>
      <c r="O604" s="1344"/>
      <c r="P604" s="1344"/>
      <c r="Q604" s="1344"/>
      <c r="R604" s="1344"/>
      <c r="S604" s="1344"/>
      <c r="T604" s="1344"/>
      <c r="U604" s="1344"/>
      <c r="V604" s="1344"/>
      <c r="W604" s="1344"/>
      <c r="X604" s="1344"/>
      <c r="Y604" s="1344"/>
      <c r="Z604" s="1344"/>
      <c r="AA604" s="1344"/>
      <c r="AB604" s="1344"/>
      <c r="AC604" s="1344"/>
    </row>
    <row r="605">
      <c r="A605" s="1344"/>
      <c r="B605" s="1344"/>
      <c r="C605" s="1344"/>
      <c r="D605" s="1344"/>
      <c r="E605" s="1344"/>
      <c r="F605" s="1344"/>
      <c r="G605" s="1344"/>
      <c r="H605" s="1344"/>
      <c r="I605" s="1344"/>
      <c r="J605" s="1344"/>
      <c r="K605" s="1344"/>
      <c r="L605" s="1344"/>
      <c r="M605" s="1344"/>
      <c r="N605" s="1344"/>
      <c r="O605" s="1344"/>
      <c r="P605" s="1344"/>
      <c r="Q605" s="1344"/>
      <c r="R605" s="1344"/>
      <c r="S605" s="1344"/>
      <c r="T605" s="1344"/>
      <c r="U605" s="1344"/>
      <c r="V605" s="1344"/>
      <c r="W605" s="1344"/>
      <c r="X605" s="1344"/>
      <c r="Y605" s="1344"/>
      <c r="Z605" s="1344"/>
      <c r="AA605" s="1344"/>
      <c r="AB605" s="1344"/>
      <c r="AC605" s="1344"/>
    </row>
    <row r="606">
      <c r="A606" s="1344"/>
      <c r="B606" s="1344"/>
      <c r="C606" s="1344"/>
      <c r="D606" s="1344"/>
      <c r="E606" s="1344"/>
      <c r="F606" s="1344"/>
      <c r="G606" s="1344"/>
      <c r="H606" s="1344"/>
      <c r="I606" s="1344"/>
      <c r="J606" s="1344"/>
      <c r="K606" s="1344"/>
      <c r="L606" s="1344"/>
      <c r="M606" s="1344"/>
      <c r="N606" s="1344"/>
      <c r="O606" s="1344"/>
      <c r="P606" s="1344"/>
      <c r="Q606" s="1344"/>
      <c r="R606" s="1344"/>
      <c r="S606" s="1344"/>
      <c r="T606" s="1344"/>
      <c r="U606" s="1344"/>
      <c r="V606" s="1344"/>
      <c r="W606" s="1344"/>
      <c r="X606" s="1344"/>
      <c r="Y606" s="1344"/>
      <c r="Z606" s="1344"/>
      <c r="AA606" s="1344"/>
      <c r="AB606" s="1344"/>
      <c r="AC606" s="1344"/>
    </row>
    <row r="607">
      <c r="A607" s="1344"/>
      <c r="B607" s="1344"/>
      <c r="C607" s="1344"/>
      <c r="D607" s="1344"/>
      <c r="E607" s="1344"/>
      <c r="F607" s="1344"/>
      <c r="G607" s="1344"/>
      <c r="H607" s="1344"/>
      <c r="I607" s="1344"/>
      <c r="J607" s="1344"/>
      <c r="K607" s="1344"/>
      <c r="L607" s="1344"/>
      <c r="M607" s="1344"/>
      <c r="N607" s="1344"/>
      <c r="O607" s="1344"/>
      <c r="P607" s="1344"/>
      <c r="Q607" s="1344"/>
      <c r="R607" s="1344"/>
      <c r="S607" s="1344"/>
      <c r="T607" s="1344"/>
      <c r="U607" s="1344"/>
      <c r="V607" s="1344"/>
      <c r="W607" s="1344"/>
      <c r="X607" s="1344"/>
      <c r="Y607" s="1344"/>
      <c r="Z607" s="1344"/>
      <c r="AA607" s="1344"/>
      <c r="AB607" s="1344"/>
      <c r="AC607" s="1344"/>
    </row>
    <row r="608">
      <c r="A608" s="1344"/>
      <c r="B608" s="1344"/>
      <c r="C608" s="1344"/>
      <c r="D608" s="1344"/>
      <c r="E608" s="1344"/>
      <c r="F608" s="1344"/>
      <c r="G608" s="1344"/>
      <c r="H608" s="1344"/>
      <c r="I608" s="1344"/>
      <c r="J608" s="1344"/>
      <c r="K608" s="1344"/>
      <c r="L608" s="1344"/>
      <c r="M608" s="1344"/>
      <c r="N608" s="1344"/>
      <c r="O608" s="1344"/>
      <c r="P608" s="1344"/>
      <c r="Q608" s="1344"/>
      <c r="R608" s="1344"/>
      <c r="S608" s="1344"/>
      <c r="T608" s="1344"/>
      <c r="U608" s="1344"/>
      <c r="V608" s="1344"/>
      <c r="W608" s="1344"/>
      <c r="X608" s="1344"/>
      <c r="Y608" s="1344"/>
      <c r="Z608" s="1344"/>
      <c r="AA608" s="1344"/>
      <c r="AB608" s="1344"/>
      <c r="AC608" s="1344"/>
    </row>
    <row r="609">
      <c r="A609" s="1344"/>
      <c r="B609" s="1344"/>
      <c r="C609" s="1344"/>
      <c r="D609" s="1344"/>
      <c r="E609" s="1344"/>
      <c r="F609" s="1344"/>
      <c r="G609" s="1344"/>
      <c r="H609" s="1344"/>
      <c r="I609" s="1344"/>
      <c r="J609" s="1344"/>
      <c r="K609" s="1344"/>
      <c r="L609" s="1344"/>
      <c r="M609" s="1344"/>
      <c r="N609" s="1344"/>
      <c r="O609" s="1344"/>
      <c r="P609" s="1344"/>
      <c r="Q609" s="1344"/>
      <c r="R609" s="1344"/>
      <c r="S609" s="1344"/>
      <c r="T609" s="1344"/>
      <c r="U609" s="1344"/>
      <c r="V609" s="1344"/>
      <c r="W609" s="1344"/>
      <c r="X609" s="1344"/>
      <c r="Y609" s="1344"/>
      <c r="Z609" s="1344"/>
      <c r="AA609" s="1344"/>
      <c r="AB609" s="1344"/>
      <c r="AC609" s="1344"/>
    </row>
    <row r="610">
      <c r="A610" s="1344"/>
      <c r="B610" s="1344"/>
      <c r="C610" s="1344"/>
      <c r="D610" s="1344"/>
      <c r="E610" s="1344"/>
      <c r="F610" s="1344"/>
      <c r="G610" s="1344"/>
      <c r="H610" s="1344"/>
      <c r="I610" s="1344"/>
      <c r="J610" s="1344"/>
      <c r="K610" s="1344"/>
      <c r="L610" s="1344"/>
      <c r="M610" s="1344"/>
      <c r="N610" s="1344"/>
      <c r="O610" s="1344"/>
      <c r="P610" s="1344"/>
      <c r="Q610" s="1344"/>
      <c r="R610" s="1344"/>
      <c r="S610" s="1344"/>
      <c r="T610" s="1344"/>
      <c r="U610" s="1344"/>
      <c r="V610" s="1344"/>
      <c r="W610" s="1344"/>
      <c r="X610" s="1344"/>
      <c r="Y610" s="1344"/>
      <c r="Z610" s="1344"/>
      <c r="AA610" s="1344"/>
      <c r="AB610" s="1344"/>
      <c r="AC610" s="1344"/>
    </row>
    <row r="611">
      <c r="A611" s="1344"/>
      <c r="B611" s="1344"/>
      <c r="C611" s="1344"/>
      <c r="D611" s="1344"/>
      <c r="E611" s="1344"/>
      <c r="F611" s="1344"/>
      <c r="G611" s="1344"/>
      <c r="H611" s="1344"/>
      <c r="I611" s="1344"/>
      <c r="J611" s="1344"/>
      <c r="K611" s="1344"/>
      <c r="L611" s="1344"/>
      <c r="M611" s="1344"/>
      <c r="N611" s="1344"/>
      <c r="O611" s="1344"/>
      <c r="P611" s="1344"/>
      <c r="Q611" s="1344"/>
      <c r="R611" s="1344"/>
      <c r="S611" s="1344"/>
      <c r="T611" s="1344"/>
      <c r="U611" s="1344"/>
      <c r="V611" s="1344"/>
      <c r="W611" s="1344"/>
      <c r="X611" s="1344"/>
      <c r="Y611" s="1344"/>
      <c r="Z611" s="1344"/>
      <c r="AA611" s="1344"/>
      <c r="AB611" s="1344"/>
      <c r="AC611" s="1344"/>
    </row>
    <row r="612">
      <c r="A612" s="1344"/>
      <c r="B612" s="1344"/>
      <c r="C612" s="1344"/>
      <c r="D612" s="1344"/>
      <c r="E612" s="1344"/>
      <c r="F612" s="1344"/>
      <c r="G612" s="1344"/>
      <c r="H612" s="1344"/>
      <c r="I612" s="1344"/>
      <c r="J612" s="1344"/>
      <c r="K612" s="1344"/>
      <c r="L612" s="1344"/>
      <c r="M612" s="1344"/>
      <c r="N612" s="1344"/>
      <c r="O612" s="1344"/>
      <c r="P612" s="1344"/>
      <c r="Q612" s="1344"/>
      <c r="R612" s="1344"/>
      <c r="S612" s="1344"/>
      <c r="T612" s="1344"/>
      <c r="U612" s="1344"/>
      <c r="V612" s="1344"/>
      <c r="W612" s="1344"/>
      <c r="X612" s="1344"/>
      <c r="Y612" s="1344"/>
      <c r="Z612" s="1344"/>
      <c r="AA612" s="1344"/>
      <c r="AB612" s="1344"/>
      <c r="AC612" s="1344"/>
    </row>
    <row r="613">
      <c r="A613" s="1344"/>
      <c r="B613" s="1344"/>
      <c r="C613" s="1344"/>
      <c r="D613" s="1344"/>
      <c r="E613" s="1344"/>
      <c r="F613" s="1344"/>
      <c r="G613" s="1344"/>
      <c r="H613" s="1344"/>
      <c r="I613" s="1344"/>
      <c r="J613" s="1344"/>
      <c r="K613" s="1344"/>
      <c r="L613" s="1344"/>
      <c r="M613" s="1344"/>
      <c r="N613" s="1344"/>
      <c r="O613" s="1344"/>
      <c r="P613" s="1344"/>
      <c r="Q613" s="1344"/>
      <c r="R613" s="1344"/>
      <c r="S613" s="1344"/>
      <c r="T613" s="1344"/>
      <c r="U613" s="1344"/>
      <c r="V613" s="1344"/>
      <c r="W613" s="1344"/>
      <c r="X613" s="1344"/>
      <c r="Y613" s="1344"/>
      <c r="Z613" s="1344"/>
      <c r="AA613" s="1344"/>
      <c r="AB613" s="1344"/>
      <c r="AC613" s="1344"/>
    </row>
    <row r="614">
      <c r="A614" s="1344"/>
      <c r="B614" s="1344"/>
      <c r="C614" s="1344"/>
      <c r="D614" s="1344"/>
      <c r="E614" s="1344"/>
      <c r="F614" s="1344"/>
      <c r="G614" s="1344"/>
      <c r="H614" s="1344"/>
      <c r="I614" s="1344"/>
      <c r="J614" s="1344"/>
      <c r="K614" s="1344"/>
      <c r="L614" s="1344"/>
      <c r="M614" s="1344"/>
      <c r="N614" s="1344"/>
      <c r="O614" s="1344"/>
      <c r="P614" s="1344"/>
      <c r="Q614" s="1344"/>
      <c r="R614" s="1344"/>
      <c r="S614" s="1344"/>
      <c r="T614" s="1344"/>
      <c r="U614" s="1344"/>
      <c r="V614" s="1344"/>
      <c r="W614" s="1344"/>
      <c r="X614" s="1344"/>
      <c r="Y614" s="1344"/>
      <c r="Z614" s="1344"/>
      <c r="AA614" s="1344"/>
      <c r="AB614" s="1344"/>
      <c r="AC614" s="1344"/>
    </row>
    <row r="615">
      <c r="A615" s="1344"/>
      <c r="B615" s="1344"/>
      <c r="C615" s="1344"/>
      <c r="D615" s="1344"/>
      <c r="E615" s="1344"/>
      <c r="F615" s="1344"/>
      <c r="G615" s="1344"/>
      <c r="H615" s="1344"/>
      <c r="I615" s="1344"/>
      <c r="J615" s="1344"/>
      <c r="K615" s="1344"/>
      <c r="L615" s="1344"/>
      <c r="M615" s="1344"/>
      <c r="N615" s="1344"/>
      <c r="O615" s="1344"/>
      <c r="P615" s="1344"/>
      <c r="Q615" s="1344"/>
      <c r="R615" s="1344"/>
      <c r="S615" s="1344"/>
      <c r="T615" s="1344"/>
      <c r="U615" s="1344"/>
      <c r="V615" s="1344"/>
      <c r="W615" s="1344"/>
      <c r="X615" s="1344"/>
      <c r="Y615" s="1344"/>
      <c r="Z615" s="1344"/>
      <c r="AA615" s="1344"/>
      <c r="AB615" s="1344"/>
      <c r="AC615" s="1344"/>
    </row>
    <row r="616">
      <c r="A616" s="1344"/>
      <c r="B616" s="1344"/>
      <c r="C616" s="1344"/>
      <c r="D616" s="1344"/>
      <c r="E616" s="1344"/>
      <c r="F616" s="1344"/>
      <c r="G616" s="1344"/>
      <c r="H616" s="1344"/>
      <c r="I616" s="1344"/>
      <c r="J616" s="1344"/>
      <c r="K616" s="1344"/>
      <c r="L616" s="1344"/>
      <c r="M616" s="1344"/>
      <c r="N616" s="1344"/>
      <c r="O616" s="1344"/>
      <c r="P616" s="1344"/>
      <c r="Q616" s="1344"/>
      <c r="R616" s="1344"/>
      <c r="S616" s="1344"/>
      <c r="T616" s="1344"/>
      <c r="U616" s="1344"/>
      <c r="V616" s="1344"/>
      <c r="W616" s="1344"/>
      <c r="X616" s="1344"/>
      <c r="Y616" s="1344"/>
      <c r="Z616" s="1344"/>
      <c r="AA616" s="1344"/>
      <c r="AB616" s="1344"/>
      <c r="AC616" s="1344"/>
    </row>
    <row r="617">
      <c r="A617" s="1344"/>
      <c r="B617" s="1344"/>
      <c r="C617" s="1344"/>
      <c r="D617" s="1344"/>
      <c r="E617" s="1344"/>
      <c r="F617" s="1344"/>
      <c r="G617" s="1344"/>
      <c r="H617" s="1344"/>
      <c r="I617" s="1344"/>
      <c r="J617" s="1344"/>
      <c r="K617" s="1344"/>
      <c r="L617" s="1344"/>
      <c r="M617" s="1344"/>
      <c r="N617" s="1344"/>
      <c r="O617" s="1344"/>
      <c r="P617" s="1344"/>
      <c r="Q617" s="1344"/>
      <c r="R617" s="1344"/>
      <c r="S617" s="1344"/>
      <c r="T617" s="1344"/>
      <c r="U617" s="1344"/>
      <c r="V617" s="1344"/>
      <c r="W617" s="1344"/>
      <c r="X617" s="1344"/>
      <c r="Y617" s="1344"/>
      <c r="Z617" s="1344"/>
      <c r="AA617" s="1344"/>
      <c r="AB617" s="1344"/>
      <c r="AC617" s="1344"/>
    </row>
    <row r="618">
      <c r="A618" s="1344"/>
      <c r="B618" s="1344"/>
      <c r="C618" s="1344"/>
      <c r="D618" s="1344"/>
      <c r="E618" s="1344"/>
      <c r="F618" s="1344"/>
      <c r="G618" s="1344"/>
      <c r="H618" s="1344"/>
      <c r="I618" s="1344"/>
      <c r="J618" s="1344"/>
      <c r="K618" s="1344"/>
      <c r="L618" s="1344"/>
      <c r="M618" s="1344"/>
      <c r="N618" s="1344"/>
      <c r="O618" s="1344"/>
      <c r="P618" s="1344"/>
      <c r="Q618" s="1344"/>
      <c r="R618" s="1344"/>
      <c r="S618" s="1344"/>
      <c r="T618" s="1344"/>
      <c r="U618" s="1344"/>
      <c r="V618" s="1344"/>
      <c r="W618" s="1344"/>
      <c r="X618" s="1344"/>
      <c r="Y618" s="1344"/>
      <c r="Z618" s="1344"/>
      <c r="AA618" s="1344"/>
      <c r="AB618" s="1344"/>
      <c r="AC618" s="1344"/>
    </row>
    <row r="619">
      <c r="A619" s="1344"/>
      <c r="B619" s="1344"/>
      <c r="C619" s="1344"/>
      <c r="D619" s="1344"/>
      <c r="E619" s="1344"/>
      <c r="F619" s="1344"/>
      <c r="G619" s="1344"/>
      <c r="H619" s="1344"/>
      <c r="I619" s="1344"/>
      <c r="J619" s="1344"/>
      <c r="K619" s="1344"/>
      <c r="L619" s="1344"/>
      <c r="M619" s="1344"/>
      <c r="N619" s="1344"/>
      <c r="O619" s="1344"/>
      <c r="P619" s="1344"/>
      <c r="Q619" s="1344"/>
      <c r="R619" s="1344"/>
      <c r="S619" s="1344"/>
      <c r="T619" s="1344"/>
      <c r="U619" s="1344"/>
      <c r="V619" s="1344"/>
      <c r="W619" s="1344"/>
      <c r="X619" s="1344"/>
      <c r="Y619" s="1344"/>
      <c r="Z619" s="1344"/>
      <c r="AA619" s="1344"/>
      <c r="AB619" s="1344"/>
      <c r="AC619" s="1344"/>
    </row>
    <row r="620">
      <c r="A620" s="1344"/>
      <c r="B620" s="1344"/>
      <c r="C620" s="1344"/>
      <c r="D620" s="1344"/>
      <c r="E620" s="1344"/>
      <c r="F620" s="1344"/>
      <c r="G620" s="1344"/>
      <c r="H620" s="1344"/>
      <c r="I620" s="1344"/>
      <c r="J620" s="1344"/>
      <c r="K620" s="1344"/>
      <c r="L620" s="1344"/>
      <c r="M620" s="1344"/>
      <c r="N620" s="1344"/>
      <c r="O620" s="1344"/>
      <c r="P620" s="1344"/>
      <c r="Q620" s="1344"/>
      <c r="R620" s="1344"/>
      <c r="S620" s="1344"/>
      <c r="T620" s="1344"/>
      <c r="U620" s="1344"/>
      <c r="V620" s="1344"/>
      <c r="W620" s="1344"/>
      <c r="X620" s="1344"/>
      <c r="Y620" s="1344"/>
      <c r="Z620" s="1344"/>
      <c r="AA620" s="1344"/>
      <c r="AB620" s="1344"/>
      <c r="AC620" s="1344"/>
    </row>
    <row r="621">
      <c r="A621" s="1344"/>
      <c r="B621" s="1344"/>
      <c r="C621" s="1344"/>
      <c r="D621" s="1344"/>
      <c r="E621" s="1344"/>
      <c r="F621" s="1344"/>
      <c r="G621" s="1344"/>
      <c r="H621" s="1344"/>
      <c r="I621" s="1344"/>
      <c r="J621" s="1344"/>
      <c r="K621" s="1344"/>
      <c r="L621" s="1344"/>
      <c r="M621" s="1344"/>
      <c r="N621" s="1344"/>
      <c r="O621" s="1344"/>
      <c r="P621" s="1344"/>
      <c r="Q621" s="1344"/>
      <c r="R621" s="1344"/>
      <c r="S621" s="1344"/>
      <c r="T621" s="1344"/>
      <c r="U621" s="1344"/>
      <c r="V621" s="1344"/>
      <c r="W621" s="1344"/>
      <c r="X621" s="1344"/>
      <c r="Y621" s="1344"/>
      <c r="Z621" s="1344"/>
      <c r="AA621" s="1344"/>
      <c r="AB621" s="1344"/>
      <c r="AC621" s="1344"/>
    </row>
    <row r="622">
      <c r="A622" s="1344"/>
      <c r="B622" s="1344"/>
      <c r="C622" s="1344"/>
      <c r="D622" s="1344"/>
      <c r="E622" s="1344"/>
      <c r="F622" s="1344"/>
      <c r="G622" s="1344"/>
      <c r="H622" s="1344"/>
      <c r="I622" s="1344"/>
      <c r="J622" s="1344"/>
      <c r="K622" s="1344"/>
      <c r="L622" s="1344"/>
      <c r="M622" s="1344"/>
      <c r="N622" s="1344"/>
      <c r="O622" s="1344"/>
      <c r="P622" s="1344"/>
      <c r="Q622" s="1344"/>
      <c r="R622" s="1344"/>
      <c r="S622" s="1344"/>
      <c r="T622" s="1344"/>
      <c r="U622" s="1344"/>
      <c r="V622" s="1344"/>
      <c r="W622" s="1344"/>
      <c r="X622" s="1344"/>
      <c r="Y622" s="1344"/>
      <c r="Z622" s="1344"/>
      <c r="AA622" s="1344"/>
      <c r="AB622" s="1344"/>
      <c r="AC622" s="1344"/>
    </row>
    <row r="623">
      <c r="A623" s="1344"/>
      <c r="B623" s="1344"/>
      <c r="C623" s="1344"/>
      <c r="D623" s="1344"/>
      <c r="E623" s="1344"/>
      <c r="F623" s="1344"/>
      <c r="G623" s="1344"/>
      <c r="H623" s="1344"/>
      <c r="I623" s="1344"/>
      <c r="J623" s="1344"/>
      <c r="K623" s="1344"/>
      <c r="L623" s="1344"/>
      <c r="M623" s="1344"/>
      <c r="N623" s="1344"/>
      <c r="O623" s="1344"/>
      <c r="P623" s="1344"/>
      <c r="Q623" s="1344"/>
      <c r="R623" s="1344"/>
      <c r="S623" s="1344"/>
      <c r="T623" s="1344"/>
      <c r="U623" s="1344"/>
      <c r="V623" s="1344"/>
      <c r="W623" s="1344"/>
      <c r="X623" s="1344"/>
      <c r="Y623" s="1344"/>
      <c r="Z623" s="1344"/>
      <c r="AA623" s="1344"/>
      <c r="AB623" s="1344"/>
      <c r="AC623" s="1344"/>
    </row>
    <row r="624">
      <c r="A624" s="1344"/>
      <c r="B624" s="1344"/>
      <c r="C624" s="1344"/>
      <c r="D624" s="1344"/>
      <c r="E624" s="1344"/>
      <c r="F624" s="1344"/>
      <c r="G624" s="1344"/>
      <c r="H624" s="1344"/>
      <c r="I624" s="1344"/>
      <c r="J624" s="1344"/>
      <c r="K624" s="1344"/>
      <c r="L624" s="1344"/>
      <c r="M624" s="1344"/>
      <c r="N624" s="1344"/>
      <c r="O624" s="1344"/>
      <c r="P624" s="1344"/>
      <c r="Q624" s="1344"/>
      <c r="R624" s="1344"/>
      <c r="S624" s="1344"/>
      <c r="T624" s="1344"/>
      <c r="U624" s="1344"/>
      <c r="V624" s="1344"/>
      <c r="W624" s="1344"/>
      <c r="X624" s="1344"/>
      <c r="Y624" s="1344"/>
      <c r="Z624" s="1344"/>
      <c r="AA624" s="1344"/>
      <c r="AB624" s="1344"/>
      <c r="AC624" s="1344"/>
    </row>
    <row r="625">
      <c r="A625" s="1344"/>
      <c r="B625" s="1344"/>
      <c r="C625" s="1344"/>
      <c r="D625" s="1344"/>
      <c r="E625" s="1344"/>
      <c r="F625" s="1344"/>
      <c r="G625" s="1344"/>
      <c r="H625" s="1344"/>
      <c r="I625" s="1344"/>
      <c r="J625" s="1344"/>
      <c r="K625" s="1344"/>
      <c r="L625" s="1344"/>
      <c r="M625" s="1344"/>
      <c r="N625" s="1344"/>
      <c r="O625" s="1344"/>
      <c r="P625" s="1344"/>
      <c r="Q625" s="1344"/>
      <c r="R625" s="1344"/>
      <c r="S625" s="1344"/>
      <c r="T625" s="1344"/>
      <c r="U625" s="1344"/>
      <c r="V625" s="1344"/>
      <c r="W625" s="1344"/>
      <c r="X625" s="1344"/>
      <c r="Y625" s="1344"/>
      <c r="Z625" s="1344"/>
      <c r="AA625" s="1344"/>
      <c r="AB625" s="1344"/>
      <c r="AC625" s="1344"/>
    </row>
    <row r="626">
      <c r="A626" s="1344"/>
      <c r="B626" s="1344"/>
      <c r="C626" s="1344"/>
      <c r="D626" s="1344"/>
      <c r="E626" s="1344"/>
      <c r="F626" s="1344"/>
      <c r="G626" s="1344"/>
      <c r="H626" s="1344"/>
      <c r="I626" s="1344"/>
      <c r="J626" s="1344"/>
      <c r="K626" s="1344"/>
      <c r="L626" s="1344"/>
      <c r="M626" s="1344"/>
      <c r="N626" s="1344"/>
      <c r="O626" s="1344"/>
      <c r="P626" s="1344"/>
      <c r="Q626" s="1344"/>
      <c r="R626" s="1344"/>
      <c r="S626" s="1344"/>
      <c r="T626" s="1344"/>
      <c r="U626" s="1344"/>
      <c r="V626" s="1344"/>
      <c r="W626" s="1344"/>
      <c r="X626" s="1344"/>
      <c r="Y626" s="1344"/>
      <c r="Z626" s="1344"/>
      <c r="AA626" s="1344"/>
      <c r="AB626" s="1344"/>
      <c r="AC626" s="1344"/>
    </row>
    <row r="627">
      <c r="A627" s="1344"/>
      <c r="B627" s="1344"/>
      <c r="C627" s="1344"/>
      <c r="D627" s="1344"/>
      <c r="E627" s="1344"/>
      <c r="F627" s="1344"/>
      <c r="G627" s="1344"/>
      <c r="H627" s="1344"/>
      <c r="I627" s="1344"/>
      <c r="J627" s="1344"/>
      <c r="K627" s="1344"/>
      <c r="L627" s="1344"/>
      <c r="M627" s="1344"/>
      <c r="N627" s="1344"/>
      <c r="O627" s="1344"/>
      <c r="P627" s="1344"/>
      <c r="Q627" s="1344"/>
      <c r="R627" s="1344"/>
      <c r="S627" s="1344"/>
      <c r="T627" s="1344"/>
      <c r="U627" s="1344"/>
      <c r="V627" s="1344"/>
      <c r="W627" s="1344"/>
      <c r="X627" s="1344"/>
      <c r="Y627" s="1344"/>
      <c r="Z627" s="1344"/>
      <c r="AA627" s="1344"/>
      <c r="AB627" s="1344"/>
      <c r="AC627" s="1344"/>
    </row>
    <row r="628">
      <c r="A628" s="1344"/>
      <c r="B628" s="1344"/>
      <c r="C628" s="1344"/>
      <c r="D628" s="1344"/>
      <c r="E628" s="1344"/>
      <c r="F628" s="1344"/>
      <c r="G628" s="1344"/>
      <c r="H628" s="1344"/>
      <c r="I628" s="1344"/>
      <c r="J628" s="1344"/>
      <c r="K628" s="1344"/>
      <c r="L628" s="1344"/>
      <c r="M628" s="1344"/>
      <c r="N628" s="1344"/>
      <c r="O628" s="1344"/>
      <c r="P628" s="1344"/>
      <c r="Q628" s="1344"/>
      <c r="R628" s="1344"/>
      <c r="S628" s="1344"/>
      <c r="T628" s="1344"/>
      <c r="U628" s="1344"/>
      <c r="V628" s="1344"/>
      <c r="W628" s="1344"/>
      <c r="X628" s="1344"/>
      <c r="Y628" s="1344"/>
      <c r="Z628" s="1344"/>
      <c r="AA628" s="1344"/>
      <c r="AB628" s="1344"/>
      <c r="AC628" s="1344"/>
    </row>
    <row r="629">
      <c r="A629" s="1344"/>
      <c r="B629" s="1344"/>
      <c r="C629" s="1344"/>
      <c r="D629" s="1344"/>
      <c r="E629" s="1344"/>
      <c r="F629" s="1344"/>
      <c r="G629" s="1344"/>
      <c r="H629" s="1344"/>
      <c r="I629" s="1344"/>
      <c r="J629" s="1344"/>
      <c r="K629" s="1344"/>
      <c r="L629" s="1344"/>
      <c r="M629" s="1344"/>
      <c r="N629" s="1344"/>
      <c r="O629" s="1344"/>
      <c r="P629" s="1344"/>
      <c r="Q629" s="1344"/>
      <c r="R629" s="1344"/>
      <c r="S629" s="1344"/>
      <c r="T629" s="1344"/>
      <c r="U629" s="1344"/>
      <c r="V629" s="1344"/>
      <c r="W629" s="1344"/>
      <c r="X629" s="1344"/>
      <c r="Y629" s="1344"/>
      <c r="Z629" s="1344"/>
      <c r="AA629" s="1344"/>
      <c r="AB629" s="1344"/>
      <c r="AC629" s="1344"/>
    </row>
    <row r="630">
      <c r="A630" s="1344"/>
      <c r="B630" s="1344"/>
      <c r="C630" s="1344"/>
      <c r="D630" s="1344"/>
      <c r="E630" s="1344"/>
      <c r="F630" s="1344"/>
      <c r="G630" s="1344"/>
      <c r="H630" s="1344"/>
      <c r="I630" s="1344"/>
      <c r="J630" s="1344"/>
      <c r="K630" s="1344"/>
      <c r="L630" s="1344"/>
      <c r="M630" s="1344"/>
      <c r="N630" s="1344"/>
      <c r="O630" s="1344"/>
      <c r="P630" s="1344"/>
      <c r="Q630" s="1344"/>
      <c r="R630" s="1344"/>
      <c r="S630" s="1344"/>
      <c r="T630" s="1344"/>
      <c r="U630" s="1344"/>
      <c r="V630" s="1344"/>
      <c r="W630" s="1344"/>
      <c r="X630" s="1344"/>
      <c r="Y630" s="1344"/>
      <c r="Z630" s="1344"/>
      <c r="AA630" s="1344"/>
      <c r="AB630" s="1344"/>
      <c r="AC630" s="1344"/>
    </row>
    <row r="631">
      <c r="A631" s="1344"/>
      <c r="B631" s="1344"/>
      <c r="C631" s="1344"/>
      <c r="D631" s="1344"/>
      <c r="E631" s="1344"/>
      <c r="F631" s="1344"/>
      <c r="G631" s="1344"/>
      <c r="H631" s="1344"/>
      <c r="I631" s="1344"/>
      <c r="J631" s="1344"/>
      <c r="K631" s="1344"/>
      <c r="L631" s="1344"/>
      <c r="M631" s="1344"/>
      <c r="N631" s="1344"/>
      <c r="O631" s="1344"/>
      <c r="P631" s="1344"/>
      <c r="Q631" s="1344"/>
      <c r="R631" s="1344"/>
      <c r="S631" s="1344"/>
      <c r="T631" s="1344"/>
      <c r="U631" s="1344"/>
      <c r="V631" s="1344"/>
      <c r="W631" s="1344"/>
      <c r="X631" s="1344"/>
      <c r="Y631" s="1344"/>
      <c r="Z631" s="1344"/>
      <c r="AA631" s="1344"/>
      <c r="AB631" s="1344"/>
      <c r="AC631" s="1344"/>
    </row>
    <row r="632">
      <c r="A632" s="1344"/>
      <c r="B632" s="1344"/>
      <c r="C632" s="1344"/>
      <c r="D632" s="1344"/>
      <c r="E632" s="1344"/>
      <c r="F632" s="1344"/>
      <c r="G632" s="1344"/>
      <c r="H632" s="1344"/>
      <c r="I632" s="1344"/>
      <c r="J632" s="1344"/>
      <c r="K632" s="1344"/>
      <c r="L632" s="1344"/>
      <c r="M632" s="1344"/>
      <c r="N632" s="1344"/>
      <c r="O632" s="1344"/>
      <c r="P632" s="1344"/>
      <c r="Q632" s="1344"/>
      <c r="R632" s="1344"/>
      <c r="S632" s="1344"/>
      <c r="T632" s="1344"/>
      <c r="U632" s="1344"/>
      <c r="V632" s="1344"/>
      <c r="W632" s="1344"/>
      <c r="X632" s="1344"/>
      <c r="Y632" s="1344"/>
      <c r="Z632" s="1344"/>
      <c r="AA632" s="1344"/>
      <c r="AB632" s="1344"/>
      <c r="AC632" s="1344"/>
    </row>
    <row r="633">
      <c r="A633" s="1344"/>
      <c r="B633" s="1344"/>
      <c r="C633" s="1344"/>
      <c r="D633" s="1344"/>
      <c r="E633" s="1344"/>
      <c r="F633" s="1344"/>
      <c r="G633" s="1344"/>
      <c r="H633" s="1344"/>
      <c r="I633" s="1344"/>
      <c r="J633" s="1344"/>
      <c r="K633" s="1344"/>
      <c r="L633" s="1344"/>
      <c r="M633" s="1344"/>
      <c r="N633" s="1344"/>
      <c r="O633" s="1344"/>
      <c r="P633" s="1344"/>
      <c r="Q633" s="1344"/>
      <c r="R633" s="1344"/>
      <c r="S633" s="1344"/>
      <c r="T633" s="1344"/>
      <c r="U633" s="1344"/>
      <c r="V633" s="1344"/>
      <c r="W633" s="1344"/>
      <c r="X633" s="1344"/>
      <c r="Y633" s="1344"/>
      <c r="Z633" s="1344"/>
      <c r="AA633" s="1344"/>
      <c r="AB633" s="1344"/>
      <c r="AC633" s="1344"/>
    </row>
    <row r="634">
      <c r="A634" s="1344"/>
      <c r="B634" s="1344"/>
      <c r="C634" s="1344"/>
      <c r="D634" s="1344"/>
      <c r="E634" s="1344"/>
      <c r="F634" s="1344"/>
      <c r="G634" s="1344"/>
      <c r="H634" s="1344"/>
      <c r="I634" s="1344"/>
      <c r="J634" s="1344"/>
      <c r="K634" s="1344"/>
      <c r="L634" s="1344"/>
      <c r="M634" s="1344"/>
      <c r="N634" s="1344"/>
      <c r="O634" s="1344"/>
      <c r="P634" s="1344"/>
      <c r="Q634" s="1344"/>
      <c r="R634" s="1344"/>
      <c r="S634" s="1344"/>
      <c r="T634" s="1344"/>
      <c r="U634" s="1344"/>
      <c r="V634" s="1344"/>
      <c r="W634" s="1344"/>
      <c r="X634" s="1344"/>
      <c r="Y634" s="1344"/>
      <c r="Z634" s="1344"/>
      <c r="AA634" s="1344"/>
      <c r="AB634" s="1344"/>
      <c r="AC634" s="1344"/>
    </row>
    <row r="635">
      <c r="A635" s="1344"/>
      <c r="B635" s="1344"/>
      <c r="C635" s="1344"/>
      <c r="D635" s="1344"/>
      <c r="E635" s="1344"/>
      <c r="F635" s="1344"/>
      <c r="G635" s="1344"/>
      <c r="H635" s="1344"/>
      <c r="I635" s="1344"/>
      <c r="J635" s="1344"/>
      <c r="K635" s="1344"/>
      <c r="L635" s="1344"/>
      <c r="M635" s="1344"/>
      <c r="N635" s="1344"/>
      <c r="O635" s="1344"/>
      <c r="P635" s="1344"/>
      <c r="Q635" s="1344"/>
      <c r="R635" s="1344"/>
      <c r="S635" s="1344"/>
      <c r="T635" s="1344"/>
      <c r="U635" s="1344"/>
      <c r="V635" s="1344"/>
      <c r="W635" s="1344"/>
      <c r="X635" s="1344"/>
      <c r="Y635" s="1344"/>
      <c r="Z635" s="1344"/>
      <c r="AA635" s="1344"/>
      <c r="AB635" s="1344"/>
      <c r="AC635" s="1344"/>
    </row>
    <row r="636">
      <c r="A636" s="1344"/>
      <c r="B636" s="1344"/>
      <c r="C636" s="1344"/>
      <c r="D636" s="1344"/>
      <c r="E636" s="1344"/>
      <c r="F636" s="1344"/>
      <c r="G636" s="1344"/>
      <c r="H636" s="1344"/>
      <c r="I636" s="1344"/>
      <c r="J636" s="1344"/>
      <c r="K636" s="1344"/>
      <c r="L636" s="1344"/>
      <c r="M636" s="1344"/>
      <c r="N636" s="1344"/>
      <c r="O636" s="1344"/>
      <c r="P636" s="1344"/>
      <c r="Q636" s="1344"/>
      <c r="R636" s="1344"/>
      <c r="S636" s="1344"/>
      <c r="T636" s="1344"/>
      <c r="U636" s="1344"/>
      <c r="V636" s="1344"/>
      <c r="W636" s="1344"/>
      <c r="X636" s="1344"/>
      <c r="Y636" s="1344"/>
      <c r="Z636" s="1344"/>
      <c r="AA636" s="1344"/>
      <c r="AB636" s="1344"/>
      <c r="AC636" s="1344"/>
    </row>
    <row r="637">
      <c r="A637" s="1344"/>
      <c r="B637" s="1344"/>
      <c r="C637" s="1344"/>
      <c r="D637" s="1344"/>
      <c r="E637" s="1344"/>
      <c r="F637" s="1344"/>
      <c r="G637" s="1344"/>
      <c r="H637" s="1344"/>
      <c r="I637" s="1344"/>
      <c r="J637" s="1344"/>
      <c r="K637" s="1344"/>
      <c r="L637" s="1344"/>
      <c r="M637" s="1344"/>
      <c r="N637" s="1344"/>
      <c r="O637" s="1344"/>
      <c r="P637" s="1344"/>
      <c r="Q637" s="1344"/>
      <c r="R637" s="1344"/>
      <c r="S637" s="1344"/>
      <c r="T637" s="1344"/>
      <c r="U637" s="1344"/>
      <c r="V637" s="1344"/>
      <c r="W637" s="1344"/>
      <c r="X637" s="1344"/>
      <c r="Y637" s="1344"/>
      <c r="Z637" s="1344"/>
      <c r="AA637" s="1344"/>
      <c r="AB637" s="1344"/>
      <c r="AC637" s="1344"/>
    </row>
    <row r="638">
      <c r="A638" s="1344"/>
      <c r="B638" s="1344"/>
      <c r="C638" s="1344"/>
      <c r="D638" s="1344"/>
      <c r="E638" s="1344"/>
      <c r="F638" s="1344"/>
      <c r="G638" s="1344"/>
      <c r="H638" s="1344"/>
      <c r="I638" s="1344"/>
      <c r="J638" s="1344"/>
      <c r="K638" s="1344"/>
      <c r="L638" s="1344"/>
      <c r="M638" s="1344"/>
      <c r="N638" s="1344"/>
      <c r="O638" s="1344"/>
      <c r="P638" s="1344"/>
      <c r="Q638" s="1344"/>
      <c r="R638" s="1344"/>
      <c r="S638" s="1344"/>
      <c r="T638" s="1344"/>
      <c r="U638" s="1344"/>
      <c r="V638" s="1344"/>
      <c r="W638" s="1344"/>
      <c r="X638" s="1344"/>
      <c r="Y638" s="1344"/>
      <c r="Z638" s="1344"/>
      <c r="AA638" s="1344"/>
      <c r="AB638" s="1344"/>
      <c r="AC638" s="1344"/>
    </row>
    <row r="639">
      <c r="A639" s="1344"/>
      <c r="B639" s="1344"/>
      <c r="C639" s="1344"/>
      <c r="D639" s="1344"/>
      <c r="E639" s="1344"/>
      <c r="F639" s="1344"/>
      <c r="G639" s="1344"/>
      <c r="H639" s="1344"/>
      <c r="I639" s="1344"/>
      <c r="J639" s="1344"/>
      <c r="K639" s="1344"/>
      <c r="L639" s="1344"/>
      <c r="M639" s="1344"/>
      <c r="N639" s="1344"/>
      <c r="O639" s="1344"/>
      <c r="P639" s="1344"/>
      <c r="Q639" s="1344"/>
      <c r="R639" s="1344"/>
      <c r="S639" s="1344"/>
      <c r="T639" s="1344"/>
      <c r="U639" s="1344"/>
      <c r="V639" s="1344"/>
      <c r="W639" s="1344"/>
      <c r="X639" s="1344"/>
      <c r="Y639" s="1344"/>
      <c r="Z639" s="1344"/>
      <c r="AA639" s="1344"/>
      <c r="AB639" s="1344"/>
      <c r="AC639" s="1344"/>
    </row>
    <row r="640">
      <c r="A640" s="1344"/>
      <c r="B640" s="1344"/>
      <c r="C640" s="1344"/>
      <c r="D640" s="1344"/>
      <c r="E640" s="1344"/>
      <c r="F640" s="1344"/>
      <c r="G640" s="1344"/>
      <c r="H640" s="1344"/>
      <c r="I640" s="1344"/>
      <c r="J640" s="1344"/>
      <c r="K640" s="1344"/>
      <c r="L640" s="1344"/>
      <c r="M640" s="1344"/>
      <c r="N640" s="1344"/>
      <c r="O640" s="1344"/>
      <c r="P640" s="1344"/>
      <c r="Q640" s="1344"/>
      <c r="R640" s="1344"/>
      <c r="S640" s="1344"/>
      <c r="T640" s="1344"/>
      <c r="U640" s="1344"/>
      <c r="V640" s="1344"/>
      <c r="W640" s="1344"/>
      <c r="X640" s="1344"/>
      <c r="Y640" s="1344"/>
      <c r="Z640" s="1344"/>
      <c r="AA640" s="1344"/>
      <c r="AB640" s="1344"/>
      <c r="AC640" s="1344"/>
    </row>
    <row r="641">
      <c r="A641" s="1344"/>
      <c r="B641" s="1344"/>
      <c r="C641" s="1344"/>
      <c r="D641" s="1344"/>
      <c r="E641" s="1344"/>
      <c r="F641" s="1344"/>
      <c r="G641" s="1344"/>
      <c r="H641" s="1344"/>
      <c r="I641" s="1344"/>
      <c r="J641" s="1344"/>
      <c r="K641" s="1344"/>
      <c r="L641" s="1344"/>
      <c r="M641" s="1344"/>
      <c r="N641" s="1344"/>
      <c r="O641" s="1344"/>
      <c r="P641" s="1344"/>
      <c r="Q641" s="1344"/>
      <c r="R641" s="1344"/>
      <c r="S641" s="1344"/>
      <c r="T641" s="1344"/>
      <c r="U641" s="1344"/>
      <c r="V641" s="1344"/>
      <c r="W641" s="1344"/>
      <c r="X641" s="1344"/>
      <c r="Y641" s="1344"/>
      <c r="Z641" s="1344"/>
      <c r="AA641" s="1344"/>
      <c r="AB641" s="1344"/>
      <c r="AC641" s="1344"/>
    </row>
    <row r="642">
      <c r="A642" s="1344"/>
      <c r="B642" s="1344"/>
      <c r="C642" s="1344"/>
      <c r="D642" s="1344"/>
      <c r="E642" s="1344"/>
      <c r="F642" s="1344"/>
      <c r="G642" s="1344"/>
      <c r="H642" s="1344"/>
      <c r="I642" s="1344"/>
      <c r="J642" s="1344"/>
      <c r="K642" s="1344"/>
      <c r="L642" s="1344"/>
      <c r="M642" s="1344"/>
      <c r="N642" s="1344"/>
      <c r="O642" s="1344"/>
      <c r="P642" s="1344"/>
      <c r="Q642" s="1344"/>
      <c r="R642" s="1344"/>
      <c r="S642" s="1344"/>
      <c r="T642" s="1344"/>
      <c r="U642" s="1344"/>
      <c r="V642" s="1344"/>
      <c r="W642" s="1344"/>
      <c r="X642" s="1344"/>
      <c r="Y642" s="1344"/>
      <c r="Z642" s="1344"/>
      <c r="AA642" s="1344"/>
      <c r="AB642" s="1344"/>
      <c r="AC642" s="1344"/>
    </row>
    <row r="643">
      <c r="A643" s="1344"/>
      <c r="B643" s="1344"/>
      <c r="C643" s="1344"/>
      <c r="D643" s="1344"/>
      <c r="E643" s="1344"/>
      <c r="F643" s="1344"/>
      <c r="G643" s="1344"/>
      <c r="H643" s="1344"/>
      <c r="I643" s="1344"/>
      <c r="J643" s="1344"/>
      <c r="K643" s="1344"/>
      <c r="L643" s="1344"/>
      <c r="M643" s="1344"/>
      <c r="N643" s="1344"/>
      <c r="O643" s="1344"/>
      <c r="P643" s="1344"/>
      <c r="Q643" s="1344"/>
      <c r="R643" s="1344"/>
      <c r="S643" s="1344"/>
      <c r="T643" s="1344"/>
      <c r="U643" s="1344"/>
      <c r="V643" s="1344"/>
      <c r="W643" s="1344"/>
      <c r="X643" s="1344"/>
      <c r="Y643" s="1344"/>
      <c r="Z643" s="1344"/>
      <c r="AA643" s="1344"/>
      <c r="AB643" s="1344"/>
      <c r="AC643" s="1344"/>
    </row>
    <row r="644">
      <c r="A644" s="1344"/>
      <c r="B644" s="1344"/>
      <c r="C644" s="1344"/>
      <c r="D644" s="1344"/>
      <c r="E644" s="1344"/>
      <c r="F644" s="1344"/>
      <c r="G644" s="1344"/>
      <c r="H644" s="1344"/>
      <c r="I644" s="1344"/>
      <c r="J644" s="1344"/>
      <c r="K644" s="1344"/>
      <c r="L644" s="1344"/>
      <c r="M644" s="1344"/>
      <c r="N644" s="1344"/>
      <c r="O644" s="1344"/>
      <c r="P644" s="1344"/>
      <c r="Q644" s="1344"/>
      <c r="R644" s="1344"/>
      <c r="S644" s="1344"/>
      <c r="T644" s="1344"/>
      <c r="U644" s="1344"/>
      <c r="V644" s="1344"/>
      <c r="W644" s="1344"/>
      <c r="X644" s="1344"/>
      <c r="Y644" s="1344"/>
      <c r="Z644" s="1344"/>
      <c r="AA644" s="1344"/>
      <c r="AB644" s="1344"/>
      <c r="AC644" s="1344"/>
    </row>
    <row r="645">
      <c r="A645" s="1344"/>
      <c r="B645" s="1344"/>
      <c r="C645" s="1344"/>
      <c r="D645" s="1344"/>
      <c r="E645" s="1344"/>
      <c r="F645" s="1344"/>
      <c r="G645" s="1344"/>
      <c r="H645" s="1344"/>
      <c r="I645" s="1344"/>
      <c r="J645" s="1344"/>
      <c r="K645" s="1344"/>
      <c r="L645" s="1344"/>
      <c r="M645" s="1344"/>
      <c r="N645" s="1344"/>
      <c r="O645" s="1344"/>
      <c r="P645" s="1344"/>
      <c r="Q645" s="1344"/>
      <c r="R645" s="1344"/>
      <c r="S645" s="1344"/>
      <c r="T645" s="1344"/>
      <c r="U645" s="1344"/>
      <c r="V645" s="1344"/>
      <c r="W645" s="1344"/>
      <c r="X645" s="1344"/>
      <c r="Y645" s="1344"/>
      <c r="Z645" s="1344"/>
      <c r="AA645" s="1344"/>
      <c r="AB645" s="1344"/>
      <c r="AC645" s="1344"/>
    </row>
    <row r="646">
      <c r="A646" s="1344"/>
      <c r="B646" s="1344"/>
      <c r="C646" s="1344"/>
      <c r="D646" s="1344"/>
      <c r="E646" s="1344"/>
      <c r="F646" s="1344"/>
      <c r="G646" s="1344"/>
      <c r="H646" s="1344"/>
      <c r="I646" s="1344"/>
      <c r="J646" s="1344"/>
      <c r="K646" s="1344"/>
      <c r="L646" s="1344"/>
      <c r="M646" s="1344"/>
      <c r="N646" s="1344"/>
      <c r="O646" s="1344"/>
      <c r="P646" s="1344"/>
      <c r="Q646" s="1344"/>
      <c r="R646" s="1344"/>
      <c r="S646" s="1344"/>
      <c r="T646" s="1344"/>
      <c r="U646" s="1344"/>
      <c r="V646" s="1344"/>
      <c r="W646" s="1344"/>
      <c r="X646" s="1344"/>
      <c r="Y646" s="1344"/>
      <c r="Z646" s="1344"/>
      <c r="AA646" s="1344"/>
      <c r="AB646" s="1344"/>
      <c r="AC646" s="1344"/>
    </row>
    <row r="647">
      <c r="A647" s="1344"/>
      <c r="B647" s="1344"/>
      <c r="C647" s="1344"/>
      <c r="D647" s="1344"/>
      <c r="E647" s="1344"/>
      <c r="F647" s="1344"/>
      <c r="G647" s="1344"/>
      <c r="H647" s="1344"/>
      <c r="I647" s="1344"/>
      <c r="J647" s="1344"/>
      <c r="K647" s="1344"/>
      <c r="L647" s="1344"/>
      <c r="M647" s="1344"/>
      <c r="N647" s="1344"/>
      <c r="O647" s="1344"/>
      <c r="P647" s="1344"/>
      <c r="Q647" s="1344"/>
      <c r="R647" s="1344"/>
      <c r="S647" s="1344"/>
      <c r="T647" s="1344"/>
      <c r="U647" s="1344"/>
      <c r="V647" s="1344"/>
      <c r="W647" s="1344"/>
      <c r="X647" s="1344"/>
      <c r="Y647" s="1344"/>
      <c r="Z647" s="1344"/>
      <c r="AA647" s="1344"/>
      <c r="AB647" s="1344"/>
      <c r="AC647" s="1344"/>
    </row>
    <row r="648">
      <c r="A648" s="1344"/>
      <c r="B648" s="1344"/>
      <c r="C648" s="1344"/>
      <c r="D648" s="1344"/>
      <c r="E648" s="1344"/>
      <c r="F648" s="1344"/>
      <c r="G648" s="1344"/>
      <c r="H648" s="1344"/>
      <c r="I648" s="1344"/>
      <c r="J648" s="1344"/>
      <c r="K648" s="1344"/>
      <c r="L648" s="1344"/>
      <c r="M648" s="1344"/>
      <c r="N648" s="1344"/>
      <c r="O648" s="1344"/>
      <c r="P648" s="1344"/>
      <c r="Q648" s="1344"/>
      <c r="R648" s="1344"/>
      <c r="S648" s="1344"/>
      <c r="T648" s="1344"/>
      <c r="U648" s="1344"/>
      <c r="V648" s="1344"/>
      <c r="W648" s="1344"/>
      <c r="X648" s="1344"/>
      <c r="Y648" s="1344"/>
      <c r="Z648" s="1344"/>
      <c r="AA648" s="1344"/>
      <c r="AB648" s="1344"/>
      <c r="AC648" s="1344"/>
    </row>
    <row r="649">
      <c r="A649" s="1344"/>
      <c r="B649" s="1344"/>
      <c r="C649" s="1344"/>
      <c r="D649" s="1344"/>
      <c r="E649" s="1344"/>
      <c r="F649" s="1344"/>
      <c r="G649" s="1344"/>
      <c r="H649" s="1344"/>
      <c r="I649" s="1344"/>
      <c r="J649" s="1344"/>
      <c r="K649" s="1344"/>
      <c r="L649" s="1344"/>
      <c r="M649" s="1344"/>
      <c r="N649" s="1344"/>
      <c r="O649" s="1344"/>
      <c r="P649" s="1344"/>
      <c r="Q649" s="1344"/>
      <c r="R649" s="1344"/>
      <c r="S649" s="1344"/>
      <c r="T649" s="1344"/>
      <c r="U649" s="1344"/>
      <c r="V649" s="1344"/>
      <c r="W649" s="1344"/>
      <c r="X649" s="1344"/>
      <c r="Y649" s="1344"/>
      <c r="Z649" s="1344"/>
      <c r="AA649" s="1344"/>
      <c r="AB649" s="1344"/>
      <c r="AC649" s="1344"/>
    </row>
    <row r="650">
      <c r="A650" s="1344"/>
      <c r="B650" s="1344"/>
      <c r="C650" s="1344"/>
      <c r="D650" s="1344"/>
      <c r="E650" s="1344"/>
      <c r="F650" s="1344"/>
      <c r="G650" s="1344"/>
      <c r="H650" s="1344"/>
      <c r="I650" s="1344"/>
      <c r="J650" s="1344"/>
      <c r="K650" s="1344"/>
      <c r="L650" s="1344"/>
      <c r="M650" s="1344"/>
      <c r="N650" s="1344"/>
      <c r="O650" s="1344"/>
      <c r="P650" s="1344"/>
      <c r="Q650" s="1344"/>
      <c r="R650" s="1344"/>
      <c r="S650" s="1344"/>
      <c r="T650" s="1344"/>
      <c r="U650" s="1344"/>
      <c r="V650" s="1344"/>
      <c r="W650" s="1344"/>
      <c r="X650" s="1344"/>
      <c r="Y650" s="1344"/>
      <c r="Z650" s="1344"/>
      <c r="AA650" s="1344"/>
      <c r="AB650" s="1344"/>
      <c r="AC650" s="1344"/>
    </row>
    <row r="651">
      <c r="A651" s="1344"/>
      <c r="B651" s="1344"/>
      <c r="C651" s="1344"/>
      <c r="D651" s="1344"/>
      <c r="E651" s="1344"/>
      <c r="F651" s="1344"/>
      <c r="G651" s="1344"/>
      <c r="H651" s="1344"/>
      <c r="I651" s="1344"/>
      <c r="J651" s="1344"/>
      <c r="K651" s="1344"/>
      <c r="L651" s="1344"/>
      <c r="M651" s="1344"/>
      <c r="N651" s="1344"/>
      <c r="O651" s="1344"/>
      <c r="P651" s="1344"/>
      <c r="Q651" s="1344"/>
      <c r="R651" s="1344"/>
      <c r="S651" s="1344"/>
      <c r="T651" s="1344"/>
      <c r="U651" s="1344"/>
      <c r="V651" s="1344"/>
      <c r="W651" s="1344"/>
      <c r="X651" s="1344"/>
      <c r="Y651" s="1344"/>
      <c r="Z651" s="1344"/>
      <c r="AA651" s="1344"/>
      <c r="AB651" s="1344"/>
      <c r="AC651" s="1344"/>
    </row>
    <row r="652">
      <c r="A652" s="1344"/>
      <c r="B652" s="1344"/>
      <c r="C652" s="1344"/>
      <c r="D652" s="1344"/>
      <c r="E652" s="1344"/>
      <c r="F652" s="1344"/>
      <c r="G652" s="1344"/>
      <c r="H652" s="1344"/>
      <c r="I652" s="1344"/>
      <c r="J652" s="1344"/>
      <c r="K652" s="1344"/>
      <c r="L652" s="1344"/>
      <c r="M652" s="1344"/>
      <c r="N652" s="1344"/>
      <c r="O652" s="1344"/>
      <c r="P652" s="1344"/>
      <c r="Q652" s="1344"/>
      <c r="R652" s="1344"/>
      <c r="S652" s="1344"/>
      <c r="T652" s="1344"/>
      <c r="U652" s="1344"/>
      <c r="V652" s="1344"/>
      <c r="W652" s="1344"/>
      <c r="X652" s="1344"/>
      <c r="Y652" s="1344"/>
      <c r="Z652" s="1344"/>
      <c r="AA652" s="1344"/>
      <c r="AB652" s="1344"/>
      <c r="AC652" s="1344"/>
    </row>
    <row r="653">
      <c r="A653" s="1344"/>
      <c r="B653" s="1344"/>
      <c r="C653" s="1344"/>
      <c r="D653" s="1344"/>
      <c r="E653" s="1344"/>
      <c r="F653" s="1344"/>
      <c r="G653" s="1344"/>
      <c r="H653" s="1344"/>
      <c r="I653" s="1344"/>
      <c r="J653" s="1344"/>
      <c r="K653" s="1344"/>
      <c r="L653" s="1344"/>
      <c r="M653" s="1344"/>
      <c r="N653" s="1344"/>
      <c r="O653" s="1344"/>
      <c r="P653" s="1344"/>
      <c r="Q653" s="1344"/>
      <c r="R653" s="1344"/>
      <c r="S653" s="1344"/>
      <c r="T653" s="1344"/>
      <c r="U653" s="1344"/>
      <c r="V653" s="1344"/>
      <c r="W653" s="1344"/>
      <c r="X653" s="1344"/>
      <c r="Y653" s="1344"/>
      <c r="Z653" s="1344"/>
      <c r="AA653" s="1344"/>
      <c r="AB653" s="1344"/>
      <c r="AC653" s="1344"/>
    </row>
    <row r="654">
      <c r="A654" s="1344"/>
      <c r="B654" s="1344"/>
      <c r="C654" s="1344"/>
      <c r="D654" s="1344"/>
      <c r="E654" s="1344"/>
      <c r="F654" s="1344"/>
      <c r="G654" s="1344"/>
      <c r="H654" s="1344"/>
      <c r="I654" s="1344"/>
      <c r="J654" s="1344"/>
      <c r="K654" s="1344"/>
      <c r="L654" s="1344"/>
      <c r="M654" s="1344"/>
      <c r="N654" s="1344"/>
      <c r="O654" s="1344"/>
      <c r="P654" s="1344"/>
      <c r="Q654" s="1344"/>
      <c r="R654" s="1344"/>
      <c r="S654" s="1344"/>
      <c r="T654" s="1344"/>
      <c r="U654" s="1344"/>
      <c r="V654" s="1344"/>
      <c r="W654" s="1344"/>
      <c r="X654" s="1344"/>
      <c r="Y654" s="1344"/>
      <c r="Z654" s="1344"/>
      <c r="AA654" s="1344"/>
      <c r="AB654" s="1344"/>
      <c r="AC654" s="1344"/>
    </row>
    <row r="655">
      <c r="A655" s="1344"/>
      <c r="B655" s="1344"/>
      <c r="C655" s="1344"/>
      <c r="D655" s="1344"/>
      <c r="E655" s="1344"/>
      <c r="F655" s="1344"/>
      <c r="G655" s="1344"/>
      <c r="H655" s="1344"/>
      <c r="I655" s="1344"/>
      <c r="J655" s="1344"/>
      <c r="K655" s="1344"/>
      <c r="L655" s="1344"/>
      <c r="M655" s="1344"/>
      <c r="N655" s="1344"/>
      <c r="O655" s="1344"/>
      <c r="P655" s="1344"/>
      <c r="Q655" s="1344"/>
      <c r="R655" s="1344"/>
      <c r="S655" s="1344"/>
      <c r="T655" s="1344"/>
      <c r="U655" s="1344"/>
      <c r="V655" s="1344"/>
      <c r="W655" s="1344"/>
      <c r="X655" s="1344"/>
      <c r="Y655" s="1344"/>
      <c r="Z655" s="1344"/>
      <c r="AA655" s="1344"/>
      <c r="AB655" s="1344"/>
      <c r="AC655" s="1344"/>
    </row>
    <row r="656">
      <c r="A656" s="1344"/>
      <c r="B656" s="1344"/>
      <c r="C656" s="1344"/>
      <c r="D656" s="1344"/>
      <c r="E656" s="1344"/>
      <c r="F656" s="1344"/>
      <c r="G656" s="1344"/>
      <c r="H656" s="1344"/>
      <c r="I656" s="1344"/>
      <c r="J656" s="1344"/>
      <c r="K656" s="1344"/>
      <c r="L656" s="1344"/>
      <c r="M656" s="1344"/>
      <c r="N656" s="1344"/>
      <c r="O656" s="1344"/>
      <c r="P656" s="1344"/>
      <c r="Q656" s="1344"/>
      <c r="R656" s="1344"/>
      <c r="S656" s="1344"/>
      <c r="T656" s="1344"/>
      <c r="U656" s="1344"/>
      <c r="V656" s="1344"/>
      <c r="W656" s="1344"/>
      <c r="X656" s="1344"/>
      <c r="Y656" s="1344"/>
      <c r="Z656" s="1344"/>
      <c r="AA656" s="1344"/>
      <c r="AB656" s="1344"/>
      <c r="AC656" s="1344"/>
    </row>
    <row r="657">
      <c r="A657" s="1344"/>
      <c r="B657" s="1344"/>
      <c r="C657" s="1344"/>
      <c r="D657" s="1344"/>
      <c r="E657" s="1344"/>
      <c r="F657" s="1344"/>
      <c r="G657" s="1344"/>
      <c r="H657" s="1344"/>
      <c r="I657" s="1344"/>
      <c r="J657" s="1344"/>
      <c r="K657" s="1344"/>
      <c r="L657" s="1344"/>
      <c r="M657" s="1344"/>
      <c r="N657" s="1344"/>
      <c r="O657" s="1344"/>
      <c r="P657" s="1344"/>
      <c r="Q657" s="1344"/>
      <c r="R657" s="1344"/>
      <c r="S657" s="1344"/>
      <c r="T657" s="1344"/>
      <c r="U657" s="1344"/>
      <c r="V657" s="1344"/>
      <c r="W657" s="1344"/>
      <c r="X657" s="1344"/>
      <c r="Y657" s="1344"/>
      <c r="Z657" s="1344"/>
      <c r="AA657" s="1344"/>
      <c r="AB657" s="1344"/>
      <c r="AC657" s="1344"/>
    </row>
    <row r="658">
      <c r="A658" s="1344"/>
      <c r="B658" s="1344"/>
      <c r="C658" s="1344"/>
      <c r="D658" s="1344"/>
      <c r="E658" s="1344"/>
      <c r="F658" s="1344"/>
      <c r="G658" s="1344"/>
      <c r="H658" s="1344"/>
      <c r="I658" s="1344"/>
      <c r="J658" s="1344"/>
      <c r="K658" s="1344"/>
      <c r="L658" s="1344"/>
      <c r="M658" s="1344"/>
      <c r="N658" s="1344"/>
      <c r="O658" s="1344"/>
      <c r="P658" s="1344"/>
      <c r="Q658" s="1344"/>
      <c r="R658" s="1344"/>
      <c r="S658" s="1344"/>
      <c r="T658" s="1344"/>
      <c r="U658" s="1344"/>
      <c r="V658" s="1344"/>
      <c r="W658" s="1344"/>
      <c r="X658" s="1344"/>
      <c r="Y658" s="1344"/>
      <c r="Z658" s="1344"/>
      <c r="AA658" s="1344"/>
      <c r="AB658" s="1344"/>
      <c r="AC658" s="1344"/>
    </row>
    <row r="659">
      <c r="A659" s="1344"/>
      <c r="B659" s="1344"/>
      <c r="C659" s="1344"/>
      <c r="D659" s="1344"/>
      <c r="E659" s="1344"/>
      <c r="F659" s="1344"/>
      <c r="G659" s="1344"/>
      <c r="H659" s="1344"/>
      <c r="I659" s="1344"/>
      <c r="J659" s="1344"/>
      <c r="K659" s="1344"/>
      <c r="L659" s="1344"/>
      <c r="M659" s="1344"/>
      <c r="N659" s="1344"/>
      <c r="O659" s="1344"/>
      <c r="P659" s="1344"/>
      <c r="Q659" s="1344"/>
      <c r="R659" s="1344"/>
      <c r="S659" s="1344"/>
      <c r="T659" s="1344"/>
      <c r="U659" s="1344"/>
      <c r="V659" s="1344"/>
      <c r="W659" s="1344"/>
      <c r="X659" s="1344"/>
      <c r="Y659" s="1344"/>
      <c r="Z659" s="1344"/>
      <c r="AA659" s="1344"/>
      <c r="AB659" s="1344"/>
      <c r="AC659" s="1344"/>
    </row>
    <row r="660">
      <c r="A660" s="1344"/>
      <c r="B660" s="1344"/>
      <c r="C660" s="1344"/>
      <c r="D660" s="1344"/>
      <c r="E660" s="1344"/>
      <c r="F660" s="1344"/>
      <c r="G660" s="1344"/>
      <c r="H660" s="1344"/>
      <c r="I660" s="1344"/>
      <c r="J660" s="1344"/>
      <c r="K660" s="1344"/>
      <c r="L660" s="1344"/>
      <c r="M660" s="1344"/>
      <c r="N660" s="1344"/>
      <c r="O660" s="1344"/>
      <c r="P660" s="1344"/>
      <c r="Q660" s="1344"/>
      <c r="R660" s="1344"/>
      <c r="S660" s="1344"/>
      <c r="T660" s="1344"/>
      <c r="U660" s="1344"/>
      <c r="V660" s="1344"/>
      <c r="W660" s="1344"/>
      <c r="X660" s="1344"/>
      <c r="Y660" s="1344"/>
      <c r="Z660" s="1344"/>
      <c r="AA660" s="1344"/>
      <c r="AB660" s="1344"/>
      <c r="AC660" s="1344"/>
    </row>
    <row r="661">
      <c r="A661" s="1344"/>
      <c r="B661" s="1344"/>
      <c r="C661" s="1344"/>
      <c r="D661" s="1344"/>
      <c r="E661" s="1344"/>
      <c r="F661" s="1344"/>
      <c r="G661" s="1344"/>
      <c r="H661" s="1344"/>
      <c r="I661" s="1344"/>
      <c r="J661" s="1344"/>
      <c r="K661" s="1344"/>
      <c r="L661" s="1344"/>
      <c r="M661" s="1344"/>
      <c r="N661" s="1344"/>
      <c r="O661" s="1344"/>
      <c r="P661" s="1344"/>
      <c r="Q661" s="1344"/>
      <c r="R661" s="1344"/>
      <c r="S661" s="1344"/>
      <c r="T661" s="1344"/>
      <c r="U661" s="1344"/>
      <c r="V661" s="1344"/>
      <c r="W661" s="1344"/>
      <c r="X661" s="1344"/>
      <c r="Y661" s="1344"/>
      <c r="Z661" s="1344"/>
      <c r="AA661" s="1344"/>
      <c r="AB661" s="1344"/>
      <c r="AC661" s="1344"/>
    </row>
    <row r="662">
      <c r="A662" s="1344"/>
      <c r="B662" s="1344"/>
      <c r="C662" s="1344"/>
      <c r="D662" s="1344"/>
      <c r="E662" s="1344"/>
      <c r="F662" s="1344"/>
      <c r="G662" s="1344"/>
      <c r="H662" s="1344"/>
      <c r="I662" s="1344"/>
      <c r="J662" s="1344"/>
      <c r="K662" s="1344"/>
      <c r="L662" s="1344"/>
      <c r="M662" s="1344"/>
      <c r="N662" s="1344"/>
      <c r="O662" s="1344"/>
      <c r="P662" s="1344"/>
      <c r="Q662" s="1344"/>
      <c r="R662" s="1344"/>
      <c r="S662" s="1344"/>
      <c r="T662" s="1344"/>
      <c r="U662" s="1344"/>
      <c r="V662" s="1344"/>
      <c r="W662" s="1344"/>
      <c r="X662" s="1344"/>
      <c r="Y662" s="1344"/>
      <c r="Z662" s="1344"/>
      <c r="AA662" s="1344"/>
      <c r="AB662" s="1344"/>
      <c r="AC662" s="1344"/>
    </row>
    <row r="663">
      <c r="A663" s="1344"/>
      <c r="B663" s="1344"/>
      <c r="C663" s="1344"/>
      <c r="D663" s="1344"/>
      <c r="E663" s="1344"/>
      <c r="F663" s="1344"/>
      <c r="G663" s="1344"/>
      <c r="H663" s="1344"/>
      <c r="I663" s="1344"/>
      <c r="J663" s="1344"/>
      <c r="K663" s="1344"/>
      <c r="L663" s="1344"/>
      <c r="M663" s="1344"/>
      <c r="N663" s="1344"/>
      <c r="O663" s="1344"/>
      <c r="P663" s="1344"/>
      <c r="Q663" s="1344"/>
      <c r="R663" s="1344"/>
      <c r="S663" s="1344"/>
      <c r="T663" s="1344"/>
      <c r="U663" s="1344"/>
      <c r="V663" s="1344"/>
      <c r="W663" s="1344"/>
      <c r="X663" s="1344"/>
      <c r="Y663" s="1344"/>
      <c r="Z663" s="1344"/>
      <c r="AA663" s="1344"/>
      <c r="AB663" s="1344"/>
      <c r="AC663" s="1344"/>
    </row>
    <row r="664">
      <c r="A664" s="1344"/>
      <c r="B664" s="1344"/>
      <c r="C664" s="1344"/>
      <c r="D664" s="1344"/>
      <c r="E664" s="1344"/>
      <c r="F664" s="1344"/>
      <c r="G664" s="1344"/>
      <c r="H664" s="1344"/>
      <c r="I664" s="1344"/>
      <c r="J664" s="1344"/>
      <c r="K664" s="1344"/>
      <c r="L664" s="1344"/>
      <c r="M664" s="1344"/>
      <c r="N664" s="1344"/>
      <c r="O664" s="1344"/>
      <c r="P664" s="1344"/>
      <c r="Q664" s="1344"/>
      <c r="R664" s="1344"/>
      <c r="S664" s="1344"/>
      <c r="T664" s="1344"/>
      <c r="U664" s="1344"/>
      <c r="V664" s="1344"/>
      <c r="W664" s="1344"/>
      <c r="X664" s="1344"/>
      <c r="Y664" s="1344"/>
      <c r="Z664" s="1344"/>
      <c r="AA664" s="1344"/>
      <c r="AB664" s="1344"/>
      <c r="AC664" s="1344"/>
    </row>
    <row r="665">
      <c r="A665" s="1344"/>
      <c r="B665" s="1344"/>
      <c r="C665" s="1344"/>
      <c r="D665" s="1344"/>
      <c r="E665" s="1344"/>
      <c r="F665" s="1344"/>
      <c r="G665" s="1344"/>
      <c r="H665" s="1344"/>
      <c r="I665" s="1344"/>
      <c r="J665" s="1344"/>
      <c r="K665" s="1344"/>
      <c r="L665" s="1344"/>
      <c r="M665" s="1344"/>
      <c r="N665" s="1344"/>
      <c r="O665" s="1344"/>
      <c r="P665" s="1344"/>
      <c r="Q665" s="1344"/>
      <c r="R665" s="1344"/>
      <c r="S665" s="1344"/>
      <c r="T665" s="1344"/>
      <c r="U665" s="1344"/>
      <c r="V665" s="1344"/>
      <c r="W665" s="1344"/>
      <c r="X665" s="1344"/>
      <c r="Y665" s="1344"/>
      <c r="Z665" s="1344"/>
      <c r="AA665" s="1344"/>
      <c r="AB665" s="1344"/>
      <c r="AC665" s="1344"/>
    </row>
    <row r="666">
      <c r="A666" s="1344"/>
      <c r="B666" s="1344"/>
      <c r="C666" s="1344"/>
      <c r="D666" s="1344"/>
      <c r="E666" s="1344"/>
      <c r="F666" s="1344"/>
      <c r="G666" s="1344"/>
      <c r="H666" s="1344"/>
      <c r="I666" s="1344"/>
      <c r="J666" s="1344"/>
      <c r="K666" s="1344"/>
      <c r="L666" s="1344"/>
      <c r="M666" s="1344"/>
      <c r="N666" s="1344"/>
      <c r="O666" s="1344"/>
      <c r="P666" s="1344"/>
      <c r="Q666" s="1344"/>
      <c r="R666" s="1344"/>
      <c r="S666" s="1344"/>
      <c r="T666" s="1344"/>
      <c r="U666" s="1344"/>
      <c r="V666" s="1344"/>
      <c r="W666" s="1344"/>
      <c r="X666" s="1344"/>
      <c r="Y666" s="1344"/>
      <c r="Z666" s="1344"/>
      <c r="AA666" s="1344"/>
      <c r="AB666" s="1344"/>
      <c r="AC666" s="1344"/>
    </row>
    <row r="667">
      <c r="A667" s="1344"/>
      <c r="B667" s="1344"/>
      <c r="C667" s="1344"/>
      <c r="D667" s="1344"/>
      <c r="E667" s="1344"/>
      <c r="F667" s="1344"/>
      <c r="G667" s="1344"/>
      <c r="H667" s="1344"/>
      <c r="I667" s="1344"/>
      <c r="J667" s="1344"/>
      <c r="K667" s="1344"/>
      <c r="L667" s="1344"/>
      <c r="M667" s="1344"/>
      <c r="N667" s="1344"/>
      <c r="O667" s="1344"/>
      <c r="P667" s="1344"/>
      <c r="Q667" s="1344"/>
      <c r="R667" s="1344"/>
      <c r="S667" s="1344"/>
      <c r="T667" s="1344"/>
      <c r="U667" s="1344"/>
      <c r="V667" s="1344"/>
      <c r="W667" s="1344"/>
      <c r="X667" s="1344"/>
      <c r="Y667" s="1344"/>
      <c r="Z667" s="1344"/>
      <c r="AA667" s="1344"/>
      <c r="AB667" s="1344"/>
      <c r="AC667" s="1344"/>
    </row>
    <row r="668">
      <c r="A668" s="1344"/>
      <c r="B668" s="1344"/>
      <c r="C668" s="1344"/>
      <c r="D668" s="1344"/>
      <c r="E668" s="1344"/>
      <c r="F668" s="1344"/>
      <c r="G668" s="1344"/>
      <c r="H668" s="1344"/>
      <c r="I668" s="1344"/>
      <c r="J668" s="1344"/>
      <c r="K668" s="1344"/>
      <c r="L668" s="1344"/>
      <c r="M668" s="1344"/>
      <c r="N668" s="1344"/>
      <c r="O668" s="1344"/>
      <c r="P668" s="1344"/>
      <c r="Q668" s="1344"/>
      <c r="R668" s="1344"/>
      <c r="S668" s="1344"/>
      <c r="T668" s="1344"/>
      <c r="U668" s="1344"/>
      <c r="V668" s="1344"/>
      <c r="W668" s="1344"/>
      <c r="X668" s="1344"/>
      <c r="Y668" s="1344"/>
      <c r="Z668" s="1344"/>
      <c r="AA668" s="1344"/>
      <c r="AB668" s="1344"/>
      <c r="AC668" s="1344"/>
    </row>
    <row r="669">
      <c r="A669" s="1344"/>
      <c r="B669" s="1344"/>
      <c r="C669" s="1344"/>
      <c r="D669" s="1344"/>
      <c r="E669" s="1344"/>
      <c r="F669" s="1344"/>
      <c r="G669" s="1344"/>
      <c r="H669" s="1344"/>
      <c r="I669" s="1344"/>
      <c r="J669" s="1344"/>
      <c r="K669" s="1344"/>
      <c r="L669" s="1344"/>
      <c r="M669" s="1344"/>
      <c r="N669" s="1344"/>
      <c r="O669" s="1344"/>
      <c r="P669" s="1344"/>
      <c r="Q669" s="1344"/>
      <c r="R669" s="1344"/>
      <c r="S669" s="1344"/>
      <c r="T669" s="1344"/>
      <c r="U669" s="1344"/>
      <c r="V669" s="1344"/>
      <c r="W669" s="1344"/>
      <c r="X669" s="1344"/>
      <c r="Y669" s="1344"/>
      <c r="Z669" s="1344"/>
      <c r="AA669" s="1344"/>
      <c r="AB669" s="1344"/>
      <c r="AC669" s="1344"/>
    </row>
    <row r="670">
      <c r="A670" s="1344"/>
      <c r="B670" s="1344"/>
      <c r="C670" s="1344"/>
      <c r="D670" s="1344"/>
      <c r="E670" s="1344"/>
      <c r="F670" s="1344"/>
      <c r="G670" s="1344"/>
      <c r="H670" s="1344"/>
      <c r="I670" s="1344"/>
      <c r="J670" s="1344"/>
      <c r="K670" s="1344"/>
      <c r="L670" s="1344"/>
      <c r="M670" s="1344"/>
      <c r="N670" s="1344"/>
      <c r="O670" s="1344"/>
      <c r="P670" s="1344"/>
      <c r="Q670" s="1344"/>
      <c r="R670" s="1344"/>
      <c r="S670" s="1344"/>
      <c r="T670" s="1344"/>
      <c r="U670" s="1344"/>
      <c r="V670" s="1344"/>
      <c r="W670" s="1344"/>
      <c r="X670" s="1344"/>
      <c r="Y670" s="1344"/>
      <c r="Z670" s="1344"/>
      <c r="AA670" s="1344"/>
      <c r="AB670" s="1344"/>
      <c r="AC670" s="1344"/>
    </row>
    <row r="671">
      <c r="A671" s="1344"/>
      <c r="B671" s="1344"/>
      <c r="C671" s="1344"/>
      <c r="D671" s="1344"/>
      <c r="E671" s="1344"/>
      <c r="F671" s="1344"/>
      <c r="G671" s="1344"/>
      <c r="H671" s="1344"/>
      <c r="I671" s="1344"/>
      <c r="J671" s="1344"/>
      <c r="K671" s="1344"/>
      <c r="L671" s="1344"/>
      <c r="M671" s="1344"/>
      <c r="N671" s="1344"/>
      <c r="O671" s="1344"/>
      <c r="P671" s="1344"/>
      <c r="Q671" s="1344"/>
      <c r="R671" s="1344"/>
      <c r="S671" s="1344"/>
      <c r="T671" s="1344"/>
      <c r="U671" s="1344"/>
      <c r="V671" s="1344"/>
      <c r="W671" s="1344"/>
      <c r="X671" s="1344"/>
      <c r="Y671" s="1344"/>
      <c r="Z671" s="1344"/>
      <c r="AA671" s="1344"/>
      <c r="AB671" s="1344"/>
      <c r="AC671" s="1344"/>
    </row>
    <row r="672">
      <c r="A672" s="1344"/>
      <c r="B672" s="1344"/>
      <c r="C672" s="1344"/>
      <c r="D672" s="1344"/>
      <c r="E672" s="1344"/>
      <c r="F672" s="1344"/>
      <c r="G672" s="1344"/>
      <c r="H672" s="1344"/>
      <c r="I672" s="1344"/>
      <c r="J672" s="1344"/>
      <c r="K672" s="1344"/>
      <c r="L672" s="1344"/>
      <c r="M672" s="1344"/>
      <c r="N672" s="1344"/>
      <c r="O672" s="1344"/>
      <c r="P672" s="1344"/>
      <c r="Q672" s="1344"/>
      <c r="R672" s="1344"/>
      <c r="S672" s="1344"/>
      <c r="T672" s="1344"/>
      <c r="U672" s="1344"/>
      <c r="V672" s="1344"/>
      <c r="W672" s="1344"/>
      <c r="X672" s="1344"/>
      <c r="Y672" s="1344"/>
      <c r="Z672" s="1344"/>
      <c r="AA672" s="1344"/>
      <c r="AB672" s="1344"/>
      <c r="AC672" s="1344"/>
    </row>
    <row r="673">
      <c r="A673" s="1344"/>
      <c r="B673" s="1344"/>
      <c r="C673" s="1344"/>
      <c r="D673" s="1344"/>
      <c r="E673" s="1344"/>
      <c r="F673" s="1344"/>
      <c r="G673" s="1344"/>
      <c r="H673" s="1344"/>
      <c r="I673" s="1344"/>
      <c r="J673" s="1344"/>
      <c r="K673" s="1344"/>
      <c r="L673" s="1344"/>
      <c r="M673" s="1344"/>
      <c r="N673" s="1344"/>
      <c r="O673" s="1344"/>
      <c r="P673" s="1344"/>
      <c r="Q673" s="1344"/>
      <c r="R673" s="1344"/>
      <c r="S673" s="1344"/>
      <c r="T673" s="1344"/>
      <c r="U673" s="1344"/>
      <c r="V673" s="1344"/>
      <c r="W673" s="1344"/>
      <c r="X673" s="1344"/>
      <c r="Y673" s="1344"/>
      <c r="Z673" s="1344"/>
      <c r="AA673" s="1344"/>
      <c r="AB673" s="1344"/>
      <c r="AC673" s="1344"/>
    </row>
    <row r="674">
      <c r="A674" s="1344"/>
      <c r="B674" s="1344"/>
      <c r="C674" s="1344"/>
      <c r="D674" s="1344"/>
      <c r="E674" s="1344"/>
      <c r="F674" s="1344"/>
      <c r="G674" s="1344"/>
      <c r="H674" s="1344"/>
      <c r="I674" s="1344"/>
      <c r="J674" s="1344"/>
      <c r="K674" s="1344"/>
      <c r="L674" s="1344"/>
      <c r="M674" s="1344"/>
      <c r="N674" s="1344"/>
      <c r="O674" s="1344"/>
      <c r="P674" s="1344"/>
      <c r="Q674" s="1344"/>
      <c r="R674" s="1344"/>
      <c r="S674" s="1344"/>
      <c r="T674" s="1344"/>
      <c r="U674" s="1344"/>
      <c r="V674" s="1344"/>
      <c r="W674" s="1344"/>
      <c r="X674" s="1344"/>
      <c r="Y674" s="1344"/>
      <c r="Z674" s="1344"/>
      <c r="AA674" s="1344"/>
      <c r="AB674" s="1344"/>
      <c r="AC674" s="1344"/>
    </row>
    <row r="675">
      <c r="A675" s="1344"/>
      <c r="B675" s="1344"/>
      <c r="C675" s="1344"/>
      <c r="D675" s="1344"/>
      <c r="E675" s="1344"/>
      <c r="F675" s="1344"/>
      <c r="G675" s="1344"/>
      <c r="H675" s="1344"/>
      <c r="I675" s="1344"/>
      <c r="J675" s="1344"/>
      <c r="K675" s="1344"/>
      <c r="L675" s="1344"/>
      <c r="M675" s="1344"/>
      <c r="N675" s="1344"/>
      <c r="O675" s="1344"/>
      <c r="P675" s="1344"/>
      <c r="Q675" s="1344"/>
      <c r="R675" s="1344"/>
      <c r="S675" s="1344"/>
      <c r="T675" s="1344"/>
      <c r="U675" s="1344"/>
      <c r="V675" s="1344"/>
      <c r="W675" s="1344"/>
      <c r="X675" s="1344"/>
      <c r="Y675" s="1344"/>
      <c r="Z675" s="1344"/>
      <c r="AA675" s="1344"/>
      <c r="AB675" s="1344"/>
      <c r="AC675" s="1344"/>
    </row>
    <row r="676">
      <c r="A676" s="1344"/>
      <c r="B676" s="1344"/>
      <c r="C676" s="1344"/>
      <c r="D676" s="1344"/>
      <c r="E676" s="1344"/>
      <c r="F676" s="1344"/>
      <c r="G676" s="1344"/>
      <c r="H676" s="1344"/>
      <c r="I676" s="1344"/>
      <c r="J676" s="1344"/>
      <c r="K676" s="1344"/>
      <c r="L676" s="1344"/>
      <c r="M676" s="1344"/>
      <c r="N676" s="1344"/>
      <c r="O676" s="1344"/>
      <c r="P676" s="1344"/>
      <c r="Q676" s="1344"/>
      <c r="R676" s="1344"/>
      <c r="S676" s="1344"/>
      <c r="T676" s="1344"/>
      <c r="U676" s="1344"/>
      <c r="V676" s="1344"/>
      <c r="W676" s="1344"/>
      <c r="X676" s="1344"/>
      <c r="Y676" s="1344"/>
      <c r="Z676" s="1344"/>
      <c r="AA676" s="1344"/>
      <c r="AB676" s="1344"/>
      <c r="AC676" s="1344"/>
    </row>
    <row r="677">
      <c r="A677" s="1344"/>
      <c r="B677" s="1344"/>
      <c r="C677" s="1344"/>
      <c r="D677" s="1344"/>
      <c r="E677" s="1344"/>
      <c r="F677" s="1344"/>
      <c r="G677" s="1344"/>
      <c r="H677" s="1344"/>
      <c r="I677" s="1344"/>
      <c r="J677" s="1344"/>
      <c r="K677" s="1344"/>
      <c r="L677" s="1344"/>
      <c r="M677" s="1344"/>
      <c r="N677" s="1344"/>
      <c r="O677" s="1344"/>
      <c r="P677" s="1344"/>
      <c r="Q677" s="1344"/>
      <c r="R677" s="1344"/>
      <c r="S677" s="1344"/>
      <c r="T677" s="1344"/>
      <c r="U677" s="1344"/>
      <c r="V677" s="1344"/>
      <c r="W677" s="1344"/>
      <c r="X677" s="1344"/>
      <c r="Y677" s="1344"/>
      <c r="Z677" s="1344"/>
      <c r="AA677" s="1344"/>
      <c r="AB677" s="1344"/>
      <c r="AC677" s="1344"/>
    </row>
    <row r="678">
      <c r="A678" s="1344"/>
      <c r="B678" s="1344"/>
      <c r="C678" s="1344"/>
      <c r="D678" s="1344"/>
      <c r="E678" s="1344"/>
      <c r="F678" s="1344"/>
      <c r="G678" s="1344"/>
      <c r="H678" s="1344"/>
      <c r="I678" s="1344"/>
      <c r="J678" s="1344"/>
      <c r="K678" s="1344"/>
      <c r="L678" s="1344"/>
      <c r="M678" s="1344"/>
      <c r="N678" s="1344"/>
      <c r="O678" s="1344"/>
      <c r="P678" s="1344"/>
      <c r="Q678" s="1344"/>
      <c r="R678" s="1344"/>
      <c r="S678" s="1344"/>
      <c r="T678" s="1344"/>
      <c r="U678" s="1344"/>
      <c r="V678" s="1344"/>
      <c r="W678" s="1344"/>
      <c r="X678" s="1344"/>
      <c r="Y678" s="1344"/>
      <c r="Z678" s="1344"/>
      <c r="AA678" s="1344"/>
      <c r="AB678" s="1344"/>
      <c r="AC678" s="1344"/>
    </row>
    <row r="679">
      <c r="A679" s="1344"/>
      <c r="B679" s="1344"/>
      <c r="C679" s="1344"/>
      <c r="D679" s="1344"/>
      <c r="E679" s="1344"/>
      <c r="F679" s="1344"/>
      <c r="G679" s="1344"/>
      <c r="H679" s="1344"/>
      <c r="I679" s="1344"/>
      <c r="J679" s="1344"/>
      <c r="K679" s="1344"/>
      <c r="L679" s="1344"/>
      <c r="M679" s="1344"/>
      <c r="N679" s="1344"/>
      <c r="O679" s="1344"/>
      <c r="P679" s="1344"/>
      <c r="Q679" s="1344"/>
      <c r="R679" s="1344"/>
      <c r="S679" s="1344"/>
      <c r="T679" s="1344"/>
      <c r="U679" s="1344"/>
      <c r="V679" s="1344"/>
      <c r="W679" s="1344"/>
      <c r="X679" s="1344"/>
      <c r="Y679" s="1344"/>
      <c r="Z679" s="1344"/>
      <c r="AA679" s="1344"/>
      <c r="AB679" s="1344"/>
      <c r="AC679" s="1344"/>
    </row>
    <row r="680">
      <c r="A680" s="1344"/>
      <c r="B680" s="1344"/>
      <c r="C680" s="1344"/>
      <c r="D680" s="1344"/>
      <c r="E680" s="1344"/>
      <c r="F680" s="1344"/>
      <c r="G680" s="1344"/>
      <c r="H680" s="1344"/>
      <c r="I680" s="1344"/>
      <c r="J680" s="1344"/>
      <c r="K680" s="1344"/>
      <c r="L680" s="1344"/>
      <c r="M680" s="1344"/>
      <c r="N680" s="1344"/>
      <c r="O680" s="1344"/>
      <c r="P680" s="1344"/>
      <c r="Q680" s="1344"/>
      <c r="R680" s="1344"/>
      <c r="S680" s="1344"/>
      <c r="T680" s="1344"/>
      <c r="U680" s="1344"/>
      <c r="V680" s="1344"/>
      <c r="W680" s="1344"/>
      <c r="X680" s="1344"/>
      <c r="Y680" s="1344"/>
      <c r="Z680" s="1344"/>
      <c r="AA680" s="1344"/>
      <c r="AB680" s="1344"/>
      <c r="AC680" s="1344"/>
    </row>
    <row r="681">
      <c r="A681" s="1344"/>
      <c r="B681" s="1344"/>
      <c r="C681" s="1344"/>
      <c r="D681" s="1344"/>
      <c r="E681" s="1344"/>
      <c r="F681" s="1344"/>
      <c r="G681" s="1344"/>
      <c r="H681" s="1344"/>
      <c r="I681" s="1344"/>
      <c r="J681" s="1344"/>
      <c r="K681" s="1344"/>
      <c r="L681" s="1344"/>
      <c r="M681" s="1344"/>
      <c r="N681" s="1344"/>
      <c r="O681" s="1344"/>
      <c r="P681" s="1344"/>
      <c r="Q681" s="1344"/>
      <c r="R681" s="1344"/>
      <c r="S681" s="1344"/>
      <c r="T681" s="1344"/>
      <c r="U681" s="1344"/>
      <c r="V681" s="1344"/>
      <c r="W681" s="1344"/>
      <c r="X681" s="1344"/>
      <c r="Y681" s="1344"/>
      <c r="Z681" s="1344"/>
      <c r="AA681" s="1344"/>
      <c r="AB681" s="1344"/>
      <c r="AC681" s="1344"/>
    </row>
    <row r="682">
      <c r="A682" s="1344"/>
      <c r="B682" s="1344"/>
      <c r="C682" s="1344"/>
      <c r="D682" s="1344"/>
      <c r="E682" s="1344"/>
      <c r="F682" s="1344"/>
      <c r="G682" s="1344"/>
      <c r="H682" s="1344"/>
      <c r="I682" s="1344"/>
      <c r="J682" s="1344"/>
      <c r="K682" s="1344"/>
      <c r="L682" s="1344"/>
      <c r="M682" s="1344"/>
      <c r="N682" s="1344"/>
      <c r="O682" s="1344"/>
      <c r="P682" s="1344"/>
      <c r="Q682" s="1344"/>
      <c r="R682" s="1344"/>
      <c r="S682" s="1344"/>
      <c r="T682" s="1344"/>
      <c r="U682" s="1344"/>
      <c r="V682" s="1344"/>
      <c r="W682" s="1344"/>
      <c r="X682" s="1344"/>
      <c r="Y682" s="1344"/>
      <c r="Z682" s="1344"/>
      <c r="AA682" s="1344"/>
      <c r="AB682" s="1344"/>
      <c r="AC682" s="1344"/>
    </row>
    <row r="683">
      <c r="A683" s="1344"/>
      <c r="B683" s="1344"/>
      <c r="C683" s="1344"/>
      <c r="D683" s="1344"/>
      <c r="E683" s="1344"/>
      <c r="F683" s="1344"/>
      <c r="G683" s="1344"/>
      <c r="H683" s="1344"/>
      <c r="I683" s="1344"/>
      <c r="J683" s="1344"/>
      <c r="K683" s="1344"/>
      <c r="L683" s="1344"/>
      <c r="M683" s="1344"/>
      <c r="N683" s="1344"/>
      <c r="O683" s="1344"/>
      <c r="P683" s="1344"/>
      <c r="Q683" s="1344"/>
      <c r="R683" s="1344"/>
      <c r="S683" s="1344"/>
      <c r="T683" s="1344"/>
      <c r="U683" s="1344"/>
      <c r="V683" s="1344"/>
      <c r="W683" s="1344"/>
      <c r="X683" s="1344"/>
      <c r="Y683" s="1344"/>
      <c r="Z683" s="1344"/>
      <c r="AA683" s="1344"/>
      <c r="AB683" s="1344"/>
      <c r="AC683" s="1344"/>
    </row>
    <row r="684">
      <c r="A684" s="1344"/>
      <c r="B684" s="1344"/>
      <c r="C684" s="1344"/>
      <c r="D684" s="1344"/>
      <c r="E684" s="1344"/>
      <c r="F684" s="1344"/>
      <c r="G684" s="1344"/>
      <c r="H684" s="1344"/>
      <c r="I684" s="1344"/>
      <c r="J684" s="1344"/>
      <c r="K684" s="1344"/>
      <c r="L684" s="1344"/>
      <c r="M684" s="1344"/>
      <c r="N684" s="1344"/>
      <c r="O684" s="1344"/>
      <c r="P684" s="1344"/>
      <c r="Q684" s="1344"/>
      <c r="R684" s="1344"/>
      <c r="S684" s="1344"/>
      <c r="T684" s="1344"/>
      <c r="U684" s="1344"/>
      <c r="V684" s="1344"/>
      <c r="W684" s="1344"/>
      <c r="X684" s="1344"/>
      <c r="Y684" s="1344"/>
      <c r="Z684" s="1344"/>
      <c r="AA684" s="1344"/>
      <c r="AB684" s="1344"/>
      <c r="AC684" s="1344"/>
    </row>
    <row r="685">
      <c r="A685" s="1344"/>
      <c r="B685" s="1344"/>
      <c r="C685" s="1344"/>
      <c r="D685" s="1344"/>
      <c r="E685" s="1344"/>
      <c r="F685" s="1344"/>
      <c r="G685" s="1344"/>
      <c r="H685" s="1344"/>
      <c r="I685" s="1344"/>
      <c r="J685" s="1344"/>
      <c r="K685" s="1344"/>
      <c r="L685" s="1344"/>
      <c r="M685" s="1344"/>
      <c r="N685" s="1344"/>
      <c r="O685" s="1344"/>
      <c r="P685" s="1344"/>
      <c r="Q685" s="1344"/>
      <c r="R685" s="1344"/>
      <c r="S685" s="1344"/>
      <c r="T685" s="1344"/>
      <c r="U685" s="1344"/>
      <c r="V685" s="1344"/>
      <c r="W685" s="1344"/>
      <c r="X685" s="1344"/>
      <c r="Y685" s="1344"/>
      <c r="Z685" s="1344"/>
      <c r="AA685" s="1344"/>
      <c r="AB685" s="1344"/>
      <c r="AC685" s="1344"/>
    </row>
    <row r="686">
      <c r="A686" s="1344"/>
      <c r="B686" s="1344"/>
      <c r="C686" s="1344"/>
      <c r="D686" s="1344"/>
      <c r="E686" s="1344"/>
      <c r="F686" s="1344"/>
      <c r="G686" s="1344"/>
      <c r="H686" s="1344"/>
      <c r="I686" s="1344"/>
      <c r="J686" s="1344"/>
      <c r="K686" s="1344"/>
      <c r="L686" s="1344"/>
      <c r="M686" s="1344"/>
      <c r="N686" s="1344"/>
      <c r="O686" s="1344"/>
      <c r="P686" s="1344"/>
      <c r="Q686" s="1344"/>
      <c r="R686" s="1344"/>
      <c r="S686" s="1344"/>
      <c r="T686" s="1344"/>
      <c r="U686" s="1344"/>
      <c r="V686" s="1344"/>
      <c r="W686" s="1344"/>
      <c r="X686" s="1344"/>
      <c r="Y686" s="1344"/>
      <c r="Z686" s="1344"/>
      <c r="AA686" s="1344"/>
      <c r="AB686" s="1344"/>
      <c r="AC686" s="1344"/>
    </row>
    <row r="687">
      <c r="A687" s="1344"/>
      <c r="B687" s="1344"/>
      <c r="C687" s="1344"/>
      <c r="D687" s="1344"/>
      <c r="E687" s="1344"/>
      <c r="F687" s="1344"/>
      <c r="G687" s="1344"/>
      <c r="H687" s="1344"/>
      <c r="I687" s="1344"/>
      <c r="J687" s="1344"/>
      <c r="K687" s="1344"/>
      <c r="L687" s="1344"/>
      <c r="M687" s="1344"/>
      <c r="N687" s="1344"/>
      <c r="O687" s="1344"/>
      <c r="P687" s="1344"/>
      <c r="Q687" s="1344"/>
      <c r="R687" s="1344"/>
      <c r="S687" s="1344"/>
      <c r="T687" s="1344"/>
      <c r="U687" s="1344"/>
      <c r="V687" s="1344"/>
      <c r="W687" s="1344"/>
      <c r="X687" s="1344"/>
      <c r="Y687" s="1344"/>
      <c r="Z687" s="1344"/>
      <c r="AA687" s="1344"/>
      <c r="AB687" s="1344"/>
      <c r="AC687" s="1344"/>
    </row>
    <row r="688">
      <c r="A688" s="1344"/>
      <c r="B688" s="1344"/>
      <c r="C688" s="1344"/>
      <c r="D688" s="1344"/>
      <c r="E688" s="1344"/>
      <c r="F688" s="1344"/>
      <c r="G688" s="1344"/>
      <c r="H688" s="1344"/>
      <c r="I688" s="1344"/>
      <c r="J688" s="1344"/>
      <c r="K688" s="1344"/>
      <c r="L688" s="1344"/>
      <c r="M688" s="1344"/>
      <c r="N688" s="1344"/>
      <c r="O688" s="1344"/>
      <c r="P688" s="1344"/>
      <c r="Q688" s="1344"/>
      <c r="R688" s="1344"/>
      <c r="S688" s="1344"/>
      <c r="T688" s="1344"/>
      <c r="U688" s="1344"/>
      <c r="V688" s="1344"/>
      <c r="W688" s="1344"/>
      <c r="X688" s="1344"/>
      <c r="Y688" s="1344"/>
      <c r="Z688" s="1344"/>
      <c r="AA688" s="1344"/>
      <c r="AB688" s="1344"/>
      <c r="AC688" s="1344"/>
    </row>
    <row r="689">
      <c r="A689" s="1344"/>
      <c r="B689" s="1344"/>
      <c r="C689" s="1344"/>
      <c r="D689" s="1344"/>
      <c r="E689" s="1344"/>
      <c r="F689" s="1344"/>
      <c r="G689" s="1344"/>
      <c r="H689" s="1344"/>
      <c r="I689" s="1344"/>
      <c r="J689" s="1344"/>
      <c r="K689" s="1344"/>
      <c r="L689" s="1344"/>
      <c r="M689" s="1344"/>
      <c r="N689" s="1344"/>
      <c r="O689" s="1344"/>
      <c r="P689" s="1344"/>
      <c r="Q689" s="1344"/>
      <c r="R689" s="1344"/>
      <c r="S689" s="1344"/>
      <c r="T689" s="1344"/>
      <c r="U689" s="1344"/>
      <c r="V689" s="1344"/>
      <c r="W689" s="1344"/>
      <c r="X689" s="1344"/>
      <c r="Y689" s="1344"/>
      <c r="Z689" s="1344"/>
      <c r="AA689" s="1344"/>
      <c r="AB689" s="1344"/>
      <c r="AC689" s="1344"/>
    </row>
    <row r="690">
      <c r="A690" s="1344"/>
      <c r="B690" s="1344"/>
      <c r="C690" s="1344"/>
      <c r="D690" s="1344"/>
      <c r="E690" s="1344"/>
      <c r="F690" s="1344"/>
      <c r="G690" s="1344"/>
      <c r="H690" s="1344"/>
      <c r="I690" s="1344"/>
      <c r="J690" s="1344"/>
      <c r="K690" s="1344"/>
      <c r="L690" s="1344"/>
      <c r="M690" s="1344"/>
      <c r="N690" s="1344"/>
      <c r="O690" s="1344"/>
      <c r="P690" s="1344"/>
      <c r="Q690" s="1344"/>
      <c r="R690" s="1344"/>
      <c r="S690" s="1344"/>
      <c r="T690" s="1344"/>
      <c r="U690" s="1344"/>
      <c r="V690" s="1344"/>
      <c r="W690" s="1344"/>
      <c r="X690" s="1344"/>
      <c r="Y690" s="1344"/>
      <c r="Z690" s="1344"/>
      <c r="AA690" s="1344"/>
      <c r="AB690" s="1344"/>
      <c r="AC690" s="1344"/>
    </row>
    <row r="691">
      <c r="A691" s="1344"/>
      <c r="B691" s="1344"/>
      <c r="C691" s="1344"/>
      <c r="D691" s="1344"/>
      <c r="E691" s="1344"/>
      <c r="F691" s="1344"/>
      <c r="G691" s="1344"/>
      <c r="H691" s="1344"/>
      <c r="I691" s="1344"/>
      <c r="J691" s="1344"/>
      <c r="K691" s="1344"/>
      <c r="L691" s="1344"/>
      <c r="M691" s="1344"/>
      <c r="N691" s="1344"/>
      <c r="O691" s="1344"/>
      <c r="P691" s="1344"/>
      <c r="Q691" s="1344"/>
      <c r="R691" s="1344"/>
      <c r="S691" s="1344"/>
      <c r="T691" s="1344"/>
      <c r="U691" s="1344"/>
      <c r="V691" s="1344"/>
      <c r="W691" s="1344"/>
      <c r="X691" s="1344"/>
      <c r="Y691" s="1344"/>
      <c r="Z691" s="1344"/>
      <c r="AA691" s="1344"/>
      <c r="AB691" s="1344"/>
      <c r="AC691" s="1344"/>
    </row>
    <row r="692">
      <c r="A692" s="1344"/>
      <c r="B692" s="1344"/>
      <c r="C692" s="1344"/>
      <c r="D692" s="1344"/>
      <c r="E692" s="1344"/>
      <c r="F692" s="1344"/>
      <c r="G692" s="1344"/>
      <c r="H692" s="1344"/>
      <c r="I692" s="1344"/>
      <c r="J692" s="1344"/>
      <c r="K692" s="1344"/>
      <c r="L692" s="1344"/>
      <c r="M692" s="1344"/>
      <c r="N692" s="1344"/>
      <c r="O692" s="1344"/>
      <c r="P692" s="1344"/>
      <c r="Q692" s="1344"/>
      <c r="R692" s="1344"/>
      <c r="S692" s="1344"/>
      <c r="T692" s="1344"/>
      <c r="U692" s="1344"/>
      <c r="V692" s="1344"/>
      <c r="W692" s="1344"/>
      <c r="X692" s="1344"/>
      <c r="Y692" s="1344"/>
      <c r="Z692" s="1344"/>
      <c r="AA692" s="1344"/>
      <c r="AB692" s="1344"/>
      <c r="AC692" s="1344"/>
    </row>
    <row r="693">
      <c r="A693" s="1344"/>
      <c r="B693" s="1344"/>
      <c r="C693" s="1344"/>
      <c r="D693" s="1344"/>
      <c r="E693" s="1344"/>
      <c r="F693" s="1344"/>
      <c r="G693" s="1344"/>
      <c r="H693" s="1344"/>
      <c r="I693" s="1344"/>
      <c r="J693" s="1344"/>
      <c r="K693" s="1344"/>
      <c r="L693" s="1344"/>
      <c r="M693" s="1344"/>
      <c r="N693" s="1344"/>
      <c r="O693" s="1344"/>
      <c r="P693" s="1344"/>
      <c r="Q693" s="1344"/>
      <c r="R693" s="1344"/>
      <c r="S693" s="1344"/>
      <c r="T693" s="1344"/>
      <c r="U693" s="1344"/>
      <c r="V693" s="1344"/>
      <c r="W693" s="1344"/>
      <c r="X693" s="1344"/>
      <c r="Y693" s="1344"/>
      <c r="Z693" s="1344"/>
      <c r="AA693" s="1344"/>
      <c r="AB693" s="1344"/>
      <c r="AC693" s="1344"/>
    </row>
    <row r="694">
      <c r="A694" s="1344"/>
      <c r="B694" s="1344"/>
      <c r="C694" s="1344"/>
      <c r="D694" s="1344"/>
      <c r="E694" s="1344"/>
      <c r="F694" s="1344"/>
      <c r="G694" s="1344"/>
      <c r="H694" s="1344"/>
      <c r="I694" s="1344"/>
      <c r="J694" s="1344"/>
      <c r="K694" s="1344"/>
      <c r="L694" s="1344"/>
      <c r="M694" s="1344"/>
      <c r="N694" s="1344"/>
      <c r="O694" s="1344"/>
      <c r="P694" s="1344"/>
      <c r="Q694" s="1344"/>
      <c r="R694" s="1344"/>
      <c r="S694" s="1344"/>
      <c r="T694" s="1344"/>
      <c r="U694" s="1344"/>
      <c r="V694" s="1344"/>
      <c r="W694" s="1344"/>
      <c r="X694" s="1344"/>
      <c r="Y694" s="1344"/>
      <c r="Z694" s="1344"/>
      <c r="AA694" s="1344"/>
      <c r="AB694" s="1344"/>
      <c r="AC694" s="1344"/>
    </row>
    <row r="695">
      <c r="A695" s="1344"/>
      <c r="B695" s="1344"/>
      <c r="C695" s="1344"/>
      <c r="D695" s="1344"/>
      <c r="E695" s="1344"/>
      <c r="F695" s="1344"/>
      <c r="G695" s="1344"/>
      <c r="H695" s="1344"/>
      <c r="I695" s="1344"/>
      <c r="J695" s="1344"/>
      <c r="K695" s="1344"/>
      <c r="L695" s="1344"/>
      <c r="M695" s="1344"/>
      <c r="N695" s="1344"/>
      <c r="O695" s="1344"/>
      <c r="P695" s="1344"/>
      <c r="Q695" s="1344"/>
      <c r="R695" s="1344"/>
      <c r="S695" s="1344"/>
      <c r="T695" s="1344"/>
      <c r="U695" s="1344"/>
      <c r="V695" s="1344"/>
      <c r="W695" s="1344"/>
      <c r="X695" s="1344"/>
      <c r="Y695" s="1344"/>
      <c r="Z695" s="1344"/>
      <c r="AA695" s="1344"/>
      <c r="AB695" s="1344"/>
      <c r="AC695" s="1344"/>
    </row>
    <row r="696">
      <c r="A696" s="1344"/>
      <c r="B696" s="1344"/>
      <c r="C696" s="1344"/>
      <c r="D696" s="1344"/>
      <c r="E696" s="1344"/>
      <c r="F696" s="1344"/>
      <c r="G696" s="1344"/>
      <c r="H696" s="1344"/>
      <c r="I696" s="1344"/>
      <c r="J696" s="1344"/>
      <c r="K696" s="1344"/>
      <c r="L696" s="1344"/>
      <c r="M696" s="1344"/>
      <c r="N696" s="1344"/>
      <c r="O696" s="1344"/>
      <c r="P696" s="1344"/>
      <c r="Q696" s="1344"/>
      <c r="R696" s="1344"/>
      <c r="S696" s="1344"/>
      <c r="T696" s="1344"/>
      <c r="U696" s="1344"/>
      <c r="V696" s="1344"/>
      <c r="W696" s="1344"/>
      <c r="X696" s="1344"/>
      <c r="Y696" s="1344"/>
      <c r="Z696" s="1344"/>
      <c r="AA696" s="1344"/>
      <c r="AB696" s="1344"/>
      <c r="AC696" s="1344"/>
    </row>
    <row r="697">
      <c r="A697" s="1344"/>
      <c r="B697" s="1344"/>
      <c r="C697" s="1344"/>
      <c r="D697" s="1344"/>
      <c r="E697" s="1344"/>
      <c r="F697" s="1344"/>
      <c r="G697" s="1344"/>
      <c r="H697" s="1344"/>
      <c r="I697" s="1344"/>
      <c r="J697" s="1344"/>
      <c r="K697" s="1344"/>
      <c r="L697" s="1344"/>
      <c r="M697" s="1344"/>
      <c r="N697" s="1344"/>
      <c r="O697" s="1344"/>
      <c r="P697" s="1344"/>
      <c r="Q697" s="1344"/>
      <c r="R697" s="1344"/>
      <c r="S697" s="1344"/>
      <c r="T697" s="1344"/>
      <c r="U697" s="1344"/>
      <c r="V697" s="1344"/>
      <c r="W697" s="1344"/>
      <c r="X697" s="1344"/>
      <c r="Y697" s="1344"/>
      <c r="Z697" s="1344"/>
      <c r="AA697" s="1344"/>
      <c r="AB697" s="1344"/>
      <c r="AC697" s="1344"/>
    </row>
    <row r="698">
      <c r="A698" s="1344"/>
      <c r="B698" s="1344"/>
      <c r="C698" s="1344"/>
      <c r="D698" s="1344"/>
      <c r="E698" s="1344"/>
      <c r="F698" s="1344"/>
      <c r="G698" s="1344"/>
      <c r="H698" s="1344"/>
      <c r="I698" s="1344"/>
      <c r="J698" s="1344"/>
      <c r="K698" s="1344"/>
      <c r="L698" s="1344"/>
      <c r="M698" s="1344"/>
      <c r="N698" s="1344"/>
      <c r="O698" s="1344"/>
      <c r="P698" s="1344"/>
      <c r="Q698" s="1344"/>
      <c r="R698" s="1344"/>
      <c r="S698" s="1344"/>
      <c r="T698" s="1344"/>
      <c r="U698" s="1344"/>
      <c r="V698" s="1344"/>
      <c r="W698" s="1344"/>
      <c r="X698" s="1344"/>
      <c r="Y698" s="1344"/>
      <c r="Z698" s="1344"/>
      <c r="AA698" s="1344"/>
      <c r="AB698" s="1344"/>
      <c r="AC698" s="1344"/>
    </row>
    <row r="699">
      <c r="A699" s="1344"/>
      <c r="B699" s="1344"/>
      <c r="C699" s="1344"/>
      <c r="D699" s="1344"/>
      <c r="E699" s="1344"/>
      <c r="F699" s="1344"/>
      <c r="G699" s="1344"/>
      <c r="H699" s="1344"/>
      <c r="I699" s="1344"/>
      <c r="J699" s="1344"/>
      <c r="K699" s="1344"/>
      <c r="L699" s="1344"/>
      <c r="M699" s="1344"/>
      <c r="N699" s="1344"/>
      <c r="O699" s="1344"/>
      <c r="P699" s="1344"/>
      <c r="Q699" s="1344"/>
      <c r="R699" s="1344"/>
      <c r="S699" s="1344"/>
      <c r="T699" s="1344"/>
      <c r="U699" s="1344"/>
      <c r="V699" s="1344"/>
      <c r="W699" s="1344"/>
      <c r="X699" s="1344"/>
      <c r="Y699" s="1344"/>
      <c r="Z699" s="1344"/>
      <c r="AA699" s="1344"/>
      <c r="AB699" s="1344"/>
      <c r="AC699" s="1344"/>
    </row>
    <row r="700">
      <c r="A700" s="1344"/>
      <c r="B700" s="1344"/>
      <c r="C700" s="1344"/>
      <c r="D700" s="1344"/>
      <c r="E700" s="1344"/>
      <c r="F700" s="1344"/>
      <c r="G700" s="1344"/>
      <c r="H700" s="1344"/>
      <c r="I700" s="1344"/>
      <c r="J700" s="1344"/>
      <c r="K700" s="1344"/>
      <c r="L700" s="1344"/>
      <c r="M700" s="1344"/>
      <c r="N700" s="1344"/>
      <c r="O700" s="1344"/>
      <c r="P700" s="1344"/>
      <c r="Q700" s="1344"/>
      <c r="R700" s="1344"/>
      <c r="S700" s="1344"/>
      <c r="T700" s="1344"/>
      <c r="U700" s="1344"/>
      <c r="V700" s="1344"/>
      <c r="W700" s="1344"/>
      <c r="X700" s="1344"/>
      <c r="Y700" s="1344"/>
      <c r="Z700" s="1344"/>
      <c r="AA700" s="1344"/>
      <c r="AB700" s="1344"/>
      <c r="AC700" s="1344"/>
    </row>
    <row r="701">
      <c r="A701" s="1344"/>
      <c r="B701" s="1344"/>
      <c r="C701" s="1344"/>
      <c r="D701" s="1344"/>
      <c r="E701" s="1344"/>
      <c r="F701" s="1344"/>
      <c r="G701" s="1344"/>
      <c r="H701" s="1344"/>
      <c r="I701" s="1344"/>
      <c r="J701" s="1344"/>
      <c r="K701" s="1344"/>
      <c r="L701" s="1344"/>
      <c r="M701" s="1344"/>
      <c r="N701" s="1344"/>
      <c r="O701" s="1344"/>
      <c r="P701" s="1344"/>
      <c r="Q701" s="1344"/>
      <c r="R701" s="1344"/>
      <c r="S701" s="1344"/>
      <c r="T701" s="1344"/>
      <c r="U701" s="1344"/>
      <c r="V701" s="1344"/>
      <c r="W701" s="1344"/>
      <c r="X701" s="1344"/>
      <c r="Y701" s="1344"/>
      <c r="Z701" s="1344"/>
      <c r="AA701" s="1344"/>
      <c r="AB701" s="1344"/>
      <c r="AC701" s="1344"/>
    </row>
    <row r="702">
      <c r="A702" s="1344"/>
      <c r="B702" s="1344"/>
      <c r="C702" s="1344"/>
      <c r="D702" s="1344"/>
      <c r="E702" s="1344"/>
      <c r="F702" s="1344"/>
      <c r="G702" s="1344"/>
      <c r="H702" s="1344"/>
      <c r="I702" s="1344"/>
      <c r="J702" s="1344"/>
      <c r="K702" s="1344"/>
      <c r="L702" s="1344"/>
      <c r="M702" s="1344"/>
      <c r="N702" s="1344"/>
      <c r="O702" s="1344"/>
      <c r="P702" s="1344"/>
      <c r="Q702" s="1344"/>
      <c r="R702" s="1344"/>
      <c r="S702" s="1344"/>
      <c r="T702" s="1344"/>
      <c r="U702" s="1344"/>
      <c r="V702" s="1344"/>
      <c r="W702" s="1344"/>
      <c r="X702" s="1344"/>
      <c r="Y702" s="1344"/>
      <c r="Z702" s="1344"/>
      <c r="AA702" s="1344"/>
      <c r="AB702" s="1344"/>
      <c r="AC702" s="1344"/>
    </row>
    <row r="703">
      <c r="A703" s="1344"/>
      <c r="B703" s="1344"/>
      <c r="C703" s="1344"/>
      <c r="D703" s="1344"/>
      <c r="E703" s="1344"/>
      <c r="F703" s="1344"/>
      <c r="G703" s="1344"/>
      <c r="H703" s="1344"/>
      <c r="I703" s="1344"/>
      <c r="J703" s="1344"/>
      <c r="K703" s="1344"/>
      <c r="L703" s="1344"/>
      <c r="M703" s="1344"/>
      <c r="N703" s="1344"/>
      <c r="O703" s="1344"/>
      <c r="P703" s="1344"/>
      <c r="Q703" s="1344"/>
      <c r="R703" s="1344"/>
      <c r="S703" s="1344"/>
      <c r="T703" s="1344"/>
      <c r="U703" s="1344"/>
      <c r="V703" s="1344"/>
      <c r="W703" s="1344"/>
      <c r="X703" s="1344"/>
      <c r="Y703" s="1344"/>
      <c r="Z703" s="1344"/>
      <c r="AA703" s="1344"/>
      <c r="AB703" s="1344"/>
      <c r="AC703" s="1344"/>
    </row>
    <row r="704">
      <c r="A704" s="1344"/>
      <c r="B704" s="1344"/>
      <c r="C704" s="1344"/>
      <c r="D704" s="1344"/>
      <c r="E704" s="1344"/>
      <c r="F704" s="1344"/>
      <c r="G704" s="1344"/>
      <c r="H704" s="1344"/>
      <c r="I704" s="1344"/>
      <c r="J704" s="1344"/>
      <c r="K704" s="1344"/>
      <c r="L704" s="1344"/>
      <c r="M704" s="1344"/>
      <c r="N704" s="1344"/>
      <c r="O704" s="1344"/>
      <c r="P704" s="1344"/>
      <c r="Q704" s="1344"/>
      <c r="R704" s="1344"/>
      <c r="S704" s="1344"/>
      <c r="T704" s="1344"/>
      <c r="U704" s="1344"/>
      <c r="V704" s="1344"/>
      <c r="W704" s="1344"/>
      <c r="X704" s="1344"/>
      <c r="Y704" s="1344"/>
      <c r="Z704" s="1344"/>
      <c r="AA704" s="1344"/>
      <c r="AB704" s="1344"/>
      <c r="AC704" s="1344"/>
    </row>
    <row r="705">
      <c r="A705" s="1344"/>
      <c r="B705" s="1344"/>
      <c r="C705" s="1344"/>
      <c r="D705" s="1344"/>
      <c r="E705" s="1344"/>
      <c r="F705" s="1344"/>
      <c r="G705" s="1344"/>
      <c r="H705" s="1344"/>
      <c r="I705" s="1344"/>
      <c r="J705" s="1344"/>
      <c r="K705" s="1344"/>
      <c r="L705" s="1344"/>
      <c r="M705" s="1344"/>
      <c r="N705" s="1344"/>
      <c r="O705" s="1344"/>
      <c r="P705" s="1344"/>
      <c r="Q705" s="1344"/>
      <c r="R705" s="1344"/>
      <c r="S705" s="1344"/>
      <c r="T705" s="1344"/>
      <c r="U705" s="1344"/>
      <c r="V705" s="1344"/>
      <c r="W705" s="1344"/>
      <c r="X705" s="1344"/>
      <c r="Y705" s="1344"/>
      <c r="Z705" s="1344"/>
      <c r="AA705" s="1344"/>
      <c r="AB705" s="1344"/>
      <c r="AC705" s="1344"/>
    </row>
    <row r="706">
      <c r="A706" s="1344"/>
      <c r="B706" s="1344"/>
      <c r="C706" s="1344"/>
      <c r="D706" s="1344"/>
      <c r="E706" s="1344"/>
      <c r="F706" s="1344"/>
      <c r="G706" s="1344"/>
      <c r="H706" s="1344"/>
      <c r="I706" s="1344"/>
      <c r="J706" s="1344"/>
      <c r="K706" s="1344"/>
      <c r="L706" s="1344"/>
      <c r="M706" s="1344"/>
      <c r="N706" s="1344"/>
      <c r="O706" s="1344"/>
      <c r="P706" s="1344"/>
      <c r="Q706" s="1344"/>
      <c r="R706" s="1344"/>
      <c r="S706" s="1344"/>
      <c r="T706" s="1344"/>
      <c r="U706" s="1344"/>
      <c r="V706" s="1344"/>
      <c r="W706" s="1344"/>
      <c r="X706" s="1344"/>
      <c r="Y706" s="1344"/>
      <c r="Z706" s="1344"/>
      <c r="AA706" s="1344"/>
      <c r="AB706" s="1344"/>
      <c r="AC706" s="1344"/>
    </row>
    <row r="707">
      <c r="A707" s="1344"/>
      <c r="B707" s="1344"/>
      <c r="C707" s="1344"/>
      <c r="D707" s="1344"/>
      <c r="E707" s="1344"/>
      <c r="F707" s="1344"/>
      <c r="G707" s="1344"/>
      <c r="H707" s="1344"/>
      <c r="I707" s="1344"/>
      <c r="J707" s="1344"/>
      <c r="K707" s="1344"/>
      <c r="L707" s="1344"/>
      <c r="M707" s="1344"/>
      <c r="N707" s="1344"/>
      <c r="O707" s="1344"/>
      <c r="P707" s="1344"/>
      <c r="Q707" s="1344"/>
      <c r="R707" s="1344"/>
      <c r="S707" s="1344"/>
      <c r="T707" s="1344"/>
      <c r="U707" s="1344"/>
      <c r="V707" s="1344"/>
      <c r="W707" s="1344"/>
      <c r="X707" s="1344"/>
      <c r="Y707" s="1344"/>
      <c r="Z707" s="1344"/>
      <c r="AA707" s="1344"/>
      <c r="AB707" s="1344"/>
      <c r="AC707" s="1344"/>
    </row>
    <row r="708">
      <c r="A708" s="1344"/>
      <c r="B708" s="1344"/>
      <c r="C708" s="1344"/>
      <c r="D708" s="1344"/>
      <c r="E708" s="1344"/>
      <c r="F708" s="1344"/>
      <c r="G708" s="1344"/>
      <c r="H708" s="1344"/>
      <c r="I708" s="1344"/>
      <c r="J708" s="1344"/>
      <c r="K708" s="1344"/>
      <c r="L708" s="1344"/>
      <c r="M708" s="1344"/>
      <c r="N708" s="1344"/>
      <c r="O708" s="1344"/>
      <c r="P708" s="1344"/>
      <c r="Q708" s="1344"/>
      <c r="R708" s="1344"/>
      <c r="S708" s="1344"/>
      <c r="T708" s="1344"/>
      <c r="U708" s="1344"/>
      <c r="V708" s="1344"/>
      <c r="W708" s="1344"/>
      <c r="X708" s="1344"/>
      <c r="Y708" s="1344"/>
      <c r="Z708" s="1344"/>
      <c r="AA708" s="1344"/>
      <c r="AB708" s="1344"/>
      <c r="AC708" s="1344"/>
    </row>
    <row r="709">
      <c r="A709" s="1344"/>
      <c r="B709" s="1344"/>
      <c r="C709" s="1344"/>
      <c r="D709" s="1344"/>
      <c r="E709" s="1344"/>
      <c r="F709" s="1344"/>
      <c r="G709" s="1344"/>
      <c r="H709" s="1344"/>
      <c r="I709" s="1344"/>
      <c r="J709" s="1344"/>
      <c r="K709" s="1344"/>
      <c r="L709" s="1344"/>
      <c r="M709" s="1344"/>
      <c r="N709" s="1344"/>
      <c r="O709" s="1344"/>
      <c r="P709" s="1344"/>
      <c r="Q709" s="1344"/>
      <c r="R709" s="1344"/>
      <c r="S709" s="1344"/>
      <c r="T709" s="1344"/>
      <c r="U709" s="1344"/>
      <c r="V709" s="1344"/>
      <c r="W709" s="1344"/>
      <c r="X709" s="1344"/>
      <c r="Y709" s="1344"/>
      <c r="Z709" s="1344"/>
      <c r="AA709" s="1344"/>
      <c r="AB709" s="1344"/>
      <c r="AC709" s="1344"/>
    </row>
    <row r="710">
      <c r="A710" s="1344"/>
      <c r="B710" s="1344"/>
      <c r="C710" s="1344"/>
      <c r="D710" s="1344"/>
      <c r="E710" s="1344"/>
      <c r="F710" s="1344"/>
      <c r="G710" s="1344"/>
      <c r="H710" s="1344"/>
      <c r="I710" s="1344"/>
      <c r="J710" s="1344"/>
      <c r="K710" s="1344"/>
      <c r="L710" s="1344"/>
      <c r="M710" s="1344"/>
      <c r="N710" s="1344"/>
      <c r="O710" s="1344"/>
      <c r="P710" s="1344"/>
      <c r="Q710" s="1344"/>
      <c r="R710" s="1344"/>
      <c r="S710" s="1344"/>
      <c r="T710" s="1344"/>
      <c r="U710" s="1344"/>
      <c r="V710" s="1344"/>
      <c r="W710" s="1344"/>
      <c r="X710" s="1344"/>
      <c r="Y710" s="1344"/>
      <c r="Z710" s="1344"/>
      <c r="AA710" s="1344"/>
      <c r="AB710" s="1344"/>
      <c r="AC710" s="1344"/>
    </row>
    <row r="711">
      <c r="A711" s="1344"/>
      <c r="B711" s="1344"/>
      <c r="C711" s="1344"/>
      <c r="D711" s="1344"/>
      <c r="E711" s="1344"/>
      <c r="F711" s="1344"/>
      <c r="G711" s="1344"/>
      <c r="H711" s="1344"/>
      <c r="I711" s="1344"/>
      <c r="J711" s="1344"/>
      <c r="K711" s="1344"/>
      <c r="L711" s="1344"/>
      <c r="M711" s="1344"/>
      <c r="N711" s="1344"/>
      <c r="O711" s="1344"/>
      <c r="P711" s="1344"/>
      <c r="Q711" s="1344"/>
      <c r="R711" s="1344"/>
      <c r="S711" s="1344"/>
      <c r="T711" s="1344"/>
      <c r="U711" s="1344"/>
      <c r="V711" s="1344"/>
      <c r="W711" s="1344"/>
      <c r="X711" s="1344"/>
      <c r="Y711" s="1344"/>
      <c r="Z711" s="1344"/>
      <c r="AA711" s="1344"/>
      <c r="AB711" s="1344"/>
      <c r="AC711" s="1344"/>
    </row>
    <row r="712">
      <c r="A712" s="1344"/>
      <c r="B712" s="1344"/>
      <c r="C712" s="1344"/>
      <c r="D712" s="1344"/>
      <c r="E712" s="1344"/>
      <c r="F712" s="1344"/>
      <c r="G712" s="1344"/>
      <c r="H712" s="1344"/>
      <c r="I712" s="1344"/>
      <c r="J712" s="1344"/>
      <c r="K712" s="1344"/>
      <c r="L712" s="1344"/>
      <c r="M712" s="1344"/>
      <c r="N712" s="1344"/>
      <c r="O712" s="1344"/>
      <c r="P712" s="1344"/>
      <c r="Q712" s="1344"/>
      <c r="R712" s="1344"/>
      <c r="S712" s="1344"/>
      <c r="T712" s="1344"/>
      <c r="U712" s="1344"/>
      <c r="V712" s="1344"/>
      <c r="W712" s="1344"/>
      <c r="X712" s="1344"/>
      <c r="Y712" s="1344"/>
      <c r="Z712" s="1344"/>
      <c r="AA712" s="1344"/>
      <c r="AB712" s="1344"/>
      <c r="AC712" s="1344"/>
    </row>
    <row r="713">
      <c r="A713" s="1344"/>
      <c r="B713" s="1344"/>
      <c r="C713" s="1344"/>
      <c r="D713" s="1344"/>
      <c r="E713" s="1344"/>
      <c r="F713" s="1344"/>
      <c r="G713" s="1344"/>
      <c r="H713" s="1344"/>
      <c r="I713" s="1344"/>
      <c r="J713" s="1344"/>
      <c r="K713" s="1344"/>
      <c r="L713" s="1344"/>
      <c r="M713" s="1344"/>
      <c r="N713" s="1344"/>
      <c r="O713" s="1344"/>
      <c r="P713" s="1344"/>
      <c r="Q713" s="1344"/>
      <c r="R713" s="1344"/>
      <c r="S713" s="1344"/>
      <c r="T713" s="1344"/>
      <c r="U713" s="1344"/>
      <c r="V713" s="1344"/>
      <c r="W713" s="1344"/>
      <c r="X713" s="1344"/>
      <c r="Y713" s="1344"/>
      <c r="Z713" s="1344"/>
      <c r="AA713" s="1344"/>
      <c r="AB713" s="1344"/>
      <c r="AC713" s="1344"/>
    </row>
    <row r="714">
      <c r="A714" s="1344"/>
      <c r="B714" s="1344"/>
      <c r="C714" s="1344"/>
      <c r="D714" s="1344"/>
      <c r="E714" s="1344"/>
      <c r="F714" s="1344"/>
      <c r="G714" s="1344"/>
      <c r="H714" s="1344"/>
      <c r="I714" s="1344"/>
      <c r="J714" s="1344"/>
      <c r="K714" s="1344"/>
      <c r="L714" s="1344"/>
      <c r="M714" s="1344"/>
      <c r="N714" s="1344"/>
      <c r="O714" s="1344"/>
      <c r="P714" s="1344"/>
      <c r="Q714" s="1344"/>
      <c r="R714" s="1344"/>
      <c r="S714" s="1344"/>
      <c r="T714" s="1344"/>
      <c r="U714" s="1344"/>
      <c r="V714" s="1344"/>
      <c r="W714" s="1344"/>
      <c r="X714" s="1344"/>
      <c r="Y714" s="1344"/>
      <c r="Z714" s="1344"/>
      <c r="AA714" s="1344"/>
      <c r="AB714" s="1344"/>
      <c r="AC714" s="1344"/>
    </row>
    <row r="715">
      <c r="A715" s="1344"/>
      <c r="B715" s="1344"/>
      <c r="C715" s="1344"/>
      <c r="D715" s="1344"/>
      <c r="E715" s="1344"/>
      <c r="F715" s="1344"/>
      <c r="G715" s="1344"/>
      <c r="H715" s="1344"/>
      <c r="I715" s="1344"/>
      <c r="J715" s="1344"/>
      <c r="K715" s="1344"/>
      <c r="L715" s="1344"/>
      <c r="M715" s="1344"/>
      <c r="N715" s="1344"/>
      <c r="O715" s="1344"/>
      <c r="P715" s="1344"/>
      <c r="Q715" s="1344"/>
      <c r="R715" s="1344"/>
      <c r="S715" s="1344"/>
      <c r="T715" s="1344"/>
      <c r="U715" s="1344"/>
      <c r="V715" s="1344"/>
      <c r="W715" s="1344"/>
      <c r="X715" s="1344"/>
      <c r="Y715" s="1344"/>
      <c r="Z715" s="1344"/>
      <c r="AA715" s="1344"/>
      <c r="AB715" s="1344"/>
      <c r="AC715" s="1344"/>
    </row>
    <row r="716">
      <c r="A716" s="1344"/>
      <c r="B716" s="1344"/>
      <c r="C716" s="1344"/>
      <c r="D716" s="1344"/>
      <c r="E716" s="1344"/>
      <c r="F716" s="1344"/>
      <c r="G716" s="1344"/>
      <c r="H716" s="1344"/>
      <c r="I716" s="1344"/>
      <c r="J716" s="1344"/>
      <c r="K716" s="1344"/>
      <c r="L716" s="1344"/>
      <c r="M716" s="1344"/>
      <c r="N716" s="1344"/>
      <c r="O716" s="1344"/>
      <c r="P716" s="1344"/>
      <c r="Q716" s="1344"/>
      <c r="R716" s="1344"/>
      <c r="S716" s="1344"/>
      <c r="T716" s="1344"/>
      <c r="U716" s="1344"/>
      <c r="V716" s="1344"/>
      <c r="W716" s="1344"/>
      <c r="X716" s="1344"/>
      <c r="Y716" s="1344"/>
      <c r="Z716" s="1344"/>
      <c r="AA716" s="1344"/>
      <c r="AB716" s="1344"/>
      <c r="AC716" s="1344"/>
    </row>
    <row r="717">
      <c r="A717" s="1344"/>
      <c r="B717" s="1344"/>
      <c r="C717" s="1344"/>
      <c r="D717" s="1344"/>
      <c r="E717" s="1344"/>
      <c r="F717" s="1344"/>
      <c r="G717" s="1344"/>
      <c r="H717" s="1344"/>
      <c r="I717" s="1344"/>
      <c r="J717" s="1344"/>
      <c r="K717" s="1344"/>
      <c r="L717" s="1344"/>
      <c r="M717" s="1344"/>
      <c r="N717" s="1344"/>
      <c r="O717" s="1344"/>
      <c r="P717" s="1344"/>
      <c r="Q717" s="1344"/>
      <c r="R717" s="1344"/>
      <c r="S717" s="1344"/>
      <c r="T717" s="1344"/>
      <c r="U717" s="1344"/>
      <c r="V717" s="1344"/>
      <c r="W717" s="1344"/>
      <c r="X717" s="1344"/>
      <c r="Y717" s="1344"/>
      <c r="Z717" s="1344"/>
      <c r="AA717" s="1344"/>
      <c r="AB717" s="1344"/>
      <c r="AC717" s="1344"/>
    </row>
    <row r="718">
      <c r="A718" s="1344"/>
      <c r="B718" s="1344"/>
      <c r="C718" s="1344"/>
      <c r="D718" s="1344"/>
      <c r="E718" s="1344"/>
      <c r="F718" s="1344"/>
      <c r="G718" s="1344"/>
      <c r="H718" s="1344"/>
      <c r="I718" s="1344"/>
      <c r="J718" s="1344"/>
      <c r="K718" s="1344"/>
      <c r="L718" s="1344"/>
      <c r="M718" s="1344"/>
      <c r="N718" s="1344"/>
      <c r="O718" s="1344"/>
      <c r="P718" s="1344"/>
      <c r="Q718" s="1344"/>
      <c r="R718" s="1344"/>
      <c r="S718" s="1344"/>
      <c r="T718" s="1344"/>
      <c r="U718" s="1344"/>
      <c r="V718" s="1344"/>
      <c r="W718" s="1344"/>
      <c r="X718" s="1344"/>
      <c r="Y718" s="1344"/>
      <c r="Z718" s="1344"/>
      <c r="AA718" s="1344"/>
      <c r="AB718" s="1344"/>
      <c r="AC718" s="1344"/>
    </row>
    <row r="719">
      <c r="A719" s="1344"/>
      <c r="B719" s="1344"/>
      <c r="C719" s="1344"/>
      <c r="D719" s="1344"/>
      <c r="E719" s="1344"/>
      <c r="F719" s="1344"/>
      <c r="G719" s="1344"/>
      <c r="H719" s="1344"/>
      <c r="I719" s="1344"/>
      <c r="J719" s="1344"/>
      <c r="K719" s="1344"/>
      <c r="L719" s="1344"/>
      <c r="M719" s="1344"/>
      <c r="N719" s="1344"/>
      <c r="O719" s="1344"/>
      <c r="P719" s="1344"/>
      <c r="Q719" s="1344"/>
      <c r="R719" s="1344"/>
      <c r="S719" s="1344"/>
      <c r="T719" s="1344"/>
      <c r="U719" s="1344"/>
      <c r="V719" s="1344"/>
      <c r="W719" s="1344"/>
      <c r="X719" s="1344"/>
      <c r="Y719" s="1344"/>
      <c r="Z719" s="1344"/>
      <c r="AA719" s="1344"/>
      <c r="AB719" s="1344"/>
      <c r="AC719" s="1344"/>
    </row>
    <row r="720">
      <c r="A720" s="1344"/>
      <c r="B720" s="1344"/>
      <c r="C720" s="1344"/>
      <c r="D720" s="1344"/>
      <c r="E720" s="1344"/>
      <c r="F720" s="1344"/>
      <c r="G720" s="1344"/>
      <c r="H720" s="1344"/>
      <c r="I720" s="1344"/>
      <c r="J720" s="1344"/>
      <c r="K720" s="1344"/>
      <c r="L720" s="1344"/>
      <c r="M720" s="1344"/>
      <c r="N720" s="1344"/>
      <c r="O720" s="1344"/>
      <c r="P720" s="1344"/>
      <c r="Q720" s="1344"/>
      <c r="R720" s="1344"/>
      <c r="S720" s="1344"/>
      <c r="T720" s="1344"/>
      <c r="U720" s="1344"/>
      <c r="V720" s="1344"/>
      <c r="W720" s="1344"/>
      <c r="X720" s="1344"/>
      <c r="Y720" s="1344"/>
      <c r="Z720" s="1344"/>
      <c r="AA720" s="1344"/>
      <c r="AB720" s="1344"/>
      <c r="AC720" s="1344"/>
    </row>
    <row r="721">
      <c r="A721" s="1344"/>
      <c r="B721" s="1344"/>
      <c r="C721" s="1344"/>
      <c r="D721" s="1344"/>
      <c r="E721" s="1344"/>
      <c r="F721" s="1344"/>
      <c r="G721" s="1344"/>
      <c r="H721" s="1344"/>
      <c r="I721" s="1344"/>
      <c r="J721" s="1344"/>
      <c r="K721" s="1344"/>
      <c r="L721" s="1344"/>
      <c r="M721" s="1344"/>
      <c r="N721" s="1344"/>
      <c r="O721" s="1344"/>
      <c r="P721" s="1344"/>
      <c r="Q721" s="1344"/>
      <c r="R721" s="1344"/>
      <c r="S721" s="1344"/>
      <c r="T721" s="1344"/>
      <c r="U721" s="1344"/>
      <c r="V721" s="1344"/>
      <c r="W721" s="1344"/>
      <c r="X721" s="1344"/>
      <c r="Y721" s="1344"/>
      <c r="Z721" s="1344"/>
      <c r="AA721" s="1344"/>
      <c r="AB721" s="1344"/>
      <c r="AC721" s="1344"/>
    </row>
    <row r="722">
      <c r="A722" s="1344"/>
      <c r="B722" s="1344"/>
      <c r="C722" s="1344"/>
      <c r="D722" s="1344"/>
      <c r="E722" s="1344"/>
      <c r="F722" s="1344"/>
      <c r="G722" s="1344"/>
      <c r="H722" s="1344"/>
      <c r="I722" s="1344"/>
      <c r="J722" s="1344"/>
      <c r="K722" s="1344"/>
      <c r="L722" s="1344"/>
      <c r="M722" s="1344"/>
      <c r="N722" s="1344"/>
      <c r="O722" s="1344"/>
      <c r="P722" s="1344"/>
      <c r="Q722" s="1344"/>
      <c r="R722" s="1344"/>
      <c r="S722" s="1344"/>
      <c r="T722" s="1344"/>
      <c r="U722" s="1344"/>
      <c r="V722" s="1344"/>
      <c r="W722" s="1344"/>
      <c r="X722" s="1344"/>
      <c r="Y722" s="1344"/>
      <c r="Z722" s="1344"/>
      <c r="AA722" s="1344"/>
      <c r="AB722" s="1344"/>
      <c r="AC722" s="1344"/>
    </row>
    <row r="723">
      <c r="A723" s="1344"/>
      <c r="B723" s="1344"/>
      <c r="C723" s="1344"/>
      <c r="D723" s="1344"/>
      <c r="E723" s="1344"/>
      <c r="F723" s="1344"/>
      <c r="G723" s="1344"/>
      <c r="H723" s="1344"/>
      <c r="I723" s="1344"/>
      <c r="J723" s="1344"/>
      <c r="K723" s="1344"/>
      <c r="L723" s="1344"/>
      <c r="M723" s="1344"/>
      <c r="N723" s="1344"/>
      <c r="O723" s="1344"/>
      <c r="P723" s="1344"/>
      <c r="Q723" s="1344"/>
      <c r="R723" s="1344"/>
      <c r="S723" s="1344"/>
      <c r="T723" s="1344"/>
      <c r="U723" s="1344"/>
      <c r="V723" s="1344"/>
      <c r="W723" s="1344"/>
      <c r="X723" s="1344"/>
      <c r="Y723" s="1344"/>
      <c r="Z723" s="1344"/>
      <c r="AA723" s="1344"/>
      <c r="AB723" s="1344"/>
      <c r="AC723" s="1344"/>
    </row>
    <row r="724">
      <c r="A724" s="1344"/>
      <c r="B724" s="1344"/>
      <c r="C724" s="1344"/>
      <c r="D724" s="1344"/>
      <c r="E724" s="1344"/>
      <c r="F724" s="1344"/>
      <c r="G724" s="1344"/>
      <c r="H724" s="1344"/>
      <c r="I724" s="1344"/>
      <c r="J724" s="1344"/>
      <c r="K724" s="1344"/>
      <c r="L724" s="1344"/>
      <c r="M724" s="1344"/>
      <c r="N724" s="1344"/>
      <c r="O724" s="1344"/>
      <c r="P724" s="1344"/>
      <c r="Q724" s="1344"/>
      <c r="R724" s="1344"/>
      <c r="S724" s="1344"/>
      <c r="T724" s="1344"/>
      <c r="U724" s="1344"/>
      <c r="V724" s="1344"/>
      <c r="W724" s="1344"/>
      <c r="X724" s="1344"/>
      <c r="Y724" s="1344"/>
      <c r="Z724" s="1344"/>
      <c r="AA724" s="1344"/>
      <c r="AB724" s="1344"/>
      <c r="AC724" s="1344"/>
    </row>
    <row r="725">
      <c r="A725" s="1344"/>
      <c r="B725" s="1344"/>
      <c r="C725" s="1344"/>
      <c r="D725" s="1344"/>
      <c r="E725" s="1344"/>
      <c r="F725" s="1344"/>
      <c r="G725" s="1344"/>
      <c r="H725" s="1344"/>
      <c r="I725" s="1344"/>
      <c r="J725" s="1344"/>
      <c r="K725" s="1344"/>
      <c r="L725" s="1344"/>
      <c r="M725" s="1344"/>
      <c r="N725" s="1344"/>
      <c r="O725" s="1344"/>
      <c r="P725" s="1344"/>
      <c r="Q725" s="1344"/>
      <c r="R725" s="1344"/>
      <c r="S725" s="1344"/>
      <c r="T725" s="1344"/>
      <c r="U725" s="1344"/>
      <c r="V725" s="1344"/>
      <c r="W725" s="1344"/>
      <c r="X725" s="1344"/>
      <c r="Y725" s="1344"/>
      <c r="Z725" s="1344"/>
      <c r="AA725" s="1344"/>
      <c r="AB725" s="1344"/>
      <c r="AC725" s="1344"/>
    </row>
    <row r="726">
      <c r="A726" s="1344"/>
      <c r="B726" s="1344"/>
      <c r="C726" s="1344"/>
      <c r="D726" s="1344"/>
      <c r="E726" s="1344"/>
      <c r="F726" s="1344"/>
      <c r="G726" s="1344"/>
      <c r="H726" s="1344"/>
      <c r="I726" s="1344"/>
      <c r="J726" s="1344"/>
      <c r="K726" s="1344"/>
      <c r="L726" s="1344"/>
      <c r="M726" s="1344"/>
      <c r="N726" s="1344"/>
      <c r="O726" s="1344"/>
      <c r="P726" s="1344"/>
      <c r="Q726" s="1344"/>
      <c r="R726" s="1344"/>
      <c r="S726" s="1344"/>
      <c r="T726" s="1344"/>
      <c r="U726" s="1344"/>
      <c r="V726" s="1344"/>
      <c r="W726" s="1344"/>
      <c r="X726" s="1344"/>
      <c r="Y726" s="1344"/>
      <c r="Z726" s="1344"/>
      <c r="AA726" s="1344"/>
      <c r="AB726" s="1344"/>
      <c r="AC726" s="1344"/>
    </row>
    <row r="727">
      <c r="A727" s="1344"/>
      <c r="B727" s="1344"/>
      <c r="C727" s="1344"/>
      <c r="D727" s="1344"/>
      <c r="E727" s="1344"/>
      <c r="F727" s="1344"/>
      <c r="G727" s="1344"/>
      <c r="H727" s="1344"/>
      <c r="I727" s="1344"/>
      <c r="J727" s="1344"/>
      <c r="K727" s="1344"/>
      <c r="L727" s="1344"/>
      <c r="M727" s="1344"/>
      <c r="N727" s="1344"/>
      <c r="O727" s="1344"/>
      <c r="P727" s="1344"/>
      <c r="Q727" s="1344"/>
      <c r="R727" s="1344"/>
      <c r="S727" s="1344"/>
      <c r="T727" s="1344"/>
      <c r="U727" s="1344"/>
      <c r="V727" s="1344"/>
      <c r="W727" s="1344"/>
      <c r="X727" s="1344"/>
      <c r="Y727" s="1344"/>
      <c r="Z727" s="1344"/>
      <c r="AA727" s="1344"/>
      <c r="AB727" s="1344"/>
      <c r="AC727" s="1344"/>
    </row>
    <row r="728">
      <c r="A728" s="1344"/>
      <c r="B728" s="1344"/>
      <c r="C728" s="1344"/>
      <c r="D728" s="1344"/>
      <c r="E728" s="1344"/>
      <c r="F728" s="1344"/>
      <c r="G728" s="1344"/>
      <c r="H728" s="1344"/>
      <c r="I728" s="1344"/>
      <c r="J728" s="1344"/>
      <c r="K728" s="1344"/>
      <c r="L728" s="1344"/>
      <c r="M728" s="1344"/>
      <c r="N728" s="1344"/>
      <c r="O728" s="1344"/>
      <c r="P728" s="1344"/>
      <c r="Q728" s="1344"/>
      <c r="R728" s="1344"/>
      <c r="S728" s="1344"/>
      <c r="T728" s="1344"/>
      <c r="U728" s="1344"/>
      <c r="V728" s="1344"/>
      <c r="W728" s="1344"/>
      <c r="X728" s="1344"/>
      <c r="Y728" s="1344"/>
      <c r="Z728" s="1344"/>
      <c r="AA728" s="1344"/>
      <c r="AB728" s="1344"/>
      <c r="AC728" s="1344"/>
    </row>
    <row r="729">
      <c r="A729" s="1344"/>
      <c r="B729" s="1344"/>
      <c r="C729" s="1344"/>
      <c r="D729" s="1344"/>
      <c r="E729" s="1344"/>
      <c r="F729" s="1344"/>
      <c r="G729" s="1344"/>
      <c r="H729" s="1344"/>
      <c r="I729" s="1344"/>
      <c r="J729" s="1344"/>
      <c r="K729" s="1344"/>
      <c r="L729" s="1344"/>
      <c r="M729" s="1344"/>
      <c r="N729" s="1344"/>
      <c r="O729" s="1344"/>
      <c r="P729" s="1344"/>
      <c r="Q729" s="1344"/>
      <c r="R729" s="1344"/>
      <c r="S729" s="1344"/>
      <c r="T729" s="1344"/>
      <c r="U729" s="1344"/>
      <c r="V729" s="1344"/>
      <c r="W729" s="1344"/>
      <c r="X729" s="1344"/>
      <c r="Y729" s="1344"/>
      <c r="Z729" s="1344"/>
      <c r="AA729" s="1344"/>
      <c r="AB729" s="1344"/>
      <c r="AC729" s="1344"/>
    </row>
    <row r="730">
      <c r="A730" s="1344"/>
      <c r="B730" s="1344"/>
      <c r="C730" s="1344"/>
      <c r="D730" s="1344"/>
      <c r="E730" s="1344"/>
      <c r="F730" s="1344"/>
      <c r="G730" s="1344"/>
      <c r="H730" s="1344"/>
      <c r="I730" s="1344"/>
      <c r="J730" s="1344"/>
      <c r="K730" s="1344"/>
      <c r="L730" s="1344"/>
      <c r="M730" s="1344"/>
      <c r="N730" s="1344"/>
      <c r="O730" s="1344"/>
      <c r="P730" s="1344"/>
      <c r="Q730" s="1344"/>
      <c r="R730" s="1344"/>
      <c r="S730" s="1344"/>
      <c r="T730" s="1344"/>
      <c r="U730" s="1344"/>
      <c r="V730" s="1344"/>
      <c r="W730" s="1344"/>
      <c r="X730" s="1344"/>
      <c r="Y730" s="1344"/>
      <c r="Z730" s="1344"/>
      <c r="AA730" s="1344"/>
      <c r="AB730" s="1344"/>
      <c r="AC730" s="1344"/>
    </row>
    <row r="731">
      <c r="A731" s="1344"/>
      <c r="B731" s="1344"/>
      <c r="C731" s="1344"/>
      <c r="D731" s="1344"/>
      <c r="E731" s="1344"/>
      <c r="F731" s="1344"/>
      <c r="G731" s="1344"/>
      <c r="H731" s="1344"/>
      <c r="I731" s="1344"/>
      <c r="J731" s="1344"/>
      <c r="K731" s="1344"/>
      <c r="L731" s="1344"/>
      <c r="M731" s="1344"/>
      <c r="N731" s="1344"/>
      <c r="O731" s="1344"/>
      <c r="P731" s="1344"/>
      <c r="Q731" s="1344"/>
      <c r="R731" s="1344"/>
      <c r="S731" s="1344"/>
      <c r="T731" s="1344"/>
      <c r="U731" s="1344"/>
      <c r="V731" s="1344"/>
      <c r="W731" s="1344"/>
      <c r="X731" s="1344"/>
      <c r="Y731" s="1344"/>
      <c r="Z731" s="1344"/>
      <c r="AA731" s="1344"/>
      <c r="AB731" s="1344"/>
      <c r="AC731" s="1344"/>
    </row>
    <row r="732">
      <c r="A732" s="1344"/>
      <c r="B732" s="1344"/>
      <c r="C732" s="1344"/>
      <c r="D732" s="1344"/>
      <c r="E732" s="1344"/>
      <c r="F732" s="1344"/>
      <c r="G732" s="1344"/>
      <c r="H732" s="1344"/>
      <c r="I732" s="1344"/>
      <c r="J732" s="1344"/>
      <c r="K732" s="1344"/>
      <c r="L732" s="1344"/>
      <c r="M732" s="1344"/>
      <c r="N732" s="1344"/>
      <c r="O732" s="1344"/>
      <c r="P732" s="1344"/>
      <c r="Q732" s="1344"/>
      <c r="R732" s="1344"/>
      <c r="S732" s="1344"/>
      <c r="T732" s="1344"/>
      <c r="U732" s="1344"/>
      <c r="V732" s="1344"/>
      <c r="W732" s="1344"/>
      <c r="X732" s="1344"/>
      <c r="Y732" s="1344"/>
      <c r="Z732" s="1344"/>
      <c r="AA732" s="1344"/>
      <c r="AB732" s="1344"/>
      <c r="AC732" s="1344"/>
    </row>
    <row r="733">
      <c r="A733" s="1344"/>
      <c r="B733" s="1344"/>
      <c r="C733" s="1344"/>
      <c r="D733" s="1344"/>
      <c r="E733" s="1344"/>
      <c r="F733" s="1344"/>
      <c r="G733" s="1344"/>
      <c r="H733" s="1344"/>
      <c r="I733" s="1344"/>
      <c r="J733" s="1344"/>
      <c r="K733" s="1344"/>
      <c r="L733" s="1344"/>
      <c r="M733" s="1344"/>
      <c r="N733" s="1344"/>
      <c r="O733" s="1344"/>
      <c r="P733" s="1344"/>
      <c r="Q733" s="1344"/>
      <c r="R733" s="1344"/>
      <c r="S733" s="1344"/>
      <c r="T733" s="1344"/>
      <c r="U733" s="1344"/>
      <c r="V733" s="1344"/>
      <c r="W733" s="1344"/>
      <c r="X733" s="1344"/>
      <c r="Y733" s="1344"/>
      <c r="Z733" s="1344"/>
      <c r="AA733" s="1344"/>
      <c r="AB733" s="1344"/>
      <c r="AC733" s="1344"/>
    </row>
    <row r="734">
      <c r="A734" s="1344"/>
      <c r="B734" s="1344"/>
      <c r="C734" s="1344"/>
      <c r="D734" s="1344"/>
      <c r="E734" s="1344"/>
      <c r="F734" s="1344"/>
      <c r="G734" s="1344"/>
      <c r="H734" s="1344"/>
      <c r="I734" s="1344"/>
      <c r="J734" s="1344"/>
      <c r="K734" s="1344"/>
      <c r="L734" s="1344"/>
      <c r="M734" s="1344"/>
      <c r="N734" s="1344"/>
      <c r="O734" s="1344"/>
      <c r="P734" s="1344"/>
      <c r="Q734" s="1344"/>
      <c r="R734" s="1344"/>
      <c r="S734" s="1344"/>
      <c r="T734" s="1344"/>
      <c r="U734" s="1344"/>
      <c r="V734" s="1344"/>
      <c r="W734" s="1344"/>
      <c r="X734" s="1344"/>
      <c r="Y734" s="1344"/>
      <c r="Z734" s="1344"/>
      <c r="AA734" s="1344"/>
      <c r="AB734" s="1344"/>
      <c r="AC734" s="1344"/>
    </row>
    <row r="735">
      <c r="A735" s="1344"/>
      <c r="B735" s="1344"/>
      <c r="C735" s="1344"/>
      <c r="D735" s="1344"/>
      <c r="E735" s="1344"/>
      <c r="F735" s="1344"/>
      <c r="G735" s="1344"/>
      <c r="H735" s="1344"/>
      <c r="I735" s="1344"/>
      <c r="J735" s="1344"/>
      <c r="K735" s="1344"/>
      <c r="L735" s="1344"/>
      <c r="M735" s="1344"/>
      <c r="N735" s="1344"/>
      <c r="O735" s="1344"/>
      <c r="P735" s="1344"/>
      <c r="Q735" s="1344"/>
      <c r="R735" s="1344"/>
      <c r="S735" s="1344"/>
      <c r="T735" s="1344"/>
      <c r="U735" s="1344"/>
      <c r="V735" s="1344"/>
      <c r="W735" s="1344"/>
      <c r="X735" s="1344"/>
      <c r="Y735" s="1344"/>
      <c r="Z735" s="1344"/>
      <c r="AA735" s="1344"/>
      <c r="AB735" s="1344"/>
      <c r="AC735" s="1344"/>
    </row>
    <row r="736">
      <c r="A736" s="1344"/>
      <c r="B736" s="1344"/>
      <c r="C736" s="1344"/>
      <c r="D736" s="1344"/>
      <c r="E736" s="1344"/>
      <c r="F736" s="1344"/>
      <c r="G736" s="1344"/>
      <c r="H736" s="1344"/>
      <c r="I736" s="1344"/>
      <c r="J736" s="1344"/>
      <c r="K736" s="1344"/>
      <c r="L736" s="1344"/>
      <c r="M736" s="1344"/>
      <c r="N736" s="1344"/>
      <c r="O736" s="1344"/>
      <c r="P736" s="1344"/>
      <c r="Q736" s="1344"/>
      <c r="R736" s="1344"/>
      <c r="S736" s="1344"/>
      <c r="T736" s="1344"/>
      <c r="U736" s="1344"/>
      <c r="V736" s="1344"/>
      <c r="W736" s="1344"/>
      <c r="X736" s="1344"/>
      <c r="Y736" s="1344"/>
      <c r="Z736" s="1344"/>
      <c r="AA736" s="1344"/>
      <c r="AB736" s="1344"/>
      <c r="AC736" s="1344"/>
    </row>
    <row r="737">
      <c r="A737" s="1344"/>
      <c r="B737" s="1344"/>
      <c r="C737" s="1344"/>
      <c r="D737" s="1344"/>
      <c r="E737" s="1344"/>
      <c r="F737" s="1344"/>
      <c r="G737" s="1344"/>
      <c r="H737" s="1344"/>
      <c r="I737" s="1344"/>
      <c r="J737" s="1344"/>
      <c r="K737" s="1344"/>
      <c r="L737" s="1344"/>
      <c r="M737" s="1344"/>
      <c r="N737" s="1344"/>
      <c r="O737" s="1344"/>
      <c r="P737" s="1344"/>
      <c r="Q737" s="1344"/>
      <c r="R737" s="1344"/>
      <c r="S737" s="1344"/>
      <c r="T737" s="1344"/>
      <c r="U737" s="1344"/>
      <c r="V737" s="1344"/>
      <c r="W737" s="1344"/>
      <c r="X737" s="1344"/>
      <c r="Y737" s="1344"/>
      <c r="Z737" s="1344"/>
      <c r="AA737" s="1344"/>
      <c r="AB737" s="1344"/>
      <c r="AC737" s="1344"/>
    </row>
    <row r="738">
      <c r="A738" s="1344"/>
      <c r="B738" s="1344"/>
      <c r="C738" s="1344"/>
      <c r="D738" s="1344"/>
      <c r="E738" s="1344"/>
      <c r="F738" s="1344"/>
      <c r="G738" s="1344"/>
      <c r="H738" s="1344"/>
      <c r="I738" s="1344"/>
      <c r="J738" s="1344"/>
      <c r="K738" s="1344"/>
      <c r="L738" s="1344"/>
      <c r="M738" s="1344"/>
      <c r="N738" s="1344"/>
      <c r="O738" s="1344"/>
      <c r="P738" s="1344"/>
      <c r="Q738" s="1344"/>
      <c r="R738" s="1344"/>
      <c r="S738" s="1344"/>
      <c r="T738" s="1344"/>
      <c r="U738" s="1344"/>
      <c r="V738" s="1344"/>
      <c r="W738" s="1344"/>
      <c r="X738" s="1344"/>
      <c r="Y738" s="1344"/>
      <c r="Z738" s="1344"/>
      <c r="AA738" s="1344"/>
      <c r="AB738" s="1344"/>
      <c r="AC738" s="1344"/>
    </row>
    <row r="739">
      <c r="A739" s="1344"/>
      <c r="B739" s="1344"/>
      <c r="C739" s="1344"/>
      <c r="D739" s="1344"/>
      <c r="E739" s="1344"/>
      <c r="F739" s="1344"/>
      <c r="G739" s="1344"/>
      <c r="H739" s="1344"/>
      <c r="I739" s="1344"/>
      <c r="J739" s="1344"/>
      <c r="K739" s="1344"/>
      <c r="L739" s="1344"/>
      <c r="M739" s="1344"/>
      <c r="N739" s="1344"/>
      <c r="O739" s="1344"/>
      <c r="P739" s="1344"/>
      <c r="Q739" s="1344"/>
      <c r="R739" s="1344"/>
      <c r="S739" s="1344"/>
      <c r="T739" s="1344"/>
      <c r="U739" s="1344"/>
      <c r="V739" s="1344"/>
      <c r="W739" s="1344"/>
      <c r="X739" s="1344"/>
      <c r="Y739" s="1344"/>
      <c r="Z739" s="1344"/>
      <c r="AA739" s="1344"/>
      <c r="AB739" s="1344"/>
      <c r="AC739" s="1344"/>
    </row>
    <row r="740">
      <c r="A740" s="1344"/>
      <c r="B740" s="1344"/>
      <c r="C740" s="1344"/>
      <c r="D740" s="1344"/>
      <c r="E740" s="1344"/>
      <c r="F740" s="1344"/>
      <c r="G740" s="1344"/>
      <c r="H740" s="1344"/>
      <c r="I740" s="1344"/>
      <c r="J740" s="1344"/>
      <c r="K740" s="1344"/>
      <c r="L740" s="1344"/>
      <c r="M740" s="1344"/>
      <c r="N740" s="1344"/>
      <c r="O740" s="1344"/>
      <c r="P740" s="1344"/>
      <c r="Q740" s="1344"/>
      <c r="R740" s="1344"/>
      <c r="S740" s="1344"/>
      <c r="T740" s="1344"/>
      <c r="U740" s="1344"/>
      <c r="V740" s="1344"/>
      <c r="W740" s="1344"/>
      <c r="X740" s="1344"/>
      <c r="Y740" s="1344"/>
      <c r="Z740" s="1344"/>
      <c r="AA740" s="1344"/>
      <c r="AB740" s="1344"/>
      <c r="AC740" s="1344"/>
    </row>
    <row r="741">
      <c r="A741" s="1344"/>
      <c r="B741" s="1344"/>
      <c r="C741" s="1344"/>
      <c r="D741" s="1344"/>
      <c r="E741" s="1344"/>
      <c r="F741" s="1344"/>
      <c r="G741" s="1344"/>
      <c r="H741" s="1344"/>
      <c r="I741" s="1344"/>
      <c r="J741" s="1344"/>
      <c r="K741" s="1344"/>
      <c r="L741" s="1344"/>
      <c r="M741" s="1344"/>
      <c r="N741" s="1344"/>
      <c r="O741" s="1344"/>
      <c r="P741" s="1344"/>
      <c r="Q741" s="1344"/>
      <c r="R741" s="1344"/>
      <c r="S741" s="1344"/>
      <c r="T741" s="1344"/>
      <c r="U741" s="1344"/>
      <c r="V741" s="1344"/>
      <c r="W741" s="1344"/>
      <c r="X741" s="1344"/>
      <c r="Y741" s="1344"/>
      <c r="Z741" s="1344"/>
      <c r="AA741" s="1344"/>
      <c r="AB741" s="1344"/>
      <c r="AC741" s="1344"/>
    </row>
    <row r="742">
      <c r="A742" s="1344"/>
      <c r="B742" s="1344"/>
      <c r="C742" s="1344"/>
      <c r="D742" s="1344"/>
      <c r="E742" s="1344"/>
      <c r="F742" s="1344"/>
      <c r="G742" s="1344"/>
      <c r="H742" s="1344"/>
      <c r="I742" s="1344"/>
      <c r="J742" s="1344"/>
      <c r="K742" s="1344"/>
      <c r="L742" s="1344"/>
      <c r="M742" s="1344"/>
      <c r="N742" s="1344"/>
      <c r="O742" s="1344"/>
      <c r="P742" s="1344"/>
      <c r="Q742" s="1344"/>
      <c r="R742" s="1344"/>
      <c r="S742" s="1344"/>
      <c r="T742" s="1344"/>
      <c r="U742" s="1344"/>
      <c r="V742" s="1344"/>
      <c r="W742" s="1344"/>
      <c r="X742" s="1344"/>
      <c r="Y742" s="1344"/>
      <c r="Z742" s="1344"/>
      <c r="AA742" s="1344"/>
      <c r="AB742" s="1344"/>
      <c r="AC742" s="1344"/>
    </row>
    <row r="743">
      <c r="A743" s="1344"/>
      <c r="B743" s="1344"/>
      <c r="C743" s="1344"/>
      <c r="D743" s="1344"/>
      <c r="E743" s="1344"/>
      <c r="F743" s="1344"/>
      <c r="G743" s="1344"/>
      <c r="H743" s="1344"/>
      <c r="I743" s="1344"/>
      <c r="J743" s="1344"/>
      <c r="K743" s="1344"/>
      <c r="L743" s="1344"/>
      <c r="M743" s="1344"/>
      <c r="N743" s="1344"/>
      <c r="O743" s="1344"/>
      <c r="P743" s="1344"/>
      <c r="Q743" s="1344"/>
      <c r="R743" s="1344"/>
      <c r="S743" s="1344"/>
      <c r="T743" s="1344"/>
      <c r="U743" s="1344"/>
      <c r="V743" s="1344"/>
      <c r="W743" s="1344"/>
      <c r="X743" s="1344"/>
      <c r="Y743" s="1344"/>
      <c r="Z743" s="1344"/>
      <c r="AA743" s="1344"/>
      <c r="AB743" s="1344"/>
      <c r="AC743" s="1344"/>
    </row>
    <row r="744">
      <c r="A744" s="1344"/>
      <c r="B744" s="1344"/>
      <c r="C744" s="1344"/>
      <c r="D744" s="1344"/>
      <c r="E744" s="1344"/>
      <c r="F744" s="1344"/>
      <c r="G744" s="1344"/>
      <c r="H744" s="1344"/>
      <c r="I744" s="1344"/>
      <c r="J744" s="1344"/>
      <c r="K744" s="1344"/>
      <c r="L744" s="1344"/>
      <c r="M744" s="1344"/>
      <c r="N744" s="1344"/>
      <c r="O744" s="1344"/>
      <c r="P744" s="1344"/>
      <c r="Q744" s="1344"/>
      <c r="R744" s="1344"/>
      <c r="S744" s="1344"/>
      <c r="T744" s="1344"/>
      <c r="U744" s="1344"/>
      <c r="V744" s="1344"/>
      <c r="W744" s="1344"/>
      <c r="X744" s="1344"/>
      <c r="Y744" s="1344"/>
      <c r="Z744" s="1344"/>
      <c r="AA744" s="1344"/>
      <c r="AB744" s="1344"/>
      <c r="AC744" s="1344"/>
    </row>
    <row r="745">
      <c r="A745" s="1344"/>
      <c r="B745" s="1344"/>
      <c r="C745" s="1344"/>
      <c r="D745" s="1344"/>
      <c r="E745" s="1344"/>
      <c r="F745" s="1344"/>
      <c r="G745" s="1344"/>
      <c r="H745" s="1344"/>
      <c r="I745" s="1344"/>
      <c r="J745" s="1344"/>
      <c r="K745" s="1344"/>
      <c r="L745" s="1344"/>
      <c r="M745" s="1344"/>
      <c r="N745" s="1344"/>
      <c r="O745" s="1344"/>
      <c r="P745" s="1344"/>
      <c r="Q745" s="1344"/>
      <c r="R745" s="1344"/>
      <c r="S745" s="1344"/>
      <c r="T745" s="1344"/>
      <c r="U745" s="1344"/>
      <c r="V745" s="1344"/>
      <c r="W745" s="1344"/>
      <c r="X745" s="1344"/>
      <c r="Y745" s="1344"/>
      <c r="Z745" s="1344"/>
      <c r="AA745" s="1344"/>
      <c r="AB745" s="1344"/>
      <c r="AC745" s="1344"/>
    </row>
    <row r="746">
      <c r="A746" s="1344"/>
      <c r="B746" s="1344"/>
      <c r="C746" s="1344"/>
      <c r="D746" s="1344"/>
      <c r="E746" s="1344"/>
      <c r="F746" s="1344"/>
      <c r="G746" s="1344"/>
      <c r="H746" s="1344"/>
      <c r="I746" s="1344"/>
      <c r="J746" s="1344"/>
      <c r="K746" s="1344"/>
      <c r="L746" s="1344"/>
      <c r="M746" s="1344"/>
      <c r="N746" s="1344"/>
      <c r="O746" s="1344"/>
      <c r="P746" s="1344"/>
      <c r="Q746" s="1344"/>
      <c r="R746" s="1344"/>
      <c r="S746" s="1344"/>
      <c r="T746" s="1344"/>
      <c r="U746" s="1344"/>
      <c r="V746" s="1344"/>
      <c r="W746" s="1344"/>
      <c r="X746" s="1344"/>
      <c r="Y746" s="1344"/>
      <c r="Z746" s="1344"/>
      <c r="AA746" s="1344"/>
      <c r="AB746" s="1344"/>
      <c r="AC746" s="1344"/>
    </row>
    <row r="747">
      <c r="A747" s="1344"/>
      <c r="B747" s="1344"/>
      <c r="C747" s="1344"/>
      <c r="D747" s="1344"/>
      <c r="E747" s="1344"/>
      <c r="F747" s="1344"/>
      <c r="G747" s="1344"/>
      <c r="H747" s="1344"/>
      <c r="I747" s="1344"/>
      <c r="J747" s="1344"/>
      <c r="K747" s="1344"/>
      <c r="L747" s="1344"/>
      <c r="M747" s="1344"/>
      <c r="N747" s="1344"/>
      <c r="O747" s="1344"/>
      <c r="P747" s="1344"/>
      <c r="Q747" s="1344"/>
      <c r="R747" s="1344"/>
      <c r="S747" s="1344"/>
      <c r="T747" s="1344"/>
      <c r="U747" s="1344"/>
      <c r="V747" s="1344"/>
      <c r="W747" s="1344"/>
      <c r="X747" s="1344"/>
      <c r="Y747" s="1344"/>
      <c r="Z747" s="1344"/>
      <c r="AA747" s="1344"/>
      <c r="AB747" s="1344"/>
      <c r="AC747" s="1344"/>
    </row>
    <row r="748">
      <c r="A748" s="1344"/>
      <c r="B748" s="1344"/>
      <c r="C748" s="1344"/>
      <c r="D748" s="1344"/>
      <c r="E748" s="1344"/>
      <c r="F748" s="1344"/>
      <c r="G748" s="1344"/>
      <c r="H748" s="1344"/>
      <c r="I748" s="1344"/>
      <c r="J748" s="1344"/>
      <c r="K748" s="1344"/>
      <c r="L748" s="1344"/>
      <c r="M748" s="1344"/>
      <c r="N748" s="1344"/>
      <c r="O748" s="1344"/>
      <c r="P748" s="1344"/>
      <c r="Q748" s="1344"/>
      <c r="R748" s="1344"/>
      <c r="S748" s="1344"/>
      <c r="T748" s="1344"/>
      <c r="U748" s="1344"/>
      <c r="V748" s="1344"/>
      <c r="W748" s="1344"/>
      <c r="X748" s="1344"/>
      <c r="Y748" s="1344"/>
      <c r="Z748" s="1344"/>
      <c r="AA748" s="1344"/>
      <c r="AB748" s="1344"/>
      <c r="AC748" s="1344"/>
    </row>
    <row r="749">
      <c r="A749" s="1344"/>
      <c r="B749" s="1344"/>
      <c r="C749" s="1344"/>
      <c r="D749" s="1344"/>
      <c r="E749" s="1344"/>
      <c r="F749" s="1344"/>
      <c r="G749" s="1344"/>
      <c r="H749" s="1344"/>
      <c r="I749" s="1344"/>
      <c r="J749" s="1344"/>
      <c r="K749" s="1344"/>
      <c r="L749" s="1344"/>
      <c r="M749" s="1344"/>
      <c r="N749" s="1344"/>
      <c r="O749" s="1344"/>
      <c r="P749" s="1344"/>
      <c r="Q749" s="1344"/>
      <c r="R749" s="1344"/>
      <c r="S749" s="1344"/>
      <c r="T749" s="1344"/>
      <c r="U749" s="1344"/>
      <c r="V749" s="1344"/>
      <c r="W749" s="1344"/>
      <c r="X749" s="1344"/>
      <c r="Y749" s="1344"/>
      <c r="Z749" s="1344"/>
      <c r="AA749" s="1344"/>
      <c r="AB749" s="1344"/>
      <c r="AC749" s="1344"/>
    </row>
    <row r="750">
      <c r="A750" s="1344"/>
      <c r="B750" s="1344"/>
      <c r="C750" s="1344"/>
      <c r="D750" s="1344"/>
      <c r="E750" s="1344"/>
      <c r="F750" s="1344"/>
      <c r="G750" s="1344"/>
      <c r="H750" s="1344"/>
      <c r="I750" s="1344"/>
      <c r="J750" s="1344"/>
      <c r="K750" s="1344"/>
      <c r="L750" s="1344"/>
      <c r="M750" s="1344"/>
      <c r="N750" s="1344"/>
      <c r="O750" s="1344"/>
      <c r="P750" s="1344"/>
      <c r="Q750" s="1344"/>
      <c r="R750" s="1344"/>
      <c r="S750" s="1344"/>
      <c r="T750" s="1344"/>
      <c r="U750" s="1344"/>
      <c r="V750" s="1344"/>
      <c r="W750" s="1344"/>
      <c r="X750" s="1344"/>
      <c r="Y750" s="1344"/>
      <c r="Z750" s="1344"/>
      <c r="AA750" s="1344"/>
      <c r="AB750" s="1344"/>
      <c r="AC750" s="1344"/>
    </row>
    <row r="751">
      <c r="A751" s="1344"/>
      <c r="B751" s="1344"/>
      <c r="C751" s="1344"/>
      <c r="D751" s="1344"/>
      <c r="E751" s="1344"/>
      <c r="F751" s="1344"/>
      <c r="G751" s="1344"/>
      <c r="H751" s="1344"/>
      <c r="I751" s="1344"/>
      <c r="J751" s="1344"/>
      <c r="K751" s="1344"/>
      <c r="L751" s="1344"/>
      <c r="M751" s="1344"/>
      <c r="N751" s="1344"/>
      <c r="O751" s="1344"/>
      <c r="P751" s="1344"/>
      <c r="Q751" s="1344"/>
      <c r="R751" s="1344"/>
      <c r="S751" s="1344"/>
      <c r="T751" s="1344"/>
      <c r="U751" s="1344"/>
      <c r="V751" s="1344"/>
      <c r="W751" s="1344"/>
      <c r="X751" s="1344"/>
      <c r="Y751" s="1344"/>
      <c r="Z751" s="1344"/>
      <c r="AA751" s="1344"/>
      <c r="AB751" s="1344"/>
      <c r="AC751" s="1344"/>
    </row>
    <row r="752">
      <c r="A752" s="1344"/>
      <c r="B752" s="1344"/>
      <c r="C752" s="1344"/>
      <c r="D752" s="1344"/>
      <c r="E752" s="1344"/>
      <c r="F752" s="1344"/>
      <c r="G752" s="1344"/>
      <c r="H752" s="1344"/>
      <c r="I752" s="1344"/>
      <c r="J752" s="1344"/>
      <c r="K752" s="1344"/>
      <c r="L752" s="1344"/>
      <c r="M752" s="1344"/>
      <c r="N752" s="1344"/>
      <c r="O752" s="1344"/>
      <c r="P752" s="1344"/>
      <c r="Q752" s="1344"/>
      <c r="R752" s="1344"/>
      <c r="S752" s="1344"/>
      <c r="T752" s="1344"/>
      <c r="U752" s="1344"/>
      <c r="V752" s="1344"/>
      <c r="W752" s="1344"/>
      <c r="X752" s="1344"/>
      <c r="Y752" s="1344"/>
      <c r="Z752" s="1344"/>
      <c r="AA752" s="1344"/>
      <c r="AB752" s="1344"/>
      <c r="AC752" s="1344"/>
    </row>
    <row r="753">
      <c r="A753" s="1344"/>
      <c r="B753" s="1344"/>
      <c r="C753" s="1344"/>
      <c r="D753" s="1344"/>
      <c r="E753" s="1344"/>
      <c r="F753" s="1344"/>
      <c r="G753" s="1344"/>
      <c r="H753" s="1344"/>
      <c r="I753" s="1344"/>
      <c r="J753" s="1344"/>
      <c r="K753" s="1344"/>
      <c r="L753" s="1344"/>
      <c r="M753" s="1344"/>
      <c r="N753" s="1344"/>
      <c r="O753" s="1344"/>
      <c r="P753" s="1344"/>
      <c r="Q753" s="1344"/>
      <c r="R753" s="1344"/>
      <c r="S753" s="1344"/>
      <c r="T753" s="1344"/>
      <c r="U753" s="1344"/>
      <c r="V753" s="1344"/>
      <c r="W753" s="1344"/>
      <c r="X753" s="1344"/>
      <c r="Y753" s="1344"/>
      <c r="Z753" s="1344"/>
      <c r="AA753" s="1344"/>
      <c r="AB753" s="1344"/>
      <c r="AC753" s="1344"/>
    </row>
    <row r="754">
      <c r="A754" s="1344"/>
      <c r="B754" s="1344"/>
      <c r="C754" s="1344"/>
      <c r="D754" s="1344"/>
      <c r="E754" s="1344"/>
      <c r="F754" s="1344"/>
      <c r="G754" s="1344"/>
      <c r="H754" s="1344"/>
      <c r="I754" s="1344"/>
      <c r="J754" s="1344"/>
      <c r="K754" s="1344"/>
      <c r="L754" s="1344"/>
      <c r="M754" s="1344"/>
      <c r="N754" s="1344"/>
      <c r="O754" s="1344"/>
      <c r="P754" s="1344"/>
      <c r="Q754" s="1344"/>
      <c r="R754" s="1344"/>
      <c r="S754" s="1344"/>
      <c r="T754" s="1344"/>
      <c r="U754" s="1344"/>
      <c r="V754" s="1344"/>
      <c r="W754" s="1344"/>
      <c r="X754" s="1344"/>
      <c r="Y754" s="1344"/>
      <c r="Z754" s="1344"/>
      <c r="AA754" s="1344"/>
      <c r="AB754" s="1344"/>
      <c r="AC754" s="1344"/>
    </row>
    <row r="755">
      <c r="A755" s="1344"/>
      <c r="B755" s="1344"/>
      <c r="C755" s="1344"/>
      <c r="D755" s="1344"/>
      <c r="E755" s="1344"/>
      <c r="F755" s="1344"/>
      <c r="G755" s="1344"/>
      <c r="H755" s="1344"/>
      <c r="I755" s="1344"/>
      <c r="J755" s="1344"/>
      <c r="K755" s="1344"/>
      <c r="L755" s="1344"/>
      <c r="M755" s="1344"/>
      <c r="N755" s="1344"/>
      <c r="O755" s="1344"/>
      <c r="P755" s="1344"/>
      <c r="Q755" s="1344"/>
      <c r="R755" s="1344"/>
      <c r="S755" s="1344"/>
      <c r="T755" s="1344"/>
      <c r="U755" s="1344"/>
      <c r="V755" s="1344"/>
      <c r="W755" s="1344"/>
      <c r="X755" s="1344"/>
      <c r="Y755" s="1344"/>
      <c r="Z755" s="1344"/>
      <c r="AA755" s="1344"/>
      <c r="AB755" s="1344"/>
      <c r="AC755" s="1344"/>
    </row>
    <row r="756">
      <c r="A756" s="1344"/>
      <c r="B756" s="1344"/>
      <c r="C756" s="1344"/>
      <c r="D756" s="1344"/>
      <c r="E756" s="1344"/>
      <c r="F756" s="1344"/>
      <c r="G756" s="1344"/>
      <c r="H756" s="1344"/>
      <c r="I756" s="1344"/>
      <c r="J756" s="1344"/>
      <c r="K756" s="1344"/>
      <c r="L756" s="1344"/>
      <c r="M756" s="1344"/>
      <c r="N756" s="1344"/>
      <c r="O756" s="1344"/>
      <c r="P756" s="1344"/>
      <c r="Q756" s="1344"/>
      <c r="R756" s="1344"/>
      <c r="S756" s="1344"/>
      <c r="T756" s="1344"/>
      <c r="U756" s="1344"/>
      <c r="V756" s="1344"/>
      <c r="W756" s="1344"/>
      <c r="X756" s="1344"/>
      <c r="Y756" s="1344"/>
      <c r="Z756" s="1344"/>
      <c r="AA756" s="1344"/>
      <c r="AB756" s="1344"/>
      <c r="AC756" s="1344"/>
    </row>
    <row r="757">
      <c r="A757" s="1344"/>
      <c r="B757" s="1344"/>
      <c r="C757" s="1344"/>
      <c r="D757" s="1344"/>
      <c r="E757" s="1344"/>
      <c r="F757" s="1344"/>
      <c r="G757" s="1344"/>
      <c r="H757" s="1344"/>
      <c r="I757" s="1344"/>
      <c r="J757" s="1344"/>
      <c r="K757" s="1344"/>
      <c r="L757" s="1344"/>
      <c r="M757" s="1344"/>
      <c r="N757" s="1344"/>
      <c r="O757" s="1344"/>
      <c r="P757" s="1344"/>
      <c r="Q757" s="1344"/>
      <c r="R757" s="1344"/>
      <c r="S757" s="1344"/>
      <c r="T757" s="1344"/>
      <c r="U757" s="1344"/>
      <c r="V757" s="1344"/>
      <c r="W757" s="1344"/>
      <c r="X757" s="1344"/>
      <c r="Y757" s="1344"/>
      <c r="Z757" s="1344"/>
      <c r="AA757" s="1344"/>
      <c r="AB757" s="1344"/>
      <c r="AC757" s="1344"/>
    </row>
    <row r="758">
      <c r="A758" s="1344"/>
      <c r="B758" s="1344"/>
      <c r="C758" s="1344"/>
      <c r="D758" s="1344"/>
      <c r="E758" s="1344"/>
      <c r="F758" s="1344"/>
      <c r="G758" s="1344"/>
      <c r="H758" s="1344"/>
      <c r="I758" s="1344"/>
      <c r="J758" s="1344"/>
      <c r="K758" s="1344"/>
      <c r="L758" s="1344"/>
      <c r="M758" s="1344"/>
      <c r="N758" s="1344"/>
      <c r="O758" s="1344"/>
      <c r="P758" s="1344"/>
      <c r="Q758" s="1344"/>
      <c r="R758" s="1344"/>
      <c r="S758" s="1344"/>
      <c r="T758" s="1344"/>
      <c r="U758" s="1344"/>
      <c r="V758" s="1344"/>
      <c r="W758" s="1344"/>
      <c r="X758" s="1344"/>
      <c r="Y758" s="1344"/>
      <c r="Z758" s="1344"/>
      <c r="AA758" s="1344"/>
      <c r="AB758" s="1344"/>
      <c r="AC758" s="1344"/>
    </row>
    <row r="759">
      <c r="A759" s="1344"/>
      <c r="B759" s="1344"/>
      <c r="C759" s="1344"/>
      <c r="D759" s="1344"/>
      <c r="E759" s="1344"/>
      <c r="F759" s="1344"/>
      <c r="G759" s="1344"/>
      <c r="H759" s="1344"/>
      <c r="I759" s="1344"/>
      <c r="J759" s="1344"/>
      <c r="K759" s="1344"/>
      <c r="L759" s="1344"/>
      <c r="M759" s="1344"/>
      <c r="N759" s="1344"/>
      <c r="O759" s="1344"/>
      <c r="P759" s="1344"/>
      <c r="Q759" s="1344"/>
      <c r="R759" s="1344"/>
      <c r="S759" s="1344"/>
      <c r="T759" s="1344"/>
      <c r="U759" s="1344"/>
      <c r="V759" s="1344"/>
      <c r="W759" s="1344"/>
      <c r="X759" s="1344"/>
      <c r="Y759" s="1344"/>
      <c r="Z759" s="1344"/>
      <c r="AA759" s="1344"/>
      <c r="AB759" s="1344"/>
      <c r="AC759" s="1344"/>
    </row>
    <row r="760">
      <c r="A760" s="1344"/>
      <c r="B760" s="1344"/>
      <c r="C760" s="1344"/>
      <c r="D760" s="1344"/>
      <c r="E760" s="1344"/>
      <c r="F760" s="1344"/>
      <c r="G760" s="1344"/>
      <c r="H760" s="1344"/>
      <c r="I760" s="1344"/>
      <c r="J760" s="1344"/>
      <c r="K760" s="1344"/>
      <c r="L760" s="1344"/>
      <c r="M760" s="1344"/>
      <c r="N760" s="1344"/>
      <c r="O760" s="1344"/>
      <c r="P760" s="1344"/>
      <c r="Q760" s="1344"/>
      <c r="R760" s="1344"/>
      <c r="S760" s="1344"/>
      <c r="T760" s="1344"/>
      <c r="U760" s="1344"/>
      <c r="V760" s="1344"/>
      <c r="W760" s="1344"/>
      <c r="X760" s="1344"/>
      <c r="Y760" s="1344"/>
      <c r="Z760" s="1344"/>
      <c r="AA760" s="1344"/>
      <c r="AB760" s="1344"/>
      <c r="AC760" s="1344"/>
    </row>
    <row r="761">
      <c r="A761" s="1344"/>
      <c r="B761" s="1344"/>
      <c r="C761" s="1344"/>
      <c r="D761" s="1344"/>
      <c r="E761" s="1344"/>
      <c r="F761" s="1344"/>
      <c r="G761" s="1344"/>
      <c r="H761" s="1344"/>
      <c r="I761" s="1344"/>
      <c r="J761" s="1344"/>
      <c r="K761" s="1344"/>
      <c r="L761" s="1344"/>
      <c r="M761" s="1344"/>
      <c r="N761" s="1344"/>
      <c r="O761" s="1344"/>
      <c r="P761" s="1344"/>
      <c r="Q761" s="1344"/>
      <c r="R761" s="1344"/>
      <c r="S761" s="1344"/>
      <c r="T761" s="1344"/>
      <c r="U761" s="1344"/>
      <c r="V761" s="1344"/>
      <c r="W761" s="1344"/>
      <c r="X761" s="1344"/>
      <c r="Y761" s="1344"/>
      <c r="Z761" s="1344"/>
      <c r="AA761" s="1344"/>
      <c r="AB761" s="1344"/>
      <c r="AC761" s="1344"/>
    </row>
    <row r="762">
      <c r="A762" s="1344"/>
      <c r="B762" s="1344"/>
      <c r="C762" s="1344"/>
      <c r="D762" s="1344"/>
      <c r="E762" s="1344"/>
      <c r="F762" s="1344"/>
      <c r="G762" s="1344"/>
      <c r="H762" s="1344"/>
      <c r="I762" s="1344"/>
      <c r="J762" s="1344"/>
      <c r="K762" s="1344"/>
      <c r="L762" s="1344"/>
      <c r="M762" s="1344"/>
      <c r="N762" s="1344"/>
      <c r="O762" s="1344"/>
      <c r="P762" s="1344"/>
      <c r="Q762" s="1344"/>
      <c r="R762" s="1344"/>
      <c r="S762" s="1344"/>
      <c r="T762" s="1344"/>
      <c r="U762" s="1344"/>
      <c r="V762" s="1344"/>
      <c r="W762" s="1344"/>
      <c r="X762" s="1344"/>
      <c r="Y762" s="1344"/>
      <c r="Z762" s="1344"/>
      <c r="AA762" s="1344"/>
      <c r="AB762" s="1344"/>
      <c r="AC762" s="1344"/>
    </row>
    <row r="763">
      <c r="A763" s="1344"/>
      <c r="B763" s="1344"/>
      <c r="C763" s="1344"/>
      <c r="D763" s="1344"/>
      <c r="E763" s="1344"/>
      <c r="F763" s="1344"/>
      <c r="G763" s="1344"/>
      <c r="H763" s="1344"/>
      <c r="I763" s="1344"/>
      <c r="J763" s="1344"/>
      <c r="K763" s="1344"/>
      <c r="L763" s="1344"/>
      <c r="M763" s="1344"/>
      <c r="N763" s="1344"/>
      <c r="O763" s="1344"/>
      <c r="P763" s="1344"/>
      <c r="Q763" s="1344"/>
      <c r="R763" s="1344"/>
      <c r="S763" s="1344"/>
      <c r="T763" s="1344"/>
      <c r="U763" s="1344"/>
      <c r="V763" s="1344"/>
      <c r="W763" s="1344"/>
      <c r="X763" s="1344"/>
      <c r="Y763" s="1344"/>
      <c r="Z763" s="1344"/>
      <c r="AA763" s="1344"/>
      <c r="AB763" s="1344"/>
      <c r="AC763" s="1344"/>
    </row>
    <row r="764">
      <c r="A764" s="1344"/>
      <c r="B764" s="1344"/>
      <c r="C764" s="1344"/>
      <c r="D764" s="1344"/>
      <c r="E764" s="1344"/>
      <c r="F764" s="1344"/>
      <c r="G764" s="1344"/>
      <c r="H764" s="1344"/>
      <c r="I764" s="1344"/>
      <c r="J764" s="1344"/>
      <c r="K764" s="1344"/>
      <c r="L764" s="1344"/>
      <c r="M764" s="1344"/>
      <c r="N764" s="1344"/>
      <c r="O764" s="1344"/>
      <c r="P764" s="1344"/>
      <c r="Q764" s="1344"/>
      <c r="R764" s="1344"/>
      <c r="S764" s="1344"/>
      <c r="T764" s="1344"/>
      <c r="U764" s="1344"/>
      <c r="V764" s="1344"/>
      <c r="W764" s="1344"/>
      <c r="X764" s="1344"/>
      <c r="Y764" s="1344"/>
      <c r="Z764" s="1344"/>
      <c r="AA764" s="1344"/>
      <c r="AB764" s="1344"/>
      <c r="AC764" s="1344"/>
    </row>
    <row r="765">
      <c r="A765" s="1344"/>
      <c r="B765" s="1344"/>
      <c r="C765" s="1344"/>
      <c r="D765" s="1344"/>
      <c r="E765" s="1344"/>
      <c r="F765" s="1344"/>
      <c r="G765" s="1344"/>
      <c r="H765" s="1344"/>
      <c r="I765" s="1344"/>
      <c r="J765" s="1344"/>
      <c r="K765" s="1344"/>
      <c r="L765" s="1344"/>
      <c r="M765" s="1344"/>
      <c r="N765" s="1344"/>
      <c r="O765" s="1344"/>
      <c r="P765" s="1344"/>
      <c r="Q765" s="1344"/>
      <c r="R765" s="1344"/>
      <c r="S765" s="1344"/>
      <c r="T765" s="1344"/>
      <c r="U765" s="1344"/>
      <c r="V765" s="1344"/>
      <c r="W765" s="1344"/>
      <c r="X765" s="1344"/>
      <c r="Y765" s="1344"/>
      <c r="Z765" s="1344"/>
      <c r="AA765" s="1344"/>
      <c r="AB765" s="1344"/>
      <c r="AC765" s="1344"/>
    </row>
    <row r="766">
      <c r="A766" s="1344"/>
      <c r="B766" s="1344"/>
      <c r="C766" s="1344"/>
      <c r="D766" s="1344"/>
      <c r="E766" s="1344"/>
      <c r="F766" s="1344"/>
      <c r="G766" s="1344"/>
      <c r="H766" s="1344"/>
      <c r="I766" s="1344"/>
      <c r="J766" s="1344"/>
      <c r="K766" s="1344"/>
      <c r="L766" s="1344"/>
      <c r="M766" s="1344"/>
      <c r="N766" s="1344"/>
      <c r="O766" s="1344"/>
      <c r="P766" s="1344"/>
      <c r="Q766" s="1344"/>
      <c r="R766" s="1344"/>
      <c r="S766" s="1344"/>
      <c r="T766" s="1344"/>
      <c r="U766" s="1344"/>
      <c r="V766" s="1344"/>
      <c r="W766" s="1344"/>
      <c r="X766" s="1344"/>
      <c r="Y766" s="1344"/>
      <c r="Z766" s="1344"/>
      <c r="AA766" s="1344"/>
      <c r="AB766" s="1344"/>
      <c r="AC766" s="1344"/>
    </row>
    <row r="767">
      <c r="A767" s="1344"/>
      <c r="B767" s="1344"/>
      <c r="C767" s="1344"/>
      <c r="D767" s="1344"/>
      <c r="E767" s="1344"/>
      <c r="F767" s="1344"/>
      <c r="G767" s="1344"/>
      <c r="H767" s="1344"/>
      <c r="I767" s="1344"/>
      <c r="J767" s="1344"/>
      <c r="K767" s="1344"/>
      <c r="L767" s="1344"/>
      <c r="M767" s="1344"/>
      <c r="N767" s="1344"/>
      <c r="O767" s="1344"/>
      <c r="P767" s="1344"/>
      <c r="Q767" s="1344"/>
      <c r="R767" s="1344"/>
      <c r="S767" s="1344"/>
      <c r="T767" s="1344"/>
      <c r="U767" s="1344"/>
      <c r="V767" s="1344"/>
      <c r="W767" s="1344"/>
      <c r="X767" s="1344"/>
      <c r="Y767" s="1344"/>
      <c r="Z767" s="1344"/>
      <c r="AA767" s="1344"/>
      <c r="AB767" s="1344"/>
      <c r="AC767" s="1344"/>
    </row>
    <row r="768">
      <c r="A768" s="1344"/>
      <c r="B768" s="1344"/>
      <c r="C768" s="1344"/>
      <c r="D768" s="1344"/>
      <c r="E768" s="1344"/>
      <c r="F768" s="1344"/>
      <c r="G768" s="1344"/>
      <c r="H768" s="1344"/>
      <c r="I768" s="1344"/>
      <c r="J768" s="1344"/>
      <c r="K768" s="1344"/>
      <c r="L768" s="1344"/>
      <c r="M768" s="1344"/>
      <c r="N768" s="1344"/>
      <c r="O768" s="1344"/>
      <c r="P768" s="1344"/>
      <c r="Q768" s="1344"/>
      <c r="R768" s="1344"/>
      <c r="S768" s="1344"/>
      <c r="T768" s="1344"/>
      <c r="U768" s="1344"/>
      <c r="V768" s="1344"/>
      <c r="W768" s="1344"/>
      <c r="X768" s="1344"/>
      <c r="Y768" s="1344"/>
      <c r="Z768" s="1344"/>
      <c r="AA768" s="1344"/>
      <c r="AB768" s="1344"/>
      <c r="AC768" s="1344"/>
    </row>
    <row r="769">
      <c r="A769" s="1344"/>
      <c r="B769" s="1344"/>
      <c r="C769" s="1344"/>
      <c r="D769" s="1344"/>
      <c r="E769" s="1344"/>
      <c r="F769" s="1344"/>
      <c r="G769" s="1344"/>
      <c r="H769" s="1344"/>
      <c r="I769" s="1344"/>
      <c r="J769" s="1344"/>
      <c r="K769" s="1344"/>
      <c r="L769" s="1344"/>
      <c r="M769" s="1344"/>
      <c r="N769" s="1344"/>
      <c r="O769" s="1344"/>
      <c r="P769" s="1344"/>
      <c r="Q769" s="1344"/>
      <c r="R769" s="1344"/>
      <c r="S769" s="1344"/>
      <c r="T769" s="1344"/>
      <c r="U769" s="1344"/>
      <c r="V769" s="1344"/>
      <c r="W769" s="1344"/>
      <c r="X769" s="1344"/>
      <c r="Y769" s="1344"/>
      <c r="Z769" s="1344"/>
      <c r="AA769" s="1344"/>
      <c r="AB769" s="1344"/>
      <c r="AC769" s="1344"/>
    </row>
    <row r="770">
      <c r="A770" s="1344"/>
      <c r="B770" s="1344"/>
      <c r="C770" s="1344"/>
      <c r="D770" s="1344"/>
      <c r="E770" s="1344"/>
      <c r="F770" s="1344"/>
      <c r="G770" s="1344"/>
      <c r="H770" s="1344"/>
      <c r="I770" s="1344"/>
      <c r="J770" s="1344"/>
      <c r="K770" s="1344"/>
      <c r="L770" s="1344"/>
      <c r="M770" s="1344"/>
      <c r="N770" s="1344"/>
      <c r="O770" s="1344"/>
      <c r="P770" s="1344"/>
      <c r="Q770" s="1344"/>
      <c r="R770" s="1344"/>
      <c r="S770" s="1344"/>
      <c r="T770" s="1344"/>
      <c r="U770" s="1344"/>
      <c r="V770" s="1344"/>
      <c r="W770" s="1344"/>
      <c r="X770" s="1344"/>
      <c r="Y770" s="1344"/>
      <c r="Z770" s="1344"/>
      <c r="AA770" s="1344"/>
      <c r="AB770" s="1344"/>
      <c r="AC770" s="1344"/>
    </row>
    <row r="771">
      <c r="A771" s="1344"/>
      <c r="B771" s="1344"/>
      <c r="C771" s="1344"/>
      <c r="D771" s="1344"/>
      <c r="E771" s="1344"/>
      <c r="F771" s="1344"/>
      <c r="G771" s="1344"/>
      <c r="H771" s="1344"/>
      <c r="I771" s="1344"/>
      <c r="J771" s="1344"/>
      <c r="K771" s="1344"/>
      <c r="L771" s="1344"/>
      <c r="M771" s="1344"/>
      <c r="N771" s="1344"/>
      <c r="O771" s="1344"/>
      <c r="P771" s="1344"/>
      <c r="Q771" s="1344"/>
      <c r="R771" s="1344"/>
      <c r="S771" s="1344"/>
      <c r="T771" s="1344"/>
      <c r="U771" s="1344"/>
      <c r="V771" s="1344"/>
      <c r="W771" s="1344"/>
      <c r="X771" s="1344"/>
      <c r="Y771" s="1344"/>
      <c r="Z771" s="1344"/>
      <c r="AA771" s="1344"/>
      <c r="AB771" s="1344"/>
      <c r="AC771" s="1344"/>
    </row>
    <row r="772">
      <c r="A772" s="1344"/>
      <c r="B772" s="1344"/>
      <c r="C772" s="1344"/>
      <c r="D772" s="1344"/>
      <c r="E772" s="1344"/>
      <c r="F772" s="1344"/>
      <c r="G772" s="1344"/>
      <c r="H772" s="1344"/>
      <c r="I772" s="1344"/>
      <c r="J772" s="1344"/>
      <c r="K772" s="1344"/>
      <c r="L772" s="1344"/>
      <c r="M772" s="1344"/>
      <c r="N772" s="1344"/>
      <c r="O772" s="1344"/>
      <c r="P772" s="1344"/>
      <c r="Q772" s="1344"/>
      <c r="R772" s="1344"/>
      <c r="S772" s="1344"/>
      <c r="T772" s="1344"/>
      <c r="U772" s="1344"/>
      <c r="V772" s="1344"/>
      <c r="W772" s="1344"/>
      <c r="X772" s="1344"/>
      <c r="Y772" s="1344"/>
      <c r="Z772" s="1344"/>
      <c r="AA772" s="1344"/>
      <c r="AB772" s="1344"/>
      <c r="AC772" s="1344"/>
    </row>
    <row r="773">
      <c r="A773" s="1344"/>
      <c r="B773" s="1344"/>
      <c r="C773" s="1344"/>
      <c r="D773" s="1344"/>
      <c r="E773" s="1344"/>
      <c r="F773" s="1344"/>
      <c r="G773" s="1344"/>
      <c r="H773" s="1344"/>
      <c r="I773" s="1344"/>
      <c r="J773" s="1344"/>
      <c r="K773" s="1344"/>
      <c r="L773" s="1344"/>
      <c r="M773" s="1344"/>
      <c r="N773" s="1344"/>
      <c r="O773" s="1344"/>
      <c r="P773" s="1344"/>
      <c r="Q773" s="1344"/>
      <c r="R773" s="1344"/>
      <c r="S773" s="1344"/>
      <c r="T773" s="1344"/>
      <c r="U773" s="1344"/>
      <c r="V773" s="1344"/>
      <c r="W773" s="1344"/>
      <c r="X773" s="1344"/>
      <c r="Y773" s="1344"/>
      <c r="Z773" s="1344"/>
      <c r="AA773" s="1344"/>
      <c r="AB773" s="1344"/>
      <c r="AC773" s="1344"/>
    </row>
    <row r="774">
      <c r="A774" s="1344"/>
      <c r="B774" s="1344"/>
      <c r="C774" s="1344"/>
      <c r="D774" s="1344"/>
      <c r="E774" s="1344"/>
      <c r="F774" s="1344"/>
      <c r="G774" s="1344"/>
      <c r="H774" s="1344"/>
      <c r="I774" s="1344"/>
      <c r="J774" s="1344"/>
      <c r="K774" s="1344"/>
      <c r="L774" s="1344"/>
      <c r="M774" s="1344"/>
      <c r="N774" s="1344"/>
      <c r="O774" s="1344"/>
      <c r="P774" s="1344"/>
      <c r="Q774" s="1344"/>
      <c r="R774" s="1344"/>
      <c r="S774" s="1344"/>
      <c r="T774" s="1344"/>
      <c r="U774" s="1344"/>
      <c r="V774" s="1344"/>
      <c r="W774" s="1344"/>
      <c r="X774" s="1344"/>
      <c r="Y774" s="1344"/>
      <c r="Z774" s="1344"/>
      <c r="AA774" s="1344"/>
      <c r="AB774" s="1344"/>
      <c r="AC774" s="1344"/>
    </row>
    <row r="775">
      <c r="A775" s="1344"/>
      <c r="B775" s="1344"/>
      <c r="C775" s="1344"/>
      <c r="D775" s="1344"/>
      <c r="E775" s="1344"/>
      <c r="F775" s="1344"/>
      <c r="G775" s="1344"/>
      <c r="H775" s="1344"/>
      <c r="I775" s="1344"/>
      <c r="J775" s="1344"/>
      <c r="K775" s="1344"/>
      <c r="L775" s="1344"/>
      <c r="M775" s="1344"/>
      <c r="N775" s="1344"/>
      <c r="O775" s="1344"/>
      <c r="P775" s="1344"/>
      <c r="Q775" s="1344"/>
      <c r="R775" s="1344"/>
      <c r="S775" s="1344"/>
      <c r="T775" s="1344"/>
      <c r="U775" s="1344"/>
      <c r="V775" s="1344"/>
      <c r="W775" s="1344"/>
      <c r="X775" s="1344"/>
      <c r="Y775" s="1344"/>
      <c r="Z775" s="1344"/>
      <c r="AA775" s="1344"/>
      <c r="AB775" s="1344"/>
      <c r="AC775" s="1344"/>
    </row>
    <row r="776">
      <c r="A776" s="1344"/>
      <c r="B776" s="1344"/>
      <c r="C776" s="1344"/>
      <c r="D776" s="1344"/>
      <c r="E776" s="1344"/>
      <c r="F776" s="1344"/>
      <c r="G776" s="1344"/>
      <c r="H776" s="1344"/>
      <c r="I776" s="1344"/>
      <c r="J776" s="1344"/>
      <c r="K776" s="1344"/>
      <c r="L776" s="1344"/>
      <c r="M776" s="1344"/>
      <c r="N776" s="1344"/>
      <c r="O776" s="1344"/>
      <c r="P776" s="1344"/>
      <c r="Q776" s="1344"/>
      <c r="R776" s="1344"/>
      <c r="S776" s="1344"/>
      <c r="T776" s="1344"/>
      <c r="U776" s="1344"/>
      <c r="V776" s="1344"/>
      <c r="W776" s="1344"/>
      <c r="X776" s="1344"/>
      <c r="Y776" s="1344"/>
      <c r="Z776" s="1344"/>
      <c r="AA776" s="1344"/>
      <c r="AB776" s="1344"/>
      <c r="AC776" s="1344"/>
    </row>
    <row r="777">
      <c r="A777" s="1344"/>
      <c r="B777" s="1344"/>
      <c r="C777" s="1344"/>
      <c r="D777" s="1344"/>
      <c r="E777" s="1344"/>
      <c r="F777" s="1344"/>
      <c r="G777" s="1344"/>
      <c r="H777" s="1344"/>
      <c r="I777" s="1344"/>
      <c r="J777" s="1344"/>
      <c r="K777" s="1344"/>
      <c r="L777" s="1344"/>
      <c r="M777" s="1344"/>
      <c r="N777" s="1344"/>
      <c r="O777" s="1344"/>
      <c r="P777" s="1344"/>
      <c r="Q777" s="1344"/>
      <c r="R777" s="1344"/>
      <c r="S777" s="1344"/>
      <c r="T777" s="1344"/>
      <c r="U777" s="1344"/>
      <c r="V777" s="1344"/>
      <c r="W777" s="1344"/>
      <c r="X777" s="1344"/>
      <c r="Y777" s="1344"/>
      <c r="Z777" s="1344"/>
      <c r="AA777" s="1344"/>
      <c r="AB777" s="1344"/>
      <c r="AC777" s="1344"/>
    </row>
    <row r="778">
      <c r="A778" s="1344"/>
      <c r="B778" s="1344"/>
      <c r="C778" s="1344"/>
      <c r="D778" s="1344"/>
      <c r="E778" s="1344"/>
      <c r="F778" s="1344"/>
      <c r="G778" s="1344"/>
      <c r="H778" s="1344"/>
      <c r="I778" s="1344"/>
      <c r="J778" s="1344"/>
      <c r="K778" s="1344"/>
      <c r="L778" s="1344"/>
      <c r="M778" s="1344"/>
      <c r="N778" s="1344"/>
      <c r="O778" s="1344"/>
      <c r="P778" s="1344"/>
      <c r="Q778" s="1344"/>
      <c r="R778" s="1344"/>
      <c r="S778" s="1344"/>
      <c r="T778" s="1344"/>
      <c r="U778" s="1344"/>
      <c r="V778" s="1344"/>
      <c r="W778" s="1344"/>
      <c r="X778" s="1344"/>
      <c r="Y778" s="1344"/>
      <c r="Z778" s="1344"/>
      <c r="AA778" s="1344"/>
      <c r="AB778" s="1344"/>
      <c r="AC778" s="1344"/>
    </row>
    <row r="779">
      <c r="A779" s="1344"/>
      <c r="B779" s="1344"/>
      <c r="C779" s="1344"/>
      <c r="D779" s="1344"/>
      <c r="E779" s="1344"/>
      <c r="F779" s="1344"/>
      <c r="G779" s="1344"/>
      <c r="H779" s="1344"/>
      <c r="I779" s="1344"/>
      <c r="J779" s="1344"/>
      <c r="K779" s="1344"/>
      <c r="L779" s="1344"/>
      <c r="M779" s="1344"/>
      <c r="N779" s="1344"/>
      <c r="O779" s="1344"/>
      <c r="P779" s="1344"/>
      <c r="Q779" s="1344"/>
      <c r="R779" s="1344"/>
      <c r="S779" s="1344"/>
      <c r="T779" s="1344"/>
      <c r="U779" s="1344"/>
      <c r="V779" s="1344"/>
      <c r="W779" s="1344"/>
      <c r="X779" s="1344"/>
      <c r="Y779" s="1344"/>
      <c r="Z779" s="1344"/>
      <c r="AA779" s="1344"/>
      <c r="AB779" s="1344"/>
      <c r="AC779" s="1344"/>
    </row>
    <row r="780">
      <c r="A780" s="1344"/>
      <c r="B780" s="1344"/>
      <c r="C780" s="1344"/>
      <c r="D780" s="1344"/>
      <c r="E780" s="1344"/>
      <c r="F780" s="1344"/>
      <c r="G780" s="1344"/>
      <c r="H780" s="1344"/>
      <c r="I780" s="1344"/>
      <c r="J780" s="1344"/>
      <c r="K780" s="1344"/>
      <c r="L780" s="1344"/>
      <c r="M780" s="1344"/>
      <c r="N780" s="1344"/>
      <c r="O780" s="1344"/>
      <c r="P780" s="1344"/>
      <c r="Q780" s="1344"/>
      <c r="R780" s="1344"/>
      <c r="S780" s="1344"/>
      <c r="T780" s="1344"/>
      <c r="U780" s="1344"/>
      <c r="V780" s="1344"/>
      <c r="W780" s="1344"/>
      <c r="X780" s="1344"/>
      <c r="Y780" s="1344"/>
      <c r="Z780" s="1344"/>
      <c r="AA780" s="1344"/>
      <c r="AB780" s="1344"/>
      <c r="AC780" s="1344"/>
    </row>
    <row r="781">
      <c r="A781" s="1344"/>
      <c r="B781" s="1344"/>
      <c r="C781" s="1344"/>
      <c r="D781" s="1344"/>
      <c r="E781" s="1344"/>
      <c r="F781" s="1344"/>
      <c r="G781" s="1344"/>
      <c r="H781" s="1344"/>
      <c r="I781" s="1344"/>
      <c r="J781" s="1344"/>
      <c r="K781" s="1344"/>
      <c r="L781" s="1344"/>
      <c r="M781" s="1344"/>
      <c r="N781" s="1344"/>
      <c r="O781" s="1344"/>
      <c r="P781" s="1344"/>
      <c r="Q781" s="1344"/>
      <c r="R781" s="1344"/>
      <c r="S781" s="1344"/>
      <c r="T781" s="1344"/>
      <c r="U781" s="1344"/>
      <c r="V781" s="1344"/>
      <c r="W781" s="1344"/>
      <c r="X781" s="1344"/>
      <c r="Y781" s="1344"/>
      <c r="Z781" s="1344"/>
      <c r="AA781" s="1344"/>
      <c r="AB781" s="1344"/>
      <c r="AC781" s="1344"/>
    </row>
    <row r="782">
      <c r="A782" s="1344"/>
      <c r="B782" s="1344"/>
      <c r="C782" s="1344"/>
      <c r="D782" s="1344"/>
      <c r="E782" s="1344"/>
      <c r="F782" s="1344"/>
      <c r="G782" s="1344"/>
      <c r="H782" s="1344"/>
      <c r="I782" s="1344"/>
      <c r="J782" s="1344"/>
      <c r="K782" s="1344"/>
      <c r="L782" s="1344"/>
      <c r="M782" s="1344"/>
      <c r="N782" s="1344"/>
      <c r="O782" s="1344"/>
      <c r="P782" s="1344"/>
      <c r="Q782" s="1344"/>
      <c r="R782" s="1344"/>
      <c r="S782" s="1344"/>
      <c r="T782" s="1344"/>
      <c r="U782" s="1344"/>
      <c r="V782" s="1344"/>
      <c r="W782" s="1344"/>
      <c r="X782" s="1344"/>
      <c r="Y782" s="1344"/>
      <c r="Z782" s="1344"/>
      <c r="AA782" s="1344"/>
      <c r="AB782" s="1344"/>
      <c r="AC782" s="1344"/>
    </row>
    <row r="783">
      <c r="A783" s="1344"/>
      <c r="B783" s="1344"/>
      <c r="C783" s="1344"/>
      <c r="D783" s="1344"/>
      <c r="E783" s="1344"/>
      <c r="F783" s="1344"/>
      <c r="G783" s="1344"/>
      <c r="H783" s="1344"/>
      <c r="I783" s="1344"/>
      <c r="J783" s="1344"/>
      <c r="K783" s="1344"/>
      <c r="L783" s="1344"/>
      <c r="M783" s="1344"/>
      <c r="N783" s="1344"/>
      <c r="O783" s="1344"/>
      <c r="P783" s="1344"/>
      <c r="Q783" s="1344"/>
      <c r="R783" s="1344"/>
      <c r="S783" s="1344"/>
      <c r="T783" s="1344"/>
      <c r="U783" s="1344"/>
      <c r="V783" s="1344"/>
      <c r="W783" s="1344"/>
      <c r="X783" s="1344"/>
      <c r="Y783" s="1344"/>
      <c r="Z783" s="1344"/>
      <c r="AA783" s="1344"/>
      <c r="AB783" s="1344"/>
      <c r="AC783" s="1344"/>
    </row>
    <row r="784">
      <c r="A784" s="1344"/>
      <c r="B784" s="1344"/>
      <c r="C784" s="1344"/>
      <c r="D784" s="1344"/>
      <c r="E784" s="1344"/>
      <c r="F784" s="1344"/>
      <c r="G784" s="1344"/>
      <c r="H784" s="1344"/>
      <c r="I784" s="1344"/>
      <c r="J784" s="1344"/>
      <c r="K784" s="1344"/>
      <c r="L784" s="1344"/>
      <c r="M784" s="1344"/>
      <c r="N784" s="1344"/>
      <c r="O784" s="1344"/>
      <c r="P784" s="1344"/>
      <c r="Q784" s="1344"/>
      <c r="R784" s="1344"/>
      <c r="S784" s="1344"/>
      <c r="T784" s="1344"/>
      <c r="U784" s="1344"/>
      <c r="V784" s="1344"/>
      <c r="W784" s="1344"/>
      <c r="X784" s="1344"/>
      <c r="Y784" s="1344"/>
      <c r="Z784" s="1344"/>
      <c r="AA784" s="1344"/>
      <c r="AB784" s="1344"/>
      <c r="AC784" s="1344"/>
    </row>
    <row r="785">
      <c r="A785" s="1344"/>
      <c r="B785" s="1344"/>
      <c r="C785" s="1344"/>
      <c r="D785" s="1344"/>
      <c r="E785" s="1344"/>
      <c r="F785" s="1344"/>
      <c r="G785" s="1344"/>
      <c r="H785" s="1344"/>
      <c r="I785" s="1344"/>
      <c r="J785" s="1344"/>
      <c r="K785" s="1344"/>
      <c r="L785" s="1344"/>
      <c r="M785" s="1344"/>
      <c r="N785" s="1344"/>
      <c r="O785" s="1344"/>
      <c r="P785" s="1344"/>
      <c r="Q785" s="1344"/>
      <c r="R785" s="1344"/>
      <c r="S785" s="1344"/>
      <c r="T785" s="1344"/>
      <c r="U785" s="1344"/>
      <c r="V785" s="1344"/>
      <c r="W785" s="1344"/>
      <c r="X785" s="1344"/>
      <c r="Y785" s="1344"/>
      <c r="Z785" s="1344"/>
      <c r="AA785" s="1344"/>
      <c r="AB785" s="1344"/>
      <c r="AC785" s="1344"/>
    </row>
    <row r="786">
      <c r="A786" s="1344"/>
      <c r="B786" s="1344"/>
      <c r="C786" s="1344"/>
      <c r="D786" s="1344"/>
      <c r="E786" s="1344"/>
      <c r="F786" s="1344"/>
      <c r="G786" s="1344"/>
      <c r="H786" s="1344"/>
      <c r="I786" s="1344"/>
      <c r="J786" s="1344"/>
      <c r="K786" s="1344"/>
      <c r="L786" s="1344"/>
      <c r="M786" s="1344"/>
      <c r="N786" s="1344"/>
      <c r="O786" s="1344"/>
      <c r="P786" s="1344"/>
      <c r="Q786" s="1344"/>
      <c r="R786" s="1344"/>
      <c r="S786" s="1344"/>
      <c r="T786" s="1344"/>
      <c r="U786" s="1344"/>
      <c r="V786" s="1344"/>
      <c r="W786" s="1344"/>
      <c r="X786" s="1344"/>
      <c r="Y786" s="1344"/>
      <c r="Z786" s="1344"/>
      <c r="AA786" s="1344"/>
      <c r="AB786" s="1344"/>
      <c r="AC786" s="1344"/>
    </row>
    <row r="787">
      <c r="A787" s="1344"/>
      <c r="B787" s="1344"/>
      <c r="C787" s="1344"/>
      <c r="D787" s="1344"/>
      <c r="E787" s="1344"/>
      <c r="F787" s="1344"/>
      <c r="G787" s="1344"/>
      <c r="H787" s="1344"/>
      <c r="I787" s="1344"/>
      <c r="J787" s="1344"/>
      <c r="K787" s="1344"/>
      <c r="L787" s="1344"/>
      <c r="M787" s="1344"/>
      <c r="N787" s="1344"/>
      <c r="O787" s="1344"/>
      <c r="P787" s="1344"/>
      <c r="Q787" s="1344"/>
      <c r="R787" s="1344"/>
      <c r="S787" s="1344"/>
      <c r="T787" s="1344"/>
      <c r="U787" s="1344"/>
      <c r="V787" s="1344"/>
      <c r="W787" s="1344"/>
      <c r="X787" s="1344"/>
      <c r="Y787" s="1344"/>
      <c r="Z787" s="1344"/>
      <c r="AA787" s="1344"/>
      <c r="AB787" s="1344"/>
      <c r="AC787" s="1344"/>
    </row>
    <row r="788">
      <c r="A788" s="1344"/>
      <c r="B788" s="1344"/>
      <c r="C788" s="1344"/>
      <c r="D788" s="1344"/>
      <c r="E788" s="1344"/>
      <c r="F788" s="1344"/>
      <c r="G788" s="1344"/>
      <c r="H788" s="1344"/>
      <c r="I788" s="1344"/>
      <c r="J788" s="1344"/>
      <c r="K788" s="1344"/>
      <c r="L788" s="1344"/>
      <c r="M788" s="1344"/>
      <c r="N788" s="1344"/>
      <c r="O788" s="1344"/>
      <c r="P788" s="1344"/>
      <c r="Q788" s="1344"/>
      <c r="R788" s="1344"/>
      <c r="S788" s="1344"/>
      <c r="T788" s="1344"/>
      <c r="U788" s="1344"/>
      <c r="V788" s="1344"/>
      <c r="W788" s="1344"/>
      <c r="X788" s="1344"/>
      <c r="Y788" s="1344"/>
      <c r="Z788" s="1344"/>
      <c r="AA788" s="1344"/>
      <c r="AB788" s="1344"/>
      <c r="AC788" s="1344"/>
    </row>
    <row r="789">
      <c r="A789" s="1344"/>
      <c r="B789" s="1344"/>
      <c r="C789" s="1344"/>
      <c r="D789" s="1344"/>
      <c r="E789" s="1344"/>
      <c r="F789" s="1344"/>
      <c r="G789" s="1344"/>
      <c r="H789" s="1344"/>
      <c r="I789" s="1344"/>
      <c r="J789" s="1344"/>
      <c r="K789" s="1344"/>
      <c r="L789" s="1344"/>
      <c r="M789" s="1344"/>
      <c r="N789" s="1344"/>
      <c r="O789" s="1344"/>
      <c r="P789" s="1344"/>
      <c r="Q789" s="1344"/>
      <c r="R789" s="1344"/>
      <c r="S789" s="1344"/>
      <c r="T789" s="1344"/>
      <c r="U789" s="1344"/>
      <c r="V789" s="1344"/>
      <c r="W789" s="1344"/>
      <c r="X789" s="1344"/>
      <c r="Y789" s="1344"/>
      <c r="Z789" s="1344"/>
      <c r="AA789" s="1344"/>
      <c r="AB789" s="1344"/>
      <c r="AC789" s="1344"/>
    </row>
    <row r="790">
      <c r="A790" s="1344"/>
      <c r="B790" s="1344"/>
      <c r="C790" s="1344"/>
      <c r="D790" s="1344"/>
      <c r="E790" s="1344"/>
      <c r="F790" s="1344"/>
      <c r="G790" s="1344"/>
      <c r="H790" s="1344"/>
      <c r="I790" s="1344"/>
      <c r="J790" s="1344"/>
      <c r="K790" s="1344"/>
      <c r="L790" s="1344"/>
      <c r="M790" s="1344"/>
      <c r="N790" s="1344"/>
      <c r="O790" s="1344"/>
      <c r="P790" s="1344"/>
      <c r="Q790" s="1344"/>
      <c r="R790" s="1344"/>
      <c r="S790" s="1344"/>
      <c r="T790" s="1344"/>
      <c r="U790" s="1344"/>
      <c r="V790" s="1344"/>
      <c r="W790" s="1344"/>
      <c r="X790" s="1344"/>
      <c r="Y790" s="1344"/>
      <c r="Z790" s="1344"/>
      <c r="AA790" s="1344"/>
      <c r="AB790" s="1344"/>
      <c r="AC790" s="1344"/>
    </row>
    <row r="791">
      <c r="A791" s="1344"/>
      <c r="B791" s="1344"/>
      <c r="C791" s="1344"/>
      <c r="D791" s="1344"/>
      <c r="E791" s="1344"/>
      <c r="F791" s="1344"/>
      <c r="G791" s="1344"/>
      <c r="H791" s="1344"/>
      <c r="I791" s="1344"/>
      <c r="J791" s="1344"/>
      <c r="K791" s="1344"/>
      <c r="L791" s="1344"/>
      <c r="M791" s="1344"/>
      <c r="N791" s="1344"/>
      <c r="O791" s="1344"/>
      <c r="P791" s="1344"/>
      <c r="Q791" s="1344"/>
      <c r="R791" s="1344"/>
      <c r="S791" s="1344"/>
      <c r="T791" s="1344"/>
      <c r="U791" s="1344"/>
      <c r="V791" s="1344"/>
      <c r="W791" s="1344"/>
      <c r="X791" s="1344"/>
      <c r="Y791" s="1344"/>
      <c r="Z791" s="1344"/>
      <c r="AA791" s="1344"/>
      <c r="AB791" s="1344"/>
      <c r="AC791" s="1344"/>
    </row>
    <row r="792">
      <c r="A792" s="1344"/>
      <c r="B792" s="1344"/>
      <c r="C792" s="1344"/>
      <c r="D792" s="1344"/>
      <c r="E792" s="1344"/>
      <c r="F792" s="1344"/>
      <c r="G792" s="1344"/>
      <c r="H792" s="1344"/>
      <c r="I792" s="1344"/>
      <c r="J792" s="1344"/>
      <c r="K792" s="1344"/>
      <c r="L792" s="1344"/>
      <c r="M792" s="1344"/>
      <c r="N792" s="1344"/>
      <c r="O792" s="1344"/>
      <c r="P792" s="1344"/>
      <c r="Q792" s="1344"/>
      <c r="R792" s="1344"/>
      <c r="S792" s="1344"/>
      <c r="T792" s="1344"/>
      <c r="U792" s="1344"/>
      <c r="V792" s="1344"/>
      <c r="W792" s="1344"/>
      <c r="X792" s="1344"/>
      <c r="Y792" s="1344"/>
      <c r="Z792" s="1344"/>
      <c r="AA792" s="1344"/>
      <c r="AB792" s="1344"/>
      <c r="AC792" s="1344"/>
    </row>
    <row r="793">
      <c r="A793" s="1344"/>
      <c r="B793" s="1344"/>
      <c r="C793" s="1344"/>
      <c r="D793" s="1344"/>
      <c r="E793" s="1344"/>
      <c r="F793" s="1344"/>
      <c r="G793" s="1344"/>
      <c r="H793" s="1344"/>
      <c r="I793" s="1344"/>
      <c r="J793" s="1344"/>
      <c r="K793" s="1344"/>
      <c r="L793" s="1344"/>
      <c r="M793" s="1344"/>
      <c r="N793" s="1344"/>
      <c r="O793" s="1344"/>
      <c r="P793" s="1344"/>
      <c r="Q793" s="1344"/>
      <c r="R793" s="1344"/>
      <c r="S793" s="1344"/>
      <c r="T793" s="1344"/>
      <c r="U793" s="1344"/>
      <c r="V793" s="1344"/>
      <c r="W793" s="1344"/>
      <c r="X793" s="1344"/>
      <c r="Y793" s="1344"/>
      <c r="Z793" s="1344"/>
      <c r="AA793" s="1344"/>
      <c r="AB793" s="1344"/>
      <c r="AC793" s="1344"/>
    </row>
    <row r="794">
      <c r="A794" s="1344"/>
      <c r="B794" s="1344"/>
      <c r="C794" s="1344"/>
      <c r="D794" s="1344"/>
      <c r="E794" s="1344"/>
      <c r="F794" s="1344"/>
      <c r="G794" s="1344"/>
      <c r="H794" s="1344"/>
      <c r="I794" s="1344"/>
      <c r="J794" s="1344"/>
      <c r="K794" s="1344"/>
      <c r="L794" s="1344"/>
      <c r="M794" s="1344"/>
      <c r="N794" s="1344"/>
      <c r="O794" s="1344"/>
      <c r="P794" s="1344"/>
      <c r="Q794" s="1344"/>
      <c r="R794" s="1344"/>
      <c r="S794" s="1344"/>
      <c r="T794" s="1344"/>
      <c r="U794" s="1344"/>
      <c r="V794" s="1344"/>
      <c r="W794" s="1344"/>
      <c r="X794" s="1344"/>
      <c r="Y794" s="1344"/>
      <c r="Z794" s="1344"/>
      <c r="AA794" s="1344"/>
      <c r="AB794" s="1344"/>
      <c r="AC794" s="1344"/>
    </row>
    <row r="795">
      <c r="A795" s="1344"/>
      <c r="B795" s="1344"/>
      <c r="C795" s="1344"/>
      <c r="D795" s="1344"/>
      <c r="E795" s="1344"/>
      <c r="F795" s="1344"/>
      <c r="G795" s="1344"/>
      <c r="H795" s="1344"/>
      <c r="I795" s="1344"/>
      <c r="J795" s="1344"/>
      <c r="K795" s="1344"/>
      <c r="L795" s="1344"/>
      <c r="M795" s="1344"/>
      <c r="N795" s="1344"/>
      <c r="O795" s="1344"/>
      <c r="P795" s="1344"/>
      <c r="Q795" s="1344"/>
      <c r="R795" s="1344"/>
      <c r="S795" s="1344"/>
      <c r="T795" s="1344"/>
      <c r="U795" s="1344"/>
      <c r="V795" s="1344"/>
      <c r="W795" s="1344"/>
      <c r="X795" s="1344"/>
      <c r="Y795" s="1344"/>
      <c r="Z795" s="1344"/>
      <c r="AA795" s="1344"/>
      <c r="AB795" s="1344"/>
      <c r="AC795" s="1344"/>
    </row>
    <row r="796">
      <c r="A796" s="1344"/>
      <c r="B796" s="1344"/>
      <c r="C796" s="1344"/>
      <c r="D796" s="1344"/>
      <c r="E796" s="1344"/>
      <c r="F796" s="1344"/>
      <c r="G796" s="1344"/>
      <c r="H796" s="1344"/>
      <c r="I796" s="1344"/>
      <c r="J796" s="1344"/>
      <c r="K796" s="1344"/>
      <c r="L796" s="1344"/>
      <c r="M796" s="1344"/>
      <c r="N796" s="1344"/>
      <c r="O796" s="1344"/>
      <c r="P796" s="1344"/>
      <c r="Q796" s="1344"/>
      <c r="R796" s="1344"/>
      <c r="S796" s="1344"/>
      <c r="T796" s="1344"/>
      <c r="U796" s="1344"/>
      <c r="V796" s="1344"/>
      <c r="W796" s="1344"/>
      <c r="X796" s="1344"/>
      <c r="Y796" s="1344"/>
      <c r="Z796" s="1344"/>
      <c r="AA796" s="1344"/>
      <c r="AB796" s="1344"/>
      <c r="AC796" s="1344"/>
    </row>
    <row r="797">
      <c r="A797" s="1344"/>
      <c r="B797" s="1344"/>
      <c r="C797" s="1344"/>
      <c r="D797" s="1344"/>
      <c r="E797" s="1344"/>
      <c r="F797" s="1344"/>
      <c r="G797" s="1344"/>
      <c r="H797" s="1344"/>
      <c r="I797" s="1344"/>
      <c r="J797" s="1344"/>
      <c r="K797" s="1344"/>
      <c r="L797" s="1344"/>
      <c r="M797" s="1344"/>
      <c r="N797" s="1344"/>
      <c r="O797" s="1344"/>
      <c r="P797" s="1344"/>
      <c r="Q797" s="1344"/>
      <c r="R797" s="1344"/>
      <c r="S797" s="1344"/>
      <c r="T797" s="1344"/>
      <c r="U797" s="1344"/>
      <c r="V797" s="1344"/>
      <c r="W797" s="1344"/>
      <c r="X797" s="1344"/>
      <c r="Y797" s="1344"/>
      <c r="Z797" s="1344"/>
      <c r="AA797" s="1344"/>
      <c r="AB797" s="1344"/>
      <c r="AC797" s="1344"/>
    </row>
    <row r="798">
      <c r="A798" s="1344"/>
      <c r="B798" s="1344"/>
      <c r="C798" s="1344"/>
      <c r="D798" s="1344"/>
      <c r="E798" s="1344"/>
      <c r="F798" s="1344"/>
      <c r="G798" s="1344"/>
      <c r="H798" s="1344"/>
      <c r="I798" s="1344"/>
      <c r="J798" s="1344"/>
      <c r="K798" s="1344"/>
      <c r="L798" s="1344"/>
      <c r="M798" s="1344"/>
      <c r="N798" s="1344"/>
      <c r="O798" s="1344"/>
      <c r="P798" s="1344"/>
      <c r="Q798" s="1344"/>
      <c r="R798" s="1344"/>
      <c r="S798" s="1344"/>
      <c r="T798" s="1344"/>
      <c r="U798" s="1344"/>
      <c r="V798" s="1344"/>
      <c r="W798" s="1344"/>
      <c r="X798" s="1344"/>
      <c r="Y798" s="1344"/>
      <c r="Z798" s="1344"/>
      <c r="AA798" s="1344"/>
      <c r="AB798" s="1344"/>
      <c r="AC798" s="1344"/>
    </row>
    <row r="799">
      <c r="A799" s="1344"/>
      <c r="B799" s="1344"/>
      <c r="C799" s="1344"/>
      <c r="D799" s="1344"/>
      <c r="E799" s="1344"/>
      <c r="F799" s="1344"/>
      <c r="G799" s="1344"/>
      <c r="H799" s="1344"/>
      <c r="I799" s="1344"/>
      <c r="J799" s="1344"/>
      <c r="K799" s="1344"/>
      <c r="L799" s="1344"/>
      <c r="M799" s="1344"/>
      <c r="N799" s="1344"/>
      <c r="O799" s="1344"/>
      <c r="P799" s="1344"/>
      <c r="Q799" s="1344"/>
      <c r="R799" s="1344"/>
      <c r="S799" s="1344"/>
      <c r="T799" s="1344"/>
      <c r="U799" s="1344"/>
      <c r="V799" s="1344"/>
      <c r="W799" s="1344"/>
      <c r="X799" s="1344"/>
      <c r="Y799" s="1344"/>
      <c r="Z799" s="1344"/>
      <c r="AA799" s="1344"/>
      <c r="AB799" s="1344"/>
      <c r="AC799" s="1344"/>
    </row>
    <row r="800">
      <c r="A800" s="1344"/>
      <c r="B800" s="1344"/>
      <c r="C800" s="1344"/>
      <c r="D800" s="1344"/>
      <c r="E800" s="1344"/>
      <c r="F800" s="1344"/>
      <c r="G800" s="1344"/>
      <c r="H800" s="1344"/>
      <c r="I800" s="1344"/>
      <c r="J800" s="1344"/>
      <c r="K800" s="1344"/>
      <c r="L800" s="1344"/>
      <c r="M800" s="1344"/>
      <c r="N800" s="1344"/>
      <c r="O800" s="1344"/>
      <c r="P800" s="1344"/>
      <c r="Q800" s="1344"/>
      <c r="R800" s="1344"/>
      <c r="S800" s="1344"/>
      <c r="T800" s="1344"/>
      <c r="U800" s="1344"/>
      <c r="V800" s="1344"/>
      <c r="W800" s="1344"/>
      <c r="X800" s="1344"/>
      <c r="Y800" s="1344"/>
      <c r="Z800" s="1344"/>
      <c r="AA800" s="1344"/>
      <c r="AB800" s="1344"/>
      <c r="AC800" s="1344"/>
    </row>
    <row r="801">
      <c r="A801" s="1344"/>
      <c r="B801" s="1344"/>
      <c r="C801" s="1344"/>
      <c r="D801" s="1344"/>
      <c r="E801" s="1344"/>
      <c r="F801" s="1344"/>
      <c r="G801" s="1344"/>
      <c r="H801" s="1344"/>
      <c r="I801" s="1344"/>
      <c r="J801" s="1344"/>
      <c r="K801" s="1344"/>
      <c r="L801" s="1344"/>
      <c r="M801" s="1344"/>
      <c r="N801" s="1344"/>
      <c r="O801" s="1344"/>
      <c r="P801" s="1344"/>
      <c r="Q801" s="1344"/>
      <c r="R801" s="1344"/>
      <c r="S801" s="1344"/>
      <c r="T801" s="1344"/>
      <c r="U801" s="1344"/>
      <c r="V801" s="1344"/>
      <c r="W801" s="1344"/>
      <c r="X801" s="1344"/>
      <c r="Y801" s="1344"/>
      <c r="Z801" s="1344"/>
      <c r="AA801" s="1344"/>
      <c r="AB801" s="1344"/>
      <c r="AC801" s="1344"/>
    </row>
    <row r="802">
      <c r="A802" s="1344"/>
      <c r="B802" s="1344"/>
      <c r="C802" s="1344"/>
      <c r="D802" s="1344"/>
      <c r="E802" s="1344"/>
      <c r="F802" s="1344"/>
      <c r="G802" s="1344"/>
      <c r="H802" s="1344"/>
      <c r="I802" s="1344"/>
      <c r="J802" s="1344"/>
      <c r="K802" s="1344"/>
      <c r="L802" s="1344"/>
      <c r="M802" s="1344"/>
      <c r="N802" s="1344"/>
      <c r="O802" s="1344"/>
      <c r="P802" s="1344"/>
      <c r="Q802" s="1344"/>
      <c r="R802" s="1344"/>
      <c r="S802" s="1344"/>
      <c r="T802" s="1344"/>
      <c r="U802" s="1344"/>
      <c r="V802" s="1344"/>
      <c r="W802" s="1344"/>
      <c r="X802" s="1344"/>
      <c r="Y802" s="1344"/>
      <c r="Z802" s="1344"/>
      <c r="AA802" s="1344"/>
      <c r="AB802" s="1344"/>
      <c r="AC802" s="1344"/>
    </row>
    <row r="803">
      <c r="A803" s="1344"/>
      <c r="B803" s="1344"/>
      <c r="C803" s="1344"/>
      <c r="D803" s="1344"/>
      <c r="E803" s="1344"/>
      <c r="F803" s="1344"/>
      <c r="G803" s="1344"/>
      <c r="H803" s="1344"/>
      <c r="I803" s="1344"/>
      <c r="J803" s="1344"/>
      <c r="K803" s="1344"/>
      <c r="L803" s="1344"/>
      <c r="M803" s="1344"/>
      <c r="N803" s="1344"/>
      <c r="O803" s="1344"/>
      <c r="P803" s="1344"/>
      <c r="Q803" s="1344"/>
      <c r="R803" s="1344"/>
      <c r="S803" s="1344"/>
      <c r="T803" s="1344"/>
      <c r="U803" s="1344"/>
      <c r="V803" s="1344"/>
      <c r="W803" s="1344"/>
      <c r="X803" s="1344"/>
      <c r="Y803" s="1344"/>
      <c r="Z803" s="1344"/>
      <c r="AA803" s="1344"/>
      <c r="AB803" s="1344"/>
      <c r="AC803" s="1344"/>
    </row>
    <row r="804">
      <c r="A804" s="1344"/>
      <c r="B804" s="1344"/>
      <c r="C804" s="1344"/>
      <c r="D804" s="1344"/>
      <c r="E804" s="1344"/>
      <c r="F804" s="1344"/>
      <c r="G804" s="1344"/>
      <c r="H804" s="1344"/>
      <c r="I804" s="1344"/>
      <c r="J804" s="1344"/>
      <c r="K804" s="1344"/>
      <c r="L804" s="1344"/>
      <c r="M804" s="1344"/>
      <c r="N804" s="1344"/>
      <c r="O804" s="1344"/>
      <c r="P804" s="1344"/>
      <c r="Q804" s="1344"/>
      <c r="R804" s="1344"/>
      <c r="S804" s="1344"/>
      <c r="T804" s="1344"/>
      <c r="U804" s="1344"/>
      <c r="V804" s="1344"/>
      <c r="W804" s="1344"/>
      <c r="X804" s="1344"/>
      <c r="Y804" s="1344"/>
      <c r="Z804" s="1344"/>
      <c r="AA804" s="1344"/>
      <c r="AB804" s="1344"/>
      <c r="AC804" s="1344"/>
    </row>
    <row r="805">
      <c r="A805" s="1344"/>
      <c r="B805" s="1344"/>
      <c r="C805" s="1344"/>
      <c r="D805" s="1344"/>
      <c r="E805" s="1344"/>
      <c r="F805" s="1344"/>
      <c r="G805" s="1344"/>
      <c r="H805" s="1344"/>
      <c r="I805" s="1344"/>
      <c r="J805" s="1344"/>
      <c r="K805" s="1344"/>
      <c r="L805" s="1344"/>
      <c r="M805" s="1344"/>
      <c r="N805" s="1344"/>
      <c r="O805" s="1344"/>
      <c r="P805" s="1344"/>
      <c r="Q805" s="1344"/>
      <c r="R805" s="1344"/>
      <c r="S805" s="1344"/>
      <c r="T805" s="1344"/>
      <c r="U805" s="1344"/>
      <c r="V805" s="1344"/>
      <c r="W805" s="1344"/>
      <c r="X805" s="1344"/>
      <c r="Y805" s="1344"/>
      <c r="Z805" s="1344"/>
      <c r="AA805" s="1344"/>
      <c r="AB805" s="1344"/>
      <c r="AC805" s="1344"/>
    </row>
    <row r="806">
      <c r="A806" s="1344"/>
      <c r="B806" s="1344"/>
      <c r="C806" s="1344"/>
      <c r="D806" s="1344"/>
      <c r="E806" s="1344"/>
      <c r="F806" s="1344"/>
      <c r="G806" s="1344"/>
      <c r="H806" s="1344"/>
      <c r="I806" s="1344"/>
      <c r="J806" s="1344"/>
      <c r="K806" s="1344"/>
      <c r="L806" s="1344"/>
      <c r="M806" s="1344"/>
      <c r="N806" s="1344"/>
      <c r="O806" s="1344"/>
      <c r="P806" s="1344"/>
      <c r="Q806" s="1344"/>
      <c r="R806" s="1344"/>
      <c r="S806" s="1344"/>
      <c r="T806" s="1344"/>
      <c r="U806" s="1344"/>
      <c r="V806" s="1344"/>
      <c r="W806" s="1344"/>
      <c r="X806" s="1344"/>
      <c r="Y806" s="1344"/>
      <c r="Z806" s="1344"/>
      <c r="AA806" s="1344"/>
      <c r="AB806" s="1344"/>
      <c r="AC806" s="1344"/>
    </row>
    <row r="807">
      <c r="A807" s="1344"/>
      <c r="B807" s="1344"/>
      <c r="C807" s="1344"/>
      <c r="D807" s="1344"/>
      <c r="E807" s="1344"/>
      <c r="F807" s="1344"/>
      <c r="G807" s="1344"/>
      <c r="H807" s="1344"/>
      <c r="I807" s="1344"/>
      <c r="J807" s="1344"/>
      <c r="K807" s="1344"/>
      <c r="L807" s="1344"/>
      <c r="M807" s="1344"/>
      <c r="N807" s="1344"/>
      <c r="O807" s="1344"/>
      <c r="P807" s="1344"/>
      <c r="Q807" s="1344"/>
      <c r="R807" s="1344"/>
      <c r="S807" s="1344"/>
      <c r="T807" s="1344"/>
      <c r="U807" s="1344"/>
      <c r="V807" s="1344"/>
      <c r="W807" s="1344"/>
      <c r="X807" s="1344"/>
      <c r="Y807" s="1344"/>
      <c r="Z807" s="1344"/>
      <c r="AA807" s="1344"/>
      <c r="AB807" s="1344"/>
      <c r="AC807" s="1344"/>
    </row>
    <row r="808">
      <c r="A808" s="1344"/>
      <c r="B808" s="1344"/>
      <c r="C808" s="1344"/>
      <c r="D808" s="1344"/>
      <c r="E808" s="1344"/>
      <c r="F808" s="1344"/>
      <c r="G808" s="1344"/>
      <c r="H808" s="1344"/>
      <c r="I808" s="1344"/>
      <c r="J808" s="1344"/>
      <c r="K808" s="1344"/>
      <c r="L808" s="1344"/>
      <c r="M808" s="1344"/>
      <c r="N808" s="1344"/>
      <c r="O808" s="1344"/>
      <c r="P808" s="1344"/>
      <c r="Q808" s="1344"/>
      <c r="R808" s="1344"/>
      <c r="S808" s="1344"/>
      <c r="T808" s="1344"/>
      <c r="U808" s="1344"/>
      <c r="V808" s="1344"/>
      <c r="W808" s="1344"/>
      <c r="X808" s="1344"/>
      <c r="Y808" s="1344"/>
      <c r="Z808" s="1344"/>
      <c r="AA808" s="1344"/>
      <c r="AB808" s="1344"/>
      <c r="AC808" s="1344"/>
    </row>
    <row r="809">
      <c r="A809" s="1344"/>
      <c r="B809" s="1344"/>
      <c r="C809" s="1344"/>
      <c r="D809" s="1344"/>
      <c r="E809" s="1344"/>
      <c r="F809" s="1344"/>
      <c r="G809" s="1344"/>
      <c r="H809" s="1344"/>
      <c r="I809" s="1344"/>
      <c r="J809" s="1344"/>
      <c r="K809" s="1344"/>
      <c r="L809" s="1344"/>
      <c r="M809" s="1344"/>
      <c r="N809" s="1344"/>
      <c r="O809" s="1344"/>
      <c r="P809" s="1344"/>
      <c r="Q809" s="1344"/>
      <c r="R809" s="1344"/>
      <c r="S809" s="1344"/>
      <c r="T809" s="1344"/>
      <c r="U809" s="1344"/>
      <c r="V809" s="1344"/>
      <c r="W809" s="1344"/>
      <c r="X809" s="1344"/>
      <c r="Y809" s="1344"/>
      <c r="Z809" s="1344"/>
      <c r="AA809" s="1344"/>
      <c r="AB809" s="1344"/>
      <c r="AC809" s="1344"/>
    </row>
    <row r="810">
      <c r="A810" s="1344"/>
      <c r="B810" s="1344"/>
      <c r="C810" s="1344"/>
      <c r="D810" s="1344"/>
      <c r="E810" s="1344"/>
      <c r="F810" s="1344"/>
      <c r="G810" s="1344"/>
      <c r="H810" s="1344"/>
      <c r="I810" s="1344"/>
      <c r="J810" s="1344"/>
      <c r="K810" s="1344"/>
      <c r="L810" s="1344"/>
      <c r="M810" s="1344"/>
      <c r="N810" s="1344"/>
      <c r="O810" s="1344"/>
      <c r="P810" s="1344"/>
      <c r="Q810" s="1344"/>
      <c r="R810" s="1344"/>
      <c r="S810" s="1344"/>
      <c r="T810" s="1344"/>
      <c r="U810" s="1344"/>
      <c r="V810" s="1344"/>
      <c r="W810" s="1344"/>
      <c r="X810" s="1344"/>
      <c r="Y810" s="1344"/>
      <c r="Z810" s="1344"/>
      <c r="AA810" s="1344"/>
      <c r="AB810" s="1344"/>
      <c r="AC810" s="1344"/>
    </row>
    <row r="811">
      <c r="A811" s="1344"/>
      <c r="B811" s="1344"/>
      <c r="C811" s="1344"/>
      <c r="D811" s="1344"/>
      <c r="E811" s="1344"/>
      <c r="F811" s="1344"/>
      <c r="G811" s="1344"/>
      <c r="H811" s="1344"/>
      <c r="I811" s="1344"/>
      <c r="J811" s="1344"/>
      <c r="K811" s="1344"/>
      <c r="L811" s="1344"/>
      <c r="M811" s="1344"/>
      <c r="N811" s="1344"/>
      <c r="O811" s="1344"/>
      <c r="P811" s="1344"/>
      <c r="Q811" s="1344"/>
      <c r="R811" s="1344"/>
      <c r="S811" s="1344"/>
      <c r="T811" s="1344"/>
      <c r="U811" s="1344"/>
      <c r="V811" s="1344"/>
      <c r="W811" s="1344"/>
      <c r="X811" s="1344"/>
      <c r="Y811" s="1344"/>
      <c r="Z811" s="1344"/>
      <c r="AA811" s="1344"/>
      <c r="AB811" s="1344"/>
      <c r="AC811" s="1344"/>
    </row>
    <row r="812">
      <c r="A812" s="1344"/>
      <c r="B812" s="1344"/>
      <c r="C812" s="1344"/>
      <c r="D812" s="1344"/>
      <c r="E812" s="1344"/>
      <c r="F812" s="1344"/>
      <c r="G812" s="1344"/>
      <c r="H812" s="1344"/>
      <c r="I812" s="1344"/>
      <c r="J812" s="1344"/>
      <c r="K812" s="1344"/>
      <c r="L812" s="1344"/>
      <c r="M812" s="1344"/>
      <c r="N812" s="1344"/>
      <c r="O812" s="1344"/>
      <c r="P812" s="1344"/>
      <c r="Q812" s="1344"/>
      <c r="R812" s="1344"/>
      <c r="S812" s="1344"/>
      <c r="T812" s="1344"/>
      <c r="U812" s="1344"/>
      <c r="V812" s="1344"/>
      <c r="W812" s="1344"/>
      <c r="X812" s="1344"/>
      <c r="Y812" s="1344"/>
      <c r="Z812" s="1344"/>
      <c r="AA812" s="1344"/>
      <c r="AB812" s="1344"/>
      <c r="AC812" s="1344"/>
    </row>
    <row r="813">
      <c r="A813" s="1344"/>
      <c r="B813" s="1344"/>
      <c r="C813" s="1344"/>
      <c r="D813" s="1344"/>
      <c r="E813" s="1344"/>
      <c r="F813" s="1344"/>
      <c r="G813" s="1344"/>
      <c r="H813" s="1344"/>
      <c r="I813" s="1344"/>
      <c r="J813" s="1344"/>
      <c r="K813" s="1344"/>
      <c r="L813" s="1344"/>
      <c r="M813" s="1344"/>
      <c r="N813" s="1344"/>
      <c r="O813" s="1344"/>
      <c r="P813" s="1344"/>
      <c r="Q813" s="1344"/>
      <c r="R813" s="1344"/>
      <c r="S813" s="1344"/>
      <c r="T813" s="1344"/>
      <c r="U813" s="1344"/>
      <c r="V813" s="1344"/>
      <c r="W813" s="1344"/>
      <c r="X813" s="1344"/>
      <c r="Y813" s="1344"/>
      <c r="Z813" s="1344"/>
      <c r="AA813" s="1344"/>
      <c r="AB813" s="1344"/>
      <c r="AC813" s="1344"/>
    </row>
    <row r="814">
      <c r="A814" s="1344"/>
      <c r="B814" s="1344"/>
      <c r="C814" s="1344"/>
      <c r="D814" s="1344"/>
      <c r="E814" s="1344"/>
      <c r="F814" s="1344"/>
      <c r="G814" s="1344"/>
      <c r="H814" s="1344"/>
      <c r="I814" s="1344"/>
      <c r="J814" s="1344"/>
      <c r="K814" s="1344"/>
      <c r="L814" s="1344"/>
      <c r="M814" s="1344"/>
      <c r="N814" s="1344"/>
      <c r="O814" s="1344"/>
      <c r="P814" s="1344"/>
      <c r="Q814" s="1344"/>
      <c r="R814" s="1344"/>
      <c r="S814" s="1344"/>
      <c r="T814" s="1344"/>
      <c r="U814" s="1344"/>
      <c r="V814" s="1344"/>
      <c r="W814" s="1344"/>
      <c r="X814" s="1344"/>
      <c r="Y814" s="1344"/>
      <c r="Z814" s="1344"/>
      <c r="AA814" s="1344"/>
      <c r="AB814" s="1344"/>
      <c r="AC814" s="1344"/>
    </row>
    <row r="815">
      <c r="A815" s="1344"/>
      <c r="B815" s="1344"/>
      <c r="C815" s="1344"/>
      <c r="D815" s="1344"/>
      <c r="E815" s="1344"/>
      <c r="F815" s="1344"/>
      <c r="G815" s="1344"/>
      <c r="H815" s="1344"/>
      <c r="I815" s="1344"/>
      <c r="J815" s="1344"/>
      <c r="K815" s="1344"/>
      <c r="L815" s="1344"/>
      <c r="M815" s="1344"/>
      <c r="N815" s="1344"/>
      <c r="O815" s="1344"/>
      <c r="P815" s="1344"/>
      <c r="Q815" s="1344"/>
      <c r="R815" s="1344"/>
      <c r="S815" s="1344"/>
      <c r="T815" s="1344"/>
      <c r="U815" s="1344"/>
      <c r="V815" s="1344"/>
      <c r="W815" s="1344"/>
      <c r="X815" s="1344"/>
      <c r="Y815" s="1344"/>
      <c r="Z815" s="1344"/>
      <c r="AA815" s="1344"/>
      <c r="AB815" s="1344"/>
      <c r="AC815" s="1344"/>
    </row>
    <row r="816">
      <c r="A816" s="1344"/>
      <c r="B816" s="1344"/>
      <c r="C816" s="1344"/>
      <c r="D816" s="1344"/>
      <c r="E816" s="1344"/>
      <c r="F816" s="1344"/>
      <c r="G816" s="1344"/>
      <c r="H816" s="1344"/>
      <c r="I816" s="1344"/>
      <c r="J816" s="1344"/>
      <c r="K816" s="1344"/>
      <c r="L816" s="1344"/>
      <c r="M816" s="1344"/>
      <c r="N816" s="1344"/>
      <c r="O816" s="1344"/>
      <c r="P816" s="1344"/>
      <c r="Q816" s="1344"/>
      <c r="R816" s="1344"/>
      <c r="S816" s="1344"/>
      <c r="T816" s="1344"/>
      <c r="U816" s="1344"/>
      <c r="V816" s="1344"/>
      <c r="W816" s="1344"/>
      <c r="X816" s="1344"/>
      <c r="Y816" s="1344"/>
      <c r="Z816" s="1344"/>
      <c r="AA816" s="1344"/>
      <c r="AB816" s="1344"/>
      <c r="AC816" s="1344"/>
    </row>
    <row r="817">
      <c r="A817" s="1344"/>
      <c r="B817" s="1344"/>
      <c r="C817" s="1344"/>
      <c r="D817" s="1344"/>
      <c r="E817" s="1344"/>
      <c r="F817" s="1344"/>
      <c r="G817" s="1344"/>
      <c r="H817" s="1344"/>
      <c r="I817" s="1344"/>
      <c r="J817" s="1344"/>
      <c r="K817" s="1344"/>
      <c r="L817" s="1344"/>
      <c r="M817" s="1344"/>
      <c r="N817" s="1344"/>
      <c r="O817" s="1344"/>
      <c r="P817" s="1344"/>
      <c r="Q817" s="1344"/>
      <c r="R817" s="1344"/>
      <c r="S817" s="1344"/>
      <c r="T817" s="1344"/>
      <c r="U817" s="1344"/>
      <c r="V817" s="1344"/>
      <c r="W817" s="1344"/>
      <c r="X817" s="1344"/>
      <c r="Y817" s="1344"/>
      <c r="Z817" s="1344"/>
      <c r="AA817" s="1344"/>
      <c r="AB817" s="1344"/>
      <c r="AC817" s="1344"/>
    </row>
    <row r="818">
      <c r="A818" s="1344"/>
      <c r="B818" s="1344"/>
      <c r="C818" s="1344"/>
      <c r="D818" s="1344"/>
      <c r="E818" s="1344"/>
      <c r="F818" s="1344"/>
      <c r="G818" s="1344"/>
      <c r="H818" s="1344"/>
      <c r="I818" s="1344"/>
      <c r="J818" s="1344"/>
      <c r="K818" s="1344"/>
      <c r="L818" s="1344"/>
      <c r="M818" s="1344"/>
      <c r="N818" s="1344"/>
      <c r="O818" s="1344"/>
      <c r="P818" s="1344"/>
      <c r="Q818" s="1344"/>
      <c r="R818" s="1344"/>
      <c r="S818" s="1344"/>
      <c r="T818" s="1344"/>
      <c r="U818" s="1344"/>
      <c r="V818" s="1344"/>
      <c r="W818" s="1344"/>
      <c r="X818" s="1344"/>
      <c r="Y818" s="1344"/>
      <c r="Z818" s="1344"/>
      <c r="AA818" s="1344"/>
      <c r="AB818" s="1344"/>
      <c r="AC818" s="1344"/>
    </row>
    <row r="819">
      <c r="A819" s="1344"/>
      <c r="B819" s="1344"/>
      <c r="C819" s="1344"/>
      <c r="D819" s="1344"/>
      <c r="E819" s="1344"/>
      <c r="F819" s="1344"/>
      <c r="G819" s="1344"/>
      <c r="H819" s="1344"/>
      <c r="I819" s="1344"/>
      <c r="J819" s="1344"/>
      <c r="K819" s="1344"/>
      <c r="L819" s="1344"/>
      <c r="M819" s="1344"/>
      <c r="N819" s="1344"/>
      <c r="O819" s="1344"/>
      <c r="P819" s="1344"/>
      <c r="Q819" s="1344"/>
      <c r="R819" s="1344"/>
      <c r="S819" s="1344"/>
      <c r="T819" s="1344"/>
      <c r="U819" s="1344"/>
      <c r="V819" s="1344"/>
      <c r="W819" s="1344"/>
      <c r="X819" s="1344"/>
      <c r="Y819" s="1344"/>
      <c r="Z819" s="1344"/>
      <c r="AA819" s="1344"/>
      <c r="AB819" s="1344"/>
      <c r="AC819" s="1344"/>
    </row>
    <row r="820">
      <c r="A820" s="1344"/>
      <c r="B820" s="1344"/>
      <c r="C820" s="1344"/>
      <c r="D820" s="1344"/>
      <c r="E820" s="1344"/>
      <c r="F820" s="1344"/>
      <c r="G820" s="1344"/>
      <c r="H820" s="1344"/>
      <c r="I820" s="1344"/>
      <c r="J820" s="1344"/>
      <c r="K820" s="1344"/>
      <c r="L820" s="1344"/>
      <c r="M820" s="1344"/>
      <c r="N820" s="1344"/>
      <c r="O820" s="1344"/>
      <c r="P820" s="1344"/>
      <c r="Q820" s="1344"/>
      <c r="R820" s="1344"/>
      <c r="S820" s="1344"/>
      <c r="T820" s="1344"/>
      <c r="U820" s="1344"/>
      <c r="V820" s="1344"/>
      <c r="W820" s="1344"/>
      <c r="X820" s="1344"/>
      <c r="Y820" s="1344"/>
      <c r="Z820" s="1344"/>
      <c r="AA820" s="1344"/>
      <c r="AB820" s="1344"/>
      <c r="AC820" s="1344"/>
    </row>
    <row r="821">
      <c r="A821" s="1344"/>
      <c r="B821" s="1344"/>
      <c r="C821" s="1344"/>
      <c r="D821" s="1344"/>
      <c r="E821" s="1344"/>
      <c r="F821" s="1344"/>
      <c r="G821" s="1344"/>
      <c r="H821" s="1344"/>
      <c r="I821" s="1344"/>
      <c r="J821" s="1344"/>
      <c r="K821" s="1344"/>
      <c r="L821" s="1344"/>
      <c r="M821" s="1344"/>
      <c r="N821" s="1344"/>
      <c r="O821" s="1344"/>
      <c r="P821" s="1344"/>
      <c r="Q821" s="1344"/>
      <c r="R821" s="1344"/>
      <c r="S821" s="1344"/>
      <c r="T821" s="1344"/>
      <c r="U821" s="1344"/>
      <c r="V821" s="1344"/>
      <c r="W821" s="1344"/>
      <c r="X821" s="1344"/>
      <c r="Y821" s="1344"/>
      <c r="Z821" s="1344"/>
      <c r="AA821" s="1344"/>
      <c r="AB821" s="1344"/>
      <c r="AC821" s="1344"/>
    </row>
    <row r="822">
      <c r="A822" s="1344"/>
      <c r="B822" s="1344"/>
      <c r="C822" s="1344"/>
      <c r="D822" s="1344"/>
      <c r="E822" s="1344"/>
      <c r="F822" s="1344"/>
      <c r="G822" s="1344"/>
      <c r="H822" s="1344"/>
      <c r="I822" s="1344"/>
      <c r="J822" s="1344"/>
      <c r="K822" s="1344"/>
      <c r="L822" s="1344"/>
      <c r="M822" s="1344"/>
      <c r="N822" s="1344"/>
      <c r="O822" s="1344"/>
      <c r="P822" s="1344"/>
      <c r="Q822" s="1344"/>
      <c r="R822" s="1344"/>
      <c r="S822" s="1344"/>
      <c r="T822" s="1344"/>
      <c r="U822" s="1344"/>
      <c r="V822" s="1344"/>
      <c r="W822" s="1344"/>
      <c r="X822" s="1344"/>
      <c r="Y822" s="1344"/>
      <c r="Z822" s="1344"/>
      <c r="AA822" s="1344"/>
      <c r="AB822" s="1344"/>
      <c r="AC822" s="1344"/>
    </row>
    <row r="823">
      <c r="A823" s="1344"/>
      <c r="B823" s="1344"/>
      <c r="C823" s="1344"/>
      <c r="D823" s="1344"/>
      <c r="E823" s="1344"/>
      <c r="F823" s="1344"/>
      <c r="G823" s="1344"/>
      <c r="H823" s="1344"/>
      <c r="I823" s="1344"/>
      <c r="J823" s="1344"/>
      <c r="K823" s="1344"/>
      <c r="L823" s="1344"/>
      <c r="M823" s="1344"/>
      <c r="N823" s="1344"/>
      <c r="O823" s="1344"/>
      <c r="P823" s="1344"/>
      <c r="Q823" s="1344"/>
      <c r="R823" s="1344"/>
      <c r="S823" s="1344"/>
      <c r="T823" s="1344"/>
      <c r="U823" s="1344"/>
      <c r="V823" s="1344"/>
      <c r="W823" s="1344"/>
      <c r="X823" s="1344"/>
      <c r="Y823" s="1344"/>
      <c r="Z823" s="1344"/>
      <c r="AA823" s="1344"/>
      <c r="AB823" s="1344"/>
      <c r="AC823" s="1344"/>
    </row>
    <row r="824">
      <c r="A824" s="1344"/>
      <c r="B824" s="1344"/>
      <c r="C824" s="1344"/>
      <c r="D824" s="1344"/>
      <c r="E824" s="1344"/>
      <c r="F824" s="1344"/>
      <c r="G824" s="1344"/>
      <c r="H824" s="1344"/>
      <c r="I824" s="1344"/>
      <c r="J824" s="1344"/>
      <c r="K824" s="1344"/>
      <c r="L824" s="1344"/>
      <c r="M824" s="1344"/>
      <c r="N824" s="1344"/>
      <c r="O824" s="1344"/>
      <c r="P824" s="1344"/>
      <c r="Q824" s="1344"/>
      <c r="R824" s="1344"/>
      <c r="S824" s="1344"/>
      <c r="T824" s="1344"/>
      <c r="U824" s="1344"/>
      <c r="V824" s="1344"/>
      <c r="W824" s="1344"/>
      <c r="X824" s="1344"/>
      <c r="Y824" s="1344"/>
      <c r="Z824" s="1344"/>
      <c r="AA824" s="1344"/>
      <c r="AB824" s="1344"/>
      <c r="AC824" s="1344"/>
    </row>
    <row r="825">
      <c r="A825" s="1344"/>
      <c r="B825" s="1344"/>
      <c r="C825" s="1344"/>
      <c r="D825" s="1344"/>
      <c r="E825" s="1344"/>
      <c r="F825" s="1344"/>
      <c r="G825" s="1344"/>
      <c r="H825" s="1344"/>
      <c r="I825" s="1344"/>
      <c r="J825" s="1344"/>
      <c r="K825" s="1344"/>
      <c r="L825" s="1344"/>
      <c r="M825" s="1344"/>
      <c r="N825" s="1344"/>
      <c r="O825" s="1344"/>
      <c r="P825" s="1344"/>
      <c r="Q825" s="1344"/>
      <c r="R825" s="1344"/>
      <c r="S825" s="1344"/>
      <c r="T825" s="1344"/>
      <c r="U825" s="1344"/>
      <c r="V825" s="1344"/>
      <c r="W825" s="1344"/>
      <c r="X825" s="1344"/>
      <c r="Y825" s="1344"/>
      <c r="Z825" s="1344"/>
      <c r="AA825" s="1344"/>
      <c r="AB825" s="1344"/>
      <c r="AC825" s="1344"/>
    </row>
    <row r="826">
      <c r="A826" s="1344"/>
      <c r="B826" s="1344"/>
      <c r="C826" s="1344"/>
      <c r="D826" s="1344"/>
      <c r="E826" s="1344"/>
      <c r="F826" s="1344"/>
      <c r="G826" s="1344"/>
      <c r="H826" s="1344"/>
      <c r="I826" s="1344"/>
      <c r="J826" s="1344"/>
      <c r="K826" s="1344"/>
      <c r="L826" s="1344"/>
      <c r="M826" s="1344"/>
      <c r="N826" s="1344"/>
      <c r="O826" s="1344"/>
      <c r="P826" s="1344"/>
      <c r="Q826" s="1344"/>
      <c r="R826" s="1344"/>
      <c r="S826" s="1344"/>
      <c r="T826" s="1344"/>
      <c r="U826" s="1344"/>
      <c r="V826" s="1344"/>
      <c r="W826" s="1344"/>
      <c r="X826" s="1344"/>
      <c r="Y826" s="1344"/>
      <c r="Z826" s="1344"/>
      <c r="AA826" s="1344"/>
      <c r="AB826" s="1344"/>
      <c r="AC826" s="1344"/>
    </row>
    <row r="827">
      <c r="A827" s="1344"/>
      <c r="B827" s="1344"/>
      <c r="C827" s="1344"/>
      <c r="D827" s="1344"/>
      <c r="E827" s="1344"/>
      <c r="F827" s="1344"/>
      <c r="G827" s="1344"/>
      <c r="H827" s="1344"/>
      <c r="I827" s="1344"/>
      <c r="J827" s="1344"/>
      <c r="K827" s="1344"/>
      <c r="L827" s="1344"/>
      <c r="M827" s="1344"/>
      <c r="N827" s="1344"/>
      <c r="O827" s="1344"/>
      <c r="P827" s="1344"/>
      <c r="Q827" s="1344"/>
      <c r="R827" s="1344"/>
      <c r="S827" s="1344"/>
      <c r="T827" s="1344"/>
      <c r="U827" s="1344"/>
      <c r="V827" s="1344"/>
      <c r="W827" s="1344"/>
      <c r="X827" s="1344"/>
      <c r="Y827" s="1344"/>
      <c r="Z827" s="1344"/>
      <c r="AA827" s="1344"/>
      <c r="AB827" s="1344"/>
      <c r="AC827" s="1344"/>
    </row>
    <row r="828">
      <c r="A828" s="1344"/>
      <c r="B828" s="1344"/>
      <c r="C828" s="1344"/>
      <c r="D828" s="1344"/>
      <c r="E828" s="1344"/>
      <c r="F828" s="1344"/>
      <c r="G828" s="1344"/>
      <c r="H828" s="1344"/>
      <c r="I828" s="1344"/>
      <c r="J828" s="1344"/>
      <c r="K828" s="1344"/>
      <c r="L828" s="1344"/>
      <c r="M828" s="1344"/>
      <c r="N828" s="1344"/>
      <c r="O828" s="1344"/>
      <c r="P828" s="1344"/>
      <c r="Q828" s="1344"/>
      <c r="R828" s="1344"/>
      <c r="S828" s="1344"/>
      <c r="T828" s="1344"/>
      <c r="U828" s="1344"/>
      <c r="V828" s="1344"/>
      <c r="W828" s="1344"/>
      <c r="X828" s="1344"/>
      <c r="Y828" s="1344"/>
      <c r="Z828" s="1344"/>
      <c r="AA828" s="1344"/>
      <c r="AB828" s="1344"/>
      <c r="AC828" s="1344"/>
    </row>
    <row r="829">
      <c r="A829" s="1344"/>
      <c r="B829" s="1344"/>
      <c r="C829" s="1344"/>
      <c r="D829" s="1344"/>
      <c r="E829" s="1344"/>
      <c r="F829" s="1344"/>
      <c r="G829" s="1344"/>
      <c r="H829" s="1344"/>
      <c r="I829" s="1344"/>
      <c r="J829" s="1344"/>
      <c r="K829" s="1344"/>
      <c r="L829" s="1344"/>
      <c r="M829" s="1344"/>
      <c r="N829" s="1344"/>
      <c r="O829" s="1344"/>
      <c r="P829" s="1344"/>
      <c r="Q829" s="1344"/>
      <c r="R829" s="1344"/>
      <c r="S829" s="1344"/>
      <c r="T829" s="1344"/>
      <c r="U829" s="1344"/>
      <c r="V829" s="1344"/>
      <c r="W829" s="1344"/>
      <c r="X829" s="1344"/>
      <c r="Y829" s="1344"/>
      <c r="Z829" s="1344"/>
      <c r="AA829" s="1344"/>
      <c r="AB829" s="1344"/>
      <c r="AC829" s="1344"/>
    </row>
    <row r="830">
      <c r="A830" s="1344"/>
      <c r="B830" s="1344"/>
      <c r="C830" s="1344"/>
      <c r="D830" s="1344"/>
      <c r="E830" s="1344"/>
      <c r="F830" s="1344"/>
      <c r="G830" s="1344"/>
      <c r="H830" s="1344"/>
      <c r="I830" s="1344"/>
      <c r="J830" s="1344"/>
      <c r="K830" s="1344"/>
      <c r="L830" s="1344"/>
      <c r="M830" s="1344"/>
      <c r="N830" s="1344"/>
      <c r="O830" s="1344"/>
      <c r="P830" s="1344"/>
      <c r="Q830" s="1344"/>
      <c r="R830" s="1344"/>
      <c r="S830" s="1344"/>
      <c r="T830" s="1344"/>
      <c r="U830" s="1344"/>
      <c r="V830" s="1344"/>
      <c r="W830" s="1344"/>
      <c r="X830" s="1344"/>
      <c r="Y830" s="1344"/>
      <c r="Z830" s="1344"/>
      <c r="AA830" s="1344"/>
      <c r="AB830" s="1344"/>
      <c r="AC830" s="1344"/>
    </row>
    <row r="831">
      <c r="A831" s="1344"/>
      <c r="B831" s="1344"/>
      <c r="C831" s="1344"/>
      <c r="D831" s="1344"/>
      <c r="E831" s="1344"/>
      <c r="F831" s="1344"/>
      <c r="G831" s="1344"/>
      <c r="H831" s="1344"/>
      <c r="I831" s="1344"/>
      <c r="J831" s="1344"/>
      <c r="K831" s="1344"/>
      <c r="L831" s="1344"/>
      <c r="M831" s="1344"/>
      <c r="N831" s="1344"/>
      <c r="O831" s="1344"/>
      <c r="P831" s="1344"/>
      <c r="Q831" s="1344"/>
      <c r="R831" s="1344"/>
      <c r="S831" s="1344"/>
      <c r="T831" s="1344"/>
      <c r="U831" s="1344"/>
      <c r="V831" s="1344"/>
      <c r="W831" s="1344"/>
      <c r="X831" s="1344"/>
      <c r="Y831" s="1344"/>
      <c r="Z831" s="1344"/>
      <c r="AA831" s="1344"/>
      <c r="AB831" s="1344"/>
      <c r="AC831" s="1344"/>
    </row>
    <row r="832">
      <c r="A832" s="1344"/>
      <c r="B832" s="1344"/>
      <c r="C832" s="1344"/>
      <c r="D832" s="1344"/>
      <c r="E832" s="1344"/>
      <c r="F832" s="1344"/>
      <c r="G832" s="1344"/>
      <c r="H832" s="1344"/>
      <c r="I832" s="1344"/>
      <c r="J832" s="1344"/>
      <c r="K832" s="1344"/>
      <c r="L832" s="1344"/>
      <c r="M832" s="1344"/>
      <c r="N832" s="1344"/>
      <c r="O832" s="1344"/>
      <c r="P832" s="1344"/>
      <c r="Q832" s="1344"/>
      <c r="R832" s="1344"/>
      <c r="S832" s="1344"/>
      <c r="T832" s="1344"/>
      <c r="U832" s="1344"/>
      <c r="V832" s="1344"/>
      <c r="W832" s="1344"/>
      <c r="X832" s="1344"/>
      <c r="Y832" s="1344"/>
      <c r="Z832" s="1344"/>
      <c r="AA832" s="1344"/>
      <c r="AB832" s="1344"/>
      <c r="AC832" s="1344"/>
    </row>
    <row r="833">
      <c r="A833" s="1344"/>
      <c r="B833" s="1344"/>
      <c r="C833" s="1344"/>
      <c r="D833" s="1344"/>
      <c r="E833" s="1344"/>
      <c r="F833" s="1344"/>
      <c r="G833" s="1344"/>
      <c r="H833" s="1344"/>
      <c r="I833" s="1344"/>
      <c r="J833" s="1344"/>
      <c r="K833" s="1344"/>
      <c r="L833" s="1344"/>
      <c r="M833" s="1344"/>
      <c r="N833" s="1344"/>
      <c r="O833" s="1344"/>
      <c r="P833" s="1344"/>
      <c r="Q833" s="1344"/>
      <c r="R833" s="1344"/>
      <c r="S833" s="1344"/>
      <c r="T833" s="1344"/>
      <c r="U833" s="1344"/>
      <c r="V833" s="1344"/>
      <c r="W833" s="1344"/>
      <c r="X833" s="1344"/>
      <c r="Y833" s="1344"/>
      <c r="Z833" s="1344"/>
      <c r="AA833" s="1344"/>
      <c r="AB833" s="1344"/>
      <c r="AC833" s="1344"/>
    </row>
    <row r="834">
      <c r="A834" s="1344"/>
      <c r="B834" s="1344"/>
      <c r="C834" s="1344"/>
      <c r="D834" s="1344"/>
      <c r="E834" s="1344"/>
      <c r="F834" s="1344"/>
      <c r="G834" s="1344"/>
      <c r="H834" s="1344"/>
      <c r="I834" s="1344"/>
      <c r="J834" s="1344"/>
      <c r="K834" s="1344"/>
      <c r="L834" s="1344"/>
      <c r="M834" s="1344"/>
      <c r="N834" s="1344"/>
      <c r="O834" s="1344"/>
      <c r="P834" s="1344"/>
      <c r="Q834" s="1344"/>
      <c r="R834" s="1344"/>
      <c r="S834" s="1344"/>
      <c r="T834" s="1344"/>
      <c r="U834" s="1344"/>
      <c r="V834" s="1344"/>
      <c r="W834" s="1344"/>
      <c r="X834" s="1344"/>
      <c r="Y834" s="1344"/>
      <c r="Z834" s="1344"/>
      <c r="AA834" s="1344"/>
      <c r="AB834" s="1344"/>
      <c r="AC834" s="1344"/>
    </row>
    <row r="835">
      <c r="A835" s="1344"/>
      <c r="B835" s="1344"/>
      <c r="C835" s="1344"/>
      <c r="D835" s="1344"/>
      <c r="E835" s="1344"/>
      <c r="F835" s="1344"/>
      <c r="G835" s="1344"/>
      <c r="H835" s="1344"/>
      <c r="I835" s="1344"/>
      <c r="J835" s="1344"/>
      <c r="K835" s="1344"/>
      <c r="L835" s="1344"/>
      <c r="M835" s="1344"/>
      <c r="N835" s="1344"/>
      <c r="O835" s="1344"/>
      <c r="P835" s="1344"/>
      <c r="Q835" s="1344"/>
      <c r="R835" s="1344"/>
      <c r="S835" s="1344"/>
      <c r="T835" s="1344"/>
      <c r="U835" s="1344"/>
      <c r="V835" s="1344"/>
      <c r="W835" s="1344"/>
      <c r="X835" s="1344"/>
      <c r="Y835" s="1344"/>
      <c r="Z835" s="1344"/>
      <c r="AA835" s="1344"/>
      <c r="AB835" s="1344"/>
      <c r="AC835" s="1344"/>
    </row>
    <row r="836">
      <c r="A836" s="1344"/>
      <c r="B836" s="1344"/>
      <c r="C836" s="1344"/>
      <c r="D836" s="1344"/>
      <c r="E836" s="1344"/>
      <c r="F836" s="1344"/>
      <c r="G836" s="1344"/>
      <c r="H836" s="1344"/>
      <c r="I836" s="1344"/>
      <c r="J836" s="1344"/>
      <c r="K836" s="1344"/>
      <c r="L836" s="1344"/>
      <c r="M836" s="1344"/>
      <c r="N836" s="1344"/>
      <c r="O836" s="1344"/>
      <c r="P836" s="1344"/>
      <c r="Q836" s="1344"/>
      <c r="R836" s="1344"/>
      <c r="S836" s="1344"/>
      <c r="T836" s="1344"/>
      <c r="U836" s="1344"/>
      <c r="V836" s="1344"/>
      <c r="W836" s="1344"/>
      <c r="X836" s="1344"/>
      <c r="Y836" s="1344"/>
      <c r="Z836" s="1344"/>
      <c r="AA836" s="1344"/>
      <c r="AB836" s="1344"/>
      <c r="AC836" s="1344"/>
    </row>
    <row r="837">
      <c r="A837" s="1344"/>
      <c r="B837" s="1344"/>
      <c r="C837" s="1344"/>
      <c r="D837" s="1344"/>
      <c r="E837" s="1344"/>
      <c r="F837" s="1344"/>
      <c r="G837" s="1344"/>
      <c r="H837" s="1344"/>
      <c r="I837" s="1344"/>
      <c r="J837" s="1344"/>
      <c r="K837" s="1344"/>
      <c r="L837" s="1344"/>
      <c r="M837" s="1344"/>
      <c r="N837" s="1344"/>
      <c r="O837" s="1344"/>
      <c r="P837" s="1344"/>
      <c r="Q837" s="1344"/>
      <c r="R837" s="1344"/>
      <c r="S837" s="1344"/>
      <c r="T837" s="1344"/>
      <c r="U837" s="1344"/>
      <c r="V837" s="1344"/>
      <c r="W837" s="1344"/>
      <c r="X837" s="1344"/>
      <c r="Y837" s="1344"/>
      <c r="Z837" s="1344"/>
      <c r="AA837" s="1344"/>
      <c r="AB837" s="1344"/>
      <c r="AC837" s="1344"/>
    </row>
    <row r="838">
      <c r="A838" s="1344"/>
      <c r="B838" s="1344"/>
      <c r="C838" s="1344"/>
      <c r="D838" s="1344"/>
      <c r="E838" s="1344"/>
      <c r="F838" s="1344"/>
      <c r="G838" s="1344"/>
      <c r="H838" s="1344"/>
      <c r="I838" s="1344"/>
      <c r="J838" s="1344"/>
      <c r="K838" s="1344"/>
      <c r="L838" s="1344"/>
      <c r="M838" s="1344"/>
      <c r="N838" s="1344"/>
      <c r="O838" s="1344"/>
      <c r="P838" s="1344"/>
      <c r="Q838" s="1344"/>
      <c r="R838" s="1344"/>
      <c r="S838" s="1344"/>
      <c r="T838" s="1344"/>
      <c r="U838" s="1344"/>
      <c r="V838" s="1344"/>
      <c r="W838" s="1344"/>
      <c r="X838" s="1344"/>
      <c r="Y838" s="1344"/>
      <c r="Z838" s="1344"/>
      <c r="AA838" s="1344"/>
      <c r="AB838" s="1344"/>
      <c r="AC838" s="1344"/>
    </row>
    <row r="839">
      <c r="A839" s="1344"/>
      <c r="B839" s="1344"/>
      <c r="C839" s="1344"/>
      <c r="D839" s="1344"/>
      <c r="E839" s="1344"/>
      <c r="F839" s="1344"/>
      <c r="G839" s="1344"/>
      <c r="H839" s="1344"/>
      <c r="I839" s="1344"/>
      <c r="J839" s="1344"/>
      <c r="K839" s="1344"/>
      <c r="L839" s="1344"/>
      <c r="M839" s="1344"/>
      <c r="N839" s="1344"/>
      <c r="O839" s="1344"/>
      <c r="P839" s="1344"/>
      <c r="Q839" s="1344"/>
      <c r="R839" s="1344"/>
      <c r="S839" s="1344"/>
      <c r="T839" s="1344"/>
      <c r="U839" s="1344"/>
      <c r="V839" s="1344"/>
      <c r="W839" s="1344"/>
      <c r="X839" s="1344"/>
      <c r="Y839" s="1344"/>
      <c r="Z839" s="1344"/>
      <c r="AA839" s="1344"/>
      <c r="AB839" s="1344"/>
      <c r="AC839" s="1344"/>
    </row>
    <row r="840">
      <c r="A840" s="1344"/>
      <c r="B840" s="1344"/>
      <c r="C840" s="1344"/>
      <c r="D840" s="1344"/>
      <c r="E840" s="1344"/>
      <c r="F840" s="1344"/>
      <c r="G840" s="1344"/>
      <c r="H840" s="1344"/>
      <c r="I840" s="1344"/>
      <c r="J840" s="1344"/>
      <c r="K840" s="1344"/>
      <c r="L840" s="1344"/>
      <c r="M840" s="1344"/>
      <c r="N840" s="1344"/>
      <c r="O840" s="1344"/>
      <c r="P840" s="1344"/>
      <c r="Q840" s="1344"/>
      <c r="R840" s="1344"/>
      <c r="S840" s="1344"/>
      <c r="T840" s="1344"/>
      <c r="U840" s="1344"/>
      <c r="V840" s="1344"/>
      <c r="W840" s="1344"/>
      <c r="X840" s="1344"/>
      <c r="Y840" s="1344"/>
      <c r="Z840" s="1344"/>
      <c r="AA840" s="1344"/>
      <c r="AB840" s="1344"/>
      <c r="AC840" s="1344"/>
    </row>
    <row r="841">
      <c r="A841" s="1344"/>
      <c r="B841" s="1344"/>
      <c r="C841" s="1344"/>
      <c r="D841" s="1344"/>
      <c r="E841" s="1344"/>
      <c r="F841" s="1344"/>
      <c r="G841" s="1344"/>
      <c r="H841" s="1344"/>
      <c r="I841" s="1344"/>
      <c r="J841" s="1344"/>
      <c r="K841" s="1344"/>
      <c r="L841" s="1344"/>
      <c r="M841" s="1344"/>
      <c r="N841" s="1344"/>
      <c r="O841" s="1344"/>
      <c r="P841" s="1344"/>
      <c r="Q841" s="1344"/>
      <c r="R841" s="1344"/>
      <c r="S841" s="1344"/>
      <c r="T841" s="1344"/>
      <c r="U841" s="1344"/>
      <c r="V841" s="1344"/>
      <c r="W841" s="1344"/>
      <c r="X841" s="1344"/>
      <c r="Y841" s="1344"/>
      <c r="Z841" s="1344"/>
      <c r="AA841" s="1344"/>
      <c r="AB841" s="1344"/>
      <c r="AC841" s="1344"/>
    </row>
    <row r="842">
      <c r="A842" s="1344"/>
      <c r="B842" s="1344"/>
      <c r="C842" s="1344"/>
      <c r="D842" s="1344"/>
      <c r="E842" s="1344"/>
      <c r="F842" s="1344"/>
      <c r="G842" s="1344"/>
      <c r="H842" s="1344"/>
      <c r="I842" s="1344"/>
      <c r="J842" s="1344"/>
      <c r="K842" s="1344"/>
      <c r="L842" s="1344"/>
      <c r="M842" s="1344"/>
      <c r="N842" s="1344"/>
      <c r="O842" s="1344"/>
      <c r="P842" s="1344"/>
      <c r="Q842" s="1344"/>
      <c r="R842" s="1344"/>
      <c r="S842" s="1344"/>
      <c r="T842" s="1344"/>
      <c r="U842" s="1344"/>
      <c r="V842" s="1344"/>
      <c r="W842" s="1344"/>
      <c r="X842" s="1344"/>
      <c r="Y842" s="1344"/>
      <c r="Z842" s="1344"/>
      <c r="AA842" s="1344"/>
      <c r="AB842" s="1344"/>
      <c r="AC842" s="1344"/>
    </row>
    <row r="843">
      <c r="A843" s="1344"/>
      <c r="B843" s="1344"/>
      <c r="C843" s="1344"/>
      <c r="D843" s="1344"/>
      <c r="E843" s="1344"/>
      <c r="F843" s="1344"/>
      <c r="G843" s="1344"/>
      <c r="H843" s="1344"/>
      <c r="I843" s="1344"/>
      <c r="J843" s="1344"/>
      <c r="K843" s="1344"/>
      <c r="L843" s="1344"/>
      <c r="M843" s="1344"/>
      <c r="N843" s="1344"/>
      <c r="O843" s="1344"/>
      <c r="P843" s="1344"/>
      <c r="Q843" s="1344"/>
      <c r="R843" s="1344"/>
      <c r="S843" s="1344"/>
      <c r="T843" s="1344"/>
      <c r="U843" s="1344"/>
      <c r="V843" s="1344"/>
      <c r="W843" s="1344"/>
      <c r="X843" s="1344"/>
      <c r="Y843" s="1344"/>
      <c r="Z843" s="1344"/>
      <c r="AA843" s="1344"/>
      <c r="AB843" s="1344"/>
      <c r="AC843" s="1344"/>
    </row>
    <row r="844">
      <c r="A844" s="1344"/>
      <c r="B844" s="1344"/>
      <c r="C844" s="1344"/>
      <c r="D844" s="1344"/>
      <c r="E844" s="1344"/>
      <c r="F844" s="1344"/>
      <c r="G844" s="1344"/>
      <c r="H844" s="1344"/>
      <c r="I844" s="1344"/>
      <c r="J844" s="1344"/>
      <c r="K844" s="1344"/>
      <c r="L844" s="1344"/>
      <c r="M844" s="1344"/>
      <c r="N844" s="1344"/>
      <c r="O844" s="1344"/>
      <c r="P844" s="1344"/>
      <c r="Q844" s="1344"/>
      <c r="R844" s="1344"/>
      <c r="S844" s="1344"/>
      <c r="T844" s="1344"/>
      <c r="U844" s="1344"/>
      <c r="V844" s="1344"/>
      <c r="W844" s="1344"/>
      <c r="X844" s="1344"/>
      <c r="Y844" s="1344"/>
      <c r="Z844" s="1344"/>
      <c r="AA844" s="1344"/>
      <c r="AB844" s="1344"/>
      <c r="AC844" s="1344"/>
    </row>
    <row r="845">
      <c r="A845" s="1344"/>
      <c r="B845" s="1344"/>
      <c r="C845" s="1344"/>
      <c r="D845" s="1344"/>
      <c r="E845" s="1344"/>
      <c r="F845" s="1344"/>
      <c r="G845" s="1344"/>
      <c r="H845" s="1344"/>
      <c r="I845" s="1344"/>
      <c r="J845" s="1344"/>
      <c r="K845" s="1344"/>
      <c r="L845" s="1344"/>
      <c r="M845" s="1344"/>
      <c r="N845" s="1344"/>
      <c r="O845" s="1344"/>
      <c r="P845" s="1344"/>
      <c r="Q845" s="1344"/>
      <c r="R845" s="1344"/>
      <c r="S845" s="1344"/>
      <c r="T845" s="1344"/>
      <c r="U845" s="1344"/>
      <c r="V845" s="1344"/>
      <c r="W845" s="1344"/>
      <c r="X845" s="1344"/>
      <c r="Y845" s="1344"/>
      <c r="Z845" s="1344"/>
      <c r="AA845" s="1344"/>
      <c r="AB845" s="1344"/>
      <c r="AC845" s="1344"/>
    </row>
    <row r="846">
      <c r="A846" s="1344"/>
      <c r="B846" s="1344"/>
      <c r="C846" s="1344"/>
      <c r="D846" s="1344"/>
      <c r="E846" s="1344"/>
      <c r="F846" s="1344"/>
      <c r="G846" s="1344"/>
      <c r="H846" s="1344"/>
      <c r="I846" s="1344"/>
      <c r="J846" s="1344"/>
      <c r="K846" s="1344"/>
      <c r="L846" s="1344"/>
      <c r="M846" s="1344"/>
      <c r="N846" s="1344"/>
      <c r="O846" s="1344"/>
      <c r="P846" s="1344"/>
      <c r="Q846" s="1344"/>
      <c r="R846" s="1344"/>
      <c r="S846" s="1344"/>
      <c r="T846" s="1344"/>
      <c r="U846" s="1344"/>
      <c r="V846" s="1344"/>
      <c r="W846" s="1344"/>
      <c r="X846" s="1344"/>
      <c r="Y846" s="1344"/>
      <c r="Z846" s="1344"/>
      <c r="AA846" s="1344"/>
      <c r="AB846" s="1344"/>
      <c r="AC846" s="1344"/>
    </row>
    <row r="847">
      <c r="A847" s="1344"/>
      <c r="B847" s="1344"/>
      <c r="C847" s="1344"/>
      <c r="D847" s="1344"/>
      <c r="E847" s="1344"/>
      <c r="F847" s="1344"/>
      <c r="G847" s="1344"/>
      <c r="H847" s="1344"/>
      <c r="I847" s="1344"/>
      <c r="J847" s="1344"/>
      <c r="K847" s="1344"/>
      <c r="L847" s="1344"/>
      <c r="M847" s="1344"/>
      <c r="N847" s="1344"/>
      <c r="O847" s="1344"/>
      <c r="P847" s="1344"/>
      <c r="Q847" s="1344"/>
      <c r="R847" s="1344"/>
      <c r="S847" s="1344"/>
      <c r="T847" s="1344"/>
      <c r="U847" s="1344"/>
      <c r="V847" s="1344"/>
      <c r="W847" s="1344"/>
      <c r="X847" s="1344"/>
      <c r="Y847" s="1344"/>
      <c r="Z847" s="1344"/>
      <c r="AA847" s="1344"/>
      <c r="AB847" s="1344"/>
      <c r="AC847" s="1344"/>
    </row>
    <row r="848">
      <c r="A848" s="1344"/>
      <c r="B848" s="1344"/>
      <c r="C848" s="1344"/>
      <c r="D848" s="1344"/>
      <c r="E848" s="1344"/>
      <c r="F848" s="1344"/>
      <c r="G848" s="1344"/>
      <c r="H848" s="1344"/>
      <c r="I848" s="1344"/>
      <c r="J848" s="1344"/>
      <c r="K848" s="1344"/>
      <c r="L848" s="1344"/>
      <c r="M848" s="1344"/>
      <c r="N848" s="1344"/>
      <c r="O848" s="1344"/>
      <c r="P848" s="1344"/>
      <c r="Q848" s="1344"/>
      <c r="R848" s="1344"/>
      <c r="S848" s="1344"/>
      <c r="T848" s="1344"/>
      <c r="U848" s="1344"/>
      <c r="V848" s="1344"/>
      <c r="W848" s="1344"/>
      <c r="X848" s="1344"/>
      <c r="Y848" s="1344"/>
      <c r="Z848" s="1344"/>
      <c r="AA848" s="1344"/>
      <c r="AB848" s="1344"/>
      <c r="AC848" s="1344"/>
    </row>
    <row r="849">
      <c r="A849" s="1344"/>
      <c r="B849" s="1344"/>
      <c r="C849" s="1344"/>
      <c r="D849" s="1344"/>
      <c r="E849" s="1344"/>
      <c r="F849" s="1344"/>
      <c r="G849" s="1344"/>
      <c r="H849" s="1344"/>
      <c r="I849" s="1344"/>
      <c r="J849" s="1344"/>
      <c r="K849" s="1344"/>
      <c r="L849" s="1344"/>
      <c r="M849" s="1344"/>
      <c r="N849" s="1344"/>
      <c r="O849" s="1344"/>
      <c r="P849" s="1344"/>
      <c r="Q849" s="1344"/>
      <c r="R849" s="1344"/>
      <c r="S849" s="1344"/>
      <c r="T849" s="1344"/>
      <c r="U849" s="1344"/>
      <c r="V849" s="1344"/>
      <c r="W849" s="1344"/>
      <c r="X849" s="1344"/>
      <c r="Y849" s="1344"/>
      <c r="Z849" s="1344"/>
      <c r="AA849" s="1344"/>
      <c r="AB849" s="1344"/>
      <c r="AC849" s="1344"/>
    </row>
    <row r="850">
      <c r="A850" s="1344"/>
      <c r="B850" s="1344"/>
      <c r="C850" s="1344"/>
      <c r="D850" s="1344"/>
      <c r="E850" s="1344"/>
      <c r="F850" s="1344"/>
      <c r="G850" s="1344"/>
      <c r="H850" s="1344"/>
      <c r="I850" s="1344"/>
      <c r="J850" s="1344"/>
      <c r="K850" s="1344"/>
      <c r="L850" s="1344"/>
      <c r="M850" s="1344"/>
      <c r="N850" s="1344"/>
      <c r="O850" s="1344"/>
      <c r="P850" s="1344"/>
      <c r="Q850" s="1344"/>
      <c r="R850" s="1344"/>
      <c r="S850" s="1344"/>
      <c r="T850" s="1344"/>
      <c r="U850" s="1344"/>
      <c r="V850" s="1344"/>
      <c r="W850" s="1344"/>
      <c r="X850" s="1344"/>
      <c r="Y850" s="1344"/>
      <c r="Z850" s="1344"/>
      <c r="AA850" s="1344"/>
      <c r="AB850" s="1344"/>
      <c r="AC850" s="1344"/>
    </row>
    <row r="851">
      <c r="A851" s="1344"/>
      <c r="B851" s="1344"/>
      <c r="C851" s="1344"/>
      <c r="D851" s="1344"/>
      <c r="E851" s="1344"/>
      <c r="F851" s="1344"/>
      <c r="G851" s="1344"/>
      <c r="H851" s="1344"/>
      <c r="I851" s="1344"/>
      <c r="J851" s="1344"/>
      <c r="K851" s="1344"/>
      <c r="L851" s="1344"/>
      <c r="M851" s="1344"/>
      <c r="N851" s="1344"/>
      <c r="O851" s="1344"/>
      <c r="P851" s="1344"/>
      <c r="Q851" s="1344"/>
      <c r="R851" s="1344"/>
      <c r="S851" s="1344"/>
      <c r="T851" s="1344"/>
      <c r="U851" s="1344"/>
      <c r="V851" s="1344"/>
      <c r="W851" s="1344"/>
      <c r="X851" s="1344"/>
      <c r="Y851" s="1344"/>
      <c r="Z851" s="1344"/>
      <c r="AA851" s="1344"/>
      <c r="AB851" s="1344"/>
      <c r="AC851" s="1344"/>
    </row>
    <row r="852">
      <c r="A852" s="1344"/>
      <c r="B852" s="1344"/>
      <c r="C852" s="1344"/>
      <c r="D852" s="1344"/>
      <c r="E852" s="1344"/>
      <c r="F852" s="1344"/>
      <c r="G852" s="1344"/>
      <c r="H852" s="1344"/>
      <c r="I852" s="1344"/>
      <c r="J852" s="1344"/>
      <c r="K852" s="1344"/>
      <c r="L852" s="1344"/>
      <c r="M852" s="1344"/>
      <c r="N852" s="1344"/>
      <c r="O852" s="1344"/>
      <c r="P852" s="1344"/>
      <c r="Q852" s="1344"/>
      <c r="R852" s="1344"/>
      <c r="S852" s="1344"/>
      <c r="T852" s="1344"/>
      <c r="U852" s="1344"/>
      <c r="V852" s="1344"/>
      <c r="W852" s="1344"/>
      <c r="X852" s="1344"/>
      <c r="Y852" s="1344"/>
      <c r="Z852" s="1344"/>
      <c r="AA852" s="1344"/>
      <c r="AB852" s="1344"/>
      <c r="AC852" s="1344"/>
    </row>
    <row r="853">
      <c r="A853" s="1344"/>
      <c r="B853" s="1344"/>
      <c r="C853" s="1344"/>
      <c r="D853" s="1344"/>
      <c r="E853" s="1344"/>
      <c r="F853" s="1344"/>
      <c r="G853" s="1344"/>
      <c r="H853" s="1344"/>
      <c r="I853" s="1344"/>
      <c r="J853" s="1344"/>
      <c r="K853" s="1344"/>
      <c r="L853" s="1344"/>
      <c r="M853" s="1344"/>
      <c r="N853" s="1344"/>
      <c r="O853" s="1344"/>
      <c r="P853" s="1344"/>
      <c r="Q853" s="1344"/>
      <c r="R853" s="1344"/>
      <c r="S853" s="1344"/>
      <c r="T853" s="1344"/>
      <c r="U853" s="1344"/>
      <c r="V853" s="1344"/>
      <c r="W853" s="1344"/>
      <c r="X853" s="1344"/>
      <c r="Y853" s="1344"/>
      <c r="Z853" s="1344"/>
      <c r="AA853" s="1344"/>
      <c r="AB853" s="1344"/>
      <c r="AC853" s="1344"/>
    </row>
    <row r="854">
      <c r="A854" s="1344"/>
      <c r="B854" s="1344"/>
      <c r="C854" s="1344"/>
      <c r="D854" s="1344"/>
      <c r="E854" s="1344"/>
      <c r="F854" s="1344"/>
      <c r="G854" s="1344"/>
      <c r="H854" s="1344"/>
      <c r="I854" s="1344"/>
      <c r="J854" s="1344"/>
      <c r="K854" s="1344"/>
      <c r="L854" s="1344"/>
      <c r="M854" s="1344"/>
      <c r="N854" s="1344"/>
      <c r="O854" s="1344"/>
      <c r="P854" s="1344"/>
      <c r="Q854" s="1344"/>
      <c r="R854" s="1344"/>
      <c r="S854" s="1344"/>
      <c r="T854" s="1344"/>
      <c r="U854" s="1344"/>
      <c r="V854" s="1344"/>
      <c r="W854" s="1344"/>
      <c r="X854" s="1344"/>
      <c r="Y854" s="1344"/>
      <c r="Z854" s="1344"/>
      <c r="AA854" s="1344"/>
      <c r="AB854" s="1344"/>
      <c r="AC854" s="1344"/>
    </row>
    <row r="855">
      <c r="A855" s="1344"/>
      <c r="B855" s="1344"/>
      <c r="C855" s="1344"/>
      <c r="D855" s="1344"/>
      <c r="E855" s="1344"/>
      <c r="F855" s="1344"/>
      <c r="G855" s="1344"/>
      <c r="H855" s="1344"/>
      <c r="I855" s="1344"/>
      <c r="J855" s="1344"/>
      <c r="K855" s="1344"/>
      <c r="L855" s="1344"/>
      <c r="M855" s="1344"/>
      <c r="N855" s="1344"/>
      <c r="O855" s="1344"/>
      <c r="P855" s="1344"/>
      <c r="Q855" s="1344"/>
      <c r="R855" s="1344"/>
      <c r="S855" s="1344"/>
      <c r="T855" s="1344"/>
      <c r="U855" s="1344"/>
      <c r="V855" s="1344"/>
      <c r="W855" s="1344"/>
      <c r="X855" s="1344"/>
      <c r="Y855" s="1344"/>
      <c r="Z855" s="1344"/>
      <c r="AA855" s="1344"/>
      <c r="AB855" s="1344"/>
      <c r="AC855" s="1344"/>
    </row>
    <row r="856">
      <c r="A856" s="1344"/>
      <c r="B856" s="1344"/>
      <c r="C856" s="1344"/>
      <c r="D856" s="1344"/>
      <c r="E856" s="1344"/>
      <c r="F856" s="1344"/>
      <c r="G856" s="1344"/>
      <c r="H856" s="1344"/>
      <c r="I856" s="1344"/>
      <c r="J856" s="1344"/>
      <c r="K856" s="1344"/>
      <c r="L856" s="1344"/>
      <c r="M856" s="1344"/>
      <c r="N856" s="1344"/>
      <c r="O856" s="1344"/>
      <c r="P856" s="1344"/>
      <c r="Q856" s="1344"/>
      <c r="R856" s="1344"/>
      <c r="S856" s="1344"/>
      <c r="T856" s="1344"/>
      <c r="U856" s="1344"/>
      <c r="V856" s="1344"/>
      <c r="W856" s="1344"/>
      <c r="X856" s="1344"/>
      <c r="Y856" s="1344"/>
      <c r="Z856" s="1344"/>
      <c r="AA856" s="1344"/>
      <c r="AB856" s="1344"/>
      <c r="AC856" s="1344"/>
    </row>
    <row r="857">
      <c r="A857" s="1344"/>
      <c r="B857" s="1344"/>
      <c r="C857" s="1344"/>
      <c r="D857" s="1344"/>
      <c r="E857" s="1344"/>
      <c r="F857" s="1344"/>
      <c r="G857" s="1344"/>
      <c r="H857" s="1344"/>
      <c r="I857" s="1344"/>
      <c r="J857" s="1344"/>
      <c r="K857" s="1344"/>
      <c r="L857" s="1344"/>
      <c r="M857" s="1344"/>
      <c r="N857" s="1344"/>
      <c r="O857" s="1344"/>
      <c r="P857" s="1344"/>
      <c r="Q857" s="1344"/>
      <c r="R857" s="1344"/>
      <c r="S857" s="1344"/>
      <c r="T857" s="1344"/>
      <c r="U857" s="1344"/>
      <c r="V857" s="1344"/>
      <c r="W857" s="1344"/>
      <c r="X857" s="1344"/>
      <c r="Y857" s="1344"/>
      <c r="Z857" s="1344"/>
      <c r="AA857" s="1344"/>
      <c r="AB857" s="1344"/>
      <c r="AC857" s="1344"/>
    </row>
    <row r="858">
      <c r="A858" s="1344"/>
      <c r="B858" s="1344"/>
      <c r="C858" s="1344"/>
      <c r="D858" s="1344"/>
      <c r="E858" s="1344"/>
      <c r="F858" s="1344"/>
      <c r="G858" s="1344"/>
      <c r="H858" s="1344"/>
      <c r="I858" s="1344"/>
      <c r="J858" s="1344"/>
      <c r="K858" s="1344"/>
      <c r="L858" s="1344"/>
      <c r="M858" s="1344"/>
      <c r="N858" s="1344"/>
      <c r="O858" s="1344"/>
      <c r="P858" s="1344"/>
      <c r="Q858" s="1344"/>
      <c r="R858" s="1344"/>
      <c r="S858" s="1344"/>
      <c r="T858" s="1344"/>
      <c r="U858" s="1344"/>
      <c r="V858" s="1344"/>
      <c r="W858" s="1344"/>
      <c r="X858" s="1344"/>
      <c r="Y858" s="1344"/>
      <c r="Z858" s="1344"/>
      <c r="AA858" s="1344"/>
      <c r="AB858" s="1344"/>
      <c r="AC858" s="1344"/>
    </row>
    <row r="859">
      <c r="A859" s="1344"/>
      <c r="B859" s="1344"/>
      <c r="C859" s="1344"/>
      <c r="D859" s="1344"/>
      <c r="E859" s="1344"/>
      <c r="F859" s="1344"/>
      <c r="G859" s="1344"/>
      <c r="H859" s="1344"/>
      <c r="I859" s="1344"/>
      <c r="J859" s="1344"/>
      <c r="K859" s="1344"/>
      <c r="L859" s="1344"/>
      <c r="M859" s="1344"/>
      <c r="N859" s="1344"/>
      <c r="O859" s="1344"/>
      <c r="P859" s="1344"/>
      <c r="Q859" s="1344"/>
      <c r="R859" s="1344"/>
      <c r="S859" s="1344"/>
      <c r="T859" s="1344"/>
      <c r="U859" s="1344"/>
      <c r="V859" s="1344"/>
      <c r="W859" s="1344"/>
      <c r="X859" s="1344"/>
      <c r="Y859" s="1344"/>
      <c r="Z859" s="1344"/>
      <c r="AA859" s="1344"/>
      <c r="AB859" s="1344"/>
      <c r="AC859" s="1344"/>
    </row>
    <row r="860">
      <c r="A860" s="1344"/>
      <c r="B860" s="1344"/>
      <c r="C860" s="1344"/>
      <c r="D860" s="1344"/>
      <c r="E860" s="1344"/>
      <c r="F860" s="1344"/>
      <c r="G860" s="1344"/>
      <c r="H860" s="1344"/>
      <c r="I860" s="1344"/>
      <c r="J860" s="1344"/>
      <c r="K860" s="1344"/>
      <c r="L860" s="1344"/>
      <c r="M860" s="1344"/>
      <c r="N860" s="1344"/>
      <c r="O860" s="1344"/>
      <c r="P860" s="1344"/>
      <c r="Q860" s="1344"/>
      <c r="R860" s="1344"/>
      <c r="S860" s="1344"/>
      <c r="T860" s="1344"/>
      <c r="U860" s="1344"/>
      <c r="V860" s="1344"/>
      <c r="W860" s="1344"/>
      <c r="X860" s="1344"/>
      <c r="Y860" s="1344"/>
      <c r="Z860" s="1344"/>
      <c r="AA860" s="1344"/>
      <c r="AB860" s="1344"/>
      <c r="AC860" s="1344"/>
    </row>
    <row r="861">
      <c r="A861" s="1344"/>
      <c r="B861" s="1344"/>
      <c r="C861" s="1344"/>
      <c r="D861" s="1344"/>
      <c r="E861" s="1344"/>
      <c r="F861" s="1344"/>
      <c r="G861" s="1344"/>
      <c r="H861" s="1344"/>
      <c r="I861" s="1344"/>
      <c r="J861" s="1344"/>
      <c r="K861" s="1344"/>
      <c r="L861" s="1344"/>
      <c r="M861" s="1344"/>
      <c r="N861" s="1344"/>
      <c r="O861" s="1344"/>
      <c r="P861" s="1344"/>
      <c r="Q861" s="1344"/>
      <c r="R861" s="1344"/>
      <c r="S861" s="1344"/>
      <c r="T861" s="1344"/>
      <c r="U861" s="1344"/>
      <c r="V861" s="1344"/>
      <c r="W861" s="1344"/>
      <c r="X861" s="1344"/>
      <c r="Y861" s="1344"/>
      <c r="Z861" s="1344"/>
      <c r="AA861" s="1344"/>
      <c r="AB861" s="1344"/>
      <c r="AC861" s="1344"/>
    </row>
    <row r="862">
      <c r="A862" s="1344"/>
      <c r="B862" s="1344"/>
      <c r="C862" s="1344"/>
      <c r="D862" s="1344"/>
      <c r="E862" s="1344"/>
      <c r="F862" s="1344"/>
      <c r="G862" s="1344"/>
      <c r="H862" s="1344"/>
      <c r="I862" s="1344"/>
      <c r="J862" s="1344"/>
      <c r="K862" s="1344"/>
      <c r="L862" s="1344"/>
      <c r="M862" s="1344"/>
      <c r="N862" s="1344"/>
      <c r="O862" s="1344"/>
      <c r="P862" s="1344"/>
      <c r="Q862" s="1344"/>
      <c r="R862" s="1344"/>
      <c r="S862" s="1344"/>
      <c r="T862" s="1344"/>
      <c r="U862" s="1344"/>
      <c r="V862" s="1344"/>
      <c r="W862" s="1344"/>
      <c r="X862" s="1344"/>
      <c r="Y862" s="1344"/>
      <c r="Z862" s="1344"/>
      <c r="AA862" s="1344"/>
      <c r="AB862" s="1344"/>
      <c r="AC862" s="1344"/>
    </row>
    <row r="863">
      <c r="A863" s="1344"/>
      <c r="B863" s="1344"/>
      <c r="C863" s="1344"/>
      <c r="D863" s="1344"/>
      <c r="E863" s="1344"/>
      <c r="F863" s="1344"/>
      <c r="G863" s="1344"/>
      <c r="H863" s="1344"/>
      <c r="I863" s="1344"/>
      <c r="J863" s="1344"/>
      <c r="K863" s="1344"/>
      <c r="L863" s="1344"/>
      <c r="M863" s="1344"/>
      <c r="N863" s="1344"/>
      <c r="O863" s="1344"/>
      <c r="P863" s="1344"/>
      <c r="Q863" s="1344"/>
      <c r="R863" s="1344"/>
      <c r="S863" s="1344"/>
      <c r="T863" s="1344"/>
      <c r="U863" s="1344"/>
      <c r="V863" s="1344"/>
      <c r="W863" s="1344"/>
      <c r="X863" s="1344"/>
      <c r="Y863" s="1344"/>
      <c r="Z863" s="1344"/>
      <c r="AA863" s="1344"/>
      <c r="AB863" s="1344"/>
      <c r="AC863" s="1344"/>
    </row>
    <row r="864">
      <c r="A864" s="1344"/>
      <c r="B864" s="1344"/>
      <c r="C864" s="1344"/>
      <c r="D864" s="1344"/>
      <c r="E864" s="1344"/>
      <c r="F864" s="1344"/>
      <c r="G864" s="1344"/>
      <c r="H864" s="1344"/>
      <c r="I864" s="1344"/>
      <c r="J864" s="1344"/>
      <c r="K864" s="1344"/>
      <c r="L864" s="1344"/>
      <c r="M864" s="1344"/>
      <c r="N864" s="1344"/>
      <c r="O864" s="1344"/>
      <c r="P864" s="1344"/>
      <c r="Q864" s="1344"/>
      <c r="R864" s="1344"/>
      <c r="S864" s="1344"/>
      <c r="T864" s="1344"/>
      <c r="U864" s="1344"/>
      <c r="V864" s="1344"/>
      <c r="W864" s="1344"/>
      <c r="X864" s="1344"/>
      <c r="Y864" s="1344"/>
      <c r="Z864" s="1344"/>
      <c r="AA864" s="1344"/>
      <c r="AB864" s="1344"/>
      <c r="AC864" s="1344"/>
    </row>
    <row r="865">
      <c r="A865" s="1344"/>
      <c r="B865" s="1344"/>
      <c r="C865" s="1344"/>
      <c r="D865" s="1344"/>
      <c r="E865" s="1344"/>
      <c r="F865" s="1344"/>
      <c r="G865" s="1344"/>
      <c r="H865" s="1344"/>
      <c r="I865" s="1344"/>
      <c r="J865" s="1344"/>
      <c r="K865" s="1344"/>
      <c r="L865" s="1344"/>
      <c r="M865" s="1344"/>
      <c r="N865" s="1344"/>
      <c r="O865" s="1344"/>
      <c r="P865" s="1344"/>
      <c r="Q865" s="1344"/>
      <c r="R865" s="1344"/>
      <c r="S865" s="1344"/>
      <c r="T865" s="1344"/>
      <c r="U865" s="1344"/>
      <c r="V865" s="1344"/>
      <c r="W865" s="1344"/>
      <c r="X865" s="1344"/>
      <c r="Y865" s="1344"/>
      <c r="Z865" s="1344"/>
      <c r="AA865" s="1344"/>
      <c r="AB865" s="1344"/>
      <c r="AC865" s="1344"/>
    </row>
    <row r="866">
      <c r="A866" s="1344"/>
      <c r="B866" s="1344"/>
      <c r="C866" s="1344"/>
      <c r="D866" s="1344"/>
      <c r="E866" s="1344"/>
      <c r="F866" s="1344"/>
      <c r="G866" s="1344"/>
      <c r="H866" s="1344"/>
      <c r="I866" s="1344"/>
      <c r="J866" s="1344"/>
      <c r="K866" s="1344"/>
      <c r="L866" s="1344"/>
      <c r="M866" s="1344"/>
      <c r="N866" s="1344"/>
      <c r="O866" s="1344"/>
      <c r="P866" s="1344"/>
      <c r="Q866" s="1344"/>
      <c r="R866" s="1344"/>
      <c r="S866" s="1344"/>
      <c r="T866" s="1344"/>
      <c r="U866" s="1344"/>
      <c r="V866" s="1344"/>
      <c r="W866" s="1344"/>
      <c r="X866" s="1344"/>
      <c r="Y866" s="1344"/>
      <c r="Z866" s="1344"/>
      <c r="AA866" s="1344"/>
      <c r="AB866" s="1344"/>
      <c r="AC866" s="1344"/>
    </row>
    <row r="867">
      <c r="A867" s="1344"/>
      <c r="B867" s="1344"/>
      <c r="C867" s="1344"/>
      <c r="D867" s="1344"/>
      <c r="E867" s="1344"/>
      <c r="F867" s="1344"/>
      <c r="G867" s="1344"/>
      <c r="H867" s="1344"/>
      <c r="I867" s="1344"/>
      <c r="J867" s="1344"/>
      <c r="K867" s="1344"/>
      <c r="L867" s="1344"/>
      <c r="M867" s="1344"/>
      <c r="N867" s="1344"/>
      <c r="O867" s="1344"/>
      <c r="P867" s="1344"/>
      <c r="Q867" s="1344"/>
      <c r="R867" s="1344"/>
      <c r="S867" s="1344"/>
      <c r="T867" s="1344"/>
      <c r="U867" s="1344"/>
      <c r="V867" s="1344"/>
      <c r="W867" s="1344"/>
      <c r="X867" s="1344"/>
      <c r="Y867" s="1344"/>
      <c r="Z867" s="1344"/>
      <c r="AA867" s="1344"/>
      <c r="AB867" s="1344"/>
      <c r="AC867" s="1344"/>
    </row>
    <row r="868">
      <c r="A868" s="1344"/>
      <c r="B868" s="1344"/>
      <c r="C868" s="1344"/>
      <c r="D868" s="1344"/>
      <c r="E868" s="1344"/>
      <c r="F868" s="1344"/>
      <c r="G868" s="1344"/>
      <c r="H868" s="1344"/>
      <c r="I868" s="1344"/>
      <c r="J868" s="1344"/>
      <c r="K868" s="1344"/>
      <c r="L868" s="1344"/>
      <c r="M868" s="1344"/>
      <c r="N868" s="1344"/>
      <c r="O868" s="1344"/>
      <c r="P868" s="1344"/>
      <c r="Q868" s="1344"/>
      <c r="R868" s="1344"/>
      <c r="S868" s="1344"/>
      <c r="T868" s="1344"/>
      <c r="U868" s="1344"/>
      <c r="V868" s="1344"/>
      <c r="W868" s="1344"/>
      <c r="X868" s="1344"/>
      <c r="Y868" s="1344"/>
      <c r="Z868" s="1344"/>
      <c r="AA868" s="1344"/>
      <c r="AB868" s="1344"/>
      <c r="AC868" s="1344"/>
    </row>
    <row r="869">
      <c r="A869" s="1344"/>
      <c r="B869" s="1344"/>
      <c r="C869" s="1344"/>
      <c r="D869" s="1344"/>
      <c r="E869" s="1344"/>
      <c r="F869" s="1344"/>
      <c r="G869" s="1344"/>
      <c r="H869" s="1344"/>
      <c r="I869" s="1344"/>
      <c r="J869" s="1344"/>
      <c r="K869" s="1344"/>
      <c r="L869" s="1344"/>
      <c r="M869" s="1344"/>
      <c r="N869" s="1344"/>
      <c r="O869" s="1344"/>
      <c r="P869" s="1344"/>
      <c r="Q869" s="1344"/>
      <c r="R869" s="1344"/>
      <c r="S869" s="1344"/>
      <c r="T869" s="1344"/>
      <c r="U869" s="1344"/>
      <c r="V869" s="1344"/>
      <c r="W869" s="1344"/>
      <c r="X869" s="1344"/>
      <c r="Y869" s="1344"/>
      <c r="Z869" s="1344"/>
      <c r="AA869" s="1344"/>
      <c r="AB869" s="1344"/>
      <c r="AC869" s="1344"/>
    </row>
    <row r="870">
      <c r="A870" s="1344"/>
      <c r="B870" s="1344"/>
      <c r="C870" s="1344"/>
      <c r="D870" s="1344"/>
      <c r="E870" s="1344"/>
      <c r="F870" s="1344"/>
      <c r="G870" s="1344"/>
      <c r="H870" s="1344"/>
      <c r="I870" s="1344"/>
      <c r="J870" s="1344"/>
      <c r="K870" s="1344"/>
      <c r="L870" s="1344"/>
      <c r="M870" s="1344"/>
      <c r="N870" s="1344"/>
      <c r="O870" s="1344"/>
      <c r="P870" s="1344"/>
      <c r="Q870" s="1344"/>
      <c r="R870" s="1344"/>
      <c r="S870" s="1344"/>
      <c r="T870" s="1344"/>
      <c r="U870" s="1344"/>
      <c r="V870" s="1344"/>
      <c r="W870" s="1344"/>
      <c r="X870" s="1344"/>
      <c r="Y870" s="1344"/>
      <c r="Z870" s="1344"/>
      <c r="AA870" s="1344"/>
      <c r="AB870" s="1344"/>
      <c r="AC870" s="1344"/>
    </row>
    <row r="871">
      <c r="A871" s="1344"/>
      <c r="B871" s="1344"/>
      <c r="C871" s="1344"/>
      <c r="D871" s="1344"/>
      <c r="E871" s="1344"/>
      <c r="F871" s="1344"/>
      <c r="G871" s="1344"/>
      <c r="H871" s="1344"/>
      <c r="I871" s="1344"/>
      <c r="J871" s="1344"/>
      <c r="K871" s="1344"/>
      <c r="L871" s="1344"/>
      <c r="M871" s="1344"/>
      <c r="N871" s="1344"/>
      <c r="O871" s="1344"/>
      <c r="P871" s="1344"/>
      <c r="Q871" s="1344"/>
      <c r="R871" s="1344"/>
      <c r="S871" s="1344"/>
      <c r="T871" s="1344"/>
      <c r="U871" s="1344"/>
      <c r="V871" s="1344"/>
      <c r="W871" s="1344"/>
      <c r="X871" s="1344"/>
      <c r="Y871" s="1344"/>
      <c r="Z871" s="1344"/>
      <c r="AA871" s="1344"/>
      <c r="AB871" s="1344"/>
      <c r="AC871" s="1344"/>
    </row>
    <row r="872">
      <c r="A872" s="1344"/>
      <c r="B872" s="1344"/>
      <c r="C872" s="1344"/>
      <c r="D872" s="1344"/>
      <c r="E872" s="1344"/>
      <c r="F872" s="1344"/>
      <c r="G872" s="1344"/>
      <c r="H872" s="1344"/>
      <c r="I872" s="1344"/>
      <c r="J872" s="1344"/>
      <c r="K872" s="1344"/>
      <c r="L872" s="1344"/>
      <c r="M872" s="1344"/>
      <c r="N872" s="1344"/>
      <c r="O872" s="1344"/>
      <c r="P872" s="1344"/>
      <c r="Q872" s="1344"/>
      <c r="R872" s="1344"/>
      <c r="S872" s="1344"/>
      <c r="T872" s="1344"/>
      <c r="U872" s="1344"/>
      <c r="V872" s="1344"/>
      <c r="W872" s="1344"/>
      <c r="X872" s="1344"/>
      <c r="Y872" s="1344"/>
      <c r="Z872" s="1344"/>
      <c r="AA872" s="1344"/>
      <c r="AB872" s="1344"/>
      <c r="AC872" s="1344"/>
    </row>
    <row r="873">
      <c r="A873" s="1344"/>
      <c r="B873" s="1344"/>
      <c r="C873" s="1344"/>
      <c r="D873" s="1344"/>
      <c r="E873" s="1344"/>
      <c r="F873" s="1344"/>
      <c r="G873" s="1344"/>
      <c r="H873" s="1344"/>
      <c r="I873" s="1344"/>
      <c r="J873" s="1344"/>
      <c r="K873" s="1344"/>
      <c r="L873" s="1344"/>
      <c r="M873" s="1344"/>
      <c r="N873" s="1344"/>
      <c r="O873" s="1344"/>
      <c r="P873" s="1344"/>
      <c r="Q873" s="1344"/>
      <c r="R873" s="1344"/>
      <c r="S873" s="1344"/>
      <c r="T873" s="1344"/>
      <c r="U873" s="1344"/>
      <c r="V873" s="1344"/>
      <c r="W873" s="1344"/>
      <c r="X873" s="1344"/>
      <c r="Y873" s="1344"/>
      <c r="Z873" s="1344"/>
      <c r="AA873" s="1344"/>
      <c r="AB873" s="1344"/>
      <c r="AC873" s="1344"/>
    </row>
    <row r="874">
      <c r="A874" s="1344"/>
      <c r="B874" s="1344"/>
      <c r="C874" s="1344"/>
      <c r="D874" s="1344"/>
      <c r="E874" s="1344"/>
      <c r="F874" s="1344"/>
      <c r="G874" s="1344"/>
      <c r="H874" s="1344"/>
      <c r="I874" s="1344"/>
      <c r="J874" s="1344"/>
      <c r="K874" s="1344"/>
      <c r="L874" s="1344"/>
      <c r="M874" s="1344"/>
      <c r="N874" s="1344"/>
      <c r="O874" s="1344"/>
      <c r="P874" s="1344"/>
      <c r="Q874" s="1344"/>
      <c r="R874" s="1344"/>
      <c r="S874" s="1344"/>
      <c r="T874" s="1344"/>
      <c r="U874" s="1344"/>
      <c r="V874" s="1344"/>
      <c r="W874" s="1344"/>
      <c r="X874" s="1344"/>
      <c r="Y874" s="1344"/>
      <c r="Z874" s="1344"/>
      <c r="AA874" s="1344"/>
      <c r="AB874" s="1344"/>
      <c r="AC874" s="1344"/>
    </row>
    <row r="875">
      <c r="A875" s="1344"/>
      <c r="B875" s="1344"/>
      <c r="C875" s="1344"/>
      <c r="D875" s="1344"/>
      <c r="E875" s="1344"/>
      <c r="F875" s="1344"/>
      <c r="G875" s="1344"/>
      <c r="H875" s="1344"/>
      <c r="I875" s="1344"/>
      <c r="J875" s="1344"/>
      <c r="K875" s="1344"/>
      <c r="L875" s="1344"/>
      <c r="M875" s="1344"/>
      <c r="N875" s="1344"/>
      <c r="O875" s="1344"/>
      <c r="P875" s="1344"/>
      <c r="Q875" s="1344"/>
      <c r="R875" s="1344"/>
      <c r="S875" s="1344"/>
      <c r="T875" s="1344"/>
      <c r="U875" s="1344"/>
      <c r="V875" s="1344"/>
      <c r="W875" s="1344"/>
      <c r="X875" s="1344"/>
      <c r="Y875" s="1344"/>
      <c r="Z875" s="1344"/>
      <c r="AA875" s="1344"/>
      <c r="AB875" s="1344"/>
      <c r="AC875" s="1344"/>
    </row>
    <row r="876">
      <c r="A876" s="1344"/>
      <c r="B876" s="1344"/>
      <c r="C876" s="1344"/>
      <c r="D876" s="1344"/>
      <c r="E876" s="1344"/>
      <c r="F876" s="1344"/>
      <c r="G876" s="1344"/>
      <c r="H876" s="1344"/>
      <c r="I876" s="1344"/>
      <c r="J876" s="1344"/>
      <c r="K876" s="1344"/>
      <c r="L876" s="1344"/>
      <c r="M876" s="1344"/>
      <c r="N876" s="1344"/>
      <c r="O876" s="1344"/>
      <c r="P876" s="1344"/>
      <c r="Q876" s="1344"/>
      <c r="R876" s="1344"/>
      <c r="S876" s="1344"/>
      <c r="T876" s="1344"/>
      <c r="U876" s="1344"/>
      <c r="V876" s="1344"/>
      <c r="W876" s="1344"/>
      <c r="X876" s="1344"/>
      <c r="Y876" s="1344"/>
      <c r="Z876" s="1344"/>
      <c r="AA876" s="1344"/>
      <c r="AB876" s="1344"/>
      <c r="AC876" s="1344"/>
    </row>
    <row r="877">
      <c r="A877" s="1344"/>
      <c r="B877" s="1344"/>
      <c r="C877" s="1344"/>
      <c r="D877" s="1344"/>
      <c r="E877" s="1344"/>
      <c r="F877" s="1344"/>
      <c r="G877" s="1344"/>
      <c r="H877" s="1344"/>
      <c r="I877" s="1344"/>
      <c r="J877" s="1344"/>
      <c r="K877" s="1344"/>
      <c r="L877" s="1344"/>
      <c r="M877" s="1344"/>
      <c r="N877" s="1344"/>
      <c r="O877" s="1344"/>
      <c r="P877" s="1344"/>
      <c r="Q877" s="1344"/>
      <c r="R877" s="1344"/>
      <c r="S877" s="1344"/>
      <c r="T877" s="1344"/>
      <c r="U877" s="1344"/>
      <c r="V877" s="1344"/>
      <c r="W877" s="1344"/>
      <c r="X877" s="1344"/>
      <c r="Y877" s="1344"/>
      <c r="Z877" s="1344"/>
      <c r="AA877" s="1344"/>
      <c r="AB877" s="1344"/>
      <c r="AC877" s="1344"/>
    </row>
    <row r="878">
      <c r="A878" s="1344"/>
      <c r="B878" s="1344"/>
      <c r="C878" s="1344"/>
      <c r="D878" s="1344"/>
      <c r="E878" s="1344"/>
      <c r="F878" s="1344"/>
      <c r="G878" s="1344"/>
      <c r="H878" s="1344"/>
      <c r="I878" s="1344"/>
      <c r="J878" s="1344"/>
      <c r="K878" s="1344"/>
      <c r="L878" s="1344"/>
      <c r="M878" s="1344"/>
      <c r="N878" s="1344"/>
      <c r="O878" s="1344"/>
      <c r="P878" s="1344"/>
      <c r="Q878" s="1344"/>
      <c r="R878" s="1344"/>
      <c r="S878" s="1344"/>
      <c r="T878" s="1344"/>
      <c r="U878" s="1344"/>
      <c r="V878" s="1344"/>
      <c r="W878" s="1344"/>
      <c r="X878" s="1344"/>
      <c r="Y878" s="1344"/>
      <c r="Z878" s="1344"/>
      <c r="AA878" s="1344"/>
      <c r="AB878" s="1344"/>
      <c r="AC878" s="1344"/>
    </row>
    <row r="879">
      <c r="A879" s="1344"/>
      <c r="B879" s="1344"/>
      <c r="C879" s="1344"/>
      <c r="D879" s="1344"/>
      <c r="E879" s="1344"/>
      <c r="F879" s="1344"/>
      <c r="G879" s="1344"/>
      <c r="H879" s="1344"/>
      <c r="I879" s="1344"/>
      <c r="J879" s="1344"/>
      <c r="K879" s="1344"/>
      <c r="L879" s="1344"/>
      <c r="M879" s="1344"/>
      <c r="N879" s="1344"/>
      <c r="O879" s="1344"/>
      <c r="P879" s="1344"/>
      <c r="Q879" s="1344"/>
      <c r="R879" s="1344"/>
      <c r="S879" s="1344"/>
      <c r="T879" s="1344"/>
      <c r="U879" s="1344"/>
      <c r="V879" s="1344"/>
      <c r="W879" s="1344"/>
      <c r="X879" s="1344"/>
      <c r="Y879" s="1344"/>
      <c r="Z879" s="1344"/>
      <c r="AA879" s="1344"/>
      <c r="AB879" s="1344"/>
      <c r="AC879" s="1344"/>
    </row>
    <row r="880">
      <c r="A880" s="1344"/>
      <c r="B880" s="1344"/>
      <c r="C880" s="1344"/>
      <c r="D880" s="1344"/>
      <c r="E880" s="1344"/>
      <c r="F880" s="1344"/>
      <c r="G880" s="1344"/>
      <c r="H880" s="1344"/>
      <c r="I880" s="1344"/>
      <c r="J880" s="1344"/>
      <c r="K880" s="1344"/>
      <c r="L880" s="1344"/>
      <c r="M880" s="1344"/>
      <c r="N880" s="1344"/>
      <c r="O880" s="1344"/>
      <c r="P880" s="1344"/>
      <c r="Q880" s="1344"/>
      <c r="R880" s="1344"/>
      <c r="S880" s="1344"/>
      <c r="T880" s="1344"/>
      <c r="U880" s="1344"/>
      <c r="V880" s="1344"/>
      <c r="W880" s="1344"/>
      <c r="X880" s="1344"/>
      <c r="Y880" s="1344"/>
      <c r="Z880" s="1344"/>
      <c r="AA880" s="1344"/>
      <c r="AB880" s="1344"/>
      <c r="AC880" s="1344"/>
    </row>
    <row r="881">
      <c r="A881" s="1344"/>
      <c r="B881" s="1344"/>
      <c r="C881" s="1344"/>
      <c r="D881" s="1344"/>
      <c r="E881" s="1344"/>
      <c r="F881" s="1344"/>
      <c r="G881" s="1344"/>
      <c r="H881" s="1344"/>
      <c r="I881" s="1344"/>
      <c r="J881" s="1344"/>
      <c r="K881" s="1344"/>
      <c r="L881" s="1344"/>
      <c r="M881" s="1344"/>
      <c r="N881" s="1344"/>
      <c r="O881" s="1344"/>
      <c r="P881" s="1344"/>
      <c r="Q881" s="1344"/>
      <c r="R881" s="1344"/>
      <c r="S881" s="1344"/>
      <c r="T881" s="1344"/>
      <c r="U881" s="1344"/>
      <c r="V881" s="1344"/>
      <c r="W881" s="1344"/>
      <c r="X881" s="1344"/>
      <c r="Y881" s="1344"/>
      <c r="Z881" s="1344"/>
      <c r="AA881" s="1344"/>
      <c r="AB881" s="1344"/>
      <c r="AC881" s="1344"/>
    </row>
    <row r="882">
      <c r="A882" s="1344"/>
      <c r="B882" s="1344"/>
      <c r="C882" s="1344"/>
      <c r="D882" s="1344"/>
      <c r="E882" s="1344"/>
      <c r="F882" s="1344"/>
      <c r="G882" s="1344"/>
      <c r="H882" s="1344"/>
      <c r="I882" s="1344"/>
      <c r="J882" s="1344"/>
      <c r="K882" s="1344"/>
      <c r="L882" s="1344"/>
      <c r="M882" s="1344"/>
      <c r="N882" s="1344"/>
      <c r="O882" s="1344"/>
      <c r="P882" s="1344"/>
      <c r="Q882" s="1344"/>
      <c r="R882" s="1344"/>
      <c r="S882" s="1344"/>
      <c r="T882" s="1344"/>
      <c r="U882" s="1344"/>
      <c r="V882" s="1344"/>
      <c r="W882" s="1344"/>
      <c r="X882" s="1344"/>
      <c r="Y882" s="1344"/>
      <c r="Z882" s="1344"/>
      <c r="AA882" s="1344"/>
      <c r="AB882" s="1344"/>
      <c r="AC882" s="1344"/>
    </row>
    <row r="883">
      <c r="A883" s="1344"/>
      <c r="B883" s="1344"/>
      <c r="C883" s="1344"/>
      <c r="D883" s="1344"/>
      <c r="E883" s="1344"/>
      <c r="F883" s="1344"/>
      <c r="G883" s="1344"/>
      <c r="H883" s="1344"/>
      <c r="I883" s="1344"/>
      <c r="J883" s="1344"/>
      <c r="K883" s="1344"/>
      <c r="L883" s="1344"/>
      <c r="M883" s="1344"/>
      <c r="N883" s="1344"/>
      <c r="O883" s="1344"/>
      <c r="P883" s="1344"/>
      <c r="Q883" s="1344"/>
      <c r="R883" s="1344"/>
      <c r="S883" s="1344"/>
      <c r="T883" s="1344"/>
      <c r="U883" s="1344"/>
      <c r="V883" s="1344"/>
      <c r="W883" s="1344"/>
      <c r="X883" s="1344"/>
      <c r="Y883" s="1344"/>
      <c r="Z883" s="1344"/>
      <c r="AA883" s="1344"/>
      <c r="AB883" s="1344"/>
      <c r="AC883" s="1344"/>
    </row>
    <row r="884">
      <c r="A884" s="1344"/>
      <c r="B884" s="1344"/>
      <c r="C884" s="1344"/>
      <c r="D884" s="1344"/>
      <c r="E884" s="1344"/>
      <c r="F884" s="1344"/>
      <c r="G884" s="1344"/>
      <c r="H884" s="1344"/>
      <c r="I884" s="1344"/>
      <c r="J884" s="1344"/>
      <c r="K884" s="1344"/>
      <c r="L884" s="1344"/>
      <c r="M884" s="1344"/>
      <c r="N884" s="1344"/>
      <c r="O884" s="1344"/>
      <c r="P884" s="1344"/>
      <c r="Q884" s="1344"/>
      <c r="R884" s="1344"/>
      <c r="S884" s="1344"/>
      <c r="T884" s="1344"/>
      <c r="U884" s="1344"/>
      <c r="V884" s="1344"/>
      <c r="W884" s="1344"/>
      <c r="X884" s="1344"/>
      <c r="Y884" s="1344"/>
      <c r="Z884" s="1344"/>
      <c r="AA884" s="1344"/>
      <c r="AB884" s="1344"/>
      <c r="AC884" s="1344"/>
    </row>
    <row r="885">
      <c r="A885" s="1344"/>
      <c r="B885" s="1344"/>
      <c r="C885" s="1344"/>
      <c r="D885" s="1344"/>
      <c r="E885" s="1344"/>
      <c r="F885" s="1344"/>
      <c r="G885" s="1344"/>
      <c r="H885" s="1344"/>
      <c r="I885" s="1344"/>
      <c r="J885" s="1344"/>
      <c r="K885" s="1344"/>
      <c r="L885" s="1344"/>
      <c r="M885" s="1344"/>
      <c r="N885" s="1344"/>
      <c r="O885" s="1344"/>
      <c r="P885" s="1344"/>
      <c r="Q885" s="1344"/>
      <c r="R885" s="1344"/>
      <c r="S885" s="1344"/>
      <c r="T885" s="1344"/>
      <c r="U885" s="1344"/>
      <c r="V885" s="1344"/>
      <c r="W885" s="1344"/>
      <c r="X885" s="1344"/>
      <c r="Y885" s="1344"/>
      <c r="Z885" s="1344"/>
      <c r="AA885" s="1344"/>
      <c r="AB885" s="1344"/>
      <c r="AC885" s="1344"/>
    </row>
    <row r="886">
      <c r="A886" s="1344"/>
      <c r="B886" s="1344"/>
      <c r="C886" s="1344"/>
      <c r="D886" s="1344"/>
      <c r="E886" s="1344"/>
      <c r="F886" s="1344"/>
      <c r="G886" s="1344"/>
      <c r="H886" s="1344"/>
      <c r="I886" s="1344"/>
      <c r="J886" s="1344"/>
      <c r="K886" s="1344"/>
      <c r="L886" s="1344"/>
      <c r="M886" s="1344"/>
      <c r="N886" s="1344"/>
      <c r="O886" s="1344"/>
      <c r="P886" s="1344"/>
      <c r="Q886" s="1344"/>
      <c r="R886" s="1344"/>
      <c r="S886" s="1344"/>
      <c r="T886" s="1344"/>
      <c r="U886" s="1344"/>
      <c r="V886" s="1344"/>
      <c r="W886" s="1344"/>
      <c r="X886" s="1344"/>
      <c r="Y886" s="1344"/>
      <c r="Z886" s="1344"/>
      <c r="AA886" s="1344"/>
      <c r="AB886" s="1344"/>
      <c r="AC886" s="1344"/>
    </row>
    <row r="887">
      <c r="A887" s="1344"/>
      <c r="B887" s="1344"/>
      <c r="C887" s="1344"/>
      <c r="D887" s="1344"/>
      <c r="E887" s="1344"/>
      <c r="F887" s="1344"/>
      <c r="G887" s="1344"/>
      <c r="H887" s="1344"/>
      <c r="I887" s="1344"/>
      <c r="J887" s="1344"/>
      <c r="K887" s="1344"/>
      <c r="L887" s="1344"/>
      <c r="M887" s="1344"/>
      <c r="N887" s="1344"/>
      <c r="O887" s="1344"/>
      <c r="P887" s="1344"/>
      <c r="Q887" s="1344"/>
      <c r="R887" s="1344"/>
      <c r="S887" s="1344"/>
      <c r="T887" s="1344"/>
      <c r="U887" s="1344"/>
      <c r="V887" s="1344"/>
      <c r="W887" s="1344"/>
      <c r="X887" s="1344"/>
      <c r="Y887" s="1344"/>
      <c r="Z887" s="1344"/>
      <c r="AA887" s="1344"/>
      <c r="AB887" s="1344"/>
      <c r="AC887" s="1344"/>
    </row>
    <row r="888">
      <c r="A888" s="1344"/>
      <c r="B888" s="1344"/>
      <c r="C888" s="1344"/>
      <c r="D888" s="1344"/>
      <c r="E888" s="1344"/>
      <c r="F888" s="1344"/>
      <c r="G888" s="1344"/>
      <c r="H888" s="1344"/>
      <c r="I888" s="1344"/>
      <c r="J888" s="1344"/>
      <c r="K888" s="1344"/>
      <c r="L888" s="1344"/>
      <c r="M888" s="1344"/>
      <c r="N888" s="1344"/>
      <c r="O888" s="1344"/>
      <c r="P888" s="1344"/>
      <c r="Q888" s="1344"/>
      <c r="R888" s="1344"/>
      <c r="S888" s="1344"/>
      <c r="T888" s="1344"/>
      <c r="U888" s="1344"/>
      <c r="V888" s="1344"/>
      <c r="W888" s="1344"/>
      <c r="X888" s="1344"/>
      <c r="Y888" s="1344"/>
      <c r="Z888" s="1344"/>
      <c r="AA888" s="1344"/>
      <c r="AB888" s="1344"/>
      <c r="AC888" s="1344"/>
    </row>
    <row r="889">
      <c r="A889" s="1344"/>
      <c r="B889" s="1344"/>
      <c r="C889" s="1344"/>
      <c r="D889" s="1344"/>
      <c r="E889" s="1344"/>
      <c r="F889" s="1344"/>
      <c r="G889" s="1344"/>
      <c r="H889" s="1344"/>
      <c r="I889" s="1344"/>
      <c r="J889" s="1344"/>
      <c r="K889" s="1344"/>
      <c r="L889" s="1344"/>
      <c r="M889" s="1344"/>
      <c r="N889" s="1344"/>
      <c r="O889" s="1344"/>
      <c r="P889" s="1344"/>
      <c r="Q889" s="1344"/>
      <c r="R889" s="1344"/>
      <c r="S889" s="1344"/>
      <c r="T889" s="1344"/>
      <c r="U889" s="1344"/>
      <c r="V889" s="1344"/>
      <c r="W889" s="1344"/>
      <c r="X889" s="1344"/>
      <c r="Y889" s="1344"/>
      <c r="Z889" s="1344"/>
      <c r="AA889" s="1344"/>
      <c r="AB889" s="1344"/>
      <c r="AC889" s="1344"/>
    </row>
    <row r="890">
      <c r="A890" s="1344"/>
      <c r="B890" s="1344"/>
      <c r="C890" s="1344"/>
      <c r="D890" s="1344"/>
      <c r="E890" s="1344"/>
      <c r="F890" s="1344"/>
      <c r="G890" s="1344"/>
      <c r="H890" s="1344"/>
      <c r="I890" s="1344"/>
      <c r="J890" s="1344"/>
      <c r="K890" s="1344"/>
      <c r="L890" s="1344"/>
      <c r="M890" s="1344"/>
      <c r="N890" s="1344"/>
      <c r="O890" s="1344"/>
      <c r="P890" s="1344"/>
      <c r="Q890" s="1344"/>
      <c r="R890" s="1344"/>
      <c r="S890" s="1344"/>
      <c r="T890" s="1344"/>
      <c r="U890" s="1344"/>
      <c r="V890" s="1344"/>
      <c r="W890" s="1344"/>
      <c r="X890" s="1344"/>
      <c r="Y890" s="1344"/>
      <c r="Z890" s="1344"/>
      <c r="AA890" s="1344"/>
      <c r="AB890" s="1344"/>
      <c r="AC890" s="1344"/>
    </row>
    <row r="891">
      <c r="A891" s="1344"/>
      <c r="B891" s="1344"/>
      <c r="C891" s="1344"/>
      <c r="D891" s="1344"/>
      <c r="E891" s="1344"/>
      <c r="F891" s="1344"/>
      <c r="G891" s="1344"/>
      <c r="H891" s="1344"/>
      <c r="I891" s="1344"/>
      <c r="J891" s="1344"/>
      <c r="K891" s="1344"/>
      <c r="L891" s="1344"/>
      <c r="M891" s="1344"/>
      <c r="N891" s="1344"/>
      <c r="O891" s="1344"/>
      <c r="P891" s="1344"/>
      <c r="Q891" s="1344"/>
      <c r="R891" s="1344"/>
      <c r="S891" s="1344"/>
      <c r="T891" s="1344"/>
      <c r="U891" s="1344"/>
      <c r="V891" s="1344"/>
      <c r="W891" s="1344"/>
      <c r="X891" s="1344"/>
      <c r="Y891" s="1344"/>
      <c r="Z891" s="1344"/>
      <c r="AA891" s="1344"/>
      <c r="AB891" s="1344"/>
      <c r="AC891" s="1344"/>
    </row>
    <row r="892">
      <c r="A892" s="1344"/>
      <c r="B892" s="1344"/>
      <c r="C892" s="1344"/>
      <c r="D892" s="1344"/>
      <c r="E892" s="1344"/>
      <c r="F892" s="1344"/>
      <c r="G892" s="1344"/>
      <c r="H892" s="1344"/>
      <c r="I892" s="1344"/>
      <c r="J892" s="1344"/>
      <c r="K892" s="1344"/>
      <c r="L892" s="1344"/>
      <c r="M892" s="1344"/>
      <c r="N892" s="1344"/>
      <c r="O892" s="1344"/>
      <c r="P892" s="1344"/>
      <c r="Q892" s="1344"/>
      <c r="R892" s="1344"/>
      <c r="S892" s="1344"/>
      <c r="T892" s="1344"/>
      <c r="U892" s="1344"/>
      <c r="V892" s="1344"/>
      <c r="W892" s="1344"/>
      <c r="X892" s="1344"/>
      <c r="Y892" s="1344"/>
      <c r="Z892" s="1344"/>
      <c r="AA892" s="1344"/>
      <c r="AB892" s="1344"/>
      <c r="AC892" s="1344"/>
    </row>
    <row r="893">
      <c r="A893" s="1344"/>
      <c r="B893" s="1344"/>
      <c r="C893" s="1344"/>
      <c r="D893" s="1344"/>
      <c r="E893" s="1344"/>
      <c r="F893" s="1344"/>
      <c r="G893" s="1344"/>
      <c r="H893" s="1344"/>
      <c r="I893" s="1344"/>
      <c r="J893" s="1344"/>
      <c r="K893" s="1344"/>
      <c r="L893" s="1344"/>
      <c r="M893" s="1344"/>
      <c r="N893" s="1344"/>
      <c r="O893" s="1344"/>
      <c r="P893" s="1344"/>
      <c r="Q893" s="1344"/>
      <c r="R893" s="1344"/>
      <c r="S893" s="1344"/>
      <c r="T893" s="1344"/>
      <c r="U893" s="1344"/>
      <c r="V893" s="1344"/>
      <c r="W893" s="1344"/>
      <c r="X893" s="1344"/>
      <c r="Y893" s="1344"/>
      <c r="Z893" s="1344"/>
      <c r="AA893" s="1344"/>
      <c r="AB893" s="1344"/>
      <c r="AC893" s="1344"/>
    </row>
    <row r="894">
      <c r="A894" s="1344"/>
      <c r="B894" s="1344"/>
      <c r="C894" s="1344"/>
      <c r="D894" s="1344"/>
      <c r="E894" s="1344"/>
      <c r="F894" s="1344"/>
      <c r="G894" s="1344"/>
      <c r="H894" s="1344"/>
      <c r="I894" s="1344"/>
      <c r="J894" s="1344"/>
      <c r="K894" s="1344"/>
      <c r="L894" s="1344"/>
      <c r="M894" s="1344"/>
      <c r="N894" s="1344"/>
      <c r="O894" s="1344"/>
      <c r="P894" s="1344"/>
      <c r="Q894" s="1344"/>
      <c r="R894" s="1344"/>
      <c r="S894" s="1344"/>
      <c r="T894" s="1344"/>
      <c r="U894" s="1344"/>
      <c r="V894" s="1344"/>
      <c r="W894" s="1344"/>
      <c r="X894" s="1344"/>
      <c r="Y894" s="1344"/>
      <c r="Z894" s="1344"/>
      <c r="AA894" s="1344"/>
      <c r="AB894" s="1344"/>
      <c r="AC894" s="1344"/>
    </row>
    <row r="895">
      <c r="A895" s="1344"/>
      <c r="B895" s="1344"/>
      <c r="C895" s="1344"/>
      <c r="D895" s="1344"/>
      <c r="E895" s="1344"/>
      <c r="F895" s="1344"/>
      <c r="G895" s="1344"/>
      <c r="H895" s="1344"/>
      <c r="I895" s="1344"/>
      <c r="J895" s="1344"/>
      <c r="K895" s="1344"/>
      <c r="L895" s="1344"/>
      <c r="M895" s="1344"/>
      <c r="N895" s="1344"/>
      <c r="O895" s="1344"/>
      <c r="P895" s="1344"/>
      <c r="Q895" s="1344"/>
      <c r="R895" s="1344"/>
      <c r="S895" s="1344"/>
      <c r="T895" s="1344"/>
      <c r="U895" s="1344"/>
      <c r="V895" s="1344"/>
      <c r="W895" s="1344"/>
      <c r="X895" s="1344"/>
      <c r="Y895" s="1344"/>
      <c r="Z895" s="1344"/>
      <c r="AA895" s="1344"/>
      <c r="AB895" s="1344"/>
      <c r="AC895" s="1344"/>
    </row>
    <row r="896">
      <c r="A896" s="1344"/>
      <c r="B896" s="1344"/>
      <c r="C896" s="1344"/>
      <c r="D896" s="1344"/>
      <c r="E896" s="1344"/>
      <c r="F896" s="1344"/>
      <c r="G896" s="1344"/>
      <c r="H896" s="1344"/>
      <c r="I896" s="1344"/>
      <c r="J896" s="1344"/>
      <c r="K896" s="1344"/>
      <c r="L896" s="1344"/>
      <c r="M896" s="1344"/>
      <c r="N896" s="1344"/>
      <c r="O896" s="1344"/>
      <c r="P896" s="1344"/>
      <c r="Q896" s="1344"/>
      <c r="R896" s="1344"/>
      <c r="S896" s="1344"/>
      <c r="T896" s="1344"/>
      <c r="U896" s="1344"/>
      <c r="V896" s="1344"/>
      <c r="W896" s="1344"/>
      <c r="X896" s="1344"/>
      <c r="Y896" s="1344"/>
      <c r="Z896" s="1344"/>
      <c r="AA896" s="1344"/>
      <c r="AB896" s="1344"/>
      <c r="AC896" s="1344"/>
    </row>
    <row r="897">
      <c r="A897" s="1344"/>
      <c r="B897" s="1344"/>
      <c r="C897" s="1344"/>
      <c r="D897" s="1344"/>
      <c r="E897" s="1344"/>
      <c r="F897" s="1344"/>
      <c r="G897" s="1344"/>
      <c r="H897" s="1344"/>
      <c r="I897" s="1344"/>
      <c r="J897" s="1344"/>
      <c r="K897" s="1344"/>
      <c r="L897" s="1344"/>
      <c r="M897" s="1344"/>
      <c r="N897" s="1344"/>
      <c r="O897" s="1344"/>
      <c r="P897" s="1344"/>
      <c r="Q897" s="1344"/>
      <c r="R897" s="1344"/>
      <c r="S897" s="1344"/>
      <c r="T897" s="1344"/>
      <c r="U897" s="1344"/>
      <c r="V897" s="1344"/>
      <c r="W897" s="1344"/>
      <c r="X897" s="1344"/>
      <c r="Y897" s="1344"/>
      <c r="Z897" s="1344"/>
      <c r="AA897" s="1344"/>
      <c r="AB897" s="1344"/>
      <c r="AC897" s="1344"/>
    </row>
    <row r="898">
      <c r="A898" s="1344"/>
      <c r="B898" s="1344"/>
      <c r="C898" s="1344"/>
      <c r="D898" s="1344"/>
      <c r="E898" s="1344"/>
      <c r="F898" s="1344"/>
      <c r="G898" s="1344"/>
      <c r="H898" s="1344"/>
      <c r="I898" s="1344"/>
      <c r="J898" s="1344"/>
      <c r="K898" s="1344"/>
      <c r="L898" s="1344"/>
      <c r="M898" s="1344"/>
      <c r="N898" s="1344"/>
      <c r="O898" s="1344"/>
      <c r="P898" s="1344"/>
      <c r="Q898" s="1344"/>
      <c r="R898" s="1344"/>
      <c r="S898" s="1344"/>
      <c r="T898" s="1344"/>
      <c r="U898" s="1344"/>
      <c r="V898" s="1344"/>
      <c r="W898" s="1344"/>
      <c r="X898" s="1344"/>
      <c r="Y898" s="1344"/>
      <c r="Z898" s="1344"/>
      <c r="AA898" s="1344"/>
      <c r="AB898" s="1344"/>
      <c r="AC898" s="1344"/>
    </row>
    <row r="899">
      <c r="A899" s="1344"/>
      <c r="B899" s="1344"/>
      <c r="C899" s="1344"/>
      <c r="D899" s="1344"/>
      <c r="E899" s="1344"/>
      <c r="F899" s="1344"/>
      <c r="G899" s="1344"/>
      <c r="H899" s="1344"/>
      <c r="I899" s="1344"/>
      <c r="J899" s="1344"/>
      <c r="K899" s="1344"/>
      <c r="L899" s="1344"/>
      <c r="M899" s="1344"/>
      <c r="N899" s="1344"/>
      <c r="O899" s="1344"/>
      <c r="P899" s="1344"/>
      <c r="Q899" s="1344"/>
      <c r="R899" s="1344"/>
      <c r="S899" s="1344"/>
      <c r="T899" s="1344"/>
      <c r="U899" s="1344"/>
      <c r="V899" s="1344"/>
      <c r="W899" s="1344"/>
      <c r="X899" s="1344"/>
      <c r="Y899" s="1344"/>
      <c r="Z899" s="1344"/>
      <c r="AA899" s="1344"/>
      <c r="AB899" s="1344"/>
      <c r="AC899" s="1344"/>
    </row>
    <row r="900">
      <c r="A900" s="1344"/>
      <c r="B900" s="1344"/>
      <c r="C900" s="1344"/>
      <c r="D900" s="1344"/>
      <c r="E900" s="1344"/>
      <c r="F900" s="1344"/>
      <c r="G900" s="1344"/>
      <c r="H900" s="1344"/>
      <c r="I900" s="1344"/>
      <c r="J900" s="1344"/>
      <c r="K900" s="1344"/>
      <c r="L900" s="1344"/>
      <c r="M900" s="1344"/>
      <c r="N900" s="1344"/>
      <c r="O900" s="1344"/>
      <c r="P900" s="1344"/>
      <c r="Q900" s="1344"/>
      <c r="R900" s="1344"/>
      <c r="S900" s="1344"/>
      <c r="T900" s="1344"/>
      <c r="U900" s="1344"/>
      <c r="V900" s="1344"/>
      <c r="W900" s="1344"/>
      <c r="X900" s="1344"/>
      <c r="Y900" s="1344"/>
      <c r="Z900" s="1344"/>
      <c r="AA900" s="1344"/>
      <c r="AB900" s="1344"/>
      <c r="AC900" s="1344"/>
    </row>
    <row r="901">
      <c r="A901" s="1344"/>
      <c r="B901" s="1344"/>
      <c r="C901" s="1344"/>
      <c r="D901" s="1344"/>
      <c r="E901" s="1344"/>
      <c r="F901" s="1344"/>
      <c r="G901" s="1344"/>
      <c r="H901" s="1344"/>
      <c r="I901" s="1344"/>
      <c r="J901" s="1344"/>
      <c r="K901" s="1344"/>
      <c r="L901" s="1344"/>
      <c r="M901" s="1344"/>
      <c r="N901" s="1344"/>
      <c r="O901" s="1344"/>
      <c r="P901" s="1344"/>
      <c r="Q901" s="1344"/>
      <c r="R901" s="1344"/>
      <c r="S901" s="1344"/>
      <c r="T901" s="1344"/>
      <c r="U901" s="1344"/>
      <c r="V901" s="1344"/>
      <c r="W901" s="1344"/>
      <c r="X901" s="1344"/>
      <c r="Y901" s="1344"/>
      <c r="Z901" s="1344"/>
      <c r="AA901" s="1344"/>
      <c r="AB901" s="1344"/>
      <c r="AC901" s="1344"/>
    </row>
    <row r="902">
      <c r="A902" s="1344"/>
      <c r="B902" s="1344"/>
      <c r="C902" s="1344"/>
      <c r="D902" s="1344"/>
      <c r="E902" s="1344"/>
      <c r="F902" s="1344"/>
      <c r="G902" s="1344"/>
      <c r="H902" s="1344"/>
      <c r="I902" s="1344"/>
      <c r="J902" s="1344"/>
      <c r="K902" s="1344"/>
      <c r="L902" s="1344"/>
      <c r="M902" s="1344"/>
      <c r="N902" s="1344"/>
      <c r="O902" s="1344"/>
      <c r="P902" s="1344"/>
      <c r="Q902" s="1344"/>
      <c r="R902" s="1344"/>
      <c r="S902" s="1344"/>
      <c r="T902" s="1344"/>
      <c r="U902" s="1344"/>
      <c r="V902" s="1344"/>
      <c r="W902" s="1344"/>
      <c r="X902" s="1344"/>
      <c r="Y902" s="1344"/>
      <c r="Z902" s="1344"/>
      <c r="AA902" s="1344"/>
      <c r="AB902" s="1344"/>
      <c r="AC902" s="1344"/>
    </row>
    <row r="903">
      <c r="A903" s="1344"/>
      <c r="B903" s="1344"/>
      <c r="C903" s="1344"/>
      <c r="D903" s="1344"/>
      <c r="E903" s="1344"/>
      <c r="F903" s="1344"/>
      <c r="G903" s="1344"/>
      <c r="H903" s="1344"/>
      <c r="I903" s="1344"/>
      <c r="J903" s="1344"/>
      <c r="K903" s="1344"/>
      <c r="L903" s="1344"/>
      <c r="M903" s="1344"/>
      <c r="N903" s="1344"/>
      <c r="O903" s="1344"/>
      <c r="P903" s="1344"/>
      <c r="Q903" s="1344"/>
      <c r="R903" s="1344"/>
      <c r="S903" s="1344"/>
      <c r="T903" s="1344"/>
      <c r="U903" s="1344"/>
      <c r="V903" s="1344"/>
      <c r="W903" s="1344"/>
      <c r="X903" s="1344"/>
      <c r="Y903" s="1344"/>
      <c r="Z903" s="1344"/>
      <c r="AA903" s="1344"/>
      <c r="AB903" s="1344"/>
      <c r="AC903" s="1344"/>
    </row>
    <row r="904">
      <c r="A904" s="1344"/>
      <c r="B904" s="1344"/>
      <c r="C904" s="1344"/>
      <c r="D904" s="1344"/>
      <c r="E904" s="1344"/>
      <c r="F904" s="1344"/>
      <c r="G904" s="1344"/>
      <c r="H904" s="1344"/>
      <c r="I904" s="1344"/>
      <c r="J904" s="1344"/>
      <c r="K904" s="1344"/>
      <c r="L904" s="1344"/>
      <c r="M904" s="1344"/>
      <c r="N904" s="1344"/>
      <c r="O904" s="1344"/>
      <c r="P904" s="1344"/>
      <c r="Q904" s="1344"/>
      <c r="R904" s="1344"/>
      <c r="S904" s="1344"/>
      <c r="T904" s="1344"/>
      <c r="U904" s="1344"/>
      <c r="V904" s="1344"/>
      <c r="W904" s="1344"/>
      <c r="X904" s="1344"/>
      <c r="Y904" s="1344"/>
      <c r="Z904" s="1344"/>
      <c r="AA904" s="1344"/>
      <c r="AB904" s="1344"/>
      <c r="AC904" s="1344"/>
    </row>
    <row r="905">
      <c r="A905" s="1344"/>
      <c r="B905" s="1344"/>
      <c r="C905" s="1344"/>
      <c r="D905" s="1344"/>
      <c r="E905" s="1344"/>
      <c r="F905" s="1344"/>
      <c r="G905" s="1344"/>
      <c r="H905" s="1344"/>
      <c r="I905" s="1344"/>
      <c r="J905" s="1344"/>
      <c r="K905" s="1344"/>
      <c r="L905" s="1344"/>
      <c r="M905" s="1344"/>
      <c r="N905" s="1344"/>
      <c r="O905" s="1344"/>
      <c r="P905" s="1344"/>
      <c r="Q905" s="1344"/>
      <c r="R905" s="1344"/>
      <c r="S905" s="1344"/>
      <c r="T905" s="1344"/>
      <c r="U905" s="1344"/>
      <c r="V905" s="1344"/>
      <c r="W905" s="1344"/>
      <c r="X905" s="1344"/>
      <c r="Y905" s="1344"/>
      <c r="Z905" s="1344"/>
      <c r="AA905" s="1344"/>
      <c r="AB905" s="1344"/>
      <c r="AC905" s="1344"/>
    </row>
    <row r="906">
      <c r="A906" s="1344"/>
      <c r="B906" s="1344"/>
      <c r="C906" s="1344"/>
      <c r="D906" s="1344"/>
      <c r="E906" s="1344"/>
      <c r="F906" s="1344"/>
      <c r="G906" s="1344"/>
      <c r="H906" s="1344"/>
      <c r="I906" s="1344"/>
      <c r="J906" s="1344"/>
      <c r="K906" s="1344"/>
      <c r="L906" s="1344"/>
      <c r="M906" s="1344"/>
      <c r="N906" s="1344"/>
      <c r="O906" s="1344"/>
      <c r="P906" s="1344"/>
      <c r="Q906" s="1344"/>
      <c r="R906" s="1344"/>
      <c r="S906" s="1344"/>
      <c r="T906" s="1344"/>
      <c r="U906" s="1344"/>
      <c r="V906" s="1344"/>
      <c r="W906" s="1344"/>
      <c r="X906" s="1344"/>
      <c r="Y906" s="1344"/>
      <c r="Z906" s="1344"/>
      <c r="AA906" s="1344"/>
      <c r="AB906" s="1344"/>
      <c r="AC906" s="1344"/>
    </row>
    <row r="907">
      <c r="A907" s="1344"/>
      <c r="B907" s="1344"/>
      <c r="C907" s="1344"/>
      <c r="D907" s="1344"/>
      <c r="E907" s="1344"/>
      <c r="F907" s="1344"/>
      <c r="G907" s="1344"/>
      <c r="H907" s="1344"/>
      <c r="I907" s="1344"/>
      <c r="J907" s="1344"/>
      <c r="K907" s="1344"/>
      <c r="L907" s="1344"/>
      <c r="M907" s="1344"/>
      <c r="N907" s="1344"/>
      <c r="O907" s="1344"/>
      <c r="P907" s="1344"/>
      <c r="Q907" s="1344"/>
      <c r="R907" s="1344"/>
      <c r="S907" s="1344"/>
      <c r="T907" s="1344"/>
      <c r="U907" s="1344"/>
      <c r="V907" s="1344"/>
      <c r="W907" s="1344"/>
      <c r="X907" s="1344"/>
      <c r="Y907" s="1344"/>
      <c r="Z907" s="1344"/>
      <c r="AA907" s="1344"/>
      <c r="AB907" s="1344"/>
      <c r="AC907" s="1344"/>
    </row>
    <row r="908">
      <c r="A908" s="1344"/>
      <c r="B908" s="1344"/>
      <c r="C908" s="1344"/>
      <c r="D908" s="1344"/>
      <c r="E908" s="1344"/>
      <c r="F908" s="1344"/>
      <c r="G908" s="1344"/>
      <c r="H908" s="1344"/>
      <c r="I908" s="1344"/>
      <c r="J908" s="1344"/>
      <c r="K908" s="1344"/>
      <c r="L908" s="1344"/>
      <c r="M908" s="1344"/>
      <c r="N908" s="1344"/>
      <c r="O908" s="1344"/>
      <c r="P908" s="1344"/>
      <c r="Q908" s="1344"/>
      <c r="R908" s="1344"/>
      <c r="S908" s="1344"/>
      <c r="T908" s="1344"/>
      <c r="U908" s="1344"/>
      <c r="V908" s="1344"/>
      <c r="W908" s="1344"/>
      <c r="X908" s="1344"/>
      <c r="Y908" s="1344"/>
      <c r="Z908" s="1344"/>
      <c r="AA908" s="1344"/>
      <c r="AB908" s="1344"/>
      <c r="AC908" s="1344"/>
    </row>
    <row r="909">
      <c r="A909" s="1344"/>
      <c r="B909" s="1344"/>
      <c r="C909" s="1344"/>
      <c r="D909" s="1344"/>
      <c r="E909" s="1344"/>
      <c r="F909" s="1344"/>
      <c r="G909" s="1344"/>
      <c r="H909" s="1344"/>
      <c r="I909" s="1344"/>
      <c r="J909" s="1344"/>
      <c r="K909" s="1344"/>
      <c r="L909" s="1344"/>
      <c r="M909" s="1344"/>
      <c r="N909" s="1344"/>
      <c r="O909" s="1344"/>
      <c r="P909" s="1344"/>
      <c r="Q909" s="1344"/>
      <c r="R909" s="1344"/>
      <c r="S909" s="1344"/>
      <c r="T909" s="1344"/>
      <c r="U909" s="1344"/>
      <c r="V909" s="1344"/>
      <c r="W909" s="1344"/>
      <c r="X909" s="1344"/>
      <c r="Y909" s="1344"/>
      <c r="Z909" s="1344"/>
      <c r="AA909" s="1344"/>
      <c r="AB909" s="1344"/>
      <c r="AC909" s="1344"/>
    </row>
    <row r="910">
      <c r="A910" s="1344"/>
      <c r="B910" s="1344"/>
      <c r="C910" s="1344"/>
      <c r="D910" s="1344"/>
      <c r="E910" s="1344"/>
      <c r="F910" s="1344"/>
      <c r="G910" s="1344"/>
      <c r="H910" s="1344"/>
      <c r="I910" s="1344"/>
      <c r="J910" s="1344"/>
      <c r="K910" s="1344"/>
      <c r="L910" s="1344"/>
      <c r="M910" s="1344"/>
      <c r="N910" s="1344"/>
      <c r="O910" s="1344"/>
      <c r="P910" s="1344"/>
      <c r="Q910" s="1344"/>
      <c r="R910" s="1344"/>
      <c r="S910" s="1344"/>
      <c r="T910" s="1344"/>
      <c r="U910" s="1344"/>
      <c r="V910" s="1344"/>
      <c r="W910" s="1344"/>
      <c r="X910" s="1344"/>
      <c r="Y910" s="1344"/>
      <c r="Z910" s="1344"/>
      <c r="AA910" s="1344"/>
      <c r="AB910" s="1344"/>
      <c r="AC910" s="1344"/>
    </row>
    <row r="911">
      <c r="A911" s="1344"/>
      <c r="B911" s="1344"/>
      <c r="C911" s="1344"/>
      <c r="D911" s="1344"/>
      <c r="E911" s="1344"/>
      <c r="F911" s="1344"/>
      <c r="G911" s="1344"/>
      <c r="H911" s="1344"/>
      <c r="I911" s="1344"/>
      <c r="J911" s="1344"/>
      <c r="K911" s="1344"/>
      <c r="L911" s="1344"/>
      <c r="M911" s="1344"/>
      <c r="N911" s="1344"/>
      <c r="O911" s="1344"/>
      <c r="P911" s="1344"/>
      <c r="Q911" s="1344"/>
      <c r="R911" s="1344"/>
      <c r="S911" s="1344"/>
      <c r="T911" s="1344"/>
      <c r="U911" s="1344"/>
      <c r="V911" s="1344"/>
      <c r="W911" s="1344"/>
      <c r="X911" s="1344"/>
      <c r="Y911" s="1344"/>
      <c r="Z911" s="1344"/>
      <c r="AA911" s="1344"/>
      <c r="AB911" s="1344"/>
      <c r="AC911" s="1344"/>
    </row>
    <row r="912">
      <c r="A912" s="1344"/>
      <c r="B912" s="1344"/>
      <c r="C912" s="1344"/>
      <c r="D912" s="1344"/>
      <c r="E912" s="1344"/>
      <c r="F912" s="1344"/>
      <c r="G912" s="1344"/>
      <c r="H912" s="1344"/>
      <c r="I912" s="1344"/>
      <c r="J912" s="1344"/>
      <c r="K912" s="1344"/>
      <c r="L912" s="1344"/>
      <c r="M912" s="1344"/>
      <c r="N912" s="1344"/>
      <c r="O912" s="1344"/>
      <c r="P912" s="1344"/>
      <c r="Q912" s="1344"/>
      <c r="R912" s="1344"/>
      <c r="S912" s="1344"/>
      <c r="T912" s="1344"/>
      <c r="U912" s="1344"/>
      <c r="V912" s="1344"/>
      <c r="W912" s="1344"/>
      <c r="X912" s="1344"/>
      <c r="Y912" s="1344"/>
      <c r="Z912" s="1344"/>
      <c r="AA912" s="1344"/>
      <c r="AB912" s="1344"/>
      <c r="AC912" s="1344"/>
    </row>
    <row r="913">
      <c r="A913" s="1344"/>
      <c r="B913" s="1344"/>
      <c r="C913" s="1344"/>
      <c r="D913" s="1344"/>
      <c r="E913" s="1344"/>
      <c r="F913" s="1344"/>
      <c r="G913" s="1344"/>
      <c r="H913" s="1344"/>
      <c r="I913" s="1344"/>
      <c r="J913" s="1344"/>
      <c r="K913" s="1344"/>
      <c r="L913" s="1344"/>
      <c r="M913" s="1344"/>
      <c r="N913" s="1344"/>
      <c r="O913" s="1344"/>
      <c r="P913" s="1344"/>
      <c r="Q913" s="1344"/>
      <c r="R913" s="1344"/>
      <c r="S913" s="1344"/>
      <c r="T913" s="1344"/>
      <c r="U913" s="1344"/>
      <c r="V913" s="1344"/>
      <c r="W913" s="1344"/>
      <c r="X913" s="1344"/>
      <c r="Y913" s="1344"/>
      <c r="Z913" s="1344"/>
      <c r="AA913" s="1344"/>
      <c r="AB913" s="1344"/>
      <c r="AC913" s="1344"/>
    </row>
    <row r="914">
      <c r="A914" s="1344"/>
      <c r="B914" s="1344"/>
      <c r="C914" s="1344"/>
      <c r="D914" s="1344"/>
      <c r="E914" s="1344"/>
      <c r="F914" s="1344"/>
      <c r="G914" s="1344"/>
      <c r="H914" s="1344"/>
      <c r="I914" s="1344"/>
      <c r="J914" s="1344"/>
      <c r="K914" s="1344"/>
      <c r="L914" s="1344"/>
      <c r="M914" s="1344"/>
      <c r="N914" s="1344"/>
      <c r="O914" s="1344"/>
      <c r="P914" s="1344"/>
      <c r="Q914" s="1344"/>
      <c r="R914" s="1344"/>
      <c r="S914" s="1344"/>
      <c r="T914" s="1344"/>
      <c r="U914" s="1344"/>
      <c r="V914" s="1344"/>
      <c r="W914" s="1344"/>
      <c r="X914" s="1344"/>
      <c r="Y914" s="1344"/>
      <c r="Z914" s="1344"/>
      <c r="AA914" s="1344"/>
      <c r="AB914" s="1344"/>
      <c r="AC914" s="1344"/>
    </row>
    <row r="915">
      <c r="A915" s="1344"/>
      <c r="B915" s="1344"/>
      <c r="C915" s="1344"/>
      <c r="D915" s="1344"/>
      <c r="E915" s="1344"/>
      <c r="F915" s="1344"/>
      <c r="G915" s="1344"/>
      <c r="H915" s="1344"/>
      <c r="I915" s="1344"/>
      <c r="J915" s="1344"/>
      <c r="K915" s="1344"/>
      <c r="L915" s="1344"/>
      <c r="M915" s="1344"/>
      <c r="N915" s="1344"/>
      <c r="O915" s="1344"/>
      <c r="P915" s="1344"/>
      <c r="Q915" s="1344"/>
      <c r="R915" s="1344"/>
      <c r="S915" s="1344"/>
      <c r="T915" s="1344"/>
      <c r="U915" s="1344"/>
      <c r="V915" s="1344"/>
      <c r="W915" s="1344"/>
      <c r="X915" s="1344"/>
      <c r="Y915" s="1344"/>
      <c r="Z915" s="1344"/>
      <c r="AA915" s="1344"/>
      <c r="AB915" s="1344"/>
      <c r="AC915" s="1344"/>
    </row>
    <row r="916">
      <c r="A916" s="1344"/>
      <c r="B916" s="1344"/>
      <c r="C916" s="1344"/>
      <c r="D916" s="1344"/>
      <c r="E916" s="1344"/>
      <c r="F916" s="1344"/>
      <c r="G916" s="1344"/>
      <c r="H916" s="1344"/>
      <c r="I916" s="1344"/>
      <c r="J916" s="1344"/>
      <c r="K916" s="1344"/>
      <c r="L916" s="1344"/>
      <c r="M916" s="1344"/>
      <c r="N916" s="1344"/>
      <c r="O916" s="1344"/>
      <c r="P916" s="1344"/>
      <c r="Q916" s="1344"/>
      <c r="R916" s="1344"/>
      <c r="S916" s="1344"/>
      <c r="T916" s="1344"/>
      <c r="U916" s="1344"/>
      <c r="V916" s="1344"/>
      <c r="W916" s="1344"/>
      <c r="X916" s="1344"/>
      <c r="Y916" s="1344"/>
      <c r="Z916" s="1344"/>
      <c r="AA916" s="1344"/>
      <c r="AB916" s="1344"/>
      <c r="AC916" s="1344"/>
    </row>
    <row r="917">
      <c r="A917" s="1344"/>
      <c r="B917" s="1344"/>
      <c r="C917" s="1344"/>
      <c r="D917" s="1344"/>
      <c r="E917" s="1344"/>
      <c r="F917" s="1344"/>
      <c r="G917" s="1344"/>
      <c r="H917" s="1344"/>
      <c r="I917" s="1344"/>
      <c r="J917" s="1344"/>
      <c r="K917" s="1344"/>
      <c r="L917" s="1344"/>
      <c r="M917" s="1344"/>
      <c r="N917" s="1344"/>
      <c r="O917" s="1344"/>
      <c r="P917" s="1344"/>
      <c r="Q917" s="1344"/>
      <c r="R917" s="1344"/>
      <c r="S917" s="1344"/>
      <c r="T917" s="1344"/>
      <c r="U917" s="1344"/>
      <c r="V917" s="1344"/>
      <c r="W917" s="1344"/>
      <c r="X917" s="1344"/>
      <c r="Y917" s="1344"/>
      <c r="Z917" s="1344"/>
      <c r="AA917" s="1344"/>
      <c r="AB917" s="1344"/>
      <c r="AC917" s="1344"/>
    </row>
    <row r="918">
      <c r="A918" s="1344"/>
      <c r="B918" s="1344"/>
      <c r="C918" s="1344"/>
      <c r="D918" s="1344"/>
      <c r="E918" s="1344"/>
      <c r="F918" s="1344"/>
      <c r="G918" s="1344"/>
      <c r="H918" s="1344"/>
      <c r="I918" s="1344"/>
      <c r="J918" s="1344"/>
      <c r="K918" s="1344"/>
      <c r="L918" s="1344"/>
      <c r="M918" s="1344"/>
      <c r="N918" s="1344"/>
      <c r="O918" s="1344"/>
      <c r="P918" s="1344"/>
      <c r="Q918" s="1344"/>
      <c r="R918" s="1344"/>
      <c r="S918" s="1344"/>
      <c r="T918" s="1344"/>
      <c r="U918" s="1344"/>
      <c r="V918" s="1344"/>
      <c r="W918" s="1344"/>
      <c r="X918" s="1344"/>
      <c r="Y918" s="1344"/>
      <c r="Z918" s="1344"/>
      <c r="AA918" s="1344"/>
      <c r="AB918" s="1344"/>
      <c r="AC918" s="1344"/>
    </row>
    <row r="919">
      <c r="A919" s="1344"/>
      <c r="B919" s="1344"/>
      <c r="C919" s="1344"/>
      <c r="D919" s="1344"/>
      <c r="E919" s="1344"/>
      <c r="F919" s="1344"/>
      <c r="G919" s="1344"/>
      <c r="H919" s="1344"/>
      <c r="I919" s="1344"/>
      <c r="J919" s="1344"/>
      <c r="K919" s="1344"/>
      <c r="L919" s="1344"/>
      <c r="M919" s="1344"/>
      <c r="N919" s="1344"/>
      <c r="O919" s="1344"/>
      <c r="P919" s="1344"/>
      <c r="Q919" s="1344"/>
      <c r="R919" s="1344"/>
      <c r="S919" s="1344"/>
      <c r="T919" s="1344"/>
      <c r="U919" s="1344"/>
      <c r="V919" s="1344"/>
      <c r="W919" s="1344"/>
      <c r="X919" s="1344"/>
      <c r="Y919" s="1344"/>
      <c r="Z919" s="1344"/>
      <c r="AA919" s="1344"/>
      <c r="AB919" s="1344"/>
      <c r="AC919" s="1344"/>
    </row>
    <row r="920">
      <c r="A920" s="1344"/>
      <c r="B920" s="1344"/>
      <c r="C920" s="1344"/>
      <c r="D920" s="1344"/>
      <c r="E920" s="1344"/>
      <c r="F920" s="1344"/>
      <c r="G920" s="1344"/>
      <c r="H920" s="1344"/>
      <c r="I920" s="1344"/>
      <c r="J920" s="1344"/>
      <c r="K920" s="1344"/>
      <c r="L920" s="1344"/>
      <c r="M920" s="1344"/>
      <c r="N920" s="1344"/>
      <c r="O920" s="1344"/>
      <c r="P920" s="1344"/>
      <c r="Q920" s="1344"/>
      <c r="R920" s="1344"/>
      <c r="S920" s="1344"/>
      <c r="T920" s="1344"/>
      <c r="U920" s="1344"/>
      <c r="V920" s="1344"/>
      <c r="W920" s="1344"/>
      <c r="X920" s="1344"/>
      <c r="Y920" s="1344"/>
      <c r="Z920" s="1344"/>
      <c r="AA920" s="1344"/>
      <c r="AB920" s="1344"/>
      <c r="AC920" s="1344"/>
    </row>
    <row r="921">
      <c r="A921" s="1344"/>
      <c r="B921" s="1344"/>
      <c r="C921" s="1344"/>
      <c r="D921" s="1344"/>
      <c r="E921" s="1344"/>
      <c r="F921" s="1344"/>
      <c r="G921" s="1344"/>
      <c r="H921" s="1344"/>
      <c r="I921" s="1344"/>
      <c r="J921" s="1344"/>
      <c r="K921" s="1344"/>
      <c r="L921" s="1344"/>
      <c r="M921" s="1344"/>
      <c r="N921" s="1344"/>
      <c r="O921" s="1344"/>
      <c r="P921" s="1344"/>
      <c r="Q921" s="1344"/>
      <c r="R921" s="1344"/>
      <c r="S921" s="1344"/>
      <c r="T921" s="1344"/>
      <c r="U921" s="1344"/>
      <c r="V921" s="1344"/>
      <c r="W921" s="1344"/>
      <c r="X921" s="1344"/>
      <c r="Y921" s="1344"/>
      <c r="Z921" s="1344"/>
      <c r="AA921" s="1344"/>
      <c r="AB921" s="1344"/>
      <c r="AC921" s="1344"/>
    </row>
    <row r="922">
      <c r="A922" s="1344"/>
      <c r="B922" s="1344"/>
      <c r="C922" s="1344"/>
      <c r="D922" s="1344"/>
      <c r="E922" s="1344"/>
      <c r="F922" s="1344"/>
      <c r="G922" s="1344"/>
      <c r="H922" s="1344"/>
      <c r="I922" s="1344"/>
      <c r="J922" s="1344"/>
      <c r="K922" s="1344"/>
      <c r="L922" s="1344"/>
      <c r="M922" s="1344"/>
      <c r="N922" s="1344"/>
      <c r="O922" s="1344"/>
      <c r="P922" s="1344"/>
      <c r="Q922" s="1344"/>
      <c r="R922" s="1344"/>
      <c r="S922" s="1344"/>
      <c r="T922" s="1344"/>
      <c r="U922" s="1344"/>
      <c r="V922" s="1344"/>
      <c r="W922" s="1344"/>
      <c r="X922" s="1344"/>
      <c r="Y922" s="1344"/>
      <c r="Z922" s="1344"/>
      <c r="AA922" s="1344"/>
      <c r="AB922" s="1344"/>
      <c r="AC922" s="1344"/>
    </row>
    <row r="923">
      <c r="A923" s="1344"/>
      <c r="B923" s="1344"/>
      <c r="C923" s="1344"/>
      <c r="D923" s="1344"/>
      <c r="E923" s="1344"/>
      <c r="F923" s="1344"/>
      <c r="G923" s="1344"/>
      <c r="H923" s="1344"/>
      <c r="I923" s="1344"/>
      <c r="J923" s="1344"/>
      <c r="K923" s="1344"/>
      <c r="L923" s="1344"/>
      <c r="M923" s="1344"/>
      <c r="N923" s="1344"/>
      <c r="O923" s="1344"/>
      <c r="P923" s="1344"/>
      <c r="Q923" s="1344"/>
      <c r="R923" s="1344"/>
      <c r="S923" s="1344"/>
      <c r="T923" s="1344"/>
      <c r="U923" s="1344"/>
      <c r="V923" s="1344"/>
      <c r="W923" s="1344"/>
      <c r="X923" s="1344"/>
      <c r="Y923" s="1344"/>
      <c r="Z923" s="1344"/>
      <c r="AA923" s="1344"/>
      <c r="AB923" s="1344"/>
      <c r="AC923" s="1344"/>
    </row>
    <row r="924">
      <c r="A924" s="1344"/>
      <c r="B924" s="1344"/>
      <c r="C924" s="1344"/>
      <c r="D924" s="1344"/>
      <c r="E924" s="1344"/>
      <c r="F924" s="1344"/>
      <c r="G924" s="1344"/>
      <c r="H924" s="1344"/>
      <c r="I924" s="1344"/>
      <c r="J924" s="1344"/>
      <c r="K924" s="1344"/>
      <c r="L924" s="1344"/>
      <c r="M924" s="1344"/>
      <c r="N924" s="1344"/>
      <c r="O924" s="1344"/>
      <c r="P924" s="1344"/>
      <c r="Q924" s="1344"/>
      <c r="R924" s="1344"/>
      <c r="S924" s="1344"/>
      <c r="T924" s="1344"/>
      <c r="U924" s="1344"/>
      <c r="V924" s="1344"/>
      <c r="W924" s="1344"/>
      <c r="X924" s="1344"/>
      <c r="Y924" s="1344"/>
      <c r="Z924" s="1344"/>
      <c r="AA924" s="1344"/>
      <c r="AB924" s="1344"/>
      <c r="AC924" s="1344"/>
    </row>
    <row r="925">
      <c r="A925" s="1344"/>
      <c r="B925" s="1344"/>
      <c r="C925" s="1344"/>
      <c r="D925" s="1344"/>
      <c r="E925" s="1344"/>
      <c r="F925" s="1344"/>
      <c r="G925" s="1344"/>
      <c r="H925" s="1344"/>
      <c r="I925" s="1344"/>
      <c r="J925" s="1344"/>
      <c r="K925" s="1344"/>
      <c r="L925" s="1344"/>
      <c r="M925" s="1344"/>
      <c r="N925" s="1344"/>
      <c r="O925" s="1344"/>
      <c r="P925" s="1344"/>
      <c r="Q925" s="1344"/>
      <c r="R925" s="1344"/>
      <c r="S925" s="1344"/>
      <c r="T925" s="1344"/>
      <c r="U925" s="1344"/>
      <c r="V925" s="1344"/>
      <c r="W925" s="1344"/>
      <c r="X925" s="1344"/>
      <c r="Y925" s="1344"/>
      <c r="Z925" s="1344"/>
      <c r="AA925" s="1344"/>
      <c r="AB925" s="1344"/>
      <c r="AC925" s="1344"/>
    </row>
    <row r="926">
      <c r="A926" s="1344"/>
      <c r="B926" s="1344"/>
      <c r="C926" s="1344"/>
      <c r="D926" s="1344"/>
      <c r="E926" s="1344"/>
      <c r="F926" s="1344"/>
      <c r="G926" s="1344"/>
      <c r="H926" s="1344"/>
      <c r="I926" s="1344"/>
      <c r="J926" s="1344"/>
      <c r="K926" s="1344"/>
      <c r="L926" s="1344"/>
      <c r="M926" s="1344"/>
      <c r="N926" s="1344"/>
      <c r="O926" s="1344"/>
      <c r="P926" s="1344"/>
      <c r="Q926" s="1344"/>
      <c r="R926" s="1344"/>
      <c r="S926" s="1344"/>
      <c r="T926" s="1344"/>
      <c r="U926" s="1344"/>
      <c r="V926" s="1344"/>
      <c r="W926" s="1344"/>
      <c r="X926" s="1344"/>
      <c r="Y926" s="1344"/>
      <c r="Z926" s="1344"/>
      <c r="AA926" s="1344"/>
      <c r="AB926" s="1344"/>
      <c r="AC926" s="1344"/>
    </row>
    <row r="927">
      <c r="A927" s="1344"/>
      <c r="B927" s="1344"/>
      <c r="C927" s="1344"/>
      <c r="D927" s="1344"/>
      <c r="E927" s="1344"/>
      <c r="F927" s="1344"/>
      <c r="G927" s="1344"/>
      <c r="H927" s="1344"/>
      <c r="I927" s="1344"/>
      <c r="J927" s="1344"/>
      <c r="K927" s="1344"/>
      <c r="L927" s="1344"/>
      <c r="M927" s="1344"/>
      <c r="N927" s="1344"/>
      <c r="O927" s="1344"/>
      <c r="P927" s="1344"/>
      <c r="Q927" s="1344"/>
      <c r="R927" s="1344"/>
      <c r="S927" s="1344"/>
      <c r="T927" s="1344"/>
      <c r="U927" s="1344"/>
      <c r="V927" s="1344"/>
      <c r="W927" s="1344"/>
      <c r="X927" s="1344"/>
      <c r="Y927" s="1344"/>
      <c r="Z927" s="1344"/>
      <c r="AA927" s="1344"/>
      <c r="AB927" s="1344"/>
      <c r="AC927" s="1344"/>
    </row>
    <row r="928">
      <c r="A928" s="1344"/>
      <c r="B928" s="1344"/>
      <c r="C928" s="1344"/>
      <c r="D928" s="1344"/>
      <c r="E928" s="1344"/>
      <c r="F928" s="1344"/>
      <c r="G928" s="1344"/>
      <c r="H928" s="1344"/>
      <c r="I928" s="1344"/>
      <c r="J928" s="1344"/>
      <c r="K928" s="1344"/>
      <c r="L928" s="1344"/>
      <c r="M928" s="1344"/>
      <c r="N928" s="1344"/>
      <c r="O928" s="1344"/>
      <c r="P928" s="1344"/>
      <c r="Q928" s="1344"/>
      <c r="R928" s="1344"/>
      <c r="S928" s="1344"/>
      <c r="T928" s="1344"/>
      <c r="U928" s="1344"/>
      <c r="V928" s="1344"/>
      <c r="W928" s="1344"/>
      <c r="X928" s="1344"/>
      <c r="Y928" s="1344"/>
      <c r="Z928" s="1344"/>
      <c r="AA928" s="1344"/>
      <c r="AB928" s="1344"/>
      <c r="AC928" s="1344"/>
    </row>
    <row r="929">
      <c r="A929" s="1344"/>
      <c r="B929" s="1344"/>
      <c r="C929" s="1344"/>
      <c r="D929" s="1344"/>
      <c r="E929" s="1344"/>
      <c r="F929" s="1344"/>
      <c r="G929" s="1344"/>
      <c r="H929" s="1344"/>
      <c r="I929" s="1344"/>
      <c r="J929" s="1344"/>
      <c r="K929" s="1344"/>
      <c r="L929" s="1344"/>
      <c r="M929" s="1344"/>
      <c r="N929" s="1344"/>
      <c r="O929" s="1344"/>
      <c r="P929" s="1344"/>
      <c r="Q929" s="1344"/>
      <c r="R929" s="1344"/>
      <c r="S929" s="1344"/>
      <c r="T929" s="1344"/>
      <c r="U929" s="1344"/>
      <c r="V929" s="1344"/>
      <c r="W929" s="1344"/>
      <c r="X929" s="1344"/>
      <c r="Y929" s="1344"/>
      <c r="Z929" s="1344"/>
      <c r="AA929" s="1344"/>
      <c r="AB929" s="1344"/>
      <c r="AC929" s="1344"/>
    </row>
    <row r="930">
      <c r="A930" s="1344"/>
      <c r="B930" s="1344"/>
      <c r="C930" s="1344"/>
      <c r="D930" s="1344"/>
      <c r="E930" s="1344"/>
      <c r="F930" s="1344"/>
      <c r="G930" s="1344"/>
      <c r="H930" s="1344"/>
      <c r="I930" s="1344"/>
      <c r="J930" s="1344"/>
      <c r="K930" s="1344"/>
      <c r="L930" s="1344"/>
      <c r="M930" s="1344"/>
      <c r="N930" s="1344"/>
      <c r="O930" s="1344"/>
      <c r="P930" s="1344"/>
      <c r="Q930" s="1344"/>
      <c r="R930" s="1344"/>
      <c r="S930" s="1344"/>
      <c r="T930" s="1344"/>
      <c r="U930" s="1344"/>
      <c r="V930" s="1344"/>
      <c r="W930" s="1344"/>
      <c r="X930" s="1344"/>
      <c r="Y930" s="1344"/>
      <c r="Z930" s="1344"/>
      <c r="AA930" s="1344"/>
      <c r="AB930" s="1344"/>
      <c r="AC930" s="1344"/>
    </row>
    <row r="931">
      <c r="A931" s="1344"/>
      <c r="B931" s="1344"/>
      <c r="C931" s="1344"/>
      <c r="D931" s="1344"/>
      <c r="E931" s="1344"/>
      <c r="F931" s="1344"/>
      <c r="G931" s="1344"/>
      <c r="H931" s="1344"/>
      <c r="I931" s="1344"/>
      <c r="J931" s="1344"/>
      <c r="K931" s="1344"/>
      <c r="L931" s="1344"/>
      <c r="M931" s="1344"/>
      <c r="N931" s="1344"/>
      <c r="O931" s="1344"/>
      <c r="P931" s="1344"/>
      <c r="Q931" s="1344"/>
      <c r="R931" s="1344"/>
      <c r="S931" s="1344"/>
      <c r="T931" s="1344"/>
      <c r="U931" s="1344"/>
      <c r="V931" s="1344"/>
      <c r="W931" s="1344"/>
      <c r="X931" s="1344"/>
      <c r="Y931" s="1344"/>
      <c r="Z931" s="1344"/>
      <c r="AA931" s="1344"/>
      <c r="AB931" s="1344"/>
      <c r="AC931" s="1344"/>
    </row>
    <row r="932">
      <c r="A932" s="1344"/>
      <c r="B932" s="1344"/>
      <c r="C932" s="1344"/>
      <c r="D932" s="1344"/>
      <c r="E932" s="1344"/>
      <c r="F932" s="1344"/>
      <c r="G932" s="1344"/>
      <c r="H932" s="1344"/>
      <c r="I932" s="1344"/>
      <c r="J932" s="1344"/>
      <c r="K932" s="1344"/>
      <c r="L932" s="1344"/>
      <c r="M932" s="1344"/>
      <c r="N932" s="1344"/>
      <c r="O932" s="1344"/>
      <c r="P932" s="1344"/>
      <c r="Q932" s="1344"/>
      <c r="R932" s="1344"/>
      <c r="S932" s="1344"/>
      <c r="T932" s="1344"/>
      <c r="U932" s="1344"/>
      <c r="V932" s="1344"/>
      <c r="W932" s="1344"/>
      <c r="X932" s="1344"/>
      <c r="Y932" s="1344"/>
      <c r="Z932" s="1344"/>
      <c r="AA932" s="1344"/>
      <c r="AB932" s="1344"/>
      <c r="AC932" s="1344"/>
    </row>
    <row r="933">
      <c r="A933" s="1344"/>
      <c r="B933" s="1344"/>
      <c r="C933" s="1344"/>
      <c r="D933" s="1344"/>
      <c r="E933" s="1344"/>
      <c r="F933" s="1344"/>
      <c r="G933" s="1344"/>
      <c r="H933" s="1344"/>
      <c r="I933" s="1344"/>
      <c r="J933" s="1344"/>
      <c r="K933" s="1344"/>
      <c r="L933" s="1344"/>
      <c r="M933" s="1344"/>
      <c r="N933" s="1344"/>
      <c r="O933" s="1344"/>
      <c r="P933" s="1344"/>
      <c r="Q933" s="1344"/>
      <c r="R933" s="1344"/>
      <c r="S933" s="1344"/>
      <c r="T933" s="1344"/>
      <c r="U933" s="1344"/>
      <c r="V933" s="1344"/>
      <c r="W933" s="1344"/>
      <c r="X933" s="1344"/>
      <c r="Y933" s="1344"/>
      <c r="Z933" s="1344"/>
      <c r="AA933" s="1344"/>
      <c r="AB933" s="1344"/>
      <c r="AC933" s="1344"/>
    </row>
    <row r="934">
      <c r="A934" s="1344"/>
      <c r="B934" s="1344"/>
      <c r="C934" s="1344"/>
      <c r="D934" s="1344"/>
      <c r="E934" s="1344"/>
      <c r="F934" s="1344"/>
      <c r="G934" s="1344"/>
      <c r="H934" s="1344"/>
      <c r="I934" s="1344"/>
      <c r="J934" s="1344"/>
      <c r="K934" s="1344"/>
      <c r="L934" s="1344"/>
      <c r="M934" s="1344"/>
      <c r="N934" s="1344"/>
      <c r="O934" s="1344"/>
      <c r="P934" s="1344"/>
      <c r="Q934" s="1344"/>
      <c r="R934" s="1344"/>
      <c r="S934" s="1344"/>
      <c r="T934" s="1344"/>
      <c r="U934" s="1344"/>
      <c r="V934" s="1344"/>
      <c r="W934" s="1344"/>
      <c r="X934" s="1344"/>
      <c r="Y934" s="1344"/>
      <c r="Z934" s="1344"/>
      <c r="AA934" s="1344"/>
      <c r="AB934" s="1344"/>
      <c r="AC934" s="1344"/>
    </row>
    <row r="935">
      <c r="A935" s="1344"/>
      <c r="B935" s="1344"/>
      <c r="C935" s="1344"/>
      <c r="D935" s="1344"/>
      <c r="E935" s="1344"/>
      <c r="F935" s="1344"/>
      <c r="G935" s="1344"/>
      <c r="H935" s="1344"/>
      <c r="I935" s="1344"/>
      <c r="J935" s="1344"/>
      <c r="K935" s="1344"/>
      <c r="L935" s="1344"/>
      <c r="M935" s="1344"/>
      <c r="N935" s="1344"/>
      <c r="O935" s="1344"/>
      <c r="P935" s="1344"/>
      <c r="Q935" s="1344"/>
      <c r="R935" s="1344"/>
      <c r="S935" s="1344"/>
      <c r="T935" s="1344"/>
      <c r="U935" s="1344"/>
      <c r="V935" s="1344"/>
      <c r="W935" s="1344"/>
      <c r="X935" s="1344"/>
      <c r="Y935" s="1344"/>
      <c r="Z935" s="1344"/>
      <c r="AA935" s="1344"/>
      <c r="AB935" s="1344"/>
      <c r="AC935" s="1344"/>
    </row>
    <row r="936">
      <c r="A936" s="1344"/>
      <c r="B936" s="1344"/>
      <c r="C936" s="1344"/>
      <c r="D936" s="1344"/>
      <c r="E936" s="1344"/>
      <c r="F936" s="1344"/>
      <c r="G936" s="1344"/>
      <c r="H936" s="1344"/>
      <c r="I936" s="1344"/>
      <c r="J936" s="1344"/>
      <c r="K936" s="1344"/>
      <c r="L936" s="1344"/>
      <c r="M936" s="1344"/>
      <c r="N936" s="1344"/>
      <c r="O936" s="1344"/>
      <c r="P936" s="1344"/>
      <c r="Q936" s="1344"/>
      <c r="R936" s="1344"/>
      <c r="S936" s="1344"/>
      <c r="T936" s="1344"/>
      <c r="U936" s="1344"/>
      <c r="V936" s="1344"/>
      <c r="W936" s="1344"/>
      <c r="X936" s="1344"/>
      <c r="Y936" s="1344"/>
      <c r="Z936" s="1344"/>
      <c r="AA936" s="1344"/>
      <c r="AB936" s="1344"/>
      <c r="AC936" s="1344"/>
    </row>
    <row r="937">
      <c r="A937" s="1344"/>
      <c r="B937" s="1344"/>
      <c r="C937" s="1344"/>
      <c r="D937" s="1344"/>
      <c r="E937" s="1344"/>
      <c r="F937" s="1344"/>
      <c r="G937" s="1344"/>
      <c r="H937" s="1344"/>
      <c r="I937" s="1344"/>
      <c r="J937" s="1344"/>
      <c r="K937" s="1344"/>
      <c r="L937" s="1344"/>
      <c r="M937" s="1344"/>
      <c r="N937" s="1344"/>
      <c r="O937" s="1344"/>
      <c r="P937" s="1344"/>
      <c r="Q937" s="1344"/>
      <c r="R937" s="1344"/>
      <c r="S937" s="1344"/>
      <c r="T937" s="1344"/>
      <c r="U937" s="1344"/>
      <c r="V937" s="1344"/>
      <c r="W937" s="1344"/>
      <c r="X937" s="1344"/>
      <c r="Y937" s="1344"/>
      <c r="Z937" s="1344"/>
      <c r="AA937" s="1344"/>
      <c r="AB937" s="1344"/>
      <c r="AC937" s="1344"/>
    </row>
    <row r="938">
      <c r="A938" s="1344"/>
      <c r="B938" s="1344"/>
      <c r="C938" s="1344"/>
      <c r="D938" s="1344"/>
      <c r="E938" s="1344"/>
      <c r="F938" s="1344"/>
      <c r="G938" s="1344"/>
      <c r="H938" s="1344"/>
      <c r="I938" s="1344"/>
      <c r="J938" s="1344"/>
      <c r="K938" s="1344"/>
      <c r="L938" s="1344"/>
      <c r="M938" s="1344"/>
      <c r="N938" s="1344"/>
      <c r="O938" s="1344"/>
      <c r="P938" s="1344"/>
      <c r="Q938" s="1344"/>
      <c r="R938" s="1344"/>
      <c r="S938" s="1344"/>
      <c r="T938" s="1344"/>
      <c r="U938" s="1344"/>
      <c r="V938" s="1344"/>
      <c r="W938" s="1344"/>
      <c r="X938" s="1344"/>
      <c r="Y938" s="1344"/>
      <c r="Z938" s="1344"/>
      <c r="AA938" s="1344"/>
      <c r="AB938" s="1344"/>
      <c r="AC938" s="1344"/>
    </row>
    <row r="939">
      <c r="A939" s="1344"/>
      <c r="B939" s="1344"/>
      <c r="C939" s="1344"/>
      <c r="D939" s="1344"/>
      <c r="E939" s="1344"/>
      <c r="F939" s="1344"/>
      <c r="G939" s="1344"/>
      <c r="H939" s="1344"/>
      <c r="I939" s="1344"/>
      <c r="J939" s="1344"/>
      <c r="K939" s="1344"/>
      <c r="L939" s="1344"/>
      <c r="M939" s="1344"/>
      <c r="N939" s="1344"/>
      <c r="O939" s="1344"/>
      <c r="P939" s="1344"/>
      <c r="Q939" s="1344"/>
      <c r="R939" s="1344"/>
      <c r="S939" s="1344"/>
      <c r="T939" s="1344"/>
      <c r="U939" s="1344"/>
      <c r="V939" s="1344"/>
      <c r="W939" s="1344"/>
      <c r="X939" s="1344"/>
      <c r="Y939" s="1344"/>
      <c r="Z939" s="1344"/>
      <c r="AA939" s="1344"/>
      <c r="AB939" s="1344"/>
      <c r="AC939" s="1344"/>
    </row>
    <row r="940">
      <c r="A940" s="1344"/>
      <c r="B940" s="1344"/>
      <c r="C940" s="1344"/>
      <c r="D940" s="1344"/>
      <c r="E940" s="1344"/>
      <c r="F940" s="1344"/>
      <c r="G940" s="1344"/>
      <c r="H940" s="1344"/>
      <c r="I940" s="1344"/>
      <c r="J940" s="1344"/>
      <c r="K940" s="1344"/>
      <c r="L940" s="1344"/>
      <c r="M940" s="1344"/>
      <c r="N940" s="1344"/>
      <c r="O940" s="1344"/>
      <c r="P940" s="1344"/>
      <c r="Q940" s="1344"/>
      <c r="R940" s="1344"/>
      <c r="S940" s="1344"/>
      <c r="T940" s="1344"/>
      <c r="U940" s="1344"/>
      <c r="V940" s="1344"/>
      <c r="W940" s="1344"/>
      <c r="X940" s="1344"/>
      <c r="Y940" s="1344"/>
      <c r="Z940" s="1344"/>
      <c r="AA940" s="1344"/>
      <c r="AB940" s="1344"/>
      <c r="AC940" s="1344"/>
    </row>
    <row r="941">
      <c r="A941" s="1344"/>
      <c r="B941" s="1344"/>
      <c r="C941" s="1344"/>
      <c r="D941" s="1344"/>
      <c r="E941" s="1344"/>
      <c r="F941" s="1344"/>
      <c r="G941" s="1344"/>
      <c r="H941" s="1344"/>
      <c r="I941" s="1344"/>
      <c r="J941" s="1344"/>
      <c r="K941" s="1344"/>
      <c r="L941" s="1344"/>
      <c r="M941" s="1344"/>
      <c r="N941" s="1344"/>
      <c r="O941" s="1344"/>
      <c r="P941" s="1344"/>
      <c r="Q941" s="1344"/>
      <c r="R941" s="1344"/>
      <c r="S941" s="1344"/>
      <c r="T941" s="1344"/>
      <c r="U941" s="1344"/>
      <c r="V941" s="1344"/>
      <c r="W941" s="1344"/>
      <c r="X941" s="1344"/>
      <c r="Y941" s="1344"/>
      <c r="Z941" s="1344"/>
      <c r="AA941" s="1344"/>
      <c r="AB941" s="1344"/>
      <c r="AC941" s="1344"/>
    </row>
    <row r="942">
      <c r="A942" s="1344"/>
      <c r="B942" s="1344"/>
      <c r="C942" s="1344"/>
      <c r="D942" s="1344"/>
      <c r="E942" s="1344"/>
      <c r="F942" s="1344"/>
      <c r="G942" s="1344"/>
      <c r="H942" s="1344"/>
      <c r="I942" s="1344"/>
      <c r="J942" s="1344"/>
      <c r="K942" s="1344"/>
      <c r="L942" s="1344"/>
      <c r="M942" s="1344"/>
      <c r="N942" s="1344"/>
      <c r="O942" s="1344"/>
      <c r="P942" s="1344"/>
      <c r="Q942" s="1344"/>
      <c r="R942" s="1344"/>
      <c r="S942" s="1344"/>
      <c r="T942" s="1344"/>
      <c r="U942" s="1344"/>
      <c r="V942" s="1344"/>
      <c r="W942" s="1344"/>
      <c r="X942" s="1344"/>
      <c r="Y942" s="1344"/>
      <c r="Z942" s="1344"/>
      <c r="AA942" s="1344"/>
      <c r="AB942" s="1344"/>
      <c r="AC942" s="1344"/>
    </row>
    <row r="943">
      <c r="A943" s="1344"/>
      <c r="B943" s="1344"/>
      <c r="C943" s="1344"/>
      <c r="D943" s="1344"/>
      <c r="E943" s="1344"/>
      <c r="F943" s="1344"/>
      <c r="G943" s="1344"/>
      <c r="H943" s="1344"/>
      <c r="I943" s="1344"/>
      <c r="J943" s="1344"/>
      <c r="K943" s="1344"/>
      <c r="L943" s="1344"/>
      <c r="M943" s="1344"/>
      <c r="N943" s="1344"/>
      <c r="O943" s="1344"/>
      <c r="P943" s="1344"/>
      <c r="Q943" s="1344"/>
      <c r="R943" s="1344"/>
      <c r="S943" s="1344"/>
      <c r="T943" s="1344"/>
      <c r="U943" s="1344"/>
      <c r="V943" s="1344"/>
      <c r="W943" s="1344"/>
      <c r="X943" s="1344"/>
      <c r="Y943" s="1344"/>
      <c r="Z943" s="1344"/>
      <c r="AA943" s="1344"/>
      <c r="AB943" s="1344"/>
      <c r="AC943" s="1344"/>
    </row>
    <row r="944">
      <c r="A944" s="1344"/>
      <c r="B944" s="1344"/>
      <c r="C944" s="1344"/>
      <c r="D944" s="1344"/>
      <c r="E944" s="1344"/>
      <c r="F944" s="1344"/>
      <c r="G944" s="1344"/>
      <c r="H944" s="1344"/>
      <c r="I944" s="1344"/>
      <c r="J944" s="1344"/>
      <c r="K944" s="1344"/>
      <c r="L944" s="1344"/>
      <c r="M944" s="1344"/>
      <c r="N944" s="1344"/>
      <c r="O944" s="1344"/>
      <c r="P944" s="1344"/>
      <c r="Q944" s="1344"/>
      <c r="R944" s="1344"/>
      <c r="S944" s="1344"/>
      <c r="T944" s="1344"/>
      <c r="U944" s="1344"/>
      <c r="V944" s="1344"/>
      <c r="W944" s="1344"/>
      <c r="X944" s="1344"/>
      <c r="Y944" s="1344"/>
      <c r="Z944" s="1344"/>
      <c r="AA944" s="1344"/>
      <c r="AB944" s="1344"/>
      <c r="AC944" s="1344"/>
    </row>
    <row r="945">
      <c r="A945" s="1344"/>
      <c r="B945" s="1344"/>
      <c r="C945" s="1344"/>
      <c r="D945" s="1344"/>
      <c r="E945" s="1344"/>
      <c r="F945" s="1344"/>
      <c r="G945" s="1344"/>
      <c r="H945" s="1344"/>
      <c r="I945" s="1344"/>
      <c r="J945" s="1344"/>
      <c r="K945" s="1344"/>
      <c r="L945" s="1344"/>
      <c r="M945" s="1344"/>
      <c r="N945" s="1344"/>
      <c r="O945" s="1344"/>
      <c r="P945" s="1344"/>
      <c r="Q945" s="1344"/>
      <c r="R945" s="1344"/>
      <c r="S945" s="1344"/>
      <c r="T945" s="1344"/>
      <c r="U945" s="1344"/>
      <c r="V945" s="1344"/>
      <c r="W945" s="1344"/>
      <c r="X945" s="1344"/>
      <c r="Y945" s="1344"/>
      <c r="Z945" s="1344"/>
      <c r="AA945" s="1344"/>
      <c r="AB945" s="1344"/>
      <c r="AC945" s="1344"/>
    </row>
    <row r="946">
      <c r="A946" s="1344"/>
      <c r="B946" s="1344"/>
      <c r="C946" s="1344"/>
      <c r="D946" s="1344"/>
      <c r="E946" s="1344"/>
      <c r="F946" s="1344"/>
      <c r="G946" s="1344"/>
      <c r="H946" s="1344"/>
      <c r="I946" s="1344"/>
      <c r="J946" s="1344"/>
      <c r="K946" s="1344"/>
      <c r="L946" s="1344"/>
      <c r="M946" s="1344"/>
      <c r="N946" s="1344"/>
      <c r="O946" s="1344"/>
      <c r="P946" s="1344"/>
      <c r="Q946" s="1344"/>
      <c r="R946" s="1344"/>
      <c r="S946" s="1344"/>
      <c r="T946" s="1344"/>
      <c r="U946" s="1344"/>
      <c r="V946" s="1344"/>
      <c r="W946" s="1344"/>
      <c r="X946" s="1344"/>
      <c r="Y946" s="1344"/>
      <c r="Z946" s="1344"/>
      <c r="AA946" s="1344"/>
      <c r="AB946" s="1344"/>
      <c r="AC946" s="1344"/>
    </row>
    <row r="947">
      <c r="A947" s="1344"/>
      <c r="B947" s="1344"/>
      <c r="C947" s="1344"/>
      <c r="D947" s="1344"/>
      <c r="E947" s="1344"/>
      <c r="F947" s="1344"/>
      <c r="G947" s="1344"/>
      <c r="H947" s="1344"/>
      <c r="I947" s="1344"/>
      <c r="J947" s="1344"/>
      <c r="K947" s="1344"/>
      <c r="L947" s="1344"/>
      <c r="M947" s="1344"/>
      <c r="N947" s="1344"/>
      <c r="O947" s="1344"/>
      <c r="P947" s="1344"/>
      <c r="Q947" s="1344"/>
      <c r="R947" s="1344"/>
      <c r="S947" s="1344"/>
      <c r="T947" s="1344"/>
      <c r="U947" s="1344"/>
      <c r="V947" s="1344"/>
      <c r="W947" s="1344"/>
      <c r="X947" s="1344"/>
      <c r="Y947" s="1344"/>
      <c r="Z947" s="1344"/>
      <c r="AA947" s="1344"/>
      <c r="AB947" s="1344"/>
      <c r="AC947" s="1344"/>
    </row>
    <row r="948">
      <c r="A948" s="1344"/>
      <c r="B948" s="1344"/>
      <c r="C948" s="1344"/>
      <c r="D948" s="1344"/>
      <c r="E948" s="1344"/>
      <c r="F948" s="1344"/>
      <c r="G948" s="1344"/>
      <c r="H948" s="1344"/>
      <c r="I948" s="1344"/>
      <c r="J948" s="1344"/>
      <c r="K948" s="1344"/>
      <c r="L948" s="1344"/>
      <c r="M948" s="1344"/>
      <c r="N948" s="1344"/>
      <c r="O948" s="1344"/>
      <c r="P948" s="1344"/>
      <c r="Q948" s="1344"/>
      <c r="R948" s="1344"/>
      <c r="S948" s="1344"/>
      <c r="T948" s="1344"/>
      <c r="U948" s="1344"/>
      <c r="V948" s="1344"/>
      <c r="W948" s="1344"/>
      <c r="X948" s="1344"/>
      <c r="Y948" s="1344"/>
      <c r="Z948" s="1344"/>
      <c r="AA948" s="1344"/>
      <c r="AB948" s="1344"/>
      <c r="AC948" s="1344"/>
    </row>
    <row r="949">
      <c r="A949" s="1344"/>
      <c r="B949" s="1344"/>
      <c r="C949" s="1344"/>
      <c r="D949" s="1344"/>
      <c r="E949" s="1344"/>
      <c r="F949" s="1344"/>
      <c r="G949" s="1344"/>
      <c r="H949" s="1344"/>
      <c r="I949" s="1344"/>
      <c r="J949" s="1344"/>
      <c r="K949" s="1344"/>
      <c r="L949" s="1344"/>
      <c r="M949" s="1344"/>
      <c r="N949" s="1344"/>
      <c r="O949" s="1344"/>
      <c r="P949" s="1344"/>
      <c r="Q949" s="1344"/>
      <c r="R949" s="1344"/>
      <c r="S949" s="1344"/>
      <c r="T949" s="1344"/>
      <c r="U949" s="1344"/>
      <c r="V949" s="1344"/>
      <c r="W949" s="1344"/>
      <c r="X949" s="1344"/>
      <c r="Y949" s="1344"/>
      <c r="Z949" s="1344"/>
      <c r="AA949" s="1344"/>
      <c r="AB949" s="1344"/>
      <c r="AC949" s="1344"/>
    </row>
    <row r="950">
      <c r="A950" s="1344"/>
      <c r="B950" s="1344"/>
      <c r="C950" s="1344"/>
      <c r="D950" s="1344"/>
      <c r="E950" s="1344"/>
      <c r="F950" s="1344"/>
      <c r="G950" s="1344"/>
      <c r="H950" s="1344"/>
      <c r="I950" s="1344"/>
      <c r="J950" s="1344"/>
      <c r="K950" s="1344"/>
      <c r="L950" s="1344"/>
      <c r="M950" s="1344"/>
      <c r="N950" s="1344"/>
      <c r="O950" s="1344"/>
      <c r="P950" s="1344"/>
      <c r="Q950" s="1344"/>
      <c r="R950" s="1344"/>
      <c r="S950" s="1344"/>
      <c r="T950" s="1344"/>
      <c r="U950" s="1344"/>
      <c r="V950" s="1344"/>
      <c r="W950" s="1344"/>
      <c r="X950" s="1344"/>
      <c r="Y950" s="1344"/>
      <c r="Z950" s="1344"/>
      <c r="AA950" s="1344"/>
      <c r="AB950" s="1344"/>
      <c r="AC950" s="1344"/>
    </row>
    <row r="951">
      <c r="A951" s="1344"/>
      <c r="B951" s="1344"/>
      <c r="C951" s="1344"/>
      <c r="D951" s="1344"/>
      <c r="E951" s="1344"/>
      <c r="F951" s="1344"/>
      <c r="G951" s="1344"/>
      <c r="H951" s="1344"/>
      <c r="I951" s="1344"/>
      <c r="J951" s="1344"/>
      <c r="K951" s="1344"/>
      <c r="L951" s="1344"/>
      <c r="M951" s="1344"/>
      <c r="N951" s="1344"/>
      <c r="O951" s="1344"/>
      <c r="P951" s="1344"/>
      <c r="Q951" s="1344"/>
      <c r="R951" s="1344"/>
      <c r="S951" s="1344"/>
      <c r="T951" s="1344"/>
      <c r="U951" s="1344"/>
      <c r="V951" s="1344"/>
      <c r="W951" s="1344"/>
      <c r="X951" s="1344"/>
      <c r="Y951" s="1344"/>
      <c r="Z951" s="1344"/>
      <c r="AA951" s="1344"/>
      <c r="AB951" s="1344"/>
      <c r="AC951" s="1344"/>
    </row>
    <row r="952">
      <c r="A952" s="1344"/>
      <c r="B952" s="1344"/>
      <c r="C952" s="1344"/>
      <c r="D952" s="1344"/>
      <c r="E952" s="1344"/>
      <c r="F952" s="1344"/>
      <c r="G952" s="1344"/>
      <c r="H952" s="1344"/>
      <c r="I952" s="1344"/>
      <c r="J952" s="1344"/>
      <c r="K952" s="1344"/>
      <c r="L952" s="1344"/>
      <c r="M952" s="1344"/>
      <c r="N952" s="1344"/>
      <c r="O952" s="1344"/>
      <c r="P952" s="1344"/>
      <c r="Q952" s="1344"/>
      <c r="R952" s="1344"/>
      <c r="S952" s="1344"/>
      <c r="T952" s="1344"/>
      <c r="U952" s="1344"/>
      <c r="V952" s="1344"/>
      <c r="W952" s="1344"/>
      <c r="X952" s="1344"/>
      <c r="Y952" s="1344"/>
      <c r="Z952" s="1344"/>
      <c r="AA952" s="1344"/>
      <c r="AB952" s="1344"/>
      <c r="AC952" s="1344"/>
    </row>
    <row r="953">
      <c r="A953" s="1344"/>
      <c r="B953" s="1344"/>
      <c r="C953" s="1344"/>
      <c r="D953" s="1344"/>
      <c r="E953" s="1344"/>
      <c r="F953" s="1344"/>
      <c r="G953" s="1344"/>
      <c r="H953" s="1344"/>
      <c r="I953" s="1344"/>
      <c r="J953" s="1344"/>
      <c r="K953" s="1344"/>
      <c r="L953" s="1344"/>
      <c r="M953" s="1344"/>
      <c r="N953" s="1344"/>
      <c r="O953" s="1344"/>
      <c r="P953" s="1344"/>
      <c r="Q953" s="1344"/>
      <c r="R953" s="1344"/>
      <c r="S953" s="1344"/>
      <c r="T953" s="1344"/>
      <c r="U953" s="1344"/>
      <c r="V953" s="1344"/>
      <c r="W953" s="1344"/>
      <c r="X953" s="1344"/>
      <c r="Y953" s="1344"/>
      <c r="Z953" s="1344"/>
      <c r="AA953" s="1344"/>
      <c r="AB953" s="1344"/>
      <c r="AC953" s="1344"/>
    </row>
    <row r="954">
      <c r="A954" s="1344"/>
      <c r="B954" s="1344"/>
      <c r="C954" s="1344"/>
      <c r="D954" s="1344"/>
      <c r="E954" s="1344"/>
      <c r="F954" s="1344"/>
      <c r="G954" s="1344"/>
      <c r="H954" s="1344"/>
      <c r="I954" s="1344"/>
      <c r="J954" s="1344"/>
      <c r="K954" s="1344"/>
      <c r="L954" s="1344"/>
      <c r="M954" s="1344"/>
      <c r="N954" s="1344"/>
      <c r="O954" s="1344"/>
      <c r="P954" s="1344"/>
      <c r="Q954" s="1344"/>
      <c r="R954" s="1344"/>
      <c r="S954" s="1344"/>
      <c r="T954" s="1344"/>
      <c r="U954" s="1344"/>
      <c r="V954" s="1344"/>
      <c r="W954" s="1344"/>
      <c r="X954" s="1344"/>
      <c r="Y954" s="1344"/>
      <c r="Z954" s="1344"/>
      <c r="AA954" s="1344"/>
      <c r="AB954" s="1344"/>
      <c r="AC954" s="1344"/>
    </row>
    <row r="955">
      <c r="A955" s="1344"/>
      <c r="B955" s="1344"/>
      <c r="C955" s="1344"/>
      <c r="D955" s="1344"/>
      <c r="E955" s="1344"/>
      <c r="F955" s="1344"/>
      <c r="G955" s="1344"/>
      <c r="H955" s="1344"/>
      <c r="I955" s="1344"/>
      <c r="J955" s="1344"/>
      <c r="K955" s="1344"/>
      <c r="L955" s="1344"/>
      <c r="M955" s="1344"/>
      <c r="N955" s="1344"/>
      <c r="O955" s="1344"/>
      <c r="P955" s="1344"/>
      <c r="Q955" s="1344"/>
      <c r="R955" s="1344"/>
      <c r="S955" s="1344"/>
      <c r="T955" s="1344"/>
      <c r="U955" s="1344"/>
      <c r="V955" s="1344"/>
      <c r="W955" s="1344"/>
      <c r="X955" s="1344"/>
      <c r="Y955" s="1344"/>
      <c r="Z955" s="1344"/>
      <c r="AA955" s="1344"/>
      <c r="AB955" s="1344"/>
      <c r="AC955" s="1344"/>
    </row>
    <row r="956">
      <c r="A956" s="1344"/>
      <c r="B956" s="1344"/>
      <c r="C956" s="1344"/>
      <c r="D956" s="1344"/>
      <c r="E956" s="1344"/>
      <c r="F956" s="1344"/>
      <c r="G956" s="1344"/>
      <c r="H956" s="1344"/>
      <c r="I956" s="1344"/>
      <c r="J956" s="1344"/>
      <c r="K956" s="1344"/>
      <c r="L956" s="1344"/>
      <c r="M956" s="1344"/>
      <c r="N956" s="1344"/>
      <c r="O956" s="1344"/>
      <c r="P956" s="1344"/>
      <c r="Q956" s="1344"/>
      <c r="R956" s="1344"/>
      <c r="S956" s="1344"/>
      <c r="T956" s="1344"/>
      <c r="U956" s="1344"/>
      <c r="V956" s="1344"/>
      <c r="W956" s="1344"/>
      <c r="X956" s="1344"/>
      <c r="Y956" s="1344"/>
      <c r="Z956" s="1344"/>
      <c r="AA956" s="1344"/>
      <c r="AB956" s="1344"/>
      <c r="AC956" s="1344"/>
    </row>
    <row r="957">
      <c r="A957" s="1344"/>
      <c r="B957" s="1344"/>
      <c r="C957" s="1344"/>
      <c r="D957" s="1344"/>
      <c r="E957" s="1344"/>
      <c r="F957" s="1344"/>
      <c r="G957" s="1344"/>
      <c r="H957" s="1344"/>
      <c r="I957" s="1344"/>
      <c r="J957" s="1344"/>
      <c r="K957" s="1344"/>
      <c r="L957" s="1344"/>
      <c r="M957" s="1344"/>
      <c r="N957" s="1344"/>
      <c r="O957" s="1344"/>
      <c r="P957" s="1344"/>
      <c r="Q957" s="1344"/>
      <c r="R957" s="1344"/>
      <c r="S957" s="1344"/>
      <c r="T957" s="1344"/>
      <c r="U957" s="1344"/>
      <c r="V957" s="1344"/>
      <c r="W957" s="1344"/>
      <c r="X957" s="1344"/>
      <c r="Y957" s="1344"/>
      <c r="Z957" s="1344"/>
      <c r="AA957" s="1344"/>
      <c r="AB957" s="1344"/>
      <c r="AC957" s="1344"/>
    </row>
    <row r="958">
      <c r="A958" s="1344"/>
      <c r="B958" s="1344"/>
      <c r="C958" s="1344"/>
      <c r="D958" s="1344"/>
      <c r="E958" s="1344"/>
      <c r="F958" s="1344"/>
      <c r="G958" s="1344"/>
      <c r="H958" s="1344"/>
      <c r="I958" s="1344"/>
      <c r="J958" s="1344"/>
      <c r="K958" s="1344"/>
      <c r="L958" s="1344"/>
      <c r="M958" s="1344"/>
      <c r="N958" s="1344"/>
      <c r="O958" s="1344"/>
      <c r="P958" s="1344"/>
      <c r="Q958" s="1344"/>
      <c r="R958" s="1344"/>
      <c r="S958" s="1344"/>
      <c r="T958" s="1344"/>
      <c r="U958" s="1344"/>
      <c r="V958" s="1344"/>
      <c r="W958" s="1344"/>
      <c r="X958" s="1344"/>
      <c r="Y958" s="1344"/>
      <c r="Z958" s="1344"/>
      <c r="AA958" s="1344"/>
      <c r="AB958" s="1344"/>
      <c r="AC958" s="1344"/>
    </row>
    <row r="959">
      <c r="A959" s="1344"/>
      <c r="B959" s="1344"/>
      <c r="C959" s="1344"/>
      <c r="D959" s="1344"/>
      <c r="E959" s="1344"/>
      <c r="F959" s="1344"/>
      <c r="G959" s="1344"/>
      <c r="H959" s="1344"/>
      <c r="I959" s="1344"/>
      <c r="J959" s="1344"/>
      <c r="K959" s="1344"/>
      <c r="L959" s="1344"/>
      <c r="M959" s="1344"/>
      <c r="N959" s="1344"/>
      <c r="O959" s="1344"/>
      <c r="P959" s="1344"/>
      <c r="Q959" s="1344"/>
      <c r="R959" s="1344"/>
      <c r="S959" s="1344"/>
      <c r="T959" s="1344"/>
      <c r="U959" s="1344"/>
      <c r="V959" s="1344"/>
      <c r="W959" s="1344"/>
      <c r="X959" s="1344"/>
      <c r="Y959" s="1344"/>
      <c r="Z959" s="1344"/>
      <c r="AA959" s="1344"/>
      <c r="AB959" s="1344"/>
      <c r="AC959" s="1344"/>
    </row>
    <row r="960">
      <c r="A960" s="1344"/>
      <c r="B960" s="1344"/>
      <c r="C960" s="1344"/>
      <c r="D960" s="1344"/>
      <c r="E960" s="1344"/>
      <c r="F960" s="1344"/>
      <c r="G960" s="1344"/>
      <c r="H960" s="1344"/>
      <c r="I960" s="1344"/>
      <c r="J960" s="1344"/>
      <c r="K960" s="1344"/>
      <c r="L960" s="1344"/>
      <c r="M960" s="1344"/>
      <c r="N960" s="1344"/>
      <c r="O960" s="1344"/>
      <c r="P960" s="1344"/>
      <c r="Q960" s="1344"/>
      <c r="R960" s="1344"/>
      <c r="S960" s="1344"/>
      <c r="T960" s="1344"/>
      <c r="U960" s="1344"/>
      <c r="V960" s="1344"/>
      <c r="W960" s="1344"/>
      <c r="X960" s="1344"/>
      <c r="Y960" s="1344"/>
      <c r="Z960" s="1344"/>
      <c r="AA960" s="1344"/>
      <c r="AB960" s="1344"/>
      <c r="AC960" s="1344"/>
    </row>
    <row r="961">
      <c r="A961" s="1344"/>
      <c r="B961" s="1344"/>
      <c r="C961" s="1344"/>
      <c r="D961" s="1344"/>
      <c r="E961" s="1344"/>
      <c r="F961" s="1344"/>
      <c r="G961" s="1344"/>
      <c r="H961" s="1344"/>
      <c r="I961" s="1344"/>
      <c r="J961" s="1344"/>
      <c r="K961" s="1344"/>
      <c r="L961" s="1344"/>
      <c r="M961" s="1344"/>
      <c r="N961" s="1344"/>
      <c r="O961" s="1344"/>
      <c r="P961" s="1344"/>
      <c r="Q961" s="1344"/>
      <c r="R961" s="1344"/>
      <c r="S961" s="1344"/>
      <c r="T961" s="1344"/>
      <c r="U961" s="1344"/>
      <c r="V961" s="1344"/>
      <c r="W961" s="1344"/>
      <c r="X961" s="1344"/>
      <c r="Y961" s="1344"/>
      <c r="Z961" s="1344"/>
      <c r="AA961" s="1344"/>
      <c r="AB961" s="1344"/>
      <c r="AC961" s="1344"/>
    </row>
    <row r="962">
      <c r="A962" s="1344"/>
      <c r="B962" s="1344"/>
      <c r="C962" s="1344"/>
      <c r="D962" s="1344"/>
      <c r="E962" s="1344"/>
      <c r="F962" s="1344"/>
      <c r="G962" s="1344"/>
      <c r="H962" s="1344"/>
      <c r="I962" s="1344"/>
      <c r="J962" s="1344"/>
      <c r="K962" s="1344"/>
      <c r="L962" s="1344"/>
      <c r="M962" s="1344"/>
      <c r="N962" s="1344"/>
      <c r="O962" s="1344"/>
      <c r="P962" s="1344"/>
      <c r="Q962" s="1344"/>
      <c r="R962" s="1344"/>
      <c r="S962" s="1344"/>
      <c r="T962" s="1344"/>
      <c r="U962" s="1344"/>
      <c r="V962" s="1344"/>
      <c r="W962" s="1344"/>
      <c r="X962" s="1344"/>
      <c r="Y962" s="1344"/>
      <c r="Z962" s="1344"/>
      <c r="AA962" s="1344"/>
      <c r="AB962" s="1344"/>
      <c r="AC962" s="1344"/>
    </row>
    <row r="963">
      <c r="A963" s="1344"/>
      <c r="B963" s="1344"/>
      <c r="C963" s="1344"/>
      <c r="D963" s="1344"/>
      <c r="E963" s="1344"/>
      <c r="F963" s="1344"/>
      <c r="G963" s="1344"/>
      <c r="H963" s="1344"/>
      <c r="I963" s="1344"/>
      <c r="J963" s="1344"/>
      <c r="K963" s="1344"/>
      <c r="L963" s="1344"/>
      <c r="M963" s="1344"/>
      <c r="N963" s="1344"/>
      <c r="O963" s="1344"/>
      <c r="P963" s="1344"/>
      <c r="Q963" s="1344"/>
      <c r="R963" s="1344"/>
      <c r="S963" s="1344"/>
      <c r="T963" s="1344"/>
      <c r="U963" s="1344"/>
      <c r="V963" s="1344"/>
      <c r="W963" s="1344"/>
      <c r="X963" s="1344"/>
      <c r="Y963" s="1344"/>
      <c r="Z963" s="1344"/>
      <c r="AA963" s="1344"/>
      <c r="AB963" s="1344"/>
      <c r="AC963" s="1344"/>
    </row>
    <row r="964">
      <c r="A964" s="1344"/>
      <c r="B964" s="1344"/>
      <c r="C964" s="1344"/>
      <c r="D964" s="1344"/>
      <c r="E964" s="1344"/>
      <c r="F964" s="1344"/>
      <c r="G964" s="1344"/>
      <c r="H964" s="1344"/>
      <c r="I964" s="1344"/>
      <c r="J964" s="1344"/>
      <c r="K964" s="1344"/>
      <c r="L964" s="1344"/>
      <c r="M964" s="1344"/>
      <c r="N964" s="1344"/>
      <c r="O964" s="1344"/>
      <c r="P964" s="1344"/>
      <c r="Q964" s="1344"/>
      <c r="R964" s="1344"/>
      <c r="S964" s="1344"/>
      <c r="T964" s="1344"/>
      <c r="U964" s="1344"/>
      <c r="V964" s="1344"/>
      <c r="W964" s="1344"/>
      <c r="X964" s="1344"/>
      <c r="Y964" s="1344"/>
      <c r="Z964" s="1344"/>
      <c r="AA964" s="1344"/>
      <c r="AB964" s="1344"/>
      <c r="AC964" s="1344"/>
    </row>
    <row r="965">
      <c r="A965" s="1344"/>
      <c r="B965" s="1344"/>
      <c r="C965" s="1344"/>
      <c r="D965" s="1344"/>
      <c r="E965" s="1344"/>
      <c r="F965" s="1344"/>
      <c r="G965" s="1344"/>
      <c r="H965" s="1344"/>
      <c r="I965" s="1344"/>
      <c r="J965" s="1344"/>
      <c r="K965" s="1344"/>
      <c r="L965" s="1344"/>
      <c r="M965" s="1344"/>
      <c r="N965" s="1344"/>
      <c r="O965" s="1344"/>
      <c r="P965" s="1344"/>
      <c r="Q965" s="1344"/>
      <c r="R965" s="1344"/>
      <c r="S965" s="1344"/>
      <c r="T965" s="1344"/>
      <c r="U965" s="1344"/>
      <c r="V965" s="1344"/>
      <c r="W965" s="1344"/>
      <c r="X965" s="1344"/>
      <c r="Y965" s="1344"/>
      <c r="Z965" s="1344"/>
      <c r="AA965" s="1344"/>
      <c r="AB965" s="1344"/>
      <c r="AC965" s="1344"/>
    </row>
    <row r="966">
      <c r="A966" s="1344"/>
      <c r="B966" s="1344"/>
      <c r="C966" s="1344"/>
      <c r="D966" s="1344"/>
      <c r="E966" s="1344"/>
      <c r="F966" s="1344"/>
      <c r="G966" s="1344"/>
      <c r="H966" s="1344"/>
      <c r="I966" s="1344"/>
      <c r="J966" s="1344"/>
      <c r="K966" s="1344"/>
      <c r="L966" s="1344"/>
      <c r="M966" s="1344"/>
      <c r="N966" s="1344"/>
      <c r="O966" s="1344"/>
      <c r="P966" s="1344"/>
      <c r="Q966" s="1344"/>
      <c r="R966" s="1344"/>
      <c r="S966" s="1344"/>
      <c r="T966" s="1344"/>
      <c r="U966" s="1344"/>
      <c r="V966" s="1344"/>
      <c r="W966" s="1344"/>
      <c r="X966" s="1344"/>
      <c r="Y966" s="1344"/>
      <c r="Z966" s="1344"/>
      <c r="AA966" s="1344"/>
      <c r="AB966" s="1344"/>
      <c r="AC966" s="1344"/>
    </row>
    <row r="967">
      <c r="A967" s="1344"/>
      <c r="B967" s="1344"/>
      <c r="C967" s="1344"/>
      <c r="D967" s="1344"/>
      <c r="E967" s="1344"/>
      <c r="F967" s="1344"/>
      <c r="G967" s="1344"/>
      <c r="H967" s="1344"/>
      <c r="I967" s="1344"/>
      <c r="J967" s="1344"/>
      <c r="K967" s="1344"/>
      <c r="L967" s="1344"/>
      <c r="M967" s="1344"/>
      <c r="N967" s="1344"/>
      <c r="O967" s="1344"/>
      <c r="P967" s="1344"/>
      <c r="Q967" s="1344"/>
      <c r="R967" s="1344"/>
      <c r="S967" s="1344"/>
      <c r="T967" s="1344"/>
      <c r="U967" s="1344"/>
      <c r="V967" s="1344"/>
      <c r="W967" s="1344"/>
      <c r="X967" s="1344"/>
      <c r="Y967" s="1344"/>
      <c r="Z967" s="1344"/>
      <c r="AA967" s="1344"/>
      <c r="AB967" s="1344"/>
      <c r="AC967" s="1344"/>
    </row>
    <row r="968">
      <c r="A968" s="1344"/>
      <c r="B968" s="1344"/>
      <c r="C968" s="1344"/>
      <c r="D968" s="1344"/>
      <c r="E968" s="1344"/>
      <c r="F968" s="1344"/>
      <c r="G968" s="1344"/>
      <c r="H968" s="1344"/>
      <c r="I968" s="1344"/>
      <c r="J968" s="1344"/>
      <c r="K968" s="1344"/>
      <c r="L968" s="1344"/>
      <c r="M968" s="1344"/>
      <c r="N968" s="1344"/>
      <c r="O968" s="1344"/>
      <c r="P968" s="1344"/>
      <c r="Q968" s="1344"/>
      <c r="R968" s="1344"/>
      <c r="S968" s="1344"/>
      <c r="T968" s="1344"/>
      <c r="U968" s="1344"/>
      <c r="V968" s="1344"/>
      <c r="W968" s="1344"/>
      <c r="X968" s="1344"/>
      <c r="Y968" s="1344"/>
      <c r="Z968" s="1344"/>
      <c r="AA968" s="1344"/>
      <c r="AB968" s="1344"/>
      <c r="AC968" s="1344"/>
    </row>
    <row r="969">
      <c r="A969" s="1344"/>
      <c r="B969" s="1344"/>
      <c r="C969" s="1344"/>
      <c r="D969" s="1344"/>
      <c r="E969" s="1344"/>
      <c r="F969" s="1344"/>
      <c r="G969" s="1344"/>
      <c r="H969" s="1344"/>
      <c r="I969" s="1344"/>
      <c r="J969" s="1344"/>
      <c r="K969" s="1344"/>
      <c r="L969" s="1344"/>
      <c r="M969" s="1344"/>
      <c r="N969" s="1344"/>
      <c r="O969" s="1344"/>
      <c r="P969" s="1344"/>
      <c r="Q969" s="1344"/>
      <c r="R969" s="1344"/>
      <c r="S969" s="1344"/>
      <c r="T969" s="1344"/>
      <c r="U969" s="1344"/>
      <c r="V969" s="1344"/>
      <c r="W969" s="1344"/>
      <c r="X969" s="1344"/>
      <c r="Y969" s="1344"/>
      <c r="Z969" s="1344"/>
      <c r="AA969" s="1344"/>
      <c r="AB969" s="1344"/>
      <c r="AC969" s="1344"/>
    </row>
    <row r="970">
      <c r="A970" s="1344"/>
      <c r="B970" s="1344"/>
      <c r="C970" s="1344"/>
      <c r="D970" s="1344"/>
      <c r="E970" s="1344"/>
      <c r="F970" s="1344"/>
      <c r="G970" s="1344"/>
      <c r="H970" s="1344"/>
      <c r="I970" s="1344"/>
      <c r="J970" s="1344"/>
      <c r="K970" s="1344"/>
      <c r="L970" s="1344"/>
      <c r="M970" s="1344"/>
      <c r="N970" s="1344"/>
      <c r="O970" s="1344"/>
      <c r="P970" s="1344"/>
      <c r="Q970" s="1344"/>
      <c r="R970" s="1344"/>
      <c r="S970" s="1344"/>
      <c r="T970" s="1344"/>
      <c r="U970" s="1344"/>
      <c r="V970" s="1344"/>
      <c r="W970" s="1344"/>
      <c r="X970" s="1344"/>
      <c r="Y970" s="1344"/>
      <c r="Z970" s="1344"/>
      <c r="AA970" s="1344"/>
      <c r="AB970" s="1344"/>
      <c r="AC970" s="1344"/>
    </row>
    <row r="971">
      <c r="A971" s="1344"/>
      <c r="B971" s="1344"/>
      <c r="C971" s="1344"/>
      <c r="D971" s="1344"/>
      <c r="E971" s="1344"/>
      <c r="F971" s="1344"/>
      <c r="G971" s="1344"/>
      <c r="H971" s="1344"/>
      <c r="I971" s="1344"/>
      <c r="J971" s="1344"/>
      <c r="K971" s="1344"/>
      <c r="L971" s="1344"/>
      <c r="M971" s="1344"/>
      <c r="N971" s="1344"/>
      <c r="O971" s="1344"/>
      <c r="P971" s="1344"/>
      <c r="Q971" s="1344"/>
      <c r="R971" s="1344"/>
      <c r="S971" s="1344"/>
      <c r="T971" s="1344"/>
      <c r="U971" s="1344"/>
      <c r="V971" s="1344"/>
      <c r="W971" s="1344"/>
      <c r="X971" s="1344"/>
      <c r="Y971" s="1344"/>
      <c r="Z971" s="1344"/>
      <c r="AA971" s="1344"/>
      <c r="AB971" s="1344"/>
      <c r="AC971" s="1344"/>
    </row>
    <row r="972">
      <c r="A972" s="1344"/>
      <c r="B972" s="1344"/>
      <c r="C972" s="1344"/>
      <c r="D972" s="1344"/>
      <c r="E972" s="1344"/>
      <c r="F972" s="1344"/>
      <c r="G972" s="1344"/>
      <c r="H972" s="1344"/>
      <c r="I972" s="1344"/>
      <c r="J972" s="1344"/>
      <c r="K972" s="1344"/>
      <c r="L972" s="1344"/>
      <c r="M972" s="1344"/>
      <c r="N972" s="1344"/>
      <c r="O972" s="1344"/>
      <c r="P972" s="1344"/>
      <c r="Q972" s="1344"/>
      <c r="R972" s="1344"/>
      <c r="S972" s="1344"/>
      <c r="T972" s="1344"/>
      <c r="U972" s="1344"/>
      <c r="V972" s="1344"/>
      <c r="W972" s="1344"/>
      <c r="X972" s="1344"/>
      <c r="Y972" s="1344"/>
      <c r="Z972" s="1344"/>
      <c r="AA972" s="1344"/>
      <c r="AB972" s="1344"/>
      <c r="AC972" s="1344"/>
    </row>
    <row r="973">
      <c r="A973" s="1344"/>
      <c r="B973" s="1344"/>
      <c r="C973" s="1344"/>
      <c r="D973" s="1344"/>
      <c r="E973" s="1344"/>
      <c r="F973" s="1344"/>
      <c r="G973" s="1344"/>
      <c r="H973" s="1344"/>
      <c r="I973" s="1344"/>
      <c r="J973" s="1344"/>
      <c r="K973" s="1344"/>
      <c r="L973" s="1344"/>
      <c r="M973" s="1344"/>
      <c r="N973" s="1344"/>
      <c r="O973" s="1344"/>
      <c r="P973" s="1344"/>
      <c r="Q973" s="1344"/>
      <c r="R973" s="1344"/>
      <c r="S973" s="1344"/>
      <c r="T973" s="1344"/>
      <c r="U973" s="1344"/>
      <c r="V973" s="1344"/>
      <c r="W973" s="1344"/>
      <c r="X973" s="1344"/>
      <c r="Y973" s="1344"/>
      <c r="Z973" s="1344"/>
      <c r="AA973" s="1344"/>
      <c r="AB973" s="1344"/>
      <c r="AC973" s="1344"/>
    </row>
    <row r="974">
      <c r="A974" s="1344"/>
      <c r="B974" s="1344"/>
      <c r="C974" s="1344"/>
      <c r="D974" s="1344"/>
      <c r="E974" s="1344"/>
      <c r="F974" s="1344"/>
      <c r="G974" s="1344"/>
      <c r="H974" s="1344"/>
      <c r="I974" s="1344"/>
      <c r="J974" s="1344"/>
      <c r="K974" s="1344"/>
      <c r="L974" s="1344"/>
      <c r="M974" s="1344"/>
      <c r="N974" s="1344"/>
      <c r="O974" s="1344"/>
      <c r="P974" s="1344"/>
      <c r="Q974" s="1344"/>
      <c r="R974" s="1344"/>
      <c r="S974" s="1344"/>
      <c r="T974" s="1344"/>
      <c r="U974" s="1344"/>
      <c r="V974" s="1344"/>
      <c r="W974" s="1344"/>
      <c r="X974" s="1344"/>
      <c r="Y974" s="1344"/>
      <c r="Z974" s="1344"/>
      <c r="AA974" s="1344"/>
      <c r="AB974" s="1344"/>
      <c r="AC974" s="1344"/>
    </row>
    <row r="975">
      <c r="A975" s="1344"/>
      <c r="B975" s="1344"/>
      <c r="C975" s="1344"/>
      <c r="D975" s="1344"/>
      <c r="E975" s="1344"/>
      <c r="F975" s="1344"/>
      <c r="G975" s="1344"/>
      <c r="H975" s="1344"/>
      <c r="I975" s="1344"/>
      <c r="J975" s="1344"/>
      <c r="K975" s="1344"/>
      <c r="L975" s="1344"/>
      <c r="M975" s="1344"/>
      <c r="N975" s="1344"/>
      <c r="O975" s="1344"/>
      <c r="P975" s="1344"/>
      <c r="Q975" s="1344"/>
      <c r="R975" s="1344"/>
      <c r="S975" s="1344"/>
      <c r="T975" s="1344"/>
      <c r="U975" s="1344"/>
      <c r="V975" s="1344"/>
      <c r="W975" s="1344"/>
      <c r="X975" s="1344"/>
      <c r="Y975" s="1344"/>
      <c r="Z975" s="1344"/>
      <c r="AA975" s="1344"/>
      <c r="AB975" s="1344"/>
      <c r="AC975" s="1344"/>
    </row>
    <row r="976">
      <c r="A976" s="1344"/>
      <c r="B976" s="1344"/>
      <c r="C976" s="1344"/>
      <c r="D976" s="1344"/>
      <c r="E976" s="1344"/>
      <c r="F976" s="1344"/>
      <c r="G976" s="1344"/>
      <c r="H976" s="1344"/>
      <c r="I976" s="1344"/>
      <c r="J976" s="1344"/>
      <c r="K976" s="1344"/>
      <c r="L976" s="1344"/>
      <c r="M976" s="1344"/>
      <c r="N976" s="1344"/>
      <c r="O976" s="1344"/>
      <c r="P976" s="1344"/>
      <c r="Q976" s="1344"/>
      <c r="R976" s="1344"/>
      <c r="S976" s="1344"/>
      <c r="T976" s="1344"/>
      <c r="U976" s="1344"/>
      <c r="V976" s="1344"/>
      <c r="W976" s="1344"/>
      <c r="X976" s="1344"/>
      <c r="Y976" s="1344"/>
      <c r="Z976" s="1344"/>
      <c r="AA976" s="1344"/>
      <c r="AB976" s="1344"/>
      <c r="AC976" s="1344"/>
    </row>
    <row r="977">
      <c r="A977" s="1344"/>
      <c r="B977" s="1344"/>
      <c r="C977" s="1344"/>
      <c r="D977" s="1344"/>
      <c r="E977" s="1344"/>
      <c r="F977" s="1344"/>
      <c r="G977" s="1344"/>
      <c r="H977" s="1344"/>
      <c r="I977" s="1344"/>
      <c r="J977" s="1344"/>
      <c r="K977" s="1344"/>
      <c r="L977" s="1344"/>
      <c r="M977" s="1344"/>
      <c r="N977" s="1344"/>
      <c r="O977" s="1344"/>
      <c r="P977" s="1344"/>
      <c r="Q977" s="1344"/>
      <c r="R977" s="1344"/>
      <c r="S977" s="1344"/>
      <c r="T977" s="1344"/>
      <c r="U977" s="1344"/>
      <c r="V977" s="1344"/>
      <c r="W977" s="1344"/>
      <c r="X977" s="1344"/>
      <c r="Y977" s="1344"/>
      <c r="Z977" s="1344"/>
      <c r="AA977" s="1344"/>
      <c r="AB977" s="1344"/>
      <c r="AC977" s="1344"/>
    </row>
    <row r="978">
      <c r="A978" s="1344"/>
      <c r="B978" s="1344"/>
      <c r="C978" s="1344"/>
      <c r="D978" s="1344"/>
      <c r="E978" s="1344"/>
      <c r="F978" s="1344"/>
      <c r="G978" s="1344"/>
      <c r="H978" s="1344"/>
      <c r="I978" s="1344"/>
      <c r="J978" s="1344"/>
      <c r="K978" s="1344"/>
      <c r="L978" s="1344"/>
      <c r="M978" s="1344"/>
      <c r="N978" s="1344"/>
      <c r="O978" s="1344"/>
      <c r="P978" s="1344"/>
      <c r="Q978" s="1344"/>
      <c r="R978" s="1344"/>
      <c r="S978" s="1344"/>
      <c r="T978" s="1344"/>
      <c r="U978" s="1344"/>
      <c r="V978" s="1344"/>
      <c r="W978" s="1344"/>
      <c r="X978" s="1344"/>
      <c r="Y978" s="1344"/>
      <c r="Z978" s="1344"/>
      <c r="AA978" s="1344"/>
      <c r="AB978" s="1344"/>
      <c r="AC978" s="1344"/>
    </row>
    <row r="979">
      <c r="A979" s="1344"/>
      <c r="B979" s="1344"/>
      <c r="C979" s="1344"/>
      <c r="D979" s="1344"/>
      <c r="E979" s="1344"/>
      <c r="F979" s="1344"/>
      <c r="G979" s="1344"/>
      <c r="H979" s="1344"/>
      <c r="I979" s="1344"/>
      <c r="J979" s="1344"/>
      <c r="K979" s="1344"/>
      <c r="L979" s="1344"/>
      <c r="M979" s="1344"/>
      <c r="N979" s="1344"/>
      <c r="O979" s="1344"/>
      <c r="P979" s="1344"/>
      <c r="Q979" s="1344"/>
      <c r="R979" s="1344"/>
      <c r="S979" s="1344"/>
      <c r="T979" s="1344"/>
      <c r="U979" s="1344"/>
      <c r="V979" s="1344"/>
      <c r="W979" s="1344"/>
      <c r="X979" s="1344"/>
      <c r="Y979" s="1344"/>
      <c r="Z979" s="1344"/>
      <c r="AA979" s="1344"/>
      <c r="AB979" s="1344"/>
      <c r="AC979" s="1344"/>
    </row>
    <row r="980">
      <c r="A980" s="1344"/>
      <c r="B980" s="1344"/>
      <c r="C980" s="1344"/>
      <c r="D980" s="1344"/>
      <c r="E980" s="1344"/>
      <c r="F980" s="1344"/>
      <c r="G980" s="1344"/>
      <c r="H980" s="1344"/>
      <c r="I980" s="1344"/>
      <c r="J980" s="1344"/>
      <c r="K980" s="1344"/>
      <c r="L980" s="1344"/>
      <c r="M980" s="1344"/>
      <c r="N980" s="1344"/>
      <c r="O980" s="1344"/>
      <c r="P980" s="1344"/>
      <c r="Q980" s="1344"/>
      <c r="R980" s="1344"/>
      <c r="S980" s="1344"/>
      <c r="T980" s="1344"/>
      <c r="U980" s="1344"/>
      <c r="V980" s="1344"/>
      <c r="W980" s="1344"/>
      <c r="X980" s="1344"/>
      <c r="Y980" s="1344"/>
      <c r="Z980" s="1344"/>
      <c r="AA980" s="1344"/>
      <c r="AB980" s="1344"/>
      <c r="AC980" s="1344"/>
    </row>
    <row r="981">
      <c r="A981" s="1344"/>
      <c r="B981" s="1344"/>
      <c r="C981" s="1344"/>
      <c r="D981" s="1344"/>
      <c r="E981" s="1344"/>
      <c r="F981" s="1344"/>
      <c r="G981" s="1344"/>
      <c r="H981" s="1344"/>
      <c r="I981" s="1344"/>
      <c r="J981" s="1344"/>
      <c r="K981" s="1344"/>
      <c r="L981" s="1344"/>
      <c r="M981" s="1344"/>
      <c r="N981" s="1344"/>
      <c r="O981" s="1344"/>
      <c r="P981" s="1344"/>
      <c r="Q981" s="1344"/>
      <c r="R981" s="1344"/>
      <c r="S981" s="1344"/>
      <c r="T981" s="1344"/>
      <c r="U981" s="1344"/>
      <c r="V981" s="1344"/>
      <c r="W981" s="1344"/>
      <c r="X981" s="1344"/>
      <c r="Y981" s="1344"/>
      <c r="Z981" s="1344"/>
      <c r="AA981" s="1344"/>
      <c r="AB981" s="1344"/>
      <c r="AC981" s="1344"/>
    </row>
    <row r="982">
      <c r="A982" s="1344"/>
      <c r="B982" s="1344"/>
      <c r="C982" s="1344"/>
      <c r="D982" s="1344"/>
      <c r="E982" s="1344"/>
      <c r="F982" s="1344"/>
      <c r="G982" s="1344"/>
      <c r="H982" s="1344"/>
      <c r="I982" s="1344"/>
      <c r="J982" s="1344"/>
      <c r="K982" s="1344"/>
      <c r="L982" s="1344"/>
      <c r="M982" s="1344"/>
      <c r="N982" s="1344"/>
      <c r="O982" s="1344"/>
      <c r="P982" s="1344"/>
      <c r="Q982" s="1344"/>
      <c r="R982" s="1344"/>
      <c r="S982" s="1344"/>
      <c r="T982" s="1344"/>
      <c r="U982" s="1344"/>
      <c r="V982" s="1344"/>
      <c r="W982" s="1344"/>
      <c r="X982" s="1344"/>
      <c r="Y982" s="1344"/>
      <c r="Z982" s="1344"/>
      <c r="AA982" s="1344"/>
      <c r="AB982" s="1344"/>
      <c r="AC982" s="1344"/>
    </row>
    <row r="983">
      <c r="A983" s="1344"/>
      <c r="B983" s="1344"/>
      <c r="C983" s="1344"/>
      <c r="D983" s="1344"/>
      <c r="E983" s="1344"/>
      <c r="F983" s="1344"/>
      <c r="G983" s="1344"/>
      <c r="H983" s="1344"/>
      <c r="I983" s="1344"/>
      <c r="J983" s="1344"/>
      <c r="K983" s="1344"/>
      <c r="L983" s="1344"/>
      <c r="M983" s="1344"/>
      <c r="N983" s="1344"/>
      <c r="O983" s="1344"/>
      <c r="P983" s="1344"/>
      <c r="Q983" s="1344"/>
      <c r="R983" s="1344"/>
      <c r="S983" s="1344"/>
      <c r="T983" s="1344"/>
      <c r="U983" s="1344"/>
      <c r="V983" s="1344"/>
      <c r="W983" s="1344"/>
      <c r="X983" s="1344"/>
      <c r="Y983" s="1344"/>
      <c r="Z983" s="1344"/>
      <c r="AA983" s="1344"/>
      <c r="AB983" s="1344"/>
      <c r="AC983" s="1344"/>
    </row>
    <row r="984">
      <c r="A984" s="1344"/>
      <c r="B984" s="1344"/>
      <c r="C984" s="1344"/>
      <c r="D984" s="1344"/>
      <c r="E984" s="1344"/>
      <c r="F984" s="1344"/>
      <c r="G984" s="1344"/>
      <c r="H984" s="1344"/>
      <c r="I984" s="1344"/>
      <c r="J984" s="1344"/>
      <c r="K984" s="1344"/>
      <c r="L984" s="1344"/>
      <c r="M984" s="1344"/>
      <c r="N984" s="1344"/>
      <c r="O984" s="1344"/>
      <c r="P984" s="1344"/>
      <c r="Q984" s="1344"/>
      <c r="R984" s="1344"/>
      <c r="S984" s="1344"/>
      <c r="T984" s="1344"/>
      <c r="U984" s="1344"/>
      <c r="V984" s="1344"/>
      <c r="W984" s="1344"/>
      <c r="X984" s="1344"/>
      <c r="Y984" s="1344"/>
      <c r="Z984" s="1344"/>
      <c r="AA984" s="1344"/>
      <c r="AB984" s="1344"/>
      <c r="AC984" s="1344"/>
    </row>
    <row r="985">
      <c r="A985" s="1344"/>
      <c r="B985" s="1344"/>
      <c r="C985" s="1344"/>
      <c r="D985" s="1344"/>
      <c r="E985" s="1344"/>
      <c r="F985" s="1344"/>
      <c r="G985" s="1344"/>
      <c r="H985" s="1344"/>
      <c r="I985" s="1344"/>
      <c r="J985" s="1344"/>
      <c r="K985" s="1344"/>
      <c r="L985" s="1344"/>
      <c r="M985" s="1344"/>
      <c r="N985" s="1344"/>
      <c r="O985" s="1344"/>
      <c r="P985" s="1344"/>
      <c r="Q985" s="1344"/>
      <c r="R985" s="1344"/>
      <c r="S985" s="1344"/>
      <c r="T985" s="1344"/>
      <c r="U985" s="1344"/>
      <c r="V985" s="1344"/>
      <c r="W985" s="1344"/>
      <c r="X985" s="1344"/>
      <c r="Y985" s="1344"/>
      <c r="Z985" s="1344"/>
      <c r="AA985" s="1344"/>
      <c r="AB985" s="1344"/>
      <c r="AC985" s="1344"/>
    </row>
    <row r="986">
      <c r="A986" s="1344"/>
      <c r="B986" s="1344"/>
      <c r="C986" s="1344"/>
      <c r="D986" s="1344"/>
      <c r="E986" s="1344"/>
      <c r="F986" s="1344"/>
      <c r="G986" s="1344"/>
      <c r="H986" s="1344"/>
      <c r="I986" s="1344"/>
      <c r="J986" s="1344"/>
      <c r="K986" s="1344"/>
      <c r="L986" s="1344"/>
      <c r="M986" s="1344"/>
      <c r="N986" s="1344"/>
      <c r="O986" s="1344"/>
      <c r="P986" s="1344"/>
      <c r="Q986" s="1344"/>
      <c r="R986" s="1344"/>
      <c r="S986" s="1344"/>
      <c r="T986" s="1344"/>
      <c r="U986" s="1344"/>
      <c r="V986" s="1344"/>
      <c r="W986" s="1344"/>
      <c r="X986" s="1344"/>
      <c r="Y986" s="1344"/>
      <c r="Z986" s="1344"/>
      <c r="AA986" s="1344"/>
      <c r="AB986" s="1344"/>
      <c r="AC986" s="1344"/>
    </row>
    <row r="987">
      <c r="A987" s="1344"/>
      <c r="B987" s="1344"/>
      <c r="C987" s="1344"/>
      <c r="D987" s="1344"/>
      <c r="E987" s="1344"/>
      <c r="F987" s="1344"/>
      <c r="G987" s="1344"/>
      <c r="H987" s="1344"/>
      <c r="I987" s="1344"/>
      <c r="J987" s="1344"/>
      <c r="K987" s="1344"/>
      <c r="L987" s="1344"/>
      <c r="M987" s="1344"/>
      <c r="N987" s="1344"/>
      <c r="O987" s="1344"/>
      <c r="P987" s="1344"/>
      <c r="Q987" s="1344"/>
      <c r="R987" s="1344"/>
      <c r="S987" s="1344"/>
      <c r="T987" s="1344"/>
      <c r="U987" s="1344"/>
      <c r="V987" s="1344"/>
      <c r="W987" s="1344"/>
      <c r="X987" s="1344"/>
      <c r="Y987" s="1344"/>
      <c r="Z987" s="1344"/>
      <c r="AA987" s="1344"/>
      <c r="AB987" s="1344"/>
      <c r="AC987" s="1344"/>
    </row>
    <row r="988">
      <c r="A988" s="1344"/>
      <c r="B988" s="1344"/>
      <c r="C988" s="1344"/>
      <c r="D988" s="1344"/>
      <c r="E988" s="1344"/>
      <c r="F988" s="1344"/>
      <c r="G988" s="1344"/>
      <c r="H988" s="1344"/>
      <c r="I988" s="1344"/>
      <c r="J988" s="1344"/>
      <c r="K988" s="1344"/>
      <c r="L988" s="1344"/>
      <c r="M988" s="1344"/>
      <c r="N988" s="1344"/>
      <c r="O988" s="1344"/>
      <c r="P988" s="1344"/>
      <c r="Q988" s="1344"/>
      <c r="R988" s="1344"/>
      <c r="S988" s="1344"/>
      <c r="T988" s="1344"/>
      <c r="U988" s="1344"/>
      <c r="V988" s="1344"/>
      <c r="W988" s="1344"/>
      <c r="X988" s="1344"/>
      <c r="Y988" s="1344"/>
      <c r="Z988" s="1344"/>
      <c r="AA988" s="1344"/>
      <c r="AB988" s="1344"/>
      <c r="AC988" s="1344"/>
    </row>
    <row r="989">
      <c r="A989" s="1344"/>
      <c r="B989" s="1344"/>
      <c r="C989" s="1344"/>
      <c r="D989" s="1344"/>
      <c r="E989" s="1344"/>
      <c r="F989" s="1344"/>
      <c r="G989" s="1344"/>
      <c r="H989" s="1344"/>
      <c r="I989" s="1344"/>
      <c r="J989" s="1344"/>
      <c r="K989" s="1344"/>
      <c r="L989" s="1344"/>
      <c r="M989" s="1344"/>
      <c r="N989" s="1344"/>
      <c r="O989" s="1344"/>
      <c r="P989" s="1344"/>
      <c r="Q989" s="1344"/>
      <c r="R989" s="1344"/>
      <c r="S989" s="1344"/>
      <c r="T989" s="1344"/>
      <c r="U989" s="1344"/>
      <c r="V989" s="1344"/>
      <c r="W989" s="1344"/>
      <c r="X989" s="1344"/>
      <c r="Y989" s="1344"/>
      <c r="Z989" s="1344"/>
      <c r="AA989" s="1344"/>
      <c r="AB989" s="1344"/>
      <c r="AC989" s="1344"/>
    </row>
    <row r="990">
      <c r="A990" s="1344"/>
      <c r="B990" s="1344"/>
      <c r="C990" s="1344"/>
      <c r="D990" s="1344"/>
      <c r="E990" s="1344"/>
      <c r="F990" s="1344"/>
      <c r="G990" s="1344"/>
      <c r="H990" s="1344"/>
      <c r="I990" s="1344"/>
      <c r="J990" s="1344"/>
      <c r="K990" s="1344"/>
      <c r="L990" s="1344"/>
      <c r="M990" s="1344"/>
      <c r="N990" s="1344"/>
      <c r="O990" s="1344"/>
      <c r="P990" s="1344"/>
      <c r="Q990" s="1344"/>
      <c r="R990" s="1344"/>
      <c r="S990" s="1344"/>
      <c r="T990" s="1344"/>
      <c r="U990" s="1344"/>
      <c r="V990" s="1344"/>
      <c r="W990" s="1344"/>
      <c r="X990" s="1344"/>
      <c r="Y990" s="1344"/>
      <c r="Z990" s="1344"/>
      <c r="AA990" s="1344"/>
      <c r="AB990" s="1344"/>
      <c r="AC990" s="1344"/>
    </row>
    <row r="991">
      <c r="A991" s="1344"/>
      <c r="B991" s="1344"/>
      <c r="C991" s="1344"/>
      <c r="D991" s="1344"/>
      <c r="E991" s="1344"/>
      <c r="F991" s="1344"/>
      <c r="G991" s="1344"/>
      <c r="H991" s="1344"/>
      <c r="I991" s="1344"/>
      <c r="J991" s="1344"/>
      <c r="K991" s="1344"/>
      <c r="L991" s="1344"/>
      <c r="M991" s="1344"/>
      <c r="N991" s="1344"/>
      <c r="O991" s="1344"/>
      <c r="P991" s="1344"/>
      <c r="Q991" s="1344"/>
      <c r="R991" s="1344"/>
      <c r="S991" s="1344"/>
      <c r="T991" s="1344"/>
      <c r="U991" s="1344"/>
      <c r="V991" s="1344"/>
      <c r="W991" s="1344"/>
      <c r="X991" s="1344"/>
      <c r="Y991" s="1344"/>
      <c r="Z991" s="1344"/>
      <c r="AA991" s="1344"/>
      <c r="AB991" s="1344"/>
      <c r="AC991" s="1344"/>
    </row>
    <row r="992">
      <c r="A992" s="1344"/>
      <c r="B992" s="1344"/>
      <c r="C992" s="1344"/>
      <c r="D992" s="1344"/>
      <c r="E992" s="1344"/>
      <c r="F992" s="1344"/>
      <c r="G992" s="1344"/>
      <c r="H992" s="1344"/>
      <c r="I992" s="1344"/>
      <c r="J992" s="1344"/>
      <c r="K992" s="1344"/>
      <c r="L992" s="1344"/>
      <c r="M992" s="1344"/>
      <c r="N992" s="1344"/>
      <c r="O992" s="1344"/>
      <c r="P992" s="1344"/>
      <c r="Q992" s="1344"/>
      <c r="R992" s="1344"/>
      <c r="S992" s="1344"/>
      <c r="T992" s="1344"/>
      <c r="U992" s="1344"/>
      <c r="V992" s="1344"/>
      <c r="W992" s="1344"/>
      <c r="X992" s="1344"/>
      <c r="Y992" s="1344"/>
      <c r="Z992" s="1344"/>
      <c r="AA992" s="1344"/>
      <c r="AB992" s="1344"/>
      <c r="AC992" s="1344"/>
    </row>
    <row r="993">
      <c r="A993" s="1344"/>
      <c r="B993" s="1344"/>
      <c r="C993" s="1344"/>
      <c r="D993" s="1344"/>
      <c r="E993" s="1344"/>
      <c r="F993" s="1344"/>
      <c r="G993" s="1344"/>
      <c r="H993" s="1344"/>
      <c r="I993" s="1344"/>
      <c r="J993" s="1344"/>
      <c r="K993" s="1344"/>
      <c r="L993" s="1344"/>
      <c r="M993" s="1344"/>
      <c r="N993" s="1344"/>
      <c r="O993" s="1344"/>
      <c r="P993" s="1344"/>
      <c r="Q993" s="1344"/>
      <c r="R993" s="1344"/>
      <c r="S993" s="1344"/>
      <c r="T993" s="1344"/>
      <c r="U993" s="1344"/>
      <c r="V993" s="1344"/>
      <c r="W993" s="1344"/>
      <c r="X993" s="1344"/>
      <c r="Y993" s="1344"/>
      <c r="Z993" s="1344"/>
      <c r="AA993" s="1344"/>
      <c r="AB993" s="1344"/>
      <c r="AC993" s="1344"/>
    </row>
    <row r="994">
      <c r="A994" s="1344"/>
      <c r="B994" s="1344"/>
      <c r="C994" s="1344"/>
      <c r="D994" s="1344"/>
      <c r="E994" s="1344"/>
      <c r="F994" s="1344"/>
      <c r="G994" s="1344"/>
      <c r="H994" s="1344"/>
      <c r="I994" s="1344"/>
      <c r="J994" s="1344"/>
      <c r="K994" s="1344"/>
      <c r="L994" s="1344"/>
      <c r="M994" s="1344"/>
      <c r="N994" s="1344"/>
      <c r="O994" s="1344"/>
      <c r="P994" s="1344"/>
      <c r="Q994" s="1344"/>
      <c r="R994" s="1344"/>
      <c r="S994" s="1344"/>
      <c r="T994" s="1344"/>
      <c r="U994" s="1344"/>
      <c r="V994" s="1344"/>
      <c r="W994" s="1344"/>
      <c r="X994" s="1344"/>
      <c r="Y994" s="1344"/>
      <c r="Z994" s="1344"/>
      <c r="AA994" s="1344"/>
      <c r="AB994" s="1344"/>
      <c r="AC994" s="1344"/>
    </row>
    <row r="995">
      <c r="A995" s="1344"/>
      <c r="B995" s="1344"/>
      <c r="C995" s="1344"/>
      <c r="D995" s="1344"/>
      <c r="E995" s="1344"/>
      <c r="F995" s="1344"/>
      <c r="G995" s="1344"/>
      <c r="H995" s="1344"/>
      <c r="I995" s="1344"/>
      <c r="J995" s="1344"/>
      <c r="K995" s="1344"/>
      <c r="L995" s="1344"/>
      <c r="M995" s="1344"/>
      <c r="N995" s="1344"/>
      <c r="O995" s="1344"/>
      <c r="P995" s="1344"/>
      <c r="Q995" s="1344"/>
      <c r="R995" s="1344"/>
      <c r="S995" s="1344"/>
      <c r="T995" s="1344"/>
      <c r="U995" s="1344"/>
      <c r="V995" s="1344"/>
      <c r="W995" s="1344"/>
      <c r="X995" s="1344"/>
      <c r="Y995" s="1344"/>
      <c r="Z995" s="1344"/>
      <c r="AA995" s="1344"/>
      <c r="AB995" s="1344"/>
      <c r="AC995" s="1344"/>
    </row>
    <row r="996">
      <c r="A996" s="1344"/>
      <c r="B996" s="1344"/>
      <c r="C996" s="1344"/>
      <c r="D996" s="1344"/>
      <c r="E996" s="1344"/>
      <c r="F996" s="1344"/>
      <c r="G996" s="1344"/>
      <c r="H996" s="1344"/>
      <c r="I996" s="1344"/>
      <c r="J996" s="1344"/>
      <c r="K996" s="1344"/>
      <c r="L996" s="1344"/>
      <c r="M996" s="1344"/>
      <c r="N996" s="1344"/>
      <c r="O996" s="1344"/>
      <c r="P996" s="1344"/>
      <c r="Q996" s="1344"/>
      <c r="R996" s="1344"/>
      <c r="S996" s="1344"/>
      <c r="T996" s="1344"/>
      <c r="U996" s="1344"/>
      <c r="V996" s="1344"/>
      <c r="W996" s="1344"/>
      <c r="X996" s="1344"/>
      <c r="Y996" s="1344"/>
      <c r="Z996" s="1344"/>
      <c r="AA996" s="1344"/>
      <c r="AB996" s="1344"/>
      <c r="AC996" s="1344"/>
    </row>
    <row r="997">
      <c r="A997" s="1344"/>
      <c r="B997" s="1344"/>
      <c r="C997" s="1344"/>
      <c r="D997" s="1344"/>
      <c r="E997" s="1344"/>
      <c r="F997" s="1344"/>
      <c r="G997" s="1344"/>
      <c r="H997" s="1344"/>
      <c r="I997" s="1344"/>
      <c r="J997" s="1344"/>
      <c r="K997" s="1344"/>
      <c r="L997" s="1344"/>
      <c r="M997" s="1344"/>
      <c r="N997" s="1344"/>
      <c r="O997" s="1344"/>
      <c r="P997" s="1344"/>
      <c r="Q997" s="1344"/>
      <c r="R997" s="1344"/>
      <c r="S997" s="1344"/>
      <c r="T997" s="1344"/>
      <c r="U997" s="1344"/>
      <c r="V997" s="1344"/>
      <c r="W997" s="1344"/>
      <c r="X997" s="1344"/>
      <c r="Y997" s="1344"/>
      <c r="Z997" s="1344"/>
      <c r="AA997" s="1344"/>
      <c r="AB997" s="1344"/>
      <c r="AC997" s="1344"/>
    </row>
    <row r="998">
      <c r="A998" s="1344"/>
      <c r="B998" s="1344"/>
      <c r="C998" s="1344"/>
      <c r="D998" s="1344"/>
      <c r="E998" s="1344"/>
      <c r="F998" s="1344"/>
      <c r="G998" s="1344"/>
      <c r="H998" s="1344"/>
      <c r="I998" s="1344"/>
      <c r="J998" s="1344"/>
      <c r="K998" s="1344"/>
      <c r="L998" s="1344"/>
      <c r="M998" s="1344"/>
      <c r="N998" s="1344"/>
      <c r="O998" s="1344"/>
      <c r="P998" s="1344"/>
      <c r="Q998" s="1344"/>
      <c r="R998" s="1344"/>
      <c r="S998" s="1344"/>
      <c r="T998" s="1344"/>
      <c r="U998" s="1344"/>
      <c r="V998" s="1344"/>
      <c r="W998" s="1344"/>
      <c r="X998" s="1344"/>
      <c r="Y998" s="1344"/>
      <c r="Z998" s="1344"/>
      <c r="AA998" s="1344"/>
      <c r="AB998" s="1344"/>
      <c r="AC998" s="1344"/>
    </row>
    <row r="999">
      <c r="A999" s="1344"/>
      <c r="B999" s="1344"/>
      <c r="C999" s="1344"/>
      <c r="D999" s="1344"/>
      <c r="E999" s="1344"/>
      <c r="F999" s="1344"/>
      <c r="G999" s="1344"/>
      <c r="H999" s="1344"/>
      <c r="I999" s="1344"/>
      <c r="J999" s="1344"/>
      <c r="K999" s="1344"/>
      <c r="L999" s="1344"/>
      <c r="M999" s="1344"/>
      <c r="N999" s="1344"/>
      <c r="O999" s="1344"/>
      <c r="P999" s="1344"/>
      <c r="Q999" s="1344"/>
      <c r="R999" s="1344"/>
      <c r="S999" s="1344"/>
      <c r="T999" s="1344"/>
      <c r="U999" s="1344"/>
      <c r="V999" s="1344"/>
      <c r="W999" s="1344"/>
      <c r="X999" s="1344"/>
      <c r="Y999" s="1344"/>
      <c r="Z999" s="1344"/>
      <c r="AA999" s="1344"/>
      <c r="AB999" s="1344"/>
      <c r="AC999" s="1344"/>
    </row>
    <row r="1000">
      <c r="A1000" s="1344"/>
      <c r="B1000" s="1344"/>
      <c r="C1000" s="1344"/>
      <c r="D1000" s="1344"/>
      <c r="E1000" s="1344"/>
      <c r="F1000" s="1344"/>
      <c r="G1000" s="1344"/>
      <c r="H1000" s="1344"/>
      <c r="I1000" s="1344"/>
      <c r="J1000" s="1344"/>
      <c r="K1000" s="1344"/>
      <c r="L1000" s="1344"/>
      <c r="M1000" s="1344"/>
      <c r="N1000" s="1344"/>
      <c r="O1000" s="1344"/>
      <c r="P1000" s="1344"/>
      <c r="Q1000" s="1344"/>
      <c r="R1000" s="1344"/>
      <c r="S1000" s="1344"/>
      <c r="T1000" s="1344"/>
      <c r="U1000" s="1344"/>
      <c r="V1000" s="1344"/>
      <c r="W1000" s="1344"/>
      <c r="X1000" s="1344"/>
      <c r="Y1000" s="1344"/>
      <c r="Z1000" s="1344"/>
      <c r="AA1000" s="1344"/>
      <c r="AB1000" s="1344"/>
      <c r="AC1000" s="1344"/>
    </row>
    <row r="1001">
      <c r="A1001" s="1344"/>
      <c r="B1001" s="1344"/>
      <c r="C1001" s="1344"/>
      <c r="D1001" s="1344"/>
      <c r="E1001" s="1344"/>
      <c r="F1001" s="1344"/>
      <c r="G1001" s="1344"/>
      <c r="H1001" s="1344"/>
      <c r="I1001" s="1344"/>
      <c r="J1001" s="1344"/>
      <c r="K1001" s="1344"/>
      <c r="L1001" s="1344"/>
      <c r="M1001" s="1344"/>
      <c r="N1001" s="1344"/>
      <c r="O1001" s="1344"/>
      <c r="P1001" s="1344"/>
      <c r="Q1001" s="1344"/>
      <c r="R1001" s="1344"/>
      <c r="S1001" s="1344"/>
      <c r="T1001" s="1344"/>
      <c r="U1001" s="1344"/>
      <c r="V1001" s="1344"/>
      <c r="W1001" s="1344"/>
      <c r="X1001" s="1344"/>
      <c r="Y1001" s="1344"/>
      <c r="Z1001" s="1344"/>
      <c r="AA1001" s="1344"/>
      <c r="AB1001" s="1344"/>
      <c r="AC1001" s="1344"/>
    </row>
  </sheetData>
  <mergeCells count="12">
    <mergeCell ref="B42:D42"/>
    <mergeCell ref="B43:D43"/>
    <mergeCell ref="B44:D44"/>
    <mergeCell ref="B45:D45"/>
    <mergeCell ref="B48:D48"/>
    <mergeCell ref="B17:D17"/>
    <mergeCell ref="B18:D18"/>
    <mergeCell ref="B19:D19"/>
    <mergeCell ref="B20:D20"/>
    <mergeCell ref="B21:D21"/>
    <mergeCell ref="B24:D24"/>
    <mergeCell ref="B41:D41"/>
  </mergeCells>
  <hyperlinks>
    <hyperlink r:id="rId1" ref="AC3"/>
    <hyperlink r:id="rId2" ref="AC4"/>
    <hyperlink r:id="rId3" ref="AC5"/>
    <hyperlink r:id="rId4" ref="AC6"/>
    <hyperlink r:id="rId5" ref="AC7"/>
    <hyperlink r:id="rId6" ref="AC8"/>
    <hyperlink r:id="rId7" ref="AC9"/>
    <hyperlink r:id="rId8" ref="AC10"/>
  </hyperlinks>
  <drawing r:id="rId9"/>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16.63"/>
    <col customWidth="1" min="7" max="7" width="18.25"/>
    <col customWidth="1" min="8" max="8" width="20.75"/>
    <col customWidth="1" min="9" max="9" width="18.63"/>
    <col customWidth="1" min="10" max="10" width="18.25"/>
    <col customWidth="1" min="11" max="11" width="14.0"/>
    <col customWidth="1" min="12" max="12" width="16.63"/>
    <col customWidth="1" min="13" max="13" width="15.25"/>
    <col customWidth="1" min="15" max="15" width="22.25"/>
  </cols>
  <sheetData>
    <row r="2">
      <c r="A2" s="22" t="s">
        <v>1795</v>
      </c>
    </row>
    <row r="4">
      <c r="A4" s="1202" t="s">
        <v>1128</v>
      </c>
    </row>
    <row r="6">
      <c r="A6" s="22" t="s">
        <v>1564</v>
      </c>
    </row>
    <row r="7">
      <c r="A7" s="22" t="s">
        <v>1796</v>
      </c>
    </row>
    <row r="9">
      <c r="A9" s="1204" t="s">
        <v>7</v>
      </c>
      <c r="B9" s="1204" t="s">
        <v>10</v>
      </c>
      <c r="C9" s="1204" t="s">
        <v>14</v>
      </c>
      <c r="D9" s="1204" t="s">
        <v>18</v>
      </c>
      <c r="E9" s="1204" t="s">
        <v>21</v>
      </c>
      <c r="F9" s="1204" t="s">
        <v>24</v>
      </c>
      <c r="G9" s="1204" t="s">
        <v>27</v>
      </c>
      <c r="H9" s="1204" t="s">
        <v>31</v>
      </c>
      <c r="I9" s="1204" t="s">
        <v>34</v>
      </c>
      <c r="J9" s="1204" t="s">
        <v>37</v>
      </c>
      <c r="K9" s="1204" t="s">
        <v>39</v>
      </c>
      <c r="L9" s="1204" t="s">
        <v>41</v>
      </c>
      <c r="M9" s="60"/>
      <c r="N9" s="60"/>
      <c r="O9" s="60"/>
    </row>
    <row r="10">
      <c r="A10" s="1204">
        <v>112.0</v>
      </c>
      <c r="B10" s="1204" t="s">
        <v>13</v>
      </c>
      <c r="C10" s="1204" t="s">
        <v>17</v>
      </c>
      <c r="D10" s="1204" t="s">
        <v>20</v>
      </c>
      <c r="E10" s="1322" t="s">
        <v>1196</v>
      </c>
      <c r="F10" s="1204" t="s">
        <v>26</v>
      </c>
      <c r="G10" s="1204" t="s">
        <v>1367</v>
      </c>
      <c r="H10" s="1204" t="s">
        <v>33</v>
      </c>
      <c r="I10" s="1323">
        <v>45858.0</v>
      </c>
      <c r="J10" s="1204">
        <v>68.0</v>
      </c>
      <c r="K10" s="1323">
        <v>45027.0</v>
      </c>
      <c r="L10" s="1323">
        <v>45858.0</v>
      </c>
      <c r="M10" s="1243"/>
      <c r="N10" s="1244"/>
      <c r="O10" s="1244"/>
    </row>
    <row r="11">
      <c r="A11" s="60"/>
      <c r="B11" s="60"/>
    </row>
    <row r="12">
      <c r="A12" s="1245" t="s">
        <v>1527</v>
      </c>
      <c r="B12" s="1246"/>
      <c r="C12" s="1203"/>
      <c r="D12" s="1203"/>
      <c r="E12" s="1203"/>
      <c r="F12" s="1203"/>
      <c r="G12" s="1203"/>
      <c r="H12" s="1203"/>
      <c r="I12" s="1203"/>
      <c r="J12" s="1203"/>
      <c r="K12" s="1203"/>
      <c r="L12" s="1203"/>
      <c r="M12" s="1203"/>
      <c r="N12" s="1203"/>
    </row>
    <row r="13">
      <c r="B13" s="1203"/>
      <c r="C13" s="1203"/>
      <c r="D13" s="1203"/>
      <c r="E13" s="1203"/>
      <c r="F13" s="1203"/>
      <c r="G13" s="1203"/>
      <c r="H13" s="1203"/>
      <c r="I13" s="1203"/>
    </row>
    <row r="14">
      <c r="A14" s="1204" t="s">
        <v>46</v>
      </c>
      <c r="B14" s="1204" t="s">
        <v>48</v>
      </c>
      <c r="C14" s="1204" t="s">
        <v>52</v>
      </c>
      <c r="D14" s="1204" t="s">
        <v>55</v>
      </c>
      <c r="E14" s="1204" t="s">
        <v>63</v>
      </c>
      <c r="F14" s="1204" t="s">
        <v>66</v>
      </c>
      <c r="G14" s="1204" t="s">
        <v>68</v>
      </c>
      <c r="H14" s="1204" t="s">
        <v>70</v>
      </c>
      <c r="I14" s="1204" t="s">
        <v>74</v>
      </c>
      <c r="J14" s="1204" t="s">
        <v>77</v>
      </c>
      <c r="K14" s="1204" t="s">
        <v>80</v>
      </c>
      <c r="L14" s="1204" t="s">
        <v>87</v>
      </c>
      <c r="M14" s="1204" t="s">
        <v>90</v>
      </c>
      <c r="N14" s="1204" t="s">
        <v>93</v>
      </c>
    </row>
    <row r="15">
      <c r="A15" s="1204">
        <v>5012.0</v>
      </c>
      <c r="B15" s="1353" t="s">
        <v>1369</v>
      </c>
      <c r="C15" s="1353" t="s">
        <v>1368</v>
      </c>
      <c r="D15" s="1353" t="s">
        <v>57</v>
      </c>
      <c r="E15" s="1353" t="s">
        <v>65</v>
      </c>
      <c r="F15" s="1354">
        <v>43816.0</v>
      </c>
      <c r="G15" s="1354">
        <v>47469.0</v>
      </c>
      <c r="H15" s="1353">
        <v>1.875</v>
      </c>
      <c r="I15" s="1353" t="s">
        <v>76</v>
      </c>
      <c r="J15" s="1353" t="s">
        <v>79</v>
      </c>
      <c r="K15" s="490" t="s">
        <v>83</v>
      </c>
      <c r="L15" s="490" t="s">
        <v>89</v>
      </c>
      <c r="M15" s="490" t="b">
        <v>1</v>
      </c>
      <c r="N15" s="490" t="b">
        <v>1</v>
      </c>
    </row>
    <row r="16">
      <c r="A16" s="60"/>
      <c r="B16" s="60"/>
    </row>
    <row r="17">
      <c r="B17" s="60"/>
    </row>
    <row r="18">
      <c r="A18" s="60"/>
      <c r="B18" s="60"/>
    </row>
    <row r="19">
      <c r="A19" s="1202" t="s">
        <v>1137</v>
      </c>
      <c r="B19" s="1247"/>
    </row>
    <row r="20">
      <c r="A20" s="60"/>
      <c r="B20" s="285"/>
    </row>
    <row r="21">
      <c r="A21" s="22" t="s">
        <v>1570</v>
      </c>
      <c r="B21" s="60"/>
    </row>
    <row r="22">
      <c r="A22" s="60"/>
      <c r="B22" s="1243"/>
    </row>
    <row r="23">
      <c r="A23" s="1248" t="s">
        <v>1571</v>
      </c>
      <c r="B23" s="1243"/>
    </row>
    <row r="24">
      <c r="A24" s="1248" t="s">
        <v>1572</v>
      </c>
      <c r="B24" s="1243"/>
    </row>
    <row r="25">
      <c r="A25" s="60"/>
      <c r="B25" s="1243"/>
    </row>
    <row r="26">
      <c r="A26" s="1249" t="s">
        <v>1532</v>
      </c>
      <c r="B26" s="1243"/>
    </row>
    <row r="27">
      <c r="A27" s="1204" t="s">
        <v>149</v>
      </c>
      <c r="B27" s="1204" t="s">
        <v>116</v>
      </c>
      <c r="C27" s="1204" t="s">
        <v>152</v>
      </c>
      <c r="D27" s="1204" t="s">
        <v>7</v>
      </c>
      <c r="E27" s="1204" t="s">
        <v>155</v>
      </c>
      <c r="F27" s="1204" t="s">
        <v>157</v>
      </c>
      <c r="G27" s="1204" t="s">
        <v>159</v>
      </c>
      <c r="H27" s="1204" t="s">
        <v>161</v>
      </c>
      <c r="I27" s="1204" t="s">
        <v>163</v>
      </c>
      <c r="J27" s="1204" t="s">
        <v>165</v>
      </c>
      <c r="K27" s="1204" t="s">
        <v>141</v>
      </c>
      <c r="L27" s="1203"/>
      <c r="M27" s="1203"/>
      <c r="N27" s="1203"/>
      <c r="O27" s="1203"/>
    </row>
    <row r="28">
      <c r="A28" s="1252">
        <v>7701.0</v>
      </c>
      <c r="B28" s="1253">
        <v>45905.0</v>
      </c>
      <c r="C28" s="490" t="s">
        <v>1401</v>
      </c>
      <c r="D28" s="490">
        <v>112.0</v>
      </c>
      <c r="E28" s="492">
        <v>45908.0</v>
      </c>
      <c r="F28" s="492">
        <v>45915.0</v>
      </c>
      <c r="G28" s="1099">
        <v>2.0E8</v>
      </c>
      <c r="H28" s="1099">
        <v>2.0007863014E8</v>
      </c>
      <c r="I28" s="490">
        <v>2.05</v>
      </c>
      <c r="J28" s="490">
        <v>7.0</v>
      </c>
      <c r="K28" s="490" t="s">
        <v>143</v>
      </c>
      <c r="L28" s="22"/>
      <c r="M28" s="22"/>
      <c r="N28" s="22"/>
      <c r="O28" s="22"/>
    </row>
    <row r="30">
      <c r="A30" s="1202" t="s">
        <v>1533</v>
      </c>
    </row>
    <row r="32">
      <c r="A32" s="22" t="s">
        <v>1576</v>
      </c>
    </row>
    <row r="34">
      <c r="A34" s="1248" t="s">
        <v>1577</v>
      </c>
    </row>
    <row r="35">
      <c r="A35" s="1248" t="s">
        <v>1578</v>
      </c>
    </row>
    <row r="36">
      <c r="A36" s="1248" t="s">
        <v>1579</v>
      </c>
    </row>
    <row r="37">
      <c r="A37" s="1248" t="s">
        <v>1538</v>
      </c>
    </row>
    <row r="38">
      <c r="A38" s="1248" t="s">
        <v>1580</v>
      </c>
    </row>
    <row r="39">
      <c r="A39" s="22" t="s">
        <v>1581</v>
      </c>
    </row>
    <row r="40">
      <c r="A40" s="1248"/>
    </row>
    <row r="41">
      <c r="A41" s="1248" t="s">
        <v>1541</v>
      </c>
    </row>
    <row r="42">
      <c r="A42" s="1203"/>
      <c r="B42" s="1203"/>
      <c r="C42" s="1203"/>
      <c r="D42" s="1203"/>
      <c r="E42" s="1203"/>
      <c r="F42" s="1203"/>
      <c r="G42" s="1203"/>
      <c r="H42" s="1203"/>
      <c r="I42" s="1203"/>
      <c r="J42" s="1203"/>
    </row>
    <row r="43">
      <c r="A43" s="1204" t="s">
        <v>170</v>
      </c>
      <c r="B43" s="1204" t="s">
        <v>149</v>
      </c>
      <c r="C43" s="1204" t="s">
        <v>46</v>
      </c>
      <c r="D43" s="1204" t="s">
        <v>174</v>
      </c>
      <c r="E43" s="1204" t="s">
        <v>176</v>
      </c>
      <c r="F43" s="1204" t="s">
        <v>178</v>
      </c>
      <c r="G43" s="1204" t="s">
        <v>181</v>
      </c>
      <c r="H43" s="1204" t="s">
        <v>183</v>
      </c>
      <c r="I43" s="1204" t="s">
        <v>186</v>
      </c>
      <c r="J43" s="1204" t="s">
        <v>188</v>
      </c>
    </row>
    <row r="44">
      <c r="A44" s="490">
        <v>9150.0</v>
      </c>
      <c r="B44" s="490">
        <v>7701.0</v>
      </c>
      <c r="C44" s="490">
        <v>5012.0</v>
      </c>
      <c r="D44" s="1099">
        <v>2.05E8</v>
      </c>
      <c r="E44" s="492">
        <v>45908.0</v>
      </c>
      <c r="F44" s="493">
        <v>99.85</v>
      </c>
      <c r="G44" s="493">
        <v>2.046925E8</v>
      </c>
      <c r="H44" s="1099">
        <v>2.0</v>
      </c>
      <c r="I44" s="1099">
        <v>2.0059865E8</v>
      </c>
      <c r="J44" s="490" t="s">
        <v>136</v>
      </c>
    </row>
    <row r="46">
      <c r="A46" s="1202" t="s">
        <v>1542</v>
      </c>
    </row>
    <row r="48">
      <c r="A48" s="1258" t="s">
        <v>1797</v>
      </c>
    </row>
    <row r="49">
      <c r="A49" s="1258" t="s">
        <v>1585</v>
      </c>
    </row>
    <row r="50">
      <c r="A50" s="1258" t="s">
        <v>1586</v>
      </c>
    </row>
    <row r="51">
      <c r="A51" s="1258" t="s">
        <v>1546</v>
      </c>
    </row>
    <row r="52">
      <c r="A52" s="1259"/>
    </row>
    <row r="53">
      <c r="A53" s="1202" t="s">
        <v>1547</v>
      </c>
    </row>
    <row r="55">
      <c r="A55" s="1258" t="s">
        <v>1548</v>
      </c>
    </row>
    <row r="56">
      <c r="A56" s="1258"/>
    </row>
    <row r="57">
      <c r="A57" s="1258" t="s">
        <v>1798</v>
      </c>
    </row>
    <row r="58">
      <c r="A58" s="1258" t="s">
        <v>1589</v>
      </c>
    </row>
    <row r="59">
      <c r="A59" s="1258" t="s">
        <v>1590</v>
      </c>
    </row>
    <row r="60">
      <c r="A60" s="1258" t="s">
        <v>1591</v>
      </c>
    </row>
    <row r="61">
      <c r="A61" s="1258" t="s">
        <v>1592</v>
      </c>
    </row>
    <row r="62">
      <c r="A62" s="1258"/>
    </row>
    <row r="63">
      <c r="A63" s="1355" t="s">
        <v>1593</v>
      </c>
    </row>
    <row r="64">
      <c r="A64" s="1355" t="s">
        <v>1594</v>
      </c>
    </row>
    <row r="66">
      <c r="A66" s="1202" t="s">
        <v>1557</v>
      </c>
    </row>
    <row r="68">
      <c r="A68" s="1269" t="s">
        <v>1558</v>
      </c>
    </row>
    <row r="70">
      <c r="A70" s="22" t="s">
        <v>1601</v>
      </c>
    </row>
    <row r="71">
      <c r="A71" s="1269" t="s">
        <v>1602</v>
      </c>
    </row>
    <row r="72">
      <c r="A72" s="1258" t="s">
        <v>1561</v>
      </c>
    </row>
    <row r="74">
      <c r="A74" s="1270" t="s">
        <v>1562</v>
      </c>
    </row>
    <row r="75">
      <c r="A75" s="1204" t="s">
        <v>149</v>
      </c>
      <c r="B75" s="1204" t="s">
        <v>116</v>
      </c>
      <c r="C75" s="1204" t="s">
        <v>152</v>
      </c>
      <c r="D75" s="1204" t="s">
        <v>7</v>
      </c>
      <c r="E75" s="1204" t="s">
        <v>155</v>
      </c>
      <c r="F75" s="1204" t="s">
        <v>157</v>
      </c>
      <c r="G75" s="1204" t="s">
        <v>159</v>
      </c>
      <c r="H75" s="1204" t="s">
        <v>161</v>
      </c>
      <c r="I75" s="1204" t="s">
        <v>163</v>
      </c>
      <c r="J75" s="1204" t="s">
        <v>165</v>
      </c>
      <c r="K75" s="1204" t="s">
        <v>141</v>
      </c>
    </row>
    <row r="76">
      <c r="A76" s="1252">
        <v>7701.0</v>
      </c>
      <c r="B76" s="1253">
        <v>45905.0</v>
      </c>
      <c r="C76" s="490" t="s">
        <v>1401</v>
      </c>
      <c r="D76" s="490">
        <v>112.0</v>
      </c>
      <c r="E76" s="492">
        <v>45908.0</v>
      </c>
      <c r="F76" s="492">
        <v>45915.0</v>
      </c>
      <c r="G76" s="1099">
        <v>2.0E8</v>
      </c>
      <c r="H76" s="1099">
        <v>2.0007863014E8</v>
      </c>
      <c r="I76" s="490">
        <v>2.05</v>
      </c>
      <c r="J76" s="490">
        <v>7.0</v>
      </c>
      <c r="K76" s="490" t="s">
        <v>1003</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3" max="3" width="18.13"/>
  </cols>
  <sheetData>
    <row r="1">
      <c r="A1" s="515" t="s">
        <v>1799</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row>
    <row r="2">
      <c r="A2" s="60" t="s">
        <v>1800</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row>
    <row r="3">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row>
    <row r="4">
      <c r="A4" s="1358" t="s">
        <v>1128</v>
      </c>
      <c r="B4" s="1246"/>
      <c r="C4" s="1246"/>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row>
    <row r="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row>
    <row r="6">
      <c r="A6" s="1246" t="s">
        <v>1129</v>
      </c>
      <c r="B6" s="1246"/>
      <c r="C6" s="1246"/>
      <c r="D6" s="1246"/>
      <c r="E6" s="1246"/>
      <c r="F6" s="1246"/>
      <c r="G6" s="1246"/>
      <c r="H6" s="1246"/>
      <c r="I6" s="1246"/>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row>
    <row r="7">
      <c r="A7" s="1246" t="s">
        <v>1130</v>
      </c>
      <c r="B7" s="1246"/>
      <c r="C7" s="1246"/>
      <c r="D7" s="1246"/>
      <c r="E7" s="1246"/>
      <c r="F7" s="1246"/>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row>
    <row r="8">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row>
    <row r="9">
      <c r="A9" s="517" t="s">
        <v>452</v>
      </c>
      <c r="B9" s="517" t="s">
        <v>7</v>
      </c>
      <c r="C9" s="517" t="s">
        <v>490</v>
      </c>
      <c r="D9" s="517" t="s">
        <v>491</v>
      </c>
      <c r="E9" s="517" t="s">
        <v>492</v>
      </c>
      <c r="F9" s="517" t="s">
        <v>493</v>
      </c>
      <c r="G9" s="517" t="s">
        <v>498</v>
      </c>
      <c r="H9" s="517" t="s">
        <v>500</v>
      </c>
      <c r="I9" s="517" t="s">
        <v>501</v>
      </c>
      <c r="J9" s="517" t="s">
        <v>502</v>
      </c>
      <c r="K9" s="517" t="s">
        <v>482</v>
      </c>
      <c r="L9" s="517" t="s">
        <v>484</v>
      </c>
      <c r="M9" s="518" t="s">
        <v>503</v>
      </c>
      <c r="N9" s="282"/>
      <c r="O9" s="282"/>
      <c r="P9" s="282"/>
      <c r="Q9" s="282"/>
      <c r="R9" s="282"/>
      <c r="S9" s="282"/>
      <c r="T9" s="282"/>
      <c r="U9" s="282"/>
      <c r="V9" s="282"/>
      <c r="W9" s="282"/>
      <c r="X9" s="282"/>
      <c r="Y9" s="282"/>
      <c r="Z9" s="282"/>
      <c r="AA9" s="282"/>
      <c r="AB9" s="282"/>
      <c r="AC9" s="282"/>
      <c r="AD9" s="282"/>
      <c r="AE9" s="282"/>
      <c r="AF9" s="282"/>
      <c r="AG9" s="282"/>
      <c r="AH9" s="282"/>
      <c r="AI9" s="282"/>
      <c r="AJ9" s="282"/>
      <c r="AK9" s="282"/>
      <c r="AL9" s="282"/>
      <c r="AM9" s="282"/>
      <c r="AN9" s="282"/>
    </row>
    <row r="10">
      <c r="A10" s="520" t="s">
        <v>453</v>
      </c>
      <c r="B10" s="521" t="s">
        <v>453</v>
      </c>
      <c r="C10" s="520" t="s">
        <v>11</v>
      </c>
      <c r="D10" s="520" t="s">
        <v>15</v>
      </c>
      <c r="E10" s="520" t="s">
        <v>15</v>
      </c>
      <c r="F10" s="520" t="s">
        <v>22</v>
      </c>
      <c r="G10" s="520" t="s">
        <v>22</v>
      </c>
      <c r="H10" s="520" t="s">
        <v>28</v>
      </c>
      <c r="I10" s="520" t="s">
        <v>15</v>
      </c>
      <c r="J10" s="520" t="s">
        <v>35</v>
      </c>
      <c r="K10" s="520" t="s">
        <v>35</v>
      </c>
      <c r="L10" s="520" t="s">
        <v>35</v>
      </c>
      <c r="M10" s="522" t="s">
        <v>8</v>
      </c>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row>
    <row r="11">
      <c r="A11" s="523" t="s">
        <v>488</v>
      </c>
      <c r="B11" s="521">
        <v>101.0</v>
      </c>
      <c r="C11" s="521" t="s">
        <v>1801</v>
      </c>
      <c r="D11" s="523" t="s">
        <v>17</v>
      </c>
      <c r="E11" s="523" t="s">
        <v>20</v>
      </c>
      <c r="F11" s="524" t="s">
        <v>1196</v>
      </c>
      <c r="G11" s="523" t="s">
        <v>26</v>
      </c>
      <c r="H11" s="523" t="s">
        <v>1367</v>
      </c>
      <c r="I11" s="523" t="s">
        <v>33</v>
      </c>
      <c r="J11" s="525">
        <v>45858.0</v>
      </c>
      <c r="K11" s="525">
        <v>45027.0</v>
      </c>
      <c r="L11" s="525">
        <v>45858.0</v>
      </c>
      <c r="M11" s="522">
        <v>176039.0</v>
      </c>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row>
    <row r="12">
      <c r="A12" s="520" t="s">
        <v>1802</v>
      </c>
      <c r="B12" s="520">
        <v>104.0</v>
      </c>
      <c r="C12" s="520" t="s">
        <v>1803</v>
      </c>
      <c r="D12" s="520" t="s">
        <v>1804</v>
      </c>
      <c r="E12" s="520" t="s">
        <v>20</v>
      </c>
      <c r="F12" s="524" t="s">
        <v>1805</v>
      </c>
      <c r="G12" s="520" t="s">
        <v>1806</v>
      </c>
      <c r="H12" s="521" t="s">
        <v>1807</v>
      </c>
      <c r="I12" s="520" t="s">
        <v>1808</v>
      </c>
      <c r="J12" s="525">
        <v>45900.0</v>
      </c>
      <c r="K12" s="525">
        <v>45828.0</v>
      </c>
      <c r="L12" s="525">
        <v>45900.0</v>
      </c>
      <c r="M12" s="522">
        <v>176039.0</v>
      </c>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row>
    <row r="13">
      <c r="A13" s="515"/>
      <c r="B13" s="515"/>
      <c r="C13" s="515"/>
      <c r="D13" s="515"/>
      <c r="E13" s="515"/>
      <c r="F13" s="1359"/>
      <c r="G13" s="515"/>
      <c r="H13" s="515"/>
      <c r="I13" s="53"/>
      <c r="J13" s="543"/>
      <c r="K13" s="543"/>
      <c r="L13" s="543"/>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row>
    <row r="14">
      <c r="A14" s="1246" t="s">
        <v>1809</v>
      </c>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row>
    <row r="15">
      <c r="A15" s="60" t="s">
        <v>1608</v>
      </c>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row>
    <row r="16">
      <c r="A16" s="1246" t="s">
        <v>1810</v>
      </c>
      <c r="B16" s="1246"/>
      <c r="C16" s="1246"/>
      <c r="D16" s="1246"/>
      <c r="E16" s="1246"/>
      <c r="F16" s="1246"/>
      <c r="G16" s="1246"/>
      <c r="H16" s="1246"/>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row>
    <row r="17">
      <c r="A17" s="1246" t="s">
        <v>1811</v>
      </c>
      <c r="B17" s="1246"/>
      <c r="C17" s="1246"/>
      <c r="D17" s="1246"/>
      <c r="E17" s="1360"/>
      <c r="F17" s="1360"/>
      <c r="G17" s="1246"/>
      <c r="H17" s="1361"/>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row>
    <row r="19">
      <c r="A19" s="528" t="s">
        <v>640</v>
      </c>
      <c r="B19" s="528" t="s">
        <v>7</v>
      </c>
      <c r="C19" s="528" t="s">
        <v>905</v>
      </c>
      <c r="D19" s="528" t="s">
        <v>534</v>
      </c>
      <c r="E19" s="528" t="s">
        <v>906</v>
      </c>
      <c r="F19" s="528" t="s">
        <v>908</v>
      </c>
      <c r="G19" s="528" t="s">
        <v>910</v>
      </c>
      <c r="H19" s="528" t="s">
        <v>912</v>
      </c>
      <c r="I19" s="1362" t="s">
        <v>915</v>
      </c>
      <c r="J19" s="528" t="s">
        <v>482</v>
      </c>
      <c r="K19" s="1363" t="s">
        <v>452</v>
      </c>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row>
    <row r="20">
      <c r="A20" s="1324" t="s">
        <v>453</v>
      </c>
      <c r="B20" s="521" t="s">
        <v>453</v>
      </c>
      <c r="C20" s="1102" t="s">
        <v>59</v>
      </c>
      <c r="D20" s="1102" t="s">
        <v>81</v>
      </c>
      <c r="E20" s="1102" t="s">
        <v>126</v>
      </c>
      <c r="F20" s="1102" t="s">
        <v>126</v>
      </c>
      <c r="G20" s="1102" t="s">
        <v>126</v>
      </c>
      <c r="H20" s="1102" t="s">
        <v>35</v>
      </c>
      <c r="I20" s="1217" t="s">
        <v>110</v>
      </c>
      <c r="J20" s="1324" t="s">
        <v>35</v>
      </c>
      <c r="K20" s="1364" t="s">
        <v>453</v>
      </c>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row>
    <row r="21">
      <c r="A21" s="1324">
        <v>2001.0</v>
      </c>
      <c r="B21" s="521">
        <v>101.0</v>
      </c>
      <c r="C21" s="1102" t="s">
        <v>1402</v>
      </c>
      <c r="D21" s="1102" t="s">
        <v>83</v>
      </c>
      <c r="E21" s="1218">
        <v>1.0E9</v>
      </c>
      <c r="F21" s="1218">
        <v>1.0E9</v>
      </c>
      <c r="G21" s="1102">
        <v>0.0</v>
      </c>
      <c r="H21" s="1365">
        <v>45901.0</v>
      </c>
      <c r="I21" s="1366">
        <v>45930.354166666664</v>
      </c>
      <c r="J21" s="1365">
        <v>45901.0</v>
      </c>
      <c r="K21" s="1364" t="s">
        <v>488</v>
      </c>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row>
    <row r="22">
      <c r="A22" s="1324">
        <v>2002.0</v>
      </c>
      <c r="B22" s="1217">
        <v>104.0</v>
      </c>
      <c r="C22" s="1217" t="s">
        <v>1402</v>
      </c>
      <c r="D22" s="1102" t="s">
        <v>83</v>
      </c>
      <c r="E22" s="1218">
        <v>5.0E8</v>
      </c>
      <c r="F22" s="1218">
        <v>5.0E8</v>
      </c>
      <c r="G22" s="1102">
        <v>0.0</v>
      </c>
      <c r="H22" s="1365">
        <v>45828.0</v>
      </c>
      <c r="I22" s="1366">
        <v>45930.354166666664</v>
      </c>
      <c r="J22" s="1365">
        <v>45828.0</v>
      </c>
      <c r="K22" s="1364" t="s">
        <v>1802</v>
      </c>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row>
    <row r="23">
      <c r="A23" s="60"/>
      <c r="B23" s="60"/>
      <c r="C23" s="60"/>
      <c r="D23" s="60"/>
      <c r="E23" s="1360"/>
      <c r="F23" s="1360"/>
      <c r="G23" s="60"/>
      <c r="H23" s="60"/>
      <c r="I23" s="1361"/>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row>
    <row r="24">
      <c r="A24" s="1246" t="s">
        <v>1609</v>
      </c>
      <c r="B24" s="1246"/>
      <c r="C24" s="1246"/>
      <c r="D24" s="1246"/>
      <c r="E24" s="1246"/>
      <c r="F24" s="1246"/>
      <c r="G24" s="1246"/>
      <c r="H24" s="1246"/>
      <c r="I24" s="1246"/>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row>
    <row r="25">
      <c r="A25" s="60" t="s">
        <v>1812</v>
      </c>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row>
    <row r="26">
      <c r="A26" s="1246"/>
      <c r="B26" s="1246"/>
      <c r="C26" s="1246"/>
      <c r="D26" s="1246"/>
      <c r="E26" s="1246"/>
      <c r="F26" s="1246"/>
      <c r="G26" s="1246"/>
      <c r="H26" s="1246"/>
      <c r="I26" s="1246"/>
      <c r="J26" s="1246"/>
      <c r="K26" s="1246"/>
      <c r="L26" s="1246"/>
      <c r="M26" s="1246"/>
      <c r="N26" s="1246"/>
      <c r="O26" s="1246"/>
      <c r="P26" s="1246"/>
      <c r="Q26" s="60"/>
      <c r="R26" s="60"/>
      <c r="S26" s="60"/>
      <c r="T26" s="60"/>
      <c r="U26" s="60"/>
      <c r="V26" s="60"/>
      <c r="W26" s="60"/>
      <c r="X26" s="60"/>
      <c r="Y26" s="60"/>
      <c r="Z26" s="60"/>
      <c r="AA26" s="60"/>
      <c r="AB26" s="60"/>
      <c r="AC26" s="60"/>
      <c r="AD26" s="60"/>
      <c r="AE26" s="60"/>
      <c r="AF26" s="60"/>
      <c r="AG26" s="60"/>
      <c r="AH26" s="60"/>
      <c r="AI26" s="60"/>
      <c r="AJ26" s="60"/>
      <c r="AK26" s="60"/>
      <c r="AL26" s="60"/>
      <c r="AM26" s="60"/>
      <c r="AN26" s="60"/>
    </row>
    <row r="27">
      <c r="A27" s="1358" t="s">
        <v>1137</v>
      </c>
      <c r="B27" s="173"/>
      <c r="C27" s="173"/>
      <c r="D27" s="173"/>
      <c r="E27" s="1246"/>
      <c r="F27" s="1246"/>
      <c r="G27" s="1360"/>
      <c r="H27" s="1246"/>
      <c r="I27" s="1246"/>
      <c r="J27" s="1246"/>
      <c r="K27" s="1246"/>
      <c r="L27" s="1246"/>
      <c r="M27" s="1246"/>
      <c r="N27" s="1246"/>
      <c r="O27" s="1246"/>
      <c r="P27" s="1246"/>
      <c r="Q27" s="60"/>
      <c r="R27" s="60"/>
      <c r="S27" s="60"/>
      <c r="T27" s="60"/>
      <c r="U27" s="60"/>
      <c r="V27" s="60"/>
      <c r="W27" s="60"/>
      <c r="X27" s="60"/>
      <c r="Y27" s="60"/>
      <c r="Z27" s="60"/>
      <c r="AA27" s="60"/>
      <c r="AB27" s="60"/>
      <c r="AC27" s="60"/>
      <c r="AD27" s="60"/>
      <c r="AE27" s="60"/>
      <c r="AF27" s="60"/>
      <c r="AG27" s="60"/>
      <c r="AH27" s="60"/>
      <c r="AI27" s="60"/>
      <c r="AJ27" s="60"/>
      <c r="AK27" s="60"/>
      <c r="AL27" s="60"/>
      <c r="AM27" s="60"/>
      <c r="AN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row>
    <row r="29">
      <c r="A29" s="1246" t="s">
        <v>1813</v>
      </c>
      <c r="B29" s="1246"/>
      <c r="C29" s="1246"/>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row>
    <row r="30">
      <c r="A30" s="517" t="s">
        <v>602</v>
      </c>
      <c r="B30" s="517" t="s">
        <v>583</v>
      </c>
      <c r="C30" s="517" t="s">
        <v>585</v>
      </c>
      <c r="D30" s="517" t="s">
        <v>525</v>
      </c>
      <c r="E30" s="517" t="s">
        <v>604</v>
      </c>
      <c r="F30" s="517" t="s">
        <v>7</v>
      </c>
      <c r="G30" s="517" t="s">
        <v>606</v>
      </c>
      <c r="H30" s="517" t="s">
        <v>534</v>
      </c>
      <c r="I30" s="517" t="s">
        <v>609</v>
      </c>
      <c r="J30" s="517" t="s">
        <v>613</v>
      </c>
      <c r="K30" s="517" t="s">
        <v>614</v>
      </c>
      <c r="L30" s="517" t="s">
        <v>616</v>
      </c>
      <c r="M30" s="517" t="s">
        <v>620</v>
      </c>
      <c r="N30" s="517" t="s">
        <v>624</v>
      </c>
      <c r="O30" s="517" t="s">
        <v>627</v>
      </c>
      <c r="P30" s="517" t="s">
        <v>630</v>
      </c>
      <c r="Q30" s="517" t="s">
        <v>633</v>
      </c>
      <c r="R30" s="517" t="s">
        <v>636</v>
      </c>
      <c r="S30" s="517" t="s">
        <v>426</v>
      </c>
      <c r="T30" s="517" t="s">
        <v>548</v>
      </c>
      <c r="U30" s="527" t="s">
        <v>639</v>
      </c>
      <c r="V30" s="517" t="s">
        <v>640</v>
      </c>
      <c r="W30" s="517" t="s">
        <v>644</v>
      </c>
      <c r="X30" s="528" t="s">
        <v>452</v>
      </c>
      <c r="Y30" s="282"/>
      <c r="Z30" s="282"/>
      <c r="AA30" s="282"/>
      <c r="AB30" s="282"/>
      <c r="AC30" s="282"/>
      <c r="AD30" s="282"/>
      <c r="AE30" s="282"/>
      <c r="AF30" s="282"/>
      <c r="AG30" s="282"/>
      <c r="AH30" s="282"/>
      <c r="AI30" s="282"/>
      <c r="AJ30" s="282"/>
      <c r="AK30" s="282"/>
      <c r="AL30" s="282"/>
      <c r="AM30" s="282"/>
      <c r="AN30" s="282"/>
    </row>
    <row r="31">
      <c r="A31" s="529" t="s">
        <v>453</v>
      </c>
      <c r="B31" s="530" t="s">
        <v>110</v>
      </c>
      <c r="C31" s="530" t="s">
        <v>35</v>
      </c>
      <c r="D31" s="530" t="s">
        <v>35</v>
      </c>
      <c r="E31" s="530" t="s">
        <v>28</v>
      </c>
      <c r="F31" s="521" t="s">
        <v>453</v>
      </c>
      <c r="G31" s="530" t="s">
        <v>126</v>
      </c>
      <c r="H31" s="530" t="s">
        <v>81</v>
      </c>
      <c r="I31" s="530" t="s">
        <v>59</v>
      </c>
      <c r="J31" s="530" t="s">
        <v>28</v>
      </c>
      <c r="K31" s="530" t="s">
        <v>71</v>
      </c>
      <c r="L31" s="542" t="s">
        <v>28</v>
      </c>
      <c r="M31" s="530" t="s">
        <v>59</v>
      </c>
      <c r="N31" s="530" t="s">
        <v>71</v>
      </c>
      <c r="O31" s="530" t="s">
        <v>71</v>
      </c>
      <c r="P31" s="530" t="s">
        <v>35</v>
      </c>
      <c r="Q31" s="530" t="s">
        <v>35</v>
      </c>
      <c r="R31" s="530" t="s">
        <v>59</v>
      </c>
      <c r="S31" s="530" t="s">
        <v>126</v>
      </c>
      <c r="T31" s="530" t="s">
        <v>59</v>
      </c>
      <c r="U31" s="532" t="s">
        <v>15</v>
      </c>
      <c r="V31" s="1324" t="s">
        <v>453</v>
      </c>
      <c r="W31" s="531" t="s">
        <v>8</v>
      </c>
      <c r="X31" s="1252" t="s">
        <v>453</v>
      </c>
      <c r="Y31" s="60"/>
      <c r="Z31" s="60"/>
      <c r="AA31" s="60"/>
      <c r="AB31" s="60"/>
      <c r="AC31" s="60"/>
      <c r="AD31" s="60"/>
      <c r="AE31" s="60"/>
      <c r="AF31" s="60"/>
      <c r="AG31" s="60"/>
      <c r="AH31" s="60"/>
      <c r="AI31" s="60"/>
      <c r="AJ31" s="60"/>
      <c r="AK31" s="60"/>
      <c r="AL31" s="60"/>
      <c r="AM31" s="60"/>
      <c r="AN31" s="60"/>
    </row>
    <row r="32">
      <c r="A32" s="529">
        <v>40002.0</v>
      </c>
      <c r="B32" s="534">
        <v>45930.416666666664</v>
      </c>
      <c r="C32" s="535">
        <v>45930.0</v>
      </c>
      <c r="D32" s="535">
        <v>45937.0</v>
      </c>
      <c r="E32" s="536" t="s">
        <v>123</v>
      </c>
      <c r="F32" s="521">
        <v>101.0</v>
      </c>
      <c r="G32" s="537">
        <v>5.0E8</v>
      </c>
      <c r="H32" s="536" t="s">
        <v>83</v>
      </c>
      <c r="I32" s="536" t="str">
        <f t="shared" ref="I32:I33" si="2">CONCATENATE(M32,L32,A32)</f>
        <v>FIX40002</v>
      </c>
      <c r="J32" s="536" t="s">
        <v>131</v>
      </c>
      <c r="K32" s="530">
        <v>1.5</v>
      </c>
      <c r="L32" s="542" t="str">
        <f>""</f>
        <v/>
      </c>
      <c r="M32" s="530" t="s">
        <v>693</v>
      </c>
      <c r="N32" s="530" t="str">
        <f t="shared" ref="N32:Q32" si="1">" "</f>
        <v> </v>
      </c>
      <c r="O32" s="530" t="str">
        <f t="shared" si="1"/>
        <v> </v>
      </c>
      <c r="P32" s="530" t="str">
        <f t="shared" si="1"/>
        <v> </v>
      </c>
      <c r="Q32" s="530" t="str">
        <f t="shared" si="1"/>
        <v> </v>
      </c>
      <c r="R32" s="530" t="s">
        <v>79</v>
      </c>
      <c r="S32" s="530">
        <v>0.0</v>
      </c>
      <c r="T32" s="530" t="s">
        <v>143</v>
      </c>
      <c r="U32" s="530" t="str">
        <f t="shared" ref="U32:U33" si="3">" "</f>
        <v> </v>
      </c>
      <c r="V32" s="1102">
        <f>$A$21</f>
        <v>2001</v>
      </c>
      <c r="W32" s="531">
        <f t="shared" ref="W32:W33" si="4">D32-C32</f>
        <v>7</v>
      </c>
      <c r="X32" s="531" t="str">
        <f t="shared" ref="X32:X33" si="5">K21</f>
        <v>BBL0107536000374</v>
      </c>
      <c r="Y32" s="60"/>
      <c r="Z32" s="60"/>
      <c r="AA32" s="60"/>
      <c r="AB32" s="60"/>
      <c r="AC32" s="60"/>
      <c r="AD32" s="60"/>
      <c r="AE32" s="60"/>
      <c r="AF32" s="60"/>
      <c r="AG32" s="60"/>
      <c r="AH32" s="60"/>
      <c r="AI32" s="60"/>
      <c r="AJ32" s="60"/>
      <c r="AK32" s="60"/>
      <c r="AL32" s="60"/>
      <c r="AM32" s="60"/>
      <c r="AN32" s="60"/>
    </row>
    <row r="33">
      <c r="A33" s="529">
        <v>40004.0</v>
      </c>
      <c r="B33" s="534">
        <v>45930.416666666664</v>
      </c>
      <c r="C33" s="535">
        <v>45930.0</v>
      </c>
      <c r="D33" s="535">
        <v>46021.0</v>
      </c>
      <c r="E33" s="530" t="s">
        <v>123</v>
      </c>
      <c r="F33" s="530">
        <v>104.0</v>
      </c>
      <c r="G33" s="537">
        <v>1.0E8</v>
      </c>
      <c r="H33" s="530" t="s">
        <v>83</v>
      </c>
      <c r="I33" s="536" t="str">
        <f t="shared" si="2"/>
        <v>THOR1M40004</v>
      </c>
      <c r="J33" s="529" t="s">
        <v>1018</v>
      </c>
      <c r="K33" s="540">
        <f>O33+N33</f>
        <v>2.2</v>
      </c>
      <c r="L33" s="530" t="s">
        <v>618</v>
      </c>
      <c r="M33" s="530" t="s">
        <v>622</v>
      </c>
      <c r="N33" s="540">
        <v>0.1</v>
      </c>
      <c r="O33" s="540">
        <v>2.1</v>
      </c>
      <c r="P33" s="1367">
        <v>45960.0</v>
      </c>
      <c r="Q33" s="1367">
        <v>45991.0</v>
      </c>
      <c r="R33" s="530" t="s">
        <v>79</v>
      </c>
      <c r="S33" s="530">
        <v>0.0</v>
      </c>
      <c r="T33" s="530" t="s">
        <v>143</v>
      </c>
      <c r="U33" s="530" t="str">
        <f t="shared" si="3"/>
        <v> </v>
      </c>
      <c r="V33" s="1102">
        <f>$A$22</f>
        <v>2002</v>
      </c>
      <c r="W33" s="531">
        <f t="shared" si="4"/>
        <v>91</v>
      </c>
      <c r="X33" s="531" t="str">
        <f t="shared" si="5"/>
        <v>CIMB0107537002338</v>
      </c>
      <c r="Y33" s="60"/>
      <c r="Z33" s="60"/>
      <c r="AA33" s="60"/>
      <c r="AB33" s="60"/>
      <c r="AC33" s="60"/>
      <c r="AD33" s="60"/>
      <c r="AE33" s="60"/>
      <c r="AF33" s="60"/>
      <c r="AG33" s="60"/>
      <c r="AH33" s="60"/>
      <c r="AI33" s="60"/>
      <c r="AJ33" s="60"/>
      <c r="AK33" s="60"/>
      <c r="AL33" s="60"/>
      <c r="AM33" s="60"/>
      <c r="AN33" s="60"/>
    </row>
    <row r="34">
      <c r="A34" s="1246"/>
      <c r="B34" s="1246"/>
      <c r="C34" s="1246"/>
      <c r="D34" s="1246"/>
      <c r="E34" s="1246"/>
      <c r="F34" s="1246"/>
      <c r="G34" s="1246"/>
      <c r="H34" s="1246"/>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row>
    <row r="35">
      <c r="A35" s="1358" t="s">
        <v>1573</v>
      </c>
      <c r="B35" s="1246"/>
      <c r="C35" s="1246"/>
      <c r="D35" s="1246"/>
      <c r="E35" s="1360"/>
      <c r="F35" s="1360"/>
      <c r="G35" s="1360"/>
      <c r="H35" s="1361"/>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row>
    <row r="37">
      <c r="A37" s="1246" t="s">
        <v>1814</v>
      </c>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row>
    <row r="39">
      <c r="A39" s="528" t="s">
        <v>640</v>
      </c>
      <c r="B39" s="528" t="s">
        <v>7</v>
      </c>
      <c r="C39" s="528" t="s">
        <v>905</v>
      </c>
      <c r="D39" s="528" t="s">
        <v>534</v>
      </c>
      <c r="E39" s="528" t="s">
        <v>906</v>
      </c>
      <c r="F39" s="528" t="s">
        <v>908</v>
      </c>
      <c r="G39" s="528" t="s">
        <v>910</v>
      </c>
      <c r="H39" s="528" t="s">
        <v>912</v>
      </c>
      <c r="I39" s="1362" t="s">
        <v>915</v>
      </c>
      <c r="J39" s="528" t="s">
        <v>482</v>
      </c>
      <c r="K39" s="528" t="s">
        <v>452</v>
      </c>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row>
    <row r="40">
      <c r="A40" s="1324" t="s">
        <v>453</v>
      </c>
      <c r="B40" s="1324" t="s">
        <v>453</v>
      </c>
      <c r="C40" s="1102" t="s">
        <v>59</v>
      </c>
      <c r="D40" s="1102" t="s">
        <v>81</v>
      </c>
      <c r="E40" s="1102" t="s">
        <v>126</v>
      </c>
      <c r="F40" s="1102" t="s">
        <v>126</v>
      </c>
      <c r="G40" s="1102" t="s">
        <v>126</v>
      </c>
      <c r="H40" s="1102" t="s">
        <v>35</v>
      </c>
      <c r="I40" s="1217" t="s">
        <v>110</v>
      </c>
      <c r="J40" s="1324" t="s">
        <v>35</v>
      </c>
      <c r="K40" s="1252" t="s">
        <v>453</v>
      </c>
      <c r="L40" s="1246"/>
      <c r="M40" s="1246"/>
      <c r="N40" s="1246"/>
      <c r="O40" s="1246"/>
      <c r="P40" s="1246"/>
      <c r="Q40" s="60"/>
      <c r="R40" s="60"/>
      <c r="S40" s="60"/>
      <c r="T40" s="60"/>
      <c r="U40" s="60"/>
      <c r="V40" s="60"/>
      <c r="W40" s="60"/>
      <c r="X40" s="60"/>
      <c r="Y40" s="60"/>
      <c r="Z40" s="60"/>
      <c r="AA40" s="60"/>
      <c r="AB40" s="60"/>
      <c r="AC40" s="60"/>
      <c r="AD40" s="60"/>
      <c r="AE40" s="60"/>
      <c r="AF40" s="60"/>
      <c r="AG40" s="60"/>
      <c r="AH40" s="60"/>
      <c r="AI40" s="60"/>
      <c r="AJ40" s="60"/>
      <c r="AK40" s="60"/>
      <c r="AL40" s="60"/>
      <c r="AM40" s="60"/>
      <c r="AN40" s="60"/>
    </row>
    <row r="41">
      <c r="A41" s="1217">
        <f t="shared" ref="A41:B41" si="6">A21</f>
        <v>2001</v>
      </c>
      <c r="B41" s="1217">
        <f t="shared" si="6"/>
        <v>101</v>
      </c>
      <c r="C41" s="1217" t="s">
        <v>1402</v>
      </c>
      <c r="D41" s="1217" t="s">
        <v>83</v>
      </c>
      <c r="E41" s="1218">
        <v>5.0E8</v>
      </c>
      <c r="F41" s="1218">
        <v>1.0E9</v>
      </c>
      <c r="G41" s="1218">
        <v>5.0E8</v>
      </c>
      <c r="H41" s="1365">
        <v>45901.0</v>
      </c>
      <c r="I41" s="1366">
        <v>45930.375</v>
      </c>
      <c r="J41" s="1365">
        <v>45901.0</v>
      </c>
      <c r="K41" s="1217" t="str">
        <f t="shared" ref="K41:K42" si="8">K21</f>
        <v>BBL0107536000374</v>
      </c>
      <c r="L41" s="1246"/>
      <c r="M41" s="1246"/>
      <c r="N41" s="1246"/>
      <c r="O41" s="1246"/>
      <c r="P41" s="1246"/>
      <c r="Q41" s="60"/>
      <c r="R41" s="60"/>
      <c r="S41" s="60"/>
      <c r="T41" s="60"/>
      <c r="U41" s="60"/>
      <c r="V41" s="60"/>
      <c r="W41" s="60"/>
      <c r="X41" s="60"/>
      <c r="Y41" s="60"/>
      <c r="Z41" s="60"/>
      <c r="AA41" s="60"/>
      <c r="AB41" s="60"/>
      <c r="AC41" s="60"/>
      <c r="AD41" s="60"/>
      <c r="AE41" s="60"/>
      <c r="AF41" s="60"/>
      <c r="AG41" s="60"/>
      <c r="AH41" s="60"/>
      <c r="AI41" s="60"/>
      <c r="AJ41" s="60"/>
      <c r="AK41" s="60"/>
      <c r="AL41" s="60"/>
      <c r="AM41" s="60"/>
      <c r="AN41" s="60"/>
    </row>
    <row r="42">
      <c r="A42" s="1217">
        <f t="shared" ref="A42:B42" si="7">A22</f>
        <v>2002</v>
      </c>
      <c r="B42" s="1217">
        <f t="shared" si="7"/>
        <v>104</v>
      </c>
      <c r="C42" s="1217" t="s">
        <v>1402</v>
      </c>
      <c r="D42" s="1217" t="s">
        <v>83</v>
      </c>
      <c r="E42" s="1218">
        <v>4.0E8</v>
      </c>
      <c r="F42" s="1218">
        <v>5.0E8</v>
      </c>
      <c r="G42" s="537">
        <v>1.0E8</v>
      </c>
      <c r="H42" s="1365">
        <v>45828.0</v>
      </c>
      <c r="I42" s="1366">
        <v>45930.375</v>
      </c>
      <c r="J42" s="1365">
        <v>45828.0</v>
      </c>
      <c r="K42" s="1217" t="str">
        <f t="shared" si="8"/>
        <v>CIMB0107537002338</v>
      </c>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row>
    <row r="43">
      <c r="A43" s="1246"/>
      <c r="B43" s="1246"/>
      <c r="C43" s="1246"/>
      <c r="D43" s="1246"/>
      <c r="E43" s="1360"/>
      <c r="F43" s="1360"/>
      <c r="G43" s="544"/>
      <c r="H43" s="1368"/>
      <c r="I43" s="1361"/>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row>
    <row r="44">
      <c r="A44" s="1369" t="s">
        <v>1815</v>
      </c>
      <c r="B44" s="60"/>
      <c r="C44" s="60"/>
      <c r="D44" s="60"/>
      <c r="E44" s="1360"/>
      <c r="F44" s="1360"/>
      <c r="G44" s="544"/>
      <c r="H44" s="1368"/>
      <c r="I44" s="1361"/>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row>
    <row r="45">
      <c r="A45" s="1246"/>
      <c r="B45" s="1246"/>
      <c r="C45" s="1246"/>
      <c r="D45" s="1246"/>
      <c r="E45" s="1360"/>
      <c r="F45" s="1360"/>
      <c r="G45" s="544"/>
      <c r="H45" s="1368"/>
      <c r="I45" s="1361"/>
      <c r="J45" s="1246"/>
      <c r="K45" s="1246"/>
      <c r="L45" s="1246"/>
      <c r="M45" s="1246"/>
      <c r="N45" s="1246"/>
      <c r="O45" s="1246"/>
      <c r="P45" s="1246"/>
      <c r="Q45" s="60"/>
      <c r="R45" s="60"/>
      <c r="S45" s="60"/>
      <c r="T45" s="60"/>
      <c r="U45" s="60"/>
      <c r="V45" s="60"/>
      <c r="W45" s="60"/>
      <c r="X45" s="60"/>
      <c r="Y45" s="60"/>
      <c r="Z45" s="60"/>
      <c r="AA45" s="60"/>
      <c r="AB45" s="60"/>
      <c r="AC45" s="60"/>
      <c r="AD45" s="60"/>
      <c r="AE45" s="60"/>
      <c r="AF45" s="60"/>
      <c r="AG45" s="60"/>
      <c r="AH45" s="60"/>
      <c r="AI45" s="60"/>
      <c r="AJ45" s="60"/>
      <c r="AK45" s="60"/>
      <c r="AL45" s="60"/>
      <c r="AM45" s="60"/>
      <c r="AN45" s="60"/>
    </row>
    <row r="46">
      <c r="A46" s="1370" t="str">
        <f t="array" ref="A46:H46">TRANSPOSE('All Table_V4_Clean'!A133:A140)</f>
        <v>schedule_id</v>
      </c>
      <c r="B46" s="1371" t="s">
        <v>651</v>
      </c>
      <c r="C46" s="1371" t="s">
        <v>602</v>
      </c>
      <c r="D46" s="1371" t="s">
        <v>630</v>
      </c>
      <c r="E46" s="1370" t="s">
        <v>633</v>
      </c>
      <c r="F46" s="1370" t="s">
        <v>627</v>
      </c>
      <c r="G46" s="1372" t="s">
        <v>614</v>
      </c>
      <c r="H46" s="1370" t="s">
        <v>548</v>
      </c>
      <c r="I46" s="1373"/>
      <c r="J46" s="1374"/>
      <c r="K46" s="1374"/>
      <c r="L46" s="1374"/>
      <c r="M46" s="1374"/>
      <c r="N46" s="1374"/>
      <c r="O46" s="1374"/>
      <c r="P46" s="1374"/>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row>
    <row r="47">
      <c r="A47" s="547" t="s">
        <v>453</v>
      </c>
      <c r="B47" s="548" t="s">
        <v>59</v>
      </c>
      <c r="C47" s="547" t="s">
        <v>453</v>
      </c>
      <c r="D47" s="549" t="s">
        <v>35</v>
      </c>
      <c r="E47" s="549" t="s">
        <v>35</v>
      </c>
      <c r="F47" s="549" t="s">
        <v>71</v>
      </c>
      <c r="G47" s="549" t="s">
        <v>71</v>
      </c>
      <c r="H47" s="550" t="s">
        <v>59</v>
      </c>
      <c r="I47" s="1361"/>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row>
    <row r="48">
      <c r="A48" s="547">
        <v>4.0</v>
      </c>
      <c r="B48" s="548" t="str">
        <f t="shared" ref="B48:B50" si="9">$I$33</f>
        <v>THOR1M40004</v>
      </c>
      <c r="C48" s="549">
        <f t="shared" ref="C48:C50" si="10">$A$33</f>
        <v>40004</v>
      </c>
      <c r="D48" s="553">
        <v>45930.0</v>
      </c>
      <c r="E48" s="553">
        <v>45960.0</v>
      </c>
      <c r="F48" s="562">
        <v>2.05</v>
      </c>
      <c r="G48" s="562">
        <v>2.15</v>
      </c>
      <c r="H48" s="550" t="s">
        <v>143</v>
      </c>
      <c r="I48" s="1361"/>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row>
    <row r="49">
      <c r="A49" s="547">
        <v>5.0</v>
      </c>
      <c r="B49" s="552" t="str">
        <f t="shared" si="9"/>
        <v>THOR1M40004</v>
      </c>
      <c r="C49" s="549">
        <f t="shared" si="10"/>
        <v>40004</v>
      </c>
      <c r="D49" s="553">
        <v>45960.0</v>
      </c>
      <c r="E49" s="553">
        <v>45991.0</v>
      </c>
      <c r="F49" s="1375" t="str">
        <f t="shared" ref="F49:G49" si="11">" "</f>
        <v> </v>
      </c>
      <c r="G49" s="1375" t="str">
        <f t="shared" si="11"/>
        <v> </v>
      </c>
      <c r="H49" s="550" t="s">
        <v>1141</v>
      </c>
      <c r="I49" s="1361"/>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row>
    <row r="50">
      <c r="A50" s="547">
        <v>6.0</v>
      </c>
      <c r="B50" s="548" t="str">
        <f t="shared" si="9"/>
        <v>THOR1M40004</v>
      </c>
      <c r="C50" s="549">
        <f t="shared" si="10"/>
        <v>40004</v>
      </c>
      <c r="D50" s="553">
        <v>45991.0</v>
      </c>
      <c r="E50" s="553">
        <v>46021.0</v>
      </c>
      <c r="F50" s="1375" t="str">
        <f t="shared" ref="F50:G50" si="12">" "</f>
        <v> </v>
      </c>
      <c r="G50" s="1375" t="str">
        <f t="shared" si="12"/>
        <v> </v>
      </c>
      <c r="H50" s="550" t="s">
        <v>1141</v>
      </c>
      <c r="I50" s="1361"/>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row>
    <row r="51">
      <c r="A51" s="1246"/>
      <c r="B51" s="1246"/>
      <c r="C51" s="1246"/>
      <c r="D51" s="1246"/>
      <c r="E51" s="1360"/>
      <c r="F51" s="1360"/>
      <c r="G51" s="544"/>
      <c r="H51" s="1368"/>
      <c r="I51" s="1361"/>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row>
    <row r="52">
      <c r="A52" s="1369" t="s">
        <v>1816</v>
      </c>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row>
    <row r="53">
      <c r="A53" s="1246"/>
      <c r="B53" s="1246"/>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row>
    <row r="54">
      <c r="A54" s="1246" t="s">
        <v>1817</v>
      </c>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row>
    <row r="55">
      <c r="A55" s="1246" t="s">
        <v>1614</v>
      </c>
      <c r="Q55" s="60"/>
      <c r="R55" s="60"/>
      <c r="S55" s="60"/>
      <c r="T55" s="60"/>
      <c r="U55" s="60"/>
      <c r="V55" s="60"/>
      <c r="W55" s="60"/>
      <c r="X55" s="60"/>
      <c r="Y55" s="60"/>
      <c r="Z55" s="60"/>
      <c r="AA55" s="60"/>
      <c r="AB55" s="60"/>
      <c r="AC55" s="60"/>
      <c r="AD55" s="60"/>
      <c r="AE55" s="60"/>
      <c r="AF55" s="60"/>
      <c r="AG55" s="60"/>
      <c r="AH55" s="60"/>
      <c r="AI55" s="60"/>
      <c r="AJ55" s="60"/>
      <c r="AK55" s="60"/>
      <c r="AL55" s="60"/>
      <c r="AM55" s="60"/>
      <c r="AN55" s="60"/>
    </row>
    <row r="56">
      <c r="A56" s="60" t="s">
        <v>1615</v>
      </c>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row>
    <row r="57">
      <c r="A57" s="1246" t="s">
        <v>1818</v>
      </c>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row>
    <row r="59">
      <c r="A59" s="517" t="s">
        <v>602</v>
      </c>
      <c r="B59" s="517" t="s">
        <v>583</v>
      </c>
      <c r="C59" s="517" t="s">
        <v>585</v>
      </c>
      <c r="D59" s="517" t="s">
        <v>525</v>
      </c>
      <c r="E59" s="517" t="s">
        <v>604</v>
      </c>
      <c r="F59" s="517" t="s">
        <v>7</v>
      </c>
      <c r="G59" s="517" t="s">
        <v>606</v>
      </c>
      <c r="H59" s="517" t="s">
        <v>534</v>
      </c>
      <c r="I59" s="517" t="s">
        <v>609</v>
      </c>
      <c r="J59" s="517" t="s">
        <v>613</v>
      </c>
      <c r="K59" s="517" t="s">
        <v>614</v>
      </c>
      <c r="L59" s="517" t="s">
        <v>616</v>
      </c>
      <c r="M59" s="517" t="s">
        <v>620</v>
      </c>
      <c r="N59" s="517" t="s">
        <v>624</v>
      </c>
      <c r="O59" s="517" t="s">
        <v>627</v>
      </c>
      <c r="P59" s="517" t="s">
        <v>630</v>
      </c>
      <c r="Q59" s="517" t="s">
        <v>633</v>
      </c>
      <c r="R59" s="517" t="s">
        <v>636</v>
      </c>
      <c r="S59" s="517" t="s">
        <v>426</v>
      </c>
      <c r="T59" s="517" t="s">
        <v>548</v>
      </c>
      <c r="U59" s="517" t="s">
        <v>639</v>
      </c>
      <c r="V59" s="517" t="s">
        <v>640</v>
      </c>
      <c r="W59" s="517" t="s">
        <v>644</v>
      </c>
      <c r="X59" s="528" t="s">
        <v>452</v>
      </c>
      <c r="Y59" s="282"/>
      <c r="Z59" s="282"/>
      <c r="AA59" s="282"/>
      <c r="AB59" s="282"/>
      <c r="AC59" s="282"/>
      <c r="AD59" s="282"/>
      <c r="AE59" s="282"/>
      <c r="AF59" s="282"/>
      <c r="AG59" s="282"/>
      <c r="AH59" s="282"/>
      <c r="AI59" s="282"/>
      <c r="AJ59" s="282"/>
      <c r="AK59" s="282"/>
      <c r="AL59" s="282"/>
      <c r="AM59" s="282"/>
      <c r="AN59" s="282"/>
    </row>
    <row r="60">
      <c r="A60" s="1324" t="s">
        <v>453</v>
      </c>
      <c r="B60" s="530" t="s">
        <v>110</v>
      </c>
      <c r="C60" s="1102" t="s">
        <v>35</v>
      </c>
      <c r="D60" s="1102" t="s">
        <v>35</v>
      </c>
      <c r="E60" s="1102" t="s">
        <v>28</v>
      </c>
      <c r="F60" s="521" t="s">
        <v>453</v>
      </c>
      <c r="G60" s="1102" t="s">
        <v>126</v>
      </c>
      <c r="H60" s="1102" t="s">
        <v>81</v>
      </c>
      <c r="I60" s="530" t="s">
        <v>59</v>
      </c>
      <c r="J60" s="530" t="s">
        <v>28</v>
      </c>
      <c r="K60" s="530" t="s">
        <v>71</v>
      </c>
      <c r="L60" s="542" t="s">
        <v>28</v>
      </c>
      <c r="M60" s="530" t="s">
        <v>59</v>
      </c>
      <c r="N60" s="530" t="s">
        <v>71</v>
      </c>
      <c r="O60" s="530" t="s">
        <v>71</v>
      </c>
      <c r="P60" s="530" t="s">
        <v>35</v>
      </c>
      <c r="Q60" s="530" t="s">
        <v>35</v>
      </c>
      <c r="R60" s="530" t="s">
        <v>59</v>
      </c>
      <c r="S60" s="530" t="s">
        <v>126</v>
      </c>
      <c r="T60" s="530" t="s">
        <v>59</v>
      </c>
      <c r="U60" s="1102" t="s">
        <v>15</v>
      </c>
      <c r="V60" s="1324" t="s">
        <v>453</v>
      </c>
      <c r="W60" s="531" t="s">
        <v>8</v>
      </c>
      <c r="X60" s="1252" t="s">
        <v>453</v>
      </c>
      <c r="Y60" s="60"/>
      <c r="Z60" s="60"/>
      <c r="AA60" s="60"/>
      <c r="AB60" s="60"/>
      <c r="AC60" s="60"/>
      <c r="AD60" s="60"/>
      <c r="AE60" s="60"/>
      <c r="AF60" s="60"/>
      <c r="AG60" s="60"/>
      <c r="AH60" s="60"/>
      <c r="AI60" s="60"/>
      <c r="AJ60" s="60"/>
      <c r="AK60" s="60"/>
      <c r="AL60" s="60"/>
      <c r="AM60" s="60"/>
      <c r="AN60" s="60"/>
    </row>
    <row r="61">
      <c r="A61" s="1217">
        <f t="shared" ref="A61:A62" si="14">A32</f>
        <v>40002</v>
      </c>
      <c r="B61" s="534">
        <v>45930.416666666664</v>
      </c>
      <c r="C61" s="1376">
        <v>45930.0</v>
      </c>
      <c r="D61" s="1376">
        <v>45937.0</v>
      </c>
      <c r="E61" s="1217" t="s">
        <v>123</v>
      </c>
      <c r="F61" s="521">
        <v>101.0</v>
      </c>
      <c r="G61" s="1218">
        <v>5.0E8</v>
      </c>
      <c r="H61" s="1217" t="s">
        <v>83</v>
      </c>
      <c r="I61" s="536" t="str">
        <f t="shared" ref="I61:I62" si="15">CONCATENATE(M61,L61,A61)</f>
        <v>FIX40002</v>
      </c>
      <c r="J61" s="536" t="s">
        <v>131</v>
      </c>
      <c r="K61" s="536">
        <v>1.5</v>
      </c>
      <c r="L61" s="1377" t="str">
        <f>""</f>
        <v/>
      </c>
      <c r="M61" s="536" t="s">
        <v>693</v>
      </c>
      <c r="N61" s="537" t="str">
        <f t="shared" ref="N61:Q61" si="13">" "</f>
        <v> </v>
      </c>
      <c r="O61" s="536" t="str">
        <f t="shared" si="13"/>
        <v> </v>
      </c>
      <c r="P61" s="536" t="str">
        <f t="shared" si="13"/>
        <v> </v>
      </c>
      <c r="Q61" s="530" t="str">
        <f t="shared" si="13"/>
        <v> </v>
      </c>
      <c r="R61" s="530" t="s">
        <v>79</v>
      </c>
      <c r="S61" s="530">
        <v>0.0</v>
      </c>
      <c r="T61" s="530" t="s">
        <v>143</v>
      </c>
      <c r="U61" s="1102" t="s">
        <v>1819</v>
      </c>
      <c r="V61" s="1102">
        <f>$A$21</f>
        <v>2001</v>
      </c>
      <c r="W61" s="531">
        <f t="shared" ref="W61:W62" si="16">D61-C61</f>
        <v>7</v>
      </c>
      <c r="X61" s="531" t="str">
        <f t="shared" ref="X61:X62" si="17">X32</f>
        <v>BBL0107536000374</v>
      </c>
      <c r="Y61" s="60"/>
      <c r="Z61" s="60"/>
      <c r="AA61" s="60"/>
      <c r="AB61" s="60"/>
      <c r="AC61" s="60"/>
      <c r="AD61" s="60"/>
      <c r="AE61" s="60"/>
      <c r="AF61" s="60"/>
      <c r="AG61" s="60"/>
      <c r="AH61" s="60"/>
      <c r="AI61" s="60"/>
      <c r="AJ61" s="60"/>
      <c r="AK61" s="60"/>
      <c r="AL61" s="60"/>
      <c r="AM61" s="60"/>
      <c r="AN61" s="60"/>
    </row>
    <row r="62">
      <c r="A62" s="1217">
        <f t="shared" si="14"/>
        <v>40004</v>
      </c>
      <c r="B62" s="534">
        <v>45930.416666666664</v>
      </c>
      <c r="C62" s="535">
        <v>45930.0</v>
      </c>
      <c r="D62" s="535">
        <v>46021.0</v>
      </c>
      <c r="E62" s="530" t="s">
        <v>123</v>
      </c>
      <c r="F62" s="530">
        <v>104.0</v>
      </c>
      <c r="G62" s="537">
        <v>1.0E8</v>
      </c>
      <c r="H62" s="530" t="s">
        <v>83</v>
      </c>
      <c r="I62" s="536" t="str">
        <f t="shared" si="15"/>
        <v>THOR1M40004</v>
      </c>
      <c r="J62" s="529" t="s">
        <v>1018</v>
      </c>
      <c r="K62" s="540">
        <f>O62+N62</f>
        <v>2.2</v>
      </c>
      <c r="L62" s="530" t="s">
        <v>618</v>
      </c>
      <c r="M62" s="530" t="s">
        <v>622</v>
      </c>
      <c r="N62" s="540">
        <v>0.1</v>
      </c>
      <c r="O62" s="540">
        <v>2.1</v>
      </c>
      <c r="P62" s="1367">
        <v>45960.0</v>
      </c>
      <c r="Q62" s="1367">
        <v>45991.0</v>
      </c>
      <c r="R62" s="530" t="s">
        <v>79</v>
      </c>
      <c r="S62" s="530">
        <v>0.0</v>
      </c>
      <c r="T62" s="530" t="s">
        <v>143</v>
      </c>
      <c r="U62" s="530" t="s">
        <v>1820</v>
      </c>
      <c r="V62" s="1102">
        <f>$A$22</f>
        <v>2002</v>
      </c>
      <c r="W62" s="531">
        <f t="shared" si="16"/>
        <v>91</v>
      </c>
      <c r="X62" s="531" t="str">
        <f t="shared" si="17"/>
        <v>CIMB0107537002338</v>
      </c>
      <c r="Y62" s="60"/>
      <c r="Z62" s="60"/>
      <c r="AA62" s="60"/>
      <c r="AB62" s="60"/>
      <c r="AC62" s="60"/>
      <c r="AD62" s="60"/>
      <c r="AE62" s="60"/>
      <c r="AF62" s="60"/>
      <c r="AG62" s="60"/>
      <c r="AH62" s="60"/>
      <c r="AI62" s="60"/>
      <c r="AJ62" s="60"/>
      <c r="AK62" s="60"/>
      <c r="AL62" s="60"/>
      <c r="AM62" s="60"/>
      <c r="AN62" s="60"/>
    </row>
    <row r="63">
      <c r="A63" s="1246"/>
      <c r="B63" s="1246"/>
      <c r="C63" s="1246"/>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row>
    <row r="64">
      <c r="A64" s="1369" t="s">
        <v>1821</v>
      </c>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row>
    <row r="65">
      <c r="A65" s="1246"/>
      <c r="B65" s="1246"/>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row>
    <row r="66">
      <c r="A66" s="1246" t="s">
        <v>1150</v>
      </c>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row>
    <row r="67">
      <c r="A67" s="282" t="s">
        <v>1161</v>
      </c>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row>
    <row r="68">
      <c r="A68" s="1246" t="s">
        <v>1618</v>
      </c>
      <c r="C68" s="1246"/>
      <c r="D68" s="1246"/>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row>
    <row r="69">
      <c r="A69" s="1246" t="s">
        <v>1822</v>
      </c>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row>
    <row r="70">
      <c r="A70" s="60" t="s">
        <v>1154</v>
      </c>
      <c r="B70" s="564">
        <v>20547.95</v>
      </c>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row>
    <row r="71">
      <c r="A71" s="1374" t="s">
        <v>1155</v>
      </c>
      <c r="B71" s="574"/>
      <c r="C71" s="1246"/>
      <c r="D71" s="1246"/>
      <c r="E71" s="1246"/>
      <c r="F71" s="1246"/>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row>
    <row r="72">
      <c r="A72" s="60" t="s">
        <v>1823</v>
      </c>
      <c r="B72" s="574"/>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row>
    <row r="73">
      <c r="A73" s="1246" t="s">
        <v>1824</v>
      </c>
      <c r="B73" s="574"/>
      <c r="C73" s="1246"/>
      <c r="D73" s="1246"/>
      <c r="E73" s="1246"/>
      <c r="F73" s="1246"/>
      <c r="G73" s="1246"/>
      <c r="H73" s="1246"/>
      <c r="I73" s="1246"/>
      <c r="J73" s="1246"/>
      <c r="K73" s="1246"/>
      <c r="L73" s="1246"/>
      <c r="M73" s="1246"/>
      <c r="N73" s="1246"/>
      <c r="O73" s="1246"/>
      <c r="P73" s="1246"/>
      <c r="Q73" s="60"/>
      <c r="R73" s="60"/>
      <c r="S73" s="60"/>
      <c r="T73" s="60"/>
      <c r="U73" s="60"/>
      <c r="V73" s="60"/>
      <c r="W73" s="60"/>
      <c r="X73" s="60"/>
      <c r="Y73" s="60"/>
      <c r="Z73" s="60"/>
      <c r="AA73" s="60"/>
      <c r="AB73" s="60"/>
      <c r="AC73" s="60"/>
      <c r="AD73" s="60"/>
      <c r="AE73" s="60"/>
      <c r="AF73" s="60"/>
      <c r="AG73" s="60"/>
      <c r="AH73" s="60"/>
      <c r="AI73" s="60"/>
      <c r="AJ73" s="60"/>
      <c r="AK73" s="60"/>
      <c r="AL73" s="60"/>
      <c r="AM73" s="60"/>
      <c r="AN73" s="60"/>
    </row>
    <row r="74">
      <c r="A74" s="1246" t="s">
        <v>1825</v>
      </c>
      <c r="B74" s="564" t="s">
        <v>1826</v>
      </c>
      <c r="C74" s="173"/>
      <c r="D74" s="173"/>
      <c r="E74" s="1246"/>
      <c r="F74" s="1246"/>
      <c r="G74" s="1360"/>
      <c r="H74" s="1246"/>
      <c r="I74" s="1246"/>
      <c r="J74" s="1246"/>
      <c r="K74" s="1246"/>
      <c r="L74" s="1246"/>
      <c r="M74" s="1246"/>
      <c r="N74" s="1360"/>
      <c r="O74" s="1246"/>
      <c r="P74" s="1246"/>
      <c r="Q74" s="60"/>
      <c r="R74" s="60"/>
      <c r="S74" s="60"/>
      <c r="T74" s="60"/>
      <c r="U74" s="60"/>
      <c r="V74" s="60"/>
      <c r="W74" s="60"/>
      <c r="X74" s="60"/>
      <c r="Y74" s="60"/>
      <c r="Z74" s="60"/>
      <c r="AA74" s="60"/>
      <c r="AB74" s="60"/>
      <c r="AC74" s="60"/>
      <c r="AD74" s="60"/>
      <c r="AE74" s="60"/>
      <c r="AF74" s="60"/>
      <c r="AG74" s="60"/>
      <c r="AH74" s="60"/>
      <c r="AI74" s="60"/>
      <c r="AJ74" s="60"/>
      <c r="AK74" s="60"/>
      <c r="AL74" s="60"/>
      <c r="AM74" s="60"/>
      <c r="AN74" s="60"/>
    </row>
    <row r="75">
      <c r="A75" s="60" t="s">
        <v>1825</v>
      </c>
      <c r="B75" s="564">
        <f>100000000*0.0215/365</f>
        <v>5890.410959</v>
      </c>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row>
    <row r="76">
      <c r="A76" s="1246"/>
      <c r="B76" s="574"/>
      <c r="C76" s="1246"/>
      <c r="D76" s="1246"/>
      <c r="E76" s="1246"/>
      <c r="F76" s="1246"/>
      <c r="G76" s="1246"/>
      <c r="H76" s="1246"/>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row>
    <row r="77">
      <c r="A77" s="60" t="s">
        <v>1827</v>
      </c>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row>
    <row r="78">
      <c r="A78" s="1246"/>
      <c r="B78" s="1246"/>
      <c r="C78" s="1246"/>
      <c r="D78" s="1246"/>
      <c r="E78" s="1246"/>
      <c r="F78" s="1246"/>
      <c r="G78" s="1246"/>
      <c r="H78" s="1246"/>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row>
    <row r="79">
      <c r="A79" s="517" t="s">
        <v>602</v>
      </c>
      <c r="B79" s="517" t="s">
        <v>583</v>
      </c>
      <c r="C79" s="517" t="s">
        <v>585</v>
      </c>
      <c r="D79" s="517" t="s">
        <v>525</v>
      </c>
      <c r="E79" s="517" t="s">
        <v>604</v>
      </c>
      <c r="F79" s="517" t="s">
        <v>7</v>
      </c>
      <c r="G79" s="517" t="s">
        <v>606</v>
      </c>
      <c r="H79" s="517" t="s">
        <v>534</v>
      </c>
      <c r="I79" s="517" t="s">
        <v>609</v>
      </c>
      <c r="J79" s="517" t="s">
        <v>613</v>
      </c>
      <c r="K79" s="517" t="s">
        <v>614</v>
      </c>
      <c r="L79" s="517" t="s">
        <v>616</v>
      </c>
      <c r="M79" s="517" t="s">
        <v>620</v>
      </c>
      <c r="N79" s="517" t="s">
        <v>624</v>
      </c>
      <c r="O79" s="517" t="s">
        <v>627</v>
      </c>
      <c r="P79" s="517" t="s">
        <v>630</v>
      </c>
      <c r="Q79" s="517" t="s">
        <v>633</v>
      </c>
      <c r="R79" s="517" t="s">
        <v>636</v>
      </c>
      <c r="S79" s="517" t="s">
        <v>426</v>
      </c>
      <c r="T79" s="517" t="s">
        <v>548</v>
      </c>
      <c r="U79" s="517" t="s">
        <v>639</v>
      </c>
      <c r="V79" s="517" t="s">
        <v>640</v>
      </c>
      <c r="W79" s="517" t="s">
        <v>644</v>
      </c>
      <c r="X79" s="528" t="s">
        <v>452</v>
      </c>
      <c r="Y79" s="282"/>
      <c r="Z79" s="282"/>
      <c r="AA79" s="282"/>
      <c r="AB79" s="282"/>
      <c r="AC79" s="282"/>
      <c r="AD79" s="282"/>
      <c r="AE79" s="282"/>
      <c r="AF79" s="282"/>
      <c r="AG79" s="282"/>
      <c r="AH79" s="282"/>
      <c r="AI79" s="282"/>
      <c r="AJ79" s="282"/>
      <c r="AK79" s="282"/>
      <c r="AL79" s="282"/>
      <c r="AM79" s="282"/>
      <c r="AN79" s="282"/>
    </row>
    <row r="80">
      <c r="A80" s="1324" t="s">
        <v>453</v>
      </c>
      <c r="B80" s="530" t="s">
        <v>110</v>
      </c>
      <c r="C80" s="1102" t="s">
        <v>35</v>
      </c>
      <c r="D80" s="1102" t="s">
        <v>35</v>
      </c>
      <c r="E80" s="1102" t="s">
        <v>28</v>
      </c>
      <c r="F80" s="521" t="s">
        <v>453</v>
      </c>
      <c r="G80" s="1102" t="s">
        <v>126</v>
      </c>
      <c r="H80" s="1102" t="s">
        <v>81</v>
      </c>
      <c r="I80" s="530" t="s">
        <v>59</v>
      </c>
      <c r="J80" s="530" t="s">
        <v>28</v>
      </c>
      <c r="K80" s="530" t="s">
        <v>71</v>
      </c>
      <c r="L80" s="542" t="s">
        <v>28</v>
      </c>
      <c r="M80" s="530" t="s">
        <v>59</v>
      </c>
      <c r="N80" s="530" t="s">
        <v>71</v>
      </c>
      <c r="O80" s="530" t="s">
        <v>71</v>
      </c>
      <c r="P80" s="530" t="s">
        <v>35</v>
      </c>
      <c r="Q80" s="530" t="s">
        <v>35</v>
      </c>
      <c r="R80" s="1102" t="s">
        <v>59</v>
      </c>
      <c r="S80" s="1102" t="s">
        <v>126</v>
      </c>
      <c r="T80" s="1102" t="s">
        <v>59</v>
      </c>
      <c r="U80" s="1378" t="s">
        <v>15</v>
      </c>
      <c r="V80" s="1324" t="s">
        <v>453</v>
      </c>
      <c r="W80" s="531" t="s">
        <v>8</v>
      </c>
      <c r="X80" s="1252" t="s">
        <v>453</v>
      </c>
      <c r="Y80" s="60"/>
      <c r="Z80" s="60"/>
      <c r="AA80" s="60"/>
      <c r="AB80" s="60"/>
      <c r="AC80" s="60"/>
      <c r="AD80" s="60"/>
      <c r="AE80" s="60"/>
      <c r="AF80" s="60"/>
      <c r="AG80" s="60"/>
      <c r="AH80" s="60"/>
      <c r="AI80" s="60"/>
      <c r="AJ80" s="60"/>
      <c r="AK80" s="60"/>
      <c r="AL80" s="60"/>
      <c r="AM80" s="60"/>
      <c r="AN80" s="60"/>
    </row>
    <row r="81">
      <c r="A81" s="1102">
        <f t="shared" ref="A81:A82" si="19">A61</f>
        <v>40002</v>
      </c>
      <c r="B81" s="534">
        <v>45930.416666666664</v>
      </c>
      <c r="C81" s="1376">
        <v>45930.0</v>
      </c>
      <c r="D81" s="1376">
        <v>45937.0</v>
      </c>
      <c r="E81" s="1102" t="s">
        <v>123</v>
      </c>
      <c r="F81" s="521">
        <v>101.0</v>
      </c>
      <c r="G81" s="1218">
        <v>5.0E8</v>
      </c>
      <c r="H81" s="1102" t="s">
        <v>83</v>
      </c>
      <c r="I81" s="536" t="str">
        <f t="shared" ref="I81:I82" si="20">CONCATENATE(M81,L81,A81)</f>
        <v>FIX40002</v>
      </c>
      <c r="J81" s="530" t="s">
        <v>131</v>
      </c>
      <c r="K81" s="530">
        <v>1.5</v>
      </c>
      <c r="L81" s="542" t="str">
        <f>""</f>
        <v/>
      </c>
      <c r="M81" s="530" t="s">
        <v>693</v>
      </c>
      <c r="N81" s="530" t="str">
        <f t="shared" ref="N81:Q81" si="18">" "</f>
        <v> </v>
      </c>
      <c r="O81" s="530" t="str">
        <f t="shared" si="18"/>
        <v> </v>
      </c>
      <c r="P81" s="530" t="str">
        <f t="shared" si="18"/>
        <v> </v>
      </c>
      <c r="Q81" s="530" t="str">
        <f t="shared" si="18"/>
        <v> </v>
      </c>
      <c r="R81" s="1102" t="s">
        <v>79</v>
      </c>
      <c r="S81" s="1222">
        <f>B70</f>
        <v>20547.95</v>
      </c>
      <c r="T81" s="1102" t="s">
        <v>143</v>
      </c>
      <c r="U81" s="1378" t="str">
        <f>$U$61</f>
        <v>CONF-ISO-45003-20250930</v>
      </c>
      <c r="V81" s="1102">
        <f>$A$21</f>
        <v>2001</v>
      </c>
      <c r="W81" s="531">
        <f t="shared" ref="W81:W82" si="21">D81-C81</f>
        <v>7</v>
      </c>
      <c r="X81" s="531" t="str">
        <f>$X$61</f>
        <v>BBL0107536000374</v>
      </c>
      <c r="Y81" s="60"/>
      <c r="Z81" s="60"/>
      <c r="AA81" s="60"/>
      <c r="AB81" s="60"/>
      <c r="AC81" s="60"/>
      <c r="AD81" s="60"/>
      <c r="AE81" s="60"/>
      <c r="AF81" s="60"/>
      <c r="AG81" s="60"/>
      <c r="AH81" s="60"/>
      <c r="AI81" s="60"/>
      <c r="AJ81" s="60"/>
      <c r="AK81" s="60"/>
      <c r="AL81" s="60"/>
      <c r="AM81" s="60"/>
      <c r="AN81" s="60"/>
    </row>
    <row r="82">
      <c r="A82" s="1102">
        <f t="shared" si="19"/>
        <v>40004</v>
      </c>
      <c r="B82" s="534">
        <v>45930.416666666664</v>
      </c>
      <c r="C82" s="535">
        <v>45930.0</v>
      </c>
      <c r="D82" s="535">
        <v>46021.0</v>
      </c>
      <c r="E82" s="530" t="s">
        <v>123</v>
      </c>
      <c r="F82" s="530">
        <v>104.0</v>
      </c>
      <c r="G82" s="537">
        <v>1.0E8</v>
      </c>
      <c r="H82" s="530" t="s">
        <v>83</v>
      </c>
      <c r="I82" s="536" t="str">
        <f t="shared" si="20"/>
        <v>THOR1M40004</v>
      </c>
      <c r="J82" s="529" t="s">
        <v>1018</v>
      </c>
      <c r="K82" s="540">
        <f>O82+N82</f>
        <v>2.2</v>
      </c>
      <c r="L82" s="530" t="s">
        <v>618</v>
      </c>
      <c r="M82" s="530" t="s">
        <v>622</v>
      </c>
      <c r="N82" s="540">
        <v>0.1</v>
      </c>
      <c r="O82" s="540">
        <v>2.1</v>
      </c>
      <c r="P82" s="1367">
        <v>45960.0</v>
      </c>
      <c r="Q82" s="1367">
        <v>45991.0</v>
      </c>
      <c r="R82" s="530" t="s">
        <v>79</v>
      </c>
      <c r="S82" s="560">
        <f>B75</f>
        <v>5890.410959</v>
      </c>
      <c r="T82" s="530" t="s">
        <v>143</v>
      </c>
      <c r="U82" s="530" t="s">
        <v>1820</v>
      </c>
      <c r="V82" s="1102">
        <f>$A$22</f>
        <v>2002</v>
      </c>
      <c r="W82" s="531">
        <f t="shared" si="21"/>
        <v>91</v>
      </c>
      <c r="X82" s="531" t="str">
        <f>$X$62</f>
        <v>CIMB0107537002338</v>
      </c>
      <c r="Y82" s="60"/>
      <c r="Z82" s="60"/>
      <c r="AA82" s="60"/>
      <c r="AB82" s="60"/>
      <c r="AC82" s="60"/>
      <c r="AD82" s="60"/>
      <c r="AE82" s="60"/>
      <c r="AF82" s="60"/>
      <c r="AG82" s="60"/>
      <c r="AH82" s="60"/>
      <c r="AI82" s="60"/>
      <c r="AJ82" s="60"/>
      <c r="AK82" s="60"/>
      <c r="AL82" s="60"/>
      <c r="AM82" s="60"/>
      <c r="AN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row>
    <row r="84">
      <c r="A84" s="1369" t="s">
        <v>1828</v>
      </c>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row>
    <row r="86">
      <c r="A86" s="282" t="s">
        <v>1161</v>
      </c>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row>
    <row r="87">
      <c r="A87" s="60" t="s">
        <v>1621</v>
      </c>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row>
    <row r="88">
      <c r="A88" s="60" t="s">
        <v>1622</v>
      </c>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row>
    <row r="89">
      <c r="A89" s="60" t="s">
        <v>1829</v>
      </c>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row>
    <row r="90">
      <c r="A90" s="60" t="s">
        <v>1830</v>
      </c>
      <c r="B90" s="1379">
        <f>500000000*0.015*7/365</f>
        <v>143835.6164</v>
      </c>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row>
    <row r="91">
      <c r="A91" s="60" t="s">
        <v>1831</v>
      </c>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row>
    <row r="92">
      <c r="A92" s="60" t="s">
        <v>83</v>
      </c>
      <c r="B92" s="564">
        <v>5.0014383561E8</v>
      </c>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row>
    <row r="93">
      <c r="A93" s="60"/>
      <c r="B93" s="574"/>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row>
    <row r="94">
      <c r="A94" s="282" t="s">
        <v>1155</v>
      </c>
      <c r="B94" s="574"/>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row>
    <row r="95">
      <c r="A95" s="60" t="s">
        <v>1832</v>
      </c>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row>
    <row r="97">
      <c r="A97" s="1380" t="s">
        <v>1833</v>
      </c>
      <c r="B97" s="1380" t="s">
        <v>1834</v>
      </c>
      <c r="C97" s="1381" t="s">
        <v>1835</v>
      </c>
      <c r="D97" s="1381" t="s">
        <v>1222</v>
      </c>
      <c r="E97" s="1381" t="s">
        <v>137</v>
      </c>
      <c r="F97" s="1381" t="s">
        <v>1836</v>
      </c>
      <c r="G97" s="1380" t="s">
        <v>1837</v>
      </c>
      <c r="H97" s="1381" t="s">
        <v>1838</v>
      </c>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row>
    <row r="98">
      <c r="A98" s="550" t="s">
        <v>1839</v>
      </c>
      <c r="B98" s="550" t="s">
        <v>1840</v>
      </c>
      <c r="C98" s="549">
        <v>30.0</v>
      </c>
      <c r="D98" s="1382">
        <v>0.0205</v>
      </c>
      <c r="E98" s="1382">
        <v>0.001</v>
      </c>
      <c r="F98" s="1382">
        <v>0.0215</v>
      </c>
      <c r="G98" s="550" t="s">
        <v>1841</v>
      </c>
      <c r="H98" s="1383">
        <v>176712.0</v>
      </c>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row>
    <row r="99">
      <c r="A99" s="550" t="s">
        <v>1842</v>
      </c>
      <c r="B99" s="550" t="s">
        <v>1843</v>
      </c>
      <c r="C99" s="549">
        <v>31.0</v>
      </c>
      <c r="D99" s="1382">
        <v>0.021</v>
      </c>
      <c r="E99" s="1382">
        <v>0.001</v>
      </c>
      <c r="F99" s="1382">
        <v>0.022</v>
      </c>
      <c r="G99" s="550" t="s">
        <v>1844</v>
      </c>
      <c r="H99" s="1383">
        <v>186986.0</v>
      </c>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row>
    <row r="100">
      <c r="A100" s="550" t="s">
        <v>1845</v>
      </c>
      <c r="B100" s="550" t="s">
        <v>1846</v>
      </c>
      <c r="C100" s="549">
        <v>30.0</v>
      </c>
      <c r="D100" s="1382">
        <v>0.0225</v>
      </c>
      <c r="E100" s="1382">
        <v>0.001</v>
      </c>
      <c r="F100" s="1382">
        <v>0.0235</v>
      </c>
      <c r="G100" s="550" t="s">
        <v>1847</v>
      </c>
      <c r="H100" s="1383">
        <v>193150.0</v>
      </c>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row>
    <row r="101">
      <c r="A101" s="550" t="s">
        <v>1436</v>
      </c>
      <c r="B101" s="549">
        <f>SUM(C98:C100)</f>
        <v>91</v>
      </c>
      <c r="C101" s="531"/>
      <c r="D101" s="531"/>
      <c r="E101" s="531"/>
      <c r="F101" s="531"/>
      <c r="G101" s="531"/>
      <c r="H101" s="1383">
        <f>100000000 * (0.0215*30 + 0.022*31 + 0.0235*30) / 365</f>
        <v>556712.3288</v>
      </c>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row>
    <row r="102">
      <c r="A102" s="60"/>
      <c r="B102" s="574"/>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row>
    <row r="104">
      <c r="A104" s="60" t="s">
        <v>1848</v>
      </c>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row>
    <row r="106">
      <c r="A106" s="517" t="s">
        <v>602</v>
      </c>
      <c r="B106" s="517" t="s">
        <v>583</v>
      </c>
      <c r="C106" s="517" t="s">
        <v>585</v>
      </c>
      <c r="D106" s="517" t="s">
        <v>525</v>
      </c>
      <c r="E106" s="517" t="s">
        <v>604</v>
      </c>
      <c r="F106" s="517" t="s">
        <v>7</v>
      </c>
      <c r="G106" s="517" t="s">
        <v>606</v>
      </c>
      <c r="H106" s="517" t="s">
        <v>534</v>
      </c>
      <c r="I106" s="517" t="s">
        <v>609</v>
      </c>
      <c r="J106" s="517" t="s">
        <v>613</v>
      </c>
      <c r="K106" s="517" t="s">
        <v>614</v>
      </c>
      <c r="L106" s="517" t="s">
        <v>616</v>
      </c>
      <c r="M106" s="517" t="s">
        <v>620</v>
      </c>
      <c r="N106" s="517" t="s">
        <v>624</v>
      </c>
      <c r="O106" s="517" t="s">
        <v>627</v>
      </c>
      <c r="P106" s="517" t="s">
        <v>630</v>
      </c>
      <c r="Q106" s="517" t="s">
        <v>633</v>
      </c>
      <c r="R106" s="517" t="s">
        <v>636</v>
      </c>
      <c r="S106" s="517" t="s">
        <v>426</v>
      </c>
      <c r="T106" s="517" t="s">
        <v>548</v>
      </c>
      <c r="U106" s="517" t="s">
        <v>639</v>
      </c>
      <c r="V106" s="517" t="s">
        <v>640</v>
      </c>
      <c r="W106" s="517" t="s">
        <v>644</v>
      </c>
      <c r="X106" s="528" t="s">
        <v>452</v>
      </c>
      <c r="Y106" s="282"/>
      <c r="Z106" s="282"/>
      <c r="AA106" s="282"/>
      <c r="AB106" s="282"/>
      <c r="AC106" s="282"/>
      <c r="AD106" s="282"/>
      <c r="AE106" s="282"/>
      <c r="AF106" s="282"/>
      <c r="AG106" s="282"/>
      <c r="AH106" s="282"/>
      <c r="AI106" s="282"/>
      <c r="AJ106" s="282"/>
      <c r="AK106" s="282"/>
      <c r="AL106" s="282"/>
      <c r="AM106" s="282"/>
      <c r="AN106" s="282"/>
    </row>
    <row r="107">
      <c r="A107" s="1324" t="s">
        <v>453</v>
      </c>
      <c r="B107" s="530" t="s">
        <v>110</v>
      </c>
      <c r="C107" s="1102" t="s">
        <v>35</v>
      </c>
      <c r="D107" s="1102" t="s">
        <v>35</v>
      </c>
      <c r="E107" s="1102" t="s">
        <v>28</v>
      </c>
      <c r="F107" s="521" t="s">
        <v>453</v>
      </c>
      <c r="G107" s="1102" t="s">
        <v>126</v>
      </c>
      <c r="H107" s="1102" t="s">
        <v>81</v>
      </c>
      <c r="I107" s="530" t="s">
        <v>59</v>
      </c>
      <c r="J107" s="530" t="s">
        <v>28</v>
      </c>
      <c r="K107" s="530" t="s">
        <v>71</v>
      </c>
      <c r="L107" s="542" t="s">
        <v>28</v>
      </c>
      <c r="M107" s="530" t="s">
        <v>59</v>
      </c>
      <c r="N107" s="530" t="s">
        <v>71</v>
      </c>
      <c r="O107" s="530" t="s">
        <v>71</v>
      </c>
      <c r="P107" s="530" t="s">
        <v>35</v>
      </c>
      <c r="Q107" s="530" t="s">
        <v>35</v>
      </c>
      <c r="R107" s="1102" t="s">
        <v>59</v>
      </c>
      <c r="S107" s="1102" t="s">
        <v>126</v>
      </c>
      <c r="T107" s="1102" t="s">
        <v>59</v>
      </c>
      <c r="U107" s="1102" t="s">
        <v>15</v>
      </c>
      <c r="V107" s="1324" t="s">
        <v>453</v>
      </c>
      <c r="W107" s="531" t="s">
        <v>8</v>
      </c>
      <c r="X107" s="1252" t="s">
        <v>453</v>
      </c>
      <c r="Y107" s="60"/>
      <c r="Z107" s="60"/>
      <c r="AA107" s="60"/>
      <c r="AB107" s="60"/>
      <c r="AC107" s="60"/>
      <c r="AD107" s="60"/>
      <c r="AE107" s="60"/>
      <c r="AF107" s="60"/>
      <c r="AG107" s="60"/>
      <c r="AH107" s="60"/>
      <c r="AI107" s="60"/>
      <c r="AJ107" s="60"/>
      <c r="AK107" s="60"/>
      <c r="AL107" s="60"/>
      <c r="AM107" s="60"/>
      <c r="AN107" s="60"/>
    </row>
    <row r="108">
      <c r="A108" s="1102">
        <f t="shared" ref="A108:A109" si="23">A81</f>
        <v>40002</v>
      </c>
      <c r="B108" s="534">
        <v>45930.416666666664</v>
      </c>
      <c r="C108" s="1376">
        <v>45930.0</v>
      </c>
      <c r="D108" s="1376">
        <v>45937.0</v>
      </c>
      <c r="E108" s="1102" t="s">
        <v>123</v>
      </c>
      <c r="F108" s="521">
        <v>101.0</v>
      </c>
      <c r="G108" s="1218">
        <v>5.0E8</v>
      </c>
      <c r="H108" s="1102" t="s">
        <v>83</v>
      </c>
      <c r="I108" s="536" t="str">
        <f t="shared" ref="I108:I109" si="24">CONCATENATE(M108,L108,A108)</f>
        <v>FIX40002</v>
      </c>
      <c r="J108" s="530" t="s">
        <v>131</v>
      </c>
      <c r="K108" s="530">
        <v>1.5</v>
      </c>
      <c r="L108" s="542" t="str">
        <f>""</f>
        <v/>
      </c>
      <c r="M108" s="530" t="s">
        <v>693</v>
      </c>
      <c r="N108" s="530" t="str">
        <f t="shared" ref="N108:Q108" si="22">" "</f>
        <v> </v>
      </c>
      <c r="O108" s="530" t="str">
        <f t="shared" si="22"/>
        <v> </v>
      </c>
      <c r="P108" s="530" t="str">
        <f t="shared" si="22"/>
        <v> </v>
      </c>
      <c r="Q108" s="530" t="str">
        <f t="shared" si="22"/>
        <v> </v>
      </c>
      <c r="R108" s="1102" t="s">
        <v>79</v>
      </c>
      <c r="S108" s="1222">
        <f>$B$90</f>
        <v>143835.6164</v>
      </c>
      <c r="T108" s="1102" t="s">
        <v>1003</v>
      </c>
      <c r="U108" s="1102" t="s">
        <v>1400</v>
      </c>
      <c r="V108" s="1102">
        <f>$A$21</f>
        <v>2001</v>
      </c>
      <c r="W108" s="531">
        <f t="shared" ref="W108:W109" si="25">D108-C108</f>
        <v>7</v>
      </c>
      <c r="X108" s="531" t="str">
        <f>$X$61</f>
        <v>BBL0107536000374</v>
      </c>
      <c r="Y108" s="60"/>
      <c r="Z108" s="60"/>
      <c r="AA108" s="60"/>
      <c r="AB108" s="60"/>
      <c r="AC108" s="60"/>
      <c r="AD108" s="60"/>
      <c r="AE108" s="60"/>
      <c r="AF108" s="60"/>
      <c r="AG108" s="60"/>
      <c r="AH108" s="60"/>
      <c r="AI108" s="60"/>
      <c r="AJ108" s="60"/>
      <c r="AK108" s="60"/>
      <c r="AL108" s="60"/>
      <c r="AM108" s="60"/>
      <c r="AN108" s="60"/>
    </row>
    <row r="109">
      <c r="A109" s="1102">
        <f t="shared" si="23"/>
        <v>40004</v>
      </c>
      <c r="B109" s="534">
        <v>45930.416666666664</v>
      </c>
      <c r="C109" s="535">
        <v>45930.0</v>
      </c>
      <c r="D109" s="535">
        <v>46021.0</v>
      </c>
      <c r="E109" s="530" t="s">
        <v>123</v>
      </c>
      <c r="F109" s="530">
        <v>104.0</v>
      </c>
      <c r="G109" s="537">
        <v>1.0E8</v>
      </c>
      <c r="H109" s="530" t="s">
        <v>83</v>
      </c>
      <c r="I109" s="536" t="str">
        <f t="shared" si="24"/>
        <v>THOR1M40004</v>
      </c>
      <c r="J109" s="529" t="s">
        <v>1018</v>
      </c>
      <c r="K109" s="540">
        <f>O109+N109</f>
        <v>2.35</v>
      </c>
      <c r="L109" s="530" t="s">
        <v>618</v>
      </c>
      <c r="M109" s="530" t="s">
        <v>622</v>
      </c>
      <c r="N109" s="540">
        <v>0.1</v>
      </c>
      <c r="O109" s="540">
        <v>2.25</v>
      </c>
      <c r="P109" s="1367">
        <v>45991.0</v>
      </c>
      <c r="Q109" s="1367">
        <v>46021.0</v>
      </c>
      <c r="R109" s="530" t="s">
        <v>79</v>
      </c>
      <c r="S109" s="560">
        <f>$H$101</f>
        <v>556712.3288</v>
      </c>
      <c r="T109" s="1102" t="s">
        <v>1003</v>
      </c>
      <c r="U109" s="530" t="s">
        <v>1820</v>
      </c>
      <c r="V109" s="1102">
        <f>$A$22</f>
        <v>2002</v>
      </c>
      <c r="W109" s="531">
        <f t="shared" si="25"/>
        <v>91</v>
      </c>
      <c r="X109" s="531" t="str">
        <f>$X$62</f>
        <v>CIMB0107537002338</v>
      </c>
      <c r="Y109" s="60"/>
      <c r="Z109" s="60"/>
      <c r="AA109" s="60"/>
      <c r="AB109" s="60"/>
      <c r="AC109" s="60"/>
      <c r="AD109" s="60"/>
      <c r="AE109" s="60"/>
      <c r="AF109" s="60"/>
      <c r="AG109" s="60"/>
      <c r="AH109" s="60"/>
      <c r="AI109" s="60"/>
      <c r="AJ109" s="60"/>
      <c r="AK109" s="60"/>
      <c r="AL109" s="60"/>
      <c r="AM109" s="60"/>
      <c r="AN109" s="60"/>
    </row>
    <row r="110">
      <c r="A110" s="53"/>
      <c r="B110" s="543"/>
      <c r="C110" s="543"/>
      <c r="D110" s="543"/>
      <c r="E110" s="53"/>
      <c r="F110" s="53"/>
      <c r="G110" s="544"/>
      <c r="H110" s="53"/>
      <c r="I110" s="53"/>
      <c r="J110" s="53"/>
      <c r="K110" s="53"/>
      <c r="L110" s="53"/>
      <c r="M110" s="53"/>
      <c r="N110" s="1384"/>
      <c r="O110" s="1384"/>
      <c r="P110" s="1385"/>
      <c r="Q110" s="1385"/>
      <c r="R110" s="53"/>
      <c r="S110" s="556"/>
      <c r="T110" s="53"/>
      <c r="U110" s="53"/>
      <c r="V110" s="60"/>
      <c r="W110" s="60"/>
      <c r="X110" s="60"/>
      <c r="Y110" s="60"/>
      <c r="Z110" s="60"/>
      <c r="AA110" s="60"/>
      <c r="AB110" s="60"/>
      <c r="AC110" s="60"/>
      <c r="AD110" s="60"/>
      <c r="AE110" s="60"/>
      <c r="AF110" s="60"/>
      <c r="AG110" s="60"/>
      <c r="AH110" s="60"/>
      <c r="AI110" s="60"/>
      <c r="AJ110" s="60"/>
      <c r="AK110" s="60"/>
      <c r="AL110" s="60"/>
      <c r="AM110" s="60"/>
      <c r="AN110" s="60"/>
    </row>
    <row r="111">
      <c r="A111" s="1386" t="str">
        <f t="shared" ref="A111:H111" si="26">A46</f>
        <v>schedule_id</v>
      </c>
      <c r="B111" s="1371" t="str">
        <f t="shared" si="26"/>
        <v>referencerate_id</v>
      </c>
      <c r="C111" s="1371" t="str">
        <f t="shared" si="26"/>
        <v>deal_id</v>
      </c>
      <c r="D111" s="1371" t="str">
        <f t="shared" si="26"/>
        <v>last_reset_date</v>
      </c>
      <c r="E111" s="1386" t="str">
        <f t="shared" si="26"/>
        <v>next_reset_date</v>
      </c>
      <c r="F111" s="1386" t="str">
        <f t="shared" si="26"/>
        <v>reset_rate</v>
      </c>
      <c r="G111" s="1372" t="str">
        <f t="shared" si="26"/>
        <v>interest_rate</v>
      </c>
      <c r="H111" s="1386" t="str">
        <f t="shared" si="26"/>
        <v>status</v>
      </c>
      <c r="I111" s="519"/>
      <c r="J111" s="519"/>
      <c r="K111" s="519"/>
      <c r="L111" s="519"/>
      <c r="M111" s="519"/>
      <c r="N111" s="1387"/>
      <c r="O111" s="1387"/>
      <c r="P111" s="1388"/>
      <c r="Q111" s="1388"/>
      <c r="R111" s="519"/>
      <c r="S111" s="1389"/>
      <c r="T111" s="519"/>
      <c r="U111" s="519"/>
      <c r="V111" s="282"/>
      <c r="W111" s="282"/>
      <c r="X111" s="282"/>
      <c r="Y111" s="282"/>
      <c r="Z111" s="282"/>
      <c r="AA111" s="282"/>
      <c r="AB111" s="282"/>
      <c r="AC111" s="282"/>
      <c r="AD111" s="282"/>
      <c r="AE111" s="282"/>
      <c r="AF111" s="282"/>
      <c r="AG111" s="282"/>
      <c r="AH111" s="282"/>
      <c r="AI111" s="282"/>
      <c r="AJ111" s="282"/>
      <c r="AK111" s="282"/>
      <c r="AL111" s="282"/>
      <c r="AM111" s="282"/>
      <c r="AN111" s="282"/>
    </row>
    <row r="112">
      <c r="A112" s="547" t="s">
        <v>453</v>
      </c>
      <c r="B112" s="548" t="s">
        <v>59</v>
      </c>
      <c r="C112" s="547" t="s">
        <v>453</v>
      </c>
      <c r="D112" s="549" t="s">
        <v>35</v>
      </c>
      <c r="E112" s="549" t="s">
        <v>35</v>
      </c>
      <c r="F112" s="549" t="s">
        <v>71</v>
      </c>
      <c r="G112" s="549" t="s">
        <v>71</v>
      </c>
      <c r="H112" s="550" t="s">
        <v>59</v>
      </c>
      <c r="I112" s="53"/>
      <c r="J112" s="53"/>
      <c r="K112" s="53"/>
      <c r="L112" s="53"/>
      <c r="M112" s="53"/>
      <c r="N112" s="1384"/>
      <c r="O112" s="1384"/>
      <c r="P112" s="1385"/>
      <c r="Q112" s="1385"/>
      <c r="R112" s="53"/>
      <c r="S112" s="556"/>
      <c r="T112" s="53"/>
      <c r="U112" s="53"/>
      <c r="V112" s="60"/>
      <c r="W112" s="60"/>
      <c r="X112" s="60"/>
      <c r="Y112" s="60"/>
      <c r="Z112" s="60"/>
      <c r="AA112" s="60"/>
      <c r="AB112" s="60"/>
      <c r="AC112" s="60"/>
      <c r="AD112" s="60"/>
      <c r="AE112" s="60"/>
      <c r="AF112" s="60"/>
      <c r="AG112" s="60"/>
      <c r="AH112" s="60"/>
      <c r="AI112" s="60"/>
      <c r="AJ112" s="60"/>
      <c r="AK112" s="60"/>
      <c r="AL112" s="60"/>
      <c r="AM112" s="60"/>
      <c r="AN112" s="60"/>
    </row>
    <row r="113">
      <c r="A113" s="549">
        <v>90007.0</v>
      </c>
      <c r="B113" s="548" t="str">
        <f t="shared" ref="B113:B115" si="27">$I$33</f>
        <v>THOR1M40004</v>
      </c>
      <c r="C113" s="549">
        <f t="shared" ref="C113:C115" si="28">C48</f>
        <v>40004</v>
      </c>
      <c r="D113" s="553">
        <v>45930.0</v>
      </c>
      <c r="E113" s="553">
        <v>45960.0</v>
      </c>
      <c r="F113" s="562">
        <v>2.05</v>
      </c>
      <c r="G113" s="562">
        <v>2.15</v>
      </c>
      <c r="H113" s="550" t="s">
        <v>1159</v>
      </c>
      <c r="I113" s="53"/>
      <c r="J113" s="53"/>
      <c r="K113" s="53"/>
      <c r="L113" s="53"/>
      <c r="M113" s="53"/>
      <c r="N113" s="1384"/>
      <c r="O113" s="1384"/>
      <c r="P113" s="1385"/>
      <c r="Q113" s="1385"/>
      <c r="R113" s="53"/>
      <c r="S113" s="556"/>
      <c r="T113" s="53"/>
      <c r="U113" s="53"/>
      <c r="V113" s="60"/>
      <c r="W113" s="60"/>
      <c r="X113" s="60"/>
      <c r="Y113" s="60"/>
      <c r="Z113" s="60"/>
      <c r="AA113" s="60"/>
      <c r="AB113" s="60"/>
      <c r="AC113" s="60"/>
      <c r="AD113" s="60"/>
      <c r="AE113" s="60"/>
      <c r="AF113" s="60"/>
      <c r="AG113" s="60"/>
      <c r="AH113" s="60"/>
      <c r="AI113" s="60"/>
      <c r="AJ113" s="60"/>
      <c r="AK113" s="60"/>
      <c r="AL113" s="60"/>
      <c r="AM113" s="60"/>
      <c r="AN113" s="60"/>
    </row>
    <row r="114">
      <c r="A114" s="549">
        <v>90008.0</v>
      </c>
      <c r="B114" s="548" t="str">
        <f t="shared" si="27"/>
        <v>THOR1M40004</v>
      </c>
      <c r="C114" s="549">
        <f t="shared" si="28"/>
        <v>40004</v>
      </c>
      <c r="D114" s="553">
        <v>45960.0</v>
      </c>
      <c r="E114" s="553">
        <v>45991.0</v>
      </c>
      <c r="F114" s="562">
        <v>2.1</v>
      </c>
      <c r="G114" s="562">
        <v>2.2</v>
      </c>
      <c r="H114" s="550" t="s">
        <v>1159</v>
      </c>
      <c r="I114" s="53"/>
      <c r="J114" s="53"/>
      <c r="K114" s="53"/>
      <c r="L114" s="53"/>
      <c r="M114" s="53"/>
      <c r="N114" s="1384"/>
      <c r="O114" s="1384"/>
      <c r="P114" s="1385"/>
      <c r="Q114" s="1385"/>
      <c r="R114" s="53"/>
      <c r="S114" s="556"/>
      <c r="T114" s="53"/>
      <c r="U114" s="53"/>
      <c r="V114" s="60"/>
      <c r="W114" s="60"/>
      <c r="X114" s="60"/>
      <c r="Y114" s="60"/>
      <c r="Z114" s="60"/>
      <c r="AA114" s="60"/>
      <c r="AB114" s="60"/>
      <c r="AC114" s="60"/>
      <c r="AD114" s="60"/>
      <c r="AE114" s="60"/>
      <c r="AF114" s="60"/>
      <c r="AG114" s="60"/>
      <c r="AH114" s="60"/>
      <c r="AI114" s="60"/>
      <c r="AJ114" s="60"/>
      <c r="AK114" s="60"/>
      <c r="AL114" s="60"/>
      <c r="AM114" s="60"/>
      <c r="AN114" s="60"/>
    </row>
    <row r="115">
      <c r="A115" s="549">
        <v>90009.0</v>
      </c>
      <c r="B115" s="548" t="str">
        <f t="shared" si="27"/>
        <v>THOR1M40004</v>
      </c>
      <c r="C115" s="549">
        <f t="shared" si="28"/>
        <v>40004</v>
      </c>
      <c r="D115" s="553">
        <v>45991.0</v>
      </c>
      <c r="E115" s="553">
        <v>46021.0</v>
      </c>
      <c r="F115" s="562">
        <v>2.25</v>
      </c>
      <c r="G115" s="562">
        <v>2.35</v>
      </c>
      <c r="H115" s="550" t="s">
        <v>143</v>
      </c>
      <c r="I115" s="53"/>
      <c r="J115" s="53"/>
      <c r="K115" s="53"/>
      <c r="L115" s="53"/>
      <c r="M115" s="53"/>
      <c r="N115" s="1384"/>
      <c r="O115" s="1384"/>
      <c r="P115" s="1385"/>
      <c r="Q115" s="1385"/>
      <c r="R115" s="53"/>
      <c r="S115" s="556"/>
      <c r="T115" s="53"/>
      <c r="U115" s="53"/>
      <c r="V115" s="60"/>
      <c r="W115" s="60"/>
      <c r="X115" s="60"/>
      <c r="Y115" s="60"/>
      <c r="Z115" s="60"/>
      <c r="AA115" s="60"/>
      <c r="AB115" s="60"/>
      <c r="AC115" s="60"/>
      <c r="AD115" s="60"/>
      <c r="AE115" s="60"/>
      <c r="AF115" s="60"/>
      <c r="AG115" s="60"/>
      <c r="AH115" s="60"/>
      <c r="AI115" s="60"/>
      <c r="AJ115" s="60"/>
      <c r="AK115" s="60"/>
      <c r="AL115" s="60"/>
      <c r="AM115" s="60"/>
      <c r="AN115" s="60"/>
    </row>
    <row r="116">
      <c r="A116" s="53"/>
      <c r="B116" s="543"/>
      <c r="C116" s="543"/>
      <c r="D116" s="543"/>
      <c r="E116" s="53"/>
      <c r="F116" s="53"/>
      <c r="G116" s="544"/>
      <c r="H116" s="53"/>
      <c r="I116" s="53"/>
      <c r="J116" s="53"/>
      <c r="K116" s="53"/>
      <c r="L116" s="53"/>
      <c r="M116" s="53"/>
      <c r="N116" s="1384"/>
      <c r="O116" s="1384"/>
      <c r="P116" s="1385"/>
      <c r="Q116" s="1385"/>
      <c r="R116" s="53"/>
      <c r="S116" s="556"/>
      <c r="T116" s="53"/>
      <c r="U116" s="53"/>
      <c r="V116" s="60"/>
      <c r="W116" s="60"/>
      <c r="X116" s="60"/>
      <c r="Y116" s="60"/>
      <c r="Z116" s="60"/>
      <c r="AA116" s="60"/>
      <c r="AB116" s="60"/>
      <c r="AC116" s="60"/>
      <c r="AD116" s="60"/>
      <c r="AE116" s="60"/>
      <c r="AF116" s="60"/>
      <c r="AG116" s="60"/>
      <c r="AH116" s="60"/>
      <c r="AI116" s="60"/>
      <c r="AJ116" s="60"/>
      <c r="AK116" s="60"/>
      <c r="AL116" s="60"/>
      <c r="AM116" s="60"/>
      <c r="AN116" s="60"/>
    </row>
    <row r="117">
      <c r="A117" s="60" t="s">
        <v>1849</v>
      </c>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row>
    <row r="119">
      <c r="A119" s="528" t="s">
        <v>640</v>
      </c>
      <c r="B119" s="528" t="s">
        <v>7</v>
      </c>
      <c r="C119" s="528" t="s">
        <v>905</v>
      </c>
      <c r="D119" s="528" t="s">
        <v>534</v>
      </c>
      <c r="E119" s="528" t="s">
        <v>906</v>
      </c>
      <c r="F119" s="528" t="s">
        <v>908</v>
      </c>
      <c r="G119" s="528" t="s">
        <v>910</v>
      </c>
      <c r="H119" s="528" t="s">
        <v>912</v>
      </c>
      <c r="I119" s="1362" t="s">
        <v>915</v>
      </c>
      <c r="J119" s="528" t="s">
        <v>482</v>
      </c>
      <c r="K119" s="1363" t="s">
        <v>452</v>
      </c>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row>
    <row r="120">
      <c r="A120" s="1324" t="s">
        <v>453</v>
      </c>
      <c r="B120" s="521" t="s">
        <v>453</v>
      </c>
      <c r="C120" s="1102" t="s">
        <v>59</v>
      </c>
      <c r="D120" s="1102" t="s">
        <v>81</v>
      </c>
      <c r="E120" s="1102" t="s">
        <v>126</v>
      </c>
      <c r="F120" s="1102" t="s">
        <v>126</v>
      </c>
      <c r="G120" s="1102" t="s">
        <v>126</v>
      </c>
      <c r="H120" s="1102" t="s">
        <v>35</v>
      </c>
      <c r="I120" s="1217" t="s">
        <v>110</v>
      </c>
      <c r="J120" s="1324" t="s">
        <v>35</v>
      </c>
      <c r="K120" s="1364" t="s">
        <v>453</v>
      </c>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row>
    <row r="121">
      <c r="A121" s="1324">
        <v>2001.0</v>
      </c>
      <c r="B121" s="521">
        <v>101.0</v>
      </c>
      <c r="C121" s="1102" t="s">
        <v>1402</v>
      </c>
      <c r="D121" s="1102" t="s">
        <v>83</v>
      </c>
      <c r="E121" s="1218">
        <v>1.0E9</v>
      </c>
      <c r="F121" s="1218">
        <v>5.0E8</v>
      </c>
      <c r="G121" s="1218">
        <v>-5.0E8</v>
      </c>
      <c r="H121" s="1365">
        <v>45901.0</v>
      </c>
      <c r="I121" s="1366">
        <v>45937.375</v>
      </c>
      <c r="J121" s="1365">
        <v>45901.0</v>
      </c>
      <c r="K121" s="1364" t="s">
        <v>488</v>
      </c>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row>
    <row r="122">
      <c r="A122" s="1324">
        <v>2002.0</v>
      </c>
      <c r="B122" s="1102">
        <v>104.0</v>
      </c>
      <c r="C122" s="1102" t="s">
        <v>1402</v>
      </c>
      <c r="D122" s="1102" t="s">
        <v>83</v>
      </c>
      <c r="E122" s="1218">
        <v>5.0E8</v>
      </c>
      <c r="F122" s="1218">
        <v>5.0E8</v>
      </c>
      <c r="G122" s="537">
        <v>-1.0E8</v>
      </c>
      <c r="H122" s="1365">
        <v>45828.0</v>
      </c>
      <c r="I122" s="1366">
        <v>46021.375</v>
      </c>
      <c r="J122" s="1365">
        <v>45828.0</v>
      </c>
      <c r="K122" s="1364" t="s">
        <v>1802</v>
      </c>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row>
    <row r="124">
      <c r="A124" s="1390" t="s">
        <v>1850</v>
      </c>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row>
    <row r="126">
      <c r="A126" s="282" t="s">
        <v>1851</v>
      </c>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row>
    <row r="128">
      <c r="A128" s="517" t="s">
        <v>602</v>
      </c>
      <c r="B128" s="517" t="s">
        <v>583</v>
      </c>
      <c r="C128" s="517" t="s">
        <v>585</v>
      </c>
      <c r="D128" s="517" t="s">
        <v>525</v>
      </c>
      <c r="E128" s="517" t="s">
        <v>604</v>
      </c>
      <c r="F128" s="517" t="s">
        <v>7</v>
      </c>
      <c r="G128" s="517" t="s">
        <v>606</v>
      </c>
      <c r="H128" s="517" t="s">
        <v>534</v>
      </c>
      <c r="I128" s="517" t="s">
        <v>609</v>
      </c>
      <c r="J128" s="517" t="s">
        <v>613</v>
      </c>
      <c r="K128" s="517" t="s">
        <v>614</v>
      </c>
      <c r="L128" s="517" t="s">
        <v>616</v>
      </c>
      <c r="M128" s="517" t="s">
        <v>620</v>
      </c>
      <c r="N128" s="517" t="s">
        <v>624</v>
      </c>
      <c r="O128" s="517" t="s">
        <v>627</v>
      </c>
      <c r="P128" s="517" t="s">
        <v>630</v>
      </c>
      <c r="Q128" s="517" t="s">
        <v>633</v>
      </c>
      <c r="R128" s="517" t="s">
        <v>636</v>
      </c>
      <c r="S128" s="517" t="s">
        <v>426</v>
      </c>
      <c r="T128" s="517" t="s">
        <v>548</v>
      </c>
      <c r="U128" s="517" t="s">
        <v>639</v>
      </c>
      <c r="V128" s="517" t="s">
        <v>640</v>
      </c>
      <c r="W128" s="517" t="s">
        <v>644</v>
      </c>
      <c r="X128" s="528" t="s">
        <v>452</v>
      </c>
      <c r="Y128" s="282"/>
      <c r="Z128" s="282"/>
      <c r="AA128" s="282"/>
      <c r="AB128" s="282"/>
      <c r="AC128" s="282"/>
      <c r="AD128" s="282"/>
      <c r="AE128" s="282"/>
      <c r="AF128" s="282"/>
      <c r="AG128" s="282"/>
      <c r="AH128" s="282"/>
      <c r="AI128" s="282"/>
      <c r="AJ128" s="282"/>
      <c r="AK128" s="282"/>
      <c r="AL128" s="282"/>
      <c r="AM128" s="282"/>
      <c r="AN128" s="282"/>
    </row>
    <row r="129">
      <c r="A129" s="1324" t="s">
        <v>453</v>
      </c>
      <c r="B129" s="530" t="s">
        <v>110</v>
      </c>
      <c r="C129" s="1102" t="s">
        <v>35</v>
      </c>
      <c r="D129" s="1102" t="s">
        <v>35</v>
      </c>
      <c r="E129" s="1102" t="s">
        <v>28</v>
      </c>
      <c r="F129" s="1324" t="s">
        <v>453</v>
      </c>
      <c r="G129" s="1102" t="s">
        <v>126</v>
      </c>
      <c r="H129" s="1102" t="s">
        <v>81</v>
      </c>
      <c r="I129" s="530" t="s">
        <v>59</v>
      </c>
      <c r="J129" s="530" t="s">
        <v>28</v>
      </c>
      <c r="K129" s="530" t="s">
        <v>71</v>
      </c>
      <c r="L129" s="542" t="s">
        <v>28</v>
      </c>
      <c r="M129" s="530" t="s">
        <v>59</v>
      </c>
      <c r="N129" s="530" t="s">
        <v>71</v>
      </c>
      <c r="O129" s="530" t="s">
        <v>71</v>
      </c>
      <c r="P129" s="530" t="s">
        <v>35</v>
      </c>
      <c r="Q129" s="530" t="s">
        <v>35</v>
      </c>
      <c r="R129" s="1102" t="s">
        <v>59</v>
      </c>
      <c r="S129" s="1102" t="s">
        <v>126</v>
      </c>
      <c r="T129" s="1102" t="s">
        <v>59</v>
      </c>
      <c r="U129" s="1378" t="s">
        <v>15</v>
      </c>
      <c r="V129" s="1324" t="s">
        <v>453</v>
      </c>
      <c r="W129" s="531" t="s">
        <v>8</v>
      </c>
      <c r="X129" s="1252" t="s">
        <v>453</v>
      </c>
      <c r="Y129" s="60"/>
      <c r="Z129" s="60"/>
      <c r="AA129" s="60"/>
      <c r="AB129" s="60"/>
      <c r="AC129" s="60"/>
      <c r="AD129" s="60"/>
      <c r="AE129" s="60"/>
      <c r="AF129" s="60"/>
      <c r="AG129" s="60"/>
      <c r="AH129" s="60"/>
      <c r="AI129" s="60"/>
      <c r="AJ129" s="60"/>
      <c r="AK129" s="60"/>
      <c r="AL129" s="60"/>
      <c r="AM129" s="60"/>
      <c r="AN129" s="60"/>
    </row>
    <row r="130">
      <c r="A130" s="1324">
        <v>40002.0</v>
      </c>
      <c r="B130" s="534">
        <v>45930.416666666664</v>
      </c>
      <c r="C130" s="1376">
        <f t="shared" ref="C130:K130" si="29">C81</f>
        <v>45930</v>
      </c>
      <c r="D130" s="1376">
        <f t="shared" si="29"/>
        <v>45937</v>
      </c>
      <c r="E130" s="1102" t="str">
        <f t="shared" si="29"/>
        <v>Lend</v>
      </c>
      <c r="F130" s="1102">
        <f t="shared" si="29"/>
        <v>101</v>
      </c>
      <c r="G130" s="1218">
        <f t="shared" si="29"/>
        <v>500000000</v>
      </c>
      <c r="H130" s="1102" t="str">
        <f t="shared" si="29"/>
        <v>THB</v>
      </c>
      <c r="I130" s="530" t="str">
        <f t="shared" si="29"/>
        <v>FIX40002</v>
      </c>
      <c r="J130" s="530" t="str">
        <f t="shared" si="29"/>
        <v>Fixed</v>
      </c>
      <c r="K130" s="530">
        <f t="shared" si="29"/>
        <v>1.5</v>
      </c>
      <c r="L130" s="542" t="str">
        <f>""</f>
        <v/>
      </c>
      <c r="M130" s="530" t="str">
        <f t="shared" ref="M130:V130" si="30">M81</f>
        <v>FIX</v>
      </c>
      <c r="N130" s="530" t="str">
        <f t="shared" si="30"/>
        <v> </v>
      </c>
      <c r="O130" s="530" t="str">
        <f t="shared" si="30"/>
        <v> </v>
      </c>
      <c r="P130" s="530" t="str">
        <f t="shared" si="30"/>
        <v> </v>
      </c>
      <c r="Q130" s="530" t="str">
        <f t="shared" si="30"/>
        <v> </v>
      </c>
      <c r="R130" s="1102" t="str">
        <f t="shared" si="30"/>
        <v>Actual/365</v>
      </c>
      <c r="S130" s="1222">
        <f t="shared" si="30"/>
        <v>20547.95</v>
      </c>
      <c r="T130" s="1102" t="str">
        <f t="shared" si="30"/>
        <v>Active</v>
      </c>
      <c r="U130" s="1378" t="str">
        <f t="shared" si="30"/>
        <v>CONF-ISO-45003-20250930</v>
      </c>
      <c r="V130" s="1102">
        <f t="shared" si="30"/>
        <v>2001</v>
      </c>
      <c r="W130" s="531">
        <f t="shared" ref="W130:W131" si="32">D130-C130</f>
        <v>7</v>
      </c>
      <c r="X130" s="531" t="str">
        <f>$X$61</f>
        <v>BBL0107536000374</v>
      </c>
      <c r="Y130" s="60"/>
      <c r="Z130" s="60"/>
      <c r="AA130" s="60"/>
      <c r="AB130" s="60"/>
      <c r="AC130" s="60"/>
      <c r="AD130" s="60"/>
      <c r="AE130" s="60"/>
      <c r="AF130" s="60"/>
      <c r="AG130" s="60"/>
      <c r="AH130" s="60"/>
      <c r="AI130" s="60"/>
      <c r="AJ130" s="60"/>
      <c r="AK130" s="60"/>
      <c r="AL130" s="60"/>
      <c r="AM130" s="60"/>
      <c r="AN130" s="60"/>
    </row>
    <row r="131">
      <c r="A131" s="529">
        <v>40004.0</v>
      </c>
      <c r="B131" s="534">
        <v>45930.416666666664</v>
      </c>
      <c r="C131" s="535">
        <f t="shared" ref="C131:V131" si="31">C82</f>
        <v>45930</v>
      </c>
      <c r="D131" s="535">
        <f t="shared" si="31"/>
        <v>46021</v>
      </c>
      <c r="E131" s="530" t="str">
        <f t="shared" si="31"/>
        <v>Lend</v>
      </c>
      <c r="F131" s="530">
        <f t="shared" si="31"/>
        <v>104</v>
      </c>
      <c r="G131" s="537">
        <f t="shared" si="31"/>
        <v>100000000</v>
      </c>
      <c r="H131" s="530" t="str">
        <f t="shared" si="31"/>
        <v>THB</v>
      </c>
      <c r="I131" s="530" t="str">
        <f t="shared" si="31"/>
        <v>THOR1M40004</v>
      </c>
      <c r="J131" s="530" t="str">
        <f t="shared" si="31"/>
        <v>Floating</v>
      </c>
      <c r="K131" s="540">
        <f t="shared" si="31"/>
        <v>2.2</v>
      </c>
      <c r="L131" s="530" t="str">
        <f t="shared" si="31"/>
        <v>1M</v>
      </c>
      <c r="M131" s="530" t="str">
        <f t="shared" si="31"/>
        <v>THOR</v>
      </c>
      <c r="N131" s="540">
        <f t="shared" si="31"/>
        <v>0.1</v>
      </c>
      <c r="O131" s="540">
        <f t="shared" si="31"/>
        <v>2.1</v>
      </c>
      <c r="P131" s="1367">
        <f t="shared" si="31"/>
        <v>45960</v>
      </c>
      <c r="Q131" s="1367">
        <f t="shared" si="31"/>
        <v>45991</v>
      </c>
      <c r="R131" s="530" t="str">
        <f t="shared" si="31"/>
        <v>Actual/365</v>
      </c>
      <c r="S131" s="560">
        <f t="shared" si="31"/>
        <v>5890.410959</v>
      </c>
      <c r="T131" s="1102" t="str">
        <f t="shared" si="31"/>
        <v>Active</v>
      </c>
      <c r="U131" s="530" t="str">
        <f t="shared" si="31"/>
        <v>CONF-ISO-45012-20250930</v>
      </c>
      <c r="V131" s="1102">
        <f t="shared" si="31"/>
        <v>2002</v>
      </c>
      <c r="W131" s="531">
        <f t="shared" si="32"/>
        <v>91</v>
      </c>
      <c r="X131" s="531" t="str">
        <f>$X$62</f>
        <v>CIMB0107537002338</v>
      </c>
      <c r="Y131" s="60"/>
      <c r="Z131" s="60"/>
      <c r="AA131" s="60"/>
      <c r="AB131" s="60"/>
      <c r="AC131" s="60"/>
      <c r="AD131" s="60"/>
      <c r="AE131" s="60"/>
      <c r="AF131" s="60"/>
      <c r="AG131" s="60"/>
      <c r="AH131" s="60"/>
      <c r="AI131" s="60"/>
      <c r="AJ131" s="60"/>
      <c r="AK131" s="60"/>
      <c r="AL131" s="60"/>
      <c r="AM131" s="60"/>
      <c r="AN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row>
    <row r="133">
      <c r="A133" s="528" t="s">
        <v>640</v>
      </c>
      <c r="B133" s="528" t="s">
        <v>7</v>
      </c>
      <c r="C133" s="528" t="s">
        <v>905</v>
      </c>
      <c r="D133" s="528" t="s">
        <v>534</v>
      </c>
      <c r="E133" s="528" t="s">
        <v>906</v>
      </c>
      <c r="F133" s="528" t="s">
        <v>908</v>
      </c>
      <c r="G133" s="528" t="s">
        <v>910</v>
      </c>
      <c r="H133" s="528" t="s">
        <v>912</v>
      </c>
      <c r="I133" s="1362" t="s">
        <v>915</v>
      </c>
      <c r="J133" s="528" t="s">
        <v>482</v>
      </c>
      <c r="K133" s="1363" t="s">
        <v>452</v>
      </c>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row>
    <row r="134">
      <c r="A134" s="1324" t="s">
        <v>453</v>
      </c>
      <c r="B134" s="521" t="s">
        <v>453</v>
      </c>
      <c r="C134" s="1102" t="s">
        <v>59</v>
      </c>
      <c r="D134" s="1102" t="s">
        <v>81</v>
      </c>
      <c r="E134" s="1102" t="s">
        <v>126</v>
      </c>
      <c r="F134" s="1102" t="s">
        <v>126</v>
      </c>
      <c r="G134" s="1102" t="s">
        <v>126</v>
      </c>
      <c r="H134" s="1102" t="s">
        <v>35</v>
      </c>
      <c r="I134" s="1217" t="s">
        <v>110</v>
      </c>
      <c r="J134" s="1324" t="s">
        <v>35</v>
      </c>
      <c r="K134" s="1364" t="s">
        <v>453</v>
      </c>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row>
    <row r="135">
      <c r="A135" s="1324">
        <v>2001.0</v>
      </c>
      <c r="B135" s="521">
        <v>101.0</v>
      </c>
      <c r="C135" s="1102" t="s">
        <v>1402</v>
      </c>
      <c r="D135" s="1102" t="s">
        <v>83</v>
      </c>
      <c r="E135" s="1218">
        <v>5.0E8</v>
      </c>
      <c r="F135" s="1218">
        <v>1.0E9</v>
      </c>
      <c r="G135" s="1218">
        <v>5.0E8</v>
      </c>
      <c r="H135" s="1365">
        <v>45901.0</v>
      </c>
      <c r="I135" s="1366">
        <v>45930.375</v>
      </c>
      <c r="J135" s="1365">
        <v>45901.0</v>
      </c>
      <c r="K135" s="1364" t="s">
        <v>488</v>
      </c>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row>
    <row r="136">
      <c r="A136" s="1324">
        <v>2002.0</v>
      </c>
      <c r="B136" s="1102">
        <f t="shared" ref="B136:I136" si="33">B42</f>
        <v>104</v>
      </c>
      <c r="C136" s="1102" t="str">
        <f t="shared" si="33"/>
        <v>PLACEMENT_LIMIT</v>
      </c>
      <c r="D136" s="1102" t="str">
        <f t="shared" si="33"/>
        <v>THB</v>
      </c>
      <c r="E136" s="1218">
        <f t="shared" si="33"/>
        <v>400000000</v>
      </c>
      <c r="F136" s="1218">
        <f t="shared" si="33"/>
        <v>500000000</v>
      </c>
      <c r="G136" s="1218">
        <f t="shared" si="33"/>
        <v>100000000</v>
      </c>
      <c r="H136" s="1365">
        <f t="shared" si="33"/>
        <v>45828</v>
      </c>
      <c r="I136" s="1366">
        <f t="shared" si="33"/>
        <v>45930.375</v>
      </c>
      <c r="J136" s="1365">
        <v>45828.0</v>
      </c>
      <c r="K136" s="1364" t="s">
        <v>1802</v>
      </c>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row>
    <row r="137">
      <c r="A137" s="60"/>
      <c r="B137" s="60"/>
      <c r="C137" s="60"/>
      <c r="D137" s="60"/>
      <c r="E137" s="1360"/>
      <c r="F137" s="1360"/>
      <c r="G137" s="1360"/>
      <c r="H137" s="1368"/>
      <c r="I137" s="1361"/>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row>
    <row r="139">
      <c r="A139" s="282" t="s">
        <v>1852</v>
      </c>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row>
    <row r="140">
      <c r="A140" s="282" t="s">
        <v>1161</v>
      </c>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row>
    <row r="141">
      <c r="A141" s="60" t="s">
        <v>1853</v>
      </c>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row>
    <row r="142">
      <c r="A142" s="60" t="s">
        <v>1854</v>
      </c>
      <c r="B142" s="1379">
        <f>500000000*0.015/365</f>
        <v>20547.94521</v>
      </c>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row>
    <row r="143">
      <c r="A143" s="60" t="s">
        <v>1855</v>
      </c>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row>
    <row r="144">
      <c r="A144" s="1391" t="s">
        <v>1856</v>
      </c>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row>
    <row r="145">
      <c r="A145" s="1379">
        <f>B142*7</f>
        <v>143835.6164</v>
      </c>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row>
    <row r="146">
      <c r="A146" s="282" t="s">
        <v>1155</v>
      </c>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row>
    <row r="147">
      <c r="A147" s="60" t="s">
        <v>1857</v>
      </c>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row>
    <row r="148">
      <c r="A148" s="60" t="s">
        <v>1858</v>
      </c>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row>
    <row r="149">
      <c r="A149" s="60" t="s">
        <v>1859</v>
      </c>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row>
    <row r="150">
      <c r="A150" s="60" t="s">
        <v>1860</v>
      </c>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row>
    <row r="151">
      <c r="A151" s="60" t="s">
        <v>1861</v>
      </c>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row>
    <row r="152">
      <c r="A152" s="60" t="s">
        <v>1862</v>
      </c>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row>
    <row r="153">
      <c r="A153" s="60" t="s">
        <v>1863</v>
      </c>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row>
    <row r="154">
      <c r="A154" s="60" t="s">
        <v>1864</v>
      </c>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row>
    <row r="155">
      <c r="A155" s="60" t="s">
        <v>1865</v>
      </c>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row>
    <row r="156">
      <c r="A156" s="60" t="s">
        <v>1866</v>
      </c>
      <c r="B156" s="1379">
        <f>100000000*0.0215*30/365</f>
        <v>176712.3288</v>
      </c>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row>
    <row r="157">
      <c r="A157" s="60" t="s">
        <v>1867</v>
      </c>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row>
    <row r="158">
      <c r="A158" s="60" t="s">
        <v>1868</v>
      </c>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row>
    <row r="159">
      <c r="A159" s="60" t="s">
        <v>1869</v>
      </c>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row>
    <row r="160">
      <c r="A160" s="60" t="s">
        <v>1870</v>
      </c>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row>
    <row r="161">
      <c r="A161" s="60" t="s">
        <v>1871</v>
      </c>
      <c r="B161" s="1379">
        <f>100000000*0.022*1/365</f>
        <v>6027.39726</v>
      </c>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row>
    <row r="162">
      <c r="A162" s="60" t="s">
        <v>1872</v>
      </c>
      <c r="B162" s="1392"/>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row>
    <row r="163">
      <c r="A163" s="60" t="s">
        <v>1873</v>
      </c>
      <c r="B163" s="1392"/>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row>
    <row r="164">
      <c r="A164" s="60" t="s">
        <v>1874</v>
      </c>
      <c r="B164" s="1379">
        <f>SUM(B161,B156)</f>
        <v>182739.726</v>
      </c>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row>
    <row r="166">
      <c r="A166" s="517" t="s">
        <v>602</v>
      </c>
      <c r="B166" s="517" t="s">
        <v>583</v>
      </c>
      <c r="C166" s="517" t="s">
        <v>585</v>
      </c>
      <c r="D166" s="517" t="s">
        <v>525</v>
      </c>
      <c r="E166" s="517" t="s">
        <v>604</v>
      </c>
      <c r="F166" s="517" t="s">
        <v>7</v>
      </c>
      <c r="G166" s="517" t="s">
        <v>606</v>
      </c>
      <c r="H166" s="517" t="s">
        <v>534</v>
      </c>
      <c r="I166" s="517" t="s">
        <v>609</v>
      </c>
      <c r="J166" s="517" t="s">
        <v>613</v>
      </c>
      <c r="K166" s="517" t="s">
        <v>614</v>
      </c>
      <c r="L166" s="517" t="s">
        <v>616</v>
      </c>
      <c r="M166" s="517" t="s">
        <v>620</v>
      </c>
      <c r="N166" s="517" t="s">
        <v>624</v>
      </c>
      <c r="O166" s="517" t="s">
        <v>627</v>
      </c>
      <c r="P166" s="517" t="s">
        <v>630</v>
      </c>
      <c r="Q166" s="517" t="s">
        <v>633</v>
      </c>
      <c r="R166" s="517" t="s">
        <v>636</v>
      </c>
      <c r="S166" s="517" t="s">
        <v>426</v>
      </c>
      <c r="T166" s="517" t="s">
        <v>548</v>
      </c>
      <c r="U166" s="517" t="s">
        <v>639</v>
      </c>
      <c r="V166" s="517" t="s">
        <v>640</v>
      </c>
      <c r="W166" s="517" t="s">
        <v>644</v>
      </c>
      <c r="X166" s="528" t="s">
        <v>452</v>
      </c>
      <c r="Y166" s="282"/>
      <c r="Z166" s="282"/>
      <c r="AA166" s="282"/>
      <c r="AB166" s="282"/>
      <c r="AC166" s="282"/>
      <c r="AD166" s="282"/>
      <c r="AE166" s="282"/>
      <c r="AF166" s="282"/>
      <c r="AG166" s="282"/>
      <c r="AH166" s="282"/>
      <c r="AI166" s="282"/>
      <c r="AJ166" s="282"/>
      <c r="AK166" s="282"/>
      <c r="AL166" s="282"/>
      <c r="AM166" s="282"/>
      <c r="AN166" s="282"/>
    </row>
    <row r="167">
      <c r="A167" s="1324" t="s">
        <v>453</v>
      </c>
      <c r="B167" s="530" t="s">
        <v>110</v>
      </c>
      <c r="C167" s="1102" t="s">
        <v>35</v>
      </c>
      <c r="D167" s="1102" t="s">
        <v>35</v>
      </c>
      <c r="E167" s="1102" t="s">
        <v>28</v>
      </c>
      <c r="F167" s="1324" t="s">
        <v>453</v>
      </c>
      <c r="G167" s="1102" t="s">
        <v>126</v>
      </c>
      <c r="H167" s="1102" t="s">
        <v>81</v>
      </c>
      <c r="I167" s="530" t="s">
        <v>59</v>
      </c>
      <c r="J167" s="530" t="s">
        <v>28</v>
      </c>
      <c r="K167" s="530" t="s">
        <v>71</v>
      </c>
      <c r="L167" s="542" t="s">
        <v>28</v>
      </c>
      <c r="M167" s="530" t="s">
        <v>59</v>
      </c>
      <c r="N167" s="530" t="s">
        <v>71</v>
      </c>
      <c r="O167" s="530" t="s">
        <v>71</v>
      </c>
      <c r="P167" s="530" t="s">
        <v>35</v>
      </c>
      <c r="Q167" s="530" t="s">
        <v>35</v>
      </c>
      <c r="R167" s="1102" t="s">
        <v>59</v>
      </c>
      <c r="S167" s="1102" t="s">
        <v>126</v>
      </c>
      <c r="T167" s="1102" t="s">
        <v>59</v>
      </c>
      <c r="U167" s="1378" t="s">
        <v>15</v>
      </c>
      <c r="V167" s="1324" t="s">
        <v>453</v>
      </c>
      <c r="W167" s="531" t="s">
        <v>8</v>
      </c>
      <c r="X167" s="1252" t="s">
        <v>453</v>
      </c>
      <c r="Y167" s="60"/>
      <c r="Z167" s="60"/>
      <c r="AA167" s="60"/>
      <c r="AB167" s="60"/>
      <c r="AC167" s="60"/>
      <c r="AD167" s="60"/>
      <c r="AE167" s="60"/>
      <c r="AF167" s="60"/>
      <c r="AG167" s="60"/>
      <c r="AH167" s="60"/>
      <c r="AI167" s="60"/>
      <c r="AJ167" s="60"/>
      <c r="AK167" s="60"/>
      <c r="AL167" s="60"/>
      <c r="AM167" s="60"/>
      <c r="AN167" s="60"/>
    </row>
    <row r="168">
      <c r="A168" s="1102">
        <f t="shared" ref="A168:A169" si="35">A130</f>
        <v>40002</v>
      </c>
      <c r="B168" s="534">
        <v>45930.416666666664</v>
      </c>
      <c r="C168" s="1376">
        <v>45930.0</v>
      </c>
      <c r="D168" s="1376">
        <v>45937.0</v>
      </c>
      <c r="E168" s="1102" t="s">
        <v>123</v>
      </c>
      <c r="F168" s="521">
        <v>101.0</v>
      </c>
      <c r="G168" s="1218">
        <v>5.0E8</v>
      </c>
      <c r="H168" s="1102" t="s">
        <v>83</v>
      </c>
      <c r="I168" s="536" t="str">
        <f t="shared" ref="I168:I169" si="36">CONCATENATE(M168,L168,A168)</f>
        <v>FIX40002</v>
      </c>
      <c r="J168" s="530" t="s">
        <v>131</v>
      </c>
      <c r="K168" s="530">
        <v>1.5</v>
      </c>
      <c r="L168" s="542" t="str">
        <f>""</f>
        <v/>
      </c>
      <c r="M168" s="530" t="s">
        <v>693</v>
      </c>
      <c r="N168" s="542" t="str">
        <f t="shared" ref="N168:Q168" si="34">""</f>
        <v/>
      </c>
      <c r="O168" s="542" t="str">
        <f t="shared" si="34"/>
        <v/>
      </c>
      <c r="P168" s="542" t="str">
        <f t="shared" si="34"/>
        <v/>
      </c>
      <c r="Q168" s="542" t="str">
        <f t="shared" si="34"/>
        <v/>
      </c>
      <c r="R168" s="1102" t="s">
        <v>79</v>
      </c>
      <c r="S168" s="1222">
        <f>$A$145</f>
        <v>143835.6164</v>
      </c>
      <c r="T168" s="1102" t="s">
        <v>1003</v>
      </c>
      <c r="U168" s="1378" t="s">
        <v>1819</v>
      </c>
      <c r="V168" s="1102">
        <f t="shared" ref="V168:V169" si="37">V130</f>
        <v>2001</v>
      </c>
      <c r="W168" s="531">
        <f t="shared" ref="W168:W169" si="38">D168-C168</f>
        <v>7</v>
      </c>
      <c r="X168" s="531" t="str">
        <f>$X$61</f>
        <v>BBL0107536000374</v>
      </c>
      <c r="Y168" s="60"/>
      <c r="Z168" s="60"/>
      <c r="AA168" s="60"/>
      <c r="AB168" s="60"/>
      <c r="AC168" s="60"/>
      <c r="AD168" s="60"/>
      <c r="AE168" s="60"/>
      <c r="AF168" s="60"/>
      <c r="AG168" s="60"/>
      <c r="AH168" s="60"/>
      <c r="AI168" s="60"/>
      <c r="AJ168" s="60"/>
      <c r="AK168" s="60"/>
      <c r="AL168" s="60"/>
      <c r="AM168" s="60"/>
      <c r="AN168" s="60"/>
    </row>
    <row r="169">
      <c r="A169" s="1102">
        <f t="shared" si="35"/>
        <v>40004</v>
      </c>
      <c r="B169" s="534">
        <v>45930.416666666664</v>
      </c>
      <c r="C169" s="535">
        <v>45930.0</v>
      </c>
      <c r="D169" s="535">
        <v>46021.0</v>
      </c>
      <c r="E169" s="530" t="s">
        <v>123</v>
      </c>
      <c r="F169" s="530">
        <v>104.0</v>
      </c>
      <c r="G169" s="537">
        <v>1.0E8</v>
      </c>
      <c r="H169" s="530" t="s">
        <v>83</v>
      </c>
      <c r="I169" s="536" t="str">
        <f t="shared" si="36"/>
        <v>THOR1M40004</v>
      </c>
      <c r="J169" s="529" t="s">
        <v>1018</v>
      </c>
      <c r="K169" s="540">
        <v>2.2</v>
      </c>
      <c r="L169" s="530" t="s">
        <v>618</v>
      </c>
      <c r="M169" s="530" t="s">
        <v>622</v>
      </c>
      <c r="N169" s="540">
        <v>0.1</v>
      </c>
      <c r="O169" s="540">
        <v>2.1</v>
      </c>
      <c r="P169" s="1367">
        <v>45960.0</v>
      </c>
      <c r="Q169" s="1367">
        <v>45991.0</v>
      </c>
      <c r="R169" s="530" t="s">
        <v>79</v>
      </c>
      <c r="S169" s="560">
        <f>$B$164</f>
        <v>182739.726</v>
      </c>
      <c r="T169" s="1102" t="s">
        <v>143</v>
      </c>
      <c r="U169" s="530" t="s">
        <v>1820</v>
      </c>
      <c r="V169" s="1102">
        <f t="shared" si="37"/>
        <v>2002</v>
      </c>
      <c r="W169" s="531">
        <f t="shared" si="38"/>
        <v>91</v>
      </c>
      <c r="X169" s="531" t="str">
        <f>$X$62</f>
        <v>CIMB0107537002338</v>
      </c>
      <c r="Y169" s="60"/>
      <c r="Z169" s="60"/>
      <c r="AA169" s="60"/>
      <c r="AB169" s="60"/>
      <c r="AC169" s="60"/>
      <c r="AD169" s="60"/>
      <c r="AE169" s="60"/>
      <c r="AF169" s="60"/>
      <c r="AG169" s="60"/>
      <c r="AH169" s="60"/>
      <c r="AI169" s="60"/>
      <c r="AJ169" s="60"/>
      <c r="AK169" s="60"/>
      <c r="AL169" s="60"/>
      <c r="AM169" s="60"/>
      <c r="AN169" s="60"/>
    </row>
    <row r="170">
      <c r="A170" s="60"/>
      <c r="B170" s="173"/>
      <c r="C170" s="173"/>
      <c r="D170" s="173"/>
      <c r="E170" s="60"/>
      <c r="F170" s="60"/>
      <c r="G170" s="1360"/>
      <c r="H170" s="60"/>
      <c r="I170" s="53"/>
      <c r="J170" s="53"/>
      <c r="K170" s="53"/>
      <c r="L170" s="53"/>
      <c r="M170" s="53"/>
      <c r="N170" s="53"/>
      <c r="O170" s="53"/>
      <c r="P170" s="53"/>
      <c r="Q170" s="53"/>
      <c r="R170" s="60"/>
      <c r="S170" s="574"/>
      <c r="T170" s="60"/>
      <c r="U170" s="60"/>
      <c r="V170" s="60"/>
      <c r="W170" s="60"/>
      <c r="X170" s="60"/>
      <c r="Y170" s="60"/>
      <c r="Z170" s="60"/>
      <c r="AA170" s="60"/>
      <c r="AB170" s="60"/>
      <c r="AC170" s="60"/>
      <c r="AD170" s="60"/>
      <c r="AE170" s="60"/>
      <c r="AF170" s="60"/>
      <c r="AG170" s="60"/>
      <c r="AH170" s="60"/>
      <c r="AI170" s="60"/>
      <c r="AJ170" s="60"/>
      <c r="AK170" s="60"/>
      <c r="AL170" s="60"/>
      <c r="AM170" s="60"/>
      <c r="AN170" s="60"/>
    </row>
    <row r="171" ht="15.0" customHeight="1">
      <c r="A171" s="517" t="s">
        <v>649</v>
      </c>
      <c r="B171" s="517" t="s">
        <v>651</v>
      </c>
      <c r="C171" s="517" t="s">
        <v>602</v>
      </c>
      <c r="D171" s="517" t="s">
        <v>630</v>
      </c>
      <c r="E171" s="517" t="s">
        <v>633</v>
      </c>
      <c r="F171" s="517" t="s">
        <v>627</v>
      </c>
      <c r="G171" s="517" t="s">
        <v>614</v>
      </c>
      <c r="H171" s="517" t="s">
        <v>548</v>
      </c>
      <c r="I171" s="519"/>
      <c r="J171" s="519"/>
      <c r="K171" s="519"/>
      <c r="L171" s="519"/>
      <c r="M171" s="519"/>
      <c r="N171" s="519"/>
      <c r="O171" s="519"/>
      <c r="P171" s="519"/>
      <c r="Q171" s="519"/>
      <c r="R171" s="282"/>
      <c r="S171" s="1393"/>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row>
    <row r="172">
      <c r="A172" s="547" t="s">
        <v>453</v>
      </c>
      <c r="B172" s="548" t="s">
        <v>59</v>
      </c>
      <c r="C172" s="547" t="s">
        <v>453</v>
      </c>
      <c r="D172" s="549" t="s">
        <v>35</v>
      </c>
      <c r="E172" s="549" t="s">
        <v>35</v>
      </c>
      <c r="F172" s="549" t="s">
        <v>71</v>
      </c>
      <c r="G172" s="549" t="s">
        <v>71</v>
      </c>
      <c r="H172" s="550" t="s">
        <v>59</v>
      </c>
      <c r="I172" s="53"/>
      <c r="J172" s="53"/>
      <c r="K172" s="53"/>
      <c r="L172" s="53"/>
      <c r="M172" s="53"/>
      <c r="N172" s="53"/>
      <c r="O172" s="53"/>
      <c r="P172" s="53"/>
      <c r="Q172" s="53"/>
      <c r="R172" s="60"/>
      <c r="S172" s="574"/>
      <c r="T172" s="60"/>
      <c r="U172" s="60"/>
      <c r="V172" s="60"/>
      <c r="W172" s="60"/>
      <c r="X172" s="60"/>
      <c r="Y172" s="60"/>
      <c r="Z172" s="60"/>
      <c r="AA172" s="60"/>
      <c r="AB172" s="60"/>
      <c r="AC172" s="60"/>
      <c r="AD172" s="60"/>
      <c r="AE172" s="60"/>
      <c r="AF172" s="60"/>
      <c r="AG172" s="60"/>
      <c r="AH172" s="60"/>
      <c r="AI172" s="60"/>
      <c r="AJ172" s="60"/>
      <c r="AK172" s="60"/>
      <c r="AL172" s="60"/>
      <c r="AM172" s="60"/>
      <c r="AN172" s="60"/>
    </row>
    <row r="173">
      <c r="A173" s="549">
        <v>90007.0</v>
      </c>
      <c r="B173" s="548" t="str">
        <f t="shared" ref="B173:B175" si="39">$I$33</f>
        <v>THOR1M40004</v>
      </c>
      <c r="C173" s="549">
        <f t="shared" ref="C173:C175" si="40">C113</f>
        <v>40004</v>
      </c>
      <c r="D173" s="553">
        <v>45930.0</v>
      </c>
      <c r="E173" s="553">
        <v>45960.0</v>
      </c>
      <c r="F173" s="562">
        <v>2.05</v>
      </c>
      <c r="G173" s="562">
        <v>2.15</v>
      </c>
      <c r="H173" s="550" t="s">
        <v>1159</v>
      </c>
      <c r="I173" s="53"/>
      <c r="J173" s="53"/>
      <c r="K173" s="53"/>
      <c r="L173" s="53"/>
      <c r="M173" s="53"/>
      <c r="N173" s="53"/>
      <c r="O173" s="53"/>
      <c r="P173" s="53"/>
      <c r="Q173" s="53"/>
      <c r="R173" s="60"/>
      <c r="S173" s="574"/>
      <c r="T173" s="60"/>
      <c r="U173" s="60"/>
      <c r="V173" s="60"/>
      <c r="W173" s="60"/>
      <c r="X173" s="60"/>
      <c r="Y173" s="60"/>
      <c r="Z173" s="60"/>
      <c r="AA173" s="60"/>
      <c r="AB173" s="60"/>
      <c r="AC173" s="60"/>
      <c r="AD173" s="60"/>
      <c r="AE173" s="60"/>
      <c r="AF173" s="60"/>
      <c r="AG173" s="60"/>
      <c r="AH173" s="60"/>
      <c r="AI173" s="60"/>
      <c r="AJ173" s="60"/>
      <c r="AK173" s="60"/>
      <c r="AL173" s="60"/>
      <c r="AM173" s="60"/>
      <c r="AN173" s="60"/>
    </row>
    <row r="174">
      <c r="A174" s="549">
        <v>90008.0</v>
      </c>
      <c r="B174" s="548" t="str">
        <f t="shared" si="39"/>
        <v>THOR1M40004</v>
      </c>
      <c r="C174" s="549">
        <f t="shared" si="40"/>
        <v>40004</v>
      </c>
      <c r="D174" s="553">
        <v>45960.0</v>
      </c>
      <c r="E174" s="553">
        <v>45991.0</v>
      </c>
      <c r="F174" s="562">
        <v>2.1</v>
      </c>
      <c r="G174" s="562">
        <v>2.2</v>
      </c>
      <c r="H174" s="550" t="s">
        <v>143</v>
      </c>
      <c r="I174" s="53"/>
      <c r="J174" s="53"/>
      <c r="K174" s="53"/>
      <c r="L174" s="53"/>
      <c r="M174" s="53"/>
      <c r="N174" s="53"/>
      <c r="O174" s="53"/>
      <c r="P174" s="53"/>
      <c r="Q174" s="53"/>
      <c r="R174" s="60"/>
      <c r="S174" s="574"/>
      <c r="T174" s="60"/>
      <c r="U174" s="60"/>
      <c r="V174" s="60"/>
      <c r="W174" s="60"/>
      <c r="X174" s="60"/>
      <c r="Y174" s="60"/>
      <c r="Z174" s="60"/>
      <c r="AA174" s="60"/>
      <c r="AB174" s="60"/>
      <c r="AC174" s="60"/>
      <c r="AD174" s="60"/>
      <c r="AE174" s="60"/>
      <c r="AF174" s="60"/>
      <c r="AG174" s="60"/>
      <c r="AH174" s="60"/>
      <c r="AI174" s="60"/>
      <c r="AJ174" s="60"/>
      <c r="AK174" s="60"/>
      <c r="AL174" s="60"/>
      <c r="AM174" s="60"/>
      <c r="AN174" s="60"/>
    </row>
    <row r="175">
      <c r="A175" s="549">
        <v>90009.0</v>
      </c>
      <c r="B175" s="548" t="str">
        <f t="shared" si="39"/>
        <v>THOR1M40004</v>
      </c>
      <c r="C175" s="549">
        <f t="shared" si="40"/>
        <v>40004</v>
      </c>
      <c r="D175" s="553">
        <v>45991.0</v>
      </c>
      <c r="E175" s="553">
        <v>46021.0</v>
      </c>
      <c r="F175" s="1375" t="str">
        <f t="shared" ref="F175:G175" si="41">" "</f>
        <v> </v>
      </c>
      <c r="G175" s="1375" t="str">
        <f t="shared" si="41"/>
        <v> </v>
      </c>
      <c r="H175" s="550" t="s">
        <v>1141</v>
      </c>
      <c r="I175" s="53"/>
      <c r="J175" s="53"/>
      <c r="K175" s="53"/>
      <c r="L175" s="53"/>
      <c r="M175" s="53"/>
      <c r="N175" s="53"/>
      <c r="O175" s="53"/>
      <c r="P175" s="53"/>
      <c r="Q175" s="53"/>
      <c r="R175" s="60"/>
      <c r="S175" s="574"/>
      <c r="T175" s="60"/>
      <c r="U175" s="60"/>
      <c r="V175" s="60"/>
      <c r="W175" s="60"/>
      <c r="X175" s="60"/>
      <c r="Y175" s="60"/>
      <c r="Z175" s="60"/>
      <c r="AA175" s="60"/>
      <c r="AB175" s="60"/>
      <c r="AC175" s="60"/>
      <c r="AD175" s="60"/>
      <c r="AE175" s="60"/>
      <c r="AF175" s="60"/>
      <c r="AG175" s="60"/>
      <c r="AH175" s="60"/>
      <c r="AI175" s="60"/>
      <c r="AJ175" s="60"/>
      <c r="AK175" s="60"/>
      <c r="AL175" s="60"/>
      <c r="AM175" s="60"/>
      <c r="AN175" s="60"/>
    </row>
    <row r="176">
      <c r="A176" s="60"/>
      <c r="B176" s="173"/>
      <c r="C176" s="173"/>
      <c r="D176" s="173"/>
      <c r="E176" s="60"/>
      <c r="F176" s="60"/>
      <c r="G176" s="1360"/>
      <c r="H176" s="60"/>
      <c r="I176" s="53"/>
      <c r="J176" s="53"/>
      <c r="K176" s="53"/>
      <c r="L176" s="53"/>
      <c r="M176" s="53"/>
      <c r="N176" s="53"/>
      <c r="O176" s="53"/>
      <c r="P176" s="53"/>
      <c r="Q176" s="53"/>
      <c r="R176" s="60"/>
      <c r="S176" s="574"/>
      <c r="T176" s="60"/>
      <c r="U176" s="60"/>
      <c r="V176" s="60"/>
      <c r="W176" s="60"/>
      <c r="X176" s="60"/>
      <c r="Y176" s="60"/>
      <c r="Z176" s="60"/>
      <c r="AA176" s="60"/>
      <c r="AB176" s="60"/>
      <c r="AC176" s="60"/>
      <c r="AD176" s="60"/>
      <c r="AE176" s="60"/>
      <c r="AF176" s="60"/>
      <c r="AG176" s="60"/>
      <c r="AH176" s="60"/>
      <c r="AI176" s="60"/>
      <c r="AJ176" s="60"/>
      <c r="AK176" s="60"/>
      <c r="AL176" s="60"/>
      <c r="AM176" s="60"/>
      <c r="AN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row>
    <row r="178">
      <c r="A178" s="528" t="s">
        <v>640</v>
      </c>
      <c r="B178" s="528" t="s">
        <v>7</v>
      </c>
      <c r="C178" s="528" t="s">
        <v>905</v>
      </c>
      <c r="D178" s="528" t="s">
        <v>534</v>
      </c>
      <c r="E178" s="528" t="s">
        <v>906</v>
      </c>
      <c r="F178" s="528" t="s">
        <v>908</v>
      </c>
      <c r="G178" s="528" t="s">
        <v>910</v>
      </c>
      <c r="H178" s="528" t="s">
        <v>912</v>
      </c>
      <c r="I178" s="1362" t="s">
        <v>915</v>
      </c>
      <c r="J178" s="528" t="s">
        <v>482</v>
      </c>
      <c r="K178" s="528" t="s">
        <v>452</v>
      </c>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row>
    <row r="179">
      <c r="A179" s="1324" t="s">
        <v>453</v>
      </c>
      <c r="B179" s="1324" t="s">
        <v>453</v>
      </c>
      <c r="C179" s="1102" t="s">
        <v>59</v>
      </c>
      <c r="D179" s="1102" t="s">
        <v>81</v>
      </c>
      <c r="E179" s="1102" t="s">
        <v>126</v>
      </c>
      <c r="F179" s="1102" t="s">
        <v>126</v>
      </c>
      <c r="G179" s="1102" t="s">
        <v>126</v>
      </c>
      <c r="H179" s="1102" t="s">
        <v>35</v>
      </c>
      <c r="I179" s="1217" t="s">
        <v>110</v>
      </c>
      <c r="J179" s="1324" t="s">
        <v>35</v>
      </c>
      <c r="K179" s="1252" t="s">
        <v>453</v>
      </c>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row>
    <row r="180">
      <c r="A180" s="1324">
        <v>2001.0</v>
      </c>
      <c r="B180" s="521">
        <v>101.0</v>
      </c>
      <c r="C180" s="1102" t="s">
        <v>1402</v>
      </c>
      <c r="D180" s="1102" t="s">
        <v>83</v>
      </c>
      <c r="E180" s="1218">
        <v>1.0E9</v>
      </c>
      <c r="F180" s="1218">
        <v>1.0E9</v>
      </c>
      <c r="G180" s="1218">
        <v>0.0</v>
      </c>
      <c r="H180" s="1365">
        <v>45901.0</v>
      </c>
      <c r="I180" s="1366">
        <v>45937.375</v>
      </c>
      <c r="J180" s="1365">
        <v>45901.0</v>
      </c>
      <c r="K180" s="1364" t="s">
        <v>488</v>
      </c>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row>
    <row r="181">
      <c r="A181" s="1324">
        <v>2002.0</v>
      </c>
      <c r="B181" s="1102">
        <f t="shared" ref="B181:I181" si="42">B42</f>
        <v>104</v>
      </c>
      <c r="C181" s="1102" t="str">
        <f t="shared" si="42"/>
        <v>PLACEMENT_LIMIT</v>
      </c>
      <c r="D181" s="1102" t="str">
        <f t="shared" si="42"/>
        <v>THB</v>
      </c>
      <c r="E181" s="1218">
        <f t="shared" si="42"/>
        <v>400000000</v>
      </c>
      <c r="F181" s="1218">
        <f t="shared" si="42"/>
        <v>500000000</v>
      </c>
      <c r="G181" s="1218">
        <f t="shared" si="42"/>
        <v>100000000</v>
      </c>
      <c r="H181" s="1365">
        <f t="shared" si="42"/>
        <v>45828</v>
      </c>
      <c r="I181" s="1366">
        <f t="shared" si="42"/>
        <v>45930.375</v>
      </c>
      <c r="J181" s="1365">
        <v>45828.0</v>
      </c>
      <c r="K181" s="1364" t="s">
        <v>1802</v>
      </c>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row>
    <row r="184">
      <c r="A184" s="284" t="s">
        <v>1875</v>
      </c>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row>
    <row r="185">
      <c r="A185" s="282" t="s">
        <v>1161</v>
      </c>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row>
    <row r="186">
      <c r="A186" s="60" t="s">
        <v>1853</v>
      </c>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row>
    <row r="187">
      <c r="A187" s="60" t="s">
        <v>1854</v>
      </c>
      <c r="B187" s="1379">
        <f>500000000*0.015/365</f>
        <v>20547.94521</v>
      </c>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row>
    <row r="188">
      <c r="A188" s="60" t="s">
        <v>1855</v>
      </c>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row>
    <row r="189">
      <c r="A189" s="1391" t="s">
        <v>1856</v>
      </c>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row>
    <row r="190">
      <c r="A190" s="1379">
        <f>B187*7</f>
        <v>143835.6164</v>
      </c>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row>
    <row r="191">
      <c r="A191" s="282" t="s">
        <v>1155</v>
      </c>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row>
    <row r="192">
      <c r="A192" s="60" t="s">
        <v>1876</v>
      </c>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row>
    <row r="193">
      <c r="A193" s="60" t="s">
        <v>1877</v>
      </c>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row>
    <row r="194">
      <c r="A194" s="60" t="s">
        <v>1859</v>
      </c>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row>
    <row r="195">
      <c r="A195" s="60" t="s">
        <v>1878</v>
      </c>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row>
    <row r="196">
      <c r="A196" s="60" t="s">
        <v>1879</v>
      </c>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row>
    <row r="197">
      <c r="A197" s="60" t="s">
        <v>1862</v>
      </c>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row>
    <row r="198">
      <c r="A198" s="60" t="s">
        <v>1863</v>
      </c>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row>
    <row r="199">
      <c r="A199" s="60" t="s">
        <v>1864</v>
      </c>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row>
    <row r="200">
      <c r="A200" s="60" t="s">
        <v>1865</v>
      </c>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row>
    <row r="201">
      <c r="A201" s="60" t="s">
        <v>1866</v>
      </c>
      <c r="B201" s="1379">
        <f>100000000*0.0215*30/365</f>
        <v>176712.3288</v>
      </c>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row>
    <row r="202">
      <c r="A202" s="283" t="s">
        <v>1880</v>
      </c>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row>
    <row r="203">
      <c r="A203" s="283" t="s">
        <v>1881</v>
      </c>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row>
    <row r="204">
      <c r="A204" s="60" t="s">
        <v>1869</v>
      </c>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row>
    <row r="205">
      <c r="A205" s="283" t="s">
        <v>1882</v>
      </c>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row>
    <row r="206">
      <c r="A206" s="60" t="s">
        <v>1871</v>
      </c>
      <c r="B206" s="1379">
        <f>100000000*0.022*31/365</f>
        <v>186849.3151</v>
      </c>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row>
    <row r="207">
      <c r="A207" s="283" t="s">
        <v>1883</v>
      </c>
      <c r="B207" s="1392"/>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row>
    <row r="208">
      <c r="A208" s="60" t="s">
        <v>1873</v>
      </c>
      <c r="B208" s="1392"/>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row>
    <row r="209">
      <c r="A209" s="60" t="s">
        <v>1874</v>
      </c>
      <c r="B209" s="1379">
        <f>SUM(B206,B201)</f>
        <v>363561.6438</v>
      </c>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row>
    <row r="211">
      <c r="A211" s="517" t="s">
        <v>602</v>
      </c>
      <c r="B211" s="517" t="s">
        <v>583</v>
      </c>
      <c r="C211" s="517" t="s">
        <v>585</v>
      </c>
      <c r="D211" s="517" t="s">
        <v>525</v>
      </c>
      <c r="E211" s="517" t="s">
        <v>604</v>
      </c>
      <c r="F211" s="517" t="s">
        <v>7</v>
      </c>
      <c r="G211" s="517" t="s">
        <v>606</v>
      </c>
      <c r="H211" s="517" t="s">
        <v>534</v>
      </c>
      <c r="I211" s="517" t="s">
        <v>609</v>
      </c>
      <c r="J211" s="517" t="s">
        <v>613</v>
      </c>
      <c r="K211" s="517" t="s">
        <v>614</v>
      </c>
      <c r="L211" s="517" t="s">
        <v>616</v>
      </c>
      <c r="M211" s="517" t="s">
        <v>620</v>
      </c>
      <c r="N211" s="517" t="s">
        <v>624</v>
      </c>
      <c r="O211" s="517" t="s">
        <v>627</v>
      </c>
      <c r="P211" s="517" t="s">
        <v>630</v>
      </c>
      <c r="Q211" s="517" t="s">
        <v>633</v>
      </c>
      <c r="R211" s="517" t="s">
        <v>636</v>
      </c>
      <c r="S211" s="517" t="s">
        <v>426</v>
      </c>
      <c r="T211" s="517" t="s">
        <v>548</v>
      </c>
      <c r="U211" s="517" t="s">
        <v>639</v>
      </c>
      <c r="V211" s="517" t="s">
        <v>640</v>
      </c>
      <c r="W211" s="517" t="s">
        <v>644</v>
      </c>
      <c r="X211" s="528" t="s">
        <v>452</v>
      </c>
      <c r="Y211" s="60"/>
      <c r="Z211" s="60"/>
      <c r="AA211" s="60"/>
      <c r="AB211" s="60"/>
      <c r="AC211" s="60"/>
      <c r="AD211" s="60"/>
      <c r="AE211" s="60"/>
      <c r="AF211" s="60"/>
      <c r="AG211" s="60"/>
      <c r="AH211" s="60"/>
      <c r="AI211" s="60"/>
      <c r="AJ211" s="60"/>
      <c r="AK211" s="60"/>
      <c r="AL211" s="60"/>
      <c r="AM211" s="60"/>
      <c r="AN211" s="60"/>
    </row>
    <row r="212">
      <c r="A212" s="1324" t="s">
        <v>453</v>
      </c>
      <c r="B212" s="530" t="s">
        <v>110</v>
      </c>
      <c r="C212" s="1102" t="s">
        <v>35</v>
      </c>
      <c r="D212" s="1102" t="s">
        <v>35</v>
      </c>
      <c r="E212" s="1102" t="s">
        <v>28</v>
      </c>
      <c r="F212" s="1324" t="s">
        <v>453</v>
      </c>
      <c r="G212" s="1102" t="s">
        <v>126</v>
      </c>
      <c r="H212" s="1102" t="s">
        <v>81</v>
      </c>
      <c r="I212" s="530" t="s">
        <v>59</v>
      </c>
      <c r="J212" s="530" t="s">
        <v>28</v>
      </c>
      <c r="K212" s="530" t="s">
        <v>71</v>
      </c>
      <c r="L212" s="542" t="s">
        <v>28</v>
      </c>
      <c r="M212" s="530" t="s">
        <v>59</v>
      </c>
      <c r="N212" s="530" t="s">
        <v>71</v>
      </c>
      <c r="O212" s="530" t="s">
        <v>71</v>
      </c>
      <c r="P212" s="530" t="s">
        <v>35</v>
      </c>
      <c r="Q212" s="530" t="s">
        <v>35</v>
      </c>
      <c r="R212" s="1102" t="s">
        <v>59</v>
      </c>
      <c r="S212" s="1102" t="s">
        <v>126</v>
      </c>
      <c r="T212" s="1102" t="s">
        <v>59</v>
      </c>
      <c r="U212" s="1378" t="s">
        <v>15</v>
      </c>
      <c r="V212" s="1324" t="s">
        <v>453</v>
      </c>
      <c r="W212" s="531" t="s">
        <v>8</v>
      </c>
      <c r="X212" s="1252" t="s">
        <v>453</v>
      </c>
      <c r="Y212" s="60"/>
      <c r="Z212" s="60"/>
      <c r="AA212" s="60"/>
      <c r="AB212" s="60"/>
      <c r="AC212" s="60"/>
      <c r="AD212" s="60"/>
      <c r="AE212" s="60"/>
      <c r="AF212" s="60"/>
      <c r="AG212" s="60"/>
      <c r="AH212" s="60"/>
      <c r="AI212" s="60"/>
      <c r="AJ212" s="60"/>
      <c r="AK212" s="60"/>
      <c r="AL212" s="60"/>
      <c r="AM212" s="60"/>
      <c r="AN212" s="60"/>
    </row>
    <row r="213">
      <c r="A213" s="1102">
        <v>40002.0</v>
      </c>
      <c r="B213" s="534">
        <v>45930.416666666664</v>
      </c>
      <c r="C213" s="1376">
        <v>45930.0</v>
      </c>
      <c r="D213" s="1376">
        <v>45937.0</v>
      </c>
      <c r="E213" s="1102" t="s">
        <v>123</v>
      </c>
      <c r="F213" s="521">
        <v>101.0</v>
      </c>
      <c r="G213" s="1218">
        <v>5.0E8</v>
      </c>
      <c r="H213" s="1102" t="s">
        <v>83</v>
      </c>
      <c r="I213" s="536" t="s">
        <v>1884</v>
      </c>
      <c r="J213" s="530" t="s">
        <v>131</v>
      </c>
      <c r="K213" s="530">
        <v>1.5</v>
      </c>
      <c r="L213" s="542" t="s">
        <v>1885</v>
      </c>
      <c r="M213" s="530" t="s">
        <v>693</v>
      </c>
      <c r="N213" s="542" t="s">
        <v>1885</v>
      </c>
      <c r="O213" s="542" t="s">
        <v>1885</v>
      </c>
      <c r="P213" s="542" t="s">
        <v>1885</v>
      </c>
      <c r="Q213" s="542" t="s">
        <v>1885</v>
      </c>
      <c r="R213" s="1102" t="s">
        <v>79</v>
      </c>
      <c r="S213" s="1394">
        <v>0.0</v>
      </c>
      <c r="T213" s="1102" t="s">
        <v>1003</v>
      </c>
      <c r="U213" s="1378" t="s">
        <v>1819</v>
      </c>
      <c r="V213" s="1102">
        <v>2001.0</v>
      </c>
      <c r="W213" s="531">
        <v>7.0</v>
      </c>
      <c r="X213" s="531" t="s">
        <v>488</v>
      </c>
      <c r="Y213" s="60"/>
      <c r="Z213" s="60"/>
      <c r="AA213" s="60"/>
      <c r="AB213" s="60"/>
      <c r="AC213" s="60"/>
      <c r="AD213" s="60"/>
      <c r="AE213" s="60"/>
      <c r="AF213" s="60"/>
      <c r="AG213" s="60"/>
      <c r="AH213" s="60"/>
      <c r="AI213" s="60"/>
      <c r="AJ213" s="60"/>
      <c r="AK213" s="60"/>
      <c r="AL213" s="60"/>
      <c r="AM213" s="60"/>
      <c r="AN213" s="60"/>
    </row>
    <row r="214">
      <c r="A214" s="1102">
        <v>40004.0</v>
      </c>
      <c r="B214" s="534">
        <v>45930.416666666664</v>
      </c>
      <c r="C214" s="535">
        <v>45930.0</v>
      </c>
      <c r="D214" s="535">
        <v>46021.0</v>
      </c>
      <c r="E214" s="530" t="s">
        <v>123</v>
      </c>
      <c r="F214" s="530">
        <v>104.0</v>
      </c>
      <c r="G214" s="537">
        <v>1.0E8</v>
      </c>
      <c r="H214" s="530" t="s">
        <v>83</v>
      </c>
      <c r="I214" s="536" t="s">
        <v>1886</v>
      </c>
      <c r="J214" s="529" t="s">
        <v>1018</v>
      </c>
      <c r="K214" s="540">
        <v>2.2</v>
      </c>
      <c r="L214" s="530" t="s">
        <v>618</v>
      </c>
      <c r="M214" s="530" t="s">
        <v>622</v>
      </c>
      <c r="N214" s="540">
        <v>0.1</v>
      </c>
      <c r="O214" s="540">
        <v>2.1</v>
      </c>
      <c r="P214" s="1367">
        <v>45960.0</v>
      </c>
      <c r="Q214" s="1367">
        <v>45991.0</v>
      </c>
      <c r="R214" s="530" t="s">
        <v>79</v>
      </c>
      <c r="S214" s="560">
        <f>B209</f>
        <v>363561.6438</v>
      </c>
      <c r="T214" s="1102" t="s">
        <v>143</v>
      </c>
      <c r="U214" s="530" t="s">
        <v>1820</v>
      </c>
      <c r="V214" s="1102">
        <v>2002.0</v>
      </c>
      <c r="W214" s="531">
        <v>91.0</v>
      </c>
      <c r="X214" s="531" t="s">
        <v>1802</v>
      </c>
      <c r="Y214" s="60"/>
      <c r="Z214" s="60"/>
      <c r="AA214" s="60"/>
      <c r="AB214" s="60"/>
      <c r="AC214" s="60"/>
      <c r="AD214" s="60"/>
      <c r="AE214" s="60"/>
      <c r="AF214" s="60"/>
      <c r="AG214" s="60"/>
      <c r="AH214" s="60"/>
      <c r="AI214" s="60"/>
      <c r="AJ214" s="60"/>
      <c r="AK214" s="60"/>
      <c r="AL214" s="60"/>
      <c r="AM214" s="60"/>
      <c r="AN214" s="60"/>
    </row>
    <row r="215">
      <c r="A215" s="60"/>
      <c r="B215" s="173"/>
      <c r="C215" s="173"/>
      <c r="D215" s="173"/>
      <c r="E215" s="60"/>
      <c r="F215" s="60"/>
      <c r="G215" s="1360"/>
      <c r="H215" s="60"/>
      <c r="I215" s="53"/>
      <c r="J215" s="53"/>
      <c r="K215" s="53"/>
      <c r="L215" s="53"/>
      <c r="M215" s="53"/>
      <c r="N215" s="53"/>
      <c r="O215" s="53"/>
      <c r="P215" s="53"/>
      <c r="Q215" s="53"/>
      <c r="R215" s="60"/>
      <c r="S215" s="574"/>
      <c r="T215" s="60"/>
      <c r="U215" s="60"/>
      <c r="V215" s="60"/>
      <c r="W215" s="60"/>
      <c r="X215" s="60"/>
      <c r="Y215" s="60"/>
      <c r="Z215" s="60"/>
      <c r="AA215" s="60"/>
      <c r="AB215" s="60"/>
      <c r="AC215" s="60"/>
      <c r="AD215" s="60"/>
      <c r="AE215" s="60"/>
      <c r="AF215" s="60"/>
      <c r="AG215" s="60"/>
      <c r="AH215" s="60"/>
      <c r="AI215" s="60"/>
      <c r="AJ215" s="60"/>
      <c r="AK215" s="60"/>
      <c r="AL215" s="60"/>
      <c r="AM215" s="60"/>
      <c r="AN215" s="60"/>
    </row>
    <row r="216">
      <c r="A216" s="517" t="s">
        <v>649</v>
      </c>
      <c r="B216" s="517" t="s">
        <v>651</v>
      </c>
      <c r="C216" s="517" t="s">
        <v>602</v>
      </c>
      <c r="D216" s="517" t="s">
        <v>630</v>
      </c>
      <c r="E216" s="517" t="s">
        <v>633</v>
      </c>
      <c r="F216" s="517" t="s">
        <v>627</v>
      </c>
      <c r="G216" s="517" t="s">
        <v>614</v>
      </c>
      <c r="H216" s="517" t="s">
        <v>548</v>
      </c>
      <c r="I216" s="519"/>
      <c r="J216" s="519"/>
      <c r="K216" s="519"/>
      <c r="L216" s="519"/>
      <c r="M216" s="519"/>
      <c r="N216" s="519"/>
      <c r="O216" s="519"/>
      <c r="P216" s="519"/>
      <c r="Q216" s="519"/>
      <c r="R216" s="282"/>
      <c r="S216" s="1393"/>
      <c r="T216" s="282"/>
      <c r="U216" s="282"/>
      <c r="V216" s="282"/>
      <c r="W216" s="282"/>
      <c r="X216" s="282"/>
      <c r="Y216" s="1395"/>
      <c r="Z216" s="1395"/>
      <c r="AA216" s="1395"/>
      <c r="AB216" s="1395"/>
      <c r="AC216" s="1395"/>
      <c r="AD216" s="1395"/>
      <c r="AE216" s="1395"/>
      <c r="AF216" s="1395"/>
      <c r="AG216" s="1395"/>
      <c r="AH216" s="1395"/>
      <c r="AI216" s="1395"/>
      <c r="AJ216" s="1395"/>
      <c r="AK216" s="1395"/>
      <c r="AL216" s="1395"/>
      <c r="AM216" s="1395"/>
      <c r="AN216" s="1395"/>
    </row>
    <row r="217">
      <c r="A217" s="547" t="s">
        <v>453</v>
      </c>
      <c r="B217" s="548" t="s">
        <v>59</v>
      </c>
      <c r="C217" s="547" t="s">
        <v>453</v>
      </c>
      <c r="D217" s="549" t="s">
        <v>35</v>
      </c>
      <c r="E217" s="549" t="s">
        <v>35</v>
      </c>
      <c r="F217" s="549" t="s">
        <v>71</v>
      </c>
      <c r="G217" s="549" t="s">
        <v>71</v>
      </c>
      <c r="H217" s="550" t="s">
        <v>59</v>
      </c>
      <c r="I217" s="53"/>
      <c r="J217" s="53"/>
      <c r="K217" s="53"/>
      <c r="L217" s="53"/>
      <c r="M217" s="53"/>
      <c r="N217" s="53"/>
      <c r="O217" s="53"/>
      <c r="P217" s="53"/>
      <c r="Q217" s="53"/>
      <c r="R217" s="60"/>
      <c r="S217" s="574"/>
      <c r="T217" s="60"/>
      <c r="U217" s="60"/>
      <c r="V217" s="60"/>
      <c r="W217" s="60"/>
      <c r="X217" s="60"/>
      <c r="Y217" s="1395"/>
      <c r="Z217" s="1395"/>
      <c r="AA217" s="1395"/>
      <c r="AB217" s="1395"/>
      <c r="AC217" s="1395"/>
      <c r="AD217" s="1395"/>
      <c r="AE217" s="1395"/>
      <c r="AF217" s="1395"/>
      <c r="AG217" s="1395"/>
      <c r="AH217" s="1395"/>
      <c r="AI217" s="1395"/>
      <c r="AJ217" s="1395"/>
      <c r="AK217" s="1395"/>
      <c r="AL217" s="1395"/>
      <c r="AM217" s="1395"/>
      <c r="AN217" s="1395"/>
    </row>
    <row r="218">
      <c r="A218" s="549">
        <v>90007.0</v>
      </c>
      <c r="B218" s="548" t="s">
        <v>1886</v>
      </c>
      <c r="C218" s="549">
        <v>40004.0</v>
      </c>
      <c r="D218" s="553">
        <v>45930.0</v>
      </c>
      <c r="E218" s="553">
        <v>45960.0</v>
      </c>
      <c r="F218" s="562">
        <v>2.05</v>
      </c>
      <c r="G218" s="562">
        <v>2.15</v>
      </c>
      <c r="H218" s="550" t="s">
        <v>1159</v>
      </c>
      <c r="I218" s="53"/>
      <c r="J218" s="53"/>
      <c r="K218" s="53"/>
      <c r="L218" s="53"/>
      <c r="M218" s="53"/>
      <c r="N218" s="53"/>
      <c r="O218" s="53"/>
      <c r="P218" s="53"/>
      <c r="Q218" s="53"/>
      <c r="R218" s="60"/>
      <c r="S218" s="574"/>
      <c r="T218" s="60"/>
      <c r="U218" s="60"/>
      <c r="V218" s="60"/>
      <c r="W218" s="60"/>
      <c r="X218" s="60"/>
      <c r="Y218" s="1395"/>
      <c r="Z218" s="1395"/>
      <c r="AA218" s="1395"/>
      <c r="AB218" s="1395"/>
      <c r="AC218" s="1395"/>
      <c r="AD218" s="1395"/>
      <c r="AE218" s="1395"/>
      <c r="AF218" s="1395"/>
      <c r="AG218" s="1395"/>
      <c r="AH218" s="1395"/>
      <c r="AI218" s="1395"/>
      <c r="AJ218" s="1395"/>
      <c r="AK218" s="1395"/>
      <c r="AL218" s="1395"/>
      <c r="AM218" s="1395"/>
      <c r="AN218" s="1395"/>
    </row>
    <row r="219">
      <c r="A219" s="549">
        <v>90008.0</v>
      </c>
      <c r="B219" s="548" t="s">
        <v>1886</v>
      </c>
      <c r="C219" s="549">
        <v>40004.0</v>
      </c>
      <c r="D219" s="553">
        <v>45960.0</v>
      </c>
      <c r="E219" s="553">
        <v>45991.0</v>
      </c>
      <c r="F219" s="562">
        <v>2.1</v>
      </c>
      <c r="G219" s="562">
        <v>2.2</v>
      </c>
      <c r="H219" s="550" t="s">
        <v>143</v>
      </c>
      <c r="I219" s="53"/>
      <c r="J219" s="53"/>
      <c r="K219" s="53"/>
      <c r="L219" s="53"/>
      <c r="M219" s="53"/>
      <c r="N219" s="53"/>
      <c r="O219" s="53"/>
      <c r="P219" s="53"/>
      <c r="Q219" s="53"/>
      <c r="R219" s="60"/>
      <c r="S219" s="574"/>
      <c r="T219" s="60"/>
      <c r="U219" s="60"/>
      <c r="V219" s="60"/>
      <c r="W219" s="60"/>
      <c r="X219" s="60"/>
      <c r="Y219" s="1395"/>
      <c r="Z219" s="1395"/>
      <c r="AA219" s="1395"/>
      <c r="AB219" s="1395"/>
      <c r="AC219" s="1395"/>
      <c r="AD219" s="1395"/>
      <c r="AE219" s="1395"/>
      <c r="AF219" s="1395"/>
      <c r="AG219" s="1395"/>
      <c r="AH219" s="1395"/>
      <c r="AI219" s="1395"/>
      <c r="AJ219" s="1395"/>
      <c r="AK219" s="1395"/>
      <c r="AL219" s="1395"/>
      <c r="AM219" s="1395"/>
      <c r="AN219" s="1395"/>
    </row>
    <row r="220">
      <c r="A220" s="549">
        <v>90009.0</v>
      </c>
      <c r="B220" s="548" t="s">
        <v>1886</v>
      </c>
      <c r="C220" s="549">
        <v>40004.0</v>
      </c>
      <c r="D220" s="553">
        <v>45991.0</v>
      </c>
      <c r="E220" s="553">
        <v>46021.0</v>
      </c>
      <c r="F220" s="1375" t="s">
        <v>1887</v>
      </c>
      <c r="G220" s="1375" t="s">
        <v>1887</v>
      </c>
      <c r="H220" s="550" t="s">
        <v>1141</v>
      </c>
      <c r="I220" s="53"/>
      <c r="J220" s="53"/>
      <c r="K220" s="53"/>
      <c r="L220" s="53"/>
      <c r="M220" s="53"/>
      <c r="N220" s="53"/>
      <c r="O220" s="53"/>
      <c r="P220" s="53"/>
      <c r="Q220" s="53"/>
      <c r="R220" s="60"/>
      <c r="S220" s="574"/>
      <c r="T220" s="60"/>
      <c r="U220" s="60"/>
      <c r="V220" s="60"/>
      <c r="W220" s="60"/>
      <c r="X220" s="60"/>
      <c r="Y220" s="1395"/>
      <c r="Z220" s="1395"/>
      <c r="AA220" s="1395"/>
      <c r="AB220" s="1395"/>
      <c r="AC220" s="1395"/>
      <c r="AD220" s="1395"/>
      <c r="AE220" s="1395"/>
      <c r="AF220" s="1395"/>
      <c r="AG220" s="1395"/>
      <c r="AH220" s="1395"/>
      <c r="AI220" s="1395"/>
      <c r="AJ220" s="1395"/>
      <c r="AK220" s="1395"/>
      <c r="AL220" s="1395"/>
      <c r="AM220" s="1395"/>
      <c r="AN220" s="1395"/>
    </row>
    <row r="221">
      <c r="A221" s="60"/>
      <c r="B221" s="173"/>
      <c r="C221" s="173"/>
      <c r="D221" s="173"/>
      <c r="E221" s="60"/>
      <c r="F221" s="60"/>
      <c r="G221" s="1360"/>
      <c r="H221" s="60"/>
      <c r="I221" s="53"/>
      <c r="J221" s="53"/>
      <c r="K221" s="53"/>
      <c r="L221" s="53"/>
      <c r="M221" s="53"/>
      <c r="N221" s="53"/>
      <c r="O221" s="53"/>
      <c r="P221" s="53"/>
      <c r="Q221" s="53"/>
      <c r="R221" s="60"/>
      <c r="S221" s="574"/>
      <c r="T221" s="60"/>
      <c r="U221" s="60"/>
      <c r="V221" s="60"/>
      <c r="W221" s="60"/>
      <c r="X221" s="60"/>
      <c r="Y221" s="1395"/>
      <c r="Z221" s="1395"/>
      <c r="AA221" s="1395"/>
      <c r="AB221" s="1395"/>
      <c r="AC221" s="1395"/>
      <c r="AD221" s="1395"/>
      <c r="AE221" s="1395"/>
      <c r="AF221" s="1395"/>
      <c r="AG221" s="1395"/>
      <c r="AH221" s="1395"/>
      <c r="AI221" s="1395"/>
      <c r="AJ221" s="1395"/>
      <c r="AK221" s="1395"/>
      <c r="AL221" s="1395"/>
      <c r="AM221" s="1395"/>
      <c r="AN221" s="1395"/>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1395"/>
      <c r="Z222" s="1395"/>
      <c r="AA222" s="1395"/>
      <c r="AB222" s="1395"/>
      <c r="AC222" s="1395"/>
      <c r="AD222" s="1395"/>
      <c r="AE222" s="1395"/>
      <c r="AF222" s="1395"/>
      <c r="AG222" s="1395"/>
      <c r="AH222" s="1395"/>
      <c r="AI222" s="1395"/>
      <c r="AJ222" s="1395"/>
      <c r="AK222" s="1395"/>
      <c r="AL222" s="1395"/>
      <c r="AM222" s="1395"/>
      <c r="AN222" s="1395"/>
    </row>
    <row r="223">
      <c r="A223" s="528" t="s">
        <v>640</v>
      </c>
      <c r="B223" s="528" t="s">
        <v>7</v>
      </c>
      <c r="C223" s="528" t="s">
        <v>905</v>
      </c>
      <c r="D223" s="528" t="s">
        <v>534</v>
      </c>
      <c r="E223" s="528" t="s">
        <v>906</v>
      </c>
      <c r="F223" s="528" t="s">
        <v>908</v>
      </c>
      <c r="G223" s="528" t="s">
        <v>910</v>
      </c>
      <c r="H223" s="528" t="s">
        <v>912</v>
      </c>
      <c r="I223" s="1362" t="s">
        <v>915</v>
      </c>
      <c r="J223" s="528" t="s">
        <v>482</v>
      </c>
      <c r="K223" s="528" t="s">
        <v>452</v>
      </c>
      <c r="L223" s="282"/>
      <c r="M223" s="282"/>
      <c r="N223" s="282"/>
      <c r="O223" s="282"/>
      <c r="P223" s="282"/>
      <c r="Q223" s="282"/>
      <c r="R223" s="282"/>
      <c r="S223" s="282"/>
      <c r="T223" s="282"/>
      <c r="U223" s="282"/>
      <c r="V223" s="282"/>
      <c r="W223" s="282"/>
      <c r="X223" s="282"/>
      <c r="Y223" s="1395"/>
      <c r="Z223" s="1395"/>
      <c r="AA223" s="1395"/>
      <c r="AB223" s="1395"/>
      <c r="AC223" s="1395"/>
      <c r="AD223" s="1395"/>
      <c r="AE223" s="1395"/>
      <c r="AF223" s="1395"/>
      <c r="AG223" s="1395"/>
      <c r="AH223" s="1395"/>
      <c r="AI223" s="1395"/>
      <c r="AJ223" s="1395"/>
      <c r="AK223" s="1395"/>
      <c r="AL223" s="1395"/>
      <c r="AM223" s="1395"/>
      <c r="AN223" s="1395"/>
    </row>
    <row r="224">
      <c r="A224" s="1324" t="s">
        <v>453</v>
      </c>
      <c r="B224" s="1324" t="s">
        <v>453</v>
      </c>
      <c r="C224" s="1102" t="s">
        <v>59</v>
      </c>
      <c r="D224" s="1102" t="s">
        <v>81</v>
      </c>
      <c r="E224" s="1102" t="s">
        <v>126</v>
      </c>
      <c r="F224" s="1102" t="s">
        <v>126</v>
      </c>
      <c r="G224" s="1102" t="s">
        <v>126</v>
      </c>
      <c r="H224" s="1102" t="s">
        <v>35</v>
      </c>
      <c r="I224" s="1217" t="s">
        <v>110</v>
      </c>
      <c r="J224" s="1324" t="s">
        <v>35</v>
      </c>
      <c r="K224" s="1252" t="s">
        <v>453</v>
      </c>
      <c r="L224" s="60"/>
      <c r="M224" s="60"/>
      <c r="N224" s="60"/>
      <c r="O224" s="60"/>
      <c r="P224" s="60"/>
      <c r="Q224" s="60"/>
      <c r="R224" s="60"/>
      <c r="S224" s="60"/>
      <c r="T224" s="60"/>
      <c r="U224" s="60"/>
      <c r="V224" s="60"/>
      <c r="W224" s="60"/>
      <c r="X224" s="60"/>
      <c r="Y224" s="1395"/>
      <c r="Z224" s="1395"/>
      <c r="AA224" s="1395"/>
      <c r="AB224" s="1395"/>
      <c r="AC224" s="1395"/>
      <c r="AD224" s="1395"/>
      <c r="AE224" s="1395"/>
      <c r="AF224" s="1395"/>
      <c r="AG224" s="1395"/>
      <c r="AH224" s="1395"/>
      <c r="AI224" s="1395"/>
      <c r="AJ224" s="1395"/>
      <c r="AK224" s="1395"/>
      <c r="AL224" s="1395"/>
      <c r="AM224" s="1395"/>
      <c r="AN224" s="1395"/>
    </row>
    <row r="225">
      <c r="A225" s="1324">
        <v>2001.0</v>
      </c>
      <c r="B225" s="521">
        <v>101.0</v>
      </c>
      <c r="C225" s="1102" t="s">
        <v>1402</v>
      </c>
      <c r="D225" s="1102" t="s">
        <v>83</v>
      </c>
      <c r="E225" s="1218">
        <v>1.0E9</v>
      </c>
      <c r="F225" s="1218">
        <v>1.0E9</v>
      </c>
      <c r="G225" s="1218">
        <v>0.0</v>
      </c>
      <c r="H225" s="1365">
        <v>45901.0</v>
      </c>
      <c r="I225" s="1366">
        <v>45937.375</v>
      </c>
      <c r="J225" s="1365">
        <v>45901.0</v>
      </c>
      <c r="K225" s="1364" t="s">
        <v>488</v>
      </c>
      <c r="L225" s="60"/>
      <c r="M225" s="60"/>
      <c r="N225" s="60"/>
      <c r="O225" s="60"/>
      <c r="P225" s="60"/>
      <c r="Q225" s="60"/>
      <c r="R225" s="60"/>
      <c r="S225" s="60"/>
      <c r="T225" s="60"/>
      <c r="U225" s="60"/>
      <c r="V225" s="60"/>
      <c r="W225" s="60"/>
      <c r="X225" s="60"/>
      <c r="Y225" s="1395"/>
      <c r="Z225" s="1395"/>
      <c r="AA225" s="1395"/>
      <c r="AB225" s="1395"/>
      <c r="AC225" s="1395"/>
      <c r="AD225" s="1395"/>
      <c r="AE225" s="1395"/>
      <c r="AF225" s="1395"/>
      <c r="AG225" s="1395"/>
      <c r="AH225" s="1395"/>
      <c r="AI225" s="1395"/>
      <c r="AJ225" s="1395"/>
      <c r="AK225" s="1395"/>
      <c r="AL225" s="1395"/>
      <c r="AM225" s="1395"/>
      <c r="AN225" s="1395"/>
    </row>
    <row r="226">
      <c r="A226" s="1324">
        <v>2002.0</v>
      </c>
      <c r="B226" s="1102">
        <v>104.0</v>
      </c>
      <c r="C226" s="1102" t="s">
        <v>1402</v>
      </c>
      <c r="D226" s="1102" t="s">
        <v>83</v>
      </c>
      <c r="E226" s="1218">
        <v>4.0E8</v>
      </c>
      <c r="F226" s="1218">
        <v>5.0E8</v>
      </c>
      <c r="G226" s="1218">
        <v>1.0E8</v>
      </c>
      <c r="H226" s="1365">
        <v>45828.0</v>
      </c>
      <c r="I226" s="1366">
        <v>45930.375</v>
      </c>
      <c r="J226" s="1365">
        <v>45828.0</v>
      </c>
      <c r="K226" s="1364" t="s">
        <v>1802</v>
      </c>
      <c r="L226" s="60"/>
      <c r="M226" s="60"/>
      <c r="N226" s="60"/>
      <c r="O226" s="60"/>
      <c r="P226" s="60"/>
      <c r="Q226" s="60"/>
      <c r="R226" s="60"/>
      <c r="S226" s="60"/>
      <c r="T226" s="60"/>
      <c r="U226" s="60"/>
      <c r="V226" s="60"/>
      <c r="W226" s="60"/>
      <c r="X226" s="60"/>
      <c r="Y226" s="1395"/>
      <c r="Z226" s="1395"/>
      <c r="AA226" s="1395"/>
      <c r="AB226" s="1395"/>
      <c r="AC226" s="1395"/>
      <c r="AD226" s="1395"/>
      <c r="AE226" s="1395"/>
      <c r="AF226" s="1395"/>
      <c r="AG226" s="1395"/>
      <c r="AH226" s="1395"/>
      <c r="AI226" s="1395"/>
      <c r="AJ226" s="1395"/>
      <c r="AK226" s="1395"/>
      <c r="AL226" s="1395"/>
      <c r="AM226" s="1395"/>
      <c r="AN226" s="1395"/>
    </row>
    <row r="227">
      <c r="A227" s="1395"/>
      <c r="B227" s="1395"/>
      <c r="C227" s="1395"/>
      <c r="D227" s="1395"/>
      <c r="E227" s="1395"/>
      <c r="F227" s="1395"/>
      <c r="G227" s="1395"/>
      <c r="H227" s="1395"/>
      <c r="I227" s="1395"/>
      <c r="J227" s="1395"/>
      <c r="K227" s="1395"/>
      <c r="L227" s="1395"/>
      <c r="M227" s="1395"/>
      <c r="N227" s="1395"/>
      <c r="O227" s="1395"/>
      <c r="P227" s="1395"/>
      <c r="Q227" s="1395"/>
      <c r="R227" s="1395"/>
      <c r="S227" s="1395"/>
      <c r="T227" s="1395"/>
      <c r="U227" s="1395"/>
      <c r="V227" s="1395"/>
      <c r="W227" s="1395"/>
      <c r="X227" s="1395"/>
      <c r="Y227" s="1395"/>
      <c r="Z227" s="1395"/>
      <c r="AA227" s="1395"/>
      <c r="AB227" s="1395"/>
      <c r="AC227" s="1395"/>
      <c r="AD227" s="1395"/>
      <c r="AE227" s="1395"/>
      <c r="AF227" s="1395"/>
      <c r="AG227" s="1395"/>
      <c r="AH227" s="1395"/>
      <c r="AI227" s="1395"/>
      <c r="AJ227" s="1395"/>
      <c r="AK227" s="1395"/>
      <c r="AL227" s="1395"/>
      <c r="AM227" s="1395"/>
      <c r="AN227" s="1395"/>
    </row>
    <row r="228">
      <c r="A228" s="1395"/>
      <c r="B228" s="1395"/>
      <c r="C228" s="1395"/>
      <c r="D228" s="1395"/>
      <c r="E228" s="1395"/>
      <c r="F228" s="1395"/>
      <c r="G228" s="1395"/>
      <c r="H228" s="1395"/>
      <c r="I228" s="1395"/>
      <c r="J228" s="1395"/>
      <c r="K228" s="1395"/>
      <c r="L228" s="1395"/>
      <c r="M228" s="1395"/>
      <c r="N228" s="1395"/>
      <c r="O228" s="1395"/>
      <c r="P228" s="1395"/>
      <c r="Q228" s="1395"/>
      <c r="R228" s="1395"/>
      <c r="S228" s="1395"/>
      <c r="T228" s="1395"/>
      <c r="U228" s="1395"/>
      <c r="V228" s="1395"/>
      <c r="W228" s="1395"/>
      <c r="X228" s="1395"/>
      <c r="Y228" s="1395"/>
      <c r="Z228" s="1395"/>
      <c r="AA228" s="1395"/>
      <c r="AB228" s="1395"/>
      <c r="AC228" s="1395"/>
      <c r="AD228" s="1395"/>
      <c r="AE228" s="1395"/>
      <c r="AF228" s="1395"/>
      <c r="AG228" s="1395"/>
      <c r="AH228" s="1395"/>
      <c r="AI228" s="1395"/>
      <c r="AJ228" s="1395"/>
      <c r="AK228" s="1395"/>
      <c r="AL228" s="1395"/>
      <c r="AM228" s="1395"/>
      <c r="AN228" s="1395"/>
    </row>
    <row r="229">
      <c r="A229" s="1395"/>
      <c r="B229" s="1395"/>
      <c r="C229" s="1395"/>
      <c r="D229" s="1395"/>
      <c r="E229" s="1395"/>
      <c r="F229" s="1395"/>
      <c r="G229" s="1395"/>
      <c r="H229" s="1395"/>
      <c r="I229" s="1395"/>
      <c r="J229" s="1395"/>
      <c r="K229" s="1395"/>
      <c r="L229" s="1395"/>
      <c r="M229" s="1395"/>
      <c r="N229" s="1395"/>
      <c r="O229" s="1395"/>
      <c r="P229" s="1395"/>
      <c r="Q229" s="1395"/>
      <c r="R229" s="1395"/>
      <c r="S229" s="1395"/>
      <c r="T229" s="1395"/>
      <c r="U229" s="1395"/>
      <c r="V229" s="1395"/>
      <c r="W229" s="1395"/>
      <c r="X229" s="1395"/>
      <c r="Y229" s="1395"/>
      <c r="Z229" s="1395"/>
      <c r="AA229" s="1395"/>
      <c r="AB229" s="1395"/>
      <c r="AC229" s="1395"/>
      <c r="AD229" s="1395"/>
      <c r="AE229" s="1395"/>
      <c r="AF229" s="1395"/>
      <c r="AG229" s="1395"/>
      <c r="AH229" s="1395"/>
      <c r="AI229" s="1395"/>
      <c r="AJ229" s="1395"/>
      <c r="AK229" s="1395"/>
      <c r="AL229" s="1395"/>
      <c r="AM229" s="1395"/>
      <c r="AN229" s="1395"/>
    </row>
    <row r="230">
      <c r="A230" s="284" t="s">
        <v>1888</v>
      </c>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1395"/>
      <c r="Z230" s="1395"/>
      <c r="AA230" s="1395"/>
      <c r="AB230" s="1395"/>
      <c r="AC230" s="1395"/>
      <c r="AD230" s="1395"/>
      <c r="AE230" s="1395"/>
      <c r="AF230" s="1395"/>
      <c r="AG230" s="1395"/>
      <c r="AH230" s="1395"/>
      <c r="AI230" s="1395"/>
      <c r="AJ230" s="1395"/>
      <c r="AK230" s="1395"/>
      <c r="AL230" s="1395"/>
      <c r="AM230" s="1395"/>
      <c r="AN230" s="1395"/>
    </row>
    <row r="231">
      <c r="A231" s="282" t="s">
        <v>1161</v>
      </c>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1395"/>
      <c r="Z231" s="1395"/>
      <c r="AA231" s="1395"/>
      <c r="AB231" s="1395"/>
      <c r="AC231" s="1395"/>
      <c r="AD231" s="1395"/>
      <c r="AE231" s="1395"/>
      <c r="AF231" s="1395"/>
      <c r="AG231" s="1395"/>
      <c r="AH231" s="1395"/>
      <c r="AI231" s="1395"/>
      <c r="AJ231" s="1395"/>
      <c r="AK231" s="1395"/>
      <c r="AL231" s="1395"/>
      <c r="AM231" s="1395"/>
      <c r="AN231" s="1395"/>
    </row>
    <row r="232">
      <c r="A232" s="60" t="s">
        <v>1853</v>
      </c>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1395"/>
      <c r="Z232" s="1395"/>
      <c r="AA232" s="1395"/>
      <c r="AB232" s="1395"/>
      <c r="AC232" s="1395"/>
      <c r="AD232" s="1395"/>
      <c r="AE232" s="1395"/>
      <c r="AF232" s="1395"/>
      <c r="AG232" s="1395"/>
      <c r="AH232" s="1395"/>
      <c r="AI232" s="1395"/>
      <c r="AJ232" s="1395"/>
      <c r="AK232" s="1395"/>
      <c r="AL232" s="1395"/>
      <c r="AM232" s="1395"/>
      <c r="AN232" s="1395"/>
    </row>
    <row r="233">
      <c r="A233" s="60" t="s">
        <v>1854</v>
      </c>
      <c r="B233" s="1379">
        <f>500000000*0.015/365</f>
        <v>20547.94521</v>
      </c>
      <c r="C233" s="60"/>
      <c r="D233" s="60"/>
      <c r="E233" s="60"/>
      <c r="F233" s="60"/>
      <c r="G233" s="60"/>
      <c r="H233" s="60"/>
      <c r="I233" s="60"/>
      <c r="J233" s="60"/>
      <c r="K233" s="60"/>
      <c r="L233" s="60"/>
      <c r="M233" s="60"/>
      <c r="N233" s="60"/>
      <c r="O233" s="60"/>
      <c r="P233" s="60"/>
      <c r="Q233" s="60"/>
      <c r="R233" s="60"/>
      <c r="S233" s="60"/>
      <c r="T233" s="60"/>
      <c r="U233" s="60"/>
      <c r="V233" s="60"/>
      <c r="W233" s="60"/>
      <c r="X233" s="60"/>
      <c r="Y233" s="1395"/>
      <c r="Z233" s="1395"/>
      <c r="AA233" s="1395"/>
      <c r="AB233" s="1395"/>
      <c r="AC233" s="1395"/>
      <c r="AD233" s="1395"/>
      <c r="AE233" s="1395"/>
      <c r="AF233" s="1395"/>
      <c r="AG233" s="1395"/>
      <c r="AH233" s="1395"/>
      <c r="AI233" s="1395"/>
      <c r="AJ233" s="1395"/>
      <c r="AK233" s="1395"/>
      <c r="AL233" s="1395"/>
      <c r="AM233" s="1395"/>
      <c r="AN233" s="1395"/>
    </row>
    <row r="234">
      <c r="A234" s="60" t="s">
        <v>1855</v>
      </c>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1395"/>
      <c r="Z234" s="1395"/>
      <c r="AA234" s="1395"/>
      <c r="AB234" s="1395"/>
      <c r="AC234" s="1395"/>
      <c r="AD234" s="1395"/>
      <c r="AE234" s="1395"/>
      <c r="AF234" s="1395"/>
      <c r="AG234" s="1395"/>
      <c r="AH234" s="1395"/>
      <c r="AI234" s="1395"/>
      <c r="AJ234" s="1395"/>
      <c r="AK234" s="1395"/>
      <c r="AL234" s="1395"/>
      <c r="AM234" s="1395"/>
      <c r="AN234" s="1395"/>
    </row>
    <row r="235">
      <c r="A235" s="1391" t="s">
        <v>1856</v>
      </c>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1395"/>
      <c r="Z235" s="1395"/>
      <c r="AA235" s="1395"/>
      <c r="AB235" s="1395"/>
      <c r="AC235" s="1395"/>
      <c r="AD235" s="1395"/>
      <c r="AE235" s="1395"/>
      <c r="AF235" s="1395"/>
      <c r="AG235" s="1395"/>
      <c r="AH235" s="1395"/>
      <c r="AI235" s="1395"/>
      <c r="AJ235" s="1395"/>
      <c r="AK235" s="1395"/>
      <c r="AL235" s="1395"/>
      <c r="AM235" s="1395"/>
      <c r="AN235" s="1395"/>
    </row>
    <row r="236">
      <c r="A236" s="1379">
        <f>B233*7</f>
        <v>143835.6164</v>
      </c>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1395"/>
      <c r="Z236" s="1395"/>
      <c r="AA236" s="1395"/>
      <c r="AB236" s="1395"/>
      <c r="AC236" s="1395"/>
      <c r="AD236" s="1395"/>
      <c r="AE236" s="1395"/>
      <c r="AF236" s="1395"/>
      <c r="AG236" s="1395"/>
      <c r="AH236" s="1395"/>
      <c r="AI236" s="1395"/>
      <c r="AJ236" s="1395"/>
      <c r="AK236" s="1395"/>
      <c r="AL236" s="1395"/>
      <c r="AM236" s="1395"/>
      <c r="AN236" s="1395"/>
    </row>
    <row r="237">
      <c r="A237" s="282" t="s">
        <v>1155</v>
      </c>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1395"/>
      <c r="Z237" s="1395"/>
      <c r="AA237" s="1395"/>
      <c r="AB237" s="1395"/>
      <c r="AC237" s="1395"/>
      <c r="AD237" s="1395"/>
      <c r="AE237" s="1395"/>
      <c r="AF237" s="1395"/>
      <c r="AG237" s="1395"/>
      <c r="AH237" s="1395"/>
      <c r="AI237" s="1395"/>
      <c r="AJ237" s="1395"/>
      <c r="AK237" s="1395"/>
      <c r="AL237" s="1395"/>
      <c r="AM237" s="1395"/>
      <c r="AN237" s="1395"/>
    </row>
    <row r="238">
      <c r="A238" s="60" t="s">
        <v>1889</v>
      </c>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1395"/>
      <c r="Z238" s="1395"/>
      <c r="AA238" s="1395"/>
      <c r="AB238" s="1395"/>
      <c r="AC238" s="1395"/>
      <c r="AD238" s="1395"/>
      <c r="AE238" s="1395"/>
      <c r="AF238" s="1395"/>
      <c r="AG238" s="1395"/>
      <c r="AH238" s="1395"/>
      <c r="AI238" s="1395"/>
      <c r="AJ238" s="1395"/>
      <c r="AK238" s="1395"/>
      <c r="AL238" s="1395"/>
      <c r="AM238" s="1395"/>
      <c r="AN238" s="1395"/>
    </row>
    <row r="239">
      <c r="A239" s="60" t="s">
        <v>1890</v>
      </c>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1395"/>
      <c r="Z239" s="1395"/>
      <c r="AA239" s="1395"/>
      <c r="AB239" s="1395"/>
      <c r="AC239" s="1395"/>
      <c r="AD239" s="1395"/>
      <c r="AE239" s="1395"/>
      <c r="AF239" s="1395"/>
      <c r="AG239" s="1395"/>
      <c r="AH239" s="1395"/>
      <c r="AI239" s="1395"/>
      <c r="AJ239" s="1395"/>
      <c r="AK239" s="1395"/>
      <c r="AL239" s="1395"/>
      <c r="AM239" s="1395"/>
      <c r="AN239" s="1395"/>
    </row>
    <row r="240">
      <c r="A240" s="60" t="s">
        <v>1859</v>
      </c>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1395"/>
      <c r="Z240" s="1395"/>
      <c r="AA240" s="1395"/>
      <c r="AB240" s="1395"/>
      <c r="AC240" s="1395"/>
      <c r="AD240" s="1395"/>
      <c r="AE240" s="1395"/>
      <c r="AF240" s="1395"/>
      <c r="AG240" s="1395"/>
      <c r="AH240" s="1395"/>
      <c r="AI240" s="1395"/>
      <c r="AJ240" s="1395"/>
      <c r="AK240" s="1395"/>
      <c r="AL240" s="1395"/>
      <c r="AM240" s="1395"/>
      <c r="AN240" s="1395"/>
    </row>
    <row r="241">
      <c r="A241" s="60" t="s">
        <v>1891</v>
      </c>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1395"/>
      <c r="Z241" s="1395"/>
      <c r="AA241" s="1395"/>
      <c r="AB241" s="1395"/>
      <c r="AC241" s="1395"/>
      <c r="AD241" s="1395"/>
      <c r="AE241" s="1395"/>
      <c r="AF241" s="1395"/>
      <c r="AG241" s="1395"/>
      <c r="AH241" s="1395"/>
      <c r="AI241" s="1395"/>
      <c r="AJ241" s="1395"/>
      <c r="AK241" s="1395"/>
      <c r="AL241" s="1395"/>
      <c r="AM241" s="1395"/>
      <c r="AN241" s="1395"/>
    </row>
    <row r="242">
      <c r="A242" s="60" t="s">
        <v>1892</v>
      </c>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1395"/>
      <c r="Z242" s="1395"/>
      <c r="AA242" s="1395"/>
      <c r="AB242" s="1395"/>
      <c r="AC242" s="1395"/>
      <c r="AD242" s="1395"/>
      <c r="AE242" s="1395"/>
      <c r="AF242" s="1395"/>
      <c r="AG242" s="1395"/>
      <c r="AH242" s="1395"/>
      <c r="AI242" s="1395"/>
      <c r="AJ242" s="1395"/>
      <c r="AK242" s="1395"/>
      <c r="AL242" s="1395"/>
      <c r="AM242" s="1395"/>
      <c r="AN242" s="1395"/>
    </row>
    <row r="243">
      <c r="A243" s="22" t="s">
        <v>1893</v>
      </c>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1395"/>
      <c r="Z243" s="1395"/>
      <c r="AA243" s="1395"/>
      <c r="AB243" s="1395"/>
      <c r="AC243" s="1395"/>
      <c r="AD243" s="1395"/>
      <c r="AE243" s="1395"/>
      <c r="AF243" s="1395"/>
      <c r="AG243" s="1395"/>
      <c r="AH243" s="1395"/>
      <c r="AI243" s="1395"/>
      <c r="AJ243" s="1395"/>
      <c r="AK243" s="1395"/>
      <c r="AL243" s="1395"/>
      <c r="AM243" s="1395"/>
      <c r="AN243" s="1395"/>
    </row>
    <row r="244">
      <c r="A244" s="60" t="s">
        <v>1862</v>
      </c>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1395"/>
      <c r="Z244" s="1395"/>
      <c r="AA244" s="1395"/>
      <c r="AB244" s="1395"/>
      <c r="AC244" s="1395"/>
      <c r="AD244" s="1395"/>
      <c r="AE244" s="1395"/>
      <c r="AF244" s="1395"/>
      <c r="AG244" s="1395"/>
      <c r="AH244" s="1395"/>
      <c r="AI244" s="1395"/>
      <c r="AJ244" s="1395"/>
      <c r="AK244" s="1395"/>
      <c r="AL244" s="1395"/>
      <c r="AM244" s="1395"/>
      <c r="AN244" s="1395"/>
    </row>
    <row r="245">
      <c r="A245" s="60" t="s">
        <v>1863</v>
      </c>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1395"/>
      <c r="Z245" s="1395"/>
      <c r="AA245" s="1395"/>
      <c r="AB245" s="1395"/>
      <c r="AC245" s="1395"/>
      <c r="AD245" s="1395"/>
      <c r="AE245" s="1395"/>
      <c r="AF245" s="1395"/>
      <c r="AG245" s="1395"/>
      <c r="AH245" s="1395"/>
      <c r="AI245" s="1395"/>
      <c r="AJ245" s="1395"/>
      <c r="AK245" s="1395"/>
      <c r="AL245" s="1395"/>
      <c r="AM245" s="1395"/>
      <c r="AN245" s="1395"/>
    </row>
    <row r="246">
      <c r="A246" s="60" t="s">
        <v>1864</v>
      </c>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1395"/>
      <c r="Z246" s="1395"/>
      <c r="AA246" s="1395"/>
      <c r="AB246" s="1395"/>
      <c r="AC246" s="1395"/>
      <c r="AD246" s="1395"/>
      <c r="AE246" s="1395"/>
      <c r="AF246" s="1395"/>
      <c r="AG246" s="1395"/>
      <c r="AH246" s="1395"/>
      <c r="AI246" s="1395"/>
      <c r="AJ246" s="1395"/>
      <c r="AK246" s="1395"/>
      <c r="AL246" s="1395"/>
      <c r="AM246" s="1395"/>
      <c r="AN246" s="1395"/>
    </row>
    <row r="247">
      <c r="A247" s="60" t="s">
        <v>1865</v>
      </c>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1395"/>
      <c r="Z247" s="1395"/>
      <c r="AA247" s="1395"/>
      <c r="AB247" s="1395"/>
      <c r="AC247" s="1395"/>
      <c r="AD247" s="1395"/>
      <c r="AE247" s="1395"/>
      <c r="AF247" s="1395"/>
      <c r="AG247" s="1395"/>
      <c r="AH247" s="1395"/>
      <c r="AI247" s="1395"/>
      <c r="AJ247" s="1395"/>
      <c r="AK247" s="1395"/>
      <c r="AL247" s="1395"/>
      <c r="AM247" s="1395"/>
      <c r="AN247" s="1395"/>
    </row>
    <row r="248">
      <c r="A248" s="60" t="s">
        <v>1866</v>
      </c>
      <c r="B248" s="1379">
        <f>100000000*0.0215*30/365</f>
        <v>176712.3288</v>
      </c>
      <c r="C248" s="60"/>
      <c r="D248" s="60"/>
      <c r="E248" s="60"/>
      <c r="F248" s="60"/>
      <c r="G248" s="60"/>
      <c r="H248" s="60"/>
      <c r="I248" s="60"/>
      <c r="J248" s="60"/>
      <c r="K248" s="60"/>
      <c r="L248" s="60"/>
      <c r="M248" s="60"/>
      <c r="N248" s="60"/>
      <c r="O248" s="60"/>
      <c r="P248" s="60"/>
      <c r="Q248" s="60"/>
      <c r="R248" s="60"/>
      <c r="S248" s="60"/>
      <c r="T248" s="60"/>
      <c r="U248" s="60"/>
      <c r="V248" s="60"/>
      <c r="W248" s="60"/>
      <c r="X248" s="60"/>
      <c r="Y248" s="1395"/>
      <c r="Z248" s="1395"/>
      <c r="AA248" s="1395"/>
      <c r="AB248" s="1395"/>
      <c r="AC248" s="1395"/>
      <c r="AD248" s="1395"/>
      <c r="AE248" s="1395"/>
      <c r="AF248" s="1395"/>
      <c r="AG248" s="1395"/>
      <c r="AH248" s="1395"/>
      <c r="AI248" s="1395"/>
      <c r="AJ248" s="1395"/>
      <c r="AK248" s="1395"/>
      <c r="AL248" s="1395"/>
      <c r="AM248" s="1395"/>
      <c r="AN248" s="1395"/>
    </row>
    <row r="249">
      <c r="A249" s="283" t="s">
        <v>1880</v>
      </c>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1395"/>
      <c r="Z249" s="1395"/>
      <c r="AA249" s="1395"/>
      <c r="AB249" s="1395"/>
      <c r="AC249" s="1395"/>
      <c r="AD249" s="1395"/>
      <c r="AE249" s="1395"/>
      <c r="AF249" s="1395"/>
      <c r="AG249" s="1395"/>
      <c r="AH249" s="1395"/>
      <c r="AI249" s="1395"/>
      <c r="AJ249" s="1395"/>
      <c r="AK249" s="1395"/>
      <c r="AL249" s="1395"/>
      <c r="AM249" s="1395"/>
      <c r="AN249" s="1395"/>
    </row>
    <row r="250">
      <c r="A250" s="283" t="s">
        <v>1881</v>
      </c>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1395"/>
      <c r="Z250" s="1395"/>
      <c r="AA250" s="1395"/>
      <c r="AB250" s="1395"/>
      <c r="AC250" s="1395"/>
      <c r="AD250" s="1395"/>
      <c r="AE250" s="1395"/>
      <c r="AF250" s="1395"/>
      <c r="AG250" s="1395"/>
      <c r="AH250" s="1395"/>
      <c r="AI250" s="1395"/>
      <c r="AJ250" s="1395"/>
      <c r="AK250" s="1395"/>
      <c r="AL250" s="1395"/>
      <c r="AM250" s="1395"/>
      <c r="AN250" s="1395"/>
    </row>
    <row r="251">
      <c r="A251" s="60" t="s">
        <v>1869</v>
      </c>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1395"/>
      <c r="Z251" s="1395"/>
      <c r="AA251" s="1395"/>
      <c r="AB251" s="1395"/>
      <c r="AC251" s="1395"/>
      <c r="AD251" s="1395"/>
      <c r="AE251" s="1395"/>
      <c r="AF251" s="1395"/>
      <c r="AG251" s="1395"/>
      <c r="AH251" s="1395"/>
      <c r="AI251" s="1395"/>
      <c r="AJ251" s="1395"/>
      <c r="AK251" s="1395"/>
      <c r="AL251" s="1395"/>
      <c r="AM251" s="1395"/>
      <c r="AN251" s="1395"/>
    </row>
    <row r="252">
      <c r="A252" s="283" t="s">
        <v>1882</v>
      </c>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1395"/>
      <c r="Z252" s="1395"/>
      <c r="AA252" s="1395"/>
      <c r="AB252" s="1395"/>
      <c r="AC252" s="1395"/>
      <c r="AD252" s="1395"/>
      <c r="AE252" s="1395"/>
      <c r="AF252" s="1395"/>
      <c r="AG252" s="1395"/>
      <c r="AH252" s="1395"/>
      <c r="AI252" s="1395"/>
      <c r="AJ252" s="1395"/>
      <c r="AK252" s="1395"/>
      <c r="AL252" s="1395"/>
      <c r="AM252" s="1395"/>
      <c r="AN252" s="1395"/>
    </row>
    <row r="253">
      <c r="A253" s="60" t="s">
        <v>1871</v>
      </c>
      <c r="B253" s="1379">
        <f>100000000*0.022*31/365</f>
        <v>186849.3151</v>
      </c>
      <c r="C253" s="60"/>
      <c r="D253" s="60"/>
      <c r="E253" s="60"/>
      <c r="F253" s="60"/>
      <c r="G253" s="60"/>
      <c r="H253" s="60"/>
      <c r="I253" s="60"/>
      <c r="J253" s="60"/>
      <c r="K253" s="60"/>
      <c r="L253" s="60"/>
      <c r="M253" s="60"/>
      <c r="N253" s="60"/>
      <c r="O253" s="60"/>
      <c r="P253" s="60"/>
      <c r="Q253" s="60"/>
      <c r="R253" s="60"/>
      <c r="S253" s="60"/>
      <c r="T253" s="60"/>
      <c r="U253" s="60"/>
      <c r="V253" s="60"/>
      <c r="W253" s="60"/>
      <c r="X253" s="60"/>
      <c r="Y253" s="1395"/>
      <c r="Z253" s="1395"/>
      <c r="AA253" s="1395"/>
      <c r="AB253" s="1395"/>
      <c r="AC253" s="1395"/>
      <c r="AD253" s="1395"/>
      <c r="AE253" s="1395"/>
      <c r="AF253" s="1395"/>
      <c r="AG253" s="1395"/>
      <c r="AH253" s="1395"/>
      <c r="AI253" s="1395"/>
      <c r="AJ253" s="1395"/>
      <c r="AK253" s="1395"/>
      <c r="AL253" s="1395"/>
      <c r="AM253" s="1395"/>
      <c r="AN253" s="1395"/>
    </row>
    <row r="254">
      <c r="A254" s="283" t="s">
        <v>1894</v>
      </c>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1395"/>
      <c r="Z254" s="1395"/>
      <c r="AA254" s="1395"/>
      <c r="AB254" s="1395"/>
      <c r="AC254" s="1395"/>
      <c r="AD254" s="1395"/>
      <c r="AE254" s="1395"/>
      <c r="AF254" s="1395"/>
      <c r="AG254" s="1395"/>
      <c r="AH254" s="1395"/>
      <c r="AI254" s="1395"/>
      <c r="AJ254" s="1395"/>
      <c r="AK254" s="1395"/>
      <c r="AL254" s="1395"/>
      <c r="AM254" s="1395"/>
      <c r="AN254" s="1395"/>
    </row>
    <row r="255">
      <c r="A255" s="283" t="s">
        <v>1863</v>
      </c>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1395"/>
      <c r="Z255" s="1395"/>
      <c r="AA255" s="1395"/>
      <c r="AB255" s="1395"/>
      <c r="AC255" s="1395"/>
      <c r="AD255" s="1395"/>
      <c r="AE255" s="1395"/>
      <c r="AF255" s="1395"/>
      <c r="AG255" s="1395"/>
      <c r="AH255" s="1395"/>
      <c r="AI255" s="1395"/>
      <c r="AJ255" s="1395"/>
      <c r="AK255" s="1395"/>
      <c r="AL255" s="1395"/>
      <c r="AM255" s="1395"/>
      <c r="AN255" s="1395"/>
    </row>
    <row r="256">
      <c r="A256" s="283" t="s">
        <v>1895</v>
      </c>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1395"/>
      <c r="Z256" s="1395"/>
      <c r="AA256" s="1395"/>
      <c r="AB256" s="1395"/>
      <c r="AC256" s="1395"/>
      <c r="AD256" s="1395"/>
      <c r="AE256" s="1395"/>
      <c r="AF256" s="1395"/>
      <c r="AG256" s="1395"/>
      <c r="AH256" s="1395"/>
      <c r="AI256" s="1395"/>
      <c r="AJ256" s="1395"/>
      <c r="AK256" s="1395"/>
      <c r="AL256" s="1395"/>
      <c r="AM256" s="1395"/>
      <c r="AN256" s="1395"/>
    </row>
    <row r="257">
      <c r="A257" s="283" t="s">
        <v>1896</v>
      </c>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1395"/>
      <c r="Z257" s="1395"/>
      <c r="AA257" s="1395"/>
      <c r="AB257" s="1395"/>
      <c r="AC257" s="1395"/>
      <c r="AD257" s="1395"/>
      <c r="AE257" s="1395"/>
      <c r="AF257" s="1395"/>
      <c r="AG257" s="1395"/>
      <c r="AH257" s="1395"/>
      <c r="AI257" s="1395"/>
      <c r="AJ257" s="1395"/>
      <c r="AK257" s="1395"/>
      <c r="AL257" s="1395"/>
      <c r="AM257" s="1395"/>
      <c r="AN257" s="1395"/>
    </row>
    <row r="258">
      <c r="A258" s="60" t="s">
        <v>1871</v>
      </c>
      <c r="B258" s="1379">
        <f>100000000*0.0235*30/365</f>
        <v>193150.6849</v>
      </c>
      <c r="C258" s="60"/>
      <c r="D258" s="60"/>
      <c r="E258" s="60"/>
      <c r="F258" s="60"/>
      <c r="G258" s="60"/>
      <c r="H258" s="60"/>
      <c r="I258" s="60"/>
      <c r="J258" s="60"/>
      <c r="K258" s="60"/>
      <c r="L258" s="60"/>
      <c r="M258" s="60"/>
      <c r="N258" s="60"/>
      <c r="O258" s="60"/>
      <c r="P258" s="60"/>
      <c r="Q258" s="60"/>
      <c r="R258" s="60"/>
      <c r="S258" s="60"/>
      <c r="T258" s="60"/>
      <c r="U258" s="60"/>
      <c r="V258" s="60"/>
      <c r="W258" s="60"/>
      <c r="X258" s="60"/>
      <c r="Y258" s="1395"/>
      <c r="Z258" s="1395"/>
      <c r="AA258" s="1395"/>
      <c r="AB258" s="1395"/>
      <c r="AC258" s="1395"/>
      <c r="AD258" s="1395"/>
      <c r="AE258" s="1395"/>
      <c r="AF258" s="1395"/>
      <c r="AG258" s="1395"/>
      <c r="AH258" s="1395"/>
      <c r="AI258" s="1395"/>
      <c r="AJ258" s="1395"/>
      <c r="AK258" s="1395"/>
      <c r="AL258" s="1395"/>
      <c r="AM258" s="1395"/>
      <c r="AN258" s="1395"/>
    </row>
    <row r="259">
      <c r="A259" s="60"/>
      <c r="B259" s="1392"/>
      <c r="C259" s="60"/>
      <c r="D259" s="60"/>
      <c r="E259" s="60"/>
      <c r="F259" s="60"/>
      <c r="G259" s="60"/>
      <c r="H259" s="60"/>
      <c r="I259" s="60"/>
      <c r="J259" s="60"/>
      <c r="K259" s="60"/>
      <c r="L259" s="60"/>
      <c r="M259" s="60"/>
      <c r="N259" s="60"/>
      <c r="O259" s="60"/>
      <c r="P259" s="60"/>
      <c r="Q259" s="60"/>
      <c r="R259" s="60"/>
      <c r="S259" s="60"/>
      <c r="T259" s="60"/>
      <c r="U259" s="60"/>
      <c r="V259" s="60"/>
      <c r="W259" s="60"/>
      <c r="X259" s="60"/>
      <c r="Y259" s="1395"/>
      <c r="Z259" s="1395"/>
      <c r="AA259" s="1395"/>
      <c r="AB259" s="1395"/>
      <c r="AC259" s="1395"/>
      <c r="AD259" s="1395"/>
      <c r="AE259" s="1395"/>
      <c r="AF259" s="1395"/>
      <c r="AG259" s="1395"/>
      <c r="AH259" s="1395"/>
      <c r="AI259" s="1395"/>
      <c r="AJ259" s="1395"/>
      <c r="AK259" s="1395"/>
      <c r="AL259" s="1395"/>
      <c r="AM259" s="1395"/>
      <c r="AN259" s="1395"/>
    </row>
    <row r="260">
      <c r="A260" s="283" t="s">
        <v>1897</v>
      </c>
      <c r="B260" s="1392"/>
      <c r="C260" s="60"/>
      <c r="D260" s="60"/>
      <c r="E260" s="60"/>
      <c r="F260" s="60"/>
      <c r="G260" s="60"/>
      <c r="H260" s="60"/>
      <c r="I260" s="60"/>
      <c r="J260" s="60"/>
      <c r="K260" s="60"/>
      <c r="L260" s="60"/>
      <c r="M260" s="60"/>
      <c r="N260" s="60"/>
      <c r="O260" s="60"/>
      <c r="P260" s="60"/>
      <c r="Q260" s="60"/>
      <c r="R260" s="60"/>
      <c r="S260" s="60"/>
      <c r="T260" s="60"/>
      <c r="U260" s="60"/>
      <c r="V260" s="60"/>
      <c r="W260" s="60"/>
      <c r="X260" s="60"/>
      <c r="Y260" s="1395"/>
      <c r="Z260" s="1395"/>
      <c r="AA260" s="1395"/>
      <c r="AB260" s="1395"/>
      <c r="AC260" s="1395"/>
      <c r="AD260" s="1395"/>
      <c r="AE260" s="1395"/>
      <c r="AF260" s="1395"/>
      <c r="AG260" s="1395"/>
      <c r="AH260" s="1395"/>
      <c r="AI260" s="1395"/>
      <c r="AJ260" s="1395"/>
      <c r="AK260" s="1395"/>
      <c r="AL260" s="1395"/>
      <c r="AM260" s="1395"/>
      <c r="AN260" s="1395"/>
    </row>
    <row r="261">
      <c r="A261" s="283" t="s">
        <v>1898</v>
      </c>
      <c r="B261" s="1392"/>
      <c r="C261" s="60"/>
      <c r="D261" s="60"/>
      <c r="E261" s="60"/>
      <c r="F261" s="60"/>
      <c r="G261" s="60"/>
      <c r="H261" s="60"/>
      <c r="I261" s="60"/>
      <c r="J261" s="60"/>
      <c r="K261" s="60"/>
      <c r="L261" s="60"/>
      <c r="M261" s="60"/>
      <c r="N261" s="60"/>
      <c r="O261" s="60"/>
      <c r="P261" s="60"/>
      <c r="Q261" s="60"/>
      <c r="R261" s="60"/>
      <c r="S261" s="60"/>
      <c r="T261" s="60"/>
      <c r="U261" s="60"/>
      <c r="V261" s="60"/>
      <c r="W261" s="60"/>
      <c r="X261" s="60"/>
      <c r="Y261" s="1395"/>
      <c r="Z261" s="1395"/>
      <c r="AA261" s="1395"/>
      <c r="AB261" s="1395"/>
      <c r="AC261" s="1395"/>
      <c r="AD261" s="1395"/>
      <c r="AE261" s="1395"/>
      <c r="AF261" s="1395"/>
      <c r="AG261" s="1395"/>
      <c r="AH261" s="1395"/>
      <c r="AI261" s="1395"/>
      <c r="AJ261" s="1395"/>
      <c r="AK261" s="1395"/>
      <c r="AL261" s="1395"/>
      <c r="AM261" s="1395"/>
      <c r="AN261" s="1395"/>
    </row>
    <row r="262">
      <c r="A262" s="283" t="s">
        <v>1899</v>
      </c>
      <c r="B262" s="1379">
        <f>SUM(B253,B248,B258)</f>
        <v>556712.3288</v>
      </c>
      <c r="C262" s="60"/>
      <c r="D262" s="60"/>
      <c r="E262" s="60"/>
      <c r="F262" s="60"/>
      <c r="G262" s="60"/>
      <c r="H262" s="60"/>
      <c r="I262" s="60"/>
      <c r="J262" s="60"/>
      <c r="K262" s="60"/>
      <c r="L262" s="60"/>
      <c r="M262" s="60"/>
      <c r="N262" s="60"/>
      <c r="O262" s="60"/>
      <c r="P262" s="60"/>
      <c r="Q262" s="60"/>
      <c r="R262" s="60"/>
      <c r="S262" s="60"/>
      <c r="T262" s="60"/>
      <c r="U262" s="60"/>
      <c r="V262" s="60"/>
      <c r="W262" s="60"/>
      <c r="X262" s="60"/>
      <c r="Y262" s="1395"/>
      <c r="Z262" s="1395"/>
      <c r="AA262" s="1395"/>
      <c r="AB262" s="1395"/>
      <c r="AC262" s="1395"/>
      <c r="AD262" s="1395"/>
      <c r="AE262" s="1395"/>
      <c r="AF262" s="1395"/>
      <c r="AG262" s="1395"/>
      <c r="AH262" s="1395"/>
      <c r="AI262" s="1395"/>
      <c r="AJ262" s="1395"/>
      <c r="AK262" s="1395"/>
      <c r="AL262" s="1395"/>
      <c r="AM262" s="1395"/>
      <c r="AN262" s="1395"/>
    </row>
    <row r="263">
      <c r="A263" s="54" t="s">
        <v>1900</v>
      </c>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1395"/>
      <c r="Z263" s="1395"/>
      <c r="AA263" s="1395"/>
      <c r="AB263" s="1395"/>
      <c r="AC263" s="1395"/>
      <c r="AD263" s="1395"/>
      <c r="AE263" s="1395"/>
      <c r="AF263" s="1395"/>
      <c r="AG263" s="1395"/>
      <c r="AH263" s="1395"/>
      <c r="AI263" s="1395"/>
      <c r="AJ263" s="1395"/>
      <c r="AK263" s="1395"/>
      <c r="AL263" s="1395"/>
      <c r="AM263" s="1395"/>
      <c r="AN263" s="1395"/>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1395"/>
      <c r="Z264" s="1395"/>
      <c r="AA264" s="1395"/>
      <c r="AB264" s="1395"/>
      <c r="AC264" s="1395"/>
      <c r="AD264" s="1395"/>
      <c r="AE264" s="1395"/>
      <c r="AF264" s="1395"/>
      <c r="AG264" s="1395"/>
      <c r="AH264" s="1395"/>
      <c r="AI264" s="1395"/>
      <c r="AJ264" s="1395"/>
      <c r="AK264" s="1395"/>
      <c r="AL264" s="1395"/>
      <c r="AM264" s="1395"/>
      <c r="AN264" s="1395"/>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1395"/>
      <c r="Z265" s="1395"/>
      <c r="AA265" s="1395"/>
      <c r="AB265" s="1395"/>
      <c r="AC265" s="1395"/>
      <c r="AD265" s="1395"/>
      <c r="AE265" s="1395"/>
      <c r="AF265" s="1395"/>
      <c r="AG265" s="1395"/>
      <c r="AH265" s="1395"/>
      <c r="AI265" s="1395"/>
      <c r="AJ265" s="1395"/>
      <c r="AK265" s="1395"/>
      <c r="AL265" s="1395"/>
      <c r="AM265" s="1395"/>
      <c r="AN265" s="1395"/>
    </row>
    <row r="266">
      <c r="A266" s="517" t="s">
        <v>602</v>
      </c>
      <c r="B266" s="517" t="s">
        <v>583</v>
      </c>
      <c r="C266" s="517" t="s">
        <v>585</v>
      </c>
      <c r="D266" s="517" t="s">
        <v>525</v>
      </c>
      <c r="E266" s="517" t="s">
        <v>604</v>
      </c>
      <c r="F266" s="517" t="s">
        <v>7</v>
      </c>
      <c r="G266" s="517" t="s">
        <v>606</v>
      </c>
      <c r="H266" s="517" t="s">
        <v>534</v>
      </c>
      <c r="I266" s="517" t="s">
        <v>609</v>
      </c>
      <c r="J266" s="517" t="s">
        <v>613</v>
      </c>
      <c r="K266" s="517" t="s">
        <v>614</v>
      </c>
      <c r="L266" s="517" t="s">
        <v>616</v>
      </c>
      <c r="M266" s="517" t="s">
        <v>620</v>
      </c>
      <c r="N266" s="517" t="s">
        <v>624</v>
      </c>
      <c r="O266" s="517" t="s">
        <v>627</v>
      </c>
      <c r="P266" s="517" t="s">
        <v>630</v>
      </c>
      <c r="Q266" s="517" t="s">
        <v>633</v>
      </c>
      <c r="R266" s="517" t="s">
        <v>636</v>
      </c>
      <c r="S266" s="517" t="s">
        <v>426</v>
      </c>
      <c r="T266" s="517" t="s">
        <v>548</v>
      </c>
      <c r="U266" s="517" t="s">
        <v>639</v>
      </c>
      <c r="V266" s="517" t="s">
        <v>640</v>
      </c>
      <c r="W266" s="517" t="s">
        <v>644</v>
      </c>
      <c r="X266" s="528" t="s">
        <v>452</v>
      </c>
      <c r="Y266" s="1395"/>
      <c r="Z266" s="1395"/>
      <c r="AA266" s="1395"/>
      <c r="AB266" s="1395"/>
      <c r="AC266" s="1395"/>
      <c r="AD266" s="1395"/>
      <c r="AE266" s="1395"/>
      <c r="AF266" s="1395"/>
      <c r="AG266" s="1395"/>
      <c r="AH266" s="1395"/>
      <c r="AI266" s="1395"/>
      <c r="AJ266" s="1395"/>
      <c r="AK266" s="1395"/>
      <c r="AL266" s="1395"/>
      <c r="AM266" s="1395"/>
      <c r="AN266" s="1395"/>
    </row>
    <row r="267">
      <c r="A267" s="1324" t="s">
        <v>453</v>
      </c>
      <c r="B267" s="530" t="s">
        <v>110</v>
      </c>
      <c r="C267" s="1102" t="s">
        <v>35</v>
      </c>
      <c r="D267" s="1102" t="s">
        <v>35</v>
      </c>
      <c r="E267" s="1102" t="s">
        <v>28</v>
      </c>
      <c r="F267" s="1324" t="s">
        <v>453</v>
      </c>
      <c r="G267" s="1102" t="s">
        <v>126</v>
      </c>
      <c r="H267" s="1102" t="s">
        <v>81</v>
      </c>
      <c r="I267" s="530" t="s">
        <v>59</v>
      </c>
      <c r="J267" s="530" t="s">
        <v>28</v>
      </c>
      <c r="K267" s="530" t="s">
        <v>71</v>
      </c>
      <c r="L267" s="542" t="s">
        <v>28</v>
      </c>
      <c r="M267" s="530" t="s">
        <v>59</v>
      </c>
      <c r="N267" s="530" t="s">
        <v>71</v>
      </c>
      <c r="O267" s="530" t="s">
        <v>71</v>
      </c>
      <c r="P267" s="530" t="s">
        <v>35</v>
      </c>
      <c r="Q267" s="530" t="s">
        <v>35</v>
      </c>
      <c r="R267" s="1102" t="s">
        <v>59</v>
      </c>
      <c r="S267" s="1102" t="s">
        <v>126</v>
      </c>
      <c r="T267" s="1102" t="s">
        <v>59</v>
      </c>
      <c r="U267" s="1378" t="s">
        <v>15</v>
      </c>
      <c r="V267" s="1324" t="s">
        <v>453</v>
      </c>
      <c r="W267" s="531" t="s">
        <v>8</v>
      </c>
      <c r="X267" s="1252" t="s">
        <v>453</v>
      </c>
      <c r="Y267" s="1395"/>
      <c r="Z267" s="1395"/>
      <c r="AA267" s="1395"/>
      <c r="AB267" s="1395"/>
      <c r="AC267" s="1395"/>
      <c r="AD267" s="1395"/>
      <c r="AE267" s="1395"/>
      <c r="AF267" s="1395"/>
      <c r="AG267" s="1395"/>
      <c r="AH267" s="1395"/>
      <c r="AI267" s="1395"/>
      <c r="AJ267" s="1395"/>
      <c r="AK267" s="1395"/>
      <c r="AL267" s="1395"/>
      <c r="AM267" s="1395"/>
      <c r="AN267" s="1395"/>
    </row>
    <row r="268">
      <c r="A268" s="1102">
        <v>40002.0</v>
      </c>
      <c r="B268" s="534">
        <v>45930.416666666664</v>
      </c>
      <c r="C268" s="1376">
        <v>45930.0</v>
      </c>
      <c r="D268" s="1376">
        <v>45937.0</v>
      </c>
      <c r="E268" s="1102" t="s">
        <v>123</v>
      </c>
      <c r="F268" s="521">
        <v>101.0</v>
      </c>
      <c r="G268" s="1218">
        <v>5.0E8</v>
      </c>
      <c r="H268" s="1102" t="s">
        <v>83</v>
      </c>
      <c r="I268" s="536" t="s">
        <v>1884</v>
      </c>
      <c r="J268" s="530" t="s">
        <v>131</v>
      </c>
      <c r="K268" s="530">
        <v>1.5</v>
      </c>
      <c r="L268" s="542" t="s">
        <v>1885</v>
      </c>
      <c r="M268" s="530" t="s">
        <v>693</v>
      </c>
      <c r="N268" s="542" t="s">
        <v>1885</v>
      </c>
      <c r="O268" s="542" t="s">
        <v>1885</v>
      </c>
      <c r="P268" s="542" t="s">
        <v>1885</v>
      </c>
      <c r="Q268" s="542" t="s">
        <v>1885</v>
      </c>
      <c r="R268" s="1102" t="s">
        <v>79</v>
      </c>
      <c r="S268" s="1394">
        <v>0.0</v>
      </c>
      <c r="T268" s="1102" t="s">
        <v>1003</v>
      </c>
      <c r="U268" s="1378" t="s">
        <v>1819</v>
      </c>
      <c r="V268" s="1102">
        <v>2001.0</v>
      </c>
      <c r="W268" s="531">
        <v>7.0</v>
      </c>
      <c r="X268" s="531" t="s">
        <v>488</v>
      </c>
      <c r="Y268" s="1395"/>
      <c r="Z268" s="1395"/>
      <c r="AA268" s="1395"/>
      <c r="AB268" s="1395"/>
      <c r="AC268" s="1395"/>
      <c r="AD268" s="1395"/>
      <c r="AE268" s="1395"/>
      <c r="AF268" s="1395"/>
      <c r="AG268" s="1395"/>
      <c r="AH268" s="1395"/>
      <c r="AI268" s="1395"/>
      <c r="AJ268" s="1395"/>
      <c r="AK268" s="1395"/>
      <c r="AL268" s="1395"/>
      <c r="AM268" s="1395"/>
      <c r="AN268" s="1395"/>
    </row>
    <row r="269">
      <c r="A269" s="1102">
        <v>40004.0</v>
      </c>
      <c r="B269" s="534">
        <v>45930.416666666664</v>
      </c>
      <c r="C269" s="535">
        <v>45930.0</v>
      </c>
      <c r="D269" s="535">
        <v>46021.0</v>
      </c>
      <c r="E269" s="530" t="s">
        <v>123</v>
      </c>
      <c r="F269" s="530">
        <v>104.0</v>
      </c>
      <c r="G269" s="537">
        <v>1.0E8</v>
      </c>
      <c r="H269" s="530" t="s">
        <v>83</v>
      </c>
      <c r="I269" s="536" t="s">
        <v>1886</v>
      </c>
      <c r="J269" s="529" t="s">
        <v>1018</v>
      </c>
      <c r="K269" s="540">
        <v>2.2</v>
      </c>
      <c r="L269" s="530" t="s">
        <v>618</v>
      </c>
      <c r="M269" s="530" t="s">
        <v>622</v>
      </c>
      <c r="N269" s="540">
        <v>0.1</v>
      </c>
      <c r="O269" s="1396">
        <v>2.25</v>
      </c>
      <c r="P269" s="1367">
        <v>45960.0</v>
      </c>
      <c r="Q269" s="1367">
        <v>45991.0</v>
      </c>
      <c r="R269" s="530" t="s">
        <v>79</v>
      </c>
      <c r="S269" s="578">
        <v>0.0</v>
      </c>
      <c r="T269" s="1102" t="s">
        <v>1003</v>
      </c>
      <c r="U269" s="530" t="s">
        <v>1820</v>
      </c>
      <c r="V269" s="1102">
        <v>2002.0</v>
      </c>
      <c r="W269" s="531">
        <v>91.0</v>
      </c>
      <c r="X269" s="531" t="s">
        <v>1802</v>
      </c>
      <c r="Y269" s="1395"/>
      <c r="Z269" s="1395"/>
      <c r="AA269" s="1395"/>
      <c r="AB269" s="1395"/>
      <c r="AC269" s="1395"/>
      <c r="AD269" s="1395"/>
      <c r="AE269" s="1395"/>
      <c r="AF269" s="1395"/>
      <c r="AG269" s="1395"/>
      <c r="AH269" s="1395"/>
      <c r="AI269" s="1395"/>
      <c r="AJ269" s="1395"/>
      <c r="AK269" s="1395"/>
      <c r="AL269" s="1395"/>
      <c r="AM269" s="1395"/>
      <c r="AN269" s="1395"/>
    </row>
    <row r="270">
      <c r="B270" s="173"/>
      <c r="C270" s="173"/>
      <c r="D270" s="173"/>
      <c r="E270" s="60"/>
      <c r="F270" s="60"/>
      <c r="G270" s="1360"/>
      <c r="H270" s="60"/>
      <c r="I270" s="53"/>
      <c r="J270" s="53"/>
      <c r="K270" s="53"/>
      <c r="L270" s="53"/>
      <c r="M270" s="53"/>
      <c r="N270" s="53"/>
      <c r="O270" s="53"/>
      <c r="P270" s="53"/>
      <c r="Q270" s="53"/>
      <c r="R270" s="60"/>
      <c r="S270" s="574"/>
      <c r="T270" s="60"/>
      <c r="U270" s="60"/>
      <c r="V270" s="60"/>
      <c r="W270" s="60"/>
      <c r="X270" s="60"/>
      <c r="Y270" s="1395"/>
      <c r="Z270" s="1395"/>
      <c r="AA270" s="1395"/>
      <c r="AB270" s="1395"/>
      <c r="AC270" s="1395"/>
      <c r="AD270" s="1395"/>
      <c r="AE270" s="1395"/>
      <c r="AF270" s="1395"/>
      <c r="AG270" s="1395"/>
      <c r="AH270" s="1395"/>
      <c r="AI270" s="1395"/>
      <c r="AJ270" s="1395"/>
      <c r="AK270" s="1395"/>
      <c r="AL270" s="1395"/>
      <c r="AM270" s="1395"/>
      <c r="AN270" s="1395"/>
    </row>
    <row r="271">
      <c r="A271" s="22" t="s">
        <v>1901</v>
      </c>
      <c r="B271" s="173"/>
      <c r="C271" s="173"/>
      <c r="D271" s="173"/>
      <c r="E271" s="60"/>
      <c r="F271" s="60"/>
      <c r="G271" s="1360"/>
      <c r="H271" s="60"/>
      <c r="I271" s="53"/>
      <c r="J271" s="53"/>
      <c r="K271" s="53"/>
      <c r="L271" s="53"/>
      <c r="M271" s="53"/>
      <c r="N271" s="53"/>
      <c r="O271" s="53"/>
      <c r="P271" s="53"/>
      <c r="Q271" s="53"/>
      <c r="R271" s="60"/>
      <c r="S271" s="574"/>
      <c r="T271" s="60"/>
      <c r="U271" s="60"/>
      <c r="V271" s="60"/>
      <c r="W271" s="60"/>
      <c r="X271" s="60"/>
      <c r="Y271" s="1395"/>
      <c r="Z271" s="1395"/>
      <c r="AA271" s="1395"/>
      <c r="AB271" s="1395"/>
      <c r="AC271" s="1395"/>
      <c r="AD271" s="1395"/>
      <c r="AE271" s="1395"/>
      <c r="AF271" s="1395"/>
      <c r="AG271" s="1395"/>
      <c r="AH271" s="1395"/>
      <c r="AI271" s="1395"/>
      <c r="AJ271" s="1395"/>
      <c r="AK271" s="1395"/>
      <c r="AL271" s="1395"/>
      <c r="AM271" s="1395"/>
      <c r="AN271" s="1395"/>
    </row>
    <row r="272">
      <c r="A272" s="22" t="s">
        <v>1902</v>
      </c>
      <c r="B272" s="173"/>
      <c r="C272" s="173"/>
      <c r="D272" s="173"/>
      <c r="E272" s="60"/>
      <c r="F272" s="60"/>
      <c r="G272" s="1360"/>
      <c r="H272" s="60"/>
      <c r="I272" s="53"/>
      <c r="J272" s="53"/>
      <c r="K272" s="53"/>
      <c r="L272" s="53"/>
      <c r="M272" s="53"/>
      <c r="N272" s="53"/>
      <c r="O272" s="53"/>
      <c r="P272" s="53"/>
      <c r="Q272" s="53"/>
      <c r="R272" s="60"/>
      <c r="S272" s="574"/>
      <c r="T272" s="60"/>
      <c r="U272" s="60"/>
      <c r="V272" s="60"/>
      <c r="W272" s="60"/>
      <c r="X272" s="60"/>
      <c r="Y272" s="1395"/>
      <c r="Z272" s="1395"/>
      <c r="AA272" s="1395"/>
      <c r="AB272" s="1395"/>
      <c r="AC272" s="1395"/>
      <c r="AD272" s="1395"/>
      <c r="AE272" s="1395"/>
      <c r="AF272" s="1395"/>
      <c r="AG272" s="1395"/>
      <c r="AH272" s="1395"/>
      <c r="AI272" s="1395"/>
      <c r="AJ272" s="1395"/>
      <c r="AK272" s="1395"/>
      <c r="AL272" s="1395"/>
      <c r="AM272" s="1395"/>
      <c r="AN272" s="1395"/>
    </row>
    <row r="273">
      <c r="A273" s="22" t="s">
        <v>1903</v>
      </c>
      <c r="B273" s="173"/>
      <c r="C273" s="173"/>
      <c r="D273" s="173"/>
      <c r="E273" s="60"/>
      <c r="F273" s="60"/>
      <c r="G273" s="1360"/>
      <c r="H273" s="60"/>
      <c r="I273" s="53"/>
      <c r="J273" s="53"/>
      <c r="K273" s="53"/>
      <c r="L273" s="53"/>
      <c r="M273" s="53"/>
      <c r="N273" s="53"/>
      <c r="O273" s="53"/>
      <c r="P273" s="53"/>
      <c r="Q273" s="53"/>
      <c r="R273" s="60"/>
      <c r="S273" s="574"/>
      <c r="T273" s="60"/>
      <c r="U273" s="60"/>
      <c r="V273" s="60"/>
      <c r="W273" s="60"/>
      <c r="X273" s="60"/>
      <c r="Y273" s="1395"/>
      <c r="Z273" s="1395"/>
      <c r="AA273" s="1395"/>
      <c r="AB273" s="1395"/>
      <c r="AC273" s="1395"/>
      <c r="AD273" s="1395"/>
      <c r="AE273" s="1395"/>
      <c r="AF273" s="1395"/>
      <c r="AG273" s="1395"/>
      <c r="AH273" s="1395"/>
      <c r="AI273" s="1395"/>
      <c r="AJ273" s="1395"/>
      <c r="AK273" s="1395"/>
      <c r="AL273" s="1395"/>
      <c r="AM273" s="1395"/>
      <c r="AN273" s="1395"/>
    </row>
    <row r="274">
      <c r="A274" s="22"/>
      <c r="B274" s="173"/>
      <c r="C274" s="173"/>
      <c r="D274" s="173"/>
      <c r="E274" s="60"/>
      <c r="F274" s="60"/>
      <c r="G274" s="1360"/>
      <c r="H274" s="60"/>
      <c r="I274" s="53"/>
      <c r="J274" s="53"/>
      <c r="K274" s="53"/>
      <c r="L274" s="53"/>
      <c r="M274" s="53"/>
      <c r="N274" s="53"/>
      <c r="O274" s="53"/>
      <c r="P274" s="53"/>
      <c r="Q274" s="53"/>
      <c r="R274" s="60"/>
      <c r="S274" s="574"/>
      <c r="T274" s="60"/>
      <c r="U274" s="60"/>
      <c r="V274" s="60"/>
      <c r="W274" s="60"/>
      <c r="X274" s="60"/>
      <c r="Y274" s="1395"/>
      <c r="Z274" s="1395"/>
      <c r="AA274" s="1395"/>
      <c r="AB274" s="1395"/>
      <c r="AC274" s="1395"/>
      <c r="AD274" s="1395"/>
      <c r="AE274" s="1395"/>
      <c r="AF274" s="1395"/>
      <c r="AG274" s="1395"/>
      <c r="AH274" s="1395"/>
      <c r="AI274" s="1395"/>
      <c r="AJ274" s="1395"/>
      <c r="AK274" s="1395"/>
      <c r="AL274" s="1395"/>
      <c r="AM274" s="1395"/>
      <c r="AN274" s="1395"/>
    </row>
    <row r="275">
      <c r="A275" s="517" t="s">
        <v>649</v>
      </c>
      <c r="B275" s="517" t="s">
        <v>651</v>
      </c>
      <c r="C275" s="517" t="s">
        <v>602</v>
      </c>
      <c r="D275" s="517" t="s">
        <v>630</v>
      </c>
      <c r="E275" s="517" t="s">
        <v>633</v>
      </c>
      <c r="F275" s="517" t="s">
        <v>627</v>
      </c>
      <c r="G275" s="517" t="s">
        <v>614</v>
      </c>
      <c r="H275" s="517" t="s">
        <v>548</v>
      </c>
      <c r="I275" s="519"/>
      <c r="J275" s="519"/>
      <c r="K275" s="519"/>
      <c r="L275" s="519"/>
      <c r="M275" s="519"/>
      <c r="N275" s="519"/>
      <c r="O275" s="519"/>
      <c r="P275" s="519"/>
      <c r="Q275" s="519"/>
      <c r="R275" s="282"/>
      <c r="S275" s="1393"/>
      <c r="T275" s="282"/>
      <c r="U275" s="282"/>
      <c r="V275" s="282"/>
      <c r="W275" s="282"/>
      <c r="X275" s="282"/>
      <c r="Y275" s="1395"/>
      <c r="Z275" s="1395"/>
      <c r="AA275" s="1395"/>
      <c r="AB275" s="1395"/>
      <c r="AC275" s="1395"/>
      <c r="AD275" s="1395"/>
      <c r="AE275" s="1395"/>
      <c r="AF275" s="1395"/>
      <c r="AG275" s="1395"/>
      <c r="AH275" s="1395"/>
      <c r="AI275" s="1395"/>
      <c r="AJ275" s="1395"/>
      <c r="AK275" s="1395"/>
      <c r="AL275" s="1395"/>
      <c r="AM275" s="1395"/>
      <c r="AN275" s="1395"/>
    </row>
    <row r="276">
      <c r="A276" s="547" t="s">
        <v>453</v>
      </c>
      <c r="B276" s="548" t="s">
        <v>59</v>
      </c>
      <c r="C276" s="547" t="s">
        <v>453</v>
      </c>
      <c r="D276" s="549" t="s">
        <v>35</v>
      </c>
      <c r="E276" s="549" t="s">
        <v>35</v>
      </c>
      <c r="F276" s="549" t="s">
        <v>71</v>
      </c>
      <c r="G276" s="549" t="s">
        <v>71</v>
      </c>
      <c r="H276" s="550" t="s">
        <v>59</v>
      </c>
      <c r="I276" s="53"/>
      <c r="J276" s="53"/>
      <c r="K276" s="53"/>
      <c r="L276" s="53"/>
      <c r="M276" s="53"/>
      <c r="N276" s="53"/>
      <c r="O276" s="53"/>
      <c r="P276" s="53"/>
      <c r="Q276" s="53"/>
      <c r="R276" s="60"/>
      <c r="S276" s="574"/>
      <c r="T276" s="60"/>
      <c r="U276" s="60"/>
      <c r="V276" s="60"/>
      <c r="W276" s="60"/>
      <c r="X276" s="60"/>
      <c r="Y276" s="1395"/>
      <c r="Z276" s="1395"/>
      <c r="AA276" s="1395"/>
      <c r="AB276" s="1395"/>
      <c r="AC276" s="1395"/>
      <c r="AD276" s="1395"/>
      <c r="AE276" s="1395"/>
      <c r="AF276" s="1395"/>
      <c r="AG276" s="1395"/>
      <c r="AH276" s="1395"/>
      <c r="AI276" s="1395"/>
      <c r="AJ276" s="1395"/>
      <c r="AK276" s="1395"/>
      <c r="AL276" s="1395"/>
      <c r="AM276" s="1395"/>
      <c r="AN276" s="1395"/>
    </row>
    <row r="277">
      <c r="A277" s="547">
        <v>4.0</v>
      </c>
      <c r="B277" s="548" t="s">
        <v>1886</v>
      </c>
      <c r="C277" s="549">
        <v>40004.0</v>
      </c>
      <c r="D277" s="553">
        <v>45930.0</v>
      </c>
      <c r="E277" s="553">
        <v>45960.0</v>
      </c>
      <c r="F277" s="562">
        <v>2.05</v>
      </c>
      <c r="G277" s="562">
        <v>2.15</v>
      </c>
      <c r="H277" s="550" t="s">
        <v>1159</v>
      </c>
      <c r="I277" s="53"/>
      <c r="J277" s="53"/>
      <c r="K277" s="53"/>
      <c r="L277" s="53"/>
      <c r="M277" s="53"/>
      <c r="N277" s="53"/>
      <c r="O277" s="53"/>
      <c r="P277" s="53"/>
      <c r="Q277" s="53"/>
      <c r="R277" s="60"/>
      <c r="S277" s="574"/>
      <c r="T277" s="60"/>
      <c r="U277" s="60"/>
      <c r="V277" s="60"/>
      <c r="W277" s="60"/>
      <c r="X277" s="60"/>
      <c r="Y277" s="1395"/>
      <c r="Z277" s="1395"/>
      <c r="AA277" s="1395"/>
      <c r="AB277" s="1395"/>
      <c r="AC277" s="1395"/>
      <c r="AD277" s="1395"/>
      <c r="AE277" s="1395"/>
      <c r="AF277" s="1395"/>
      <c r="AG277" s="1395"/>
      <c r="AH277" s="1395"/>
      <c r="AI277" s="1395"/>
      <c r="AJ277" s="1395"/>
      <c r="AK277" s="1395"/>
      <c r="AL277" s="1395"/>
      <c r="AM277" s="1395"/>
      <c r="AN277" s="1395"/>
    </row>
    <row r="278">
      <c r="A278" s="547">
        <v>5.0</v>
      </c>
      <c r="B278" s="548" t="s">
        <v>1886</v>
      </c>
      <c r="C278" s="549">
        <v>40004.0</v>
      </c>
      <c r="D278" s="553">
        <v>45960.0</v>
      </c>
      <c r="E278" s="553">
        <v>45991.0</v>
      </c>
      <c r="F278" s="562">
        <v>2.1</v>
      </c>
      <c r="G278" s="562">
        <v>2.2</v>
      </c>
      <c r="H278" s="550" t="s">
        <v>1159</v>
      </c>
      <c r="I278" s="53"/>
      <c r="J278" s="53"/>
      <c r="K278" s="53"/>
      <c r="L278" s="53"/>
      <c r="M278" s="53"/>
      <c r="N278" s="53"/>
      <c r="O278" s="53"/>
      <c r="P278" s="53"/>
      <c r="Q278" s="53"/>
      <c r="R278" s="60"/>
      <c r="S278" s="574"/>
      <c r="T278" s="60"/>
      <c r="U278" s="60"/>
      <c r="V278" s="60"/>
      <c r="W278" s="60"/>
      <c r="X278" s="60"/>
      <c r="Y278" s="1395"/>
      <c r="Z278" s="1395"/>
      <c r="AA278" s="1395"/>
      <c r="AB278" s="1395"/>
      <c r="AC278" s="1395"/>
      <c r="AD278" s="1395"/>
      <c r="AE278" s="1395"/>
      <c r="AF278" s="1395"/>
      <c r="AG278" s="1395"/>
      <c r="AH278" s="1395"/>
      <c r="AI278" s="1395"/>
      <c r="AJ278" s="1395"/>
      <c r="AK278" s="1395"/>
      <c r="AL278" s="1395"/>
      <c r="AM278" s="1395"/>
      <c r="AN278" s="1395"/>
    </row>
    <row r="279">
      <c r="A279" s="547">
        <v>6.0</v>
      </c>
      <c r="B279" s="548" t="s">
        <v>1886</v>
      </c>
      <c r="C279" s="549">
        <v>40004.0</v>
      </c>
      <c r="D279" s="553">
        <v>45991.0</v>
      </c>
      <c r="E279" s="553">
        <v>46021.0</v>
      </c>
      <c r="F279" s="1397">
        <v>2.25</v>
      </c>
      <c r="G279" s="1397">
        <v>2.35</v>
      </c>
      <c r="H279" s="550" t="s">
        <v>1159</v>
      </c>
      <c r="I279" s="53"/>
      <c r="J279" s="53"/>
      <c r="K279" s="53"/>
      <c r="L279" s="53"/>
      <c r="M279" s="53"/>
      <c r="N279" s="53"/>
      <c r="O279" s="53"/>
      <c r="P279" s="53"/>
      <c r="Q279" s="53"/>
      <c r="R279" s="60"/>
      <c r="S279" s="574"/>
      <c r="T279" s="60"/>
      <c r="U279" s="60"/>
      <c r="V279" s="60"/>
      <c r="W279" s="60"/>
      <c r="X279" s="60"/>
      <c r="Y279" s="1395"/>
      <c r="Z279" s="1395"/>
      <c r="AA279" s="1395"/>
      <c r="AB279" s="1395"/>
      <c r="AC279" s="1395"/>
      <c r="AD279" s="1395"/>
      <c r="AE279" s="1395"/>
      <c r="AF279" s="1395"/>
      <c r="AG279" s="1395"/>
      <c r="AH279" s="1395"/>
      <c r="AI279" s="1395"/>
      <c r="AJ279" s="1395"/>
      <c r="AK279" s="1395"/>
      <c r="AL279" s="1395"/>
      <c r="AM279" s="1395"/>
      <c r="AN279" s="1395"/>
    </row>
    <row r="280">
      <c r="A280" s="60"/>
      <c r="B280" s="173"/>
      <c r="C280" s="173"/>
      <c r="D280" s="173"/>
      <c r="E280" s="60"/>
      <c r="F280" s="60"/>
      <c r="G280" s="1360"/>
      <c r="H280" s="60"/>
      <c r="I280" s="53"/>
      <c r="J280" s="53"/>
      <c r="K280" s="53"/>
      <c r="L280" s="53"/>
      <c r="M280" s="53"/>
      <c r="N280" s="53"/>
      <c r="O280" s="53"/>
      <c r="P280" s="53"/>
      <c r="Q280" s="53"/>
      <c r="R280" s="60"/>
      <c r="S280" s="574"/>
      <c r="T280" s="60"/>
      <c r="U280" s="60"/>
      <c r="V280" s="60"/>
      <c r="W280" s="60"/>
      <c r="X280" s="60"/>
      <c r="Y280" s="1395"/>
      <c r="Z280" s="1395"/>
      <c r="AA280" s="1395"/>
      <c r="AB280" s="1395"/>
      <c r="AC280" s="1395"/>
      <c r="AD280" s="1395"/>
      <c r="AE280" s="1395"/>
      <c r="AF280" s="1395"/>
      <c r="AG280" s="1395"/>
      <c r="AH280" s="1395"/>
      <c r="AI280" s="1395"/>
      <c r="AJ280" s="1395"/>
      <c r="AK280" s="1395"/>
      <c r="AL280" s="1395"/>
      <c r="AM280" s="1395"/>
      <c r="AN280" s="1395"/>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1395"/>
      <c r="Z281" s="1395"/>
      <c r="AA281" s="1395"/>
      <c r="AB281" s="1395"/>
      <c r="AC281" s="1395"/>
      <c r="AD281" s="1395"/>
      <c r="AE281" s="1395"/>
      <c r="AF281" s="1395"/>
      <c r="AG281" s="1395"/>
      <c r="AH281" s="1395"/>
      <c r="AI281" s="1395"/>
      <c r="AJ281" s="1395"/>
      <c r="AK281" s="1395"/>
      <c r="AL281" s="1395"/>
      <c r="AM281" s="1395"/>
      <c r="AN281" s="1395"/>
    </row>
    <row r="282">
      <c r="A282" s="528" t="s">
        <v>640</v>
      </c>
      <c r="B282" s="528" t="s">
        <v>7</v>
      </c>
      <c r="C282" s="528" t="s">
        <v>905</v>
      </c>
      <c r="D282" s="528" t="s">
        <v>534</v>
      </c>
      <c r="E282" s="528" t="s">
        <v>906</v>
      </c>
      <c r="F282" s="528" t="s">
        <v>908</v>
      </c>
      <c r="G282" s="528" t="s">
        <v>910</v>
      </c>
      <c r="H282" s="528" t="s">
        <v>912</v>
      </c>
      <c r="I282" s="1362" t="s">
        <v>915</v>
      </c>
      <c r="J282" s="528" t="s">
        <v>482</v>
      </c>
      <c r="K282" s="528" t="s">
        <v>452</v>
      </c>
      <c r="L282" s="282"/>
      <c r="M282" s="282"/>
      <c r="N282" s="282"/>
      <c r="O282" s="282"/>
      <c r="P282" s="282"/>
      <c r="Q282" s="282"/>
      <c r="R282" s="282"/>
      <c r="S282" s="282"/>
      <c r="T282" s="282"/>
      <c r="U282" s="282"/>
      <c r="V282" s="282"/>
      <c r="W282" s="282"/>
      <c r="X282" s="282"/>
      <c r="Y282" s="1395"/>
      <c r="Z282" s="1395"/>
      <c r="AA282" s="1395"/>
      <c r="AB282" s="1395"/>
      <c r="AC282" s="1395"/>
      <c r="AD282" s="1395"/>
      <c r="AE282" s="1395"/>
      <c r="AF282" s="1395"/>
      <c r="AG282" s="1395"/>
      <c r="AH282" s="1395"/>
      <c r="AI282" s="1395"/>
      <c r="AJ282" s="1395"/>
      <c r="AK282" s="1395"/>
      <c r="AL282" s="1395"/>
      <c r="AM282" s="1395"/>
      <c r="AN282" s="1395"/>
    </row>
    <row r="283">
      <c r="A283" s="1324" t="s">
        <v>453</v>
      </c>
      <c r="B283" s="1324" t="s">
        <v>453</v>
      </c>
      <c r="C283" s="1102" t="s">
        <v>59</v>
      </c>
      <c r="D283" s="1102" t="s">
        <v>81</v>
      </c>
      <c r="E283" s="1102" t="s">
        <v>126</v>
      </c>
      <c r="F283" s="1102" t="s">
        <v>126</v>
      </c>
      <c r="G283" s="1102" t="s">
        <v>126</v>
      </c>
      <c r="H283" s="1102" t="s">
        <v>35</v>
      </c>
      <c r="I283" s="1217" t="s">
        <v>110</v>
      </c>
      <c r="J283" s="1324" t="s">
        <v>35</v>
      </c>
      <c r="K283" s="1252" t="s">
        <v>453</v>
      </c>
      <c r="L283" s="60"/>
      <c r="M283" s="60"/>
      <c r="N283" s="60"/>
      <c r="O283" s="60"/>
      <c r="P283" s="60"/>
      <c r="Q283" s="60"/>
      <c r="R283" s="60"/>
      <c r="S283" s="60"/>
      <c r="T283" s="60"/>
      <c r="U283" s="60"/>
      <c r="V283" s="60"/>
      <c r="W283" s="60"/>
      <c r="X283" s="60"/>
      <c r="Y283" s="1395"/>
      <c r="Z283" s="1395"/>
      <c r="AA283" s="1395"/>
      <c r="AB283" s="1395"/>
      <c r="AC283" s="1395"/>
      <c r="AD283" s="1395"/>
      <c r="AE283" s="1395"/>
      <c r="AF283" s="1395"/>
      <c r="AG283" s="1395"/>
      <c r="AH283" s="1395"/>
      <c r="AI283" s="1395"/>
      <c r="AJ283" s="1395"/>
      <c r="AK283" s="1395"/>
      <c r="AL283" s="1395"/>
      <c r="AM283" s="1395"/>
      <c r="AN283" s="1395"/>
    </row>
    <row r="284">
      <c r="A284" s="1324">
        <v>2001.0</v>
      </c>
      <c r="B284" s="521">
        <v>101.0</v>
      </c>
      <c r="C284" s="1102" t="s">
        <v>1402</v>
      </c>
      <c r="D284" s="1102" t="s">
        <v>83</v>
      </c>
      <c r="E284" s="1218">
        <v>1.0E9</v>
      </c>
      <c r="F284" s="1218">
        <v>1.0E9</v>
      </c>
      <c r="G284" s="1218">
        <v>0.0</v>
      </c>
      <c r="H284" s="1365">
        <v>45901.0</v>
      </c>
      <c r="I284" s="1366">
        <v>45937.375</v>
      </c>
      <c r="J284" s="1365">
        <v>45901.0</v>
      </c>
      <c r="K284" s="1364" t="s">
        <v>488</v>
      </c>
      <c r="L284" s="60"/>
      <c r="M284" s="60"/>
      <c r="N284" s="60"/>
      <c r="O284" s="60"/>
      <c r="P284" s="60"/>
      <c r="Q284" s="60"/>
      <c r="R284" s="60"/>
      <c r="S284" s="60"/>
      <c r="T284" s="60"/>
      <c r="U284" s="60"/>
      <c r="V284" s="60"/>
      <c r="W284" s="60"/>
      <c r="X284" s="60"/>
      <c r="Y284" s="1395"/>
      <c r="Z284" s="1395"/>
      <c r="AA284" s="1395"/>
      <c r="AB284" s="1395"/>
      <c r="AC284" s="1395"/>
      <c r="AD284" s="1395"/>
      <c r="AE284" s="1395"/>
      <c r="AF284" s="1395"/>
      <c r="AG284" s="1395"/>
      <c r="AH284" s="1395"/>
      <c r="AI284" s="1395"/>
      <c r="AJ284" s="1395"/>
      <c r="AK284" s="1395"/>
      <c r="AL284" s="1395"/>
      <c r="AM284" s="1395"/>
      <c r="AN284" s="1395"/>
    </row>
    <row r="285">
      <c r="A285" s="1324">
        <v>2002.0</v>
      </c>
      <c r="B285" s="1102">
        <v>104.0</v>
      </c>
      <c r="C285" s="1102" t="s">
        <v>1402</v>
      </c>
      <c r="D285" s="1102" t="s">
        <v>83</v>
      </c>
      <c r="E285" s="1398">
        <v>5.0E8</v>
      </c>
      <c r="F285" s="1218">
        <v>5.0E8</v>
      </c>
      <c r="G285" s="1398">
        <v>0.0</v>
      </c>
      <c r="H285" s="1365">
        <v>45828.0</v>
      </c>
      <c r="I285" s="1399">
        <v>46021.375</v>
      </c>
      <c r="J285" s="1365">
        <v>45828.0</v>
      </c>
      <c r="K285" s="1364" t="s">
        <v>1802</v>
      </c>
      <c r="L285" s="60"/>
      <c r="M285" s="60"/>
      <c r="N285" s="60"/>
      <c r="O285" s="60"/>
      <c r="P285" s="60"/>
      <c r="Q285" s="60"/>
      <c r="R285" s="60"/>
      <c r="S285" s="60"/>
      <c r="T285" s="60"/>
      <c r="U285" s="60"/>
      <c r="V285" s="60"/>
      <c r="W285" s="60"/>
      <c r="X285" s="60"/>
      <c r="Y285" s="1395"/>
      <c r="Z285" s="1395"/>
      <c r="AA285" s="1395"/>
      <c r="AB285" s="1395"/>
      <c r="AC285" s="1395"/>
      <c r="AD285" s="1395"/>
      <c r="AE285" s="1395"/>
      <c r="AF285" s="1395"/>
      <c r="AG285" s="1395"/>
      <c r="AH285" s="1395"/>
      <c r="AI285" s="1395"/>
      <c r="AJ285" s="1395"/>
      <c r="AK285" s="1395"/>
      <c r="AL285" s="1395"/>
      <c r="AM285" s="1395"/>
      <c r="AN285" s="1395"/>
    </row>
    <row r="286">
      <c r="A286" s="1395"/>
      <c r="B286" s="1395"/>
      <c r="C286" s="1395"/>
      <c r="D286" s="1395"/>
      <c r="E286" s="1395"/>
      <c r="F286" s="1395"/>
      <c r="G286" s="1395"/>
      <c r="H286" s="1395"/>
      <c r="I286" s="1395"/>
      <c r="J286" s="1395"/>
      <c r="K286" s="1395"/>
      <c r="L286" s="1395"/>
      <c r="M286" s="1395"/>
      <c r="N286" s="1395"/>
      <c r="O286" s="1395"/>
      <c r="P286" s="1395"/>
      <c r="Q286" s="1395"/>
      <c r="R286" s="1395"/>
      <c r="S286" s="1395"/>
      <c r="T286" s="1395"/>
      <c r="U286" s="1395"/>
      <c r="V286" s="1395"/>
      <c r="W286" s="1395"/>
      <c r="X286" s="1395"/>
      <c r="Y286" s="1395"/>
      <c r="Z286" s="1395"/>
      <c r="AA286" s="1395"/>
      <c r="AB286" s="1395"/>
      <c r="AC286" s="1395"/>
      <c r="AD286" s="1395"/>
      <c r="AE286" s="1395"/>
      <c r="AF286" s="1395"/>
      <c r="AG286" s="1395"/>
      <c r="AH286" s="1395"/>
      <c r="AI286" s="1395"/>
      <c r="AJ286" s="1395"/>
      <c r="AK286" s="1395"/>
      <c r="AL286" s="1395"/>
      <c r="AM286" s="1395"/>
      <c r="AN286" s="1395"/>
    </row>
    <row r="287">
      <c r="A287" s="1395"/>
      <c r="B287" s="1395"/>
      <c r="C287" s="1395"/>
      <c r="D287" s="1395"/>
      <c r="E287" s="1395"/>
      <c r="F287" s="1395"/>
      <c r="G287" s="1395"/>
      <c r="H287" s="1395"/>
      <c r="I287" s="1395"/>
      <c r="J287" s="1395"/>
      <c r="K287" s="1395"/>
      <c r="L287" s="1395"/>
      <c r="M287" s="1395"/>
      <c r="N287" s="1395"/>
      <c r="O287" s="1395"/>
      <c r="P287" s="1395"/>
      <c r="Q287" s="1395"/>
      <c r="R287" s="1395"/>
      <c r="S287" s="1395"/>
      <c r="T287" s="1395"/>
      <c r="U287" s="1395"/>
      <c r="V287" s="1395"/>
      <c r="W287" s="1395"/>
      <c r="X287" s="1395"/>
      <c r="Y287" s="1395"/>
      <c r="Z287" s="1395"/>
      <c r="AA287" s="1395"/>
      <c r="AB287" s="1395"/>
      <c r="AC287" s="1395"/>
      <c r="AD287" s="1395"/>
      <c r="AE287" s="1395"/>
      <c r="AF287" s="1395"/>
      <c r="AG287" s="1395"/>
      <c r="AH287" s="1395"/>
      <c r="AI287" s="1395"/>
      <c r="AJ287" s="1395"/>
      <c r="AK287" s="1395"/>
      <c r="AL287" s="1395"/>
      <c r="AM287" s="1395"/>
      <c r="AN287" s="1395"/>
    </row>
    <row r="288">
      <c r="A288" s="1395"/>
      <c r="B288" s="1395"/>
      <c r="C288" s="1395"/>
      <c r="D288" s="1395"/>
      <c r="E288" s="1395"/>
      <c r="F288" s="1395"/>
      <c r="G288" s="1395"/>
      <c r="H288" s="1395"/>
      <c r="I288" s="1395"/>
      <c r="J288" s="1395"/>
      <c r="K288" s="1395"/>
      <c r="L288" s="1395"/>
      <c r="M288" s="1395"/>
      <c r="N288" s="1395"/>
      <c r="O288" s="1395"/>
      <c r="P288" s="1395"/>
      <c r="Q288" s="1395"/>
      <c r="R288" s="1395"/>
      <c r="S288" s="1395"/>
      <c r="T288" s="1395"/>
      <c r="U288" s="1395"/>
      <c r="V288" s="1395"/>
      <c r="W288" s="1395"/>
      <c r="X288" s="1395"/>
      <c r="Y288" s="1395"/>
      <c r="Z288" s="1395"/>
      <c r="AA288" s="1395"/>
      <c r="AB288" s="1395"/>
      <c r="AC288" s="1395"/>
      <c r="AD288" s="1395"/>
      <c r="AE288" s="1395"/>
      <c r="AF288" s="1395"/>
      <c r="AG288" s="1395"/>
      <c r="AH288" s="1395"/>
      <c r="AI288" s="1395"/>
      <c r="AJ288" s="1395"/>
      <c r="AK288" s="1395"/>
      <c r="AL288" s="1395"/>
      <c r="AM288" s="1395"/>
      <c r="AN288" s="1395"/>
    </row>
    <row r="289">
      <c r="A289" s="1395"/>
      <c r="B289" s="1395"/>
      <c r="C289" s="1395"/>
      <c r="D289" s="1395"/>
      <c r="E289" s="1395"/>
      <c r="F289" s="1395"/>
      <c r="G289" s="1395"/>
      <c r="H289" s="1395"/>
      <c r="I289" s="1395"/>
      <c r="J289" s="1395"/>
      <c r="K289" s="1395"/>
      <c r="L289" s="1395"/>
      <c r="M289" s="1395"/>
      <c r="N289" s="1395"/>
      <c r="O289" s="1395"/>
      <c r="P289" s="1395"/>
      <c r="Q289" s="1395"/>
      <c r="R289" s="1395"/>
      <c r="S289" s="1395"/>
      <c r="T289" s="1395"/>
      <c r="U289" s="1395"/>
      <c r="V289" s="1395"/>
      <c r="W289" s="1395"/>
      <c r="X289" s="1395"/>
      <c r="Y289" s="1395"/>
      <c r="Z289" s="1395"/>
      <c r="AA289" s="1395"/>
      <c r="AB289" s="1395"/>
      <c r="AC289" s="1395"/>
      <c r="AD289" s="1395"/>
      <c r="AE289" s="1395"/>
      <c r="AF289" s="1395"/>
      <c r="AG289" s="1395"/>
      <c r="AH289" s="1395"/>
      <c r="AI289" s="1395"/>
      <c r="AJ289" s="1395"/>
      <c r="AK289" s="1395"/>
      <c r="AL289" s="1395"/>
      <c r="AM289" s="1395"/>
      <c r="AN289" s="1395"/>
    </row>
    <row r="290">
      <c r="A290" s="1395"/>
      <c r="B290" s="1395"/>
      <c r="C290" s="1395"/>
      <c r="D290" s="1395"/>
      <c r="E290" s="1395"/>
      <c r="F290" s="1395"/>
      <c r="G290" s="1395"/>
      <c r="H290" s="1395"/>
      <c r="I290" s="1395"/>
      <c r="J290" s="1395"/>
      <c r="K290" s="1395"/>
      <c r="L290" s="1395"/>
      <c r="M290" s="1395"/>
      <c r="N290" s="1395"/>
      <c r="O290" s="1395"/>
      <c r="P290" s="1395"/>
      <c r="Q290" s="1395"/>
      <c r="R290" s="1395"/>
      <c r="S290" s="1395"/>
      <c r="T290" s="1395"/>
      <c r="U290" s="1395"/>
      <c r="V290" s="1395"/>
      <c r="W290" s="1395"/>
      <c r="X290" s="1395"/>
      <c r="Y290" s="1395"/>
      <c r="Z290" s="1395"/>
      <c r="AA290" s="1395"/>
      <c r="AB290" s="1395"/>
      <c r="AC290" s="1395"/>
      <c r="AD290" s="1395"/>
      <c r="AE290" s="1395"/>
      <c r="AF290" s="1395"/>
      <c r="AG290" s="1395"/>
      <c r="AH290" s="1395"/>
      <c r="AI290" s="1395"/>
      <c r="AJ290" s="1395"/>
      <c r="AK290" s="1395"/>
      <c r="AL290" s="1395"/>
      <c r="AM290" s="1395"/>
      <c r="AN290" s="1395"/>
    </row>
    <row r="291">
      <c r="A291" s="1395"/>
      <c r="B291" s="1395"/>
      <c r="C291" s="1395"/>
      <c r="D291" s="1395"/>
      <c r="E291" s="1395"/>
      <c r="F291" s="1395"/>
      <c r="G291" s="1395"/>
      <c r="H291" s="1395"/>
      <c r="I291" s="1395"/>
      <c r="J291" s="1395"/>
      <c r="K291" s="1395"/>
      <c r="L291" s="1395"/>
      <c r="M291" s="1395"/>
      <c r="N291" s="1395"/>
      <c r="O291" s="1395"/>
      <c r="P291" s="1395"/>
      <c r="Q291" s="1395"/>
      <c r="R291" s="1395"/>
      <c r="S291" s="1395"/>
      <c r="T291" s="1395"/>
      <c r="U291" s="1395"/>
      <c r="V291" s="1395"/>
      <c r="W291" s="1395"/>
      <c r="X291" s="1395"/>
      <c r="Y291" s="1395"/>
      <c r="Z291" s="1395"/>
      <c r="AA291" s="1395"/>
      <c r="AB291" s="1395"/>
      <c r="AC291" s="1395"/>
      <c r="AD291" s="1395"/>
      <c r="AE291" s="1395"/>
      <c r="AF291" s="1395"/>
      <c r="AG291" s="1395"/>
      <c r="AH291" s="1395"/>
      <c r="AI291" s="1395"/>
      <c r="AJ291" s="1395"/>
      <c r="AK291" s="1395"/>
      <c r="AL291" s="1395"/>
      <c r="AM291" s="1395"/>
      <c r="AN291" s="1395"/>
    </row>
    <row r="292">
      <c r="A292" s="1395"/>
      <c r="B292" s="1395"/>
      <c r="C292" s="1395"/>
      <c r="D292" s="1395"/>
      <c r="E292" s="1395"/>
      <c r="F292" s="1395"/>
      <c r="G292" s="1395"/>
      <c r="H292" s="1395"/>
      <c r="I292" s="1395"/>
      <c r="J292" s="1395"/>
      <c r="K292" s="1395"/>
      <c r="L292" s="1395"/>
      <c r="M292" s="1395"/>
      <c r="N292" s="1395"/>
      <c r="O292" s="1395"/>
      <c r="P292" s="1395"/>
      <c r="Q292" s="1395"/>
      <c r="R292" s="1395"/>
      <c r="S292" s="1395"/>
      <c r="T292" s="1395"/>
      <c r="U292" s="1395"/>
      <c r="V292" s="1395"/>
      <c r="W292" s="1395"/>
      <c r="X292" s="1395"/>
      <c r="Y292" s="1395"/>
      <c r="Z292" s="1395"/>
      <c r="AA292" s="1395"/>
      <c r="AB292" s="1395"/>
      <c r="AC292" s="1395"/>
      <c r="AD292" s="1395"/>
      <c r="AE292" s="1395"/>
      <c r="AF292" s="1395"/>
      <c r="AG292" s="1395"/>
      <c r="AH292" s="1395"/>
      <c r="AI292" s="1395"/>
      <c r="AJ292" s="1395"/>
      <c r="AK292" s="1395"/>
      <c r="AL292" s="1395"/>
      <c r="AM292" s="1395"/>
      <c r="AN292" s="1395"/>
    </row>
    <row r="293">
      <c r="A293" s="1395"/>
      <c r="B293" s="1395"/>
      <c r="C293" s="1395"/>
      <c r="D293" s="1395"/>
      <c r="E293" s="1395"/>
      <c r="F293" s="1395"/>
      <c r="G293" s="1395"/>
      <c r="H293" s="1395"/>
      <c r="I293" s="1395"/>
      <c r="J293" s="1395"/>
      <c r="K293" s="1395"/>
      <c r="L293" s="1395"/>
      <c r="M293" s="1395"/>
      <c r="N293" s="1395"/>
      <c r="O293" s="1395"/>
      <c r="P293" s="1395"/>
      <c r="Q293" s="1395"/>
      <c r="R293" s="1395"/>
      <c r="S293" s="1395"/>
      <c r="T293" s="1395"/>
      <c r="U293" s="1395"/>
      <c r="V293" s="1395"/>
      <c r="W293" s="1395"/>
      <c r="X293" s="1395"/>
      <c r="Y293" s="1395"/>
      <c r="Z293" s="1395"/>
      <c r="AA293" s="1395"/>
      <c r="AB293" s="1395"/>
      <c r="AC293" s="1395"/>
      <c r="AD293" s="1395"/>
      <c r="AE293" s="1395"/>
      <c r="AF293" s="1395"/>
      <c r="AG293" s="1395"/>
      <c r="AH293" s="1395"/>
      <c r="AI293" s="1395"/>
      <c r="AJ293" s="1395"/>
      <c r="AK293" s="1395"/>
      <c r="AL293" s="1395"/>
      <c r="AM293" s="1395"/>
      <c r="AN293" s="1395"/>
    </row>
    <row r="294">
      <c r="A294" s="1395"/>
      <c r="B294" s="1395"/>
      <c r="C294" s="1395"/>
      <c r="D294" s="1395"/>
      <c r="E294" s="1395"/>
      <c r="F294" s="1395"/>
      <c r="G294" s="1395"/>
      <c r="H294" s="1395"/>
      <c r="I294" s="1395"/>
      <c r="J294" s="1395"/>
      <c r="K294" s="1395"/>
      <c r="L294" s="1395"/>
      <c r="M294" s="1395"/>
      <c r="N294" s="1395"/>
      <c r="O294" s="1395"/>
      <c r="P294" s="1395"/>
      <c r="Q294" s="1395"/>
      <c r="R294" s="1395"/>
      <c r="S294" s="1395"/>
      <c r="T294" s="1395"/>
      <c r="U294" s="1395"/>
      <c r="V294" s="1395"/>
      <c r="W294" s="1395"/>
      <c r="X294" s="1395"/>
      <c r="Y294" s="1395"/>
      <c r="Z294" s="1395"/>
      <c r="AA294" s="1395"/>
      <c r="AB294" s="1395"/>
      <c r="AC294" s="1395"/>
      <c r="AD294" s="1395"/>
      <c r="AE294" s="1395"/>
      <c r="AF294" s="1395"/>
      <c r="AG294" s="1395"/>
      <c r="AH294" s="1395"/>
      <c r="AI294" s="1395"/>
      <c r="AJ294" s="1395"/>
      <c r="AK294" s="1395"/>
      <c r="AL294" s="1395"/>
      <c r="AM294" s="1395"/>
      <c r="AN294" s="1395"/>
    </row>
    <row r="295">
      <c r="A295" s="1395"/>
      <c r="B295" s="1395"/>
      <c r="C295" s="1395"/>
      <c r="D295" s="1395"/>
      <c r="E295" s="1395"/>
      <c r="F295" s="1395"/>
      <c r="G295" s="1395"/>
      <c r="H295" s="1395"/>
      <c r="I295" s="1395"/>
      <c r="J295" s="1395"/>
      <c r="K295" s="1395"/>
      <c r="L295" s="1395"/>
      <c r="M295" s="1395"/>
      <c r="N295" s="1395"/>
      <c r="O295" s="1395"/>
      <c r="P295" s="1395"/>
      <c r="Q295" s="1395"/>
      <c r="R295" s="1395"/>
      <c r="S295" s="1395"/>
      <c r="T295" s="1395"/>
      <c r="U295" s="1395"/>
      <c r="V295" s="1395"/>
      <c r="W295" s="1395"/>
      <c r="X295" s="1395"/>
      <c r="Y295" s="1395"/>
      <c r="Z295" s="1395"/>
      <c r="AA295" s="1395"/>
      <c r="AB295" s="1395"/>
      <c r="AC295" s="1395"/>
      <c r="AD295" s="1395"/>
      <c r="AE295" s="1395"/>
      <c r="AF295" s="1395"/>
      <c r="AG295" s="1395"/>
      <c r="AH295" s="1395"/>
      <c r="AI295" s="1395"/>
      <c r="AJ295" s="1395"/>
      <c r="AK295" s="1395"/>
      <c r="AL295" s="1395"/>
      <c r="AM295" s="1395"/>
      <c r="AN295" s="1395"/>
    </row>
    <row r="296">
      <c r="A296" s="1395"/>
      <c r="B296" s="1395"/>
      <c r="C296" s="1395"/>
      <c r="D296" s="1395"/>
      <c r="E296" s="1395"/>
      <c r="F296" s="1395"/>
      <c r="G296" s="1395"/>
      <c r="H296" s="1395"/>
      <c r="I296" s="1395"/>
      <c r="J296" s="1395"/>
      <c r="K296" s="1395"/>
      <c r="L296" s="1395"/>
      <c r="M296" s="1395"/>
      <c r="N296" s="1395"/>
      <c r="O296" s="1395"/>
      <c r="P296" s="1395"/>
      <c r="Q296" s="1395"/>
      <c r="R296" s="1395"/>
      <c r="S296" s="1395"/>
      <c r="T296" s="1395"/>
      <c r="U296" s="1395"/>
      <c r="V296" s="1395"/>
      <c r="W296" s="1395"/>
      <c r="X296" s="1395"/>
      <c r="Y296" s="1395"/>
      <c r="Z296" s="1395"/>
      <c r="AA296" s="1395"/>
      <c r="AB296" s="1395"/>
      <c r="AC296" s="1395"/>
      <c r="AD296" s="1395"/>
      <c r="AE296" s="1395"/>
      <c r="AF296" s="1395"/>
      <c r="AG296" s="1395"/>
      <c r="AH296" s="1395"/>
      <c r="AI296" s="1395"/>
      <c r="AJ296" s="1395"/>
      <c r="AK296" s="1395"/>
      <c r="AL296" s="1395"/>
      <c r="AM296" s="1395"/>
      <c r="AN296" s="1395"/>
    </row>
    <row r="297">
      <c r="A297" s="1395"/>
      <c r="B297" s="1395"/>
      <c r="C297" s="1395"/>
      <c r="D297" s="1395"/>
      <c r="E297" s="1395"/>
      <c r="F297" s="1395"/>
      <c r="G297" s="1395"/>
      <c r="H297" s="1395"/>
      <c r="I297" s="1395"/>
      <c r="J297" s="1395"/>
      <c r="K297" s="1395"/>
      <c r="L297" s="1395"/>
      <c r="M297" s="1395"/>
      <c r="N297" s="1395"/>
      <c r="O297" s="1395"/>
      <c r="P297" s="1395"/>
      <c r="Q297" s="1395"/>
      <c r="R297" s="1395"/>
      <c r="S297" s="1395"/>
      <c r="T297" s="1395"/>
      <c r="U297" s="1395"/>
      <c r="V297" s="1395"/>
      <c r="W297" s="1395"/>
      <c r="X297" s="1395"/>
      <c r="Y297" s="1395"/>
      <c r="Z297" s="1395"/>
      <c r="AA297" s="1395"/>
      <c r="AB297" s="1395"/>
      <c r="AC297" s="1395"/>
      <c r="AD297" s="1395"/>
      <c r="AE297" s="1395"/>
      <c r="AF297" s="1395"/>
      <c r="AG297" s="1395"/>
      <c r="AH297" s="1395"/>
      <c r="AI297" s="1395"/>
      <c r="AJ297" s="1395"/>
      <c r="AK297" s="1395"/>
      <c r="AL297" s="1395"/>
      <c r="AM297" s="1395"/>
      <c r="AN297" s="1395"/>
    </row>
    <row r="298">
      <c r="A298" s="1395"/>
      <c r="B298" s="1395"/>
      <c r="C298" s="1395"/>
      <c r="D298" s="1395"/>
      <c r="E298" s="1395"/>
      <c r="F298" s="1395"/>
      <c r="G298" s="1395"/>
      <c r="H298" s="1395"/>
      <c r="I298" s="1395"/>
      <c r="J298" s="1395"/>
      <c r="K298" s="1395"/>
      <c r="L298" s="1395"/>
      <c r="M298" s="1395"/>
      <c r="N298" s="1395"/>
      <c r="O298" s="1395"/>
      <c r="P298" s="1395"/>
      <c r="Q298" s="1395"/>
      <c r="R298" s="1395"/>
      <c r="S298" s="1395"/>
      <c r="T298" s="1395"/>
      <c r="U298" s="1395"/>
      <c r="V298" s="1395"/>
      <c r="W298" s="1395"/>
      <c r="X298" s="1395"/>
      <c r="Y298" s="1395"/>
      <c r="Z298" s="1395"/>
      <c r="AA298" s="1395"/>
      <c r="AB298" s="1395"/>
      <c r="AC298" s="1395"/>
      <c r="AD298" s="1395"/>
      <c r="AE298" s="1395"/>
      <c r="AF298" s="1395"/>
      <c r="AG298" s="1395"/>
      <c r="AH298" s="1395"/>
      <c r="AI298" s="1395"/>
      <c r="AJ298" s="1395"/>
      <c r="AK298" s="1395"/>
      <c r="AL298" s="1395"/>
      <c r="AM298" s="1395"/>
      <c r="AN298" s="1395"/>
    </row>
    <row r="299">
      <c r="A299" s="1395"/>
      <c r="B299" s="1395"/>
      <c r="C299" s="1395"/>
      <c r="D299" s="1395"/>
      <c r="E299" s="1395"/>
      <c r="F299" s="1395"/>
      <c r="G299" s="1395"/>
      <c r="H299" s="1395"/>
      <c r="I299" s="1395"/>
      <c r="J299" s="1395"/>
      <c r="K299" s="1395"/>
      <c r="L299" s="1395"/>
      <c r="M299" s="1395"/>
      <c r="N299" s="1395"/>
      <c r="O299" s="1395"/>
      <c r="P299" s="1395"/>
      <c r="Q299" s="1395"/>
      <c r="R299" s="1395"/>
      <c r="S299" s="1395"/>
      <c r="T299" s="1395"/>
      <c r="U299" s="1395"/>
      <c r="V299" s="1395"/>
      <c r="W299" s="1395"/>
      <c r="X299" s="1395"/>
      <c r="Y299" s="1395"/>
      <c r="Z299" s="1395"/>
      <c r="AA299" s="1395"/>
      <c r="AB299" s="1395"/>
      <c r="AC299" s="1395"/>
      <c r="AD299" s="1395"/>
      <c r="AE299" s="1395"/>
      <c r="AF299" s="1395"/>
      <c r="AG299" s="1395"/>
      <c r="AH299" s="1395"/>
      <c r="AI299" s="1395"/>
      <c r="AJ299" s="1395"/>
      <c r="AK299" s="1395"/>
      <c r="AL299" s="1395"/>
      <c r="AM299" s="1395"/>
      <c r="AN299" s="1395"/>
    </row>
    <row r="300">
      <c r="A300" s="1395"/>
      <c r="B300" s="1395"/>
      <c r="C300" s="1395"/>
      <c r="D300" s="1395"/>
      <c r="E300" s="1395"/>
      <c r="F300" s="1395"/>
      <c r="G300" s="1395"/>
      <c r="H300" s="1395"/>
      <c r="I300" s="1395"/>
      <c r="J300" s="1395"/>
      <c r="K300" s="1395"/>
      <c r="L300" s="1395"/>
      <c r="M300" s="1395"/>
      <c r="N300" s="1395"/>
      <c r="O300" s="1395"/>
      <c r="P300" s="1395"/>
      <c r="Q300" s="1395"/>
      <c r="R300" s="1395"/>
      <c r="S300" s="1395"/>
      <c r="T300" s="1395"/>
      <c r="U300" s="1395"/>
      <c r="V300" s="1395"/>
      <c r="W300" s="1395"/>
      <c r="X300" s="1395"/>
      <c r="Y300" s="1395"/>
      <c r="Z300" s="1395"/>
      <c r="AA300" s="1395"/>
      <c r="AB300" s="1395"/>
      <c r="AC300" s="1395"/>
      <c r="AD300" s="1395"/>
      <c r="AE300" s="1395"/>
      <c r="AF300" s="1395"/>
      <c r="AG300" s="1395"/>
      <c r="AH300" s="1395"/>
      <c r="AI300" s="1395"/>
      <c r="AJ300" s="1395"/>
      <c r="AK300" s="1395"/>
      <c r="AL300" s="1395"/>
      <c r="AM300" s="1395"/>
      <c r="AN300" s="1395"/>
    </row>
    <row r="301">
      <c r="A301" s="1395"/>
      <c r="B301" s="1395"/>
      <c r="C301" s="1395"/>
      <c r="D301" s="1395"/>
      <c r="E301" s="1395"/>
      <c r="F301" s="1395"/>
      <c r="G301" s="1395"/>
      <c r="H301" s="1395"/>
      <c r="I301" s="1395"/>
      <c r="J301" s="1395"/>
      <c r="K301" s="1395"/>
      <c r="L301" s="1395"/>
      <c r="M301" s="1395"/>
      <c r="N301" s="1395"/>
      <c r="O301" s="1395"/>
      <c r="P301" s="1395"/>
      <c r="Q301" s="1395"/>
      <c r="R301" s="1395"/>
      <c r="S301" s="1395"/>
      <c r="T301" s="1395"/>
      <c r="U301" s="1395"/>
      <c r="V301" s="1395"/>
      <c r="W301" s="1395"/>
      <c r="X301" s="1395"/>
      <c r="Y301" s="1395"/>
      <c r="Z301" s="1395"/>
      <c r="AA301" s="1395"/>
      <c r="AB301" s="1395"/>
      <c r="AC301" s="1395"/>
      <c r="AD301" s="1395"/>
      <c r="AE301" s="1395"/>
      <c r="AF301" s="1395"/>
      <c r="AG301" s="1395"/>
      <c r="AH301" s="1395"/>
      <c r="AI301" s="1395"/>
      <c r="AJ301" s="1395"/>
      <c r="AK301" s="1395"/>
      <c r="AL301" s="1395"/>
      <c r="AM301" s="1395"/>
      <c r="AN301" s="1395"/>
    </row>
    <row r="302">
      <c r="A302" s="1395"/>
      <c r="B302" s="1395"/>
      <c r="C302" s="1395"/>
      <c r="D302" s="1395"/>
      <c r="E302" s="1395"/>
      <c r="F302" s="1395"/>
      <c r="G302" s="1395"/>
      <c r="H302" s="1395"/>
      <c r="I302" s="1395"/>
      <c r="J302" s="1395"/>
      <c r="K302" s="1395"/>
      <c r="L302" s="1395"/>
      <c r="M302" s="1395"/>
      <c r="N302" s="1395"/>
      <c r="O302" s="1395"/>
      <c r="P302" s="1395"/>
      <c r="Q302" s="1395"/>
      <c r="R302" s="1395"/>
      <c r="S302" s="1395"/>
      <c r="T302" s="1395"/>
      <c r="U302" s="1395"/>
      <c r="V302" s="1395"/>
      <c r="W302" s="1395"/>
      <c r="X302" s="1395"/>
      <c r="Y302" s="1395"/>
      <c r="Z302" s="1395"/>
      <c r="AA302" s="1395"/>
      <c r="AB302" s="1395"/>
      <c r="AC302" s="1395"/>
      <c r="AD302" s="1395"/>
      <c r="AE302" s="1395"/>
      <c r="AF302" s="1395"/>
      <c r="AG302" s="1395"/>
      <c r="AH302" s="1395"/>
      <c r="AI302" s="1395"/>
      <c r="AJ302" s="1395"/>
      <c r="AK302" s="1395"/>
      <c r="AL302" s="1395"/>
      <c r="AM302" s="1395"/>
      <c r="AN302" s="1395"/>
    </row>
    <row r="303">
      <c r="A303" s="1395"/>
      <c r="B303" s="1395"/>
      <c r="C303" s="1395"/>
      <c r="D303" s="1395"/>
      <c r="E303" s="1395"/>
      <c r="F303" s="1395"/>
      <c r="G303" s="1395"/>
      <c r="H303" s="1395"/>
      <c r="I303" s="1395"/>
      <c r="J303" s="1395"/>
      <c r="K303" s="1395"/>
      <c r="L303" s="1395"/>
      <c r="M303" s="1395"/>
      <c r="N303" s="1395"/>
      <c r="O303" s="1395"/>
      <c r="P303" s="1395"/>
      <c r="Q303" s="1395"/>
      <c r="R303" s="1395"/>
      <c r="S303" s="1395"/>
      <c r="T303" s="1395"/>
      <c r="U303" s="1395"/>
      <c r="V303" s="1395"/>
      <c r="W303" s="1395"/>
      <c r="X303" s="1395"/>
      <c r="Y303" s="1395"/>
      <c r="Z303" s="1395"/>
      <c r="AA303" s="1395"/>
      <c r="AB303" s="1395"/>
      <c r="AC303" s="1395"/>
      <c r="AD303" s="1395"/>
      <c r="AE303" s="1395"/>
      <c r="AF303" s="1395"/>
      <c r="AG303" s="1395"/>
      <c r="AH303" s="1395"/>
      <c r="AI303" s="1395"/>
      <c r="AJ303" s="1395"/>
      <c r="AK303" s="1395"/>
      <c r="AL303" s="1395"/>
      <c r="AM303" s="1395"/>
      <c r="AN303" s="1395"/>
    </row>
    <row r="304">
      <c r="A304" s="1395"/>
      <c r="B304" s="1395"/>
      <c r="C304" s="1395"/>
      <c r="D304" s="1395"/>
      <c r="E304" s="1395"/>
      <c r="F304" s="1395"/>
      <c r="G304" s="1395"/>
      <c r="H304" s="1395"/>
      <c r="I304" s="1395"/>
      <c r="J304" s="1395"/>
      <c r="K304" s="1395"/>
      <c r="L304" s="1395"/>
      <c r="M304" s="1395"/>
      <c r="N304" s="1395"/>
      <c r="O304" s="1395"/>
      <c r="P304" s="1395"/>
      <c r="Q304" s="1395"/>
      <c r="R304" s="1395"/>
      <c r="S304" s="1395"/>
      <c r="T304" s="1395"/>
      <c r="U304" s="1395"/>
      <c r="V304" s="1395"/>
      <c r="W304" s="1395"/>
      <c r="X304" s="1395"/>
      <c r="Y304" s="1395"/>
      <c r="Z304" s="1395"/>
      <c r="AA304" s="1395"/>
      <c r="AB304" s="1395"/>
      <c r="AC304" s="1395"/>
      <c r="AD304" s="1395"/>
      <c r="AE304" s="1395"/>
      <c r="AF304" s="1395"/>
      <c r="AG304" s="1395"/>
      <c r="AH304" s="1395"/>
      <c r="AI304" s="1395"/>
      <c r="AJ304" s="1395"/>
      <c r="AK304" s="1395"/>
      <c r="AL304" s="1395"/>
      <c r="AM304" s="1395"/>
      <c r="AN304" s="1395"/>
    </row>
    <row r="305">
      <c r="A305" s="1395"/>
      <c r="B305" s="1395"/>
      <c r="C305" s="1395"/>
      <c r="D305" s="1395"/>
      <c r="E305" s="1395"/>
      <c r="F305" s="1395"/>
      <c r="G305" s="1395"/>
      <c r="H305" s="1395"/>
      <c r="I305" s="1395"/>
      <c r="J305" s="1395"/>
      <c r="K305" s="1395"/>
      <c r="L305" s="1395"/>
      <c r="M305" s="1395"/>
      <c r="N305" s="1395"/>
      <c r="O305" s="1395"/>
      <c r="P305" s="1395"/>
      <c r="Q305" s="1395"/>
      <c r="R305" s="1395"/>
      <c r="S305" s="1395"/>
      <c r="T305" s="1395"/>
      <c r="U305" s="1395"/>
      <c r="V305" s="1395"/>
      <c r="W305" s="1395"/>
      <c r="X305" s="1395"/>
      <c r="Y305" s="1395"/>
      <c r="Z305" s="1395"/>
      <c r="AA305" s="1395"/>
      <c r="AB305" s="1395"/>
      <c r="AC305" s="1395"/>
      <c r="AD305" s="1395"/>
      <c r="AE305" s="1395"/>
      <c r="AF305" s="1395"/>
      <c r="AG305" s="1395"/>
      <c r="AH305" s="1395"/>
      <c r="AI305" s="1395"/>
      <c r="AJ305" s="1395"/>
      <c r="AK305" s="1395"/>
      <c r="AL305" s="1395"/>
      <c r="AM305" s="1395"/>
      <c r="AN305" s="1395"/>
    </row>
    <row r="306">
      <c r="A306" s="1395"/>
      <c r="B306" s="1395"/>
      <c r="C306" s="1395"/>
      <c r="D306" s="1395"/>
      <c r="E306" s="1395"/>
      <c r="F306" s="1395"/>
      <c r="G306" s="1395"/>
      <c r="H306" s="1395"/>
      <c r="I306" s="1395"/>
      <c r="J306" s="1395"/>
      <c r="K306" s="1395"/>
      <c r="L306" s="1395"/>
      <c r="M306" s="1395"/>
      <c r="N306" s="1395"/>
      <c r="O306" s="1395"/>
      <c r="P306" s="1395"/>
      <c r="Q306" s="1395"/>
      <c r="R306" s="1395"/>
      <c r="S306" s="1395"/>
      <c r="T306" s="1395"/>
      <c r="U306" s="1395"/>
      <c r="V306" s="1395"/>
      <c r="W306" s="1395"/>
      <c r="X306" s="1395"/>
      <c r="Y306" s="1395"/>
      <c r="Z306" s="1395"/>
      <c r="AA306" s="1395"/>
      <c r="AB306" s="1395"/>
      <c r="AC306" s="1395"/>
      <c r="AD306" s="1395"/>
      <c r="AE306" s="1395"/>
      <c r="AF306" s="1395"/>
      <c r="AG306" s="1395"/>
      <c r="AH306" s="1395"/>
      <c r="AI306" s="1395"/>
      <c r="AJ306" s="1395"/>
      <c r="AK306" s="1395"/>
      <c r="AL306" s="1395"/>
      <c r="AM306" s="1395"/>
      <c r="AN306" s="1395"/>
    </row>
    <row r="307">
      <c r="A307" s="1395"/>
      <c r="B307" s="1395"/>
      <c r="C307" s="1395"/>
      <c r="D307" s="1395"/>
      <c r="E307" s="1395"/>
      <c r="F307" s="1395"/>
      <c r="G307" s="1395"/>
      <c r="H307" s="1395"/>
      <c r="I307" s="1395"/>
      <c r="J307" s="1395"/>
      <c r="K307" s="1395"/>
      <c r="L307" s="1395"/>
      <c r="M307" s="1395"/>
      <c r="N307" s="1395"/>
      <c r="O307" s="1395"/>
      <c r="P307" s="1395"/>
      <c r="Q307" s="1395"/>
      <c r="R307" s="1395"/>
      <c r="S307" s="1395"/>
      <c r="T307" s="1395"/>
      <c r="U307" s="1395"/>
      <c r="V307" s="1395"/>
      <c r="W307" s="1395"/>
      <c r="X307" s="1395"/>
      <c r="Y307" s="1395"/>
      <c r="Z307" s="1395"/>
      <c r="AA307" s="1395"/>
      <c r="AB307" s="1395"/>
      <c r="AC307" s="1395"/>
      <c r="AD307" s="1395"/>
      <c r="AE307" s="1395"/>
      <c r="AF307" s="1395"/>
      <c r="AG307" s="1395"/>
      <c r="AH307" s="1395"/>
      <c r="AI307" s="1395"/>
      <c r="AJ307" s="1395"/>
      <c r="AK307" s="1395"/>
      <c r="AL307" s="1395"/>
      <c r="AM307" s="1395"/>
      <c r="AN307" s="1395"/>
    </row>
    <row r="308">
      <c r="A308" s="1395"/>
      <c r="B308" s="1395"/>
      <c r="C308" s="1395"/>
      <c r="D308" s="1395"/>
      <c r="E308" s="1395"/>
      <c r="F308" s="1395"/>
      <c r="G308" s="1395"/>
      <c r="H308" s="1395"/>
      <c r="I308" s="1395"/>
      <c r="J308" s="1395"/>
      <c r="K308" s="1395"/>
      <c r="L308" s="1395"/>
      <c r="M308" s="1395"/>
      <c r="N308" s="1395"/>
      <c r="O308" s="1395"/>
      <c r="P308" s="1395"/>
      <c r="Q308" s="1395"/>
      <c r="R308" s="1395"/>
      <c r="S308" s="1395"/>
      <c r="T308" s="1395"/>
      <c r="U308" s="1395"/>
      <c r="V308" s="1395"/>
      <c r="W308" s="1395"/>
      <c r="X308" s="1395"/>
      <c r="Y308" s="1395"/>
      <c r="Z308" s="1395"/>
      <c r="AA308" s="1395"/>
      <c r="AB308" s="1395"/>
      <c r="AC308" s="1395"/>
      <c r="AD308" s="1395"/>
      <c r="AE308" s="1395"/>
      <c r="AF308" s="1395"/>
      <c r="AG308" s="1395"/>
      <c r="AH308" s="1395"/>
      <c r="AI308" s="1395"/>
      <c r="AJ308" s="1395"/>
      <c r="AK308" s="1395"/>
      <c r="AL308" s="1395"/>
      <c r="AM308" s="1395"/>
      <c r="AN308" s="1395"/>
    </row>
    <row r="309">
      <c r="A309" s="1395"/>
      <c r="B309" s="1395"/>
      <c r="C309" s="1395"/>
      <c r="D309" s="1395"/>
      <c r="E309" s="1395"/>
      <c r="F309" s="1395"/>
      <c r="G309" s="1395"/>
      <c r="H309" s="1395"/>
      <c r="I309" s="1395"/>
      <c r="J309" s="1395"/>
      <c r="K309" s="1395"/>
      <c r="L309" s="1395"/>
      <c r="M309" s="1395"/>
      <c r="N309" s="1395"/>
      <c r="O309" s="1395"/>
      <c r="P309" s="1395"/>
      <c r="Q309" s="1395"/>
      <c r="R309" s="1395"/>
      <c r="S309" s="1395"/>
      <c r="T309" s="1395"/>
      <c r="U309" s="1395"/>
      <c r="V309" s="1395"/>
      <c r="W309" s="1395"/>
      <c r="X309" s="1395"/>
      <c r="Y309" s="1395"/>
      <c r="Z309" s="1395"/>
      <c r="AA309" s="1395"/>
      <c r="AB309" s="1395"/>
      <c r="AC309" s="1395"/>
      <c r="AD309" s="1395"/>
      <c r="AE309" s="1395"/>
      <c r="AF309" s="1395"/>
      <c r="AG309" s="1395"/>
      <c r="AH309" s="1395"/>
      <c r="AI309" s="1395"/>
      <c r="AJ309" s="1395"/>
      <c r="AK309" s="1395"/>
      <c r="AL309" s="1395"/>
      <c r="AM309" s="1395"/>
      <c r="AN309" s="1395"/>
    </row>
    <row r="310">
      <c r="A310" s="1395"/>
      <c r="B310" s="1395"/>
      <c r="C310" s="1395"/>
      <c r="D310" s="1395"/>
      <c r="E310" s="1395"/>
      <c r="F310" s="1395"/>
      <c r="G310" s="1395"/>
      <c r="H310" s="1395"/>
      <c r="I310" s="1395"/>
      <c r="J310" s="1395"/>
      <c r="K310" s="1395"/>
      <c r="L310" s="1395"/>
      <c r="M310" s="1395"/>
      <c r="N310" s="1395"/>
      <c r="O310" s="1395"/>
      <c r="P310" s="1395"/>
      <c r="Q310" s="1395"/>
      <c r="R310" s="1395"/>
      <c r="S310" s="1395"/>
      <c r="T310" s="1395"/>
      <c r="U310" s="1395"/>
      <c r="V310" s="1395"/>
      <c r="W310" s="1395"/>
      <c r="X310" s="1395"/>
      <c r="Y310" s="1395"/>
      <c r="Z310" s="1395"/>
      <c r="AA310" s="1395"/>
      <c r="AB310" s="1395"/>
      <c r="AC310" s="1395"/>
      <c r="AD310" s="1395"/>
      <c r="AE310" s="1395"/>
      <c r="AF310" s="1395"/>
      <c r="AG310" s="1395"/>
      <c r="AH310" s="1395"/>
      <c r="AI310" s="1395"/>
      <c r="AJ310" s="1395"/>
      <c r="AK310" s="1395"/>
      <c r="AL310" s="1395"/>
      <c r="AM310" s="1395"/>
      <c r="AN310" s="1395"/>
    </row>
    <row r="311">
      <c r="A311" s="1395"/>
      <c r="B311" s="1395"/>
      <c r="C311" s="1395"/>
      <c r="D311" s="1395"/>
      <c r="E311" s="1395"/>
      <c r="F311" s="1395"/>
      <c r="G311" s="1395"/>
      <c r="H311" s="1395"/>
      <c r="I311" s="1395"/>
      <c r="J311" s="1395"/>
      <c r="K311" s="1395"/>
      <c r="L311" s="1395"/>
      <c r="M311" s="1395"/>
      <c r="N311" s="1395"/>
      <c r="O311" s="1395"/>
      <c r="P311" s="1395"/>
      <c r="Q311" s="1395"/>
      <c r="R311" s="1395"/>
      <c r="S311" s="1395"/>
      <c r="T311" s="1395"/>
      <c r="U311" s="1395"/>
      <c r="V311" s="1395"/>
      <c r="W311" s="1395"/>
      <c r="X311" s="1395"/>
      <c r="Y311" s="1395"/>
      <c r="Z311" s="1395"/>
      <c r="AA311" s="1395"/>
      <c r="AB311" s="1395"/>
      <c r="AC311" s="1395"/>
      <c r="AD311" s="1395"/>
      <c r="AE311" s="1395"/>
      <c r="AF311" s="1395"/>
      <c r="AG311" s="1395"/>
      <c r="AH311" s="1395"/>
      <c r="AI311" s="1395"/>
      <c r="AJ311" s="1395"/>
      <c r="AK311" s="1395"/>
      <c r="AL311" s="1395"/>
      <c r="AM311" s="1395"/>
      <c r="AN311" s="1395"/>
    </row>
    <row r="312">
      <c r="A312" s="1395"/>
      <c r="B312" s="1395"/>
      <c r="C312" s="1395"/>
      <c r="D312" s="1395"/>
      <c r="E312" s="1395"/>
      <c r="F312" s="1395"/>
      <c r="G312" s="1395"/>
      <c r="H312" s="1395"/>
      <c r="I312" s="1395"/>
      <c r="J312" s="1395"/>
      <c r="K312" s="1395"/>
      <c r="L312" s="1395"/>
      <c r="M312" s="1395"/>
      <c r="N312" s="1395"/>
      <c r="O312" s="1395"/>
      <c r="P312" s="1395"/>
      <c r="Q312" s="1395"/>
      <c r="R312" s="1395"/>
      <c r="S312" s="1395"/>
      <c r="T312" s="1395"/>
      <c r="U312" s="1395"/>
      <c r="V312" s="1395"/>
      <c r="W312" s="1395"/>
      <c r="X312" s="1395"/>
      <c r="Y312" s="1395"/>
      <c r="Z312" s="1395"/>
      <c r="AA312" s="1395"/>
      <c r="AB312" s="1395"/>
      <c r="AC312" s="1395"/>
      <c r="AD312" s="1395"/>
      <c r="AE312" s="1395"/>
      <c r="AF312" s="1395"/>
      <c r="AG312" s="1395"/>
      <c r="AH312" s="1395"/>
      <c r="AI312" s="1395"/>
      <c r="AJ312" s="1395"/>
      <c r="AK312" s="1395"/>
      <c r="AL312" s="1395"/>
      <c r="AM312" s="1395"/>
      <c r="AN312" s="1395"/>
    </row>
    <row r="313">
      <c r="A313" s="1395"/>
      <c r="B313" s="1395"/>
      <c r="C313" s="1395"/>
      <c r="D313" s="1395"/>
      <c r="E313" s="1395"/>
      <c r="F313" s="1395"/>
      <c r="G313" s="1395"/>
      <c r="H313" s="1395"/>
      <c r="I313" s="1395"/>
      <c r="J313" s="1395"/>
      <c r="K313" s="1395"/>
      <c r="L313" s="1395"/>
      <c r="M313" s="1395"/>
      <c r="N313" s="1395"/>
      <c r="O313" s="1395"/>
      <c r="P313" s="1395"/>
      <c r="Q313" s="1395"/>
      <c r="R313" s="1395"/>
      <c r="S313" s="1395"/>
      <c r="T313" s="1395"/>
      <c r="U313" s="1395"/>
      <c r="V313" s="1395"/>
      <c r="W313" s="1395"/>
      <c r="X313" s="1395"/>
      <c r="Y313" s="1395"/>
      <c r="Z313" s="1395"/>
      <c r="AA313" s="1395"/>
      <c r="AB313" s="1395"/>
      <c r="AC313" s="1395"/>
      <c r="AD313" s="1395"/>
      <c r="AE313" s="1395"/>
      <c r="AF313" s="1395"/>
      <c r="AG313" s="1395"/>
      <c r="AH313" s="1395"/>
      <c r="AI313" s="1395"/>
      <c r="AJ313" s="1395"/>
      <c r="AK313" s="1395"/>
      <c r="AL313" s="1395"/>
      <c r="AM313" s="1395"/>
      <c r="AN313" s="1395"/>
    </row>
    <row r="314">
      <c r="A314" s="1395"/>
      <c r="B314" s="1395"/>
      <c r="C314" s="1395"/>
      <c r="D314" s="1395"/>
      <c r="E314" s="1395"/>
      <c r="F314" s="1395"/>
      <c r="G314" s="1395"/>
      <c r="H314" s="1395"/>
      <c r="I314" s="1395"/>
      <c r="J314" s="1395"/>
      <c r="K314" s="1395"/>
      <c r="L314" s="1395"/>
      <c r="M314" s="1395"/>
      <c r="N314" s="1395"/>
      <c r="O314" s="1395"/>
      <c r="P314" s="1395"/>
      <c r="Q314" s="1395"/>
      <c r="R314" s="1395"/>
      <c r="S314" s="1395"/>
      <c r="T314" s="1395"/>
      <c r="U314" s="1395"/>
      <c r="V314" s="1395"/>
      <c r="W314" s="1395"/>
      <c r="X314" s="1395"/>
      <c r="Y314" s="1395"/>
      <c r="Z314" s="1395"/>
      <c r="AA314" s="1395"/>
      <c r="AB314" s="1395"/>
      <c r="AC314" s="1395"/>
      <c r="AD314" s="1395"/>
      <c r="AE314" s="1395"/>
      <c r="AF314" s="1395"/>
      <c r="AG314" s="1395"/>
      <c r="AH314" s="1395"/>
      <c r="AI314" s="1395"/>
      <c r="AJ314" s="1395"/>
      <c r="AK314" s="1395"/>
      <c r="AL314" s="1395"/>
      <c r="AM314" s="1395"/>
      <c r="AN314" s="1395"/>
    </row>
    <row r="315">
      <c r="A315" s="1395"/>
      <c r="B315" s="1395"/>
      <c r="C315" s="1395"/>
      <c r="D315" s="1395"/>
      <c r="E315" s="1395"/>
      <c r="F315" s="1395"/>
      <c r="G315" s="1395"/>
      <c r="H315" s="1395"/>
      <c r="I315" s="1395"/>
      <c r="J315" s="1395"/>
      <c r="K315" s="1395"/>
      <c r="L315" s="1395"/>
      <c r="M315" s="1395"/>
      <c r="N315" s="1395"/>
      <c r="O315" s="1395"/>
      <c r="P315" s="1395"/>
      <c r="Q315" s="1395"/>
      <c r="R315" s="1395"/>
      <c r="S315" s="1395"/>
      <c r="T315" s="1395"/>
      <c r="U315" s="1395"/>
      <c r="V315" s="1395"/>
      <c r="W315" s="1395"/>
      <c r="X315" s="1395"/>
      <c r="Y315" s="1395"/>
      <c r="Z315" s="1395"/>
      <c r="AA315" s="1395"/>
      <c r="AB315" s="1395"/>
      <c r="AC315" s="1395"/>
      <c r="AD315" s="1395"/>
      <c r="AE315" s="1395"/>
      <c r="AF315" s="1395"/>
      <c r="AG315" s="1395"/>
      <c r="AH315" s="1395"/>
      <c r="AI315" s="1395"/>
      <c r="AJ315" s="1395"/>
      <c r="AK315" s="1395"/>
      <c r="AL315" s="1395"/>
      <c r="AM315" s="1395"/>
      <c r="AN315" s="1395"/>
    </row>
    <row r="316">
      <c r="A316" s="1395"/>
      <c r="B316" s="1395"/>
      <c r="C316" s="1395"/>
      <c r="D316" s="1395"/>
      <c r="E316" s="1395"/>
      <c r="F316" s="1395"/>
      <c r="G316" s="1395"/>
      <c r="H316" s="1395"/>
      <c r="I316" s="1395"/>
      <c r="J316" s="1395"/>
      <c r="K316" s="1395"/>
      <c r="L316" s="1395"/>
      <c r="M316" s="1395"/>
      <c r="N316" s="1395"/>
      <c r="O316" s="1395"/>
      <c r="P316" s="1395"/>
      <c r="Q316" s="1395"/>
      <c r="R316" s="1395"/>
      <c r="S316" s="1395"/>
      <c r="T316" s="1395"/>
      <c r="U316" s="1395"/>
      <c r="V316" s="1395"/>
      <c r="W316" s="1395"/>
      <c r="X316" s="1395"/>
      <c r="Y316" s="1395"/>
      <c r="Z316" s="1395"/>
      <c r="AA316" s="1395"/>
      <c r="AB316" s="1395"/>
      <c r="AC316" s="1395"/>
      <c r="AD316" s="1395"/>
      <c r="AE316" s="1395"/>
      <c r="AF316" s="1395"/>
      <c r="AG316" s="1395"/>
      <c r="AH316" s="1395"/>
      <c r="AI316" s="1395"/>
      <c r="AJ316" s="1395"/>
      <c r="AK316" s="1395"/>
      <c r="AL316" s="1395"/>
      <c r="AM316" s="1395"/>
      <c r="AN316" s="1395"/>
    </row>
    <row r="317">
      <c r="A317" s="1395"/>
      <c r="B317" s="1395"/>
      <c r="C317" s="1395"/>
      <c r="D317" s="1395"/>
      <c r="E317" s="1395"/>
      <c r="F317" s="1395"/>
      <c r="G317" s="1395"/>
      <c r="H317" s="1395"/>
      <c r="I317" s="1395"/>
      <c r="J317" s="1395"/>
      <c r="K317" s="1395"/>
      <c r="L317" s="1395"/>
      <c r="M317" s="1395"/>
      <c r="N317" s="1395"/>
      <c r="O317" s="1395"/>
      <c r="P317" s="1395"/>
      <c r="Q317" s="1395"/>
      <c r="R317" s="1395"/>
      <c r="S317" s="1395"/>
      <c r="T317" s="1395"/>
      <c r="U317" s="1395"/>
      <c r="V317" s="1395"/>
      <c r="W317" s="1395"/>
      <c r="X317" s="1395"/>
      <c r="Y317" s="1395"/>
      <c r="Z317" s="1395"/>
      <c r="AA317" s="1395"/>
      <c r="AB317" s="1395"/>
      <c r="AC317" s="1395"/>
      <c r="AD317" s="1395"/>
      <c r="AE317" s="1395"/>
      <c r="AF317" s="1395"/>
      <c r="AG317" s="1395"/>
      <c r="AH317" s="1395"/>
      <c r="AI317" s="1395"/>
      <c r="AJ317" s="1395"/>
      <c r="AK317" s="1395"/>
      <c r="AL317" s="1395"/>
      <c r="AM317" s="1395"/>
      <c r="AN317" s="1395"/>
    </row>
    <row r="318">
      <c r="A318" s="1395"/>
      <c r="B318" s="1395"/>
      <c r="C318" s="1395"/>
      <c r="D318" s="1395"/>
      <c r="E318" s="1395"/>
      <c r="F318" s="1395"/>
      <c r="G318" s="1395"/>
      <c r="H318" s="1395"/>
      <c r="I318" s="1395"/>
      <c r="J318" s="1395"/>
      <c r="K318" s="1395"/>
      <c r="L318" s="1395"/>
      <c r="M318" s="1395"/>
      <c r="N318" s="1395"/>
      <c r="O318" s="1395"/>
      <c r="P318" s="1395"/>
      <c r="Q318" s="1395"/>
      <c r="R318" s="1395"/>
      <c r="S318" s="1395"/>
      <c r="T318" s="1395"/>
      <c r="U318" s="1395"/>
      <c r="V318" s="1395"/>
      <c r="W318" s="1395"/>
      <c r="X318" s="1395"/>
      <c r="Y318" s="1395"/>
      <c r="Z318" s="1395"/>
      <c r="AA318" s="1395"/>
      <c r="AB318" s="1395"/>
      <c r="AC318" s="1395"/>
      <c r="AD318" s="1395"/>
      <c r="AE318" s="1395"/>
      <c r="AF318" s="1395"/>
      <c r="AG318" s="1395"/>
      <c r="AH318" s="1395"/>
      <c r="AI318" s="1395"/>
      <c r="AJ318" s="1395"/>
      <c r="AK318" s="1395"/>
      <c r="AL318" s="1395"/>
      <c r="AM318" s="1395"/>
      <c r="AN318" s="1395"/>
    </row>
    <row r="319">
      <c r="A319" s="1395"/>
      <c r="B319" s="1395"/>
      <c r="C319" s="1395"/>
      <c r="D319" s="1395"/>
      <c r="E319" s="1395"/>
      <c r="F319" s="1395"/>
      <c r="G319" s="1395"/>
      <c r="H319" s="1395"/>
      <c r="I319" s="1395"/>
      <c r="J319" s="1395"/>
      <c r="K319" s="1395"/>
      <c r="L319" s="1395"/>
      <c r="M319" s="1395"/>
      <c r="N319" s="1395"/>
      <c r="O319" s="1395"/>
      <c r="P319" s="1395"/>
      <c r="Q319" s="1395"/>
      <c r="R319" s="1395"/>
      <c r="S319" s="1395"/>
      <c r="T319" s="1395"/>
      <c r="U319" s="1395"/>
      <c r="V319" s="1395"/>
      <c r="W319" s="1395"/>
      <c r="X319" s="1395"/>
      <c r="Y319" s="1395"/>
      <c r="Z319" s="1395"/>
      <c r="AA319" s="1395"/>
      <c r="AB319" s="1395"/>
      <c r="AC319" s="1395"/>
      <c r="AD319" s="1395"/>
      <c r="AE319" s="1395"/>
      <c r="AF319" s="1395"/>
      <c r="AG319" s="1395"/>
      <c r="AH319" s="1395"/>
      <c r="AI319" s="1395"/>
      <c r="AJ319" s="1395"/>
      <c r="AK319" s="1395"/>
      <c r="AL319" s="1395"/>
      <c r="AM319" s="1395"/>
      <c r="AN319" s="1395"/>
    </row>
    <row r="320">
      <c r="A320" s="1395"/>
      <c r="B320" s="1395"/>
      <c r="C320" s="1395"/>
      <c r="D320" s="1395"/>
      <c r="E320" s="1395"/>
      <c r="F320" s="1395"/>
      <c r="G320" s="1395"/>
      <c r="H320" s="1395"/>
      <c r="I320" s="1395"/>
      <c r="J320" s="1395"/>
      <c r="K320" s="1395"/>
      <c r="L320" s="1395"/>
      <c r="M320" s="1395"/>
      <c r="N320" s="1395"/>
      <c r="O320" s="1395"/>
      <c r="P320" s="1395"/>
      <c r="Q320" s="1395"/>
      <c r="R320" s="1395"/>
      <c r="S320" s="1395"/>
      <c r="T320" s="1395"/>
      <c r="U320" s="1395"/>
      <c r="V320" s="1395"/>
      <c r="W320" s="1395"/>
      <c r="X320" s="1395"/>
      <c r="Y320" s="1395"/>
      <c r="Z320" s="1395"/>
      <c r="AA320" s="1395"/>
      <c r="AB320" s="1395"/>
      <c r="AC320" s="1395"/>
      <c r="AD320" s="1395"/>
      <c r="AE320" s="1395"/>
      <c r="AF320" s="1395"/>
      <c r="AG320" s="1395"/>
      <c r="AH320" s="1395"/>
      <c r="AI320" s="1395"/>
      <c r="AJ320" s="1395"/>
      <c r="AK320" s="1395"/>
      <c r="AL320" s="1395"/>
      <c r="AM320" s="1395"/>
      <c r="AN320" s="1395"/>
    </row>
    <row r="321">
      <c r="A321" s="1395"/>
      <c r="B321" s="1395"/>
      <c r="C321" s="1395"/>
      <c r="D321" s="1395"/>
      <c r="E321" s="1395"/>
      <c r="F321" s="1395"/>
      <c r="G321" s="1395"/>
      <c r="H321" s="1395"/>
      <c r="I321" s="1395"/>
      <c r="J321" s="1395"/>
      <c r="K321" s="1395"/>
      <c r="L321" s="1395"/>
      <c r="M321" s="1395"/>
      <c r="N321" s="1395"/>
      <c r="O321" s="1395"/>
      <c r="P321" s="1395"/>
      <c r="Q321" s="1395"/>
      <c r="R321" s="1395"/>
      <c r="S321" s="1395"/>
      <c r="T321" s="1395"/>
      <c r="U321" s="1395"/>
      <c r="V321" s="1395"/>
      <c r="W321" s="1395"/>
      <c r="X321" s="1395"/>
      <c r="Y321" s="1395"/>
      <c r="Z321" s="1395"/>
      <c r="AA321" s="1395"/>
      <c r="AB321" s="1395"/>
      <c r="AC321" s="1395"/>
      <c r="AD321" s="1395"/>
      <c r="AE321" s="1395"/>
      <c r="AF321" s="1395"/>
      <c r="AG321" s="1395"/>
      <c r="AH321" s="1395"/>
      <c r="AI321" s="1395"/>
      <c r="AJ321" s="1395"/>
      <c r="AK321" s="1395"/>
      <c r="AL321" s="1395"/>
      <c r="AM321" s="1395"/>
      <c r="AN321" s="1395"/>
    </row>
    <row r="322">
      <c r="A322" s="1395"/>
      <c r="B322" s="1395"/>
      <c r="C322" s="1395"/>
      <c r="D322" s="1395"/>
      <c r="E322" s="1395"/>
      <c r="F322" s="1395"/>
      <c r="G322" s="1395"/>
      <c r="H322" s="1395"/>
      <c r="I322" s="1395"/>
      <c r="J322" s="1395"/>
      <c r="K322" s="1395"/>
      <c r="L322" s="1395"/>
      <c r="M322" s="1395"/>
      <c r="N322" s="1395"/>
      <c r="O322" s="1395"/>
      <c r="P322" s="1395"/>
      <c r="Q322" s="1395"/>
      <c r="R322" s="1395"/>
      <c r="S322" s="1395"/>
      <c r="T322" s="1395"/>
      <c r="U322" s="1395"/>
      <c r="V322" s="1395"/>
      <c r="W322" s="1395"/>
      <c r="X322" s="1395"/>
      <c r="Y322" s="1395"/>
      <c r="Z322" s="1395"/>
      <c r="AA322" s="1395"/>
      <c r="AB322" s="1395"/>
      <c r="AC322" s="1395"/>
      <c r="AD322" s="1395"/>
      <c r="AE322" s="1395"/>
      <c r="AF322" s="1395"/>
      <c r="AG322" s="1395"/>
      <c r="AH322" s="1395"/>
      <c r="AI322" s="1395"/>
      <c r="AJ322" s="1395"/>
      <c r="AK322" s="1395"/>
      <c r="AL322" s="1395"/>
      <c r="AM322" s="1395"/>
      <c r="AN322" s="1395"/>
    </row>
    <row r="323">
      <c r="A323" s="1395"/>
      <c r="B323" s="1395"/>
      <c r="C323" s="1395"/>
      <c r="D323" s="1395"/>
      <c r="E323" s="1395"/>
      <c r="F323" s="1395"/>
      <c r="G323" s="1395"/>
      <c r="H323" s="1395"/>
      <c r="I323" s="1395"/>
      <c r="J323" s="1395"/>
      <c r="K323" s="1395"/>
      <c r="L323" s="1395"/>
      <c r="M323" s="1395"/>
      <c r="N323" s="1395"/>
      <c r="O323" s="1395"/>
      <c r="P323" s="1395"/>
      <c r="Q323" s="1395"/>
      <c r="R323" s="1395"/>
      <c r="S323" s="1395"/>
      <c r="T323" s="1395"/>
      <c r="U323" s="1395"/>
      <c r="V323" s="1395"/>
      <c r="W323" s="1395"/>
      <c r="X323" s="1395"/>
      <c r="Y323" s="1395"/>
      <c r="Z323" s="1395"/>
      <c r="AA323" s="1395"/>
      <c r="AB323" s="1395"/>
      <c r="AC323" s="1395"/>
      <c r="AD323" s="1395"/>
      <c r="AE323" s="1395"/>
      <c r="AF323" s="1395"/>
      <c r="AG323" s="1395"/>
      <c r="AH323" s="1395"/>
      <c r="AI323" s="1395"/>
      <c r="AJ323" s="1395"/>
      <c r="AK323" s="1395"/>
      <c r="AL323" s="1395"/>
      <c r="AM323" s="1395"/>
      <c r="AN323" s="1395"/>
    </row>
    <row r="324">
      <c r="A324" s="1395"/>
      <c r="B324" s="1395"/>
      <c r="C324" s="1395"/>
      <c r="D324" s="1395"/>
      <c r="E324" s="1395"/>
      <c r="F324" s="1395"/>
      <c r="G324" s="1395"/>
      <c r="H324" s="1395"/>
      <c r="I324" s="1395"/>
      <c r="J324" s="1395"/>
      <c r="K324" s="1395"/>
      <c r="L324" s="1395"/>
      <c r="M324" s="1395"/>
      <c r="N324" s="1395"/>
      <c r="O324" s="1395"/>
      <c r="P324" s="1395"/>
      <c r="Q324" s="1395"/>
      <c r="R324" s="1395"/>
      <c r="S324" s="1395"/>
      <c r="T324" s="1395"/>
      <c r="U324" s="1395"/>
      <c r="V324" s="1395"/>
      <c r="W324" s="1395"/>
      <c r="X324" s="1395"/>
      <c r="Y324" s="1395"/>
      <c r="Z324" s="1395"/>
      <c r="AA324" s="1395"/>
      <c r="AB324" s="1395"/>
      <c r="AC324" s="1395"/>
      <c r="AD324" s="1395"/>
      <c r="AE324" s="1395"/>
      <c r="AF324" s="1395"/>
      <c r="AG324" s="1395"/>
      <c r="AH324" s="1395"/>
      <c r="AI324" s="1395"/>
      <c r="AJ324" s="1395"/>
      <c r="AK324" s="1395"/>
      <c r="AL324" s="1395"/>
      <c r="AM324" s="1395"/>
      <c r="AN324" s="1395"/>
    </row>
    <row r="325">
      <c r="A325" s="1395"/>
      <c r="B325" s="1395"/>
      <c r="C325" s="1395"/>
      <c r="D325" s="1395"/>
      <c r="E325" s="1395"/>
      <c r="F325" s="1395"/>
      <c r="G325" s="1395"/>
      <c r="H325" s="1395"/>
      <c r="I325" s="1395"/>
      <c r="J325" s="1395"/>
      <c r="K325" s="1395"/>
      <c r="L325" s="1395"/>
      <c r="M325" s="1395"/>
      <c r="N325" s="1395"/>
      <c r="O325" s="1395"/>
      <c r="P325" s="1395"/>
      <c r="Q325" s="1395"/>
      <c r="R325" s="1395"/>
      <c r="S325" s="1395"/>
      <c r="T325" s="1395"/>
      <c r="U325" s="1395"/>
      <c r="V325" s="1395"/>
      <c r="W325" s="1395"/>
      <c r="X325" s="1395"/>
      <c r="Y325" s="1395"/>
      <c r="Z325" s="1395"/>
      <c r="AA325" s="1395"/>
      <c r="AB325" s="1395"/>
      <c r="AC325" s="1395"/>
      <c r="AD325" s="1395"/>
      <c r="AE325" s="1395"/>
      <c r="AF325" s="1395"/>
      <c r="AG325" s="1395"/>
      <c r="AH325" s="1395"/>
      <c r="AI325" s="1395"/>
      <c r="AJ325" s="1395"/>
      <c r="AK325" s="1395"/>
      <c r="AL325" s="1395"/>
      <c r="AM325" s="1395"/>
      <c r="AN325" s="1395"/>
    </row>
    <row r="326">
      <c r="A326" s="1395"/>
      <c r="B326" s="1395"/>
      <c r="C326" s="1395"/>
      <c r="D326" s="1395"/>
      <c r="E326" s="1395"/>
      <c r="F326" s="1395"/>
      <c r="G326" s="1395"/>
      <c r="H326" s="1395"/>
      <c r="I326" s="1395"/>
      <c r="J326" s="1395"/>
      <c r="K326" s="1395"/>
      <c r="L326" s="1395"/>
      <c r="M326" s="1395"/>
      <c r="N326" s="1395"/>
      <c r="O326" s="1395"/>
      <c r="P326" s="1395"/>
      <c r="Q326" s="1395"/>
      <c r="R326" s="1395"/>
      <c r="S326" s="1395"/>
      <c r="T326" s="1395"/>
      <c r="U326" s="1395"/>
      <c r="V326" s="1395"/>
      <c r="W326" s="1395"/>
      <c r="X326" s="1395"/>
      <c r="Y326" s="1395"/>
      <c r="Z326" s="1395"/>
      <c r="AA326" s="1395"/>
      <c r="AB326" s="1395"/>
      <c r="AC326" s="1395"/>
      <c r="AD326" s="1395"/>
      <c r="AE326" s="1395"/>
      <c r="AF326" s="1395"/>
      <c r="AG326" s="1395"/>
      <c r="AH326" s="1395"/>
      <c r="AI326" s="1395"/>
      <c r="AJ326" s="1395"/>
      <c r="AK326" s="1395"/>
      <c r="AL326" s="1395"/>
      <c r="AM326" s="1395"/>
      <c r="AN326" s="1395"/>
    </row>
    <row r="327">
      <c r="A327" s="1395"/>
      <c r="B327" s="1395"/>
      <c r="C327" s="1395"/>
      <c r="D327" s="1395"/>
      <c r="E327" s="1395"/>
      <c r="F327" s="1395"/>
      <c r="G327" s="1395"/>
      <c r="H327" s="1395"/>
      <c r="I327" s="1395"/>
      <c r="J327" s="1395"/>
      <c r="K327" s="1395"/>
      <c r="L327" s="1395"/>
      <c r="M327" s="1395"/>
      <c r="N327" s="1395"/>
      <c r="O327" s="1395"/>
      <c r="P327" s="1395"/>
      <c r="Q327" s="1395"/>
      <c r="R327" s="1395"/>
      <c r="S327" s="1395"/>
      <c r="T327" s="1395"/>
      <c r="U327" s="1395"/>
      <c r="V327" s="1395"/>
      <c r="W327" s="1395"/>
      <c r="X327" s="1395"/>
      <c r="Y327" s="1395"/>
      <c r="Z327" s="1395"/>
      <c r="AA327" s="1395"/>
      <c r="AB327" s="1395"/>
      <c r="AC327" s="1395"/>
      <c r="AD327" s="1395"/>
      <c r="AE327" s="1395"/>
      <c r="AF327" s="1395"/>
      <c r="AG327" s="1395"/>
      <c r="AH327" s="1395"/>
      <c r="AI327" s="1395"/>
      <c r="AJ327" s="1395"/>
      <c r="AK327" s="1395"/>
      <c r="AL327" s="1395"/>
      <c r="AM327" s="1395"/>
      <c r="AN327" s="1395"/>
    </row>
    <row r="328">
      <c r="A328" s="1395"/>
      <c r="B328" s="1395"/>
      <c r="C328" s="1395"/>
      <c r="D328" s="1395"/>
      <c r="E328" s="1395"/>
      <c r="F328" s="1395"/>
      <c r="G328" s="1395"/>
      <c r="H328" s="1395"/>
      <c r="I328" s="1395"/>
      <c r="J328" s="1395"/>
      <c r="K328" s="1395"/>
      <c r="L328" s="1395"/>
      <c r="M328" s="1395"/>
      <c r="N328" s="1395"/>
      <c r="O328" s="1395"/>
      <c r="P328" s="1395"/>
      <c r="Q328" s="1395"/>
      <c r="R328" s="1395"/>
      <c r="S328" s="1395"/>
      <c r="T328" s="1395"/>
      <c r="U328" s="1395"/>
      <c r="V328" s="1395"/>
      <c r="W328" s="1395"/>
      <c r="X328" s="1395"/>
      <c r="Y328" s="1395"/>
      <c r="Z328" s="1395"/>
      <c r="AA328" s="1395"/>
      <c r="AB328" s="1395"/>
      <c r="AC328" s="1395"/>
      <c r="AD328" s="1395"/>
      <c r="AE328" s="1395"/>
      <c r="AF328" s="1395"/>
      <c r="AG328" s="1395"/>
      <c r="AH328" s="1395"/>
      <c r="AI328" s="1395"/>
      <c r="AJ328" s="1395"/>
      <c r="AK328" s="1395"/>
      <c r="AL328" s="1395"/>
      <c r="AM328" s="1395"/>
      <c r="AN328" s="1395"/>
    </row>
    <row r="329">
      <c r="A329" s="1395"/>
      <c r="B329" s="1395"/>
      <c r="C329" s="1395"/>
      <c r="D329" s="1395"/>
      <c r="E329" s="1395"/>
      <c r="F329" s="1395"/>
      <c r="G329" s="1395"/>
      <c r="H329" s="1395"/>
      <c r="I329" s="1395"/>
      <c r="J329" s="1395"/>
      <c r="K329" s="1395"/>
      <c r="L329" s="1395"/>
      <c r="M329" s="1395"/>
      <c r="N329" s="1395"/>
      <c r="O329" s="1395"/>
      <c r="P329" s="1395"/>
      <c r="Q329" s="1395"/>
      <c r="R329" s="1395"/>
      <c r="S329" s="1395"/>
      <c r="T329" s="1395"/>
      <c r="U329" s="1395"/>
      <c r="V329" s="1395"/>
      <c r="W329" s="1395"/>
      <c r="X329" s="1395"/>
      <c r="Y329" s="1395"/>
      <c r="Z329" s="1395"/>
      <c r="AA329" s="1395"/>
      <c r="AB329" s="1395"/>
      <c r="AC329" s="1395"/>
      <c r="AD329" s="1395"/>
      <c r="AE329" s="1395"/>
      <c r="AF329" s="1395"/>
      <c r="AG329" s="1395"/>
      <c r="AH329" s="1395"/>
      <c r="AI329" s="1395"/>
      <c r="AJ329" s="1395"/>
      <c r="AK329" s="1395"/>
      <c r="AL329" s="1395"/>
      <c r="AM329" s="1395"/>
      <c r="AN329" s="1395"/>
    </row>
    <row r="330">
      <c r="A330" s="1395"/>
      <c r="B330" s="1395"/>
      <c r="C330" s="1395"/>
      <c r="D330" s="1395"/>
      <c r="E330" s="1395"/>
      <c r="F330" s="1395"/>
      <c r="G330" s="1395"/>
      <c r="H330" s="1395"/>
      <c r="I330" s="1395"/>
      <c r="J330" s="1395"/>
      <c r="K330" s="1395"/>
      <c r="L330" s="1395"/>
      <c r="M330" s="1395"/>
      <c r="N330" s="1395"/>
      <c r="O330" s="1395"/>
      <c r="P330" s="1395"/>
      <c r="Q330" s="1395"/>
      <c r="R330" s="1395"/>
      <c r="S330" s="1395"/>
      <c r="T330" s="1395"/>
      <c r="U330" s="1395"/>
      <c r="V330" s="1395"/>
      <c r="W330" s="1395"/>
      <c r="X330" s="1395"/>
      <c r="Y330" s="1395"/>
      <c r="Z330" s="1395"/>
      <c r="AA330" s="1395"/>
      <c r="AB330" s="1395"/>
      <c r="AC330" s="1395"/>
      <c r="AD330" s="1395"/>
      <c r="AE330" s="1395"/>
      <c r="AF330" s="1395"/>
      <c r="AG330" s="1395"/>
      <c r="AH330" s="1395"/>
      <c r="AI330" s="1395"/>
      <c r="AJ330" s="1395"/>
      <c r="AK330" s="1395"/>
      <c r="AL330" s="1395"/>
      <c r="AM330" s="1395"/>
      <c r="AN330" s="1395"/>
    </row>
    <row r="331">
      <c r="A331" s="1395"/>
      <c r="B331" s="1395"/>
      <c r="C331" s="1395"/>
      <c r="D331" s="1395"/>
      <c r="E331" s="1395"/>
      <c r="F331" s="1395"/>
      <c r="G331" s="1395"/>
      <c r="H331" s="1395"/>
      <c r="I331" s="1395"/>
      <c r="J331" s="1395"/>
      <c r="K331" s="1395"/>
      <c r="L331" s="1395"/>
      <c r="M331" s="1395"/>
      <c r="N331" s="1395"/>
      <c r="O331" s="1395"/>
      <c r="P331" s="1395"/>
      <c r="Q331" s="1395"/>
      <c r="R331" s="1395"/>
      <c r="S331" s="1395"/>
      <c r="T331" s="1395"/>
      <c r="U331" s="1395"/>
      <c r="V331" s="1395"/>
      <c r="W331" s="1395"/>
      <c r="X331" s="1395"/>
      <c r="Y331" s="1395"/>
      <c r="Z331" s="1395"/>
      <c r="AA331" s="1395"/>
      <c r="AB331" s="1395"/>
      <c r="AC331" s="1395"/>
      <c r="AD331" s="1395"/>
      <c r="AE331" s="1395"/>
      <c r="AF331" s="1395"/>
      <c r="AG331" s="1395"/>
      <c r="AH331" s="1395"/>
      <c r="AI331" s="1395"/>
      <c r="AJ331" s="1395"/>
      <c r="AK331" s="1395"/>
      <c r="AL331" s="1395"/>
      <c r="AM331" s="1395"/>
      <c r="AN331" s="1395"/>
    </row>
    <row r="332">
      <c r="A332" s="1395"/>
      <c r="B332" s="1395"/>
      <c r="C332" s="1395"/>
      <c r="D332" s="1395"/>
      <c r="E332" s="1395"/>
      <c r="F332" s="1395"/>
      <c r="G332" s="1395"/>
      <c r="H332" s="1395"/>
      <c r="I332" s="1395"/>
      <c r="J332" s="1395"/>
      <c r="K332" s="1395"/>
      <c r="L332" s="1395"/>
      <c r="M332" s="1395"/>
      <c r="N332" s="1395"/>
      <c r="O332" s="1395"/>
      <c r="P332" s="1395"/>
      <c r="Q332" s="1395"/>
      <c r="R332" s="1395"/>
      <c r="S332" s="1395"/>
      <c r="T332" s="1395"/>
      <c r="U332" s="1395"/>
      <c r="V332" s="1395"/>
      <c r="W332" s="1395"/>
      <c r="X332" s="1395"/>
      <c r="Y332" s="1395"/>
      <c r="Z332" s="1395"/>
      <c r="AA332" s="1395"/>
      <c r="AB332" s="1395"/>
      <c r="AC332" s="1395"/>
      <c r="AD332" s="1395"/>
      <c r="AE332" s="1395"/>
      <c r="AF332" s="1395"/>
      <c r="AG332" s="1395"/>
      <c r="AH332" s="1395"/>
      <c r="AI332" s="1395"/>
      <c r="AJ332" s="1395"/>
      <c r="AK332" s="1395"/>
      <c r="AL332" s="1395"/>
      <c r="AM332" s="1395"/>
      <c r="AN332" s="1395"/>
    </row>
    <row r="333">
      <c r="A333" s="1395"/>
      <c r="B333" s="1395"/>
      <c r="C333" s="1395"/>
      <c r="D333" s="1395"/>
      <c r="E333" s="1395"/>
      <c r="F333" s="1395"/>
      <c r="G333" s="1395"/>
      <c r="H333" s="1395"/>
      <c r="I333" s="1395"/>
      <c r="J333" s="1395"/>
      <c r="K333" s="1395"/>
      <c r="L333" s="1395"/>
      <c r="M333" s="1395"/>
      <c r="N333" s="1395"/>
      <c r="O333" s="1395"/>
      <c r="P333" s="1395"/>
      <c r="Q333" s="1395"/>
      <c r="R333" s="1395"/>
      <c r="S333" s="1395"/>
      <c r="T333" s="1395"/>
      <c r="U333" s="1395"/>
      <c r="V333" s="1395"/>
      <c r="W333" s="1395"/>
      <c r="X333" s="1395"/>
      <c r="Y333" s="1395"/>
      <c r="Z333" s="1395"/>
      <c r="AA333" s="1395"/>
      <c r="AB333" s="1395"/>
      <c r="AC333" s="1395"/>
      <c r="AD333" s="1395"/>
      <c r="AE333" s="1395"/>
      <c r="AF333" s="1395"/>
      <c r="AG333" s="1395"/>
      <c r="AH333" s="1395"/>
      <c r="AI333" s="1395"/>
      <c r="AJ333" s="1395"/>
      <c r="AK333" s="1395"/>
      <c r="AL333" s="1395"/>
      <c r="AM333" s="1395"/>
      <c r="AN333" s="1395"/>
    </row>
    <row r="334">
      <c r="A334" s="1395"/>
      <c r="B334" s="1395"/>
      <c r="C334" s="1395"/>
      <c r="D334" s="1395"/>
      <c r="E334" s="1395"/>
      <c r="F334" s="1395"/>
      <c r="G334" s="1395"/>
      <c r="H334" s="1395"/>
      <c r="I334" s="1395"/>
      <c r="J334" s="1395"/>
      <c r="K334" s="1395"/>
      <c r="L334" s="1395"/>
      <c r="M334" s="1395"/>
      <c r="N334" s="1395"/>
      <c r="O334" s="1395"/>
      <c r="P334" s="1395"/>
      <c r="Q334" s="1395"/>
      <c r="R334" s="1395"/>
      <c r="S334" s="1395"/>
      <c r="T334" s="1395"/>
      <c r="U334" s="1395"/>
      <c r="V334" s="1395"/>
      <c r="W334" s="1395"/>
      <c r="X334" s="1395"/>
      <c r="Y334" s="1395"/>
      <c r="Z334" s="1395"/>
      <c r="AA334" s="1395"/>
      <c r="AB334" s="1395"/>
      <c r="AC334" s="1395"/>
      <c r="AD334" s="1395"/>
      <c r="AE334" s="1395"/>
      <c r="AF334" s="1395"/>
      <c r="AG334" s="1395"/>
      <c r="AH334" s="1395"/>
      <c r="AI334" s="1395"/>
      <c r="AJ334" s="1395"/>
      <c r="AK334" s="1395"/>
      <c r="AL334" s="1395"/>
      <c r="AM334" s="1395"/>
      <c r="AN334" s="1395"/>
    </row>
    <row r="335">
      <c r="A335" s="1395"/>
      <c r="B335" s="1395"/>
      <c r="C335" s="1395"/>
      <c r="D335" s="1395"/>
      <c r="E335" s="1395"/>
      <c r="F335" s="1395"/>
      <c r="G335" s="1395"/>
      <c r="H335" s="1395"/>
      <c r="I335" s="1395"/>
      <c r="J335" s="1395"/>
      <c r="K335" s="1395"/>
      <c r="L335" s="1395"/>
      <c r="M335" s="1395"/>
      <c r="N335" s="1395"/>
      <c r="O335" s="1395"/>
      <c r="P335" s="1395"/>
      <c r="Q335" s="1395"/>
      <c r="R335" s="1395"/>
      <c r="S335" s="1395"/>
      <c r="T335" s="1395"/>
      <c r="U335" s="1395"/>
      <c r="V335" s="1395"/>
      <c r="W335" s="1395"/>
      <c r="X335" s="1395"/>
      <c r="Y335" s="1395"/>
      <c r="Z335" s="1395"/>
      <c r="AA335" s="1395"/>
      <c r="AB335" s="1395"/>
      <c r="AC335" s="1395"/>
      <c r="AD335" s="1395"/>
      <c r="AE335" s="1395"/>
      <c r="AF335" s="1395"/>
      <c r="AG335" s="1395"/>
      <c r="AH335" s="1395"/>
      <c r="AI335" s="1395"/>
      <c r="AJ335" s="1395"/>
      <c r="AK335" s="1395"/>
      <c r="AL335" s="1395"/>
      <c r="AM335" s="1395"/>
      <c r="AN335" s="1395"/>
    </row>
    <row r="336">
      <c r="A336" s="1395"/>
      <c r="B336" s="1395"/>
      <c r="C336" s="1395"/>
      <c r="D336" s="1395"/>
      <c r="E336" s="1395"/>
      <c r="F336" s="1395"/>
      <c r="G336" s="1395"/>
      <c r="H336" s="1395"/>
      <c r="I336" s="1395"/>
      <c r="J336" s="1395"/>
      <c r="K336" s="1395"/>
      <c r="L336" s="1395"/>
      <c r="M336" s="1395"/>
      <c r="N336" s="1395"/>
      <c r="O336" s="1395"/>
      <c r="P336" s="1395"/>
      <c r="Q336" s="1395"/>
      <c r="R336" s="1395"/>
      <c r="S336" s="1395"/>
      <c r="T336" s="1395"/>
      <c r="U336" s="1395"/>
      <c r="V336" s="1395"/>
      <c r="W336" s="1395"/>
      <c r="X336" s="1395"/>
      <c r="Y336" s="1395"/>
      <c r="Z336" s="1395"/>
      <c r="AA336" s="1395"/>
      <c r="AB336" s="1395"/>
      <c r="AC336" s="1395"/>
      <c r="AD336" s="1395"/>
      <c r="AE336" s="1395"/>
      <c r="AF336" s="1395"/>
      <c r="AG336" s="1395"/>
      <c r="AH336" s="1395"/>
      <c r="AI336" s="1395"/>
      <c r="AJ336" s="1395"/>
      <c r="AK336" s="1395"/>
      <c r="AL336" s="1395"/>
      <c r="AM336" s="1395"/>
      <c r="AN336" s="1395"/>
    </row>
    <row r="337">
      <c r="A337" s="1395"/>
      <c r="B337" s="1395"/>
      <c r="C337" s="1395"/>
      <c r="D337" s="1395"/>
      <c r="E337" s="1395"/>
      <c r="F337" s="1395"/>
      <c r="G337" s="1395"/>
      <c r="H337" s="1395"/>
      <c r="I337" s="1395"/>
      <c r="J337" s="1395"/>
      <c r="K337" s="1395"/>
      <c r="L337" s="1395"/>
      <c r="M337" s="1395"/>
      <c r="N337" s="1395"/>
      <c r="O337" s="1395"/>
      <c r="P337" s="1395"/>
      <c r="Q337" s="1395"/>
      <c r="R337" s="1395"/>
      <c r="S337" s="1395"/>
      <c r="T337" s="1395"/>
      <c r="U337" s="1395"/>
      <c r="V337" s="1395"/>
      <c r="W337" s="1395"/>
      <c r="X337" s="1395"/>
      <c r="Y337" s="1395"/>
      <c r="Z337" s="1395"/>
      <c r="AA337" s="1395"/>
      <c r="AB337" s="1395"/>
      <c r="AC337" s="1395"/>
      <c r="AD337" s="1395"/>
      <c r="AE337" s="1395"/>
      <c r="AF337" s="1395"/>
      <c r="AG337" s="1395"/>
      <c r="AH337" s="1395"/>
      <c r="AI337" s="1395"/>
      <c r="AJ337" s="1395"/>
      <c r="AK337" s="1395"/>
      <c r="AL337" s="1395"/>
      <c r="AM337" s="1395"/>
      <c r="AN337" s="1395"/>
    </row>
    <row r="338">
      <c r="A338" s="1395"/>
      <c r="B338" s="1395"/>
      <c r="C338" s="1395"/>
      <c r="D338" s="1395"/>
      <c r="E338" s="1395"/>
      <c r="F338" s="1395"/>
      <c r="G338" s="1395"/>
      <c r="H338" s="1395"/>
      <c r="I338" s="1395"/>
      <c r="J338" s="1395"/>
      <c r="K338" s="1395"/>
      <c r="L338" s="1395"/>
      <c r="M338" s="1395"/>
      <c r="N338" s="1395"/>
      <c r="O338" s="1395"/>
      <c r="P338" s="1395"/>
      <c r="Q338" s="1395"/>
      <c r="R338" s="1395"/>
      <c r="S338" s="1395"/>
      <c r="T338" s="1395"/>
      <c r="U338" s="1395"/>
      <c r="V338" s="1395"/>
      <c r="W338" s="1395"/>
      <c r="X338" s="1395"/>
      <c r="Y338" s="1395"/>
      <c r="Z338" s="1395"/>
      <c r="AA338" s="1395"/>
      <c r="AB338" s="1395"/>
      <c r="AC338" s="1395"/>
      <c r="AD338" s="1395"/>
      <c r="AE338" s="1395"/>
      <c r="AF338" s="1395"/>
      <c r="AG338" s="1395"/>
      <c r="AH338" s="1395"/>
      <c r="AI338" s="1395"/>
      <c r="AJ338" s="1395"/>
      <c r="AK338" s="1395"/>
      <c r="AL338" s="1395"/>
      <c r="AM338" s="1395"/>
      <c r="AN338" s="1395"/>
    </row>
    <row r="339">
      <c r="A339" s="1395"/>
      <c r="B339" s="1395"/>
      <c r="C339" s="1395"/>
      <c r="D339" s="1395"/>
      <c r="E339" s="1395"/>
      <c r="F339" s="1395"/>
      <c r="G339" s="1395"/>
      <c r="H339" s="1395"/>
      <c r="I339" s="1395"/>
      <c r="J339" s="1395"/>
      <c r="K339" s="1395"/>
      <c r="L339" s="1395"/>
      <c r="M339" s="1395"/>
      <c r="N339" s="1395"/>
      <c r="O339" s="1395"/>
      <c r="P339" s="1395"/>
      <c r="Q339" s="1395"/>
      <c r="R339" s="1395"/>
      <c r="S339" s="1395"/>
      <c r="T339" s="1395"/>
      <c r="U339" s="1395"/>
      <c r="V339" s="1395"/>
      <c r="W339" s="1395"/>
      <c r="X339" s="1395"/>
      <c r="Y339" s="1395"/>
      <c r="Z339" s="1395"/>
      <c r="AA339" s="1395"/>
      <c r="AB339" s="1395"/>
      <c r="AC339" s="1395"/>
      <c r="AD339" s="1395"/>
      <c r="AE339" s="1395"/>
      <c r="AF339" s="1395"/>
      <c r="AG339" s="1395"/>
      <c r="AH339" s="1395"/>
      <c r="AI339" s="1395"/>
      <c r="AJ339" s="1395"/>
      <c r="AK339" s="1395"/>
      <c r="AL339" s="1395"/>
      <c r="AM339" s="1395"/>
      <c r="AN339" s="1395"/>
    </row>
    <row r="340">
      <c r="A340" s="1395"/>
      <c r="B340" s="1395"/>
      <c r="C340" s="1395"/>
      <c r="D340" s="1395"/>
      <c r="E340" s="1395"/>
      <c r="F340" s="1395"/>
      <c r="G340" s="1395"/>
      <c r="H340" s="1395"/>
      <c r="I340" s="1395"/>
      <c r="J340" s="1395"/>
      <c r="K340" s="1395"/>
      <c r="L340" s="1395"/>
      <c r="M340" s="1395"/>
      <c r="N340" s="1395"/>
      <c r="O340" s="1395"/>
      <c r="P340" s="1395"/>
      <c r="Q340" s="1395"/>
      <c r="R340" s="1395"/>
      <c r="S340" s="1395"/>
      <c r="T340" s="1395"/>
      <c r="U340" s="1395"/>
      <c r="V340" s="1395"/>
      <c r="W340" s="1395"/>
      <c r="X340" s="1395"/>
      <c r="Y340" s="1395"/>
      <c r="Z340" s="1395"/>
      <c r="AA340" s="1395"/>
      <c r="AB340" s="1395"/>
      <c r="AC340" s="1395"/>
      <c r="AD340" s="1395"/>
      <c r="AE340" s="1395"/>
      <c r="AF340" s="1395"/>
      <c r="AG340" s="1395"/>
      <c r="AH340" s="1395"/>
      <c r="AI340" s="1395"/>
      <c r="AJ340" s="1395"/>
      <c r="AK340" s="1395"/>
      <c r="AL340" s="1395"/>
      <c r="AM340" s="1395"/>
      <c r="AN340" s="1395"/>
    </row>
    <row r="341">
      <c r="A341" s="1395"/>
      <c r="B341" s="1395"/>
      <c r="C341" s="1395"/>
      <c r="D341" s="1395"/>
      <c r="E341" s="1395"/>
      <c r="F341" s="1395"/>
      <c r="G341" s="1395"/>
      <c r="H341" s="1395"/>
      <c r="I341" s="1395"/>
      <c r="J341" s="1395"/>
      <c r="K341" s="1395"/>
      <c r="L341" s="1395"/>
      <c r="M341" s="1395"/>
      <c r="N341" s="1395"/>
      <c r="O341" s="1395"/>
      <c r="P341" s="1395"/>
      <c r="Q341" s="1395"/>
      <c r="R341" s="1395"/>
      <c r="S341" s="1395"/>
      <c r="T341" s="1395"/>
      <c r="U341" s="1395"/>
      <c r="V341" s="1395"/>
      <c r="W341" s="1395"/>
      <c r="X341" s="1395"/>
      <c r="Y341" s="1395"/>
      <c r="Z341" s="1395"/>
      <c r="AA341" s="1395"/>
      <c r="AB341" s="1395"/>
      <c r="AC341" s="1395"/>
      <c r="AD341" s="1395"/>
      <c r="AE341" s="1395"/>
      <c r="AF341" s="1395"/>
      <c r="AG341" s="1395"/>
      <c r="AH341" s="1395"/>
      <c r="AI341" s="1395"/>
      <c r="AJ341" s="1395"/>
      <c r="AK341" s="1395"/>
      <c r="AL341" s="1395"/>
      <c r="AM341" s="1395"/>
      <c r="AN341" s="1395"/>
    </row>
    <row r="342">
      <c r="A342" s="1395"/>
      <c r="B342" s="1395"/>
      <c r="C342" s="1395"/>
      <c r="D342" s="1395"/>
      <c r="E342" s="1395"/>
      <c r="F342" s="1395"/>
      <c r="G342" s="1395"/>
      <c r="H342" s="1395"/>
      <c r="I342" s="1395"/>
      <c r="J342" s="1395"/>
      <c r="K342" s="1395"/>
      <c r="L342" s="1395"/>
      <c r="M342" s="1395"/>
      <c r="N342" s="1395"/>
      <c r="O342" s="1395"/>
      <c r="P342" s="1395"/>
      <c r="Q342" s="1395"/>
      <c r="R342" s="1395"/>
      <c r="S342" s="1395"/>
      <c r="T342" s="1395"/>
      <c r="U342" s="1395"/>
      <c r="V342" s="1395"/>
      <c r="W342" s="1395"/>
      <c r="X342" s="1395"/>
      <c r="Y342" s="1395"/>
      <c r="Z342" s="1395"/>
      <c r="AA342" s="1395"/>
      <c r="AB342" s="1395"/>
      <c r="AC342" s="1395"/>
      <c r="AD342" s="1395"/>
      <c r="AE342" s="1395"/>
      <c r="AF342" s="1395"/>
      <c r="AG342" s="1395"/>
      <c r="AH342" s="1395"/>
      <c r="AI342" s="1395"/>
      <c r="AJ342" s="1395"/>
      <c r="AK342" s="1395"/>
      <c r="AL342" s="1395"/>
      <c r="AM342" s="1395"/>
      <c r="AN342" s="1395"/>
    </row>
    <row r="343">
      <c r="A343" s="1395"/>
      <c r="B343" s="1395"/>
      <c r="C343" s="1395"/>
      <c r="D343" s="1395"/>
      <c r="E343" s="1395"/>
      <c r="F343" s="1395"/>
      <c r="G343" s="1395"/>
      <c r="H343" s="1395"/>
      <c r="I343" s="1395"/>
      <c r="J343" s="1395"/>
      <c r="K343" s="1395"/>
      <c r="L343" s="1395"/>
      <c r="M343" s="1395"/>
      <c r="N343" s="1395"/>
      <c r="O343" s="1395"/>
      <c r="P343" s="1395"/>
      <c r="Q343" s="1395"/>
      <c r="R343" s="1395"/>
      <c r="S343" s="1395"/>
      <c r="T343" s="1395"/>
      <c r="U343" s="1395"/>
      <c r="V343" s="1395"/>
      <c r="W343" s="1395"/>
      <c r="X343" s="1395"/>
      <c r="Y343" s="1395"/>
      <c r="Z343" s="1395"/>
      <c r="AA343" s="1395"/>
      <c r="AB343" s="1395"/>
      <c r="AC343" s="1395"/>
      <c r="AD343" s="1395"/>
      <c r="AE343" s="1395"/>
      <c r="AF343" s="1395"/>
      <c r="AG343" s="1395"/>
      <c r="AH343" s="1395"/>
      <c r="AI343" s="1395"/>
      <c r="AJ343" s="1395"/>
      <c r="AK343" s="1395"/>
      <c r="AL343" s="1395"/>
      <c r="AM343" s="1395"/>
      <c r="AN343" s="1395"/>
    </row>
    <row r="344">
      <c r="A344" s="1395"/>
      <c r="B344" s="1395"/>
      <c r="C344" s="1395"/>
      <c r="D344" s="1395"/>
      <c r="E344" s="1395"/>
      <c r="F344" s="1395"/>
      <c r="G344" s="1395"/>
      <c r="H344" s="1395"/>
      <c r="I344" s="1395"/>
      <c r="J344" s="1395"/>
      <c r="K344" s="1395"/>
      <c r="L344" s="1395"/>
      <c r="M344" s="1395"/>
      <c r="N344" s="1395"/>
      <c r="O344" s="1395"/>
      <c r="P344" s="1395"/>
      <c r="Q344" s="1395"/>
      <c r="R344" s="1395"/>
      <c r="S344" s="1395"/>
      <c r="T344" s="1395"/>
      <c r="U344" s="1395"/>
      <c r="V344" s="1395"/>
      <c r="W344" s="1395"/>
      <c r="X344" s="1395"/>
      <c r="Y344" s="1395"/>
      <c r="Z344" s="1395"/>
      <c r="AA344" s="1395"/>
      <c r="AB344" s="1395"/>
      <c r="AC344" s="1395"/>
      <c r="AD344" s="1395"/>
      <c r="AE344" s="1395"/>
      <c r="AF344" s="1395"/>
      <c r="AG344" s="1395"/>
      <c r="AH344" s="1395"/>
      <c r="AI344" s="1395"/>
      <c r="AJ344" s="1395"/>
      <c r="AK344" s="1395"/>
      <c r="AL344" s="1395"/>
      <c r="AM344" s="1395"/>
      <c r="AN344" s="1395"/>
    </row>
    <row r="345">
      <c r="A345" s="1395"/>
      <c r="B345" s="1395"/>
      <c r="C345" s="1395"/>
      <c r="D345" s="1395"/>
      <c r="E345" s="1395"/>
      <c r="F345" s="1395"/>
      <c r="G345" s="1395"/>
      <c r="H345" s="1395"/>
      <c r="I345" s="1395"/>
      <c r="J345" s="1395"/>
      <c r="K345" s="1395"/>
      <c r="L345" s="1395"/>
      <c r="M345" s="1395"/>
      <c r="N345" s="1395"/>
      <c r="O345" s="1395"/>
      <c r="P345" s="1395"/>
      <c r="Q345" s="1395"/>
      <c r="R345" s="1395"/>
      <c r="S345" s="1395"/>
      <c r="T345" s="1395"/>
      <c r="U345" s="1395"/>
      <c r="V345" s="1395"/>
      <c r="W345" s="1395"/>
      <c r="X345" s="1395"/>
      <c r="Y345" s="1395"/>
      <c r="Z345" s="1395"/>
      <c r="AA345" s="1395"/>
      <c r="AB345" s="1395"/>
      <c r="AC345" s="1395"/>
      <c r="AD345" s="1395"/>
      <c r="AE345" s="1395"/>
      <c r="AF345" s="1395"/>
      <c r="AG345" s="1395"/>
      <c r="AH345" s="1395"/>
      <c r="AI345" s="1395"/>
      <c r="AJ345" s="1395"/>
      <c r="AK345" s="1395"/>
      <c r="AL345" s="1395"/>
      <c r="AM345" s="1395"/>
      <c r="AN345" s="1395"/>
    </row>
    <row r="346">
      <c r="A346" s="1395"/>
      <c r="B346" s="1395"/>
      <c r="C346" s="1395"/>
      <c r="D346" s="1395"/>
      <c r="E346" s="1395"/>
      <c r="F346" s="1395"/>
      <c r="G346" s="1395"/>
      <c r="H346" s="1395"/>
      <c r="I346" s="1395"/>
      <c r="J346" s="1395"/>
      <c r="K346" s="1395"/>
      <c r="L346" s="1395"/>
      <c r="M346" s="1395"/>
      <c r="N346" s="1395"/>
      <c r="O346" s="1395"/>
      <c r="P346" s="1395"/>
      <c r="Q346" s="1395"/>
      <c r="R346" s="1395"/>
      <c r="S346" s="1395"/>
      <c r="T346" s="1395"/>
      <c r="U346" s="1395"/>
      <c r="V346" s="1395"/>
      <c r="W346" s="1395"/>
      <c r="X346" s="1395"/>
      <c r="Y346" s="1395"/>
      <c r="Z346" s="1395"/>
      <c r="AA346" s="1395"/>
      <c r="AB346" s="1395"/>
      <c r="AC346" s="1395"/>
      <c r="AD346" s="1395"/>
      <c r="AE346" s="1395"/>
      <c r="AF346" s="1395"/>
      <c r="AG346" s="1395"/>
      <c r="AH346" s="1395"/>
      <c r="AI346" s="1395"/>
      <c r="AJ346" s="1395"/>
      <c r="AK346" s="1395"/>
      <c r="AL346" s="1395"/>
      <c r="AM346" s="1395"/>
      <c r="AN346" s="1395"/>
    </row>
    <row r="347">
      <c r="A347" s="1395"/>
      <c r="B347" s="1395"/>
      <c r="C347" s="1395"/>
      <c r="D347" s="1395"/>
      <c r="E347" s="1395"/>
      <c r="F347" s="1395"/>
      <c r="G347" s="1395"/>
      <c r="H347" s="1395"/>
      <c r="I347" s="1395"/>
      <c r="J347" s="1395"/>
      <c r="K347" s="1395"/>
      <c r="L347" s="1395"/>
      <c r="M347" s="1395"/>
      <c r="N347" s="1395"/>
      <c r="O347" s="1395"/>
      <c r="P347" s="1395"/>
      <c r="Q347" s="1395"/>
      <c r="R347" s="1395"/>
      <c r="S347" s="1395"/>
      <c r="T347" s="1395"/>
      <c r="U347" s="1395"/>
      <c r="V347" s="1395"/>
      <c r="W347" s="1395"/>
      <c r="X347" s="1395"/>
      <c r="Y347" s="1395"/>
      <c r="Z347" s="1395"/>
      <c r="AA347" s="1395"/>
      <c r="AB347" s="1395"/>
      <c r="AC347" s="1395"/>
      <c r="AD347" s="1395"/>
      <c r="AE347" s="1395"/>
      <c r="AF347" s="1395"/>
      <c r="AG347" s="1395"/>
      <c r="AH347" s="1395"/>
      <c r="AI347" s="1395"/>
      <c r="AJ347" s="1395"/>
      <c r="AK347" s="1395"/>
      <c r="AL347" s="1395"/>
      <c r="AM347" s="1395"/>
      <c r="AN347" s="1395"/>
    </row>
    <row r="348">
      <c r="A348" s="1395"/>
      <c r="B348" s="1395"/>
      <c r="C348" s="1395"/>
      <c r="D348" s="1395"/>
      <c r="E348" s="1395"/>
      <c r="F348" s="1395"/>
      <c r="G348" s="1395"/>
      <c r="H348" s="1395"/>
      <c r="I348" s="1395"/>
      <c r="J348" s="1395"/>
      <c r="K348" s="1395"/>
      <c r="L348" s="1395"/>
      <c r="M348" s="1395"/>
      <c r="N348" s="1395"/>
      <c r="O348" s="1395"/>
      <c r="P348" s="1395"/>
      <c r="Q348" s="1395"/>
      <c r="R348" s="1395"/>
      <c r="S348" s="1395"/>
      <c r="T348" s="1395"/>
      <c r="U348" s="1395"/>
      <c r="V348" s="1395"/>
      <c r="W348" s="1395"/>
      <c r="X348" s="1395"/>
      <c r="Y348" s="1395"/>
      <c r="Z348" s="1395"/>
      <c r="AA348" s="1395"/>
      <c r="AB348" s="1395"/>
      <c r="AC348" s="1395"/>
      <c r="AD348" s="1395"/>
      <c r="AE348" s="1395"/>
      <c r="AF348" s="1395"/>
      <c r="AG348" s="1395"/>
      <c r="AH348" s="1395"/>
      <c r="AI348" s="1395"/>
      <c r="AJ348" s="1395"/>
      <c r="AK348" s="1395"/>
      <c r="AL348" s="1395"/>
      <c r="AM348" s="1395"/>
      <c r="AN348" s="1395"/>
    </row>
    <row r="349">
      <c r="A349" s="1395"/>
      <c r="B349" s="1395"/>
      <c r="C349" s="1395"/>
      <c r="D349" s="1395"/>
      <c r="E349" s="1395"/>
      <c r="F349" s="1395"/>
      <c r="G349" s="1395"/>
      <c r="H349" s="1395"/>
      <c r="I349" s="1395"/>
      <c r="J349" s="1395"/>
      <c r="K349" s="1395"/>
      <c r="L349" s="1395"/>
      <c r="M349" s="1395"/>
      <c r="N349" s="1395"/>
      <c r="O349" s="1395"/>
      <c r="P349" s="1395"/>
      <c r="Q349" s="1395"/>
      <c r="R349" s="1395"/>
      <c r="S349" s="1395"/>
      <c r="T349" s="1395"/>
      <c r="U349" s="1395"/>
      <c r="V349" s="1395"/>
      <c r="W349" s="1395"/>
      <c r="X349" s="1395"/>
      <c r="Y349" s="1395"/>
      <c r="Z349" s="1395"/>
      <c r="AA349" s="1395"/>
      <c r="AB349" s="1395"/>
      <c r="AC349" s="1395"/>
      <c r="AD349" s="1395"/>
      <c r="AE349" s="1395"/>
      <c r="AF349" s="1395"/>
      <c r="AG349" s="1395"/>
      <c r="AH349" s="1395"/>
      <c r="AI349" s="1395"/>
      <c r="AJ349" s="1395"/>
      <c r="AK349" s="1395"/>
      <c r="AL349" s="1395"/>
      <c r="AM349" s="1395"/>
      <c r="AN349" s="1395"/>
    </row>
    <row r="350">
      <c r="A350" s="1395"/>
      <c r="B350" s="1395"/>
      <c r="C350" s="1395"/>
      <c r="D350" s="1395"/>
      <c r="E350" s="1395"/>
      <c r="F350" s="1395"/>
      <c r="G350" s="1395"/>
      <c r="H350" s="1395"/>
      <c r="I350" s="1395"/>
      <c r="J350" s="1395"/>
      <c r="K350" s="1395"/>
      <c r="L350" s="1395"/>
      <c r="M350" s="1395"/>
      <c r="N350" s="1395"/>
      <c r="O350" s="1395"/>
      <c r="P350" s="1395"/>
      <c r="Q350" s="1395"/>
      <c r="R350" s="1395"/>
      <c r="S350" s="1395"/>
      <c r="T350" s="1395"/>
      <c r="U350" s="1395"/>
      <c r="V350" s="1395"/>
      <c r="W350" s="1395"/>
      <c r="X350" s="1395"/>
      <c r="Y350" s="1395"/>
      <c r="Z350" s="1395"/>
      <c r="AA350" s="1395"/>
      <c r="AB350" s="1395"/>
      <c r="AC350" s="1395"/>
      <c r="AD350" s="1395"/>
      <c r="AE350" s="1395"/>
      <c r="AF350" s="1395"/>
      <c r="AG350" s="1395"/>
      <c r="AH350" s="1395"/>
      <c r="AI350" s="1395"/>
      <c r="AJ350" s="1395"/>
      <c r="AK350" s="1395"/>
      <c r="AL350" s="1395"/>
      <c r="AM350" s="1395"/>
      <c r="AN350" s="1395"/>
    </row>
    <row r="351">
      <c r="A351" s="1395"/>
      <c r="B351" s="1395"/>
      <c r="C351" s="1395"/>
      <c r="D351" s="1395"/>
      <c r="E351" s="1395"/>
      <c r="F351" s="1395"/>
      <c r="G351" s="1395"/>
      <c r="H351" s="1395"/>
      <c r="I351" s="1395"/>
      <c r="J351" s="1395"/>
      <c r="K351" s="1395"/>
      <c r="L351" s="1395"/>
      <c r="M351" s="1395"/>
      <c r="N351" s="1395"/>
      <c r="O351" s="1395"/>
      <c r="P351" s="1395"/>
      <c r="Q351" s="1395"/>
      <c r="R351" s="1395"/>
      <c r="S351" s="1395"/>
      <c r="T351" s="1395"/>
      <c r="U351" s="1395"/>
      <c r="V351" s="1395"/>
      <c r="W351" s="1395"/>
      <c r="X351" s="1395"/>
      <c r="Y351" s="1395"/>
      <c r="Z351" s="1395"/>
      <c r="AA351" s="1395"/>
      <c r="AB351" s="1395"/>
      <c r="AC351" s="1395"/>
      <c r="AD351" s="1395"/>
      <c r="AE351" s="1395"/>
      <c r="AF351" s="1395"/>
      <c r="AG351" s="1395"/>
      <c r="AH351" s="1395"/>
      <c r="AI351" s="1395"/>
      <c r="AJ351" s="1395"/>
      <c r="AK351" s="1395"/>
      <c r="AL351" s="1395"/>
      <c r="AM351" s="1395"/>
      <c r="AN351" s="1395"/>
    </row>
    <row r="352">
      <c r="A352" s="1395"/>
      <c r="B352" s="1395"/>
      <c r="C352" s="1395"/>
      <c r="D352" s="1395"/>
      <c r="E352" s="1395"/>
      <c r="F352" s="1395"/>
      <c r="G352" s="1395"/>
      <c r="H352" s="1395"/>
      <c r="I352" s="1395"/>
      <c r="J352" s="1395"/>
      <c r="K352" s="1395"/>
      <c r="L352" s="1395"/>
      <c r="M352" s="1395"/>
      <c r="N352" s="1395"/>
      <c r="O352" s="1395"/>
      <c r="P352" s="1395"/>
      <c r="Q352" s="1395"/>
      <c r="R352" s="1395"/>
      <c r="S352" s="1395"/>
      <c r="T352" s="1395"/>
      <c r="U352" s="1395"/>
      <c r="V352" s="1395"/>
      <c r="W352" s="1395"/>
      <c r="X352" s="1395"/>
      <c r="Y352" s="1395"/>
      <c r="Z352" s="1395"/>
      <c r="AA352" s="1395"/>
      <c r="AB352" s="1395"/>
      <c r="AC352" s="1395"/>
      <c r="AD352" s="1395"/>
      <c r="AE352" s="1395"/>
      <c r="AF352" s="1395"/>
      <c r="AG352" s="1395"/>
      <c r="AH352" s="1395"/>
      <c r="AI352" s="1395"/>
      <c r="AJ352" s="1395"/>
      <c r="AK352" s="1395"/>
      <c r="AL352" s="1395"/>
      <c r="AM352" s="1395"/>
      <c r="AN352" s="1395"/>
    </row>
    <row r="353">
      <c r="A353" s="1395"/>
      <c r="B353" s="1395"/>
      <c r="C353" s="1395"/>
      <c r="D353" s="1395"/>
      <c r="E353" s="1395"/>
      <c r="F353" s="1395"/>
      <c r="G353" s="1395"/>
      <c r="H353" s="1395"/>
      <c r="I353" s="1395"/>
      <c r="J353" s="1395"/>
      <c r="K353" s="1395"/>
      <c r="L353" s="1395"/>
      <c r="M353" s="1395"/>
      <c r="N353" s="1395"/>
      <c r="O353" s="1395"/>
      <c r="P353" s="1395"/>
      <c r="Q353" s="1395"/>
      <c r="R353" s="1395"/>
      <c r="S353" s="1395"/>
      <c r="T353" s="1395"/>
      <c r="U353" s="1395"/>
      <c r="V353" s="1395"/>
      <c r="W353" s="1395"/>
      <c r="X353" s="1395"/>
      <c r="Y353" s="1395"/>
      <c r="Z353" s="1395"/>
      <c r="AA353" s="1395"/>
      <c r="AB353" s="1395"/>
      <c r="AC353" s="1395"/>
      <c r="AD353" s="1395"/>
      <c r="AE353" s="1395"/>
      <c r="AF353" s="1395"/>
      <c r="AG353" s="1395"/>
      <c r="AH353" s="1395"/>
      <c r="AI353" s="1395"/>
      <c r="AJ353" s="1395"/>
      <c r="AK353" s="1395"/>
      <c r="AL353" s="1395"/>
      <c r="AM353" s="1395"/>
      <c r="AN353" s="1395"/>
    </row>
    <row r="354">
      <c r="A354" s="1395"/>
      <c r="B354" s="1395"/>
      <c r="C354" s="1395"/>
      <c r="D354" s="1395"/>
      <c r="E354" s="1395"/>
      <c r="F354" s="1395"/>
      <c r="G354" s="1395"/>
      <c r="H354" s="1395"/>
      <c r="I354" s="1395"/>
      <c r="J354" s="1395"/>
      <c r="K354" s="1395"/>
      <c r="L354" s="1395"/>
      <c r="M354" s="1395"/>
      <c r="N354" s="1395"/>
      <c r="O354" s="1395"/>
      <c r="P354" s="1395"/>
      <c r="Q354" s="1395"/>
      <c r="R354" s="1395"/>
      <c r="S354" s="1395"/>
      <c r="T354" s="1395"/>
      <c r="U354" s="1395"/>
      <c r="V354" s="1395"/>
      <c r="W354" s="1395"/>
      <c r="X354" s="1395"/>
      <c r="Y354" s="1395"/>
      <c r="Z354" s="1395"/>
      <c r="AA354" s="1395"/>
      <c r="AB354" s="1395"/>
      <c r="AC354" s="1395"/>
      <c r="AD354" s="1395"/>
      <c r="AE354" s="1395"/>
      <c r="AF354" s="1395"/>
      <c r="AG354" s="1395"/>
      <c r="AH354" s="1395"/>
      <c r="AI354" s="1395"/>
      <c r="AJ354" s="1395"/>
      <c r="AK354" s="1395"/>
      <c r="AL354" s="1395"/>
      <c r="AM354" s="1395"/>
      <c r="AN354" s="1395"/>
    </row>
    <row r="355">
      <c r="A355" s="1395"/>
      <c r="B355" s="1395"/>
      <c r="C355" s="1395"/>
      <c r="D355" s="1395"/>
      <c r="E355" s="1395"/>
      <c r="F355" s="1395"/>
      <c r="G355" s="1395"/>
      <c r="H355" s="1395"/>
      <c r="I355" s="1395"/>
      <c r="J355" s="1395"/>
      <c r="K355" s="1395"/>
      <c r="L355" s="1395"/>
      <c r="M355" s="1395"/>
      <c r="N355" s="1395"/>
      <c r="O355" s="1395"/>
      <c r="P355" s="1395"/>
      <c r="Q355" s="1395"/>
      <c r="R355" s="1395"/>
      <c r="S355" s="1395"/>
      <c r="T355" s="1395"/>
      <c r="U355" s="1395"/>
      <c r="V355" s="1395"/>
      <c r="W355" s="1395"/>
      <c r="X355" s="1395"/>
      <c r="Y355" s="1395"/>
      <c r="Z355" s="1395"/>
      <c r="AA355" s="1395"/>
      <c r="AB355" s="1395"/>
      <c r="AC355" s="1395"/>
      <c r="AD355" s="1395"/>
      <c r="AE355" s="1395"/>
      <c r="AF355" s="1395"/>
      <c r="AG355" s="1395"/>
      <c r="AH355" s="1395"/>
      <c r="AI355" s="1395"/>
      <c r="AJ355" s="1395"/>
      <c r="AK355" s="1395"/>
      <c r="AL355" s="1395"/>
      <c r="AM355" s="1395"/>
      <c r="AN355" s="1395"/>
    </row>
    <row r="356">
      <c r="A356" s="1395"/>
      <c r="B356" s="1395"/>
      <c r="C356" s="1395"/>
      <c r="D356" s="1395"/>
      <c r="E356" s="1395"/>
      <c r="F356" s="1395"/>
      <c r="G356" s="1395"/>
      <c r="H356" s="1395"/>
      <c r="I356" s="1395"/>
      <c r="J356" s="1395"/>
      <c r="K356" s="1395"/>
      <c r="L356" s="1395"/>
      <c r="M356" s="1395"/>
      <c r="N356" s="1395"/>
      <c r="O356" s="1395"/>
      <c r="P356" s="1395"/>
      <c r="Q356" s="1395"/>
      <c r="R356" s="1395"/>
      <c r="S356" s="1395"/>
      <c r="T356" s="1395"/>
      <c r="U356" s="1395"/>
      <c r="V356" s="1395"/>
      <c r="W356" s="1395"/>
      <c r="X356" s="1395"/>
      <c r="Y356" s="1395"/>
      <c r="Z356" s="1395"/>
      <c r="AA356" s="1395"/>
      <c r="AB356" s="1395"/>
      <c r="AC356" s="1395"/>
      <c r="AD356" s="1395"/>
      <c r="AE356" s="1395"/>
      <c r="AF356" s="1395"/>
      <c r="AG356" s="1395"/>
      <c r="AH356" s="1395"/>
      <c r="AI356" s="1395"/>
      <c r="AJ356" s="1395"/>
      <c r="AK356" s="1395"/>
      <c r="AL356" s="1395"/>
      <c r="AM356" s="1395"/>
      <c r="AN356" s="1395"/>
    </row>
    <row r="357">
      <c r="A357" s="1395"/>
      <c r="B357" s="1395"/>
      <c r="C357" s="1395"/>
      <c r="D357" s="1395"/>
      <c r="E357" s="1395"/>
      <c r="F357" s="1395"/>
      <c r="G357" s="1395"/>
      <c r="H357" s="1395"/>
      <c r="I357" s="1395"/>
      <c r="J357" s="1395"/>
      <c r="K357" s="1395"/>
      <c r="L357" s="1395"/>
      <c r="M357" s="1395"/>
      <c r="N357" s="1395"/>
      <c r="O357" s="1395"/>
      <c r="P357" s="1395"/>
      <c r="Q357" s="1395"/>
      <c r="R357" s="1395"/>
      <c r="S357" s="1395"/>
      <c r="T357" s="1395"/>
      <c r="U357" s="1395"/>
      <c r="V357" s="1395"/>
      <c r="W357" s="1395"/>
      <c r="X357" s="1395"/>
      <c r="Y357" s="1395"/>
      <c r="Z357" s="1395"/>
      <c r="AA357" s="1395"/>
      <c r="AB357" s="1395"/>
      <c r="AC357" s="1395"/>
      <c r="AD357" s="1395"/>
      <c r="AE357" s="1395"/>
      <c r="AF357" s="1395"/>
      <c r="AG357" s="1395"/>
      <c r="AH357" s="1395"/>
      <c r="AI357" s="1395"/>
      <c r="AJ357" s="1395"/>
      <c r="AK357" s="1395"/>
      <c r="AL357" s="1395"/>
      <c r="AM357" s="1395"/>
      <c r="AN357" s="1395"/>
    </row>
    <row r="358">
      <c r="A358" s="1395"/>
      <c r="B358" s="1395"/>
      <c r="C358" s="1395"/>
      <c r="D358" s="1395"/>
      <c r="E358" s="1395"/>
      <c r="F358" s="1395"/>
      <c r="G358" s="1395"/>
      <c r="H358" s="1395"/>
      <c r="I358" s="1395"/>
      <c r="J358" s="1395"/>
      <c r="K358" s="1395"/>
      <c r="L358" s="1395"/>
      <c r="M358" s="1395"/>
      <c r="N358" s="1395"/>
      <c r="O358" s="1395"/>
      <c r="P358" s="1395"/>
      <c r="Q358" s="1395"/>
      <c r="R358" s="1395"/>
      <c r="S358" s="1395"/>
      <c r="T358" s="1395"/>
      <c r="U358" s="1395"/>
      <c r="V358" s="1395"/>
      <c r="W358" s="1395"/>
      <c r="X358" s="1395"/>
      <c r="Y358" s="1395"/>
      <c r="Z358" s="1395"/>
      <c r="AA358" s="1395"/>
      <c r="AB358" s="1395"/>
      <c r="AC358" s="1395"/>
      <c r="AD358" s="1395"/>
      <c r="AE358" s="1395"/>
      <c r="AF358" s="1395"/>
      <c r="AG358" s="1395"/>
      <c r="AH358" s="1395"/>
      <c r="AI358" s="1395"/>
      <c r="AJ358" s="1395"/>
      <c r="AK358" s="1395"/>
      <c r="AL358" s="1395"/>
      <c r="AM358" s="1395"/>
      <c r="AN358" s="1395"/>
    </row>
    <row r="359">
      <c r="A359" s="1395"/>
      <c r="B359" s="1395"/>
      <c r="C359" s="1395"/>
      <c r="D359" s="1395"/>
      <c r="E359" s="1395"/>
      <c r="F359" s="1395"/>
      <c r="G359" s="1395"/>
      <c r="H359" s="1395"/>
      <c r="I359" s="1395"/>
      <c r="J359" s="1395"/>
      <c r="K359" s="1395"/>
      <c r="L359" s="1395"/>
      <c r="M359" s="1395"/>
      <c r="N359" s="1395"/>
      <c r="O359" s="1395"/>
      <c r="P359" s="1395"/>
      <c r="Q359" s="1395"/>
      <c r="R359" s="1395"/>
      <c r="S359" s="1395"/>
      <c r="T359" s="1395"/>
      <c r="U359" s="1395"/>
      <c r="V359" s="1395"/>
      <c r="W359" s="1395"/>
      <c r="X359" s="1395"/>
      <c r="Y359" s="1395"/>
      <c r="Z359" s="1395"/>
      <c r="AA359" s="1395"/>
      <c r="AB359" s="1395"/>
      <c r="AC359" s="1395"/>
      <c r="AD359" s="1395"/>
      <c r="AE359" s="1395"/>
      <c r="AF359" s="1395"/>
      <c r="AG359" s="1395"/>
      <c r="AH359" s="1395"/>
      <c r="AI359" s="1395"/>
      <c r="AJ359" s="1395"/>
      <c r="AK359" s="1395"/>
      <c r="AL359" s="1395"/>
      <c r="AM359" s="1395"/>
      <c r="AN359" s="1395"/>
    </row>
    <row r="360">
      <c r="A360" s="1395"/>
      <c r="B360" s="1395"/>
      <c r="C360" s="1395"/>
      <c r="D360" s="1395"/>
      <c r="E360" s="1395"/>
      <c r="F360" s="1395"/>
      <c r="G360" s="1395"/>
      <c r="H360" s="1395"/>
      <c r="I360" s="1395"/>
      <c r="J360" s="1395"/>
      <c r="K360" s="1395"/>
      <c r="L360" s="1395"/>
      <c r="M360" s="1395"/>
      <c r="N360" s="1395"/>
      <c r="O360" s="1395"/>
      <c r="P360" s="1395"/>
      <c r="Q360" s="1395"/>
      <c r="R360" s="1395"/>
      <c r="S360" s="1395"/>
      <c r="T360" s="1395"/>
      <c r="U360" s="1395"/>
      <c r="V360" s="1395"/>
      <c r="W360" s="1395"/>
      <c r="X360" s="1395"/>
      <c r="Y360" s="1395"/>
      <c r="Z360" s="1395"/>
      <c r="AA360" s="1395"/>
      <c r="AB360" s="1395"/>
      <c r="AC360" s="1395"/>
      <c r="AD360" s="1395"/>
      <c r="AE360" s="1395"/>
      <c r="AF360" s="1395"/>
      <c r="AG360" s="1395"/>
      <c r="AH360" s="1395"/>
      <c r="AI360" s="1395"/>
      <c r="AJ360" s="1395"/>
      <c r="AK360" s="1395"/>
      <c r="AL360" s="1395"/>
      <c r="AM360" s="1395"/>
      <c r="AN360" s="1395"/>
    </row>
    <row r="361">
      <c r="A361" s="1395"/>
      <c r="B361" s="1395"/>
      <c r="C361" s="1395"/>
      <c r="D361" s="1395"/>
      <c r="E361" s="1395"/>
      <c r="F361" s="1395"/>
      <c r="G361" s="1395"/>
      <c r="H361" s="1395"/>
      <c r="I361" s="1395"/>
      <c r="J361" s="1395"/>
      <c r="K361" s="1395"/>
      <c r="L361" s="1395"/>
      <c r="M361" s="1395"/>
      <c r="N361" s="1395"/>
      <c r="O361" s="1395"/>
      <c r="P361" s="1395"/>
      <c r="Q361" s="1395"/>
      <c r="R361" s="1395"/>
      <c r="S361" s="1395"/>
      <c r="T361" s="1395"/>
      <c r="U361" s="1395"/>
      <c r="V361" s="1395"/>
      <c r="W361" s="1395"/>
      <c r="X361" s="1395"/>
      <c r="Y361" s="1395"/>
      <c r="Z361" s="1395"/>
      <c r="AA361" s="1395"/>
      <c r="AB361" s="1395"/>
      <c r="AC361" s="1395"/>
      <c r="AD361" s="1395"/>
      <c r="AE361" s="1395"/>
      <c r="AF361" s="1395"/>
      <c r="AG361" s="1395"/>
      <c r="AH361" s="1395"/>
      <c r="AI361" s="1395"/>
      <c r="AJ361" s="1395"/>
      <c r="AK361" s="1395"/>
      <c r="AL361" s="1395"/>
      <c r="AM361" s="1395"/>
      <c r="AN361" s="1395"/>
    </row>
    <row r="362">
      <c r="A362" s="1395"/>
      <c r="B362" s="1395"/>
      <c r="C362" s="1395"/>
      <c r="D362" s="1395"/>
      <c r="E362" s="1395"/>
      <c r="F362" s="1395"/>
      <c r="G362" s="1395"/>
      <c r="H362" s="1395"/>
      <c r="I362" s="1395"/>
      <c r="J362" s="1395"/>
      <c r="K362" s="1395"/>
      <c r="L362" s="1395"/>
      <c r="M362" s="1395"/>
      <c r="N362" s="1395"/>
      <c r="O362" s="1395"/>
      <c r="P362" s="1395"/>
      <c r="Q362" s="1395"/>
      <c r="R362" s="1395"/>
      <c r="S362" s="1395"/>
      <c r="T362" s="1395"/>
      <c r="U362" s="1395"/>
      <c r="V362" s="1395"/>
      <c r="W362" s="1395"/>
      <c r="X362" s="1395"/>
      <c r="Y362" s="1395"/>
      <c r="Z362" s="1395"/>
      <c r="AA362" s="1395"/>
      <c r="AB362" s="1395"/>
      <c r="AC362" s="1395"/>
      <c r="AD362" s="1395"/>
      <c r="AE362" s="1395"/>
      <c r="AF362" s="1395"/>
      <c r="AG362" s="1395"/>
      <c r="AH362" s="1395"/>
      <c r="AI362" s="1395"/>
      <c r="AJ362" s="1395"/>
      <c r="AK362" s="1395"/>
      <c r="AL362" s="1395"/>
      <c r="AM362" s="1395"/>
      <c r="AN362" s="1395"/>
    </row>
    <row r="363">
      <c r="A363" s="1395"/>
      <c r="B363" s="1395"/>
      <c r="C363" s="1395"/>
      <c r="D363" s="1395"/>
      <c r="E363" s="1395"/>
      <c r="F363" s="1395"/>
      <c r="G363" s="1395"/>
      <c r="H363" s="1395"/>
      <c r="I363" s="1395"/>
      <c r="J363" s="1395"/>
      <c r="K363" s="1395"/>
      <c r="L363" s="1395"/>
      <c r="M363" s="1395"/>
      <c r="N363" s="1395"/>
      <c r="O363" s="1395"/>
      <c r="P363" s="1395"/>
      <c r="Q363" s="1395"/>
      <c r="R363" s="1395"/>
      <c r="S363" s="1395"/>
      <c r="T363" s="1395"/>
      <c r="U363" s="1395"/>
      <c r="V363" s="1395"/>
      <c r="W363" s="1395"/>
      <c r="X363" s="1395"/>
      <c r="Y363" s="1395"/>
      <c r="Z363" s="1395"/>
      <c r="AA363" s="1395"/>
      <c r="AB363" s="1395"/>
      <c r="AC363" s="1395"/>
      <c r="AD363" s="1395"/>
      <c r="AE363" s="1395"/>
      <c r="AF363" s="1395"/>
      <c r="AG363" s="1395"/>
      <c r="AH363" s="1395"/>
      <c r="AI363" s="1395"/>
      <c r="AJ363" s="1395"/>
      <c r="AK363" s="1395"/>
      <c r="AL363" s="1395"/>
      <c r="AM363" s="1395"/>
      <c r="AN363" s="1395"/>
    </row>
    <row r="364">
      <c r="A364" s="1395"/>
      <c r="B364" s="1395"/>
      <c r="C364" s="1395"/>
      <c r="D364" s="1395"/>
      <c r="E364" s="1395"/>
      <c r="F364" s="1395"/>
      <c r="G364" s="1395"/>
      <c r="H364" s="1395"/>
      <c r="I364" s="1395"/>
      <c r="J364" s="1395"/>
      <c r="K364" s="1395"/>
      <c r="L364" s="1395"/>
      <c r="M364" s="1395"/>
      <c r="N364" s="1395"/>
      <c r="O364" s="1395"/>
      <c r="P364" s="1395"/>
      <c r="Q364" s="1395"/>
      <c r="R364" s="1395"/>
      <c r="S364" s="1395"/>
      <c r="T364" s="1395"/>
      <c r="U364" s="1395"/>
      <c r="V364" s="1395"/>
      <c r="W364" s="1395"/>
      <c r="X364" s="1395"/>
      <c r="Y364" s="1395"/>
      <c r="Z364" s="1395"/>
      <c r="AA364" s="1395"/>
      <c r="AB364" s="1395"/>
      <c r="AC364" s="1395"/>
      <c r="AD364" s="1395"/>
      <c r="AE364" s="1395"/>
      <c r="AF364" s="1395"/>
      <c r="AG364" s="1395"/>
      <c r="AH364" s="1395"/>
      <c r="AI364" s="1395"/>
      <c r="AJ364" s="1395"/>
      <c r="AK364" s="1395"/>
      <c r="AL364" s="1395"/>
      <c r="AM364" s="1395"/>
      <c r="AN364" s="1395"/>
    </row>
    <row r="365">
      <c r="A365" s="1395"/>
      <c r="B365" s="1395"/>
      <c r="C365" s="1395"/>
      <c r="D365" s="1395"/>
      <c r="E365" s="1395"/>
      <c r="F365" s="1395"/>
      <c r="G365" s="1395"/>
      <c r="H365" s="1395"/>
      <c r="I365" s="1395"/>
      <c r="J365" s="1395"/>
      <c r="K365" s="1395"/>
      <c r="L365" s="1395"/>
      <c r="M365" s="1395"/>
      <c r="N365" s="1395"/>
      <c r="O365" s="1395"/>
      <c r="P365" s="1395"/>
      <c r="Q365" s="1395"/>
      <c r="R365" s="1395"/>
      <c r="S365" s="1395"/>
      <c r="T365" s="1395"/>
      <c r="U365" s="1395"/>
      <c r="V365" s="1395"/>
      <c r="W365" s="1395"/>
      <c r="X365" s="1395"/>
      <c r="Y365" s="1395"/>
      <c r="Z365" s="1395"/>
      <c r="AA365" s="1395"/>
      <c r="AB365" s="1395"/>
      <c r="AC365" s="1395"/>
      <c r="AD365" s="1395"/>
      <c r="AE365" s="1395"/>
      <c r="AF365" s="1395"/>
      <c r="AG365" s="1395"/>
      <c r="AH365" s="1395"/>
      <c r="AI365" s="1395"/>
      <c r="AJ365" s="1395"/>
      <c r="AK365" s="1395"/>
      <c r="AL365" s="1395"/>
      <c r="AM365" s="1395"/>
      <c r="AN365" s="1395"/>
    </row>
    <row r="366">
      <c r="A366" s="1395"/>
      <c r="B366" s="1395"/>
      <c r="C366" s="1395"/>
      <c r="D366" s="1395"/>
      <c r="E366" s="1395"/>
      <c r="F366" s="1395"/>
      <c r="G366" s="1395"/>
      <c r="H366" s="1395"/>
      <c r="I366" s="1395"/>
      <c r="J366" s="1395"/>
      <c r="K366" s="1395"/>
      <c r="L366" s="1395"/>
      <c r="M366" s="1395"/>
      <c r="N366" s="1395"/>
      <c r="O366" s="1395"/>
      <c r="P366" s="1395"/>
      <c r="Q366" s="1395"/>
      <c r="R366" s="1395"/>
      <c r="S366" s="1395"/>
      <c r="T366" s="1395"/>
      <c r="U366" s="1395"/>
      <c r="V366" s="1395"/>
      <c r="W366" s="1395"/>
      <c r="X366" s="1395"/>
      <c r="Y366" s="1395"/>
      <c r="Z366" s="1395"/>
      <c r="AA366" s="1395"/>
      <c r="AB366" s="1395"/>
      <c r="AC366" s="1395"/>
      <c r="AD366" s="1395"/>
      <c r="AE366" s="1395"/>
      <c r="AF366" s="1395"/>
      <c r="AG366" s="1395"/>
      <c r="AH366" s="1395"/>
      <c r="AI366" s="1395"/>
      <c r="AJ366" s="1395"/>
      <c r="AK366" s="1395"/>
      <c r="AL366" s="1395"/>
      <c r="AM366" s="1395"/>
      <c r="AN366" s="1395"/>
    </row>
    <row r="367">
      <c r="A367" s="1395"/>
      <c r="B367" s="1395"/>
      <c r="C367" s="1395"/>
      <c r="D367" s="1395"/>
      <c r="E367" s="1395"/>
      <c r="F367" s="1395"/>
      <c r="G367" s="1395"/>
      <c r="H367" s="1395"/>
      <c r="I367" s="1395"/>
      <c r="J367" s="1395"/>
      <c r="K367" s="1395"/>
      <c r="L367" s="1395"/>
      <c r="M367" s="1395"/>
      <c r="N367" s="1395"/>
      <c r="O367" s="1395"/>
      <c r="P367" s="1395"/>
      <c r="Q367" s="1395"/>
      <c r="R367" s="1395"/>
      <c r="S367" s="1395"/>
      <c r="T367" s="1395"/>
      <c r="U367" s="1395"/>
      <c r="V367" s="1395"/>
      <c r="W367" s="1395"/>
      <c r="X367" s="1395"/>
      <c r="Y367" s="1395"/>
      <c r="Z367" s="1395"/>
      <c r="AA367" s="1395"/>
      <c r="AB367" s="1395"/>
      <c r="AC367" s="1395"/>
      <c r="AD367" s="1395"/>
      <c r="AE367" s="1395"/>
      <c r="AF367" s="1395"/>
      <c r="AG367" s="1395"/>
      <c r="AH367" s="1395"/>
      <c r="AI367" s="1395"/>
      <c r="AJ367" s="1395"/>
      <c r="AK367" s="1395"/>
      <c r="AL367" s="1395"/>
      <c r="AM367" s="1395"/>
      <c r="AN367" s="1395"/>
    </row>
    <row r="368">
      <c r="A368" s="1395"/>
      <c r="B368" s="1395"/>
      <c r="C368" s="1395"/>
      <c r="D368" s="1395"/>
      <c r="E368" s="1395"/>
      <c r="F368" s="1395"/>
      <c r="G368" s="1395"/>
      <c r="H368" s="1395"/>
      <c r="I368" s="1395"/>
      <c r="J368" s="1395"/>
      <c r="K368" s="1395"/>
      <c r="L368" s="1395"/>
      <c r="M368" s="1395"/>
      <c r="N368" s="1395"/>
      <c r="O368" s="1395"/>
      <c r="P368" s="1395"/>
      <c r="Q368" s="1395"/>
      <c r="R368" s="1395"/>
      <c r="S368" s="1395"/>
      <c r="T368" s="1395"/>
      <c r="U368" s="1395"/>
      <c r="V368" s="1395"/>
      <c r="W368" s="1395"/>
      <c r="X368" s="1395"/>
      <c r="Y368" s="1395"/>
      <c r="Z368" s="1395"/>
      <c r="AA368" s="1395"/>
      <c r="AB368" s="1395"/>
      <c r="AC368" s="1395"/>
      <c r="AD368" s="1395"/>
      <c r="AE368" s="1395"/>
      <c r="AF368" s="1395"/>
      <c r="AG368" s="1395"/>
      <c r="AH368" s="1395"/>
      <c r="AI368" s="1395"/>
      <c r="AJ368" s="1395"/>
      <c r="AK368" s="1395"/>
      <c r="AL368" s="1395"/>
      <c r="AM368" s="1395"/>
      <c r="AN368" s="1395"/>
    </row>
    <row r="369">
      <c r="A369" s="1395"/>
      <c r="B369" s="1395"/>
      <c r="C369" s="1395"/>
      <c r="D369" s="1395"/>
      <c r="E369" s="1395"/>
      <c r="F369" s="1395"/>
      <c r="G369" s="1395"/>
      <c r="H369" s="1395"/>
      <c r="I369" s="1395"/>
      <c r="J369" s="1395"/>
      <c r="K369" s="1395"/>
      <c r="L369" s="1395"/>
      <c r="M369" s="1395"/>
      <c r="N369" s="1395"/>
      <c r="O369" s="1395"/>
      <c r="P369" s="1395"/>
      <c r="Q369" s="1395"/>
      <c r="R369" s="1395"/>
      <c r="S369" s="1395"/>
      <c r="T369" s="1395"/>
      <c r="U369" s="1395"/>
      <c r="V369" s="1395"/>
      <c r="W369" s="1395"/>
      <c r="X369" s="1395"/>
      <c r="Y369" s="1395"/>
      <c r="Z369" s="1395"/>
      <c r="AA369" s="1395"/>
      <c r="AB369" s="1395"/>
      <c r="AC369" s="1395"/>
      <c r="AD369" s="1395"/>
      <c r="AE369" s="1395"/>
      <c r="AF369" s="1395"/>
      <c r="AG369" s="1395"/>
      <c r="AH369" s="1395"/>
      <c r="AI369" s="1395"/>
      <c r="AJ369" s="1395"/>
      <c r="AK369" s="1395"/>
      <c r="AL369" s="1395"/>
      <c r="AM369" s="1395"/>
      <c r="AN369" s="1395"/>
    </row>
    <row r="370">
      <c r="A370" s="1395"/>
      <c r="B370" s="1395"/>
      <c r="C370" s="1395"/>
      <c r="D370" s="1395"/>
      <c r="E370" s="1395"/>
      <c r="F370" s="1395"/>
      <c r="G370" s="1395"/>
      <c r="H370" s="1395"/>
      <c r="I370" s="1395"/>
      <c r="J370" s="1395"/>
      <c r="K370" s="1395"/>
      <c r="L370" s="1395"/>
      <c r="M370" s="1395"/>
      <c r="N370" s="1395"/>
      <c r="O370" s="1395"/>
      <c r="P370" s="1395"/>
      <c r="Q370" s="1395"/>
      <c r="R370" s="1395"/>
      <c r="S370" s="1395"/>
      <c r="T370" s="1395"/>
      <c r="U370" s="1395"/>
      <c r="V370" s="1395"/>
      <c r="W370" s="1395"/>
      <c r="X370" s="1395"/>
      <c r="Y370" s="1395"/>
      <c r="Z370" s="1395"/>
      <c r="AA370" s="1395"/>
      <c r="AB370" s="1395"/>
      <c r="AC370" s="1395"/>
      <c r="AD370" s="1395"/>
      <c r="AE370" s="1395"/>
      <c r="AF370" s="1395"/>
      <c r="AG370" s="1395"/>
      <c r="AH370" s="1395"/>
      <c r="AI370" s="1395"/>
      <c r="AJ370" s="1395"/>
      <c r="AK370" s="1395"/>
      <c r="AL370" s="1395"/>
      <c r="AM370" s="1395"/>
      <c r="AN370" s="1395"/>
    </row>
    <row r="371">
      <c r="A371" s="1395"/>
      <c r="B371" s="1395"/>
      <c r="C371" s="1395"/>
      <c r="D371" s="1395"/>
      <c r="E371" s="1395"/>
      <c r="F371" s="1395"/>
      <c r="G371" s="1395"/>
      <c r="H371" s="1395"/>
      <c r="I371" s="1395"/>
      <c r="J371" s="1395"/>
      <c r="K371" s="1395"/>
      <c r="L371" s="1395"/>
      <c r="M371" s="1395"/>
      <c r="N371" s="1395"/>
      <c r="O371" s="1395"/>
      <c r="P371" s="1395"/>
      <c r="Q371" s="1395"/>
      <c r="R371" s="1395"/>
      <c r="S371" s="1395"/>
      <c r="T371" s="1395"/>
      <c r="U371" s="1395"/>
      <c r="V371" s="1395"/>
      <c r="W371" s="1395"/>
      <c r="X371" s="1395"/>
      <c r="Y371" s="1395"/>
      <c r="Z371" s="1395"/>
      <c r="AA371" s="1395"/>
      <c r="AB371" s="1395"/>
      <c r="AC371" s="1395"/>
      <c r="AD371" s="1395"/>
      <c r="AE371" s="1395"/>
      <c r="AF371" s="1395"/>
      <c r="AG371" s="1395"/>
      <c r="AH371" s="1395"/>
      <c r="AI371" s="1395"/>
      <c r="AJ371" s="1395"/>
      <c r="AK371" s="1395"/>
      <c r="AL371" s="1395"/>
      <c r="AM371" s="1395"/>
      <c r="AN371" s="1395"/>
    </row>
    <row r="372">
      <c r="A372" s="1395"/>
      <c r="B372" s="1395"/>
      <c r="C372" s="1395"/>
      <c r="D372" s="1395"/>
      <c r="E372" s="1395"/>
      <c r="F372" s="1395"/>
      <c r="G372" s="1395"/>
      <c r="H372" s="1395"/>
      <c r="I372" s="1395"/>
      <c r="J372" s="1395"/>
      <c r="K372" s="1395"/>
      <c r="L372" s="1395"/>
      <c r="M372" s="1395"/>
      <c r="N372" s="1395"/>
      <c r="O372" s="1395"/>
      <c r="P372" s="1395"/>
      <c r="Q372" s="1395"/>
      <c r="R372" s="1395"/>
      <c r="S372" s="1395"/>
      <c r="T372" s="1395"/>
      <c r="U372" s="1395"/>
      <c r="V372" s="1395"/>
      <c r="W372" s="1395"/>
      <c r="X372" s="1395"/>
      <c r="Y372" s="1395"/>
      <c r="Z372" s="1395"/>
      <c r="AA372" s="1395"/>
      <c r="AB372" s="1395"/>
      <c r="AC372" s="1395"/>
      <c r="AD372" s="1395"/>
      <c r="AE372" s="1395"/>
      <c r="AF372" s="1395"/>
      <c r="AG372" s="1395"/>
      <c r="AH372" s="1395"/>
      <c r="AI372" s="1395"/>
      <c r="AJ372" s="1395"/>
      <c r="AK372" s="1395"/>
      <c r="AL372" s="1395"/>
      <c r="AM372" s="1395"/>
      <c r="AN372" s="1395"/>
    </row>
    <row r="373">
      <c r="A373" s="1395"/>
      <c r="B373" s="1395"/>
      <c r="C373" s="1395"/>
      <c r="D373" s="1395"/>
      <c r="E373" s="1395"/>
      <c r="F373" s="1395"/>
      <c r="G373" s="1395"/>
      <c r="H373" s="1395"/>
      <c r="I373" s="1395"/>
      <c r="J373" s="1395"/>
      <c r="K373" s="1395"/>
      <c r="L373" s="1395"/>
      <c r="M373" s="1395"/>
      <c r="N373" s="1395"/>
      <c r="O373" s="1395"/>
      <c r="P373" s="1395"/>
      <c r="Q373" s="1395"/>
      <c r="R373" s="1395"/>
      <c r="S373" s="1395"/>
      <c r="T373" s="1395"/>
      <c r="U373" s="1395"/>
      <c r="V373" s="1395"/>
      <c r="W373" s="1395"/>
      <c r="X373" s="1395"/>
      <c r="Y373" s="1395"/>
      <c r="Z373" s="1395"/>
      <c r="AA373" s="1395"/>
      <c r="AB373" s="1395"/>
      <c r="AC373" s="1395"/>
      <c r="AD373" s="1395"/>
      <c r="AE373" s="1395"/>
      <c r="AF373" s="1395"/>
      <c r="AG373" s="1395"/>
      <c r="AH373" s="1395"/>
      <c r="AI373" s="1395"/>
      <c r="AJ373" s="1395"/>
      <c r="AK373" s="1395"/>
      <c r="AL373" s="1395"/>
      <c r="AM373" s="1395"/>
      <c r="AN373" s="1395"/>
    </row>
    <row r="374">
      <c r="A374" s="1395"/>
      <c r="B374" s="1395"/>
      <c r="C374" s="1395"/>
      <c r="D374" s="1395"/>
      <c r="E374" s="1395"/>
      <c r="F374" s="1395"/>
      <c r="G374" s="1395"/>
      <c r="H374" s="1395"/>
      <c r="I374" s="1395"/>
      <c r="J374" s="1395"/>
      <c r="K374" s="1395"/>
      <c r="L374" s="1395"/>
      <c r="M374" s="1395"/>
      <c r="N374" s="1395"/>
      <c r="O374" s="1395"/>
      <c r="P374" s="1395"/>
      <c r="Q374" s="1395"/>
      <c r="R374" s="1395"/>
      <c r="S374" s="1395"/>
      <c r="T374" s="1395"/>
      <c r="U374" s="1395"/>
      <c r="V374" s="1395"/>
      <c r="W374" s="1395"/>
      <c r="X374" s="1395"/>
      <c r="Y374" s="1395"/>
      <c r="Z374" s="1395"/>
      <c r="AA374" s="1395"/>
      <c r="AB374" s="1395"/>
      <c r="AC374" s="1395"/>
      <c r="AD374" s="1395"/>
      <c r="AE374" s="1395"/>
      <c r="AF374" s="1395"/>
      <c r="AG374" s="1395"/>
      <c r="AH374" s="1395"/>
      <c r="AI374" s="1395"/>
      <c r="AJ374" s="1395"/>
      <c r="AK374" s="1395"/>
      <c r="AL374" s="1395"/>
      <c r="AM374" s="1395"/>
      <c r="AN374" s="1395"/>
    </row>
    <row r="375">
      <c r="A375" s="1395"/>
      <c r="B375" s="1395"/>
      <c r="C375" s="1395"/>
      <c r="D375" s="1395"/>
      <c r="E375" s="1395"/>
      <c r="F375" s="1395"/>
      <c r="G375" s="1395"/>
      <c r="H375" s="1395"/>
      <c r="I375" s="1395"/>
      <c r="J375" s="1395"/>
      <c r="K375" s="1395"/>
      <c r="L375" s="1395"/>
      <c r="M375" s="1395"/>
      <c r="N375" s="1395"/>
      <c r="O375" s="1395"/>
      <c r="P375" s="1395"/>
      <c r="Q375" s="1395"/>
      <c r="R375" s="1395"/>
      <c r="S375" s="1395"/>
      <c r="T375" s="1395"/>
      <c r="U375" s="1395"/>
      <c r="V375" s="1395"/>
      <c r="W375" s="1395"/>
      <c r="X375" s="1395"/>
      <c r="Y375" s="1395"/>
      <c r="Z375" s="1395"/>
      <c r="AA375" s="1395"/>
      <c r="AB375" s="1395"/>
      <c r="AC375" s="1395"/>
      <c r="AD375" s="1395"/>
      <c r="AE375" s="1395"/>
      <c r="AF375" s="1395"/>
      <c r="AG375" s="1395"/>
      <c r="AH375" s="1395"/>
      <c r="AI375" s="1395"/>
      <c r="AJ375" s="1395"/>
      <c r="AK375" s="1395"/>
      <c r="AL375" s="1395"/>
      <c r="AM375" s="1395"/>
      <c r="AN375" s="1395"/>
    </row>
    <row r="376">
      <c r="A376" s="1395"/>
      <c r="B376" s="1395"/>
      <c r="C376" s="1395"/>
      <c r="D376" s="1395"/>
      <c r="E376" s="1395"/>
      <c r="F376" s="1395"/>
      <c r="G376" s="1395"/>
      <c r="H376" s="1395"/>
      <c r="I376" s="1395"/>
      <c r="J376" s="1395"/>
      <c r="K376" s="1395"/>
      <c r="L376" s="1395"/>
      <c r="M376" s="1395"/>
      <c r="N376" s="1395"/>
      <c r="O376" s="1395"/>
      <c r="P376" s="1395"/>
      <c r="Q376" s="1395"/>
      <c r="R376" s="1395"/>
      <c r="S376" s="1395"/>
      <c r="T376" s="1395"/>
      <c r="U376" s="1395"/>
      <c r="V376" s="1395"/>
      <c r="W376" s="1395"/>
      <c r="X376" s="1395"/>
      <c r="Y376" s="1395"/>
      <c r="Z376" s="1395"/>
      <c r="AA376" s="1395"/>
      <c r="AB376" s="1395"/>
      <c r="AC376" s="1395"/>
      <c r="AD376" s="1395"/>
      <c r="AE376" s="1395"/>
      <c r="AF376" s="1395"/>
      <c r="AG376" s="1395"/>
      <c r="AH376" s="1395"/>
      <c r="AI376" s="1395"/>
      <c r="AJ376" s="1395"/>
      <c r="AK376" s="1395"/>
      <c r="AL376" s="1395"/>
      <c r="AM376" s="1395"/>
      <c r="AN376" s="1395"/>
    </row>
    <row r="377">
      <c r="A377" s="1395"/>
      <c r="B377" s="1395"/>
      <c r="C377" s="1395"/>
      <c r="D377" s="1395"/>
      <c r="E377" s="1395"/>
      <c r="F377" s="1395"/>
      <c r="G377" s="1395"/>
      <c r="H377" s="1395"/>
      <c r="I377" s="1395"/>
      <c r="J377" s="1395"/>
      <c r="K377" s="1395"/>
      <c r="L377" s="1395"/>
      <c r="M377" s="1395"/>
      <c r="N377" s="1395"/>
      <c r="O377" s="1395"/>
      <c r="P377" s="1395"/>
      <c r="Q377" s="1395"/>
      <c r="R377" s="1395"/>
      <c r="S377" s="1395"/>
      <c r="T377" s="1395"/>
      <c r="U377" s="1395"/>
      <c r="V377" s="1395"/>
      <c r="W377" s="1395"/>
      <c r="X377" s="1395"/>
      <c r="Y377" s="1395"/>
      <c r="Z377" s="1395"/>
      <c r="AA377" s="1395"/>
      <c r="AB377" s="1395"/>
      <c r="AC377" s="1395"/>
      <c r="AD377" s="1395"/>
      <c r="AE377" s="1395"/>
      <c r="AF377" s="1395"/>
      <c r="AG377" s="1395"/>
      <c r="AH377" s="1395"/>
      <c r="AI377" s="1395"/>
      <c r="AJ377" s="1395"/>
      <c r="AK377" s="1395"/>
      <c r="AL377" s="1395"/>
      <c r="AM377" s="1395"/>
      <c r="AN377" s="1395"/>
    </row>
    <row r="378">
      <c r="A378" s="1395"/>
      <c r="B378" s="1395"/>
      <c r="C378" s="1395"/>
      <c r="D378" s="1395"/>
      <c r="E378" s="1395"/>
      <c r="F378" s="1395"/>
      <c r="G378" s="1395"/>
      <c r="H378" s="1395"/>
      <c r="I378" s="1395"/>
      <c r="J378" s="1395"/>
      <c r="K378" s="1395"/>
      <c r="L378" s="1395"/>
      <c r="M378" s="1395"/>
      <c r="N378" s="1395"/>
      <c r="O378" s="1395"/>
      <c r="P378" s="1395"/>
      <c r="Q378" s="1395"/>
      <c r="R378" s="1395"/>
      <c r="S378" s="1395"/>
      <c r="T378" s="1395"/>
      <c r="U378" s="1395"/>
      <c r="V378" s="1395"/>
      <c r="W378" s="1395"/>
      <c r="X378" s="1395"/>
      <c r="Y378" s="1395"/>
      <c r="Z378" s="1395"/>
      <c r="AA378" s="1395"/>
      <c r="AB378" s="1395"/>
      <c r="AC378" s="1395"/>
      <c r="AD378" s="1395"/>
      <c r="AE378" s="1395"/>
      <c r="AF378" s="1395"/>
      <c r="AG378" s="1395"/>
      <c r="AH378" s="1395"/>
      <c r="AI378" s="1395"/>
      <c r="AJ378" s="1395"/>
      <c r="AK378" s="1395"/>
      <c r="AL378" s="1395"/>
      <c r="AM378" s="1395"/>
      <c r="AN378" s="1395"/>
    </row>
    <row r="379">
      <c r="A379" s="1395"/>
      <c r="B379" s="1395"/>
      <c r="C379" s="1395"/>
      <c r="D379" s="1395"/>
      <c r="E379" s="1395"/>
      <c r="F379" s="1395"/>
      <c r="G379" s="1395"/>
      <c r="H379" s="1395"/>
      <c r="I379" s="1395"/>
      <c r="J379" s="1395"/>
      <c r="K379" s="1395"/>
      <c r="L379" s="1395"/>
      <c r="M379" s="1395"/>
      <c r="N379" s="1395"/>
      <c r="O379" s="1395"/>
      <c r="P379" s="1395"/>
      <c r="Q379" s="1395"/>
      <c r="R379" s="1395"/>
      <c r="S379" s="1395"/>
      <c r="T379" s="1395"/>
      <c r="U379" s="1395"/>
      <c r="V379" s="1395"/>
      <c r="W379" s="1395"/>
      <c r="X379" s="1395"/>
      <c r="Y379" s="1395"/>
      <c r="Z379" s="1395"/>
      <c r="AA379" s="1395"/>
      <c r="AB379" s="1395"/>
      <c r="AC379" s="1395"/>
      <c r="AD379" s="1395"/>
      <c r="AE379" s="1395"/>
      <c r="AF379" s="1395"/>
      <c r="AG379" s="1395"/>
      <c r="AH379" s="1395"/>
      <c r="AI379" s="1395"/>
      <c r="AJ379" s="1395"/>
      <c r="AK379" s="1395"/>
      <c r="AL379" s="1395"/>
      <c r="AM379" s="1395"/>
      <c r="AN379" s="1395"/>
    </row>
    <row r="380">
      <c r="A380" s="1395"/>
      <c r="B380" s="1395"/>
      <c r="C380" s="1395"/>
      <c r="D380" s="1395"/>
      <c r="E380" s="1395"/>
      <c r="F380" s="1395"/>
      <c r="G380" s="1395"/>
      <c r="H380" s="1395"/>
      <c r="I380" s="1395"/>
      <c r="J380" s="1395"/>
      <c r="K380" s="1395"/>
      <c r="L380" s="1395"/>
      <c r="M380" s="1395"/>
      <c r="N380" s="1395"/>
      <c r="O380" s="1395"/>
      <c r="P380" s="1395"/>
      <c r="Q380" s="1395"/>
      <c r="R380" s="1395"/>
      <c r="S380" s="1395"/>
      <c r="T380" s="1395"/>
      <c r="U380" s="1395"/>
      <c r="V380" s="1395"/>
      <c r="W380" s="1395"/>
      <c r="X380" s="1395"/>
      <c r="Y380" s="1395"/>
      <c r="Z380" s="1395"/>
      <c r="AA380" s="1395"/>
      <c r="AB380" s="1395"/>
      <c r="AC380" s="1395"/>
      <c r="AD380" s="1395"/>
      <c r="AE380" s="1395"/>
      <c r="AF380" s="1395"/>
      <c r="AG380" s="1395"/>
      <c r="AH380" s="1395"/>
      <c r="AI380" s="1395"/>
      <c r="AJ380" s="1395"/>
      <c r="AK380" s="1395"/>
      <c r="AL380" s="1395"/>
      <c r="AM380" s="1395"/>
      <c r="AN380" s="1395"/>
    </row>
    <row r="381">
      <c r="A381" s="1395"/>
      <c r="B381" s="1395"/>
      <c r="C381" s="1395"/>
      <c r="D381" s="1395"/>
      <c r="E381" s="1395"/>
      <c r="F381" s="1395"/>
      <c r="G381" s="1395"/>
      <c r="H381" s="1395"/>
      <c r="I381" s="1395"/>
      <c r="J381" s="1395"/>
      <c r="K381" s="1395"/>
      <c r="L381" s="1395"/>
      <c r="M381" s="1395"/>
      <c r="N381" s="1395"/>
      <c r="O381" s="1395"/>
      <c r="P381" s="1395"/>
      <c r="Q381" s="1395"/>
      <c r="R381" s="1395"/>
      <c r="S381" s="1395"/>
      <c r="T381" s="1395"/>
      <c r="U381" s="1395"/>
      <c r="V381" s="1395"/>
      <c r="W381" s="1395"/>
      <c r="X381" s="1395"/>
      <c r="Y381" s="1395"/>
      <c r="Z381" s="1395"/>
      <c r="AA381" s="1395"/>
      <c r="AB381" s="1395"/>
      <c r="AC381" s="1395"/>
      <c r="AD381" s="1395"/>
      <c r="AE381" s="1395"/>
      <c r="AF381" s="1395"/>
      <c r="AG381" s="1395"/>
      <c r="AH381" s="1395"/>
      <c r="AI381" s="1395"/>
      <c r="AJ381" s="1395"/>
      <c r="AK381" s="1395"/>
      <c r="AL381" s="1395"/>
      <c r="AM381" s="1395"/>
      <c r="AN381" s="1395"/>
    </row>
    <row r="382">
      <c r="A382" s="1395"/>
      <c r="B382" s="1395"/>
      <c r="C382" s="1395"/>
      <c r="D382" s="1395"/>
      <c r="E382" s="1395"/>
      <c r="F382" s="1395"/>
      <c r="G382" s="1395"/>
      <c r="H382" s="1395"/>
      <c r="I382" s="1395"/>
      <c r="J382" s="1395"/>
      <c r="K382" s="1395"/>
      <c r="L382" s="1395"/>
      <c r="M382" s="1395"/>
      <c r="N382" s="1395"/>
      <c r="O382" s="1395"/>
      <c r="P382" s="1395"/>
      <c r="Q382" s="1395"/>
      <c r="R382" s="1395"/>
      <c r="S382" s="1395"/>
      <c r="T382" s="1395"/>
      <c r="U382" s="1395"/>
      <c r="V382" s="1395"/>
      <c r="W382" s="1395"/>
      <c r="X382" s="1395"/>
      <c r="Y382" s="1395"/>
      <c r="Z382" s="1395"/>
      <c r="AA382" s="1395"/>
      <c r="AB382" s="1395"/>
      <c r="AC382" s="1395"/>
      <c r="AD382" s="1395"/>
      <c r="AE382" s="1395"/>
      <c r="AF382" s="1395"/>
      <c r="AG382" s="1395"/>
      <c r="AH382" s="1395"/>
      <c r="AI382" s="1395"/>
      <c r="AJ382" s="1395"/>
      <c r="AK382" s="1395"/>
      <c r="AL382" s="1395"/>
      <c r="AM382" s="1395"/>
      <c r="AN382" s="1395"/>
    </row>
    <row r="383">
      <c r="A383" s="1395"/>
      <c r="B383" s="1395"/>
      <c r="C383" s="1395"/>
      <c r="D383" s="1395"/>
      <c r="E383" s="1395"/>
      <c r="F383" s="1395"/>
      <c r="G383" s="1395"/>
      <c r="H383" s="1395"/>
      <c r="I383" s="1395"/>
      <c r="J383" s="1395"/>
      <c r="K383" s="1395"/>
      <c r="L383" s="1395"/>
      <c r="M383" s="1395"/>
      <c r="N383" s="1395"/>
      <c r="O383" s="1395"/>
      <c r="P383" s="1395"/>
      <c r="Q383" s="1395"/>
      <c r="R383" s="1395"/>
      <c r="S383" s="1395"/>
      <c r="T383" s="1395"/>
      <c r="U383" s="1395"/>
      <c r="V383" s="1395"/>
      <c r="W383" s="1395"/>
      <c r="X383" s="1395"/>
      <c r="Y383" s="1395"/>
      <c r="Z383" s="1395"/>
      <c r="AA383" s="1395"/>
      <c r="AB383" s="1395"/>
      <c r="AC383" s="1395"/>
      <c r="AD383" s="1395"/>
      <c r="AE383" s="1395"/>
      <c r="AF383" s="1395"/>
      <c r="AG383" s="1395"/>
      <c r="AH383" s="1395"/>
      <c r="AI383" s="1395"/>
      <c r="AJ383" s="1395"/>
      <c r="AK383" s="1395"/>
      <c r="AL383" s="1395"/>
      <c r="AM383" s="1395"/>
      <c r="AN383" s="1395"/>
    </row>
    <row r="384">
      <c r="A384" s="1395"/>
      <c r="B384" s="1395"/>
      <c r="C384" s="1395"/>
      <c r="D384" s="1395"/>
      <c r="E384" s="1395"/>
      <c r="F384" s="1395"/>
      <c r="G384" s="1395"/>
      <c r="H384" s="1395"/>
      <c r="I384" s="1395"/>
      <c r="J384" s="1395"/>
      <c r="K384" s="1395"/>
      <c r="L384" s="1395"/>
      <c r="M384" s="1395"/>
      <c r="N384" s="1395"/>
      <c r="O384" s="1395"/>
      <c r="P384" s="1395"/>
      <c r="Q384" s="1395"/>
      <c r="R384" s="1395"/>
      <c r="S384" s="1395"/>
      <c r="T384" s="1395"/>
      <c r="U384" s="1395"/>
      <c r="V384" s="1395"/>
      <c r="W384" s="1395"/>
      <c r="X384" s="1395"/>
      <c r="Y384" s="1395"/>
      <c r="Z384" s="1395"/>
      <c r="AA384" s="1395"/>
      <c r="AB384" s="1395"/>
      <c r="AC384" s="1395"/>
      <c r="AD384" s="1395"/>
      <c r="AE384" s="1395"/>
      <c r="AF384" s="1395"/>
      <c r="AG384" s="1395"/>
      <c r="AH384" s="1395"/>
      <c r="AI384" s="1395"/>
      <c r="AJ384" s="1395"/>
      <c r="AK384" s="1395"/>
      <c r="AL384" s="1395"/>
      <c r="AM384" s="1395"/>
      <c r="AN384" s="1395"/>
    </row>
    <row r="385">
      <c r="A385" s="1395"/>
      <c r="B385" s="1395"/>
      <c r="C385" s="1395"/>
      <c r="D385" s="1395"/>
      <c r="E385" s="1395"/>
      <c r="F385" s="1395"/>
      <c r="G385" s="1395"/>
      <c r="H385" s="1395"/>
      <c r="I385" s="1395"/>
      <c r="J385" s="1395"/>
      <c r="K385" s="1395"/>
      <c r="L385" s="1395"/>
      <c r="M385" s="1395"/>
      <c r="N385" s="1395"/>
      <c r="O385" s="1395"/>
      <c r="P385" s="1395"/>
      <c r="Q385" s="1395"/>
      <c r="R385" s="1395"/>
      <c r="S385" s="1395"/>
      <c r="T385" s="1395"/>
      <c r="U385" s="1395"/>
      <c r="V385" s="1395"/>
      <c r="W385" s="1395"/>
      <c r="X385" s="1395"/>
      <c r="Y385" s="1395"/>
      <c r="Z385" s="1395"/>
      <c r="AA385" s="1395"/>
      <c r="AB385" s="1395"/>
      <c r="AC385" s="1395"/>
      <c r="AD385" s="1395"/>
      <c r="AE385" s="1395"/>
      <c r="AF385" s="1395"/>
      <c r="AG385" s="1395"/>
      <c r="AH385" s="1395"/>
      <c r="AI385" s="1395"/>
      <c r="AJ385" s="1395"/>
      <c r="AK385" s="1395"/>
      <c r="AL385" s="1395"/>
      <c r="AM385" s="1395"/>
      <c r="AN385" s="1395"/>
    </row>
    <row r="386">
      <c r="A386" s="1395"/>
      <c r="B386" s="1395"/>
      <c r="C386" s="1395"/>
      <c r="D386" s="1395"/>
      <c r="E386" s="1395"/>
      <c r="F386" s="1395"/>
      <c r="G386" s="1395"/>
      <c r="H386" s="1395"/>
      <c r="I386" s="1395"/>
      <c r="J386" s="1395"/>
      <c r="K386" s="1395"/>
      <c r="L386" s="1395"/>
      <c r="M386" s="1395"/>
      <c r="N386" s="1395"/>
      <c r="O386" s="1395"/>
      <c r="P386" s="1395"/>
      <c r="Q386" s="1395"/>
      <c r="R386" s="1395"/>
      <c r="S386" s="1395"/>
      <c r="T386" s="1395"/>
      <c r="U386" s="1395"/>
      <c r="V386" s="1395"/>
      <c r="W386" s="1395"/>
      <c r="X386" s="1395"/>
      <c r="Y386" s="1395"/>
      <c r="Z386" s="1395"/>
      <c r="AA386" s="1395"/>
      <c r="AB386" s="1395"/>
      <c r="AC386" s="1395"/>
      <c r="AD386" s="1395"/>
      <c r="AE386" s="1395"/>
      <c r="AF386" s="1395"/>
      <c r="AG386" s="1395"/>
      <c r="AH386" s="1395"/>
      <c r="AI386" s="1395"/>
      <c r="AJ386" s="1395"/>
      <c r="AK386" s="1395"/>
      <c r="AL386" s="1395"/>
      <c r="AM386" s="1395"/>
      <c r="AN386" s="1395"/>
    </row>
    <row r="387">
      <c r="A387" s="1395"/>
      <c r="B387" s="1395"/>
      <c r="C387" s="1395"/>
      <c r="D387" s="1395"/>
      <c r="E387" s="1395"/>
      <c r="F387" s="1395"/>
      <c r="G387" s="1395"/>
      <c r="H387" s="1395"/>
      <c r="I387" s="1395"/>
      <c r="J387" s="1395"/>
      <c r="K387" s="1395"/>
      <c r="L387" s="1395"/>
      <c r="M387" s="1395"/>
      <c r="N387" s="1395"/>
      <c r="O387" s="1395"/>
      <c r="P387" s="1395"/>
      <c r="Q387" s="1395"/>
      <c r="R387" s="1395"/>
      <c r="S387" s="1395"/>
      <c r="T387" s="1395"/>
      <c r="U387" s="1395"/>
      <c r="V387" s="1395"/>
      <c r="W387" s="1395"/>
      <c r="X387" s="1395"/>
      <c r="Y387" s="1395"/>
      <c r="Z387" s="1395"/>
      <c r="AA387" s="1395"/>
      <c r="AB387" s="1395"/>
      <c r="AC387" s="1395"/>
      <c r="AD387" s="1395"/>
      <c r="AE387" s="1395"/>
      <c r="AF387" s="1395"/>
      <c r="AG387" s="1395"/>
      <c r="AH387" s="1395"/>
      <c r="AI387" s="1395"/>
      <c r="AJ387" s="1395"/>
      <c r="AK387" s="1395"/>
      <c r="AL387" s="1395"/>
      <c r="AM387" s="1395"/>
      <c r="AN387" s="1395"/>
    </row>
    <row r="388">
      <c r="A388" s="1395"/>
      <c r="B388" s="1395"/>
      <c r="C388" s="1395"/>
      <c r="D388" s="1395"/>
      <c r="E388" s="1395"/>
      <c r="F388" s="1395"/>
      <c r="G388" s="1395"/>
      <c r="H388" s="1395"/>
      <c r="I388" s="1395"/>
      <c r="J388" s="1395"/>
      <c r="K388" s="1395"/>
      <c r="L388" s="1395"/>
      <c r="M388" s="1395"/>
      <c r="N388" s="1395"/>
      <c r="O388" s="1395"/>
      <c r="P388" s="1395"/>
      <c r="Q388" s="1395"/>
      <c r="R388" s="1395"/>
      <c r="S388" s="1395"/>
      <c r="T388" s="1395"/>
      <c r="U388" s="1395"/>
      <c r="V388" s="1395"/>
      <c r="W388" s="1395"/>
      <c r="X388" s="1395"/>
      <c r="Y388" s="1395"/>
      <c r="Z388" s="1395"/>
      <c r="AA388" s="1395"/>
      <c r="AB388" s="1395"/>
      <c r="AC388" s="1395"/>
      <c r="AD388" s="1395"/>
      <c r="AE388" s="1395"/>
      <c r="AF388" s="1395"/>
      <c r="AG388" s="1395"/>
      <c r="AH388" s="1395"/>
      <c r="AI388" s="1395"/>
      <c r="AJ388" s="1395"/>
      <c r="AK388" s="1395"/>
      <c r="AL388" s="1395"/>
      <c r="AM388" s="1395"/>
      <c r="AN388" s="1395"/>
    </row>
    <row r="389">
      <c r="A389" s="1395"/>
      <c r="B389" s="1395"/>
      <c r="C389" s="1395"/>
      <c r="D389" s="1395"/>
      <c r="E389" s="1395"/>
      <c r="F389" s="1395"/>
      <c r="G389" s="1395"/>
      <c r="H389" s="1395"/>
      <c r="I389" s="1395"/>
      <c r="J389" s="1395"/>
      <c r="K389" s="1395"/>
      <c r="L389" s="1395"/>
      <c r="M389" s="1395"/>
      <c r="N389" s="1395"/>
      <c r="O389" s="1395"/>
      <c r="P389" s="1395"/>
      <c r="Q389" s="1395"/>
      <c r="R389" s="1395"/>
      <c r="S389" s="1395"/>
      <c r="T389" s="1395"/>
      <c r="U389" s="1395"/>
      <c r="V389" s="1395"/>
      <c r="W389" s="1395"/>
      <c r="X389" s="1395"/>
      <c r="Y389" s="1395"/>
      <c r="Z389" s="1395"/>
      <c r="AA389" s="1395"/>
      <c r="AB389" s="1395"/>
      <c r="AC389" s="1395"/>
      <c r="AD389" s="1395"/>
      <c r="AE389" s="1395"/>
      <c r="AF389" s="1395"/>
      <c r="AG389" s="1395"/>
      <c r="AH389" s="1395"/>
      <c r="AI389" s="1395"/>
      <c r="AJ389" s="1395"/>
      <c r="AK389" s="1395"/>
      <c r="AL389" s="1395"/>
      <c r="AM389" s="1395"/>
      <c r="AN389" s="1395"/>
    </row>
    <row r="390">
      <c r="A390" s="1395"/>
      <c r="B390" s="1395"/>
      <c r="C390" s="1395"/>
      <c r="D390" s="1395"/>
      <c r="E390" s="1395"/>
      <c r="F390" s="1395"/>
      <c r="G390" s="1395"/>
      <c r="H390" s="1395"/>
      <c r="I390" s="1395"/>
      <c r="J390" s="1395"/>
      <c r="K390" s="1395"/>
      <c r="L390" s="1395"/>
      <c r="M390" s="1395"/>
      <c r="N390" s="1395"/>
      <c r="O390" s="1395"/>
      <c r="P390" s="1395"/>
      <c r="Q390" s="1395"/>
      <c r="R390" s="1395"/>
      <c r="S390" s="1395"/>
      <c r="T390" s="1395"/>
      <c r="U390" s="1395"/>
      <c r="V390" s="1395"/>
      <c r="W390" s="1395"/>
      <c r="X390" s="1395"/>
      <c r="Y390" s="1395"/>
      <c r="Z390" s="1395"/>
      <c r="AA390" s="1395"/>
      <c r="AB390" s="1395"/>
      <c r="AC390" s="1395"/>
      <c r="AD390" s="1395"/>
      <c r="AE390" s="1395"/>
      <c r="AF390" s="1395"/>
      <c r="AG390" s="1395"/>
      <c r="AH390" s="1395"/>
      <c r="AI390" s="1395"/>
      <c r="AJ390" s="1395"/>
      <c r="AK390" s="1395"/>
      <c r="AL390" s="1395"/>
      <c r="AM390" s="1395"/>
      <c r="AN390" s="1395"/>
    </row>
    <row r="391">
      <c r="A391" s="1395"/>
      <c r="B391" s="1395"/>
      <c r="C391" s="1395"/>
      <c r="D391" s="1395"/>
      <c r="E391" s="1395"/>
      <c r="F391" s="1395"/>
      <c r="G391" s="1395"/>
      <c r="H391" s="1395"/>
      <c r="I391" s="1395"/>
      <c r="J391" s="1395"/>
      <c r="K391" s="1395"/>
      <c r="L391" s="1395"/>
      <c r="M391" s="1395"/>
      <c r="N391" s="1395"/>
      <c r="O391" s="1395"/>
      <c r="P391" s="1395"/>
      <c r="Q391" s="1395"/>
      <c r="R391" s="1395"/>
      <c r="S391" s="1395"/>
      <c r="T391" s="1395"/>
      <c r="U391" s="1395"/>
      <c r="V391" s="1395"/>
      <c r="W391" s="1395"/>
      <c r="X391" s="1395"/>
      <c r="Y391" s="1395"/>
      <c r="Z391" s="1395"/>
      <c r="AA391" s="1395"/>
      <c r="AB391" s="1395"/>
      <c r="AC391" s="1395"/>
      <c r="AD391" s="1395"/>
      <c r="AE391" s="1395"/>
      <c r="AF391" s="1395"/>
      <c r="AG391" s="1395"/>
      <c r="AH391" s="1395"/>
      <c r="AI391" s="1395"/>
      <c r="AJ391" s="1395"/>
      <c r="AK391" s="1395"/>
      <c r="AL391" s="1395"/>
      <c r="AM391" s="1395"/>
      <c r="AN391" s="1395"/>
    </row>
    <row r="392">
      <c r="A392" s="1395"/>
      <c r="B392" s="1395"/>
      <c r="C392" s="1395"/>
      <c r="D392" s="1395"/>
      <c r="E392" s="1395"/>
      <c r="F392" s="1395"/>
      <c r="G392" s="1395"/>
      <c r="H392" s="1395"/>
      <c r="I392" s="1395"/>
      <c r="J392" s="1395"/>
      <c r="K392" s="1395"/>
      <c r="L392" s="1395"/>
      <c r="M392" s="1395"/>
      <c r="N392" s="1395"/>
      <c r="O392" s="1395"/>
      <c r="P392" s="1395"/>
      <c r="Q392" s="1395"/>
      <c r="R392" s="1395"/>
      <c r="S392" s="1395"/>
      <c r="T392" s="1395"/>
      <c r="U392" s="1395"/>
      <c r="V392" s="1395"/>
      <c r="W392" s="1395"/>
      <c r="X392" s="1395"/>
      <c r="Y392" s="1395"/>
      <c r="Z392" s="1395"/>
      <c r="AA392" s="1395"/>
      <c r="AB392" s="1395"/>
      <c r="AC392" s="1395"/>
      <c r="AD392" s="1395"/>
      <c r="AE392" s="1395"/>
      <c r="AF392" s="1395"/>
      <c r="AG392" s="1395"/>
      <c r="AH392" s="1395"/>
      <c r="AI392" s="1395"/>
      <c r="AJ392" s="1395"/>
      <c r="AK392" s="1395"/>
      <c r="AL392" s="1395"/>
      <c r="AM392" s="1395"/>
      <c r="AN392" s="1395"/>
    </row>
    <row r="393">
      <c r="A393" s="1395"/>
      <c r="B393" s="1395"/>
      <c r="C393" s="1395"/>
      <c r="D393" s="1395"/>
      <c r="E393" s="1395"/>
      <c r="F393" s="1395"/>
      <c r="G393" s="1395"/>
      <c r="H393" s="1395"/>
      <c r="I393" s="1395"/>
      <c r="J393" s="1395"/>
      <c r="K393" s="1395"/>
      <c r="L393" s="1395"/>
      <c r="M393" s="1395"/>
      <c r="N393" s="1395"/>
      <c r="O393" s="1395"/>
      <c r="P393" s="1395"/>
      <c r="Q393" s="1395"/>
      <c r="R393" s="1395"/>
      <c r="S393" s="1395"/>
      <c r="T393" s="1395"/>
      <c r="U393" s="1395"/>
      <c r="V393" s="1395"/>
      <c r="W393" s="1395"/>
      <c r="X393" s="1395"/>
      <c r="Y393" s="1395"/>
      <c r="Z393" s="1395"/>
      <c r="AA393" s="1395"/>
      <c r="AB393" s="1395"/>
      <c r="AC393" s="1395"/>
      <c r="AD393" s="1395"/>
      <c r="AE393" s="1395"/>
      <c r="AF393" s="1395"/>
      <c r="AG393" s="1395"/>
      <c r="AH393" s="1395"/>
      <c r="AI393" s="1395"/>
      <c r="AJ393" s="1395"/>
      <c r="AK393" s="1395"/>
      <c r="AL393" s="1395"/>
      <c r="AM393" s="1395"/>
      <c r="AN393" s="1395"/>
    </row>
    <row r="394">
      <c r="A394" s="1395"/>
      <c r="B394" s="1395"/>
      <c r="C394" s="1395"/>
      <c r="D394" s="1395"/>
      <c r="E394" s="1395"/>
      <c r="F394" s="1395"/>
      <c r="G394" s="1395"/>
      <c r="H394" s="1395"/>
      <c r="I394" s="1395"/>
      <c r="J394" s="1395"/>
      <c r="K394" s="1395"/>
      <c r="L394" s="1395"/>
      <c r="M394" s="1395"/>
      <c r="N394" s="1395"/>
      <c r="O394" s="1395"/>
      <c r="P394" s="1395"/>
      <c r="Q394" s="1395"/>
      <c r="R394" s="1395"/>
      <c r="S394" s="1395"/>
      <c r="T394" s="1395"/>
      <c r="U394" s="1395"/>
      <c r="V394" s="1395"/>
      <c r="W394" s="1395"/>
      <c r="X394" s="1395"/>
      <c r="Y394" s="1395"/>
      <c r="Z394" s="1395"/>
      <c r="AA394" s="1395"/>
      <c r="AB394" s="1395"/>
      <c r="AC394" s="1395"/>
      <c r="AD394" s="1395"/>
      <c r="AE394" s="1395"/>
      <c r="AF394" s="1395"/>
      <c r="AG394" s="1395"/>
      <c r="AH394" s="1395"/>
      <c r="AI394" s="1395"/>
      <c r="AJ394" s="1395"/>
      <c r="AK394" s="1395"/>
      <c r="AL394" s="1395"/>
      <c r="AM394" s="1395"/>
      <c r="AN394" s="1395"/>
    </row>
    <row r="395">
      <c r="A395" s="1395"/>
      <c r="B395" s="1395"/>
      <c r="C395" s="1395"/>
      <c r="D395" s="1395"/>
      <c r="E395" s="1395"/>
      <c r="F395" s="1395"/>
      <c r="G395" s="1395"/>
      <c r="H395" s="1395"/>
      <c r="I395" s="1395"/>
      <c r="J395" s="1395"/>
      <c r="K395" s="1395"/>
      <c r="L395" s="1395"/>
      <c r="M395" s="1395"/>
      <c r="N395" s="1395"/>
      <c r="O395" s="1395"/>
      <c r="P395" s="1395"/>
      <c r="Q395" s="1395"/>
      <c r="R395" s="1395"/>
      <c r="S395" s="1395"/>
      <c r="T395" s="1395"/>
      <c r="U395" s="1395"/>
      <c r="V395" s="1395"/>
      <c r="W395" s="1395"/>
      <c r="X395" s="1395"/>
      <c r="Y395" s="1395"/>
      <c r="Z395" s="1395"/>
      <c r="AA395" s="1395"/>
      <c r="AB395" s="1395"/>
      <c r="AC395" s="1395"/>
      <c r="AD395" s="1395"/>
      <c r="AE395" s="1395"/>
      <c r="AF395" s="1395"/>
      <c r="AG395" s="1395"/>
      <c r="AH395" s="1395"/>
      <c r="AI395" s="1395"/>
      <c r="AJ395" s="1395"/>
      <c r="AK395" s="1395"/>
      <c r="AL395" s="1395"/>
      <c r="AM395" s="1395"/>
      <c r="AN395" s="1395"/>
    </row>
    <row r="396">
      <c r="A396" s="1395"/>
      <c r="B396" s="1395"/>
      <c r="C396" s="1395"/>
      <c r="D396" s="1395"/>
      <c r="E396" s="1395"/>
      <c r="F396" s="1395"/>
      <c r="G396" s="1395"/>
      <c r="H396" s="1395"/>
      <c r="I396" s="1395"/>
      <c r="J396" s="1395"/>
      <c r="K396" s="1395"/>
      <c r="L396" s="1395"/>
      <c r="M396" s="1395"/>
      <c r="N396" s="1395"/>
      <c r="O396" s="1395"/>
      <c r="P396" s="1395"/>
      <c r="Q396" s="1395"/>
      <c r="R396" s="1395"/>
      <c r="S396" s="1395"/>
      <c r="T396" s="1395"/>
      <c r="U396" s="1395"/>
      <c r="V396" s="1395"/>
      <c r="W396" s="1395"/>
      <c r="X396" s="1395"/>
      <c r="Y396" s="1395"/>
      <c r="Z396" s="1395"/>
      <c r="AA396" s="1395"/>
      <c r="AB396" s="1395"/>
      <c r="AC396" s="1395"/>
      <c r="AD396" s="1395"/>
      <c r="AE396" s="1395"/>
      <c r="AF396" s="1395"/>
      <c r="AG396" s="1395"/>
      <c r="AH396" s="1395"/>
      <c r="AI396" s="1395"/>
      <c r="AJ396" s="1395"/>
      <c r="AK396" s="1395"/>
      <c r="AL396" s="1395"/>
      <c r="AM396" s="1395"/>
      <c r="AN396" s="1395"/>
    </row>
    <row r="397">
      <c r="A397" s="1395"/>
      <c r="B397" s="1395"/>
      <c r="C397" s="1395"/>
      <c r="D397" s="1395"/>
      <c r="E397" s="1395"/>
      <c r="F397" s="1395"/>
      <c r="G397" s="1395"/>
      <c r="H397" s="1395"/>
      <c r="I397" s="1395"/>
      <c r="J397" s="1395"/>
      <c r="K397" s="1395"/>
      <c r="L397" s="1395"/>
      <c r="M397" s="1395"/>
      <c r="N397" s="1395"/>
      <c r="O397" s="1395"/>
      <c r="P397" s="1395"/>
      <c r="Q397" s="1395"/>
      <c r="R397" s="1395"/>
      <c r="S397" s="1395"/>
      <c r="T397" s="1395"/>
      <c r="U397" s="1395"/>
      <c r="V397" s="1395"/>
      <c r="W397" s="1395"/>
      <c r="X397" s="1395"/>
      <c r="Y397" s="1395"/>
      <c r="Z397" s="1395"/>
      <c r="AA397" s="1395"/>
      <c r="AB397" s="1395"/>
      <c r="AC397" s="1395"/>
      <c r="AD397" s="1395"/>
      <c r="AE397" s="1395"/>
      <c r="AF397" s="1395"/>
      <c r="AG397" s="1395"/>
      <c r="AH397" s="1395"/>
      <c r="AI397" s="1395"/>
      <c r="AJ397" s="1395"/>
      <c r="AK397" s="1395"/>
      <c r="AL397" s="1395"/>
      <c r="AM397" s="1395"/>
      <c r="AN397" s="1395"/>
    </row>
    <row r="398">
      <c r="A398" s="1395"/>
      <c r="B398" s="1395"/>
      <c r="C398" s="1395"/>
      <c r="D398" s="1395"/>
      <c r="E398" s="1395"/>
      <c r="F398" s="1395"/>
      <c r="G398" s="1395"/>
      <c r="H398" s="1395"/>
      <c r="I398" s="1395"/>
      <c r="J398" s="1395"/>
      <c r="K398" s="1395"/>
      <c r="L398" s="1395"/>
      <c r="M398" s="1395"/>
      <c r="N398" s="1395"/>
      <c r="O398" s="1395"/>
      <c r="P398" s="1395"/>
      <c r="Q398" s="1395"/>
      <c r="R398" s="1395"/>
      <c r="S398" s="1395"/>
      <c r="T398" s="1395"/>
      <c r="U398" s="1395"/>
      <c r="V398" s="1395"/>
      <c r="W398" s="1395"/>
      <c r="X398" s="1395"/>
      <c r="Y398" s="1395"/>
      <c r="Z398" s="1395"/>
      <c r="AA398" s="1395"/>
      <c r="AB398" s="1395"/>
      <c r="AC398" s="1395"/>
      <c r="AD398" s="1395"/>
      <c r="AE398" s="1395"/>
      <c r="AF398" s="1395"/>
      <c r="AG398" s="1395"/>
      <c r="AH398" s="1395"/>
      <c r="AI398" s="1395"/>
      <c r="AJ398" s="1395"/>
      <c r="AK398" s="1395"/>
      <c r="AL398" s="1395"/>
      <c r="AM398" s="1395"/>
      <c r="AN398" s="1395"/>
    </row>
    <row r="399">
      <c r="A399" s="1395"/>
      <c r="B399" s="1395"/>
      <c r="C399" s="1395"/>
      <c r="D399" s="1395"/>
      <c r="E399" s="1395"/>
      <c r="F399" s="1395"/>
      <c r="G399" s="1395"/>
      <c r="H399" s="1395"/>
      <c r="I399" s="1395"/>
      <c r="J399" s="1395"/>
      <c r="K399" s="1395"/>
      <c r="L399" s="1395"/>
      <c r="M399" s="1395"/>
      <c r="N399" s="1395"/>
      <c r="O399" s="1395"/>
      <c r="P399" s="1395"/>
      <c r="Q399" s="1395"/>
      <c r="R399" s="1395"/>
      <c r="S399" s="1395"/>
      <c r="T399" s="1395"/>
      <c r="U399" s="1395"/>
      <c r="V399" s="1395"/>
      <c r="W399" s="1395"/>
      <c r="X399" s="1395"/>
      <c r="Y399" s="1395"/>
      <c r="Z399" s="1395"/>
      <c r="AA399" s="1395"/>
      <c r="AB399" s="1395"/>
      <c r="AC399" s="1395"/>
      <c r="AD399" s="1395"/>
      <c r="AE399" s="1395"/>
      <c r="AF399" s="1395"/>
      <c r="AG399" s="1395"/>
      <c r="AH399" s="1395"/>
      <c r="AI399" s="1395"/>
      <c r="AJ399" s="1395"/>
      <c r="AK399" s="1395"/>
      <c r="AL399" s="1395"/>
      <c r="AM399" s="1395"/>
      <c r="AN399" s="1395"/>
    </row>
    <row r="400">
      <c r="A400" s="1395"/>
      <c r="B400" s="1395"/>
      <c r="C400" s="1395"/>
      <c r="D400" s="1395"/>
      <c r="E400" s="1395"/>
      <c r="F400" s="1395"/>
      <c r="G400" s="1395"/>
      <c r="H400" s="1395"/>
      <c r="I400" s="1395"/>
      <c r="J400" s="1395"/>
      <c r="K400" s="1395"/>
      <c r="L400" s="1395"/>
      <c r="M400" s="1395"/>
      <c r="N400" s="1395"/>
      <c r="O400" s="1395"/>
      <c r="P400" s="1395"/>
      <c r="Q400" s="1395"/>
      <c r="R400" s="1395"/>
      <c r="S400" s="1395"/>
      <c r="T400" s="1395"/>
      <c r="U400" s="1395"/>
      <c r="V400" s="1395"/>
      <c r="W400" s="1395"/>
      <c r="X400" s="1395"/>
      <c r="Y400" s="1395"/>
      <c r="Z400" s="1395"/>
      <c r="AA400" s="1395"/>
      <c r="AB400" s="1395"/>
      <c r="AC400" s="1395"/>
      <c r="AD400" s="1395"/>
      <c r="AE400" s="1395"/>
      <c r="AF400" s="1395"/>
      <c r="AG400" s="1395"/>
      <c r="AH400" s="1395"/>
      <c r="AI400" s="1395"/>
      <c r="AJ400" s="1395"/>
      <c r="AK400" s="1395"/>
      <c r="AL400" s="1395"/>
      <c r="AM400" s="1395"/>
      <c r="AN400" s="1395"/>
    </row>
    <row r="401">
      <c r="A401" s="1395"/>
      <c r="B401" s="1395"/>
      <c r="C401" s="1395"/>
      <c r="D401" s="1395"/>
      <c r="E401" s="1395"/>
      <c r="F401" s="1395"/>
      <c r="G401" s="1395"/>
      <c r="H401" s="1395"/>
      <c r="I401" s="1395"/>
      <c r="J401" s="1395"/>
      <c r="K401" s="1395"/>
      <c r="L401" s="1395"/>
      <c r="M401" s="1395"/>
      <c r="N401" s="1395"/>
      <c r="O401" s="1395"/>
      <c r="P401" s="1395"/>
      <c r="Q401" s="1395"/>
      <c r="R401" s="1395"/>
      <c r="S401" s="1395"/>
      <c r="T401" s="1395"/>
      <c r="U401" s="1395"/>
      <c r="V401" s="1395"/>
      <c r="W401" s="1395"/>
      <c r="X401" s="1395"/>
      <c r="Y401" s="1395"/>
      <c r="Z401" s="1395"/>
      <c r="AA401" s="1395"/>
      <c r="AB401" s="1395"/>
      <c r="AC401" s="1395"/>
      <c r="AD401" s="1395"/>
      <c r="AE401" s="1395"/>
      <c r="AF401" s="1395"/>
      <c r="AG401" s="1395"/>
      <c r="AH401" s="1395"/>
      <c r="AI401" s="1395"/>
      <c r="AJ401" s="1395"/>
      <c r="AK401" s="1395"/>
      <c r="AL401" s="1395"/>
      <c r="AM401" s="1395"/>
      <c r="AN401" s="1395"/>
    </row>
    <row r="402">
      <c r="A402" s="1395"/>
      <c r="B402" s="1395"/>
      <c r="C402" s="1395"/>
      <c r="D402" s="1395"/>
      <c r="E402" s="1395"/>
      <c r="F402" s="1395"/>
      <c r="G402" s="1395"/>
      <c r="H402" s="1395"/>
      <c r="I402" s="1395"/>
      <c r="J402" s="1395"/>
      <c r="K402" s="1395"/>
      <c r="L402" s="1395"/>
      <c r="M402" s="1395"/>
      <c r="N402" s="1395"/>
      <c r="O402" s="1395"/>
      <c r="P402" s="1395"/>
      <c r="Q402" s="1395"/>
      <c r="R402" s="1395"/>
      <c r="S402" s="1395"/>
      <c r="T402" s="1395"/>
      <c r="U402" s="1395"/>
      <c r="V402" s="1395"/>
      <c r="W402" s="1395"/>
      <c r="X402" s="1395"/>
      <c r="Y402" s="1395"/>
      <c r="Z402" s="1395"/>
      <c r="AA402" s="1395"/>
      <c r="AB402" s="1395"/>
      <c r="AC402" s="1395"/>
      <c r="AD402" s="1395"/>
      <c r="AE402" s="1395"/>
      <c r="AF402" s="1395"/>
      <c r="AG402" s="1395"/>
      <c r="AH402" s="1395"/>
      <c r="AI402" s="1395"/>
      <c r="AJ402" s="1395"/>
      <c r="AK402" s="1395"/>
      <c r="AL402" s="1395"/>
      <c r="AM402" s="1395"/>
      <c r="AN402" s="1395"/>
    </row>
    <row r="403">
      <c r="A403" s="1395"/>
      <c r="B403" s="1395"/>
      <c r="C403" s="1395"/>
      <c r="D403" s="1395"/>
      <c r="E403" s="1395"/>
      <c r="F403" s="1395"/>
      <c r="G403" s="1395"/>
      <c r="H403" s="1395"/>
      <c r="I403" s="1395"/>
      <c r="J403" s="1395"/>
      <c r="K403" s="1395"/>
      <c r="L403" s="1395"/>
      <c r="M403" s="1395"/>
      <c r="N403" s="1395"/>
      <c r="O403" s="1395"/>
      <c r="P403" s="1395"/>
      <c r="Q403" s="1395"/>
      <c r="R403" s="1395"/>
      <c r="S403" s="1395"/>
      <c r="T403" s="1395"/>
      <c r="U403" s="1395"/>
      <c r="V403" s="1395"/>
      <c r="W403" s="1395"/>
      <c r="X403" s="1395"/>
      <c r="Y403" s="1395"/>
      <c r="Z403" s="1395"/>
      <c r="AA403" s="1395"/>
      <c r="AB403" s="1395"/>
      <c r="AC403" s="1395"/>
      <c r="AD403" s="1395"/>
      <c r="AE403" s="1395"/>
      <c r="AF403" s="1395"/>
      <c r="AG403" s="1395"/>
      <c r="AH403" s="1395"/>
      <c r="AI403" s="1395"/>
      <c r="AJ403" s="1395"/>
      <c r="AK403" s="1395"/>
      <c r="AL403" s="1395"/>
      <c r="AM403" s="1395"/>
      <c r="AN403" s="1395"/>
    </row>
    <row r="404">
      <c r="A404" s="1395"/>
      <c r="B404" s="1395"/>
      <c r="C404" s="1395"/>
      <c r="D404" s="1395"/>
      <c r="E404" s="1395"/>
      <c r="F404" s="1395"/>
      <c r="G404" s="1395"/>
      <c r="H404" s="1395"/>
      <c r="I404" s="1395"/>
      <c r="J404" s="1395"/>
      <c r="K404" s="1395"/>
      <c r="L404" s="1395"/>
      <c r="M404" s="1395"/>
      <c r="N404" s="1395"/>
      <c r="O404" s="1395"/>
      <c r="P404" s="1395"/>
      <c r="Q404" s="1395"/>
      <c r="R404" s="1395"/>
      <c r="S404" s="1395"/>
      <c r="T404" s="1395"/>
      <c r="U404" s="1395"/>
      <c r="V404" s="1395"/>
      <c r="W404" s="1395"/>
      <c r="X404" s="1395"/>
      <c r="Y404" s="1395"/>
      <c r="Z404" s="1395"/>
      <c r="AA404" s="1395"/>
      <c r="AB404" s="1395"/>
      <c r="AC404" s="1395"/>
      <c r="AD404" s="1395"/>
      <c r="AE404" s="1395"/>
      <c r="AF404" s="1395"/>
      <c r="AG404" s="1395"/>
      <c r="AH404" s="1395"/>
      <c r="AI404" s="1395"/>
      <c r="AJ404" s="1395"/>
      <c r="AK404" s="1395"/>
      <c r="AL404" s="1395"/>
      <c r="AM404" s="1395"/>
      <c r="AN404" s="1395"/>
    </row>
    <row r="405">
      <c r="A405" s="1395"/>
      <c r="B405" s="1395"/>
      <c r="C405" s="1395"/>
      <c r="D405" s="1395"/>
      <c r="E405" s="1395"/>
      <c r="F405" s="1395"/>
      <c r="G405" s="1395"/>
      <c r="H405" s="1395"/>
      <c r="I405" s="1395"/>
      <c r="J405" s="1395"/>
      <c r="K405" s="1395"/>
      <c r="L405" s="1395"/>
      <c r="M405" s="1395"/>
      <c r="N405" s="1395"/>
      <c r="O405" s="1395"/>
      <c r="P405" s="1395"/>
      <c r="Q405" s="1395"/>
      <c r="R405" s="1395"/>
      <c r="S405" s="1395"/>
      <c r="T405" s="1395"/>
      <c r="U405" s="1395"/>
      <c r="V405" s="1395"/>
      <c r="W405" s="1395"/>
      <c r="X405" s="1395"/>
      <c r="Y405" s="1395"/>
      <c r="Z405" s="1395"/>
      <c r="AA405" s="1395"/>
      <c r="AB405" s="1395"/>
      <c r="AC405" s="1395"/>
      <c r="AD405" s="1395"/>
      <c r="AE405" s="1395"/>
      <c r="AF405" s="1395"/>
      <c r="AG405" s="1395"/>
      <c r="AH405" s="1395"/>
      <c r="AI405" s="1395"/>
      <c r="AJ405" s="1395"/>
      <c r="AK405" s="1395"/>
      <c r="AL405" s="1395"/>
      <c r="AM405" s="1395"/>
      <c r="AN405" s="1395"/>
    </row>
    <row r="406">
      <c r="A406" s="1395"/>
      <c r="B406" s="1395"/>
      <c r="C406" s="1395"/>
      <c r="D406" s="1395"/>
      <c r="E406" s="1395"/>
      <c r="F406" s="1395"/>
      <c r="G406" s="1395"/>
      <c r="H406" s="1395"/>
      <c r="I406" s="1395"/>
      <c r="J406" s="1395"/>
      <c r="K406" s="1395"/>
      <c r="L406" s="1395"/>
      <c r="M406" s="1395"/>
      <c r="N406" s="1395"/>
      <c r="O406" s="1395"/>
      <c r="P406" s="1395"/>
      <c r="Q406" s="1395"/>
      <c r="R406" s="1395"/>
      <c r="S406" s="1395"/>
      <c r="T406" s="1395"/>
      <c r="U406" s="1395"/>
      <c r="V406" s="1395"/>
      <c r="W406" s="1395"/>
      <c r="X406" s="1395"/>
      <c r="Y406" s="1395"/>
      <c r="Z406" s="1395"/>
      <c r="AA406" s="1395"/>
      <c r="AB406" s="1395"/>
      <c r="AC406" s="1395"/>
      <c r="AD406" s="1395"/>
      <c r="AE406" s="1395"/>
      <c r="AF406" s="1395"/>
      <c r="AG406" s="1395"/>
      <c r="AH406" s="1395"/>
      <c r="AI406" s="1395"/>
      <c r="AJ406" s="1395"/>
      <c r="AK406" s="1395"/>
      <c r="AL406" s="1395"/>
      <c r="AM406" s="1395"/>
      <c r="AN406" s="1395"/>
    </row>
    <row r="407">
      <c r="A407" s="1395"/>
      <c r="B407" s="1395"/>
      <c r="C407" s="1395"/>
      <c r="D407" s="1395"/>
      <c r="E407" s="1395"/>
      <c r="F407" s="1395"/>
      <c r="G407" s="1395"/>
      <c r="H407" s="1395"/>
      <c r="I407" s="1395"/>
      <c r="J407" s="1395"/>
      <c r="K407" s="1395"/>
      <c r="L407" s="1395"/>
      <c r="M407" s="1395"/>
      <c r="N407" s="1395"/>
      <c r="O407" s="1395"/>
      <c r="P407" s="1395"/>
      <c r="Q407" s="1395"/>
      <c r="R407" s="1395"/>
      <c r="S407" s="1395"/>
      <c r="T407" s="1395"/>
      <c r="U407" s="1395"/>
      <c r="V407" s="1395"/>
      <c r="W407" s="1395"/>
      <c r="X407" s="1395"/>
      <c r="Y407" s="1395"/>
      <c r="Z407" s="1395"/>
      <c r="AA407" s="1395"/>
      <c r="AB407" s="1395"/>
      <c r="AC407" s="1395"/>
      <c r="AD407" s="1395"/>
      <c r="AE407" s="1395"/>
      <c r="AF407" s="1395"/>
      <c r="AG407" s="1395"/>
      <c r="AH407" s="1395"/>
      <c r="AI407" s="1395"/>
      <c r="AJ407" s="1395"/>
      <c r="AK407" s="1395"/>
      <c r="AL407" s="1395"/>
      <c r="AM407" s="1395"/>
      <c r="AN407" s="1395"/>
    </row>
    <row r="408">
      <c r="A408" s="1395"/>
      <c r="B408" s="1395"/>
      <c r="C408" s="1395"/>
      <c r="D408" s="1395"/>
      <c r="E408" s="1395"/>
      <c r="F408" s="1395"/>
      <c r="G408" s="1395"/>
      <c r="H408" s="1395"/>
      <c r="I408" s="1395"/>
      <c r="J408" s="1395"/>
      <c r="K408" s="1395"/>
      <c r="L408" s="1395"/>
      <c r="M408" s="1395"/>
      <c r="N408" s="1395"/>
      <c r="O408" s="1395"/>
      <c r="P408" s="1395"/>
      <c r="Q408" s="1395"/>
      <c r="R408" s="1395"/>
      <c r="S408" s="1395"/>
      <c r="T408" s="1395"/>
      <c r="U408" s="1395"/>
      <c r="V408" s="1395"/>
      <c r="W408" s="1395"/>
      <c r="X408" s="1395"/>
      <c r="Y408" s="1395"/>
      <c r="Z408" s="1395"/>
      <c r="AA408" s="1395"/>
      <c r="AB408" s="1395"/>
      <c r="AC408" s="1395"/>
      <c r="AD408" s="1395"/>
      <c r="AE408" s="1395"/>
      <c r="AF408" s="1395"/>
      <c r="AG408" s="1395"/>
      <c r="AH408" s="1395"/>
      <c r="AI408" s="1395"/>
      <c r="AJ408" s="1395"/>
      <c r="AK408" s="1395"/>
      <c r="AL408" s="1395"/>
      <c r="AM408" s="1395"/>
      <c r="AN408" s="1395"/>
    </row>
    <row r="409">
      <c r="A409" s="1395"/>
      <c r="B409" s="1395"/>
      <c r="C409" s="1395"/>
      <c r="D409" s="1395"/>
      <c r="E409" s="1395"/>
      <c r="F409" s="1395"/>
      <c r="G409" s="1395"/>
      <c r="H409" s="1395"/>
      <c r="I409" s="1395"/>
      <c r="J409" s="1395"/>
      <c r="K409" s="1395"/>
      <c r="L409" s="1395"/>
      <c r="M409" s="1395"/>
      <c r="N409" s="1395"/>
      <c r="O409" s="1395"/>
      <c r="P409" s="1395"/>
      <c r="Q409" s="1395"/>
      <c r="R409" s="1395"/>
      <c r="S409" s="1395"/>
      <c r="T409" s="1395"/>
      <c r="U409" s="1395"/>
      <c r="V409" s="1395"/>
      <c r="W409" s="1395"/>
      <c r="X409" s="1395"/>
      <c r="Y409" s="1395"/>
      <c r="Z409" s="1395"/>
      <c r="AA409" s="1395"/>
      <c r="AB409" s="1395"/>
      <c r="AC409" s="1395"/>
      <c r="AD409" s="1395"/>
      <c r="AE409" s="1395"/>
      <c r="AF409" s="1395"/>
      <c r="AG409" s="1395"/>
      <c r="AH409" s="1395"/>
      <c r="AI409" s="1395"/>
      <c r="AJ409" s="1395"/>
      <c r="AK409" s="1395"/>
      <c r="AL409" s="1395"/>
      <c r="AM409" s="1395"/>
      <c r="AN409" s="1395"/>
    </row>
    <row r="410">
      <c r="A410" s="1395"/>
      <c r="B410" s="1395"/>
      <c r="C410" s="1395"/>
      <c r="D410" s="1395"/>
      <c r="E410" s="1395"/>
      <c r="F410" s="1395"/>
      <c r="G410" s="1395"/>
      <c r="H410" s="1395"/>
      <c r="I410" s="1395"/>
      <c r="J410" s="1395"/>
      <c r="K410" s="1395"/>
      <c r="L410" s="1395"/>
      <c r="M410" s="1395"/>
      <c r="N410" s="1395"/>
      <c r="O410" s="1395"/>
      <c r="P410" s="1395"/>
      <c r="Q410" s="1395"/>
      <c r="R410" s="1395"/>
      <c r="S410" s="1395"/>
      <c r="T410" s="1395"/>
      <c r="U410" s="1395"/>
      <c r="V410" s="1395"/>
      <c r="W410" s="1395"/>
      <c r="X410" s="1395"/>
      <c r="Y410" s="1395"/>
      <c r="Z410" s="1395"/>
      <c r="AA410" s="1395"/>
      <c r="AB410" s="1395"/>
      <c r="AC410" s="1395"/>
      <c r="AD410" s="1395"/>
      <c r="AE410" s="1395"/>
      <c r="AF410" s="1395"/>
      <c r="AG410" s="1395"/>
      <c r="AH410" s="1395"/>
      <c r="AI410" s="1395"/>
      <c r="AJ410" s="1395"/>
      <c r="AK410" s="1395"/>
      <c r="AL410" s="1395"/>
      <c r="AM410" s="1395"/>
      <c r="AN410" s="1395"/>
    </row>
    <row r="411">
      <c r="A411" s="1395"/>
      <c r="B411" s="1395"/>
      <c r="C411" s="1395"/>
      <c r="D411" s="1395"/>
      <c r="E411" s="1395"/>
      <c r="F411" s="1395"/>
      <c r="G411" s="1395"/>
      <c r="H411" s="1395"/>
      <c r="I411" s="1395"/>
      <c r="J411" s="1395"/>
      <c r="K411" s="1395"/>
      <c r="L411" s="1395"/>
      <c r="M411" s="1395"/>
      <c r="N411" s="1395"/>
      <c r="O411" s="1395"/>
      <c r="P411" s="1395"/>
      <c r="Q411" s="1395"/>
      <c r="R411" s="1395"/>
      <c r="S411" s="1395"/>
      <c r="T411" s="1395"/>
      <c r="U411" s="1395"/>
      <c r="V411" s="1395"/>
      <c r="W411" s="1395"/>
      <c r="X411" s="1395"/>
      <c r="Y411" s="1395"/>
      <c r="Z411" s="1395"/>
      <c r="AA411" s="1395"/>
      <c r="AB411" s="1395"/>
      <c r="AC411" s="1395"/>
      <c r="AD411" s="1395"/>
      <c r="AE411" s="1395"/>
      <c r="AF411" s="1395"/>
      <c r="AG411" s="1395"/>
      <c r="AH411" s="1395"/>
      <c r="AI411" s="1395"/>
      <c r="AJ411" s="1395"/>
      <c r="AK411" s="1395"/>
      <c r="AL411" s="1395"/>
      <c r="AM411" s="1395"/>
      <c r="AN411" s="1395"/>
    </row>
    <row r="412">
      <c r="A412" s="1395"/>
      <c r="B412" s="1395"/>
      <c r="C412" s="1395"/>
      <c r="D412" s="1395"/>
      <c r="E412" s="1395"/>
      <c r="F412" s="1395"/>
      <c r="G412" s="1395"/>
      <c r="H412" s="1395"/>
      <c r="I412" s="1395"/>
      <c r="J412" s="1395"/>
      <c r="K412" s="1395"/>
      <c r="L412" s="1395"/>
      <c r="M412" s="1395"/>
      <c r="N412" s="1395"/>
      <c r="O412" s="1395"/>
      <c r="P412" s="1395"/>
      <c r="Q412" s="1395"/>
      <c r="R412" s="1395"/>
      <c r="S412" s="1395"/>
      <c r="T412" s="1395"/>
      <c r="U412" s="1395"/>
      <c r="V412" s="1395"/>
      <c r="W412" s="1395"/>
      <c r="X412" s="1395"/>
      <c r="Y412" s="1395"/>
      <c r="Z412" s="1395"/>
      <c r="AA412" s="1395"/>
      <c r="AB412" s="1395"/>
      <c r="AC412" s="1395"/>
      <c r="AD412" s="1395"/>
      <c r="AE412" s="1395"/>
      <c r="AF412" s="1395"/>
      <c r="AG412" s="1395"/>
      <c r="AH412" s="1395"/>
      <c r="AI412" s="1395"/>
      <c r="AJ412" s="1395"/>
      <c r="AK412" s="1395"/>
      <c r="AL412" s="1395"/>
      <c r="AM412" s="1395"/>
      <c r="AN412" s="1395"/>
    </row>
    <row r="413">
      <c r="A413" s="1395"/>
      <c r="B413" s="1395"/>
      <c r="C413" s="1395"/>
      <c r="D413" s="1395"/>
      <c r="E413" s="1395"/>
      <c r="F413" s="1395"/>
      <c r="G413" s="1395"/>
      <c r="H413" s="1395"/>
      <c r="I413" s="1395"/>
      <c r="J413" s="1395"/>
      <c r="K413" s="1395"/>
      <c r="L413" s="1395"/>
      <c r="M413" s="1395"/>
      <c r="N413" s="1395"/>
      <c r="O413" s="1395"/>
      <c r="P413" s="1395"/>
      <c r="Q413" s="1395"/>
      <c r="R413" s="1395"/>
      <c r="S413" s="1395"/>
      <c r="T413" s="1395"/>
      <c r="U413" s="1395"/>
      <c r="V413" s="1395"/>
      <c r="W413" s="1395"/>
      <c r="X413" s="1395"/>
      <c r="Y413" s="1395"/>
      <c r="Z413" s="1395"/>
      <c r="AA413" s="1395"/>
      <c r="AB413" s="1395"/>
      <c r="AC413" s="1395"/>
      <c r="AD413" s="1395"/>
      <c r="AE413" s="1395"/>
      <c r="AF413" s="1395"/>
      <c r="AG413" s="1395"/>
      <c r="AH413" s="1395"/>
      <c r="AI413" s="1395"/>
      <c r="AJ413" s="1395"/>
      <c r="AK413" s="1395"/>
      <c r="AL413" s="1395"/>
      <c r="AM413" s="1395"/>
      <c r="AN413" s="1395"/>
    </row>
    <row r="414">
      <c r="A414" s="1395"/>
      <c r="B414" s="1395"/>
      <c r="C414" s="1395"/>
      <c r="D414" s="1395"/>
      <c r="E414" s="1395"/>
      <c r="F414" s="1395"/>
      <c r="G414" s="1395"/>
      <c r="H414" s="1395"/>
      <c r="I414" s="1395"/>
      <c r="J414" s="1395"/>
      <c r="K414" s="1395"/>
      <c r="L414" s="1395"/>
      <c r="M414" s="1395"/>
      <c r="N414" s="1395"/>
      <c r="O414" s="1395"/>
      <c r="P414" s="1395"/>
      <c r="Q414" s="1395"/>
      <c r="R414" s="1395"/>
      <c r="S414" s="1395"/>
      <c r="T414" s="1395"/>
      <c r="U414" s="1395"/>
      <c r="V414" s="1395"/>
      <c r="W414" s="1395"/>
      <c r="X414" s="1395"/>
      <c r="Y414" s="1395"/>
      <c r="Z414" s="1395"/>
      <c r="AA414" s="1395"/>
      <c r="AB414" s="1395"/>
      <c r="AC414" s="1395"/>
      <c r="AD414" s="1395"/>
      <c r="AE414" s="1395"/>
      <c r="AF414" s="1395"/>
      <c r="AG414" s="1395"/>
      <c r="AH414" s="1395"/>
      <c r="AI414" s="1395"/>
      <c r="AJ414" s="1395"/>
      <c r="AK414" s="1395"/>
      <c r="AL414" s="1395"/>
      <c r="AM414" s="1395"/>
      <c r="AN414" s="1395"/>
    </row>
    <row r="415">
      <c r="A415" s="1395"/>
      <c r="B415" s="1395"/>
      <c r="C415" s="1395"/>
      <c r="D415" s="1395"/>
      <c r="E415" s="1395"/>
      <c r="F415" s="1395"/>
      <c r="G415" s="1395"/>
      <c r="H415" s="1395"/>
      <c r="I415" s="1395"/>
      <c r="J415" s="1395"/>
      <c r="K415" s="1395"/>
      <c r="L415" s="1395"/>
      <c r="M415" s="1395"/>
      <c r="N415" s="1395"/>
      <c r="O415" s="1395"/>
      <c r="P415" s="1395"/>
      <c r="Q415" s="1395"/>
      <c r="R415" s="1395"/>
      <c r="S415" s="1395"/>
      <c r="T415" s="1395"/>
      <c r="U415" s="1395"/>
      <c r="V415" s="1395"/>
      <c r="W415" s="1395"/>
      <c r="X415" s="1395"/>
      <c r="Y415" s="1395"/>
      <c r="Z415" s="1395"/>
      <c r="AA415" s="1395"/>
      <c r="AB415" s="1395"/>
      <c r="AC415" s="1395"/>
      <c r="AD415" s="1395"/>
      <c r="AE415" s="1395"/>
      <c r="AF415" s="1395"/>
      <c r="AG415" s="1395"/>
      <c r="AH415" s="1395"/>
      <c r="AI415" s="1395"/>
      <c r="AJ415" s="1395"/>
      <c r="AK415" s="1395"/>
      <c r="AL415" s="1395"/>
      <c r="AM415" s="1395"/>
      <c r="AN415" s="1395"/>
    </row>
    <row r="416">
      <c r="A416" s="1395"/>
      <c r="B416" s="1395"/>
      <c r="C416" s="1395"/>
      <c r="D416" s="1395"/>
      <c r="E416" s="1395"/>
      <c r="F416" s="1395"/>
      <c r="G416" s="1395"/>
      <c r="H416" s="1395"/>
      <c r="I416" s="1395"/>
      <c r="J416" s="1395"/>
      <c r="K416" s="1395"/>
      <c r="L416" s="1395"/>
      <c r="M416" s="1395"/>
      <c r="N416" s="1395"/>
      <c r="O416" s="1395"/>
      <c r="P416" s="1395"/>
      <c r="Q416" s="1395"/>
      <c r="R416" s="1395"/>
      <c r="S416" s="1395"/>
      <c r="T416" s="1395"/>
      <c r="U416" s="1395"/>
      <c r="V416" s="1395"/>
      <c r="W416" s="1395"/>
      <c r="X416" s="1395"/>
      <c r="Y416" s="1395"/>
      <c r="Z416" s="1395"/>
      <c r="AA416" s="1395"/>
      <c r="AB416" s="1395"/>
      <c r="AC416" s="1395"/>
      <c r="AD416" s="1395"/>
      <c r="AE416" s="1395"/>
      <c r="AF416" s="1395"/>
      <c r="AG416" s="1395"/>
      <c r="AH416" s="1395"/>
      <c r="AI416" s="1395"/>
      <c r="AJ416" s="1395"/>
      <c r="AK416" s="1395"/>
      <c r="AL416" s="1395"/>
      <c r="AM416" s="1395"/>
      <c r="AN416" s="1395"/>
    </row>
    <row r="417">
      <c r="A417" s="1395"/>
      <c r="B417" s="1395"/>
      <c r="C417" s="1395"/>
      <c r="D417" s="1395"/>
      <c r="E417" s="1395"/>
      <c r="F417" s="1395"/>
      <c r="G417" s="1395"/>
      <c r="H417" s="1395"/>
      <c r="I417" s="1395"/>
      <c r="J417" s="1395"/>
      <c r="K417" s="1395"/>
      <c r="L417" s="1395"/>
      <c r="M417" s="1395"/>
      <c r="N417" s="1395"/>
      <c r="O417" s="1395"/>
      <c r="P417" s="1395"/>
      <c r="Q417" s="1395"/>
      <c r="R417" s="1395"/>
      <c r="S417" s="1395"/>
      <c r="T417" s="1395"/>
      <c r="U417" s="1395"/>
      <c r="V417" s="1395"/>
      <c r="W417" s="1395"/>
      <c r="X417" s="1395"/>
      <c r="Y417" s="1395"/>
      <c r="Z417" s="1395"/>
      <c r="AA417" s="1395"/>
      <c r="AB417" s="1395"/>
      <c r="AC417" s="1395"/>
      <c r="AD417" s="1395"/>
      <c r="AE417" s="1395"/>
      <c r="AF417" s="1395"/>
      <c r="AG417" s="1395"/>
      <c r="AH417" s="1395"/>
      <c r="AI417" s="1395"/>
      <c r="AJ417" s="1395"/>
      <c r="AK417" s="1395"/>
      <c r="AL417" s="1395"/>
      <c r="AM417" s="1395"/>
      <c r="AN417" s="1395"/>
    </row>
    <row r="418">
      <c r="A418" s="1395"/>
      <c r="B418" s="1395"/>
      <c r="C418" s="1395"/>
      <c r="D418" s="1395"/>
      <c r="E418" s="1395"/>
      <c r="F418" s="1395"/>
      <c r="G418" s="1395"/>
      <c r="H418" s="1395"/>
      <c r="I418" s="1395"/>
      <c r="J418" s="1395"/>
      <c r="K418" s="1395"/>
      <c r="L418" s="1395"/>
      <c r="M418" s="1395"/>
      <c r="N418" s="1395"/>
      <c r="O418" s="1395"/>
      <c r="P418" s="1395"/>
      <c r="Q418" s="1395"/>
      <c r="R418" s="1395"/>
      <c r="S418" s="1395"/>
      <c r="T418" s="1395"/>
      <c r="U418" s="1395"/>
      <c r="V418" s="1395"/>
      <c r="W418" s="1395"/>
      <c r="X418" s="1395"/>
      <c r="Y418" s="1395"/>
      <c r="Z418" s="1395"/>
      <c r="AA418" s="1395"/>
      <c r="AB418" s="1395"/>
      <c r="AC418" s="1395"/>
      <c r="AD418" s="1395"/>
      <c r="AE418" s="1395"/>
      <c r="AF418" s="1395"/>
      <c r="AG418" s="1395"/>
      <c r="AH418" s="1395"/>
      <c r="AI418" s="1395"/>
      <c r="AJ418" s="1395"/>
      <c r="AK418" s="1395"/>
      <c r="AL418" s="1395"/>
      <c r="AM418" s="1395"/>
      <c r="AN418" s="1395"/>
    </row>
    <row r="419">
      <c r="A419" s="1395"/>
      <c r="B419" s="1395"/>
      <c r="C419" s="1395"/>
      <c r="D419" s="1395"/>
      <c r="E419" s="1395"/>
      <c r="F419" s="1395"/>
      <c r="G419" s="1395"/>
      <c r="H419" s="1395"/>
      <c r="I419" s="1395"/>
      <c r="J419" s="1395"/>
      <c r="K419" s="1395"/>
      <c r="L419" s="1395"/>
      <c r="M419" s="1395"/>
      <c r="N419" s="1395"/>
      <c r="O419" s="1395"/>
      <c r="P419" s="1395"/>
      <c r="Q419" s="1395"/>
      <c r="R419" s="1395"/>
      <c r="S419" s="1395"/>
      <c r="T419" s="1395"/>
      <c r="U419" s="1395"/>
      <c r="V419" s="1395"/>
      <c r="W419" s="1395"/>
      <c r="X419" s="1395"/>
      <c r="Y419" s="1395"/>
      <c r="Z419" s="1395"/>
      <c r="AA419" s="1395"/>
      <c r="AB419" s="1395"/>
      <c r="AC419" s="1395"/>
      <c r="AD419" s="1395"/>
      <c r="AE419" s="1395"/>
      <c r="AF419" s="1395"/>
      <c r="AG419" s="1395"/>
      <c r="AH419" s="1395"/>
      <c r="AI419" s="1395"/>
      <c r="AJ419" s="1395"/>
      <c r="AK419" s="1395"/>
      <c r="AL419" s="1395"/>
      <c r="AM419" s="1395"/>
      <c r="AN419" s="1395"/>
    </row>
    <row r="420">
      <c r="A420" s="1395"/>
      <c r="B420" s="1395"/>
      <c r="C420" s="1395"/>
      <c r="D420" s="1395"/>
      <c r="E420" s="1395"/>
      <c r="F420" s="1395"/>
      <c r="G420" s="1395"/>
      <c r="H420" s="1395"/>
      <c r="I420" s="1395"/>
      <c r="J420" s="1395"/>
      <c r="K420" s="1395"/>
      <c r="L420" s="1395"/>
      <c r="M420" s="1395"/>
      <c r="N420" s="1395"/>
      <c r="O420" s="1395"/>
      <c r="P420" s="1395"/>
      <c r="Q420" s="1395"/>
      <c r="R420" s="1395"/>
      <c r="S420" s="1395"/>
      <c r="T420" s="1395"/>
      <c r="U420" s="1395"/>
      <c r="V420" s="1395"/>
      <c r="W420" s="1395"/>
      <c r="X420" s="1395"/>
      <c r="Y420" s="1395"/>
      <c r="Z420" s="1395"/>
      <c r="AA420" s="1395"/>
      <c r="AB420" s="1395"/>
      <c r="AC420" s="1395"/>
      <c r="AD420" s="1395"/>
      <c r="AE420" s="1395"/>
      <c r="AF420" s="1395"/>
      <c r="AG420" s="1395"/>
      <c r="AH420" s="1395"/>
      <c r="AI420" s="1395"/>
      <c r="AJ420" s="1395"/>
      <c r="AK420" s="1395"/>
      <c r="AL420" s="1395"/>
      <c r="AM420" s="1395"/>
      <c r="AN420" s="1395"/>
    </row>
    <row r="421">
      <c r="A421" s="1395"/>
      <c r="B421" s="1395"/>
      <c r="C421" s="1395"/>
      <c r="D421" s="1395"/>
      <c r="E421" s="1395"/>
      <c r="F421" s="1395"/>
      <c r="G421" s="1395"/>
      <c r="H421" s="1395"/>
      <c r="I421" s="1395"/>
      <c r="J421" s="1395"/>
      <c r="K421" s="1395"/>
      <c r="L421" s="1395"/>
      <c r="M421" s="1395"/>
      <c r="N421" s="1395"/>
      <c r="O421" s="1395"/>
      <c r="P421" s="1395"/>
      <c r="Q421" s="1395"/>
      <c r="R421" s="1395"/>
      <c r="S421" s="1395"/>
      <c r="T421" s="1395"/>
      <c r="U421" s="1395"/>
      <c r="V421" s="1395"/>
      <c r="W421" s="1395"/>
      <c r="X421" s="1395"/>
      <c r="Y421" s="1395"/>
      <c r="Z421" s="1395"/>
      <c r="AA421" s="1395"/>
      <c r="AB421" s="1395"/>
      <c r="AC421" s="1395"/>
      <c r="AD421" s="1395"/>
      <c r="AE421" s="1395"/>
      <c r="AF421" s="1395"/>
      <c r="AG421" s="1395"/>
      <c r="AH421" s="1395"/>
      <c r="AI421" s="1395"/>
      <c r="AJ421" s="1395"/>
      <c r="AK421" s="1395"/>
      <c r="AL421" s="1395"/>
      <c r="AM421" s="1395"/>
      <c r="AN421" s="1395"/>
    </row>
    <row r="422">
      <c r="A422" s="1395"/>
      <c r="B422" s="1395"/>
      <c r="C422" s="1395"/>
      <c r="D422" s="1395"/>
      <c r="E422" s="1395"/>
      <c r="F422" s="1395"/>
      <c r="G422" s="1395"/>
      <c r="H422" s="1395"/>
      <c r="I422" s="1395"/>
      <c r="J422" s="1395"/>
      <c r="K422" s="1395"/>
      <c r="L422" s="1395"/>
      <c r="M422" s="1395"/>
      <c r="N422" s="1395"/>
      <c r="O422" s="1395"/>
      <c r="P422" s="1395"/>
      <c r="Q422" s="1395"/>
      <c r="R422" s="1395"/>
      <c r="S422" s="1395"/>
      <c r="T422" s="1395"/>
      <c r="U422" s="1395"/>
      <c r="V422" s="1395"/>
      <c r="W422" s="1395"/>
      <c r="X422" s="1395"/>
      <c r="Y422" s="1395"/>
      <c r="Z422" s="1395"/>
      <c r="AA422" s="1395"/>
      <c r="AB422" s="1395"/>
      <c r="AC422" s="1395"/>
      <c r="AD422" s="1395"/>
      <c r="AE422" s="1395"/>
      <c r="AF422" s="1395"/>
      <c r="AG422" s="1395"/>
      <c r="AH422" s="1395"/>
      <c r="AI422" s="1395"/>
      <c r="AJ422" s="1395"/>
      <c r="AK422" s="1395"/>
      <c r="AL422" s="1395"/>
      <c r="AM422" s="1395"/>
      <c r="AN422" s="1395"/>
    </row>
    <row r="423">
      <c r="A423" s="1395"/>
      <c r="B423" s="1395"/>
      <c r="C423" s="1395"/>
      <c r="D423" s="1395"/>
      <c r="E423" s="1395"/>
      <c r="F423" s="1395"/>
      <c r="G423" s="1395"/>
      <c r="H423" s="1395"/>
      <c r="I423" s="1395"/>
      <c r="J423" s="1395"/>
      <c r="K423" s="1395"/>
      <c r="L423" s="1395"/>
      <c r="M423" s="1395"/>
      <c r="N423" s="1395"/>
      <c r="O423" s="1395"/>
      <c r="P423" s="1395"/>
      <c r="Q423" s="1395"/>
      <c r="R423" s="1395"/>
      <c r="S423" s="1395"/>
      <c r="T423" s="1395"/>
      <c r="U423" s="1395"/>
      <c r="V423" s="1395"/>
      <c r="W423" s="1395"/>
      <c r="X423" s="1395"/>
      <c r="Y423" s="1395"/>
      <c r="Z423" s="1395"/>
      <c r="AA423" s="1395"/>
      <c r="AB423" s="1395"/>
      <c r="AC423" s="1395"/>
      <c r="AD423" s="1395"/>
      <c r="AE423" s="1395"/>
      <c r="AF423" s="1395"/>
      <c r="AG423" s="1395"/>
      <c r="AH423" s="1395"/>
      <c r="AI423" s="1395"/>
      <c r="AJ423" s="1395"/>
      <c r="AK423" s="1395"/>
      <c r="AL423" s="1395"/>
      <c r="AM423" s="1395"/>
      <c r="AN423" s="1395"/>
    </row>
    <row r="424">
      <c r="A424" s="1395"/>
      <c r="B424" s="1395"/>
      <c r="C424" s="1395"/>
      <c r="D424" s="1395"/>
      <c r="E424" s="1395"/>
      <c r="F424" s="1395"/>
      <c r="G424" s="1395"/>
      <c r="H424" s="1395"/>
      <c r="I424" s="1395"/>
      <c r="J424" s="1395"/>
      <c r="K424" s="1395"/>
      <c r="L424" s="1395"/>
      <c r="M424" s="1395"/>
      <c r="N424" s="1395"/>
      <c r="O424" s="1395"/>
      <c r="P424" s="1395"/>
      <c r="Q424" s="1395"/>
      <c r="R424" s="1395"/>
      <c r="S424" s="1395"/>
      <c r="T424" s="1395"/>
      <c r="U424" s="1395"/>
      <c r="V424" s="1395"/>
      <c r="W424" s="1395"/>
      <c r="X424" s="1395"/>
      <c r="Y424" s="1395"/>
      <c r="Z424" s="1395"/>
      <c r="AA424" s="1395"/>
      <c r="AB424" s="1395"/>
      <c r="AC424" s="1395"/>
      <c r="AD424" s="1395"/>
      <c r="AE424" s="1395"/>
      <c r="AF424" s="1395"/>
      <c r="AG424" s="1395"/>
      <c r="AH424" s="1395"/>
      <c r="AI424" s="1395"/>
      <c r="AJ424" s="1395"/>
      <c r="AK424" s="1395"/>
      <c r="AL424" s="1395"/>
      <c r="AM424" s="1395"/>
      <c r="AN424" s="1395"/>
    </row>
    <row r="425">
      <c r="A425" s="1395"/>
      <c r="B425" s="1395"/>
      <c r="C425" s="1395"/>
      <c r="D425" s="1395"/>
      <c r="E425" s="1395"/>
      <c r="F425" s="1395"/>
      <c r="G425" s="1395"/>
      <c r="H425" s="1395"/>
      <c r="I425" s="1395"/>
      <c r="J425" s="1395"/>
      <c r="K425" s="1395"/>
      <c r="L425" s="1395"/>
      <c r="M425" s="1395"/>
      <c r="N425" s="1395"/>
      <c r="O425" s="1395"/>
      <c r="P425" s="1395"/>
      <c r="Q425" s="1395"/>
      <c r="R425" s="1395"/>
      <c r="S425" s="1395"/>
      <c r="T425" s="1395"/>
      <c r="U425" s="1395"/>
      <c r="V425" s="1395"/>
      <c r="W425" s="1395"/>
      <c r="X425" s="1395"/>
      <c r="Y425" s="1395"/>
      <c r="Z425" s="1395"/>
      <c r="AA425" s="1395"/>
      <c r="AB425" s="1395"/>
      <c r="AC425" s="1395"/>
      <c r="AD425" s="1395"/>
      <c r="AE425" s="1395"/>
      <c r="AF425" s="1395"/>
      <c r="AG425" s="1395"/>
      <c r="AH425" s="1395"/>
      <c r="AI425" s="1395"/>
      <c r="AJ425" s="1395"/>
      <c r="AK425" s="1395"/>
      <c r="AL425" s="1395"/>
      <c r="AM425" s="1395"/>
      <c r="AN425" s="1395"/>
    </row>
    <row r="426">
      <c r="A426" s="1395"/>
      <c r="B426" s="1395"/>
      <c r="C426" s="1395"/>
      <c r="D426" s="1395"/>
      <c r="E426" s="1395"/>
      <c r="F426" s="1395"/>
      <c r="G426" s="1395"/>
      <c r="H426" s="1395"/>
      <c r="I426" s="1395"/>
      <c r="J426" s="1395"/>
      <c r="K426" s="1395"/>
      <c r="L426" s="1395"/>
      <c r="M426" s="1395"/>
      <c r="N426" s="1395"/>
      <c r="O426" s="1395"/>
      <c r="P426" s="1395"/>
      <c r="Q426" s="1395"/>
      <c r="R426" s="1395"/>
      <c r="S426" s="1395"/>
      <c r="T426" s="1395"/>
      <c r="U426" s="1395"/>
      <c r="V426" s="1395"/>
      <c r="W426" s="1395"/>
      <c r="X426" s="1395"/>
      <c r="Y426" s="1395"/>
      <c r="Z426" s="1395"/>
      <c r="AA426" s="1395"/>
      <c r="AB426" s="1395"/>
      <c r="AC426" s="1395"/>
      <c r="AD426" s="1395"/>
      <c r="AE426" s="1395"/>
      <c r="AF426" s="1395"/>
      <c r="AG426" s="1395"/>
      <c r="AH426" s="1395"/>
      <c r="AI426" s="1395"/>
      <c r="AJ426" s="1395"/>
      <c r="AK426" s="1395"/>
      <c r="AL426" s="1395"/>
      <c r="AM426" s="1395"/>
      <c r="AN426" s="1395"/>
    </row>
    <row r="427">
      <c r="A427" s="1395"/>
      <c r="B427" s="1395"/>
      <c r="C427" s="1395"/>
      <c r="D427" s="1395"/>
      <c r="E427" s="1395"/>
      <c r="F427" s="1395"/>
      <c r="G427" s="1395"/>
      <c r="H427" s="1395"/>
      <c r="I427" s="1395"/>
      <c r="J427" s="1395"/>
      <c r="K427" s="1395"/>
      <c r="L427" s="1395"/>
      <c r="M427" s="1395"/>
      <c r="N427" s="1395"/>
      <c r="O427" s="1395"/>
      <c r="P427" s="1395"/>
      <c r="Q427" s="1395"/>
      <c r="R427" s="1395"/>
      <c r="S427" s="1395"/>
      <c r="T427" s="1395"/>
      <c r="U427" s="1395"/>
      <c r="V427" s="1395"/>
      <c r="W427" s="1395"/>
      <c r="X427" s="1395"/>
      <c r="Y427" s="1395"/>
      <c r="Z427" s="1395"/>
      <c r="AA427" s="1395"/>
      <c r="AB427" s="1395"/>
      <c r="AC427" s="1395"/>
      <c r="AD427" s="1395"/>
      <c r="AE427" s="1395"/>
      <c r="AF427" s="1395"/>
      <c r="AG427" s="1395"/>
      <c r="AH427" s="1395"/>
      <c r="AI427" s="1395"/>
      <c r="AJ427" s="1395"/>
      <c r="AK427" s="1395"/>
      <c r="AL427" s="1395"/>
      <c r="AM427" s="1395"/>
      <c r="AN427" s="1395"/>
    </row>
    <row r="428">
      <c r="A428" s="1395"/>
      <c r="B428" s="1395"/>
      <c r="C428" s="1395"/>
      <c r="D428" s="1395"/>
      <c r="E428" s="1395"/>
      <c r="F428" s="1395"/>
      <c r="G428" s="1395"/>
      <c r="H428" s="1395"/>
      <c r="I428" s="1395"/>
      <c r="J428" s="1395"/>
      <c r="K428" s="1395"/>
      <c r="L428" s="1395"/>
      <c r="M428" s="1395"/>
      <c r="N428" s="1395"/>
      <c r="O428" s="1395"/>
      <c r="P428" s="1395"/>
      <c r="Q428" s="1395"/>
      <c r="R428" s="1395"/>
      <c r="S428" s="1395"/>
      <c r="T428" s="1395"/>
      <c r="U428" s="1395"/>
      <c r="V428" s="1395"/>
      <c r="W428" s="1395"/>
      <c r="X428" s="1395"/>
      <c r="Y428" s="1395"/>
      <c r="Z428" s="1395"/>
      <c r="AA428" s="1395"/>
      <c r="AB428" s="1395"/>
      <c r="AC428" s="1395"/>
      <c r="AD428" s="1395"/>
      <c r="AE428" s="1395"/>
      <c r="AF428" s="1395"/>
      <c r="AG428" s="1395"/>
      <c r="AH428" s="1395"/>
      <c r="AI428" s="1395"/>
      <c r="AJ428" s="1395"/>
      <c r="AK428" s="1395"/>
      <c r="AL428" s="1395"/>
      <c r="AM428" s="1395"/>
      <c r="AN428" s="1395"/>
    </row>
    <row r="429">
      <c r="A429" s="1395"/>
      <c r="B429" s="1395"/>
      <c r="C429" s="1395"/>
      <c r="D429" s="1395"/>
      <c r="E429" s="1395"/>
      <c r="F429" s="1395"/>
      <c r="G429" s="1395"/>
      <c r="H429" s="1395"/>
      <c r="I429" s="1395"/>
      <c r="J429" s="1395"/>
      <c r="K429" s="1395"/>
      <c r="L429" s="1395"/>
      <c r="M429" s="1395"/>
      <c r="N429" s="1395"/>
      <c r="O429" s="1395"/>
      <c r="P429" s="1395"/>
      <c r="Q429" s="1395"/>
      <c r="R429" s="1395"/>
      <c r="S429" s="1395"/>
      <c r="T429" s="1395"/>
      <c r="U429" s="1395"/>
      <c r="V429" s="1395"/>
      <c r="W429" s="1395"/>
      <c r="X429" s="1395"/>
      <c r="Y429" s="1395"/>
      <c r="Z429" s="1395"/>
      <c r="AA429" s="1395"/>
      <c r="AB429" s="1395"/>
      <c r="AC429" s="1395"/>
      <c r="AD429" s="1395"/>
      <c r="AE429" s="1395"/>
      <c r="AF429" s="1395"/>
      <c r="AG429" s="1395"/>
      <c r="AH429" s="1395"/>
      <c r="AI429" s="1395"/>
      <c r="AJ429" s="1395"/>
      <c r="AK429" s="1395"/>
      <c r="AL429" s="1395"/>
      <c r="AM429" s="1395"/>
      <c r="AN429" s="1395"/>
    </row>
    <row r="430">
      <c r="A430" s="1395"/>
      <c r="B430" s="1395"/>
      <c r="C430" s="1395"/>
      <c r="D430" s="1395"/>
      <c r="E430" s="1395"/>
      <c r="F430" s="1395"/>
      <c r="G430" s="1395"/>
      <c r="H430" s="1395"/>
      <c r="I430" s="1395"/>
      <c r="J430" s="1395"/>
      <c r="K430" s="1395"/>
      <c r="L430" s="1395"/>
      <c r="M430" s="1395"/>
      <c r="N430" s="1395"/>
      <c r="O430" s="1395"/>
      <c r="P430" s="1395"/>
      <c r="Q430" s="1395"/>
      <c r="R430" s="1395"/>
      <c r="S430" s="1395"/>
      <c r="T430" s="1395"/>
      <c r="U430" s="1395"/>
      <c r="V430" s="1395"/>
      <c r="W430" s="1395"/>
      <c r="X430" s="1395"/>
      <c r="Y430" s="1395"/>
      <c r="Z430" s="1395"/>
      <c r="AA430" s="1395"/>
      <c r="AB430" s="1395"/>
      <c r="AC430" s="1395"/>
      <c r="AD430" s="1395"/>
      <c r="AE430" s="1395"/>
      <c r="AF430" s="1395"/>
      <c r="AG430" s="1395"/>
      <c r="AH430" s="1395"/>
      <c r="AI430" s="1395"/>
      <c r="AJ430" s="1395"/>
      <c r="AK430" s="1395"/>
      <c r="AL430" s="1395"/>
      <c r="AM430" s="1395"/>
      <c r="AN430" s="1395"/>
    </row>
    <row r="431">
      <c r="A431" s="1395"/>
      <c r="B431" s="1395"/>
      <c r="C431" s="1395"/>
      <c r="D431" s="1395"/>
      <c r="E431" s="1395"/>
      <c r="F431" s="1395"/>
      <c r="G431" s="1395"/>
      <c r="H431" s="1395"/>
      <c r="I431" s="1395"/>
      <c r="J431" s="1395"/>
      <c r="K431" s="1395"/>
      <c r="L431" s="1395"/>
      <c r="M431" s="1395"/>
      <c r="N431" s="1395"/>
      <c r="O431" s="1395"/>
      <c r="P431" s="1395"/>
      <c r="Q431" s="1395"/>
      <c r="R431" s="1395"/>
      <c r="S431" s="1395"/>
      <c r="T431" s="1395"/>
      <c r="U431" s="1395"/>
      <c r="V431" s="1395"/>
      <c r="W431" s="1395"/>
      <c r="X431" s="1395"/>
      <c r="Y431" s="1395"/>
      <c r="Z431" s="1395"/>
      <c r="AA431" s="1395"/>
      <c r="AB431" s="1395"/>
      <c r="AC431" s="1395"/>
      <c r="AD431" s="1395"/>
      <c r="AE431" s="1395"/>
      <c r="AF431" s="1395"/>
      <c r="AG431" s="1395"/>
      <c r="AH431" s="1395"/>
      <c r="AI431" s="1395"/>
      <c r="AJ431" s="1395"/>
      <c r="AK431" s="1395"/>
      <c r="AL431" s="1395"/>
      <c r="AM431" s="1395"/>
      <c r="AN431" s="1395"/>
    </row>
    <row r="432">
      <c r="A432" s="1395"/>
      <c r="B432" s="1395"/>
      <c r="C432" s="1395"/>
      <c r="D432" s="1395"/>
      <c r="E432" s="1395"/>
      <c r="F432" s="1395"/>
      <c r="G432" s="1395"/>
      <c r="H432" s="1395"/>
      <c r="I432" s="1395"/>
      <c r="J432" s="1395"/>
      <c r="K432" s="1395"/>
      <c r="L432" s="1395"/>
      <c r="M432" s="1395"/>
      <c r="N432" s="1395"/>
      <c r="O432" s="1395"/>
      <c r="P432" s="1395"/>
      <c r="Q432" s="1395"/>
      <c r="R432" s="1395"/>
      <c r="S432" s="1395"/>
      <c r="T432" s="1395"/>
      <c r="U432" s="1395"/>
      <c r="V432" s="1395"/>
      <c r="W432" s="1395"/>
      <c r="X432" s="1395"/>
      <c r="Y432" s="1395"/>
      <c r="Z432" s="1395"/>
      <c r="AA432" s="1395"/>
      <c r="AB432" s="1395"/>
      <c r="AC432" s="1395"/>
      <c r="AD432" s="1395"/>
      <c r="AE432" s="1395"/>
      <c r="AF432" s="1395"/>
      <c r="AG432" s="1395"/>
      <c r="AH432" s="1395"/>
      <c r="AI432" s="1395"/>
      <c r="AJ432" s="1395"/>
      <c r="AK432" s="1395"/>
      <c r="AL432" s="1395"/>
      <c r="AM432" s="1395"/>
      <c r="AN432" s="1395"/>
    </row>
    <row r="433">
      <c r="A433" s="1395"/>
      <c r="B433" s="1395"/>
      <c r="C433" s="1395"/>
      <c r="D433" s="1395"/>
      <c r="E433" s="1395"/>
      <c r="F433" s="1395"/>
      <c r="G433" s="1395"/>
      <c r="H433" s="1395"/>
      <c r="I433" s="1395"/>
      <c r="J433" s="1395"/>
      <c r="K433" s="1395"/>
      <c r="L433" s="1395"/>
      <c r="M433" s="1395"/>
      <c r="N433" s="1395"/>
      <c r="O433" s="1395"/>
      <c r="P433" s="1395"/>
      <c r="Q433" s="1395"/>
      <c r="R433" s="1395"/>
      <c r="S433" s="1395"/>
      <c r="T433" s="1395"/>
      <c r="U433" s="1395"/>
      <c r="V433" s="1395"/>
      <c r="W433" s="1395"/>
      <c r="X433" s="1395"/>
      <c r="Y433" s="1395"/>
      <c r="Z433" s="1395"/>
      <c r="AA433" s="1395"/>
      <c r="AB433" s="1395"/>
      <c r="AC433" s="1395"/>
      <c r="AD433" s="1395"/>
      <c r="AE433" s="1395"/>
      <c r="AF433" s="1395"/>
      <c r="AG433" s="1395"/>
      <c r="AH433" s="1395"/>
      <c r="AI433" s="1395"/>
      <c r="AJ433" s="1395"/>
      <c r="AK433" s="1395"/>
      <c r="AL433" s="1395"/>
      <c r="AM433" s="1395"/>
      <c r="AN433" s="1395"/>
    </row>
    <row r="434">
      <c r="A434" s="1395"/>
      <c r="B434" s="1395"/>
      <c r="C434" s="1395"/>
      <c r="D434" s="1395"/>
      <c r="E434" s="1395"/>
      <c r="F434" s="1395"/>
      <c r="G434" s="1395"/>
      <c r="H434" s="1395"/>
      <c r="I434" s="1395"/>
      <c r="J434" s="1395"/>
      <c r="K434" s="1395"/>
      <c r="L434" s="1395"/>
      <c r="M434" s="1395"/>
      <c r="N434" s="1395"/>
      <c r="O434" s="1395"/>
      <c r="P434" s="1395"/>
      <c r="Q434" s="1395"/>
      <c r="R434" s="1395"/>
      <c r="S434" s="1395"/>
      <c r="T434" s="1395"/>
      <c r="U434" s="1395"/>
      <c r="V434" s="1395"/>
      <c r="W434" s="1395"/>
      <c r="X434" s="1395"/>
      <c r="Y434" s="1395"/>
      <c r="Z434" s="1395"/>
      <c r="AA434" s="1395"/>
      <c r="AB434" s="1395"/>
      <c r="AC434" s="1395"/>
      <c r="AD434" s="1395"/>
      <c r="AE434" s="1395"/>
      <c r="AF434" s="1395"/>
      <c r="AG434" s="1395"/>
      <c r="AH434" s="1395"/>
      <c r="AI434" s="1395"/>
      <c r="AJ434" s="1395"/>
      <c r="AK434" s="1395"/>
      <c r="AL434" s="1395"/>
      <c r="AM434" s="1395"/>
      <c r="AN434" s="1395"/>
    </row>
    <row r="435">
      <c r="A435" s="1395"/>
      <c r="B435" s="1395"/>
      <c r="C435" s="1395"/>
      <c r="D435" s="1395"/>
      <c r="E435" s="1395"/>
      <c r="F435" s="1395"/>
      <c r="G435" s="1395"/>
      <c r="H435" s="1395"/>
      <c r="I435" s="1395"/>
      <c r="J435" s="1395"/>
      <c r="K435" s="1395"/>
      <c r="L435" s="1395"/>
      <c r="M435" s="1395"/>
      <c r="N435" s="1395"/>
      <c r="O435" s="1395"/>
      <c r="P435" s="1395"/>
      <c r="Q435" s="1395"/>
      <c r="R435" s="1395"/>
      <c r="S435" s="1395"/>
      <c r="T435" s="1395"/>
      <c r="U435" s="1395"/>
      <c r="V435" s="1395"/>
      <c r="W435" s="1395"/>
      <c r="X435" s="1395"/>
      <c r="Y435" s="1395"/>
      <c r="Z435" s="1395"/>
      <c r="AA435" s="1395"/>
      <c r="AB435" s="1395"/>
      <c r="AC435" s="1395"/>
      <c r="AD435" s="1395"/>
      <c r="AE435" s="1395"/>
      <c r="AF435" s="1395"/>
      <c r="AG435" s="1395"/>
      <c r="AH435" s="1395"/>
      <c r="AI435" s="1395"/>
      <c r="AJ435" s="1395"/>
      <c r="AK435" s="1395"/>
      <c r="AL435" s="1395"/>
      <c r="AM435" s="1395"/>
      <c r="AN435" s="1395"/>
    </row>
    <row r="436">
      <c r="A436" s="1395"/>
      <c r="B436" s="1395"/>
      <c r="C436" s="1395"/>
      <c r="D436" s="1395"/>
      <c r="E436" s="1395"/>
      <c r="F436" s="1395"/>
      <c r="G436" s="1395"/>
      <c r="H436" s="1395"/>
      <c r="I436" s="1395"/>
      <c r="J436" s="1395"/>
      <c r="K436" s="1395"/>
      <c r="L436" s="1395"/>
      <c r="M436" s="1395"/>
      <c r="N436" s="1395"/>
      <c r="O436" s="1395"/>
      <c r="P436" s="1395"/>
      <c r="Q436" s="1395"/>
      <c r="R436" s="1395"/>
      <c r="S436" s="1395"/>
      <c r="T436" s="1395"/>
      <c r="U436" s="1395"/>
      <c r="V436" s="1395"/>
      <c r="W436" s="1395"/>
      <c r="X436" s="1395"/>
      <c r="Y436" s="1395"/>
      <c r="Z436" s="1395"/>
      <c r="AA436" s="1395"/>
      <c r="AB436" s="1395"/>
      <c r="AC436" s="1395"/>
      <c r="AD436" s="1395"/>
      <c r="AE436" s="1395"/>
      <c r="AF436" s="1395"/>
      <c r="AG436" s="1395"/>
      <c r="AH436" s="1395"/>
      <c r="AI436" s="1395"/>
      <c r="AJ436" s="1395"/>
      <c r="AK436" s="1395"/>
      <c r="AL436" s="1395"/>
      <c r="AM436" s="1395"/>
      <c r="AN436" s="1395"/>
    </row>
    <row r="437">
      <c r="A437" s="1395"/>
      <c r="B437" s="1395"/>
      <c r="C437" s="1395"/>
      <c r="D437" s="1395"/>
      <c r="E437" s="1395"/>
      <c r="F437" s="1395"/>
      <c r="G437" s="1395"/>
      <c r="H437" s="1395"/>
      <c r="I437" s="1395"/>
      <c r="J437" s="1395"/>
      <c r="K437" s="1395"/>
      <c r="L437" s="1395"/>
      <c r="M437" s="1395"/>
      <c r="N437" s="1395"/>
      <c r="O437" s="1395"/>
      <c r="P437" s="1395"/>
      <c r="Q437" s="1395"/>
      <c r="R437" s="1395"/>
      <c r="S437" s="1395"/>
      <c r="T437" s="1395"/>
      <c r="U437" s="1395"/>
      <c r="V437" s="1395"/>
      <c r="W437" s="1395"/>
      <c r="X437" s="1395"/>
      <c r="Y437" s="1395"/>
      <c r="Z437" s="1395"/>
      <c r="AA437" s="1395"/>
      <c r="AB437" s="1395"/>
      <c r="AC437" s="1395"/>
      <c r="AD437" s="1395"/>
      <c r="AE437" s="1395"/>
      <c r="AF437" s="1395"/>
      <c r="AG437" s="1395"/>
      <c r="AH437" s="1395"/>
      <c r="AI437" s="1395"/>
      <c r="AJ437" s="1395"/>
      <c r="AK437" s="1395"/>
      <c r="AL437" s="1395"/>
      <c r="AM437" s="1395"/>
      <c r="AN437" s="1395"/>
    </row>
    <row r="438">
      <c r="A438" s="1395"/>
      <c r="B438" s="1395"/>
      <c r="C438" s="1395"/>
      <c r="D438" s="1395"/>
      <c r="E438" s="1395"/>
      <c r="F438" s="1395"/>
      <c r="G438" s="1395"/>
      <c r="H438" s="1395"/>
      <c r="I438" s="1395"/>
      <c r="J438" s="1395"/>
      <c r="K438" s="1395"/>
      <c r="L438" s="1395"/>
      <c r="M438" s="1395"/>
      <c r="N438" s="1395"/>
      <c r="O438" s="1395"/>
      <c r="P438" s="1395"/>
      <c r="Q438" s="1395"/>
      <c r="R438" s="1395"/>
      <c r="S438" s="1395"/>
      <c r="T438" s="1395"/>
      <c r="U438" s="1395"/>
      <c r="V438" s="1395"/>
      <c r="W438" s="1395"/>
      <c r="X438" s="1395"/>
      <c r="Y438" s="1395"/>
      <c r="Z438" s="1395"/>
      <c r="AA438" s="1395"/>
      <c r="AB438" s="1395"/>
      <c r="AC438" s="1395"/>
      <c r="AD438" s="1395"/>
      <c r="AE438" s="1395"/>
      <c r="AF438" s="1395"/>
      <c r="AG438" s="1395"/>
      <c r="AH438" s="1395"/>
      <c r="AI438" s="1395"/>
      <c r="AJ438" s="1395"/>
      <c r="AK438" s="1395"/>
      <c r="AL438" s="1395"/>
      <c r="AM438" s="1395"/>
      <c r="AN438" s="1395"/>
    </row>
    <row r="439">
      <c r="A439" s="1395"/>
      <c r="B439" s="1395"/>
      <c r="C439" s="1395"/>
      <c r="D439" s="1395"/>
      <c r="E439" s="1395"/>
      <c r="F439" s="1395"/>
      <c r="G439" s="1395"/>
      <c r="H439" s="1395"/>
      <c r="I439" s="1395"/>
      <c r="J439" s="1395"/>
      <c r="K439" s="1395"/>
      <c r="L439" s="1395"/>
      <c r="M439" s="1395"/>
      <c r="N439" s="1395"/>
      <c r="O439" s="1395"/>
      <c r="P439" s="1395"/>
      <c r="Q439" s="1395"/>
      <c r="R439" s="1395"/>
      <c r="S439" s="1395"/>
      <c r="T439" s="1395"/>
      <c r="U439" s="1395"/>
      <c r="V439" s="1395"/>
      <c r="W439" s="1395"/>
      <c r="X439" s="1395"/>
      <c r="Y439" s="1395"/>
      <c r="Z439" s="1395"/>
      <c r="AA439" s="1395"/>
      <c r="AB439" s="1395"/>
      <c r="AC439" s="1395"/>
      <c r="AD439" s="1395"/>
      <c r="AE439" s="1395"/>
      <c r="AF439" s="1395"/>
      <c r="AG439" s="1395"/>
      <c r="AH439" s="1395"/>
      <c r="AI439" s="1395"/>
      <c r="AJ439" s="1395"/>
      <c r="AK439" s="1395"/>
      <c r="AL439" s="1395"/>
      <c r="AM439" s="1395"/>
      <c r="AN439" s="1395"/>
    </row>
    <row r="440">
      <c r="A440" s="1395"/>
      <c r="B440" s="1395"/>
      <c r="C440" s="1395"/>
      <c r="D440" s="1395"/>
      <c r="E440" s="1395"/>
      <c r="F440" s="1395"/>
      <c r="G440" s="1395"/>
      <c r="H440" s="1395"/>
      <c r="I440" s="1395"/>
      <c r="J440" s="1395"/>
      <c r="K440" s="1395"/>
      <c r="L440" s="1395"/>
      <c r="M440" s="1395"/>
      <c r="N440" s="1395"/>
      <c r="O440" s="1395"/>
      <c r="P440" s="1395"/>
      <c r="Q440" s="1395"/>
      <c r="R440" s="1395"/>
      <c r="S440" s="1395"/>
      <c r="T440" s="1395"/>
      <c r="U440" s="1395"/>
      <c r="V440" s="1395"/>
      <c r="W440" s="1395"/>
      <c r="X440" s="1395"/>
      <c r="Y440" s="1395"/>
      <c r="Z440" s="1395"/>
      <c r="AA440" s="1395"/>
      <c r="AB440" s="1395"/>
      <c r="AC440" s="1395"/>
      <c r="AD440" s="1395"/>
      <c r="AE440" s="1395"/>
      <c r="AF440" s="1395"/>
      <c r="AG440" s="1395"/>
      <c r="AH440" s="1395"/>
      <c r="AI440" s="1395"/>
      <c r="AJ440" s="1395"/>
      <c r="AK440" s="1395"/>
      <c r="AL440" s="1395"/>
      <c r="AM440" s="1395"/>
      <c r="AN440" s="1395"/>
    </row>
    <row r="441">
      <c r="A441" s="1395"/>
      <c r="B441" s="1395"/>
      <c r="C441" s="1395"/>
      <c r="D441" s="1395"/>
      <c r="E441" s="1395"/>
      <c r="F441" s="1395"/>
      <c r="G441" s="1395"/>
      <c r="H441" s="1395"/>
      <c r="I441" s="1395"/>
      <c r="J441" s="1395"/>
      <c r="K441" s="1395"/>
      <c r="L441" s="1395"/>
      <c r="M441" s="1395"/>
      <c r="N441" s="1395"/>
      <c r="O441" s="1395"/>
      <c r="P441" s="1395"/>
      <c r="Q441" s="1395"/>
      <c r="R441" s="1395"/>
      <c r="S441" s="1395"/>
      <c r="T441" s="1395"/>
      <c r="U441" s="1395"/>
      <c r="V441" s="1395"/>
      <c r="W441" s="1395"/>
      <c r="X441" s="1395"/>
      <c r="Y441" s="1395"/>
      <c r="Z441" s="1395"/>
      <c r="AA441" s="1395"/>
      <c r="AB441" s="1395"/>
      <c r="AC441" s="1395"/>
      <c r="AD441" s="1395"/>
      <c r="AE441" s="1395"/>
      <c r="AF441" s="1395"/>
      <c r="AG441" s="1395"/>
      <c r="AH441" s="1395"/>
      <c r="AI441" s="1395"/>
      <c r="AJ441" s="1395"/>
      <c r="AK441" s="1395"/>
      <c r="AL441" s="1395"/>
      <c r="AM441" s="1395"/>
      <c r="AN441" s="1395"/>
    </row>
    <row r="442">
      <c r="A442" s="1395"/>
      <c r="B442" s="1395"/>
      <c r="C442" s="1395"/>
      <c r="D442" s="1395"/>
      <c r="E442" s="1395"/>
      <c r="F442" s="1395"/>
      <c r="G442" s="1395"/>
      <c r="H442" s="1395"/>
      <c r="I442" s="1395"/>
      <c r="J442" s="1395"/>
      <c r="K442" s="1395"/>
      <c r="L442" s="1395"/>
      <c r="M442" s="1395"/>
      <c r="N442" s="1395"/>
      <c r="O442" s="1395"/>
      <c r="P442" s="1395"/>
      <c r="Q442" s="1395"/>
      <c r="R442" s="1395"/>
      <c r="S442" s="1395"/>
      <c r="T442" s="1395"/>
      <c r="U442" s="1395"/>
      <c r="V442" s="1395"/>
      <c r="W442" s="1395"/>
      <c r="X442" s="1395"/>
      <c r="Y442" s="1395"/>
      <c r="Z442" s="1395"/>
      <c r="AA442" s="1395"/>
      <c r="AB442" s="1395"/>
      <c r="AC442" s="1395"/>
      <c r="AD442" s="1395"/>
      <c r="AE442" s="1395"/>
      <c r="AF442" s="1395"/>
      <c r="AG442" s="1395"/>
      <c r="AH442" s="1395"/>
      <c r="AI442" s="1395"/>
      <c r="AJ442" s="1395"/>
      <c r="AK442" s="1395"/>
      <c r="AL442" s="1395"/>
      <c r="AM442" s="1395"/>
      <c r="AN442" s="1395"/>
    </row>
    <row r="443">
      <c r="A443" s="1395"/>
      <c r="B443" s="1395"/>
      <c r="C443" s="1395"/>
      <c r="D443" s="1395"/>
      <c r="E443" s="1395"/>
      <c r="F443" s="1395"/>
      <c r="G443" s="1395"/>
      <c r="H443" s="1395"/>
      <c r="I443" s="1395"/>
      <c r="J443" s="1395"/>
      <c r="K443" s="1395"/>
      <c r="L443" s="1395"/>
      <c r="M443" s="1395"/>
      <c r="N443" s="1395"/>
      <c r="O443" s="1395"/>
      <c r="P443" s="1395"/>
      <c r="Q443" s="1395"/>
      <c r="R443" s="1395"/>
      <c r="S443" s="1395"/>
      <c r="T443" s="1395"/>
      <c r="U443" s="1395"/>
      <c r="V443" s="1395"/>
      <c r="W443" s="1395"/>
      <c r="X443" s="1395"/>
      <c r="Y443" s="1395"/>
      <c r="Z443" s="1395"/>
      <c r="AA443" s="1395"/>
      <c r="AB443" s="1395"/>
      <c r="AC443" s="1395"/>
      <c r="AD443" s="1395"/>
      <c r="AE443" s="1395"/>
      <c r="AF443" s="1395"/>
      <c r="AG443" s="1395"/>
      <c r="AH443" s="1395"/>
      <c r="AI443" s="1395"/>
      <c r="AJ443" s="1395"/>
      <c r="AK443" s="1395"/>
      <c r="AL443" s="1395"/>
      <c r="AM443" s="1395"/>
      <c r="AN443" s="1395"/>
    </row>
    <row r="444">
      <c r="A444" s="1395"/>
      <c r="B444" s="1395"/>
      <c r="C444" s="1395"/>
      <c r="D444" s="1395"/>
      <c r="E444" s="1395"/>
      <c r="F444" s="1395"/>
      <c r="G444" s="1395"/>
      <c r="H444" s="1395"/>
      <c r="I444" s="1395"/>
      <c r="J444" s="1395"/>
      <c r="K444" s="1395"/>
      <c r="L444" s="1395"/>
      <c r="M444" s="1395"/>
      <c r="N444" s="1395"/>
      <c r="O444" s="1395"/>
      <c r="P444" s="1395"/>
      <c r="Q444" s="1395"/>
      <c r="R444" s="1395"/>
      <c r="S444" s="1395"/>
      <c r="T444" s="1395"/>
      <c r="U444" s="1395"/>
      <c r="V444" s="1395"/>
      <c r="W444" s="1395"/>
      <c r="X444" s="1395"/>
      <c r="Y444" s="1395"/>
      <c r="Z444" s="1395"/>
      <c r="AA444" s="1395"/>
      <c r="AB444" s="1395"/>
      <c r="AC444" s="1395"/>
      <c r="AD444" s="1395"/>
      <c r="AE444" s="1395"/>
      <c r="AF444" s="1395"/>
      <c r="AG444" s="1395"/>
      <c r="AH444" s="1395"/>
      <c r="AI444" s="1395"/>
      <c r="AJ444" s="1395"/>
      <c r="AK444" s="1395"/>
      <c r="AL444" s="1395"/>
      <c r="AM444" s="1395"/>
      <c r="AN444" s="1395"/>
    </row>
    <row r="445">
      <c r="A445" s="1395"/>
      <c r="B445" s="1395"/>
      <c r="C445" s="1395"/>
      <c r="D445" s="1395"/>
      <c r="E445" s="1395"/>
      <c r="F445" s="1395"/>
      <c r="G445" s="1395"/>
      <c r="H445" s="1395"/>
      <c r="I445" s="1395"/>
      <c r="J445" s="1395"/>
      <c r="K445" s="1395"/>
      <c r="L445" s="1395"/>
      <c r="M445" s="1395"/>
      <c r="N445" s="1395"/>
      <c r="O445" s="1395"/>
      <c r="P445" s="1395"/>
      <c r="Q445" s="1395"/>
      <c r="R445" s="1395"/>
      <c r="S445" s="1395"/>
      <c r="T445" s="1395"/>
      <c r="U445" s="1395"/>
      <c r="V445" s="1395"/>
      <c r="W445" s="1395"/>
      <c r="X445" s="1395"/>
      <c r="Y445" s="1395"/>
      <c r="Z445" s="1395"/>
      <c r="AA445" s="1395"/>
      <c r="AB445" s="1395"/>
      <c r="AC445" s="1395"/>
      <c r="AD445" s="1395"/>
      <c r="AE445" s="1395"/>
      <c r="AF445" s="1395"/>
      <c r="AG445" s="1395"/>
      <c r="AH445" s="1395"/>
      <c r="AI445" s="1395"/>
      <c r="AJ445" s="1395"/>
      <c r="AK445" s="1395"/>
      <c r="AL445" s="1395"/>
      <c r="AM445" s="1395"/>
      <c r="AN445" s="1395"/>
    </row>
    <row r="446">
      <c r="A446" s="1395"/>
      <c r="B446" s="1395"/>
      <c r="C446" s="1395"/>
      <c r="D446" s="1395"/>
      <c r="E446" s="1395"/>
      <c r="F446" s="1395"/>
      <c r="G446" s="1395"/>
      <c r="H446" s="1395"/>
      <c r="I446" s="1395"/>
      <c r="J446" s="1395"/>
      <c r="K446" s="1395"/>
      <c r="L446" s="1395"/>
      <c r="M446" s="1395"/>
      <c r="N446" s="1395"/>
      <c r="O446" s="1395"/>
      <c r="P446" s="1395"/>
      <c r="Q446" s="1395"/>
      <c r="R446" s="1395"/>
      <c r="S446" s="1395"/>
      <c r="T446" s="1395"/>
      <c r="U446" s="1395"/>
      <c r="V446" s="1395"/>
      <c r="W446" s="1395"/>
      <c r="X446" s="1395"/>
      <c r="Y446" s="1395"/>
      <c r="Z446" s="1395"/>
      <c r="AA446" s="1395"/>
      <c r="AB446" s="1395"/>
      <c r="AC446" s="1395"/>
      <c r="AD446" s="1395"/>
      <c r="AE446" s="1395"/>
      <c r="AF446" s="1395"/>
      <c r="AG446" s="1395"/>
      <c r="AH446" s="1395"/>
      <c r="AI446" s="1395"/>
      <c r="AJ446" s="1395"/>
      <c r="AK446" s="1395"/>
      <c r="AL446" s="1395"/>
      <c r="AM446" s="1395"/>
      <c r="AN446" s="1395"/>
    </row>
    <row r="447">
      <c r="A447" s="1395"/>
      <c r="B447" s="1395"/>
      <c r="C447" s="1395"/>
      <c r="D447" s="1395"/>
      <c r="E447" s="1395"/>
      <c r="F447" s="1395"/>
      <c r="G447" s="1395"/>
      <c r="H447" s="1395"/>
      <c r="I447" s="1395"/>
      <c r="J447" s="1395"/>
      <c r="K447" s="1395"/>
      <c r="L447" s="1395"/>
      <c r="M447" s="1395"/>
      <c r="N447" s="1395"/>
      <c r="O447" s="1395"/>
      <c r="P447" s="1395"/>
      <c r="Q447" s="1395"/>
      <c r="R447" s="1395"/>
      <c r="S447" s="1395"/>
      <c r="T447" s="1395"/>
      <c r="U447" s="1395"/>
      <c r="V447" s="1395"/>
      <c r="W447" s="1395"/>
      <c r="X447" s="1395"/>
      <c r="Y447" s="1395"/>
      <c r="Z447" s="1395"/>
      <c r="AA447" s="1395"/>
      <c r="AB447" s="1395"/>
      <c r="AC447" s="1395"/>
      <c r="AD447" s="1395"/>
      <c r="AE447" s="1395"/>
      <c r="AF447" s="1395"/>
      <c r="AG447" s="1395"/>
      <c r="AH447" s="1395"/>
      <c r="AI447" s="1395"/>
      <c r="AJ447" s="1395"/>
      <c r="AK447" s="1395"/>
      <c r="AL447" s="1395"/>
      <c r="AM447" s="1395"/>
      <c r="AN447" s="1395"/>
    </row>
    <row r="448">
      <c r="A448" s="1395"/>
      <c r="B448" s="1395"/>
      <c r="C448" s="1395"/>
      <c r="D448" s="1395"/>
      <c r="E448" s="1395"/>
      <c r="F448" s="1395"/>
      <c r="G448" s="1395"/>
      <c r="H448" s="1395"/>
      <c r="I448" s="1395"/>
      <c r="J448" s="1395"/>
      <c r="K448" s="1395"/>
      <c r="L448" s="1395"/>
      <c r="M448" s="1395"/>
      <c r="N448" s="1395"/>
      <c r="O448" s="1395"/>
      <c r="P448" s="1395"/>
      <c r="Q448" s="1395"/>
      <c r="R448" s="1395"/>
      <c r="S448" s="1395"/>
      <c r="T448" s="1395"/>
      <c r="U448" s="1395"/>
      <c r="V448" s="1395"/>
      <c r="W448" s="1395"/>
      <c r="X448" s="1395"/>
      <c r="Y448" s="1395"/>
      <c r="Z448" s="1395"/>
      <c r="AA448" s="1395"/>
      <c r="AB448" s="1395"/>
      <c r="AC448" s="1395"/>
      <c r="AD448" s="1395"/>
      <c r="AE448" s="1395"/>
      <c r="AF448" s="1395"/>
      <c r="AG448" s="1395"/>
      <c r="AH448" s="1395"/>
      <c r="AI448" s="1395"/>
      <c r="AJ448" s="1395"/>
      <c r="AK448" s="1395"/>
      <c r="AL448" s="1395"/>
      <c r="AM448" s="1395"/>
      <c r="AN448" s="1395"/>
    </row>
    <row r="449">
      <c r="A449" s="1395"/>
      <c r="B449" s="1395"/>
      <c r="C449" s="1395"/>
      <c r="D449" s="1395"/>
      <c r="E449" s="1395"/>
      <c r="F449" s="1395"/>
      <c r="G449" s="1395"/>
      <c r="H449" s="1395"/>
      <c r="I449" s="1395"/>
      <c r="J449" s="1395"/>
      <c r="K449" s="1395"/>
      <c r="L449" s="1395"/>
      <c r="M449" s="1395"/>
      <c r="N449" s="1395"/>
      <c r="O449" s="1395"/>
      <c r="P449" s="1395"/>
      <c r="Q449" s="1395"/>
      <c r="R449" s="1395"/>
      <c r="S449" s="1395"/>
      <c r="T449" s="1395"/>
      <c r="U449" s="1395"/>
      <c r="V449" s="1395"/>
      <c r="W449" s="1395"/>
      <c r="X449" s="1395"/>
      <c r="Y449" s="1395"/>
      <c r="Z449" s="1395"/>
      <c r="AA449" s="1395"/>
      <c r="AB449" s="1395"/>
      <c r="AC449" s="1395"/>
      <c r="AD449" s="1395"/>
      <c r="AE449" s="1395"/>
      <c r="AF449" s="1395"/>
      <c r="AG449" s="1395"/>
      <c r="AH449" s="1395"/>
      <c r="AI449" s="1395"/>
      <c r="AJ449" s="1395"/>
      <c r="AK449" s="1395"/>
      <c r="AL449" s="1395"/>
      <c r="AM449" s="1395"/>
      <c r="AN449" s="1395"/>
    </row>
    <row r="450">
      <c r="A450" s="1395"/>
      <c r="B450" s="1395"/>
      <c r="C450" s="1395"/>
      <c r="D450" s="1395"/>
      <c r="E450" s="1395"/>
      <c r="F450" s="1395"/>
      <c r="G450" s="1395"/>
      <c r="H450" s="1395"/>
      <c r="I450" s="1395"/>
      <c r="J450" s="1395"/>
      <c r="K450" s="1395"/>
      <c r="L450" s="1395"/>
      <c r="M450" s="1395"/>
      <c r="N450" s="1395"/>
      <c r="O450" s="1395"/>
      <c r="P450" s="1395"/>
      <c r="Q450" s="1395"/>
      <c r="R450" s="1395"/>
      <c r="S450" s="1395"/>
      <c r="T450" s="1395"/>
      <c r="U450" s="1395"/>
      <c r="V450" s="1395"/>
      <c r="W450" s="1395"/>
      <c r="X450" s="1395"/>
      <c r="Y450" s="1395"/>
      <c r="Z450" s="1395"/>
      <c r="AA450" s="1395"/>
      <c r="AB450" s="1395"/>
      <c r="AC450" s="1395"/>
      <c r="AD450" s="1395"/>
      <c r="AE450" s="1395"/>
      <c r="AF450" s="1395"/>
      <c r="AG450" s="1395"/>
      <c r="AH450" s="1395"/>
      <c r="AI450" s="1395"/>
      <c r="AJ450" s="1395"/>
      <c r="AK450" s="1395"/>
      <c r="AL450" s="1395"/>
      <c r="AM450" s="1395"/>
      <c r="AN450" s="1395"/>
    </row>
    <row r="451">
      <c r="A451" s="1395"/>
      <c r="B451" s="1395"/>
      <c r="C451" s="1395"/>
      <c r="D451" s="1395"/>
      <c r="E451" s="1395"/>
      <c r="F451" s="1395"/>
      <c r="G451" s="1395"/>
      <c r="H451" s="1395"/>
      <c r="I451" s="1395"/>
      <c r="J451" s="1395"/>
      <c r="K451" s="1395"/>
      <c r="L451" s="1395"/>
      <c r="M451" s="1395"/>
      <c r="N451" s="1395"/>
      <c r="O451" s="1395"/>
      <c r="P451" s="1395"/>
      <c r="Q451" s="1395"/>
      <c r="R451" s="1395"/>
      <c r="S451" s="1395"/>
      <c r="T451" s="1395"/>
      <c r="U451" s="1395"/>
      <c r="V451" s="1395"/>
      <c r="W451" s="1395"/>
      <c r="X451" s="1395"/>
      <c r="Y451" s="1395"/>
      <c r="Z451" s="1395"/>
      <c r="AA451" s="1395"/>
      <c r="AB451" s="1395"/>
      <c r="AC451" s="1395"/>
      <c r="AD451" s="1395"/>
      <c r="AE451" s="1395"/>
      <c r="AF451" s="1395"/>
      <c r="AG451" s="1395"/>
      <c r="AH451" s="1395"/>
      <c r="AI451" s="1395"/>
      <c r="AJ451" s="1395"/>
      <c r="AK451" s="1395"/>
      <c r="AL451" s="1395"/>
      <c r="AM451" s="1395"/>
      <c r="AN451" s="1395"/>
    </row>
    <row r="452">
      <c r="A452" s="1395"/>
      <c r="B452" s="1395"/>
      <c r="C452" s="1395"/>
      <c r="D452" s="1395"/>
      <c r="E452" s="1395"/>
      <c r="F452" s="1395"/>
      <c r="G452" s="1395"/>
      <c r="H452" s="1395"/>
      <c r="I452" s="1395"/>
      <c r="J452" s="1395"/>
      <c r="K452" s="1395"/>
      <c r="L452" s="1395"/>
      <c r="M452" s="1395"/>
      <c r="N452" s="1395"/>
      <c r="O452" s="1395"/>
      <c r="P452" s="1395"/>
      <c r="Q452" s="1395"/>
      <c r="R452" s="1395"/>
      <c r="S452" s="1395"/>
      <c r="T452" s="1395"/>
      <c r="U452" s="1395"/>
      <c r="V452" s="1395"/>
      <c r="W452" s="1395"/>
      <c r="X452" s="1395"/>
      <c r="Y452" s="1395"/>
      <c r="Z452" s="1395"/>
      <c r="AA452" s="1395"/>
      <c r="AB452" s="1395"/>
      <c r="AC452" s="1395"/>
      <c r="AD452" s="1395"/>
      <c r="AE452" s="1395"/>
      <c r="AF452" s="1395"/>
      <c r="AG452" s="1395"/>
      <c r="AH452" s="1395"/>
      <c r="AI452" s="1395"/>
      <c r="AJ452" s="1395"/>
      <c r="AK452" s="1395"/>
      <c r="AL452" s="1395"/>
      <c r="AM452" s="1395"/>
      <c r="AN452" s="1395"/>
    </row>
    <row r="453">
      <c r="A453" s="1395"/>
      <c r="B453" s="1395"/>
      <c r="C453" s="1395"/>
      <c r="D453" s="1395"/>
      <c r="E453" s="1395"/>
      <c r="F453" s="1395"/>
      <c r="G453" s="1395"/>
      <c r="H453" s="1395"/>
      <c r="I453" s="1395"/>
      <c r="J453" s="1395"/>
      <c r="K453" s="1395"/>
      <c r="L453" s="1395"/>
      <c r="M453" s="1395"/>
      <c r="N453" s="1395"/>
      <c r="O453" s="1395"/>
      <c r="P453" s="1395"/>
      <c r="Q453" s="1395"/>
      <c r="R453" s="1395"/>
      <c r="S453" s="1395"/>
      <c r="T453" s="1395"/>
      <c r="U453" s="1395"/>
      <c r="V453" s="1395"/>
      <c r="W453" s="1395"/>
      <c r="X453" s="1395"/>
      <c r="Y453" s="1395"/>
      <c r="Z453" s="1395"/>
      <c r="AA453" s="1395"/>
      <c r="AB453" s="1395"/>
      <c r="AC453" s="1395"/>
      <c r="AD453" s="1395"/>
      <c r="AE453" s="1395"/>
      <c r="AF453" s="1395"/>
      <c r="AG453" s="1395"/>
      <c r="AH453" s="1395"/>
      <c r="AI453" s="1395"/>
      <c r="AJ453" s="1395"/>
      <c r="AK453" s="1395"/>
      <c r="AL453" s="1395"/>
      <c r="AM453" s="1395"/>
      <c r="AN453" s="1395"/>
    </row>
    <row r="454">
      <c r="A454" s="1395"/>
      <c r="B454" s="1395"/>
      <c r="C454" s="1395"/>
      <c r="D454" s="1395"/>
      <c r="E454" s="1395"/>
      <c r="F454" s="1395"/>
      <c r="G454" s="1395"/>
      <c r="H454" s="1395"/>
      <c r="I454" s="1395"/>
      <c r="J454" s="1395"/>
      <c r="K454" s="1395"/>
      <c r="L454" s="1395"/>
      <c r="M454" s="1395"/>
      <c r="N454" s="1395"/>
      <c r="O454" s="1395"/>
      <c r="P454" s="1395"/>
      <c r="Q454" s="1395"/>
      <c r="R454" s="1395"/>
      <c r="S454" s="1395"/>
      <c r="T454" s="1395"/>
      <c r="U454" s="1395"/>
      <c r="V454" s="1395"/>
      <c r="W454" s="1395"/>
      <c r="X454" s="1395"/>
      <c r="Y454" s="1395"/>
      <c r="Z454" s="1395"/>
      <c r="AA454" s="1395"/>
      <c r="AB454" s="1395"/>
      <c r="AC454" s="1395"/>
      <c r="AD454" s="1395"/>
      <c r="AE454" s="1395"/>
      <c r="AF454" s="1395"/>
      <c r="AG454" s="1395"/>
      <c r="AH454" s="1395"/>
      <c r="AI454" s="1395"/>
      <c r="AJ454" s="1395"/>
      <c r="AK454" s="1395"/>
      <c r="AL454" s="1395"/>
      <c r="AM454" s="1395"/>
      <c r="AN454" s="1395"/>
    </row>
    <row r="455">
      <c r="A455" s="1395"/>
      <c r="B455" s="1395"/>
      <c r="C455" s="1395"/>
      <c r="D455" s="1395"/>
      <c r="E455" s="1395"/>
      <c r="F455" s="1395"/>
      <c r="G455" s="1395"/>
      <c r="H455" s="1395"/>
      <c r="I455" s="1395"/>
      <c r="J455" s="1395"/>
      <c r="K455" s="1395"/>
      <c r="L455" s="1395"/>
      <c r="M455" s="1395"/>
      <c r="N455" s="1395"/>
      <c r="O455" s="1395"/>
      <c r="P455" s="1395"/>
      <c r="Q455" s="1395"/>
      <c r="R455" s="1395"/>
      <c r="S455" s="1395"/>
      <c r="T455" s="1395"/>
      <c r="U455" s="1395"/>
      <c r="V455" s="1395"/>
      <c r="W455" s="1395"/>
      <c r="X455" s="1395"/>
      <c r="Y455" s="1395"/>
      <c r="Z455" s="1395"/>
      <c r="AA455" s="1395"/>
      <c r="AB455" s="1395"/>
      <c r="AC455" s="1395"/>
      <c r="AD455" s="1395"/>
      <c r="AE455" s="1395"/>
      <c r="AF455" s="1395"/>
      <c r="AG455" s="1395"/>
      <c r="AH455" s="1395"/>
      <c r="AI455" s="1395"/>
      <c r="AJ455" s="1395"/>
      <c r="AK455" s="1395"/>
      <c r="AL455" s="1395"/>
      <c r="AM455" s="1395"/>
      <c r="AN455" s="1395"/>
    </row>
    <row r="456">
      <c r="A456" s="1395"/>
      <c r="B456" s="1395"/>
      <c r="C456" s="1395"/>
      <c r="D456" s="1395"/>
      <c r="E456" s="1395"/>
      <c r="F456" s="1395"/>
      <c r="G456" s="1395"/>
      <c r="H456" s="1395"/>
      <c r="I456" s="1395"/>
      <c r="J456" s="1395"/>
      <c r="K456" s="1395"/>
      <c r="L456" s="1395"/>
      <c r="M456" s="1395"/>
      <c r="N456" s="1395"/>
      <c r="O456" s="1395"/>
      <c r="P456" s="1395"/>
      <c r="Q456" s="1395"/>
      <c r="R456" s="1395"/>
      <c r="S456" s="1395"/>
      <c r="T456" s="1395"/>
      <c r="U456" s="1395"/>
      <c r="V456" s="1395"/>
      <c r="W456" s="1395"/>
      <c r="X456" s="1395"/>
      <c r="Y456" s="1395"/>
      <c r="Z456" s="1395"/>
      <c r="AA456" s="1395"/>
      <c r="AB456" s="1395"/>
      <c r="AC456" s="1395"/>
      <c r="AD456" s="1395"/>
      <c r="AE456" s="1395"/>
      <c r="AF456" s="1395"/>
      <c r="AG456" s="1395"/>
      <c r="AH456" s="1395"/>
      <c r="AI456" s="1395"/>
      <c r="AJ456" s="1395"/>
      <c r="AK456" s="1395"/>
      <c r="AL456" s="1395"/>
      <c r="AM456" s="1395"/>
      <c r="AN456" s="1395"/>
    </row>
    <row r="457">
      <c r="A457" s="1395"/>
      <c r="B457" s="1395"/>
      <c r="C457" s="1395"/>
      <c r="D457" s="1395"/>
      <c r="E457" s="1395"/>
      <c r="F457" s="1395"/>
      <c r="G457" s="1395"/>
      <c r="H457" s="1395"/>
      <c r="I457" s="1395"/>
      <c r="J457" s="1395"/>
      <c r="K457" s="1395"/>
      <c r="L457" s="1395"/>
      <c r="M457" s="1395"/>
      <c r="N457" s="1395"/>
      <c r="O457" s="1395"/>
      <c r="P457" s="1395"/>
      <c r="Q457" s="1395"/>
      <c r="R457" s="1395"/>
      <c r="S457" s="1395"/>
      <c r="T457" s="1395"/>
      <c r="U457" s="1395"/>
      <c r="V457" s="1395"/>
      <c r="W457" s="1395"/>
      <c r="X457" s="1395"/>
      <c r="Y457" s="1395"/>
      <c r="Z457" s="1395"/>
      <c r="AA457" s="1395"/>
      <c r="AB457" s="1395"/>
      <c r="AC457" s="1395"/>
      <c r="AD457" s="1395"/>
      <c r="AE457" s="1395"/>
      <c r="AF457" s="1395"/>
      <c r="AG457" s="1395"/>
      <c r="AH457" s="1395"/>
      <c r="AI457" s="1395"/>
      <c r="AJ457" s="1395"/>
      <c r="AK457" s="1395"/>
      <c r="AL457" s="1395"/>
      <c r="AM457" s="1395"/>
      <c r="AN457" s="1395"/>
    </row>
    <row r="458">
      <c r="A458" s="1395"/>
      <c r="B458" s="1395"/>
      <c r="C458" s="1395"/>
      <c r="D458" s="1395"/>
      <c r="E458" s="1395"/>
      <c r="F458" s="1395"/>
      <c r="G458" s="1395"/>
      <c r="H458" s="1395"/>
      <c r="I458" s="1395"/>
      <c r="J458" s="1395"/>
      <c r="K458" s="1395"/>
      <c r="L458" s="1395"/>
      <c r="M458" s="1395"/>
      <c r="N458" s="1395"/>
      <c r="O458" s="1395"/>
      <c r="P458" s="1395"/>
      <c r="Q458" s="1395"/>
      <c r="R458" s="1395"/>
      <c r="S458" s="1395"/>
      <c r="T458" s="1395"/>
      <c r="U458" s="1395"/>
      <c r="V458" s="1395"/>
      <c r="W458" s="1395"/>
      <c r="X458" s="1395"/>
      <c r="Y458" s="1395"/>
      <c r="Z458" s="1395"/>
      <c r="AA458" s="1395"/>
      <c r="AB458" s="1395"/>
      <c r="AC458" s="1395"/>
      <c r="AD458" s="1395"/>
      <c r="AE458" s="1395"/>
      <c r="AF458" s="1395"/>
      <c r="AG458" s="1395"/>
      <c r="AH458" s="1395"/>
      <c r="AI458" s="1395"/>
      <c r="AJ458" s="1395"/>
      <c r="AK458" s="1395"/>
      <c r="AL458" s="1395"/>
      <c r="AM458" s="1395"/>
      <c r="AN458" s="1395"/>
    </row>
    <row r="459">
      <c r="A459" s="1395"/>
      <c r="B459" s="1395"/>
      <c r="C459" s="1395"/>
      <c r="D459" s="1395"/>
      <c r="E459" s="1395"/>
      <c r="F459" s="1395"/>
      <c r="G459" s="1395"/>
      <c r="H459" s="1395"/>
      <c r="I459" s="1395"/>
      <c r="J459" s="1395"/>
      <c r="K459" s="1395"/>
      <c r="L459" s="1395"/>
      <c r="M459" s="1395"/>
      <c r="N459" s="1395"/>
      <c r="O459" s="1395"/>
      <c r="P459" s="1395"/>
      <c r="Q459" s="1395"/>
      <c r="R459" s="1395"/>
      <c r="S459" s="1395"/>
      <c r="T459" s="1395"/>
      <c r="U459" s="1395"/>
      <c r="V459" s="1395"/>
      <c r="W459" s="1395"/>
      <c r="X459" s="1395"/>
      <c r="Y459" s="1395"/>
      <c r="Z459" s="1395"/>
      <c r="AA459" s="1395"/>
      <c r="AB459" s="1395"/>
      <c r="AC459" s="1395"/>
      <c r="AD459" s="1395"/>
      <c r="AE459" s="1395"/>
      <c r="AF459" s="1395"/>
      <c r="AG459" s="1395"/>
      <c r="AH459" s="1395"/>
      <c r="AI459" s="1395"/>
      <c r="AJ459" s="1395"/>
      <c r="AK459" s="1395"/>
      <c r="AL459" s="1395"/>
      <c r="AM459" s="1395"/>
      <c r="AN459" s="1395"/>
    </row>
    <row r="460">
      <c r="A460" s="1395"/>
      <c r="B460" s="1395"/>
      <c r="C460" s="1395"/>
      <c r="D460" s="1395"/>
      <c r="E460" s="1395"/>
      <c r="F460" s="1395"/>
      <c r="G460" s="1395"/>
      <c r="H460" s="1395"/>
      <c r="I460" s="1395"/>
      <c r="J460" s="1395"/>
      <c r="K460" s="1395"/>
      <c r="L460" s="1395"/>
      <c r="M460" s="1395"/>
      <c r="N460" s="1395"/>
      <c r="O460" s="1395"/>
      <c r="P460" s="1395"/>
      <c r="Q460" s="1395"/>
      <c r="R460" s="1395"/>
      <c r="S460" s="1395"/>
      <c r="T460" s="1395"/>
      <c r="U460" s="1395"/>
      <c r="V460" s="1395"/>
      <c r="W460" s="1395"/>
      <c r="X460" s="1395"/>
      <c r="Y460" s="1395"/>
      <c r="Z460" s="1395"/>
      <c r="AA460" s="1395"/>
      <c r="AB460" s="1395"/>
      <c r="AC460" s="1395"/>
      <c r="AD460" s="1395"/>
      <c r="AE460" s="1395"/>
      <c r="AF460" s="1395"/>
      <c r="AG460" s="1395"/>
      <c r="AH460" s="1395"/>
      <c r="AI460" s="1395"/>
      <c r="AJ460" s="1395"/>
      <c r="AK460" s="1395"/>
      <c r="AL460" s="1395"/>
      <c r="AM460" s="1395"/>
      <c r="AN460" s="1395"/>
    </row>
    <row r="461">
      <c r="A461" s="1395"/>
      <c r="B461" s="1395"/>
      <c r="C461" s="1395"/>
      <c r="D461" s="1395"/>
      <c r="E461" s="1395"/>
      <c r="F461" s="1395"/>
      <c r="G461" s="1395"/>
      <c r="H461" s="1395"/>
      <c r="I461" s="1395"/>
      <c r="J461" s="1395"/>
      <c r="K461" s="1395"/>
      <c r="L461" s="1395"/>
      <c r="M461" s="1395"/>
      <c r="N461" s="1395"/>
      <c r="O461" s="1395"/>
      <c r="P461" s="1395"/>
      <c r="Q461" s="1395"/>
      <c r="R461" s="1395"/>
      <c r="S461" s="1395"/>
      <c r="T461" s="1395"/>
      <c r="U461" s="1395"/>
      <c r="V461" s="1395"/>
      <c r="W461" s="1395"/>
      <c r="X461" s="1395"/>
      <c r="Y461" s="1395"/>
      <c r="Z461" s="1395"/>
      <c r="AA461" s="1395"/>
      <c r="AB461" s="1395"/>
      <c r="AC461" s="1395"/>
      <c r="AD461" s="1395"/>
      <c r="AE461" s="1395"/>
      <c r="AF461" s="1395"/>
      <c r="AG461" s="1395"/>
      <c r="AH461" s="1395"/>
      <c r="AI461" s="1395"/>
      <c r="AJ461" s="1395"/>
      <c r="AK461" s="1395"/>
      <c r="AL461" s="1395"/>
      <c r="AM461" s="1395"/>
      <c r="AN461" s="1395"/>
    </row>
    <row r="462">
      <c r="A462" s="1395"/>
      <c r="B462" s="1395"/>
      <c r="C462" s="1395"/>
      <c r="D462" s="1395"/>
      <c r="E462" s="1395"/>
      <c r="F462" s="1395"/>
      <c r="G462" s="1395"/>
      <c r="H462" s="1395"/>
      <c r="I462" s="1395"/>
      <c r="J462" s="1395"/>
      <c r="K462" s="1395"/>
      <c r="L462" s="1395"/>
      <c r="M462" s="1395"/>
      <c r="N462" s="1395"/>
      <c r="O462" s="1395"/>
      <c r="P462" s="1395"/>
      <c r="Q462" s="1395"/>
      <c r="R462" s="1395"/>
      <c r="S462" s="1395"/>
      <c r="T462" s="1395"/>
      <c r="U462" s="1395"/>
      <c r="V462" s="1395"/>
      <c r="W462" s="1395"/>
      <c r="X462" s="1395"/>
      <c r="Y462" s="1395"/>
      <c r="Z462" s="1395"/>
      <c r="AA462" s="1395"/>
      <c r="AB462" s="1395"/>
      <c r="AC462" s="1395"/>
      <c r="AD462" s="1395"/>
      <c r="AE462" s="1395"/>
      <c r="AF462" s="1395"/>
      <c r="AG462" s="1395"/>
      <c r="AH462" s="1395"/>
      <c r="AI462" s="1395"/>
      <c r="AJ462" s="1395"/>
      <c r="AK462" s="1395"/>
      <c r="AL462" s="1395"/>
      <c r="AM462" s="1395"/>
      <c r="AN462" s="1395"/>
    </row>
    <row r="463">
      <c r="A463" s="1395"/>
      <c r="B463" s="1395"/>
      <c r="C463" s="1395"/>
      <c r="D463" s="1395"/>
      <c r="E463" s="1395"/>
      <c r="F463" s="1395"/>
      <c r="G463" s="1395"/>
      <c r="H463" s="1395"/>
      <c r="I463" s="1395"/>
      <c r="J463" s="1395"/>
      <c r="K463" s="1395"/>
      <c r="L463" s="1395"/>
      <c r="M463" s="1395"/>
      <c r="N463" s="1395"/>
      <c r="O463" s="1395"/>
      <c r="P463" s="1395"/>
      <c r="Q463" s="1395"/>
      <c r="R463" s="1395"/>
      <c r="S463" s="1395"/>
      <c r="T463" s="1395"/>
      <c r="U463" s="1395"/>
      <c r="V463" s="1395"/>
      <c r="W463" s="1395"/>
      <c r="X463" s="1395"/>
      <c r="Y463" s="1395"/>
      <c r="Z463" s="1395"/>
      <c r="AA463" s="1395"/>
      <c r="AB463" s="1395"/>
      <c r="AC463" s="1395"/>
      <c r="AD463" s="1395"/>
      <c r="AE463" s="1395"/>
      <c r="AF463" s="1395"/>
      <c r="AG463" s="1395"/>
      <c r="AH463" s="1395"/>
      <c r="AI463" s="1395"/>
      <c r="AJ463" s="1395"/>
      <c r="AK463" s="1395"/>
      <c r="AL463" s="1395"/>
      <c r="AM463" s="1395"/>
      <c r="AN463" s="1395"/>
    </row>
    <row r="464">
      <c r="A464" s="1395"/>
      <c r="B464" s="1395"/>
      <c r="C464" s="1395"/>
      <c r="D464" s="1395"/>
      <c r="E464" s="1395"/>
      <c r="F464" s="1395"/>
      <c r="G464" s="1395"/>
      <c r="H464" s="1395"/>
      <c r="I464" s="1395"/>
      <c r="J464" s="1395"/>
      <c r="K464" s="1395"/>
      <c r="L464" s="1395"/>
      <c r="M464" s="1395"/>
      <c r="N464" s="1395"/>
      <c r="O464" s="1395"/>
      <c r="P464" s="1395"/>
      <c r="Q464" s="1395"/>
      <c r="R464" s="1395"/>
      <c r="S464" s="1395"/>
      <c r="T464" s="1395"/>
      <c r="U464" s="1395"/>
      <c r="V464" s="1395"/>
      <c r="W464" s="1395"/>
      <c r="X464" s="1395"/>
      <c r="Y464" s="1395"/>
      <c r="Z464" s="1395"/>
      <c r="AA464" s="1395"/>
      <c r="AB464" s="1395"/>
      <c r="AC464" s="1395"/>
      <c r="AD464" s="1395"/>
      <c r="AE464" s="1395"/>
      <c r="AF464" s="1395"/>
      <c r="AG464" s="1395"/>
      <c r="AH464" s="1395"/>
      <c r="AI464" s="1395"/>
      <c r="AJ464" s="1395"/>
      <c r="AK464" s="1395"/>
      <c r="AL464" s="1395"/>
      <c r="AM464" s="1395"/>
      <c r="AN464" s="1395"/>
    </row>
    <row r="465">
      <c r="A465" s="1395"/>
      <c r="B465" s="1395"/>
      <c r="C465" s="1395"/>
      <c r="D465" s="1395"/>
      <c r="E465" s="1395"/>
      <c r="F465" s="1395"/>
      <c r="G465" s="1395"/>
      <c r="H465" s="1395"/>
      <c r="I465" s="1395"/>
      <c r="J465" s="1395"/>
      <c r="K465" s="1395"/>
      <c r="L465" s="1395"/>
      <c r="M465" s="1395"/>
      <c r="N465" s="1395"/>
      <c r="O465" s="1395"/>
      <c r="P465" s="1395"/>
      <c r="Q465" s="1395"/>
      <c r="R465" s="1395"/>
      <c r="S465" s="1395"/>
      <c r="T465" s="1395"/>
      <c r="U465" s="1395"/>
      <c r="V465" s="1395"/>
      <c r="W465" s="1395"/>
      <c r="X465" s="1395"/>
      <c r="Y465" s="1395"/>
      <c r="Z465" s="1395"/>
      <c r="AA465" s="1395"/>
      <c r="AB465" s="1395"/>
      <c r="AC465" s="1395"/>
      <c r="AD465" s="1395"/>
      <c r="AE465" s="1395"/>
      <c r="AF465" s="1395"/>
      <c r="AG465" s="1395"/>
      <c r="AH465" s="1395"/>
      <c r="AI465" s="1395"/>
      <c r="AJ465" s="1395"/>
      <c r="AK465" s="1395"/>
      <c r="AL465" s="1395"/>
      <c r="AM465" s="1395"/>
      <c r="AN465" s="1395"/>
    </row>
    <row r="466">
      <c r="A466" s="1395"/>
      <c r="B466" s="1395"/>
      <c r="C466" s="1395"/>
      <c r="D466" s="1395"/>
      <c r="E466" s="1395"/>
      <c r="F466" s="1395"/>
      <c r="G466" s="1395"/>
      <c r="H466" s="1395"/>
      <c r="I466" s="1395"/>
      <c r="J466" s="1395"/>
      <c r="K466" s="1395"/>
      <c r="L466" s="1395"/>
      <c r="M466" s="1395"/>
      <c r="N466" s="1395"/>
      <c r="O466" s="1395"/>
      <c r="P466" s="1395"/>
      <c r="Q466" s="1395"/>
      <c r="R466" s="1395"/>
      <c r="S466" s="1395"/>
      <c r="T466" s="1395"/>
      <c r="U466" s="1395"/>
      <c r="V466" s="1395"/>
      <c r="W466" s="1395"/>
      <c r="X466" s="1395"/>
      <c r="Y466" s="1395"/>
      <c r="Z466" s="1395"/>
      <c r="AA466" s="1395"/>
      <c r="AB466" s="1395"/>
      <c r="AC466" s="1395"/>
      <c r="AD466" s="1395"/>
      <c r="AE466" s="1395"/>
      <c r="AF466" s="1395"/>
      <c r="AG466" s="1395"/>
      <c r="AH466" s="1395"/>
      <c r="AI466" s="1395"/>
      <c r="AJ466" s="1395"/>
      <c r="AK466" s="1395"/>
      <c r="AL466" s="1395"/>
      <c r="AM466" s="1395"/>
      <c r="AN466" s="1395"/>
    </row>
    <row r="467">
      <c r="A467" s="1395"/>
      <c r="B467" s="1395"/>
      <c r="C467" s="1395"/>
      <c r="D467" s="1395"/>
      <c r="E467" s="1395"/>
      <c r="F467" s="1395"/>
      <c r="G467" s="1395"/>
      <c r="H467" s="1395"/>
      <c r="I467" s="1395"/>
      <c r="J467" s="1395"/>
      <c r="K467" s="1395"/>
      <c r="L467" s="1395"/>
      <c r="M467" s="1395"/>
      <c r="N467" s="1395"/>
      <c r="O467" s="1395"/>
      <c r="P467" s="1395"/>
      <c r="Q467" s="1395"/>
      <c r="R467" s="1395"/>
      <c r="S467" s="1395"/>
      <c r="T467" s="1395"/>
      <c r="U467" s="1395"/>
      <c r="V467" s="1395"/>
      <c r="W467" s="1395"/>
      <c r="X467" s="1395"/>
      <c r="Y467" s="1395"/>
      <c r="Z467" s="1395"/>
      <c r="AA467" s="1395"/>
      <c r="AB467" s="1395"/>
      <c r="AC467" s="1395"/>
      <c r="AD467" s="1395"/>
      <c r="AE467" s="1395"/>
      <c r="AF467" s="1395"/>
      <c r="AG467" s="1395"/>
      <c r="AH467" s="1395"/>
      <c r="AI467" s="1395"/>
      <c r="AJ467" s="1395"/>
      <c r="AK467" s="1395"/>
      <c r="AL467" s="1395"/>
      <c r="AM467" s="1395"/>
      <c r="AN467" s="1395"/>
    </row>
    <row r="468">
      <c r="A468" s="1395"/>
      <c r="B468" s="1395"/>
      <c r="C468" s="1395"/>
      <c r="D468" s="1395"/>
      <c r="E468" s="1395"/>
      <c r="F468" s="1395"/>
      <c r="G468" s="1395"/>
      <c r="H468" s="1395"/>
      <c r="I468" s="1395"/>
      <c r="J468" s="1395"/>
      <c r="K468" s="1395"/>
      <c r="L468" s="1395"/>
      <c r="M468" s="1395"/>
      <c r="N468" s="1395"/>
      <c r="O468" s="1395"/>
      <c r="P468" s="1395"/>
      <c r="Q468" s="1395"/>
      <c r="R468" s="1395"/>
      <c r="S468" s="1395"/>
      <c r="T468" s="1395"/>
      <c r="U468" s="1395"/>
      <c r="V468" s="1395"/>
      <c r="W468" s="1395"/>
      <c r="X468" s="1395"/>
      <c r="Y468" s="1395"/>
      <c r="Z468" s="1395"/>
      <c r="AA468" s="1395"/>
      <c r="AB468" s="1395"/>
      <c r="AC468" s="1395"/>
      <c r="AD468" s="1395"/>
      <c r="AE468" s="1395"/>
      <c r="AF468" s="1395"/>
      <c r="AG468" s="1395"/>
      <c r="AH468" s="1395"/>
      <c r="AI468" s="1395"/>
      <c r="AJ468" s="1395"/>
      <c r="AK468" s="1395"/>
      <c r="AL468" s="1395"/>
      <c r="AM468" s="1395"/>
      <c r="AN468" s="1395"/>
    </row>
    <row r="469">
      <c r="A469" s="1395"/>
      <c r="B469" s="1395"/>
      <c r="C469" s="1395"/>
      <c r="D469" s="1395"/>
      <c r="E469" s="1395"/>
      <c r="F469" s="1395"/>
      <c r="G469" s="1395"/>
      <c r="H469" s="1395"/>
      <c r="I469" s="1395"/>
      <c r="J469" s="1395"/>
      <c r="K469" s="1395"/>
      <c r="L469" s="1395"/>
      <c r="M469" s="1395"/>
      <c r="N469" s="1395"/>
      <c r="O469" s="1395"/>
      <c r="P469" s="1395"/>
      <c r="Q469" s="1395"/>
      <c r="R469" s="1395"/>
      <c r="S469" s="1395"/>
      <c r="T469" s="1395"/>
      <c r="U469" s="1395"/>
      <c r="V469" s="1395"/>
      <c r="W469" s="1395"/>
      <c r="X469" s="1395"/>
      <c r="Y469" s="1395"/>
      <c r="Z469" s="1395"/>
      <c r="AA469" s="1395"/>
      <c r="AB469" s="1395"/>
      <c r="AC469" s="1395"/>
      <c r="AD469" s="1395"/>
      <c r="AE469" s="1395"/>
      <c r="AF469" s="1395"/>
      <c r="AG469" s="1395"/>
      <c r="AH469" s="1395"/>
      <c r="AI469" s="1395"/>
      <c r="AJ469" s="1395"/>
      <c r="AK469" s="1395"/>
      <c r="AL469" s="1395"/>
      <c r="AM469" s="1395"/>
      <c r="AN469" s="1395"/>
    </row>
    <row r="470">
      <c r="A470" s="1395"/>
      <c r="B470" s="1395"/>
      <c r="C470" s="1395"/>
      <c r="D470" s="1395"/>
      <c r="E470" s="1395"/>
      <c r="F470" s="1395"/>
      <c r="G470" s="1395"/>
      <c r="H470" s="1395"/>
      <c r="I470" s="1395"/>
      <c r="J470" s="1395"/>
      <c r="K470" s="1395"/>
      <c r="L470" s="1395"/>
      <c r="M470" s="1395"/>
      <c r="N470" s="1395"/>
      <c r="O470" s="1395"/>
      <c r="P470" s="1395"/>
      <c r="Q470" s="1395"/>
      <c r="R470" s="1395"/>
      <c r="S470" s="1395"/>
      <c r="T470" s="1395"/>
      <c r="U470" s="1395"/>
      <c r="V470" s="1395"/>
      <c r="W470" s="1395"/>
      <c r="X470" s="1395"/>
      <c r="Y470" s="1395"/>
      <c r="Z470" s="1395"/>
      <c r="AA470" s="1395"/>
      <c r="AB470" s="1395"/>
      <c r="AC470" s="1395"/>
      <c r="AD470" s="1395"/>
      <c r="AE470" s="1395"/>
      <c r="AF470" s="1395"/>
      <c r="AG470" s="1395"/>
      <c r="AH470" s="1395"/>
      <c r="AI470" s="1395"/>
      <c r="AJ470" s="1395"/>
      <c r="AK470" s="1395"/>
      <c r="AL470" s="1395"/>
      <c r="AM470" s="1395"/>
      <c r="AN470" s="1395"/>
    </row>
    <row r="471">
      <c r="A471" s="1395"/>
      <c r="B471" s="1395"/>
      <c r="C471" s="1395"/>
      <c r="D471" s="1395"/>
      <c r="E471" s="1395"/>
      <c r="F471" s="1395"/>
      <c r="G471" s="1395"/>
      <c r="H471" s="1395"/>
      <c r="I471" s="1395"/>
      <c r="J471" s="1395"/>
      <c r="K471" s="1395"/>
      <c r="L471" s="1395"/>
      <c r="M471" s="1395"/>
      <c r="N471" s="1395"/>
      <c r="O471" s="1395"/>
      <c r="P471" s="1395"/>
      <c r="Q471" s="1395"/>
      <c r="R471" s="1395"/>
      <c r="S471" s="1395"/>
      <c r="T471" s="1395"/>
      <c r="U471" s="1395"/>
      <c r="V471" s="1395"/>
      <c r="W471" s="1395"/>
      <c r="X471" s="1395"/>
      <c r="Y471" s="1395"/>
      <c r="Z471" s="1395"/>
      <c r="AA471" s="1395"/>
      <c r="AB471" s="1395"/>
      <c r="AC471" s="1395"/>
      <c r="AD471" s="1395"/>
      <c r="AE471" s="1395"/>
      <c r="AF471" s="1395"/>
      <c r="AG471" s="1395"/>
      <c r="AH471" s="1395"/>
      <c r="AI471" s="1395"/>
      <c r="AJ471" s="1395"/>
      <c r="AK471" s="1395"/>
      <c r="AL471" s="1395"/>
      <c r="AM471" s="1395"/>
      <c r="AN471" s="1395"/>
    </row>
    <row r="472">
      <c r="A472" s="1395"/>
      <c r="B472" s="1395"/>
      <c r="C472" s="1395"/>
      <c r="D472" s="1395"/>
      <c r="E472" s="1395"/>
      <c r="F472" s="1395"/>
      <c r="G472" s="1395"/>
      <c r="H472" s="1395"/>
      <c r="I472" s="1395"/>
      <c r="J472" s="1395"/>
      <c r="K472" s="1395"/>
      <c r="L472" s="1395"/>
      <c r="M472" s="1395"/>
      <c r="N472" s="1395"/>
      <c r="O472" s="1395"/>
      <c r="P472" s="1395"/>
      <c r="Q472" s="1395"/>
      <c r="R472" s="1395"/>
      <c r="S472" s="1395"/>
      <c r="T472" s="1395"/>
      <c r="U472" s="1395"/>
      <c r="V472" s="1395"/>
      <c r="W472" s="1395"/>
      <c r="X472" s="1395"/>
      <c r="Y472" s="1395"/>
      <c r="Z472" s="1395"/>
      <c r="AA472" s="1395"/>
      <c r="AB472" s="1395"/>
      <c r="AC472" s="1395"/>
      <c r="AD472" s="1395"/>
      <c r="AE472" s="1395"/>
      <c r="AF472" s="1395"/>
      <c r="AG472" s="1395"/>
      <c r="AH472" s="1395"/>
      <c r="AI472" s="1395"/>
      <c r="AJ472" s="1395"/>
      <c r="AK472" s="1395"/>
      <c r="AL472" s="1395"/>
      <c r="AM472" s="1395"/>
      <c r="AN472" s="1395"/>
    </row>
    <row r="473">
      <c r="A473" s="1395"/>
      <c r="B473" s="1395"/>
      <c r="C473" s="1395"/>
      <c r="D473" s="1395"/>
      <c r="E473" s="1395"/>
      <c r="F473" s="1395"/>
      <c r="G473" s="1395"/>
      <c r="H473" s="1395"/>
      <c r="I473" s="1395"/>
      <c r="J473" s="1395"/>
      <c r="K473" s="1395"/>
      <c r="L473" s="1395"/>
      <c r="M473" s="1395"/>
      <c r="N473" s="1395"/>
      <c r="O473" s="1395"/>
      <c r="P473" s="1395"/>
      <c r="Q473" s="1395"/>
      <c r="R473" s="1395"/>
      <c r="S473" s="1395"/>
      <c r="T473" s="1395"/>
      <c r="U473" s="1395"/>
      <c r="V473" s="1395"/>
      <c r="W473" s="1395"/>
      <c r="X473" s="1395"/>
      <c r="Y473" s="1395"/>
      <c r="Z473" s="1395"/>
      <c r="AA473" s="1395"/>
      <c r="AB473" s="1395"/>
      <c r="AC473" s="1395"/>
      <c r="AD473" s="1395"/>
      <c r="AE473" s="1395"/>
      <c r="AF473" s="1395"/>
      <c r="AG473" s="1395"/>
      <c r="AH473" s="1395"/>
      <c r="AI473" s="1395"/>
      <c r="AJ473" s="1395"/>
      <c r="AK473" s="1395"/>
      <c r="AL473" s="1395"/>
      <c r="AM473" s="1395"/>
      <c r="AN473" s="1395"/>
    </row>
    <row r="474">
      <c r="A474" s="1395"/>
      <c r="B474" s="1395"/>
      <c r="C474" s="1395"/>
      <c r="D474" s="1395"/>
      <c r="E474" s="1395"/>
      <c r="F474" s="1395"/>
      <c r="G474" s="1395"/>
      <c r="H474" s="1395"/>
      <c r="I474" s="1395"/>
      <c r="J474" s="1395"/>
      <c r="K474" s="1395"/>
      <c r="L474" s="1395"/>
      <c r="M474" s="1395"/>
      <c r="N474" s="1395"/>
      <c r="O474" s="1395"/>
      <c r="P474" s="1395"/>
      <c r="Q474" s="1395"/>
      <c r="R474" s="1395"/>
      <c r="S474" s="1395"/>
      <c r="T474" s="1395"/>
      <c r="U474" s="1395"/>
      <c r="V474" s="1395"/>
      <c r="W474" s="1395"/>
      <c r="X474" s="1395"/>
      <c r="Y474" s="1395"/>
      <c r="Z474" s="1395"/>
      <c r="AA474" s="1395"/>
      <c r="AB474" s="1395"/>
      <c r="AC474" s="1395"/>
      <c r="AD474" s="1395"/>
      <c r="AE474" s="1395"/>
      <c r="AF474" s="1395"/>
      <c r="AG474" s="1395"/>
      <c r="AH474" s="1395"/>
      <c r="AI474" s="1395"/>
      <c r="AJ474" s="1395"/>
      <c r="AK474" s="1395"/>
      <c r="AL474" s="1395"/>
      <c r="AM474" s="1395"/>
      <c r="AN474" s="1395"/>
    </row>
    <row r="475">
      <c r="A475" s="1395"/>
      <c r="B475" s="1395"/>
      <c r="C475" s="1395"/>
      <c r="D475" s="1395"/>
      <c r="E475" s="1395"/>
      <c r="F475" s="1395"/>
      <c r="G475" s="1395"/>
      <c r="H475" s="1395"/>
      <c r="I475" s="1395"/>
      <c r="J475" s="1395"/>
      <c r="K475" s="1395"/>
      <c r="L475" s="1395"/>
      <c r="M475" s="1395"/>
      <c r="N475" s="1395"/>
      <c r="O475" s="1395"/>
      <c r="P475" s="1395"/>
      <c r="Q475" s="1395"/>
      <c r="R475" s="1395"/>
      <c r="S475" s="1395"/>
      <c r="T475" s="1395"/>
      <c r="U475" s="1395"/>
      <c r="V475" s="1395"/>
      <c r="W475" s="1395"/>
      <c r="X475" s="1395"/>
      <c r="Y475" s="1395"/>
      <c r="Z475" s="1395"/>
      <c r="AA475" s="1395"/>
      <c r="AB475" s="1395"/>
      <c r="AC475" s="1395"/>
      <c r="AD475" s="1395"/>
      <c r="AE475" s="1395"/>
      <c r="AF475" s="1395"/>
      <c r="AG475" s="1395"/>
      <c r="AH475" s="1395"/>
      <c r="AI475" s="1395"/>
      <c r="AJ475" s="1395"/>
      <c r="AK475" s="1395"/>
      <c r="AL475" s="1395"/>
      <c r="AM475" s="1395"/>
      <c r="AN475" s="1395"/>
    </row>
    <row r="476">
      <c r="A476" s="1395"/>
      <c r="B476" s="1395"/>
      <c r="C476" s="1395"/>
      <c r="D476" s="1395"/>
      <c r="E476" s="1395"/>
      <c r="F476" s="1395"/>
      <c r="G476" s="1395"/>
      <c r="H476" s="1395"/>
      <c r="I476" s="1395"/>
      <c r="J476" s="1395"/>
      <c r="K476" s="1395"/>
      <c r="L476" s="1395"/>
      <c r="M476" s="1395"/>
      <c r="N476" s="1395"/>
      <c r="O476" s="1395"/>
      <c r="P476" s="1395"/>
      <c r="Q476" s="1395"/>
      <c r="R476" s="1395"/>
      <c r="S476" s="1395"/>
      <c r="T476" s="1395"/>
      <c r="U476" s="1395"/>
      <c r="V476" s="1395"/>
      <c r="W476" s="1395"/>
      <c r="X476" s="1395"/>
      <c r="Y476" s="1395"/>
      <c r="Z476" s="1395"/>
      <c r="AA476" s="1395"/>
      <c r="AB476" s="1395"/>
      <c r="AC476" s="1395"/>
      <c r="AD476" s="1395"/>
      <c r="AE476" s="1395"/>
      <c r="AF476" s="1395"/>
      <c r="AG476" s="1395"/>
      <c r="AH476" s="1395"/>
      <c r="AI476" s="1395"/>
      <c r="AJ476" s="1395"/>
      <c r="AK476" s="1395"/>
      <c r="AL476" s="1395"/>
      <c r="AM476" s="1395"/>
      <c r="AN476" s="1395"/>
    </row>
    <row r="477">
      <c r="A477" s="1395"/>
      <c r="B477" s="1395"/>
      <c r="C477" s="1395"/>
      <c r="D477" s="1395"/>
      <c r="E477" s="1395"/>
      <c r="F477" s="1395"/>
      <c r="G477" s="1395"/>
      <c r="H477" s="1395"/>
      <c r="I477" s="1395"/>
      <c r="J477" s="1395"/>
      <c r="K477" s="1395"/>
      <c r="L477" s="1395"/>
      <c r="M477" s="1395"/>
      <c r="N477" s="1395"/>
      <c r="O477" s="1395"/>
      <c r="P477" s="1395"/>
      <c r="Q477" s="1395"/>
      <c r="R477" s="1395"/>
      <c r="S477" s="1395"/>
      <c r="T477" s="1395"/>
      <c r="U477" s="1395"/>
      <c r="V477" s="1395"/>
      <c r="W477" s="1395"/>
      <c r="X477" s="1395"/>
      <c r="Y477" s="1395"/>
      <c r="Z477" s="1395"/>
      <c r="AA477" s="1395"/>
      <c r="AB477" s="1395"/>
      <c r="AC477" s="1395"/>
      <c r="AD477" s="1395"/>
      <c r="AE477" s="1395"/>
      <c r="AF477" s="1395"/>
      <c r="AG477" s="1395"/>
      <c r="AH477" s="1395"/>
      <c r="AI477" s="1395"/>
      <c r="AJ477" s="1395"/>
      <c r="AK477" s="1395"/>
      <c r="AL477" s="1395"/>
      <c r="AM477" s="1395"/>
      <c r="AN477" s="1395"/>
    </row>
    <row r="478">
      <c r="A478" s="1395"/>
      <c r="B478" s="1395"/>
      <c r="C478" s="1395"/>
      <c r="D478" s="1395"/>
      <c r="E478" s="1395"/>
      <c r="F478" s="1395"/>
      <c r="G478" s="1395"/>
      <c r="H478" s="1395"/>
      <c r="I478" s="1395"/>
      <c r="J478" s="1395"/>
      <c r="K478" s="1395"/>
      <c r="L478" s="1395"/>
      <c r="M478" s="1395"/>
      <c r="N478" s="1395"/>
      <c r="O478" s="1395"/>
      <c r="P478" s="1395"/>
      <c r="Q478" s="1395"/>
      <c r="R478" s="1395"/>
      <c r="S478" s="1395"/>
      <c r="T478" s="1395"/>
      <c r="U478" s="1395"/>
      <c r="V478" s="1395"/>
      <c r="W478" s="1395"/>
      <c r="X478" s="1395"/>
      <c r="Y478" s="1395"/>
      <c r="Z478" s="1395"/>
      <c r="AA478" s="1395"/>
      <c r="AB478" s="1395"/>
      <c r="AC478" s="1395"/>
      <c r="AD478" s="1395"/>
      <c r="AE478" s="1395"/>
      <c r="AF478" s="1395"/>
      <c r="AG478" s="1395"/>
      <c r="AH478" s="1395"/>
      <c r="AI478" s="1395"/>
      <c r="AJ478" s="1395"/>
      <c r="AK478" s="1395"/>
      <c r="AL478" s="1395"/>
      <c r="AM478" s="1395"/>
      <c r="AN478" s="1395"/>
    </row>
    <row r="479">
      <c r="A479" s="1395"/>
      <c r="B479" s="1395"/>
      <c r="C479" s="1395"/>
      <c r="D479" s="1395"/>
      <c r="E479" s="1395"/>
      <c r="F479" s="1395"/>
      <c r="G479" s="1395"/>
      <c r="H479" s="1395"/>
      <c r="I479" s="1395"/>
      <c r="J479" s="1395"/>
      <c r="K479" s="1395"/>
      <c r="L479" s="1395"/>
      <c r="M479" s="1395"/>
      <c r="N479" s="1395"/>
      <c r="O479" s="1395"/>
      <c r="P479" s="1395"/>
      <c r="Q479" s="1395"/>
      <c r="R479" s="1395"/>
      <c r="S479" s="1395"/>
      <c r="T479" s="1395"/>
      <c r="U479" s="1395"/>
      <c r="V479" s="1395"/>
      <c r="W479" s="1395"/>
      <c r="X479" s="1395"/>
      <c r="Y479" s="1395"/>
      <c r="Z479" s="1395"/>
      <c r="AA479" s="1395"/>
      <c r="AB479" s="1395"/>
      <c r="AC479" s="1395"/>
      <c r="AD479" s="1395"/>
      <c r="AE479" s="1395"/>
      <c r="AF479" s="1395"/>
      <c r="AG479" s="1395"/>
      <c r="AH479" s="1395"/>
      <c r="AI479" s="1395"/>
      <c r="AJ479" s="1395"/>
      <c r="AK479" s="1395"/>
      <c r="AL479" s="1395"/>
      <c r="AM479" s="1395"/>
      <c r="AN479" s="1395"/>
    </row>
    <row r="480">
      <c r="A480" s="1395"/>
      <c r="B480" s="1395"/>
      <c r="C480" s="1395"/>
      <c r="D480" s="1395"/>
      <c r="E480" s="1395"/>
      <c r="F480" s="1395"/>
      <c r="G480" s="1395"/>
      <c r="H480" s="1395"/>
      <c r="I480" s="1395"/>
      <c r="J480" s="1395"/>
      <c r="K480" s="1395"/>
      <c r="L480" s="1395"/>
      <c r="M480" s="1395"/>
      <c r="N480" s="1395"/>
      <c r="O480" s="1395"/>
      <c r="P480" s="1395"/>
      <c r="Q480" s="1395"/>
      <c r="R480" s="1395"/>
      <c r="S480" s="1395"/>
      <c r="T480" s="1395"/>
      <c r="U480" s="1395"/>
      <c r="V480" s="1395"/>
      <c r="W480" s="1395"/>
      <c r="X480" s="1395"/>
      <c r="Y480" s="1395"/>
      <c r="Z480" s="1395"/>
      <c r="AA480" s="1395"/>
      <c r="AB480" s="1395"/>
      <c r="AC480" s="1395"/>
      <c r="AD480" s="1395"/>
      <c r="AE480" s="1395"/>
      <c r="AF480" s="1395"/>
      <c r="AG480" s="1395"/>
      <c r="AH480" s="1395"/>
      <c r="AI480" s="1395"/>
      <c r="AJ480" s="1395"/>
      <c r="AK480" s="1395"/>
      <c r="AL480" s="1395"/>
      <c r="AM480" s="1395"/>
      <c r="AN480" s="1395"/>
    </row>
    <row r="481">
      <c r="A481" s="1395"/>
      <c r="B481" s="1395"/>
      <c r="C481" s="1395"/>
      <c r="D481" s="1395"/>
      <c r="E481" s="1395"/>
      <c r="F481" s="1395"/>
      <c r="G481" s="1395"/>
      <c r="H481" s="1395"/>
      <c r="I481" s="1395"/>
      <c r="J481" s="1395"/>
      <c r="K481" s="1395"/>
      <c r="L481" s="1395"/>
      <c r="M481" s="1395"/>
      <c r="N481" s="1395"/>
      <c r="O481" s="1395"/>
      <c r="P481" s="1395"/>
      <c r="Q481" s="1395"/>
      <c r="R481" s="1395"/>
      <c r="S481" s="1395"/>
      <c r="T481" s="1395"/>
      <c r="U481" s="1395"/>
      <c r="V481" s="1395"/>
      <c r="W481" s="1395"/>
      <c r="X481" s="1395"/>
      <c r="Y481" s="1395"/>
      <c r="Z481" s="1395"/>
      <c r="AA481" s="1395"/>
      <c r="AB481" s="1395"/>
      <c r="AC481" s="1395"/>
      <c r="AD481" s="1395"/>
      <c r="AE481" s="1395"/>
      <c r="AF481" s="1395"/>
      <c r="AG481" s="1395"/>
      <c r="AH481" s="1395"/>
      <c r="AI481" s="1395"/>
      <c r="AJ481" s="1395"/>
      <c r="AK481" s="1395"/>
      <c r="AL481" s="1395"/>
      <c r="AM481" s="1395"/>
      <c r="AN481" s="1395"/>
    </row>
    <row r="482">
      <c r="A482" s="1395"/>
      <c r="B482" s="1395"/>
      <c r="C482" s="1395"/>
      <c r="D482" s="1395"/>
      <c r="E482" s="1395"/>
      <c r="F482" s="1395"/>
      <c r="G482" s="1395"/>
      <c r="H482" s="1395"/>
      <c r="I482" s="1395"/>
      <c r="J482" s="1395"/>
      <c r="K482" s="1395"/>
      <c r="L482" s="1395"/>
      <c r="M482" s="1395"/>
      <c r="N482" s="1395"/>
      <c r="O482" s="1395"/>
      <c r="P482" s="1395"/>
      <c r="Q482" s="1395"/>
      <c r="R482" s="1395"/>
      <c r="S482" s="1395"/>
      <c r="T482" s="1395"/>
      <c r="U482" s="1395"/>
      <c r="V482" s="1395"/>
      <c r="W482" s="1395"/>
      <c r="X482" s="1395"/>
      <c r="Y482" s="1395"/>
      <c r="Z482" s="1395"/>
      <c r="AA482" s="1395"/>
      <c r="AB482" s="1395"/>
      <c r="AC482" s="1395"/>
      <c r="AD482" s="1395"/>
      <c r="AE482" s="1395"/>
      <c r="AF482" s="1395"/>
      <c r="AG482" s="1395"/>
      <c r="AH482" s="1395"/>
      <c r="AI482" s="1395"/>
      <c r="AJ482" s="1395"/>
      <c r="AK482" s="1395"/>
      <c r="AL482" s="1395"/>
      <c r="AM482" s="1395"/>
      <c r="AN482" s="1395"/>
    </row>
    <row r="483">
      <c r="A483" s="1395"/>
      <c r="B483" s="1395"/>
      <c r="C483" s="1395"/>
      <c r="D483" s="1395"/>
      <c r="E483" s="1395"/>
      <c r="F483" s="1395"/>
      <c r="G483" s="1395"/>
      <c r="H483" s="1395"/>
      <c r="I483" s="1395"/>
      <c r="J483" s="1395"/>
      <c r="K483" s="1395"/>
      <c r="L483" s="1395"/>
      <c r="M483" s="1395"/>
      <c r="N483" s="1395"/>
      <c r="O483" s="1395"/>
      <c r="P483" s="1395"/>
      <c r="Q483" s="1395"/>
      <c r="R483" s="1395"/>
      <c r="S483" s="1395"/>
      <c r="T483" s="1395"/>
      <c r="U483" s="1395"/>
      <c r="V483" s="1395"/>
      <c r="W483" s="1395"/>
      <c r="X483" s="1395"/>
      <c r="Y483" s="1395"/>
      <c r="Z483" s="1395"/>
      <c r="AA483" s="1395"/>
      <c r="AB483" s="1395"/>
      <c r="AC483" s="1395"/>
      <c r="AD483" s="1395"/>
      <c r="AE483" s="1395"/>
      <c r="AF483" s="1395"/>
      <c r="AG483" s="1395"/>
      <c r="AH483" s="1395"/>
      <c r="AI483" s="1395"/>
      <c r="AJ483" s="1395"/>
      <c r="AK483" s="1395"/>
      <c r="AL483" s="1395"/>
      <c r="AM483" s="1395"/>
      <c r="AN483" s="1395"/>
    </row>
    <row r="484">
      <c r="A484" s="1395"/>
      <c r="B484" s="1395"/>
      <c r="C484" s="1395"/>
      <c r="D484" s="1395"/>
      <c r="E484" s="1395"/>
      <c r="F484" s="1395"/>
      <c r="G484" s="1395"/>
      <c r="H484" s="1395"/>
      <c r="I484" s="1395"/>
      <c r="J484" s="1395"/>
      <c r="K484" s="1395"/>
      <c r="L484" s="1395"/>
      <c r="M484" s="1395"/>
      <c r="N484" s="1395"/>
      <c r="O484" s="1395"/>
      <c r="P484" s="1395"/>
      <c r="Q484" s="1395"/>
      <c r="R484" s="1395"/>
      <c r="S484" s="1395"/>
      <c r="T484" s="1395"/>
      <c r="U484" s="1395"/>
      <c r="V484" s="1395"/>
      <c r="W484" s="1395"/>
      <c r="X484" s="1395"/>
      <c r="Y484" s="1395"/>
      <c r="Z484" s="1395"/>
      <c r="AA484" s="1395"/>
      <c r="AB484" s="1395"/>
      <c r="AC484" s="1395"/>
      <c r="AD484" s="1395"/>
      <c r="AE484" s="1395"/>
      <c r="AF484" s="1395"/>
      <c r="AG484" s="1395"/>
      <c r="AH484" s="1395"/>
      <c r="AI484" s="1395"/>
      <c r="AJ484" s="1395"/>
      <c r="AK484" s="1395"/>
      <c r="AL484" s="1395"/>
      <c r="AM484" s="1395"/>
      <c r="AN484" s="1395"/>
    </row>
    <row r="485">
      <c r="A485" s="1395"/>
      <c r="B485" s="1395"/>
      <c r="C485" s="1395"/>
      <c r="D485" s="1395"/>
      <c r="E485" s="1395"/>
      <c r="F485" s="1395"/>
      <c r="G485" s="1395"/>
      <c r="H485" s="1395"/>
      <c r="I485" s="1395"/>
      <c r="J485" s="1395"/>
      <c r="K485" s="1395"/>
      <c r="L485" s="1395"/>
      <c r="M485" s="1395"/>
      <c r="N485" s="1395"/>
      <c r="O485" s="1395"/>
      <c r="P485" s="1395"/>
      <c r="Q485" s="1395"/>
      <c r="R485" s="1395"/>
      <c r="S485" s="1395"/>
      <c r="T485" s="1395"/>
      <c r="U485" s="1395"/>
      <c r="V485" s="1395"/>
      <c r="W485" s="1395"/>
      <c r="X485" s="1395"/>
      <c r="Y485" s="1395"/>
      <c r="Z485" s="1395"/>
      <c r="AA485" s="1395"/>
      <c r="AB485" s="1395"/>
      <c r="AC485" s="1395"/>
      <c r="AD485" s="1395"/>
      <c r="AE485" s="1395"/>
      <c r="AF485" s="1395"/>
      <c r="AG485" s="1395"/>
      <c r="AH485" s="1395"/>
      <c r="AI485" s="1395"/>
      <c r="AJ485" s="1395"/>
      <c r="AK485" s="1395"/>
      <c r="AL485" s="1395"/>
      <c r="AM485" s="1395"/>
      <c r="AN485" s="1395"/>
    </row>
    <row r="486">
      <c r="A486" s="1395"/>
      <c r="B486" s="1395"/>
      <c r="C486" s="1395"/>
      <c r="D486" s="1395"/>
      <c r="E486" s="1395"/>
      <c r="F486" s="1395"/>
      <c r="G486" s="1395"/>
      <c r="H486" s="1395"/>
      <c r="I486" s="1395"/>
      <c r="J486" s="1395"/>
      <c r="K486" s="1395"/>
      <c r="L486" s="1395"/>
      <c r="M486" s="1395"/>
      <c r="N486" s="1395"/>
      <c r="O486" s="1395"/>
      <c r="P486" s="1395"/>
      <c r="Q486" s="1395"/>
      <c r="R486" s="1395"/>
      <c r="S486" s="1395"/>
      <c r="T486" s="1395"/>
      <c r="U486" s="1395"/>
      <c r="V486" s="1395"/>
      <c r="W486" s="1395"/>
      <c r="X486" s="1395"/>
      <c r="Y486" s="1395"/>
      <c r="Z486" s="1395"/>
      <c r="AA486" s="1395"/>
      <c r="AB486" s="1395"/>
      <c r="AC486" s="1395"/>
      <c r="AD486" s="1395"/>
      <c r="AE486" s="1395"/>
      <c r="AF486" s="1395"/>
      <c r="AG486" s="1395"/>
      <c r="AH486" s="1395"/>
      <c r="AI486" s="1395"/>
      <c r="AJ486" s="1395"/>
      <c r="AK486" s="1395"/>
      <c r="AL486" s="1395"/>
      <c r="AM486" s="1395"/>
      <c r="AN486" s="1395"/>
    </row>
    <row r="487">
      <c r="A487" s="1395"/>
      <c r="B487" s="1395"/>
      <c r="C487" s="1395"/>
      <c r="D487" s="1395"/>
      <c r="E487" s="1395"/>
      <c r="F487" s="1395"/>
      <c r="G487" s="1395"/>
      <c r="H487" s="1395"/>
      <c r="I487" s="1395"/>
      <c r="J487" s="1395"/>
      <c r="K487" s="1395"/>
      <c r="L487" s="1395"/>
      <c r="M487" s="1395"/>
      <c r="N487" s="1395"/>
      <c r="O487" s="1395"/>
      <c r="P487" s="1395"/>
      <c r="Q487" s="1395"/>
      <c r="R487" s="1395"/>
      <c r="S487" s="1395"/>
      <c r="T487" s="1395"/>
      <c r="U487" s="1395"/>
      <c r="V487" s="1395"/>
      <c r="W487" s="1395"/>
      <c r="X487" s="1395"/>
      <c r="Y487" s="1395"/>
      <c r="Z487" s="1395"/>
      <c r="AA487" s="1395"/>
      <c r="AB487" s="1395"/>
      <c r="AC487" s="1395"/>
      <c r="AD487" s="1395"/>
      <c r="AE487" s="1395"/>
      <c r="AF487" s="1395"/>
      <c r="AG487" s="1395"/>
      <c r="AH487" s="1395"/>
      <c r="AI487" s="1395"/>
      <c r="AJ487" s="1395"/>
      <c r="AK487" s="1395"/>
      <c r="AL487" s="1395"/>
      <c r="AM487" s="1395"/>
      <c r="AN487" s="1395"/>
    </row>
    <row r="488">
      <c r="A488" s="1395"/>
      <c r="B488" s="1395"/>
      <c r="C488" s="1395"/>
      <c r="D488" s="1395"/>
      <c r="E488" s="1395"/>
      <c r="F488" s="1395"/>
      <c r="G488" s="1395"/>
      <c r="H488" s="1395"/>
      <c r="I488" s="1395"/>
      <c r="J488" s="1395"/>
      <c r="K488" s="1395"/>
      <c r="L488" s="1395"/>
      <c r="M488" s="1395"/>
      <c r="N488" s="1395"/>
      <c r="O488" s="1395"/>
      <c r="P488" s="1395"/>
      <c r="Q488" s="1395"/>
      <c r="R488" s="1395"/>
      <c r="S488" s="1395"/>
      <c r="T488" s="1395"/>
      <c r="U488" s="1395"/>
      <c r="V488" s="1395"/>
      <c r="W488" s="1395"/>
      <c r="X488" s="1395"/>
      <c r="Y488" s="1395"/>
      <c r="Z488" s="1395"/>
      <c r="AA488" s="1395"/>
      <c r="AB488" s="1395"/>
      <c r="AC488" s="1395"/>
      <c r="AD488" s="1395"/>
      <c r="AE488" s="1395"/>
      <c r="AF488" s="1395"/>
      <c r="AG488" s="1395"/>
      <c r="AH488" s="1395"/>
      <c r="AI488" s="1395"/>
      <c r="AJ488" s="1395"/>
      <c r="AK488" s="1395"/>
      <c r="AL488" s="1395"/>
      <c r="AM488" s="1395"/>
      <c r="AN488" s="1395"/>
    </row>
    <row r="489">
      <c r="A489" s="1395"/>
      <c r="B489" s="1395"/>
      <c r="C489" s="1395"/>
      <c r="D489" s="1395"/>
      <c r="E489" s="1395"/>
      <c r="F489" s="1395"/>
      <c r="G489" s="1395"/>
      <c r="H489" s="1395"/>
      <c r="I489" s="1395"/>
      <c r="J489" s="1395"/>
      <c r="K489" s="1395"/>
      <c r="L489" s="1395"/>
      <c r="M489" s="1395"/>
      <c r="N489" s="1395"/>
      <c r="O489" s="1395"/>
      <c r="P489" s="1395"/>
      <c r="Q489" s="1395"/>
      <c r="R489" s="1395"/>
      <c r="S489" s="1395"/>
      <c r="T489" s="1395"/>
      <c r="U489" s="1395"/>
      <c r="V489" s="1395"/>
      <c r="W489" s="1395"/>
      <c r="X489" s="1395"/>
      <c r="Y489" s="1395"/>
      <c r="Z489" s="1395"/>
      <c r="AA489" s="1395"/>
      <c r="AB489" s="1395"/>
      <c r="AC489" s="1395"/>
      <c r="AD489" s="1395"/>
      <c r="AE489" s="1395"/>
      <c r="AF489" s="1395"/>
      <c r="AG489" s="1395"/>
      <c r="AH489" s="1395"/>
      <c r="AI489" s="1395"/>
      <c r="AJ489" s="1395"/>
      <c r="AK489" s="1395"/>
      <c r="AL489" s="1395"/>
      <c r="AM489" s="1395"/>
      <c r="AN489" s="1395"/>
    </row>
    <row r="490">
      <c r="A490" s="1395"/>
      <c r="B490" s="1395"/>
      <c r="C490" s="1395"/>
      <c r="D490" s="1395"/>
      <c r="E490" s="1395"/>
      <c r="F490" s="1395"/>
      <c r="G490" s="1395"/>
      <c r="H490" s="1395"/>
      <c r="I490" s="1395"/>
      <c r="J490" s="1395"/>
      <c r="K490" s="1395"/>
      <c r="L490" s="1395"/>
      <c r="M490" s="1395"/>
      <c r="N490" s="1395"/>
      <c r="O490" s="1395"/>
      <c r="P490" s="1395"/>
      <c r="Q490" s="1395"/>
      <c r="R490" s="1395"/>
      <c r="S490" s="1395"/>
      <c r="T490" s="1395"/>
      <c r="U490" s="1395"/>
      <c r="V490" s="1395"/>
      <c r="W490" s="1395"/>
      <c r="X490" s="1395"/>
      <c r="Y490" s="1395"/>
      <c r="Z490" s="1395"/>
      <c r="AA490" s="1395"/>
      <c r="AB490" s="1395"/>
      <c r="AC490" s="1395"/>
      <c r="AD490" s="1395"/>
      <c r="AE490" s="1395"/>
      <c r="AF490" s="1395"/>
      <c r="AG490" s="1395"/>
      <c r="AH490" s="1395"/>
      <c r="AI490" s="1395"/>
      <c r="AJ490" s="1395"/>
      <c r="AK490" s="1395"/>
      <c r="AL490" s="1395"/>
      <c r="AM490" s="1395"/>
      <c r="AN490" s="1395"/>
    </row>
    <row r="491">
      <c r="A491" s="1395"/>
      <c r="B491" s="1395"/>
      <c r="C491" s="1395"/>
      <c r="D491" s="1395"/>
      <c r="E491" s="1395"/>
      <c r="F491" s="1395"/>
      <c r="G491" s="1395"/>
      <c r="H491" s="1395"/>
      <c r="I491" s="1395"/>
      <c r="J491" s="1395"/>
      <c r="K491" s="1395"/>
      <c r="L491" s="1395"/>
      <c r="M491" s="1395"/>
      <c r="N491" s="1395"/>
      <c r="O491" s="1395"/>
      <c r="P491" s="1395"/>
      <c r="Q491" s="1395"/>
      <c r="R491" s="1395"/>
      <c r="S491" s="1395"/>
      <c r="T491" s="1395"/>
      <c r="U491" s="1395"/>
      <c r="V491" s="1395"/>
      <c r="W491" s="1395"/>
      <c r="X491" s="1395"/>
      <c r="Y491" s="1395"/>
      <c r="Z491" s="1395"/>
      <c r="AA491" s="1395"/>
      <c r="AB491" s="1395"/>
      <c r="AC491" s="1395"/>
      <c r="AD491" s="1395"/>
      <c r="AE491" s="1395"/>
      <c r="AF491" s="1395"/>
      <c r="AG491" s="1395"/>
      <c r="AH491" s="1395"/>
      <c r="AI491" s="1395"/>
      <c r="AJ491" s="1395"/>
      <c r="AK491" s="1395"/>
      <c r="AL491" s="1395"/>
      <c r="AM491" s="1395"/>
      <c r="AN491" s="1395"/>
    </row>
    <row r="492">
      <c r="A492" s="1395"/>
      <c r="B492" s="1395"/>
      <c r="C492" s="1395"/>
      <c r="D492" s="1395"/>
      <c r="E492" s="1395"/>
      <c r="F492" s="1395"/>
      <c r="G492" s="1395"/>
      <c r="H492" s="1395"/>
      <c r="I492" s="1395"/>
      <c r="J492" s="1395"/>
      <c r="K492" s="1395"/>
      <c r="L492" s="1395"/>
      <c r="M492" s="1395"/>
      <c r="N492" s="1395"/>
      <c r="O492" s="1395"/>
      <c r="P492" s="1395"/>
      <c r="Q492" s="1395"/>
      <c r="R492" s="1395"/>
      <c r="S492" s="1395"/>
      <c r="T492" s="1395"/>
      <c r="U492" s="1395"/>
      <c r="V492" s="1395"/>
      <c r="W492" s="1395"/>
      <c r="X492" s="1395"/>
      <c r="Y492" s="1395"/>
      <c r="Z492" s="1395"/>
      <c r="AA492" s="1395"/>
      <c r="AB492" s="1395"/>
      <c r="AC492" s="1395"/>
      <c r="AD492" s="1395"/>
      <c r="AE492" s="1395"/>
      <c r="AF492" s="1395"/>
      <c r="AG492" s="1395"/>
      <c r="AH492" s="1395"/>
      <c r="AI492" s="1395"/>
      <c r="AJ492" s="1395"/>
      <c r="AK492" s="1395"/>
      <c r="AL492" s="1395"/>
      <c r="AM492" s="1395"/>
      <c r="AN492" s="1395"/>
    </row>
    <row r="493">
      <c r="A493" s="1395"/>
      <c r="B493" s="1395"/>
      <c r="C493" s="1395"/>
      <c r="D493" s="1395"/>
      <c r="E493" s="1395"/>
      <c r="F493" s="1395"/>
      <c r="G493" s="1395"/>
      <c r="H493" s="1395"/>
      <c r="I493" s="1395"/>
      <c r="J493" s="1395"/>
      <c r="K493" s="1395"/>
      <c r="L493" s="1395"/>
      <c r="M493" s="1395"/>
      <c r="N493" s="1395"/>
      <c r="O493" s="1395"/>
      <c r="P493" s="1395"/>
      <c r="Q493" s="1395"/>
      <c r="R493" s="1395"/>
      <c r="S493" s="1395"/>
      <c r="T493" s="1395"/>
      <c r="U493" s="1395"/>
      <c r="V493" s="1395"/>
      <c r="W493" s="1395"/>
      <c r="X493" s="1395"/>
      <c r="Y493" s="1395"/>
      <c r="Z493" s="1395"/>
      <c r="AA493" s="1395"/>
      <c r="AB493" s="1395"/>
      <c r="AC493" s="1395"/>
      <c r="AD493" s="1395"/>
      <c r="AE493" s="1395"/>
      <c r="AF493" s="1395"/>
      <c r="AG493" s="1395"/>
      <c r="AH493" s="1395"/>
      <c r="AI493" s="1395"/>
      <c r="AJ493" s="1395"/>
      <c r="AK493" s="1395"/>
      <c r="AL493" s="1395"/>
      <c r="AM493" s="1395"/>
      <c r="AN493" s="1395"/>
    </row>
    <row r="494">
      <c r="A494" s="1395"/>
      <c r="B494" s="1395"/>
      <c r="C494" s="1395"/>
      <c r="D494" s="1395"/>
      <c r="E494" s="1395"/>
      <c r="F494" s="1395"/>
      <c r="G494" s="1395"/>
      <c r="H494" s="1395"/>
      <c r="I494" s="1395"/>
      <c r="J494" s="1395"/>
      <c r="K494" s="1395"/>
      <c r="L494" s="1395"/>
      <c r="M494" s="1395"/>
      <c r="N494" s="1395"/>
      <c r="O494" s="1395"/>
      <c r="P494" s="1395"/>
      <c r="Q494" s="1395"/>
      <c r="R494" s="1395"/>
      <c r="S494" s="1395"/>
      <c r="T494" s="1395"/>
      <c r="U494" s="1395"/>
      <c r="V494" s="1395"/>
      <c r="W494" s="1395"/>
      <c r="X494" s="1395"/>
      <c r="Y494" s="1395"/>
      <c r="Z494" s="1395"/>
      <c r="AA494" s="1395"/>
      <c r="AB494" s="1395"/>
      <c r="AC494" s="1395"/>
      <c r="AD494" s="1395"/>
      <c r="AE494" s="1395"/>
      <c r="AF494" s="1395"/>
      <c r="AG494" s="1395"/>
      <c r="AH494" s="1395"/>
      <c r="AI494" s="1395"/>
      <c r="AJ494" s="1395"/>
      <c r="AK494" s="1395"/>
      <c r="AL494" s="1395"/>
      <c r="AM494" s="1395"/>
      <c r="AN494" s="1395"/>
    </row>
    <row r="495">
      <c r="A495" s="1395"/>
      <c r="B495" s="1395"/>
      <c r="C495" s="1395"/>
      <c r="D495" s="1395"/>
      <c r="E495" s="1395"/>
      <c r="F495" s="1395"/>
      <c r="G495" s="1395"/>
      <c r="H495" s="1395"/>
      <c r="I495" s="1395"/>
      <c r="J495" s="1395"/>
      <c r="K495" s="1395"/>
      <c r="L495" s="1395"/>
      <c r="M495" s="1395"/>
      <c r="N495" s="1395"/>
      <c r="O495" s="1395"/>
      <c r="P495" s="1395"/>
      <c r="Q495" s="1395"/>
      <c r="R495" s="1395"/>
      <c r="S495" s="1395"/>
      <c r="T495" s="1395"/>
      <c r="U495" s="1395"/>
      <c r="V495" s="1395"/>
      <c r="W495" s="1395"/>
      <c r="X495" s="1395"/>
      <c r="Y495" s="1395"/>
      <c r="Z495" s="1395"/>
      <c r="AA495" s="1395"/>
      <c r="AB495" s="1395"/>
      <c r="AC495" s="1395"/>
      <c r="AD495" s="1395"/>
      <c r="AE495" s="1395"/>
      <c r="AF495" s="1395"/>
      <c r="AG495" s="1395"/>
      <c r="AH495" s="1395"/>
      <c r="AI495" s="1395"/>
      <c r="AJ495" s="1395"/>
      <c r="AK495" s="1395"/>
      <c r="AL495" s="1395"/>
      <c r="AM495" s="1395"/>
      <c r="AN495" s="1395"/>
    </row>
    <row r="496">
      <c r="A496" s="1395"/>
      <c r="B496" s="1395"/>
      <c r="C496" s="1395"/>
      <c r="D496" s="1395"/>
      <c r="E496" s="1395"/>
      <c r="F496" s="1395"/>
      <c r="G496" s="1395"/>
      <c r="H496" s="1395"/>
      <c r="I496" s="1395"/>
      <c r="J496" s="1395"/>
      <c r="K496" s="1395"/>
      <c r="L496" s="1395"/>
      <c r="M496" s="1395"/>
      <c r="N496" s="1395"/>
      <c r="O496" s="1395"/>
      <c r="P496" s="1395"/>
      <c r="Q496" s="1395"/>
      <c r="R496" s="1395"/>
      <c r="S496" s="1395"/>
      <c r="T496" s="1395"/>
      <c r="U496" s="1395"/>
      <c r="V496" s="1395"/>
      <c r="W496" s="1395"/>
      <c r="X496" s="1395"/>
      <c r="Y496" s="1395"/>
      <c r="Z496" s="1395"/>
      <c r="AA496" s="1395"/>
      <c r="AB496" s="1395"/>
      <c r="AC496" s="1395"/>
      <c r="AD496" s="1395"/>
      <c r="AE496" s="1395"/>
      <c r="AF496" s="1395"/>
      <c r="AG496" s="1395"/>
      <c r="AH496" s="1395"/>
      <c r="AI496" s="1395"/>
      <c r="AJ496" s="1395"/>
      <c r="AK496" s="1395"/>
      <c r="AL496" s="1395"/>
      <c r="AM496" s="1395"/>
      <c r="AN496" s="1395"/>
    </row>
    <row r="497">
      <c r="A497" s="1395"/>
      <c r="B497" s="1395"/>
      <c r="C497" s="1395"/>
      <c r="D497" s="1395"/>
      <c r="E497" s="1395"/>
      <c r="F497" s="1395"/>
      <c r="G497" s="1395"/>
      <c r="H497" s="1395"/>
      <c r="I497" s="1395"/>
      <c r="J497" s="1395"/>
      <c r="K497" s="1395"/>
      <c r="L497" s="1395"/>
      <c r="M497" s="1395"/>
      <c r="N497" s="1395"/>
      <c r="O497" s="1395"/>
      <c r="P497" s="1395"/>
      <c r="Q497" s="1395"/>
      <c r="R497" s="1395"/>
      <c r="S497" s="1395"/>
      <c r="T497" s="1395"/>
      <c r="U497" s="1395"/>
      <c r="V497" s="1395"/>
      <c r="W497" s="1395"/>
      <c r="X497" s="1395"/>
      <c r="Y497" s="1395"/>
      <c r="Z497" s="1395"/>
      <c r="AA497" s="1395"/>
      <c r="AB497" s="1395"/>
      <c r="AC497" s="1395"/>
      <c r="AD497" s="1395"/>
      <c r="AE497" s="1395"/>
      <c r="AF497" s="1395"/>
      <c r="AG497" s="1395"/>
      <c r="AH497" s="1395"/>
      <c r="AI497" s="1395"/>
      <c r="AJ497" s="1395"/>
      <c r="AK497" s="1395"/>
      <c r="AL497" s="1395"/>
      <c r="AM497" s="1395"/>
      <c r="AN497" s="1395"/>
    </row>
    <row r="498">
      <c r="A498" s="1395"/>
      <c r="B498" s="1395"/>
      <c r="C498" s="1395"/>
      <c r="D498" s="1395"/>
      <c r="E498" s="1395"/>
      <c r="F498" s="1395"/>
      <c r="G498" s="1395"/>
      <c r="H498" s="1395"/>
      <c r="I498" s="1395"/>
      <c r="J498" s="1395"/>
      <c r="K498" s="1395"/>
      <c r="L498" s="1395"/>
      <c r="M498" s="1395"/>
      <c r="N498" s="1395"/>
      <c r="O498" s="1395"/>
      <c r="P498" s="1395"/>
      <c r="Q498" s="1395"/>
      <c r="R498" s="1395"/>
      <c r="S498" s="1395"/>
      <c r="T498" s="1395"/>
      <c r="U498" s="1395"/>
      <c r="V498" s="1395"/>
      <c r="W498" s="1395"/>
      <c r="X498" s="1395"/>
      <c r="Y498" s="1395"/>
      <c r="Z498" s="1395"/>
      <c r="AA498" s="1395"/>
      <c r="AB498" s="1395"/>
      <c r="AC498" s="1395"/>
      <c r="AD498" s="1395"/>
      <c r="AE498" s="1395"/>
      <c r="AF498" s="1395"/>
      <c r="AG498" s="1395"/>
      <c r="AH498" s="1395"/>
      <c r="AI498" s="1395"/>
      <c r="AJ498" s="1395"/>
      <c r="AK498" s="1395"/>
      <c r="AL498" s="1395"/>
      <c r="AM498" s="1395"/>
      <c r="AN498" s="1395"/>
    </row>
    <row r="499">
      <c r="A499" s="1395"/>
      <c r="B499" s="1395"/>
      <c r="C499" s="1395"/>
      <c r="D499" s="1395"/>
      <c r="E499" s="1395"/>
      <c r="F499" s="1395"/>
      <c r="G499" s="1395"/>
      <c r="H499" s="1395"/>
      <c r="I499" s="1395"/>
      <c r="J499" s="1395"/>
      <c r="K499" s="1395"/>
      <c r="L499" s="1395"/>
      <c r="M499" s="1395"/>
      <c r="N499" s="1395"/>
      <c r="O499" s="1395"/>
      <c r="P499" s="1395"/>
      <c r="Q499" s="1395"/>
      <c r="R499" s="1395"/>
      <c r="S499" s="1395"/>
      <c r="T499" s="1395"/>
      <c r="U499" s="1395"/>
      <c r="V499" s="1395"/>
      <c r="W499" s="1395"/>
      <c r="X499" s="1395"/>
      <c r="Y499" s="1395"/>
      <c r="Z499" s="1395"/>
      <c r="AA499" s="1395"/>
      <c r="AB499" s="1395"/>
      <c r="AC499" s="1395"/>
      <c r="AD499" s="1395"/>
      <c r="AE499" s="1395"/>
      <c r="AF499" s="1395"/>
      <c r="AG499" s="1395"/>
      <c r="AH499" s="1395"/>
      <c r="AI499" s="1395"/>
      <c r="AJ499" s="1395"/>
      <c r="AK499" s="1395"/>
      <c r="AL499" s="1395"/>
      <c r="AM499" s="1395"/>
      <c r="AN499" s="1395"/>
    </row>
    <row r="500">
      <c r="A500" s="1395"/>
      <c r="B500" s="1395"/>
      <c r="C500" s="1395"/>
      <c r="D500" s="1395"/>
      <c r="E500" s="1395"/>
      <c r="F500" s="1395"/>
      <c r="G500" s="1395"/>
      <c r="H500" s="1395"/>
      <c r="I500" s="1395"/>
      <c r="J500" s="1395"/>
      <c r="K500" s="1395"/>
      <c r="L500" s="1395"/>
      <c r="M500" s="1395"/>
      <c r="N500" s="1395"/>
      <c r="O500" s="1395"/>
      <c r="P500" s="1395"/>
      <c r="Q500" s="1395"/>
      <c r="R500" s="1395"/>
      <c r="S500" s="1395"/>
      <c r="T500" s="1395"/>
      <c r="U500" s="1395"/>
      <c r="V500" s="1395"/>
      <c r="W500" s="1395"/>
      <c r="X500" s="1395"/>
      <c r="Y500" s="1395"/>
      <c r="Z500" s="1395"/>
      <c r="AA500" s="1395"/>
      <c r="AB500" s="1395"/>
      <c r="AC500" s="1395"/>
      <c r="AD500" s="1395"/>
      <c r="AE500" s="1395"/>
      <c r="AF500" s="1395"/>
      <c r="AG500" s="1395"/>
      <c r="AH500" s="1395"/>
      <c r="AI500" s="1395"/>
      <c r="AJ500" s="1395"/>
      <c r="AK500" s="1395"/>
      <c r="AL500" s="1395"/>
      <c r="AM500" s="1395"/>
      <c r="AN500" s="1395"/>
    </row>
    <row r="501">
      <c r="A501" s="1395"/>
      <c r="B501" s="1395"/>
      <c r="C501" s="1395"/>
      <c r="D501" s="1395"/>
      <c r="E501" s="1395"/>
      <c r="F501" s="1395"/>
      <c r="G501" s="1395"/>
      <c r="H501" s="1395"/>
      <c r="I501" s="1395"/>
      <c r="J501" s="1395"/>
      <c r="K501" s="1395"/>
      <c r="L501" s="1395"/>
      <c r="M501" s="1395"/>
      <c r="N501" s="1395"/>
      <c r="O501" s="1395"/>
      <c r="P501" s="1395"/>
      <c r="Q501" s="1395"/>
      <c r="R501" s="1395"/>
      <c r="S501" s="1395"/>
      <c r="T501" s="1395"/>
      <c r="U501" s="1395"/>
      <c r="V501" s="1395"/>
      <c r="W501" s="1395"/>
      <c r="X501" s="1395"/>
      <c r="Y501" s="1395"/>
      <c r="Z501" s="1395"/>
      <c r="AA501" s="1395"/>
      <c r="AB501" s="1395"/>
      <c r="AC501" s="1395"/>
      <c r="AD501" s="1395"/>
      <c r="AE501" s="1395"/>
      <c r="AF501" s="1395"/>
      <c r="AG501" s="1395"/>
      <c r="AH501" s="1395"/>
      <c r="AI501" s="1395"/>
      <c r="AJ501" s="1395"/>
      <c r="AK501" s="1395"/>
      <c r="AL501" s="1395"/>
      <c r="AM501" s="1395"/>
      <c r="AN501" s="1395"/>
    </row>
    <row r="502">
      <c r="A502" s="1395"/>
      <c r="B502" s="1395"/>
      <c r="C502" s="1395"/>
      <c r="D502" s="1395"/>
      <c r="E502" s="1395"/>
      <c r="F502" s="1395"/>
      <c r="G502" s="1395"/>
      <c r="H502" s="1395"/>
      <c r="I502" s="1395"/>
      <c r="J502" s="1395"/>
      <c r="K502" s="1395"/>
      <c r="L502" s="1395"/>
      <c r="M502" s="1395"/>
      <c r="N502" s="1395"/>
      <c r="O502" s="1395"/>
      <c r="P502" s="1395"/>
      <c r="Q502" s="1395"/>
      <c r="R502" s="1395"/>
      <c r="S502" s="1395"/>
      <c r="T502" s="1395"/>
      <c r="U502" s="1395"/>
      <c r="V502" s="1395"/>
      <c r="W502" s="1395"/>
      <c r="X502" s="1395"/>
      <c r="Y502" s="1395"/>
      <c r="Z502" s="1395"/>
      <c r="AA502" s="1395"/>
      <c r="AB502" s="1395"/>
      <c r="AC502" s="1395"/>
      <c r="AD502" s="1395"/>
      <c r="AE502" s="1395"/>
      <c r="AF502" s="1395"/>
      <c r="AG502" s="1395"/>
      <c r="AH502" s="1395"/>
      <c r="AI502" s="1395"/>
      <c r="AJ502" s="1395"/>
      <c r="AK502" s="1395"/>
      <c r="AL502" s="1395"/>
      <c r="AM502" s="1395"/>
      <c r="AN502" s="1395"/>
    </row>
    <row r="503">
      <c r="A503" s="1395"/>
      <c r="B503" s="1395"/>
      <c r="C503" s="1395"/>
      <c r="D503" s="1395"/>
      <c r="E503" s="1395"/>
      <c r="F503" s="1395"/>
      <c r="G503" s="1395"/>
      <c r="H503" s="1395"/>
      <c r="I503" s="1395"/>
      <c r="J503" s="1395"/>
      <c r="K503" s="1395"/>
      <c r="L503" s="1395"/>
      <c r="M503" s="1395"/>
      <c r="N503" s="1395"/>
      <c r="O503" s="1395"/>
      <c r="P503" s="1395"/>
      <c r="Q503" s="1395"/>
      <c r="R503" s="1395"/>
      <c r="S503" s="1395"/>
      <c r="T503" s="1395"/>
      <c r="U503" s="1395"/>
      <c r="V503" s="1395"/>
      <c r="W503" s="1395"/>
      <c r="X503" s="1395"/>
      <c r="Y503" s="1395"/>
      <c r="Z503" s="1395"/>
      <c r="AA503" s="1395"/>
      <c r="AB503" s="1395"/>
      <c r="AC503" s="1395"/>
      <c r="AD503" s="1395"/>
      <c r="AE503" s="1395"/>
      <c r="AF503" s="1395"/>
      <c r="AG503" s="1395"/>
      <c r="AH503" s="1395"/>
      <c r="AI503" s="1395"/>
      <c r="AJ503" s="1395"/>
      <c r="AK503" s="1395"/>
      <c r="AL503" s="1395"/>
      <c r="AM503" s="1395"/>
      <c r="AN503" s="1395"/>
    </row>
    <row r="504">
      <c r="A504" s="1395"/>
      <c r="B504" s="1395"/>
      <c r="C504" s="1395"/>
      <c r="D504" s="1395"/>
      <c r="E504" s="1395"/>
      <c r="F504" s="1395"/>
      <c r="G504" s="1395"/>
      <c r="H504" s="1395"/>
      <c r="I504" s="1395"/>
      <c r="J504" s="1395"/>
      <c r="K504" s="1395"/>
      <c r="L504" s="1395"/>
      <c r="M504" s="1395"/>
      <c r="N504" s="1395"/>
      <c r="O504" s="1395"/>
      <c r="P504" s="1395"/>
      <c r="Q504" s="1395"/>
      <c r="R504" s="1395"/>
      <c r="S504" s="1395"/>
      <c r="T504" s="1395"/>
      <c r="U504" s="1395"/>
      <c r="V504" s="1395"/>
      <c r="W504" s="1395"/>
      <c r="X504" s="1395"/>
      <c r="Y504" s="1395"/>
      <c r="Z504" s="1395"/>
      <c r="AA504" s="1395"/>
      <c r="AB504" s="1395"/>
      <c r="AC504" s="1395"/>
      <c r="AD504" s="1395"/>
      <c r="AE504" s="1395"/>
      <c r="AF504" s="1395"/>
      <c r="AG504" s="1395"/>
      <c r="AH504" s="1395"/>
      <c r="AI504" s="1395"/>
      <c r="AJ504" s="1395"/>
      <c r="AK504" s="1395"/>
      <c r="AL504" s="1395"/>
      <c r="AM504" s="1395"/>
      <c r="AN504" s="1395"/>
    </row>
    <row r="505">
      <c r="A505" s="1395"/>
      <c r="B505" s="1395"/>
      <c r="C505" s="1395"/>
      <c r="D505" s="1395"/>
      <c r="E505" s="1395"/>
      <c r="F505" s="1395"/>
      <c r="G505" s="1395"/>
      <c r="H505" s="1395"/>
      <c r="I505" s="1395"/>
      <c r="J505" s="1395"/>
      <c r="K505" s="1395"/>
      <c r="L505" s="1395"/>
      <c r="M505" s="1395"/>
      <c r="N505" s="1395"/>
      <c r="O505" s="1395"/>
      <c r="P505" s="1395"/>
      <c r="Q505" s="1395"/>
      <c r="R505" s="1395"/>
      <c r="S505" s="1395"/>
      <c r="T505" s="1395"/>
      <c r="U505" s="1395"/>
      <c r="V505" s="1395"/>
      <c r="W505" s="1395"/>
      <c r="X505" s="1395"/>
      <c r="Y505" s="1395"/>
      <c r="Z505" s="1395"/>
      <c r="AA505" s="1395"/>
      <c r="AB505" s="1395"/>
      <c r="AC505" s="1395"/>
      <c r="AD505" s="1395"/>
      <c r="AE505" s="1395"/>
      <c r="AF505" s="1395"/>
      <c r="AG505" s="1395"/>
      <c r="AH505" s="1395"/>
      <c r="AI505" s="1395"/>
      <c r="AJ505" s="1395"/>
      <c r="AK505" s="1395"/>
      <c r="AL505" s="1395"/>
      <c r="AM505" s="1395"/>
      <c r="AN505" s="1395"/>
    </row>
    <row r="506">
      <c r="A506" s="1395"/>
      <c r="B506" s="1395"/>
      <c r="C506" s="1395"/>
      <c r="D506" s="1395"/>
      <c r="E506" s="1395"/>
      <c r="F506" s="1395"/>
      <c r="G506" s="1395"/>
      <c r="H506" s="1395"/>
      <c r="I506" s="1395"/>
      <c r="J506" s="1395"/>
      <c r="K506" s="1395"/>
      <c r="L506" s="1395"/>
      <c r="M506" s="1395"/>
      <c r="N506" s="1395"/>
      <c r="O506" s="1395"/>
      <c r="P506" s="1395"/>
      <c r="Q506" s="1395"/>
      <c r="R506" s="1395"/>
      <c r="S506" s="1395"/>
      <c r="T506" s="1395"/>
      <c r="U506" s="1395"/>
      <c r="V506" s="1395"/>
      <c r="W506" s="1395"/>
      <c r="X506" s="1395"/>
      <c r="Y506" s="1395"/>
      <c r="Z506" s="1395"/>
      <c r="AA506" s="1395"/>
      <c r="AB506" s="1395"/>
      <c r="AC506" s="1395"/>
      <c r="AD506" s="1395"/>
      <c r="AE506" s="1395"/>
      <c r="AF506" s="1395"/>
      <c r="AG506" s="1395"/>
      <c r="AH506" s="1395"/>
      <c r="AI506" s="1395"/>
      <c r="AJ506" s="1395"/>
      <c r="AK506" s="1395"/>
      <c r="AL506" s="1395"/>
      <c r="AM506" s="1395"/>
      <c r="AN506" s="1395"/>
    </row>
    <row r="507">
      <c r="A507" s="1395"/>
      <c r="B507" s="1395"/>
      <c r="C507" s="1395"/>
      <c r="D507" s="1395"/>
      <c r="E507" s="1395"/>
      <c r="F507" s="1395"/>
      <c r="G507" s="1395"/>
      <c r="H507" s="1395"/>
      <c r="I507" s="1395"/>
      <c r="J507" s="1395"/>
      <c r="K507" s="1395"/>
      <c r="L507" s="1395"/>
      <c r="M507" s="1395"/>
      <c r="N507" s="1395"/>
      <c r="O507" s="1395"/>
      <c r="P507" s="1395"/>
      <c r="Q507" s="1395"/>
      <c r="R507" s="1395"/>
      <c r="S507" s="1395"/>
      <c r="T507" s="1395"/>
      <c r="U507" s="1395"/>
      <c r="V507" s="1395"/>
      <c r="W507" s="1395"/>
      <c r="X507" s="1395"/>
      <c r="Y507" s="1395"/>
      <c r="Z507" s="1395"/>
      <c r="AA507" s="1395"/>
      <c r="AB507" s="1395"/>
      <c r="AC507" s="1395"/>
      <c r="AD507" s="1395"/>
      <c r="AE507" s="1395"/>
      <c r="AF507" s="1395"/>
      <c r="AG507" s="1395"/>
      <c r="AH507" s="1395"/>
      <c r="AI507" s="1395"/>
      <c r="AJ507" s="1395"/>
      <c r="AK507" s="1395"/>
      <c r="AL507" s="1395"/>
      <c r="AM507" s="1395"/>
      <c r="AN507" s="1395"/>
    </row>
    <row r="508">
      <c r="A508" s="1395"/>
      <c r="B508" s="1395"/>
      <c r="C508" s="1395"/>
      <c r="D508" s="1395"/>
      <c r="E508" s="1395"/>
      <c r="F508" s="1395"/>
      <c r="G508" s="1395"/>
      <c r="H508" s="1395"/>
      <c r="I508" s="1395"/>
      <c r="J508" s="1395"/>
      <c r="K508" s="1395"/>
      <c r="L508" s="1395"/>
      <c r="M508" s="1395"/>
      <c r="N508" s="1395"/>
      <c r="O508" s="1395"/>
      <c r="P508" s="1395"/>
      <c r="Q508" s="1395"/>
      <c r="R508" s="1395"/>
      <c r="S508" s="1395"/>
      <c r="T508" s="1395"/>
      <c r="U508" s="1395"/>
      <c r="V508" s="1395"/>
      <c r="W508" s="1395"/>
      <c r="X508" s="1395"/>
      <c r="Y508" s="1395"/>
      <c r="Z508" s="1395"/>
      <c r="AA508" s="1395"/>
      <c r="AB508" s="1395"/>
      <c r="AC508" s="1395"/>
      <c r="AD508" s="1395"/>
      <c r="AE508" s="1395"/>
      <c r="AF508" s="1395"/>
      <c r="AG508" s="1395"/>
      <c r="AH508" s="1395"/>
      <c r="AI508" s="1395"/>
      <c r="AJ508" s="1395"/>
      <c r="AK508" s="1395"/>
      <c r="AL508" s="1395"/>
      <c r="AM508" s="1395"/>
      <c r="AN508" s="1395"/>
    </row>
    <row r="509">
      <c r="A509" s="1395"/>
      <c r="B509" s="1395"/>
      <c r="C509" s="1395"/>
      <c r="D509" s="1395"/>
      <c r="E509" s="1395"/>
      <c r="F509" s="1395"/>
      <c r="G509" s="1395"/>
      <c r="H509" s="1395"/>
      <c r="I509" s="1395"/>
      <c r="J509" s="1395"/>
      <c r="K509" s="1395"/>
      <c r="L509" s="1395"/>
      <c r="M509" s="1395"/>
      <c r="N509" s="1395"/>
      <c r="O509" s="1395"/>
      <c r="P509" s="1395"/>
      <c r="Q509" s="1395"/>
      <c r="R509" s="1395"/>
      <c r="S509" s="1395"/>
      <c r="T509" s="1395"/>
      <c r="U509" s="1395"/>
      <c r="V509" s="1395"/>
      <c r="W509" s="1395"/>
      <c r="X509" s="1395"/>
      <c r="Y509" s="1395"/>
      <c r="Z509" s="1395"/>
      <c r="AA509" s="1395"/>
      <c r="AB509" s="1395"/>
      <c r="AC509" s="1395"/>
      <c r="AD509" s="1395"/>
      <c r="AE509" s="1395"/>
      <c r="AF509" s="1395"/>
      <c r="AG509" s="1395"/>
      <c r="AH509" s="1395"/>
      <c r="AI509" s="1395"/>
      <c r="AJ509" s="1395"/>
      <c r="AK509" s="1395"/>
      <c r="AL509" s="1395"/>
      <c r="AM509" s="1395"/>
      <c r="AN509" s="1395"/>
    </row>
    <row r="510">
      <c r="A510" s="1395"/>
      <c r="B510" s="1395"/>
      <c r="C510" s="1395"/>
      <c r="D510" s="1395"/>
      <c r="E510" s="1395"/>
      <c r="F510" s="1395"/>
      <c r="G510" s="1395"/>
      <c r="H510" s="1395"/>
      <c r="I510" s="1395"/>
      <c r="J510" s="1395"/>
      <c r="K510" s="1395"/>
      <c r="L510" s="1395"/>
      <c r="M510" s="1395"/>
      <c r="N510" s="1395"/>
      <c r="O510" s="1395"/>
      <c r="P510" s="1395"/>
      <c r="Q510" s="1395"/>
      <c r="R510" s="1395"/>
      <c r="S510" s="1395"/>
      <c r="T510" s="1395"/>
      <c r="U510" s="1395"/>
      <c r="V510" s="1395"/>
      <c r="W510" s="1395"/>
      <c r="X510" s="1395"/>
      <c r="Y510" s="1395"/>
      <c r="Z510" s="1395"/>
      <c r="AA510" s="1395"/>
      <c r="AB510" s="1395"/>
      <c r="AC510" s="1395"/>
      <c r="AD510" s="1395"/>
      <c r="AE510" s="1395"/>
      <c r="AF510" s="1395"/>
      <c r="AG510" s="1395"/>
      <c r="AH510" s="1395"/>
      <c r="AI510" s="1395"/>
      <c r="AJ510" s="1395"/>
      <c r="AK510" s="1395"/>
      <c r="AL510" s="1395"/>
      <c r="AM510" s="1395"/>
      <c r="AN510" s="1395"/>
    </row>
    <row r="511">
      <c r="A511" s="1395"/>
      <c r="B511" s="1395"/>
      <c r="C511" s="1395"/>
      <c r="D511" s="1395"/>
      <c r="E511" s="1395"/>
      <c r="F511" s="1395"/>
      <c r="G511" s="1395"/>
      <c r="H511" s="1395"/>
      <c r="I511" s="1395"/>
      <c r="J511" s="1395"/>
      <c r="K511" s="1395"/>
      <c r="L511" s="1395"/>
      <c r="M511" s="1395"/>
      <c r="N511" s="1395"/>
      <c r="O511" s="1395"/>
      <c r="P511" s="1395"/>
      <c r="Q511" s="1395"/>
      <c r="R511" s="1395"/>
      <c r="S511" s="1395"/>
      <c r="T511" s="1395"/>
      <c r="U511" s="1395"/>
      <c r="V511" s="1395"/>
      <c r="W511" s="1395"/>
      <c r="X511" s="1395"/>
      <c r="Y511" s="1395"/>
      <c r="Z511" s="1395"/>
      <c r="AA511" s="1395"/>
      <c r="AB511" s="1395"/>
      <c r="AC511" s="1395"/>
      <c r="AD511" s="1395"/>
      <c r="AE511" s="1395"/>
      <c r="AF511" s="1395"/>
      <c r="AG511" s="1395"/>
      <c r="AH511" s="1395"/>
      <c r="AI511" s="1395"/>
      <c r="AJ511" s="1395"/>
      <c r="AK511" s="1395"/>
      <c r="AL511" s="1395"/>
      <c r="AM511" s="1395"/>
      <c r="AN511" s="1395"/>
    </row>
    <row r="512">
      <c r="A512" s="1395"/>
      <c r="B512" s="1395"/>
      <c r="C512" s="1395"/>
      <c r="D512" s="1395"/>
      <c r="E512" s="1395"/>
      <c r="F512" s="1395"/>
      <c r="G512" s="1395"/>
      <c r="H512" s="1395"/>
      <c r="I512" s="1395"/>
      <c r="J512" s="1395"/>
      <c r="K512" s="1395"/>
      <c r="L512" s="1395"/>
      <c r="M512" s="1395"/>
      <c r="N512" s="1395"/>
      <c r="O512" s="1395"/>
      <c r="P512" s="1395"/>
      <c r="Q512" s="1395"/>
      <c r="R512" s="1395"/>
      <c r="S512" s="1395"/>
      <c r="T512" s="1395"/>
      <c r="U512" s="1395"/>
      <c r="V512" s="1395"/>
      <c r="W512" s="1395"/>
      <c r="X512" s="1395"/>
      <c r="Y512" s="1395"/>
      <c r="Z512" s="1395"/>
      <c r="AA512" s="1395"/>
      <c r="AB512" s="1395"/>
      <c r="AC512" s="1395"/>
      <c r="AD512" s="1395"/>
      <c r="AE512" s="1395"/>
      <c r="AF512" s="1395"/>
      <c r="AG512" s="1395"/>
      <c r="AH512" s="1395"/>
      <c r="AI512" s="1395"/>
      <c r="AJ512" s="1395"/>
      <c r="AK512" s="1395"/>
      <c r="AL512" s="1395"/>
      <c r="AM512" s="1395"/>
      <c r="AN512" s="1395"/>
    </row>
    <row r="513">
      <c r="A513" s="1395"/>
      <c r="B513" s="1395"/>
      <c r="C513" s="1395"/>
      <c r="D513" s="1395"/>
      <c r="E513" s="1395"/>
      <c r="F513" s="1395"/>
      <c r="G513" s="1395"/>
      <c r="H513" s="1395"/>
      <c r="I513" s="1395"/>
      <c r="J513" s="1395"/>
      <c r="K513" s="1395"/>
      <c r="L513" s="1395"/>
      <c r="M513" s="1395"/>
      <c r="N513" s="1395"/>
      <c r="O513" s="1395"/>
      <c r="P513" s="1395"/>
      <c r="Q513" s="1395"/>
      <c r="R513" s="1395"/>
      <c r="S513" s="1395"/>
      <c r="T513" s="1395"/>
      <c r="U513" s="1395"/>
      <c r="V513" s="1395"/>
      <c r="W513" s="1395"/>
      <c r="X513" s="1395"/>
      <c r="Y513" s="1395"/>
      <c r="Z513" s="1395"/>
      <c r="AA513" s="1395"/>
      <c r="AB513" s="1395"/>
      <c r="AC513" s="1395"/>
      <c r="AD513" s="1395"/>
      <c r="AE513" s="1395"/>
      <c r="AF513" s="1395"/>
      <c r="AG513" s="1395"/>
      <c r="AH513" s="1395"/>
      <c r="AI513" s="1395"/>
      <c r="AJ513" s="1395"/>
      <c r="AK513" s="1395"/>
      <c r="AL513" s="1395"/>
      <c r="AM513" s="1395"/>
      <c r="AN513" s="1395"/>
    </row>
    <row r="514">
      <c r="A514" s="1395"/>
      <c r="B514" s="1395"/>
      <c r="C514" s="1395"/>
      <c r="D514" s="1395"/>
      <c r="E514" s="1395"/>
      <c r="F514" s="1395"/>
      <c r="G514" s="1395"/>
      <c r="H514" s="1395"/>
      <c r="I514" s="1395"/>
      <c r="J514" s="1395"/>
      <c r="K514" s="1395"/>
      <c r="L514" s="1395"/>
      <c r="M514" s="1395"/>
      <c r="N514" s="1395"/>
      <c r="O514" s="1395"/>
      <c r="P514" s="1395"/>
      <c r="Q514" s="1395"/>
      <c r="R514" s="1395"/>
      <c r="S514" s="1395"/>
      <c r="T514" s="1395"/>
      <c r="U514" s="1395"/>
      <c r="V514" s="1395"/>
      <c r="W514" s="1395"/>
      <c r="X514" s="1395"/>
      <c r="Y514" s="1395"/>
      <c r="Z514" s="1395"/>
      <c r="AA514" s="1395"/>
      <c r="AB514" s="1395"/>
      <c r="AC514" s="1395"/>
      <c r="AD514" s="1395"/>
      <c r="AE514" s="1395"/>
      <c r="AF514" s="1395"/>
      <c r="AG514" s="1395"/>
      <c r="AH514" s="1395"/>
      <c r="AI514" s="1395"/>
      <c r="AJ514" s="1395"/>
      <c r="AK514" s="1395"/>
      <c r="AL514" s="1395"/>
      <c r="AM514" s="1395"/>
      <c r="AN514" s="1395"/>
    </row>
    <row r="515">
      <c r="A515" s="1395"/>
      <c r="B515" s="1395"/>
      <c r="C515" s="1395"/>
      <c r="D515" s="1395"/>
      <c r="E515" s="1395"/>
      <c r="F515" s="1395"/>
      <c r="G515" s="1395"/>
      <c r="H515" s="1395"/>
      <c r="I515" s="1395"/>
      <c r="J515" s="1395"/>
      <c r="K515" s="1395"/>
      <c r="L515" s="1395"/>
      <c r="M515" s="1395"/>
      <c r="N515" s="1395"/>
      <c r="O515" s="1395"/>
      <c r="P515" s="1395"/>
      <c r="Q515" s="1395"/>
      <c r="R515" s="1395"/>
      <c r="S515" s="1395"/>
      <c r="T515" s="1395"/>
      <c r="U515" s="1395"/>
      <c r="V515" s="1395"/>
      <c r="W515" s="1395"/>
      <c r="X515" s="1395"/>
      <c r="Y515" s="1395"/>
      <c r="Z515" s="1395"/>
      <c r="AA515" s="1395"/>
      <c r="AB515" s="1395"/>
      <c r="AC515" s="1395"/>
      <c r="AD515" s="1395"/>
      <c r="AE515" s="1395"/>
      <c r="AF515" s="1395"/>
      <c r="AG515" s="1395"/>
      <c r="AH515" s="1395"/>
      <c r="AI515" s="1395"/>
      <c r="AJ515" s="1395"/>
      <c r="AK515" s="1395"/>
      <c r="AL515" s="1395"/>
      <c r="AM515" s="1395"/>
      <c r="AN515" s="1395"/>
    </row>
    <row r="516">
      <c r="A516" s="1395"/>
      <c r="B516" s="1395"/>
      <c r="C516" s="1395"/>
      <c r="D516" s="1395"/>
      <c r="E516" s="1395"/>
      <c r="F516" s="1395"/>
      <c r="G516" s="1395"/>
      <c r="H516" s="1395"/>
      <c r="I516" s="1395"/>
      <c r="J516" s="1395"/>
      <c r="K516" s="1395"/>
      <c r="L516" s="1395"/>
      <c r="M516" s="1395"/>
      <c r="N516" s="1395"/>
      <c r="O516" s="1395"/>
      <c r="P516" s="1395"/>
      <c r="Q516" s="1395"/>
      <c r="R516" s="1395"/>
      <c r="S516" s="1395"/>
      <c r="T516" s="1395"/>
      <c r="U516" s="1395"/>
      <c r="V516" s="1395"/>
      <c r="W516" s="1395"/>
      <c r="X516" s="1395"/>
      <c r="Y516" s="1395"/>
      <c r="Z516" s="1395"/>
      <c r="AA516" s="1395"/>
      <c r="AB516" s="1395"/>
      <c r="AC516" s="1395"/>
      <c r="AD516" s="1395"/>
      <c r="AE516" s="1395"/>
      <c r="AF516" s="1395"/>
      <c r="AG516" s="1395"/>
      <c r="AH516" s="1395"/>
      <c r="AI516" s="1395"/>
      <c r="AJ516" s="1395"/>
      <c r="AK516" s="1395"/>
      <c r="AL516" s="1395"/>
      <c r="AM516" s="1395"/>
      <c r="AN516" s="1395"/>
    </row>
    <row r="517">
      <c r="A517" s="1395"/>
      <c r="B517" s="1395"/>
      <c r="C517" s="1395"/>
      <c r="D517" s="1395"/>
      <c r="E517" s="1395"/>
      <c r="F517" s="1395"/>
      <c r="G517" s="1395"/>
      <c r="H517" s="1395"/>
      <c r="I517" s="1395"/>
      <c r="J517" s="1395"/>
      <c r="K517" s="1395"/>
      <c r="L517" s="1395"/>
      <c r="M517" s="1395"/>
      <c r="N517" s="1395"/>
      <c r="O517" s="1395"/>
      <c r="P517" s="1395"/>
      <c r="Q517" s="1395"/>
      <c r="R517" s="1395"/>
      <c r="S517" s="1395"/>
      <c r="T517" s="1395"/>
      <c r="U517" s="1395"/>
      <c r="V517" s="1395"/>
      <c r="W517" s="1395"/>
      <c r="X517" s="1395"/>
      <c r="Y517" s="1395"/>
      <c r="Z517" s="1395"/>
      <c r="AA517" s="1395"/>
      <c r="AB517" s="1395"/>
      <c r="AC517" s="1395"/>
      <c r="AD517" s="1395"/>
      <c r="AE517" s="1395"/>
      <c r="AF517" s="1395"/>
      <c r="AG517" s="1395"/>
      <c r="AH517" s="1395"/>
      <c r="AI517" s="1395"/>
      <c r="AJ517" s="1395"/>
      <c r="AK517" s="1395"/>
      <c r="AL517" s="1395"/>
      <c r="AM517" s="1395"/>
      <c r="AN517" s="1395"/>
    </row>
    <row r="518">
      <c r="A518" s="1395"/>
      <c r="B518" s="1395"/>
      <c r="C518" s="1395"/>
      <c r="D518" s="1395"/>
      <c r="E518" s="1395"/>
      <c r="F518" s="1395"/>
      <c r="G518" s="1395"/>
      <c r="H518" s="1395"/>
      <c r="I518" s="1395"/>
      <c r="J518" s="1395"/>
      <c r="K518" s="1395"/>
      <c r="L518" s="1395"/>
      <c r="M518" s="1395"/>
      <c r="N518" s="1395"/>
      <c r="O518" s="1395"/>
      <c r="P518" s="1395"/>
      <c r="Q518" s="1395"/>
      <c r="R518" s="1395"/>
      <c r="S518" s="1395"/>
      <c r="T518" s="1395"/>
      <c r="U518" s="1395"/>
      <c r="V518" s="1395"/>
      <c r="W518" s="1395"/>
      <c r="X518" s="1395"/>
      <c r="Y518" s="1395"/>
      <c r="Z518" s="1395"/>
      <c r="AA518" s="1395"/>
      <c r="AB518" s="1395"/>
      <c r="AC518" s="1395"/>
      <c r="AD518" s="1395"/>
      <c r="AE518" s="1395"/>
      <c r="AF518" s="1395"/>
      <c r="AG518" s="1395"/>
      <c r="AH518" s="1395"/>
      <c r="AI518" s="1395"/>
      <c r="AJ518" s="1395"/>
      <c r="AK518" s="1395"/>
      <c r="AL518" s="1395"/>
      <c r="AM518" s="1395"/>
      <c r="AN518" s="1395"/>
    </row>
    <row r="519">
      <c r="A519" s="1395"/>
      <c r="B519" s="1395"/>
      <c r="C519" s="1395"/>
      <c r="D519" s="1395"/>
      <c r="E519" s="1395"/>
      <c r="F519" s="1395"/>
      <c r="G519" s="1395"/>
      <c r="H519" s="1395"/>
      <c r="I519" s="1395"/>
      <c r="J519" s="1395"/>
      <c r="K519" s="1395"/>
      <c r="L519" s="1395"/>
      <c r="M519" s="1395"/>
      <c r="N519" s="1395"/>
      <c r="O519" s="1395"/>
      <c r="P519" s="1395"/>
      <c r="Q519" s="1395"/>
      <c r="R519" s="1395"/>
      <c r="S519" s="1395"/>
      <c r="T519" s="1395"/>
      <c r="U519" s="1395"/>
      <c r="V519" s="1395"/>
      <c r="W519" s="1395"/>
      <c r="X519" s="1395"/>
      <c r="Y519" s="1395"/>
      <c r="Z519" s="1395"/>
      <c r="AA519" s="1395"/>
      <c r="AB519" s="1395"/>
      <c r="AC519" s="1395"/>
      <c r="AD519" s="1395"/>
      <c r="AE519" s="1395"/>
      <c r="AF519" s="1395"/>
      <c r="AG519" s="1395"/>
      <c r="AH519" s="1395"/>
      <c r="AI519" s="1395"/>
      <c r="AJ519" s="1395"/>
      <c r="AK519" s="1395"/>
      <c r="AL519" s="1395"/>
      <c r="AM519" s="1395"/>
      <c r="AN519" s="1395"/>
    </row>
    <row r="520">
      <c r="A520" s="1395"/>
      <c r="B520" s="1395"/>
      <c r="C520" s="1395"/>
      <c r="D520" s="1395"/>
      <c r="E520" s="1395"/>
      <c r="F520" s="1395"/>
      <c r="G520" s="1395"/>
      <c r="H520" s="1395"/>
      <c r="I520" s="1395"/>
      <c r="J520" s="1395"/>
      <c r="K520" s="1395"/>
      <c r="L520" s="1395"/>
      <c r="M520" s="1395"/>
      <c r="N520" s="1395"/>
      <c r="O520" s="1395"/>
      <c r="P520" s="1395"/>
      <c r="Q520" s="1395"/>
      <c r="R520" s="1395"/>
      <c r="S520" s="1395"/>
      <c r="T520" s="1395"/>
      <c r="U520" s="1395"/>
      <c r="V520" s="1395"/>
      <c r="W520" s="1395"/>
      <c r="X520" s="1395"/>
      <c r="Y520" s="1395"/>
      <c r="Z520" s="1395"/>
      <c r="AA520" s="1395"/>
      <c r="AB520" s="1395"/>
      <c r="AC520" s="1395"/>
      <c r="AD520" s="1395"/>
      <c r="AE520" s="1395"/>
      <c r="AF520" s="1395"/>
      <c r="AG520" s="1395"/>
      <c r="AH520" s="1395"/>
      <c r="AI520" s="1395"/>
      <c r="AJ520" s="1395"/>
      <c r="AK520" s="1395"/>
      <c r="AL520" s="1395"/>
      <c r="AM520" s="1395"/>
      <c r="AN520" s="1395"/>
    </row>
    <row r="521">
      <c r="A521" s="1395"/>
      <c r="B521" s="1395"/>
      <c r="C521" s="1395"/>
      <c r="D521" s="1395"/>
      <c r="E521" s="1395"/>
      <c r="F521" s="1395"/>
      <c r="G521" s="1395"/>
      <c r="H521" s="1395"/>
      <c r="I521" s="1395"/>
      <c r="J521" s="1395"/>
      <c r="K521" s="1395"/>
      <c r="L521" s="1395"/>
      <c r="M521" s="1395"/>
      <c r="N521" s="1395"/>
      <c r="O521" s="1395"/>
      <c r="P521" s="1395"/>
      <c r="Q521" s="1395"/>
      <c r="R521" s="1395"/>
      <c r="S521" s="1395"/>
      <c r="T521" s="1395"/>
      <c r="U521" s="1395"/>
      <c r="V521" s="1395"/>
      <c r="W521" s="1395"/>
      <c r="X521" s="1395"/>
      <c r="Y521" s="1395"/>
      <c r="Z521" s="1395"/>
      <c r="AA521" s="1395"/>
      <c r="AB521" s="1395"/>
      <c r="AC521" s="1395"/>
      <c r="AD521" s="1395"/>
      <c r="AE521" s="1395"/>
      <c r="AF521" s="1395"/>
      <c r="AG521" s="1395"/>
      <c r="AH521" s="1395"/>
      <c r="AI521" s="1395"/>
      <c r="AJ521" s="1395"/>
      <c r="AK521" s="1395"/>
      <c r="AL521" s="1395"/>
      <c r="AM521" s="1395"/>
      <c r="AN521" s="1395"/>
    </row>
    <row r="522">
      <c r="A522" s="1395"/>
      <c r="B522" s="1395"/>
      <c r="C522" s="1395"/>
      <c r="D522" s="1395"/>
      <c r="E522" s="1395"/>
      <c r="F522" s="1395"/>
      <c r="G522" s="1395"/>
      <c r="H522" s="1395"/>
      <c r="I522" s="1395"/>
      <c r="J522" s="1395"/>
      <c r="K522" s="1395"/>
      <c r="L522" s="1395"/>
      <c r="M522" s="1395"/>
      <c r="N522" s="1395"/>
      <c r="O522" s="1395"/>
      <c r="P522" s="1395"/>
      <c r="Q522" s="1395"/>
      <c r="R522" s="1395"/>
      <c r="S522" s="1395"/>
      <c r="T522" s="1395"/>
      <c r="U522" s="1395"/>
      <c r="V522" s="1395"/>
      <c r="W522" s="1395"/>
      <c r="X522" s="1395"/>
      <c r="Y522" s="1395"/>
      <c r="Z522" s="1395"/>
      <c r="AA522" s="1395"/>
      <c r="AB522" s="1395"/>
      <c r="AC522" s="1395"/>
      <c r="AD522" s="1395"/>
      <c r="AE522" s="1395"/>
      <c r="AF522" s="1395"/>
      <c r="AG522" s="1395"/>
      <c r="AH522" s="1395"/>
      <c r="AI522" s="1395"/>
      <c r="AJ522" s="1395"/>
      <c r="AK522" s="1395"/>
      <c r="AL522" s="1395"/>
      <c r="AM522" s="1395"/>
      <c r="AN522" s="1395"/>
    </row>
    <row r="523">
      <c r="A523" s="1395"/>
      <c r="B523" s="1395"/>
      <c r="C523" s="1395"/>
      <c r="D523" s="1395"/>
      <c r="E523" s="1395"/>
      <c r="F523" s="1395"/>
      <c r="G523" s="1395"/>
      <c r="H523" s="1395"/>
      <c r="I523" s="1395"/>
      <c r="J523" s="1395"/>
      <c r="K523" s="1395"/>
      <c r="L523" s="1395"/>
      <c r="M523" s="1395"/>
      <c r="N523" s="1395"/>
      <c r="O523" s="1395"/>
      <c r="P523" s="1395"/>
      <c r="Q523" s="1395"/>
      <c r="R523" s="1395"/>
      <c r="S523" s="1395"/>
      <c r="T523" s="1395"/>
      <c r="U523" s="1395"/>
      <c r="V523" s="1395"/>
      <c r="W523" s="1395"/>
      <c r="X523" s="1395"/>
      <c r="Y523" s="1395"/>
      <c r="Z523" s="1395"/>
      <c r="AA523" s="1395"/>
      <c r="AB523" s="1395"/>
      <c r="AC523" s="1395"/>
      <c r="AD523" s="1395"/>
      <c r="AE523" s="1395"/>
      <c r="AF523" s="1395"/>
      <c r="AG523" s="1395"/>
      <c r="AH523" s="1395"/>
      <c r="AI523" s="1395"/>
      <c r="AJ523" s="1395"/>
      <c r="AK523" s="1395"/>
      <c r="AL523" s="1395"/>
      <c r="AM523" s="1395"/>
      <c r="AN523" s="1395"/>
    </row>
    <row r="524">
      <c r="A524" s="1395"/>
      <c r="B524" s="1395"/>
      <c r="C524" s="1395"/>
      <c r="D524" s="1395"/>
      <c r="E524" s="1395"/>
      <c r="F524" s="1395"/>
      <c r="G524" s="1395"/>
      <c r="H524" s="1395"/>
      <c r="I524" s="1395"/>
      <c r="J524" s="1395"/>
      <c r="K524" s="1395"/>
      <c r="L524" s="1395"/>
      <c r="M524" s="1395"/>
      <c r="N524" s="1395"/>
      <c r="O524" s="1395"/>
      <c r="P524" s="1395"/>
      <c r="Q524" s="1395"/>
      <c r="R524" s="1395"/>
      <c r="S524" s="1395"/>
      <c r="T524" s="1395"/>
      <c r="U524" s="1395"/>
      <c r="V524" s="1395"/>
      <c r="W524" s="1395"/>
      <c r="X524" s="1395"/>
      <c r="Y524" s="1395"/>
      <c r="Z524" s="1395"/>
      <c r="AA524" s="1395"/>
      <c r="AB524" s="1395"/>
      <c r="AC524" s="1395"/>
      <c r="AD524" s="1395"/>
      <c r="AE524" s="1395"/>
      <c r="AF524" s="1395"/>
      <c r="AG524" s="1395"/>
      <c r="AH524" s="1395"/>
      <c r="AI524" s="1395"/>
      <c r="AJ524" s="1395"/>
      <c r="AK524" s="1395"/>
      <c r="AL524" s="1395"/>
      <c r="AM524" s="1395"/>
      <c r="AN524" s="1395"/>
    </row>
    <row r="525">
      <c r="A525" s="1395"/>
      <c r="B525" s="1395"/>
      <c r="C525" s="1395"/>
      <c r="D525" s="1395"/>
      <c r="E525" s="1395"/>
      <c r="F525" s="1395"/>
      <c r="G525" s="1395"/>
      <c r="H525" s="1395"/>
      <c r="I525" s="1395"/>
      <c r="J525" s="1395"/>
      <c r="K525" s="1395"/>
      <c r="L525" s="1395"/>
      <c r="M525" s="1395"/>
      <c r="N525" s="1395"/>
      <c r="O525" s="1395"/>
      <c r="P525" s="1395"/>
      <c r="Q525" s="1395"/>
      <c r="R525" s="1395"/>
      <c r="S525" s="1395"/>
      <c r="T525" s="1395"/>
      <c r="U525" s="1395"/>
      <c r="V525" s="1395"/>
      <c r="W525" s="1395"/>
      <c r="X525" s="1395"/>
      <c r="Y525" s="1395"/>
      <c r="Z525" s="1395"/>
      <c r="AA525" s="1395"/>
      <c r="AB525" s="1395"/>
      <c r="AC525" s="1395"/>
      <c r="AD525" s="1395"/>
      <c r="AE525" s="1395"/>
      <c r="AF525" s="1395"/>
      <c r="AG525" s="1395"/>
      <c r="AH525" s="1395"/>
      <c r="AI525" s="1395"/>
      <c r="AJ525" s="1395"/>
      <c r="AK525" s="1395"/>
      <c r="AL525" s="1395"/>
      <c r="AM525" s="1395"/>
      <c r="AN525" s="1395"/>
    </row>
    <row r="526">
      <c r="A526" s="1395"/>
      <c r="B526" s="1395"/>
      <c r="C526" s="1395"/>
      <c r="D526" s="1395"/>
      <c r="E526" s="1395"/>
      <c r="F526" s="1395"/>
      <c r="G526" s="1395"/>
      <c r="H526" s="1395"/>
      <c r="I526" s="1395"/>
      <c r="J526" s="1395"/>
      <c r="K526" s="1395"/>
      <c r="L526" s="1395"/>
      <c r="M526" s="1395"/>
      <c r="N526" s="1395"/>
      <c r="O526" s="1395"/>
      <c r="P526" s="1395"/>
      <c r="Q526" s="1395"/>
      <c r="R526" s="1395"/>
      <c r="S526" s="1395"/>
      <c r="T526" s="1395"/>
      <c r="U526" s="1395"/>
      <c r="V526" s="1395"/>
      <c r="W526" s="1395"/>
      <c r="X526" s="1395"/>
      <c r="Y526" s="1395"/>
      <c r="Z526" s="1395"/>
      <c r="AA526" s="1395"/>
      <c r="AB526" s="1395"/>
      <c r="AC526" s="1395"/>
      <c r="AD526" s="1395"/>
      <c r="AE526" s="1395"/>
      <c r="AF526" s="1395"/>
      <c r="AG526" s="1395"/>
      <c r="AH526" s="1395"/>
      <c r="AI526" s="1395"/>
      <c r="AJ526" s="1395"/>
      <c r="AK526" s="1395"/>
      <c r="AL526" s="1395"/>
      <c r="AM526" s="1395"/>
      <c r="AN526" s="1395"/>
    </row>
    <row r="527">
      <c r="A527" s="1395"/>
      <c r="B527" s="1395"/>
      <c r="C527" s="1395"/>
      <c r="D527" s="1395"/>
      <c r="E527" s="1395"/>
      <c r="F527" s="1395"/>
      <c r="G527" s="1395"/>
      <c r="H527" s="1395"/>
      <c r="I527" s="1395"/>
      <c r="J527" s="1395"/>
      <c r="K527" s="1395"/>
      <c r="L527" s="1395"/>
      <c r="M527" s="1395"/>
      <c r="N527" s="1395"/>
      <c r="O527" s="1395"/>
      <c r="P527" s="1395"/>
      <c r="Q527" s="1395"/>
      <c r="R527" s="1395"/>
      <c r="S527" s="1395"/>
      <c r="T527" s="1395"/>
      <c r="U527" s="1395"/>
      <c r="V527" s="1395"/>
      <c r="W527" s="1395"/>
      <c r="X527" s="1395"/>
      <c r="Y527" s="1395"/>
      <c r="Z527" s="1395"/>
      <c r="AA527" s="1395"/>
      <c r="AB527" s="1395"/>
      <c r="AC527" s="1395"/>
      <c r="AD527" s="1395"/>
      <c r="AE527" s="1395"/>
      <c r="AF527" s="1395"/>
      <c r="AG527" s="1395"/>
      <c r="AH527" s="1395"/>
      <c r="AI527" s="1395"/>
      <c r="AJ527" s="1395"/>
      <c r="AK527" s="1395"/>
      <c r="AL527" s="1395"/>
      <c r="AM527" s="1395"/>
      <c r="AN527" s="1395"/>
    </row>
    <row r="528">
      <c r="A528" s="1395"/>
      <c r="B528" s="1395"/>
      <c r="C528" s="1395"/>
      <c r="D528" s="1395"/>
      <c r="E528" s="1395"/>
      <c r="F528" s="1395"/>
      <c r="G528" s="1395"/>
      <c r="H528" s="1395"/>
      <c r="I528" s="1395"/>
      <c r="J528" s="1395"/>
      <c r="K528" s="1395"/>
      <c r="L528" s="1395"/>
      <c r="M528" s="1395"/>
      <c r="N528" s="1395"/>
      <c r="O528" s="1395"/>
      <c r="P528" s="1395"/>
      <c r="Q528" s="1395"/>
      <c r="R528" s="1395"/>
      <c r="S528" s="1395"/>
      <c r="T528" s="1395"/>
      <c r="U528" s="1395"/>
      <c r="V528" s="1395"/>
      <c r="W528" s="1395"/>
      <c r="X528" s="1395"/>
      <c r="Y528" s="1395"/>
      <c r="Z528" s="1395"/>
      <c r="AA528" s="1395"/>
      <c r="AB528" s="1395"/>
      <c r="AC528" s="1395"/>
      <c r="AD528" s="1395"/>
      <c r="AE528" s="1395"/>
      <c r="AF528" s="1395"/>
      <c r="AG528" s="1395"/>
      <c r="AH528" s="1395"/>
      <c r="AI528" s="1395"/>
      <c r="AJ528" s="1395"/>
      <c r="AK528" s="1395"/>
      <c r="AL528" s="1395"/>
      <c r="AM528" s="1395"/>
      <c r="AN528" s="1395"/>
    </row>
    <row r="529">
      <c r="A529" s="1395"/>
      <c r="B529" s="1395"/>
      <c r="C529" s="1395"/>
      <c r="D529" s="1395"/>
      <c r="E529" s="1395"/>
      <c r="F529" s="1395"/>
      <c r="G529" s="1395"/>
      <c r="H529" s="1395"/>
      <c r="I529" s="1395"/>
      <c r="J529" s="1395"/>
      <c r="K529" s="1395"/>
      <c r="L529" s="1395"/>
      <c r="M529" s="1395"/>
      <c r="N529" s="1395"/>
      <c r="O529" s="1395"/>
      <c r="P529" s="1395"/>
      <c r="Q529" s="1395"/>
      <c r="R529" s="1395"/>
      <c r="S529" s="1395"/>
      <c r="T529" s="1395"/>
      <c r="U529" s="1395"/>
      <c r="V529" s="1395"/>
      <c r="W529" s="1395"/>
      <c r="X529" s="1395"/>
      <c r="Y529" s="1395"/>
      <c r="Z529" s="1395"/>
      <c r="AA529" s="1395"/>
      <c r="AB529" s="1395"/>
      <c r="AC529" s="1395"/>
      <c r="AD529" s="1395"/>
      <c r="AE529" s="1395"/>
      <c r="AF529" s="1395"/>
      <c r="AG529" s="1395"/>
      <c r="AH529" s="1395"/>
      <c r="AI529" s="1395"/>
      <c r="AJ529" s="1395"/>
      <c r="AK529" s="1395"/>
      <c r="AL529" s="1395"/>
      <c r="AM529" s="1395"/>
      <c r="AN529" s="1395"/>
    </row>
    <row r="530">
      <c r="A530" s="1395"/>
      <c r="B530" s="1395"/>
      <c r="C530" s="1395"/>
      <c r="D530" s="1395"/>
      <c r="E530" s="1395"/>
      <c r="F530" s="1395"/>
      <c r="G530" s="1395"/>
      <c r="H530" s="1395"/>
      <c r="I530" s="1395"/>
      <c r="J530" s="1395"/>
      <c r="K530" s="1395"/>
      <c r="L530" s="1395"/>
      <c r="M530" s="1395"/>
      <c r="N530" s="1395"/>
      <c r="O530" s="1395"/>
      <c r="P530" s="1395"/>
      <c r="Q530" s="1395"/>
      <c r="R530" s="1395"/>
      <c r="S530" s="1395"/>
      <c r="T530" s="1395"/>
      <c r="U530" s="1395"/>
      <c r="V530" s="1395"/>
      <c r="W530" s="1395"/>
      <c r="X530" s="1395"/>
      <c r="Y530" s="1395"/>
      <c r="Z530" s="1395"/>
      <c r="AA530" s="1395"/>
      <c r="AB530" s="1395"/>
      <c r="AC530" s="1395"/>
      <c r="AD530" s="1395"/>
      <c r="AE530" s="1395"/>
      <c r="AF530" s="1395"/>
      <c r="AG530" s="1395"/>
      <c r="AH530" s="1395"/>
      <c r="AI530" s="1395"/>
      <c r="AJ530" s="1395"/>
      <c r="AK530" s="1395"/>
      <c r="AL530" s="1395"/>
      <c r="AM530" s="1395"/>
      <c r="AN530" s="1395"/>
    </row>
    <row r="531">
      <c r="A531" s="1395"/>
      <c r="B531" s="1395"/>
      <c r="C531" s="1395"/>
      <c r="D531" s="1395"/>
      <c r="E531" s="1395"/>
      <c r="F531" s="1395"/>
      <c r="G531" s="1395"/>
      <c r="H531" s="1395"/>
      <c r="I531" s="1395"/>
      <c r="J531" s="1395"/>
      <c r="K531" s="1395"/>
      <c r="L531" s="1395"/>
      <c r="M531" s="1395"/>
      <c r="N531" s="1395"/>
      <c r="O531" s="1395"/>
      <c r="P531" s="1395"/>
      <c r="Q531" s="1395"/>
      <c r="R531" s="1395"/>
      <c r="S531" s="1395"/>
      <c r="T531" s="1395"/>
      <c r="U531" s="1395"/>
      <c r="V531" s="1395"/>
      <c r="W531" s="1395"/>
      <c r="X531" s="1395"/>
      <c r="Y531" s="1395"/>
      <c r="Z531" s="1395"/>
      <c r="AA531" s="1395"/>
      <c r="AB531" s="1395"/>
      <c r="AC531" s="1395"/>
      <c r="AD531" s="1395"/>
      <c r="AE531" s="1395"/>
      <c r="AF531" s="1395"/>
      <c r="AG531" s="1395"/>
      <c r="AH531" s="1395"/>
      <c r="AI531" s="1395"/>
      <c r="AJ531" s="1395"/>
      <c r="AK531" s="1395"/>
      <c r="AL531" s="1395"/>
      <c r="AM531" s="1395"/>
      <c r="AN531" s="1395"/>
    </row>
    <row r="532">
      <c r="A532" s="1395"/>
      <c r="B532" s="1395"/>
      <c r="C532" s="1395"/>
      <c r="D532" s="1395"/>
      <c r="E532" s="1395"/>
      <c r="F532" s="1395"/>
      <c r="G532" s="1395"/>
      <c r="H532" s="1395"/>
      <c r="I532" s="1395"/>
      <c r="J532" s="1395"/>
      <c r="K532" s="1395"/>
      <c r="L532" s="1395"/>
      <c r="M532" s="1395"/>
      <c r="N532" s="1395"/>
      <c r="O532" s="1395"/>
      <c r="P532" s="1395"/>
      <c r="Q532" s="1395"/>
      <c r="R532" s="1395"/>
      <c r="S532" s="1395"/>
      <c r="T532" s="1395"/>
      <c r="U532" s="1395"/>
      <c r="V532" s="1395"/>
      <c r="W532" s="1395"/>
      <c r="X532" s="1395"/>
      <c r="Y532" s="1395"/>
      <c r="Z532" s="1395"/>
      <c r="AA532" s="1395"/>
      <c r="AB532" s="1395"/>
      <c r="AC532" s="1395"/>
      <c r="AD532" s="1395"/>
      <c r="AE532" s="1395"/>
      <c r="AF532" s="1395"/>
      <c r="AG532" s="1395"/>
      <c r="AH532" s="1395"/>
      <c r="AI532" s="1395"/>
      <c r="AJ532" s="1395"/>
      <c r="AK532" s="1395"/>
      <c r="AL532" s="1395"/>
      <c r="AM532" s="1395"/>
      <c r="AN532" s="1395"/>
    </row>
    <row r="533">
      <c r="A533" s="1395"/>
      <c r="B533" s="1395"/>
      <c r="C533" s="1395"/>
      <c r="D533" s="1395"/>
      <c r="E533" s="1395"/>
      <c r="F533" s="1395"/>
      <c r="G533" s="1395"/>
      <c r="H533" s="1395"/>
      <c r="I533" s="1395"/>
      <c r="J533" s="1395"/>
      <c r="K533" s="1395"/>
      <c r="L533" s="1395"/>
      <c r="M533" s="1395"/>
      <c r="N533" s="1395"/>
      <c r="O533" s="1395"/>
      <c r="P533" s="1395"/>
      <c r="Q533" s="1395"/>
      <c r="R533" s="1395"/>
      <c r="S533" s="1395"/>
      <c r="T533" s="1395"/>
      <c r="U533" s="1395"/>
      <c r="V533" s="1395"/>
      <c r="W533" s="1395"/>
      <c r="X533" s="1395"/>
      <c r="Y533" s="1395"/>
      <c r="Z533" s="1395"/>
      <c r="AA533" s="1395"/>
      <c r="AB533" s="1395"/>
      <c r="AC533" s="1395"/>
      <c r="AD533" s="1395"/>
      <c r="AE533" s="1395"/>
      <c r="AF533" s="1395"/>
      <c r="AG533" s="1395"/>
      <c r="AH533" s="1395"/>
      <c r="AI533" s="1395"/>
      <c r="AJ533" s="1395"/>
      <c r="AK533" s="1395"/>
      <c r="AL533" s="1395"/>
      <c r="AM533" s="1395"/>
      <c r="AN533" s="1395"/>
    </row>
    <row r="534">
      <c r="A534" s="1395"/>
      <c r="B534" s="1395"/>
      <c r="C534" s="1395"/>
      <c r="D534" s="1395"/>
      <c r="E534" s="1395"/>
      <c r="F534" s="1395"/>
      <c r="G534" s="1395"/>
      <c r="H534" s="1395"/>
      <c r="I534" s="1395"/>
      <c r="J534" s="1395"/>
      <c r="K534" s="1395"/>
      <c r="L534" s="1395"/>
      <c r="M534" s="1395"/>
      <c r="N534" s="1395"/>
      <c r="O534" s="1395"/>
      <c r="P534" s="1395"/>
      <c r="Q534" s="1395"/>
      <c r="R534" s="1395"/>
      <c r="S534" s="1395"/>
      <c r="T534" s="1395"/>
      <c r="U534" s="1395"/>
      <c r="V534" s="1395"/>
      <c r="W534" s="1395"/>
      <c r="X534" s="1395"/>
      <c r="Y534" s="1395"/>
      <c r="Z534" s="1395"/>
      <c r="AA534" s="1395"/>
      <c r="AB534" s="1395"/>
      <c r="AC534" s="1395"/>
      <c r="AD534" s="1395"/>
      <c r="AE534" s="1395"/>
      <c r="AF534" s="1395"/>
      <c r="AG534" s="1395"/>
      <c r="AH534" s="1395"/>
      <c r="AI534" s="1395"/>
      <c r="AJ534" s="1395"/>
      <c r="AK534" s="1395"/>
      <c r="AL534" s="1395"/>
      <c r="AM534" s="1395"/>
      <c r="AN534" s="1395"/>
    </row>
    <row r="535">
      <c r="A535" s="1395"/>
      <c r="B535" s="1395"/>
      <c r="C535" s="1395"/>
      <c r="D535" s="1395"/>
      <c r="E535" s="1395"/>
      <c r="F535" s="1395"/>
      <c r="G535" s="1395"/>
      <c r="H535" s="1395"/>
      <c r="I535" s="1395"/>
      <c r="J535" s="1395"/>
      <c r="K535" s="1395"/>
      <c r="L535" s="1395"/>
      <c r="M535" s="1395"/>
      <c r="N535" s="1395"/>
      <c r="O535" s="1395"/>
      <c r="P535" s="1395"/>
      <c r="Q535" s="1395"/>
      <c r="R535" s="1395"/>
      <c r="S535" s="1395"/>
      <c r="T535" s="1395"/>
      <c r="U535" s="1395"/>
      <c r="V535" s="1395"/>
      <c r="W535" s="1395"/>
      <c r="X535" s="1395"/>
      <c r="Y535" s="1395"/>
      <c r="Z535" s="1395"/>
      <c r="AA535" s="1395"/>
      <c r="AB535" s="1395"/>
      <c r="AC535" s="1395"/>
      <c r="AD535" s="1395"/>
      <c r="AE535" s="1395"/>
      <c r="AF535" s="1395"/>
      <c r="AG535" s="1395"/>
      <c r="AH535" s="1395"/>
      <c r="AI535" s="1395"/>
      <c r="AJ535" s="1395"/>
      <c r="AK535" s="1395"/>
      <c r="AL535" s="1395"/>
      <c r="AM535" s="1395"/>
      <c r="AN535" s="1395"/>
    </row>
    <row r="536">
      <c r="A536" s="1395"/>
      <c r="B536" s="1395"/>
      <c r="C536" s="1395"/>
      <c r="D536" s="1395"/>
      <c r="E536" s="1395"/>
      <c r="F536" s="1395"/>
      <c r="G536" s="1395"/>
      <c r="H536" s="1395"/>
      <c r="I536" s="1395"/>
      <c r="J536" s="1395"/>
      <c r="K536" s="1395"/>
      <c r="L536" s="1395"/>
      <c r="M536" s="1395"/>
      <c r="N536" s="1395"/>
      <c r="O536" s="1395"/>
      <c r="P536" s="1395"/>
      <c r="Q536" s="1395"/>
      <c r="R536" s="1395"/>
      <c r="S536" s="1395"/>
      <c r="T536" s="1395"/>
      <c r="U536" s="1395"/>
      <c r="V536" s="1395"/>
      <c r="W536" s="1395"/>
      <c r="X536" s="1395"/>
      <c r="Y536" s="1395"/>
      <c r="Z536" s="1395"/>
      <c r="AA536" s="1395"/>
      <c r="AB536" s="1395"/>
      <c r="AC536" s="1395"/>
      <c r="AD536" s="1395"/>
      <c r="AE536" s="1395"/>
      <c r="AF536" s="1395"/>
      <c r="AG536" s="1395"/>
      <c r="AH536" s="1395"/>
      <c r="AI536" s="1395"/>
      <c r="AJ536" s="1395"/>
      <c r="AK536" s="1395"/>
      <c r="AL536" s="1395"/>
      <c r="AM536" s="1395"/>
      <c r="AN536" s="1395"/>
    </row>
    <row r="537">
      <c r="A537" s="1395"/>
      <c r="B537" s="1395"/>
      <c r="C537" s="1395"/>
      <c r="D537" s="1395"/>
      <c r="E537" s="1395"/>
      <c r="F537" s="1395"/>
      <c r="G537" s="1395"/>
      <c r="H537" s="1395"/>
      <c r="I537" s="1395"/>
      <c r="J537" s="1395"/>
      <c r="K537" s="1395"/>
      <c r="L537" s="1395"/>
      <c r="M537" s="1395"/>
      <c r="N537" s="1395"/>
      <c r="O537" s="1395"/>
      <c r="P537" s="1395"/>
      <c r="Q537" s="1395"/>
      <c r="R537" s="1395"/>
      <c r="S537" s="1395"/>
      <c r="T537" s="1395"/>
      <c r="U537" s="1395"/>
      <c r="V537" s="1395"/>
      <c r="W537" s="1395"/>
      <c r="X537" s="1395"/>
      <c r="Y537" s="1395"/>
      <c r="Z537" s="1395"/>
      <c r="AA537" s="1395"/>
      <c r="AB537" s="1395"/>
      <c r="AC537" s="1395"/>
      <c r="AD537" s="1395"/>
      <c r="AE537" s="1395"/>
      <c r="AF537" s="1395"/>
      <c r="AG537" s="1395"/>
      <c r="AH537" s="1395"/>
      <c r="AI537" s="1395"/>
      <c r="AJ537" s="1395"/>
      <c r="AK537" s="1395"/>
      <c r="AL537" s="1395"/>
      <c r="AM537" s="1395"/>
      <c r="AN537" s="1395"/>
    </row>
    <row r="538">
      <c r="A538" s="1395"/>
      <c r="B538" s="1395"/>
      <c r="C538" s="1395"/>
      <c r="D538" s="1395"/>
      <c r="E538" s="1395"/>
      <c r="F538" s="1395"/>
      <c r="G538" s="1395"/>
      <c r="H538" s="1395"/>
      <c r="I538" s="1395"/>
      <c r="J538" s="1395"/>
      <c r="K538" s="1395"/>
      <c r="L538" s="1395"/>
      <c r="M538" s="1395"/>
      <c r="N538" s="1395"/>
      <c r="O538" s="1395"/>
      <c r="P538" s="1395"/>
      <c r="Q538" s="1395"/>
      <c r="R538" s="1395"/>
      <c r="S538" s="1395"/>
      <c r="T538" s="1395"/>
      <c r="U538" s="1395"/>
      <c r="V538" s="1395"/>
      <c r="W538" s="1395"/>
      <c r="X538" s="1395"/>
      <c r="Y538" s="1395"/>
      <c r="Z538" s="1395"/>
      <c r="AA538" s="1395"/>
      <c r="AB538" s="1395"/>
      <c r="AC538" s="1395"/>
      <c r="AD538" s="1395"/>
      <c r="AE538" s="1395"/>
      <c r="AF538" s="1395"/>
      <c r="AG538" s="1395"/>
      <c r="AH538" s="1395"/>
      <c r="AI538" s="1395"/>
      <c r="AJ538" s="1395"/>
      <c r="AK538" s="1395"/>
      <c r="AL538" s="1395"/>
      <c r="AM538" s="1395"/>
      <c r="AN538" s="1395"/>
    </row>
    <row r="539">
      <c r="A539" s="1395"/>
      <c r="B539" s="1395"/>
      <c r="C539" s="1395"/>
      <c r="D539" s="1395"/>
      <c r="E539" s="1395"/>
      <c r="F539" s="1395"/>
      <c r="G539" s="1395"/>
      <c r="H539" s="1395"/>
      <c r="I539" s="1395"/>
      <c r="J539" s="1395"/>
      <c r="K539" s="1395"/>
      <c r="L539" s="1395"/>
      <c r="M539" s="1395"/>
      <c r="N539" s="1395"/>
      <c r="O539" s="1395"/>
      <c r="P539" s="1395"/>
      <c r="Q539" s="1395"/>
      <c r="R539" s="1395"/>
      <c r="S539" s="1395"/>
      <c r="T539" s="1395"/>
      <c r="U539" s="1395"/>
      <c r="V539" s="1395"/>
      <c r="W539" s="1395"/>
      <c r="X539" s="1395"/>
      <c r="Y539" s="1395"/>
      <c r="Z539" s="1395"/>
      <c r="AA539" s="1395"/>
      <c r="AB539" s="1395"/>
      <c r="AC539" s="1395"/>
      <c r="AD539" s="1395"/>
      <c r="AE539" s="1395"/>
      <c r="AF539" s="1395"/>
      <c r="AG539" s="1395"/>
      <c r="AH539" s="1395"/>
      <c r="AI539" s="1395"/>
      <c r="AJ539" s="1395"/>
      <c r="AK539" s="1395"/>
      <c r="AL539" s="1395"/>
      <c r="AM539" s="1395"/>
      <c r="AN539" s="1395"/>
    </row>
    <row r="540">
      <c r="A540" s="1395"/>
      <c r="B540" s="1395"/>
      <c r="C540" s="1395"/>
      <c r="D540" s="1395"/>
      <c r="E540" s="1395"/>
      <c r="F540" s="1395"/>
      <c r="G540" s="1395"/>
      <c r="H540" s="1395"/>
      <c r="I540" s="1395"/>
      <c r="J540" s="1395"/>
      <c r="K540" s="1395"/>
      <c r="L540" s="1395"/>
      <c r="M540" s="1395"/>
      <c r="N540" s="1395"/>
      <c r="O540" s="1395"/>
      <c r="P540" s="1395"/>
      <c r="Q540" s="1395"/>
      <c r="R540" s="1395"/>
      <c r="S540" s="1395"/>
      <c r="T540" s="1395"/>
      <c r="U540" s="1395"/>
      <c r="V540" s="1395"/>
      <c r="W540" s="1395"/>
      <c r="X540" s="1395"/>
      <c r="Y540" s="1395"/>
      <c r="Z540" s="1395"/>
      <c r="AA540" s="1395"/>
      <c r="AB540" s="1395"/>
      <c r="AC540" s="1395"/>
      <c r="AD540" s="1395"/>
      <c r="AE540" s="1395"/>
      <c r="AF540" s="1395"/>
      <c r="AG540" s="1395"/>
      <c r="AH540" s="1395"/>
      <c r="AI540" s="1395"/>
      <c r="AJ540" s="1395"/>
      <c r="AK540" s="1395"/>
      <c r="AL540" s="1395"/>
      <c r="AM540" s="1395"/>
      <c r="AN540" s="1395"/>
    </row>
    <row r="541">
      <c r="A541" s="1395"/>
      <c r="B541" s="1395"/>
      <c r="C541" s="1395"/>
      <c r="D541" s="1395"/>
      <c r="E541" s="1395"/>
      <c r="F541" s="1395"/>
      <c r="G541" s="1395"/>
      <c r="H541" s="1395"/>
      <c r="I541" s="1395"/>
      <c r="J541" s="1395"/>
      <c r="K541" s="1395"/>
      <c r="L541" s="1395"/>
      <c r="M541" s="1395"/>
      <c r="N541" s="1395"/>
      <c r="O541" s="1395"/>
      <c r="P541" s="1395"/>
      <c r="Q541" s="1395"/>
      <c r="R541" s="1395"/>
      <c r="S541" s="1395"/>
      <c r="T541" s="1395"/>
      <c r="U541" s="1395"/>
      <c r="V541" s="1395"/>
      <c r="W541" s="1395"/>
      <c r="X541" s="1395"/>
      <c r="Y541" s="1395"/>
      <c r="Z541" s="1395"/>
      <c r="AA541" s="1395"/>
      <c r="AB541" s="1395"/>
      <c r="AC541" s="1395"/>
      <c r="AD541" s="1395"/>
      <c r="AE541" s="1395"/>
      <c r="AF541" s="1395"/>
      <c r="AG541" s="1395"/>
      <c r="AH541" s="1395"/>
      <c r="AI541" s="1395"/>
      <c r="AJ541" s="1395"/>
      <c r="AK541" s="1395"/>
      <c r="AL541" s="1395"/>
      <c r="AM541" s="1395"/>
      <c r="AN541" s="1395"/>
    </row>
    <row r="542">
      <c r="A542" s="1395"/>
      <c r="B542" s="1395"/>
      <c r="C542" s="1395"/>
      <c r="D542" s="1395"/>
      <c r="E542" s="1395"/>
      <c r="F542" s="1395"/>
      <c r="G542" s="1395"/>
      <c r="H542" s="1395"/>
      <c r="I542" s="1395"/>
      <c r="J542" s="1395"/>
      <c r="K542" s="1395"/>
      <c r="L542" s="1395"/>
      <c r="M542" s="1395"/>
      <c r="N542" s="1395"/>
      <c r="O542" s="1395"/>
      <c r="P542" s="1395"/>
      <c r="Q542" s="1395"/>
      <c r="R542" s="1395"/>
      <c r="S542" s="1395"/>
      <c r="T542" s="1395"/>
      <c r="U542" s="1395"/>
      <c r="V542" s="1395"/>
      <c r="W542" s="1395"/>
      <c r="X542" s="1395"/>
      <c r="Y542" s="1395"/>
      <c r="Z542" s="1395"/>
      <c r="AA542" s="1395"/>
      <c r="AB542" s="1395"/>
      <c r="AC542" s="1395"/>
      <c r="AD542" s="1395"/>
      <c r="AE542" s="1395"/>
      <c r="AF542" s="1395"/>
      <c r="AG542" s="1395"/>
      <c r="AH542" s="1395"/>
      <c r="AI542" s="1395"/>
      <c r="AJ542" s="1395"/>
      <c r="AK542" s="1395"/>
      <c r="AL542" s="1395"/>
      <c r="AM542" s="1395"/>
      <c r="AN542" s="1395"/>
    </row>
    <row r="543">
      <c r="A543" s="1395"/>
      <c r="B543" s="1395"/>
      <c r="C543" s="1395"/>
      <c r="D543" s="1395"/>
      <c r="E543" s="1395"/>
      <c r="F543" s="1395"/>
      <c r="G543" s="1395"/>
      <c r="H543" s="1395"/>
      <c r="I543" s="1395"/>
      <c r="J543" s="1395"/>
      <c r="K543" s="1395"/>
      <c r="L543" s="1395"/>
      <c r="M543" s="1395"/>
      <c r="N543" s="1395"/>
      <c r="O543" s="1395"/>
      <c r="P543" s="1395"/>
      <c r="Q543" s="1395"/>
      <c r="R543" s="1395"/>
      <c r="S543" s="1395"/>
      <c r="T543" s="1395"/>
      <c r="U543" s="1395"/>
      <c r="V543" s="1395"/>
      <c r="W543" s="1395"/>
      <c r="X543" s="1395"/>
      <c r="Y543" s="1395"/>
      <c r="Z543" s="1395"/>
      <c r="AA543" s="1395"/>
      <c r="AB543" s="1395"/>
      <c r="AC543" s="1395"/>
      <c r="AD543" s="1395"/>
      <c r="AE543" s="1395"/>
      <c r="AF543" s="1395"/>
      <c r="AG543" s="1395"/>
      <c r="AH543" s="1395"/>
      <c r="AI543" s="1395"/>
      <c r="AJ543" s="1395"/>
      <c r="AK543" s="1395"/>
      <c r="AL543" s="1395"/>
      <c r="AM543" s="1395"/>
      <c r="AN543" s="1395"/>
    </row>
    <row r="544">
      <c r="A544" s="1395"/>
      <c r="B544" s="1395"/>
      <c r="C544" s="1395"/>
      <c r="D544" s="1395"/>
      <c r="E544" s="1395"/>
      <c r="F544" s="1395"/>
      <c r="G544" s="1395"/>
      <c r="H544" s="1395"/>
      <c r="I544" s="1395"/>
      <c r="J544" s="1395"/>
      <c r="K544" s="1395"/>
      <c r="L544" s="1395"/>
      <c r="M544" s="1395"/>
      <c r="N544" s="1395"/>
      <c r="O544" s="1395"/>
      <c r="P544" s="1395"/>
      <c r="Q544" s="1395"/>
      <c r="R544" s="1395"/>
      <c r="S544" s="1395"/>
      <c r="T544" s="1395"/>
      <c r="U544" s="1395"/>
      <c r="V544" s="1395"/>
      <c r="W544" s="1395"/>
      <c r="X544" s="1395"/>
      <c r="Y544" s="1395"/>
      <c r="Z544" s="1395"/>
      <c r="AA544" s="1395"/>
      <c r="AB544" s="1395"/>
      <c r="AC544" s="1395"/>
      <c r="AD544" s="1395"/>
      <c r="AE544" s="1395"/>
      <c r="AF544" s="1395"/>
      <c r="AG544" s="1395"/>
      <c r="AH544" s="1395"/>
      <c r="AI544" s="1395"/>
      <c r="AJ544" s="1395"/>
      <c r="AK544" s="1395"/>
      <c r="AL544" s="1395"/>
      <c r="AM544" s="1395"/>
      <c r="AN544" s="1395"/>
    </row>
    <row r="545">
      <c r="A545" s="1395"/>
      <c r="B545" s="1395"/>
      <c r="C545" s="1395"/>
      <c r="D545" s="1395"/>
      <c r="E545" s="1395"/>
      <c r="F545" s="1395"/>
      <c r="G545" s="1395"/>
      <c r="H545" s="1395"/>
      <c r="I545" s="1395"/>
      <c r="J545" s="1395"/>
      <c r="K545" s="1395"/>
      <c r="L545" s="1395"/>
      <c r="M545" s="1395"/>
      <c r="N545" s="1395"/>
      <c r="O545" s="1395"/>
      <c r="P545" s="1395"/>
      <c r="Q545" s="1395"/>
      <c r="R545" s="1395"/>
      <c r="S545" s="1395"/>
      <c r="T545" s="1395"/>
      <c r="U545" s="1395"/>
      <c r="V545" s="1395"/>
      <c r="W545" s="1395"/>
      <c r="X545" s="1395"/>
      <c r="Y545" s="1395"/>
      <c r="Z545" s="1395"/>
      <c r="AA545" s="1395"/>
      <c r="AB545" s="1395"/>
      <c r="AC545" s="1395"/>
      <c r="AD545" s="1395"/>
      <c r="AE545" s="1395"/>
      <c r="AF545" s="1395"/>
      <c r="AG545" s="1395"/>
      <c r="AH545" s="1395"/>
      <c r="AI545" s="1395"/>
      <c r="AJ545" s="1395"/>
      <c r="AK545" s="1395"/>
      <c r="AL545" s="1395"/>
      <c r="AM545" s="1395"/>
      <c r="AN545" s="1395"/>
    </row>
    <row r="546">
      <c r="A546" s="1395"/>
      <c r="B546" s="1395"/>
      <c r="C546" s="1395"/>
      <c r="D546" s="1395"/>
      <c r="E546" s="1395"/>
      <c r="F546" s="1395"/>
      <c r="G546" s="1395"/>
      <c r="H546" s="1395"/>
      <c r="I546" s="1395"/>
      <c r="J546" s="1395"/>
      <c r="K546" s="1395"/>
      <c r="L546" s="1395"/>
      <c r="M546" s="1395"/>
      <c r="N546" s="1395"/>
      <c r="O546" s="1395"/>
      <c r="P546" s="1395"/>
      <c r="Q546" s="1395"/>
      <c r="R546" s="1395"/>
      <c r="S546" s="1395"/>
      <c r="T546" s="1395"/>
      <c r="U546" s="1395"/>
      <c r="V546" s="1395"/>
      <c r="W546" s="1395"/>
      <c r="X546" s="1395"/>
      <c r="Y546" s="1395"/>
      <c r="Z546" s="1395"/>
      <c r="AA546" s="1395"/>
      <c r="AB546" s="1395"/>
      <c r="AC546" s="1395"/>
      <c r="AD546" s="1395"/>
      <c r="AE546" s="1395"/>
      <c r="AF546" s="1395"/>
      <c r="AG546" s="1395"/>
      <c r="AH546" s="1395"/>
      <c r="AI546" s="1395"/>
      <c r="AJ546" s="1395"/>
      <c r="AK546" s="1395"/>
      <c r="AL546" s="1395"/>
      <c r="AM546" s="1395"/>
      <c r="AN546" s="1395"/>
    </row>
    <row r="547">
      <c r="A547" s="1395"/>
      <c r="B547" s="1395"/>
      <c r="C547" s="1395"/>
      <c r="D547" s="1395"/>
      <c r="E547" s="1395"/>
      <c r="F547" s="1395"/>
      <c r="G547" s="1395"/>
      <c r="H547" s="1395"/>
      <c r="I547" s="1395"/>
      <c r="J547" s="1395"/>
      <c r="K547" s="1395"/>
      <c r="L547" s="1395"/>
      <c r="M547" s="1395"/>
      <c r="N547" s="1395"/>
      <c r="O547" s="1395"/>
      <c r="P547" s="1395"/>
      <c r="Q547" s="1395"/>
      <c r="R547" s="1395"/>
      <c r="S547" s="1395"/>
      <c r="T547" s="1395"/>
      <c r="U547" s="1395"/>
      <c r="V547" s="1395"/>
      <c r="W547" s="1395"/>
      <c r="X547" s="1395"/>
      <c r="Y547" s="1395"/>
      <c r="Z547" s="1395"/>
      <c r="AA547" s="1395"/>
      <c r="AB547" s="1395"/>
      <c r="AC547" s="1395"/>
      <c r="AD547" s="1395"/>
      <c r="AE547" s="1395"/>
      <c r="AF547" s="1395"/>
      <c r="AG547" s="1395"/>
      <c r="AH547" s="1395"/>
      <c r="AI547" s="1395"/>
      <c r="AJ547" s="1395"/>
      <c r="AK547" s="1395"/>
      <c r="AL547" s="1395"/>
      <c r="AM547" s="1395"/>
      <c r="AN547" s="1395"/>
    </row>
    <row r="548">
      <c r="A548" s="1395"/>
      <c r="B548" s="1395"/>
      <c r="C548" s="1395"/>
      <c r="D548" s="1395"/>
      <c r="E548" s="1395"/>
      <c r="F548" s="1395"/>
      <c r="G548" s="1395"/>
      <c r="H548" s="1395"/>
      <c r="I548" s="1395"/>
      <c r="J548" s="1395"/>
      <c r="K548" s="1395"/>
      <c r="L548" s="1395"/>
      <c r="M548" s="1395"/>
      <c r="N548" s="1395"/>
      <c r="O548" s="1395"/>
      <c r="P548" s="1395"/>
      <c r="Q548" s="1395"/>
      <c r="R548" s="1395"/>
      <c r="S548" s="1395"/>
      <c r="T548" s="1395"/>
      <c r="U548" s="1395"/>
      <c r="V548" s="1395"/>
      <c r="W548" s="1395"/>
      <c r="X548" s="1395"/>
      <c r="Y548" s="1395"/>
      <c r="Z548" s="1395"/>
      <c r="AA548" s="1395"/>
      <c r="AB548" s="1395"/>
      <c r="AC548" s="1395"/>
      <c r="AD548" s="1395"/>
      <c r="AE548" s="1395"/>
      <c r="AF548" s="1395"/>
      <c r="AG548" s="1395"/>
      <c r="AH548" s="1395"/>
      <c r="AI548" s="1395"/>
      <c r="AJ548" s="1395"/>
      <c r="AK548" s="1395"/>
      <c r="AL548" s="1395"/>
      <c r="AM548" s="1395"/>
      <c r="AN548" s="1395"/>
    </row>
    <row r="549">
      <c r="A549" s="1395"/>
      <c r="B549" s="1395"/>
      <c r="C549" s="1395"/>
      <c r="D549" s="1395"/>
      <c r="E549" s="1395"/>
      <c r="F549" s="1395"/>
      <c r="G549" s="1395"/>
      <c r="H549" s="1395"/>
      <c r="I549" s="1395"/>
      <c r="J549" s="1395"/>
      <c r="K549" s="1395"/>
      <c r="L549" s="1395"/>
      <c r="M549" s="1395"/>
      <c r="N549" s="1395"/>
      <c r="O549" s="1395"/>
      <c r="P549" s="1395"/>
      <c r="Q549" s="1395"/>
      <c r="R549" s="1395"/>
      <c r="S549" s="1395"/>
      <c r="T549" s="1395"/>
      <c r="U549" s="1395"/>
      <c r="V549" s="1395"/>
      <c r="W549" s="1395"/>
      <c r="X549" s="1395"/>
      <c r="Y549" s="1395"/>
      <c r="Z549" s="1395"/>
      <c r="AA549" s="1395"/>
      <c r="AB549" s="1395"/>
      <c r="AC549" s="1395"/>
      <c r="AD549" s="1395"/>
      <c r="AE549" s="1395"/>
      <c r="AF549" s="1395"/>
      <c r="AG549" s="1395"/>
      <c r="AH549" s="1395"/>
      <c r="AI549" s="1395"/>
      <c r="AJ549" s="1395"/>
      <c r="AK549" s="1395"/>
      <c r="AL549" s="1395"/>
      <c r="AM549" s="1395"/>
      <c r="AN549" s="1395"/>
    </row>
    <row r="550">
      <c r="A550" s="1395"/>
      <c r="B550" s="1395"/>
      <c r="C550" s="1395"/>
      <c r="D550" s="1395"/>
      <c r="E550" s="1395"/>
      <c r="F550" s="1395"/>
      <c r="G550" s="1395"/>
      <c r="H550" s="1395"/>
      <c r="I550" s="1395"/>
      <c r="J550" s="1395"/>
      <c r="K550" s="1395"/>
      <c r="L550" s="1395"/>
      <c r="M550" s="1395"/>
      <c r="N550" s="1395"/>
      <c r="O550" s="1395"/>
      <c r="P550" s="1395"/>
      <c r="Q550" s="1395"/>
      <c r="R550" s="1395"/>
      <c r="S550" s="1395"/>
      <c r="T550" s="1395"/>
      <c r="U550" s="1395"/>
      <c r="V550" s="1395"/>
      <c r="W550" s="1395"/>
      <c r="X550" s="1395"/>
      <c r="Y550" s="1395"/>
      <c r="Z550" s="1395"/>
      <c r="AA550" s="1395"/>
      <c r="AB550" s="1395"/>
      <c r="AC550" s="1395"/>
      <c r="AD550" s="1395"/>
      <c r="AE550" s="1395"/>
      <c r="AF550" s="1395"/>
      <c r="AG550" s="1395"/>
      <c r="AH550" s="1395"/>
      <c r="AI550" s="1395"/>
      <c r="AJ550" s="1395"/>
      <c r="AK550" s="1395"/>
      <c r="AL550" s="1395"/>
      <c r="AM550" s="1395"/>
      <c r="AN550" s="1395"/>
    </row>
    <row r="551">
      <c r="A551" s="1395"/>
      <c r="B551" s="1395"/>
      <c r="C551" s="1395"/>
      <c r="D551" s="1395"/>
      <c r="E551" s="1395"/>
      <c r="F551" s="1395"/>
      <c r="G551" s="1395"/>
      <c r="H551" s="1395"/>
      <c r="I551" s="1395"/>
      <c r="J551" s="1395"/>
      <c r="K551" s="1395"/>
      <c r="L551" s="1395"/>
      <c r="M551" s="1395"/>
      <c r="N551" s="1395"/>
      <c r="O551" s="1395"/>
      <c r="P551" s="1395"/>
      <c r="Q551" s="1395"/>
      <c r="R551" s="1395"/>
      <c r="S551" s="1395"/>
      <c r="T551" s="1395"/>
      <c r="U551" s="1395"/>
      <c r="V551" s="1395"/>
      <c r="W551" s="1395"/>
      <c r="X551" s="1395"/>
      <c r="Y551" s="1395"/>
      <c r="Z551" s="1395"/>
      <c r="AA551" s="1395"/>
      <c r="AB551" s="1395"/>
      <c r="AC551" s="1395"/>
      <c r="AD551" s="1395"/>
      <c r="AE551" s="1395"/>
      <c r="AF551" s="1395"/>
      <c r="AG551" s="1395"/>
      <c r="AH551" s="1395"/>
      <c r="AI551" s="1395"/>
      <c r="AJ551" s="1395"/>
      <c r="AK551" s="1395"/>
      <c r="AL551" s="1395"/>
      <c r="AM551" s="1395"/>
      <c r="AN551" s="1395"/>
    </row>
    <row r="552">
      <c r="A552" s="1395"/>
      <c r="B552" s="1395"/>
      <c r="C552" s="1395"/>
      <c r="D552" s="1395"/>
      <c r="E552" s="1395"/>
      <c r="F552" s="1395"/>
      <c r="G552" s="1395"/>
      <c r="H552" s="1395"/>
      <c r="I552" s="1395"/>
      <c r="J552" s="1395"/>
      <c r="K552" s="1395"/>
      <c r="L552" s="1395"/>
      <c r="M552" s="1395"/>
      <c r="N552" s="1395"/>
      <c r="O552" s="1395"/>
      <c r="P552" s="1395"/>
      <c r="Q552" s="1395"/>
      <c r="R552" s="1395"/>
      <c r="S552" s="1395"/>
      <c r="T552" s="1395"/>
      <c r="U552" s="1395"/>
      <c r="V552" s="1395"/>
      <c r="W552" s="1395"/>
      <c r="X552" s="1395"/>
      <c r="Y552" s="1395"/>
      <c r="Z552" s="1395"/>
      <c r="AA552" s="1395"/>
      <c r="AB552" s="1395"/>
      <c r="AC552" s="1395"/>
      <c r="AD552" s="1395"/>
      <c r="AE552" s="1395"/>
      <c r="AF552" s="1395"/>
      <c r="AG552" s="1395"/>
      <c r="AH552" s="1395"/>
      <c r="AI552" s="1395"/>
      <c r="AJ552" s="1395"/>
      <c r="AK552" s="1395"/>
      <c r="AL552" s="1395"/>
      <c r="AM552" s="1395"/>
      <c r="AN552" s="1395"/>
    </row>
    <row r="553">
      <c r="A553" s="1395"/>
      <c r="B553" s="1395"/>
      <c r="C553" s="1395"/>
      <c r="D553" s="1395"/>
      <c r="E553" s="1395"/>
      <c r="F553" s="1395"/>
      <c r="G553" s="1395"/>
      <c r="H553" s="1395"/>
      <c r="I553" s="1395"/>
      <c r="J553" s="1395"/>
      <c r="K553" s="1395"/>
      <c r="L553" s="1395"/>
      <c r="M553" s="1395"/>
      <c r="N553" s="1395"/>
      <c r="O553" s="1395"/>
      <c r="P553" s="1395"/>
      <c r="Q553" s="1395"/>
      <c r="R553" s="1395"/>
      <c r="S553" s="1395"/>
      <c r="T553" s="1395"/>
      <c r="U553" s="1395"/>
      <c r="V553" s="1395"/>
      <c r="W553" s="1395"/>
      <c r="X553" s="1395"/>
      <c r="Y553" s="1395"/>
      <c r="Z553" s="1395"/>
      <c r="AA553" s="1395"/>
      <c r="AB553" s="1395"/>
      <c r="AC553" s="1395"/>
      <c r="AD553" s="1395"/>
      <c r="AE553" s="1395"/>
      <c r="AF553" s="1395"/>
      <c r="AG553" s="1395"/>
      <c r="AH553" s="1395"/>
      <c r="AI553" s="1395"/>
      <c r="AJ553" s="1395"/>
      <c r="AK553" s="1395"/>
      <c r="AL553" s="1395"/>
      <c r="AM553" s="1395"/>
      <c r="AN553" s="1395"/>
    </row>
    <row r="554">
      <c r="A554" s="1395"/>
      <c r="B554" s="1395"/>
      <c r="C554" s="1395"/>
      <c r="D554" s="1395"/>
      <c r="E554" s="1395"/>
      <c r="F554" s="1395"/>
      <c r="G554" s="1395"/>
      <c r="H554" s="1395"/>
      <c r="I554" s="1395"/>
      <c r="J554" s="1395"/>
      <c r="K554" s="1395"/>
      <c r="L554" s="1395"/>
      <c r="M554" s="1395"/>
      <c r="N554" s="1395"/>
      <c r="O554" s="1395"/>
      <c r="P554" s="1395"/>
      <c r="Q554" s="1395"/>
      <c r="R554" s="1395"/>
      <c r="S554" s="1395"/>
      <c r="T554" s="1395"/>
      <c r="U554" s="1395"/>
      <c r="V554" s="1395"/>
      <c r="W554" s="1395"/>
      <c r="X554" s="1395"/>
      <c r="Y554" s="1395"/>
      <c r="Z554" s="1395"/>
      <c r="AA554" s="1395"/>
      <c r="AB554" s="1395"/>
      <c r="AC554" s="1395"/>
      <c r="AD554" s="1395"/>
      <c r="AE554" s="1395"/>
      <c r="AF554" s="1395"/>
      <c r="AG554" s="1395"/>
      <c r="AH554" s="1395"/>
      <c r="AI554" s="1395"/>
      <c r="AJ554" s="1395"/>
      <c r="AK554" s="1395"/>
      <c r="AL554" s="1395"/>
      <c r="AM554" s="1395"/>
      <c r="AN554" s="1395"/>
    </row>
    <row r="555">
      <c r="A555" s="1395"/>
      <c r="B555" s="1395"/>
      <c r="C555" s="1395"/>
      <c r="D555" s="1395"/>
      <c r="E555" s="1395"/>
      <c r="F555" s="1395"/>
      <c r="G555" s="1395"/>
      <c r="H555" s="1395"/>
      <c r="I555" s="1395"/>
      <c r="J555" s="1395"/>
      <c r="K555" s="1395"/>
      <c r="L555" s="1395"/>
      <c r="M555" s="1395"/>
      <c r="N555" s="1395"/>
      <c r="O555" s="1395"/>
      <c r="P555" s="1395"/>
      <c r="Q555" s="1395"/>
      <c r="R555" s="1395"/>
      <c r="S555" s="1395"/>
      <c r="T555" s="1395"/>
      <c r="U555" s="1395"/>
      <c r="V555" s="1395"/>
      <c r="W555" s="1395"/>
      <c r="X555" s="1395"/>
      <c r="Y555" s="1395"/>
      <c r="Z555" s="1395"/>
      <c r="AA555" s="1395"/>
      <c r="AB555" s="1395"/>
      <c r="AC555" s="1395"/>
      <c r="AD555" s="1395"/>
      <c r="AE555" s="1395"/>
      <c r="AF555" s="1395"/>
      <c r="AG555" s="1395"/>
      <c r="AH555" s="1395"/>
      <c r="AI555" s="1395"/>
      <c r="AJ555" s="1395"/>
      <c r="AK555" s="1395"/>
      <c r="AL555" s="1395"/>
      <c r="AM555" s="1395"/>
      <c r="AN555" s="1395"/>
    </row>
    <row r="556">
      <c r="A556" s="1395"/>
      <c r="B556" s="1395"/>
      <c r="C556" s="1395"/>
      <c r="D556" s="1395"/>
      <c r="E556" s="1395"/>
      <c r="F556" s="1395"/>
      <c r="G556" s="1395"/>
      <c r="H556" s="1395"/>
      <c r="I556" s="1395"/>
      <c r="J556" s="1395"/>
      <c r="K556" s="1395"/>
      <c r="L556" s="1395"/>
      <c r="M556" s="1395"/>
      <c r="N556" s="1395"/>
      <c r="O556" s="1395"/>
      <c r="P556" s="1395"/>
      <c r="Q556" s="1395"/>
      <c r="R556" s="1395"/>
      <c r="S556" s="1395"/>
      <c r="T556" s="1395"/>
      <c r="U556" s="1395"/>
      <c r="V556" s="1395"/>
      <c r="W556" s="1395"/>
      <c r="X556" s="1395"/>
      <c r="Y556" s="1395"/>
      <c r="Z556" s="1395"/>
      <c r="AA556" s="1395"/>
      <c r="AB556" s="1395"/>
      <c r="AC556" s="1395"/>
      <c r="AD556" s="1395"/>
      <c r="AE556" s="1395"/>
      <c r="AF556" s="1395"/>
      <c r="AG556" s="1395"/>
      <c r="AH556" s="1395"/>
      <c r="AI556" s="1395"/>
      <c r="AJ556" s="1395"/>
      <c r="AK556" s="1395"/>
      <c r="AL556" s="1395"/>
      <c r="AM556" s="1395"/>
      <c r="AN556" s="1395"/>
    </row>
    <row r="557">
      <c r="A557" s="1395"/>
      <c r="B557" s="1395"/>
      <c r="C557" s="1395"/>
      <c r="D557" s="1395"/>
      <c r="E557" s="1395"/>
      <c r="F557" s="1395"/>
      <c r="G557" s="1395"/>
      <c r="H557" s="1395"/>
      <c r="I557" s="1395"/>
      <c r="J557" s="1395"/>
      <c r="K557" s="1395"/>
      <c r="L557" s="1395"/>
      <c r="M557" s="1395"/>
      <c r="N557" s="1395"/>
      <c r="O557" s="1395"/>
      <c r="P557" s="1395"/>
      <c r="Q557" s="1395"/>
      <c r="R557" s="1395"/>
      <c r="S557" s="1395"/>
      <c r="T557" s="1395"/>
      <c r="U557" s="1395"/>
      <c r="V557" s="1395"/>
      <c r="W557" s="1395"/>
      <c r="X557" s="1395"/>
      <c r="Y557" s="1395"/>
      <c r="Z557" s="1395"/>
      <c r="AA557" s="1395"/>
      <c r="AB557" s="1395"/>
      <c r="AC557" s="1395"/>
      <c r="AD557" s="1395"/>
      <c r="AE557" s="1395"/>
      <c r="AF557" s="1395"/>
      <c r="AG557" s="1395"/>
      <c r="AH557" s="1395"/>
      <c r="AI557" s="1395"/>
      <c r="AJ557" s="1395"/>
      <c r="AK557" s="1395"/>
      <c r="AL557" s="1395"/>
      <c r="AM557" s="1395"/>
      <c r="AN557" s="1395"/>
    </row>
    <row r="558">
      <c r="A558" s="1395"/>
      <c r="B558" s="1395"/>
      <c r="C558" s="1395"/>
      <c r="D558" s="1395"/>
      <c r="E558" s="1395"/>
      <c r="F558" s="1395"/>
      <c r="G558" s="1395"/>
      <c r="H558" s="1395"/>
      <c r="I558" s="1395"/>
      <c r="J558" s="1395"/>
      <c r="K558" s="1395"/>
      <c r="L558" s="1395"/>
      <c r="M558" s="1395"/>
      <c r="N558" s="1395"/>
      <c r="O558" s="1395"/>
      <c r="P558" s="1395"/>
      <c r="Q558" s="1395"/>
      <c r="R558" s="1395"/>
      <c r="S558" s="1395"/>
      <c r="T558" s="1395"/>
      <c r="U558" s="1395"/>
      <c r="V558" s="1395"/>
      <c r="W558" s="1395"/>
      <c r="X558" s="1395"/>
      <c r="Y558" s="1395"/>
      <c r="Z558" s="1395"/>
      <c r="AA558" s="1395"/>
      <c r="AB558" s="1395"/>
      <c r="AC558" s="1395"/>
      <c r="AD558" s="1395"/>
      <c r="AE558" s="1395"/>
      <c r="AF558" s="1395"/>
      <c r="AG558" s="1395"/>
      <c r="AH558" s="1395"/>
      <c r="AI558" s="1395"/>
      <c r="AJ558" s="1395"/>
      <c r="AK558" s="1395"/>
      <c r="AL558" s="1395"/>
      <c r="AM558" s="1395"/>
      <c r="AN558" s="1395"/>
    </row>
    <row r="559">
      <c r="A559" s="1395"/>
      <c r="B559" s="1395"/>
      <c r="C559" s="1395"/>
      <c r="D559" s="1395"/>
      <c r="E559" s="1395"/>
      <c r="F559" s="1395"/>
      <c r="G559" s="1395"/>
      <c r="H559" s="1395"/>
      <c r="I559" s="1395"/>
      <c r="J559" s="1395"/>
      <c r="K559" s="1395"/>
      <c r="L559" s="1395"/>
      <c r="M559" s="1395"/>
      <c r="N559" s="1395"/>
      <c r="O559" s="1395"/>
      <c r="P559" s="1395"/>
      <c r="Q559" s="1395"/>
      <c r="R559" s="1395"/>
      <c r="S559" s="1395"/>
      <c r="T559" s="1395"/>
      <c r="U559" s="1395"/>
      <c r="V559" s="1395"/>
      <c r="W559" s="1395"/>
      <c r="X559" s="1395"/>
      <c r="Y559" s="1395"/>
      <c r="Z559" s="1395"/>
      <c r="AA559" s="1395"/>
      <c r="AB559" s="1395"/>
      <c r="AC559" s="1395"/>
      <c r="AD559" s="1395"/>
      <c r="AE559" s="1395"/>
      <c r="AF559" s="1395"/>
      <c r="AG559" s="1395"/>
      <c r="AH559" s="1395"/>
      <c r="AI559" s="1395"/>
      <c r="AJ559" s="1395"/>
      <c r="AK559" s="1395"/>
      <c r="AL559" s="1395"/>
      <c r="AM559" s="1395"/>
      <c r="AN559" s="1395"/>
    </row>
    <row r="560">
      <c r="A560" s="1395"/>
      <c r="B560" s="1395"/>
      <c r="C560" s="1395"/>
      <c r="D560" s="1395"/>
      <c r="E560" s="1395"/>
      <c r="F560" s="1395"/>
      <c r="G560" s="1395"/>
      <c r="H560" s="1395"/>
      <c r="I560" s="1395"/>
      <c r="J560" s="1395"/>
      <c r="K560" s="1395"/>
      <c r="L560" s="1395"/>
      <c r="M560" s="1395"/>
      <c r="N560" s="1395"/>
      <c r="O560" s="1395"/>
      <c r="P560" s="1395"/>
      <c r="Q560" s="1395"/>
      <c r="R560" s="1395"/>
      <c r="S560" s="1395"/>
      <c r="T560" s="1395"/>
      <c r="U560" s="1395"/>
      <c r="V560" s="1395"/>
      <c r="W560" s="1395"/>
      <c r="X560" s="1395"/>
      <c r="Y560" s="1395"/>
      <c r="Z560" s="1395"/>
      <c r="AA560" s="1395"/>
      <c r="AB560" s="1395"/>
      <c r="AC560" s="1395"/>
      <c r="AD560" s="1395"/>
      <c r="AE560" s="1395"/>
      <c r="AF560" s="1395"/>
      <c r="AG560" s="1395"/>
      <c r="AH560" s="1395"/>
      <c r="AI560" s="1395"/>
      <c r="AJ560" s="1395"/>
      <c r="AK560" s="1395"/>
      <c r="AL560" s="1395"/>
      <c r="AM560" s="1395"/>
      <c r="AN560" s="1395"/>
    </row>
    <row r="561">
      <c r="A561" s="1395"/>
      <c r="B561" s="1395"/>
      <c r="C561" s="1395"/>
      <c r="D561" s="1395"/>
      <c r="E561" s="1395"/>
      <c r="F561" s="1395"/>
      <c r="G561" s="1395"/>
      <c r="H561" s="1395"/>
      <c r="I561" s="1395"/>
      <c r="J561" s="1395"/>
      <c r="K561" s="1395"/>
      <c r="L561" s="1395"/>
      <c r="M561" s="1395"/>
      <c r="N561" s="1395"/>
      <c r="O561" s="1395"/>
      <c r="P561" s="1395"/>
      <c r="Q561" s="1395"/>
      <c r="R561" s="1395"/>
      <c r="S561" s="1395"/>
      <c r="T561" s="1395"/>
      <c r="U561" s="1395"/>
      <c r="V561" s="1395"/>
      <c r="W561" s="1395"/>
      <c r="X561" s="1395"/>
      <c r="Y561" s="1395"/>
      <c r="Z561" s="1395"/>
      <c r="AA561" s="1395"/>
      <c r="AB561" s="1395"/>
      <c r="AC561" s="1395"/>
      <c r="AD561" s="1395"/>
      <c r="AE561" s="1395"/>
      <c r="AF561" s="1395"/>
      <c r="AG561" s="1395"/>
      <c r="AH561" s="1395"/>
      <c r="AI561" s="1395"/>
      <c r="AJ561" s="1395"/>
      <c r="AK561" s="1395"/>
      <c r="AL561" s="1395"/>
      <c r="AM561" s="1395"/>
      <c r="AN561" s="1395"/>
    </row>
    <row r="562">
      <c r="A562" s="1395"/>
      <c r="B562" s="1395"/>
      <c r="C562" s="1395"/>
      <c r="D562" s="1395"/>
      <c r="E562" s="1395"/>
      <c r="F562" s="1395"/>
      <c r="G562" s="1395"/>
      <c r="H562" s="1395"/>
      <c r="I562" s="1395"/>
      <c r="J562" s="1395"/>
      <c r="K562" s="1395"/>
      <c r="L562" s="1395"/>
      <c r="M562" s="1395"/>
      <c r="N562" s="1395"/>
      <c r="O562" s="1395"/>
      <c r="P562" s="1395"/>
      <c r="Q562" s="1395"/>
      <c r="R562" s="1395"/>
      <c r="S562" s="1395"/>
      <c r="T562" s="1395"/>
      <c r="U562" s="1395"/>
      <c r="V562" s="1395"/>
      <c r="W562" s="1395"/>
      <c r="X562" s="1395"/>
      <c r="Y562" s="1395"/>
      <c r="Z562" s="1395"/>
      <c r="AA562" s="1395"/>
      <c r="AB562" s="1395"/>
      <c r="AC562" s="1395"/>
      <c r="AD562" s="1395"/>
      <c r="AE562" s="1395"/>
      <c r="AF562" s="1395"/>
      <c r="AG562" s="1395"/>
      <c r="AH562" s="1395"/>
      <c r="AI562" s="1395"/>
      <c r="AJ562" s="1395"/>
      <c r="AK562" s="1395"/>
      <c r="AL562" s="1395"/>
      <c r="AM562" s="1395"/>
      <c r="AN562" s="1395"/>
    </row>
    <row r="563">
      <c r="A563" s="1395"/>
      <c r="B563" s="1395"/>
      <c r="C563" s="1395"/>
      <c r="D563" s="1395"/>
      <c r="E563" s="1395"/>
      <c r="F563" s="1395"/>
      <c r="G563" s="1395"/>
      <c r="H563" s="1395"/>
      <c r="I563" s="1395"/>
      <c r="J563" s="1395"/>
      <c r="K563" s="1395"/>
      <c r="L563" s="1395"/>
      <c r="M563" s="1395"/>
      <c r="N563" s="1395"/>
      <c r="O563" s="1395"/>
      <c r="P563" s="1395"/>
      <c r="Q563" s="1395"/>
      <c r="R563" s="1395"/>
      <c r="S563" s="1395"/>
      <c r="T563" s="1395"/>
      <c r="U563" s="1395"/>
      <c r="V563" s="1395"/>
      <c r="W563" s="1395"/>
      <c r="X563" s="1395"/>
      <c r="Y563" s="1395"/>
      <c r="Z563" s="1395"/>
      <c r="AA563" s="1395"/>
      <c r="AB563" s="1395"/>
      <c r="AC563" s="1395"/>
      <c r="AD563" s="1395"/>
      <c r="AE563" s="1395"/>
      <c r="AF563" s="1395"/>
      <c r="AG563" s="1395"/>
      <c r="AH563" s="1395"/>
      <c r="AI563" s="1395"/>
      <c r="AJ563" s="1395"/>
      <c r="AK563" s="1395"/>
      <c r="AL563" s="1395"/>
      <c r="AM563" s="1395"/>
      <c r="AN563" s="1395"/>
    </row>
    <row r="564">
      <c r="A564" s="1395"/>
      <c r="B564" s="1395"/>
      <c r="C564" s="1395"/>
      <c r="D564" s="1395"/>
      <c r="E564" s="1395"/>
      <c r="F564" s="1395"/>
      <c r="G564" s="1395"/>
      <c r="H564" s="1395"/>
      <c r="I564" s="1395"/>
      <c r="J564" s="1395"/>
      <c r="K564" s="1395"/>
      <c r="L564" s="1395"/>
      <c r="M564" s="1395"/>
      <c r="N564" s="1395"/>
      <c r="O564" s="1395"/>
      <c r="P564" s="1395"/>
      <c r="Q564" s="1395"/>
      <c r="R564" s="1395"/>
      <c r="S564" s="1395"/>
      <c r="T564" s="1395"/>
      <c r="U564" s="1395"/>
      <c r="V564" s="1395"/>
      <c r="W564" s="1395"/>
      <c r="X564" s="1395"/>
      <c r="Y564" s="1395"/>
      <c r="Z564" s="1395"/>
      <c r="AA564" s="1395"/>
      <c r="AB564" s="1395"/>
      <c r="AC564" s="1395"/>
      <c r="AD564" s="1395"/>
      <c r="AE564" s="1395"/>
      <c r="AF564" s="1395"/>
      <c r="AG564" s="1395"/>
      <c r="AH564" s="1395"/>
      <c r="AI564" s="1395"/>
      <c r="AJ564" s="1395"/>
      <c r="AK564" s="1395"/>
      <c r="AL564" s="1395"/>
      <c r="AM564" s="1395"/>
      <c r="AN564" s="1395"/>
    </row>
    <row r="565">
      <c r="A565" s="1395"/>
      <c r="B565" s="1395"/>
      <c r="C565" s="1395"/>
      <c r="D565" s="1395"/>
      <c r="E565" s="1395"/>
      <c r="F565" s="1395"/>
      <c r="G565" s="1395"/>
      <c r="H565" s="1395"/>
      <c r="I565" s="1395"/>
      <c r="J565" s="1395"/>
      <c r="K565" s="1395"/>
      <c r="L565" s="1395"/>
      <c r="M565" s="1395"/>
      <c r="N565" s="1395"/>
      <c r="O565" s="1395"/>
      <c r="P565" s="1395"/>
      <c r="Q565" s="1395"/>
      <c r="R565" s="1395"/>
      <c r="S565" s="1395"/>
      <c r="T565" s="1395"/>
      <c r="U565" s="1395"/>
      <c r="V565" s="1395"/>
      <c r="W565" s="1395"/>
      <c r="X565" s="1395"/>
      <c r="Y565" s="1395"/>
      <c r="Z565" s="1395"/>
      <c r="AA565" s="1395"/>
      <c r="AB565" s="1395"/>
      <c r="AC565" s="1395"/>
      <c r="AD565" s="1395"/>
      <c r="AE565" s="1395"/>
      <c r="AF565" s="1395"/>
      <c r="AG565" s="1395"/>
      <c r="AH565" s="1395"/>
      <c r="AI565" s="1395"/>
      <c r="AJ565" s="1395"/>
      <c r="AK565" s="1395"/>
      <c r="AL565" s="1395"/>
      <c r="AM565" s="1395"/>
      <c r="AN565" s="1395"/>
    </row>
    <row r="566">
      <c r="A566" s="1395"/>
      <c r="B566" s="1395"/>
      <c r="C566" s="1395"/>
      <c r="D566" s="1395"/>
      <c r="E566" s="1395"/>
      <c r="F566" s="1395"/>
      <c r="G566" s="1395"/>
      <c r="H566" s="1395"/>
      <c r="I566" s="1395"/>
      <c r="J566" s="1395"/>
      <c r="K566" s="1395"/>
      <c r="L566" s="1395"/>
      <c r="M566" s="1395"/>
      <c r="N566" s="1395"/>
      <c r="O566" s="1395"/>
      <c r="P566" s="1395"/>
      <c r="Q566" s="1395"/>
      <c r="R566" s="1395"/>
      <c r="S566" s="1395"/>
      <c r="T566" s="1395"/>
      <c r="U566" s="1395"/>
      <c r="V566" s="1395"/>
      <c r="W566" s="1395"/>
      <c r="X566" s="1395"/>
      <c r="Y566" s="1395"/>
      <c r="Z566" s="1395"/>
      <c r="AA566" s="1395"/>
      <c r="AB566" s="1395"/>
      <c r="AC566" s="1395"/>
      <c r="AD566" s="1395"/>
      <c r="AE566" s="1395"/>
      <c r="AF566" s="1395"/>
      <c r="AG566" s="1395"/>
      <c r="AH566" s="1395"/>
      <c r="AI566" s="1395"/>
      <c r="AJ566" s="1395"/>
      <c r="AK566" s="1395"/>
      <c r="AL566" s="1395"/>
      <c r="AM566" s="1395"/>
      <c r="AN566" s="1395"/>
    </row>
    <row r="567">
      <c r="A567" s="1395"/>
      <c r="B567" s="1395"/>
      <c r="C567" s="1395"/>
      <c r="D567" s="1395"/>
      <c r="E567" s="1395"/>
      <c r="F567" s="1395"/>
      <c r="G567" s="1395"/>
      <c r="H567" s="1395"/>
      <c r="I567" s="1395"/>
      <c r="J567" s="1395"/>
      <c r="K567" s="1395"/>
      <c r="L567" s="1395"/>
      <c r="M567" s="1395"/>
      <c r="N567" s="1395"/>
      <c r="O567" s="1395"/>
      <c r="P567" s="1395"/>
      <c r="Q567" s="1395"/>
      <c r="R567" s="1395"/>
      <c r="S567" s="1395"/>
      <c r="T567" s="1395"/>
      <c r="U567" s="1395"/>
      <c r="V567" s="1395"/>
      <c r="W567" s="1395"/>
      <c r="X567" s="1395"/>
      <c r="Y567" s="1395"/>
      <c r="Z567" s="1395"/>
      <c r="AA567" s="1395"/>
      <c r="AB567" s="1395"/>
      <c r="AC567" s="1395"/>
      <c r="AD567" s="1395"/>
      <c r="AE567" s="1395"/>
      <c r="AF567" s="1395"/>
      <c r="AG567" s="1395"/>
      <c r="AH567" s="1395"/>
      <c r="AI567" s="1395"/>
      <c r="AJ567" s="1395"/>
      <c r="AK567" s="1395"/>
      <c r="AL567" s="1395"/>
      <c r="AM567" s="1395"/>
      <c r="AN567" s="1395"/>
    </row>
    <row r="568">
      <c r="A568" s="1395"/>
      <c r="B568" s="1395"/>
      <c r="C568" s="1395"/>
      <c r="D568" s="1395"/>
      <c r="E568" s="1395"/>
      <c r="F568" s="1395"/>
      <c r="G568" s="1395"/>
      <c r="H568" s="1395"/>
      <c r="I568" s="1395"/>
      <c r="J568" s="1395"/>
      <c r="K568" s="1395"/>
      <c r="L568" s="1395"/>
      <c r="M568" s="1395"/>
      <c r="N568" s="1395"/>
      <c r="O568" s="1395"/>
      <c r="P568" s="1395"/>
      <c r="Q568" s="1395"/>
      <c r="R568" s="1395"/>
      <c r="S568" s="1395"/>
      <c r="T568" s="1395"/>
      <c r="U568" s="1395"/>
      <c r="V568" s="1395"/>
      <c r="W568" s="1395"/>
      <c r="X568" s="1395"/>
      <c r="Y568" s="1395"/>
      <c r="Z568" s="1395"/>
      <c r="AA568" s="1395"/>
      <c r="AB568" s="1395"/>
      <c r="AC568" s="1395"/>
      <c r="AD568" s="1395"/>
      <c r="AE568" s="1395"/>
      <c r="AF568" s="1395"/>
      <c r="AG568" s="1395"/>
      <c r="AH568" s="1395"/>
      <c r="AI568" s="1395"/>
      <c r="AJ568" s="1395"/>
      <c r="AK568" s="1395"/>
      <c r="AL568" s="1395"/>
      <c r="AM568" s="1395"/>
      <c r="AN568" s="1395"/>
    </row>
    <row r="569">
      <c r="A569" s="1395"/>
      <c r="B569" s="1395"/>
      <c r="C569" s="1395"/>
      <c r="D569" s="1395"/>
      <c r="E569" s="1395"/>
      <c r="F569" s="1395"/>
      <c r="G569" s="1395"/>
      <c r="H569" s="1395"/>
      <c r="I569" s="1395"/>
      <c r="J569" s="1395"/>
      <c r="K569" s="1395"/>
      <c r="L569" s="1395"/>
      <c r="M569" s="1395"/>
      <c r="N569" s="1395"/>
      <c r="O569" s="1395"/>
      <c r="P569" s="1395"/>
      <c r="Q569" s="1395"/>
      <c r="R569" s="1395"/>
      <c r="S569" s="1395"/>
      <c r="T569" s="1395"/>
      <c r="U569" s="1395"/>
      <c r="V569" s="1395"/>
      <c r="W569" s="1395"/>
      <c r="X569" s="1395"/>
      <c r="Y569" s="1395"/>
      <c r="Z569" s="1395"/>
      <c r="AA569" s="1395"/>
      <c r="AB569" s="1395"/>
      <c r="AC569" s="1395"/>
      <c r="AD569" s="1395"/>
      <c r="AE569" s="1395"/>
      <c r="AF569" s="1395"/>
      <c r="AG569" s="1395"/>
      <c r="AH569" s="1395"/>
      <c r="AI569" s="1395"/>
      <c r="AJ569" s="1395"/>
      <c r="AK569" s="1395"/>
      <c r="AL569" s="1395"/>
      <c r="AM569" s="1395"/>
      <c r="AN569" s="1395"/>
    </row>
    <row r="570">
      <c r="A570" s="1395"/>
      <c r="B570" s="1395"/>
      <c r="C570" s="1395"/>
      <c r="D570" s="1395"/>
      <c r="E570" s="1395"/>
      <c r="F570" s="1395"/>
      <c r="G570" s="1395"/>
      <c r="H570" s="1395"/>
      <c r="I570" s="1395"/>
      <c r="J570" s="1395"/>
      <c r="K570" s="1395"/>
      <c r="L570" s="1395"/>
      <c r="M570" s="1395"/>
      <c r="N570" s="1395"/>
      <c r="O570" s="1395"/>
      <c r="P570" s="1395"/>
      <c r="Q570" s="1395"/>
      <c r="R570" s="1395"/>
      <c r="S570" s="1395"/>
      <c r="T570" s="1395"/>
      <c r="U570" s="1395"/>
      <c r="V570" s="1395"/>
      <c r="W570" s="1395"/>
      <c r="X570" s="1395"/>
      <c r="Y570" s="1395"/>
      <c r="Z570" s="1395"/>
      <c r="AA570" s="1395"/>
      <c r="AB570" s="1395"/>
      <c r="AC570" s="1395"/>
      <c r="AD570" s="1395"/>
      <c r="AE570" s="1395"/>
      <c r="AF570" s="1395"/>
      <c r="AG570" s="1395"/>
      <c r="AH570" s="1395"/>
      <c r="AI570" s="1395"/>
      <c r="AJ570" s="1395"/>
      <c r="AK570" s="1395"/>
      <c r="AL570" s="1395"/>
      <c r="AM570" s="1395"/>
      <c r="AN570" s="1395"/>
    </row>
    <row r="571">
      <c r="A571" s="1395"/>
      <c r="B571" s="1395"/>
      <c r="C571" s="1395"/>
      <c r="D571" s="1395"/>
      <c r="E571" s="1395"/>
      <c r="F571" s="1395"/>
      <c r="G571" s="1395"/>
      <c r="H571" s="1395"/>
      <c r="I571" s="1395"/>
      <c r="J571" s="1395"/>
      <c r="K571" s="1395"/>
      <c r="L571" s="1395"/>
      <c r="M571" s="1395"/>
      <c r="N571" s="1395"/>
      <c r="O571" s="1395"/>
      <c r="P571" s="1395"/>
      <c r="Q571" s="1395"/>
      <c r="R571" s="1395"/>
      <c r="S571" s="1395"/>
      <c r="T571" s="1395"/>
      <c r="U571" s="1395"/>
      <c r="V571" s="1395"/>
      <c r="W571" s="1395"/>
      <c r="X571" s="1395"/>
      <c r="Y571" s="1395"/>
      <c r="Z571" s="1395"/>
      <c r="AA571" s="1395"/>
      <c r="AB571" s="1395"/>
      <c r="AC571" s="1395"/>
      <c r="AD571" s="1395"/>
      <c r="AE571" s="1395"/>
      <c r="AF571" s="1395"/>
      <c r="AG571" s="1395"/>
      <c r="AH571" s="1395"/>
      <c r="AI571" s="1395"/>
      <c r="AJ571" s="1395"/>
      <c r="AK571" s="1395"/>
      <c r="AL571" s="1395"/>
      <c r="AM571" s="1395"/>
      <c r="AN571" s="1395"/>
    </row>
    <row r="572">
      <c r="A572" s="1395"/>
      <c r="B572" s="1395"/>
      <c r="C572" s="1395"/>
      <c r="D572" s="1395"/>
      <c r="E572" s="1395"/>
      <c r="F572" s="1395"/>
      <c r="G572" s="1395"/>
      <c r="H572" s="1395"/>
      <c r="I572" s="1395"/>
      <c r="J572" s="1395"/>
      <c r="K572" s="1395"/>
      <c r="L572" s="1395"/>
      <c r="M572" s="1395"/>
      <c r="N572" s="1395"/>
      <c r="O572" s="1395"/>
      <c r="P572" s="1395"/>
      <c r="Q572" s="1395"/>
      <c r="R572" s="1395"/>
      <c r="S572" s="1395"/>
      <c r="T572" s="1395"/>
      <c r="U572" s="1395"/>
      <c r="V572" s="1395"/>
      <c r="W572" s="1395"/>
      <c r="X572" s="1395"/>
      <c r="Y572" s="1395"/>
      <c r="Z572" s="1395"/>
      <c r="AA572" s="1395"/>
      <c r="AB572" s="1395"/>
      <c r="AC572" s="1395"/>
      <c r="AD572" s="1395"/>
      <c r="AE572" s="1395"/>
      <c r="AF572" s="1395"/>
      <c r="AG572" s="1395"/>
      <c r="AH572" s="1395"/>
      <c r="AI572" s="1395"/>
      <c r="AJ572" s="1395"/>
      <c r="AK572" s="1395"/>
      <c r="AL572" s="1395"/>
      <c r="AM572" s="1395"/>
      <c r="AN572" s="1395"/>
    </row>
    <row r="573">
      <c r="A573" s="1395"/>
      <c r="B573" s="1395"/>
      <c r="C573" s="1395"/>
      <c r="D573" s="1395"/>
      <c r="E573" s="1395"/>
      <c r="F573" s="1395"/>
      <c r="G573" s="1395"/>
      <c r="H573" s="1395"/>
      <c r="I573" s="1395"/>
      <c r="J573" s="1395"/>
      <c r="K573" s="1395"/>
      <c r="L573" s="1395"/>
      <c r="M573" s="1395"/>
      <c r="N573" s="1395"/>
      <c r="O573" s="1395"/>
      <c r="P573" s="1395"/>
      <c r="Q573" s="1395"/>
      <c r="R573" s="1395"/>
      <c r="S573" s="1395"/>
      <c r="T573" s="1395"/>
      <c r="U573" s="1395"/>
      <c r="V573" s="1395"/>
      <c r="W573" s="1395"/>
      <c r="X573" s="1395"/>
      <c r="Y573" s="1395"/>
      <c r="Z573" s="1395"/>
      <c r="AA573" s="1395"/>
      <c r="AB573" s="1395"/>
      <c r="AC573" s="1395"/>
      <c r="AD573" s="1395"/>
      <c r="AE573" s="1395"/>
      <c r="AF573" s="1395"/>
      <c r="AG573" s="1395"/>
      <c r="AH573" s="1395"/>
      <c r="AI573" s="1395"/>
      <c r="AJ573" s="1395"/>
      <c r="AK573" s="1395"/>
      <c r="AL573" s="1395"/>
      <c r="AM573" s="1395"/>
      <c r="AN573" s="1395"/>
    </row>
    <row r="574">
      <c r="A574" s="1395"/>
      <c r="B574" s="1395"/>
      <c r="C574" s="1395"/>
      <c r="D574" s="1395"/>
      <c r="E574" s="1395"/>
      <c r="F574" s="1395"/>
      <c r="G574" s="1395"/>
      <c r="H574" s="1395"/>
      <c r="I574" s="1395"/>
      <c r="J574" s="1395"/>
      <c r="K574" s="1395"/>
      <c r="L574" s="1395"/>
      <c r="M574" s="1395"/>
      <c r="N574" s="1395"/>
      <c r="O574" s="1395"/>
      <c r="P574" s="1395"/>
      <c r="Q574" s="1395"/>
      <c r="R574" s="1395"/>
      <c r="S574" s="1395"/>
      <c r="T574" s="1395"/>
      <c r="U574" s="1395"/>
      <c r="V574" s="1395"/>
      <c r="W574" s="1395"/>
      <c r="X574" s="1395"/>
      <c r="Y574" s="1395"/>
      <c r="Z574" s="1395"/>
      <c r="AA574" s="1395"/>
      <c r="AB574" s="1395"/>
      <c r="AC574" s="1395"/>
      <c r="AD574" s="1395"/>
      <c r="AE574" s="1395"/>
      <c r="AF574" s="1395"/>
      <c r="AG574" s="1395"/>
      <c r="AH574" s="1395"/>
      <c r="AI574" s="1395"/>
      <c r="AJ574" s="1395"/>
      <c r="AK574" s="1395"/>
      <c r="AL574" s="1395"/>
      <c r="AM574" s="1395"/>
      <c r="AN574" s="1395"/>
    </row>
    <row r="575">
      <c r="A575" s="1395"/>
      <c r="B575" s="1395"/>
      <c r="C575" s="1395"/>
      <c r="D575" s="1395"/>
      <c r="E575" s="1395"/>
      <c r="F575" s="1395"/>
      <c r="G575" s="1395"/>
      <c r="H575" s="1395"/>
      <c r="I575" s="1395"/>
      <c r="J575" s="1395"/>
      <c r="K575" s="1395"/>
      <c r="L575" s="1395"/>
      <c r="M575" s="1395"/>
      <c r="N575" s="1395"/>
      <c r="O575" s="1395"/>
      <c r="P575" s="1395"/>
      <c r="Q575" s="1395"/>
      <c r="R575" s="1395"/>
      <c r="S575" s="1395"/>
      <c r="T575" s="1395"/>
      <c r="U575" s="1395"/>
      <c r="V575" s="1395"/>
      <c r="W575" s="1395"/>
      <c r="X575" s="1395"/>
      <c r="Y575" s="1395"/>
      <c r="Z575" s="1395"/>
      <c r="AA575" s="1395"/>
      <c r="AB575" s="1395"/>
      <c r="AC575" s="1395"/>
      <c r="AD575" s="1395"/>
      <c r="AE575" s="1395"/>
      <c r="AF575" s="1395"/>
      <c r="AG575" s="1395"/>
      <c r="AH575" s="1395"/>
      <c r="AI575" s="1395"/>
      <c r="AJ575" s="1395"/>
      <c r="AK575" s="1395"/>
      <c r="AL575" s="1395"/>
      <c r="AM575" s="1395"/>
      <c r="AN575" s="1395"/>
    </row>
    <row r="576">
      <c r="A576" s="1395"/>
      <c r="B576" s="1395"/>
      <c r="C576" s="1395"/>
      <c r="D576" s="1395"/>
      <c r="E576" s="1395"/>
      <c r="F576" s="1395"/>
      <c r="G576" s="1395"/>
      <c r="H576" s="1395"/>
      <c r="I576" s="1395"/>
      <c r="J576" s="1395"/>
      <c r="K576" s="1395"/>
      <c r="L576" s="1395"/>
      <c r="M576" s="1395"/>
      <c r="N576" s="1395"/>
      <c r="O576" s="1395"/>
      <c r="P576" s="1395"/>
      <c r="Q576" s="1395"/>
      <c r="R576" s="1395"/>
      <c r="S576" s="1395"/>
      <c r="T576" s="1395"/>
      <c r="U576" s="1395"/>
      <c r="V576" s="1395"/>
      <c r="W576" s="1395"/>
      <c r="X576" s="1395"/>
      <c r="Y576" s="1395"/>
      <c r="Z576" s="1395"/>
      <c r="AA576" s="1395"/>
      <c r="AB576" s="1395"/>
      <c r="AC576" s="1395"/>
      <c r="AD576" s="1395"/>
      <c r="AE576" s="1395"/>
      <c r="AF576" s="1395"/>
      <c r="AG576" s="1395"/>
      <c r="AH576" s="1395"/>
      <c r="AI576" s="1395"/>
      <c r="AJ576" s="1395"/>
      <c r="AK576" s="1395"/>
      <c r="AL576" s="1395"/>
      <c r="AM576" s="1395"/>
      <c r="AN576" s="1395"/>
    </row>
    <row r="577">
      <c r="A577" s="1395"/>
      <c r="B577" s="1395"/>
      <c r="C577" s="1395"/>
      <c r="D577" s="1395"/>
      <c r="E577" s="1395"/>
      <c r="F577" s="1395"/>
      <c r="G577" s="1395"/>
      <c r="H577" s="1395"/>
      <c r="I577" s="1395"/>
      <c r="J577" s="1395"/>
      <c r="K577" s="1395"/>
      <c r="L577" s="1395"/>
      <c r="M577" s="1395"/>
      <c r="N577" s="1395"/>
      <c r="O577" s="1395"/>
      <c r="P577" s="1395"/>
      <c r="Q577" s="1395"/>
      <c r="R577" s="1395"/>
      <c r="S577" s="1395"/>
      <c r="T577" s="1395"/>
      <c r="U577" s="1395"/>
      <c r="V577" s="1395"/>
      <c r="W577" s="1395"/>
      <c r="X577" s="1395"/>
      <c r="Y577" s="1395"/>
      <c r="Z577" s="1395"/>
      <c r="AA577" s="1395"/>
      <c r="AB577" s="1395"/>
      <c r="AC577" s="1395"/>
      <c r="AD577" s="1395"/>
      <c r="AE577" s="1395"/>
      <c r="AF577" s="1395"/>
      <c r="AG577" s="1395"/>
      <c r="AH577" s="1395"/>
      <c r="AI577" s="1395"/>
      <c r="AJ577" s="1395"/>
      <c r="AK577" s="1395"/>
      <c r="AL577" s="1395"/>
      <c r="AM577" s="1395"/>
      <c r="AN577" s="1395"/>
    </row>
    <row r="578">
      <c r="A578" s="1395"/>
      <c r="B578" s="1395"/>
      <c r="C578" s="1395"/>
      <c r="D578" s="1395"/>
      <c r="E578" s="1395"/>
      <c r="F578" s="1395"/>
      <c r="G578" s="1395"/>
      <c r="H578" s="1395"/>
      <c r="I578" s="1395"/>
      <c r="J578" s="1395"/>
      <c r="K578" s="1395"/>
      <c r="L578" s="1395"/>
      <c r="M578" s="1395"/>
      <c r="N578" s="1395"/>
      <c r="O578" s="1395"/>
      <c r="P578" s="1395"/>
      <c r="Q578" s="1395"/>
      <c r="R578" s="1395"/>
      <c r="S578" s="1395"/>
      <c r="T578" s="1395"/>
      <c r="U578" s="1395"/>
      <c r="V578" s="1395"/>
      <c r="W578" s="1395"/>
      <c r="X578" s="1395"/>
      <c r="Y578" s="1395"/>
      <c r="Z578" s="1395"/>
      <c r="AA578" s="1395"/>
      <c r="AB578" s="1395"/>
      <c r="AC578" s="1395"/>
      <c r="AD578" s="1395"/>
      <c r="AE578" s="1395"/>
      <c r="AF578" s="1395"/>
      <c r="AG578" s="1395"/>
      <c r="AH578" s="1395"/>
      <c r="AI578" s="1395"/>
      <c r="AJ578" s="1395"/>
      <c r="AK578" s="1395"/>
      <c r="AL578" s="1395"/>
      <c r="AM578" s="1395"/>
      <c r="AN578" s="1395"/>
    </row>
    <row r="579">
      <c r="A579" s="1395"/>
      <c r="B579" s="1395"/>
      <c r="C579" s="1395"/>
      <c r="D579" s="1395"/>
      <c r="E579" s="1395"/>
      <c r="F579" s="1395"/>
      <c r="G579" s="1395"/>
      <c r="H579" s="1395"/>
      <c r="I579" s="1395"/>
      <c r="J579" s="1395"/>
      <c r="K579" s="1395"/>
      <c r="L579" s="1395"/>
      <c r="M579" s="1395"/>
      <c r="N579" s="1395"/>
      <c r="O579" s="1395"/>
      <c r="P579" s="1395"/>
      <c r="Q579" s="1395"/>
      <c r="R579" s="1395"/>
      <c r="S579" s="1395"/>
      <c r="T579" s="1395"/>
      <c r="U579" s="1395"/>
      <c r="V579" s="1395"/>
      <c r="W579" s="1395"/>
      <c r="X579" s="1395"/>
      <c r="Y579" s="1395"/>
      <c r="Z579" s="1395"/>
      <c r="AA579" s="1395"/>
      <c r="AB579" s="1395"/>
      <c r="AC579" s="1395"/>
      <c r="AD579" s="1395"/>
      <c r="AE579" s="1395"/>
      <c r="AF579" s="1395"/>
      <c r="AG579" s="1395"/>
      <c r="AH579" s="1395"/>
      <c r="AI579" s="1395"/>
      <c r="AJ579" s="1395"/>
      <c r="AK579" s="1395"/>
      <c r="AL579" s="1395"/>
      <c r="AM579" s="1395"/>
      <c r="AN579" s="1395"/>
    </row>
    <row r="580">
      <c r="A580" s="1395"/>
      <c r="B580" s="1395"/>
      <c r="C580" s="1395"/>
      <c r="D580" s="1395"/>
      <c r="E580" s="1395"/>
      <c r="F580" s="1395"/>
      <c r="G580" s="1395"/>
      <c r="H580" s="1395"/>
      <c r="I580" s="1395"/>
      <c r="J580" s="1395"/>
      <c r="K580" s="1395"/>
      <c r="L580" s="1395"/>
      <c r="M580" s="1395"/>
      <c r="N580" s="1395"/>
      <c r="O580" s="1395"/>
      <c r="P580" s="1395"/>
      <c r="Q580" s="1395"/>
      <c r="R580" s="1395"/>
      <c r="S580" s="1395"/>
      <c r="T580" s="1395"/>
      <c r="U580" s="1395"/>
      <c r="V580" s="1395"/>
      <c r="W580" s="1395"/>
      <c r="X580" s="1395"/>
      <c r="Y580" s="1395"/>
      <c r="Z580" s="1395"/>
      <c r="AA580" s="1395"/>
      <c r="AB580" s="1395"/>
      <c r="AC580" s="1395"/>
      <c r="AD580" s="1395"/>
      <c r="AE580" s="1395"/>
      <c r="AF580" s="1395"/>
      <c r="AG580" s="1395"/>
      <c r="AH580" s="1395"/>
      <c r="AI580" s="1395"/>
      <c r="AJ580" s="1395"/>
      <c r="AK580" s="1395"/>
      <c r="AL580" s="1395"/>
      <c r="AM580" s="1395"/>
      <c r="AN580" s="1395"/>
    </row>
    <row r="581">
      <c r="A581" s="1395"/>
      <c r="B581" s="1395"/>
      <c r="C581" s="1395"/>
      <c r="D581" s="1395"/>
      <c r="E581" s="1395"/>
      <c r="F581" s="1395"/>
      <c r="G581" s="1395"/>
      <c r="H581" s="1395"/>
      <c r="I581" s="1395"/>
      <c r="J581" s="1395"/>
      <c r="K581" s="1395"/>
      <c r="L581" s="1395"/>
      <c r="M581" s="1395"/>
      <c r="N581" s="1395"/>
      <c r="O581" s="1395"/>
      <c r="P581" s="1395"/>
      <c r="Q581" s="1395"/>
      <c r="R581" s="1395"/>
      <c r="S581" s="1395"/>
      <c r="T581" s="1395"/>
      <c r="U581" s="1395"/>
      <c r="V581" s="1395"/>
      <c r="W581" s="1395"/>
      <c r="X581" s="1395"/>
      <c r="Y581" s="1395"/>
      <c r="Z581" s="1395"/>
      <c r="AA581" s="1395"/>
      <c r="AB581" s="1395"/>
      <c r="AC581" s="1395"/>
      <c r="AD581" s="1395"/>
      <c r="AE581" s="1395"/>
      <c r="AF581" s="1395"/>
      <c r="AG581" s="1395"/>
      <c r="AH581" s="1395"/>
      <c r="AI581" s="1395"/>
      <c r="AJ581" s="1395"/>
      <c r="AK581" s="1395"/>
      <c r="AL581" s="1395"/>
      <c r="AM581" s="1395"/>
      <c r="AN581" s="1395"/>
    </row>
    <row r="582">
      <c r="A582" s="1395"/>
      <c r="B582" s="1395"/>
      <c r="C582" s="1395"/>
      <c r="D582" s="1395"/>
      <c r="E582" s="1395"/>
      <c r="F582" s="1395"/>
      <c r="G582" s="1395"/>
      <c r="H582" s="1395"/>
      <c r="I582" s="1395"/>
      <c r="J582" s="1395"/>
      <c r="K582" s="1395"/>
      <c r="L582" s="1395"/>
      <c r="M582" s="1395"/>
      <c r="N582" s="1395"/>
      <c r="O582" s="1395"/>
      <c r="P582" s="1395"/>
      <c r="Q582" s="1395"/>
      <c r="R582" s="1395"/>
      <c r="S582" s="1395"/>
      <c r="T582" s="1395"/>
      <c r="U582" s="1395"/>
      <c r="V582" s="1395"/>
      <c r="W582" s="1395"/>
      <c r="X582" s="1395"/>
      <c r="Y582" s="1395"/>
      <c r="Z582" s="1395"/>
      <c r="AA582" s="1395"/>
      <c r="AB582" s="1395"/>
      <c r="AC582" s="1395"/>
      <c r="AD582" s="1395"/>
      <c r="AE582" s="1395"/>
      <c r="AF582" s="1395"/>
      <c r="AG582" s="1395"/>
      <c r="AH582" s="1395"/>
      <c r="AI582" s="1395"/>
      <c r="AJ582" s="1395"/>
      <c r="AK582" s="1395"/>
      <c r="AL582" s="1395"/>
      <c r="AM582" s="1395"/>
      <c r="AN582" s="1395"/>
    </row>
    <row r="583">
      <c r="A583" s="1395"/>
      <c r="B583" s="1395"/>
      <c r="C583" s="1395"/>
      <c r="D583" s="1395"/>
      <c r="E583" s="1395"/>
      <c r="F583" s="1395"/>
      <c r="G583" s="1395"/>
      <c r="H583" s="1395"/>
      <c r="I583" s="1395"/>
      <c r="J583" s="1395"/>
      <c r="K583" s="1395"/>
      <c r="L583" s="1395"/>
      <c r="M583" s="1395"/>
      <c r="N583" s="1395"/>
      <c r="O583" s="1395"/>
      <c r="P583" s="1395"/>
      <c r="Q583" s="1395"/>
      <c r="R583" s="1395"/>
      <c r="S583" s="1395"/>
      <c r="T583" s="1395"/>
      <c r="U583" s="1395"/>
      <c r="V583" s="1395"/>
      <c r="W583" s="1395"/>
      <c r="X583" s="1395"/>
      <c r="Y583" s="1395"/>
      <c r="Z583" s="1395"/>
      <c r="AA583" s="1395"/>
      <c r="AB583" s="1395"/>
      <c r="AC583" s="1395"/>
      <c r="AD583" s="1395"/>
      <c r="AE583" s="1395"/>
      <c r="AF583" s="1395"/>
      <c r="AG583" s="1395"/>
      <c r="AH583" s="1395"/>
      <c r="AI583" s="1395"/>
      <c r="AJ583" s="1395"/>
      <c r="AK583" s="1395"/>
      <c r="AL583" s="1395"/>
      <c r="AM583" s="1395"/>
      <c r="AN583" s="1395"/>
    </row>
    <row r="584">
      <c r="A584" s="1395"/>
      <c r="B584" s="1395"/>
      <c r="C584" s="1395"/>
      <c r="D584" s="1395"/>
      <c r="E584" s="1395"/>
      <c r="F584" s="1395"/>
      <c r="G584" s="1395"/>
      <c r="H584" s="1395"/>
      <c r="I584" s="1395"/>
      <c r="J584" s="1395"/>
      <c r="K584" s="1395"/>
      <c r="L584" s="1395"/>
      <c r="M584" s="1395"/>
      <c r="N584" s="1395"/>
      <c r="O584" s="1395"/>
      <c r="P584" s="1395"/>
      <c r="Q584" s="1395"/>
      <c r="R584" s="1395"/>
      <c r="S584" s="1395"/>
      <c r="T584" s="1395"/>
      <c r="U584" s="1395"/>
      <c r="V584" s="1395"/>
      <c r="W584" s="1395"/>
      <c r="X584" s="1395"/>
      <c r="Y584" s="1395"/>
      <c r="Z584" s="1395"/>
      <c r="AA584" s="1395"/>
      <c r="AB584" s="1395"/>
      <c r="AC584" s="1395"/>
      <c r="AD584" s="1395"/>
      <c r="AE584" s="1395"/>
      <c r="AF584" s="1395"/>
      <c r="AG584" s="1395"/>
      <c r="AH584" s="1395"/>
      <c r="AI584" s="1395"/>
      <c r="AJ584" s="1395"/>
      <c r="AK584" s="1395"/>
      <c r="AL584" s="1395"/>
      <c r="AM584" s="1395"/>
      <c r="AN584" s="1395"/>
    </row>
    <row r="585">
      <c r="A585" s="1395"/>
      <c r="B585" s="1395"/>
      <c r="C585" s="1395"/>
      <c r="D585" s="1395"/>
      <c r="E585" s="1395"/>
      <c r="F585" s="1395"/>
      <c r="G585" s="1395"/>
      <c r="H585" s="1395"/>
      <c r="I585" s="1395"/>
      <c r="J585" s="1395"/>
      <c r="K585" s="1395"/>
      <c r="L585" s="1395"/>
      <c r="M585" s="1395"/>
      <c r="N585" s="1395"/>
      <c r="O585" s="1395"/>
      <c r="P585" s="1395"/>
      <c r="Q585" s="1395"/>
      <c r="R585" s="1395"/>
      <c r="S585" s="1395"/>
      <c r="T585" s="1395"/>
      <c r="U585" s="1395"/>
      <c r="V585" s="1395"/>
      <c r="W585" s="1395"/>
      <c r="X585" s="1395"/>
      <c r="Y585" s="1395"/>
      <c r="Z585" s="1395"/>
      <c r="AA585" s="1395"/>
      <c r="AB585" s="1395"/>
      <c r="AC585" s="1395"/>
      <c r="AD585" s="1395"/>
      <c r="AE585" s="1395"/>
      <c r="AF585" s="1395"/>
      <c r="AG585" s="1395"/>
      <c r="AH585" s="1395"/>
      <c r="AI585" s="1395"/>
      <c r="AJ585" s="1395"/>
      <c r="AK585" s="1395"/>
      <c r="AL585" s="1395"/>
      <c r="AM585" s="1395"/>
      <c r="AN585" s="1395"/>
    </row>
    <row r="586">
      <c r="A586" s="1395"/>
      <c r="B586" s="1395"/>
      <c r="C586" s="1395"/>
      <c r="D586" s="1395"/>
      <c r="E586" s="1395"/>
      <c r="F586" s="1395"/>
      <c r="G586" s="1395"/>
      <c r="H586" s="1395"/>
      <c r="I586" s="1395"/>
      <c r="J586" s="1395"/>
      <c r="K586" s="1395"/>
      <c r="L586" s="1395"/>
      <c r="M586" s="1395"/>
      <c r="N586" s="1395"/>
      <c r="O586" s="1395"/>
      <c r="P586" s="1395"/>
      <c r="Q586" s="1395"/>
      <c r="R586" s="1395"/>
      <c r="S586" s="1395"/>
      <c r="T586" s="1395"/>
      <c r="U586" s="1395"/>
      <c r="V586" s="1395"/>
      <c r="W586" s="1395"/>
      <c r="X586" s="1395"/>
      <c r="Y586" s="1395"/>
      <c r="Z586" s="1395"/>
      <c r="AA586" s="1395"/>
      <c r="AB586" s="1395"/>
      <c r="AC586" s="1395"/>
      <c r="AD586" s="1395"/>
      <c r="AE586" s="1395"/>
      <c r="AF586" s="1395"/>
      <c r="AG586" s="1395"/>
      <c r="AH586" s="1395"/>
      <c r="AI586" s="1395"/>
      <c r="AJ586" s="1395"/>
      <c r="AK586" s="1395"/>
      <c r="AL586" s="1395"/>
      <c r="AM586" s="1395"/>
      <c r="AN586" s="1395"/>
    </row>
    <row r="587">
      <c r="A587" s="1395"/>
      <c r="B587" s="1395"/>
      <c r="C587" s="1395"/>
      <c r="D587" s="1395"/>
      <c r="E587" s="1395"/>
      <c r="F587" s="1395"/>
      <c r="G587" s="1395"/>
      <c r="H587" s="1395"/>
      <c r="I587" s="1395"/>
      <c r="J587" s="1395"/>
      <c r="K587" s="1395"/>
      <c r="L587" s="1395"/>
      <c r="M587" s="1395"/>
      <c r="N587" s="1395"/>
      <c r="O587" s="1395"/>
      <c r="P587" s="1395"/>
      <c r="Q587" s="1395"/>
      <c r="R587" s="1395"/>
      <c r="S587" s="1395"/>
      <c r="T587" s="1395"/>
      <c r="U587" s="1395"/>
      <c r="V587" s="1395"/>
      <c r="W587" s="1395"/>
      <c r="X587" s="1395"/>
      <c r="Y587" s="1395"/>
      <c r="Z587" s="1395"/>
      <c r="AA587" s="1395"/>
      <c r="AB587" s="1395"/>
      <c r="AC587" s="1395"/>
      <c r="AD587" s="1395"/>
      <c r="AE587" s="1395"/>
      <c r="AF587" s="1395"/>
      <c r="AG587" s="1395"/>
      <c r="AH587" s="1395"/>
      <c r="AI587" s="1395"/>
      <c r="AJ587" s="1395"/>
      <c r="AK587" s="1395"/>
      <c r="AL587" s="1395"/>
      <c r="AM587" s="1395"/>
      <c r="AN587" s="1395"/>
    </row>
    <row r="588">
      <c r="A588" s="1395"/>
      <c r="B588" s="1395"/>
      <c r="C588" s="1395"/>
      <c r="D588" s="1395"/>
      <c r="E588" s="1395"/>
      <c r="F588" s="1395"/>
      <c r="G588" s="1395"/>
      <c r="H588" s="1395"/>
      <c r="I588" s="1395"/>
      <c r="J588" s="1395"/>
      <c r="K588" s="1395"/>
      <c r="L588" s="1395"/>
      <c r="M588" s="1395"/>
      <c r="N588" s="1395"/>
      <c r="O588" s="1395"/>
      <c r="P588" s="1395"/>
      <c r="Q588" s="1395"/>
      <c r="R588" s="1395"/>
      <c r="S588" s="1395"/>
      <c r="T588" s="1395"/>
      <c r="U588" s="1395"/>
      <c r="V588" s="1395"/>
      <c r="W588" s="1395"/>
      <c r="X588" s="1395"/>
      <c r="Y588" s="1395"/>
      <c r="Z588" s="1395"/>
      <c r="AA588" s="1395"/>
      <c r="AB588" s="1395"/>
      <c r="AC588" s="1395"/>
      <c r="AD588" s="1395"/>
      <c r="AE588" s="1395"/>
      <c r="AF588" s="1395"/>
      <c r="AG588" s="1395"/>
      <c r="AH588" s="1395"/>
      <c r="AI588" s="1395"/>
      <c r="AJ588" s="1395"/>
      <c r="AK588" s="1395"/>
      <c r="AL588" s="1395"/>
      <c r="AM588" s="1395"/>
      <c r="AN588" s="1395"/>
    </row>
    <row r="589">
      <c r="A589" s="1395"/>
      <c r="B589" s="1395"/>
      <c r="C589" s="1395"/>
      <c r="D589" s="1395"/>
      <c r="E589" s="1395"/>
      <c r="F589" s="1395"/>
      <c r="G589" s="1395"/>
      <c r="H589" s="1395"/>
      <c r="I589" s="1395"/>
      <c r="J589" s="1395"/>
      <c r="K589" s="1395"/>
      <c r="L589" s="1395"/>
      <c r="M589" s="1395"/>
      <c r="N589" s="1395"/>
      <c r="O589" s="1395"/>
      <c r="P589" s="1395"/>
      <c r="Q589" s="1395"/>
      <c r="R589" s="1395"/>
      <c r="S589" s="1395"/>
      <c r="T589" s="1395"/>
      <c r="U589" s="1395"/>
      <c r="V589" s="1395"/>
      <c r="W589" s="1395"/>
      <c r="X589" s="1395"/>
      <c r="Y589" s="1395"/>
      <c r="Z589" s="1395"/>
      <c r="AA589" s="1395"/>
      <c r="AB589" s="1395"/>
      <c r="AC589" s="1395"/>
      <c r="AD589" s="1395"/>
      <c r="AE589" s="1395"/>
      <c r="AF589" s="1395"/>
      <c r="AG589" s="1395"/>
      <c r="AH589" s="1395"/>
      <c r="AI589" s="1395"/>
      <c r="AJ589" s="1395"/>
      <c r="AK589" s="1395"/>
      <c r="AL589" s="1395"/>
      <c r="AM589" s="1395"/>
      <c r="AN589" s="1395"/>
    </row>
    <row r="590">
      <c r="A590" s="1395"/>
      <c r="B590" s="1395"/>
      <c r="C590" s="1395"/>
      <c r="D590" s="1395"/>
      <c r="E590" s="1395"/>
      <c r="F590" s="1395"/>
      <c r="G590" s="1395"/>
      <c r="H590" s="1395"/>
      <c r="I590" s="1395"/>
      <c r="J590" s="1395"/>
      <c r="K590" s="1395"/>
      <c r="L590" s="1395"/>
      <c r="M590" s="1395"/>
      <c r="N590" s="1395"/>
      <c r="O590" s="1395"/>
      <c r="P590" s="1395"/>
      <c r="Q590" s="1395"/>
      <c r="R590" s="1395"/>
      <c r="S590" s="1395"/>
      <c r="T590" s="1395"/>
      <c r="U590" s="1395"/>
      <c r="V590" s="1395"/>
      <c r="W590" s="1395"/>
      <c r="X590" s="1395"/>
      <c r="Y590" s="1395"/>
      <c r="Z590" s="1395"/>
      <c r="AA590" s="1395"/>
      <c r="AB590" s="1395"/>
      <c r="AC590" s="1395"/>
      <c r="AD590" s="1395"/>
      <c r="AE590" s="1395"/>
      <c r="AF590" s="1395"/>
      <c r="AG590" s="1395"/>
      <c r="AH590" s="1395"/>
      <c r="AI590" s="1395"/>
      <c r="AJ590" s="1395"/>
      <c r="AK590" s="1395"/>
      <c r="AL590" s="1395"/>
      <c r="AM590" s="1395"/>
      <c r="AN590" s="1395"/>
    </row>
    <row r="591">
      <c r="A591" s="1395"/>
      <c r="B591" s="1395"/>
      <c r="C591" s="1395"/>
      <c r="D591" s="1395"/>
      <c r="E591" s="1395"/>
      <c r="F591" s="1395"/>
      <c r="G591" s="1395"/>
      <c r="H591" s="1395"/>
      <c r="I591" s="1395"/>
      <c r="J591" s="1395"/>
      <c r="K591" s="1395"/>
      <c r="L591" s="1395"/>
      <c r="M591" s="1395"/>
      <c r="N591" s="1395"/>
      <c r="O591" s="1395"/>
      <c r="P591" s="1395"/>
      <c r="Q591" s="1395"/>
      <c r="R591" s="1395"/>
      <c r="S591" s="1395"/>
      <c r="T591" s="1395"/>
      <c r="U591" s="1395"/>
      <c r="V591" s="1395"/>
      <c r="W591" s="1395"/>
      <c r="X591" s="1395"/>
      <c r="Y591" s="1395"/>
      <c r="Z591" s="1395"/>
      <c r="AA591" s="1395"/>
      <c r="AB591" s="1395"/>
      <c r="AC591" s="1395"/>
      <c r="AD591" s="1395"/>
      <c r="AE591" s="1395"/>
      <c r="AF591" s="1395"/>
      <c r="AG591" s="1395"/>
      <c r="AH591" s="1395"/>
      <c r="AI591" s="1395"/>
      <c r="AJ591" s="1395"/>
      <c r="AK591" s="1395"/>
      <c r="AL591" s="1395"/>
      <c r="AM591" s="1395"/>
      <c r="AN591" s="1395"/>
    </row>
    <row r="592">
      <c r="A592" s="1395"/>
      <c r="B592" s="1395"/>
      <c r="C592" s="1395"/>
      <c r="D592" s="1395"/>
      <c r="E592" s="1395"/>
      <c r="F592" s="1395"/>
      <c r="G592" s="1395"/>
      <c r="H592" s="1395"/>
      <c r="I592" s="1395"/>
      <c r="J592" s="1395"/>
      <c r="K592" s="1395"/>
      <c r="L592" s="1395"/>
      <c r="M592" s="1395"/>
      <c r="N592" s="1395"/>
      <c r="O592" s="1395"/>
      <c r="P592" s="1395"/>
      <c r="Q592" s="1395"/>
      <c r="R592" s="1395"/>
      <c r="S592" s="1395"/>
      <c r="T592" s="1395"/>
      <c r="U592" s="1395"/>
      <c r="V592" s="1395"/>
      <c r="W592" s="1395"/>
      <c r="X592" s="1395"/>
      <c r="Y592" s="1395"/>
      <c r="Z592" s="1395"/>
      <c r="AA592" s="1395"/>
      <c r="AB592" s="1395"/>
      <c r="AC592" s="1395"/>
      <c r="AD592" s="1395"/>
      <c r="AE592" s="1395"/>
      <c r="AF592" s="1395"/>
      <c r="AG592" s="1395"/>
      <c r="AH592" s="1395"/>
      <c r="AI592" s="1395"/>
      <c r="AJ592" s="1395"/>
      <c r="AK592" s="1395"/>
      <c r="AL592" s="1395"/>
      <c r="AM592" s="1395"/>
      <c r="AN592" s="1395"/>
    </row>
    <row r="593">
      <c r="A593" s="1395"/>
      <c r="B593" s="1395"/>
      <c r="C593" s="1395"/>
      <c r="D593" s="1395"/>
      <c r="E593" s="1395"/>
      <c r="F593" s="1395"/>
      <c r="G593" s="1395"/>
      <c r="H593" s="1395"/>
      <c r="I593" s="1395"/>
      <c r="J593" s="1395"/>
      <c r="K593" s="1395"/>
      <c r="L593" s="1395"/>
      <c r="M593" s="1395"/>
      <c r="N593" s="1395"/>
      <c r="O593" s="1395"/>
      <c r="P593" s="1395"/>
      <c r="Q593" s="1395"/>
      <c r="R593" s="1395"/>
      <c r="S593" s="1395"/>
      <c r="T593" s="1395"/>
      <c r="U593" s="1395"/>
      <c r="V593" s="1395"/>
      <c r="W593" s="1395"/>
      <c r="X593" s="1395"/>
      <c r="Y593" s="1395"/>
      <c r="Z593" s="1395"/>
      <c r="AA593" s="1395"/>
      <c r="AB593" s="1395"/>
      <c r="AC593" s="1395"/>
      <c r="AD593" s="1395"/>
      <c r="AE593" s="1395"/>
      <c r="AF593" s="1395"/>
      <c r="AG593" s="1395"/>
      <c r="AH593" s="1395"/>
      <c r="AI593" s="1395"/>
      <c r="AJ593" s="1395"/>
      <c r="AK593" s="1395"/>
      <c r="AL593" s="1395"/>
      <c r="AM593" s="1395"/>
      <c r="AN593" s="1395"/>
    </row>
    <row r="594">
      <c r="A594" s="1395"/>
      <c r="B594" s="1395"/>
      <c r="C594" s="1395"/>
      <c r="D594" s="1395"/>
      <c r="E594" s="1395"/>
      <c r="F594" s="1395"/>
      <c r="G594" s="1395"/>
      <c r="H594" s="1395"/>
      <c r="I594" s="1395"/>
      <c r="J594" s="1395"/>
      <c r="K594" s="1395"/>
      <c r="L594" s="1395"/>
      <c r="M594" s="1395"/>
      <c r="N594" s="1395"/>
      <c r="O594" s="1395"/>
      <c r="P594" s="1395"/>
      <c r="Q594" s="1395"/>
      <c r="R594" s="1395"/>
      <c r="S594" s="1395"/>
      <c r="T594" s="1395"/>
      <c r="U594" s="1395"/>
      <c r="V594" s="1395"/>
      <c r="W594" s="1395"/>
      <c r="X594" s="1395"/>
      <c r="Y594" s="1395"/>
      <c r="Z594" s="1395"/>
      <c r="AA594" s="1395"/>
      <c r="AB594" s="1395"/>
      <c r="AC594" s="1395"/>
      <c r="AD594" s="1395"/>
      <c r="AE594" s="1395"/>
      <c r="AF594" s="1395"/>
      <c r="AG594" s="1395"/>
      <c r="AH594" s="1395"/>
      <c r="AI594" s="1395"/>
      <c r="AJ594" s="1395"/>
      <c r="AK594" s="1395"/>
      <c r="AL594" s="1395"/>
      <c r="AM594" s="1395"/>
      <c r="AN594" s="1395"/>
    </row>
    <row r="595">
      <c r="A595" s="1395"/>
      <c r="B595" s="1395"/>
      <c r="C595" s="1395"/>
      <c r="D595" s="1395"/>
      <c r="E595" s="1395"/>
      <c r="F595" s="1395"/>
      <c r="G595" s="1395"/>
      <c r="H595" s="1395"/>
      <c r="I595" s="1395"/>
      <c r="J595" s="1395"/>
      <c r="K595" s="1395"/>
      <c r="L595" s="1395"/>
      <c r="M595" s="1395"/>
      <c r="N595" s="1395"/>
      <c r="O595" s="1395"/>
      <c r="P595" s="1395"/>
      <c r="Q595" s="1395"/>
      <c r="R595" s="1395"/>
      <c r="S595" s="1395"/>
      <c r="T595" s="1395"/>
      <c r="U595" s="1395"/>
      <c r="V595" s="1395"/>
      <c r="W595" s="1395"/>
      <c r="X595" s="1395"/>
      <c r="Y595" s="1395"/>
      <c r="Z595" s="1395"/>
      <c r="AA595" s="1395"/>
      <c r="AB595" s="1395"/>
      <c r="AC595" s="1395"/>
      <c r="AD595" s="1395"/>
      <c r="AE595" s="1395"/>
      <c r="AF595" s="1395"/>
      <c r="AG595" s="1395"/>
      <c r="AH595" s="1395"/>
      <c r="AI595" s="1395"/>
      <c r="AJ595" s="1395"/>
      <c r="AK595" s="1395"/>
      <c r="AL595" s="1395"/>
      <c r="AM595" s="1395"/>
      <c r="AN595" s="1395"/>
    </row>
    <row r="596">
      <c r="A596" s="1395"/>
      <c r="B596" s="1395"/>
      <c r="C596" s="1395"/>
      <c r="D596" s="1395"/>
      <c r="E596" s="1395"/>
      <c r="F596" s="1395"/>
      <c r="G596" s="1395"/>
      <c r="H596" s="1395"/>
      <c r="I596" s="1395"/>
      <c r="J596" s="1395"/>
      <c r="K596" s="1395"/>
      <c r="L596" s="1395"/>
      <c r="M596" s="1395"/>
      <c r="N596" s="1395"/>
      <c r="O596" s="1395"/>
      <c r="P596" s="1395"/>
      <c r="Q596" s="1395"/>
      <c r="R596" s="1395"/>
      <c r="S596" s="1395"/>
      <c r="T596" s="1395"/>
      <c r="U596" s="1395"/>
      <c r="V596" s="1395"/>
      <c r="W596" s="1395"/>
      <c r="X596" s="1395"/>
      <c r="Y596" s="1395"/>
      <c r="Z596" s="1395"/>
      <c r="AA596" s="1395"/>
      <c r="AB596" s="1395"/>
      <c r="AC596" s="1395"/>
      <c r="AD596" s="1395"/>
      <c r="AE596" s="1395"/>
      <c r="AF596" s="1395"/>
      <c r="AG596" s="1395"/>
      <c r="AH596" s="1395"/>
      <c r="AI596" s="1395"/>
      <c r="AJ596" s="1395"/>
      <c r="AK596" s="1395"/>
      <c r="AL596" s="1395"/>
      <c r="AM596" s="1395"/>
      <c r="AN596" s="1395"/>
    </row>
    <row r="597">
      <c r="A597" s="1395"/>
      <c r="B597" s="1395"/>
      <c r="C597" s="1395"/>
      <c r="D597" s="1395"/>
      <c r="E597" s="1395"/>
      <c r="F597" s="1395"/>
      <c r="G597" s="1395"/>
      <c r="H597" s="1395"/>
      <c r="I597" s="1395"/>
      <c r="J597" s="1395"/>
      <c r="K597" s="1395"/>
      <c r="L597" s="1395"/>
      <c r="M597" s="1395"/>
      <c r="N597" s="1395"/>
      <c r="O597" s="1395"/>
      <c r="P597" s="1395"/>
      <c r="Q597" s="1395"/>
      <c r="R597" s="1395"/>
      <c r="S597" s="1395"/>
      <c r="T597" s="1395"/>
      <c r="U597" s="1395"/>
      <c r="V597" s="1395"/>
      <c r="W597" s="1395"/>
      <c r="X597" s="1395"/>
      <c r="Y597" s="1395"/>
      <c r="Z597" s="1395"/>
      <c r="AA597" s="1395"/>
      <c r="AB597" s="1395"/>
      <c r="AC597" s="1395"/>
      <c r="AD597" s="1395"/>
      <c r="AE597" s="1395"/>
      <c r="AF597" s="1395"/>
      <c r="AG597" s="1395"/>
      <c r="AH597" s="1395"/>
      <c r="AI597" s="1395"/>
      <c r="AJ597" s="1395"/>
      <c r="AK597" s="1395"/>
      <c r="AL597" s="1395"/>
      <c r="AM597" s="1395"/>
      <c r="AN597" s="1395"/>
    </row>
    <row r="598">
      <c r="A598" s="1395"/>
      <c r="B598" s="1395"/>
      <c r="C598" s="1395"/>
      <c r="D598" s="1395"/>
      <c r="E598" s="1395"/>
      <c r="F598" s="1395"/>
      <c r="G598" s="1395"/>
      <c r="H598" s="1395"/>
      <c r="I598" s="1395"/>
      <c r="J598" s="1395"/>
      <c r="K598" s="1395"/>
      <c r="L598" s="1395"/>
      <c r="M598" s="1395"/>
      <c r="N598" s="1395"/>
      <c r="O598" s="1395"/>
      <c r="P598" s="1395"/>
      <c r="Q598" s="1395"/>
      <c r="R598" s="1395"/>
      <c r="S598" s="1395"/>
      <c r="T598" s="1395"/>
      <c r="U598" s="1395"/>
      <c r="V598" s="1395"/>
      <c r="W598" s="1395"/>
      <c r="X598" s="1395"/>
      <c r="Y598" s="1395"/>
      <c r="Z598" s="1395"/>
      <c r="AA598" s="1395"/>
      <c r="AB598" s="1395"/>
      <c r="AC598" s="1395"/>
      <c r="AD598" s="1395"/>
      <c r="AE598" s="1395"/>
      <c r="AF598" s="1395"/>
      <c r="AG598" s="1395"/>
      <c r="AH598" s="1395"/>
      <c r="AI598" s="1395"/>
      <c r="AJ598" s="1395"/>
      <c r="AK598" s="1395"/>
      <c r="AL598" s="1395"/>
      <c r="AM598" s="1395"/>
      <c r="AN598" s="1395"/>
    </row>
    <row r="599">
      <c r="A599" s="1395"/>
      <c r="B599" s="1395"/>
      <c r="C599" s="1395"/>
      <c r="D599" s="1395"/>
      <c r="E599" s="1395"/>
      <c r="F599" s="1395"/>
      <c r="G599" s="1395"/>
      <c r="H599" s="1395"/>
      <c r="I599" s="1395"/>
      <c r="J599" s="1395"/>
      <c r="K599" s="1395"/>
      <c r="L599" s="1395"/>
      <c r="M599" s="1395"/>
      <c r="N599" s="1395"/>
      <c r="O599" s="1395"/>
      <c r="P599" s="1395"/>
      <c r="Q599" s="1395"/>
      <c r="R599" s="1395"/>
      <c r="S599" s="1395"/>
      <c r="T599" s="1395"/>
      <c r="U599" s="1395"/>
      <c r="V599" s="1395"/>
      <c r="W599" s="1395"/>
      <c r="X599" s="1395"/>
      <c r="Y599" s="1395"/>
      <c r="Z599" s="1395"/>
      <c r="AA599" s="1395"/>
      <c r="AB599" s="1395"/>
      <c r="AC599" s="1395"/>
      <c r="AD599" s="1395"/>
      <c r="AE599" s="1395"/>
      <c r="AF599" s="1395"/>
      <c r="AG599" s="1395"/>
      <c r="AH599" s="1395"/>
      <c r="AI599" s="1395"/>
      <c r="AJ599" s="1395"/>
      <c r="AK599" s="1395"/>
      <c r="AL599" s="1395"/>
      <c r="AM599" s="1395"/>
      <c r="AN599" s="1395"/>
    </row>
    <row r="600">
      <c r="A600" s="1395"/>
      <c r="B600" s="1395"/>
      <c r="C600" s="1395"/>
      <c r="D600" s="1395"/>
      <c r="E600" s="1395"/>
      <c r="F600" s="1395"/>
      <c r="G600" s="1395"/>
      <c r="H600" s="1395"/>
      <c r="I600" s="1395"/>
      <c r="J600" s="1395"/>
      <c r="K600" s="1395"/>
      <c r="L600" s="1395"/>
      <c r="M600" s="1395"/>
      <c r="N600" s="1395"/>
      <c r="O600" s="1395"/>
      <c r="P600" s="1395"/>
      <c r="Q600" s="1395"/>
      <c r="R600" s="1395"/>
      <c r="S600" s="1395"/>
      <c r="T600" s="1395"/>
      <c r="U600" s="1395"/>
      <c r="V600" s="1395"/>
      <c r="W600" s="1395"/>
      <c r="X600" s="1395"/>
      <c r="Y600" s="1395"/>
      <c r="Z600" s="1395"/>
      <c r="AA600" s="1395"/>
      <c r="AB600" s="1395"/>
      <c r="AC600" s="1395"/>
      <c r="AD600" s="1395"/>
      <c r="AE600" s="1395"/>
      <c r="AF600" s="1395"/>
      <c r="AG600" s="1395"/>
      <c r="AH600" s="1395"/>
      <c r="AI600" s="1395"/>
      <c r="AJ600" s="1395"/>
      <c r="AK600" s="1395"/>
      <c r="AL600" s="1395"/>
      <c r="AM600" s="1395"/>
      <c r="AN600" s="1395"/>
    </row>
    <row r="601">
      <c r="A601" s="1395"/>
      <c r="B601" s="1395"/>
      <c r="C601" s="1395"/>
      <c r="D601" s="1395"/>
      <c r="E601" s="1395"/>
      <c r="F601" s="1395"/>
      <c r="G601" s="1395"/>
      <c r="H601" s="1395"/>
      <c r="I601" s="1395"/>
      <c r="J601" s="1395"/>
      <c r="K601" s="1395"/>
      <c r="L601" s="1395"/>
      <c r="M601" s="1395"/>
      <c r="N601" s="1395"/>
      <c r="O601" s="1395"/>
      <c r="P601" s="1395"/>
      <c r="Q601" s="1395"/>
      <c r="R601" s="1395"/>
      <c r="S601" s="1395"/>
      <c r="T601" s="1395"/>
      <c r="U601" s="1395"/>
      <c r="V601" s="1395"/>
      <c r="W601" s="1395"/>
      <c r="X601" s="1395"/>
      <c r="Y601" s="1395"/>
      <c r="Z601" s="1395"/>
      <c r="AA601" s="1395"/>
      <c r="AB601" s="1395"/>
      <c r="AC601" s="1395"/>
      <c r="AD601" s="1395"/>
      <c r="AE601" s="1395"/>
      <c r="AF601" s="1395"/>
      <c r="AG601" s="1395"/>
      <c r="AH601" s="1395"/>
      <c r="AI601" s="1395"/>
      <c r="AJ601" s="1395"/>
      <c r="AK601" s="1395"/>
      <c r="AL601" s="1395"/>
      <c r="AM601" s="1395"/>
      <c r="AN601" s="1395"/>
    </row>
    <row r="602">
      <c r="A602" s="1395"/>
      <c r="B602" s="1395"/>
      <c r="C602" s="1395"/>
      <c r="D602" s="1395"/>
      <c r="E602" s="1395"/>
      <c r="F602" s="1395"/>
      <c r="G602" s="1395"/>
      <c r="H602" s="1395"/>
      <c r="I602" s="1395"/>
      <c r="J602" s="1395"/>
      <c r="K602" s="1395"/>
      <c r="L602" s="1395"/>
      <c r="M602" s="1395"/>
      <c r="N602" s="1395"/>
      <c r="O602" s="1395"/>
      <c r="P602" s="1395"/>
      <c r="Q602" s="1395"/>
      <c r="R602" s="1395"/>
      <c r="S602" s="1395"/>
      <c r="T602" s="1395"/>
      <c r="U602" s="1395"/>
      <c r="V602" s="1395"/>
      <c r="W602" s="1395"/>
      <c r="X602" s="1395"/>
      <c r="Y602" s="1395"/>
      <c r="Z602" s="1395"/>
      <c r="AA602" s="1395"/>
      <c r="AB602" s="1395"/>
      <c r="AC602" s="1395"/>
      <c r="AD602" s="1395"/>
      <c r="AE602" s="1395"/>
      <c r="AF602" s="1395"/>
      <c r="AG602" s="1395"/>
      <c r="AH602" s="1395"/>
      <c r="AI602" s="1395"/>
      <c r="AJ602" s="1395"/>
      <c r="AK602" s="1395"/>
      <c r="AL602" s="1395"/>
      <c r="AM602" s="1395"/>
      <c r="AN602" s="1395"/>
    </row>
    <row r="603">
      <c r="A603" s="1395"/>
      <c r="B603" s="1395"/>
      <c r="C603" s="1395"/>
      <c r="D603" s="1395"/>
      <c r="E603" s="1395"/>
      <c r="F603" s="1395"/>
      <c r="G603" s="1395"/>
      <c r="H603" s="1395"/>
      <c r="I603" s="1395"/>
      <c r="J603" s="1395"/>
      <c r="K603" s="1395"/>
      <c r="L603" s="1395"/>
      <c r="M603" s="1395"/>
      <c r="N603" s="1395"/>
      <c r="O603" s="1395"/>
      <c r="P603" s="1395"/>
      <c r="Q603" s="1395"/>
      <c r="R603" s="1395"/>
      <c r="S603" s="1395"/>
      <c r="T603" s="1395"/>
      <c r="U603" s="1395"/>
      <c r="V603" s="1395"/>
      <c r="W603" s="1395"/>
      <c r="X603" s="1395"/>
      <c r="Y603" s="1395"/>
      <c r="Z603" s="1395"/>
      <c r="AA603" s="1395"/>
      <c r="AB603" s="1395"/>
      <c r="AC603" s="1395"/>
      <c r="AD603" s="1395"/>
      <c r="AE603" s="1395"/>
      <c r="AF603" s="1395"/>
      <c r="AG603" s="1395"/>
      <c r="AH603" s="1395"/>
      <c r="AI603" s="1395"/>
      <c r="AJ603" s="1395"/>
      <c r="AK603" s="1395"/>
      <c r="AL603" s="1395"/>
      <c r="AM603" s="1395"/>
      <c r="AN603" s="1395"/>
    </row>
    <row r="604">
      <c r="A604" s="1395"/>
      <c r="B604" s="1395"/>
      <c r="C604" s="1395"/>
      <c r="D604" s="1395"/>
      <c r="E604" s="1395"/>
      <c r="F604" s="1395"/>
      <c r="G604" s="1395"/>
      <c r="H604" s="1395"/>
      <c r="I604" s="1395"/>
      <c r="J604" s="1395"/>
      <c r="K604" s="1395"/>
      <c r="L604" s="1395"/>
      <c r="M604" s="1395"/>
      <c r="N604" s="1395"/>
      <c r="O604" s="1395"/>
      <c r="P604" s="1395"/>
      <c r="Q604" s="1395"/>
      <c r="R604" s="1395"/>
      <c r="S604" s="1395"/>
      <c r="T604" s="1395"/>
      <c r="U604" s="1395"/>
      <c r="V604" s="1395"/>
      <c r="W604" s="1395"/>
      <c r="X604" s="1395"/>
      <c r="Y604" s="1395"/>
      <c r="Z604" s="1395"/>
      <c r="AA604" s="1395"/>
      <c r="AB604" s="1395"/>
      <c r="AC604" s="1395"/>
      <c r="AD604" s="1395"/>
      <c r="AE604" s="1395"/>
      <c r="AF604" s="1395"/>
      <c r="AG604" s="1395"/>
      <c r="AH604" s="1395"/>
      <c r="AI604" s="1395"/>
      <c r="AJ604" s="1395"/>
      <c r="AK604" s="1395"/>
      <c r="AL604" s="1395"/>
      <c r="AM604" s="1395"/>
      <c r="AN604" s="1395"/>
    </row>
    <row r="605">
      <c r="A605" s="1395"/>
      <c r="B605" s="1395"/>
      <c r="C605" s="1395"/>
      <c r="D605" s="1395"/>
      <c r="E605" s="1395"/>
      <c r="F605" s="1395"/>
      <c r="G605" s="1395"/>
      <c r="H605" s="1395"/>
      <c r="I605" s="1395"/>
      <c r="J605" s="1395"/>
      <c r="K605" s="1395"/>
      <c r="L605" s="1395"/>
      <c r="M605" s="1395"/>
      <c r="N605" s="1395"/>
      <c r="O605" s="1395"/>
      <c r="P605" s="1395"/>
      <c r="Q605" s="1395"/>
      <c r="R605" s="1395"/>
      <c r="S605" s="1395"/>
      <c r="T605" s="1395"/>
      <c r="U605" s="1395"/>
      <c r="V605" s="1395"/>
      <c r="W605" s="1395"/>
      <c r="X605" s="1395"/>
      <c r="Y605" s="1395"/>
      <c r="Z605" s="1395"/>
      <c r="AA605" s="1395"/>
      <c r="AB605" s="1395"/>
      <c r="AC605" s="1395"/>
      <c r="AD605" s="1395"/>
      <c r="AE605" s="1395"/>
      <c r="AF605" s="1395"/>
      <c r="AG605" s="1395"/>
      <c r="AH605" s="1395"/>
      <c r="AI605" s="1395"/>
      <c r="AJ605" s="1395"/>
      <c r="AK605" s="1395"/>
      <c r="AL605" s="1395"/>
      <c r="AM605" s="1395"/>
      <c r="AN605" s="1395"/>
    </row>
    <row r="606">
      <c r="A606" s="1395"/>
      <c r="B606" s="1395"/>
      <c r="C606" s="1395"/>
      <c r="D606" s="1395"/>
      <c r="E606" s="1395"/>
      <c r="F606" s="1395"/>
      <c r="G606" s="1395"/>
      <c r="H606" s="1395"/>
      <c r="I606" s="1395"/>
      <c r="J606" s="1395"/>
      <c r="K606" s="1395"/>
      <c r="L606" s="1395"/>
      <c r="M606" s="1395"/>
      <c r="N606" s="1395"/>
      <c r="O606" s="1395"/>
      <c r="P606" s="1395"/>
      <c r="Q606" s="1395"/>
      <c r="R606" s="1395"/>
      <c r="S606" s="1395"/>
      <c r="T606" s="1395"/>
      <c r="U606" s="1395"/>
      <c r="V606" s="1395"/>
      <c r="W606" s="1395"/>
      <c r="X606" s="1395"/>
      <c r="Y606" s="1395"/>
      <c r="Z606" s="1395"/>
      <c r="AA606" s="1395"/>
      <c r="AB606" s="1395"/>
      <c r="AC606" s="1395"/>
      <c r="AD606" s="1395"/>
      <c r="AE606" s="1395"/>
      <c r="AF606" s="1395"/>
      <c r="AG606" s="1395"/>
      <c r="AH606" s="1395"/>
      <c r="AI606" s="1395"/>
      <c r="AJ606" s="1395"/>
      <c r="AK606" s="1395"/>
      <c r="AL606" s="1395"/>
      <c r="AM606" s="1395"/>
      <c r="AN606" s="1395"/>
    </row>
    <row r="607">
      <c r="A607" s="1395"/>
      <c r="B607" s="1395"/>
      <c r="C607" s="1395"/>
      <c r="D607" s="1395"/>
      <c r="E607" s="1395"/>
      <c r="F607" s="1395"/>
      <c r="G607" s="1395"/>
      <c r="H607" s="1395"/>
      <c r="I607" s="1395"/>
      <c r="J607" s="1395"/>
      <c r="K607" s="1395"/>
      <c r="L607" s="1395"/>
      <c r="M607" s="1395"/>
      <c r="N607" s="1395"/>
      <c r="O607" s="1395"/>
      <c r="P607" s="1395"/>
      <c r="Q607" s="1395"/>
      <c r="R607" s="1395"/>
      <c r="S607" s="1395"/>
      <c r="T607" s="1395"/>
      <c r="U607" s="1395"/>
      <c r="V607" s="1395"/>
      <c r="W607" s="1395"/>
      <c r="X607" s="1395"/>
      <c r="Y607" s="1395"/>
      <c r="Z607" s="1395"/>
      <c r="AA607" s="1395"/>
      <c r="AB607" s="1395"/>
      <c r="AC607" s="1395"/>
      <c r="AD607" s="1395"/>
      <c r="AE607" s="1395"/>
      <c r="AF607" s="1395"/>
      <c r="AG607" s="1395"/>
      <c r="AH607" s="1395"/>
      <c r="AI607" s="1395"/>
      <c r="AJ607" s="1395"/>
      <c r="AK607" s="1395"/>
      <c r="AL607" s="1395"/>
      <c r="AM607" s="1395"/>
      <c r="AN607" s="1395"/>
    </row>
    <row r="608">
      <c r="A608" s="1395"/>
      <c r="B608" s="1395"/>
      <c r="C608" s="1395"/>
      <c r="D608" s="1395"/>
      <c r="E608" s="1395"/>
      <c r="F608" s="1395"/>
      <c r="G608" s="1395"/>
      <c r="H608" s="1395"/>
      <c r="I608" s="1395"/>
      <c r="J608" s="1395"/>
      <c r="K608" s="1395"/>
      <c r="L608" s="1395"/>
      <c r="M608" s="1395"/>
      <c r="N608" s="1395"/>
      <c r="O608" s="1395"/>
      <c r="P608" s="1395"/>
      <c r="Q608" s="1395"/>
      <c r="R608" s="1395"/>
      <c r="S608" s="1395"/>
      <c r="T608" s="1395"/>
      <c r="U608" s="1395"/>
      <c r="V608" s="1395"/>
      <c r="W608" s="1395"/>
      <c r="X608" s="1395"/>
      <c r="Y608" s="1395"/>
      <c r="Z608" s="1395"/>
      <c r="AA608" s="1395"/>
      <c r="AB608" s="1395"/>
      <c r="AC608" s="1395"/>
      <c r="AD608" s="1395"/>
      <c r="AE608" s="1395"/>
      <c r="AF608" s="1395"/>
      <c r="AG608" s="1395"/>
      <c r="AH608" s="1395"/>
      <c r="AI608" s="1395"/>
      <c r="AJ608" s="1395"/>
      <c r="AK608" s="1395"/>
      <c r="AL608" s="1395"/>
      <c r="AM608" s="1395"/>
      <c r="AN608" s="1395"/>
    </row>
    <row r="609">
      <c r="A609" s="1395"/>
      <c r="B609" s="1395"/>
      <c r="C609" s="1395"/>
      <c r="D609" s="1395"/>
      <c r="E609" s="1395"/>
      <c r="F609" s="1395"/>
      <c r="G609" s="1395"/>
      <c r="H609" s="1395"/>
      <c r="I609" s="1395"/>
      <c r="J609" s="1395"/>
      <c r="K609" s="1395"/>
      <c r="L609" s="1395"/>
      <c r="M609" s="1395"/>
      <c r="N609" s="1395"/>
      <c r="O609" s="1395"/>
      <c r="P609" s="1395"/>
      <c r="Q609" s="1395"/>
      <c r="R609" s="1395"/>
      <c r="S609" s="1395"/>
      <c r="T609" s="1395"/>
      <c r="U609" s="1395"/>
      <c r="V609" s="1395"/>
      <c r="W609" s="1395"/>
      <c r="X609" s="1395"/>
      <c r="Y609" s="1395"/>
      <c r="Z609" s="1395"/>
      <c r="AA609" s="1395"/>
      <c r="AB609" s="1395"/>
      <c r="AC609" s="1395"/>
      <c r="AD609" s="1395"/>
      <c r="AE609" s="1395"/>
      <c r="AF609" s="1395"/>
      <c r="AG609" s="1395"/>
      <c r="AH609" s="1395"/>
      <c r="AI609" s="1395"/>
      <c r="AJ609" s="1395"/>
      <c r="AK609" s="1395"/>
      <c r="AL609" s="1395"/>
      <c r="AM609" s="1395"/>
      <c r="AN609" s="1395"/>
    </row>
    <row r="610">
      <c r="A610" s="1395"/>
      <c r="B610" s="1395"/>
      <c r="C610" s="1395"/>
      <c r="D610" s="1395"/>
      <c r="E610" s="1395"/>
      <c r="F610" s="1395"/>
      <c r="G610" s="1395"/>
      <c r="H610" s="1395"/>
      <c r="I610" s="1395"/>
      <c r="J610" s="1395"/>
      <c r="K610" s="1395"/>
      <c r="L610" s="1395"/>
      <c r="M610" s="1395"/>
      <c r="N610" s="1395"/>
      <c r="O610" s="1395"/>
      <c r="P610" s="1395"/>
      <c r="Q610" s="1395"/>
      <c r="R610" s="1395"/>
      <c r="S610" s="1395"/>
      <c r="T610" s="1395"/>
      <c r="U610" s="1395"/>
      <c r="V610" s="1395"/>
      <c r="W610" s="1395"/>
      <c r="X610" s="1395"/>
      <c r="Y610" s="1395"/>
      <c r="Z610" s="1395"/>
      <c r="AA610" s="1395"/>
      <c r="AB610" s="1395"/>
      <c r="AC610" s="1395"/>
      <c r="AD610" s="1395"/>
      <c r="AE610" s="1395"/>
      <c r="AF610" s="1395"/>
      <c r="AG610" s="1395"/>
      <c r="AH610" s="1395"/>
      <c r="AI610" s="1395"/>
      <c r="AJ610" s="1395"/>
      <c r="AK610" s="1395"/>
      <c r="AL610" s="1395"/>
      <c r="AM610" s="1395"/>
      <c r="AN610" s="1395"/>
    </row>
    <row r="611">
      <c r="A611" s="1395"/>
      <c r="B611" s="1395"/>
      <c r="C611" s="1395"/>
      <c r="D611" s="1395"/>
      <c r="E611" s="1395"/>
      <c r="F611" s="1395"/>
      <c r="G611" s="1395"/>
      <c r="H611" s="1395"/>
      <c r="I611" s="1395"/>
      <c r="J611" s="1395"/>
      <c r="K611" s="1395"/>
      <c r="L611" s="1395"/>
      <c r="M611" s="1395"/>
      <c r="N611" s="1395"/>
      <c r="O611" s="1395"/>
      <c r="P611" s="1395"/>
      <c r="Q611" s="1395"/>
      <c r="R611" s="1395"/>
      <c r="S611" s="1395"/>
      <c r="T611" s="1395"/>
      <c r="U611" s="1395"/>
      <c r="V611" s="1395"/>
      <c r="W611" s="1395"/>
      <c r="X611" s="1395"/>
      <c r="Y611" s="1395"/>
      <c r="Z611" s="1395"/>
      <c r="AA611" s="1395"/>
      <c r="AB611" s="1395"/>
      <c r="AC611" s="1395"/>
      <c r="AD611" s="1395"/>
      <c r="AE611" s="1395"/>
      <c r="AF611" s="1395"/>
      <c r="AG611" s="1395"/>
      <c r="AH611" s="1395"/>
      <c r="AI611" s="1395"/>
      <c r="AJ611" s="1395"/>
      <c r="AK611" s="1395"/>
      <c r="AL611" s="1395"/>
      <c r="AM611" s="1395"/>
      <c r="AN611" s="1395"/>
    </row>
    <row r="612">
      <c r="A612" s="1395"/>
      <c r="B612" s="1395"/>
      <c r="C612" s="1395"/>
      <c r="D612" s="1395"/>
      <c r="E612" s="1395"/>
      <c r="F612" s="1395"/>
      <c r="G612" s="1395"/>
      <c r="H612" s="1395"/>
      <c r="I612" s="1395"/>
      <c r="J612" s="1395"/>
      <c r="K612" s="1395"/>
      <c r="L612" s="1395"/>
      <c r="M612" s="1395"/>
      <c r="N612" s="1395"/>
      <c r="O612" s="1395"/>
      <c r="P612" s="1395"/>
      <c r="Q612" s="1395"/>
      <c r="R612" s="1395"/>
      <c r="S612" s="1395"/>
      <c r="T612" s="1395"/>
      <c r="U612" s="1395"/>
      <c r="V612" s="1395"/>
      <c r="W612" s="1395"/>
      <c r="X612" s="1395"/>
      <c r="Y612" s="1395"/>
      <c r="Z612" s="1395"/>
      <c r="AA612" s="1395"/>
      <c r="AB612" s="1395"/>
      <c r="AC612" s="1395"/>
      <c r="AD612" s="1395"/>
      <c r="AE612" s="1395"/>
      <c r="AF612" s="1395"/>
      <c r="AG612" s="1395"/>
      <c r="AH612" s="1395"/>
      <c r="AI612" s="1395"/>
      <c r="AJ612" s="1395"/>
      <c r="AK612" s="1395"/>
      <c r="AL612" s="1395"/>
      <c r="AM612" s="1395"/>
      <c r="AN612" s="1395"/>
    </row>
    <row r="613">
      <c r="A613" s="1395"/>
      <c r="B613" s="1395"/>
      <c r="C613" s="1395"/>
      <c r="D613" s="1395"/>
      <c r="E613" s="1395"/>
      <c r="F613" s="1395"/>
      <c r="G613" s="1395"/>
      <c r="H613" s="1395"/>
      <c r="I613" s="1395"/>
      <c r="J613" s="1395"/>
      <c r="K613" s="1395"/>
      <c r="L613" s="1395"/>
      <c r="M613" s="1395"/>
      <c r="N613" s="1395"/>
      <c r="O613" s="1395"/>
      <c r="P613" s="1395"/>
      <c r="Q613" s="1395"/>
      <c r="R613" s="1395"/>
      <c r="S613" s="1395"/>
      <c r="T613" s="1395"/>
      <c r="U613" s="1395"/>
      <c r="V613" s="1395"/>
      <c r="W613" s="1395"/>
      <c r="X613" s="1395"/>
      <c r="Y613" s="1395"/>
      <c r="Z613" s="1395"/>
      <c r="AA613" s="1395"/>
      <c r="AB613" s="1395"/>
      <c r="AC613" s="1395"/>
      <c r="AD613" s="1395"/>
      <c r="AE613" s="1395"/>
      <c r="AF613" s="1395"/>
      <c r="AG613" s="1395"/>
      <c r="AH613" s="1395"/>
      <c r="AI613" s="1395"/>
      <c r="AJ613" s="1395"/>
      <c r="AK613" s="1395"/>
      <c r="AL613" s="1395"/>
      <c r="AM613" s="1395"/>
      <c r="AN613" s="1395"/>
    </row>
    <row r="614">
      <c r="A614" s="1395"/>
      <c r="B614" s="1395"/>
      <c r="C614" s="1395"/>
      <c r="D614" s="1395"/>
      <c r="E614" s="1395"/>
      <c r="F614" s="1395"/>
      <c r="G614" s="1395"/>
      <c r="H614" s="1395"/>
      <c r="I614" s="1395"/>
      <c r="J614" s="1395"/>
      <c r="K614" s="1395"/>
      <c r="L614" s="1395"/>
      <c r="M614" s="1395"/>
      <c r="N614" s="1395"/>
      <c r="O614" s="1395"/>
      <c r="P614" s="1395"/>
      <c r="Q614" s="1395"/>
      <c r="R614" s="1395"/>
      <c r="S614" s="1395"/>
      <c r="T614" s="1395"/>
      <c r="U614" s="1395"/>
      <c r="V614" s="1395"/>
      <c r="W614" s="1395"/>
      <c r="X614" s="1395"/>
      <c r="Y614" s="1395"/>
      <c r="Z614" s="1395"/>
      <c r="AA614" s="1395"/>
      <c r="AB614" s="1395"/>
      <c r="AC614" s="1395"/>
      <c r="AD614" s="1395"/>
      <c r="AE614" s="1395"/>
      <c r="AF614" s="1395"/>
      <c r="AG614" s="1395"/>
      <c r="AH614" s="1395"/>
      <c r="AI614" s="1395"/>
      <c r="AJ614" s="1395"/>
      <c r="AK614" s="1395"/>
      <c r="AL614" s="1395"/>
      <c r="AM614" s="1395"/>
      <c r="AN614" s="1395"/>
    </row>
    <row r="615">
      <c r="A615" s="1395"/>
      <c r="B615" s="1395"/>
      <c r="C615" s="1395"/>
      <c r="D615" s="1395"/>
      <c r="E615" s="1395"/>
      <c r="F615" s="1395"/>
      <c r="G615" s="1395"/>
      <c r="H615" s="1395"/>
      <c r="I615" s="1395"/>
      <c r="J615" s="1395"/>
      <c r="K615" s="1395"/>
      <c r="L615" s="1395"/>
      <c r="M615" s="1395"/>
      <c r="N615" s="1395"/>
      <c r="O615" s="1395"/>
      <c r="P615" s="1395"/>
      <c r="Q615" s="1395"/>
      <c r="R615" s="1395"/>
      <c r="S615" s="1395"/>
      <c r="T615" s="1395"/>
      <c r="U615" s="1395"/>
      <c r="V615" s="1395"/>
      <c r="W615" s="1395"/>
      <c r="X615" s="1395"/>
      <c r="Y615" s="1395"/>
      <c r="Z615" s="1395"/>
      <c r="AA615" s="1395"/>
      <c r="AB615" s="1395"/>
      <c r="AC615" s="1395"/>
      <c r="AD615" s="1395"/>
      <c r="AE615" s="1395"/>
      <c r="AF615" s="1395"/>
      <c r="AG615" s="1395"/>
      <c r="AH615" s="1395"/>
      <c r="AI615" s="1395"/>
      <c r="AJ615" s="1395"/>
      <c r="AK615" s="1395"/>
      <c r="AL615" s="1395"/>
      <c r="AM615" s="1395"/>
      <c r="AN615" s="1395"/>
    </row>
    <row r="616">
      <c r="A616" s="1395"/>
      <c r="B616" s="1395"/>
      <c r="C616" s="1395"/>
      <c r="D616" s="1395"/>
      <c r="E616" s="1395"/>
      <c r="F616" s="1395"/>
      <c r="G616" s="1395"/>
      <c r="H616" s="1395"/>
      <c r="I616" s="1395"/>
      <c r="J616" s="1395"/>
      <c r="K616" s="1395"/>
      <c r="L616" s="1395"/>
      <c r="M616" s="1395"/>
      <c r="N616" s="1395"/>
      <c r="O616" s="1395"/>
      <c r="P616" s="1395"/>
      <c r="Q616" s="1395"/>
      <c r="R616" s="1395"/>
      <c r="S616" s="1395"/>
      <c r="T616" s="1395"/>
      <c r="U616" s="1395"/>
      <c r="V616" s="1395"/>
      <c r="W616" s="1395"/>
      <c r="X616" s="1395"/>
      <c r="Y616" s="1395"/>
      <c r="Z616" s="1395"/>
      <c r="AA616" s="1395"/>
      <c r="AB616" s="1395"/>
      <c r="AC616" s="1395"/>
      <c r="AD616" s="1395"/>
      <c r="AE616" s="1395"/>
      <c r="AF616" s="1395"/>
      <c r="AG616" s="1395"/>
      <c r="AH616" s="1395"/>
      <c r="AI616" s="1395"/>
      <c r="AJ616" s="1395"/>
      <c r="AK616" s="1395"/>
      <c r="AL616" s="1395"/>
      <c r="AM616" s="1395"/>
      <c r="AN616" s="1395"/>
    </row>
    <row r="617">
      <c r="A617" s="1395"/>
      <c r="B617" s="1395"/>
      <c r="C617" s="1395"/>
      <c r="D617" s="1395"/>
      <c r="E617" s="1395"/>
      <c r="F617" s="1395"/>
      <c r="G617" s="1395"/>
      <c r="H617" s="1395"/>
      <c r="I617" s="1395"/>
      <c r="J617" s="1395"/>
      <c r="K617" s="1395"/>
      <c r="L617" s="1395"/>
      <c r="M617" s="1395"/>
      <c r="N617" s="1395"/>
      <c r="O617" s="1395"/>
      <c r="P617" s="1395"/>
      <c r="Q617" s="1395"/>
      <c r="R617" s="1395"/>
      <c r="S617" s="1395"/>
      <c r="T617" s="1395"/>
      <c r="U617" s="1395"/>
      <c r="V617" s="1395"/>
      <c r="W617" s="1395"/>
      <c r="X617" s="1395"/>
      <c r="Y617" s="1395"/>
      <c r="Z617" s="1395"/>
      <c r="AA617" s="1395"/>
      <c r="AB617" s="1395"/>
      <c r="AC617" s="1395"/>
      <c r="AD617" s="1395"/>
      <c r="AE617" s="1395"/>
      <c r="AF617" s="1395"/>
      <c r="AG617" s="1395"/>
      <c r="AH617" s="1395"/>
      <c r="AI617" s="1395"/>
      <c r="AJ617" s="1395"/>
      <c r="AK617" s="1395"/>
      <c r="AL617" s="1395"/>
      <c r="AM617" s="1395"/>
      <c r="AN617" s="1395"/>
    </row>
    <row r="618">
      <c r="A618" s="1395"/>
      <c r="B618" s="1395"/>
      <c r="C618" s="1395"/>
      <c r="D618" s="1395"/>
      <c r="E618" s="1395"/>
      <c r="F618" s="1395"/>
      <c r="G618" s="1395"/>
      <c r="H618" s="1395"/>
      <c r="I618" s="1395"/>
      <c r="J618" s="1395"/>
      <c r="K618" s="1395"/>
      <c r="L618" s="1395"/>
      <c r="M618" s="1395"/>
      <c r="N618" s="1395"/>
      <c r="O618" s="1395"/>
      <c r="P618" s="1395"/>
      <c r="Q618" s="1395"/>
      <c r="R618" s="1395"/>
      <c r="S618" s="1395"/>
      <c r="T618" s="1395"/>
      <c r="U618" s="1395"/>
      <c r="V618" s="1395"/>
      <c r="W618" s="1395"/>
      <c r="X618" s="1395"/>
      <c r="Y618" s="1395"/>
      <c r="Z618" s="1395"/>
      <c r="AA618" s="1395"/>
      <c r="AB618" s="1395"/>
      <c r="AC618" s="1395"/>
      <c r="AD618" s="1395"/>
      <c r="AE618" s="1395"/>
      <c r="AF618" s="1395"/>
      <c r="AG618" s="1395"/>
      <c r="AH618" s="1395"/>
      <c r="AI618" s="1395"/>
      <c r="AJ618" s="1395"/>
      <c r="AK618" s="1395"/>
      <c r="AL618" s="1395"/>
      <c r="AM618" s="1395"/>
      <c r="AN618" s="1395"/>
    </row>
    <row r="619">
      <c r="A619" s="1395"/>
      <c r="B619" s="1395"/>
      <c r="C619" s="1395"/>
      <c r="D619" s="1395"/>
      <c r="E619" s="1395"/>
      <c r="F619" s="1395"/>
      <c r="G619" s="1395"/>
      <c r="H619" s="1395"/>
      <c r="I619" s="1395"/>
      <c r="J619" s="1395"/>
      <c r="K619" s="1395"/>
      <c r="L619" s="1395"/>
      <c r="M619" s="1395"/>
      <c r="N619" s="1395"/>
      <c r="O619" s="1395"/>
      <c r="P619" s="1395"/>
      <c r="Q619" s="1395"/>
      <c r="R619" s="1395"/>
      <c r="S619" s="1395"/>
      <c r="T619" s="1395"/>
      <c r="U619" s="1395"/>
      <c r="V619" s="1395"/>
      <c r="W619" s="1395"/>
      <c r="X619" s="1395"/>
      <c r="Y619" s="1395"/>
      <c r="Z619" s="1395"/>
      <c r="AA619" s="1395"/>
      <c r="AB619" s="1395"/>
      <c r="AC619" s="1395"/>
      <c r="AD619" s="1395"/>
      <c r="AE619" s="1395"/>
      <c r="AF619" s="1395"/>
      <c r="AG619" s="1395"/>
      <c r="AH619" s="1395"/>
      <c r="AI619" s="1395"/>
      <c r="AJ619" s="1395"/>
      <c r="AK619" s="1395"/>
      <c r="AL619" s="1395"/>
      <c r="AM619" s="1395"/>
      <c r="AN619" s="1395"/>
    </row>
    <row r="620">
      <c r="A620" s="1395"/>
      <c r="B620" s="1395"/>
      <c r="C620" s="1395"/>
      <c r="D620" s="1395"/>
      <c r="E620" s="1395"/>
      <c r="F620" s="1395"/>
      <c r="G620" s="1395"/>
      <c r="H620" s="1395"/>
      <c r="I620" s="1395"/>
      <c r="J620" s="1395"/>
      <c r="K620" s="1395"/>
      <c r="L620" s="1395"/>
      <c r="M620" s="1395"/>
      <c r="N620" s="1395"/>
      <c r="O620" s="1395"/>
      <c r="P620" s="1395"/>
      <c r="Q620" s="1395"/>
      <c r="R620" s="1395"/>
      <c r="S620" s="1395"/>
      <c r="T620" s="1395"/>
      <c r="U620" s="1395"/>
      <c r="V620" s="1395"/>
      <c r="W620" s="1395"/>
      <c r="X620" s="1395"/>
      <c r="Y620" s="1395"/>
      <c r="Z620" s="1395"/>
      <c r="AA620" s="1395"/>
      <c r="AB620" s="1395"/>
      <c r="AC620" s="1395"/>
      <c r="AD620" s="1395"/>
      <c r="AE620" s="1395"/>
      <c r="AF620" s="1395"/>
      <c r="AG620" s="1395"/>
      <c r="AH620" s="1395"/>
      <c r="AI620" s="1395"/>
      <c r="AJ620" s="1395"/>
      <c r="AK620" s="1395"/>
      <c r="AL620" s="1395"/>
      <c r="AM620" s="1395"/>
      <c r="AN620" s="1395"/>
    </row>
    <row r="621">
      <c r="A621" s="1395"/>
      <c r="B621" s="1395"/>
      <c r="C621" s="1395"/>
      <c r="D621" s="1395"/>
      <c r="E621" s="1395"/>
      <c r="F621" s="1395"/>
      <c r="G621" s="1395"/>
      <c r="H621" s="1395"/>
      <c r="I621" s="1395"/>
      <c r="J621" s="1395"/>
      <c r="K621" s="1395"/>
      <c r="L621" s="1395"/>
      <c r="M621" s="1395"/>
      <c r="N621" s="1395"/>
      <c r="O621" s="1395"/>
      <c r="P621" s="1395"/>
      <c r="Q621" s="1395"/>
      <c r="R621" s="1395"/>
      <c r="S621" s="1395"/>
      <c r="T621" s="1395"/>
      <c r="U621" s="1395"/>
      <c r="V621" s="1395"/>
      <c r="W621" s="1395"/>
      <c r="X621" s="1395"/>
      <c r="Y621" s="1395"/>
      <c r="Z621" s="1395"/>
      <c r="AA621" s="1395"/>
      <c r="AB621" s="1395"/>
      <c r="AC621" s="1395"/>
      <c r="AD621" s="1395"/>
      <c r="AE621" s="1395"/>
      <c r="AF621" s="1395"/>
      <c r="AG621" s="1395"/>
      <c r="AH621" s="1395"/>
      <c r="AI621" s="1395"/>
      <c r="AJ621" s="1395"/>
      <c r="AK621" s="1395"/>
      <c r="AL621" s="1395"/>
      <c r="AM621" s="1395"/>
      <c r="AN621" s="1395"/>
    </row>
    <row r="622">
      <c r="A622" s="1395"/>
      <c r="B622" s="1395"/>
      <c r="C622" s="1395"/>
      <c r="D622" s="1395"/>
      <c r="E622" s="1395"/>
      <c r="F622" s="1395"/>
      <c r="G622" s="1395"/>
      <c r="H622" s="1395"/>
      <c r="I622" s="1395"/>
      <c r="J622" s="1395"/>
      <c r="K622" s="1395"/>
      <c r="L622" s="1395"/>
      <c r="M622" s="1395"/>
      <c r="N622" s="1395"/>
      <c r="O622" s="1395"/>
      <c r="P622" s="1395"/>
      <c r="Q622" s="1395"/>
      <c r="R622" s="1395"/>
      <c r="S622" s="1395"/>
      <c r="T622" s="1395"/>
      <c r="U622" s="1395"/>
      <c r="V622" s="1395"/>
      <c r="W622" s="1395"/>
      <c r="X622" s="1395"/>
      <c r="Y622" s="1395"/>
      <c r="Z622" s="1395"/>
      <c r="AA622" s="1395"/>
      <c r="AB622" s="1395"/>
      <c r="AC622" s="1395"/>
      <c r="AD622" s="1395"/>
      <c r="AE622" s="1395"/>
      <c r="AF622" s="1395"/>
      <c r="AG622" s="1395"/>
      <c r="AH622" s="1395"/>
      <c r="AI622" s="1395"/>
      <c r="AJ622" s="1395"/>
      <c r="AK622" s="1395"/>
      <c r="AL622" s="1395"/>
      <c r="AM622" s="1395"/>
      <c r="AN622" s="1395"/>
    </row>
    <row r="623">
      <c r="A623" s="1395"/>
      <c r="B623" s="1395"/>
      <c r="C623" s="1395"/>
      <c r="D623" s="1395"/>
      <c r="E623" s="1395"/>
      <c r="F623" s="1395"/>
      <c r="G623" s="1395"/>
      <c r="H623" s="1395"/>
      <c r="I623" s="1395"/>
      <c r="J623" s="1395"/>
      <c r="K623" s="1395"/>
      <c r="L623" s="1395"/>
      <c r="M623" s="1395"/>
      <c r="N623" s="1395"/>
      <c r="O623" s="1395"/>
      <c r="P623" s="1395"/>
      <c r="Q623" s="1395"/>
      <c r="R623" s="1395"/>
      <c r="S623" s="1395"/>
      <c r="T623" s="1395"/>
      <c r="U623" s="1395"/>
      <c r="V623" s="1395"/>
      <c r="W623" s="1395"/>
      <c r="X623" s="1395"/>
      <c r="Y623" s="1395"/>
      <c r="Z623" s="1395"/>
      <c r="AA623" s="1395"/>
      <c r="AB623" s="1395"/>
      <c r="AC623" s="1395"/>
      <c r="AD623" s="1395"/>
      <c r="AE623" s="1395"/>
      <c r="AF623" s="1395"/>
      <c r="AG623" s="1395"/>
      <c r="AH623" s="1395"/>
      <c r="AI623" s="1395"/>
      <c r="AJ623" s="1395"/>
      <c r="AK623" s="1395"/>
      <c r="AL623" s="1395"/>
      <c r="AM623" s="1395"/>
      <c r="AN623" s="1395"/>
    </row>
    <row r="624">
      <c r="A624" s="1395"/>
      <c r="B624" s="1395"/>
      <c r="C624" s="1395"/>
      <c r="D624" s="1395"/>
      <c r="E624" s="1395"/>
      <c r="F624" s="1395"/>
      <c r="G624" s="1395"/>
      <c r="H624" s="1395"/>
      <c r="I624" s="1395"/>
      <c r="J624" s="1395"/>
      <c r="K624" s="1395"/>
      <c r="L624" s="1395"/>
      <c r="M624" s="1395"/>
      <c r="N624" s="1395"/>
      <c r="O624" s="1395"/>
      <c r="P624" s="1395"/>
      <c r="Q624" s="1395"/>
      <c r="R624" s="1395"/>
      <c r="S624" s="1395"/>
      <c r="T624" s="1395"/>
      <c r="U624" s="1395"/>
      <c r="V624" s="1395"/>
      <c r="W624" s="1395"/>
      <c r="X624" s="1395"/>
      <c r="Y624" s="1395"/>
      <c r="Z624" s="1395"/>
      <c r="AA624" s="1395"/>
      <c r="AB624" s="1395"/>
      <c r="AC624" s="1395"/>
      <c r="AD624" s="1395"/>
      <c r="AE624" s="1395"/>
      <c r="AF624" s="1395"/>
      <c r="AG624" s="1395"/>
      <c r="AH624" s="1395"/>
      <c r="AI624" s="1395"/>
      <c r="AJ624" s="1395"/>
      <c r="AK624" s="1395"/>
      <c r="AL624" s="1395"/>
      <c r="AM624" s="1395"/>
      <c r="AN624" s="1395"/>
    </row>
    <row r="625">
      <c r="A625" s="1395"/>
      <c r="B625" s="1395"/>
      <c r="C625" s="1395"/>
      <c r="D625" s="1395"/>
      <c r="E625" s="1395"/>
      <c r="F625" s="1395"/>
      <c r="G625" s="1395"/>
      <c r="H625" s="1395"/>
      <c r="I625" s="1395"/>
      <c r="J625" s="1395"/>
      <c r="K625" s="1395"/>
      <c r="L625" s="1395"/>
      <c r="M625" s="1395"/>
      <c r="N625" s="1395"/>
      <c r="O625" s="1395"/>
      <c r="P625" s="1395"/>
      <c r="Q625" s="1395"/>
      <c r="R625" s="1395"/>
      <c r="S625" s="1395"/>
      <c r="T625" s="1395"/>
      <c r="U625" s="1395"/>
      <c r="V625" s="1395"/>
      <c r="W625" s="1395"/>
      <c r="X625" s="1395"/>
      <c r="Y625" s="1395"/>
      <c r="Z625" s="1395"/>
      <c r="AA625" s="1395"/>
      <c r="AB625" s="1395"/>
      <c r="AC625" s="1395"/>
      <c r="AD625" s="1395"/>
      <c r="AE625" s="1395"/>
      <c r="AF625" s="1395"/>
      <c r="AG625" s="1395"/>
      <c r="AH625" s="1395"/>
      <c r="AI625" s="1395"/>
      <c r="AJ625" s="1395"/>
      <c r="AK625" s="1395"/>
      <c r="AL625" s="1395"/>
      <c r="AM625" s="1395"/>
      <c r="AN625" s="1395"/>
    </row>
    <row r="626">
      <c r="A626" s="1395"/>
      <c r="B626" s="1395"/>
      <c r="C626" s="1395"/>
      <c r="D626" s="1395"/>
      <c r="E626" s="1395"/>
      <c r="F626" s="1395"/>
      <c r="G626" s="1395"/>
      <c r="H626" s="1395"/>
      <c r="I626" s="1395"/>
      <c r="J626" s="1395"/>
      <c r="K626" s="1395"/>
      <c r="L626" s="1395"/>
      <c r="M626" s="1395"/>
      <c r="N626" s="1395"/>
      <c r="O626" s="1395"/>
      <c r="P626" s="1395"/>
      <c r="Q626" s="1395"/>
      <c r="R626" s="1395"/>
      <c r="S626" s="1395"/>
      <c r="T626" s="1395"/>
      <c r="U626" s="1395"/>
      <c r="V626" s="1395"/>
      <c r="W626" s="1395"/>
      <c r="X626" s="1395"/>
      <c r="Y626" s="1395"/>
      <c r="Z626" s="1395"/>
      <c r="AA626" s="1395"/>
      <c r="AB626" s="1395"/>
      <c r="AC626" s="1395"/>
      <c r="AD626" s="1395"/>
      <c r="AE626" s="1395"/>
      <c r="AF626" s="1395"/>
      <c r="AG626" s="1395"/>
      <c r="AH626" s="1395"/>
      <c r="AI626" s="1395"/>
      <c r="AJ626" s="1395"/>
      <c r="AK626" s="1395"/>
      <c r="AL626" s="1395"/>
      <c r="AM626" s="1395"/>
      <c r="AN626" s="1395"/>
    </row>
    <row r="627">
      <c r="A627" s="1395"/>
      <c r="B627" s="1395"/>
      <c r="C627" s="1395"/>
      <c r="D627" s="1395"/>
      <c r="E627" s="1395"/>
      <c r="F627" s="1395"/>
      <c r="G627" s="1395"/>
      <c r="H627" s="1395"/>
      <c r="I627" s="1395"/>
      <c r="J627" s="1395"/>
      <c r="K627" s="1395"/>
      <c r="L627" s="1395"/>
      <c r="M627" s="1395"/>
      <c r="N627" s="1395"/>
      <c r="O627" s="1395"/>
      <c r="P627" s="1395"/>
      <c r="Q627" s="1395"/>
      <c r="R627" s="1395"/>
      <c r="S627" s="1395"/>
      <c r="T627" s="1395"/>
      <c r="U627" s="1395"/>
      <c r="V627" s="1395"/>
      <c r="W627" s="1395"/>
      <c r="X627" s="1395"/>
      <c r="Y627" s="1395"/>
      <c r="Z627" s="1395"/>
      <c r="AA627" s="1395"/>
      <c r="AB627" s="1395"/>
      <c r="AC627" s="1395"/>
      <c r="AD627" s="1395"/>
      <c r="AE627" s="1395"/>
      <c r="AF627" s="1395"/>
      <c r="AG627" s="1395"/>
      <c r="AH627" s="1395"/>
      <c r="AI627" s="1395"/>
      <c r="AJ627" s="1395"/>
      <c r="AK627" s="1395"/>
      <c r="AL627" s="1395"/>
      <c r="AM627" s="1395"/>
      <c r="AN627" s="1395"/>
    </row>
    <row r="628">
      <c r="A628" s="1395"/>
      <c r="B628" s="1395"/>
      <c r="C628" s="1395"/>
      <c r="D628" s="1395"/>
      <c r="E628" s="1395"/>
      <c r="F628" s="1395"/>
      <c r="G628" s="1395"/>
      <c r="H628" s="1395"/>
      <c r="I628" s="1395"/>
      <c r="J628" s="1395"/>
      <c r="K628" s="1395"/>
      <c r="L628" s="1395"/>
      <c r="M628" s="1395"/>
      <c r="N628" s="1395"/>
      <c r="O628" s="1395"/>
      <c r="P628" s="1395"/>
      <c r="Q628" s="1395"/>
      <c r="R628" s="1395"/>
      <c r="S628" s="1395"/>
      <c r="T628" s="1395"/>
      <c r="U628" s="1395"/>
      <c r="V628" s="1395"/>
      <c r="W628" s="1395"/>
      <c r="X628" s="1395"/>
      <c r="Y628" s="1395"/>
      <c r="Z628" s="1395"/>
      <c r="AA628" s="1395"/>
      <c r="AB628" s="1395"/>
      <c r="AC628" s="1395"/>
      <c r="AD628" s="1395"/>
      <c r="AE628" s="1395"/>
      <c r="AF628" s="1395"/>
      <c r="AG628" s="1395"/>
      <c r="AH628" s="1395"/>
      <c r="AI628" s="1395"/>
      <c r="AJ628" s="1395"/>
      <c r="AK628" s="1395"/>
      <c r="AL628" s="1395"/>
      <c r="AM628" s="1395"/>
      <c r="AN628" s="1395"/>
    </row>
    <row r="629">
      <c r="A629" s="1395"/>
      <c r="B629" s="1395"/>
      <c r="C629" s="1395"/>
      <c r="D629" s="1395"/>
      <c r="E629" s="1395"/>
      <c r="F629" s="1395"/>
      <c r="G629" s="1395"/>
      <c r="H629" s="1395"/>
      <c r="I629" s="1395"/>
      <c r="J629" s="1395"/>
      <c r="K629" s="1395"/>
      <c r="L629" s="1395"/>
      <c r="M629" s="1395"/>
      <c r="N629" s="1395"/>
      <c r="O629" s="1395"/>
      <c r="P629" s="1395"/>
      <c r="Q629" s="1395"/>
      <c r="R629" s="1395"/>
      <c r="S629" s="1395"/>
      <c r="T629" s="1395"/>
      <c r="U629" s="1395"/>
      <c r="V629" s="1395"/>
      <c r="W629" s="1395"/>
      <c r="X629" s="1395"/>
      <c r="Y629" s="1395"/>
      <c r="Z629" s="1395"/>
      <c r="AA629" s="1395"/>
      <c r="AB629" s="1395"/>
      <c r="AC629" s="1395"/>
      <c r="AD629" s="1395"/>
      <c r="AE629" s="1395"/>
      <c r="AF629" s="1395"/>
      <c r="AG629" s="1395"/>
      <c r="AH629" s="1395"/>
      <c r="AI629" s="1395"/>
      <c r="AJ629" s="1395"/>
      <c r="AK629" s="1395"/>
      <c r="AL629" s="1395"/>
      <c r="AM629" s="1395"/>
      <c r="AN629" s="1395"/>
    </row>
    <row r="630">
      <c r="A630" s="1395"/>
      <c r="B630" s="1395"/>
      <c r="C630" s="1395"/>
      <c r="D630" s="1395"/>
      <c r="E630" s="1395"/>
      <c r="F630" s="1395"/>
      <c r="G630" s="1395"/>
      <c r="H630" s="1395"/>
      <c r="I630" s="1395"/>
      <c r="J630" s="1395"/>
      <c r="K630" s="1395"/>
      <c r="L630" s="1395"/>
      <c r="M630" s="1395"/>
      <c r="N630" s="1395"/>
      <c r="O630" s="1395"/>
      <c r="P630" s="1395"/>
      <c r="Q630" s="1395"/>
      <c r="R630" s="1395"/>
      <c r="S630" s="1395"/>
      <c r="T630" s="1395"/>
      <c r="U630" s="1395"/>
      <c r="V630" s="1395"/>
      <c r="W630" s="1395"/>
      <c r="X630" s="1395"/>
      <c r="Y630" s="1395"/>
      <c r="Z630" s="1395"/>
      <c r="AA630" s="1395"/>
      <c r="AB630" s="1395"/>
      <c r="AC630" s="1395"/>
      <c r="AD630" s="1395"/>
      <c r="AE630" s="1395"/>
      <c r="AF630" s="1395"/>
      <c r="AG630" s="1395"/>
      <c r="AH630" s="1395"/>
      <c r="AI630" s="1395"/>
      <c r="AJ630" s="1395"/>
      <c r="AK630" s="1395"/>
      <c r="AL630" s="1395"/>
      <c r="AM630" s="1395"/>
      <c r="AN630" s="1395"/>
    </row>
    <row r="631">
      <c r="A631" s="1395"/>
      <c r="B631" s="1395"/>
      <c r="C631" s="1395"/>
      <c r="D631" s="1395"/>
      <c r="E631" s="1395"/>
      <c r="F631" s="1395"/>
      <c r="G631" s="1395"/>
      <c r="H631" s="1395"/>
      <c r="I631" s="1395"/>
      <c r="J631" s="1395"/>
      <c r="K631" s="1395"/>
      <c r="L631" s="1395"/>
      <c r="M631" s="1395"/>
      <c r="N631" s="1395"/>
      <c r="O631" s="1395"/>
      <c r="P631" s="1395"/>
      <c r="Q631" s="1395"/>
      <c r="R631" s="1395"/>
      <c r="S631" s="1395"/>
      <c r="T631" s="1395"/>
      <c r="U631" s="1395"/>
      <c r="V631" s="1395"/>
      <c r="W631" s="1395"/>
      <c r="X631" s="1395"/>
      <c r="Y631" s="1395"/>
      <c r="Z631" s="1395"/>
      <c r="AA631" s="1395"/>
      <c r="AB631" s="1395"/>
      <c r="AC631" s="1395"/>
      <c r="AD631" s="1395"/>
      <c r="AE631" s="1395"/>
      <c r="AF631" s="1395"/>
      <c r="AG631" s="1395"/>
      <c r="AH631" s="1395"/>
      <c r="AI631" s="1395"/>
      <c r="AJ631" s="1395"/>
      <c r="AK631" s="1395"/>
      <c r="AL631" s="1395"/>
      <c r="AM631" s="1395"/>
      <c r="AN631" s="1395"/>
    </row>
    <row r="632">
      <c r="A632" s="1395"/>
      <c r="B632" s="1395"/>
      <c r="C632" s="1395"/>
      <c r="D632" s="1395"/>
      <c r="E632" s="1395"/>
      <c r="F632" s="1395"/>
      <c r="G632" s="1395"/>
      <c r="H632" s="1395"/>
      <c r="I632" s="1395"/>
      <c r="J632" s="1395"/>
      <c r="K632" s="1395"/>
      <c r="L632" s="1395"/>
      <c r="M632" s="1395"/>
      <c r="N632" s="1395"/>
      <c r="O632" s="1395"/>
      <c r="P632" s="1395"/>
      <c r="Q632" s="1395"/>
      <c r="R632" s="1395"/>
      <c r="S632" s="1395"/>
      <c r="T632" s="1395"/>
      <c r="U632" s="1395"/>
      <c r="V632" s="1395"/>
      <c r="W632" s="1395"/>
      <c r="X632" s="1395"/>
      <c r="Y632" s="1395"/>
      <c r="Z632" s="1395"/>
      <c r="AA632" s="1395"/>
      <c r="AB632" s="1395"/>
      <c r="AC632" s="1395"/>
      <c r="AD632" s="1395"/>
      <c r="AE632" s="1395"/>
      <c r="AF632" s="1395"/>
      <c r="AG632" s="1395"/>
      <c r="AH632" s="1395"/>
      <c r="AI632" s="1395"/>
      <c r="AJ632" s="1395"/>
      <c r="AK632" s="1395"/>
      <c r="AL632" s="1395"/>
      <c r="AM632" s="1395"/>
      <c r="AN632" s="1395"/>
    </row>
    <row r="633">
      <c r="A633" s="1395"/>
      <c r="B633" s="1395"/>
      <c r="C633" s="1395"/>
      <c r="D633" s="1395"/>
      <c r="E633" s="1395"/>
      <c r="F633" s="1395"/>
      <c r="G633" s="1395"/>
      <c r="H633" s="1395"/>
      <c r="I633" s="1395"/>
      <c r="J633" s="1395"/>
      <c r="K633" s="1395"/>
      <c r="L633" s="1395"/>
      <c r="M633" s="1395"/>
      <c r="N633" s="1395"/>
      <c r="O633" s="1395"/>
      <c r="P633" s="1395"/>
      <c r="Q633" s="1395"/>
      <c r="R633" s="1395"/>
      <c r="S633" s="1395"/>
      <c r="T633" s="1395"/>
      <c r="U633" s="1395"/>
      <c r="V633" s="1395"/>
      <c r="W633" s="1395"/>
      <c r="X633" s="1395"/>
      <c r="Y633" s="1395"/>
      <c r="Z633" s="1395"/>
      <c r="AA633" s="1395"/>
      <c r="AB633" s="1395"/>
      <c r="AC633" s="1395"/>
      <c r="AD633" s="1395"/>
      <c r="AE633" s="1395"/>
      <c r="AF633" s="1395"/>
      <c r="AG633" s="1395"/>
      <c r="AH633" s="1395"/>
      <c r="AI633" s="1395"/>
      <c r="AJ633" s="1395"/>
      <c r="AK633" s="1395"/>
      <c r="AL633" s="1395"/>
      <c r="AM633" s="1395"/>
      <c r="AN633" s="1395"/>
    </row>
    <row r="634">
      <c r="A634" s="1395"/>
      <c r="B634" s="1395"/>
      <c r="C634" s="1395"/>
      <c r="D634" s="1395"/>
      <c r="E634" s="1395"/>
      <c r="F634" s="1395"/>
      <c r="G634" s="1395"/>
      <c r="H634" s="1395"/>
      <c r="I634" s="1395"/>
      <c r="J634" s="1395"/>
      <c r="K634" s="1395"/>
      <c r="L634" s="1395"/>
      <c r="M634" s="1395"/>
      <c r="N634" s="1395"/>
      <c r="O634" s="1395"/>
      <c r="P634" s="1395"/>
      <c r="Q634" s="1395"/>
      <c r="R634" s="1395"/>
      <c r="S634" s="1395"/>
      <c r="T634" s="1395"/>
      <c r="U634" s="1395"/>
      <c r="V634" s="1395"/>
      <c r="W634" s="1395"/>
      <c r="X634" s="1395"/>
      <c r="Y634" s="1395"/>
      <c r="Z634" s="1395"/>
      <c r="AA634" s="1395"/>
      <c r="AB634" s="1395"/>
      <c r="AC634" s="1395"/>
      <c r="AD634" s="1395"/>
      <c r="AE634" s="1395"/>
      <c r="AF634" s="1395"/>
      <c r="AG634" s="1395"/>
      <c r="AH634" s="1395"/>
      <c r="AI634" s="1395"/>
      <c r="AJ634" s="1395"/>
      <c r="AK634" s="1395"/>
      <c r="AL634" s="1395"/>
      <c r="AM634" s="1395"/>
      <c r="AN634" s="1395"/>
    </row>
    <row r="635">
      <c r="A635" s="1395"/>
      <c r="B635" s="1395"/>
      <c r="C635" s="1395"/>
      <c r="D635" s="1395"/>
      <c r="E635" s="1395"/>
      <c r="F635" s="1395"/>
      <c r="G635" s="1395"/>
      <c r="H635" s="1395"/>
      <c r="I635" s="1395"/>
      <c r="J635" s="1395"/>
      <c r="K635" s="1395"/>
      <c r="L635" s="1395"/>
      <c r="M635" s="1395"/>
      <c r="N635" s="1395"/>
      <c r="O635" s="1395"/>
      <c r="P635" s="1395"/>
      <c r="Q635" s="1395"/>
      <c r="R635" s="1395"/>
      <c r="S635" s="1395"/>
      <c r="T635" s="1395"/>
      <c r="U635" s="1395"/>
      <c r="V635" s="1395"/>
      <c r="W635" s="1395"/>
      <c r="X635" s="1395"/>
      <c r="Y635" s="1395"/>
      <c r="Z635" s="1395"/>
      <c r="AA635" s="1395"/>
      <c r="AB635" s="1395"/>
      <c r="AC635" s="1395"/>
      <c r="AD635" s="1395"/>
      <c r="AE635" s="1395"/>
      <c r="AF635" s="1395"/>
      <c r="AG635" s="1395"/>
      <c r="AH635" s="1395"/>
      <c r="AI635" s="1395"/>
      <c r="AJ635" s="1395"/>
      <c r="AK635" s="1395"/>
      <c r="AL635" s="1395"/>
      <c r="AM635" s="1395"/>
      <c r="AN635" s="1395"/>
    </row>
    <row r="636">
      <c r="A636" s="1395"/>
      <c r="B636" s="1395"/>
      <c r="C636" s="1395"/>
      <c r="D636" s="1395"/>
      <c r="E636" s="1395"/>
      <c r="F636" s="1395"/>
      <c r="G636" s="1395"/>
      <c r="H636" s="1395"/>
      <c r="I636" s="1395"/>
      <c r="J636" s="1395"/>
      <c r="K636" s="1395"/>
      <c r="L636" s="1395"/>
      <c r="M636" s="1395"/>
      <c r="N636" s="1395"/>
      <c r="O636" s="1395"/>
      <c r="P636" s="1395"/>
      <c r="Q636" s="1395"/>
      <c r="R636" s="1395"/>
      <c r="S636" s="1395"/>
      <c r="T636" s="1395"/>
      <c r="U636" s="1395"/>
      <c r="V636" s="1395"/>
      <c r="W636" s="1395"/>
      <c r="X636" s="1395"/>
      <c r="Y636" s="1395"/>
      <c r="Z636" s="1395"/>
      <c r="AA636" s="1395"/>
      <c r="AB636" s="1395"/>
      <c r="AC636" s="1395"/>
      <c r="AD636" s="1395"/>
      <c r="AE636" s="1395"/>
      <c r="AF636" s="1395"/>
      <c r="AG636" s="1395"/>
      <c r="AH636" s="1395"/>
      <c r="AI636" s="1395"/>
      <c r="AJ636" s="1395"/>
      <c r="AK636" s="1395"/>
      <c r="AL636" s="1395"/>
      <c r="AM636" s="1395"/>
      <c r="AN636" s="1395"/>
    </row>
    <row r="637">
      <c r="A637" s="1395"/>
      <c r="B637" s="1395"/>
      <c r="C637" s="1395"/>
      <c r="D637" s="1395"/>
      <c r="E637" s="1395"/>
      <c r="F637" s="1395"/>
      <c r="G637" s="1395"/>
      <c r="H637" s="1395"/>
      <c r="I637" s="1395"/>
      <c r="J637" s="1395"/>
      <c r="K637" s="1395"/>
      <c r="L637" s="1395"/>
      <c r="M637" s="1395"/>
      <c r="N637" s="1395"/>
      <c r="O637" s="1395"/>
      <c r="P637" s="1395"/>
      <c r="Q637" s="1395"/>
      <c r="R637" s="1395"/>
      <c r="S637" s="1395"/>
      <c r="T637" s="1395"/>
      <c r="U637" s="1395"/>
      <c r="V637" s="1395"/>
      <c r="W637" s="1395"/>
      <c r="X637" s="1395"/>
      <c r="Y637" s="1395"/>
      <c r="Z637" s="1395"/>
      <c r="AA637" s="1395"/>
      <c r="AB637" s="1395"/>
      <c r="AC637" s="1395"/>
      <c r="AD637" s="1395"/>
      <c r="AE637" s="1395"/>
      <c r="AF637" s="1395"/>
      <c r="AG637" s="1395"/>
      <c r="AH637" s="1395"/>
      <c r="AI637" s="1395"/>
      <c r="AJ637" s="1395"/>
      <c r="AK637" s="1395"/>
      <c r="AL637" s="1395"/>
      <c r="AM637" s="1395"/>
      <c r="AN637" s="1395"/>
    </row>
    <row r="638">
      <c r="A638" s="1395"/>
      <c r="B638" s="1395"/>
      <c r="C638" s="1395"/>
      <c r="D638" s="1395"/>
      <c r="E638" s="1395"/>
      <c r="F638" s="1395"/>
      <c r="G638" s="1395"/>
      <c r="H638" s="1395"/>
      <c r="I638" s="1395"/>
      <c r="J638" s="1395"/>
      <c r="K638" s="1395"/>
      <c r="L638" s="1395"/>
      <c r="M638" s="1395"/>
      <c r="N638" s="1395"/>
      <c r="O638" s="1395"/>
      <c r="P638" s="1395"/>
      <c r="Q638" s="1395"/>
      <c r="R638" s="1395"/>
      <c r="S638" s="1395"/>
      <c r="T638" s="1395"/>
      <c r="U638" s="1395"/>
      <c r="V638" s="1395"/>
      <c r="W638" s="1395"/>
      <c r="X638" s="1395"/>
      <c r="Y638" s="1395"/>
      <c r="Z638" s="1395"/>
      <c r="AA638" s="1395"/>
      <c r="AB638" s="1395"/>
      <c r="AC638" s="1395"/>
      <c r="AD638" s="1395"/>
      <c r="AE638" s="1395"/>
      <c r="AF638" s="1395"/>
      <c r="AG638" s="1395"/>
      <c r="AH638" s="1395"/>
      <c r="AI638" s="1395"/>
      <c r="AJ638" s="1395"/>
      <c r="AK638" s="1395"/>
      <c r="AL638" s="1395"/>
      <c r="AM638" s="1395"/>
      <c r="AN638" s="1395"/>
    </row>
    <row r="639">
      <c r="A639" s="1395"/>
      <c r="B639" s="1395"/>
      <c r="C639" s="1395"/>
      <c r="D639" s="1395"/>
      <c r="E639" s="1395"/>
      <c r="F639" s="1395"/>
      <c r="G639" s="1395"/>
      <c r="H639" s="1395"/>
      <c r="I639" s="1395"/>
      <c r="J639" s="1395"/>
      <c r="K639" s="1395"/>
      <c r="L639" s="1395"/>
      <c r="M639" s="1395"/>
      <c r="N639" s="1395"/>
      <c r="O639" s="1395"/>
      <c r="P639" s="1395"/>
      <c r="Q639" s="1395"/>
      <c r="R639" s="1395"/>
      <c r="S639" s="1395"/>
      <c r="T639" s="1395"/>
      <c r="U639" s="1395"/>
      <c r="V639" s="1395"/>
      <c r="W639" s="1395"/>
      <c r="X639" s="1395"/>
      <c r="Y639" s="1395"/>
      <c r="Z639" s="1395"/>
      <c r="AA639" s="1395"/>
      <c r="AB639" s="1395"/>
      <c r="AC639" s="1395"/>
      <c r="AD639" s="1395"/>
      <c r="AE639" s="1395"/>
      <c r="AF639" s="1395"/>
      <c r="AG639" s="1395"/>
      <c r="AH639" s="1395"/>
      <c r="AI639" s="1395"/>
      <c r="AJ639" s="1395"/>
      <c r="AK639" s="1395"/>
      <c r="AL639" s="1395"/>
      <c r="AM639" s="1395"/>
      <c r="AN639" s="1395"/>
    </row>
    <row r="640">
      <c r="A640" s="1395"/>
      <c r="B640" s="1395"/>
      <c r="C640" s="1395"/>
      <c r="D640" s="1395"/>
      <c r="E640" s="1395"/>
      <c r="F640" s="1395"/>
      <c r="G640" s="1395"/>
      <c r="H640" s="1395"/>
      <c r="I640" s="1395"/>
      <c r="J640" s="1395"/>
      <c r="K640" s="1395"/>
      <c r="L640" s="1395"/>
      <c r="M640" s="1395"/>
      <c r="N640" s="1395"/>
      <c r="O640" s="1395"/>
      <c r="P640" s="1395"/>
      <c r="Q640" s="1395"/>
      <c r="R640" s="1395"/>
      <c r="S640" s="1395"/>
      <c r="T640" s="1395"/>
      <c r="U640" s="1395"/>
      <c r="V640" s="1395"/>
      <c r="W640" s="1395"/>
      <c r="X640" s="1395"/>
      <c r="Y640" s="1395"/>
      <c r="Z640" s="1395"/>
      <c r="AA640" s="1395"/>
      <c r="AB640" s="1395"/>
      <c r="AC640" s="1395"/>
      <c r="AD640" s="1395"/>
      <c r="AE640" s="1395"/>
      <c r="AF640" s="1395"/>
      <c r="AG640" s="1395"/>
      <c r="AH640" s="1395"/>
      <c r="AI640" s="1395"/>
      <c r="AJ640" s="1395"/>
      <c r="AK640" s="1395"/>
      <c r="AL640" s="1395"/>
      <c r="AM640" s="1395"/>
      <c r="AN640" s="1395"/>
    </row>
    <row r="641">
      <c r="A641" s="1395"/>
      <c r="B641" s="1395"/>
      <c r="C641" s="1395"/>
      <c r="D641" s="1395"/>
      <c r="E641" s="1395"/>
      <c r="F641" s="1395"/>
      <c r="G641" s="1395"/>
      <c r="H641" s="1395"/>
      <c r="I641" s="1395"/>
      <c r="J641" s="1395"/>
      <c r="K641" s="1395"/>
      <c r="L641" s="1395"/>
      <c r="M641" s="1395"/>
      <c r="N641" s="1395"/>
      <c r="O641" s="1395"/>
      <c r="P641" s="1395"/>
      <c r="Q641" s="1395"/>
      <c r="R641" s="1395"/>
      <c r="S641" s="1395"/>
      <c r="T641" s="1395"/>
      <c r="U641" s="1395"/>
      <c r="V641" s="1395"/>
      <c r="W641" s="1395"/>
      <c r="X641" s="1395"/>
      <c r="Y641" s="1395"/>
      <c r="Z641" s="1395"/>
      <c r="AA641" s="1395"/>
      <c r="AB641" s="1395"/>
      <c r="AC641" s="1395"/>
      <c r="AD641" s="1395"/>
      <c r="AE641" s="1395"/>
      <c r="AF641" s="1395"/>
      <c r="AG641" s="1395"/>
      <c r="AH641" s="1395"/>
      <c r="AI641" s="1395"/>
      <c r="AJ641" s="1395"/>
      <c r="AK641" s="1395"/>
      <c r="AL641" s="1395"/>
      <c r="AM641" s="1395"/>
      <c r="AN641" s="1395"/>
    </row>
    <row r="642">
      <c r="A642" s="1395"/>
      <c r="B642" s="1395"/>
      <c r="C642" s="1395"/>
      <c r="D642" s="1395"/>
      <c r="E642" s="1395"/>
      <c r="F642" s="1395"/>
      <c r="G642" s="1395"/>
      <c r="H642" s="1395"/>
      <c r="I642" s="1395"/>
      <c r="J642" s="1395"/>
      <c r="K642" s="1395"/>
      <c r="L642" s="1395"/>
      <c r="M642" s="1395"/>
      <c r="N642" s="1395"/>
      <c r="O642" s="1395"/>
      <c r="P642" s="1395"/>
      <c r="Q642" s="1395"/>
      <c r="R642" s="1395"/>
      <c r="S642" s="1395"/>
      <c r="T642" s="1395"/>
      <c r="U642" s="1395"/>
      <c r="V642" s="1395"/>
      <c r="W642" s="1395"/>
      <c r="X642" s="1395"/>
      <c r="Y642" s="1395"/>
      <c r="Z642" s="1395"/>
      <c r="AA642" s="1395"/>
      <c r="AB642" s="1395"/>
      <c r="AC642" s="1395"/>
      <c r="AD642" s="1395"/>
      <c r="AE642" s="1395"/>
      <c r="AF642" s="1395"/>
      <c r="AG642" s="1395"/>
      <c r="AH642" s="1395"/>
      <c r="AI642" s="1395"/>
      <c r="AJ642" s="1395"/>
      <c r="AK642" s="1395"/>
      <c r="AL642" s="1395"/>
      <c r="AM642" s="1395"/>
      <c r="AN642" s="1395"/>
    </row>
    <row r="643">
      <c r="A643" s="1395"/>
      <c r="B643" s="1395"/>
      <c r="C643" s="1395"/>
      <c r="D643" s="1395"/>
      <c r="E643" s="1395"/>
      <c r="F643" s="1395"/>
      <c r="G643" s="1395"/>
      <c r="H643" s="1395"/>
      <c r="I643" s="1395"/>
      <c r="J643" s="1395"/>
      <c r="K643" s="1395"/>
      <c r="L643" s="1395"/>
      <c r="M643" s="1395"/>
      <c r="N643" s="1395"/>
      <c r="O643" s="1395"/>
      <c r="P643" s="1395"/>
      <c r="Q643" s="1395"/>
      <c r="R643" s="1395"/>
      <c r="S643" s="1395"/>
      <c r="T643" s="1395"/>
      <c r="U643" s="1395"/>
      <c r="V643" s="1395"/>
      <c r="W643" s="1395"/>
      <c r="X643" s="1395"/>
      <c r="Y643" s="1395"/>
      <c r="Z643" s="1395"/>
      <c r="AA643" s="1395"/>
      <c r="AB643" s="1395"/>
      <c r="AC643" s="1395"/>
      <c r="AD643" s="1395"/>
      <c r="AE643" s="1395"/>
      <c r="AF643" s="1395"/>
      <c r="AG643" s="1395"/>
      <c r="AH643" s="1395"/>
      <c r="AI643" s="1395"/>
      <c r="AJ643" s="1395"/>
      <c r="AK643" s="1395"/>
      <c r="AL643" s="1395"/>
      <c r="AM643" s="1395"/>
      <c r="AN643" s="1395"/>
    </row>
    <row r="644">
      <c r="A644" s="1395"/>
      <c r="B644" s="1395"/>
      <c r="C644" s="1395"/>
      <c r="D644" s="1395"/>
      <c r="E644" s="1395"/>
      <c r="F644" s="1395"/>
      <c r="G644" s="1395"/>
      <c r="H644" s="1395"/>
      <c r="I644" s="1395"/>
      <c r="J644" s="1395"/>
      <c r="K644" s="1395"/>
      <c r="L644" s="1395"/>
      <c r="M644" s="1395"/>
      <c r="N644" s="1395"/>
      <c r="O644" s="1395"/>
      <c r="P644" s="1395"/>
      <c r="Q644" s="1395"/>
      <c r="R644" s="1395"/>
      <c r="S644" s="1395"/>
      <c r="T644" s="1395"/>
      <c r="U644" s="1395"/>
      <c r="V644" s="1395"/>
      <c r="W644" s="1395"/>
      <c r="X644" s="1395"/>
      <c r="Y644" s="1395"/>
      <c r="Z644" s="1395"/>
      <c r="AA644" s="1395"/>
      <c r="AB644" s="1395"/>
      <c r="AC644" s="1395"/>
      <c r="AD644" s="1395"/>
      <c r="AE644" s="1395"/>
      <c r="AF644" s="1395"/>
      <c r="AG644" s="1395"/>
      <c r="AH644" s="1395"/>
      <c r="AI644" s="1395"/>
      <c r="AJ644" s="1395"/>
      <c r="AK644" s="1395"/>
      <c r="AL644" s="1395"/>
      <c r="AM644" s="1395"/>
      <c r="AN644" s="1395"/>
    </row>
    <row r="645">
      <c r="A645" s="1395"/>
      <c r="B645" s="1395"/>
      <c r="C645" s="1395"/>
      <c r="D645" s="1395"/>
      <c r="E645" s="1395"/>
      <c r="F645" s="1395"/>
      <c r="G645" s="1395"/>
      <c r="H645" s="1395"/>
      <c r="I645" s="1395"/>
      <c r="J645" s="1395"/>
      <c r="K645" s="1395"/>
      <c r="L645" s="1395"/>
      <c r="M645" s="1395"/>
      <c r="N645" s="1395"/>
      <c r="O645" s="1395"/>
      <c r="P645" s="1395"/>
      <c r="Q645" s="1395"/>
      <c r="R645" s="1395"/>
      <c r="S645" s="1395"/>
      <c r="T645" s="1395"/>
      <c r="U645" s="1395"/>
      <c r="V645" s="1395"/>
      <c r="W645" s="1395"/>
      <c r="X645" s="1395"/>
      <c r="Y645" s="1395"/>
      <c r="Z645" s="1395"/>
      <c r="AA645" s="1395"/>
      <c r="AB645" s="1395"/>
      <c r="AC645" s="1395"/>
      <c r="AD645" s="1395"/>
      <c r="AE645" s="1395"/>
      <c r="AF645" s="1395"/>
      <c r="AG645" s="1395"/>
      <c r="AH645" s="1395"/>
      <c r="AI645" s="1395"/>
      <c r="AJ645" s="1395"/>
      <c r="AK645" s="1395"/>
      <c r="AL645" s="1395"/>
      <c r="AM645" s="1395"/>
      <c r="AN645" s="1395"/>
    </row>
    <row r="646">
      <c r="A646" s="1395"/>
      <c r="B646" s="1395"/>
      <c r="C646" s="1395"/>
      <c r="D646" s="1395"/>
      <c r="E646" s="1395"/>
      <c r="F646" s="1395"/>
      <c r="G646" s="1395"/>
      <c r="H646" s="1395"/>
      <c r="I646" s="1395"/>
      <c r="J646" s="1395"/>
      <c r="K646" s="1395"/>
      <c r="L646" s="1395"/>
      <c r="M646" s="1395"/>
      <c r="N646" s="1395"/>
      <c r="O646" s="1395"/>
      <c r="P646" s="1395"/>
      <c r="Q646" s="1395"/>
      <c r="R646" s="1395"/>
      <c r="S646" s="1395"/>
      <c r="T646" s="1395"/>
      <c r="U646" s="1395"/>
      <c r="V646" s="1395"/>
      <c r="W646" s="1395"/>
      <c r="X646" s="1395"/>
      <c r="Y646" s="1395"/>
      <c r="Z646" s="1395"/>
      <c r="AA646" s="1395"/>
      <c r="AB646" s="1395"/>
      <c r="AC646" s="1395"/>
      <c r="AD646" s="1395"/>
      <c r="AE646" s="1395"/>
      <c r="AF646" s="1395"/>
      <c r="AG646" s="1395"/>
      <c r="AH646" s="1395"/>
      <c r="AI646" s="1395"/>
      <c r="AJ646" s="1395"/>
      <c r="AK646" s="1395"/>
      <c r="AL646" s="1395"/>
      <c r="AM646" s="1395"/>
      <c r="AN646" s="1395"/>
    </row>
    <row r="647">
      <c r="A647" s="1395"/>
      <c r="B647" s="1395"/>
      <c r="C647" s="1395"/>
      <c r="D647" s="1395"/>
      <c r="E647" s="1395"/>
      <c r="F647" s="1395"/>
      <c r="G647" s="1395"/>
      <c r="H647" s="1395"/>
      <c r="I647" s="1395"/>
      <c r="J647" s="1395"/>
      <c r="K647" s="1395"/>
      <c r="L647" s="1395"/>
      <c r="M647" s="1395"/>
      <c r="N647" s="1395"/>
      <c r="O647" s="1395"/>
      <c r="P647" s="1395"/>
      <c r="Q647" s="1395"/>
      <c r="R647" s="1395"/>
      <c r="S647" s="1395"/>
      <c r="T647" s="1395"/>
      <c r="U647" s="1395"/>
      <c r="V647" s="1395"/>
      <c r="W647" s="1395"/>
      <c r="X647" s="1395"/>
      <c r="Y647" s="1395"/>
      <c r="Z647" s="1395"/>
      <c r="AA647" s="1395"/>
      <c r="AB647" s="1395"/>
      <c r="AC647" s="1395"/>
      <c r="AD647" s="1395"/>
      <c r="AE647" s="1395"/>
      <c r="AF647" s="1395"/>
      <c r="AG647" s="1395"/>
      <c r="AH647" s="1395"/>
      <c r="AI647" s="1395"/>
      <c r="AJ647" s="1395"/>
      <c r="AK647" s="1395"/>
      <c r="AL647" s="1395"/>
      <c r="AM647" s="1395"/>
      <c r="AN647" s="1395"/>
    </row>
    <row r="648">
      <c r="A648" s="1395"/>
      <c r="B648" s="1395"/>
      <c r="C648" s="1395"/>
      <c r="D648" s="1395"/>
      <c r="E648" s="1395"/>
      <c r="F648" s="1395"/>
      <c r="G648" s="1395"/>
      <c r="H648" s="1395"/>
      <c r="I648" s="1395"/>
      <c r="J648" s="1395"/>
      <c r="K648" s="1395"/>
      <c r="L648" s="1395"/>
      <c r="M648" s="1395"/>
      <c r="N648" s="1395"/>
      <c r="O648" s="1395"/>
      <c r="P648" s="1395"/>
      <c r="Q648" s="1395"/>
      <c r="R648" s="1395"/>
      <c r="S648" s="1395"/>
      <c r="T648" s="1395"/>
      <c r="U648" s="1395"/>
      <c r="V648" s="1395"/>
      <c r="W648" s="1395"/>
      <c r="X648" s="1395"/>
      <c r="Y648" s="1395"/>
      <c r="Z648" s="1395"/>
      <c r="AA648" s="1395"/>
      <c r="AB648" s="1395"/>
      <c r="AC648" s="1395"/>
      <c r="AD648" s="1395"/>
      <c r="AE648" s="1395"/>
      <c r="AF648" s="1395"/>
      <c r="AG648" s="1395"/>
      <c r="AH648" s="1395"/>
      <c r="AI648" s="1395"/>
      <c r="AJ648" s="1395"/>
      <c r="AK648" s="1395"/>
      <c r="AL648" s="1395"/>
      <c r="AM648" s="1395"/>
      <c r="AN648" s="1395"/>
    </row>
    <row r="649">
      <c r="A649" s="1395"/>
      <c r="B649" s="1395"/>
      <c r="C649" s="1395"/>
      <c r="D649" s="1395"/>
      <c r="E649" s="1395"/>
      <c r="F649" s="1395"/>
      <c r="G649" s="1395"/>
      <c r="H649" s="1395"/>
      <c r="I649" s="1395"/>
      <c r="J649" s="1395"/>
      <c r="K649" s="1395"/>
      <c r="L649" s="1395"/>
      <c r="M649" s="1395"/>
      <c r="N649" s="1395"/>
      <c r="O649" s="1395"/>
      <c r="P649" s="1395"/>
      <c r="Q649" s="1395"/>
      <c r="R649" s="1395"/>
      <c r="S649" s="1395"/>
      <c r="T649" s="1395"/>
      <c r="U649" s="1395"/>
      <c r="V649" s="1395"/>
      <c r="W649" s="1395"/>
      <c r="X649" s="1395"/>
      <c r="Y649" s="1395"/>
      <c r="Z649" s="1395"/>
      <c r="AA649" s="1395"/>
      <c r="AB649" s="1395"/>
      <c r="AC649" s="1395"/>
      <c r="AD649" s="1395"/>
      <c r="AE649" s="1395"/>
      <c r="AF649" s="1395"/>
      <c r="AG649" s="1395"/>
      <c r="AH649" s="1395"/>
      <c r="AI649" s="1395"/>
      <c r="AJ649" s="1395"/>
      <c r="AK649" s="1395"/>
      <c r="AL649" s="1395"/>
      <c r="AM649" s="1395"/>
      <c r="AN649" s="1395"/>
    </row>
    <row r="650">
      <c r="A650" s="1395"/>
      <c r="B650" s="1395"/>
      <c r="C650" s="1395"/>
      <c r="D650" s="1395"/>
      <c r="E650" s="1395"/>
      <c r="F650" s="1395"/>
      <c r="G650" s="1395"/>
      <c r="H650" s="1395"/>
      <c r="I650" s="1395"/>
      <c r="J650" s="1395"/>
      <c r="K650" s="1395"/>
      <c r="L650" s="1395"/>
      <c r="M650" s="1395"/>
      <c r="N650" s="1395"/>
      <c r="O650" s="1395"/>
      <c r="P650" s="1395"/>
      <c r="Q650" s="1395"/>
      <c r="R650" s="1395"/>
      <c r="S650" s="1395"/>
      <c r="T650" s="1395"/>
      <c r="U650" s="1395"/>
      <c r="V650" s="1395"/>
      <c r="W650" s="1395"/>
      <c r="X650" s="1395"/>
      <c r="Y650" s="1395"/>
      <c r="Z650" s="1395"/>
      <c r="AA650" s="1395"/>
      <c r="AB650" s="1395"/>
      <c r="AC650" s="1395"/>
      <c r="AD650" s="1395"/>
      <c r="AE650" s="1395"/>
      <c r="AF650" s="1395"/>
      <c r="AG650" s="1395"/>
      <c r="AH650" s="1395"/>
      <c r="AI650" s="1395"/>
      <c r="AJ650" s="1395"/>
      <c r="AK650" s="1395"/>
      <c r="AL650" s="1395"/>
      <c r="AM650" s="1395"/>
      <c r="AN650" s="1395"/>
    </row>
    <row r="651">
      <c r="A651" s="1395"/>
      <c r="B651" s="1395"/>
      <c r="C651" s="1395"/>
      <c r="D651" s="1395"/>
      <c r="E651" s="1395"/>
      <c r="F651" s="1395"/>
      <c r="G651" s="1395"/>
      <c r="H651" s="1395"/>
      <c r="I651" s="1395"/>
      <c r="J651" s="1395"/>
      <c r="K651" s="1395"/>
      <c r="L651" s="1395"/>
      <c r="M651" s="1395"/>
      <c r="N651" s="1395"/>
      <c r="O651" s="1395"/>
      <c r="P651" s="1395"/>
      <c r="Q651" s="1395"/>
      <c r="R651" s="1395"/>
      <c r="S651" s="1395"/>
      <c r="T651" s="1395"/>
      <c r="U651" s="1395"/>
      <c r="V651" s="1395"/>
      <c r="W651" s="1395"/>
      <c r="X651" s="1395"/>
      <c r="Y651" s="1395"/>
      <c r="Z651" s="1395"/>
      <c r="AA651" s="1395"/>
      <c r="AB651" s="1395"/>
      <c r="AC651" s="1395"/>
      <c r="AD651" s="1395"/>
      <c r="AE651" s="1395"/>
      <c r="AF651" s="1395"/>
      <c r="AG651" s="1395"/>
      <c r="AH651" s="1395"/>
      <c r="AI651" s="1395"/>
      <c r="AJ651" s="1395"/>
      <c r="AK651" s="1395"/>
      <c r="AL651" s="1395"/>
      <c r="AM651" s="1395"/>
      <c r="AN651" s="1395"/>
    </row>
    <row r="652">
      <c r="A652" s="1395"/>
      <c r="B652" s="1395"/>
      <c r="C652" s="1395"/>
      <c r="D652" s="1395"/>
      <c r="E652" s="1395"/>
      <c r="F652" s="1395"/>
      <c r="G652" s="1395"/>
      <c r="H652" s="1395"/>
      <c r="I652" s="1395"/>
      <c r="J652" s="1395"/>
      <c r="K652" s="1395"/>
      <c r="L652" s="1395"/>
      <c r="M652" s="1395"/>
      <c r="N652" s="1395"/>
      <c r="O652" s="1395"/>
      <c r="P652" s="1395"/>
      <c r="Q652" s="1395"/>
      <c r="R652" s="1395"/>
      <c r="S652" s="1395"/>
      <c r="T652" s="1395"/>
      <c r="U652" s="1395"/>
      <c r="V652" s="1395"/>
      <c r="W652" s="1395"/>
      <c r="X652" s="1395"/>
      <c r="Y652" s="1395"/>
      <c r="Z652" s="1395"/>
      <c r="AA652" s="1395"/>
      <c r="AB652" s="1395"/>
      <c r="AC652" s="1395"/>
      <c r="AD652" s="1395"/>
      <c r="AE652" s="1395"/>
      <c r="AF652" s="1395"/>
      <c r="AG652" s="1395"/>
      <c r="AH652" s="1395"/>
      <c r="AI652" s="1395"/>
      <c r="AJ652" s="1395"/>
      <c r="AK652" s="1395"/>
      <c r="AL652" s="1395"/>
      <c r="AM652" s="1395"/>
      <c r="AN652" s="1395"/>
    </row>
    <row r="653">
      <c r="A653" s="1395"/>
      <c r="B653" s="1395"/>
      <c r="C653" s="1395"/>
      <c r="D653" s="1395"/>
      <c r="E653" s="1395"/>
      <c r="F653" s="1395"/>
      <c r="G653" s="1395"/>
      <c r="H653" s="1395"/>
      <c r="I653" s="1395"/>
      <c r="J653" s="1395"/>
      <c r="K653" s="1395"/>
      <c r="L653" s="1395"/>
      <c r="M653" s="1395"/>
      <c r="N653" s="1395"/>
      <c r="O653" s="1395"/>
      <c r="P653" s="1395"/>
      <c r="Q653" s="1395"/>
      <c r="R653" s="1395"/>
      <c r="S653" s="1395"/>
      <c r="T653" s="1395"/>
      <c r="U653" s="1395"/>
      <c r="V653" s="1395"/>
      <c r="W653" s="1395"/>
      <c r="X653" s="1395"/>
      <c r="Y653" s="1395"/>
      <c r="Z653" s="1395"/>
      <c r="AA653" s="1395"/>
      <c r="AB653" s="1395"/>
      <c r="AC653" s="1395"/>
      <c r="AD653" s="1395"/>
      <c r="AE653" s="1395"/>
      <c r="AF653" s="1395"/>
      <c r="AG653" s="1395"/>
      <c r="AH653" s="1395"/>
      <c r="AI653" s="1395"/>
      <c r="AJ653" s="1395"/>
      <c r="AK653" s="1395"/>
      <c r="AL653" s="1395"/>
      <c r="AM653" s="1395"/>
      <c r="AN653" s="1395"/>
    </row>
    <row r="654">
      <c r="A654" s="1395"/>
      <c r="B654" s="1395"/>
      <c r="C654" s="1395"/>
      <c r="D654" s="1395"/>
      <c r="E654" s="1395"/>
      <c r="F654" s="1395"/>
      <c r="G654" s="1395"/>
      <c r="H654" s="1395"/>
      <c r="I654" s="1395"/>
      <c r="J654" s="1395"/>
      <c r="K654" s="1395"/>
      <c r="L654" s="1395"/>
      <c r="M654" s="1395"/>
      <c r="N654" s="1395"/>
      <c r="O654" s="1395"/>
      <c r="P654" s="1395"/>
      <c r="Q654" s="1395"/>
      <c r="R654" s="1395"/>
      <c r="S654" s="1395"/>
      <c r="T654" s="1395"/>
      <c r="U654" s="1395"/>
      <c r="V654" s="1395"/>
      <c r="W654" s="1395"/>
      <c r="X654" s="1395"/>
      <c r="Y654" s="1395"/>
      <c r="Z654" s="1395"/>
      <c r="AA654" s="1395"/>
      <c r="AB654" s="1395"/>
      <c r="AC654" s="1395"/>
      <c r="AD654" s="1395"/>
      <c r="AE654" s="1395"/>
      <c r="AF654" s="1395"/>
      <c r="AG654" s="1395"/>
      <c r="AH654" s="1395"/>
      <c r="AI654" s="1395"/>
      <c r="AJ654" s="1395"/>
      <c r="AK654" s="1395"/>
      <c r="AL654" s="1395"/>
      <c r="AM654" s="1395"/>
      <c r="AN654" s="1395"/>
    </row>
    <row r="655">
      <c r="A655" s="1395"/>
      <c r="B655" s="1395"/>
      <c r="C655" s="1395"/>
      <c r="D655" s="1395"/>
      <c r="E655" s="1395"/>
      <c r="F655" s="1395"/>
      <c r="G655" s="1395"/>
      <c r="H655" s="1395"/>
      <c r="I655" s="1395"/>
      <c r="J655" s="1395"/>
      <c r="K655" s="1395"/>
      <c r="L655" s="1395"/>
      <c r="M655" s="1395"/>
      <c r="N655" s="1395"/>
      <c r="O655" s="1395"/>
      <c r="P655" s="1395"/>
      <c r="Q655" s="1395"/>
      <c r="R655" s="1395"/>
      <c r="S655" s="1395"/>
      <c r="T655" s="1395"/>
      <c r="U655" s="1395"/>
      <c r="V655" s="1395"/>
      <c r="W655" s="1395"/>
      <c r="X655" s="1395"/>
      <c r="Y655" s="1395"/>
      <c r="Z655" s="1395"/>
      <c r="AA655" s="1395"/>
      <c r="AB655" s="1395"/>
      <c r="AC655" s="1395"/>
      <c r="AD655" s="1395"/>
      <c r="AE655" s="1395"/>
      <c r="AF655" s="1395"/>
      <c r="AG655" s="1395"/>
      <c r="AH655" s="1395"/>
      <c r="AI655" s="1395"/>
      <c r="AJ655" s="1395"/>
      <c r="AK655" s="1395"/>
      <c r="AL655" s="1395"/>
      <c r="AM655" s="1395"/>
      <c r="AN655" s="1395"/>
    </row>
    <row r="656">
      <c r="A656" s="1395"/>
      <c r="B656" s="1395"/>
      <c r="C656" s="1395"/>
      <c r="D656" s="1395"/>
      <c r="E656" s="1395"/>
      <c r="F656" s="1395"/>
      <c r="G656" s="1395"/>
      <c r="H656" s="1395"/>
      <c r="I656" s="1395"/>
      <c r="J656" s="1395"/>
      <c r="K656" s="1395"/>
      <c r="L656" s="1395"/>
      <c r="M656" s="1395"/>
      <c r="N656" s="1395"/>
      <c r="O656" s="1395"/>
      <c r="P656" s="1395"/>
      <c r="Q656" s="1395"/>
      <c r="R656" s="1395"/>
      <c r="S656" s="1395"/>
      <c r="T656" s="1395"/>
      <c r="U656" s="1395"/>
      <c r="V656" s="1395"/>
      <c r="W656" s="1395"/>
      <c r="X656" s="1395"/>
      <c r="Y656" s="1395"/>
      <c r="Z656" s="1395"/>
      <c r="AA656" s="1395"/>
      <c r="AB656" s="1395"/>
      <c r="AC656" s="1395"/>
      <c r="AD656" s="1395"/>
      <c r="AE656" s="1395"/>
      <c r="AF656" s="1395"/>
      <c r="AG656" s="1395"/>
      <c r="AH656" s="1395"/>
      <c r="AI656" s="1395"/>
      <c r="AJ656" s="1395"/>
      <c r="AK656" s="1395"/>
      <c r="AL656" s="1395"/>
      <c r="AM656" s="1395"/>
      <c r="AN656" s="1395"/>
    </row>
    <row r="657">
      <c r="A657" s="1395"/>
      <c r="B657" s="1395"/>
      <c r="C657" s="1395"/>
      <c r="D657" s="1395"/>
      <c r="E657" s="1395"/>
      <c r="F657" s="1395"/>
      <c r="G657" s="1395"/>
      <c r="H657" s="1395"/>
      <c r="I657" s="1395"/>
      <c r="J657" s="1395"/>
      <c r="K657" s="1395"/>
      <c r="L657" s="1395"/>
      <c r="M657" s="1395"/>
      <c r="N657" s="1395"/>
      <c r="O657" s="1395"/>
      <c r="P657" s="1395"/>
      <c r="Q657" s="1395"/>
      <c r="R657" s="1395"/>
      <c r="S657" s="1395"/>
      <c r="T657" s="1395"/>
      <c r="U657" s="1395"/>
      <c r="V657" s="1395"/>
      <c r="W657" s="1395"/>
      <c r="X657" s="1395"/>
      <c r="Y657" s="1395"/>
      <c r="Z657" s="1395"/>
      <c r="AA657" s="1395"/>
      <c r="AB657" s="1395"/>
      <c r="AC657" s="1395"/>
      <c r="AD657" s="1395"/>
      <c r="AE657" s="1395"/>
      <c r="AF657" s="1395"/>
      <c r="AG657" s="1395"/>
      <c r="AH657" s="1395"/>
      <c r="AI657" s="1395"/>
      <c r="AJ657" s="1395"/>
      <c r="AK657" s="1395"/>
      <c r="AL657" s="1395"/>
      <c r="AM657" s="1395"/>
      <c r="AN657" s="1395"/>
    </row>
    <row r="658">
      <c r="A658" s="1395"/>
      <c r="B658" s="1395"/>
      <c r="C658" s="1395"/>
      <c r="D658" s="1395"/>
      <c r="E658" s="1395"/>
      <c r="F658" s="1395"/>
      <c r="G658" s="1395"/>
      <c r="H658" s="1395"/>
      <c r="I658" s="1395"/>
      <c r="J658" s="1395"/>
      <c r="K658" s="1395"/>
      <c r="L658" s="1395"/>
      <c r="M658" s="1395"/>
      <c r="N658" s="1395"/>
      <c r="O658" s="1395"/>
      <c r="P658" s="1395"/>
      <c r="Q658" s="1395"/>
      <c r="R658" s="1395"/>
      <c r="S658" s="1395"/>
      <c r="T658" s="1395"/>
      <c r="U658" s="1395"/>
      <c r="V658" s="1395"/>
      <c r="W658" s="1395"/>
      <c r="X658" s="1395"/>
      <c r="Y658" s="1395"/>
      <c r="Z658" s="1395"/>
      <c r="AA658" s="1395"/>
      <c r="AB658" s="1395"/>
      <c r="AC658" s="1395"/>
      <c r="AD658" s="1395"/>
      <c r="AE658" s="1395"/>
      <c r="AF658" s="1395"/>
      <c r="AG658" s="1395"/>
      <c r="AH658" s="1395"/>
      <c r="AI658" s="1395"/>
      <c r="AJ658" s="1395"/>
      <c r="AK658" s="1395"/>
      <c r="AL658" s="1395"/>
      <c r="AM658" s="1395"/>
      <c r="AN658" s="1395"/>
    </row>
    <row r="659">
      <c r="A659" s="1395"/>
      <c r="B659" s="1395"/>
      <c r="C659" s="1395"/>
      <c r="D659" s="1395"/>
      <c r="E659" s="1395"/>
      <c r="F659" s="1395"/>
      <c r="G659" s="1395"/>
      <c r="H659" s="1395"/>
      <c r="I659" s="1395"/>
      <c r="J659" s="1395"/>
      <c r="K659" s="1395"/>
      <c r="L659" s="1395"/>
      <c r="M659" s="1395"/>
      <c r="N659" s="1395"/>
      <c r="O659" s="1395"/>
      <c r="P659" s="1395"/>
      <c r="Q659" s="1395"/>
      <c r="R659" s="1395"/>
      <c r="S659" s="1395"/>
      <c r="T659" s="1395"/>
      <c r="U659" s="1395"/>
      <c r="V659" s="1395"/>
      <c r="W659" s="1395"/>
      <c r="X659" s="1395"/>
      <c r="Y659" s="1395"/>
      <c r="Z659" s="1395"/>
      <c r="AA659" s="1395"/>
      <c r="AB659" s="1395"/>
      <c r="AC659" s="1395"/>
      <c r="AD659" s="1395"/>
      <c r="AE659" s="1395"/>
      <c r="AF659" s="1395"/>
      <c r="AG659" s="1395"/>
      <c r="AH659" s="1395"/>
      <c r="AI659" s="1395"/>
      <c r="AJ659" s="1395"/>
      <c r="AK659" s="1395"/>
      <c r="AL659" s="1395"/>
      <c r="AM659" s="1395"/>
      <c r="AN659" s="1395"/>
    </row>
    <row r="660">
      <c r="A660" s="1395"/>
      <c r="B660" s="1395"/>
      <c r="C660" s="1395"/>
      <c r="D660" s="1395"/>
      <c r="E660" s="1395"/>
      <c r="F660" s="1395"/>
      <c r="G660" s="1395"/>
      <c r="H660" s="1395"/>
      <c r="I660" s="1395"/>
      <c r="J660" s="1395"/>
      <c r="K660" s="1395"/>
      <c r="L660" s="1395"/>
      <c r="M660" s="1395"/>
      <c r="N660" s="1395"/>
      <c r="O660" s="1395"/>
      <c r="P660" s="1395"/>
      <c r="Q660" s="1395"/>
      <c r="R660" s="1395"/>
      <c r="S660" s="1395"/>
      <c r="T660" s="1395"/>
      <c r="U660" s="1395"/>
      <c r="V660" s="1395"/>
      <c r="W660" s="1395"/>
      <c r="X660" s="1395"/>
      <c r="Y660" s="1395"/>
      <c r="Z660" s="1395"/>
      <c r="AA660" s="1395"/>
      <c r="AB660" s="1395"/>
      <c r="AC660" s="1395"/>
      <c r="AD660" s="1395"/>
      <c r="AE660" s="1395"/>
      <c r="AF660" s="1395"/>
      <c r="AG660" s="1395"/>
      <c r="AH660" s="1395"/>
      <c r="AI660" s="1395"/>
      <c r="AJ660" s="1395"/>
      <c r="AK660" s="1395"/>
      <c r="AL660" s="1395"/>
      <c r="AM660" s="1395"/>
      <c r="AN660" s="1395"/>
    </row>
    <row r="661">
      <c r="A661" s="1395"/>
      <c r="B661" s="1395"/>
      <c r="C661" s="1395"/>
      <c r="D661" s="1395"/>
      <c r="E661" s="1395"/>
      <c r="F661" s="1395"/>
      <c r="G661" s="1395"/>
      <c r="H661" s="1395"/>
      <c r="I661" s="1395"/>
      <c r="J661" s="1395"/>
      <c r="K661" s="1395"/>
      <c r="L661" s="1395"/>
      <c r="M661" s="1395"/>
      <c r="N661" s="1395"/>
      <c r="O661" s="1395"/>
      <c r="P661" s="1395"/>
      <c r="Q661" s="1395"/>
      <c r="R661" s="1395"/>
      <c r="S661" s="1395"/>
      <c r="T661" s="1395"/>
      <c r="U661" s="1395"/>
      <c r="V661" s="1395"/>
      <c r="W661" s="1395"/>
      <c r="X661" s="1395"/>
      <c r="Y661" s="1395"/>
      <c r="Z661" s="1395"/>
      <c r="AA661" s="1395"/>
      <c r="AB661" s="1395"/>
      <c r="AC661" s="1395"/>
      <c r="AD661" s="1395"/>
      <c r="AE661" s="1395"/>
      <c r="AF661" s="1395"/>
      <c r="AG661" s="1395"/>
      <c r="AH661" s="1395"/>
      <c r="AI661" s="1395"/>
      <c r="AJ661" s="1395"/>
      <c r="AK661" s="1395"/>
      <c r="AL661" s="1395"/>
      <c r="AM661" s="1395"/>
      <c r="AN661" s="1395"/>
    </row>
    <row r="662">
      <c r="A662" s="1395"/>
      <c r="B662" s="1395"/>
      <c r="C662" s="1395"/>
      <c r="D662" s="1395"/>
      <c r="E662" s="1395"/>
      <c r="F662" s="1395"/>
      <c r="G662" s="1395"/>
      <c r="H662" s="1395"/>
      <c r="I662" s="1395"/>
      <c r="J662" s="1395"/>
      <c r="K662" s="1395"/>
      <c r="L662" s="1395"/>
      <c r="M662" s="1395"/>
      <c r="N662" s="1395"/>
      <c r="O662" s="1395"/>
      <c r="P662" s="1395"/>
      <c r="Q662" s="1395"/>
      <c r="R662" s="1395"/>
      <c r="S662" s="1395"/>
      <c r="T662" s="1395"/>
      <c r="U662" s="1395"/>
      <c r="V662" s="1395"/>
      <c r="W662" s="1395"/>
      <c r="X662" s="1395"/>
      <c r="Y662" s="1395"/>
      <c r="Z662" s="1395"/>
      <c r="AA662" s="1395"/>
      <c r="AB662" s="1395"/>
      <c r="AC662" s="1395"/>
      <c r="AD662" s="1395"/>
      <c r="AE662" s="1395"/>
      <c r="AF662" s="1395"/>
      <c r="AG662" s="1395"/>
      <c r="AH662" s="1395"/>
      <c r="AI662" s="1395"/>
      <c r="AJ662" s="1395"/>
      <c r="AK662" s="1395"/>
      <c r="AL662" s="1395"/>
      <c r="AM662" s="1395"/>
      <c r="AN662" s="1395"/>
    </row>
    <row r="663">
      <c r="A663" s="1395"/>
      <c r="B663" s="1395"/>
      <c r="C663" s="1395"/>
      <c r="D663" s="1395"/>
      <c r="E663" s="1395"/>
      <c r="F663" s="1395"/>
      <c r="G663" s="1395"/>
      <c r="H663" s="1395"/>
      <c r="I663" s="1395"/>
      <c r="J663" s="1395"/>
      <c r="K663" s="1395"/>
      <c r="L663" s="1395"/>
      <c r="M663" s="1395"/>
      <c r="N663" s="1395"/>
      <c r="O663" s="1395"/>
      <c r="P663" s="1395"/>
      <c r="Q663" s="1395"/>
      <c r="R663" s="1395"/>
      <c r="S663" s="1395"/>
      <c r="T663" s="1395"/>
      <c r="U663" s="1395"/>
      <c r="V663" s="1395"/>
      <c r="W663" s="1395"/>
      <c r="X663" s="1395"/>
      <c r="Y663" s="1395"/>
      <c r="Z663" s="1395"/>
      <c r="AA663" s="1395"/>
      <c r="AB663" s="1395"/>
      <c r="AC663" s="1395"/>
      <c r="AD663" s="1395"/>
      <c r="AE663" s="1395"/>
      <c r="AF663" s="1395"/>
      <c r="AG663" s="1395"/>
      <c r="AH663" s="1395"/>
      <c r="AI663" s="1395"/>
      <c r="AJ663" s="1395"/>
      <c r="AK663" s="1395"/>
      <c r="AL663" s="1395"/>
      <c r="AM663" s="1395"/>
      <c r="AN663" s="1395"/>
    </row>
    <row r="664">
      <c r="A664" s="1395"/>
      <c r="B664" s="1395"/>
      <c r="C664" s="1395"/>
      <c r="D664" s="1395"/>
      <c r="E664" s="1395"/>
      <c r="F664" s="1395"/>
      <c r="G664" s="1395"/>
      <c r="H664" s="1395"/>
      <c r="I664" s="1395"/>
      <c r="J664" s="1395"/>
      <c r="K664" s="1395"/>
      <c r="L664" s="1395"/>
      <c r="M664" s="1395"/>
      <c r="N664" s="1395"/>
      <c r="O664" s="1395"/>
      <c r="P664" s="1395"/>
      <c r="Q664" s="1395"/>
      <c r="R664" s="1395"/>
      <c r="S664" s="1395"/>
      <c r="T664" s="1395"/>
      <c r="U664" s="1395"/>
      <c r="V664" s="1395"/>
      <c r="W664" s="1395"/>
      <c r="X664" s="1395"/>
      <c r="Y664" s="1395"/>
      <c r="Z664" s="1395"/>
      <c r="AA664" s="1395"/>
      <c r="AB664" s="1395"/>
      <c r="AC664" s="1395"/>
      <c r="AD664" s="1395"/>
      <c r="AE664" s="1395"/>
      <c r="AF664" s="1395"/>
      <c r="AG664" s="1395"/>
      <c r="AH664" s="1395"/>
      <c r="AI664" s="1395"/>
      <c r="AJ664" s="1395"/>
      <c r="AK664" s="1395"/>
      <c r="AL664" s="1395"/>
      <c r="AM664" s="1395"/>
      <c r="AN664" s="1395"/>
    </row>
    <row r="665">
      <c r="A665" s="1395"/>
      <c r="B665" s="1395"/>
      <c r="C665" s="1395"/>
      <c r="D665" s="1395"/>
      <c r="E665" s="1395"/>
      <c r="F665" s="1395"/>
      <c r="G665" s="1395"/>
      <c r="H665" s="1395"/>
      <c r="I665" s="1395"/>
      <c r="J665" s="1395"/>
      <c r="K665" s="1395"/>
      <c r="L665" s="1395"/>
      <c r="M665" s="1395"/>
      <c r="N665" s="1395"/>
      <c r="O665" s="1395"/>
      <c r="P665" s="1395"/>
      <c r="Q665" s="1395"/>
      <c r="R665" s="1395"/>
      <c r="S665" s="1395"/>
      <c r="T665" s="1395"/>
      <c r="U665" s="1395"/>
      <c r="V665" s="1395"/>
      <c r="W665" s="1395"/>
      <c r="X665" s="1395"/>
      <c r="Y665" s="1395"/>
      <c r="Z665" s="1395"/>
      <c r="AA665" s="1395"/>
      <c r="AB665" s="1395"/>
      <c r="AC665" s="1395"/>
      <c r="AD665" s="1395"/>
      <c r="AE665" s="1395"/>
      <c r="AF665" s="1395"/>
      <c r="AG665" s="1395"/>
      <c r="AH665" s="1395"/>
      <c r="AI665" s="1395"/>
      <c r="AJ665" s="1395"/>
      <c r="AK665" s="1395"/>
      <c r="AL665" s="1395"/>
      <c r="AM665" s="1395"/>
      <c r="AN665" s="1395"/>
    </row>
    <row r="666">
      <c r="A666" s="1395"/>
      <c r="B666" s="1395"/>
      <c r="C666" s="1395"/>
      <c r="D666" s="1395"/>
      <c r="E666" s="1395"/>
      <c r="F666" s="1395"/>
      <c r="G666" s="1395"/>
      <c r="H666" s="1395"/>
      <c r="I666" s="1395"/>
      <c r="J666" s="1395"/>
      <c r="K666" s="1395"/>
      <c r="L666" s="1395"/>
      <c r="M666" s="1395"/>
      <c r="N666" s="1395"/>
      <c r="O666" s="1395"/>
      <c r="P666" s="1395"/>
      <c r="Q666" s="1395"/>
      <c r="R666" s="1395"/>
      <c r="S666" s="1395"/>
      <c r="T666" s="1395"/>
      <c r="U666" s="1395"/>
      <c r="V666" s="1395"/>
      <c r="W666" s="1395"/>
      <c r="X666" s="1395"/>
      <c r="Y666" s="1395"/>
      <c r="Z666" s="1395"/>
      <c r="AA666" s="1395"/>
      <c r="AB666" s="1395"/>
      <c r="AC666" s="1395"/>
      <c r="AD666" s="1395"/>
      <c r="AE666" s="1395"/>
      <c r="AF666" s="1395"/>
      <c r="AG666" s="1395"/>
      <c r="AH666" s="1395"/>
      <c r="AI666" s="1395"/>
      <c r="AJ666" s="1395"/>
      <c r="AK666" s="1395"/>
      <c r="AL666" s="1395"/>
      <c r="AM666" s="1395"/>
      <c r="AN666" s="1395"/>
    </row>
    <row r="667">
      <c r="A667" s="1395"/>
      <c r="B667" s="1395"/>
      <c r="C667" s="1395"/>
      <c r="D667" s="1395"/>
      <c r="E667" s="1395"/>
      <c r="F667" s="1395"/>
      <c r="G667" s="1395"/>
      <c r="H667" s="1395"/>
      <c r="I667" s="1395"/>
      <c r="J667" s="1395"/>
      <c r="K667" s="1395"/>
      <c r="L667" s="1395"/>
      <c r="M667" s="1395"/>
      <c r="N667" s="1395"/>
      <c r="O667" s="1395"/>
      <c r="P667" s="1395"/>
      <c r="Q667" s="1395"/>
      <c r="R667" s="1395"/>
      <c r="S667" s="1395"/>
      <c r="T667" s="1395"/>
      <c r="U667" s="1395"/>
      <c r="V667" s="1395"/>
      <c r="W667" s="1395"/>
      <c r="X667" s="1395"/>
      <c r="Y667" s="1395"/>
      <c r="Z667" s="1395"/>
      <c r="AA667" s="1395"/>
      <c r="AB667" s="1395"/>
      <c r="AC667" s="1395"/>
      <c r="AD667" s="1395"/>
      <c r="AE667" s="1395"/>
      <c r="AF667" s="1395"/>
      <c r="AG667" s="1395"/>
      <c r="AH667" s="1395"/>
      <c r="AI667" s="1395"/>
      <c r="AJ667" s="1395"/>
      <c r="AK667" s="1395"/>
      <c r="AL667" s="1395"/>
      <c r="AM667" s="1395"/>
      <c r="AN667" s="1395"/>
    </row>
    <row r="668">
      <c r="A668" s="1395"/>
      <c r="B668" s="1395"/>
      <c r="C668" s="1395"/>
      <c r="D668" s="1395"/>
      <c r="E668" s="1395"/>
      <c r="F668" s="1395"/>
      <c r="G668" s="1395"/>
      <c r="H668" s="1395"/>
      <c r="I668" s="1395"/>
      <c r="J668" s="1395"/>
      <c r="K668" s="1395"/>
      <c r="L668" s="1395"/>
      <c r="M668" s="1395"/>
      <c r="N668" s="1395"/>
      <c r="O668" s="1395"/>
      <c r="P668" s="1395"/>
      <c r="Q668" s="1395"/>
      <c r="R668" s="1395"/>
      <c r="S668" s="1395"/>
      <c r="T668" s="1395"/>
      <c r="U668" s="1395"/>
      <c r="V668" s="1395"/>
      <c r="W668" s="1395"/>
      <c r="X668" s="1395"/>
      <c r="Y668" s="1395"/>
      <c r="Z668" s="1395"/>
      <c r="AA668" s="1395"/>
      <c r="AB668" s="1395"/>
      <c r="AC668" s="1395"/>
      <c r="AD668" s="1395"/>
      <c r="AE668" s="1395"/>
      <c r="AF668" s="1395"/>
      <c r="AG668" s="1395"/>
      <c r="AH668" s="1395"/>
      <c r="AI668" s="1395"/>
      <c r="AJ668" s="1395"/>
      <c r="AK668" s="1395"/>
      <c r="AL668" s="1395"/>
      <c r="AM668" s="1395"/>
      <c r="AN668" s="1395"/>
    </row>
    <row r="669">
      <c r="A669" s="1395"/>
      <c r="B669" s="1395"/>
      <c r="C669" s="1395"/>
      <c r="D669" s="1395"/>
      <c r="E669" s="1395"/>
      <c r="F669" s="1395"/>
      <c r="G669" s="1395"/>
      <c r="H669" s="1395"/>
      <c r="I669" s="1395"/>
      <c r="J669" s="1395"/>
      <c r="K669" s="1395"/>
      <c r="L669" s="1395"/>
      <c r="M669" s="1395"/>
      <c r="N669" s="1395"/>
      <c r="O669" s="1395"/>
      <c r="P669" s="1395"/>
      <c r="Q669" s="1395"/>
      <c r="R669" s="1395"/>
      <c r="S669" s="1395"/>
      <c r="T669" s="1395"/>
      <c r="U669" s="1395"/>
      <c r="V669" s="1395"/>
      <c r="W669" s="1395"/>
      <c r="X669" s="1395"/>
      <c r="Y669" s="1395"/>
      <c r="Z669" s="1395"/>
      <c r="AA669" s="1395"/>
      <c r="AB669" s="1395"/>
      <c r="AC669" s="1395"/>
      <c r="AD669" s="1395"/>
      <c r="AE669" s="1395"/>
      <c r="AF669" s="1395"/>
      <c r="AG669" s="1395"/>
      <c r="AH669" s="1395"/>
      <c r="AI669" s="1395"/>
      <c r="AJ669" s="1395"/>
      <c r="AK669" s="1395"/>
      <c r="AL669" s="1395"/>
      <c r="AM669" s="1395"/>
      <c r="AN669" s="1395"/>
    </row>
    <row r="670">
      <c r="A670" s="1395"/>
      <c r="B670" s="1395"/>
      <c r="C670" s="1395"/>
      <c r="D670" s="1395"/>
      <c r="E670" s="1395"/>
      <c r="F670" s="1395"/>
      <c r="G670" s="1395"/>
      <c r="H670" s="1395"/>
      <c r="I670" s="1395"/>
      <c r="J670" s="1395"/>
      <c r="K670" s="1395"/>
      <c r="L670" s="1395"/>
      <c r="M670" s="1395"/>
      <c r="N670" s="1395"/>
      <c r="O670" s="1395"/>
      <c r="P670" s="1395"/>
      <c r="Q670" s="1395"/>
      <c r="R670" s="1395"/>
      <c r="S670" s="1395"/>
      <c r="T670" s="1395"/>
      <c r="U670" s="1395"/>
      <c r="V670" s="1395"/>
      <c r="W670" s="1395"/>
      <c r="X670" s="1395"/>
      <c r="Y670" s="1395"/>
      <c r="Z670" s="1395"/>
      <c r="AA670" s="1395"/>
      <c r="AB670" s="1395"/>
      <c r="AC670" s="1395"/>
      <c r="AD670" s="1395"/>
      <c r="AE670" s="1395"/>
      <c r="AF670" s="1395"/>
      <c r="AG670" s="1395"/>
      <c r="AH670" s="1395"/>
      <c r="AI670" s="1395"/>
      <c r="AJ670" s="1395"/>
      <c r="AK670" s="1395"/>
      <c r="AL670" s="1395"/>
      <c r="AM670" s="1395"/>
      <c r="AN670" s="1395"/>
    </row>
    <row r="671">
      <c r="A671" s="1395"/>
      <c r="B671" s="1395"/>
      <c r="C671" s="1395"/>
      <c r="D671" s="1395"/>
      <c r="E671" s="1395"/>
      <c r="F671" s="1395"/>
      <c r="G671" s="1395"/>
      <c r="H671" s="1395"/>
      <c r="I671" s="1395"/>
      <c r="J671" s="1395"/>
      <c r="K671" s="1395"/>
      <c r="L671" s="1395"/>
      <c r="M671" s="1395"/>
      <c r="N671" s="1395"/>
      <c r="O671" s="1395"/>
      <c r="P671" s="1395"/>
      <c r="Q671" s="1395"/>
      <c r="R671" s="1395"/>
      <c r="S671" s="1395"/>
      <c r="T671" s="1395"/>
      <c r="U671" s="1395"/>
      <c r="V671" s="1395"/>
      <c r="W671" s="1395"/>
      <c r="X671" s="1395"/>
      <c r="Y671" s="1395"/>
      <c r="Z671" s="1395"/>
      <c r="AA671" s="1395"/>
      <c r="AB671" s="1395"/>
      <c r="AC671" s="1395"/>
      <c r="AD671" s="1395"/>
      <c r="AE671" s="1395"/>
      <c r="AF671" s="1395"/>
      <c r="AG671" s="1395"/>
      <c r="AH671" s="1395"/>
      <c r="AI671" s="1395"/>
      <c r="AJ671" s="1395"/>
      <c r="AK671" s="1395"/>
      <c r="AL671" s="1395"/>
      <c r="AM671" s="1395"/>
      <c r="AN671" s="1395"/>
    </row>
    <row r="672">
      <c r="A672" s="1395"/>
      <c r="B672" s="1395"/>
      <c r="C672" s="1395"/>
      <c r="D672" s="1395"/>
      <c r="E672" s="1395"/>
      <c r="F672" s="1395"/>
      <c r="G672" s="1395"/>
      <c r="H672" s="1395"/>
      <c r="I672" s="1395"/>
      <c r="J672" s="1395"/>
      <c r="K672" s="1395"/>
      <c r="L672" s="1395"/>
      <c r="M672" s="1395"/>
      <c r="N672" s="1395"/>
      <c r="O672" s="1395"/>
      <c r="P672" s="1395"/>
      <c r="Q672" s="1395"/>
      <c r="R672" s="1395"/>
      <c r="S672" s="1395"/>
      <c r="T672" s="1395"/>
      <c r="U672" s="1395"/>
      <c r="V672" s="1395"/>
      <c r="W672" s="1395"/>
      <c r="X672" s="1395"/>
      <c r="Y672" s="1395"/>
      <c r="Z672" s="1395"/>
      <c r="AA672" s="1395"/>
      <c r="AB672" s="1395"/>
      <c r="AC672" s="1395"/>
      <c r="AD672" s="1395"/>
      <c r="AE672" s="1395"/>
      <c r="AF672" s="1395"/>
      <c r="AG672" s="1395"/>
      <c r="AH672" s="1395"/>
      <c r="AI672" s="1395"/>
      <c r="AJ672" s="1395"/>
      <c r="AK672" s="1395"/>
      <c r="AL672" s="1395"/>
      <c r="AM672" s="1395"/>
      <c r="AN672" s="1395"/>
    </row>
    <row r="673">
      <c r="A673" s="1395"/>
      <c r="B673" s="1395"/>
      <c r="C673" s="1395"/>
      <c r="D673" s="1395"/>
      <c r="E673" s="1395"/>
      <c r="F673" s="1395"/>
      <c r="G673" s="1395"/>
      <c r="H673" s="1395"/>
      <c r="I673" s="1395"/>
      <c r="J673" s="1395"/>
      <c r="K673" s="1395"/>
      <c r="L673" s="1395"/>
      <c r="M673" s="1395"/>
      <c r="N673" s="1395"/>
      <c r="O673" s="1395"/>
      <c r="P673" s="1395"/>
      <c r="Q673" s="1395"/>
      <c r="R673" s="1395"/>
      <c r="S673" s="1395"/>
      <c r="T673" s="1395"/>
      <c r="U673" s="1395"/>
      <c r="V673" s="1395"/>
      <c r="W673" s="1395"/>
      <c r="X673" s="1395"/>
      <c r="Y673" s="1395"/>
      <c r="Z673" s="1395"/>
      <c r="AA673" s="1395"/>
      <c r="AB673" s="1395"/>
      <c r="AC673" s="1395"/>
      <c r="AD673" s="1395"/>
      <c r="AE673" s="1395"/>
      <c r="AF673" s="1395"/>
      <c r="AG673" s="1395"/>
      <c r="AH673" s="1395"/>
      <c r="AI673" s="1395"/>
      <c r="AJ673" s="1395"/>
      <c r="AK673" s="1395"/>
      <c r="AL673" s="1395"/>
      <c r="AM673" s="1395"/>
      <c r="AN673" s="1395"/>
    </row>
    <row r="674">
      <c r="A674" s="1395"/>
      <c r="B674" s="1395"/>
      <c r="C674" s="1395"/>
      <c r="D674" s="1395"/>
      <c r="E674" s="1395"/>
      <c r="F674" s="1395"/>
      <c r="G674" s="1395"/>
      <c r="H674" s="1395"/>
      <c r="I674" s="1395"/>
      <c r="J674" s="1395"/>
      <c r="K674" s="1395"/>
      <c r="L674" s="1395"/>
      <c r="M674" s="1395"/>
      <c r="N674" s="1395"/>
      <c r="O674" s="1395"/>
      <c r="P674" s="1395"/>
      <c r="Q674" s="1395"/>
      <c r="R674" s="1395"/>
      <c r="S674" s="1395"/>
      <c r="T674" s="1395"/>
      <c r="U674" s="1395"/>
      <c r="V674" s="1395"/>
      <c r="W674" s="1395"/>
      <c r="X674" s="1395"/>
      <c r="Y674" s="1395"/>
      <c r="Z674" s="1395"/>
      <c r="AA674" s="1395"/>
      <c r="AB674" s="1395"/>
      <c r="AC674" s="1395"/>
      <c r="AD674" s="1395"/>
      <c r="AE674" s="1395"/>
      <c r="AF674" s="1395"/>
      <c r="AG674" s="1395"/>
      <c r="AH674" s="1395"/>
      <c r="AI674" s="1395"/>
      <c r="AJ674" s="1395"/>
      <c r="AK674" s="1395"/>
      <c r="AL674" s="1395"/>
      <c r="AM674" s="1395"/>
      <c r="AN674" s="1395"/>
    </row>
    <row r="675">
      <c r="A675" s="1395"/>
      <c r="B675" s="1395"/>
      <c r="C675" s="1395"/>
      <c r="D675" s="1395"/>
      <c r="E675" s="1395"/>
      <c r="F675" s="1395"/>
      <c r="G675" s="1395"/>
      <c r="H675" s="1395"/>
      <c r="I675" s="1395"/>
      <c r="J675" s="1395"/>
      <c r="K675" s="1395"/>
      <c r="L675" s="1395"/>
      <c r="M675" s="1395"/>
      <c r="N675" s="1395"/>
      <c r="O675" s="1395"/>
      <c r="P675" s="1395"/>
      <c r="Q675" s="1395"/>
      <c r="R675" s="1395"/>
      <c r="S675" s="1395"/>
      <c r="T675" s="1395"/>
      <c r="U675" s="1395"/>
      <c r="V675" s="1395"/>
      <c r="W675" s="1395"/>
      <c r="X675" s="1395"/>
      <c r="Y675" s="1395"/>
      <c r="Z675" s="1395"/>
      <c r="AA675" s="1395"/>
      <c r="AB675" s="1395"/>
      <c r="AC675" s="1395"/>
      <c r="AD675" s="1395"/>
      <c r="AE675" s="1395"/>
      <c r="AF675" s="1395"/>
      <c r="AG675" s="1395"/>
      <c r="AH675" s="1395"/>
      <c r="AI675" s="1395"/>
      <c r="AJ675" s="1395"/>
      <c r="AK675" s="1395"/>
      <c r="AL675" s="1395"/>
      <c r="AM675" s="1395"/>
      <c r="AN675" s="1395"/>
    </row>
    <row r="676">
      <c r="A676" s="1395"/>
      <c r="B676" s="1395"/>
      <c r="C676" s="1395"/>
      <c r="D676" s="1395"/>
      <c r="E676" s="1395"/>
      <c r="F676" s="1395"/>
      <c r="G676" s="1395"/>
      <c r="H676" s="1395"/>
      <c r="I676" s="1395"/>
      <c r="J676" s="1395"/>
      <c r="K676" s="1395"/>
      <c r="L676" s="1395"/>
      <c r="M676" s="1395"/>
      <c r="N676" s="1395"/>
      <c r="O676" s="1395"/>
      <c r="P676" s="1395"/>
      <c r="Q676" s="1395"/>
      <c r="R676" s="1395"/>
      <c r="S676" s="1395"/>
      <c r="T676" s="1395"/>
      <c r="U676" s="1395"/>
      <c r="V676" s="1395"/>
      <c r="W676" s="1395"/>
      <c r="X676" s="1395"/>
      <c r="Y676" s="1395"/>
      <c r="Z676" s="1395"/>
      <c r="AA676" s="1395"/>
      <c r="AB676" s="1395"/>
      <c r="AC676" s="1395"/>
      <c r="AD676" s="1395"/>
      <c r="AE676" s="1395"/>
      <c r="AF676" s="1395"/>
      <c r="AG676" s="1395"/>
      <c r="AH676" s="1395"/>
      <c r="AI676" s="1395"/>
      <c r="AJ676" s="1395"/>
      <c r="AK676" s="1395"/>
      <c r="AL676" s="1395"/>
      <c r="AM676" s="1395"/>
      <c r="AN676" s="1395"/>
    </row>
    <row r="677">
      <c r="A677" s="1395"/>
      <c r="B677" s="1395"/>
      <c r="C677" s="1395"/>
      <c r="D677" s="1395"/>
      <c r="E677" s="1395"/>
      <c r="F677" s="1395"/>
      <c r="G677" s="1395"/>
      <c r="H677" s="1395"/>
      <c r="I677" s="1395"/>
      <c r="J677" s="1395"/>
      <c r="K677" s="1395"/>
      <c r="L677" s="1395"/>
      <c r="M677" s="1395"/>
      <c r="N677" s="1395"/>
      <c r="O677" s="1395"/>
      <c r="P677" s="1395"/>
      <c r="Q677" s="1395"/>
      <c r="R677" s="1395"/>
      <c r="S677" s="1395"/>
      <c r="T677" s="1395"/>
      <c r="U677" s="1395"/>
      <c r="V677" s="1395"/>
      <c r="W677" s="1395"/>
      <c r="X677" s="1395"/>
      <c r="Y677" s="1395"/>
      <c r="Z677" s="1395"/>
      <c r="AA677" s="1395"/>
      <c r="AB677" s="1395"/>
      <c r="AC677" s="1395"/>
      <c r="AD677" s="1395"/>
      <c r="AE677" s="1395"/>
      <c r="AF677" s="1395"/>
      <c r="AG677" s="1395"/>
      <c r="AH677" s="1395"/>
      <c r="AI677" s="1395"/>
      <c r="AJ677" s="1395"/>
      <c r="AK677" s="1395"/>
      <c r="AL677" s="1395"/>
      <c r="AM677" s="1395"/>
      <c r="AN677" s="1395"/>
    </row>
    <row r="678">
      <c r="A678" s="1395"/>
      <c r="B678" s="1395"/>
      <c r="C678" s="1395"/>
      <c r="D678" s="1395"/>
      <c r="E678" s="1395"/>
      <c r="F678" s="1395"/>
      <c r="G678" s="1395"/>
      <c r="H678" s="1395"/>
      <c r="I678" s="1395"/>
      <c r="J678" s="1395"/>
      <c r="K678" s="1395"/>
      <c r="L678" s="1395"/>
      <c r="M678" s="1395"/>
      <c r="N678" s="1395"/>
      <c r="O678" s="1395"/>
      <c r="P678" s="1395"/>
      <c r="Q678" s="1395"/>
      <c r="R678" s="1395"/>
      <c r="S678" s="1395"/>
      <c r="T678" s="1395"/>
      <c r="U678" s="1395"/>
      <c r="V678" s="1395"/>
      <c r="W678" s="1395"/>
      <c r="X678" s="1395"/>
      <c r="Y678" s="1395"/>
      <c r="Z678" s="1395"/>
      <c r="AA678" s="1395"/>
      <c r="AB678" s="1395"/>
      <c r="AC678" s="1395"/>
      <c r="AD678" s="1395"/>
      <c r="AE678" s="1395"/>
      <c r="AF678" s="1395"/>
      <c r="AG678" s="1395"/>
      <c r="AH678" s="1395"/>
      <c r="AI678" s="1395"/>
      <c r="AJ678" s="1395"/>
      <c r="AK678" s="1395"/>
      <c r="AL678" s="1395"/>
      <c r="AM678" s="1395"/>
      <c r="AN678" s="1395"/>
    </row>
    <row r="679">
      <c r="A679" s="1395"/>
      <c r="B679" s="1395"/>
      <c r="C679" s="1395"/>
      <c r="D679" s="1395"/>
      <c r="E679" s="1395"/>
      <c r="F679" s="1395"/>
      <c r="G679" s="1395"/>
      <c r="H679" s="1395"/>
      <c r="I679" s="1395"/>
      <c r="J679" s="1395"/>
      <c r="K679" s="1395"/>
      <c r="L679" s="1395"/>
      <c r="M679" s="1395"/>
      <c r="N679" s="1395"/>
      <c r="O679" s="1395"/>
      <c r="P679" s="1395"/>
      <c r="Q679" s="1395"/>
      <c r="R679" s="1395"/>
      <c r="S679" s="1395"/>
      <c r="T679" s="1395"/>
      <c r="U679" s="1395"/>
      <c r="V679" s="1395"/>
      <c r="W679" s="1395"/>
      <c r="X679" s="1395"/>
      <c r="Y679" s="1395"/>
      <c r="Z679" s="1395"/>
      <c r="AA679" s="1395"/>
      <c r="AB679" s="1395"/>
      <c r="AC679" s="1395"/>
      <c r="AD679" s="1395"/>
      <c r="AE679" s="1395"/>
      <c r="AF679" s="1395"/>
      <c r="AG679" s="1395"/>
      <c r="AH679" s="1395"/>
      <c r="AI679" s="1395"/>
      <c r="AJ679" s="1395"/>
      <c r="AK679" s="1395"/>
      <c r="AL679" s="1395"/>
      <c r="AM679" s="1395"/>
      <c r="AN679" s="1395"/>
    </row>
    <row r="680">
      <c r="A680" s="1395"/>
      <c r="B680" s="1395"/>
      <c r="C680" s="1395"/>
      <c r="D680" s="1395"/>
      <c r="E680" s="1395"/>
      <c r="F680" s="1395"/>
      <c r="G680" s="1395"/>
      <c r="H680" s="1395"/>
      <c r="I680" s="1395"/>
      <c r="J680" s="1395"/>
      <c r="K680" s="1395"/>
      <c r="L680" s="1395"/>
      <c r="M680" s="1395"/>
      <c r="N680" s="1395"/>
      <c r="O680" s="1395"/>
      <c r="P680" s="1395"/>
      <c r="Q680" s="1395"/>
      <c r="R680" s="1395"/>
      <c r="S680" s="1395"/>
      <c r="T680" s="1395"/>
      <c r="U680" s="1395"/>
      <c r="V680" s="1395"/>
      <c r="W680" s="1395"/>
      <c r="X680" s="1395"/>
      <c r="Y680" s="1395"/>
      <c r="Z680" s="1395"/>
      <c r="AA680" s="1395"/>
      <c r="AB680" s="1395"/>
      <c r="AC680" s="1395"/>
      <c r="AD680" s="1395"/>
      <c r="AE680" s="1395"/>
      <c r="AF680" s="1395"/>
      <c r="AG680" s="1395"/>
      <c r="AH680" s="1395"/>
      <c r="AI680" s="1395"/>
      <c r="AJ680" s="1395"/>
      <c r="AK680" s="1395"/>
      <c r="AL680" s="1395"/>
      <c r="AM680" s="1395"/>
      <c r="AN680" s="1395"/>
    </row>
    <row r="681">
      <c r="A681" s="1395"/>
      <c r="B681" s="1395"/>
      <c r="C681" s="1395"/>
      <c r="D681" s="1395"/>
      <c r="E681" s="1395"/>
      <c r="F681" s="1395"/>
      <c r="G681" s="1395"/>
      <c r="H681" s="1395"/>
      <c r="I681" s="1395"/>
      <c r="J681" s="1395"/>
      <c r="K681" s="1395"/>
      <c r="L681" s="1395"/>
      <c r="M681" s="1395"/>
      <c r="N681" s="1395"/>
      <c r="O681" s="1395"/>
      <c r="P681" s="1395"/>
      <c r="Q681" s="1395"/>
      <c r="R681" s="1395"/>
      <c r="S681" s="1395"/>
      <c r="T681" s="1395"/>
      <c r="U681" s="1395"/>
      <c r="V681" s="1395"/>
      <c r="W681" s="1395"/>
      <c r="X681" s="1395"/>
      <c r="Y681" s="1395"/>
      <c r="Z681" s="1395"/>
      <c r="AA681" s="1395"/>
      <c r="AB681" s="1395"/>
      <c r="AC681" s="1395"/>
      <c r="AD681" s="1395"/>
      <c r="AE681" s="1395"/>
      <c r="AF681" s="1395"/>
      <c r="AG681" s="1395"/>
      <c r="AH681" s="1395"/>
      <c r="AI681" s="1395"/>
      <c r="AJ681" s="1395"/>
      <c r="AK681" s="1395"/>
      <c r="AL681" s="1395"/>
      <c r="AM681" s="1395"/>
      <c r="AN681" s="1395"/>
    </row>
    <row r="682">
      <c r="A682" s="1395"/>
      <c r="B682" s="1395"/>
      <c r="C682" s="1395"/>
      <c r="D682" s="1395"/>
      <c r="E682" s="1395"/>
      <c r="F682" s="1395"/>
      <c r="G682" s="1395"/>
      <c r="H682" s="1395"/>
      <c r="I682" s="1395"/>
      <c r="J682" s="1395"/>
      <c r="K682" s="1395"/>
      <c r="L682" s="1395"/>
      <c r="M682" s="1395"/>
      <c r="N682" s="1395"/>
      <c r="O682" s="1395"/>
      <c r="P682" s="1395"/>
      <c r="Q682" s="1395"/>
      <c r="R682" s="1395"/>
      <c r="S682" s="1395"/>
      <c r="T682" s="1395"/>
      <c r="U682" s="1395"/>
      <c r="V682" s="1395"/>
      <c r="W682" s="1395"/>
      <c r="X682" s="1395"/>
      <c r="Y682" s="1395"/>
      <c r="Z682" s="1395"/>
      <c r="AA682" s="1395"/>
      <c r="AB682" s="1395"/>
      <c r="AC682" s="1395"/>
      <c r="AD682" s="1395"/>
      <c r="AE682" s="1395"/>
      <c r="AF682" s="1395"/>
      <c r="AG682" s="1395"/>
      <c r="AH682" s="1395"/>
      <c r="AI682" s="1395"/>
      <c r="AJ682" s="1395"/>
      <c r="AK682" s="1395"/>
      <c r="AL682" s="1395"/>
      <c r="AM682" s="1395"/>
      <c r="AN682" s="1395"/>
    </row>
    <row r="683">
      <c r="A683" s="1395"/>
      <c r="B683" s="1395"/>
      <c r="C683" s="1395"/>
      <c r="D683" s="1395"/>
      <c r="E683" s="1395"/>
      <c r="F683" s="1395"/>
      <c r="G683" s="1395"/>
      <c r="H683" s="1395"/>
      <c r="I683" s="1395"/>
      <c r="J683" s="1395"/>
      <c r="K683" s="1395"/>
      <c r="L683" s="1395"/>
      <c r="M683" s="1395"/>
      <c r="N683" s="1395"/>
      <c r="O683" s="1395"/>
      <c r="P683" s="1395"/>
      <c r="Q683" s="1395"/>
      <c r="R683" s="1395"/>
      <c r="S683" s="1395"/>
      <c r="T683" s="1395"/>
      <c r="U683" s="1395"/>
      <c r="V683" s="1395"/>
      <c r="W683" s="1395"/>
      <c r="X683" s="1395"/>
      <c r="Y683" s="1395"/>
      <c r="Z683" s="1395"/>
      <c r="AA683" s="1395"/>
      <c r="AB683" s="1395"/>
      <c r="AC683" s="1395"/>
      <c r="AD683" s="1395"/>
      <c r="AE683" s="1395"/>
      <c r="AF683" s="1395"/>
      <c r="AG683" s="1395"/>
      <c r="AH683" s="1395"/>
      <c r="AI683" s="1395"/>
      <c r="AJ683" s="1395"/>
      <c r="AK683" s="1395"/>
      <c r="AL683" s="1395"/>
      <c r="AM683" s="1395"/>
      <c r="AN683" s="1395"/>
    </row>
    <row r="684">
      <c r="A684" s="1395"/>
      <c r="B684" s="1395"/>
      <c r="C684" s="1395"/>
      <c r="D684" s="1395"/>
      <c r="E684" s="1395"/>
      <c r="F684" s="1395"/>
      <c r="G684" s="1395"/>
      <c r="H684" s="1395"/>
      <c r="I684" s="1395"/>
      <c r="J684" s="1395"/>
      <c r="K684" s="1395"/>
      <c r="L684" s="1395"/>
      <c r="M684" s="1395"/>
      <c r="N684" s="1395"/>
      <c r="O684" s="1395"/>
      <c r="P684" s="1395"/>
      <c r="Q684" s="1395"/>
      <c r="R684" s="1395"/>
      <c r="S684" s="1395"/>
      <c r="T684" s="1395"/>
      <c r="U684" s="1395"/>
      <c r="V684" s="1395"/>
      <c r="W684" s="1395"/>
      <c r="X684" s="1395"/>
      <c r="Y684" s="1395"/>
      <c r="Z684" s="1395"/>
      <c r="AA684" s="1395"/>
      <c r="AB684" s="1395"/>
      <c r="AC684" s="1395"/>
      <c r="AD684" s="1395"/>
      <c r="AE684" s="1395"/>
      <c r="AF684" s="1395"/>
      <c r="AG684" s="1395"/>
      <c r="AH684" s="1395"/>
      <c r="AI684" s="1395"/>
      <c r="AJ684" s="1395"/>
      <c r="AK684" s="1395"/>
      <c r="AL684" s="1395"/>
      <c r="AM684" s="1395"/>
      <c r="AN684" s="1395"/>
    </row>
    <row r="685">
      <c r="A685" s="1395"/>
      <c r="B685" s="1395"/>
      <c r="C685" s="1395"/>
      <c r="D685" s="1395"/>
      <c r="E685" s="1395"/>
      <c r="F685" s="1395"/>
      <c r="G685" s="1395"/>
      <c r="H685" s="1395"/>
      <c r="I685" s="1395"/>
      <c r="J685" s="1395"/>
      <c r="K685" s="1395"/>
      <c r="L685" s="1395"/>
      <c r="M685" s="1395"/>
      <c r="N685" s="1395"/>
      <c r="O685" s="1395"/>
      <c r="P685" s="1395"/>
      <c r="Q685" s="1395"/>
      <c r="R685" s="1395"/>
      <c r="S685" s="1395"/>
      <c r="T685" s="1395"/>
      <c r="U685" s="1395"/>
      <c r="V685" s="1395"/>
      <c r="W685" s="1395"/>
      <c r="X685" s="1395"/>
      <c r="Y685" s="1395"/>
      <c r="Z685" s="1395"/>
      <c r="AA685" s="1395"/>
      <c r="AB685" s="1395"/>
      <c r="AC685" s="1395"/>
      <c r="AD685" s="1395"/>
      <c r="AE685" s="1395"/>
      <c r="AF685" s="1395"/>
      <c r="AG685" s="1395"/>
      <c r="AH685" s="1395"/>
      <c r="AI685" s="1395"/>
      <c r="AJ685" s="1395"/>
      <c r="AK685" s="1395"/>
      <c r="AL685" s="1395"/>
      <c r="AM685" s="1395"/>
      <c r="AN685" s="1395"/>
    </row>
    <row r="686">
      <c r="A686" s="1395"/>
      <c r="B686" s="1395"/>
      <c r="C686" s="1395"/>
      <c r="D686" s="1395"/>
      <c r="E686" s="1395"/>
      <c r="F686" s="1395"/>
      <c r="G686" s="1395"/>
      <c r="H686" s="1395"/>
      <c r="I686" s="1395"/>
      <c r="J686" s="1395"/>
      <c r="K686" s="1395"/>
      <c r="L686" s="1395"/>
      <c r="M686" s="1395"/>
      <c r="N686" s="1395"/>
      <c r="O686" s="1395"/>
      <c r="P686" s="1395"/>
      <c r="Q686" s="1395"/>
      <c r="R686" s="1395"/>
      <c r="S686" s="1395"/>
      <c r="T686" s="1395"/>
      <c r="U686" s="1395"/>
      <c r="V686" s="1395"/>
      <c r="W686" s="1395"/>
      <c r="X686" s="1395"/>
      <c r="Y686" s="1395"/>
      <c r="Z686" s="1395"/>
      <c r="AA686" s="1395"/>
      <c r="AB686" s="1395"/>
      <c r="AC686" s="1395"/>
      <c r="AD686" s="1395"/>
      <c r="AE686" s="1395"/>
      <c r="AF686" s="1395"/>
      <c r="AG686" s="1395"/>
      <c r="AH686" s="1395"/>
      <c r="AI686" s="1395"/>
      <c r="AJ686" s="1395"/>
      <c r="AK686" s="1395"/>
      <c r="AL686" s="1395"/>
      <c r="AM686" s="1395"/>
      <c r="AN686" s="1395"/>
    </row>
    <row r="687">
      <c r="A687" s="1395"/>
      <c r="B687" s="1395"/>
      <c r="C687" s="1395"/>
      <c r="D687" s="1395"/>
      <c r="E687" s="1395"/>
      <c r="F687" s="1395"/>
      <c r="G687" s="1395"/>
      <c r="H687" s="1395"/>
      <c r="I687" s="1395"/>
      <c r="J687" s="1395"/>
      <c r="K687" s="1395"/>
      <c r="L687" s="1395"/>
      <c r="M687" s="1395"/>
      <c r="N687" s="1395"/>
      <c r="O687" s="1395"/>
      <c r="P687" s="1395"/>
      <c r="Q687" s="1395"/>
      <c r="R687" s="1395"/>
      <c r="S687" s="1395"/>
      <c r="T687" s="1395"/>
      <c r="U687" s="1395"/>
      <c r="V687" s="1395"/>
      <c r="W687" s="1395"/>
      <c r="X687" s="1395"/>
      <c r="Y687" s="1395"/>
      <c r="Z687" s="1395"/>
      <c r="AA687" s="1395"/>
      <c r="AB687" s="1395"/>
      <c r="AC687" s="1395"/>
      <c r="AD687" s="1395"/>
      <c r="AE687" s="1395"/>
      <c r="AF687" s="1395"/>
      <c r="AG687" s="1395"/>
      <c r="AH687" s="1395"/>
      <c r="AI687" s="1395"/>
      <c r="AJ687" s="1395"/>
      <c r="AK687" s="1395"/>
      <c r="AL687" s="1395"/>
      <c r="AM687" s="1395"/>
      <c r="AN687" s="1395"/>
    </row>
    <row r="688">
      <c r="A688" s="1395"/>
      <c r="B688" s="1395"/>
      <c r="C688" s="1395"/>
      <c r="D688" s="1395"/>
      <c r="E688" s="1395"/>
      <c r="F688" s="1395"/>
      <c r="G688" s="1395"/>
      <c r="H688" s="1395"/>
      <c r="I688" s="1395"/>
      <c r="J688" s="1395"/>
      <c r="K688" s="1395"/>
      <c r="L688" s="1395"/>
      <c r="M688" s="1395"/>
      <c r="N688" s="1395"/>
      <c r="O688" s="1395"/>
      <c r="P688" s="1395"/>
      <c r="Q688" s="1395"/>
      <c r="R688" s="1395"/>
      <c r="S688" s="1395"/>
      <c r="T688" s="1395"/>
      <c r="U688" s="1395"/>
      <c r="V688" s="1395"/>
      <c r="W688" s="1395"/>
      <c r="X688" s="1395"/>
      <c r="Y688" s="1395"/>
      <c r="Z688" s="1395"/>
      <c r="AA688" s="1395"/>
      <c r="AB688" s="1395"/>
      <c r="AC688" s="1395"/>
      <c r="AD688" s="1395"/>
      <c r="AE688" s="1395"/>
      <c r="AF688" s="1395"/>
      <c r="AG688" s="1395"/>
      <c r="AH688" s="1395"/>
      <c r="AI688" s="1395"/>
      <c r="AJ688" s="1395"/>
      <c r="AK688" s="1395"/>
      <c r="AL688" s="1395"/>
      <c r="AM688" s="1395"/>
      <c r="AN688" s="1395"/>
    </row>
    <row r="689">
      <c r="A689" s="1395"/>
      <c r="B689" s="1395"/>
      <c r="C689" s="1395"/>
      <c r="D689" s="1395"/>
      <c r="E689" s="1395"/>
      <c r="F689" s="1395"/>
      <c r="G689" s="1395"/>
      <c r="H689" s="1395"/>
      <c r="I689" s="1395"/>
      <c r="J689" s="1395"/>
      <c r="K689" s="1395"/>
      <c r="L689" s="1395"/>
      <c r="M689" s="1395"/>
      <c r="N689" s="1395"/>
      <c r="O689" s="1395"/>
      <c r="P689" s="1395"/>
      <c r="Q689" s="1395"/>
      <c r="R689" s="1395"/>
      <c r="S689" s="1395"/>
      <c r="T689" s="1395"/>
      <c r="U689" s="1395"/>
      <c r="V689" s="1395"/>
      <c r="W689" s="1395"/>
      <c r="X689" s="1395"/>
      <c r="Y689" s="1395"/>
      <c r="Z689" s="1395"/>
      <c r="AA689" s="1395"/>
      <c r="AB689" s="1395"/>
      <c r="AC689" s="1395"/>
      <c r="AD689" s="1395"/>
      <c r="AE689" s="1395"/>
      <c r="AF689" s="1395"/>
      <c r="AG689" s="1395"/>
      <c r="AH689" s="1395"/>
      <c r="AI689" s="1395"/>
      <c r="AJ689" s="1395"/>
      <c r="AK689" s="1395"/>
      <c r="AL689" s="1395"/>
      <c r="AM689" s="1395"/>
      <c r="AN689" s="1395"/>
    </row>
    <row r="690">
      <c r="A690" s="1395"/>
      <c r="B690" s="1395"/>
      <c r="C690" s="1395"/>
      <c r="D690" s="1395"/>
      <c r="E690" s="1395"/>
      <c r="F690" s="1395"/>
      <c r="G690" s="1395"/>
      <c r="H690" s="1395"/>
      <c r="I690" s="1395"/>
      <c r="J690" s="1395"/>
      <c r="K690" s="1395"/>
      <c r="L690" s="1395"/>
      <c r="M690" s="1395"/>
      <c r="N690" s="1395"/>
      <c r="O690" s="1395"/>
      <c r="P690" s="1395"/>
      <c r="Q690" s="1395"/>
      <c r="R690" s="1395"/>
      <c r="S690" s="1395"/>
      <c r="T690" s="1395"/>
      <c r="U690" s="1395"/>
      <c r="V690" s="1395"/>
      <c r="W690" s="1395"/>
      <c r="X690" s="1395"/>
      <c r="Y690" s="1395"/>
      <c r="Z690" s="1395"/>
      <c r="AA690" s="1395"/>
      <c r="AB690" s="1395"/>
      <c r="AC690" s="1395"/>
      <c r="AD690" s="1395"/>
      <c r="AE690" s="1395"/>
      <c r="AF690" s="1395"/>
      <c r="AG690" s="1395"/>
      <c r="AH690" s="1395"/>
      <c r="AI690" s="1395"/>
      <c r="AJ690" s="1395"/>
      <c r="AK690" s="1395"/>
      <c r="AL690" s="1395"/>
      <c r="AM690" s="1395"/>
      <c r="AN690" s="1395"/>
    </row>
    <row r="691">
      <c r="A691" s="1395"/>
      <c r="B691" s="1395"/>
      <c r="C691" s="1395"/>
      <c r="D691" s="1395"/>
      <c r="E691" s="1395"/>
      <c r="F691" s="1395"/>
      <c r="G691" s="1395"/>
      <c r="H691" s="1395"/>
      <c r="I691" s="1395"/>
      <c r="J691" s="1395"/>
      <c r="K691" s="1395"/>
      <c r="L691" s="1395"/>
      <c r="M691" s="1395"/>
      <c r="N691" s="1395"/>
      <c r="O691" s="1395"/>
      <c r="P691" s="1395"/>
      <c r="Q691" s="1395"/>
      <c r="R691" s="1395"/>
      <c r="S691" s="1395"/>
      <c r="T691" s="1395"/>
      <c r="U691" s="1395"/>
      <c r="V691" s="1395"/>
      <c r="W691" s="1395"/>
      <c r="X691" s="1395"/>
      <c r="Y691" s="1395"/>
      <c r="Z691" s="1395"/>
      <c r="AA691" s="1395"/>
      <c r="AB691" s="1395"/>
      <c r="AC691" s="1395"/>
      <c r="AD691" s="1395"/>
      <c r="AE691" s="1395"/>
      <c r="AF691" s="1395"/>
      <c r="AG691" s="1395"/>
      <c r="AH691" s="1395"/>
      <c r="AI691" s="1395"/>
      <c r="AJ691" s="1395"/>
      <c r="AK691" s="1395"/>
      <c r="AL691" s="1395"/>
      <c r="AM691" s="1395"/>
      <c r="AN691" s="1395"/>
    </row>
    <row r="692">
      <c r="A692" s="1395"/>
      <c r="B692" s="1395"/>
      <c r="C692" s="1395"/>
      <c r="D692" s="1395"/>
      <c r="E692" s="1395"/>
      <c r="F692" s="1395"/>
      <c r="G692" s="1395"/>
      <c r="H692" s="1395"/>
      <c r="I692" s="1395"/>
      <c r="J692" s="1395"/>
      <c r="K692" s="1395"/>
      <c r="L692" s="1395"/>
      <c r="M692" s="1395"/>
      <c r="N692" s="1395"/>
      <c r="O692" s="1395"/>
      <c r="P692" s="1395"/>
      <c r="Q692" s="1395"/>
      <c r="R692" s="1395"/>
      <c r="S692" s="1395"/>
      <c r="T692" s="1395"/>
      <c r="U692" s="1395"/>
      <c r="V692" s="1395"/>
      <c r="W692" s="1395"/>
      <c r="X692" s="1395"/>
      <c r="Y692" s="1395"/>
      <c r="Z692" s="1395"/>
      <c r="AA692" s="1395"/>
      <c r="AB692" s="1395"/>
      <c r="AC692" s="1395"/>
      <c r="AD692" s="1395"/>
      <c r="AE692" s="1395"/>
      <c r="AF692" s="1395"/>
      <c r="AG692" s="1395"/>
      <c r="AH692" s="1395"/>
      <c r="AI692" s="1395"/>
      <c r="AJ692" s="1395"/>
      <c r="AK692" s="1395"/>
      <c r="AL692" s="1395"/>
      <c r="AM692" s="1395"/>
      <c r="AN692" s="1395"/>
    </row>
    <row r="693">
      <c r="A693" s="1395"/>
      <c r="B693" s="1395"/>
      <c r="C693" s="1395"/>
      <c r="D693" s="1395"/>
      <c r="E693" s="1395"/>
      <c r="F693" s="1395"/>
      <c r="G693" s="1395"/>
      <c r="H693" s="1395"/>
      <c r="I693" s="1395"/>
      <c r="J693" s="1395"/>
      <c r="K693" s="1395"/>
      <c r="L693" s="1395"/>
      <c r="M693" s="1395"/>
      <c r="N693" s="1395"/>
      <c r="O693" s="1395"/>
      <c r="P693" s="1395"/>
      <c r="Q693" s="1395"/>
      <c r="R693" s="1395"/>
      <c r="S693" s="1395"/>
      <c r="T693" s="1395"/>
      <c r="U693" s="1395"/>
      <c r="V693" s="1395"/>
      <c r="W693" s="1395"/>
      <c r="X693" s="1395"/>
      <c r="Y693" s="1395"/>
      <c r="Z693" s="1395"/>
      <c r="AA693" s="1395"/>
      <c r="AB693" s="1395"/>
      <c r="AC693" s="1395"/>
      <c r="AD693" s="1395"/>
      <c r="AE693" s="1395"/>
      <c r="AF693" s="1395"/>
      <c r="AG693" s="1395"/>
      <c r="AH693" s="1395"/>
      <c r="AI693" s="1395"/>
      <c r="AJ693" s="1395"/>
      <c r="AK693" s="1395"/>
      <c r="AL693" s="1395"/>
      <c r="AM693" s="1395"/>
      <c r="AN693" s="1395"/>
    </row>
    <row r="694">
      <c r="A694" s="1395"/>
      <c r="B694" s="1395"/>
      <c r="C694" s="1395"/>
      <c r="D694" s="1395"/>
      <c r="E694" s="1395"/>
      <c r="F694" s="1395"/>
      <c r="G694" s="1395"/>
      <c r="H694" s="1395"/>
      <c r="I694" s="1395"/>
      <c r="J694" s="1395"/>
      <c r="K694" s="1395"/>
      <c r="L694" s="1395"/>
      <c r="M694" s="1395"/>
      <c r="N694" s="1395"/>
      <c r="O694" s="1395"/>
      <c r="P694" s="1395"/>
      <c r="Q694" s="1395"/>
      <c r="R694" s="1395"/>
      <c r="S694" s="1395"/>
      <c r="T694" s="1395"/>
      <c r="U694" s="1395"/>
      <c r="V694" s="1395"/>
      <c r="W694" s="1395"/>
      <c r="X694" s="1395"/>
      <c r="Y694" s="1395"/>
      <c r="Z694" s="1395"/>
      <c r="AA694" s="1395"/>
      <c r="AB694" s="1395"/>
      <c r="AC694" s="1395"/>
      <c r="AD694" s="1395"/>
      <c r="AE694" s="1395"/>
      <c r="AF694" s="1395"/>
      <c r="AG694" s="1395"/>
      <c r="AH694" s="1395"/>
      <c r="AI694" s="1395"/>
      <c r="AJ694" s="1395"/>
      <c r="AK694" s="1395"/>
      <c r="AL694" s="1395"/>
      <c r="AM694" s="1395"/>
      <c r="AN694" s="1395"/>
    </row>
    <row r="695">
      <c r="A695" s="1395"/>
      <c r="B695" s="1395"/>
      <c r="C695" s="1395"/>
      <c r="D695" s="1395"/>
      <c r="E695" s="1395"/>
      <c r="F695" s="1395"/>
      <c r="G695" s="1395"/>
      <c r="H695" s="1395"/>
      <c r="I695" s="1395"/>
      <c r="J695" s="1395"/>
      <c r="K695" s="1395"/>
      <c r="L695" s="1395"/>
      <c r="M695" s="1395"/>
      <c r="N695" s="1395"/>
      <c r="O695" s="1395"/>
      <c r="P695" s="1395"/>
      <c r="Q695" s="1395"/>
      <c r="R695" s="1395"/>
      <c r="S695" s="1395"/>
      <c r="T695" s="1395"/>
      <c r="U695" s="1395"/>
      <c r="V695" s="1395"/>
      <c r="W695" s="1395"/>
      <c r="X695" s="1395"/>
      <c r="Y695" s="1395"/>
      <c r="Z695" s="1395"/>
      <c r="AA695" s="1395"/>
      <c r="AB695" s="1395"/>
      <c r="AC695" s="1395"/>
      <c r="AD695" s="1395"/>
      <c r="AE695" s="1395"/>
      <c r="AF695" s="1395"/>
      <c r="AG695" s="1395"/>
      <c r="AH695" s="1395"/>
      <c r="AI695" s="1395"/>
      <c r="AJ695" s="1395"/>
      <c r="AK695" s="1395"/>
      <c r="AL695" s="1395"/>
      <c r="AM695" s="1395"/>
      <c r="AN695" s="1395"/>
    </row>
    <row r="696">
      <c r="A696" s="1395"/>
      <c r="B696" s="1395"/>
      <c r="C696" s="1395"/>
      <c r="D696" s="1395"/>
      <c r="E696" s="1395"/>
      <c r="F696" s="1395"/>
      <c r="G696" s="1395"/>
      <c r="H696" s="1395"/>
      <c r="I696" s="1395"/>
      <c r="J696" s="1395"/>
      <c r="K696" s="1395"/>
      <c r="L696" s="1395"/>
      <c r="M696" s="1395"/>
      <c r="N696" s="1395"/>
      <c r="O696" s="1395"/>
      <c r="P696" s="1395"/>
      <c r="Q696" s="1395"/>
      <c r="R696" s="1395"/>
      <c r="S696" s="1395"/>
      <c r="T696" s="1395"/>
      <c r="U696" s="1395"/>
      <c r="V696" s="1395"/>
      <c r="W696" s="1395"/>
      <c r="X696" s="1395"/>
      <c r="Y696" s="1395"/>
      <c r="Z696" s="1395"/>
      <c r="AA696" s="1395"/>
      <c r="AB696" s="1395"/>
      <c r="AC696" s="1395"/>
      <c r="AD696" s="1395"/>
      <c r="AE696" s="1395"/>
      <c r="AF696" s="1395"/>
      <c r="AG696" s="1395"/>
      <c r="AH696" s="1395"/>
      <c r="AI696" s="1395"/>
      <c r="AJ696" s="1395"/>
      <c r="AK696" s="1395"/>
      <c r="AL696" s="1395"/>
      <c r="AM696" s="1395"/>
      <c r="AN696" s="1395"/>
    </row>
    <row r="697">
      <c r="A697" s="1395"/>
      <c r="B697" s="1395"/>
      <c r="C697" s="1395"/>
      <c r="D697" s="1395"/>
      <c r="E697" s="1395"/>
      <c r="F697" s="1395"/>
      <c r="G697" s="1395"/>
      <c r="H697" s="1395"/>
      <c r="I697" s="1395"/>
      <c r="J697" s="1395"/>
      <c r="K697" s="1395"/>
      <c r="L697" s="1395"/>
      <c r="M697" s="1395"/>
      <c r="N697" s="1395"/>
      <c r="O697" s="1395"/>
      <c r="P697" s="1395"/>
      <c r="Q697" s="1395"/>
      <c r="R697" s="1395"/>
      <c r="S697" s="1395"/>
      <c r="T697" s="1395"/>
      <c r="U697" s="1395"/>
      <c r="V697" s="1395"/>
      <c r="W697" s="1395"/>
      <c r="X697" s="1395"/>
      <c r="Y697" s="1395"/>
      <c r="Z697" s="1395"/>
      <c r="AA697" s="1395"/>
      <c r="AB697" s="1395"/>
      <c r="AC697" s="1395"/>
      <c r="AD697" s="1395"/>
      <c r="AE697" s="1395"/>
      <c r="AF697" s="1395"/>
      <c r="AG697" s="1395"/>
      <c r="AH697" s="1395"/>
      <c r="AI697" s="1395"/>
      <c r="AJ697" s="1395"/>
      <c r="AK697" s="1395"/>
      <c r="AL697" s="1395"/>
      <c r="AM697" s="1395"/>
      <c r="AN697" s="1395"/>
    </row>
    <row r="698">
      <c r="A698" s="1395"/>
      <c r="B698" s="1395"/>
      <c r="C698" s="1395"/>
      <c r="D698" s="1395"/>
      <c r="E698" s="1395"/>
      <c r="F698" s="1395"/>
      <c r="G698" s="1395"/>
      <c r="H698" s="1395"/>
      <c r="I698" s="1395"/>
      <c r="J698" s="1395"/>
      <c r="K698" s="1395"/>
      <c r="L698" s="1395"/>
      <c r="M698" s="1395"/>
      <c r="N698" s="1395"/>
      <c r="O698" s="1395"/>
      <c r="P698" s="1395"/>
      <c r="Q698" s="1395"/>
      <c r="R698" s="1395"/>
      <c r="S698" s="1395"/>
      <c r="T698" s="1395"/>
      <c r="U698" s="1395"/>
      <c r="V698" s="1395"/>
      <c r="W698" s="1395"/>
      <c r="X698" s="1395"/>
      <c r="Y698" s="1395"/>
      <c r="Z698" s="1395"/>
      <c r="AA698" s="1395"/>
      <c r="AB698" s="1395"/>
      <c r="AC698" s="1395"/>
      <c r="AD698" s="1395"/>
      <c r="AE698" s="1395"/>
      <c r="AF698" s="1395"/>
      <c r="AG698" s="1395"/>
      <c r="AH698" s="1395"/>
      <c r="AI698" s="1395"/>
      <c r="AJ698" s="1395"/>
      <c r="AK698" s="1395"/>
      <c r="AL698" s="1395"/>
      <c r="AM698" s="1395"/>
      <c r="AN698" s="1395"/>
    </row>
    <row r="699">
      <c r="A699" s="1395"/>
      <c r="B699" s="1395"/>
      <c r="C699" s="1395"/>
      <c r="D699" s="1395"/>
      <c r="E699" s="1395"/>
      <c r="F699" s="1395"/>
      <c r="G699" s="1395"/>
      <c r="H699" s="1395"/>
      <c r="I699" s="1395"/>
      <c r="J699" s="1395"/>
      <c r="K699" s="1395"/>
      <c r="L699" s="1395"/>
      <c r="M699" s="1395"/>
      <c r="N699" s="1395"/>
      <c r="O699" s="1395"/>
      <c r="P699" s="1395"/>
      <c r="Q699" s="1395"/>
      <c r="R699" s="1395"/>
      <c r="S699" s="1395"/>
      <c r="T699" s="1395"/>
      <c r="U699" s="1395"/>
      <c r="V699" s="1395"/>
      <c r="W699" s="1395"/>
      <c r="X699" s="1395"/>
      <c r="Y699" s="1395"/>
      <c r="Z699" s="1395"/>
      <c r="AA699" s="1395"/>
      <c r="AB699" s="1395"/>
      <c r="AC699" s="1395"/>
      <c r="AD699" s="1395"/>
      <c r="AE699" s="1395"/>
      <c r="AF699" s="1395"/>
      <c r="AG699" s="1395"/>
      <c r="AH699" s="1395"/>
      <c r="AI699" s="1395"/>
      <c r="AJ699" s="1395"/>
      <c r="AK699" s="1395"/>
      <c r="AL699" s="1395"/>
      <c r="AM699" s="1395"/>
      <c r="AN699" s="1395"/>
    </row>
    <row r="700">
      <c r="A700" s="1395"/>
      <c r="B700" s="1395"/>
      <c r="C700" s="1395"/>
      <c r="D700" s="1395"/>
      <c r="E700" s="1395"/>
      <c r="F700" s="1395"/>
      <c r="G700" s="1395"/>
      <c r="H700" s="1395"/>
      <c r="I700" s="1395"/>
      <c r="J700" s="1395"/>
      <c r="K700" s="1395"/>
      <c r="L700" s="1395"/>
      <c r="M700" s="1395"/>
      <c r="N700" s="1395"/>
      <c r="O700" s="1395"/>
      <c r="P700" s="1395"/>
      <c r="Q700" s="1395"/>
      <c r="R700" s="1395"/>
      <c r="S700" s="1395"/>
      <c r="T700" s="1395"/>
      <c r="U700" s="1395"/>
      <c r="V700" s="1395"/>
      <c r="W700" s="1395"/>
      <c r="X700" s="1395"/>
      <c r="Y700" s="1395"/>
      <c r="Z700" s="1395"/>
      <c r="AA700" s="1395"/>
      <c r="AB700" s="1395"/>
      <c r="AC700" s="1395"/>
      <c r="AD700" s="1395"/>
      <c r="AE700" s="1395"/>
      <c r="AF700" s="1395"/>
      <c r="AG700" s="1395"/>
      <c r="AH700" s="1395"/>
      <c r="AI700" s="1395"/>
      <c r="AJ700" s="1395"/>
      <c r="AK700" s="1395"/>
      <c r="AL700" s="1395"/>
      <c r="AM700" s="1395"/>
      <c r="AN700" s="1395"/>
    </row>
    <row r="701">
      <c r="A701" s="1395"/>
      <c r="B701" s="1395"/>
      <c r="C701" s="1395"/>
      <c r="D701" s="1395"/>
      <c r="E701" s="1395"/>
      <c r="F701" s="1395"/>
      <c r="G701" s="1395"/>
      <c r="H701" s="1395"/>
      <c r="I701" s="1395"/>
      <c r="J701" s="1395"/>
      <c r="K701" s="1395"/>
      <c r="L701" s="1395"/>
      <c r="M701" s="1395"/>
      <c r="N701" s="1395"/>
      <c r="O701" s="1395"/>
      <c r="P701" s="1395"/>
      <c r="Q701" s="1395"/>
      <c r="R701" s="1395"/>
      <c r="S701" s="1395"/>
      <c r="T701" s="1395"/>
      <c r="U701" s="1395"/>
      <c r="V701" s="1395"/>
      <c r="W701" s="1395"/>
      <c r="X701" s="1395"/>
      <c r="Y701" s="1395"/>
      <c r="Z701" s="1395"/>
      <c r="AA701" s="1395"/>
      <c r="AB701" s="1395"/>
      <c r="AC701" s="1395"/>
      <c r="AD701" s="1395"/>
      <c r="AE701" s="1395"/>
      <c r="AF701" s="1395"/>
      <c r="AG701" s="1395"/>
      <c r="AH701" s="1395"/>
      <c r="AI701" s="1395"/>
      <c r="AJ701" s="1395"/>
      <c r="AK701" s="1395"/>
      <c r="AL701" s="1395"/>
      <c r="AM701" s="1395"/>
      <c r="AN701" s="1395"/>
    </row>
    <row r="702">
      <c r="A702" s="1395"/>
      <c r="B702" s="1395"/>
      <c r="C702" s="1395"/>
      <c r="D702" s="1395"/>
      <c r="E702" s="1395"/>
      <c r="F702" s="1395"/>
      <c r="G702" s="1395"/>
      <c r="H702" s="1395"/>
      <c r="I702" s="1395"/>
      <c r="J702" s="1395"/>
      <c r="K702" s="1395"/>
      <c r="L702" s="1395"/>
      <c r="M702" s="1395"/>
      <c r="N702" s="1395"/>
      <c r="O702" s="1395"/>
      <c r="P702" s="1395"/>
      <c r="Q702" s="1395"/>
      <c r="R702" s="1395"/>
      <c r="S702" s="1395"/>
      <c r="T702" s="1395"/>
      <c r="U702" s="1395"/>
      <c r="V702" s="1395"/>
      <c r="W702" s="1395"/>
      <c r="X702" s="1395"/>
      <c r="Y702" s="1395"/>
      <c r="Z702" s="1395"/>
      <c r="AA702" s="1395"/>
      <c r="AB702" s="1395"/>
      <c r="AC702" s="1395"/>
      <c r="AD702" s="1395"/>
      <c r="AE702" s="1395"/>
      <c r="AF702" s="1395"/>
      <c r="AG702" s="1395"/>
      <c r="AH702" s="1395"/>
      <c r="AI702" s="1395"/>
      <c r="AJ702" s="1395"/>
      <c r="AK702" s="1395"/>
      <c r="AL702" s="1395"/>
      <c r="AM702" s="1395"/>
      <c r="AN702" s="1395"/>
    </row>
    <row r="703">
      <c r="A703" s="1395"/>
      <c r="B703" s="1395"/>
      <c r="C703" s="1395"/>
      <c r="D703" s="1395"/>
      <c r="E703" s="1395"/>
      <c r="F703" s="1395"/>
      <c r="G703" s="1395"/>
      <c r="H703" s="1395"/>
      <c r="I703" s="1395"/>
      <c r="J703" s="1395"/>
      <c r="K703" s="1395"/>
      <c r="L703" s="1395"/>
      <c r="M703" s="1395"/>
      <c r="N703" s="1395"/>
      <c r="O703" s="1395"/>
      <c r="P703" s="1395"/>
      <c r="Q703" s="1395"/>
      <c r="R703" s="1395"/>
      <c r="S703" s="1395"/>
      <c r="T703" s="1395"/>
      <c r="U703" s="1395"/>
      <c r="V703" s="1395"/>
      <c r="W703" s="1395"/>
      <c r="X703" s="1395"/>
      <c r="Y703" s="1395"/>
      <c r="Z703" s="1395"/>
      <c r="AA703" s="1395"/>
      <c r="AB703" s="1395"/>
      <c r="AC703" s="1395"/>
      <c r="AD703" s="1395"/>
      <c r="AE703" s="1395"/>
      <c r="AF703" s="1395"/>
      <c r="AG703" s="1395"/>
      <c r="AH703" s="1395"/>
      <c r="AI703" s="1395"/>
      <c r="AJ703" s="1395"/>
      <c r="AK703" s="1395"/>
      <c r="AL703" s="1395"/>
      <c r="AM703" s="1395"/>
      <c r="AN703" s="1395"/>
    </row>
    <row r="704">
      <c r="A704" s="1395"/>
      <c r="B704" s="1395"/>
      <c r="C704" s="1395"/>
      <c r="D704" s="1395"/>
      <c r="E704" s="1395"/>
      <c r="F704" s="1395"/>
      <c r="G704" s="1395"/>
      <c r="H704" s="1395"/>
      <c r="I704" s="1395"/>
      <c r="J704" s="1395"/>
      <c r="K704" s="1395"/>
      <c r="L704" s="1395"/>
      <c r="M704" s="1395"/>
      <c r="N704" s="1395"/>
      <c r="O704" s="1395"/>
      <c r="P704" s="1395"/>
      <c r="Q704" s="1395"/>
      <c r="R704" s="1395"/>
      <c r="S704" s="1395"/>
      <c r="T704" s="1395"/>
      <c r="U704" s="1395"/>
      <c r="V704" s="1395"/>
      <c r="W704" s="1395"/>
      <c r="X704" s="1395"/>
      <c r="Y704" s="1395"/>
      <c r="Z704" s="1395"/>
      <c r="AA704" s="1395"/>
      <c r="AB704" s="1395"/>
      <c r="AC704" s="1395"/>
      <c r="AD704" s="1395"/>
      <c r="AE704" s="1395"/>
      <c r="AF704" s="1395"/>
      <c r="AG704" s="1395"/>
      <c r="AH704" s="1395"/>
      <c r="AI704" s="1395"/>
      <c r="AJ704" s="1395"/>
      <c r="AK704" s="1395"/>
      <c r="AL704" s="1395"/>
      <c r="AM704" s="1395"/>
      <c r="AN704" s="1395"/>
    </row>
    <row r="705">
      <c r="A705" s="1395"/>
      <c r="B705" s="1395"/>
      <c r="C705" s="1395"/>
      <c r="D705" s="1395"/>
      <c r="E705" s="1395"/>
      <c r="F705" s="1395"/>
      <c r="G705" s="1395"/>
      <c r="H705" s="1395"/>
      <c r="I705" s="1395"/>
      <c r="J705" s="1395"/>
      <c r="K705" s="1395"/>
      <c r="L705" s="1395"/>
      <c r="M705" s="1395"/>
      <c r="N705" s="1395"/>
      <c r="O705" s="1395"/>
      <c r="P705" s="1395"/>
      <c r="Q705" s="1395"/>
      <c r="R705" s="1395"/>
      <c r="S705" s="1395"/>
      <c r="T705" s="1395"/>
      <c r="U705" s="1395"/>
      <c r="V705" s="1395"/>
      <c r="W705" s="1395"/>
      <c r="X705" s="1395"/>
      <c r="Y705" s="1395"/>
      <c r="Z705" s="1395"/>
      <c r="AA705" s="1395"/>
      <c r="AB705" s="1395"/>
      <c r="AC705" s="1395"/>
      <c r="AD705" s="1395"/>
      <c r="AE705" s="1395"/>
      <c r="AF705" s="1395"/>
      <c r="AG705" s="1395"/>
      <c r="AH705" s="1395"/>
      <c r="AI705" s="1395"/>
      <c r="AJ705" s="1395"/>
      <c r="AK705" s="1395"/>
      <c r="AL705" s="1395"/>
      <c r="AM705" s="1395"/>
      <c r="AN705" s="1395"/>
    </row>
    <row r="706">
      <c r="A706" s="1395"/>
      <c r="B706" s="1395"/>
      <c r="C706" s="1395"/>
      <c r="D706" s="1395"/>
      <c r="E706" s="1395"/>
      <c r="F706" s="1395"/>
      <c r="G706" s="1395"/>
      <c r="H706" s="1395"/>
      <c r="I706" s="1395"/>
      <c r="J706" s="1395"/>
      <c r="K706" s="1395"/>
      <c r="L706" s="1395"/>
      <c r="M706" s="1395"/>
      <c r="N706" s="1395"/>
      <c r="O706" s="1395"/>
      <c r="P706" s="1395"/>
      <c r="Q706" s="1395"/>
      <c r="R706" s="1395"/>
      <c r="S706" s="1395"/>
      <c r="T706" s="1395"/>
      <c r="U706" s="1395"/>
      <c r="V706" s="1395"/>
      <c r="W706" s="1395"/>
      <c r="X706" s="1395"/>
      <c r="Y706" s="1395"/>
      <c r="Z706" s="1395"/>
      <c r="AA706" s="1395"/>
      <c r="AB706" s="1395"/>
      <c r="AC706" s="1395"/>
      <c r="AD706" s="1395"/>
      <c r="AE706" s="1395"/>
      <c r="AF706" s="1395"/>
      <c r="AG706" s="1395"/>
      <c r="AH706" s="1395"/>
      <c r="AI706" s="1395"/>
      <c r="AJ706" s="1395"/>
      <c r="AK706" s="1395"/>
      <c r="AL706" s="1395"/>
      <c r="AM706" s="1395"/>
      <c r="AN706" s="1395"/>
    </row>
    <row r="707">
      <c r="A707" s="1395"/>
      <c r="B707" s="1395"/>
      <c r="C707" s="1395"/>
      <c r="D707" s="1395"/>
      <c r="E707" s="1395"/>
      <c r="F707" s="1395"/>
      <c r="G707" s="1395"/>
      <c r="H707" s="1395"/>
      <c r="I707" s="1395"/>
      <c r="J707" s="1395"/>
      <c r="K707" s="1395"/>
      <c r="L707" s="1395"/>
      <c r="M707" s="1395"/>
      <c r="N707" s="1395"/>
      <c r="O707" s="1395"/>
      <c r="P707" s="1395"/>
      <c r="Q707" s="1395"/>
      <c r="R707" s="1395"/>
      <c r="S707" s="1395"/>
      <c r="T707" s="1395"/>
      <c r="U707" s="1395"/>
      <c r="V707" s="1395"/>
      <c r="W707" s="1395"/>
      <c r="X707" s="1395"/>
      <c r="Y707" s="1395"/>
      <c r="Z707" s="1395"/>
      <c r="AA707" s="1395"/>
      <c r="AB707" s="1395"/>
      <c r="AC707" s="1395"/>
      <c r="AD707" s="1395"/>
      <c r="AE707" s="1395"/>
      <c r="AF707" s="1395"/>
      <c r="AG707" s="1395"/>
      <c r="AH707" s="1395"/>
      <c r="AI707" s="1395"/>
      <c r="AJ707" s="1395"/>
      <c r="AK707" s="1395"/>
      <c r="AL707" s="1395"/>
      <c r="AM707" s="1395"/>
      <c r="AN707" s="1395"/>
    </row>
    <row r="708">
      <c r="A708" s="1395"/>
      <c r="B708" s="1395"/>
      <c r="C708" s="1395"/>
      <c r="D708" s="1395"/>
      <c r="E708" s="1395"/>
      <c r="F708" s="1395"/>
      <c r="G708" s="1395"/>
      <c r="H708" s="1395"/>
      <c r="I708" s="1395"/>
      <c r="J708" s="1395"/>
      <c r="K708" s="1395"/>
      <c r="L708" s="1395"/>
      <c r="M708" s="1395"/>
      <c r="N708" s="1395"/>
      <c r="O708" s="1395"/>
      <c r="P708" s="1395"/>
      <c r="Q708" s="1395"/>
      <c r="R708" s="1395"/>
      <c r="S708" s="1395"/>
      <c r="T708" s="1395"/>
      <c r="U708" s="1395"/>
      <c r="V708" s="1395"/>
      <c r="W708" s="1395"/>
      <c r="X708" s="1395"/>
      <c r="Y708" s="1395"/>
      <c r="Z708" s="1395"/>
      <c r="AA708" s="1395"/>
      <c r="AB708" s="1395"/>
      <c r="AC708" s="1395"/>
      <c r="AD708" s="1395"/>
      <c r="AE708" s="1395"/>
      <c r="AF708" s="1395"/>
      <c r="AG708" s="1395"/>
      <c r="AH708" s="1395"/>
      <c r="AI708" s="1395"/>
      <c r="AJ708" s="1395"/>
      <c r="AK708" s="1395"/>
      <c r="AL708" s="1395"/>
      <c r="AM708" s="1395"/>
      <c r="AN708" s="1395"/>
    </row>
    <row r="709">
      <c r="A709" s="1395"/>
      <c r="B709" s="1395"/>
      <c r="C709" s="1395"/>
      <c r="D709" s="1395"/>
      <c r="E709" s="1395"/>
      <c r="F709" s="1395"/>
      <c r="G709" s="1395"/>
      <c r="H709" s="1395"/>
      <c r="I709" s="1395"/>
      <c r="J709" s="1395"/>
      <c r="K709" s="1395"/>
      <c r="L709" s="1395"/>
      <c r="M709" s="1395"/>
      <c r="N709" s="1395"/>
      <c r="O709" s="1395"/>
      <c r="P709" s="1395"/>
      <c r="Q709" s="1395"/>
      <c r="R709" s="1395"/>
      <c r="S709" s="1395"/>
      <c r="T709" s="1395"/>
      <c r="U709" s="1395"/>
      <c r="V709" s="1395"/>
      <c r="W709" s="1395"/>
      <c r="X709" s="1395"/>
      <c r="Y709" s="1395"/>
      <c r="Z709" s="1395"/>
      <c r="AA709" s="1395"/>
      <c r="AB709" s="1395"/>
      <c r="AC709" s="1395"/>
      <c r="AD709" s="1395"/>
      <c r="AE709" s="1395"/>
      <c r="AF709" s="1395"/>
      <c r="AG709" s="1395"/>
      <c r="AH709" s="1395"/>
      <c r="AI709" s="1395"/>
      <c r="AJ709" s="1395"/>
      <c r="AK709" s="1395"/>
      <c r="AL709" s="1395"/>
      <c r="AM709" s="1395"/>
      <c r="AN709" s="1395"/>
    </row>
    <row r="710">
      <c r="A710" s="1395"/>
      <c r="B710" s="1395"/>
      <c r="C710" s="1395"/>
      <c r="D710" s="1395"/>
      <c r="E710" s="1395"/>
      <c r="F710" s="1395"/>
      <c r="G710" s="1395"/>
      <c r="H710" s="1395"/>
      <c r="I710" s="1395"/>
      <c r="J710" s="1395"/>
      <c r="K710" s="1395"/>
      <c r="L710" s="1395"/>
      <c r="M710" s="1395"/>
      <c r="N710" s="1395"/>
      <c r="O710" s="1395"/>
      <c r="P710" s="1395"/>
      <c r="Q710" s="1395"/>
      <c r="R710" s="1395"/>
      <c r="S710" s="1395"/>
      <c r="T710" s="1395"/>
      <c r="U710" s="1395"/>
      <c r="V710" s="1395"/>
      <c r="W710" s="1395"/>
      <c r="X710" s="1395"/>
      <c r="Y710" s="1395"/>
      <c r="Z710" s="1395"/>
      <c r="AA710" s="1395"/>
      <c r="AB710" s="1395"/>
      <c r="AC710" s="1395"/>
      <c r="AD710" s="1395"/>
      <c r="AE710" s="1395"/>
      <c r="AF710" s="1395"/>
      <c r="AG710" s="1395"/>
      <c r="AH710" s="1395"/>
      <c r="AI710" s="1395"/>
      <c r="AJ710" s="1395"/>
      <c r="AK710" s="1395"/>
      <c r="AL710" s="1395"/>
      <c r="AM710" s="1395"/>
      <c r="AN710" s="1395"/>
    </row>
    <row r="711">
      <c r="A711" s="1395"/>
      <c r="B711" s="1395"/>
      <c r="C711" s="1395"/>
      <c r="D711" s="1395"/>
      <c r="E711" s="1395"/>
      <c r="F711" s="1395"/>
      <c r="G711" s="1395"/>
      <c r="H711" s="1395"/>
      <c r="I711" s="1395"/>
      <c r="J711" s="1395"/>
      <c r="K711" s="1395"/>
      <c r="L711" s="1395"/>
      <c r="M711" s="1395"/>
      <c r="N711" s="1395"/>
      <c r="O711" s="1395"/>
      <c r="P711" s="1395"/>
      <c r="Q711" s="1395"/>
      <c r="R711" s="1395"/>
      <c r="S711" s="1395"/>
      <c r="T711" s="1395"/>
      <c r="U711" s="1395"/>
      <c r="V711" s="1395"/>
      <c r="W711" s="1395"/>
      <c r="X711" s="1395"/>
      <c r="Y711" s="1395"/>
      <c r="Z711" s="1395"/>
      <c r="AA711" s="1395"/>
      <c r="AB711" s="1395"/>
      <c r="AC711" s="1395"/>
      <c r="AD711" s="1395"/>
      <c r="AE711" s="1395"/>
      <c r="AF711" s="1395"/>
      <c r="AG711" s="1395"/>
      <c r="AH711" s="1395"/>
      <c r="AI711" s="1395"/>
      <c r="AJ711" s="1395"/>
      <c r="AK711" s="1395"/>
      <c r="AL711" s="1395"/>
      <c r="AM711" s="1395"/>
      <c r="AN711" s="1395"/>
    </row>
    <row r="712">
      <c r="A712" s="1395"/>
      <c r="B712" s="1395"/>
      <c r="C712" s="1395"/>
      <c r="D712" s="1395"/>
      <c r="E712" s="1395"/>
      <c r="F712" s="1395"/>
      <c r="G712" s="1395"/>
      <c r="H712" s="1395"/>
      <c r="I712" s="1395"/>
      <c r="J712" s="1395"/>
      <c r="K712" s="1395"/>
      <c r="L712" s="1395"/>
      <c r="M712" s="1395"/>
      <c r="N712" s="1395"/>
      <c r="O712" s="1395"/>
      <c r="P712" s="1395"/>
      <c r="Q712" s="1395"/>
      <c r="R712" s="1395"/>
      <c r="S712" s="1395"/>
      <c r="T712" s="1395"/>
      <c r="U712" s="1395"/>
      <c r="V712" s="1395"/>
      <c r="W712" s="1395"/>
      <c r="X712" s="1395"/>
      <c r="Y712" s="1395"/>
      <c r="Z712" s="1395"/>
      <c r="AA712" s="1395"/>
      <c r="AB712" s="1395"/>
      <c r="AC712" s="1395"/>
      <c r="AD712" s="1395"/>
      <c r="AE712" s="1395"/>
      <c r="AF712" s="1395"/>
      <c r="AG712" s="1395"/>
      <c r="AH712" s="1395"/>
      <c r="AI712" s="1395"/>
      <c r="AJ712" s="1395"/>
      <c r="AK712" s="1395"/>
      <c r="AL712" s="1395"/>
      <c r="AM712" s="1395"/>
      <c r="AN712" s="1395"/>
    </row>
    <row r="713">
      <c r="A713" s="1395"/>
      <c r="B713" s="1395"/>
      <c r="C713" s="1395"/>
      <c r="D713" s="1395"/>
      <c r="E713" s="1395"/>
      <c r="F713" s="1395"/>
      <c r="G713" s="1395"/>
      <c r="H713" s="1395"/>
      <c r="I713" s="1395"/>
      <c r="J713" s="1395"/>
      <c r="K713" s="1395"/>
      <c r="L713" s="1395"/>
      <c r="M713" s="1395"/>
      <c r="N713" s="1395"/>
      <c r="O713" s="1395"/>
      <c r="P713" s="1395"/>
      <c r="Q713" s="1395"/>
      <c r="R713" s="1395"/>
      <c r="S713" s="1395"/>
      <c r="T713" s="1395"/>
      <c r="U713" s="1395"/>
      <c r="V713" s="1395"/>
      <c r="W713" s="1395"/>
      <c r="X713" s="1395"/>
      <c r="Y713" s="1395"/>
      <c r="Z713" s="1395"/>
      <c r="AA713" s="1395"/>
      <c r="AB713" s="1395"/>
      <c r="AC713" s="1395"/>
      <c r="AD713" s="1395"/>
      <c r="AE713" s="1395"/>
      <c r="AF713" s="1395"/>
      <c r="AG713" s="1395"/>
      <c r="AH713" s="1395"/>
      <c r="AI713" s="1395"/>
      <c r="AJ713" s="1395"/>
      <c r="AK713" s="1395"/>
      <c r="AL713" s="1395"/>
      <c r="AM713" s="1395"/>
      <c r="AN713" s="1395"/>
    </row>
    <row r="714">
      <c r="A714" s="1395"/>
      <c r="B714" s="1395"/>
      <c r="C714" s="1395"/>
      <c r="D714" s="1395"/>
      <c r="E714" s="1395"/>
      <c r="F714" s="1395"/>
      <c r="G714" s="1395"/>
      <c r="H714" s="1395"/>
      <c r="I714" s="1395"/>
      <c r="J714" s="1395"/>
      <c r="K714" s="1395"/>
      <c r="L714" s="1395"/>
      <c r="M714" s="1395"/>
      <c r="N714" s="1395"/>
      <c r="O714" s="1395"/>
      <c r="P714" s="1395"/>
      <c r="Q714" s="1395"/>
      <c r="R714" s="1395"/>
      <c r="S714" s="1395"/>
      <c r="T714" s="1395"/>
      <c r="U714" s="1395"/>
      <c r="V714" s="1395"/>
      <c r="W714" s="1395"/>
      <c r="X714" s="1395"/>
      <c r="Y714" s="1395"/>
      <c r="Z714" s="1395"/>
      <c r="AA714" s="1395"/>
      <c r="AB714" s="1395"/>
      <c r="AC714" s="1395"/>
      <c r="AD714" s="1395"/>
      <c r="AE714" s="1395"/>
      <c r="AF714" s="1395"/>
      <c r="AG714" s="1395"/>
      <c r="AH714" s="1395"/>
      <c r="AI714" s="1395"/>
      <c r="AJ714" s="1395"/>
      <c r="AK714" s="1395"/>
      <c r="AL714" s="1395"/>
      <c r="AM714" s="1395"/>
      <c r="AN714" s="1395"/>
    </row>
    <row r="715">
      <c r="A715" s="1395"/>
      <c r="B715" s="1395"/>
      <c r="C715" s="1395"/>
      <c r="D715" s="1395"/>
      <c r="E715" s="1395"/>
      <c r="F715" s="1395"/>
      <c r="G715" s="1395"/>
      <c r="H715" s="1395"/>
      <c r="I715" s="1395"/>
      <c r="J715" s="1395"/>
      <c r="K715" s="1395"/>
      <c r="L715" s="1395"/>
      <c r="M715" s="1395"/>
      <c r="N715" s="1395"/>
      <c r="O715" s="1395"/>
      <c r="P715" s="1395"/>
      <c r="Q715" s="1395"/>
      <c r="R715" s="1395"/>
      <c r="S715" s="1395"/>
      <c r="T715" s="1395"/>
      <c r="U715" s="1395"/>
      <c r="V715" s="1395"/>
      <c r="W715" s="1395"/>
      <c r="X715" s="1395"/>
      <c r="Y715" s="1395"/>
      <c r="Z715" s="1395"/>
      <c r="AA715" s="1395"/>
      <c r="AB715" s="1395"/>
      <c r="AC715" s="1395"/>
      <c r="AD715" s="1395"/>
      <c r="AE715" s="1395"/>
      <c r="AF715" s="1395"/>
      <c r="AG715" s="1395"/>
      <c r="AH715" s="1395"/>
      <c r="AI715" s="1395"/>
      <c r="AJ715" s="1395"/>
      <c r="AK715" s="1395"/>
      <c r="AL715" s="1395"/>
      <c r="AM715" s="1395"/>
      <c r="AN715" s="1395"/>
    </row>
    <row r="716">
      <c r="A716" s="1395"/>
      <c r="B716" s="1395"/>
      <c r="C716" s="1395"/>
      <c r="D716" s="1395"/>
      <c r="E716" s="1395"/>
      <c r="F716" s="1395"/>
      <c r="G716" s="1395"/>
      <c r="H716" s="1395"/>
      <c r="I716" s="1395"/>
      <c r="J716" s="1395"/>
      <c r="K716" s="1395"/>
      <c r="L716" s="1395"/>
      <c r="M716" s="1395"/>
      <c r="N716" s="1395"/>
      <c r="O716" s="1395"/>
      <c r="P716" s="1395"/>
      <c r="Q716" s="1395"/>
      <c r="R716" s="1395"/>
      <c r="S716" s="1395"/>
      <c r="T716" s="1395"/>
      <c r="U716" s="1395"/>
      <c r="V716" s="1395"/>
      <c r="W716" s="1395"/>
      <c r="X716" s="1395"/>
      <c r="Y716" s="1395"/>
      <c r="Z716" s="1395"/>
      <c r="AA716" s="1395"/>
      <c r="AB716" s="1395"/>
      <c r="AC716" s="1395"/>
      <c r="AD716" s="1395"/>
      <c r="AE716" s="1395"/>
      <c r="AF716" s="1395"/>
      <c r="AG716" s="1395"/>
      <c r="AH716" s="1395"/>
      <c r="AI716" s="1395"/>
      <c r="AJ716" s="1395"/>
      <c r="AK716" s="1395"/>
      <c r="AL716" s="1395"/>
      <c r="AM716" s="1395"/>
      <c r="AN716" s="1395"/>
    </row>
    <row r="717">
      <c r="A717" s="1395"/>
      <c r="B717" s="1395"/>
      <c r="C717" s="1395"/>
      <c r="D717" s="1395"/>
      <c r="E717" s="1395"/>
      <c r="F717" s="1395"/>
      <c r="G717" s="1395"/>
      <c r="H717" s="1395"/>
      <c r="I717" s="1395"/>
      <c r="J717" s="1395"/>
      <c r="K717" s="1395"/>
      <c r="L717" s="1395"/>
      <c r="M717" s="1395"/>
      <c r="N717" s="1395"/>
      <c r="O717" s="1395"/>
      <c r="P717" s="1395"/>
      <c r="Q717" s="1395"/>
      <c r="R717" s="1395"/>
      <c r="S717" s="1395"/>
      <c r="T717" s="1395"/>
      <c r="U717" s="1395"/>
      <c r="V717" s="1395"/>
      <c r="W717" s="1395"/>
      <c r="X717" s="1395"/>
      <c r="Y717" s="1395"/>
      <c r="Z717" s="1395"/>
      <c r="AA717" s="1395"/>
      <c r="AB717" s="1395"/>
      <c r="AC717" s="1395"/>
      <c r="AD717" s="1395"/>
      <c r="AE717" s="1395"/>
      <c r="AF717" s="1395"/>
      <c r="AG717" s="1395"/>
      <c r="AH717" s="1395"/>
      <c r="AI717" s="1395"/>
      <c r="AJ717" s="1395"/>
      <c r="AK717" s="1395"/>
      <c r="AL717" s="1395"/>
      <c r="AM717" s="1395"/>
      <c r="AN717" s="1395"/>
    </row>
    <row r="718">
      <c r="A718" s="1395"/>
      <c r="B718" s="1395"/>
      <c r="C718" s="1395"/>
      <c r="D718" s="1395"/>
      <c r="E718" s="1395"/>
      <c r="F718" s="1395"/>
      <c r="G718" s="1395"/>
      <c r="H718" s="1395"/>
      <c r="I718" s="1395"/>
      <c r="J718" s="1395"/>
      <c r="K718" s="1395"/>
      <c r="L718" s="1395"/>
      <c r="M718" s="1395"/>
      <c r="N718" s="1395"/>
      <c r="O718" s="1395"/>
      <c r="P718" s="1395"/>
      <c r="Q718" s="1395"/>
      <c r="R718" s="1395"/>
      <c r="S718" s="1395"/>
      <c r="T718" s="1395"/>
      <c r="U718" s="1395"/>
      <c r="V718" s="1395"/>
      <c r="W718" s="1395"/>
      <c r="X718" s="1395"/>
      <c r="Y718" s="1395"/>
      <c r="Z718" s="1395"/>
      <c r="AA718" s="1395"/>
      <c r="AB718" s="1395"/>
      <c r="AC718" s="1395"/>
      <c r="AD718" s="1395"/>
      <c r="AE718" s="1395"/>
      <c r="AF718" s="1395"/>
      <c r="AG718" s="1395"/>
      <c r="AH718" s="1395"/>
      <c r="AI718" s="1395"/>
      <c r="AJ718" s="1395"/>
      <c r="AK718" s="1395"/>
      <c r="AL718" s="1395"/>
      <c r="AM718" s="1395"/>
      <c r="AN718" s="1395"/>
    </row>
    <row r="719">
      <c r="A719" s="1395"/>
      <c r="B719" s="1395"/>
      <c r="C719" s="1395"/>
      <c r="D719" s="1395"/>
      <c r="E719" s="1395"/>
      <c r="F719" s="1395"/>
      <c r="G719" s="1395"/>
      <c r="H719" s="1395"/>
      <c r="I719" s="1395"/>
      <c r="J719" s="1395"/>
      <c r="K719" s="1395"/>
      <c r="L719" s="1395"/>
      <c r="M719" s="1395"/>
      <c r="N719" s="1395"/>
      <c r="O719" s="1395"/>
      <c r="P719" s="1395"/>
      <c r="Q719" s="1395"/>
      <c r="R719" s="1395"/>
      <c r="S719" s="1395"/>
      <c r="T719" s="1395"/>
      <c r="U719" s="1395"/>
      <c r="V719" s="1395"/>
      <c r="W719" s="1395"/>
      <c r="X719" s="1395"/>
      <c r="Y719" s="1395"/>
      <c r="Z719" s="1395"/>
      <c r="AA719" s="1395"/>
      <c r="AB719" s="1395"/>
      <c r="AC719" s="1395"/>
      <c r="AD719" s="1395"/>
      <c r="AE719" s="1395"/>
      <c r="AF719" s="1395"/>
      <c r="AG719" s="1395"/>
      <c r="AH719" s="1395"/>
      <c r="AI719" s="1395"/>
      <c r="AJ719" s="1395"/>
      <c r="AK719" s="1395"/>
      <c r="AL719" s="1395"/>
      <c r="AM719" s="1395"/>
      <c r="AN719" s="1395"/>
    </row>
    <row r="720">
      <c r="A720" s="1395"/>
      <c r="B720" s="1395"/>
      <c r="C720" s="1395"/>
      <c r="D720" s="1395"/>
      <c r="E720" s="1395"/>
      <c r="F720" s="1395"/>
      <c r="G720" s="1395"/>
      <c r="H720" s="1395"/>
      <c r="I720" s="1395"/>
      <c r="J720" s="1395"/>
      <c r="K720" s="1395"/>
      <c r="L720" s="1395"/>
      <c r="M720" s="1395"/>
      <c r="N720" s="1395"/>
      <c r="O720" s="1395"/>
      <c r="P720" s="1395"/>
      <c r="Q720" s="1395"/>
      <c r="R720" s="1395"/>
      <c r="S720" s="1395"/>
      <c r="T720" s="1395"/>
      <c r="U720" s="1395"/>
      <c r="V720" s="1395"/>
      <c r="W720" s="1395"/>
      <c r="X720" s="1395"/>
      <c r="Y720" s="1395"/>
      <c r="Z720" s="1395"/>
      <c r="AA720" s="1395"/>
      <c r="AB720" s="1395"/>
      <c r="AC720" s="1395"/>
      <c r="AD720" s="1395"/>
      <c r="AE720" s="1395"/>
      <c r="AF720" s="1395"/>
      <c r="AG720" s="1395"/>
      <c r="AH720" s="1395"/>
      <c r="AI720" s="1395"/>
      <c r="AJ720" s="1395"/>
      <c r="AK720" s="1395"/>
      <c r="AL720" s="1395"/>
      <c r="AM720" s="1395"/>
      <c r="AN720" s="1395"/>
    </row>
    <row r="721">
      <c r="A721" s="1395"/>
      <c r="B721" s="1395"/>
      <c r="C721" s="1395"/>
      <c r="D721" s="1395"/>
      <c r="E721" s="1395"/>
      <c r="F721" s="1395"/>
      <c r="G721" s="1395"/>
      <c r="H721" s="1395"/>
      <c r="I721" s="1395"/>
      <c r="J721" s="1395"/>
      <c r="K721" s="1395"/>
      <c r="L721" s="1395"/>
      <c r="M721" s="1395"/>
      <c r="N721" s="1395"/>
      <c r="O721" s="1395"/>
      <c r="P721" s="1395"/>
      <c r="Q721" s="1395"/>
      <c r="R721" s="1395"/>
      <c r="S721" s="1395"/>
      <c r="T721" s="1395"/>
      <c r="U721" s="1395"/>
      <c r="V721" s="1395"/>
      <c r="W721" s="1395"/>
      <c r="X721" s="1395"/>
      <c r="Y721" s="1395"/>
      <c r="Z721" s="1395"/>
      <c r="AA721" s="1395"/>
      <c r="AB721" s="1395"/>
      <c r="AC721" s="1395"/>
      <c r="AD721" s="1395"/>
      <c r="AE721" s="1395"/>
      <c r="AF721" s="1395"/>
      <c r="AG721" s="1395"/>
      <c r="AH721" s="1395"/>
      <c r="AI721" s="1395"/>
      <c r="AJ721" s="1395"/>
      <c r="AK721" s="1395"/>
      <c r="AL721" s="1395"/>
      <c r="AM721" s="1395"/>
      <c r="AN721" s="1395"/>
    </row>
    <row r="722">
      <c r="A722" s="1395"/>
      <c r="B722" s="1395"/>
      <c r="C722" s="1395"/>
      <c r="D722" s="1395"/>
      <c r="E722" s="1395"/>
      <c r="F722" s="1395"/>
      <c r="G722" s="1395"/>
      <c r="H722" s="1395"/>
      <c r="I722" s="1395"/>
      <c r="J722" s="1395"/>
      <c r="K722" s="1395"/>
      <c r="L722" s="1395"/>
      <c r="M722" s="1395"/>
      <c r="N722" s="1395"/>
      <c r="O722" s="1395"/>
      <c r="P722" s="1395"/>
      <c r="Q722" s="1395"/>
      <c r="R722" s="1395"/>
      <c r="S722" s="1395"/>
      <c r="T722" s="1395"/>
      <c r="U722" s="1395"/>
      <c r="V722" s="1395"/>
      <c r="W722" s="1395"/>
      <c r="X722" s="1395"/>
      <c r="Y722" s="1395"/>
      <c r="Z722" s="1395"/>
      <c r="AA722" s="1395"/>
      <c r="AB722" s="1395"/>
      <c r="AC722" s="1395"/>
      <c r="AD722" s="1395"/>
      <c r="AE722" s="1395"/>
      <c r="AF722" s="1395"/>
      <c r="AG722" s="1395"/>
      <c r="AH722" s="1395"/>
      <c r="AI722" s="1395"/>
      <c r="AJ722" s="1395"/>
      <c r="AK722" s="1395"/>
      <c r="AL722" s="1395"/>
      <c r="AM722" s="1395"/>
      <c r="AN722" s="1395"/>
    </row>
    <row r="723">
      <c r="A723" s="1395"/>
      <c r="B723" s="1395"/>
      <c r="C723" s="1395"/>
      <c r="D723" s="1395"/>
      <c r="E723" s="1395"/>
      <c r="F723" s="1395"/>
      <c r="G723" s="1395"/>
      <c r="H723" s="1395"/>
      <c r="I723" s="1395"/>
      <c r="J723" s="1395"/>
      <c r="K723" s="1395"/>
      <c r="L723" s="1395"/>
      <c r="M723" s="1395"/>
      <c r="N723" s="1395"/>
      <c r="O723" s="1395"/>
      <c r="P723" s="1395"/>
      <c r="Q723" s="1395"/>
      <c r="R723" s="1395"/>
      <c r="S723" s="1395"/>
      <c r="T723" s="1395"/>
      <c r="U723" s="1395"/>
      <c r="V723" s="1395"/>
      <c r="W723" s="1395"/>
      <c r="X723" s="1395"/>
      <c r="Y723" s="1395"/>
      <c r="Z723" s="1395"/>
      <c r="AA723" s="1395"/>
      <c r="AB723" s="1395"/>
      <c r="AC723" s="1395"/>
      <c r="AD723" s="1395"/>
      <c r="AE723" s="1395"/>
      <c r="AF723" s="1395"/>
      <c r="AG723" s="1395"/>
      <c r="AH723" s="1395"/>
      <c r="AI723" s="1395"/>
      <c r="AJ723" s="1395"/>
      <c r="AK723" s="1395"/>
      <c r="AL723" s="1395"/>
      <c r="AM723" s="1395"/>
      <c r="AN723" s="1395"/>
    </row>
    <row r="724">
      <c r="A724" s="1395"/>
      <c r="B724" s="1395"/>
      <c r="C724" s="1395"/>
      <c r="D724" s="1395"/>
      <c r="E724" s="1395"/>
      <c r="F724" s="1395"/>
      <c r="G724" s="1395"/>
      <c r="H724" s="1395"/>
      <c r="I724" s="1395"/>
      <c r="J724" s="1395"/>
      <c r="K724" s="1395"/>
      <c r="L724" s="1395"/>
      <c r="M724" s="1395"/>
      <c r="N724" s="1395"/>
      <c r="O724" s="1395"/>
      <c r="P724" s="1395"/>
      <c r="Q724" s="1395"/>
      <c r="R724" s="1395"/>
      <c r="S724" s="1395"/>
      <c r="T724" s="1395"/>
      <c r="U724" s="1395"/>
      <c r="V724" s="1395"/>
      <c r="W724" s="1395"/>
      <c r="X724" s="1395"/>
      <c r="Y724" s="1395"/>
      <c r="Z724" s="1395"/>
      <c r="AA724" s="1395"/>
      <c r="AB724" s="1395"/>
      <c r="AC724" s="1395"/>
      <c r="AD724" s="1395"/>
      <c r="AE724" s="1395"/>
      <c r="AF724" s="1395"/>
      <c r="AG724" s="1395"/>
      <c r="AH724" s="1395"/>
      <c r="AI724" s="1395"/>
      <c r="AJ724" s="1395"/>
      <c r="AK724" s="1395"/>
      <c r="AL724" s="1395"/>
      <c r="AM724" s="1395"/>
      <c r="AN724" s="1395"/>
    </row>
    <row r="725">
      <c r="A725" s="1395"/>
      <c r="B725" s="1395"/>
      <c r="C725" s="1395"/>
      <c r="D725" s="1395"/>
      <c r="E725" s="1395"/>
      <c r="F725" s="1395"/>
      <c r="G725" s="1395"/>
      <c r="H725" s="1395"/>
      <c r="I725" s="1395"/>
      <c r="J725" s="1395"/>
      <c r="K725" s="1395"/>
      <c r="L725" s="1395"/>
      <c r="M725" s="1395"/>
      <c r="N725" s="1395"/>
      <c r="O725" s="1395"/>
      <c r="P725" s="1395"/>
      <c r="Q725" s="1395"/>
      <c r="R725" s="1395"/>
      <c r="S725" s="1395"/>
      <c r="T725" s="1395"/>
      <c r="U725" s="1395"/>
      <c r="V725" s="1395"/>
      <c r="W725" s="1395"/>
      <c r="X725" s="1395"/>
      <c r="Y725" s="1395"/>
      <c r="Z725" s="1395"/>
      <c r="AA725" s="1395"/>
      <c r="AB725" s="1395"/>
      <c r="AC725" s="1395"/>
      <c r="AD725" s="1395"/>
      <c r="AE725" s="1395"/>
      <c r="AF725" s="1395"/>
      <c r="AG725" s="1395"/>
      <c r="AH725" s="1395"/>
      <c r="AI725" s="1395"/>
      <c r="AJ725" s="1395"/>
      <c r="AK725" s="1395"/>
      <c r="AL725" s="1395"/>
      <c r="AM725" s="1395"/>
      <c r="AN725" s="1395"/>
    </row>
    <row r="726">
      <c r="A726" s="1395"/>
      <c r="B726" s="1395"/>
      <c r="C726" s="1395"/>
      <c r="D726" s="1395"/>
      <c r="E726" s="1395"/>
      <c r="F726" s="1395"/>
      <c r="G726" s="1395"/>
      <c r="H726" s="1395"/>
      <c r="I726" s="1395"/>
      <c r="J726" s="1395"/>
      <c r="K726" s="1395"/>
      <c r="L726" s="1395"/>
      <c r="M726" s="1395"/>
      <c r="N726" s="1395"/>
      <c r="O726" s="1395"/>
      <c r="P726" s="1395"/>
      <c r="Q726" s="1395"/>
      <c r="R726" s="1395"/>
      <c r="S726" s="1395"/>
      <c r="T726" s="1395"/>
      <c r="U726" s="1395"/>
      <c r="V726" s="1395"/>
      <c r="W726" s="1395"/>
      <c r="X726" s="1395"/>
      <c r="Y726" s="1395"/>
      <c r="Z726" s="1395"/>
      <c r="AA726" s="1395"/>
      <c r="AB726" s="1395"/>
      <c r="AC726" s="1395"/>
      <c r="AD726" s="1395"/>
      <c r="AE726" s="1395"/>
      <c r="AF726" s="1395"/>
      <c r="AG726" s="1395"/>
      <c r="AH726" s="1395"/>
      <c r="AI726" s="1395"/>
      <c r="AJ726" s="1395"/>
      <c r="AK726" s="1395"/>
      <c r="AL726" s="1395"/>
      <c r="AM726" s="1395"/>
      <c r="AN726" s="1395"/>
    </row>
    <row r="727">
      <c r="A727" s="1395"/>
      <c r="B727" s="1395"/>
      <c r="C727" s="1395"/>
      <c r="D727" s="1395"/>
      <c r="E727" s="1395"/>
      <c r="F727" s="1395"/>
      <c r="G727" s="1395"/>
      <c r="H727" s="1395"/>
      <c r="I727" s="1395"/>
      <c r="J727" s="1395"/>
      <c r="K727" s="1395"/>
      <c r="L727" s="1395"/>
      <c r="M727" s="1395"/>
      <c r="N727" s="1395"/>
      <c r="O727" s="1395"/>
      <c r="P727" s="1395"/>
      <c r="Q727" s="1395"/>
      <c r="R727" s="1395"/>
      <c r="S727" s="1395"/>
      <c r="T727" s="1395"/>
      <c r="U727" s="1395"/>
      <c r="V727" s="1395"/>
      <c r="W727" s="1395"/>
      <c r="X727" s="1395"/>
      <c r="Y727" s="1395"/>
      <c r="Z727" s="1395"/>
      <c r="AA727" s="1395"/>
      <c r="AB727" s="1395"/>
      <c r="AC727" s="1395"/>
      <c r="AD727" s="1395"/>
      <c r="AE727" s="1395"/>
      <c r="AF727" s="1395"/>
      <c r="AG727" s="1395"/>
      <c r="AH727" s="1395"/>
      <c r="AI727" s="1395"/>
      <c r="AJ727" s="1395"/>
      <c r="AK727" s="1395"/>
      <c r="AL727" s="1395"/>
      <c r="AM727" s="1395"/>
      <c r="AN727" s="1395"/>
    </row>
    <row r="728">
      <c r="A728" s="1395"/>
      <c r="B728" s="1395"/>
      <c r="C728" s="1395"/>
      <c r="D728" s="1395"/>
      <c r="E728" s="1395"/>
      <c r="F728" s="1395"/>
      <c r="G728" s="1395"/>
      <c r="H728" s="1395"/>
      <c r="I728" s="1395"/>
      <c r="J728" s="1395"/>
      <c r="K728" s="1395"/>
      <c r="L728" s="1395"/>
      <c r="M728" s="1395"/>
      <c r="N728" s="1395"/>
      <c r="O728" s="1395"/>
      <c r="P728" s="1395"/>
      <c r="Q728" s="1395"/>
      <c r="R728" s="1395"/>
      <c r="S728" s="1395"/>
      <c r="T728" s="1395"/>
      <c r="U728" s="1395"/>
      <c r="V728" s="1395"/>
      <c r="W728" s="1395"/>
      <c r="X728" s="1395"/>
      <c r="Y728" s="1395"/>
      <c r="Z728" s="1395"/>
      <c r="AA728" s="1395"/>
      <c r="AB728" s="1395"/>
      <c r="AC728" s="1395"/>
      <c r="AD728" s="1395"/>
      <c r="AE728" s="1395"/>
      <c r="AF728" s="1395"/>
      <c r="AG728" s="1395"/>
      <c r="AH728" s="1395"/>
      <c r="AI728" s="1395"/>
      <c r="AJ728" s="1395"/>
      <c r="AK728" s="1395"/>
      <c r="AL728" s="1395"/>
      <c r="AM728" s="1395"/>
      <c r="AN728" s="1395"/>
    </row>
    <row r="729">
      <c r="A729" s="1395"/>
      <c r="B729" s="1395"/>
      <c r="C729" s="1395"/>
      <c r="D729" s="1395"/>
      <c r="E729" s="1395"/>
      <c r="F729" s="1395"/>
      <c r="G729" s="1395"/>
      <c r="H729" s="1395"/>
      <c r="I729" s="1395"/>
      <c r="J729" s="1395"/>
      <c r="K729" s="1395"/>
      <c r="L729" s="1395"/>
      <c r="M729" s="1395"/>
      <c r="N729" s="1395"/>
      <c r="O729" s="1395"/>
      <c r="P729" s="1395"/>
      <c r="Q729" s="1395"/>
      <c r="R729" s="1395"/>
      <c r="S729" s="1395"/>
      <c r="T729" s="1395"/>
      <c r="U729" s="1395"/>
      <c r="V729" s="1395"/>
      <c r="W729" s="1395"/>
      <c r="X729" s="1395"/>
      <c r="Y729" s="1395"/>
      <c r="Z729" s="1395"/>
      <c r="AA729" s="1395"/>
      <c r="AB729" s="1395"/>
      <c r="AC729" s="1395"/>
      <c r="AD729" s="1395"/>
      <c r="AE729" s="1395"/>
      <c r="AF729" s="1395"/>
      <c r="AG729" s="1395"/>
      <c r="AH729" s="1395"/>
      <c r="AI729" s="1395"/>
      <c r="AJ729" s="1395"/>
      <c r="AK729" s="1395"/>
      <c r="AL729" s="1395"/>
      <c r="AM729" s="1395"/>
      <c r="AN729" s="1395"/>
    </row>
    <row r="730">
      <c r="A730" s="1395"/>
      <c r="B730" s="1395"/>
      <c r="C730" s="1395"/>
      <c r="D730" s="1395"/>
      <c r="E730" s="1395"/>
      <c r="F730" s="1395"/>
      <c r="G730" s="1395"/>
      <c r="H730" s="1395"/>
      <c r="I730" s="1395"/>
      <c r="J730" s="1395"/>
      <c r="K730" s="1395"/>
      <c r="L730" s="1395"/>
      <c r="M730" s="1395"/>
      <c r="N730" s="1395"/>
      <c r="O730" s="1395"/>
      <c r="P730" s="1395"/>
      <c r="Q730" s="1395"/>
      <c r="R730" s="1395"/>
      <c r="S730" s="1395"/>
      <c r="T730" s="1395"/>
      <c r="U730" s="1395"/>
      <c r="V730" s="1395"/>
      <c r="W730" s="1395"/>
      <c r="X730" s="1395"/>
      <c r="Y730" s="1395"/>
      <c r="Z730" s="1395"/>
      <c r="AA730" s="1395"/>
      <c r="AB730" s="1395"/>
      <c r="AC730" s="1395"/>
      <c r="AD730" s="1395"/>
      <c r="AE730" s="1395"/>
      <c r="AF730" s="1395"/>
      <c r="AG730" s="1395"/>
      <c r="AH730" s="1395"/>
      <c r="AI730" s="1395"/>
      <c r="AJ730" s="1395"/>
      <c r="AK730" s="1395"/>
      <c r="AL730" s="1395"/>
      <c r="AM730" s="1395"/>
      <c r="AN730" s="1395"/>
    </row>
    <row r="731">
      <c r="A731" s="1395"/>
      <c r="B731" s="1395"/>
      <c r="C731" s="1395"/>
      <c r="D731" s="1395"/>
      <c r="E731" s="1395"/>
      <c r="F731" s="1395"/>
      <c r="G731" s="1395"/>
      <c r="H731" s="1395"/>
      <c r="I731" s="1395"/>
      <c r="J731" s="1395"/>
      <c r="K731" s="1395"/>
      <c r="L731" s="1395"/>
      <c r="M731" s="1395"/>
      <c r="N731" s="1395"/>
      <c r="O731" s="1395"/>
      <c r="P731" s="1395"/>
      <c r="Q731" s="1395"/>
      <c r="R731" s="1395"/>
      <c r="S731" s="1395"/>
      <c r="T731" s="1395"/>
      <c r="U731" s="1395"/>
      <c r="V731" s="1395"/>
      <c r="W731" s="1395"/>
      <c r="X731" s="1395"/>
      <c r="Y731" s="1395"/>
      <c r="Z731" s="1395"/>
      <c r="AA731" s="1395"/>
      <c r="AB731" s="1395"/>
      <c r="AC731" s="1395"/>
      <c r="AD731" s="1395"/>
      <c r="AE731" s="1395"/>
      <c r="AF731" s="1395"/>
      <c r="AG731" s="1395"/>
      <c r="AH731" s="1395"/>
      <c r="AI731" s="1395"/>
      <c r="AJ731" s="1395"/>
      <c r="AK731" s="1395"/>
      <c r="AL731" s="1395"/>
      <c r="AM731" s="1395"/>
      <c r="AN731" s="1395"/>
    </row>
    <row r="732">
      <c r="A732" s="1395"/>
      <c r="B732" s="1395"/>
      <c r="C732" s="1395"/>
      <c r="D732" s="1395"/>
      <c r="E732" s="1395"/>
      <c r="F732" s="1395"/>
      <c r="G732" s="1395"/>
      <c r="H732" s="1395"/>
      <c r="I732" s="1395"/>
      <c r="J732" s="1395"/>
      <c r="K732" s="1395"/>
      <c r="L732" s="1395"/>
      <c r="M732" s="1395"/>
      <c r="N732" s="1395"/>
      <c r="O732" s="1395"/>
      <c r="P732" s="1395"/>
      <c r="Q732" s="1395"/>
      <c r="R732" s="1395"/>
      <c r="S732" s="1395"/>
      <c r="T732" s="1395"/>
      <c r="U732" s="1395"/>
      <c r="V732" s="1395"/>
      <c r="W732" s="1395"/>
      <c r="X732" s="1395"/>
      <c r="Y732" s="1395"/>
      <c r="Z732" s="1395"/>
      <c r="AA732" s="1395"/>
      <c r="AB732" s="1395"/>
      <c r="AC732" s="1395"/>
      <c r="AD732" s="1395"/>
      <c r="AE732" s="1395"/>
      <c r="AF732" s="1395"/>
      <c r="AG732" s="1395"/>
      <c r="AH732" s="1395"/>
      <c r="AI732" s="1395"/>
      <c r="AJ732" s="1395"/>
      <c r="AK732" s="1395"/>
      <c r="AL732" s="1395"/>
      <c r="AM732" s="1395"/>
      <c r="AN732" s="1395"/>
    </row>
    <row r="733">
      <c r="A733" s="1395"/>
      <c r="B733" s="1395"/>
      <c r="C733" s="1395"/>
      <c r="D733" s="1395"/>
      <c r="E733" s="1395"/>
      <c r="F733" s="1395"/>
      <c r="G733" s="1395"/>
      <c r="H733" s="1395"/>
      <c r="I733" s="1395"/>
      <c r="J733" s="1395"/>
      <c r="K733" s="1395"/>
      <c r="L733" s="1395"/>
      <c r="M733" s="1395"/>
      <c r="N733" s="1395"/>
      <c r="O733" s="1395"/>
      <c r="P733" s="1395"/>
      <c r="Q733" s="1395"/>
      <c r="R733" s="1395"/>
      <c r="S733" s="1395"/>
      <c r="T733" s="1395"/>
      <c r="U733" s="1395"/>
      <c r="V733" s="1395"/>
      <c r="W733" s="1395"/>
      <c r="X733" s="1395"/>
      <c r="Y733" s="1395"/>
      <c r="Z733" s="1395"/>
      <c r="AA733" s="1395"/>
      <c r="AB733" s="1395"/>
      <c r="AC733" s="1395"/>
      <c r="AD733" s="1395"/>
      <c r="AE733" s="1395"/>
      <c r="AF733" s="1395"/>
      <c r="AG733" s="1395"/>
      <c r="AH733" s="1395"/>
      <c r="AI733" s="1395"/>
      <c r="AJ733" s="1395"/>
      <c r="AK733" s="1395"/>
      <c r="AL733" s="1395"/>
      <c r="AM733" s="1395"/>
      <c r="AN733" s="1395"/>
    </row>
    <row r="734">
      <c r="A734" s="1395"/>
      <c r="B734" s="1395"/>
      <c r="C734" s="1395"/>
      <c r="D734" s="1395"/>
      <c r="E734" s="1395"/>
      <c r="F734" s="1395"/>
      <c r="G734" s="1395"/>
      <c r="H734" s="1395"/>
      <c r="I734" s="1395"/>
      <c r="J734" s="1395"/>
      <c r="K734" s="1395"/>
      <c r="L734" s="1395"/>
      <c r="M734" s="1395"/>
      <c r="N734" s="1395"/>
      <c r="O734" s="1395"/>
      <c r="P734" s="1395"/>
      <c r="Q734" s="1395"/>
      <c r="R734" s="1395"/>
      <c r="S734" s="1395"/>
      <c r="T734" s="1395"/>
      <c r="U734" s="1395"/>
      <c r="V734" s="1395"/>
      <c r="W734" s="1395"/>
      <c r="X734" s="1395"/>
      <c r="Y734" s="1395"/>
      <c r="Z734" s="1395"/>
      <c r="AA734" s="1395"/>
      <c r="AB734" s="1395"/>
      <c r="AC734" s="1395"/>
      <c r="AD734" s="1395"/>
      <c r="AE734" s="1395"/>
      <c r="AF734" s="1395"/>
      <c r="AG734" s="1395"/>
      <c r="AH734" s="1395"/>
      <c r="AI734" s="1395"/>
      <c r="AJ734" s="1395"/>
      <c r="AK734" s="1395"/>
      <c r="AL734" s="1395"/>
      <c r="AM734" s="1395"/>
      <c r="AN734" s="1395"/>
    </row>
    <row r="735">
      <c r="A735" s="1395"/>
      <c r="B735" s="1395"/>
      <c r="C735" s="1395"/>
      <c r="D735" s="1395"/>
      <c r="E735" s="1395"/>
      <c r="F735" s="1395"/>
      <c r="G735" s="1395"/>
      <c r="H735" s="1395"/>
      <c r="I735" s="1395"/>
      <c r="J735" s="1395"/>
      <c r="K735" s="1395"/>
      <c r="L735" s="1395"/>
      <c r="M735" s="1395"/>
      <c r="N735" s="1395"/>
      <c r="O735" s="1395"/>
      <c r="P735" s="1395"/>
      <c r="Q735" s="1395"/>
      <c r="R735" s="1395"/>
      <c r="S735" s="1395"/>
      <c r="T735" s="1395"/>
      <c r="U735" s="1395"/>
      <c r="V735" s="1395"/>
      <c r="W735" s="1395"/>
      <c r="X735" s="1395"/>
      <c r="Y735" s="1395"/>
      <c r="Z735" s="1395"/>
      <c r="AA735" s="1395"/>
      <c r="AB735" s="1395"/>
      <c r="AC735" s="1395"/>
      <c r="AD735" s="1395"/>
      <c r="AE735" s="1395"/>
      <c r="AF735" s="1395"/>
      <c r="AG735" s="1395"/>
      <c r="AH735" s="1395"/>
      <c r="AI735" s="1395"/>
      <c r="AJ735" s="1395"/>
      <c r="AK735" s="1395"/>
      <c r="AL735" s="1395"/>
      <c r="AM735" s="1395"/>
      <c r="AN735" s="1395"/>
    </row>
    <row r="736">
      <c r="A736" s="1395"/>
      <c r="B736" s="1395"/>
      <c r="C736" s="1395"/>
      <c r="D736" s="1395"/>
      <c r="E736" s="1395"/>
      <c r="F736" s="1395"/>
      <c r="G736" s="1395"/>
      <c r="H736" s="1395"/>
      <c r="I736" s="1395"/>
      <c r="J736" s="1395"/>
      <c r="K736" s="1395"/>
      <c r="L736" s="1395"/>
      <c r="M736" s="1395"/>
      <c r="N736" s="1395"/>
      <c r="O736" s="1395"/>
      <c r="P736" s="1395"/>
      <c r="Q736" s="1395"/>
      <c r="R736" s="1395"/>
      <c r="S736" s="1395"/>
      <c r="T736" s="1395"/>
      <c r="U736" s="1395"/>
      <c r="V736" s="1395"/>
      <c r="W736" s="1395"/>
      <c r="X736" s="1395"/>
      <c r="Y736" s="1395"/>
      <c r="Z736" s="1395"/>
      <c r="AA736" s="1395"/>
      <c r="AB736" s="1395"/>
      <c r="AC736" s="1395"/>
      <c r="AD736" s="1395"/>
      <c r="AE736" s="1395"/>
      <c r="AF736" s="1395"/>
      <c r="AG736" s="1395"/>
      <c r="AH736" s="1395"/>
      <c r="AI736" s="1395"/>
      <c r="AJ736" s="1395"/>
      <c r="AK736" s="1395"/>
      <c r="AL736" s="1395"/>
      <c r="AM736" s="1395"/>
      <c r="AN736" s="1395"/>
    </row>
    <row r="737">
      <c r="A737" s="1395"/>
      <c r="B737" s="1395"/>
      <c r="C737" s="1395"/>
      <c r="D737" s="1395"/>
      <c r="E737" s="1395"/>
      <c r="F737" s="1395"/>
      <c r="G737" s="1395"/>
      <c r="H737" s="1395"/>
      <c r="I737" s="1395"/>
      <c r="J737" s="1395"/>
      <c r="K737" s="1395"/>
      <c r="L737" s="1395"/>
      <c r="M737" s="1395"/>
      <c r="N737" s="1395"/>
      <c r="O737" s="1395"/>
      <c r="P737" s="1395"/>
      <c r="Q737" s="1395"/>
      <c r="R737" s="1395"/>
      <c r="S737" s="1395"/>
      <c r="T737" s="1395"/>
      <c r="U737" s="1395"/>
      <c r="V737" s="1395"/>
      <c r="W737" s="1395"/>
      <c r="X737" s="1395"/>
      <c r="Y737" s="1395"/>
      <c r="Z737" s="1395"/>
      <c r="AA737" s="1395"/>
      <c r="AB737" s="1395"/>
      <c r="AC737" s="1395"/>
      <c r="AD737" s="1395"/>
      <c r="AE737" s="1395"/>
      <c r="AF737" s="1395"/>
      <c r="AG737" s="1395"/>
      <c r="AH737" s="1395"/>
      <c r="AI737" s="1395"/>
      <c r="AJ737" s="1395"/>
      <c r="AK737" s="1395"/>
      <c r="AL737" s="1395"/>
      <c r="AM737" s="1395"/>
      <c r="AN737" s="1395"/>
    </row>
    <row r="738">
      <c r="A738" s="1395"/>
      <c r="B738" s="1395"/>
      <c r="C738" s="1395"/>
      <c r="D738" s="1395"/>
      <c r="E738" s="1395"/>
      <c r="F738" s="1395"/>
      <c r="G738" s="1395"/>
      <c r="H738" s="1395"/>
      <c r="I738" s="1395"/>
      <c r="J738" s="1395"/>
      <c r="K738" s="1395"/>
      <c r="L738" s="1395"/>
      <c r="M738" s="1395"/>
      <c r="N738" s="1395"/>
      <c r="O738" s="1395"/>
      <c r="P738" s="1395"/>
      <c r="Q738" s="1395"/>
      <c r="R738" s="1395"/>
      <c r="S738" s="1395"/>
      <c r="T738" s="1395"/>
      <c r="U738" s="1395"/>
      <c r="V738" s="1395"/>
      <c r="W738" s="1395"/>
      <c r="X738" s="1395"/>
      <c r="Y738" s="1395"/>
      <c r="Z738" s="1395"/>
      <c r="AA738" s="1395"/>
      <c r="AB738" s="1395"/>
      <c r="AC738" s="1395"/>
      <c r="AD738" s="1395"/>
      <c r="AE738" s="1395"/>
      <c r="AF738" s="1395"/>
      <c r="AG738" s="1395"/>
      <c r="AH738" s="1395"/>
      <c r="AI738" s="1395"/>
      <c r="AJ738" s="1395"/>
      <c r="AK738" s="1395"/>
      <c r="AL738" s="1395"/>
      <c r="AM738" s="1395"/>
      <c r="AN738" s="1395"/>
    </row>
    <row r="739">
      <c r="A739" s="1395"/>
      <c r="B739" s="1395"/>
      <c r="C739" s="1395"/>
      <c r="D739" s="1395"/>
      <c r="E739" s="1395"/>
      <c r="F739" s="1395"/>
      <c r="G739" s="1395"/>
      <c r="H739" s="1395"/>
      <c r="I739" s="1395"/>
      <c r="J739" s="1395"/>
      <c r="K739" s="1395"/>
      <c r="L739" s="1395"/>
      <c r="M739" s="1395"/>
      <c r="N739" s="1395"/>
      <c r="O739" s="1395"/>
      <c r="P739" s="1395"/>
      <c r="Q739" s="1395"/>
      <c r="R739" s="1395"/>
      <c r="S739" s="1395"/>
      <c r="T739" s="1395"/>
      <c r="U739" s="1395"/>
      <c r="V739" s="1395"/>
      <c r="W739" s="1395"/>
      <c r="X739" s="1395"/>
      <c r="Y739" s="1395"/>
      <c r="Z739" s="1395"/>
      <c r="AA739" s="1395"/>
      <c r="AB739" s="1395"/>
      <c r="AC739" s="1395"/>
      <c r="AD739" s="1395"/>
      <c r="AE739" s="1395"/>
      <c r="AF739" s="1395"/>
      <c r="AG739" s="1395"/>
      <c r="AH739" s="1395"/>
      <c r="AI739" s="1395"/>
      <c r="AJ739" s="1395"/>
      <c r="AK739" s="1395"/>
      <c r="AL739" s="1395"/>
      <c r="AM739" s="1395"/>
      <c r="AN739" s="1395"/>
    </row>
    <row r="740">
      <c r="A740" s="1395"/>
      <c r="B740" s="1395"/>
      <c r="C740" s="1395"/>
      <c r="D740" s="1395"/>
      <c r="E740" s="1395"/>
      <c r="F740" s="1395"/>
      <c r="G740" s="1395"/>
      <c r="H740" s="1395"/>
      <c r="I740" s="1395"/>
      <c r="J740" s="1395"/>
      <c r="K740" s="1395"/>
      <c r="L740" s="1395"/>
      <c r="M740" s="1395"/>
      <c r="N740" s="1395"/>
      <c r="O740" s="1395"/>
      <c r="P740" s="1395"/>
      <c r="Q740" s="1395"/>
      <c r="R740" s="1395"/>
      <c r="S740" s="1395"/>
      <c r="T740" s="1395"/>
      <c r="U740" s="1395"/>
      <c r="V740" s="1395"/>
      <c r="W740" s="1395"/>
      <c r="X740" s="1395"/>
      <c r="Y740" s="1395"/>
      <c r="Z740" s="1395"/>
      <c r="AA740" s="1395"/>
      <c r="AB740" s="1395"/>
      <c r="AC740" s="1395"/>
      <c r="AD740" s="1395"/>
      <c r="AE740" s="1395"/>
      <c r="AF740" s="1395"/>
      <c r="AG740" s="1395"/>
      <c r="AH740" s="1395"/>
      <c r="AI740" s="1395"/>
      <c r="AJ740" s="1395"/>
      <c r="AK740" s="1395"/>
      <c r="AL740" s="1395"/>
      <c r="AM740" s="1395"/>
      <c r="AN740" s="1395"/>
    </row>
    <row r="741">
      <c r="A741" s="1395"/>
      <c r="B741" s="1395"/>
      <c r="C741" s="1395"/>
      <c r="D741" s="1395"/>
      <c r="E741" s="1395"/>
      <c r="F741" s="1395"/>
      <c r="G741" s="1395"/>
      <c r="H741" s="1395"/>
      <c r="I741" s="1395"/>
      <c r="J741" s="1395"/>
      <c r="K741" s="1395"/>
      <c r="L741" s="1395"/>
      <c r="M741" s="1395"/>
      <c r="N741" s="1395"/>
      <c r="O741" s="1395"/>
      <c r="P741" s="1395"/>
      <c r="Q741" s="1395"/>
      <c r="R741" s="1395"/>
      <c r="S741" s="1395"/>
      <c r="T741" s="1395"/>
      <c r="U741" s="1395"/>
      <c r="V741" s="1395"/>
      <c r="W741" s="1395"/>
      <c r="X741" s="1395"/>
      <c r="Y741" s="1395"/>
      <c r="Z741" s="1395"/>
      <c r="AA741" s="1395"/>
      <c r="AB741" s="1395"/>
      <c r="AC741" s="1395"/>
      <c r="AD741" s="1395"/>
      <c r="AE741" s="1395"/>
      <c r="AF741" s="1395"/>
      <c r="AG741" s="1395"/>
      <c r="AH741" s="1395"/>
      <c r="AI741" s="1395"/>
      <c r="AJ741" s="1395"/>
      <c r="AK741" s="1395"/>
      <c r="AL741" s="1395"/>
      <c r="AM741" s="1395"/>
      <c r="AN741" s="1395"/>
    </row>
    <row r="742">
      <c r="A742" s="1395"/>
      <c r="B742" s="1395"/>
      <c r="C742" s="1395"/>
      <c r="D742" s="1395"/>
      <c r="E742" s="1395"/>
      <c r="F742" s="1395"/>
      <c r="G742" s="1395"/>
      <c r="H742" s="1395"/>
      <c r="I742" s="1395"/>
      <c r="J742" s="1395"/>
      <c r="K742" s="1395"/>
      <c r="L742" s="1395"/>
      <c r="M742" s="1395"/>
      <c r="N742" s="1395"/>
      <c r="O742" s="1395"/>
      <c r="P742" s="1395"/>
      <c r="Q742" s="1395"/>
      <c r="R742" s="1395"/>
      <c r="S742" s="1395"/>
      <c r="T742" s="1395"/>
      <c r="U742" s="1395"/>
      <c r="V742" s="1395"/>
      <c r="W742" s="1395"/>
      <c r="X742" s="1395"/>
      <c r="Y742" s="1395"/>
      <c r="Z742" s="1395"/>
      <c r="AA742" s="1395"/>
      <c r="AB742" s="1395"/>
      <c r="AC742" s="1395"/>
      <c r="AD742" s="1395"/>
      <c r="AE742" s="1395"/>
      <c r="AF742" s="1395"/>
      <c r="AG742" s="1395"/>
      <c r="AH742" s="1395"/>
      <c r="AI742" s="1395"/>
      <c r="AJ742" s="1395"/>
      <c r="AK742" s="1395"/>
      <c r="AL742" s="1395"/>
      <c r="AM742" s="1395"/>
      <c r="AN742" s="1395"/>
    </row>
    <row r="743">
      <c r="A743" s="1395"/>
      <c r="B743" s="1395"/>
      <c r="C743" s="1395"/>
      <c r="D743" s="1395"/>
      <c r="E743" s="1395"/>
      <c r="F743" s="1395"/>
      <c r="G743" s="1395"/>
      <c r="H743" s="1395"/>
      <c r="I743" s="1395"/>
      <c r="J743" s="1395"/>
      <c r="K743" s="1395"/>
      <c r="L743" s="1395"/>
      <c r="M743" s="1395"/>
      <c r="N743" s="1395"/>
      <c r="O743" s="1395"/>
      <c r="P743" s="1395"/>
      <c r="Q743" s="1395"/>
      <c r="R743" s="1395"/>
      <c r="S743" s="1395"/>
      <c r="T743" s="1395"/>
      <c r="U743" s="1395"/>
      <c r="V743" s="1395"/>
      <c r="W743" s="1395"/>
      <c r="X743" s="1395"/>
      <c r="Y743" s="1395"/>
      <c r="Z743" s="1395"/>
      <c r="AA743" s="1395"/>
      <c r="AB743" s="1395"/>
      <c r="AC743" s="1395"/>
      <c r="AD743" s="1395"/>
      <c r="AE743" s="1395"/>
      <c r="AF743" s="1395"/>
      <c r="AG743" s="1395"/>
      <c r="AH743" s="1395"/>
      <c r="AI743" s="1395"/>
      <c r="AJ743" s="1395"/>
      <c r="AK743" s="1395"/>
      <c r="AL743" s="1395"/>
      <c r="AM743" s="1395"/>
      <c r="AN743" s="1395"/>
    </row>
    <row r="744">
      <c r="A744" s="1395"/>
      <c r="B744" s="1395"/>
      <c r="C744" s="1395"/>
      <c r="D744" s="1395"/>
      <c r="E744" s="1395"/>
      <c r="F744" s="1395"/>
      <c r="G744" s="1395"/>
      <c r="H744" s="1395"/>
      <c r="I744" s="1395"/>
      <c r="J744" s="1395"/>
      <c r="K744" s="1395"/>
      <c r="L744" s="1395"/>
      <c r="M744" s="1395"/>
      <c r="N744" s="1395"/>
      <c r="O744" s="1395"/>
      <c r="P744" s="1395"/>
      <c r="Q744" s="1395"/>
      <c r="R744" s="1395"/>
      <c r="S744" s="1395"/>
      <c r="T744" s="1395"/>
      <c r="U744" s="1395"/>
      <c r="V744" s="1395"/>
      <c r="W744" s="1395"/>
      <c r="X744" s="1395"/>
      <c r="Y744" s="1395"/>
      <c r="Z744" s="1395"/>
      <c r="AA744" s="1395"/>
      <c r="AB744" s="1395"/>
      <c r="AC744" s="1395"/>
      <c r="AD744" s="1395"/>
      <c r="AE744" s="1395"/>
      <c r="AF744" s="1395"/>
      <c r="AG744" s="1395"/>
      <c r="AH744" s="1395"/>
      <c r="AI744" s="1395"/>
      <c r="AJ744" s="1395"/>
      <c r="AK744" s="1395"/>
      <c r="AL744" s="1395"/>
      <c r="AM744" s="1395"/>
      <c r="AN744" s="1395"/>
    </row>
    <row r="745">
      <c r="A745" s="1395"/>
      <c r="B745" s="1395"/>
      <c r="C745" s="1395"/>
      <c r="D745" s="1395"/>
      <c r="E745" s="1395"/>
      <c r="F745" s="1395"/>
      <c r="G745" s="1395"/>
      <c r="H745" s="1395"/>
      <c r="I745" s="1395"/>
      <c r="J745" s="1395"/>
      <c r="K745" s="1395"/>
      <c r="L745" s="1395"/>
      <c r="M745" s="1395"/>
      <c r="N745" s="1395"/>
      <c r="O745" s="1395"/>
      <c r="P745" s="1395"/>
      <c r="Q745" s="1395"/>
      <c r="R745" s="1395"/>
      <c r="S745" s="1395"/>
      <c r="T745" s="1395"/>
      <c r="U745" s="1395"/>
      <c r="V745" s="1395"/>
      <c r="W745" s="1395"/>
      <c r="X745" s="1395"/>
      <c r="Y745" s="1395"/>
      <c r="Z745" s="1395"/>
      <c r="AA745" s="1395"/>
      <c r="AB745" s="1395"/>
      <c r="AC745" s="1395"/>
      <c r="AD745" s="1395"/>
      <c r="AE745" s="1395"/>
      <c r="AF745" s="1395"/>
      <c r="AG745" s="1395"/>
      <c r="AH745" s="1395"/>
      <c r="AI745" s="1395"/>
      <c r="AJ745" s="1395"/>
      <c r="AK745" s="1395"/>
      <c r="AL745" s="1395"/>
      <c r="AM745" s="1395"/>
      <c r="AN745" s="1395"/>
    </row>
    <row r="746">
      <c r="A746" s="1395"/>
      <c r="B746" s="1395"/>
      <c r="C746" s="1395"/>
      <c r="D746" s="1395"/>
      <c r="E746" s="1395"/>
      <c r="F746" s="1395"/>
      <c r="G746" s="1395"/>
      <c r="H746" s="1395"/>
      <c r="I746" s="1395"/>
      <c r="J746" s="1395"/>
      <c r="K746" s="1395"/>
      <c r="L746" s="1395"/>
      <c r="M746" s="1395"/>
      <c r="N746" s="1395"/>
      <c r="O746" s="1395"/>
      <c r="P746" s="1395"/>
      <c r="Q746" s="1395"/>
      <c r="R746" s="1395"/>
      <c r="S746" s="1395"/>
      <c r="T746" s="1395"/>
      <c r="U746" s="1395"/>
      <c r="V746" s="1395"/>
      <c r="W746" s="1395"/>
      <c r="X746" s="1395"/>
      <c r="Y746" s="1395"/>
      <c r="Z746" s="1395"/>
      <c r="AA746" s="1395"/>
      <c r="AB746" s="1395"/>
      <c r="AC746" s="1395"/>
      <c r="AD746" s="1395"/>
      <c r="AE746" s="1395"/>
      <c r="AF746" s="1395"/>
      <c r="AG746" s="1395"/>
      <c r="AH746" s="1395"/>
      <c r="AI746" s="1395"/>
      <c r="AJ746" s="1395"/>
      <c r="AK746" s="1395"/>
      <c r="AL746" s="1395"/>
      <c r="AM746" s="1395"/>
      <c r="AN746" s="1395"/>
    </row>
    <row r="747">
      <c r="A747" s="1395"/>
      <c r="B747" s="1395"/>
      <c r="C747" s="1395"/>
      <c r="D747" s="1395"/>
      <c r="E747" s="1395"/>
      <c r="F747" s="1395"/>
      <c r="G747" s="1395"/>
      <c r="H747" s="1395"/>
      <c r="I747" s="1395"/>
      <c r="J747" s="1395"/>
      <c r="K747" s="1395"/>
      <c r="L747" s="1395"/>
      <c r="M747" s="1395"/>
      <c r="N747" s="1395"/>
      <c r="O747" s="1395"/>
      <c r="P747" s="1395"/>
      <c r="Q747" s="1395"/>
      <c r="R747" s="1395"/>
      <c r="S747" s="1395"/>
      <c r="T747" s="1395"/>
      <c r="U747" s="1395"/>
      <c r="V747" s="1395"/>
      <c r="W747" s="1395"/>
      <c r="X747" s="1395"/>
      <c r="Y747" s="1395"/>
      <c r="Z747" s="1395"/>
      <c r="AA747" s="1395"/>
      <c r="AB747" s="1395"/>
      <c r="AC747" s="1395"/>
      <c r="AD747" s="1395"/>
      <c r="AE747" s="1395"/>
      <c r="AF747" s="1395"/>
      <c r="AG747" s="1395"/>
      <c r="AH747" s="1395"/>
      <c r="AI747" s="1395"/>
      <c r="AJ747" s="1395"/>
      <c r="AK747" s="1395"/>
      <c r="AL747" s="1395"/>
      <c r="AM747" s="1395"/>
      <c r="AN747" s="1395"/>
    </row>
    <row r="748">
      <c r="A748" s="1395"/>
      <c r="B748" s="1395"/>
      <c r="C748" s="1395"/>
      <c r="D748" s="1395"/>
      <c r="E748" s="1395"/>
      <c r="F748" s="1395"/>
      <c r="G748" s="1395"/>
      <c r="H748" s="1395"/>
      <c r="I748" s="1395"/>
      <c r="J748" s="1395"/>
      <c r="K748" s="1395"/>
      <c r="L748" s="1395"/>
      <c r="M748" s="1395"/>
      <c r="N748" s="1395"/>
      <c r="O748" s="1395"/>
      <c r="P748" s="1395"/>
      <c r="Q748" s="1395"/>
      <c r="R748" s="1395"/>
      <c r="S748" s="1395"/>
      <c r="T748" s="1395"/>
      <c r="U748" s="1395"/>
      <c r="V748" s="1395"/>
      <c r="W748" s="1395"/>
      <c r="X748" s="1395"/>
      <c r="Y748" s="1395"/>
      <c r="Z748" s="1395"/>
      <c r="AA748" s="1395"/>
      <c r="AB748" s="1395"/>
      <c r="AC748" s="1395"/>
      <c r="AD748" s="1395"/>
      <c r="AE748" s="1395"/>
      <c r="AF748" s="1395"/>
      <c r="AG748" s="1395"/>
      <c r="AH748" s="1395"/>
      <c r="AI748" s="1395"/>
      <c r="AJ748" s="1395"/>
      <c r="AK748" s="1395"/>
      <c r="AL748" s="1395"/>
      <c r="AM748" s="1395"/>
      <c r="AN748" s="1395"/>
    </row>
    <row r="749">
      <c r="A749" s="1395"/>
      <c r="B749" s="1395"/>
      <c r="C749" s="1395"/>
      <c r="D749" s="1395"/>
      <c r="E749" s="1395"/>
      <c r="F749" s="1395"/>
      <c r="G749" s="1395"/>
      <c r="H749" s="1395"/>
      <c r="I749" s="1395"/>
      <c r="J749" s="1395"/>
      <c r="K749" s="1395"/>
      <c r="L749" s="1395"/>
      <c r="M749" s="1395"/>
      <c r="N749" s="1395"/>
      <c r="O749" s="1395"/>
      <c r="P749" s="1395"/>
      <c r="Q749" s="1395"/>
      <c r="R749" s="1395"/>
      <c r="S749" s="1395"/>
      <c r="T749" s="1395"/>
      <c r="U749" s="1395"/>
      <c r="V749" s="1395"/>
      <c r="W749" s="1395"/>
      <c r="X749" s="1395"/>
      <c r="Y749" s="1395"/>
      <c r="Z749" s="1395"/>
      <c r="AA749" s="1395"/>
      <c r="AB749" s="1395"/>
      <c r="AC749" s="1395"/>
      <c r="AD749" s="1395"/>
      <c r="AE749" s="1395"/>
      <c r="AF749" s="1395"/>
      <c r="AG749" s="1395"/>
      <c r="AH749" s="1395"/>
      <c r="AI749" s="1395"/>
      <c r="AJ749" s="1395"/>
      <c r="AK749" s="1395"/>
      <c r="AL749" s="1395"/>
      <c r="AM749" s="1395"/>
      <c r="AN749" s="1395"/>
    </row>
    <row r="750">
      <c r="A750" s="1395"/>
      <c r="B750" s="1395"/>
      <c r="C750" s="1395"/>
      <c r="D750" s="1395"/>
      <c r="E750" s="1395"/>
      <c r="F750" s="1395"/>
      <c r="G750" s="1395"/>
      <c r="H750" s="1395"/>
      <c r="I750" s="1395"/>
      <c r="J750" s="1395"/>
      <c r="K750" s="1395"/>
      <c r="L750" s="1395"/>
      <c r="M750" s="1395"/>
      <c r="N750" s="1395"/>
      <c r="O750" s="1395"/>
      <c r="P750" s="1395"/>
      <c r="Q750" s="1395"/>
      <c r="R750" s="1395"/>
      <c r="S750" s="1395"/>
      <c r="T750" s="1395"/>
      <c r="U750" s="1395"/>
      <c r="V750" s="1395"/>
      <c r="W750" s="1395"/>
      <c r="X750" s="1395"/>
      <c r="Y750" s="1395"/>
      <c r="Z750" s="1395"/>
      <c r="AA750" s="1395"/>
      <c r="AB750" s="1395"/>
      <c r="AC750" s="1395"/>
      <c r="AD750" s="1395"/>
      <c r="AE750" s="1395"/>
      <c r="AF750" s="1395"/>
      <c r="AG750" s="1395"/>
      <c r="AH750" s="1395"/>
      <c r="AI750" s="1395"/>
      <c r="AJ750" s="1395"/>
      <c r="AK750" s="1395"/>
      <c r="AL750" s="1395"/>
      <c r="AM750" s="1395"/>
      <c r="AN750" s="1395"/>
    </row>
    <row r="751">
      <c r="A751" s="1395"/>
      <c r="B751" s="1395"/>
      <c r="C751" s="1395"/>
      <c r="D751" s="1395"/>
      <c r="E751" s="1395"/>
      <c r="F751" s="1395"/>
      <c r="G751" s="1395"/>
      <c r="H751" s="1395"/>
      <c r="I751" s="1395"/>
      <c r="J751" s="1395"/>
      <c r="K751" s="1395"/>
      <c r="L751" s="1395"/>
      <c r="M751" s="1395"/>
      <c r="N751" s="1395"/>
      <c r="O751" s="1395"/>
      <c r="P751" s="1395"/>
      <c r="Q751" s="1395"/>
      <c r="R751" s="1395"/>
      <c r="S751" s="1395"/>
      <c r="T751" s="1395"/>
      <c r="U751" s="1395"/>
      <c r="V751" s="1395"/>
      <c r="W751" s="1395"/>
      <c r="X751" s="1395"/>
      <c r="Y751" s="1395"/>
      <c r="Z751" s="1395"/>
      <c r="AA751" s="1395"/>
      <c r="AB751" s="1395"/>
      <c r="AC751" s="1395"/>
      <c r="AD751" s="1395"/>
      <c r="AE751" s="1395"/>
      <c r="AF751" s="1395"/>
      <c r="AG751" s="1395"/>
      <c r="AH751" s="1395"/>
      <c r="AI751" s="1395"/>
      <c r="AJ751" s="1395"/>
      <c r="AK751" s="1395"/>
      <c r="AL751" s="1395"/>
      <c r="AM751" s="1395"/>
      <c r="AN751" s="1395"/>
    </row>
    <row r="752">
      <c r="A752" s="1395"/>
      <c r="B752" s="1395"/>
      <c r="C752" s="1395"/>
      <c r="D752" s="1395"/>
      <c r="E752" s="1395"/>
      <c r="F752" s="1395"/>
      <c r="G752" s="1395"/>
      <c r="H752" s="1395"/>
      <c r="I752" s="1395"/>
      <c r="J752" s="1395"/>
      <c r="K752" s="1395"/>
      <c r="L752" s="1395"/>
      <c r="M752" s="1395"/>
      <c r="N752" s="1395"/>
      <c r="O752" s="1395"/>
      <c r="P752" s="1395"/>
      <c r="Q752" s="1395"/>
      <c r="R752" s="1395"/>
      <c r="S752" s="1395"/>
      <c r="T752" s="1395"/>
      <c r="U752" s="1395"/>
      <c r="V752" s="1395"/>
      <c r="W752" s="1395"/>
      <c r="X752" s="1395"/>
      <c r="Y752" s="1395"/>
      <c r="Z752" s="1395"/>
      <c r="AA752" s="1395"/>
      <c r="AB752" s="1395"/>
      <c r="AC752" s="1395"/>
      <c r="AD752" s="1395"/>
      <c r="AE752" s="1395"/>
      <c r="AF752" s="1395"/>
      <c r="AG752" s="1395"/>
      <c r="AH752" s="1395"/>
      <c r="AI752" s="1395"/>
      <c r="AJ752" s="1395"/>
      <c r="AK752" s="1395"/>
      <c r="AL752" s="1395"/>
      <c r="AM752" s="1395"/>
      <c r="AN752" s="1395"/>
    </row>
    <row r="753">
      <c r="A753" s="1395"/>
      <c r="B753" s="1395"/>
      <c r="C753" s="1395"/>
      <c r="D753" s="1395"/>
      <c r="E753" s="1395"/>
      <c r="F753" s="1395"/>
      <c r="G753" s="1395"/>
      <c r="H753" s="1395"/>
      <c r="I753" s="1395"/>
      <c r="J753" s="1395"/>
      <c r="K753" s="1395"/>
      <c r="L753" s="1395"/>
      <c r="M753" s="1395"/>
      <c r="N753" s="1395"/>
      <c r="O753" s="1395"/>
      <c r="P753" s="1395"/>
      <c r="Q753" s="1395"/>
      <c r="R753" s="1395"/>
      <c r="S753" s="1395"/>
      <c r="T753" s="1395"/>
      <c r="U753" s="1395"/>
      <c r="V753" s="1395"/>
      <c r="W753" s="1395"/>
      <c r="X753" s="1395"/>
      <c r="Y753" s="1395"/>
      <c r="Z753" s="1395"/>
      <c r="AA753" s="1395"/>
      <c r="AB753" s="1395"/>
      <c r="AC753" s="1395"/>
      <c r="AD753" s="1395"/>
      <c r="AE753" s="1395"/>
      <c r="AF753" s="1395"/>
      <c r="AG753" s="1395"/>
      <c r="AH753" s="1395"/>
      <c r="AI753" s="1395"/>
      <c r="AJ753" s="1395"/>
      <c r="AK753" s="1395"/>
      <c r="AL753" s="1395"/>
      <c r="AM753" s="1395"/>
      <c r="AN753" s="1395"/>
    </row>
    <row r="754">
      <c r="A754" s="1395"/>
      <c r="B754" s="1395"/>
      <c r="C754" s="1395"/>
      <c r="D754" s="1395"/>
      <c r="E754" s="1395"/>
      <c r="F754" s="1395"/>
      <c r="G754" s="1395"/>
      <c r="H754" s="1395"/>
      <c r="I754" s="1395"/>
      <c r="J754" s="1395"/>
      <c r="K754" s="1395"/>
      <c r="L754" s="1395"/>
      <c r="M754" s="1395"/>
      <c r="N754" s="1395"/>
      <c r="O754" s="1395"/>
      <c r="P754" s="1395"/>
      <c r="Q754" s="1395"/>
      <c r="R754" s="1395"/>
      <c r="S754" s="1395"/>
      <c r="T754" s="1395"/>
      <c r="U754" s="1395"/>
      <c r="V754" s="1395"/>
      <c r="W754" s="1395"/>
      <c r="X754" s="1395"/>
      <c r="Y754" s="1395"/>
      <c r="Z754" s="1395"/>
      <c r="AA754" s="1395"/>
      <c r="AB754" s="1395"/>
      <c r="AC754" s="1395"/>
      <c r="AD754" s="1395"/>
      <c r="AE754" s="1395"/>
      <c r="AF754" s="1395"/>
      <c r="AG754" s="1395"/>
      <c r="AH754" s="1395"/>
      <c r="AI754" s="1395"/>
      <c r="AJ754" s="1395"/>
      <c r="AK754" s="1395"/>
      <c r="AL754" s="1395"/>
      <c r="AM754" s="1395"/>
      <c r="AN754" s="1395"/>
    </row>
    <row r="755">
      <c r="A755" s="1395"/>
      <c r="B755" s="1395"/>
      <c r="C755" s="1395"/>
      <c r="D755" s="1395"/>
      <c r="E755" s="1395"/>
      <c r="F755" s="1395"/>
      <c r="G755" s="1395"/>
      <c r="H755" s="1395"/>
      <c r="I755" s="1395"/>
      <c r="J755" s="1395"/>
      <c r="K755" s="1395"/>
      <c r="L755" s="1395"/>
      <c r="M755" s="1395"/>
      <c r="N755" s="1395"/>
      <c r="O755" s="1395"/>
      <c r="P755" s="1395"/>
      <c r="Q755" s="1395"/>
      <c r="R755" s="1395"/>
      <c r="S755" s="1395"/>
      <c r="T755" s="1395"/>
      <c r="U755" s="1395"/>
      <c r="V755" s="1395"/>
      <c r="W755" s="1395"/>
      <c r="X755" s="1395"/>
      <c r="Y755" s="1395"/>
      <c r="Z755" s="1395"/>
      <c r="AA755" s="1395"/>
      <c r="AB755" s="1395"/>
      <c r="AC755" s="1395"/>
      <c r="AD755" s="1395"/>
      <c r="AE755" s="1395"/>
      <c r="AF755" s="1395"/>
      <c r="AG755" s="1395"/>
      <c r="AH755" s="1395"/>
      <c r="AI755" s="1395"/>
      <c r="AJ755" s="1395"/>
      <c r="AK755" s="1395"/>
      <c r="AL755" s="1395"/>
      <c r="AM755" s="1395"/>
      <c r="AN755" s="1395"/>
    </row>
    <row r="756">
      <c r="A756" s="1395"/>
      <c r="B756" s="1395"/>
      <c r="C756" s="1395"/>
      <c r="D756" s="1395"/>
      <c r="E756" s="1395"/>
      <c r="F756" s="1395"/>
      <c r="G756" s="1395"/>
      <c r="H756" s="1395"/>
      <c r="I756" s="1395"/>
      <c r="J756" s="1395"/>
      <c r="K756" s="1395"/>
      <c r="L756" s="1395"/>
      <c r="M756" s="1395"/>
      <c r="N756" s="1395"/>
      <c r="O756" s="1395"/>
      <c r="P756" s="1395"/>
      <c r="Q756" s="1395"/>
      <c r="R756" s="1395"/>
      <c r="S756" s="1395"/>
      <c r="T756" s="1395"/>
      <c r="U756" s="1395"/>
      <c r="V756" s="1395"/>
      <c r="W756" s="1395"/>
      <c r="X756" s="1395"/>
      <c r="Y756" s="1395"/>
      <c r="Z756" s="1395"/>
      <c r="AA756" s="1395"/>
      <c r="AB756" s="1395"/>
      <c r="AC756" s="1395"/>
      <c r="AD756" s="1395"/>
      <c r="AE756" s="1395"/>
      <c r="AF756" s="1395"/>
      <c r="AG756" s="1395"/>
      <c r="AH756" s="1395"/>
      <c r="AI756" s="1395"/>
      <c r="AJ756" s="1395"/>
      <c r="AK756" s="1395"/>
      <c r="AL756" s="1395"/>
      <c r="AM756" s="1395"/>
      <c r="AN756" s="1395"/>
    </row>
    <row r="757">
      <c r="A757" s="1395"/>
      <c r="B757" s="1395"/>
      <c r="C757" s="1395"/>
      <c r="D757" s="1395"/>
      <c r="E757" s="1395"/>
      <c r="F757" s="1395"/>
      <c r="G757" s="1395"/>
      <c r="H757" s="1395"/>
      <c r="I757" s="1395"/>
      <c r="J757" s="1395"/>
      <c r="K757" s="1395"/>
      <c r="L757" s="1395"/>
      <c r="M757" s="1395"/>
      <c r="N757" s="1395"/>
      <c r="O757" s="1395"/>
      <c r="P757" s="1395"/>
      <c r="Q757" s="1395"/>
      <c r="R757" s="1395"/>
      <c r="S757" s="1395"/>
      <c r="T757" s="1395"/>
      <c r="U757" s="1395"/>
      <c r="V757" s="1395"/>
      <c r="W757" s="1395"/>
      <c r="X757" s="1395"/>
      <c r="Y757" s="1395"/>
      <c r="Z757" s="1395"/>
      <c r="AA757" s="1395"/>
      <c r="AB757" s="1395"/>
      <c r="AC757" s="1395"/>
      <c r="AD757" s="1395"/>
      <c r="AE757" s="1395"/>
      <c r="AF757" s="1395"/>
      <c r="AG757" s="1395"/>
      <c r="AH757" s="1395"/>
      <c r="AI757" s="1395"/>
      <c r="AJ757" s="1395"/>
      <c r="AK757" s="1395"/>
      <c r="AL757" s="1395"/>
      <c r="AM757" s="1395"/>
      <c r="AN757" s="1395"/>
    </row>
    <row r="758">
      <c r="A758" s="1395"/>
      <c r="B758" s="1395"/>
      <c r="C758" s="1395"/>
      <c r="D758" s="1395"/>
      <c r="E758" s="1395"/>
      <c r="F758" s="1395"/>
      <c r="G758" s="1395"/>
      <c r="H758" s="1395"/>
      <c r="I758" s="1395"/>
      <c r="J758" s="1395"/>
      <c r="K758" s="1395"/>
      <c r="L758" s="1395"/>
      <c r="M758" s="1395"/>
      <c r="N758" s="1395"/>
      <c r="O758" s="1395"/>
      <c r="P758" s="1395"/>
      <c r="Q758" s="1395"/>
      <c r="R758" s="1395"/>
      <c r="S758" s="1395"/>
      <c r="T758" s="1395"/>
      <c r="U758" s="1395"/>
      <c r="V758" s="1395"/>
      <c r="W758" s="1395"/>
      <c r="X758" s="1395"/>
      <c r="Y758" s="1395"/>
      <c r="Z758" s="1395"/>
      <c r="AA758" s="1395"/>
      <c r="AB758" s="1395"/>
      <c r="AC758" s="1395"/>
      <c r="AD758" s="1395"/>
      <c r="AE758" s="1395"/>
      <c r="AF758" s="1395"/>
      <c r="AG758" s="1395"/>
      <c r="AH758" s="1395"/>
      <c r="AI758" s="1395"/>
      <c r="AJ758" s="1395"/>
      <c r="AK758" s="1395"/>
      <c r="AL758" s="1395"/>
      <c r="AM758" s="1395"/>
      <c r="AN758" s="1395"/>
    </row>
    <row r="759">
      <c r="A759" s="1395"/>
      <c r="B759" s="1395"/>
      <c r="C759" s="1395"/>
      <c r="D759" s="1395"/>
      <c r="E759" s="1395"/>
      <c r="F759" s="1395"/>
      <c r="G759" s="1395"/>
      <c r="H759" s="1395"/>
      <c r="I759" s="1395"/>
      <c r="J759" s="1395"/>
      <c r="K759" s="1395"/>
      <c r="L759" s="1395"/>
      <c r="M759" s="1395"/>
      <c r="N759" s="1395"/>
      <c r="O759" s="1395"/>
      <c r="P759" s="1395"/>
      <c r="Q759" s="1395"/>
      <c r="R759" s="1395"/>
      <c r="S759" s="1395"/>
      <c r="T759" s="1395"/>
      <c r="U759" s="1395"/>
      <c r="V759" s="1395"/>
      <c r="W759" s="1395"/>
      <c r="X759" s="1395"/>
      <c r="Y759" s="1395"/>
      <c r="Z759" s="1395"/>
      <c r="AA759" s="1395"/>
      <c r="AB759" s="1395"/>
      <c r="AC759" s="1395"/>
      <c r="AD759" s="1395"/>
      <c r="AE759" s="1395"/>
      <c r="AF759" s="1395"/>
      <c r="AG759" s="1395"/>
      <c r="AH759" s="1395"/>
      <c r="AI759" s="1395"/>
      <c r="AJ759" s="1395"/>
      <c r="AK759" s="1395"/>
      <c r="AL759" s="1395"/>
      <c r="AM759" s="1395"/>
      <c r="AN759" s="1395"/>
    </row>
    <row r="760">
      <c r="A760" s="1395"/>
      <c r="B760" s="1395"/>
      <c r="C760" s="1395"/>
      <c r="D760" s="1395"/>
      <c r="E760" s="1395"/>
      <c r="F760" s="1395"/>
      <c r="G760" s="1395"/>
      <c r="H760" s="1395"/>
      <c r="I760" s="1395"/>
      <c r="J760" s="1395"/>
      <c r="K760" s="1395"/>
      <c r="L760" s="1395"/>
      <c r="M760" s="1395"/>
      <c r="N760" s="1395"/>
      <c r="O760" s="1395"/>
      <c r="P760" s="1395"/>
      <c r="Q760" s="1395"/>
      <c r="R760" s="1395"/>
      <c r="S760" s="1395"/>
      <c r="T760" s="1395"/>
      <c r="U760" s="1395"/>
      <c r="V760" s="1395"/>
      <c r="W760" s="1395"/>
      <c r="X760" s="1395"/>
      <c r="Y760" s="1395"/>
      <c r="Z760" s="1395"/>
      <c r="AA760" s="1395"/>
      <c r="AB760" s="1395"/>
      <c r="AC760" s="1395"/>
      <c r="AD760" s="1395"/>
      <c r="AE760" s="1395"/>
      <c r="AF760" s="1395"/>
      <c r="AG760" s="1395"/>
      <c r="AH760" s="1395"/>
      <c r="AI760" s="1395"/>
      <c r="AJ760" s="1395"/>
      <c r="AK760" s="1395"/>
      <c r="AL760" s="1395"/>
      <c r="AM760" s="1395"/>
      <c r="AN760" s="1395"/>
    </row>
    <row r="761">
      <c r="A761" s="1395"/>
      <c r="B761" s="1395"/>
      <c r="C761" s="1395"/>
      <c r="D761" s="1395"/>
      <c r="E761" s="1395"/>
      <c r="F761" s="1395"/>
      <c r="G761" s="1395"/>
      <c r="H761" s="1395"/>
      <c r="I761" s="1395"/>
      <c r="J761" s="1395"/>
      <c r="K761" s="1395"/>
      <c r="L761" s="1395"/>
      <c r="M761" s="1395"/>
      <c r="N761" s="1395"/>
      <c r="O761" s="1395"/>
      <c r="P761" s="1395"/>
      <c r="Q761" s="1395"/>
      <c r="R761" s="1395"/>
      <c r="S761" s="1395"/>
      <c r="T761" s="1395"/>
      <c r="U761" s="1395"/>
      <c r="V761" s="1395"/>
      <c r="W761" s="1395"/>
      <c r="X761" s="1395"/>
      <c r="Y761" s="1395"/>
      <c r="Z761" s="1395"/>
      <c r="AA761" s="1395"/>
      <c r="AB761" s="1395"/>
      <c r="AC761" s="1395"/>
      <c r="AD761" s="1395"/>
      <c r="AE761" s="1395"/>
      <c r="AF761" s="1395"/>
      <c r="AG761" s="1395"/>
      <c r="AH761" s="1395"/>
      <c r="AI761" s="1395"/>
      <c r="AJ761" s="1395"/>
      <c r="AK761" s="1395"/>
      <c r="AL761" s="1395"/>
      <c r="AM761" s="1395"/>
      <c r="AN761" s="1395"/>
    </row>
    <row r="762">
      <c r="A762" s="1395"/>
      <c r="B762" s="1395"/>
      <c r="C762" s="1395"/>
      <c r="D762" s="1395"/>
      <c r="E762" s="1395"/>
      <c r="F762" s="1395"/>
      <c r="G762" s="1395"/>
      <c r="H762" s="1395"/>
      <c r="I762" s="1395"/>
      <c r="J762" s="1395"/>
      <c r="K762" s="1395"/>
      <c r="L762" s="1395"/>
      <c r="M762" s="1395"/>
      <c r="N762" s="1395"/>
      <c r="O762" s="1395"/>
      <c r="P762" s="1395"/>
      <c r="Q762" s="1395"/>
      <c r="R762" s="1395"/>
      <c r="S762" s="1395"/>
      <c r="T762" s="1395"/>
      <c r="U762" s="1395"/>
      <c r="V762" s="1395"/>
      <c r="W762" s="1395"/>
      <c r="X762" s="1395"/>
      <c r="Y762" s="1395"/>
      <c r="Z762" s="1395"/>
      <c r="AA762" s="1395"/>
      <c r="AB762" s="1395"/>
      <c r="AC762" s="1395"/>
      <c r="AD762" s="1395"/>
      <c r="AE762" s="1395"/>
      <c r="AF762" s="1395"/>
      <c r="AG762" s="1395"/>
      <c r="AH762" s="1395"/>
      <c r="AI762" s="1395"/>
      <c r="AJ762" s="1395"/>
      <c r="AK762" s="1395"/>
      <c r="AL762" s="1395"/>
      <c r="AM762" s="1395"/>
      <c r="AN762" s="1395"/>
    </row>
    <row r="763">
      <c r="A763" s="1395"/>
      <c r="B763" s="1395"/>
      <c r="C763" s="1395"/>
      <c r="D763" s="1395"/>
      <c r="E763" s="1395"/>
      <c r="F763" s="1395"/>
      <c r="G763" s="1395"/>
      <c r="H763" s="1395"/>
      <c r="I763" s="1395"/>
      <c r="J763" s="1395"/>
      <c r="K763" s="1395"/>
      <c r="L763" s="1395"/>
      <c r="M763" s="1395"/>
      <c r="N763" s="1395"/>
      <c r="O763" s="1395"/>
      <c r="P763" s="1395"/>
      <c r="Q763" s="1395"/>
      <c r="R763" s="1395"/>
      <c r="S763" s="1395"/>
      <c r="T763" s="1395"/>
      <c r="U763" s="1395"/>
      <c r="V763" s="1395"/>
      <c r="W763" s="1395"/>
      <c r="X763" s="1395"/>
      <c r="Y763" s="1395"/>
      <c r="Z763" s="1395"/>
      <c r="AA763" s="1395"/>
      <c r="AB763" s="1395"/>
      <c r="AC763" s="1395"/>
      <c r="AD763" s="1395"/>
      <c r="AE763" s="1395"/>
      <c r="AF763" s="1395"/>
      <c r="AG763" s="1395"/>
      <c r="AH763" s="1395"/>
      <c r="AI763" s="1395"/>
      <c r="AJ763" s="1395"/>
      <c r="AK763" s="1395"/>
      <c r="AL763" s="1395"/>
      <c r="AM763" s="1395"/>
      <c r="AN763" s="1395"/>
    </row>
    <row r="764">
      <c r="A764" s="1395"/>
      <c r="B764" s="1395"/>
      <c r="C764" s="1395"/>
      <c r="D764" s="1395"/>
      <c r="E764" s="1395"/>
      <c r="F764" s="1395"/>
      <c r="G764" s="1395"/>
      <c r="H764" s="1395"/>
      <c r="I764" s="1395"/>
      <c r="J764" s="1395"/>
      <c r="K764" s="1395"/>
      <c r="L764" s="1395"/>
      <c r="M764" s="1395"/>
      <c r="N764" s="1395"/>
      <c r="O764" s="1395"/>
      <c r="P764" s="1395"/>
      <c r="Q764" s="1395"/>
      <c r="R764" s="1395"/>
      <c r="S764" s="1395"/>
      <c r="T764" s="1395"/>
      <c r="U764" s="1395"/>
      <c r="V764" s="1395"/>
      <c r="W764" s="1395"/>
      <c r="X764" s="1395"/>
      <c r="Y764" s="1395"/>
      <c r="Z764" s="1395"/>
      <c r="AA764" s="1395"/>
      <c r="AB764" s="1395"/>
      <c r="AC764" s="1395"/>
      <c r="AD764" s="1395"/>
      <c r="AE764" s="1395"/>
      <c r="AF764" s="1395"/>
      <c r="AG764" s="1395"/>
      <c r="AH764" s="1395"/>
      <c r="AI764" s="1395"/>
      <c r="AJ764" s="1395"/>
      <c r="AK764" s="1395"/>
      <c r="AL764" s="1395"/>
      <c r="AM764" s="1395"/>
      <c r="AN764" s="1395"/>
    </row>
    <row r="765">
      <c r="A765" s="1395"/>
      <c r="B765" s="1395"/>
      <c r="C765" s="1395"/>
      <c r="D765" s="1395"/>
      <c r="E765" s="1395"/>
      <c r="F765" s="1395"/>
      <c r="G765" s="1395"/>
      <c r="H765" s="1395"/>
      <c r="I765" s="1395"/>
      <c r="J765" s="1395"/>
      <c r="K765" s="1395"/>
      <c r="L765" s="1395"/>
      <c r="M765" s="1395"/>
      <c r="N765" s="1395"/>
      <c r="O765" s="1395"/>
      <c r="P765" s="1395"/>
      <c r="Q765" s="1395"/>
      <c r="R765" s="1395"/>
      <c r="S765" s="1395"/>
      <c r="T765" s="1395"/>
      <c r="U765" s="1395"/>
      <c r="V765" s="1395"/>
      <c r="W765" s="1395"/>
      <c r="X765" s="1395"/>
      <c r="Y765" s="1395"/>
      <c r="Z765" s="1395"/>
      <c r="AA765" s="1395"/>
      <c r="AB765" s="1395"/>
      <c r="AC765" s="1395"/>
      <c r="AD765" s="1395"/>
      <c r="AE765" s="1395"/>
      <c r="AF765" s="1395"/>
      <c r="AG765" s="1395"/>
      <c r="AH765" s="1395"/>
      <c r="AI765" s="1395"/>
      <c r="AJ765" s="1395"/>
      <c r="AK765" s="1395"/>
      <c r="AL765" s="1395"/>
      <c r="AM765" s="1395"/>
      <c r="AN765" s="1395"/>
    </row>
    <row r="766">
      <c r="A766" s="1395"/>
      <c r="B766" s="1395"/>
      <c r="C766" s="1395"/>
      <c r="D766" s="1395"/>
      <c r="E766" s="1395"/>
      <c r="F766" s="1395"/>
      <c r="G766" s="1395"/>
      <c r="H766" s="1395"/>
      <c r="I766" s="1395"/>
      <c r="J766" s="1395"/>
      <c r="K766" s="1395"/>
      <c r="L766" s="1395"/>
      <c r="M766" s="1395"/>
      <c r="N766" s="1395"/>
      <c r="O766" s="1395"/>
      <c r="P766" s="1395"/>
      <c r="Q766" s="1395"/>
      <c r="R766" s="1395"/>
      <c r="S766" s="1395"/>
      <c r="T766" s="1395"/>
      <c r="U766" s="1395"/>
      <c r="V766" s="1395"/>
      <c r="W766" s="1395"/>
      <c r="X766" s="1395"/>
      <c r="Y766" s="1395"/>
      <c r="Z766" s="1395"/>
      <c r="AA766" s="1395"/>
      <c r="AB766" s="1395"/>
      <c r="AC766" s="1395"/>
      <c r="AD766" s="1395"/>
      <c r="AE766" s="1395"/>
      <c r="AF766" s="1395"/>
      <c r="AG766" s="1395"/>
      <c r="AH766" s="1395"/>
      <c r="AI766" s="1395"/>
      <c r="AJ766" s="1395"/>
      <c r="AK766" s="1395"/>
      <c r="AL766" s="1395"/>
      <c r="AM766" s="1395"/>
      <c r="AN766" s="1395"/>
    </row>
    <row r="767">
      <c r="A767" s="1395"/>
      <c r="B767" s="1395"/>
      <c r="C767" s="1395"/>
      <c r="D767" s="1395"/>
      <c r="E767" s="1395"/>
      <c r="F767" s="1395"/>
      <c r="G767" s="1395"/>
      <c r="H767" s="1395"/>
      <c r="I767" s="1395"/>
      <c r="J767" s="1395"/>
      <c r="K767" s="1395"/>
      <c r="L767" s="1395"/>
      <c r="M767" s="1395"/>
      <c r="N767" s="1395"/>
      <c r="O767" s="1395"/>
      <c r="P767" s="1395"/>
      <c r="Q767" s="1395"/>
      <c r="R767" s="1395"/>
      <c r="S767" s="1395"/>
      <c r="T767" s="1395"/>
      <c r="U767" s="1395"/>
      <c r="V767" s="1395"/>
      <c r="W767" s="1395"/>
      <c r="X767" s="1395"/>
      <c r="Y767" s="1395"/>
      <c r="Z767" s="1395"/>
      <c r="AA767" s="1395"/>
      <c r="AB767" s="1395"/>
      <c r="AC767" s="1395"/>
      <c r="AD767" s="1395"/>
      <c r="AE767" s="1395"/>
      <c r="AF767" s="1395"/>
      <c r="AG767" s="1395"/>
      <c r="AH767" s="1395"/>
      <c r="AI767" s="1395"/>
      <c r="AJ767" s="1395"/>
      <c r="AK767" s="1395"/>
      <c r="AL767" s="1395"/>
      <c r="AM767" s="1395"/>
      <c r="AN767" s="1395"/>
    </row>
    <row r="768">
      <c r="A768" s="1395"/>
      <c r="B768" s="1395"/>
      <c r="C768" s="1395"/>
      <c r="D768" s="1395"/>
      <c r="E768" s="1395"/>
      <c r="F768" s="1395"/>
      <c r="G768" s="1395"/>
      <c r="H768" s="1395"/>
      <c r="I768" s="1395"/>
      <c r="J768" s="1395"/>
      <c r="K768" s="1395"/>
      <c r="L768" s="1395"/>
      <c r="M768" s="1395"/>
      <c r="N768" s="1395"/>
      <c r="O768" s="1395"/>
      <c r="P768" s="1395"/>
      <c r="Q768" s="1395"/>
      <c r="R768" s="1395"/>
      <c r="S768" s="1395"/>
      <c r="T768" s="1395"/>
      <c r="U768" s="1395"/>
      <c r="V768" s="1395"/>
      <c r="W768" s="1395"/>
      <c r="X768" s="1395"/>
      <c r="Y768" s="1395"/>
      <c r="Z768" s="1395"/>
      <c r="AA768" s="1395"/>
      <c r="AB768" s="1395"/>
      <c r="AC768" s="1395"/>
      <c r="AD768" s="1395"/>
      <c r="AE768" s="1395"/>
      <c r="AF768" s="1395"/>
      <c r="AG768" s="1395"/>
      <c r="AH768" s="1395"/>
      <c r="AI768" s="1395"/>
      <c r="AJ768" s="1395"/>
      <c r="AK768" s="1395"/>
      <c r="AL768" s="1395"/>
      <c r="AM768" s="1395"/>
      <c r="AN768" s="1395"/>
    </row>
    <row r="769">
      <c r="A769" s="1395"/>
      <c r="B769" s="1395"/>
      <c r="C769" s="1395"/>
      <c r="D769" s="1395"/>
      <c r="E769" s="1395"/>
      <c r="F769" s="1395"/>
      <c r="G769" s="1395"/>
      <c r="H769" s="1395"/>
      <c r="I769" s="1395"/>
      <c r="J769" s="1395"/>
      <c r="K769" s="1395"/>
      <c r="L769" s="1395"/>
      <c r="M769" s="1395"/>
      <c r="N769" s="1395"/>
      <c r="O769" s="1395"/>
      <c r="P769" s="1395"/>
      <c r="Q769" s="1395"/>
      <c r="R769" s="1395"/>
      <c r="S769" s="1395"/>
      <c r="T769" s="1395"/>
      <c r="U769" s="1395"/>
      <c r="V769" s="1395"/>
      <c r="W769" s="1395"/>
      <c r="X769" s="1395"/>
      <c r="Y769" s="1395"/>
      <c r="Z769" s="1395"/>
      <c r="AA769" s="1395"/>
      <c r="AB769" s="1395"/>
      <c r="AC769" s="1395"/>
      <c r="AD769" s="1395"/>
      <c r="AE769" s="1395"/>
      <c r="AF769" s="1395"/>
      <c r="AG769" s="1395"/>
      <c r="AH769" s="1395"/>
      <c r="AI769" s="1395"/>
      <c r="AJ769" s="1395"/>
      <c r="AK769" s="1395"/>
      <c r="AL769" s="1395"/>
      <c r="AM769" s="1395"/>
      <c r="AN769" s="1395"/>
    </row>
    <row r="770">
      <c r="A770" s="1395"/>
      <c r="B770" s="1395"/>
      <c r="C770" s="1395"/>
      <c r="D770" s="1395"/>
      <c r="E770" s="1395"/>
      <c r="F770" s="1395"/>
      <c r="G770" s="1395"/>
      <c r="H770" s="1395"/>
      <c r="I770" s="1395"/>
      <c r="J770" s="1395"/>
      <c r="K770" s="1395"/>
      <c r="L770" s="1395"/>
      <c r="M770" s="1395"/>
      <c r="N770" s="1395"/>
      <c r="O770" s="1395"/>
      <c r="P770" s="1395"/>
      <c r="Q770" s="1395"/>
      <c r="R770" s="1395"/>
      <c r="S770" s="1395"/>
      <c r="T770" s="1395"/>
      <c r="U770" s="1395"/>
      <c r="V770" s="1395"/>
      <c r="W770" s="1395"/>
      <c r="X770" s="1395"/>
      <c r="Y770" s="1395"/>
      <c r="Z770" s="1395"/>
      <c r="AA770" s="1395"/>
      <c r="AB770" s="1395"/>
      <c r="AC770" s="1395"/>
      <c r="AD770" s="1395"/>
      <c r="AE770" s="1395"/>
      <c r="AF770" s="1395"/>
      <c r="AG770" s="1395"/>
      <c r="AH770" s="1395"/>
      <c r="AI770" s="1395"/>
      <c r="AJ770" s="1395"/>
      <c r="AK770" s="1395"/>
      <c r="AL770" s="1395"/>
      <c r="AM770" s="1395"/>
      <c r="AN770" s="1395"/>
    </row>
    <row r="771">
      <c r="A771" s="1395"/>
      <c r="B771" s="1395"/>
      <c r="C771" s="1395"/>
      <c r="D771" s="1395"/>
      <c r="E771" s="1395"/>
      <c r="F771" s="1395"/>
      <c r="G771" s="1395"/>
      <c r="H771" s="1395"/>
      <c r="I771" s="1395"/>
      <c r="J771" s="1395"/>
      <c r="K771" s="1395"/>
      <c r="L771" s="1395"/>
      <c r="M771" s="1395"/>
      <c r="N771" s="1395"/>
      <c r="O771" s="1395"/>
      <c r="P771" s="1395"/>
      <c r="Q771" s="1395"/>
      <c r="R771" s="1395"/>
      <c r="S771" s="1395"/>
      <c r="T771" s="1395"/>
      <c r="U771" s="1395"/>
      <c r="V771" s="1395"/>
      <c r="W771" s="1395"/>
      <c r="X771" s="1395"/>
      <c r="Y771" s="1395"/>
      <c r="Z771" s="1395"/>
      <c r="AA771" s="1395"/>
      <c r="AB771" s="1395"/>
      <c r="AC771" s="1395"/>
      <c r="AD771" s="1395"/>
      <c r="AE771" s="1395"/>
      <c r="AF771" s="1395"/>
      <c r="AG771" s="1395"/>
      <c r="AH771" s="1395"/>
      <c r="AI771" s="1395"/>
      <c r="AJ771" s="1395"/>
      <c r="AK771" s="1395"/>
      <c r="AL771" s="1395"/>
      <c r="AM771" s="1395"/>
      <c r="AN771" s="1395"/>
    </row>
    <row r="772">
      <c r="A772" s="1395"/>
      <c r="B772" s="1395"/>
      <c r="C772" s="1395"/>
      <c r="D772" s="1395"/>
      <c r="E772" s="1395"/>
      <c r="F772" s="1395"/>
      <c r="G772" s="1395"/>
      <c r="H772" s="1395"/>
      <c r="I772" s="1395"/>
      <c r="J772" s="1395"/>
      <c r="K772" s="1395"/>
      <c r="L772" s="1395"/>
      <c r="M772" s="1395"/>
      <c r="N772" s="1395"/>
      <c r="O772" s="1395"/>
      <c r="P772" s="1395"/>
      <c r="Q772" s="1395"/>
      <c r="R772" s="1395"/>
      <c r="S772" s="1395"/>
      <c r="T772" s="1395"/>
      <c r="U772" s="1395"/>
      <c r="V772" s="1395"/>
      <c r="W772" s="1395"/>
      <c r="X772" s="1395"/>
      <c r="Y772" s="1395"/>
      <c r="Z772" s="1395"/>
      <c r="AA772" s="1395"/>
      <c r="AB772" s="1395"/>
      <c r="AC772" s="1395"/>
      <c r="AD772" s="1395"/>
      <c r="AE772" s="1395"/>
      <c r="AF772" s="1395"/>
      <c r="AG772" s="1395"/>
      <c r="AH772" s="1395"/>
      <c r="AI772" s="1395"/>
      <c r="AJ772" s="1395"/>
      <c r="AK772" s="1395"/>
      <c r="AL772" s="1395"/>
      <c r="AM772" s="1395"/>
      <c r="AN772" s="1395"/>
    </row>
    <row r="773">
      <c r="A773" s="1395"/>
      <c r="B773" s="1395"/>
      <c r="C773" s="1395"/>
      <c r="D773" s="1395"/>
      <c r="E773" s="1395"/>
      <c r="F773" s="1395"/>
      <c r="G773" s="1395"/>
      <c r="H773" s="1395"/>
      <c r="I773" s="1395"/>
      <c r="J773" s="1395"/>
      <c r="K773" s="1395"/>
      <c r="L773" s="1395"/>
      <c r="M773" s="1395"/>
      <c r="N773" s="1395"/>
      <c r="O773" s="1395"/>
      <c r="P773" s="1395"/>
      <c r="Q773" s="1395"/>
      <c r="R773" s="1395"/>
      <c r="S773" s="1395"/>
      <c r="T773" s="1395"/>
      <c r="U773" s="1395"/>
      <c r="V773" s="1395"/>
      <c r="W773" s="1395"/>
      <c r="X773" s="1395"/>
      <c r="Y773" s="1395"/>
      <c r="Z773" s="1395"/>
      <c r="AA773" s="1395"/>
      <c r="AB773" s="1395"/>
      <c r="AC773" s="1395"/>
      <c r="AD773" s="1395"/>
      <c r="AE773" s="1395"/>
      <c r="AF773" s="1395"/>
      <c r="AG773" s="1395"/>
      <c r="AH773" s="1395"/>
      <c r="AI773" s="1395"/>
      <c r="AJ773" s="1395"/>
      <c r="AK773" s="1395"/>
      <c r="AL773" s="1395"/>
      <c r="AM773" s="1395"/>
      <c r="AN773" s="1395"/>
    </row>
    <row r="774">
      <c r="A774" s="1395"/>
      <c r="B774" s="1395"/>
      <c r="C774" s="1395"/>
      <c r="D774" s="1395"/>
      <c r="E774" s="1395"/>
      <c r="F774" s="1395"/>
      <c r="G774" s="1395"/>
      <c r="H774" s="1395"/>
      <c r="I774" s="1395"/>
      <c r="J774" s="1395"/>
      <c r="K774" s="1395"/>
      <c r="L774" s="1395"/>
      <c r="M774" s="1395"/>
      <c r="N774" s="1395"/>
      <c r="O774" s="1395"/>
      <c r="P774" s="1395"/>
      <c r="Q774" s="1395"/>
      <c r="R774" s="1395"/>
      <c r="S774" s="1395"/>
      <c r="T774" s="1395"/>
      <c r="U774" s="1395"/>
      <c r="V774" s="1395"/>
      <c r="W774" s="1395"/>
      <c r="X774" s="1395"/>
      <c r="Y774" s="1395"/>
      <c r="Z774" s="1395"/>
      <c r="AA774" s="1395"/>
      <c r="AB774" s="1395"/>
      <c r="AC774" s="1395"/>
      <c r="AD774" s="1395"/>
      <c r="AE774" s="1395"/>
      <c r="AF774" s="1395"/>
      <c r="AG774" s="1395"/>
      <c r="AH774" s="1395"/>
      <c r="AI774" s="1395"/>
      <c r="AJ774" s="1395"/>
      <c r="AK774" s="1395"/>
      <c r="AL774" s="1395"/>
      <c r="AM774" s="1395"/>
      <c r="AN774" s="1395"/>
    </row>
    <row r="775">
      <c r="A775" s="1395"/>
      <c r="B775" s="1395"/>
      <c r="C775" s="1395"/>
      <c r="D775" s="1395"/>
      <c r="E775" s="1395"/>
      <c r="F775" s="1395"/>
      <c r="G775" s="1395"/>
      <c r="H775" s="1395"/>
      <c r="I775" s="1395"/>
      <c r="J775" s="1395"/>
      <c r="K775" s="1395"/>
      <c r="L775" s="1395"/>
      <c r="M775" s="1395"/>
      <c r="N775" s="1395"/>
      <c r="O775" s="1395"/>
      <c r="P775" s="1395"/>
      <c r="Q775" s="1395"/>
      <c r="R775" s="1395"/>
      <c r="S775" s="1395"/>
      <c r="T775" s="1395"/>
      <c r="U775" s="1395"/>
      <c r="V775" s="1395"/>
      <c r="W775" s="1395"/>
      <c r="X775" s="1395"/>
      <c r="Y775" s="1395"/>
      <c r="Z775" s="1395"/>
      <c r="AA775" s="1395"/>
      <c r="AB775" s="1395"/>
      <c r="AC775" s="1395"/>
      <c r="AD775" s="1395"/>
      <c r="AE775" s="1395"/>
      <c r="AF775" s="1395"/>
      <c r="AG775" s="1395"/>
      <c r="AH775" s="1395"/>
      <c r="AI775" s="1395"/>
      <c r="AJ775" s="1395"/>
      <c r="AK775" s="1395"/>
      <c r="AL775" s="1395"/>
      <c r="AM775" s="1395"/>
      <c r="AN775" s="1395"/>
    </row>
    <row r="776">
      <c r="A776" s="1395"/>
      <c r="B776" s="1395"/>
      <c r="C776" s="1395"/>
      <c r="D776" s="1395"/>
      <c r="E776" s="1395"/>
      <c r="F776" s="1395"/>
      <c r="G776" s="1395"/>
      <c r="H776" s="1395"/>
      <c r="I776" s="1395"/>
      <c r="J776" s="1395"/>
      <c r="K776" s="1395"/>
      <c r="L776" s="1395"/>
      <c r="M776" s="1395"/>
      <c r="N776" s="1395"/>
      <c r="O776" s="1395"/>
      <c r="P776" s="1395"/>
      <c r="Q776" s="1395"/>
      <c r="R776" s="1395"/>
      <c r="S776" s="1395"/>
      <c r="T776" s="1395"/>
      <c r="U776" s="1395"/>
      <c r="V776" s="1395"/>
      <c r="W776" s="1395"/>
      <c r="X776" s="1395"/>
      <c r="Y776" s="1395"/>
      <c r="Z776" s="1395"/>
      <c r="AA776" s="1395"/>
      <c r="AB776" s="1395"/>
      <c r="AC776" s="1395"/>
      <c r="AD776" s="1395"/>
      <c r="AE776" s="1395"/>
      <c r="AF776" s="1395"/>
      <c r="AG776" s="1395"/>
      <c r="AH776" s="1395"/>
      <c r="AI776" s="1395"/>
      <c r="AJ776" s="1395"/>
      <c r="AK776" s="1395"/>
      <c r="AL776" s="1395"/>
      <c r="AM776" s="1395"/>
      <c r="AN776" s="1395"/>
    </row>
    <row r="777">
      <c r="A777" s="1395"/>
      <c r="B777" s="1395"/>
      <c r="C777" s="1395"/>
      <c r="D777" s="1395"/>
      <c r="E777" s="1395"/>
      <c r="F777" s="1395"/>
      <c r="G777" s="1395"/>
      <c r="H777" s="1395"/>
      <c r="I777" s="1395"/>
      <c r="J777" s="1395"/>
      <c r="K777" s="1395"/>
      <c r="L777" s="1395"/>
      <c r="M777" s="1395"/>
      <c r="N777" s="1395"/>
      <c r="O777" s="1395"/>
      <c r="P777" s="1395"/>
      <c r="Q777" s="1395"/>
      <c r="R777" s="1395"/>
      <c r="S777" s="1395"/>
      <c r="T777" s="1395"/>
      <c r="U777" s="1395"/>
      <c r="V777" s="1395"/>
      <c r="W777" s="1395"/>
      <c r="X777" s="1395"/>
      <c r="Y777" s="1395"/>
      <c r="Z777" s="1395"/>
      <c r="AA777" s="1395"/>
      <c r="AB777" s="1395"/>
      <c r="AC777" s="1395"/>
      <c r="AD777" s="1395"/>
      <c r="AE777" s="1395"/>
      <c r="AF777" s="1395"/>
      <c r="AG777" s="1395"/>
      <c r="AH777" s="1395"/>
      <c r="AI777" s="1395"/>
      <c r="AJ777" s="1395"/>
      <c r="AK777" s="1395"/>
      <c r="AL777" s="1395"/>
      <c r="AM777" s="1395"/>
      <c r="AN777" s="1395"/>
    </row>
    <row r="778">
      <c r="A778" s="1395"/>
      <c r="B778" s="1395"/>
      <c r="C778" s="1395"/>
      <c r="D778" s="1395"/>
      <c r="E778" s="1395"/>
      <c r="F778" s="1395"/>
      <c r="G778" s="1395"/>
      <c r="H778" s="1395"/>
      <c r="I778" s="1395"/>
      <c r="J778" s="1395"/>
      <c r="K778" s="1395"/>
      <c r="L778" s="1395"/>
      <c r="M778" s="1395"/>
      <c r="N778" s="1395"/>
      <c r="O778" s="1395"/>
      <c r="P778" s="1395"/>
      <c r="Q778" s="1395"/>
      <c r="R778" s="1395"/>
      <c r="S778" s="1395"/>
      <c r="T778" s="1395"/>
      <c r="U778" s="1395"/>
      <c r="V778" s="1395"/>
      <c r="W778" s="1395"/>
      <c r="X778" s="1395"/>
      <c r="Y778" s="1395"/>
      <c r="Z778" s="1395"/>
      <c r="AA778" s="1395"/>
      <c r="AB778" s="1395"/>
      <c r="AC778" s="1395"/>
      <c r="AD778" s="1395"/>
      <c r="AE778" s="1395"/>
      <c r="AF778" s="1395"/>
      <c r="AG778" s="1395"/>
      <c r="AH778" s="1395"/>
      <c r="AI778" s="1395"/>
      <c r="AJ778" s="1395"/>
      <c r="AK778" s="1395"/>
      <c r="AL778" s="1395"/>
      <c r="AM778" s="1395"/>
      <c r="AN778" s="1395"/>
    </row>
    <row r="779">
      <c r="A779" s="1395"/>
      <c r="B779" s="1395"/>
      <c r="C779" s="1395"/>
      <c r="D779" s="1395"/>
      <c r="E779" s="1395"/>
      <c r="F779" s="1395"/>
      <c r="G779" s="1395"/>
      <c r="H779" s="1395"/>
      <c r="I779" s="1395"/>
      <c r="J779" s="1395"/>
      <c r="K779" s="1395"/>
      <c r="L779" s="1395"/>
      <c r="M779" s="1395"/>
      <c r="N779" s="1395"/>
      <c r="O779" s="1395"/>
      <c r="P779" s="1395"/>
      <c r="Q779" s="1395"/>
      <c r="R779" s="1395"/>
      <c r="S779" s="1395"/>
      <c r="T779" s="1395"/>
      <c r="U779" s="1395"/>
      <c r="V779" s="1395"/>
      <c r="W779" s="1395"/>
      <c r="X779" s="1395"/>
      <c r="Y779" s="1395"/>
      <c r="Z779" s="1395"/>
      <c r="AA779" s="1395"/>
      <c r="AB779" s="1395"/>
      <c r="AC779" s="1395"/>
      <c r="AD779" s="1395"/>
      <c r="AE779" s="1395"/>
      <c r="AF779" s="1395"/>
      <c r="AG779" s="1395"/>
      <c r="AH779" s="1395"/>
      <c r="AI779" s="1395"/>
      <c r="AJ779" s="1395"/>
      <c r="AK779" s="1395"/>
      <c r="AL779" s="1395"/>
      <c r="AM779" s="1395"/>
      <c r="AN779" s="1395"/>
    </row>
    <row r="780">
      <c r="A780" s="1395"/>
      <c r="B780" s="1395"/>
      <c r="C780" s="1395"/>
      <c r="D780" s="1395"/>
      <c r="E780" s="1395"/>
      <c r="F780" s="1395"/>
      <c r="G780" s="1395"/>
      <c r="H780" s="1395"/>
      <c r="I780" s="1395"/>
      <c r="J780" s="1395"/>
      <c r="K780" s="1395"/>
      <c r="L780" s="1395"/>
      <c r="M780" s="1395"/>
      <c r="N780" s="1395"/>
      <c r="O780" s="1395"/>
      <c r="P780" s="1395"/>
      <c r="Q780" s="1395"/>
      <c r="R780" s="1395"/>
      <c r="S780" s="1395"/>
      <c r="T780" s="1395"/>
      <c r="U780" s="1395"/>
      <c r="V780" s="1395"/>
      <c r="W780" s="1395"/>
      <c r="X780" s="1395"/>
      <c r="Y780" s="1395"/>
      <c r="Z780" s="1395"/>
      <c r="AA780" s="1395"/>
      <c r="AB780" s="1395"/>
      <c r="AC780" s="1395"/>
      <c r="AD780" s="1395"/>
      <c r="AE780" s="1395"/>
      <c r="AF780" s="1395"/>
      <c r="AG780" s="1395"/>
      <c r="AH780" s="1395"/>
      <c r="AI780" s="1395"/>
      <c r="AJ780" s="1395"/>
      <c r="AK780" s="1395"/>
      <c r="AL780" s="1395"/>
      <c r="AM780" s="1395"/>
      <c r="AN780" s="1395"/>
    </row>
    <row r="781">
      <c r="A781" s="1395"/>
      <c r="B781" s="1395"/>
      <c r="C781" s="1395"/>
      <c r="D781" s="1395"/>
      <c r="E781" s="1395"/>
      <c r="F781" s="1395"/>
      <c r="G781" s="1395"/>
      <c r="H781" s="1395"/>
      <c r="I781" s="1395"/>
      <c r="J781" s="1395"/>
      <c r="K781" s="1395"/>
      <c r="L781" s="1395"/>
      <c r="M781" s="1395"/>
      <c r="N781" s="1395"/>
      <c r="O781" s="1395"/>
      <c r="P781" s="1395"/>
      <c r="Q781" s="1395"/>
      <c r="R781" s="1395"/>
      <c r="S781" s="1395"/>
      <c r="T781" s="1395"/>
      <c r="U781" s="1395"/>
      <c r="V781" s="1395"/>
      <c r="W781" s="1395"/>
      <c r="X781" s="1395"/>
      <c r="Y781" s="1395"/>
      <c r="Z781" s="1395"/>
      <c r="AA781" s="1395"/>
      <c r="AB781" s="1395"/>
      <c r="AC781" s="1395"/>
      <c r="AD781" s="1395"/>
      <c r="AE781" s="1395"/>
      <c r="AF781" s="1395"/>
      <c r="AG781" s="1395"/>
      <c r="AH781" s="1395"/>
      <c r="AI781" s="1395"/>
      <c r="AJ781" s="1395"/>
      <c r="AK781" s="1395"/>
      <c r="AL781" s="1395"/>
      <c r="AM781" s="1395"/>
      <c r="AN781" s="1395"/>
    </row>
    <row r="782">
      <c r="A782" s="1395"/>
      <c r="B782" s="1395"/>
      <c r="C782" s="1395"/>
      <c r="D782" s="1395"/>
      <c r="E782" s="1395"/>
      <c r="F782" s="1395"/>
      <c r="G782" s="1395"/>
      <c r="H782" s="1395"/>
      <c r="I782" s="1395"/>
      <c r="J782" s="1395"/>
      <c r="K782" s="1395"/>
      <c r="L782" s="1395"/>
      <c r="M782" s="1395"/>
      <c r="N782" s="1395"/>
      <c r="O782" s="1395"/>
      <c r="P782" s="1395"/>
      <c r="Q782" s="1395"/>
      <c r="R782" s="1395"/>
      <c r="S782" s="1395"/>
      <c r="T782" s="1395"/>
      <c r="U782" s="1395"/>
      <c r="V782" s="1395"/>
      <c r="W782" s="1395"/>
      <c r="X782" s="1395"/>
      <c r="Y782" s="1395"/>
      <c r="Z782" s="1395"/>
      <c r="AA782" s="1395"/>
      <c r="AB782" s="1395"/>
      <c r="AC782" s="1395"/>
      <c r="AD782" s="1395"/>
      <c r="AE782" s="1395"/>
      <c r="AF782" s="1395"/>
      <c r="AG782" s="1395"/>
      <c r="AH782" s="1395"/>
      <c r="AI782" s="1395"/>
      <c r="AJ782" s="1395"/>
      <c r="AK782" s="1395"/>
      <c r="AL782" s="1395"/>
      <c r="AM782" s="1395"/>
      <c r="AN782" s="1395"/>
    </row>
    <row r="783">
      <c r="A783" s="1395"/>
      <c r="B783" s="1395"/>
      <c r="C783" s="1395"/>
      <c r="D783" s="1395"/>
      <c r="E783" s="1395"/>
      <c r="F783" s="1395"/>
      <c r="G783" s="1395"/>
      <c r="H783" s="1395"/>
      <c r="I783" s="1395"/>
      <c r="J783" s="1395"/>
      <c r="K783" s="1395"/>
      <c r="L783" s="1395"/>
      <c r="M783" s="1395"/>
      <c r="N783" s="1395"/>
      <c r="O783" s="1395"/>
      <c r="P783" s="1395"/>
      <c r="Q783" s="1395"/>
      <c r="R783" s="1395"/>
      <c r="S783" s="1395"/>
      <c r="T783" s="1395"/>
      <c r="U783" s="1395"/>
      <c r="V783" s="1395"/>
      <c r="W783" s="1395"/>
      <c r="X783" s="1395"/>
      <c r="Y783" s="1395"/>
      <c r="Z783" s="1395"/>
      <c r="AA783" s="1395"/>
      <c r="AB783" s="1395"/>
      <c r="AC783" s="1395"/>
      <c r="AD783" s="1395"/>
      <c r="AE783" s="1395"/>
      <c r="AF783" s="1395"/>
      <c r="AG783" s="1395"/>
      <c r="AH783" s="1395"/>
      <c r="AI783" s="1395"/>
      <c r="AJ783" s="1395"/>
      <c r="AK783" s="1395"/>
      <c r="AL783" s="1395"/>
      <c r="AM783" s="1395"/>
      <c r="AN783" s="1395"/>
    </row>
    <row r="784">
      <c r="A784" s="1395"/>
      <c r="B784" s="1395"/>
      <c r="C784" s="1395"/>
      <c r="D784" s="1395"/>
      <c r="E784" s="1395"/>
      <c r="F784" s="1395"/>
      <c r="G784" s="1395"/>
      <c r="H784" s="1395"/>
      <c r="I784" s="1395"/>
      <c r="J784" s="1395"/>
      <c r="K784" s="1395"/>
      <c r="L784" s="1395"/>
      <c r="M784" s="1395"/>
      <c r="N784" s="1395"/>
      <c r="O784" s="1395"/>
      <c r="P784" s="1395"/>
      <c r="Q784" s="1395"/>
      <c r="R784" s="1395"/>
      <c r="S784" s="1395"/>
      <c r="T784" s="1395"/>
      <c r="U784" s="1395"/>
      <c r="V784" s="1395"/>
      <c r="W784" s="1395"/>
      <c r="X784" s="1395"/>
      <c r="Y784" s="1395"/>
      <c r="Z784" s="1395"/>
      <c r="AA784" s="1395"/>
      <c r="AB784" s="1395"/>
      <c r="AC784" s="1395"/>
      <c r="AD784" s="1395"/>
      <c r="AE784" s="1395"/>
      <c r="AF784" s="1395"/>
      <c r="AG784" s="1395"/>
      <c r="AH784" s="1395"/>
      <c r="AI784" s="1395"/>
      <c r="AJ784" s="1395"/>
      <c r="AK784" s="1395"/>
      <c r="AL784" s="1395"/>
      <c r="AM784" s="1395"/>
      <c r="AN784" s="1395"/>
    </row>
    <row r="785">
      <c r="A785" s="1395"/>
      <c r="B785" s="1395"/>
      <c r="C785" s="1395"/>
      <c r="D785" s="1395"/>
      <c r="E785" s="1395"/>
      <c r="F785" s="1395"/>
      <c r="G785" s="1395"/>
      <c r="H785" s="1395"/>
      <c r="I785" s="1395"/>
      <c r="J785" s="1395"/>
      <c r="K785" s="1395"/>
      <c r="L785" s="1395"/>
      <c r="M785" s="1395"/>
      <c r="N785" s="1395"/>
      <c r="O785" s="1395"/>
      <c r="P785" s="1395"/>
      <c r="Q785" s="1395"/>
      <c r="R785" s="1395"/>
      <c r="S785" s="1395"/>
      <c r="T785" s="1395"/>
      <c r="U785" s="1395"/>
      <c r="V785" s="1395"/>
      <c r="W785" s="1395"/>
      <c r="X785" s="1395"/>
      <c r="Y785" s="1395"/>
      <c r="Z785" s="1395"/>
      <c r="AA785" s="1395"/>
      <c r="AB785" s="1395"/>
      <c r="AC785" s="1395"/>
      <c r="AD785" s="1395"/>
      <c r="AE785" s="1395"/>
      <c r="AF785" s="1395"/>
      <c r="AG785" s="1395"/>
      <c r="AH785" s="1395"/>
      <c r="AI785" s="1395"/>
      <c r="AJ785" s="1395"/>
      <c r="AK785" s="1395"/>
      <c r="AL785" s="1395"/>
      <c r="AM785" s="1395"/>
      <c r="AN785" s="1395"/>
    </row>
    <row r="786">
      <c r="A786" s="1395"/>
      <c r="B786" s="1395"/>
      <c r="C786" s="1395"/>
      <c r="D786" s="1395"/>
      <c r="E786" s="1395"/>
      <c r="F786" s="1395"/>
      <c r="G786" s="1395"/>
      <c r="H786" s="1395"/>
      <c r="I786" s="1395"/>
      <c r="J786" s="1395"/>
      <c r="K786" s="1395"/>
      <c r="L786" s="1395"/>
      <c r="M786" s="1395"/>
      <c r="N786" s="1395"/>
      <c r="O786" s="1395"/>
      <c r="P786" s="1395"/>
      <c r="Q786" s="1395"/>
      <c r="R786" s="1395"/>
      <c r="S786" s="1395"/>
      <c r="T786" s="1395"/>
      <c r="U786" s="1395"/>
      <c r="V786" s="1395"/>
      <c r="W786" s="1395"/>
      <c r="X786" s="1395"/>
      <c r="Y786" s="1395"/>
      <c r="Z786" s="1395"/>
      <c r="AA786" s="1395"/>
      <c r="AB786" s="1395"/>
      <c r="AC786" s="1395"/>
      <c r="AD786" s="1395"/>
      <c r="AE786" s="1395"/>
      <c r="AF786" s="1395"/>
      <c r="AG786" s="1395"/>
      <c r="AH786" s="1395"/>
      <c r="AI786" s="1395"/>
      <c r="AJ786" s="1395"/>
      <c r="AK786" s="1395"/>
      <c r="AL786" s="1395"/>
      <c r="AM786" s="1395"/>
      <c r="AN786" s="1395"/>
    </row>
    <row r="787">
      <c r="A787" s="1395"/>
      <c r="B787" s="1395"/>
      <c r="C787" s="1395"/>
      <c r="D787" s="1395"/>
      <c r="E787" s="1395"/>
      <c r="F787" s="1395"/>
      <c r="G787" s="1395"/>
      <c r="H787" s="1395"/>
      <c r="I787" s="1395"/>
      <c r="J787" s="1395"/>
      <c r="K787" s="1395"/>
      <c r="L787" s="1395"/>
      <c r="M787" s="1395"/>
      <c r="N787" s="1395"/>
      <c r="O787" s="1395"/>
      <c r="P787" s="1395"/>
      <c r="Q787" s="1395"/>
      <c r="R787" s="1395"/>
      <c r="S787" s="1395"/>
      <c r="T787" s="1395"/>
      <c r="U787" s="1395"/>
      <c r="V787" s="1395"/>
      <c r="W787" s="1395"/>
      <c r="X787" s="1395"/>
      <c r="Y787" s="1395"/>
      <c r="Z787" s="1395"/>
      <c r="AA787" s="1395"/>
      <c r="AB787" s="1395"/>
      <c r="AC787" s="1395"/>
      <c r="AD787" s="1395"/>
      <c r="AE787" s="1395"/>
      <c r="AF787" s="1395"/>
      <c r="AG787" s="1395"/>
      <c r="AH787" s="1395"/>
      <c r="AI787" s="1395"/>
      <c r="AJ787" s="1395"/>
      <c r="AK787" s="1395"/>
      <c r="AL787" s="1395"/>
      <c r="AM787" s="1395"/>
      <c r="AN787" s="1395"/>
    </row>
    <row r="788">
      <c r="A788" s="1395"/>
      <c r="B788" s="1395"/>
      <c r="C788" s="1395"/>
      <c r="D788" s="1395"/>
      <c r="E788" s="1395"/>
      <c r="F788" s="1395"/>
      <c r="G788" s="1395"/>
      <c r="H788" s="1395"/>
      <c r="I788" s="1395"/>
      <c r="J788" s="1395"/>
      <c r="K788" s="1395"/>
      <c r="L788" s="1395"/>
      <c r="M788" s="1395"/>
      <c r="N788" s="1395"/>
      <c r="O788" s="1395"/>
      <c r="P788" s="1395"/>
      <c r="Q788" s="1395"/>
      <c r="R788" s="1395"/>
      <c r="S788" s="1395"/>
      <c r="T788" s="1395"/>
      <c r="U788" s="1395"/>
      <c r="V788" s="1395"/>
      <c r="W788" s="1395"/>
      <c r="X788" s="1395"/>
      <c r="Y788" s="1395"/>
      <c r="Z788" s="1395"/>
      <c r="AA788" s="1395"/>
      <c r="AB788" s="1395"/>
      <c r="AC788" s="1395"/>
      <c r="AD788" s="1395"/>
      <c r="AE788" s="1395"/>
      <c r="AF788" s="1395"/>
      <c r="AG788" s="1395"/>
      <c r="AH788" s="1395"/>
      <c r="AI788" s="1395"/>
      <c r="AJ788" s="1395"/>
      <c r="AK788" s="1395"/>
      <c r="AL788" s="1395"/>
      <c r="AM788" s="1395"/>
      <c r="AN788" s="1395"/>
    </row>
    <row r="789">
      <c r="A789" s="1395"/>
      <c r="B789" s="1395"/>
      <c r="C789" s="1395"/>
      <c r="D789" s="1395"/>
      <c r="E789" s="1395"/>
      <c r="F789" s="1395"/>
      <c r="G789" s="1395"/>
      <c r="H789" s="1395"/>
      <c r="I789" s="1395"/>
      <c r="J789" s="1395"/>
      <c r="K789" s="1395"/>
      <c r="L789" s="1395"/>
      <c r="M789" s="1395"/>
      <c r="N789" s="1395"/>
      <c r="O789" s="1395"/>
      <c r="P789" s="1395"/>
      <c r="Q789" s="1395"/>
      <c r="R789" s="1395"/>
      <c r="S789" s="1395"/>
      <c r="T789" s="1395"/>
      <c r="U789" s="1395"/>
      <c r="V789" s="1395"/>
      <c r="W789" s="1395"/>
      <c r="X789" s="1395"/>
      <c r="Y789" s="1395"/>
      <c r="Z789" s="1395"/>
      <c r="AA789" s="1395"/>
      <c r="AB789" s="1395"/>
      <c r="AC789" s="1395"/>
      <c r="AD789" s="1395"/>
      <c r="AE789" s="1395"/>
      <c r="AF789" s="1395"/>
      <c r="AG789" s="1395"/>
      <c r="AH789" s="1395"/>
      <c r="AI789" s="1395"/>
      <c r="AJ789" s="1395"/>
      <c r="AK789" s="1395"/>
      <c r="AL789" s="1395"/>
      <c r="AM789" s="1395"/>
      <c r="AN789" s="1395"/>
    </row>
    <row r="790">
      <c r="A790" s="1395"/>
      <c r="B790" s="1395"/>
      <c r="C790" s="1395"/>
      <c r="D790" s="1395"/>
      <c r="E790" s="1395"/>
      <c r="F790" s="1395"/>
      <c r="G790" s="1395"/>
      <c r="H790" s="1395"/>
      <c r="I790" s="1395"/>
      <c r="J790" s="1395"/>
      <c r="K790" s="1395"/>
      <c r="L790" s="1395"/>
      <c r="M790" s="1395"/>
      <c r="N790" s="1395"/>
      <c r="O790" s="1395"/>
      <c r="P790" s="1395"/>
      <c r="Q790" s="1395"/>
      <c r="R790" s="1395"/>
      <c r="S790" s="1395"/>
      <c r="T790" s="1395"/>
      <c r="U790" s="1395"/>
      <c r="V790" s="1395"/>
      <c r="W790" s="1395"/>
      <c r="X790" s="1395"/>
      <c r="Y790" s="1395"/>
      <c r="Z790" s="1395"/>
      <c r="AA790" s="1395"/>
      <c r="AB790" s="1395"/>
      <c r="AC790" s="1395"/>
      <c r="AD790" s="1395"/>
      <c r="AE790" s="1395"/>
      <c r="AF790" s="1395"/>
      <c r="AG790" s="1395"/>
      <c r="AH790" s="1395"/>
      <c r="AI790" s="1395"/>
      <c r="AJ790" s="1395"/>
      <c r="AK790" s="1395"/>
      <c r="AL790" s="1395"/>
      <c r="AM790" s="1395"/>
      <c r="AN790" s="1395"/>
    </row>
    <row r="791">
      <c r="A791" s="1395"/>
      <c r="B791" s="1395"/>
      <c r="C791" s="1395"/>
      <c r="D791" s="1395"/>
      <c r="E791" s="1395"/>
      <c r="F791" s="1395"/>
      <c r="G791" s="1395"/>
      <c r="H791" s="1395"/>
      <c r="I791" s="1395"/>
      <c r="J791" s="1395"/>
      <c r="K791" s="1395"/>
      <c r="L791" s="1395"/>
      <c r="M791" s="1395"/>
      <c r="N791" s="1395"/>
      <c r="O791" s="1395"/>
      <c r="P791" s="1395"/>
      <c r="Q791" s="1395"/>
      <c r="R791" s="1395"/>
      <c r="S791" s="1395"/>
      <c r="T791" s="1395"/>
      <c r="U791" s="1395"/>
      <c r="V791" s="1395"/>
      <c r="W791" s="1395"/>
      <c r="X791" s="1395"/>
      <c r="Y791" s="1395"/>
      <c r="Z791" s="1395"/>
      <c r="AA791" s="1395"/>
      <c r="AB791" s="1395"/>
      <c r="AC791" s="1395"/>
      <c r="AD791" s="1395"/>
      <c r="AE791" s="1395"/>
      <c r="AF791" s="1395"/>
      <c r="AG791" s="1395"/>
      <c r="AH791" s="1395"/>
      <c r="AI791" s="1395"/>
      <c r="AJ791" s="1395"/>
      <c r="AK791" s="1395"/>
      <c r="AL791" s="1395"/>
      <c r="AM791" s="1395"/>
      <c r="AN791" s="1395"/>
    </row>
    <row r="792">
      <c r="A792" s="1395"/>
      <c r="B792" s="1395"/>
      <c r="C792" s="1395"/>
      <c r="D792" s="1395"/>
      <c r="E792" s="1395"/>
      <c r="F792" s="1395"/>
      <c r="G792" s="1395"/>
      <c r="H792" s="1395"/>
      <c r="I792" s="1395"/>
      <c r="J792" s="1395"/>
      <c r="K792" s="1395"/>
      <c r="L792" s="1395"/>
      <c r="M792" s="1395"/>
      <c r="N792" s="1395"/>
      <c r="O792" s="1395"/>
      <c r="P792" s="1395"/>
      <c r="Q792" s="1395"/>
      <c r="R792" s="1395"/>
      <c r="S792" s="1395"/>
      <c r="T792" s="1395"/>
      <c r="U792" s="1395"/>
      <c r="V792" s="1395"/>
      <c r="W792" s="1395"/>
      <c r="X792" s="1395"/>
      <c r="Y792" s="1395"/>
      <c r="Z792" s="1395"/>
      <c r="AA792" s="1395"/>
      <c r="AB792" s="1395"/>
      <c r="AC792" s="1395"/>
      <c r="AD792" s="1395"/>
      <c r="AE792" s="1395"/>
      <c r="AF792" s="1395"/>
      <c r="AG792" s="1395"/>
      <c r="AH792" s="1395"/>
      <c r="AI792" s="1395"/>
      <c r="AJ792" s="1395"/>
      <c r="AK792" s="1395"/>
      <c r="AL792" s="1395"/>
      <c r="AM792" s="1395"/>
      <c r="AN792" s="1395"/>
    </row>
    <row r="793">
      <c r="A793" s="1395"/>
      <c r="B793" s="1395"/>
      <c r="C793" s="1395"/>
      <c r="D793" s="1395"/>
      <c r="E793" s="1395"/>
      <c r="F793" s="1395"/>
      <c r="G793" s="1395"/>
      <c r="H793" s="1395"/>
      <c r="I793" s="1395"/>
      <c r="J793" s="1395"/>
      <c r="K793" s="1395"/>
      <c r="L793" s="1395"/>
      <c r="M793" s="1395"/>
      <c r="N793" s="1395"/>
      <c r="O793" s="1395"/>
      <c r="P793" s="1395"/>
      <c r="Q793" s="1395"/>
      <c r="R793" s="1395"/>
      <c r="S793" s="1395"/>
      <c r="T793" s="1395"/>
      <c r="U793" s="1395"/>
      <c r="V793" s="1395"/>
      <c r="W793" s="1395"/>
      <c r="X793" s="1395"/>
      <c r="Y793" s="1395"/>
      <c r="Z793" s="1395"/>
      <c r="AA793" s="1395"/>
      <c r="AB793" s="1395"/>
      <c r="AC793" s="1395"/>
      <c r="AD793" s="1395"/>
      <c r="AE793" s="1395"/>
      <c r="AF793" s="1395"/>
      <c r="AG793" s="1395"/>
      <c r="AH793" s="1395"/>
      <c r="AI793" s="1395"/>
      <c r="AJ793" s="1395"/>
      <c r="AK793" s="1395"/>
      <c r="AL793" s="1395"/>
      <c r="AM793" s="1395"/>
      <c r="AN793" s="1395"/>
    </row>
    <row r="794">
      <c r="A794" s="1395"/>
      <c r="B794" s="1395"/>
      <c r="C794" s="1395"/>
      <c r="D794" s="1395"/>
      <c r="E794" s="1395"/>
      <c r="F794" s="1395"/>
      <c r="G794" s="1395"/>
      <c r="H794" s="1395"/>
      <c r="I794" s="1395"/>
      <c r="J794" s="1395"/>
      <c r="K794" s="1395"/>
      <c r="L794" s="1395"/>
      <c r="M794" s="1395"/>
      <c r="N794" s="1395"/>
      <c r="O794" s="1395"/>
      <c r="P794" s="1395"/>
      <c r="Q794" s="1395"/>
      <c r="R794" s="1395"/>
      <c r="S794" s="1395"/>
      <c r="T794" s="1395"/>
      <c r="U794" s="1395"/>
      <c r="V794" s="1395"/>
      <c r="W794" s="1395"/>
      <c r="X794" s="1395"/>
      <c r="Y794" s="1395"/>
      <c r="Z794" s="1395"/>
      <c r="AA794" s="1395"/>
      <c r="AB794" s="1395"/>
      <c r="AC794" s="1395"/>
      <c r="AD794" s="1395"/>
      <c r="AE794" s="1395"/>
      <c r="AF794" s="1395"/>
      <c r="AG794" s="1395"/>
      <c r="AH794" s="1395"/>
      <c r="AI794" s="1395"/>
      <c r="AJ794" s="1395"/>
      <c r="AK794" s="1395"/>
      <c r="AL794" s="1395"/>
      <c r="AM794" s="1395"/>
      <c r="AN794" s="1395"/>
    </row>
    <row r="795">
      <c r="A795" s="1395"/>
      <c r="B795" s="1395"/>
      <c r="C795" s="1395"/>
      <c r="D795" s="1395"/>
      <c r="E795" s="1395"/>
      <c r="F795" s="1395"/>
      <c r="G795" s="1395"/>
      <c r="H795" s="1395"/>
      <c r="I795" s="1395"/>
      <c r="J795" s="1395"/>
      <c r="K795" s="1395"/>
      <c r="L795" s="1395"/>
      <c r="M795" s="1395"/>
      <c r="N795" s="1395"/>
      <c r="O795" s="1395"/>
      <c r="P795" s="1395"/>
      <c r="Q795" s="1395"/>
      <c r="R795" s="1395"/>
      <c r="S795" s="1395"/>
      <c r="T795" s="1395"/>
      <c r="U795" s="1395"/>
      <c r="V795" s="1395"/>
      <c r="W795" s="1395"/>
      <c r="X795" s="1395"/>
      <c r="Y795" s="1395"/>
      <c r="Z795" s="1395"/>
      <c r="AA795" s="1395"/>
      <c r="AB795" s="1395"/>
      <c r="AC795" s="1395"/>
      <c r="AD795" s="1395"/>
      <c r="AE795" s="1395"/>
      <c r="AF795" s="1395"/>
      <c r="AG795" s="1395"/>
      <c r="AH795" s="1395"/>
      <c r="AI795" s="1395"/>
      <c r="AJ795" s="1395"/>
      <c r="AK795" s="1395"/>
      <c r="AL795" s="1395"/>
      <c r="AM795" s="1395"/>
      <c r="AN795" s="1395"/>
    </row>
    <row r="796">
      <c r="A796" s="1395"/>
      <c r="B796" s="1395"/>
      <c r="C796" s="1395"/>
      <c r="D796" s="1395"/>
      <c r="E796" s="1395"/>
      <c r="F796" s="1395"/>
      <c r="G796" s="1395"/>
      <c r="H796" s="1395"/>
      <c r="I796" s="1395"/>
      <c r="J796" s="1395"/>
      <c r="K796" s="1395"/>
      <c r="L796" s="1395"/>
      <c r="M796" s="1395"/>
      <c r="N796" s="1395"/>
      <c r="O796" s="1395"/>
      <c r="P796" s="1395"/>
      <c r="Q796" s="1395"/>
      <c r="R796" s="1395"/>
      <c r="S796" s="1395"/>
      <c r="T796" s="1395"/>
      <c r="U796" s="1395"/>
      <c r="V796" s="1395"/>
      <c r="W796" s="1395"/>
      <c r="X796" s="1395"/>
      <c r="Y796" s="1395"/>
      <c r="Z796" s="1395"/>
      <c r="AA796" s="1395"/>
      <c r="AB796" s="1395"/>
      <c r="AC796" s="1395"/>
      <c r="AD796" s="1395"/>
      <c r="AE796" s="1395"/>
      <c r="AF796" s="1395"/>
      <c r="AG796" s="1395"/>
      <c r="AH796" s="1395"/>
      <c r="AI796" s="1395"/>
      <c r="AJ796" s="1395"/>
      <c r="AK796" s="1395"/>
      <c r="AL796" s="1395"/>
      <c r="AM796" s="1395"/>
      <c r="AN796" s="1395"/>
    </row>
    <row r="797">
      <c r="A797" s="1395"/>
      <c r="B797" s="1395"/>
      <c r="C797" s="1395"/>
      <c r="D797" s="1395"/>
      <c r="E797" s="1395"/>
      <c r="F797" s="1395"/>
      <c r="G797" s="1395"/>
      <c r="H797" s="1395"/>
      <c r="I797" s="1395"/>
      <c r="J797" s="1395"/>
      <c r="K797" s="1395"/>
      <c r="L797" s="1395"/>
      <c r="M797" s="1395"/>
      <c r="N797" s="1395"/>
      <c r="O797" s="1395"/>
      <c r="P797" s="1395"/>
      <c r="Q797" s="1395"/>
      <c r="R797" s="1395"/>
      <c r="S797" s="1395"/>
      <c r="T797" s="1395"/>
      <c r="U797" s="1395"/>
      <c r="V797" s="1395"/>
      <c r="W797" s="1395"/>
      <c r="X797" s="1395"/>
      <c r="Y797" s="1395"/>
      <c r="Z797" s="1395"/>
      <c r="AA797" s="1395"/>
      <c r="AB797" s="1395"/>
      <c r="AC797" s="1395"/>
      <c r="AD797" s="1395"/>
      <c r="AE797" s="1395"/>
      <c r="AF797" s="1395"/>
      <c r="AG797" s="1395"/>
      <c r="AH797" s="1395"/>
      <c r="AI797" s="1395"/>
      <c r="AJ797" s="1395"/>
      <c r="AK797" s="1395"/>
      <c r="AL797" s="1395"/>
      <c r="AM797" s="1395"/>
      <c r="AN797" s="1395"/>
    </row>
    <row r="798">
      <c r="A798" s="1395"/>
      <c r="B798" s="1395"/>
      <c r="C798" s="1395"/>
      <c r="D798" s="1395"/>
      <c r="E798" s="1395"/>
      <c r="F798" s="1395"/>
      <c r="G798" s="1395"/>
      <c r="H798" s="1395"/>
      <c r="I798" s="1395"/>
      <c r="J798" s="1395"/>
      <c r="K798" s="1395"/>
      <c r="L798" s="1395"/>
      <c r="M798" s="1395"/>
      <c r="N798" s="1395"/>
      <c r="O798" s="1395"/>
      <c r="P798" s="1395"/>
      <c r="Q798" s="1395"/>
      <c r="R798" s="1395"/>
      <c r="S798" s="1395"/>
      <c r="T798" s="1395"/>
      <c r="U798" s="1395"/>
      <c r="V798" s="1395"/>
      <c r="W798" s="1395"/>
      <c r="X798" s="1395"/>
      <c r="Y798" s="1395"/>
      <c r="Z798" s="1395"/>
      <c r="AA798" s="1395"/>
      <c r="AB798" s="1395"/>
      <c r="AC798" s="1395"/>
      <c r="AD798" s="1395"/>
      <c r="AE798" s="1395"/>
      <c r="AF798" s="1395"/>
      <c r="AG798" s="1395"/>
      <c r="AH798" s="1395"/>
      <c r="AI798" s="1395"/>
      <c r="AJ798" s="1395"/>
      <c r="AK798" s="1395"/>
      <c r="AL798" s="1395"/>
      <c r="AM798" s="1395"/>
      <c r="AN798" s="1395"/>
    </row>
    <row r="799">
      <c r="A799" s="1395"/>
      <c r="B799" s="1395"/>
      <c r="C799" s="1395"/>
      <c r="D799" s="1395"/>
      <c r="E799" s="1395"/>
      <c r="F799" s="1395"/>
      <c r="G799" s="1395"/>
      <c r="H799" s="1395"/>
      <c r="I799" s="1395"/>
      <c r="J799" s="1395"/>
      <c r="K799" s="1395"/>
      <c r="L799" s="1395"/>
      <c r="M799" s="1395"/>
      <c r="N799" s="1395"/>
      <c r="O799" s="1395"/>
      <c r="P799" s="1395"/>
      <c r="Q799" s="1395"/>
      <c r="R799" s="1395"/>
      <c r="S799" s="1395"/>
      <c r="T799" s="1395"/>
      <c r="U799" s="1395"/>
      <c r="V799" s="1395"/>
      <c r="W799" s="1395"/>
      <c r="X799" s="1395"/>
      <c r="Y799" s="1395"/>
      <c r="Z799" s="1395"/>
      <c r="AA799" s="1395"/>
      <c r="AB799" s="1395"/>
      <c r="AC799" s="1395"/>
      <c r="AD799" s="1395"/>
      <c r="AE799" s="1395"/>
      <c r="AF799" s="1395"/>
      <c r="AG799" s="1395"/>
      <c r="AH799" s="1395"/>
      <c r="AI799" s="1395"/>
      <c r="AJ799" s="1395"/>
      <c r="AK799" s="1395"/>
      <c r="AL799" s="1395"/>
      <c r="AM799" s="1395"/>
      <c r="AN799" s="1395"/>
    </row>
    <row r="800">
      <c r="A800" s="1395"/>
      <c r="B800" s="1395"/>
      <c r="C800" s="1395"/>
      <c r="D800" s="1395"/>
      <c r="E800" s="1395"/>
      <c r="F800" s="1395"/>
      <c r="G800" s="1395"/>
      <c r="H800" s="1395"/>
      <c r="I800" s="1395"/>
      <c r="J800" s="1395"/>
      <c r="K800" s="1395"/>
      <c r="L800" s="1395"/>
      <c r="M800" s="1395"/>
      <c r="N800" s="1395"/>
      <c r="O800" s="1395"/>
      <c r="P800" s="1395"/>
      <c r="Q800" s="1395"/>
      <c r="R800" s="1395"/>
      <c r="S800" s="1395"/>
      <c r="T800" s="1395"/>
      <c r="U800" s="1395"/>
      <c r="V800" s="1395"/>
      <c r="W800" s="1395"/>
      <c r="X800" s="1395"/>
      <c r="Y800" s="1395"/>
      <c r="Z800" s="1395"/>
      <c r="AA800" s="1395"/>
      <c r="AB800" s="1395"/>
      <c r="AC800" s="1395"/>
      <c r="AD800" s="1395"/>
      <c r="AE800" s="1395"/>
      <c r="AF800" s="1395"/>
      <c r="AG800" s="1395"/>
      <c r="AH800" s="1395"/>
      <c r="AI800" s="1395"/>
      <c r="AJ800" s="1395"/>
      <c r="AK800" s="1395"/>
      <c r="AL800" s="1395"/>
      <c r="AM800" s="1395"/>
      <c r="AN800" s="1395"/>
    </row>
    <row r="801">
      <c r="A801" s="1395"/>
      <c r="B801" s="1395"/>
      <c r="C801" s="1395"/>
      <c r="D801" s="1395"/>
      <c r="E801" s="1395"/>
      <c r="F801" s="1395"/>
      <c r="G801" s="1395"/>
      <c r="H801" s="1395"/>
      <c r="I801" s="1395"/>
      <c r="J801" s="1395"/>
      <c r="K801" s="1395"/>
      <c r="L801" s="1395"/>
      <c r="M801" s="1395"/>
      <c r="N801" s="1395"/>
      <c r="O801" s="1395"/>
      <c r="P801" s="1395"/>
      <c r="Q801" s="1395"/>
      <c r="R801" s="1395"/>
      <c r="S801" s="1395"/>
      <c r="T801" s="1395"/>
      <c r="U801" s="1395"/>
      <c r="V801" s="1395"/>
      <c r="W801" s="1395"/>
      <c r="X801" s="1395"/>
      <c r="Y801" s="1395"/>
      <c r="Z801" s="1395"/>
      <c r="AA801" s="1395"/>
      <c r="AB801" s="1395"/>
      <c r="AC801" s="1395"/>
      <c r="AD801" s="1395"/>
      <c r="AE801" s="1395"/>
      <c r="AF801" s="1395"/>
      <c r="AG801" s="1395"/>
      <c r="AH801" s="1395"/>
      <c r="AI801" s="1395"/>
      <c r="AJ801" s="1395"/>
      <c r="AK801" s="1395"/>
      <c r="AL801" s="1395"/>
      <c r="AM801" s="1395"/>
      <c r="AN801" s="1395"/>
    </row>
    <row r="802">
      <c r="A802" s="1395"/>
      <c r="B802" s="1395"/>
      <c r="C802" s="1395"/>
      <c r="D802" s="1395"/>
      <c r="E802" s="1395"/>
      <c r="F802" s="1395"/>
      <c r="G802" s="1395"/>
      <c r="H802" s="1395"/>
      <c r="I802" s="1395"/>
      <c r="J802" s="1395"/>
      <c r="K802" s="1395"/>
      <c r="L802" s="1395"/>
      <c r="M802" s="1395"/>
      <c r="N802" s="1395"/>
      <c r="O802" s="1395"/>
      <c r="P802" s="1395"/>
      <c r="Q802" s="1395"/>
      <c r="R802" s="1395"/>
      <c r="S802" s="1395"/>
      <c r="T802" s="1395"/>
      <c r="U802" s="1395"/>
      <c r="V802" s="1395"/>
      <c r="W802" s="1395"/>
      <c r="X802" s="1395"/>
      <c r="Y802" s="1395"/>
      <c r="Z802" s="1395"/>
      <c r="AA802" s="1395"/>
      <c r="AB802" s="1395"/>
      <c r="AC802" s="1395"/>
      <c r="AD802" s="1395"/>
      <c r="AE802" s="1395"/>
      <c r="AF802" s="1395"/>
      <c r="AG802" s="1395"/>
      <c r="AH802" s="1395"/>
      <c r="AI802" s="1395"/>
      <c r="AJ802" s="1395"/>
      <c r="AK802" s="1395"/>
      <c r="AL802" s="1395"/>
      <c r="AM802" s="1395"/>
      <c r="AN802" s="1395"/>
    </row>
    <row r="803">
      <c r="A803" s="1395"/>
      <c r="B803" s="1395"/>
      <c r="C803" s="1395"/>
      <c r="D803" s="1395"/>
      <c r="E803" s="1395"/>
      <c r="F803" s="1395"/>
      <c r="G803" s="1395"/>
      <c r="H803" s="1395"/>
      <c r="I803" s="1395"/>
      <c r="J803" s="1395"/>
      <c r="K803" s="1395"/>
      <c r="L803" s="1395"/>
      <c r="M803" s="1395"/>
      <c r="N803" s="1395"/>
      <c r="O803" s="1395"/>
      <c r="P803" s="1395"/>
      <c r="Q803" s="1395"/>
      <c r="R803" s="1395"/>
      <c r="S803" s="1395"/>
      <c r="T803" s="1395"/>
      <c r="U803" s="1395"/>
      <c r="V803" s="1395"/>
      <c r="W803" s="1395"/>
      <c r="X803" s="1395"/>
      <c r="Y803" s="1395"/>
      <c r="Z803" s="1395"/>
      <c r="AA803" s="1395"/>
      <c r="AB803" s="1395"/>
      <c r="AC803" s="1395"/>
      <c r="AD803" s="1395"/>
      <c r="AE803" s="1395"/>
      <c r="AF803" s="1395"/>
      <c r="AG803" s="1395"/>
      <c r="AH803" s="1395"/>
      <c r="AI803" s="1395"/>
      <c r="AJ803" s="1395"/>
      <c r="AK803" s="1395"/>
      <c r="AL803" s="1395"/>
      <c r="AM803" s="1395"/>
      <c r="AN803" s="1395"/>
    </row>
    <row r="804">
      <c r="A804" s="1395"/>
      <c r="B804" s="1395"/>
      <c r="C804" s="1395"/>
      <c r="D804" s="1395"/>
      <c r="E804" s="1395"/>
      <c r="F804" s="1395"/>
      <c r="G804" s="1395"/>
      <c r="H804" s="1395"/>
      <c r="I804" s="1395"/>
      <c r="J804" s="1395"/>
      <c r="K804" s="1395"/>
      <c r="L804" s="1395"/>
      <c r="M804" s="1395"/>
      <c r="N804" s="1395"/>
      <c r="O804" s="1395"/>
      <c r="P804" s="1395"/>
      <c r="Q804" s="1395"/>
      <c r="R804" s="1395"/>
      <c r="S804" s="1395"/>
      <c r="T804" s="1395"/>
      <c r="U804" s="1395"/>
      <c r="V804" s="1395"/>
      <c r="W804" s="1395"/>
      <c r="X804" s="1395"/>
      <c r="Y804" s="1395"/>
      <c r="Z804" s="1395"/>
      <c r="AA804" s="1395"/>
      <c r="AB804" s="1395"/>
      <c r="AC804" s="1395"/>
      <c r="AD804" s="1395"/>
      <c r="AE804" s="1395"/>
      <c r="AF804" s="1395"/>
      <c r="AG804" s="1395"/>
      <c r="AH804" s="1395"/>
      <c r="AI804" s="1395"/>
      <c r="AJ804" s="1395"/>
      <c r="AK804" s="1395"/>
      <c r="AL804" s="1395"/>
      <c r="AM804" s="1395"/>
      <c r="AN804" s="1395"/>
    </row>
    <row r="805">
      <c r="A805" s="1395"/>
      <c r="B805" s="1395"/>
      <c r="C805" s="1395"/>
      <c r="D805" s="1395"/>
      <c r="E805" s="1395"/>
      <c r="F805" s="1395"/>
      <c r="G805" s="1395"/>
      <c r="H805" s="1395"/>
      <c r="I805" s="1395"/>
      <c r="J805" s="1395"/>
      <c r="K805" s="1395"/>
      <c r="L805" s="1395"/>
      <c r="M805" s="1395"/>
      <c r="N805" s="1395"/>
      <c r="O805" s="1395"/>
      <c r="P805" s="1395"/>
      <c r="Q805" s="1395"/>
      <c r="R805" s="1395"/>
      <c r="S805" s="1395"/>
      <c r="T805" s="1395"/>
      <c r="U805" s="1395"/>
      <c r="V805" s="1395"/>
      <c r="W805" s="1395"/>
      <c r="X805" s="1395"/>
      <c r="Y805" s="1395"/>
      <c r="Z805" s="1395"/>
      <c r="AA805" s="1395"/>
      <c r="AB805" s="1395"/>
      <c r="AC805" s="1395"/>
      <c r="AD805" s="1395"/>
      <c r="AE805" s="1395"/>
      <c r="AF805" s="1395"/>
      <c r="AG805" s="1395"/>
      <c r="AH805" s="1395"/>
      <c r="AI805" s="1395"/>
      <c r="AJ805" s="1395"/>
      <c r="AK805" s="1395"/>
      <c r="AL805" s="1395"/>
      <c r="AM805" s="1395"/>
      <c r="AN805" s="1395"/>
    </row>
    <row r="806">
      <c r="A806" s="1395"/>
      <c r="B806" s="1395"/>
      <c r="C806" s="1395"/>
      <c r="D806" s="1395"/>
      <c r="E806" s="1395"/>
      <c r="F806" s="1395"/>
      <c r="G806" s="1395"/>
      <c r="H806" s="1395"/>
      <c r="I806" s="1395"/>
      <c r="J806" s="1395"/>
      <c r="K806" s="1395"/>
      <c r="L806" s="1395"/>
      <c r="M806" s="1395"/>
      <c r="N806" s="1395"/>
      <c r="O806" s="1395"/>
      <c r="P806" s="1395"/>
      <c r="Q806" s="1395"/>
      <c r="R806" s="1395"/>
      <c r="S806" s="1395"/>
      <c r="T806" s="1395"/>
      <c r="U806" s="1395"/>
      <c r="V806" s="1395"/>
      <c r="W806" s="1395"/>
      <c r="X806" s="1395"/>
      <c r="Y806" s="1395"/>
      <c r="Z806" s="1395"/>
      <c r="AA806" s="1395"/>
      <c r="AB806" s="1395"/>
      <c r="AC806" s="1395"/>
      <c r="AD806" s="1395"/>
      <c r="AE806" s="1395"/>
      <c r="AF806" s="1395"/>
      <c r="AG806" s="1395"/>
      <c r="AH806" s="1395"/>
      <c r="AI806" s="1395"/>
      <c r="AJ806" s="1395"/>
      <c r="AK806" s="1395"/>
      <c r="AL806" s="1395"/>
      <c r="AM806" s="1395"/>
      <c r="AN806" s="1395"/>
    </row>
    <row r="807">
      <c r="A807" s="1395"/>
      <c r="B807" s="1395"/>
      <c r="C807" s="1395"/>
      <c r="D807" s="1395"/>
      <c r="E807" s="1395"/>
      <c r="F807" s="1395"/>
      <c r="G807" s="1395"/>
      <c r="H807" s="1395"/>
      <c r="I807" s="1395"/>
      <c r="J807" s="1395"/>
      <c r="K807" s="1395"/>
      <c r="L807" s="1395"/>
      <c r="M807" s="1395"/>
      <c r="N807" s="1395"/>
      <c r="O807" s="1395"/>
      <c r="P807" s="1395"/>
      <c r="Q807" s="1395"/>
      <c r="R807" s="1395"/>
      <c r="S807" s="1395"/>
      <c r="T807" s="1395"/>
      <c r="U807" s="1395"/>
      <c r="V807" s="1395"/>
      <c r="W807" s="1395"/>
      <c r="X807" s="1395"/>
      <c r="Y807" s="1395"/>
      <c r="Z807" s="1395"/>
      <c r="AA807" s="1395"/>
      <c r="AB807" s="1395"/>
      <c r="AC807" s="1395"/>
      <c r="AD807" s="1395"/>
      <c r="AE807" s="1395"/>
      <c r="AF807" s="1395"/>
      <c r="AG807" s="1395"/>
      <c r="AH807" s="1395"/>
      <c r="AI807" s="1395"/>
      <c r="AJ807" s="1395"/>
      <c r="AK807" s="1395"/>
      <c r="AL807" s="1395"/>
      <c r="AM807" s="1395"/>
      <c r="AN807" s="1395"/>
    </row>
    <row r="808">
      <c r="A808" s="1395"/>
      <c r="B808" s="1395"/>
      <c r="C808" s="1395"/>
      <c r="D808" s="1395"/>
      <c r="E808" s="1395"/>
      <c r="F808" s="1395"/>
      <c r="G808" s="1395"/>
      <c r="H808" s="1395"/>
      <c r="I808" s="1395"/>
      <c r="J808" s="1395"/>
      <c r="K808" s="1395"/>
      <c r="L808" s="1395"/>
      <c r="M808" s="1395"/>
      <c r="N808" s="1395"/>
      <c r="O808" s="1395"/>
      <c r="P808" s="1395"/>
      <c r="Q808" s="1395"/>
      <c r="R808" s="1395"/>
      <c r="S808" s="1395"/>
      <c r="T808" s="1395"/>
      <c r="U808" s="1395"/>
      <c r="V808" s="1395"/>
      <c r="W808" s="1395"/>
      <c r="X808" s="1395"/>
      <c r="Y808" s="1395"/>
      <c r="Z808" s="1395"/>
      <c r="AA808" s="1395"/>
      <c r="AB808" s="1395"/>
      <c r="AC808" s="1395"/>
      <c r="AD808" s="1395"/>
      <c r="AE808" s="1395"/>
      <c r="AF808" s="1395"/>
      <c r="AG808" s="1395"/>
      <c r="AH808" s="1395"/>
      <c r="AI808" s="1395"/>
      <c r="AJ808" s="1395"/>
      <c r="AK808" s="1395"/>
      <c r="AL808" s="1395"/>
      <c r="AM808" s="1395"/>
      <c r="AN808" s="1395"/>
    </row>
    <row r="809">
      <c r="A809" s="1395"/>
      <c r="B809" s="1395"/>
      <c r="C809" s="1395"/>
      <c r="D809" s="1395"/>
      <c r="E809" s="1395"/>
      <c r="F809" s="1395"/>
      <c r="G809" s="1395"/>
      <c r="H809" s="1395"/>
      <c r="I809" s="1395"/>
      <c r="J809" s="1395"/>
      <c r="K809" s="1395"/>
      <c r="L809" s="1395"/>
      <c r="M809" s="1395"/>
      <c r="N809" s="1395"/>
      <c r="O809" s="1395"/>
      <c r="P809" s="1395"/>
      <c r="Q809" s="1395"/>
      <c r="R809" s="1395"/>
      <c r="S809" s="1395"/>
      <c r="T809" s="1395"/>
      <c r="U809" s="1395"/>
      <c r="V809" s="1395"/>
      <c r="W809" s="1395"/>
      <c r="X809" s="1395"/>
      <c r="Y809" s="1395"/>
      <c r="Z809" s="1395"/>
      <c r="AA809" s="1395"/>
      <c r="AB809" s="1395"/>
      <c r="AC809" s="1395"/>
      <c r="AD809" s="1395"/>
      <c r="AE809" s="1395"/>
      <c r="AF809" s="1395"/>
      <c r="AG809" s="1395"/>
      <c r="AH809" s="1395"/>
      <c r="AI809" s="1395"/>
      <c r="AJ809" s="1395"/>
      <c r="AK809" s="1395"/>
      <c r="AL809" s="1395"/>
      <c r="AM809" s="1395"/>
      <c r="AN809" s="1395"/>
    </row>
    <row r="810">
      <c r="A810" s="1395"/>
      <c r="B810" s="1395"/>
      <c r="C810" s="1395"/>
      <c r="D810" s="1395"/>
      <c r="E810" s="1395"/>
      <c r="F810" s="1395"/>
      <c r="G810" s="1395"/>
      <c r="H810" s="1395"/>
      <c r="I810" s="1395"/>
      <c r="J810" s="1395"/>
      <c r="K810" s="1395"/>
      <c r="L810" s="1395"/>
      <c r="M810" s="1395"/>
      <c r="N810" s="1395"/>
      <c r="O810" s="1395"/>
      <c r="P810" s="1395"/>
      <c r="Q810" s="1395"/>
      <c r="R810" s="1395"/>
      <c r="S810" s="1395"/>
      <c r="T810" s="1395"/>
      <c r="U810" s="1395"/>
      <c r="V810" s="1395"/>
      <c r="W810" s="1395"/>
      <c r="X810" s="1395"/>
      <c r="Y810" s="1395"/>
      <c r="Z810" s="1395"/>
      <c r="AA810" s="1395"/>
      <c r="AB810" s="1395"/>
      <c r="AC810" s="1395"/>
      <c r="AD810" s="1395"/>
      <c r="AE810" s="1395"/>
      <c r="AF810" s="1395"/>
      <c r="AG810" s="1395"/>
      <c r="AH810" s="1395"/>
      <c r="AI810" s="1395"/>
      <c r="AJ810" s="1395"/>
      <c r="AK810" s="1395"/>
      <c r="AL810" s="1395"/>
      <c r="AM810" s="1395"/>
      <c r="AN810" s="1395"/>
    </row>
    <row r="811">
      <c r="A811" s="1395"/>
      <c r="B811" s="1395"/>
      <c r="C811" s="1395"/>
      <c r="D811" s="1395"/>
      <c r="E811" s="1395"/>
      <c r="F811" s="1395"/>
      <c r="G811" s="1395"/>
      <c r="H811" s="1395"/>
      <c r="I811" s="1395"/>
      <c r="J811" s="1395"/>
      <c r="K811" s="1395"/>
      <c r="L811" s="1395"/>
      <c r="M811" s="1395"/>
      <c r="N811" s="1395"/>
      <c r="O811" s="1395"/>
      <c r="P811" s="1395"/>
      <c r="Q811" s="1395"/>
      <c r="R811" s="1395"/>
      <c r="S811" s="1395"/>
      <c r="T811" s="1395"/>
      <c r="U811" s="1395"/>
      <c r="V811" s="1395"/>
      <c r="W811" s="1395"/>
      <c r="X811" s="1395"/>
      <c r="Y811" s="1395"/>
      <c r="Z811" s="1395"/>
      <c r="AA811" s="1395"/>
      <c r="AB811" s="1395"/>
      <c r="AC811" s="1395"/>
      <c r="AD811" s="1395"/>
      <c r="AE811" s="1395"/>
      <c r="AF811" s="1395"/>
      <c r="AG811" s="1395"/>
      <c r="AH811" s="1395"/>
      <c r="AI811" s="1395"/>
      <c r="AJ811" s="1395"/>
      <c r="AK811" s="1395"/>
      <c r="AL811" s="1395"/>
      <c r="AM811" s="1395"/>
      <c r="AN811" s="1395"/>
    </row>
    <row r="812">
      <c r="A812" s="1395"/>
      <c r="B812" s="1395"/>
      <c r="C812" s="1395"/>
      <c r="D812" s="1395"/>
      <c r="E812" s="1395"/>
      <c r="F812" s="1395"/>
      <c r="G812" s="1395"/>
      <c r="H812" s="1395"/>
      <c r="I812" s="1395"/>
      <c r="J812" s="1395"/>
      <c r="K812" s="1395"/>
      <c r="L812" s="1395"/>
      <c r="M812" s="1395"/>
      <c r="N812" s="1395"/>
      <c r="O812" s="1395"/>
      <c r="P812" s="1395"/>
      <c r="Q812" s="1395"/>
      <c r="R812" s="1395"/>
      <c r="S812" s="1395"/>
      <c r="T812" s="1395"/>
      <c r="U812" s="1395"/>
      <c r="V812" s="1395"/>
      <c r="W812" s="1395"/>
      <c r="X812" s="1395"/>
      <c r="Y812" s="1395"/>
      <c r="Z812" s="1395"/>
      <c r="AA812" s="1395"/>
      <c r="AB812" s="1395"/>
      <c r="AC812" s="1395"/>
      <c r="AD812" s="1395"/>
      <c r="AE812" s="1395"/>
      <c r="AF812" s="1395"/>
      <c r="AG812" s="1395"/>
      <c r="AH812" s="1395"/>
      <c r="AI812" s="1395"/>
      <c r="AJ812" s="1395"/>
      <c r="AK812" s="1395"/>
      <c r="AL812" s="1395"/>
      <c r="AM812" s="1395"/>
      <c r="AN812" s="1395"/>
    </row>
    <row r="813">
      <c r="A813" s="1395"/>
      <c r="B813" s="1395"/>
      <c r="C813" s="1395"/>
      <c r="D813" s="1395"/>
      <c r="E813" s="1395"/>
      <c r="F813" s="1395"/>
      <c r="G813" s="1395"/>
      <c r="H813" s="1395"/>
      <c r="I813" s="1395"/>
      <c r="J813" s="1395"/>
      <c r="K813" s="1395"/>
      <c r="L813" s="1395"/>
      <c r="M813" s="1395"/>
      <c r="N813" s="1395"/>
      <c r="O813" s="1395"/>
      <c r="P813" s="1395"/>
      <c r="Q813" s="1395"/>
      <c r="R813" s="1395"/>
      <c r="S813" s="1395"/>
      <c r="T813" s="1395"/>
      <c r="U813" s="1395"/>
      <c r="V813" s="1395"/>
      <c r="W813" s="1395"/>
      <c r="X813" s="1395"/>
      <c r="Y813" s="1395"/>
      <c r="Z813" s="1395"/>
      <c r="AA813" s="1395"/>
      <c r="AB813" s="1395"/>
      <c r="AC813" s="1395"/>
      <c r="AD813" s="1395"/>
      <c r="AE813" s="1395"/>
      <c r="AF813" s="1395"/>
      <c r="AG813" s="1395"/>
      <c r="AH813" s="1395"/>
      <c r="AI813" s="1395"/>
      <c r="AJ813" s="1395"/>
      <c r="AK813" s="1395"/>
      <c r="AL813" s="1395"/>
      <c r="AM813" s="1395"/>
      <c r="AN813" s="1395"/>
    </row>
    <row r="814">
      <c r="A814" s="1395"/>
      <c r="B814" s="1395"/>
      <c r="C814" s="1395"/>
      <c r="D814" s="1395"/>
      <c r="E814" s="1395"/>
      <c r="F814" s="1395"/>
      <c r="G814" s="1395"/>
      <c r="H814" s="1395"/>
      <c r="I814" s="1395"/>
      <c r="J814" s="1395"/>
      <c r="K814" s="1395"/>
      <c r="L814" s="1395"/>
      <c r="M814" s="1395"/>
      <c r="N814" s="1395"/>
      <c r="O814" s="1395"/>
      <c r="P814" s="1395"/>
      <c r="Q814" s="1395"/>
      <c r="R814" s="1395"/>
      <c r="S814" s="1395"/>
      <c r="T814" s="1395"/>
      <c r="U814" s="1395"/>
      <c r="V814" s="1395"/>
      <c r="W814" s="1395"/>
      <c r="X814" s="1395"/>
      <c r="Y814" s="1395"/>
      <c r="Z814" s="1395"/>
      <c r="AA814" s="1395"/>
      <c r="AB814" s="1395"/>
      <c r="AC814" s="1395"/>
      <c r="AD814" s="1395"/>
      <c r="AE814" s="1395"/>
      <c r="AF814" s="1395"/>
      <c r="AG814" s="1395"/>
      <c r="AH814" s="1395"/>
      <c r="AI814" s="1395"/>
      <c r="AJ814" s="1395"/>
      <c r="AK814" s="1395"/>
      <c r="AL814" s="1395"/>
      <c r="AM814" s="1395"/>
      <c r="AN814" s="1395"/>
    </row>
    <row r="815">
      <c r="A815" s="1395"/>
      <c r="B815" s="1395"/>
      <c r="C815" s="1395"/>
      <c r="D815" s="1395"/>
      <c r="E815" s="1395"/>
      <c r="F815" s="1395"/>
      <c r="G815" s="1395"/>
      <c r="H815" s="1395"/>
      <c r="I815" s="1395"/>
      <c r="J815" s="1395"/>
      <c r="K815" s="1395"/>
      <c r="L815" s="1395"/>
      <c r="M815" s="1395"/>
      <c r="N815" s="1395"/>
      <c r="O815" s="1395"/>
      <c r="P815" s="1395"/>
      <c r="Q815" s="1395"/>
      <c r="R815" s="1395"/>
      <c r="S815" s="1395"/>
      <c r="T815" s="1395"/>
      <c r="U815" s="1395"/>
      <c r="V815" s="1395"/>
      <c r="W815" s="1395"/>
      <c r="X815" s="1395"/>
      <c r="Y815" s="1395"/>
      <c r="Z815" s="1395"/>
      <c r="AA815" s="1395"/>
      <c r="AB815" s="1395"/>
      <c r="AC815" s="1395"/>
      <c r="AD815" s="1395"/>
      <c r="AE815" s="1395"/>
      <c r="AF815" s="1395"/>
      <c r="AG815" s="1395"/>
      <c r="AH815" s="1395"/>
      <c r="AI815" s="1395"/>
      <c r="AJ815" s="1395"/>
      <c r="AK815" s="1395"/>
      <c r="AL815" s="1395"/>
      <c r="AM815" s="1395"/>
      <c r="AN815" s="1395"/>
    </row>
    <row r="816">
      <c r="A816" s="1395"/>
      <c r="B816" s="1395"/>
      <c r="C816" s="1395"/>
      <c r="D816" s="1395"/>
      <c r="E816" s="1395"/>
      <c r="F816" s="1395"/>
      <c r="G816" s="1395"/>
      <c r="H816" s="1395"/>
      <c r="I816" s="1395"/>
      <c r="J816" s="1395"/>
      <c r="K816" s="1395"/>
      <c r="L816" s="1395"/>
      <c r="M816" s="1395"/>
      <c r="N816" s="1395"/>
      <c r="O816" s="1395"/>
      <c r="P816" s="1395"/>
      <c r="Q816" s="1395"/>
      <c r="R816" s="1395"/>
      <c r="S816" s="1395"/>
      <c r="T816" s="1395"/>
      <c r="U816" s="1395"/>
      <c r="V816" s="1395"/>
      <c r="W816" s="1395"/>
      <c r="X816" s="1395"/>
      <c r="Y816" s="1395"/>
      <c r="Z816" s="1395"/>
      <c r="AA816" s="1395"/>
      <c r="AB816" s="1395"/>
      <c r="AC816" s="1395"/>
      <c r="AD816" s="1395"/>
      <c r="AE816" s="1395"/>
      <c r="AF816" s="1395"/>
      <c r="AG816" s="1395"/>
      <c r="AH816" s="1395"/>
      <c r="AI816" s="1395"/>
      <c r="AJ816" s="1395"/>
      <c r="AK816" s="1395"/>
      <c r="AL816" s="1395"/>
      <c r="AM816" s="1395"/>
      <c r="AN816" s="1395"/>
    </row>
    <row r="817">
      <c r="A817" s="1395"/>
      <c r="B817" s="1395"/>
      <c r="C817" s="1395"/>
      <c r="D817" s="1395"/>
      <c r="E817" s="1395"/>
      <c r="F817" s="1395"/>
      <c r="G817" s="1395"/>
      <c r="H817" s="1395"/>
      <c r="I817" s="1395"/>
      <c r="J817" s="1395"/>
      <c r="K817" s="1395"/>
      <c r="L817" s="1395"/>
      <c r="M817" s="1395"/>
      <c r="N817" s="1395"/>
      <c r="O817" s="1395"/>
      <c r="P817" s="1395"/>
      <c r="Q817" s="1395"/>
      <c r="R817" s="1395"/>
      <c r="S817" s="1395"/>
      <c r="T817" s="1395"/>
      <c r="U817" s="1395"/>
      <c r="V817" s="1395"/>
      <c r="W817" s="1395"/>
      <c r="X817" s="1395"/>
      <c r="Y817" s="1395"/>
      <c r="Z817" s="1395"/>
      <c r="AA817" s="1395"/>
      <c r="AB817" s="1395"/>
      <c r="AC817" s="1395"/>
      <c r="AD817" s="1395"/>
      <c r="AE817" s="1395"/>
      <c r="AF817" s="1395"/>
      <c r="AG817" s="1395"/>
      <c r="AH817" s="1395"/>
      <c r="AI817" s="1395"/>
      <c r="AJ817" s="1395"/>
      <c r="AK817" s="1395"/>
      <c r="AL817" s="1395"/>
      <c r="AM817" s="1395"/>
      <c r="AN817" s="1395"/>
    </row>
    <row r="818">
      <c r="A818" s="1395"/>
      <c r="B818" s="1395"/>
      <c r="C818" s="1395"/>
      <c r="D818" s="1395"/>
      <c r="E818" s="1395"/>
      <c r="F818" s="1395"/>
      <c r="G818" s="1395"/>
      <c r="H818" s="1395"/>
      <c r="I818" s="1395"/>
      <c r="J818" s="1395"/>
      <c r="K818" s="1395"/>
      <c r="L818" s="1395"/>
      <c r="M818" s="1395"/>
      <c r="N818" s="1395"/>
      <c r="O818" s="1395"/>
      <c r="P818" s="1395"/>
      <c r="Q818" s="1395"/>
      <c r="R818" s="1395"/>
      <c r="S818" s="1395"/>
      <c r="T818" s="1395"/>
      <c r="U818" s="1395"/>
      <c r="V818" s="1395"/>
      <c r="W818" s="1395"/>
      <c r="X818" s="1395"/>
      <c r="Y818" s="1395"/>
      <c r="Z818" s="1395"/>
      <c r="AA818" s="1395"/>
      <c r="AB818" s="1395"/>
      <c r="AC818" s="1395"/>
      <c r="AD818" s="1395"/>
      <c r="AE818" s="1395"/>
      <c r="AF818" s="1395"/>
      <c r="AG818" s="1395"/>
      <c r="AH818" s="1395"/>
      <c r="AI818" s="1395"/>
      <c r="AJ818" s="1395"/>
      <c r="AK818" s="1395"/>
      <c r="AL818" s="1395"/>
      <c r="AM818" s="1395"/>
      <c r="AN818" s="1395"/>
    </row>
    <row r="819">
      <c r="A819" s="1395"/>
      <c r="B819" s="1395"/>
      <c r="C819" s="1395"/>
      <c r="D819" s="1395"/>
      <c r="E819" s="1395"/>
      <c r="F819" s="1395"/>
      <c r="G819" s="1395"/>
      <c r="H819" s="1395"/>
      <c r="I819" s="1395"/>
      <c r="J819" s="1395"/>
      <c r="K819" s="1395"/>
      <c r="L819" s="1395"/>
      <c r="M819" s="1395"/>
      <c r="N819" s="1395"/>
      <c r="O819" s="1395"/>
      <c r="P819" s="1395"/>
      <c r="Q819" s="1395"/>
      <c r="R819" s="1395"/>
      <c r="S819" s="1395"/>
      <c r="T819" s="1395"/>
      <c r="U819" s="1395"/>
      <c r="V819" s="1395"/>
      <c r="W819" s="1395"/>
      <c r="X819" s="1395"/>
      <c r="Y819" s="1395"/>
      <c r="Z819" s="1395"/>
      <c r="AA819" s="1395"/>
      <c r="AB819" s="1395"/>
      <c r="AC819" s="1395"/>
      <c r="AD819" s="1395"/>
      <c r="AE819" s="1395"/>
      <c r="AF819" s="1395"/>
      <c r="AG819" s="1395"/>
      <c r="AH819" s="1395"/>
      <c r="AI819" s="1395"/>
      <c r="AJ819" s="1395"/>
      <c r="AK819" s="1395"/>
      <c r="AL819" s="1395"/>
      <c r="AM819" s="1395"/>
      <c r="AN819" s="1395"/>
    </row>
    <row r="820">
      <c r="A820" s="1395"/>
      <c r="B820" s="1395"/>
      <c r="C820" s="1395"/>
      <c r="D820" s="1395"/>
      <c r="E820" s="1395"/>
      <c r="F820" s="1395"/>
      <c r="G820" s="1395"/>
      <c r="H820" s="1395"/>
      <c r="I820" s="1395"/>
      <c r="J820" s="1395"/>
      <c r="K820" s="1395"/>
      <c r="L820" s="1395"/>
      <c r="M820" s="1395"/>
      <c r="N820" s="1395"/>
      <c r="O820" s="1395"/>
      <c r="P820" s="1395"/>
      <c r="Q820" s="1395"/>
      <c r="R820" s="1395"/>
      <c r="S820" s="1395"/>
      <c r="T820" s="1395"/>
      <c r="U820" s="1395"/>
      <c r="V820" s="1395"/>
      <c r="W820" s="1395"/>
      <c r="X820" s="1395"/>
      <c r="Y820" s="1395"/>
      <c r="Z820" s="1395"/>
      <c r="AA820" s="1395"/>
      <c r="AB820" s="1395"/>
      <c r="AC820" s="1395"/>
      <c r="AD820" s="1395"/>
      <c r="AE820" s="1395"/>
      <c r="AF820" s="1395"/>
      <c r="AG820" s="1395"/>
      <c r="AH820" s="1395"/>
      <c r="AI820" s="1395"/>
      <c r="AJ820" s="1395"/>
      <c r="AK820" s="1395"/>
      <c r="AL820" s="1395"/>
      <c r="AM820" s="1395"/>
      <c r="AN820" s="1395"/>
    </row>
    <row r="821">
      <c r="A821" s="1395"/>
      <c r="B821" s="1395"/>
      <c r="C821" s="1395"/>
      <c r="D821" s="1395"/>
      <c r="E821" s="1395"/>
      <c r="F821" s="1395"/>
      <c r="G821" s="1395"/>
      <c r="H821" s="1395"/>
      <c r="I821" s="1395"/>
      <c r="J821" s="1395"/>
      <c r="K821" s="1395"/>
      <c r="L821" s="1395"/>
      <c r="M821" s="1395"/>
      <c r="N821" s="1395"/>
      <c r="O821" s="1395"/>
      <c r="P821" s="1395"/>
      <c r="Q821" s="1395"/>
      <c r="R821" s="1395"/>
      <c r="S821" s="1395"/>
      <c r="T821" s="1395"/>
      <c r="U821" s="1395"/>
      <c r="V821" s="1395"/>
      <c r="W821" s="1395"/>
      <c r="X821" s="1395"/>
      <c r="Y821" s="1395"/>
      <c r="Z821" s="1395"/>
      <c r="AA821" s="1395"/>
      <c r="AB821" s="1395"/>
      <c r="AC821" s="1395"/>
      <c r="AD821" s="1395"/>
      <c r="AE821" s="1395"/>
      <c r="AF821" s="1395"/>
      <c r="AG821" s="1395"/>
      <c r="AH821" s="1395"/>
      <c r="AI821" s="1395"/>
      <c r="AJ821" s="1395"/>
      <c r="AK821" s="1395"/>
      <c r="AL821" s="1395"/>
      <c r="AM821" s="1395"/>
      <c r="AN821" s="1395"/>
    </row>
    <row r="822">
      <c r="A822" s="1395"/>
      <c r="B822" s="1395"/>
      <c r="C822" s="1395"/>
      <c r="D822" s="1395"/>
      <c r="E822" s="1395"/>
      <c r="F822" s="1395"/>
      <c r="G822" s="1395"/>
      <c r="H822" s="1395"/>
      <c r="I822" s="1395"/>
      <c r="J822" s="1395"/>
      <c r="K822" s="1395"/>
      <c r="L822" s="1395"/>
      <c r="M822" s="1395"/>
      <c r="N822" s="1395"/>
      <c r="O822" s="1395"/>
      <c r="P822" s="1395"/>
      <c r="Q822" s="1395"/>
      <c r="R822" s="1395"/>
      <c r="S822" s="1395"/>
      <c r="T822" s="1395"/>
      <c r="U822" s="1395"/>
      <c r="V822" s="1395"/>
      <c r="W822" s="1395"/>
      <c r="X822" s="1395"/>
      <c r="Y822" s="1395"/>
      <c r="Z822" s="1395"/>
      <c r="AA822" s="1395"/>
      <c r="AB822" s="1395"/>
      <c r="AC822" s="1395"/>
      <c r="AD822" s="1395"/>
      <c r="AE822" s="1395"/>
      <c r="AF822" s="1395"/>
      <c r="AG822" s="1395"/>
      <c r="AH822" s="1395"/>
      <c r="AI822" s="1395"/>
      <c r="AJ822" s="1395"/>
      <c r="AK822" s="1395"/>
      <c r="AL822" s="1395"/>
      <c r="AM822" s="1395"/>
      <c r="AN822" s="1395"/>
    </row>
    <row r="823">
      <c r="A823" s="1395"/>
      <c r="B823" s="1395"/>
      <c r="C823" s="1395"/>
      <c r="D823" s="1395"/>
      <c r="E823" s="1395"/>
      <c r="F823" s="1395"/>
      <c r="G823" s="1395"/>
      <c r="H823" s="1395"/>
      <c r="I823" s="1395"/>
      <c r="J823" s="1395"/>
      <c r="K823" s="1395"/>
      <c r="L823" s="1395"/>
      <c r="M823" s="1395"/>
      <c r="N823" s="1395"/>
      <c r="O823" s="1395"/>
      <c r="P823" s="1395"/>
      <c r="Q823" s="1395"/>
      <c r="R823" s="1395"/>
      <c r="S823" s="1395"/>
      <c r="T823" s="1395"/>
      <c r="U823" s="1395"/>
      <c r="V823" s="1395"/>
      <c r="W823" s="1395"/>
      <c r="X823" s="1395"/>
      <c r="Y823" s="1395"/>
      <c r="Z823" s="1395"/>
      <c r="AA823" s="1395"/>
      <c r="AB823" s="1395"/>
      <c r="AC823" s="1395"/>
      <c r="AD823" s="1395"/>
      <c r="AE823" s="1395"/>
      <c r="AF823" s="1395"/>
      <c r="AG823" s="1395"/>
      <c r="AH823" s="1395"/>
      <c r="AI823" s="1395"/>
      <c r="AJ823" s="1395"/>
      <c r="AK823" s="1395"/>
      <c r="AL823" s="1395"/>
      <c r="AM823" s="1395"/>
      <c r="AN823" s="1395"/>
    </row>
    <row r="824">
      <c r="A824" s="1395"/>
      <c r="B824" s="1395"/>
      <c r="C824" s="1395"/>
      <c r="D824" s="1395"/>
      <c r="E824" s="1395"/>
      <c r="F824" s="1395"/>
      <c r="G824" s="1395"/>
      <c r="H824" s="1395"/>
      <c r="I824" s="1395"/>
      <c r="J824" s="1395"/>
      <c r="K824" s="1395"/>
      <c r="L824" s="1395"/>
      <c r="M824" s="1395"/>
      <c r="N824" s="1395"/>
      <c r="O824" s="1395"/>
      <c r="P824" s="1395"/>
      <c r="Q824" s="1395"/>
      <c r="R824" s="1395"/>
      <c r="S824" s="1395"/>
      <c r="T824" s="1395"/>
      <c r="U824" s="1395"/>
      <c r="V824" s="1395"/>
      <c r="W824" s="1395"/>
      <c r="X824" s="1395"/>
      <c r="Y824" s="1395"/>
      <c r="Z824" s="1395"/>
      <c r="AA824" s="1395"/>
      <c r="AB824" s="1395"/>
      <c r="AC824" s="1395"/>
      <c r="AD824" s="1395"/>
      <c r="AE824" s="1395"/>
      <c r="AF824" s="1395"/>
      <c r="AG824" s="1395"/>
      <c r="AH824" s="1395"/>
      <c r="AI824" s="1395"/>
      <c r="AJ824" s="1395"/>
      <c r="AK824" s="1395"/>
      <c r="AL824" s="1395"/>
      <c r="AM824" s="1395"/>
      <c r="AN824" s="1395"/>
    </row>
    <row r="825">
      <c r="A825" s="1395"/>
      <c r="B825" s="1395"/>
      <c r="C825" s="1395"/>
      <c r="D825" s="1395"/>
      <c r="E825" s="1395"/>
      <c r="F825" s="1395"/>
      <c r="G825" s="1395"/>
      <c r="H825" s="1395"/>
      <c r="I825" s="1395"/>
      <c r="J825" s="1395"/>
      <c r="K825" s="1395"/>
      <c r="L825" s="1395"/>
      <c r="M825" s="1395"/>
      <c r="N825" s="1395"/>
      <c r="O825" s="1395"/>
      <c r="P825" s="1395"/>
      <c r="Q825" s="1395"/>
      <c r="R825" s="1395"/>
      <c r="S825" s="1395"/>
      <c r="T825" s="1395"/>
      <c r="U825" s="1395"/>
      <c r="V825" s="1395"/>
      <c r="W825" s="1395"/>
      <c r="X825" s="1395"/>
      <c r="Y825" s="1395"/>
      <c r="Z825" s="1395"/>
      <c r="AA825" s="1395"/>
      <c r="AB825" s="1395"/>
      <c r="AC825" s="1395"/>
      <c r="AD825" s="1395"/>
      <c r="AE825" s="1395"/>
      <c r="AF825" s="1395"/>
      <c r="AG825" s="1395"/>
      <c r="AH825" s="1395"/>
      <c r="AI825" s="1395"/>
      <c r="AJ825" s="1395"/>
      <c r="AK825" s="1395"/>
      <c r="AL825" s="1395"/>
      <c r="AM825" s="1395"/>
      <c r="AN825" s="1395"/>
    </row>
    <row r="826">
      <c r="A826" s="1395"/>
      <c r="B826" s="1395"/>
      <c r="C826" s="1395"/>
      <c r="D826" s="1395"/>
      <c r="E826" s="1395"/>
      <c r="F826" s="1395"/>
      <c r="G826" s="1395"/>
      <c r="H826" s="1395"/>
      <c r="I826" s="1395"/>
      <c r="J826" s="1395"/>
      <c r="K826" s="1395"/>
      <c r="L826" s="1395"/>
      <c r="M826" s="1395"/>
      <c r="N826" s="1395"/>
      <c r="O826" s="1395"/>
      <c r="P826" s="1395"/>
      <c r="Q826" s="1395"/>
      <c r="R826" s="1395"/>
      <c r="S826" s="1395"/>
      <c r="T826" s="1395"/>
      <c r="U826" s="1395"/>
      <c r="V826" s="1395"/>
      <c r="W826" s="1395"/>
      <c r="X826" s="1395"/>
      <c r="Y826" s="1395"/>
      <c r="Z826" s="1395"/>
      <c r="AA826" s="1395"/>
      <c r="AB826" s="1395"/>
      <c r="AC826" s="1395"/>
      <c r="AD826" s="1395"/>
      <c r="AE826" s="1395"/>
      <c r="AF826" s="1395"/>
      <c r="AG826" s="1395"/>
      <c r="AH826" s="1395"/>
      <c r="AI826" s="1395"/>
      <c r="AJ826" s="1395"/>
      <c r="AK826" s="1395"/>
      <c r="AL826" s="1395"/>
      <c r="AM826" s="1395"/>
      <c r="AN826" s="1395"/>
    </row>
    <row r="827">
      <c r="A827" s="1395"/>
      <c r="B827" s="1395"/>
      <c r="C827" s="1395"/>
      <c r="D827" s="1395"/>
      <c r="E827" s="1395"/>
      <c r="F827" s="1395"/>
      <c r="G827" s="1395"/>
      <c r="H827" s="1395"/>
      <c r="I827" s="1395"/>
      <c r="J827" s="1395"/>
      <c r="K827" s="1395"/>
      <c r="L827" s="1395"/>
      <c r="M827" s="1395"/>
      <c r="N827" s="1395"/>
      <c r="O827" s="1395"/>
      <c r="P827" s="1395"/>
      <c r="Q827" s="1395"/>
      <c r="R827" s="1395"/>
      <c r="S827" s="1395"/>
      <c r="T827" s="1395"/>
      <c r="U827" s="1395"/>
      <c r="V827" s="1395"/>
      <c r="W827" s="1395"/>
      <c r="X827" s="1395"/>
      <c r="Y827" s="1395"/>
      <c r="Z827" s="1395"/>
      <c r="AA827" s="1395"/>
      <c r="AB827" s="1395"/>
      <c r="AC827" s="1395"/>
      <c r="AD827" s="1395"/>
      <c r="AE827" s="1395"/>
      <c r="AF827" s="1395"/>
      <c r="AG827" s="1395"/>
      <c r="AH827" s="1395"/>
      <c r="AI827" s="1395"/>
      <c r="AJ827" s="1395"/>
      <c r="AK827" s="1395"/>
      <c r="AL827" s="1395"/>
      <c r="AM827" s="1395"/>
      <c r="AN827" s="1395"/>
    </row>
    <row r="828">
      <c r="A828" s="1395"/>
      <c r="B828" s="1395"/>
      <c r="C828" s="1395"/>
      <c r="D828" s="1395"/>
      <c r="E828" s="1395"/>
      <c r="F828" s="1395"/>
      <c r="G828" s="1395"/>
      <c r="H828" s="1395"/>
      <c r="I828" s="1395"/>
      <c r="J828" s="1395"/>
      <c r="K828" s="1395"/>
      <c r="L828" s="1395"/>
      <c r="M828" s="1395"/>
      <c r="N828" s="1395"/>
      <c r="O828" s="1395"/>
      <c r="P828" s="1395"/>
      <c r="Q828" s="1395"/>
      <c r="R828" s="1395"/>
      <c r="S828" s="1395"/>
      <c r="T828" s="1395"/>
      <c r="U828" s="1395"/>
      <c r="V828" s="1395"/>
      <c r="W828" s="1395"/>
      <c r="X828" s="1395"/>
      <c r="Y828" s="1395"/>
      <c r="Z828" s="1395"/>
      <c r="AA828" s="1395"/>
      <c r="AB828" s="1395"/>
      <c r="AC828" s="1395"/>
      <c r="AD828" s="1395"/>
      <c r="AE828" s="1395"/>
      <c r="AF828" s="1395"/>
      <c r="AG828" s="1395"/>
      <c r="AH828" s="1395"/>
      <c r="AI828" s="1395"/>
      <c r="AJ828" s="1395"/>
      <c r="AK828" s="1395"/>
      <c r="AL828" s="1395"/>
      <c r="AM828" s="1395"/>
      <c r="AN828" s="1395"/>
    </row>
    <row r="829">
      <c r="A829" s="1395"/>
      <c r="B829" s="1395"/>
      <c r="C829" s="1395"/>
      <c r="D829" s="1395"/>
      <c r="E829" s="1395"/>
      <c r="F829" s="1395"/>
      <c r="G829" s="1395"/>
      <c r="H829" s="1395"/>
      <c r="I829" s="1395"/>
      <c r="J829" s="1395"/>
      <c r="K829" s="1395"/>
      <c r="L829" s="1395"/>
      <c r="M829" s="1395"/>
      <c r="N829" s="1395"/>
      <c r="O829" s="1395"/>
      <c r="P829" s="1395"/>
      <c r="Q829" s="1395"/>
      <c r="R829" s="1395"/>
      <c r="S829" s="1395"/>
      <c r="T829" s="1395"/>
      <c r="U829" s="1395"/>
      <c r="V829" s="1395"/>
      <c r="W829" s="1395"/>
      <c r="X829" s="1395"/>
      <c r="Y829" s="1395"/>
      <c r="Z829" s="1395"/>
      <c r="AA829" s="1395"/>
      <c r="AB829" s="1395"/>
      <c r="AC829" s="1395"/>
      <c r="AD829" s="1395"/>
      <c r="AE829" s="1395"/>
      <c r="AF829" s="1395"/>
      <c r="AG829" s="1395"/>
      <c r="AH829" s="1395"/>
      <c r="AI829" s="1395"/>
      <c r="AJ829" s="1395"/>
      <c r="AK829" s="1395"/>
      <c r="AL829" s="1395"/>
      <c r="AM829" s="1395"/>
      <c r="AN829" s="1395"/>
    </row>
    <row r="830">
      <c r="A830" s="1395"/>
      <c r="B830" s="1395"/>
      <c r="C830" s="1395"/>
      <c r="D830" s="1395"/>
      <c r="E830" s="1395"/>
      <c r="F830" s="1395"/>
      <c r="G830" s="1395"/>
      <c r="H830" s="1395"/>
      <c r="I830" s="1395"/>
      <c r="J830" s="1395"/>
      <c r="K830" s="1395"/>
      <c r="L830" s="1395"/>
      <c r="M830" s="1395"/>
      <c r="N830" s="1395"/>
      <c r="O830" s="1395"/>
      <c r="P830" s="1395"/>
      <c r="Q830" s="1395"/>
      <c r="R830" s="1395"/>
      <c r="S830" s="1395"/>
      <c r="T830" s="1395"/>
      <c r="U830" s="1395"/>
      <c r="V830" s="1395"/>
      <c r="W830" s="1395"/>
      <c r="X830" s="1395"/>
      <c r="Y830" s="1395"/>
      <c r="Z830" s="1395"/>
      <c r="AA830" s="1395"/>
      <c r="AB830" s="1395"/>
      <c r="AC830" s="1395"/>
      <c r="AD830" s="1395"/>
      <c r="AE830" s="1395"/>
      <c r="AF830" s="1395"/>
      <c r="AG830" s="1395"/>
      <c r="AH830" s="1395"/>
      <c r="AI830" s="1395"/>
      <c r="AJ830" s="1395"/>
      <c r="AK830" s="1395"/>
      <c r="AL830" s="1395"/>
      <c r="AM830" s="1395"/>
      <c r="AN830" s="1395"/>
    </row>
    <row r="831">
      <c r="A831" s="1395"/>
      <c r="B831" s="1395"/>
      <c r="C831" s="1395"/>
      <c r="D831" s="1395"/>
      <c r="E831" s="1395"/>
      <c r="F831" s="1395"/>
      <c r="G831" s="1395"/>
      <c r="H831" s="1395"/>
      <c r="I831" s="1395"/>
      <c r="J831" s="1395"/>
      <c r="K831" s="1395"/>
      <c r="L831" s="1395"/>
      <c r="M831" s="1395"/>
      <c r="N831" s="1395"/>
      <c r="O831" s="1395"/>
      <c r="P831" s="1395"/>
      <c r="Q831" s="1395"/>
      <c r="R831" s="1395"/>
      <c r="S831" s="1395"/>
      <c r="T831" s="1395"/>
      <c r="U831" s="1395"/>
      <c r="V831" s="1395"/>
      <c r="W831" s="1395"/>
      <c r="X831" s="1395"/>
      <c r="Y831" s="1395"/>
      <c r="Z831" s="1395"/>
      <c r="AA831" s="1395"/>
      <c r="AB831" s="1395"/>
      <c r="AC831" s="1395"/>
      <c r="AD831" s="1395"/>
      <c r="AE831" s="1395"/>
      <c r="AF831" s="1395"/>
      <c r="AG831" s="1395"/>
      <c r="AH831" s="1395"/>
      <c r="AI831" s="1395"/>
      <c r="AJ831" s="1395"/>
      <c r="AK831" s="1395"/>
      <c r="AL831" s="1395"/>
      <c r="AM831" s="1395"/>
      <c r="AN831" s="1395"/>
    </row>
    <row r="832">
      <c r="A832" s="1395"/>
      <c r="B832" s="1395"/>
      <c r="C832" s="1395"/>
      <c r="D832" s="1395"/>
      <c r="E832" s="1395"/>
      <c r="F832" s="1395"/>
      <c r="G832" s="1395"/>
      <c r="H832" s="1395"/>
      <c r="I832" s="1395"/>
      <c r="J832" s="1395"/>
      <c r="K832" s="1395"/>
      <c r="L832" s="1395"/>
      <c r="M832" s="1395"/>
      <c r="N832" s="1395"/>
      <c r="O832" s="1395"/>
      <c r="P832" s="1395"/>
      <c r="Q832" s="1395"/>
      <c r="R832" s="1395"/>
      <c r="S832" s="1395"/>
      <c r="T832" s="1395"/>
      <c r="U832" s="1395"/>
      <c r="V832" s="1395"/>
      <c r="W832" s="1395"/>
      <c r="X832" s="1395"/>
      <c r="Y832" s="1395"/>
      <c r="Z832" s="1395"/>
      <c r="AA832" s="1395"/>
      <c r="AB832" s="1395"/>
      <c r="AC832" s="1395"/>
      <c r="AD832" s="1395"/>
      <c r="AE832" s="1395"/>
      <c r="AF832" s="1395"/>
      <c r="AG832" s="1395"/>
      <c r="AH832" s="1395"/>
      <c r="AI832" s="1395"/>
      <c r="AJ832" s="1395"/>
      <c r="AK832" s="1395"/>
      <c r="AL832" s="1395"/>
      <c r="AM832" s="1395"/>
      <c r="AN832" s="1395"/>
    </row>
    <row r="833">
      <c r="A833" s="1395"/>
      <c r="B833" s="1395"/>
      <c r="C833" s="1395"/>
      <c r="D833" s="1395"/>
      <c r="E833" s="1395"/>
      <c r="F833" s="1395"/>
      <c r="G833" s="1395"/>
      <c r="H833" s="1395"/>
      <c r="I833" s="1395"/>
      <c r="J833" s="1395"/>
      <c r="K833" s="1395"/>
      <c r="L833" s="1395"/>
      <c r="M833" s="1395"/>
      <c r="N833" s="1395"/>
      <c r="O833" s="1395"/>
      <c r="P833" s="1395"/>
      <c r="Q833" s="1395"/>
      <c r="R833" s="1395"/>
      <c r="S833" s="1395"/>
      <c r="T833" s="1395"/>
      <c r="U833" s="1395"/>
      <c r="V833" s="1395"/>
      <c r="W833" s="1395"/>
      <c r="X833" s="1395"/>
      <c r="Y833" s="1395"/>
      <c r="Z833" s="1395"/>
      <c r="AA833" s="1395"/>
      <c r="AB833" s="1395"/>
      <c r="AC833" s="1395"/>
      <c r="AD833" s="1395"/>
      <c r="AE833" s="1395"/>
      <c r="AF833" s="1395"/>
      <c r="AG833" s="1395"/>
      <c r="AH833" s="1395"/>
      <c r="AI833" s="1395"/>
      <c r="AJ833" s="1395"/>
      <c r="AK833" s="1395"/>
      <c r="AL833" s="1395"/>
      <c r="AM833" s="1395"/>
      <c r="AN833" s="1395"/>
    </row>
    <row r="834">
      <c r="A834" s="1395"/>
      <c r="B834" s="1395"/>
      <c r="C834" s="1395"/>
      <c r="D834" s="1395"/>
      <c r="E834" s="1395"/>
      <c r="F834" s="1395"/>
      <c r="G834" s="1395"/>
      <c r="H834" s="1395"/>
      <c r="I834" s="1395"/>
      <c r="J834" s="1395"/>
      <c r="K834" s="1395"/>
      <c r="L834" s="1395"/>
      <c r="M834" s="1395"/>
      <c r="N834" s="1395"/>
      <c r="O834" s="1395"/>
      <c r="P834" s="1395"/>
      <c r="Q834" s="1395"/>
      <c r="R834" s="1395"/>
      <c r="S834" s="1395"/>
      <c r="T834" s="1395"/>
      <c r="U834" s="1395"/>
      <c r="V834" s="1395"/>
      <c r="W834" s="1395"/>
      <c r="X834" s="1395"/>
      <c r="Y834" s="1395"/>
      <c r="Z834" s="1395"/>
      <c r="AA834" s="1395"/>
      <c r="AB834" s="1395"/>
      <c r="AC834" s="1395"/>
      <c r="AD834" s="1395"/>
      <c r="AE834" s="1395"/>
      <c r="AF834" s="1395"/>
      <c r="AG834" s="1395"/>
      <c r="AH834" s="1395"/>
      <c r="AI834" s="1395"/>
      <c r="AJ834" s="1395"/>
      <c r="AK834" s="1395"/>
      <c r="AL834" s="1395"/>
      <c r="AM834" s="1395"/>
      <c r="AN834" s="1395"/>
    </row>
    <row r="835">
      <c r="A835" s="1395"/>
      <c r="B835" s="1395"/>
      <c r="C835" s="1395"/>
      <c r="D835" s="1395"/>
      <c r="E835" s="1395"/>
      <c r="F835" s="1395"/>
      <c r="G835" s="1395"/>
      <c r="H835" s="1395"/>
      <c r="I835" s="1395"/>
      <c r="J835" s="1395"/>
      <c r="K835" s="1395"/>
      <c r="L835" s="1395"/>
      <c r="M835" s="1395"/>
      <c r="N835" s="1395"/>
      <c r="O835" s="1395"/>
      <c r="P835" s="1395"/>
      <c r="Q835" s="1395"/>
      <c r="R835" s="1395"/>
      <c r="S835" s="1395"/>
      <c r="T835" s="1395"/>
      <c r="U835" s="1395"/>
      <c r="V835" s="1395"/>
      <c r="W835" s="1395"/>
      <c r="X835" s="1395"/>
      <c r="Y835" s="1395"/>
      <c r="Z835" s="1395"/>
      <c r="AA835" s="1395"/>
      <c r="AB835" s="1395"/>
      <c r="AC835" s="1395"/>
      <c r="AD835" s="1395"/>
      <c r="AE835" s="1395"/>
      <c r="AF835" s="1395"/>
      <c r="AG835" s="1395"/>
      <c r="AH835" s="1395"/>
      <c r="AI835" s="1395"/>
      <c r="AJ835" s="1395"/>
      <c r="AK835" s="1395"/>
      <c r="AL835" s="1395"/>
      <c r="AM835" s="1395"/>
      <c r="AN835" s="1395"/>
    </row>
    <row r="836">
      <c r="A836" s="1395"/>
      <c r="B836" s="1395"/>
      <c r="C836" s="1395"/>
      <c r="D836" s="1395"/>
      <c r="E836" s="1395"/>
      <c r="F836" s="1395"/>
      <c r="G836" s="1395"/>
      <c r="H836" s="1395"/>
      <c r="I836" s="1395"/>
      <c r="J836" s="1395"/>
      <c r="K836" s="1395"/>
      <c r="L836" s="1395"/>
      <c r="M836" s="1395"/>
      <c r="N836" s="1395"/>
      <c r="O836" s="1395"/>
      <c r="P836" s="1395"/>
      <c r="Q836" s="1395"/>
      <c r="R836" s="1395"/>
      <c r="S836" s="1395"/>
      <c r="T836" s="1395"/>
      <c r="U836" s="1395"/>
      <c r="V836" s="1395"/>
      <c r="W836" s="1395"/>
      <c r="X836" s="1395"/>
      <c r="Y836" s="1395"/>
      <c r="Z836" s="1395"/>
      <c r="AA836" s="1395"/>
      <c r="AB836" s="1395"/>
      <c r="AC836" s="1395"/>
      <c r="AD836" s="1395"/>
      <c r="AE836" s="1395"/>
      <c r="AF836" s="1395"/>
      <c r="AG836" s="1395"/>
      <c r="AH836" s="1395"/>
      <c r="AI836" s="1395"/>
      <c r="AJ836" s="1395"/>
      <c r="AK836" s="1395"/>
      <c r="AL836" s="1395"/>
      <c r="AM836" s="1395"/>
      <c r="AN836" s="1395"/>
    </row>
    <row r="837">
      <c r="A837" s="1395"/>
      <c r="B837" s="1395"/>
      <c r="C837" s="1395"/>
      <c r="D837" s="1395"/>
      <c r="E837" s="1395"/>
      <c r="F837" s="1395"/>
      <c r="G837" s="1395"/>
      <c r="H837" s="1395"/>
      <c r="I837" s="1395"/>
      <c r="J837" s="1395"/>
      <c r="K837" s="1395"/>
      <c r="L837" s="1395"/>
      <c r="M837" s="1395"/>
      <c r="N837" s="1395"/>
      <c r="O837" s="1395"/>
      <c r="P837" s="1395"/>
      <c r="Q837" s="1395"/>
      <c r="R837" s="1395"/>
      <c r="S837" s="1395"/>
      <c r="T837" s="1395"/>
      <c r="U837" s="1395"/>
      <c r="V837" s="1395"/>
      <c r="W837" s="1395"/>
      <c r="X837" s="1395"/>
      <c r="Y837" s="1395"/>
      <c r="Z837" s="1395"/>
      <c r="AA837" s="1395"/>
      <c r="AB837" s="1395"/>
      <c r="AC837" s="1395"/>
      <c r="AD837" s="1395"/>
      <c r="AE837" s="1395"/>
      <c r="AF837" s="1395"/>
      <c r="AG837" s="1395"/>
      <c r="AH837" s="1395"/>
      <c r="AI837" s="1395"/>
      <c r="AJ837" s="1395"/>
      <c r="AK837" s="1395"/>
      <c r="AL837" s="1395"/>
      <c r="AM837" s="1395"/>
      <c r="AN837" s="1395"/>
    </row>
    <row r="838">
      <c r="A838" s="1395"/>
      <c r="B838" s="1395"/>
      <c r="C838" s="1395"/>
      <c r="D838" s="1395"/>
      <c r="E838" s="1395"/>
      <c r="F838" s="1395"/>
      <c r="G838" s="1395"/>
      <c r="H838" s="1395"/>
      <c r="I838" s="1395"/>
      <c r="J838" s="1395"/>
      <c r="K838" s="1395"/>
      <c r="L838" s="1395"/>
      <c r="M838" s="1395"/>
      <c r="N838" s="1395"/>
      <c r="O838" s="1395"/>
      <c r="P838" s="1395"/>
      <c r="Q838" s="1395"/>
      <c r="R838" s="1395"/>
      <c r="S838" s="1395"/>
      <c r="T838" s="1395"/>
      <c r="U838" s="1395"/>
      <c r="V838" s="1395"/>
      <c r="W838" s="1395"/>
      <c r="X838" s="1395"/>
      <c r="Y838" s="1395"/>
      <c r="Z838" s="1395"/>
      <c r="AA838" s="1395"/>
      <c r="AB838" s="1395"/>
      <c r="AC838" s="1395"/>
      <c r="AD838" s="1395"/>
      <c r="AE838" s="1395"/>
      <c r="AF838" s="1395"/>
      <c r="AG838" s="1395"/>
      <c r="AH838" s="1395"/>
      <c r="AI838" s="1395"/>
      <c r="AJ838" s="1395"/>
      <c r="AK838" s="1395"/>
      <c r="AL838" s="1395"/>
      <c r="AM838" s="1395"/>
      <c r="AN838" s="1395"/>
    </row>
    <row r="839">
      <c r="A839" s="1395"/>
      <c r="B839" s="1395"/>
      <c r="C839" s="1395"/>
      <c r="D839" s="1395"/>
      <c r="E839" s="1395"/>
      <c r="F839" s="1395"/>
      <c r="G839" s="1395"/>
      <c r="H839" s="1395"/>
      <c r="I839" s="1395"/>
      <c r="J839" s="1395"/>
      <c r="K839" s="1395"/>
      <c r="L839" s="1395"/>
      <c r="M839" s="1395"/>
      <c r="N839" s="1395"/>
      <c r="O839" s="1395"/>
      <c r="P839" s="1395"/>
      <c r="Q839" s="1395"/>
      <c r="R839" s="1395"/>
      <c r="S839" s="1395"/>
      <c r="T839" s="1395"/>
      <c r="U839" s="1395"/>
      <c r="V839" s="1395"/>
      <c r="W839" s="1395"/>
      <c r="X839" s="1395"/>
      <c r="Y839" s="1395"/>
      <c r="Z839" s="1395"/>
      <c r="AA839" s="1395"/>
      <c r="AB839" s="1395"/>
      <c r="AC839" s="1395"/>
      <c r="AD839" s="1395"/>
      <c r="AE839" s="1395"/>
      <c r="AF839" s="1395"/>
      <c r="AG839" s="1395"/>
      <c r="AH839" s="1395"/>
      <c r="AI839" s="1395"/>
      <c r="AJ839" s="1395"/>
      <c r="AK839" s="1395"/>
      <c r="AL839" s="1395"/>
      <c r="AM839" s="1395"/>
      <c r="AN839" s="1395"/>
    </row>
    <row r="840">
      <c r="A840" s="1395"/>
      <c r="B840" s="1395"/>
      <c r="C840" s="1395"/>
      <c r="D840" s="1395"/>
      <c r="E840" s="1395"/>
      <c r="F840" s="1395"/>
      <c r="G840" s="1395"/>
      <c r="H840" s="1395"/>
      <c r="I840" s="1395"/>
      <c r="J840" s="1395"/>
      <c r="K840" s="1395"/>
      <c r="L840" s="1395"/>
      <c r="M840" s="1395"/>
      <c r="N840" s="1395"/>
      <c r="O840" s="1395"/>
      <c r="P840" s="1395"/>
      <c r="Q840" s="1395"/>
      <c r="R840" s="1395"/>
      <c r="S840" s="1395"/>
      <c r="T840" s="1395"/>
      <c r="U840" s="1395"/>
      <c r="V840" s="1395"/>
      <c r="W840" s="1395"/>
      <c r="X840" s="1395"/>
      <c r="Y840" s="1395"/>
      <c r="Z840" s="1395"/>
      <c r="AA840" s="1395"/>
      <c r="AB840" s="1395"/>
      <c r="AC840" s="1395"/>
      <c r="AD840" s="1395"/>
      <c r="AE840" s="1395"/>
      <c r="AF840" s="1395"/>
      <c r="AG840" s="1395"/>
      <c r="AH840" s="1395"/>
      <c r="AI840" s="1395"/>
      <c r="AJ840" s="1395"/>
      <c r="AK840" s="1395"/>
      <c r="AL840" s="1395"/>
      <c r="AM840" s="1395"/>
      <c r="AN840" s="1395"/>
    </row>
    <row r="841">
      <c r="A841" s="1395"/>
      <c r="B841" s="1395"/>
      <c r="C841" s="1395"/>
      <c r="D841" s="1395"/>
      <c r="E841" s="1395"/>
      <c r="F841" s="1395"/>
      <c r="G841" s="1395"/>
      <c r="H841" s="1395"/>
      <c r="I841" s="1395"/>
      <c r="J841" s="1395"/>
      <c r="K841" s="1395"/>
      <c r="L841" s="1395"/>
      <c r="M841" s="1395"/>
      <c r="N841" s="1395"/>
      <c r="O841" s="1395"/>
      <c r="P841" s="1395"/>
      <c r="Q841" s="1395"/>
      <c r="R841" s="1395"/>
      <c r="S841" s="1395"/>
      <c r="T841" s="1395"/>
      <c r="U841" s="1395"/>
      <c r="V841" s="1395"/>
      <c r="W841" s="1395"/>
      <c r="X841" s="1395"/>
      <c r="Y841" s="1395"/>
      <c r="Z841" s="1395"/>
      <c r="AA841" s="1395"/>
      <c r="AB841" s="1395"/>
      <c r="AC841" s="1395"/>
      <c r="AD841" s="1395"/>
      <c r="AE841" s="1395"/>
      <c r="AF841" s="1395"/>
      <c r="AG841" s="1395"/>
      <c r="AH841" s="1395"/>
      <c r="AI841" s="1395"/>
      <c r="AJ841" s="1395"/>
      <c r="AK841" s="1395"/>
      <c r="AL841" s="1395"/>
      <c r="AM841" s="1395"/>
      <c r="AN841" s="1395"/>
    </row>
    <row r="842">
      <c r="A842" s="1395"/>
      <c r="B842" s="1395"/>
      <c r="C842" s="1395"/>
      <c r="D842" s="1395"/>
      <c r="E842" s="1395"/>
      <c r="F842" s="1395"/>
      <c r="G842" s="1395"/>
      <c r="H842" s="1395"/>
      <c r="I842" s="1395"/>
      <c r="J842" s="1395"/>
      <c r="K842" s="1395"/>
      <c r="L842" s="1395"/>
      <c r="M842" s="1395"/>
      <c r="N842" s="1395"/>
      <c r="O842" s="1395"/>
      <c r="P842" s="1395"/>
      <c r="Q842" s="1395"/>
      <c r="R842" s="1395"/>
      <c r="S842" s="1395"/>
      <c r="T842" s="1395"/>
      <c r="U842" s="1395"/>
      <c r="V842" s="1395"/>
      <c r="W842" s="1395"/>
      <c r="X842" s="1395"/>
      <c r="Y842" s="1395"/>
      <c r="Z842" s="1395"/>
      <c r="AA842" s="1395"/>
      <c r="AB842" s="1395"/>
      <c r="AC842" s="1395"/>
      <c r="AD842" s="1395"/>
      <c r="AE842" s="1395"/>
      <c r="AF842" s="1395"/>
      <c r="AG842" s="1395"/>
      <c r="AH842" s="1395"/>
      <c r="AI842" s="1395"/>
      <c r="AJ842" s="1395"/>
      <c r="AK842" s="1395"/>
      <c r="AL842" s="1395"/>
      <c r="AM842" s="1395"/>
      <c r="AN842" s="1395"/>
    </row>
    <row r="843">
      <c r="A843" s="1395"/>
      <c r="B843" s="1395"/>
      <c r="C843" s="1395"/>
      <c r="D843" s="1395"/>
      <c r="E843" s="1395"/>
      <c r="F843" s="1395"/>
      <c r="G843" s="1395"/>
      <c r="H843" s="1395"/>
      <c r="I843" s="1395"/>
      <c r="J843" s="1395"/>
      <c r="K843" s="1395"/>
      <c r="L843" s="1395"/>
      <c r="M843" s="1395"/>
      <c r="N843" s="1395"/>
      <c r="O843" s="1395"/>
      <c r="P843" s="1395"/>
      <c r="Q843" s="1395"/>
      <c r="R843" s="1395"/>
      <c r="S843" s="1395"/>
      <c r="T843" s="1395"/>
      <c r="U843" s="1395"/>
      <c r="V843" s="1395"/>
      <c r="W843" s="1395"/>
      <c r="X843" s="1395"/>
      <c r="Y843" s="1395"/>
      <c r="Z843" s="1395"/>
      <c r="AA843" s="1395"/>
      <c r="AB843" s="1395"/>
      <c r="AC843" s="1395"/>
      <c r="AD843" s="1395"/>
      <c r="AE843" s="1395"/>
      <c r="AF843" s="1395"/>
      <c r="AG843" s="1395"/>
      <c r="AH843" s="1395"/>
      <c r="AI843" s="1395"/>
      <c r="AJ843" s="1395"/>
      <c r="AK843" s="1395"/>
      <c r="AL843" s="1395"/>
      <c r="AM843" s="1395"/>
      <c r="AN843" s="1395"/>
    </row>
    <row r="844">
      <c r="A844" s="1395"/>
      <c r="B844" s="1395"/>
      <c r="C844" s="1395"/>
      <c r="D844" s="1395"/>
      <c r="E844" s="1395"/>
      <c r="F844" s="1395"/>
      <c r="G844" s="1395"/>
      <c r="H844" s="1395"/>
      <c r="I844" s="1395"/>
      <c r="J844" s="1395"/>
      <c r="K844" s="1395"/>
      <c r="L844" s="1395"/>
      <c r="M844" s="1395"/>
      <c r="N844" s="1395"/>
      <c r="O844" s="1395"/>
      <c r="P844" s="1395"/>
      <c r="Q844" s="1395"/>
      <c r="R844" s="1395"/>
      <c r="S844" s="1395"/>
      <c r="T844" s="1395"/>
      <c r="U844" s="1395"/>
      <c r="V844" s="1395"/>
      <c r="W844" s="1395"/>
      <c r="X844" s="1395"/>
      <c r="Y844" s="1395"/>
      <c r="Z844" s="1395"/>
      <c r="AA844" s="1395"/>
      <c r="AB844" s="1395"/>
      <c r="AC844" s="1395"/>
      <c r="AD844" s="1395"/>
      <c r="AE844" s="1395"/>
      <c r="AF844" s="1395"/>
      <c r="AG844" s="1395"/>
      <c r="AH844" s="1395"/>
      <c r="AI844" s="1395"/>
      <c r="AJ844" s="1395"/>
      <c r="AK844" s="1395"/>
      <c r="AL844" s="1395"/>
      <c r="AM844" s="1395"/>
      <c r="AN844" s="1395"/>
    </row>
    <row r="845">
      <c r="A845" s="1395"/>
      <c r="B845" s="1395"/>
      <c r="C845" s="1395"/>
      <c r="D845" s="1395"/>
      <c r="E845" s="1395"/>
      <c r="F845" s="1395"/>
      <c r="G845" s="1395"/>
      <c r="H845" s="1395"/>
      <c r="I845" s="1395"/>
      <c r="J845" s="1395"/>
      <c r="K845" s="1395"/>
      <c r="L845" s="1395"/>
      <c r="M845" s="1395"/>
      <c r="N845" s="1395"/>
      <c r="O845" s="1395"/>
      <c r="P845" s="1395"/>
      <c r="Q845" s="1395"/>
      <c r="R845" s="1395"/>
      <c r="S845" s="1395"/>
      <c r="T845" s="1395"/>
      <c r="U845" s="1395"/>
      <c r="V845" s="1395"/>
      <c r="W845" s="1395"/>
      <c r="X845" s="1395"/>
      <c r="Y845" s="1395"/>
      <c r="Z845" s="1395"/>
      <c r="AA845" s="1395"/>
      <c r="AB845" s="1395"/>
      <c r="AC845" s="1395"/>
      <c r="AD845" s="1395"/>
      <c r="AE845" s="1395"/>
      <c r="AF845" s="1395"/>
      <c r="AG845" s="1395"/>
      <c r="AH845" s="1395"/>
      <c r="AI845" s="1395"/>
      <c r="AJ845" s="1395"/>
      <c r="AK845" s="1395"/>
      <c r="AL845" s="1395"/>
      <c r="AM845" s="1395"/>
      <c r="AN845" s="1395"/>
    </row>
    <row r="846">
      <c r="A846" s="1395"/>
      <c r="B846" s="1395"/>
      <c r="C846" s="1395"/>
      <c r="D846" s="1395"/>
      <c r="E846" s="1395"/>
      <c r="F846" s="1395"/>
      <c r="G846" s="1395"/>
      <c r="H846" s="1395"/>
      <c r="I846" s="1395"/>
      <c r="J846" s="1395"/>
      <c r="K846" s="1395"/>
      <c r="L846" s="1395"/>
      <c r="M846" s="1395"/>
      <c r="N846" s="1395"/>
      <c r="O846" s="1395"/>
      <c r="P846" s="1395"/>
      <c r="Q846" s="1395"/>
      <c r="R846" s="1395"/>
      <c r="S846" s="1395"/>
      <c r="T846" s="1395"/>
      <c r="U846" s="1395"/>
      <c r="V846" s="1395"/>
      <c r="W846" s="1395"/>
      <c r="X846" s="1395"/>
      <c r="Y846" s="1395"/>
      <c r="Z846" s="1395"/>
      <c r="AA846" s="1395"/>
      <c r="AB846" s="1395"/>
      <c r="AC846" s="1395"/>
      <c r="AD846" s="1395"/>
      <c r="AE846" s="1395"/>
      <c r="AF846" s="1395"/>
      <c r="AG846" s="1395"/>
      <c r="AH846" s="1395"/>
      <c r="AI846" s="1395"/>
      <c r="AJ846" s="1395"/>
      <c r="AK846" s="1395"/>
      <c r="AL846" s="1395"/>
      <c r="AM846" s="1395"/>
      <c r="AN846" s="1395"/>
    </row>
    <row r="847">
      <c r="A847" s="1395"/>
      <c r="B847" s="1395"/>
      <c r="C847" s="1395"/>
      <c r="D847" s="1395"/>
      <c r="E847" s="1395"/>
      <c r="F847" s="1395"/>
      <c r="G847" s="1395"/>
      <c r="H847" s="1395"/>
      <c r="I847" s="1395"/>
      <c r="J847" s="1395"/>
      <c r="K847" s="1395"/>
      <c r="L847" s="1395"/>
      <c r="M847" s="1395"/>
      <c r="N847" s="1395"/>
      <c r="O847" s="1395"/>
      <c r="P847" s="1395"/>
      <c r="Q847" s="1395"/>
      <c r="R847" s="1395"/>
      <c r="S847" s="1395"/>
      <c r="T847" s="1395"/>
      <c r="U847" s="1395"/>
      <c r="V847" s="1395"/>
      <c r="W847" s="1395"/>
      <c r="X847" s="1395"/>
      <c r="Y847" s="1395"/>
      <c r="Z847" s="1395"/>
      <c r="AA847" s="1395"/>
      <c r="AB847" s="1395"/>
      <c r="AC847" s="1395"/>
      <c r="AD847" s="1395"/>
      <c r="AE847" s="1395"/>
      <c r="AF847" s="1395"/>
      <c r="AG847" s="1395"/>
      <c r="AH847" s="1395"/>
      <c r="AI847" s="1395"/>
      <c r="AJ847" s="1395"/>
      <c r="AK847" s="1395"/>
      <c r="AL847" s="1395"/>
      <c r="AM847" s="1395"/>
      <c r="AN847" s="1395"/>
    </row>
    <row r="848">
      <c r="A848" s="1395"/>
      <c r="B848" s="1395"/>
      <c r="C848" s="1395"/>
      <c r="D848" s="1395"/>
      <c r="E848" s="1395"/>
      <c r="F848" s="1395"/>
      <c r="G848" s="1395"/>
      <c r="H848" s="1395"/>
      <c r="I848" s="1395"/>
      <c r="J848" s="1395"/>
      <c r="K848" s="1395"/>
      <c r="L848" s="1395"/>
      <c r="M848" s="1395"/>
      <c r="N848" s="1395"/>
      <c r="O848" s="1395"/>
      <c r="P848" s="1395"/>
      <c r="Q848" s="1395"/>
      <c r="R848" s="1395"/>
      <c r="S848" s="1395"/>
      <c r="T848" s="1395"/>
      <c r="U848" s="1395"/>
      <c r="V848" s="1395"/>
      <c r="W848" s="1395"/>
      <c r="X848" s="1395"/>
      <c r="Y848" s="1395"/>
      <c r="Z848" s="1395"/>
      <c r="AA848" s="1395"/>
      <c r="AB848" s="1395"/>
      <c r="AC848" s="1395"/>
      <c r="AD848" s="1395"/>
      <c r="AE848" s="1395"/>
      <c r="AF848" s="1395"/>
      <c r="AG848" s="1395"/>
      <c r="AH848" s="1395"/>
      <c r="AI848" s="1395"/>
      <c r="AJ848" s="1395"/>
      <c r="AK848" s="1395"/>
      <c r="AL848" s="1395"/>
      <c r="AM848" s="1395"/>
      <c r="AN848" s="1395"/>
    </row>
    <row r="849">
      <c r="A849" s="1395"/>
      <c r="B849" s="1395"/>
      <c r="C849" s="1395"/>
      <c r="D849" s="1395"/>
      <c r="E849" s="1395"/>
      <c r="F849" s="1395"/>
      <c r="G849" s="1395"/>
      <c r="H849" s="1395"/>
      <c r="I849" s="1395"/>
      <c r="J849" s="1395"/>
      <c r="K849" s="1395"/>
      <c r="L849" s="1395"/>
      <c r="M849" s="1395"/>
      <c r="N849" s="1395"/>
      <c r="O849" s="1395"/>
      <c r="P849" s="1395"/>
      <c r="Q849" s="1395"/>
      <c r="R849" s="1395"/>
      <c r="S849" s="1395"/>
      <c r="T849" s="1395"/>
      <c r="U849" s="1395"/>
      <c r="V849" s="1395"/>
      <c r="W849" s="1395"/>
      <c r="X849" s="1395"/>
      <c r="Y849" s="1395"/>
      <c r="Z849" s="1395"/>
      <c r="AA849" s="1395"/>
      <c r="AB849" s="1395"/>
      <c r="AC849" s="1395"/>
      <c r="AD849" s="1395"/>
      <c r="AE849" s="1395"/>
      <c r="AF849" s="1395"/>
      <c r="AG849" s="1395"/>
      <c r="AH849" s="1395"/>
      <c r="AI849" s="1395"/>
      <c r="AJ849" s="1395"/>
      <c r="AK849" s="1395"/>
      <c r="AL849" s="1395"/>
      <c r="AM849" s="1395"/>
      <c r="AN849" s="1395"/>
    </row>
    <row r="850">
      <c r="A850" s="1395"/>
      <c r="B850" s="1395"/>
      <c r="C850" s="1395"/>
      <c r="D850" s="1395"/>
      <c r="E850" s="1395"/>
      <c r="F850" s="1395"/>
      <c r="G850" s="1395"/>
      <c r="H850" s="1395"/>
      <c r="I850" s="1395"/>
      <c r="J850" s="1395"/>
      <c r="K850" s="1395"/>
      <c r="L850" s="1395"/>
      <c r="M850" s="1395"/>
      <c r="N850" s="1395"/>
      <c r="O850" s="1395"/>
      <c r="P850" s="1395"/>
      <c r="Q850" s="1395"/>
      <c r="R850" s="1395"/>
      <c r="S850" s="1395"/>
      <c r="T850" s="1395"/>
      <c r="U850" s="1395"/>
      <c r="V850" s="1395"/>
      <c r="W850" s="1395"/>
      <c r="X850" s="1395"/>
      <c r="Y850" s="1395"/>
      <c r="Z850" s="1395"/>
      <c r="AA850" s="1395"/>
      <c r="AB850" s="1395"/>
      <c r="AC850" s="1395"/>
      <c r="AD850" s="1395"/>
      <c r="AE850" s="1395"/>
      <c r="AF850" s="1395"/>
      <c r="AG850" s="1395"/>
      <c r="AH850" s="1395"/>
      <c r="AI850" s="1395"/>
      <c r="AJ850" s="1395"/>
      <c r="AK850" s="1395"/>
      <c r="AL850" s="1395"/>
      <c r="AM850" s="1395"/>
      <c r="AN850" s="1395"/>
    </row>
    <row r="851">
      <c r="A851" s="1395"/>
      <c r="B851" s="1395"/>
      <c r="C851" s="1395"/>
      <c r="D851" s="1395"/>
      <c r="E851" s="1395"/>
      <c r="F851" s="1395"/>
      <c r="G851" s="1395"/>
      <c r="H851" s="1395"/>
      <c r="I851" s="1395"/>
      <c r="J851" s="1395"/>
      <c r="K851" s="1395"/>
      <c r="L851" s="1395"/>
      <c r="M851" s="1395"/>
      <c r="N851" s="1395"/>
      <c r="O851" s="1395"/>
      <c r="P851" s="1395"/>
      <c r="Q851" s="1395"/>
      <c r="R851" s="1395"/>
      <c r="S851" s="1395"/>
      <c r="T851" s="1395"/>
      <c r="U851" s="1395"/>
      <c r="V851" s="1395"/>
      <c r="W851" s="1395"/>
      <c r="X851" s="1395"/>
      <c r="Y851" s="1395"/>
      <c r="Z851" s="1395"/>
      <c r="AA851" s="1395"/>
      <c r="AB851" s="1395"/>
      <c r="AC851" s="1395"/>
      <c r="AD851" s="1395"/>
      <c r="AE851" s="1395"/>
      <c r="AF851" s="1395"/>
      <c r="AG851" s="1395"/>
      <c r="AH851" s="1395"/>
      <c r="AI851" s="1395"/>
      <c r="AJ851" s="1395"/>
      <c r="AK851" s="1395"/>
      <c r="AL851" s="1395"/>
      <c r="AM851" s="1395"/>
      <c r="AN851" s="1395"/>
    </row>
    <row r="852">
      <c r="A852" s="1395"/>
      <c r="B852" s="1395"/>
      <c r="C852" s="1395"/>
      <c r="D852" s="1395"/>
      <c r="E852" s="1395"/>
      <c r="F852" s="1395"/>
      <c r="G852" s="1395"/>
      <c r="H852" s="1395"/>
      <c r="I852" s="1395"/>
      <c r="J852" s="1395"/>
      <c r="K852" s="1395"/>
      <c r="L852" s="1395"/>
      <c r="M852" s="1395"/>
      <c r="N852" s="1395"/>
      <c r="O852" s="1395"/>
      <c r="P852" s="1395"/>
      <c r="Q852" s="1395"/>
      <c r="R852" s="1395"/>
      <c r="S852" s="1395"/>
      <c r="T852" s="1395"/>
      <c r="U852" s="1395"/>
      <c r="V852" s="1395"/>
      <c r="W852" s="1395"/>
      <c r="X852" s="1395"/>
      <c r="Y852" s="1395"/>
      <c r="Z852" s="1395"/>
      <c r="AA852" s="1395"/>
      <c r="AB852" s="1395"/>
      <c r="AC852" s="1395"/>
      <c r="AD852" s="1395"/>
      <c r="AE852" s="1395"/>
      <c r="AF852" s="1395"/>
      <c r="AG852" s="1395"/>
      <c r="AH852" s="1395"/>
      <c r="AI852" s="1395"/>
      <c r="AJ852" s="1395"/>
      <c r="AK852" s="1395"/>
      <c r="AL852" s="1395"/>
      <c r="AM852" s="1395"/>
      <c r="AN852" s="1395"/>
    </row>
    <row r="853">
      <c r="A853" s="1395"/>
      <c r="B853" s="1395"/>
      <c r="C853" s="1395"/>
      <c r="D853" s="1395"/>
      <c r="E853" s="1395"/>
      <c r="F853" s="1395"/>
      <c r="G853" s="1395"/>
      <c r="H853" s="1395"/>
      <c r="I853" s="1395"/>
      <c r="J853" s="1395"/>
      <c r="K853" s="1395"/>
      <c r="L853" s="1395"/>
      <c r="M853" s="1395"/>
      <c r="N853" s="1395"/>
      <c r="O853" s="1395"/>
      <c r="P853" s="1395"/>
      <c r="Q853" s="1395"/>
      <c r="R853" s="1395"/>
      <c r="S853" s="1395"/>
      <c r="T853" s="1395"/>
      <c r="U853" s="1395"/>
      <c r="V853" s="1395"/>
      <c r="W853" s="1395"/>
      <c r="X853" s="1395"/>
      <c r="Y853" s="1395"/>
      <c r="Z853" s="1395"/>
      <c r="AA853" s="1395"/>
      <c r="AB853" s="1395"/>
      <c r="AC853" s="1395"/>
      <c r="AD853" s="1395"/>
      <c r="AE853" s="1395"/>
      <c r="AF853" s="1395"/>
      <c r="AG853" s="1395"/>
      <c r="AH853" s="1395"/>
      <c r="AI853" s="1395"/>
      <c r="AJ853" s="1395"/>
      <c r="AK853" s="1395"/>
      <c r="AL853" s="1395"/>
      <c r="AM853" s="1395"/>
      <c r="AN853" s="1395"/>
    </row>
    <row r="854">
      <c r="A854" s="1395"/>
      <c r="B854" s="1395"/>
      <c r="C854" s="1395"/>
      <c r="D854" s="1395"/>
      <c r="E854" s="1395"/>
      <c r="F854" s="1395"/>
      <c r="G854" s="1395"/>
      <c r="H854" s="1395"/>
      <c r="I854" s="1395"/>
      <c r="J854" s="1395"/>
      <c r="K854" s="1395"/>
      <c r="L854" s="1395"/>
      <c r="M854" s="1395"/>
      <c r="N854" s="1395"/>
      <c r="O854" s="1395"/>
      <c r="P854" s="1395"/>
      <c r="Q854" s="1395"/>
      <c r="R854" s="1395"/>
      <c r="S854" s="1395"/>
      <c r="T854" s="1395"/>
      <c r="U854" s="1395"/>
      <c r="V854" s="1395"/>
      <c r="W854" s="1395"/>
      <c r="X854" s="1395"/>
      <c r="Y854" s="1395"/>
      <c r="Z854" s="1395"/>
      <c r="AA854" s="1395"/>
      <c r="AB854" s="1395"/>
      <c r="AC854" s="1395"/>
      <c r="AD854" s="1395"/>
      <c r="AE854" s="1395"/>
      <c r="AF854" s="1395"/>
      <c r="AG854" s="1395"/>
      <c r="AH854" s="1395"/>
      <c r="AI854" s="1395"/>
      <c r="AJ854" s="1395"/>
      <c r="AK854" s="1395"/>
      <c r="AL854" s="1395"/>
      <c r="AM854" s="1395"/>
      <c r="AN854" s="1395"/>
    </row>
    <row r="855">
      <c r="A855" s="1395"/>
      <c r="B855" s="1395"/>
      <c r="C855" s="1395"/>
      <c r="D855" s="1395"/>
      <c r="E855" s="1395"/>
      <c r="F855" s="1395"/>
      <c r="G855" s="1395"/>
      <c r="H855" s="1395"/>
      <c r="I855" s="1395"/>
      <c r="J855" s="1395"/>
      <c r="K855" s="1395"/>
      <c r="L855" s="1395"/>
      <c r="M855" s="1395"/>
      <c r="N855" s="1395"/>
      <c r="O855" s="1395"/>
      <c r="P855" s="1395"/>
      <c r="Q855" s="1395"/>
      <c r="R855" s="1395"/>
      <c r="S855" s="1395"/>
      <c r="T855" s="1395"/>
      <c r="U855" s="1395"/>
      <c r="V855" s="1395"/>
      <c r="W855" s="1395"/>
      <c r="X855" s="1395"/>
      <c r="Y855" s="1395"/>
      <c r="Z855" s="1395"/>
      <c r="AA855" s="1395"/>
      <c r="AB855" s="1395"/>
      <c r="AC855" s="1395"/>
      <c r="AD855" s="1395"/>
      <c r="AE855" s="1395"/>
      <c r="AF855" s="1395"/>
      <c r="AG855" s="1395"/>
      <c r="AH855" s="1395"/>
      <c r="AI855" s="1395"/>
      <c r="AJ855" s="1395"/>
      <c r="AK855" s="1395"/>
      <c r="AL855" s="1395"/>
      <c r="AM855" s="1395"/>
      <c r="AN855" s="1395"/>
    </row>
    <row r="856">
      <c r="A856" s="1395"/>
      <c r="B856" s="1395"/>
      <c r="C856" s="1395"/>
      <c r="D856" s="1395"/>
      <c r="E856" s="1395"/>
      <c r="F856" s="1395"/>
      <c r="G856" s="1395"/>
      <c r="H856" s="1395"/>
      <c r="I856" s="1395"/>
      <c r="J856" s="1395"/>
      <c r="K856" s="1395"/>
      <c r="L856" s="1395"/>
      <c r="M856" s="1395"/>
      <c r="N856" s="1395"/>
      <c r="O856" s="1395"/>
      <c r="P856" s="1395"/>
      <c r="Q856" s="1395"/>
      <c r="R856" s="1395"/>
      <c r="S856" s="1395"/>
      <c r="T856" s="1395"/>
      <c r="U856" s="1395"/>
      <c r="V856" s="1395"/>
      <c r="W856" s="1395"/>
      <c r="X856" s="1395"/>
      <c r="Y856" s="1395"/>
      <c r="Z856" s="1395"/>
      <c r="AA856" s="1395"/>
      <c r="AB856" s="1395"/>
      <c r="AC856" s="1395"/>
      <c r="AD856" s="1395"/>
      <c r="AE856" s="1395"/>
      <c r="AF856" s="1395"/>
      <c r="AG856" s="1395"/>
      <c r="AH856" s="1395"/>
      <c r="AI856" s="1395"/>
      <c r="AJ856" s="1395"/>
      <c r="AK856" s="1395"/>
      <c r="AL856" s="1395"/>
      <c r="AM856" s="1395"/>
      <c r="AN856" s="1395"/>
    </row>
    <row r="857">
      <c r="A857" s="1395"/>
      <c r="B857" s="1395"/>
      <c r="C857" s="1395"/>
      <c r="D857" s="1395"/>
      <c r="E857" s="1395"/>
      <c r="F857" s="1395"/>
      <c r="G857" s="1395"/>
      <c r="H857" s="1395"/>
      <c r="I857" s="1395"/>
      <c r="J857" s="1395"/>
      <c r="K857" s="1395"/>
      <c r="L857" s="1395"/>
      <c r="M857" s="1395"/>
      <c r="N857" s="1395"/>
      <c r="O857" s="1395"/>
      <c r="P857" s="1395"/>
      <c r="Q857" s="1395"/>
      <c r="R857" s="1395"/>
      <c r="S857" s="1395"/>
      <c r="T857" s="1395"/>
      <c r="U857" s="1395"/>
      <c r="V857" s="1395"/>
      <c r="W857" s="1395"/>
      <c r="X857" s="1395"/>
      <c r="Y857" s="1395"/>
      <c r="Z857" s="1395"/>
      <c r="AA857" s="1395"/>
      <c r="AB857" s="1395"/>
      <c r="AC857" s="1395"/>
      <c r="AD857" s="1395"/>
      <c r="AE857" s="1395"/>
      <c r="AF857" s="1395"/>
      <c r="AG857" s="1395"/>
      <c r="AH857" s="1395"/>
      <c r="AI857" s="1395"/>
      <c r="AJ857" s="1395"/>
      <c r="AK857" s="1395"/>
      <c r="AL857" s="1395"/>
      <c r="AM857" s="1395"/>
      <c r="AN857" s="1395"/>
    </row>
    <row r="858">
      <c r="A858" s="1395"/>
      <c r="B858" s="1395"/>
      <c r="C858" s="1395"/>
      <c r="D858" s="1395"/>
      <c r="E858" s="1395"/>
      <c r="F858" s="1395"/>
      <c r="G858" s="1395"/>
      <c r="H858" s="1395"/>
      <c r="I858" s="1395"/>
      <c r="J858" s="1395"/>
      <c r="K858" s="1395"/>
      <c r="L858" s="1395"/>
      <c r="M858" s="1395"/>
      <c r="N858" s="1395"/>
      <c r="O858" s="1395"/>
      <c r="P858" s="1395"/>
      <c r="Q858" s="1395"/>
      <c r="R858" s="1395"/>
      <c r="S858" s="1395"/>
      <c r="T858" s="1395"/>
      <c r="U858" s="1395"/>
      <c r="V858" s="1395"/>
      <c r="W858" s="1395"/>
      <c r="X858" s="1395"/>
      <c r="Y858" s="1395"/>
      <c r="Z858" s="1395"/>
      <c r="AA858" s="1395"/>
      <c r="AB858" s="1395"/>
      <c r="AC858" s="1395"/>
      <c r="AD858" s="1395"/>
      <c r="AE858" s="1395"/>
      <c r="AF858" s="1395"/>
      <c r="AG858" s="1395"/>
      <c r="AH858" s="1395"/>
      <c r="AI858" s="1395"/>
      <c r="AJ858" s="1395"/>
      <c r="AK858" s="1395"/>
      <c r="AL858" s="1395"/>
      <c r="AM858" s="1395"/>
      <c r="AN858" s="1395"/>
    </row>
    <row r="859">
      <c r="A859" s="1395"/>
      <c r="B859" s="1395"/>
      <c r="C859" s="1395"/>
      <c r="D859" s="1395"/>
      <c r="E859" s="1395"/>
      <c r="F859" s="1395"/>
      <c r="G859" s="1395"/>
      <c r="H859" s="1395"/>
      <c r="I859" s="1395"/>
      <c r="J859" s="1395"/>
      <c r="K859" s="1395"/>
      <c r="L859" s="1395"/>
      <c r="M859" s="1395"/>
      <c r="N859" s="1395"/>
      <c r="O859" s="1395"/>
      <c r="P859" s="1395"/>
      <c r="Q859" s="1395"/>
      <c r="R859" s="1395"/>
      <c r="S859" s="1395"/>
      <c r="T859" s="1395"/>
      <c r="U859" s="1395"/>
      <c r="V859" s="1395"/>
      <c r="W859" s="1395"/>
      <c r="X859" s="1395"/>
      <c r="Y859" s="1395"/>
      <c r="Z859" s="1395"/>
      <c r="AA859" s="1395"/>
      <c r="AB859" s="1395"/>
      <c r="AC859" s="1395"/>
      <c r="AD859" s="1395"/>
      <c r="AE859" s="1395"/>
      <c r="AF859" s="1395"/>
      <c r="AG859" s="1395"/>
      <c r="AH859" s="1395"/>
      <c r="AI859" s="1395"/>
      <c r="AJ859" s="1395"/>
      <c r="AK859" s="1395"/>
      <c r="AL859" s="1395"/>
      <c r="AM859" s="1395"/>
      <c r="AN859" s="1395"/>
    </row>
    <row r="860">
      <c r="A860" s="1395"/>
      <c r="B860" s="1395"/>
      <c r="C860" s="1395"/>
      <c r="D860" s="1395"/>
      <c r="E860" s="1395"/>
      <c r="F860" s="1395"/>
      <c r="G860" s="1395"/>
      <c r="H860" s="1395"/>
      <c r="I860" s="1395"/>
      <c r="J860" s="1395"/>
      <c r="K860" s="1395"/>
      <c r="L860" s="1395"/>
      <c r="M860" s="1395"/>
      <c r="N860" s="1395"/>
      <c r="O860" s="1395"/>
      <c r="P860" s="1395"/>
      <c r="Q860" s="1395"/>
      <c r="R860" s="1395"/>
      <c r="S860" s="1395"/>
      <c r="T860" s="1395"/>
      <c r="U860" s="1395"/>
      <c r="V860" s="1395"/>
      <c r="W860" s="1395"/>
      <c r="X860" s="1395"/>
      <c r="Y860" s="1395"/>
      <c r="Z860" s="1395"/>
      <c r="AA860" s="1395"/>
      <c r="AB860" s="1395"/>
      <c r="AC860" s="1395"/>
      <c r="AD860" s="1395"/>
      <c r="AE860" s="1395"/>
      <c r="AF860" s="1395"/>
      <c r="AG860" s="1395"/>
      <c r="AH860" s="1395"/>
      <c r="AI860" s="1395"/>
      <c r="AJ860" s="1395"/>
      <c r="AK860" s="1395"/>
      <c r="AL860" s="1395"/>
      <c r="AM860" s="1395"/>
      <c r="AN860" s="1395"/>
    </row>
    <row r="861">
      <c r="A861" s="1395"/>
      <c r="B861" s="1395"/>
      <c r="C861" s="1395"/>
      <c r="D861" s="1395"/>
      <c r="E861" s="1395"/>
      <c r="F861" s="1395"/>
      <c r="G861" s="1395"/>
      <c r="H861" s="1395"/>
      <c r="I861" s="1395"/>
      <c r="J861" s="1395"/>
      <c r="K861" s="1395"/>
      <c r="L861" s="1395"/>
      <c r="M861" s="1395"/>
      <c r="N861" s="1395"/>
      <c r="O861" s="1395"/>
      <c r="P861" s="1395"/>
      <c r="Q861" s="1395"/>
      <c r="R861" s="1395"/>
      <c r="S861" s="1395"/>
      <c r="T861" s="1395"/>
      <c r="U861" s="1395"/>
      <c r="V861" s="1395"/>
      <c r="W861" s="1395"/>
      <c r="X861" s="1395"/>
      <c r="Y861" s="1395"/>
      <c r="Z861" s="1395"/>
      <c r="AA861" s="1395"/>
      <c r="AB861" s="1395"/>
      <c r="AC861" s="1395"/>
      <c r="AD861" s="1395"/>
      <c r="AE861" s="1395"/>
      <c r="AF861" s="1395"/>
      <c r="AG861" s="1395"/>
      <c r="AH861" s="1395"/>
      <c r="AI861" s="1395"/>
      <c r="AJ861" s="1395"/>
      <c r="AK861" s="1395"/>
      <c r="AL861" s="1395"/>
      <c r="AM861" s="1395"/>
      <c r="AN861" s="1395"/>
    </row>
    <row r="862">
      <c r="A862" s="1395"/>
      <c r="B862" s="1395"/>
      <c r="C862" s="1395"/>
      <c r="D862" s="1395"/>
      <c r="E862" s="1395"/>
      <c r="F862" s="1395"/>
      <c r="G862" s="1395"/>
      <c r="H862" s="1395"/>
      <c r="I862" s="1395"/>
      <c r="J862" s="1395"/>
      <c r="K862" s="1395"/>
      <c r="L862" s="1395"/>
      <c r="M862" s="1395"/>
      <c r="N862" s="1395"/>
      <c r="O862" s="1395"/>
      <c r="P862" s="1395"/>
      <c r="Q862" s="1395"/>
      <c r="R862" s="1395"/>
      <c r="S862" s="1395"/>
      <c r="T862" s="1395"/>
      <c r="U862" s="1395"/>
      <c r="V862" s="1395"/>
      <c r="W862" s="1395"/>
      <c r="X862" s="1395"/>
      <c r="Y862" s="1395"/>
      <c r="Z862" s="1395"/>
      <c r="AA862" s="1395"/>
      <c r="AB862" s="1395"/>
      <c r="AC862" s="1395"/>
      <c r="AD862" s="1395"/>
      <c r="AE862" s="1395"/>
      <c r="AF862" s="1395"/>
      <c r="AG862" s="1395"/>
      <c r="AH862" s="1395"/>
      <c r="AI862" s="1395"/>
      <c r="AJ862" s="1395"/>
      <c r="AK862" s="1395"/>
      <c r="AL862" s="1395"/>
      <c r="AM862" s="1395"/>
      <c r="AN862" s="1395"/>
    </row>
    <row r="863">
      <c r="A863" s="1395"/>
      <c r="B863" s="1395"/>
      <c r="C863" s="1395"/>
      <c r="D863" s="1395"/>
      <c r="E863" s="1395"/>
      <c r="F863" s="1395"/>
      <c r="G863" s="1395"/>
      <c r="H863" s="1395"/>
      <c r="I863" s="1395"/>
      <c r="J863" s="1395"/>
      <c r="K863" s="1395"/>
      <c r="L863" s="1395"/>
      <c r="M863" s="1395"/>
      <c r="N863" s="1395"/>
      <c r="O863" s="1395"/>
      <c r="P863" s="1395"/>
      <c r="Q863" s="1395"/>
      <c r="R863" s="1395"/>
      <c r="S863" s="1395"/>
      <c r="T863" s="1395"/>
      <c r="U863" s="1395"/>
      <c r="V863" s="1395"/>
      <c r="W863" s="1395"/>
      <c r="X863" s="1395"/>
      <c r="Y863" s="1395"/>
      <c r="Z863" s="1395"/>
      <c r="AA863" s="1395"/>
      <c r="AB863" s="1395"/>
      <c r="AC863" s="1395"/>
      <c r="AD863" s="1395"/>
      <c r="AE863" s="1395"/>
      <c r="AF863" s="1395"/>
      <c r="AG863" s="1395"/>
      <c r="AH863" s="1395"/>
      <c r="AI863" s="1395"/>
      <c r="AJ863" s="1395"/>
      <c r="AK863" s="1395"/>
      <c r="AL863" s="1395"/>
      <c r="AM863" s="1395"/>
      <c r="AN863" s="1395"/>
    </row>
    <row r="864">
      <c r="A864" s="1395"/>
      <c r="B864" s="1395"/>
      <c r="C864" s="1395"/>
      <c r="D864" s="1395"/>
      <c r="E864" s="1395"/>
      <c r="F864" s="1395"/>
      <c r="G864" s="1395"/>
      <c r="H864" s="1395"/>
      <c r="I864" s="1395"/>
      <c r="J864" s="1395"/>
      <c r="K864" s="1395"/>
      <c r="L864" s="1395"/>
      <c r="M864" s="1395"/>
      <c r="N864" s="1395"/>
      <c r="O864" s="1395"/>
      <c r="P864" s="1395"/>
      <c r="Q864" s="1395"/>
      <c r="R864" s="1395"/>
      <c r="S864" s="1395"/>
      <c r="T864" s="1395"/>
      <c r="U864" s="1395"/>
      <c r="V864" s="1395"/>
      <c r="W864" s="1395"/>
      <c r="X864" s="1395"/>
      <c r="Y864" s="1395"/>
      <c r="Z864" s="1395"/>
      <c r="AA864" s="1395"/>
      <c r="AB864" s="1395"/>
      <c r="AC864" s="1395"/>
      <c r="AD864" s="1395"/>
      <c r="AE864" s="1395"/>
      <c r="AF864" s="1395"/>
      <c r="AG864" s="1395"/>
      <c r="AH864" s="1395"/>
      <c r="AI864" s="1395"/>
      <c r="AJ864" s="1395"/>
      <c r="AK864" s="1395"/>
      <c r="AL864" s="1395"/>
      <c r="AM864" s="1395"/>
      <c r="AN864" s="1395"/>
    </row>
    <row r="865">
      <c r="A865" s="1395"/>
      <c r="B865" s="1395"/>
      <c r="C865" s="1395"/>
      <c r="D865" s="1395"/>
      <c r="E865" s="1395"/>
      <c r="F865" s="1395"/>
      <c r="G865" s="1395"/>
      <c r="H865" s="1395"/>
      <c r="I865" s="1395"/>
      <c r="J865" s="1395"/>
      <c r="K865" s="1395"/>
      <c r="L865" s="1395"/>
      <c r="M865" s="1395"/>
      <c r="N865" s="1395"/>
      <c r="O865" s="1395"/>
      <c r="P865" s="1395"/>
      <c r="Q865" s="1395"/>
      <c r="R865" s="1395"/>
      <c r="S865" s="1395"/>
      <c r="T865" s="1395"/>
      <c r="U865" s="1395"/>
      <c r="V865" s="1395"/>
      <c r="W865" s="1395"/>
      <c r="X865" s="1395"/>
      <c r="Y865" s="1395"/>
      <c r="Z865" s="1395"/>
      <c r="AA865" s="1395"/>
      <c r="AB865" s="1395"/>
      <c r="AC865" s="1395"/>
      <c r="AD865" s="1395"/>
      <c r="AE865" s="1395"/>
      <c r="AF865" s="1395"/>
      <c r="AG865" s="1395"/>
      <c r="AH865" s="1395"/>
      <c r="AI865" s="1395"/>
      <c r="AJ865" s="1395"/>
      <c r="AK865" s="1395"/>
      <c r="AL865" s="1395"/>
      <c r="AM865" s="1395"/>
      <c r="AN865" s="1395"/>
    </row>
    <row r="866">
      <c r="A866" s="1395"/>
      <c r="B866" s="1395"/>
      <c r="C866" s="1395"/>
      <c r="D866" s="1395"/>
      <c r="E866" s="1395"/>
      <c r="F866" s="1395"/>
      <c r="G866" s="1395"/>
      <c r="H866" s="1395"/>
      <c r="I866" s="1395"/>
      <c r="J866" s="1395"/>
      <c r="K866" s="1395"/>
      <c r="L866" s="1395"/>
      <c r="M866" s="1395"/>
      <c r="N866" s="1395"/>
      <c r="O866" s="1395"/>
      <c r="P866" s="1395"/>
      <c r="Q866" s="1395"/>
      <c r="R866" s="1395"/>
      <c r="S866" s="1395"/>
      <c r="T866" s="1395"/>
      <c r="U866" s="1395"/>
      <c r="V866" s="1395"/>
      <c r="W866" s="1395"/>
      <c r="X866" s="1395"/>
      <c r="Y866" s="1395"/>
      <c r="Z866" s="1395"/>
      <c r="AA866" s="1395"/>
      <c r="AB866" s="1395"/>
      <c r="AC866" s="1395"/>
      <c r="AD866" s="1395"/>
      <c r="AE866" s="1395"/>
      <c r="AF866" s="1395"/>
      <c r="AG866" s="1395"/>
      <c r="AH866" s="1395"/>
      <c r="AI866" s="1395"/>
      <c r="AJ866" s="1395"/>
      <c r="AK866" s="1395"/>
      <c r="AL866" s="1395"/>
      <c r="AM866" s="1395"/>
      <c r="AN866" s="1395"/>
    </row>
    <row r="867">
      <c r="A867" s="1395"/>
      <c r="B867" s="1395"/>
      <c r="C867" s="1395"/>
      <c r="D867" s="1395"/>
      <c r="E867" s="1395"/>
      <c r="F867" s="1395"/>
      <c r="G867" s="1395"/>
      <c r="H867" s="1395"/>
      <c r="I867" s="1395"/>
      <c r="J867" s="1395"/>
      <c r="K867" s="1395"/>
      <c r="L867" s="1395"/>
      <c r="M867" s="1395"/>
      <c r="N867" s="1395"/>
      <c r="O867" s="1395"/>
      <c r="P867" s="1395"/>
      <c r="Q867" s="1395"/>
      <c r="R867" s="1395"/>
      <c r="S867" s="1395"/>
      <c r="T867" s="1395"/>
      <c r="U867" s="1395"/>
      <c r="V867" s="1395"/>
      <c r="W867" s="1395"/>
      <c r="X867" s="1395"/>
      <c r="Y867" s="1395"/>
      <c r="Z867" s="1395"/>
      <c r="AA867" s="1395"/>
      <c r="AB867" s="1395"/>
      <c r="AC867" s="1395"/>
      <c r="AD867" s="1395"/>
      <c r="AE867" s="1395"/>
      <c r="AF867" s="1395"/>
      <c r="AG867" s="1395"/>
      <c r="AH867" s="1395"/>
      <c r="AI867" s="1395"/>
      <c r="AJ867" s="1395"/>
      <c r="AK867" s="1395"/>
      <c r="AL867" s="1395"/>
      <c r="AM867" s="1395"/>
      <c r="AN867" s="1395"/>
    </row>
    <row r="868">
      <c r="A868" s="1395"/>
      <c r="B868" s="1395"/>
      <c r="C868" s="1395"/>
      <c r="D868" s="1395"/>
      <c r="E868" s="1395"/>
      <c r="F868" s="1395"/>
      <c r="G868" s="1395"/>
      <c r="H868" s="1395"/>
      <c r="I868" s="1395"/>
      <c r="J868" s="1395"/>
      <c r="K868" s="1395"/>
      <c r="L868" s="1395"/>
      <c r="M868" s="1395"/>
      <c r="N868" s="1395"/>
      <c r="O868" s="1395"/>
      <c r="P868" s="1395"/>
      <c r="Q868" s="1395"/>
      <c r="R868" s="1395"/>
      <c r="S868" s="1395"/>
      <c r="T868" s="1395"/>
      <c r="U868" s="1395"/>
      <c r="V868" s="1395"/>
      <c r="W868" s="1395"/>
      <c r="X868" s="1395"/>
      <c r="Y868" s="1395"/>
      <c r="Z868" s="1395"/>
      <c r="AA868" s="1395"/>
      <c r="AB868" s="1395"/>
      <c r="AC868" s="1395"/>
      <c r="AD868" s="1395"/>
      <c r="AE868" s="1395"/>
      <c r="AF868" s="1395"/>
      <c r="AG868" s="1395"/>
      <c r="AH868" s="1395"/>
      <c r="AI868" s="1395"/>
      <c r="AJ868" s="1395"/>
      <c r="AK868" s="1395"/>
      <c r="AL868" s="1395"/>
      <c r="AM868" s="1395"/>
      <c r="AN868" s="1395"/>
    </row>
    <row r="869">
      <c r="A869" s="1395"/>
      <c r="B869" s="1395"/>
      <c r="C869" s="1395"/>
      <c r="D869" s="1395"/>
      <c r="E869" s="1395"/>
      <c r="F869" s="1395"/>
      <c r="G869" s="1395"/>
      <c r="H869" s="1395"/>
      <c r="I869" s="1395"/>
      <c r="J869" s="1395"/>
      <c r="K869" s="1395"/>
      <c r="L869" s="1395"/>
      <c r="M869" s="1395"/>
      <c r="N869" s="1395"/>
      <c r="O869" s="1395"/>
      <c r="P869" s="1395"/>
      <c r="Q869" s="1395"/>
      <c r="R869" s="1395"/>
      <c r="S869" s="1395"/>
      <c r="T869" s="1395"/>
      <c r="U869" s="1395"/>
      <c r="V869" s="1395"/>
      <c r="W869" s="1395"/>
      <c r="X869" s="1395"/>
      <c r="Y869" s="1395"/>
      <c r="Z869" s="1395"/>
      <c r="AA869" s="1395"/>
      <c r="AB869" s="1395"/>
      <c r="AC869" s="1395"/>
      <c r="AD869" s="1395"/>
      <c r="AE869" s="1395"/>
      <c r="AF869" s="1395"/>
      <c r="AG869" s="1395"/>
      <c r="AH869" s="1395"/>
      <c r="AI869" s="1395"/>
      <c r="AJ869" s="1395"/>
      <c r="AK869" s="1395"/>
      <c r="AL869" s="1395"/>
      <c r="AM869" s="1395"/>
      <c r="AN869" s="1395"/>
    </row>
    <row r="870">
      <c r="A870" s="1395"/>
      <c r="B870" s="1395"/>
      <c r="C870" s="1395"/>
      <c r="D870" s="1395"/>
      <c r="E870" s="1395"/>
      <c r="F870" s="1395"/>
      <c r="G870" s="1395"/>
      <c r="H870" s="1395"/>
      <c r="I870" s="1395"/>
      <c r="J870" s="1395"/>
      <c r="K870" s="1395"/>
      <c r="L870" s="1395"/>
      <c r="M870" s="1395"/>
      <c r="N870" s="1395"/>
      <c r="O870" s="1395"/>
      <c r="P870" s="1395"/>
      <c r="Q870" s="1395"/>
      <c r="R870" s="1395"/>
      <c r="S870" s="1395"/>
      <c r="T870" s="1395"/>
      <c r="U870" s="1395"/>
      <c r="V870" s="1395"/>
      <c r="W870" s="1395"/>
      <c r="X870" s="1395"/>
      <c r="Y870" s="1395"/>
      <c r="Z870" s="1395"/>
      <c r="AA870" s="1395"/>
      <c r="AB870" s="1395"/>
      <c r="AC870" s="1395"/>
      <c r="AD870" s="1395"/>
      <c r="AE870" s="1395"/>
      <c r="AF870" s="1395"/>
      <c r="AG870" s="1395"/>
      <c r="AH870" s="1395"/>
      <c r="AI870" s="1395"/>
      <c r="AJ870" s="1395"/>
      <c r="AK870" s="1395"/>
      <c r="AL870" s="1395"/>
      <c r="AM870" s="1395"/>
      <c r="AN870" s="1395"/>
    </row>
    <row r="871">
      <c r="A871" s="1395"/>
      <c r="B871" s="1395"/>
      <c r="C871" s="1395"/>
      <c r="D871" s="1395"/>
      <c r="E871" s="1395"/>
      <c r="F871" s="1395"/>
      <c r="G871" s="1395"/>
      <c r="H871" s="1395"/>
      <c r="I871" s="1395"/>
      <c r="J871" s="1395"/>
      <c r="K871" s="1395"/>
      <c r="L871" s="1395"/>
      <c r="M871" s="1395"/>
      <c r="N871" s="1395"/>
      <c r="O871" s="1395"/>
      <c r="P871" s="1395"/>
      <c r="Q871" s="1395"/>
      <c r="R871" s="1395"/>
      <c r="S871" s="1395"/>
      <c r="T871" s="1395"/>
      <c r="U871" s="1395"/>
      <c r="V871" s="1395"/>
      <c r="W871" s="1395"/>
      <c r="X871" s="1395"/>
      <c r="Y871" s="1395"/>
      <c r="Z871" s="1395"/>
      <c r="AA871" s="1395"/>
      <c r="AB871" s="1395"/>
      <c r="AC871" s="1395"/>
      <c r="AD871" s="1395"/>
      <c r="AE871" s="1395"/>
      <c r="AF871" s="1395"/>
      <c r="AG871" s="1395"/>
      <c r="AH871" s="1395"/>
      <c r="AI871" s="1395"/>
      <c r="AJ871" s="1395"/>
      <c r="AK871" s="1395"/>
      <c r="AL871" s="1395"/>
      <c r="AM871" s="1395"/>
      <c r="AN871" s="1395"/>
    </row>
    <row r="872">
      <c r="A872" s="1395"/>
      <c r="B872" s="1395"/>
      <c r="C872" s="1395"/>
      <c r="D872" s="1395"/>
      <c r="E872" s="1395"/>
      <c r="F872" s="1395"/>
      <c r="G872" s="1395"/>
      <c r="H872" s="1395"/>
      <c r="I872" s="1395"/>
      <c r="J872" s="1395"/>
      <c r="K872" s="1395"/>
      <c r="L872" s="1395"/>
      <c r="M872" s="1395"/>
      <c r="N872" s="1395"/>
      <c r="O872" s="1395"/>
      <c r="P872" s="1395"/>
      <c r="Q872" s="1395"/>
      <c r="R872" s="1395"/>
      <c r="S872" s="1395"/>
      <c r="T872" s="1395"/>
      <c r="U872" s="1395"/>
      <c r="V872" s="1395"/>
      <c r="W872" s="1395"/>
      <c r="X872" s="1395"/>
      <c r="Y872" s="1395"/>
      <c r="Z872" s="1395"/>
      <c r="AA872" s="1395"/>
      <c r="AB872" s="1395"/>
      <c r="AC872" s="1395"/>
      <c r="AD872" s="1395"/>
      <c r="AE872" s="1395"/>
      <c r="AF872" s="1395"/>
      <c r="AG872" s="1395"/>
      <c r="AH872" s="1395"/>
      <c r="AI872" s="1395"/>
      <c r="AJ872" s="1395"/>
      <c r="AK872" s="1395"/>
      <c r="AL872" s="1395"/>
      <c r="AM872" s="1395"/>
      <c r="AN872" s="1395"/>
    </row>
    <row r="873">
      <c r="A873" s="1395"/>
      <c r="B873" s="1395"/>
      <c r="C873" s="1395"/>
      <c r="D873" s="1395"/>
      <c r="E873" s="1395"/>
      <c r="F873" s="1395"/>
      <c r="G873" s="1395"/>
      <c r="H873" s="1395"/>
      <c r="I873" s="1395"/>
      <c r="J873" s="1395"/>
      <c r="K873" s="1395"/>
      <c r="L873" s="1395"/>
      <c r="M873" s="1395"/>
      <c r="N873" s="1395"/>
      <c r="O873" s="1395"/>
      <c r="P873" s="1395"/>
      <c r="Q873" s="1395"/>
      <c r="R873" s="1395"/>
      <c r="S873" s="1395"/>
      <c r="T873" s="1395"/>
      <c r="U873" s="1395"/>
      <c r="V873" s="1395"/>
      <c r="W873" s="1395"/>
      <c r="X873" s="1395"/>
      <c r="Y873" s="1395"/>
      <c r="Z873" s="1395"/>
      <c r="AA873" s="1395"/>
      <c r="AB873" s="1395"/>
      <c r="AC873" s="1395"/>
      <c r="AD873" s="1395"/>
      <c r="AE873" s="1395"/>
      <c r="AF873" s="1395"/>
      <c r="AG873" s="1395"/>
      <c r="AH873" s="1395"/>
      <c r="AI873" s="1395"/>
      <c r="AJ873" s="1395"/>
      <c r="AK873" s="1395"/>
      <c r="AL873" s="1395"/>
      <c r="AM873" s="1395"/>
      <c r="AN873" s="1395"/>
    </row>
    <row r="874">
      <c r="A874" s="1395"/>
      <c r="B874" s="1395"/>
      <c r="C874" s="1395"/>
      <c r="D874" s="1395"/>
      <c r="E874" s="1395"/>
      <c r="F874" s="1395"/>
      <c r="G874" s="1395"/>
      <c r="H874" s="1395"/>
      <c r="I874" s="1395"/>
      <c r="J874" s="1395"/>
      <c r="K874" s="1395"/>
      <c r="L874" s="1395"/>
      <c r="M874" s="1395"/>
      <c r="N874" s="1395"/>
      <c r="O874" s="1395"/>
      <c r="P874" s="1395"/>
      <c r="Q874" s="1395"/>
      <c r="R874" s="1395"/>
      <c r="S874" s="1395"/>
      <c r="T874" s="1395"/>
      <c r="U874" s="1395"/>
      <c r="V874" s="1395"/>
      <c r="W874" s="1395"/>
      <c r="X874" s="1395"/>
      <c r="Y874" s="1395"/>
      <c r="Z874" s="1395"/>
      <c r="AA874" s="1395"/>
      <c r="AB874" s="1395"/>
      <c r="AC874" s="1395"/>
      <c r="AD874" s="1395"/>
      <c r="AE874" s="1395"/>
      <c r="AF874" s="1395"/>
      <c r="AG874" s="1395"/>
      <c r="AH874" s="1395"/>
      <c r="AI874" s="1395"/>
      <c r="AJ874" s="1395"/>
      <c r="AK874" s="1395"/>
      <c r="AL874" s="1395"/>
      <c r="AM874" s="1395"/>
      <c r="AN874" s="1395"/>
    </row>
    <row r="875">
      <c r="A875" s="1395"/>
      <c r="B875" s="1395"/>
      <c r="C875" s="1395"/>
      <c r="D875" s="1395"/>
      <c r="E875" s="1395"/>
      <c r="F875" s="1395"/>
      <c r="G875" s="1395"/>
      <c r="H875" s="1395"/>
      <c r="I875" s="1395"/>
      <c r="J875" s="1395"/>
      <c r="K875" s="1395"/>
      <c r="L875" s="1395"/>
      <c r="M875" s="1395"/>
      <c r="N875" s="1395"/>
      <c r="O875" s="1395"/>
      <c r="P875" s="1395"/>
      <c r="Q875" s="1395"/>
      <c r="R875" s="1395"/>
      <c r="S875" s="1395"/>
      <c r="T875" s="1395"/>
      <c r="U875" s="1395"/>
      <c r="V875" s="1395"/>
      <c r="W875" s="1395"/>
      <c r="X875" s="1395"/>
      <c r="Y875" s="1395"/>
      <c r="Z875" s="1395"/>
      <c r="AA875" s="1395"/>
      <c r="AB875" s="1395"/>
      <c r="AC875" s="1395"/>
      <c r="AD875" s="1395"/>
      <c r="AE875" s="1395"/>
      <c r="AF875" s="1395"/>
      <c r="AG875" s="1395"/>
      <c r="AH875" s="1395"/>
      <c r="AI875" s="1395"/>
      <c r="AJ875" s="1395"/>
      <c r="AK875" s="1395"/>
      <c r="AL875" s="1395"/>
      <c r="AM875" s="1395"/>
      <c r="AN875" s="1395"/>
    </row>
    <row r="876">
      <c r="A876" s="1395"/>
      <c r="B876" s="1395"/>
      <c r="C876" s="1395"/>
      <c r="D876" s="1395"/>
      <c r="E876" s="1395"/>
      <c r="F876" s="1395"/>
      <c r="G876" s="1395"/>
      <c r="H876" s="1395"/>
      <c r="I876" s="1395"/>
      <c r="J876" s="1395"/>
      <c r="K876" s="1395"/>
      <c r="L876" s="1395"/>
      <c r="M876" s="1395"/>
      <c r="N876" s="1395"/>
      <c r="O876" s="1395"/>
      <c r="P876" s="1395"/>
      <c r="Q876" s="1395"/>
      <c r="R876" s="1395"/>
      <c r="S876" s="1395"/>
      <c r="T876" s="1395"/>
      <c r="U876" s="1395"/>
      <c r="V876" s="1395"/>
      <c r="W876" s="1395"/>
      <c r="X876" s="1395"/>
      <c r="Y876" s="1395"/>
      <c r="Z876" s="1395"/>
      <c r="AA876" s="1395"/>
      <c r="AB876" s="1395"/>
      <c r="AC876" s="1395"/>
      <c r="AD876" s="1395"/>
      <c r="AE876" s="1395"/>
      <c r="AF876" s="1395"/>
      <c r="AG876" s="1395"/>
      <c r="AH876" s="1395"/>
      <c r="AI876" s="1395"/>
      <c r="AJ876" s="1395"/>
      <c r="AK876" s="1395"/>
      <c r="AL876" s="1395"/>
      <c r="AM876" s="1395"/>
      <c r="AN876" s="1395"/>
    </row>
    <row r="877">
      <c r="A877" s="1395"/>
      <c r="B877" s="1395"/>
      <c r="C877" s="1395"/>
      <c r="D877" s="1395"/>
      <c r="E877" s="1395"/>
      <c r="F877" s="1395"/>
      <c r="G877" s="1395"/>
      <c r="H877" s="1395"/>
      <c r="I877" s="1395"/>
      <c r="J877" s="1395"/>
      <c r="K877" s="1395"/>
      <c r="L877" s="1395"/>
      <c r="M877" s="1395"/>
      <c r="N877" s="1395"/>
      <c r="O877" s="1395"/>
      <c r="P877" s="1395"/>
      <c r="Q877" s="1395"/>
      <c r="R877" s="1395"/>
      <c r="S877" s="1395"/>
      <c r="T877" s="1395"/>
      <c r="U877" s="1395"/>
      <c r="V877" s="1395"/>
      <c r="W877" s="1395"/>
      <c r="X877" s="1395"/>
      <c r="Y877" s="1395"/>
      <c r="Z877" s="1395"/>
      <c r="AA877" s="1395"/>
      <c r="AB877" s="1395"/>
      <c r="AC877" s="1395"/>
      <c r="AD877" s="1395"/>
      <c r="AE877" s="1395"/>
      <c r="AF877" s="1395"/>
      <c r="AG877" s="1395"/>
      <c r="AH877" s="1395"/>
      <c r="AI877" s="1395"/>
      <c r="AJ877" s="1395"/>
      <c r="AK877" s="1395"/>
      <c r="AL877" s="1395"/>
      <c r="AM877" s="1395"/>
      <c r="AN877" s="1395"/>
    </row>
    <row r="878">
      <c r="A878" s="1395"/>
      <c r="B878" s="1395"/>
      <c r="C878" s="1395"/>
      <c r="D878" s="1395"/>
      <c r="E878" s="1395"/>
      <c r="F878" s="1395"/>
      <c r="G878" s="1395"/>
      <c r="H878" s="1395"/>
      <c r="I878" s="1395"/>
      <c r="J878" s="1395"/>
      <c r="K878" s="1395"/>
      <c r="L878" s="1395"/>
      <c r="M878" s="1395"/>
      <c r="N878" s="1395"/>
      <c r="O878" s="1395"/>
      <c r="P878" s="1395"/>
      <c r="Q878" s="1395"/>
      <c r="R878" s="1395"/>
      <c r="S878" s="1395"/>
      <c r="T878" s="1395"/>
      <c r="U878" s="1395"/>
      <c r="V878" s="1395"/>
      <c r="W878" s="1395"/>
      <c r="X878" s="1395"/>
      <c r="Y878" s="1395"/>
      <c r="Z878" s="1395"/>
      <c r="AA878" s="1395"/>
      <c r="AB878" s="1395"/>
      <c r="AC878" s="1395"/>
      <c r="AD878" s="1395"/>
      <c r="AE878" s="1395"/>
      <c r="AF878" s="1395"/>
      <c r="AG878" s="1395"/>
      <c r="AH878" s="1395"/>
      <c r="AI878" s="1395"/>
      <c r="AJ878" s="1395"/>
      <c r="AK878" s="1395"/>
      <c r="AL878" s="1395"/>
      <c r="AM878" s="1395"/>
      <c r="AN878" s="1395"/>
    </row>
    <row r="879">
      <c r="A879" s="1395"/>
      <c r="B879" s="1395"/>
      <c r="C879" s="1395"/>
      <c r="D879" s="1395"/>
      <c r="E879" s="1395"/>
      <c r="F879" s="1395"/>
      <c r="G879" s="1395"/>
      <c r="H879" s="1395"/>
      <c r="I879" s="1395"/>
      <c r="J879" s="1395"/>
      <c r="K879" s="1395"/>
      <c r="L879" s="1395"/>
      <c r="M879" s="1395"/>
      <c r="N879" s="1395"/>
      <c r="O879" s="1395"/>
      <c r="P879" s="1395"/>
      <c r="Q879" s="1395"/>
      <c r="R879" s="1395"/>
      <c r="S879" s="1395"/>
      <c r="T879" s="1395"/>
      <c r="U879" s="1395"/>
      <c r="V879" s="1395"/>
      <c r="W879" s="1395"/>
      <c r="X879" s="1395"/>
      <c r="Y879" s="1395"/>
      <c r="Z879" s="1395"/>
      <c r="AA879" s="1395"/>
      <c r="AB879" s="1395"/>
      <c r="AC879" s="1395"/>
      <c r="AD879" s="1395"/>
      <c r="AE879" s="1395"/>
      <c r="AF879" s="1395"/>
      <c r="AG879" s="1395"/>
      <c r="AH879" s="1395"/>
      <c r="AI879" s="1395"/>
      <c r="AJ879" s="1395"/>
      <c r="AK879" s="1395"/>
      <c r="AL879" s="1395"/>
      <c r="AM879" s="1395"/>
      <c r="AN879" s="1395"/>
    </row>
    <row r="880">
      <c r="A880" s="1395"/>
      <c r="B880" s="1395"/>
      <c r="C880" s="1395"/>
      <c r="D880" s="1395"/>
      <c r="E880" s="1395"/>
      <c r="F880" s="1395"/>
      <c r="G880" s="1395"/>
      <c r="H880" s="1395"/>
      <c r="I880" s="1395"/>
      <c r="J880" s="1395"/>
      <c r="K880" s="1395"/>
      <c r="L880" s="1395"/>
      <c r="M880" s="1395"/>
      <c r="N880" s="1395"/>
      <c r="O880" s="1395"/>
      <c r="P880" s="1395"/>
      <c r="Q880" s="1395"/>
      <c r="R880" s="1395"/>
      <c r="S880" s="1395"/>
      <c r="T880" s="1395"/>
      <c r="U880" s="1395"/>
      <c r="V880" s="1395"/>
      <c r="W880" s="1395"/>
      <c r="X880" s="1395"/>
      <c r="Y880" s="1395"/>
      <c r="Z880" s="1395"/>
      <c r="AA880" s="1395"/>
      <c r="AB880" s="1395"/>
      <c r="AC880" s="1395"/>
      <c r="AD880" s="1395"/>
      <c r="AE880" s="1395"/>
      <c r="AF880" s="1395"/>
      <c r="AG880" s="1395"/>
      <c r="AH880" s="1395"/>
      <c r="AI880" s="1395"/>
      <c r="AJ880" s="1395"/>
      <c r="AK880" s="1395"/>
      <c r="AL880" s="1395"/>
      <c r="AM880" s="1395"/>
      <c r="AN880" s="1395"/>
    </row>
    <row r="881">
      <c r="A881" s="1395"/>
      <c r="B881" s="1395"/>
      <c r="C881" s="1395"/>
      <c r="D881" s="1395"/>
      <c r="E881" s="1395"/>
      <c r="F881" s="1395"/>
      <c r="G881" s="1395"/>
      <c r="H881" s="1395"/>
      <c r="I881" s="1395"/>
      <c r="J881" s="1395"/>
      <c r="K881" s="1395"/>
      <c r="L881" s="1395"/>
      <c r="M881" s="1395"/>
      <c r="N881" s="1395"/>
      <c r="O881" s="1395"/>
      <c r="P881" s="1395"/>
      <c r="Q881" s="1395"/>
      <c r="R881" s="1395"/>
      <c r="S881" s="1395"/>
      <c r="T881" s="1395"/>
      <c r="U881" s="1395"/>
      <c r="V881" s="1395"/>
      <c r="W881" s="1395"/>
      <c r="X881" s="1395"/>
      <c r="Y881" s="1395"/>
      <c r="Z881" s="1395"/>
      <c r="AA881" s="1395"/>
      <c r="AB881" s="1395"/>
      <c r="AC881" s="1395"/>
      <c r="AD881" s="1395"/>
      <c r="AE881" s="1395"/>
      <c r="AF881" s="1395"/>
      <c r="AG881" s="1395"/>
      <c r="AH881" s="1395"/>
      <c r="AI881" s="1395"/>
      <c r="AJ881" s="1395"/>
      <c r="AK881" s="1395"/>
      <c r="AL881" s="1395"/>
      <c r="AM881" s="1395"/>
      <c r="AN881" s="1395"/>
    </row>
    <row r="882">
      <c r="A882" s="1395"/>
      <c r="B882" s="1395"/>
      <c r="C882" s="1395"/>
      <c r="D882" s="1395"/>
      <c r="E882" s="1395"/>
      <c r="F882" s="1395"/>
      <c r="G882" s="1395"/>
      <c r="H882" s="1395"/>
      <c r="I882" s="1395"/>
      <c r="J882" s="1395"/>
      <c r="K882" s="1395"/>
      <c r="L882" s="1395"/>
      <c r="M882" s="1395"/>
      <c r="N882" s="1395"/>
      <c r="O882" s="1395"/>
      <c r="P882" s="1395"/>
      <c r="Q882" s="1395"/>
      <c r="R882" s="1395"/>
      <c r="S882" s="1395"/>
      <c r="T882" s="1395"/>
      <c r="U882" s="1395"/>
      <c r="V882" s="1395"/>
      <c r="W882" s="1395"/>
      <c r="X882" s="1395"/>
      <c r="Y882" s="1395"/>
      <c r="Z882" s="1395"/>
      <c r="AA882" s="1395"/>
      <c r="AB882" s="1395"/>
      <c r="AC882" s="1395"/>
      <c r="AD882" s="1395"/>
      <c r="AE882" s="1395"/>
      <c r="AF882" s="1395"/>
      <c r="AG882" s="1395"/>
      <c r="AH882" s="1395"/>
      <c r="AI882" s="1395"/>
      <c r="AJ882" s="1395"/>
      <c r="AK882" s="1395"/>
      <c r="AL882" s="1395"/>
      <c r="AM882" s="1395"/>
      <c r="AN882" s="1395"/>
    </row>
    <row r="883">
      <c r="A883" s="1395"/>
      <c r="B883" s="1395"/>
      <c r="C883" s="1395"/>
      <c r="D883" s="1395"/>
      <c r="E883" s="1395"/>
      <c r="F883" s="1395"/>
      <c r="G883" s="1395"/>
      <c r="H883" s="1395"/>
      <c r="I883" s="1395"/>
      <c r="J883" s="1395"/>
      <c r="K883" s="1395"/>
      <c r="L883" s="1395"/>
      <c r="M883" s="1395"/>
      <c r="N883" s="1395"/>
      <c r="O883" s="1395"/>
      <c r="P883" s="1395"/>
      <c r="Q883" s="1395"/>
      <c r="R883" s="1395"/>
      <c r="S883" s="1395"/>
      <c r="T883" s="1395"/>
      <c r="U883" s="1395"/>
      <c r="V883" s="1395"/>
      <c r="W883" s="1395"/>
      <c r="X883" s="1395"/>
      <c r="Y883" s="1395"/>
      <c r="Z883" s="1395"/>
      <c r="AA883" s="1395"/>
      <c r="AB883" s="1395"/>
      <c r="AC883" s="1395"/>
      <c r="AD883" s="1395"/>
      <c r="AE883" s="1395"/>
      <c r="AF883" s="1395"/>
      <c r="AG883" s="1395"/>
      <c r="AH883" s="1395"/>
      <c r="AI883" s="1395"/>
      <c r="AJ883" s="1395"/>
      <c r="AK883" s="1395"/>
      <c r="AL883" s="1395"/>
      <c r="AM883" s="1395"/>
      <c r="AN883" s="1395"/>
    </row>
    <row r="884">
      <c r="A884" s="1395"/>
      <c r="B884" s="1395"/>
      <c r="C884" s="1395"/>
      <c r="D884" s="1395"/>
      <c r="E884" s="1395"/>
      <c r="F884" s="1395"/>
      <c r="G884" s="1395"/>
      <c r="H884" s="1395"/>
      <c r="I884" s="1395"/>
      <c r="J884" s="1395"/>
      <c r="K884" s="1395"/>
      <c r="L884" s="1395"/>
      <c r="M884" s="1395"/>
      <c r="N884" s="1395"/>
      <c r="O884" s="1395"/>
      <c r="P884" s="1395"/>
      <c r="Q884" s="1395"/>
      <c r="R884" s="1395"/>
      <c r="S884" s="1395"/>
      <c r="T884" s="1395"/>
      <c r="U884" s="1395"/>
      <c r="V884" s="1395"/>
      <c r="W884" s="1395"/>
      <c r="X884" s="1395"/>
      <c r="Y884" s="1395"/>
      <c r="Z884" s="1395"/>
      <c r="AA884" s="1395"/>
      <c r="AB884" s="1395"/>
      <c r="AC884" s="1395"/>
      <c r="AD884" s="1395"/>
      <c r="AE884" s="1395"/>
      <c r="AF884" s="1395"/>
      <c r="AG884" s="1395"/>
      <c r="AH884" s="1395"/>
      <c r="AI884" s="1395"/>
      <c r="AJ884" s="1395"/>
      <c r="AK884" s="1395"/>
      <c r="AL884" s="1395"/>
      <c r="AM884" s="1395"/>
      <c r="AN884" s="1395"/>
    </row>
    <row r="885">
      <c r="A885" s="1395"/>
      <c r="B885" s="1395"/>
      <c r="C885" s="1395"/>
      <c r="D885" s="1395"/>
      <c r="E885" s="1395"/>
      <c r="F885" s="1395"/>
      <c r="G885" s="1395"/>
      <c r="H885" s="1395"/>
      <c r="I885" s="1395"/>
      <c r="J885" s="1395"/>
      <c r="K885" s="1395"/>
      <c r="L885" s="1395"/>
      <c r="M885" s="1395"/>
      <c r="N885" s="1395"/>
      <c r="O885" s="1395"/>
      <c r="P885" s="1395"/>
      <c r="Q885" s="1395"/>
      <c r="R885" s="1395"/>
      <c r="S885" s="1395"/>
      <c r="T885" s="1395"/>
      <c r="U885" s="1395"/>
      <c r="V885" s="1395"/>
      <c r="W885" s="1395"/>
      <c r="X885" s="1395"/>
      <c r="Y885" s="1395"/>
      <c r="Z885" s="1395"/>
      <c r="AA885" s="1395"/>
      <c r="AB885" s="1395"/>
      <c r="AC885" s="1395"/>
      <c r="AD885" s="1395"/>
      <c r="AE885" s="1395"/>
      <c r="AF885" s="1395"/>
      <c r="AG885" s="1395"/>
      <c r="AH885" s="1395"/>
      <c r="AI885" s="1395"/>
      <c r="AJ885" s="1395"/>
      <c r="AK885" s="1395"/>
      <c r="AL885" s="1395"/>
      <c r="AM885" s="1395"/>
      <c r="AN885" s="1395"/>
    </row>
    <row r="886">
      <c r="A886" s="1395"/>
      <c r="B886" s="1395"/>
      <c r="C886" s="1395"/>
      <c r="D886" s="1395"/>
      <c r="E886" s="1395"/>
      <c r="F886" s="1395"/>
      <c r="G886" s="1395"/>
      <c r="H886" s="1395"/>
      <c r="I886" s="1395"/>
      <c r="J886" s="1395"/>
      <c r="K886" s="1395"/>
      <c r="L886" s="1395"/>
      <c r="M886" s="1395"/>
      <c r="N886" s="1395"/>
      <c r="O886" s="1395"/>
      <c r="P886" s="1395"/>
      <c r="Q886" s="1395"/>
      <c r="R886" s="1395"/>
      <c r="S886" s="1395"/>
      <c r="T886" s="1395"/>
      <c r="U886" s="1395"/>
      <c r="V886" s="1395"/>
      <c r="W886" s="1395"/>
      <c r="X886" s="1395"/>
      <c r="Y886" s="1395"/>
      <c r="Z886" s="1395"/>
      <c r="AA886" s="1395"/>
      <c r="AB886" s="1395"/>
      <c r="AC886" s="1395"/>
      <c r="AD886" s="1395"/>
      <c r="AE886" s="1395"/>
      <c r="AF886" s="1395"/>
      <c r="AG886" s="1395"/>
      <c r="AH886" s="1395"/>
      <c r="AI886" s="1395"/>
      <c r="AJ886" s="1395"/>
      <c r="AK886" s="1395"/>
      <c r="AL886" s="1395"/>
      <c r="AM886" s="1395"/>
      <c r="AN886" s="1395"/>
    </row>
    <row r="887">
      <c r="A887" s="1395"/>
      <c r="B887" s="1395"/>
      <c r="C887" s="1395"/>
      <c r="D887" s="1395"/>
      <c r="E887" s="1395"/>
      <c r="F887" s="1395"/>
      <c r="G887" s="1395"/>
      <c r="H887" s="1395"/>
      <c r="I887" s="1395"/>
      <c r="J887" s="1395"/>
      <c r="K887" s="1395"/>
      <c r="L887" s="1395"/>
      <c r="M887" s="1395"/>
      <c r="N887" s="1395"/>
      <c r="O887" s="1395"/>
      <c r="P887" s="1395"/>
      <c r="Q887" s="1395"/>
      <c r="R887" s="1395"/>
      <c r="S887" s="1395"/>
      <c r="T887" s="1395"/>
      <c r="U887" s="1395"/>
      <c r="V887" s="1395"/>
      <c r="W887" s="1395"/>
      <c r="X887" s="1395"/>
      <c r="Y887" s="1395"/>
      <c r="Z887" s="1395"/>
      <c r="AA887" s="1395"/>
      <c r="AB887" s="1395"/>
      <c r="AC887" s="1395"/>
      <c r="AD887" s="1395"/>
      <c r="AE887" s="1395"/>
      <c r="AF887" s="1395"/>
      <c r="AG887" s="1395"/>
      <c r="AH887" s="1395"/>
      <c r="AI887" s="1395"/>
      <c r="AJ887" s="1395"/>
      <c r="AK887" s="1395"/>
      <c r="AL887" s="1395"/>
      <c r="AM887" s="1395"/>
      <c r="AN887" s="1395"/>
    </row>
    <row r="888">
      <c r="A888" s="1395"/>
      <c r="B888" s="1395"/>
      <c r="C888" s="1395"/>
      <c r="D888" s="1395"/>
      <c r="E888" s="1395"/>
      <c r="F888" s="1395"/>
      <c r="G888" s="1395"/>
      <c r="H888" s="1395"/>
      <c r="I888" s="1395"/>
      <c r="J888" s="1395"/>
      <c r="K888" s="1395"/>
      <c r="L888" s="1395"/>
      <c r="M888" s="1395"/>
      <c r="N888" s="1395"/>
      <c r="O888" s="1395"/>
      <c r="P888" s="1395"/>
      <c r="Q888" s="1395"/>
      <c r="R888" s="1395"/>
      <c r="S888" s="1395"/>
      <c r="T888" s="1395"/>
      <c r="U888" s="1395"/>
      <c r="V888" s="1395"/>
      <c r="W888" s="1395"/>
      <c r="X888" s="1395"/>
      <c r="Y888" s="1395"/>
      <c r="Z888" s="1395"/>
      <c r="AA888" s="1395"/>
      <c r="AB888" s="1395"/>
      <c r="AC888" s="1395"/>
      <c r="AD888" s="1395"/>
      <c r="AE888" s="1395"/>
      <c r="AF888" s="1395"/>
      <c r="AG888" s="1395"/>
      <c r="AH888" s="1395"/>
      <c r="AI888" s="1395"/>
      <c r="AJ888" s="1395"/>
      <c r="AK888" s="1395"/>
      <c r="AL888" s="1395"/>
      <c r="AM888" s="1395"/>
      <c r="AN888" s="1395"/>
    </row>
    <row r="889">
      <c r="A889" s="1395"/>
      <c r="B889" s="1395"/>
      <c r="C889" s="1395"/>
      <c r="D889" s="1395"/>
      <c r="E889" s="1395"/>
      <c r="F889" s="1395"/>
      <c r="G889" s="1395"/>
      <c r="H889" s="1395"/>
      <c r="I889" s="1395"/>
      <c r="J889" s="1395"/>
      <c r="K889" s="1395"/>
      <c r="L889" s="1395"/>
      <c r="M889" s="1395"/>
      <c r="N889" s="1395"/>
      <c r="O889" s="1395"/>
      <c r="P889" s="1395"/>
      <c r="Q889" s="1395"/>
      <c r="R889" s="1395"/>
      <c r="S889" s="1395"/>
      <c r="T889" s="1395"/>
      <c r="U889" s="1395"/>
      <c r="V889" s="1395"/>
      <c r="W889" s="1395"/>
      <c r="X889" s="1395"/>
      <c r="Y889" s="1395"/>
      <c r="Z889" s="1395"/>
      <c r="AA889" s="1395"/>
      <c r="AB889" s="1395"/>
      <c r="AC889" s="1395"/>
      <c r="AD889" s="1395"/>
      <c r="AE889" s="1395"/>
      <c r="AF889" s="1395"/>
      <c r="AG889" s="1395"/>
      <c r="AH889" s="1395"/>
      <c r="AI889" s="1395"/>
      <c r="AJ889" s="1395"/>
      <c r="AK889" s="1395"/>
      <c r="AL889" s="1395"/>
      <c r="AM889" s="1395"/>
      <c r="AN889" s="1395"/>
    </row>
    <row r="890">
      <c r="A890" s="1395"/>
      <c r="B890" s="1395"/>
      <c r="C890" s="1395"/>
      <c r="D890" s="1395"/>
      <c r="E890" s="1395"/>
      <c r="F890" s="1395"/>
      <c r="G890" s="1395"/>
      <c r="H890" s="1395"/>
      <c r="I890" s="1395"/>
      <c r="J890" s="1395"/>
      <c r="K890" s="1395"/>
      <c r="L890" s="1395"/>
      <c r="M890" s="1395"/>
      <c r="N890" s="1395"/>
      <c r="O890" s="1395"/>
      <c r="P890" s="1395"/>
      <c r="Q890" s="1395"/>
      <c r="R890" s="1395"/>
      <c r="S890" s="1395"/>
      <c r="T890" s="1395"/>
      <c r="U890" s="1395"/>
      <c r="V890" s="1395"/>
      <c r="W890" s="1395"/>
      <c r="X890" s="1395"/>
      <c r="Y890" s="1395"/>
      <c r="Z890" s="1395"/>
      <c r="AA890" s="1395"/>
      <c r="AB890" s="1395"/>
      <c r="AC890" s="1395"/>
      <c r="AD890" s="1395"/>
      <c r="AE890" s="1395"/>
      <c r="AF890" s="1395"/>
      <c r="AG890" s="1395"/>
      <c r="AH890" s="1395"/>
      <c r="AI890" s="1395"/>
      <c r="AJ890" s="1395"/>
      <c r="AK890" s="1395"/>
      <c r="AL890" s="1395"/>
      <c r="AM890" s="1395"/>
      <c r="AN890" s="1395"/>
    </row>
    <row r="891">
      <c r="A891" s="1395"/>
      <c r="B891" s="1395"/>
      <c r="C891" s="1395"/>
      <c r="D891" s="1395"/>
      <c r="E891" s="1395"/>
      <c r="F891" s="1395"/>
      <c r="G891" s="1395"/>
      <c r="H891" s="1395"/>
      <c r="I891" s="1395"/>
      <c r="J891" s="1395"/>
      <c r="K891" s="1395"/>
      <c r="L891" s="1395"/>
      <c r="M891" s="1395"/>
      <c r="N891" s="1395"/>
      <c r="O891" s="1395"/>
      <c r="P891" s="1395"/>
      <c r="Q891" s="1395"/>
      <c r="R891" s="1395"/>
      <c r="S891" s="1395"/>
      <c r="T891" s="1395"/>
      <c r="U891" s="1395"/>
      <c r="V891" s="1395"/>
      <c r="W891" s="1395"/>
      <c r="X891" s="1395"/>
      <c r="Y891" s="1395"/>
      <c r="Z891" s="1395"/>
      <c r="AA891" s="1395"/>
      <c r="AB891" s="1395"/>
      <c r="AC891" s="1395"/>
      <c r="AD891" s="1395"/>
      <c r="AE891" s="1395"/>
      <c r="AF891" s="1395"/>
      <c r="AG891" s="1395"/>
      <c r="AH891" s="1395"/>
      <c r="AI891" s="1395"/>
      <c r="AJ891" s="1395"/>
      <c r="AK891" s="1395"/>
      <c r="AL891" s="1395"/>
      <c r="AM891" s="1395"/>
      <c r="AN891" s="1395"/>
    </row>
    <row r="892">
      <c r="A892" s="1395"/>
      <c r="B892" s="1395"/>
      <c r="C892" s="1395"/>
      <c r="D892" s="1395"/>
      <c r="E892" s="1395"/>
      <c r="F892" s="1395"/>
      <c r="G892" s="1395"/>
      <c r="H892" s="1395"/>
      <c r="I892" s="1395"/>
      <c r="J892" s="1395"/>
      <c r="K892" s="1395"/>
      <c r="L892" s="1395"/>
      <c r="M892" s="1395"/>
      <c r="N892" s="1395"/>
      <c r="O892" s="1395"/>
      <c r="P892" s="1395"/>
      <c r="Q892" s="1395"/>
      <c r="R892" s="1395"/>
      <c r="S892" s="1395"/>
      <c r="T892" s="1395"/>
      <c r="U892" s="1395"/>
      <c r="V892" s="1395"/>
      <c r="W892" s="1395"/>
      <c r="X892" s="1395"/>
      <c r="Y892" s="1395"/>
      <c r="Z892" s="1395"/>
      <c r="AA892" s="1395"/>
      <c r="AB892" s="1395"/>
      <c r="AC892" s="1395"/>
      <c r="AD892" s="1395"/>
      <c r="AE892" s="1395"/>
      <c r="AF892" s="1395"/>
      <c r="AG892" s="1395"/>
      <c r="AH892" s="1395"/>
      <c r="AI892" s="1395"/>
      <c r="AJ892" s="1395"/>
      <c r="AK892" s="1395"/>
      <c r="AL892" s="1395"/>
      <c r="AM892" s="1395"/>
      <c r="AN892" s="1395"/>
    </row>
    <row r="893">
      <c r="A893" s="1395"/>
      <c r="B893" s="1395"/>
      <c r="C893" s="1395"/>
      <c r="D893" s="1395"/>
      <c r="E893" s="1395"/>
      <c r="F893" s="1395"/>
      <c r="G893" s="1395"/>
      <c r="H893" s="1395"/>
      <c r="I893" s="1395"/>
      <c r="J893" s="1395"/>
      <c r="K893" s="1395"/>
      <c r="L893" s="1395"/>
      <c r="M893" s="1395"/>
      <c r="N893" s="1395"/>
      <c r="O893" s="1395"/>
      <c r="P893" s="1395"/>
      <c r="Q893" s="1395"/>
      <c r="R893" s="1395"/>
      <c r="S893" s="1395"/>
      <c r="T893" s="1395"/>
      <c r="U893" s="1395"/>
      <c r="V893" s="1395"/>
      <c r="W893" s="1395"/>
      <c r="X893" s="1395"/>
      <c r="Y893" s="1395"/>
      <c r="Z893" s="1395"/>
      <c r="AA893" s="1395"/>
      <c r="AB893" s="1395"/>
      <c r="AC893" s="1395"/>
      <c r="AD893" s="1395"/>
      <c r="AE893" s="1395"/>
      <c r="AF893" s="1395"/>
      <c r="AG893" s="1395"/>
      <c r="AH893" s="1395"/>
      <c r="AI893" s="1395"/>
      <c r="AJ893" s="1395"/>
      <c r="AK893" s="1395"/>
      <c r="AL893" s="1395"/>
      <c r="AM893" s="1395"/>
      <c r="AN893" s="1395"/>
    </row>
    <row r="894">
      <c r="A894" s="1395"/>
      <c r="B894" s="1395"/>
      <c r="C894" s="1395"/>
      <c r="D894" s="1395"/>
      <c r="E894" s="1395"/>
      <c r="F894" s="1395"/>
      <c r="G894" s="1395"/>
      <c r="H894" s="1395"/>
      <c r="I894" s="1395"/>
      <c r="J894" s="1395"/>
      <c r="K894" s="1395"/>
      <c r="L894" s="1395"/>
      <c r="M894" s="1395"/>
      <c r="N894" s="1395"/>
      <c r="O894" s="1395"/>
      <c r="P894" s="1395"/>
      <c r="Q894" s="1395"/>
      <c r="R894" s="1395"/>
      <c r="S894" s="1395"/>
      <c r="T894" s="1395"/>
      <c r="U894" s="1395"/>
      <c r="V894" s="1395"/>
      <c r="W894" s="1395"/>
      <c r="X894" s="1395"/>
      <c r="Y894" s="1395"/>
      <c r="Z894" s="1395"/>
      <c r="AA894" s="1395"/>
      <c r="AB894" s="1395"/>
      <c r="AC894" s="1395"/>
      <c r="AD894" s="1395"/>
      <c r="AE894" s="1395"/>
      <c r="AF894" s="1395"/>
      <c r="AG894" s="1395"/>
      <c r="AH894" s="1395"/>
      <c r="AI894" s="1395"/>
      <c r="AJ894" s="1395"/>
      <c r="AK894" s="1395"/>
      <c r="AL894" s="1395"/>
      <c r="AM894" s="1395"/>
      <c r="AN894" s="1395"/>
    </row>
    <row r="895">
      <c r="A895" s="1395"/>
      <c r="B895" s="1395"/>
      <c r="C895" s="1395"/>
      <c r="D895" s="1395"/>
      <c r="E895" s="1395"/>
      <c r="F895" s="1395"/>
      <c r="G895" s="1395"/>
      <c r="H895" s="1395"/>
      <c r="I895" s="1395"/>
      <c r="J895" s="1395"/>
      <c r="K895" s="1395"/>
      <c r="L895" s="1395"/>
      <c r="M895" s="1395"/>
      <c r="N895" s="1395"/>
      <c r="O895" s="1395"/>
      <c r="P895" s="1395"/>
      <c r="Q895" s="1395"/>
      <c r="R895" s="1395"/>
      <c r="S895" s="1395"/>
      <c r="T895" s="1395"/>
      <c r="U895" s="1395"/>
      <c r="V895" s="1395"/>
      <c r="W895" s="1395"/>
      <c r="X895" s="1395"/>
      <c r="Y895" s="1395"/>
      <c r="Z895" s="1395"/>
      <c r="AA895" s="1395"/>
      <c r="AB895" s="1395"/>
      <c r="AC895" s="1395"/>
      <c r="AD895" s="1395"/>
      <c r="AE895" s="1395"/>
      <c r="AF895" s="1395"/>
      <c r="AG895" s="1395"/>
      <c r="AH895" s="1395"/>
      <c r="AI895" s="1395"/>
      <c r="AJ895" s="1395"/>
      <c r="AK895" s="1395"/>
      <c r="AL895" s="1395"/>
      <c r="AM895" s="1395"/>
      <c r="AN895" s="1395"/>
    </row>
    <row r="896">
      <c r="A896" s="1395"/>
      <c r="B896" s="1395"/>
      <c r="C896" s="1395"/>
      <c r="D896" s="1395"/>
      <c r="E896" s="1395"/>
      <c r="F896" s="1395"/>
      <c r="G896" s="1395"/>
      <c r="H896" s="1395"/>
      <c r="I896" s="1395"/>
      <c r="J896" s="1395"/>
      <c r="K896" s="1395"/>
      <c r="L896" s="1395"/>
      <c r="M896" s="1395"/>
      <c r="N896" s="1395"/>
      <c r="O896" s="1395"/>
      <c r="P896" s="1395"/>
      <c r="Q896" s="1395"/>
      <c r="R896" s="1395"/>
      <c r="S896" s="1395"/>
      <c r="T896" s="1395"/>
      <c r="U896" s="1395"/>
      <c r="V896" s="1395"/>
      <c r="W896" s="1395"/>
      <c r="X896" s="1395"/>
      <c r="Y896" s="1395"/>
      <c r="Z896" s="1395"/>
      <c r="AA896" s="1395"/>
      <c r="AB896" s="1395"/>
      <c r="AC896" s="1395"/>
      <c r="AD896" s="1395"/>
      <c r="AE896" s="1395"/>
      <c r="AF896" s="1395"/>
      <c r="AG896" s="1395"/>
      <c r="AH896" s="1395"/>
      <c r="AI896" s="1395"/>
      <c r="AJ896" s="1395"/>
      <c r="AK896" s="1395"/>
      <c r="AL896" s="1395"/>
      <c r="AM896" s="1395"/>
      <c r="AN896" s="1395"/>
    </row>
    <row r="897">
      <c r="A897" s="1395"/>
      <c r="B897" s="1395"/>
      <c r="C897" s="1395"/>
      <c r="D897" s="1395"/>
      <c r="E897" s="1395"/>
      <c r="F897" s="1395"/>
      <c r="G897" s="1395"/>
      <c r="H897" s="1395"/>
      <c r="I897" s="1395"/>
      <c r="J897" s="1395"/>
      <c r="K897" s="1395"/>
      <c r="L897" s="1395"/>
      <c r="M897" s="1395"/>
      <c r="N897" s="1395"/>
      <c r="O897" s="1395"/>
      <c r="P897" s="1395"/>
      <c r="Q897" s="1395"/>
      <c r="R897" s="1395"/>
      <c r="S897" s="1395"/>
      <c r="T897" s="1395"/>
      <c r="U897" s="1395"/>
      <c r="V897" s="1395"/>
      <c r="W897" s="1395"/>
      <c r="X897" s="1395"/>
      <c r="Y897" s="1395"/>
      <c r="Z897" s="1395"/>
      <c r="AA897" s="1395"/>
      <c r="AB897" s="1395"/>
      <c r="AC897" s="1395"/>
      <c r="AD897" s="1395"/>
      <c r="AE897" s="1395"/>
      <c r="AF897" s="1395"/>
      <c r="AG897" s="1395"/>
      <c r="AH897" s="1395"/>
      <c r="AI897" s="1395"/>
      <c r="AJ897" s="1395"/>
      <c r="AK897" s="1395"/>
      <c r="AL897" s="1395"/>
      <c r="AM897" s="1395"/>
      <c r="AN897" s="1395"/>
    </row>
    <row r="898">
      <c r="A898" s="1395"/>
      <c r="B898" s="1395"/>
      <c r="C898" s="1395"/>
      <c r="D898" s="1395"/>
      <c r="E898" s="1395"/>
      <c r="F898" s="1395"/>
      <c r="G898" s="1395"/>
      <c r="H898" s="1395"/>
      <c r="I898" s="1395"/>
      <c r="J898" s="1395"/>
      <c r="K898" s="1395"/>
      <c r="L898" s="1395"/>
      <c r="M898" s="1395"/>
      <c r="N898" s="1395"/>
      <c r="O898" s="1395"/>
      <c r="P898" s="1395"/>
      <c r="Q898" s="1395"/>
      <c r="R898" s="1395"/>
      <c r="S898" s="1395"/>
      <c r="T898" s="1395"/>
      <c r="U898" s="1395"/>
      <c r="V898" s="1395"/>
      <c r="W898" s="1395"/>
      <c r="X898" s="1395"/>
      <c r="Y898" s="1395"/>
      <c r="Z898" s="1395"/>
      <c r="AA898" s="1395"/>
      <c r="AB898" s="1395"/>
      <c r="AC898" s="1395"/>
      <c r="AD898" s="1395"/>
      <c r="AE898" s="1395"/>
      <c r="AF898" s="1395"/>
      <c r="AG898" s="1395"/>
      <c r="AH898" s="1395"/>
      <c r="AI898" s="1395"/>
      <c r="AJ898" s="1395"/>
      <c r="AK898" s="1395"/>
      <c r="AL898" s="1395"/>
      <c r="AM898" s="1395"/>
      <c r="AN898" s="1395"/>
    </row>
    <row r="899">
      <c r="A899" s="1395"/>
      <c r="B899" s="1395"/>
      <c r="C899" s="1395"/>
      <c r="D899" s="1395"/>
      <c r="E899" s="1395"/>
      <c r="F899" s="1395"/>
      <c r="G899" s="1395"/>
      <c r="H899" s="1395"/>
      <c r="I899" s="1395"/>
      <c r="J899" s="1395"/>
      <c r="K899" s="1395"/>
      <c r="L899" s="1395"/>
      <c r="M899" s="1395"/>
      <c r="N899" s="1395"/>
      <c r="O899" s="1395"/>
      <c r="P899" s="1395"/>
      <c r="Q899" s="1395"/>
      <c r="R899" s="1395"/>
      <c r="S899" s="1395"/>
      <c r="T899" s="1395"/>
      <c r="U899" s="1395"/>
      <c r="V899" s="1395"/>
      <c r="W899" s="1395"/>
      <c r="X899" s="1395"/>
      <c r="Y899" s="1395"/>
      <c r="Z899" s="1395"/>
      <c r="AA899" s="1395"/>
      <c r="AB899" s="1395"/>
      <c r="AC899" s="1395"/>
      <c r="AD899" s="1395"/>
      <c r="AE899" s="1395"/>
      <c r="AF899" s="1395"/>
      <c r="AG899" s="1395"/>
      <c r="AH899" s="1395"/>
      <c r="AI899" s="1395"/>
      <c r="AJ899" s="1395"/>
      <c r="AK899" s="1395"/>
      <c r="AL899" s="1395"/>
      <c r="AM899" s="1395"/>
      <c r="AN899" s="1395"/>
    </row>
    <row r="900">
      <c r="A900" s="1395"/>
      <c r="B900" s="1395"/>
      <c r="C900" s="1395"/>
      <c r="D900" s="1395"/>
      <c r="E900" s="1395"/>
      <c r="F900" s="1395"/>
      <c r="G900" s="1395"/>
      <c r="H900" s="1395"/>
      <c r="I900" s="1395"/>
      <c r="J900" s="1395"/>
      <c r="K900" s="1395"/>
      <c r="L900" s="1395"/>
      <c r="M900" s="1395"/>
      <c r="N900" s="1395"/>
      <c r="O900" s="1395"/>
      <c r="P900" s="1395"/>
      <c r="Q900" s="1395"/>
      <c r="R900" s="1395"/>
      <c r="S900" s="1395"/>
      <c r="T900" s="1395"/>
      <c r="U900" s="1395"/>
      <c r="V900" s="1395"/>
      <c r="W900" s="1395"/>
      <c r="X900" s="1395"/>
      <c r="Y900" s="1395"/>
      <c r="Z900" s="1395"/>
      <c r="AA900" s="1395"/>
      <c r="AB900" s="1395"/>
      <c r="AC900" s="1395"/>
      <c r="AD900" s="1395"/>
      <c r="AE900" s="1395"/>
      <c r="AF900" s="1395"/>
      <c r="AG900" s="1395"/>
      <c r="AH900" s="1395"/>
      <c r="AI900" s="1395"/>
      <c r="AJ900" s="1395"/>
      <c r="AK900" s="1395"/>
      <c r="AL900" s="1395"/>
      <c r="AM900" s="1395"/>
      <c r="AN900" s="1395"/>
    </row>
    <row r="901">
      <c r="A901" s="1395"/>
      <c r="B901" s="1395"/>
      <c r="C901" s="1395"/>
      <c r="D901" s="1395"/>
      <c r="E901" s="1395"/>
      <c r="F901" s="1395"/>
      <c r="G901" s="1395"/>
      <c r="H901" s="1395"/>
      <c r="I901" s="1395"/>
      <c r="J901" s="1395"/>
      <c r="K901" s="1395"/>
      <c r="L901" s="1395"/>
      <c r="M901" s="1395"/>
      <c r="N901" s="1395"/>
      <c r="O901" s="1395"/>
      <c r="P901" s="1395"/>
      <c r="Q901" s="1395"/>
      <c r="R901" s="1395"/>
      <c r="S901" s="1395"/>
      <c r="T901" s="1395"/>
      <c r="U901" s="1395"/>
      <c r="V901" s="1395"/>
      <c r="W901" s="1395"/>
      <c r="X901" s="1395"/>
      <c r="Y901" s="1395"/>
      <c r="Z901" s="1395"/>
      <c r="AA901" s="1395"/>
      <c r="AB901" s="1395"/>
      <c r="AC901" s="1395"/>
      <c r="AD901" s="1395"/>
      <c r="AE901" s="1395"/>
      <c r="AF901" s="1395"/>
      <c r="AG901" s="1395"/>
      <c r="AH901" s="1395"/>
      <c r="AI901" s="1395"/>
      <c r="AJ901" s="1395"/>
      <c r="AK901" s="1395"/>
      <c r="AL901" s="1395"/>
      <c r="AM901" s="1395"/>
      <c r="AN901" s="1395"/>
    </row>
    <row r="902">
      <c r="A902" s="1395"/>
      <c r="B902" s="1395"/>
      <c r="C902" s="1395"/>
      <c r="D902" s="1395"/>
      <c r="E902" s="1395"/>
      <c r="F902" s="1395"/>
      <c r="G902" s="1395"/>
      <c r="H902" s="1395"/>
      <c r="I902" s="1395"/>
      <c r="J902" s="1395"/>
      <c r="K902" s="1395"/>
      <c r="L902" s="1395"/>
      <c r="M902" s="1395"/>
      <c r="N902" s="1395"/>
      <c r="O902" s="1395"/>
      <c r="P902" s="1395"/>
      <c r="Q902" s="1395"/>
      <c r="R902" s="1395"/>
      <c r="S902" s="1395"/>
      <c r="T902" s="1395"/>
      <c r="U902" s="1395"/>
      <c r="V902" s="1395"/>
      <c r="W902" s="1395"/>
      <c r="X902" s="1395"/>
      <c r="Y902" s="1395"/>
      <c r="Z902" s="1395"/>
      <c r="AA902" s="1395"/>
      <c r="AB902" s="1395"/>
      <c r="AC902" s="1395"/>
      <c r="AD902" s="1395"/>
      <c r="AE902" s="1395"/>
      <c r="AF902" s="1395"/>
      <c r="AG902" s="1395"/>
      <c r="AH902" s="1395"/>
      <c r="AI902" s="1395"/>
      <c r="AJ902" s="1395"/>
      <c r="AK902" s="1395"/>
      <c r="AL902" s="1395"/>
      <c r="AM902" s="1395"/>
      <c r="AN902" s="1395"/>
    </row>
    <row r="903">
      <c r="A903" s="1395"/>
      <c r="B903" s="1395"/>
      <c r="C903" s="1395"/>
      <c r="D903" s="1395"/>
      <c r="E903" s="1395"/>
      <c r="F903" s="1395"/>
      <c r="G903" s="1395"/>
      <c r="H903" s="1395"/>
      <c r="I903" s="1395"/>
      <c r="J903" s="1395"/>
      <c r="K903" s="1395"/>
      <c r="L903" s="1395"/>
      <c r="M903" s="1395"/>
      <c r="N903" s="1395"/>
      <c r="O903" s="1395"/>
      <c r="P903" s="1395"/>
      <c r="Q903" s="1395"/>
      <c r="R903" s="1395"/>
      <c r="S903" s="1395"/>
      <c r="T903" s="1395"/>
      <c r="U903" s="1395"/>
      <c r="V903" s="1395"/>
      <c r="W903" s="1395"/>
      <c r="X903" s="1395"/>
      <c r="Y903" s="1395"/>
      <c r="Z903" s="1395"/>
      <c r="AA903" s="1395"/>
      <c r="AB903" s="1395"/>
      <c r="AC903" s="1395"/>
      <c r="AD903" s="1395"/>
      <c r="AE903" s="1395"/>
      <c r="AF903" s="1395"/>
      <c r="AG903" s="1395"/>
      <c r="AH903" s="1395"/>
      <c r="AI903" s="1395"/>
      <c r="AJ903" s="1395"/>
      <c r="AK903" s="1395"/>
      <c r="AL903" s="1395"/>
      <c r="AM903" s="1395"/>
      <c r="AN903" s="1395"/>
    </row>
    <row r="904">
      <c r="A904" s="1395"/>
      <c r="B904" s="1395"/>
      <c r="C904" s="1395"/>
      <c r="D904" s="1395"/>
      <c r="E904" s="1395"/>
      <c r="F904" s="1395"/>
      <c r="G904" s="1395"/>
      <c r="H904" s="1395"/>
      <c r="I904" s="1395"/>
      <c r="J904" s="1395"/>
      <c r="K904" s="1395"/>
      <c r="L904" s="1395"/>
      <c r="M904" s="1395"/>
      <c r="N904" s="1395"/>
      <c r="O904" s="1395"/>
      <c r="P904" s="1395"/>
      <c r="Q904" s="1395"/>
      <c r="R904" s="1395"/>
      <c r="S904" s="1395"/>
      <c r="T904" s="1395"/>
      <c r="U904" s="1395"/>
      <c r="V904" s="1395"/>
      <c r="W904" s="1395"/>
      <c r="X904" s="1395"/>
      <c r="Y904" s="1395"/>
      <c r="Z904" s="1395"/>
      <c r="AA904" s="1395"/>
      <c r="AB904" s="1395"/>
      <c r="AC904" s="1395"/>
      <c r="AD904" s="1395"/>
      <c r="AE904" s="1395"/>
      <c r="AF904" s="1395"/>
      <c r="AG904" s="1395"/>
      <c r="AH904" s="1395"/>
      <c r="AI904" s="1395"/>
      <c r="AJ904" s="1395"/>
      <c r="AK904" s="1395"/>
      <c r="AL904" s="1395"/>
      <c r="AM904" s="1395"/>
      <c r="AN904" s="1395"/>
    </row>
    <row r="905">
      <c r="A905" s="1395"/>
      <c r="B905" s="1395"/>
      <c r="C905" s="1395"/>
      <c r="D905" s="1395"/>
      <c r="E905" s="1395"/>
      <c r="F905" s="1395"/>
      <c r="G905" s="1395"/>
      <c r="H905" s="1395"/>
      <c r="I905" s="1395"/>
      <c r="J905" s="1395"/>
      <c r="K905" s="1395"/>
      <c r="L905" s="1395"/>
      <c r="M905" s="1395"/>
      <c r="N905" s="1395"/>
      <c r="O905" s="1395"/>
      <c r="P905" s="1395"/>
      <c r="Q905" s="1395"/>
      <c r="R905" s="1395"/>
      <c r="S905" s="1395"/>
      <c r="T905" s="1395"/>
      <c r="U905" s="1395"/>
      <c r="V905" s="1395"/>
      <c r="W905" s="1395"/>
      <c r="X905" s="1395"/>
      <c r="Y905" s="1395"/>
      <c r="Z905" s="1395"/>
      <c r="AA905" s="1395"/>
      <c r="AB905" s="1395"/>
      <c r="AC905" s="1395"/>
      <c r="AD905" s="1395"/>
      <c r="AE905" s="1395"/>
      <c r="AF905" s="1395"/>
      <c r="AG905" s="1395"/>
      <c r="AH905" s="1395"/>
      <c r="AI905" s="1395"/>
      <c r="AJ905" s="1395"/>
      <c r="AK905" s="1395"/>
      <c r="AL905" s="1395"/>
      <c r="AM905" s="1395"/>
      <c r="AN905" s="1395"/>
    </row>
    <row r="906">
      <c r="A906" s="1395"/>
      <c r="B906" s="1395"/>
      <c r="C906" s="1395"/>
      <c r="D906" s="1395"/>
      <c r="E906" s="1395"/>
      <c r="F906" s="1395"/>
      <c r="G906" s="1395"/>
      <c r="H906" s="1395"/>
      <c r="I906" s="1395"/>
      <c r="J906" s="1395"/>
      <c r="K906" s="1395"/>
      <c r="L906" s="1395"/>
      <c r="M906" s="1395"/>
      <c r="N906" s="1395"/>
      <c r="O906" s="1395"/>
      <c r="P906" s="1395"/>
      <c r="Q906" s="1395"/>
      <c r="R906" s="1395"/>
      <c r="S906" s="1395"/>
      <c r="T906" s="1395"/>
      <c r="U906" s="1395"/>
      <c r="V906" s="1395"/>
      <c r="W906" s="1395"/>
      <c r="X906" s="1395"/>
      <c r="Y906" s="1395"/>
      <c r="Z906" s="1395"/>
      <c r="AA906" s="1395"/>
      <c r="AB906" s="1395"/>
      <c r="AC906" s="1395"/>
      <c r="AD906" s="1395"/>
      <c r="AE906" s="1395"/>
      <c r="AF906" s="1395"/>
      <c r="AG906" s="1395"/>
      <c r="AH906" s="1395"/>
      <c r="AI906" s="1395"/>
      <c r="AJ906" s="1395"/>
      <c r="AK906" s="1395"/>
      <c r="AL906" s="1395"/>
      <c r="AM906" s="1395"/>
      <c r="AN906" s="1395"/>
    </row>
    <row r="907">
      <c r="A907" s="1395"/>
      <c r="B907" s="1395"/>
      <c r="C907" s="1395"/>
      <c r="D907" s="1395"/>
      <c r="E907" s="1395"/>
      <c r="F907" s="1395"/>
      <c r="G907" s="1395"/>
      <c r="H907" s="1395"/>
      <c r="I907" s="1395"/>
      <c r="J907" s="1395"/>
      <c r="K907" s="1395"/>
      <c r="L907" s="1395"/>
      <c r="M907" s="1395"/>
      <c r="N907" s="1395"/>
      <c r="O907" s="1395"/>
      <c r="P907" s="1395"/>
      <c r="Q907" s="1395"/>
      <c r="R907" s="1395"/>
      <c r="S907" s="1395"/>
      <c r="T907" s="1395"/>
      <c r="U907" s="1395"/>
      <c r="V907" s="1395"/>
      <c r="W907" s="1395"/>
      <c r="X907" s="1395"/>
      <c r="Y907" s="1395"/>
      <c r="Z907" s="1395"/>
      <c r="AA907" s="1395"/>
      <c r="AB907" s="1395"/>
      <c r="AC907" s="1395"/>
      <c r="AD907" s="1395"/>
      <c r="AE907" s="1395"/>
      <c r="AF907" s="1395"/>
      <c r="AG907" s="1395"/>
      <c r="AH907" s="1395"/>
      <c r="AI907" s="1395"/>
      <c r="AJ907" s="1395"/>
      <c r="AK907" s="1395"/>
      <c r="AL907" s="1395"/>
      <c r="AM907" s="1395"/>
      <c r="AN907" s="1395"/>
    </row>
    <row r="908">
      <c r="A908" s="1395"/>
      <c r="B908" s="1395"/>
      <c r="C908" s="1395"/>
      <c r="D908" s="1395"/>
      <c r="E908" s="1395"/>
      <c r="F908" s="1395"/>
      <c r="G908" s="1395"/>
      <c r="H908" s="1395"/>
      <c r="I908" s="1395"/>
      <c r="J908" s="1395"/>
      <c r="K908" s="1395"/>
      <c r="L908" s="1395"/>
      <c r="M908" s="1395"/>
      <c r="N908" s="1395"/>
      <c r="O908" s="1395"/>
      <c r="P908" s="1395"/>
      <c r="Q908" s="1395"/>
      <c r="R908" s="1395"/>
      <c r="S908" s="1395"/>
      <c r="T908" s="1395"/>
      <c r="U908" s="1395"/>
      <c r="V908" s="1395"/>
      <c r="W908" s="1395"/>
      <c r="X908" s="1395"/>
      <c r="Y908" s="1395"/>
      <c r="Z908" s="1395"/>
      <c r="AA908" s="1395"/>
      <c r="AB908" s="1395"/>
      <c r="AC908" s="1395"/>
      <c r="AD908" s="1395"/>
      <c r="AE908" s="1395"/>
      <c r="AF908" s="1395"/>
      <c r="AG908" s="1395"/>
      <c r="AH908" s="1395"/>
      <c r="AI908" s="1395"/>
      <c r="AJ908" s="1395"/>
      <c r="AK908" s="1395"/>
      <c r="AL908" s="1395"/>
      <c r="AM908" s="1395"/>
      <c r="AN908" s="1395"/>
    </row>
    <row r="909">
      <c r="A909" s="1395"/>
      <c r="B909" s="1395"/>
      <c r="C909" s="1395"/>
      <c r="D909" s="1395"/>
      <c r="E909" s="1395"/>
      <c r="F909" s="1395"/>
      <c r="G909" s="1395"/>
      <c r="H909" s="1395"/>
      <c r="I909" s="1395"/>
      <c r="J909" s="1395"/>
      <c r="K909" s="1395"/>
      <c r="L909" s="1395"/>
      <c r="M909" s="1395"/>
      <c r="N909" s="1395"/>
      <c r="O909" s="1395"/>
      <c r="P909" s="1395"/>
      <c r="Q909" s="1395"/>
      <c r="R909" s="1395"/>
      <c r="S909" s="1395"/>
      <c r="T909" s="1395"/>
      <c r="U909" s="1395"/>
      <c r="V909" s="1395"/>
      <c r="W909" s="1395"/>
      <c r="X909" s="1395"/>
      <c r="Y909" s="1395"/>
      <c r="Z909" s="1395"/>
      <c r="AA909" s="1395"/>
      <c r="AB909" s="1395"/>
      <c r="AC909" s="1395"/>
      <c r="AD909" s="1395"/>
      <c r="AE909" s="1395"/>
      <c r="AF909" s="1395"/>
      <c r="AG909" s="1395"/>
      <c r="AH909" s="1395"/>
      <c r="AI909" s="1395"/>
      <c r="AJ909" s="1395"/>
      <c r="AK909" s="1395"/>
      <c r="AL909" s="1395"/>
      <c r="AM909" s="1395"/>
      <c r="AN909" s="1395"/>
    </row>
    <row r="910">
      <c r="A910" s="1395"/>
      <c r="B910" s="1395"/>
      <c r="C910" s="1395"/>
      <c r="D910" s="1395"/>
      <c r="E910" s="1395"/>
      <c r="F910" s="1395"/>
      <c r="G910" s="1395"/>
      <c r="H910" s="1395"/>
      <c r="I910" s="1395"/>
      <c r="J910" s="1395"/>
      <c r="K910" s="1395"/>
      <c r="L910" s="1395"/>
      <c r="M910" s="1395"/>
      <c r="N910" s="1395"/>
      <c r="O910" s="1395"/>
      <c r="P910" s="1395"/>
      <c r="Q910" s="1395"/>
      <c r="R910" s="1395"/>
      <c r="S910" s="1395"/>
      <c r="T910" s="1395"/>
      <c r="U910" s="1395"/>
      <c r="V910" s="1395"/>
      <c r="W910" s="1395"/>
      <c r="X910" s="1395"/>
      <c r="Y910" s="1395"/>
      <c r="Z910" s="1395"/>
      <c r="AA910" s="1395"/>
      <c r="AB910" s="1395"/>
      <c r="AC910" s="1395"/>
      <c r="AD910" s="1395"/>
      <c r="AE910" s="1395"/>
      <c r="AF910" s="1395"/>
      <c r="AG910" s="1395"/>
      <c r="AH910" s="1395"/>
      <c r="AI910" s="1395"/>
      <c r="AJ910" s="1395"/>
      <c r="AK910" s="1395"/>
      <c r="AL910" s="1395"/>
      <c r="AM910" s="1395"/>
      <c r="AN910" s="1395"/>
    </row>
    <row r="911">
      <c r="A911" s="1395"/>
      <c r="B911" s="1395"/>
      <c r="C911" s="1395"/>
      <c r="D911" s="1395"/>
      <c r="E911" s="1395"/>
      <c r="F911" s="1395"/>
      <c r="G911" s="1395"/>
      <c r="H911" s="1395"/>
      <c r="I911" s="1395"/>
      <c r="J911" s="1395"/>
      <c r="K911" s="1395"/>
      <c r="L911" s="1395"/>
      <c r="M911" s="1395"/>
      <c r="N911" s="1395"/>
      <c r="O911" s="1395"/>
      <c r="P911" s="1395"/>
      <c r="Q911" s="1395"/>
      <c r="R911" s="1395"/>
      <c r="S911" s="1395"/>
      <c r="T911" s="1395"/>
      <c r="U911" s="1395"/>
      <c r="V911" s="1395"/>
      <c r="W911" s="1395"/>
      <c r="X911" s="1395"/>
      <c r="Y911" s="1395"/>
      <c r="Z911" s="1395"/>
      <c r="AA911" s="1395"/>
      <c r="AB911" s="1395"/>
      <c r="AC911" s="1395"/>
      <c r="AD911" s="1395"/>
      <c r="AE911" s="1395"/>
      <c r="AF911" s="1395"/>
      <c r="AG911" s="1395"/>
      <c r="AH911" s="1395"/>
      <c r="AI911" s="1395"/>
      <c r="AJ911" s="1395"/>
      <c r="AK911" s="1395"/>
      <c r="AL911" s="1395"/>
      <c r="AM911" s="1395"/>
      <c r="AN911" s="1395"/>
    </row>
    <row r="912">
      <c r="A912" s="1395"/>
      <c r="B912" s="1395"/>
      <c r="C912" s="1395"/>
      <c r="D912" s="1395"/>
      <c r="E912" s="1395"/>
      <c r="F912" s="1395"/>
      <c r="G912" s="1395"/>
      <c r="H912" s="1395"/>
      <c r="I912" s="1395"/>
      <c r="J912" s="1395"/>
      <c r="K912" s="1395"/>
      <c r="L912" s="1395"/>
      <c r="M912" s="1395"/>
      <c r="N912" s="1395"/>
      <c r="O912" s="1395"/>
      <c r="P912" s="1395"/>
      <c r="Q912" s="1395"/>
      <c r="R912" s="1395"/>
      <c r="S912" s="1395"/>
      <c r="T912" s="1395"/>
      <c r="U912" s="1395"/>
      <c r="V912" s="1395"/>
      <c r="W912" s="1395"/>
      <c r="X912" s="1395"/>
      <c r="Y912" s="1395"/>
      <c r="Z912" s="1395"/>
      <c r="AA912" s="1395"/>
      <c r="AB912" s="1395"/>
      <c r="AC912" s="1395"/>
      <c r="AD912" s="1395"/>
      <c r="AE912" s="1395"/>
      <c r="AF912" s="1395"/>
      <c r="AG912" s="1395"/>
      <c r="AH912" s="1395"/>
      <c r="AI912" s="1395"/>
      <c r="AJ912" s="1395"/>
      <c r="AK912" s="1395"/>
      <c r="AL912" s="1395"/>
      <c r="AM912" s="1395"/>
      <c r="AN912" s="1395"/>
    </row>
    <row r="913">
      <c r="A913" s="1395"/>
      <c r="B913" s="1395"/>
      <c r="C913" s="1395"/>
      <c r="D913" s="1395"/>
      <c r="E913" s="1395"/>
      <c r="F913" s="1395"/>
      <c r="G913" s="1395"/>
      <c r="H913" s="1395"/>
      <c r="I913" s="1395"/>
      <c r="J913" s="1395"/>
      <c r="K913" s="1395"/>
      <c r="L913" s="1395"/>
      <c r="M913" s="1395"/>
      <c r="N913" s="1395"/>
      <c r="O913" s="1395"/>
      <c r="P913" s="1395"/>
      <c r="Q913" s="1395"/>
      <c r="R913" s="1395"/>
      <c r="S913" s="1395"/>
      <c r="T913" s="1395"/>
      <c r="U913" s="1395"/>
      <c r="V913" s="1395"/>
      <c r="W913" s="1395"/>
      <c r="X913" s="1395"/>
      <c r="Y913" s="1395"/>
      <c r="Z913" s="1395"/>
      <c r="AA913" s="1395"/>
      <c r="AB913" s="1395"/>
      <c r="AC913" s="1395"/>
      <c r="AD913" s="1395"/>
      <c r="AE913" s="1395"/>
      <c r="AF913" s="1395"/>
      <c r="AG913" s="1395"/>
      <c r="AH913" s="1395"/>
      <c r="AI913" s="1395"/>
      <c r="AJ913" s="1395"/>
      <c r="AK913" s="1395"/>
      <c r="AL913" s="1395"/>
      <c r="AM913" s="1395"/>
      <c r="AN913" s="1395"/>
    </row>
    <row r="914">
      <c r="A914" s="1395"/>
      <c r="B914" s="1395"/>
      <c r="C914" s="1395"/>
      <c r="D914" s="1395"/>
      <c r="E914" s="1395"/>
      <c r="F914" s="1395"/>
      <c r="G914" s="1395"/>
      <c r="H914" s="1395"/>
      <c r="I914" s="1395"/>
      <c r="J914" s="1395"/>
      <c r="K914" s="1395"/>
      <c r="L914" s="1395"/>
      <c r="M914" s="1395"/>
      <c r="N914" s="1395"/>
      <c r="O914" s="1395"/>
      <c r="P914" s="1395"/>
      <c r="Q914" s="1395"/>
      <c r="R914" s="1395"/>
      <c r="S914" s="1395"/>
      <c r="T914" s="1395"/>
      <c r="U914" s="1395"/>
      <c r="V914" s="1395"/>
      <c r="W914" s="1395"/>
      <c r="X914" s="1395"/>
      <c r="Y914" s="1395"/>
      <c r="Z914" s="1395"/>
      <c r="AA914" s="1395"/>
      <c r="AB914" s="1395"/>
      <c r="AC914" s="1395"/>
      <c r="AD914" s="1395"/>
      <c r="AE914" s="1395"/>
      <c r="AF914" s="1395"/>
      <c r="AG914" s="1395"/>
      <c r="AH914" s="1395"/>
      <c r="AI914" s="1395"/>
      <c r="AJ914" s="1395"/>
      <c r="AK914" s="1395"/>
      <c r="AL914" s="1395"/>
      <c r="AM914" s="1395"/>
      <c r="AN914" s="1395"/>
    </row>
    <row r="915">
      <c r="A915" s="1395"/>
      <c r="B915" s="1395"/>
      <c r="C915" s="1395"/>
      <c r="D915" s="1395"/>
      <c r="E915" s="1395"/>
      <c r="F915" s="1395"/>
      <c r="G915" s="1395"/>
      <c r="H915" s="1395"/>
      <c r="I915" s="1395"/>
      <c r="J915" s="1395"/>
      <c r="K915" s="1395"/>
      <c r="L915" s="1395"/>
      <c r="M915" s="1395"/>
      <c r="N915" s="1395"/>
      <c r="O915" s="1395"/>
      <c r="P915" s="1395"/>
      <c r="Q915" s="1395"/>
      <c r="R915" s="1395"/>
      <c r="S915" s="1395"/>
      <c r="T915" s="1395"/>
      <c r="U915" s="1395"/>
      <c r="V915" s="1395"/>
      <c r="W915" s="1395"/>
      <c r="X915" s="1395"/>
      <c r="Y915" s="1395"/>
      <c r="Z915" s="1395"/>
      <c r="AA915" s="1395"/>
      <c r="AB915" s="1395"/>
      <c r="AC915" s="1395"/>
      <c r="AD915" s="1395"/>
      <c r="AE915" s="1395"/>
      <c r="AF915" s="1395"/>
      <c r="AG915" s="1395"/>
      <c r="AH915" s="1395"/>
      <c r="AI915" s="1395"/>
      <c r="AJ915" s="1395"/>
      <c r="AK915" s="1395"/>
      <c r="AL915" s="1395"/>
      <c r="AM915" s="1395"/>
      <c r="AN915" s="1395"/>
    </row>
    <row r="916">
      <c r="A916" s="1395"/>
      <c r="B916" s="1395"/>
      <c r="C916" s="1395"/>
      <c r="D916" s="1395"/>
      <c r="E916" s="1395"/>
      <c r="F916" s="1395"/>
      <c r="G916" s="1395"/>
      <c r="H916" s="1395"/>
      <c r="I916" s="1395"/>
      <c r="J916" s="1395"/>
      <c r="K916" s="1395"/>
      <c r="L916" s="1395"/>
      <c r="M916" s="1395"/>
      <c r="N916" s="1395"/>
      <c r="O916" s="1395"/>
      <c r="P916" s="1395"/>
      <c r="Q916" s="1395"/>
      <c r="R916" s="1395"/>
      <c r="S916" s="1395"/>
      <c r="T916" s="1395"/>
      <c r="U916" s="1395"/>
      <c r="V916" s="1395"/>
      <c r="W916" s="1395"/>
      <c r="X916" s="1395"/>
      <c r="Y916" s="1395"/>
      <c r="Z916" s="1395"/>
      <c r="AA916" s="1395"/>
      <c r="AB916" s="1395"/>
      <c r="AC916" s="1395"/>
      <c r="AD916" s="1395"/>
      <c r="AE916" s="1395"/>
      <c r="AF916" s="1395"/>
      <c r="AG916" s="1395"/>
      <c r="AH916" s="1395"/>
      <c r="AI916" s="1395"/>
      <c r="AJ916" s="1395"/>
      <c r="AK916" s="1395"/>
      <c r="AL916" s="1395"/>
      <c r="AM916" s="1395"/>
      <c r="AN916" s="1395"/>
    </row>
    <row r="917">
      <c r="A917" s="1395"/>
      <c r="B917" s="1395"/>
      <c r="C917" s="1395"/>
      <c r="D917" s="1395"/>
      <c r="E917" s="1395"/>
      <c r="F917" s="1395"/>
      <c r="G917" s="1395"/>
      <c r="H917" s="1395"/>
      <c r="I917" s="1395"/>
      <c r="J917" s="1395"/>
      <c r="K917" s="1395"/>
      <c r="L917" s="1395"/>
      <c r="M917" s="1395"/>
      <c r="N917" s="1395"/>
      <c r="O917" s="1395"/>
      <c r="P917" s="1395"/>
      <c r="Q917" s="1395"/>
      <c r="R917" s="1395"/>
      <c r="S917" s="1395"/>
      <c r="T917" s="1395"/>
      <c r="U917" s="1395"/>
      <c r="V917" s="1395"/>
      <c r="W917" s="1395"/>
      <c r="X917" s="1395"/>
      <c r="Y917" s="1395"/>
      <c r="Z917" s="1395"/>
      <c r="AA917" s="1395"/>
      <c r="AB917" s="1395"/>
      <c r="AC917" s="1395"/>
      <c r="AD917" s="1395"/>
      <c r="AE917" s="1395"/>
      <c r="AF917" s="1395"/>
      <c r="AG917" s="1395"/>
      <c r="AH917" s="1395"/>
      <c r="AI917" s="1395"/>
      <c r="AJ917" s="1395"/>
      <c r="AK917" s="1395"/>
      <c r="AL917" s="1395"/>
      <c r="AM917" s="1395"/>
      <c r="AN917" s="1395"/>
    </row>
    <row r="918">
      <c r="A918" s="1395"/>
      <c r="B918" s="1395"/>
      <c r="C918" s="1395"/>
      <c r="D918" s="1395"/>
      <c r="E918" s="1395"/>
      <c r="F918" s="1395"/>
      <c r="G918" s="1395"/>
      <c r="H918" s="1395"/>
      <c r="I918" s="1395"/>
      <c r="J918" s="1395"/>
      <c r="K918" s="1395"/>
      <c r="L918" s="1395"/>
      <c r="M918" s="1395"/>
      <c r="N918" s="1395"/>
      <c r="O918" s="1395"/>
      <c r="P918" s="1395"/>
      <c r="Q918" s="1395"/>
      <c r="R918" s="1395"/>
      <c r="S918" s="1395"/>
      <c r="T918" s="1395"/>
      <c r="U918" s="1395"/>
      <c r="V918" s="1395"/>
      <c r="W918" s="1395"/>
      <c r="X918" s="1395"/>
      <c r="Y918" s="1395"/>
      <c r="Z918" s="1395"/>
      <c r="AA918" s="1395"/>
      <c r="AB918" s="1395"/>
      <c r="AC918" s="1395"/>
      <c r="AD918" s="1395"/>
      <c r="AE918" s="1395"/>
      <c r="AF918" s="1395"/>
      <c r="AG918" s="1395"/>
      <c r="AH918" s="1395"/>
      <c r="AI918" s="1395"/>
      <c r="AJ918" s="1395"/>
      <c r="AK918" s="1395"/>
      <c r="AL918" s="1395"/>
      <c r="AM918" s="1395"/>
      <c r="AN918" s="1395"/>
    </row>
    <row r="919">
      <c r="A919" s="1395"/>
      <c r="B919" s="1395"/>
      <c r="C919" s="1395"/>
      <c r="D919" s="1395"/>
      <c r="E919" s="1395"/>
      <c r="F919" s="1395"/>
      <c r="G919" s="1395"/>
      <c r="H919" s="1395"/>
      <c r="I919" s="1395"/>
      <c r="J919" s="1395"/>
      <c r="K919" s="1395"/>
      <c r="L919" s="1395"/>
      <c r="M919" s="1395"/>
      <c r="N919" s="1395"/>
      <c r="O919" s="1395"/>
      <c r="P919" s="1395"/>
      <c r="Q919" s="1395"/>
      <c r="R919" s="1395"/>
      <c r="S919" s="1395"/>
      <c r="T919" s="1395"/>
      <c r="U919" s="1395"/>
      <c r="V919" s="1395"/>
      <c r="W919" s="1395"/>
      <c r="X919" s="1395"/>
      <c r="Y919" s="1395"/>
      <c r="Z919" s="1395"/>
      <c r="AA919" s="1395"/>
      <c r="AB919" s="1395"/>
      <c r="AC919" s="1395"/>
      <c r="AD919" s="1395"/>
      <c r="AE919" s="1395"/>
      <c r="AF919" s="1395"/>
      <c r="AG919" s="1395"/>
      <c r="AH919" s="1395"/>
      <c r="AI919" s="1395"/>
      <c r="AJ919" s="1395"/>
      <c r="AK919" s="1395"/>
      <c r="AL919" s="1395"/>
      <c r="AM919" s="1395"/>
      <c r="AN919" s="1395"/>
    </row>
    <row r="920">
      <c r="A920" s="1395"/>
      <c r="B920" s="1395"/>
      <c r="C920" s="1395"/>
      <c r="D920" s="1395"/>
      <c r="E920" s="1395"/>
      <c r="F920" s="1395"/>
      <c r="G920" s="1395"/>
      <c r="H920" s="1395"/>
      <c r="I920" s="1395"/>
      <c r="J920" s="1395"/>
      <c r="K920" s="1395"/>
      <c r="L920" s="1395"/>
      <c r="M920" s="1395"/>
      <c r="N920" s="1395"/>
      <c r="O920" s="1395"/>
      <c r="P920" s="1395"/>
      <c r="Q920" s="1395"/>
      <c r="R920" s="1395"/>
      <c r="S920" s="1395"/>
      <c r="T920" s="1395"/>
      <c r="U920" s="1395"/>
      <c r="V920" s="1395"/>
      <c r="W920" s="1395"/>
      <c r="X920" s="1395"/>
      <c r="Y920" s="1395"/>
      <c r="Z920" s="1395"/>
      <c r="AA920" s="1395"/>
      <c r="AB920" s="1395"/>
      <c r="AC920" s="1395"/>
      <c r="AD920" s="1395"/>
      <c r="AE920" s="1395"/>
      <c r="AF920" s="1395"/>
      <c r="AG920" s="1395"/>
      <c r="AH920" s="1395"/>
      <c r="AI920" s="1395"/>
      <c r="AJ920" s="1395"/>
      <c r="AK920" s="1395"/>
      <c r="AL920" s="1395"/>
      <c r="AM920" s="1395"/>
      <c r="AN920" s="1395"/>
    </row>
    <row r="921">
      <c r="A921" s="1395"/>
      <c r="B921" s="1395"/>
      <c r="C921" s="1395"/>
      <c r="D921" s="1395"/>
      <c r="E921" s="1395"/>
      <c r="F921" s="1395"/>
      <c r="G921" s="1395"/>
      <c r="H921" s="1395"/>
      <c r="I921" s="1395"/>
      <c r="J921" s="1395"/>
      <c r="K921" s="1395"/>
      <c r="L921" s="1395"/>
      <c r="M921" s="1395"/>
      <c r="N921" s="1395"/>
      <c r="O921" s="1395"/>
      <c r="P921" s="1395"/>
      <c r="Q921" s="1395"/>
      <c r="R921" s="1395"/>
      <c r="S921" s="1395"/>
      <c r="T921" s="1395"/>
      <c r="U921" s="1395"/>
      <c r="V921" s="1395"/>
      <c r="W921" s="1395"/>
      <c r="X921" s="1395"/>
      <c r="Y921" s="1395"/>
      <c r="Z921" s="1395"/>
      <c r="AA921" s="1395"/>
      <c r="AB921" s="1395"/>
      <c r="AC921" s="1395"/>
      <c r="AD921" s="1395"/>
      <c r="AE921" s="1395"/>
      <c r="AF921" s="1395"/>
      <c r="AG921" s="1395"/>
      <c r="AH921" s="1395"/>
      <c r="AI921" s="1395"/>
      <c r="AJ921" s="1395"/>
      <c r="AK921" s="1395"/>
      <c r="AL921" s="1395"/>
      <c r="AM921" s="1395"/>
      <c r="AN921" s="1395"/>
    </row>
    <row r="922">
      <c r="A922" s="1395"/>
      <c r="B922" s="1395"/>
      <c r="C922" s="1395"/>
      <c r="D922" s="1395"/>
      <c r="E922" s="1395"/>
      <c r="F922" s="1395"/>
      <c r="G922" s="1395"/>
      <c r="H922" s="1395"/>
      <c r="I922" s="1395"/>
      <c r="J922" s="1395"/>
      <c r="K922" s="1395"/>
      <c r="L922" s="1395"/>
      <c r="M922" s="1395"/>
      <c r="N922" s="1395"/>
      <c r="O922" s="1395"/>
      <c r="P922" s="1395"/>
      <c r="Q922" s="1395"/>
      <c r="R922" s="1395"/>
      <c r="S922" s="1395"/>
      <c r="T922" s="1395"/>
      <c r="U922" s="1395"/>
      <c r="V922" s="1395"/>
      <c r="W922" s="1395"/>
      <c r="X922" s="1395"/>
      <c r="Y922" s="1395"/>
      <c r="Z922" s="1395"/>
      <c r="AA922" s="1395"/>
      <c r="AB922" s="1395"/>
      <c r="AC922" s="1395"/>
      <c r="AD922" s="1395"/>
      <c r="AE922" s="1395"/>
      <c r="AF922" s="1395"/>
      <c r="AG922" s="1395"/>
      <c r="AH922" s="1395"/>
      <c r="AI922" s="1395"/>
      <c r="AJ922" s="1395"/>
      <c r="AK922" s="1395"/>
      <c r="AL922" s="1395"/>
      <c r="AM922" s="1395"/>
      <c r="AN922" s="1395"/>
    </row>
    <row r="923">
      <c r="A923" s="1395"/>
      <c r="B923" s="1395"/>
      <c r="C923" s="1395"/>
      <c r="D923" s="1395"/>
      <c r="E923" s="1395"/>
      <c r="F923" s="1395"/>
      <c r="G923" s="1395"/>
      <c r="H923" s="1395"/>
      <c r="I923" s="1395"/>
      <c r="J923" s="1395"/>
      <c r="K923" s="1395"/>
      <c r="L923" s="1395"/>
      <c r="M923" s="1395"/>
      <c r="N923" s="1395"/>
      <c r="O923" s="1395"/>
      <c r="P923" s="1395"/>
      <c r="Q923" s="1395"/>
      <c r="R923" s="1395"/>
      <c r="S923" s="1395"/>
      <c r="T923" s="1395"/>
      <c r="U923" s="1395"/>
      <c r="V923" s="1395"/>
      <c r="W923" s="1395"/>
      <c r="X923" s="1395"/>
      <c r="Y923" s="1395"/>
      <c r="Z923" s="1395"/>
      <c r="AA923" s="1395"/>
      <c r="AB923" s="1395"/>
      <c r="AC923" s="1395"/>
      <c r="AD923" s="1395"/>
      <c r="AE923" s="1395"/>
      <c r="AF923" s="1395"/>
      <c r="AG923" s="1395"/>
      <c r="AH923" s="1395"/>
      <c r="AI923" s="1395"/>
      <c r="AJ923" s="1395"/>
      <c r="AK923" s="1395"/>
      <c r="AL923" s="1395"/>
      <c r="AM923" s="1395"/>
      <c r="AN923" s="1395"/>
    </row>
    <row r="924">
      <c r="A924" s="1395"/>
      <c r="B924" s="1395"/>
      <c r="C924" s="1395"/>
      <c r="D924" s="1395"/>
      <c r="E924" s="1395"/>
      <c r="F924" s="1395"/>
      <c r="G924" s="1395"/>
      <c r="H924" s="1395"/>
      <c r="I924" s="1395"/>
      <c r="J924" s="1395"/>
      <c r="K924" s="1395"/>
      <c r="L924" s="1395"/>
      <c r="M924" s="1395"/>
      <c r="N924" s="1395"/>
      <c r="O924" s="1395"/>
      <c r="P924" s="1395"/>
      <c r="Q924" s="1395"/>
      <c r="R924" s="1395"/>
      <c r="S924" s="1395"/>
      <c r="T924" s="1395"/>
      <c r="U924" s="1395"/>
      <c r="V924" s="1395"/>
      <c r="W924" s="1395"/>
      <c r="X924" s="1395"/>
      <c r="Y924" s="1395"/>
      <c r="Z924" s="1395"/>
      <c r="AA924" s="1395"/>
      <c r="AB924" s="1395"/>
      <c r="AC924" s="1395"/>
      <c r="AD924" s="1395"/>
      <c r="AE924" s="1395"/>
      <c r="AF924" s="1395"/>
      <c r="AG924" s="1395"/>
      <c r="AH924" s="1395"/>
      <c r="AI924" s="1395"/>
      <c r="AJ924" s="1395"/>
      <c r="AK924" s="1395"/>
      <c r="AL924" s="1395"/>
      <c r="AM924" s="1395"/>
      <c r="AN924" s="1395"/>
    </row>
    <row r="925">
      <c r="A925" s="1395"/>
      <c r="B925" s="1395"/>
      <c r="C925" s="1395"/>
      <c r="D925" s="1395"/>
      <c r="E925" s="1395"/>
      <c r="F925" s="1395"/>
      <c r="G925" s="1395"/>
      <c r="H925" s="1395"/>
      <c r="I925" s="1395"/>
      <c r="J925" s="1395"/>
      <c r="K925" s="1395"/>
      <c r="L925" s="1395"/>
      <c r="M925" s="1395"/>
      <c r="N925" s="1395"/>
      <c r="O925" s="1395"/>
      <c r="P925" s="1395"/>
      <c r="Q925" s="1395"/>
      <c r="R925" s="1395"/>
      <c r="S925" s="1395"/>
      <c r="T925" s="1395"/>
      <c r="U925" s="1395"/>
      <c r="V925" s="1395"/>
      <c r="W925" s="1395"/>
      <c r="X925" s="1395"/>
      <c r="Y925" s="1395"/>
      <c r="Z925" s="1395"/>
      <c r="AA925" s="1395"/>
      <c r="AB925" s="1395"/>
      <c r="AC925" s="1395"/>
      <c r="AD925" s="1395"/>
      <c r="AE925" s="1395"/>
      <c r="AF925" s="1395"/>
      <c r="AG925" s="1395"/>
      <c r="AH925" s="1395"/>
      <c r="AI925" s="1395"/>
      <c r="AJ925" s="1395"/>
      <c r="AK925" s="1395"/>
      <c r="AL925" s="1395"/>
      <c r="AM925" s="1395"/>
      <c r="AN925" s="1395"/>
    </row>
    <row r="926">
      <c r="A926" s="1395"/>
      <c r="B926" s="1395"/>
      <c r="C926" s="1395"/>
      <c r="D926" s="1395"/>
      <c r="E926" s="1395"/>
      <c r="F926" s="1395"/>
      <c r="G926" s="1395"/>
      <c r="H926" s="1395"/>
      <c r="I926" s="1395"/>
      <c r="J926" s="1395"/>
      <c r="K926" s="1395"/>
      <c r="L926" s="1395"/>
      <c r="M926" s="1395"/>
      <c r="N926" s="1395"/>
      <c r="O926" s="1395"/>
      <c r="P926" s="1395"/>
      <c r="Q926" s="1395"/>
      <c r="R926" s="1395"/>
      <c r="S926" s="1395"/>
      <c r="T926" s="1395"/>
      <c r="U926" s="1395"/>
      <c r="V926" s="1395"/>
      <c r="W926" s="1395"/>
      <c r="X926" s="1395"/>
      <c r="Y926" s="1395"/>
      <c r="Z926" s="1395"/>
      <c r="AA926" s="1395"/>
      <c r="AB926" s="1395"/>
      <c r="AC926" s="1395"/>
      <c r="AD926" s="1395"/>
      <c r="AE926" s="1395"/>
      <c r="AF926" s="1395"/>
      <c r="AG926" s="1395"/>
      <c r="AH926" s="1395"/>
      <c r="AI926" s="1395"/>
      <c r="AJ926" s="1395"/>
      <c r="AK926" s="1395"/>
      <c r="AL926" s="1395"/>
      <c r="AM926" s="1395"/>
      <c r="AN926" s="1395"/>
    </row>
    <row r="927">
      <c r="A927" s="1395"/>
      <c r="B927" s="1395"/>
      <c r="C927" s="1395"/>
      <c r="D927" s="1395"/>
      <c r="E927" s="1395"/>
      <c r="F927" s="1395"/>
      <c r="G927" s="1395"/>
      <c r="H927" s="1395"/>
      <c r="I927" s="1395"/>
      <c r="J927" s="1395"/>
      <c r="K927" s="1395"/>
      <c r="L927" s="1395"/>
      <c r="M927" s="1395"/>
      <c r="N927" s="1395"/>
      <c r="O927" s="1395"/>
      <c r="P927" s="1395"/>
      <c r="Q927" s="1395"/>
      <c r="R927" s="1395"/>
      <c r="S927" s="1395"/>
      <c r="T927" s="1395"/>
      <c r="U927" s="1395"/>
      <c r="V927" s="1395"/>
      <c r="W927" s="1395"/>
      <c r="X927" s="1395"/>
      <c r="Y927" s="1395"/>
      <c r="Z927" s="1395"/>
      <c r="AA927" s="1395"/>
      <c r="AB927" s="1395"/>
      <c r="AC927" s="1395"/>
      <c r="AD927" s="1395"/>
      <c r="AE927" s="1395"/>
      <c r="AF927" s="1395"/>
      <c r="AG927" s="1395"/>
      <c r="AH927" s="1395"/>
      <c r="AI927" s="1395"/>
      <c r="AJ927" s="1395"/>
      <c r="AK927" s="1395"/>
      <c r="AL927" s="1395"/>
      <c r="AM927" s="1395"/>
      <c r="AN927" s="1395"/>
    </row>
    <row r="928">
      <c r="A928" s="1395"/>
      <c r="B928" s="1395"/>
      <c r="C928" s="1395"/>
      <c r="D928" s="1395"/>
      <c r="E928" s="1395"/>
      <c r="F928" s="1395"/>
      <c r="G928" s="1395"/>
      <c r="H928" s="1395"/>
      <c r="I928" s="1395"/>
      <c r="J928" s="1395"/>
      <c r="K928" s="1395"/>
      <c r="L928" s="1395"/>
      <c r="M928" s="1395"/>
      <c r="N928" s="1395"/>
      <c r="O928" s="1395"/>
      <c r="P928" s="1395"/>
      <c r="Q928" s="1395"/>
      <c r="R928" s="1395"/>
      <c r="S928" s="1395"/>
      <c r="T928" s="1395"/>
      <c r="U928" s="1395"/>
      <c r="V928" s="1395"/>
      <c r="W928" s="1395"/>
      <c r="X928" s="1395"/>
      <c r="Y928" s="1395"/>
      <c r="Z928" s="1395"/>
      <c r="AA928" s="1395"/>
      <c r="AB928" s="1395"/>
      <c r="AC928" s="1395"/>
      <c r="AD928" s="1395"/>
      <c r="AE928" s="1395"/>
      <c r="AF928" s="1395"/>
      <c r="AG928" s="1395"/>
      <c r="AH928" s="1395"/>
      <c r="AI928" s="1395"/>
      <c r="AJ928" s="1395"/>
      <c r="AK928" s="1395"/>
      <c r="AL928" s="1395"/>
      <c r="AM928" s="1395"/>
      <c r="AN928" s="1395"/>
    </row>
    <row r="929">
      <c r="A929" s="1395"/>
      <c r="B929" s="1395"/>
      <c r="C929" s="1395"/>
      <c r="D929" s="1395"/>
      <c r="E929" s="1395"/>
      <c r="F929" s="1395"/>
      <c r="G929" s="1395"/>
      <c r="H929" s="1395"/>
      <c r="I929" s="1395"/>
      <c r="J929" s="1395"/>
      <c r="K929" s="1395"/>
      <c r="L929" s="1395"/>
      <c r="M929" s="1395"/>
      <c r="N929" s="1395"/>
      <c r="O929" s="1395"/>
      <c r="P929" s="1395"/>
      <c r="Q929" s="1395"/>
      <c r="R929" s="1395"/>
      <c r="S929" s="1395"/>
      <c r="T929" s="1395"/>
      <c r="U929" s="1395"/>
      <c r="V929" s="1395"/>
      <c r="W929" s="1395"/>
      <c r="X929" s="1395"/>
      <c r="Y929" s="1395"/>
      <c r="Z929" s="1395"/>
      <c r="AA929" s="1395"/>
      <c r="AB929" s="1395"/>
      <c r="AC929" s="1395"/>
      <c r="AD929" s="1395"/>
      <c r="AE929" s="1395"/>
      <c r="AF929" s="1395"/>
      <c r="AG929" s="1395"/>
      <c r="AH929" s="1395"/>
      <c r="AI929" s="1395"/>
      <c r="AJ929" s="1395"/>
      <c r="AK929" s="1395"/>
      <c r="AL929" s="1395"/>
      <c r="AM929" s="1395"/>
      <c r="AN929" s="1395"/>
    </row>
    <row r="930">
      <c r="A930" s="1395"/>
      <c r="B930" s="1395"/>
      <c r="C930" s="1395"/>
      <c r="D930" s="1395"/>
      <c r="E930" s="1395"/>
      <c r="F930" s="1395"/>
      <c r="G930" s="1395"/>
      <c r="H930" s="1395"/>
      <c r="I930" s="1395"/>
      <c r="J930" s="1395"/>
      <c r="K930" s="1395"/>
      <c r="L930" s="1395"/>
      <c r="M930" s="1395"/>
      <c r="N930" s="1395"/>
      <c r="O930" s="1395"/>
      <c r="P930" s="1395"/>
      <c r="Q930" s="1395"/>
      <c r="R930" s="1395"/>
      <c r="S930" s="1395"/>
      <c r="T930" s="1395"/>
      <c r="U930" s="1395"/>
      <c r="V930" s="1395"/>
      <c r="W930" s="1395"/>
      <c r="X930" s="1395"/>
      <c r="Y930" s="1395"/>
      <c r="Z930" s="1395"/>
      <c r="AA930" s="1395"/>
      <c r="AB930" s="1395"/>
      <c r="AC930" s="1395"/>
      <c r="AD930" s="1395"/>
      <c r="AE930" s="1395"/>
      <c r="AF930" s="1395"/>
      <c r="AG930" s="1395"/>
      <c r="AH930" s="1395"/>
      <c r="AI930" s="1395"/>
      <c r="AJ930" s="1395"/>
      <c r="AK930" s="1395"/>
      <c r="AL930" s="1395"/>
      <c r="AM930" s="1395"/>
      <c r="AN930" s="1395"/>
    </row>
    <row r="931">
      <c r="A931" s="1395"/>
      <c r="B931" s="1395"/>
      <c r="C931" s="1395"/>
      <c r="D931" s="1395"/>
      <c r="E931" s="1395"/>
      <c r="F931" s="1395"/>
      <c r="G931" s="1395"/>
      <c r="H931" s="1395"/>
      <c r="I931" s="1395"/>
      <c r="J931" s="1395"/>
      <c r="K931" s="1395"/>
      <c r="L931" s="1395"/>
      <c r="M931" s="1395"/>
      <c r="N931" s="1395"/>
      <c r="O931" s="1395"/>
      <c r="P931" s="1395"/>
      <c r="Q931" s="1395"/>
      <c r="R931" s="1395"/>
      <c r="S931" s="1395"/>
      <c r="T931" s="1395"/>
      <c r="U931" s="1395"/>
      <c r="V931" s="1395"/>
      <c r="W931" s="1395"/>
      <c r="X931" s="1395"/>
      <c r="Y931" s="1395"/>
      <c r="Z931" s="1395"/>
      <c r="AA931" s="1395"/>
      <c r="AB931" s="1395"/>
      <c r="AC931" s="1395"/>
      <c r="AD931" s="1395"/>
      <c r="AE931" s="1395"/>
      <c r="AF931" s="1395"/>
      <c r="AG931" s="1395"/>
      <c r="AH931" s="1395"/>
      <c r="AI931" s="1395"/>
      <c r="AJ931" s="1395"/>
      <c r="AK931" s="1395"/>
      <c r="AL931" s="1395"/>
      <c r="AM931" s="1395"/>
      <c r="AN931" s="1395"/>
    </row>
    <row r="932">
      <c r="A932" s="1395"/>
      <c r="B932" s="1395"/>
      <c r="C932" s="1395"/>
      <c r="D932" s="1395"/>
      <c r="E932" s="1395"/>
      <c r="F932" s="1395"/>
      <c r="G932" s="1395"/>
      <c r="H932" s="1395"/>
      <c r="I932" s="1395"/>
      <c r="J932" s="1395"/>
      <c r="K932" s="1395"/>
      <c r="L932" s="1395"/>
      <c r="M932" s="1395"/>
      <c r="N932" s="1395"/>
      <c r="O932" s="1395"/>
      <c r="P932" s="1395"/>
      <c r="Q932" s="1395"/>
      <c r="R932" s="1395"/>
      <c r="S932" s="1395"/>
      <c r="T932" s="1395"/>
      <c r="U932" s="1395"/>
      <c r="V932" s="1395"/>
      <c r="W932" s="1395"/>
      <c r="X932" s="1395"/>
      <c r="Y932" s="1395"/>
      <c r="Z932" s="1395"/>
      <c r="AA932" s="1395"/>
      <c r="AB932" s="1395"/>
      <c r="AC932" s="1395"/>
      <c r="AD932" s="1395"/>
      <c r="AE932" s="1395"/>
      <c r="AF932" s="1395"/>
      <c r="AG932" s="1395"/>
      <c r="AH932" s="1395"/>
      <c r="AI932" s="1395"/>
      <c r="AJ932" s="1395"/>
      <c r="AK932" s="1395"/>
      <c r="AL932" s="1395"/>
      <c r="AM932" s="1395"/>
      <c r="AN932" s="1395"/>
    </row>
    <row r="933">
      <c r="A933" s="1395"/>
      <c r="B933" s="1395"/>
      <c r="C933" s="1395"/>
      <c r="D933" s="1395"/>
      <c r="E933" s="1395"/>
      <c r="F933" s="1395"/>
      <c r="G933" s="1395"/>
      <c r="H933" s="1395"/>
      <c r="I933" s="1395"/>
      <c r="J933" s="1395"/>
      <c r="K933" s="1395"/>
      <c r="L933" s="1395"/>
      <c r="M933" s="1395"/>
      <c r="N933" s="1395"/>
      <c r="O933" s="1395"/>
      <c r="P933" s="1395"/>
      <c r="Q933" s="1395"/>
      <c r="R933" s="1395"/>
      <c r="S933" s="1395"/>
      <c r="T933" s="1395"/>
      <c r="U933" s="1395"/>
      <c r="V933" s="1395"/>
      <c r="W933" s="1395"/>
      <c r="X933" s="1395"/>
      <c r="Y933" s="1395"/>
      <c r="Z933" s="1395"/>
      <c r="AA933" s="1395"/>
      <c r="AB933" s="1395"/>
      <c r="AC933" s="1395"/>
      <c r="AD933" s="1395"/>
      <c r="AE933" s="1395"/>
      <c r="AF933" s="1395"/>
      <c r="AG933" s="1395"/>
      <c r="AH933" s="1395"/>
      <c r="AI933" s="1395"/>
      <c r="AJ933" s="1395"/>
      <c r="AK933" s="1395"/>
      <c r="AL933" s="1395"/>
      <c r="AM933" s="1395"/>
      <c r="AN933" s="1395"/>
    </row>
    <row r="934">
      <c r="A934" s="1395"/>
      <c r="B934" s="1395"/>
      <c r="C934" s="1395"/>
      <c r="D934" s="1395"/>
      <c r="E934" s="1395"/>
      <c r="F934" s="1395"/>
      <c r="G934" s="1395"/>
      <c r="H934" s="1395"/>
      <c r="I934" s="1395"/>
      <c r="J934" s="1395"/>
      <c r="K934" s="1395"/>
      <c r="L934" s="1395"/>
      <c r="M934" s="1395"/>
      <c r="N934" s="1395"/>
      <c r="O934" s="1395"/>
      <c r="P934" s="1395"/>
      <c r="Q934" s="1395"/>
      <c r="R934" s="1395"/>
      <c r="S934" s="1395"/>
      <c r="T934" s="1395"/>
      <c r="U934" s="1395"/>
      <c r="V934" s="1395"/>
      <c r="W934" s="1395"/>
      <c r="X934" s="1395"/>
      <c r="Y934" s="1395"/>
      <c r="Z934" s="1395"/>
      <c r="AA934" s="1395"/>
      <c r="AB934" s="1395"/>
      <c r="AC934" s="1395"/>
      <c r="AD934" s="1395"/>
      <c r="AE934" s="1395"/>
      <c r="AF934" s="1395"/>
      <c r="AG934" s="1395"/>
      <c r="AH934" s="1395"/>
      <c r="AI934" s="1395"/>
      <c r="AJ934" s="1395"/>
      <c r="AK934" s="1395"/>
      <c r="AL934" s="1395"/>
      <c r="AM934" s="1395"/>
      <c r="AN934" s="1395"/>
    </row>
    <row r="935">
      <c r="A935" s="1395"/>
      <c r="B935" s="1395"/>
      <c r="C935" s="1395"/>
      <c r="D935" s="1395"/>
      <c r="E935" s="1395"/>
      <c r="F935" s="1395"/>
      <c r="G935" s="1395"/>
      <c r="H935" s="1395"/>
      <c r="I935" s="1395"/>
      <c r="J935" s="1395"/>
      <c r="K935" s="1395"/>
      <c r="L935" s="1395"/>
      <c r="M935" s="1395"/>
      <c r="N935" s="1395"/>
      <c r="O935" s="1395"/>
      <c r="P935" s="1395"/>
      <c r="Q935" s="1395"/>
      <c r="R935" s="1395"/>
      <c r="S935" s="1395"/>
      <c r="T935" s="1395"/>
      <c r="U935" s="1395"/>
      <c r="V935" s="1395"/>
      <c r="W935" s="1395"/>
      <c r="X935" s="1395"/>
      <c r="Y935" s="1395"/>
      <c r="Z935" s="1395"/>
      <c r="AA935" s="1395"/>
      <c r="AB935" s="1395"/>
      <c r="AC935" s="1395"/>
      <c r="AD935" s="1395"/>
      <c r="AE935" s="1395"/>
      <c r="AF935" s="1395"/>
      <c r="AG935" s="1395"/>
      <c r="AH935" s="1395"/>
      <c r="AI935" s="1395"/>
      <c r="AJ935" s="1395"/>
      <c r="AK935" s="1395"/>
      <c r="AL935" s="1395"/>
      <c r="AM935" s="1395"/>
      <c r="AN935" s="1395"/>
    </row>
    <row r="936">
      <c r="A936" s="1395"/>
      <c r="B936" s="1395"/>
      <c r="C936" s="1395"/>
      <c r="D936" s="1395"/>
      <c r="E936" s="1395"/>
      <c r="F936" s="1395"/>
      <c r="G936" s="1395"/>
      <c r="H936" s="1395"/>
      <c r="I936" s="1395"/>
      <c r="J936" s="1395"/>
      <c r="K936" s="1395"/>
      <c r="L936" s="1395"/>
      <c r="M936" s="1395"/>
      <c r="N936" s="1395"/>
      <c r="O936" s="1395"/>
      <c r="P936" s="1395"/>
      <c r="Q936" s="1395"/>
      <c r="R936" s="1395"/>
      <c r="S936" s="1395"/>
      <c r="T936" s="1395"/>
      <c r="U936" s="1395"/>
      <c r="V936" s="1395"/>
      <c r="W936" s="1395"/>
      <c r="X936" s="1395"/>
      <c r="Y936" s="1395"/>
      <c r="Z936" s="1395"/>
      <c r="AA936" s="1395"/>
      <c r="AB936" s="1395"/>
      <c r="AC936" s="1395"/>
      <c r="AD936" s="1395"/>
      <c r="AE936" s="1395"/>
      <c r="AF936" s="1395"/>
      <c r="AG936" s="1395"/>
      <c r="AH936" s="1395"/>
      <c r="AI936" s="1395"/>
      <c r="AJ936" s="1395"/>
      <c r="AK936" s="1395"/>
      <c r="AL936" s="1395"/>
      <c r="AM936" s="1395"/>
      <c r="AN936" s="1395"/>
    </row>
    <row r="937">
      <c r="A937" s="1395"/>
      <c r="B937" s="1395"/>
      <c r="C937" s="1395"/>
      <c r="D937" s="1395"/>
      <c r="E937" s="1395"/>
      <c r="F937" s="1395"/>
      <c r="G937" s="1395"/>
      <c r="H937" s="1395"/>
      <c r="I937" s="1395"/>
      <c r="J937" s="1395"/>
      <c r="K937" s="1395"/>
      <c r="L937" s="1395"/>
      <c r="M937" s="1395"/>
      <c r="N937" s="1395"/>
      <c r="O937" s="1395"/>
      <c r="P937" s="1395"/>
      <c r="Q937" s="1395"/>
      <c r="R937" s="1395"/>
      <c r="S937" s="1395"/>
      <c r="T937" s="1395"/>
      <c r="U937" s="1395"/>
      <c r="V937" s="1395"/>
      <c r="W937" s="1395"/>
      <c r="X937" s="1395"/>
      <c r="Y937" s="1395"/>
      <c r="Z937" s="1395"/>
      <c r="AA937" s="1395"/>
      <c r="AB937" s="1395"/>
      <c r="AC937" s="1395"/>
      <c r="AD937" s="1395"/>
      <c r="AE937" s="1395"/>
      <c r="AF937" s="1395"/>
      <c r="AG937" s="1395"/>
      <c r="AH937" s="1395"/>
      <c r="AI937" s="1395"/>
      <c r="AJ937" s="1395"/>
      <c r="AK937" s="1395"/>
      <c r="AL937" s="1395"/>
      <c r="AM937" s="1395"/>
      <c r="AN937" s="1395"/>
    </row>
    <row r="938">
      <c r="A938" s="1395"/>
      <c r="B938" s="1395"/>
      <c r="C938" s="1395"/>
      <c r="D938" s="1395"/>
      <c r="E938" s="1395"/>
      <c r="F938" s="1395"/>
      <c r="G938" s="1395"/>
      <c r="H938" s="1395"/>
      <c r="I938" s="1395"/>
      <c r="J938" s="1395"/>
      <c r="K938" s="1395"/>
      <c r="L938" s="1395"/>
      <c r="M938" s="1395"/>
      <c r="N938" s="1395"/>
      <c r="O938" s="1395"/>
      <c r="P938" s="1395"/>
      <c r="Q938" s="1395"/>
      <c r="R938" s="1395"/>
      <c r="S938" s="1395"/>
      <c r="T938" s="1395"/>
      <c r="U938" s="1395"/>
      <c r="V938" s="1395"/>
      <c r="W938" s="1395"/>
      <c r="X938" s="1395"/>
      <c r="Y938" s="1395"/>
      <c r="Z938" s="1395"/>
      <c r="AA938" s="1395"/>
      <c r="AB938" s="1395"/>
      <c r="AC938" s="1395"/>
      <c r="AD938" s="1395"/>
      <c r="AE938" s="1395"/>
      <c r="AF938" s="1395"/>
      <c r="AG938" s="1395"/>
      <c r="AH938" s="1395"/>
      <c r="AI938" s="1395"/>
      <c r="AJ938" s="1395"/>
      <c r="AK938" s="1395"/>
      <c r="AL938" s="1395"/>
      <c r="AM938" s="1395"/>
      <c r="AN938" s="1395"/>
    </row>
    <row r="939">
      <c r="A939" s="1395"/>
      <c r="B939" s="1395"/>
      <c r="C939" s="1395"/>
      <c r="D939" s="1395"/>
      <c r="E939" s="1395"/>
      <c r="F939" s="1395"/>
      <c r="G939" s="1395"/>
      <c r="H939" s="1395"/>
      <c r="I939" s="1395"/>
      <c r="J939" s="1395"/>
      <c r="K939" s="1395"/>
      <c r="L939" s="1395"/>
      <c r="M939" s="1395"/>
      <c r="N939" s="1395"/>
      <c r="O939" s="1395"/>
      <c r="P939" s="1395"/>
      <c r="Q939" s="1395"/>
      <c r="R939" s="1395"/>
      <c r="S939" s="1395"/>
      <c r="T939" s="1395"/>
      <c r="U939" s="1395"/>
      <c r="V939" s="1395"/>
      <c r="W939" s="1395"/>
      <c r="X939" s="1395"/>
      <c r="Y939" s="1395"/>
      <c r="Z939" s="1395"/>
      <c r="AA939" s="1395"/>
      <c r="AB939" s="1395"/>
      <c r="AC939" s="1395"/>
      <c r="AD939" s="1395"/>
      <c r="AE939" s="1395"/>
      <c r="AF939" s="1395"/>
      <c r="AG939" s="1395"/>
      <c r="AH939" s="1395"/>
      <c r="AI939" s="1395"/>
      <c r="AJ939" s="1395"/>
      <c r="AK939" s="1395"/>
      <c r="AL939" s="1395"/>
      <c r="AM939" s="1395"/>
      <c r="AN939" s="1395"/>
    </row>
    <row r="940">
      <c r="A940" s="1395"/>
      <c r="B940" s="1395"/>
      <c r="C940" s="1395"/>
      <c r="D940" s="1395"/>
      <c r="E940" s="1395"/>
      <c r="F940" s="1395"/>
      <c r="G940" s="1395"/>
      <c r="H940" s="1395"/>
      <c r="I940" s="1395"/>
      <c r="J940" s="1395"/>
      <c r="K940" s="1395"/>
      <c r="L940" s="1395"/>
      <c r="M940" s="1395"/>
      <c r="N940" s="1395"/>
      <c r="O940" s="1395"/>
      <c r="P940" s="1395"/>
      <c r="Q940" s="1395"/>
      <c r="R940" s="1395"/>
      <c r="S940" s="1395"/>
      <c r="T940" s="1395"/>
      <c r="U940" s="1395"/>
      <c r="V940" s="1395"/>
      <c r="W940" s="1395"/>
      <c r="X940" s="1395"/>
      <c r="Y940" s="1395"/>
      <c r="Z940" s="1395"/>
      <c r="AA940" s="1395"/>
      <c r="AB940" s="1395"/>
      <c r="AC940" s="1395"/>
      <c r="AD940" s="1395"/>
      <c r="AE940" s="1395"/>
      <c r="AF940" s="1395"/>
      <c r="AG940" s="1395"/>
      <c r="AH940" s="1395"/>
      <c r="AI940" s="1395"/>
      <c r="AJ940" s="1395"/>
      <c r="AK940" s="1395"/>
      <c r="AL940" s="1395"/>
      <c r="AM940" s="1395"/>
      <c r="AN940" s="1395"/>
    </row>
    <row r="941">
      <c r="A941" s="1395"/>
      <c r="B941" s="1395"/>
      <c r="C941" s="1395"/>
      <c r="D941" s="1395"/>
      <c r="E941" s="1395"/>
      <c r="F941" s="1395"/>
      <c r="G941" s="1395"/>
      <c r="H941" s="1395"/>
      <c r="I941" s="1395"/>
      <c r="J941" s="1395"/>
      <c r="K941" s="1395"/>
      <c r="L941" s="1395"/>
      <c r="M941" s="1395"/>
      <c r="N941" s="1395"/>
      <c r="O941" s="1395"/>
      <c r="P941" s="1395"/>
      <c r="Q941" s="1395"/>
      <c r="R941" s="1395"/>
      <c r="S941" s="1395"/>
      <c r="T941" s="1395"/>
      <c r="U941" s="1395"/>
      <c r="V941" s="1395"/>
      <c r="W941" s="1395"/>
      <c r="X941" s="1395"/>
      <c r="Y941" s="1395"/>
      <c r="Z941" s="1395"/>
      <c r="AA941" s="1395"/>
      <c r="AB941" s="1395"/>
      <c r="AC941" s="1395"/>
      <c r="AD941" s="1395"/>
      <c r="AE941" s="1395"/>
      <c r="AF941" s="1395"/>
      <c r="AG941" s="1395"/>
      <c r="AH941" s="1395"/>
      <c r="AI941" s="1395"/>
      <c r="AJ941" s="1395"/>
      <c r="AK941" s="1395"/>
      <c r="AL941" s="1395"/>
      <c r="AM941" s="1395"/>
      <c r="AN941" s="1395"/>
    </row>
    <row r="942">
      <c r="A942" s="1395"/>
      <c r="B942" s="1395"/>
      <c r="C942" s="1395"/>
      <c r="D942" s="1395"/>
      <c r="E942" s="1395"/>
      <c r="F942" s="1395"/>
      <c r="G942" s="1395"/>
      <c r="H942" s="1395"/>
      <c r="I942" s="1395"/>
      <c r="J942" s="1395"/>
      <c r="K942" s="1395"/>
      <c r="L942" s="1395"/>
      <c r="M942" s="1395"/>
      <c r="N942" s="1395"/>
      <c r="O942" s="1395"/>
      <c r="P942" s="1395"/>
      <c r="Q942" s="1395"/>
      <c r="R942" s="1395"/>
      <c r="S942" s="1395"/>
      <c r="T942" s="1395"/>
      <c r="U942" s="1395"/>
      <c r="V942" s="1395"/>
      <c r="W942" s="1395"/>
      <c r="X942" s="1395"/>
      <c r="Y942" s="1395"/>
      <c r="Z942" s="1395"/>
      <c r="AA942" s="1395"/>
      <c r="AB942" s="1395"/>
      <c r="AC942" s="1395"/>
      <c r="AD942" s="1395"/>
      <c r="AE942" s="1395"/>
      <c r="AF942" s="1395"/>
      <c r="AG942" s="1395"/>
      <c r="AH942" s="1395"/>
      <c r="AI942" s="1395"/>
      <c r="AJ942" s="1395"/>
      <c r="AK942" s="1395"/>
      <c r="AL942" s="1395"/>
      <c r="AM942" s="1395"/>
      <c r="AN942" s="1395"/>
    </row>
    <row r="943">
      <c r="A943" s="1395"/>
      <c r="B943" s="1395"/>
      <c r="C943" s="1395"/>
      <c r="D943" s="1395"/>
      <c r="E943" s="1395"/>
      <c r="F943" s="1395"/>
      <c r="G943" s="1395"/>
      <c r="H943" s="1395"/>
      <c r="I943" s="1395"/>
      <c r="J943" s="1395"/>
      <c r="K943" s="1395"/>
      <c r="L943" s="1395"/>
      <c r="M943" s="1395"/>
      <c r="N943" s="1395"/>
      <c r="O943" s="1395"/>
      <c r="P943" s="1395"/>
      <c r="Q943" s="1395"/>
      <c r="R943" s="1395"/>
      <c r="S943" s="1395"/>
      <c r="T943" s="1395"/>
      <c r="U943" s="1395"/>
      <c r="V943" s="1395"/>
      <c r="W943" s="1395"/>
      <c r="X943" s="1395"/>
      <c r="Y943" s="1395"/>
      <c r="Z943" s="1395"/>
      <c r="AA943" s="1395"/>
      <c r="AB943" s="1395"/>
      <c r="AC943" s="1395"/>
      <c r="AD943" s="1395"/>
      <c r="AE943" s="1395"/>
      <c r="AF943" s="1395"/>
      <c r="AG943" s="1395"/>
      <c r="AH943" s="1395"/>
      <c r="AI943" s="1395"/>
      <c r="AJ943" s="1395"/>
      <c r="AK943" s="1395"/>
      <c r="AL943" s="1395"/>
      <c r="AM943" s="1395"/>
      <c r="AN943" s="1395"/>
    </row>
    <row r="944">
      <c r="A944" s="1395"/>
      <c r="B944" s="1395"/>
      <c r="C944" s="1395"/>
      <c r="D944" s="1395"/>
      <c r="E944" s="1395"/>
      <c r="F944" s="1395"/>
      <c r="G944" s="1395"/>
      <c r="H944" s="1395"/>
      <c r="I944" s="1395"/>
      <c r="J944" s="1395"/>
      <c r="K944" s="1395"/>
      <c r="L944" s="1395"/>
      <c r="M944" s="1395"/>
      <c r="N944" s="1395"/>
      <c r="O944" s="1395"/>
      <c r="P944" s="1395"/>
      <c r="Q944" s="1395"/>
      <c r="R944" s="1395"/>
      <c r="S944" s="1395"/>
      <c r="T944" s="1395"/>
      <c r="U944" s="1395"/>
      <c r="V944" s="1395"/>
      <c r="W944" s="1395"/>
      <c r="X944" s="1395"/>
      <c r="Y944" s="1395"/>
      <c r="Z944" s="1395"/>
      <c r="AA944" s="1395"/>
      <c r="AB944" s="1395"/>
      <c r="AC944" s="1395"/>
      <c r="AD944" s="1395"/>
      <c r="AE944" s="1395"/>
      <c r="AF944" s="1395"/>
      <c r="AG944" s="1395"/>
      <c r="AH944" s="1395"/>
      <c r="AI944" s="1395"/>
      <c r="AJ944" s="1395"/>
      <c r="AK944" s="1395"/>
      <c r="AL944" s="1395"/>
      <c r="AM944" s="1395"/>
      <c r="AN944" s="1395"/>
    </row>
    <row r="945">
      <c r="A945" s="1395"/>
      <c r="B945" s="1395"/>
      <c r="C945" s="1395"/>
      <c r="D945" s="1395"/>
      <c r="E945" s="1395"/>
      <c r="F945" s="1395"/>
      <c r="G945" s="1395"/>
      <c r="H945" s="1395"/>
      <c r="I945" s="1395"/>
      <c r="J945" s="1395"/>
      <c r="K945" s="1395"/>
      <c r="L945" s="1395"/>
      <c r="M945" s="1395"/>
      <c r="N945" s="1395"/>
      <c r="O945" s="1395"/>
      <c r="P945" s="1395"/>
      <c r="Q945" s="1395"/>
      <c r="R945" s="1395"/>
      <c r="S945" s="1395"/>
      <c r="T945" s="1395"/>
      <c r="U945" s="1395"/>
      <c r="V945" s="1395"/>
      <c r="W945" s="1395"/>
      <c r="X945" s="1395"/>
      <c r="Y945" s="1395"/>
      <c r="Z945" s="1395"/>
      <c r="AA945" s="1395"/>
      <c r="AB945" s="1395"/>
      <c r="AC945" s="1395"/>
      <c r="AD945" s="1395"/>
      <c r="AE945" s="1395"/>
      <c r="AF945" s="1395"/>
      <c r="AG945" s="1395"/>
      <c r="AH945" s="1395"/>
      <c r="AI945" s="1395"/>
      <c r="AJ945" s="1395"/>
      <c r="AK945" s="1395"/>
      <c r="AL945" s="1395"/>
      <c r="AM945" s="1395"/>
      <c r="AN945" s="1395"/>
    </row>
    <row r="946">
      <c r="A946" s="1395"/>
      <c r="B946" s="1395"/>
      <c r="C946" s="1395"/>
      <c r="D946" s="1395"/>
      <c r="E946" s="1395"/>
      <c r="F946" s="1395"/>
      <c r="G946" s="1395"/>
      <c r="H946" s="1395"/>
      <c r="I946" s="1395"/>
      <c r="J946" s="1395"/>
      <c r="K946" s="1395"/>
      <c r="L946" s="1395"/>
      <c r="M946" s="1395"/>
      <c r="N946" s="1395"/>
      <c r="O946" s="1395"/>
      <c r="P946" s="1395"/>
      <c r="Q946" s="1395"/>
      <c r="R946" s="1395"/>
      <c r="S946" s="1395"/>
      <c r="T946" s="1395"/>
      <c r="U946" s="1395"/>
      <c r="V946" s="1395"/>
      <c r="W946" s="1395"/>
      <c r="X946" s="1395"/>
      <c r="Y946" s="1395"/>
      <c r="Z946" s="1395"/>
      <c r="AA946" s="1395"/>
      <c r="AB946" s="1395"/>
      <c r="AC946" s="1395"/>
      <c r="AD946" s="1395"/>
      <c r="AE946" s="1395"/>
      <c r="AF946" s="1395"/>
      <c r="AG946" s="1395"/>
      <c r="AH946" s="1395"/>
      <c r="AI946" s="1395"/>
      <c r="AJ946" s="1395"/>
      <c r="AK946" s="1395"/>
      <c r="AL946" s="1395"/>
      <c r="AM946" s="1395"/>
      <c r="AN946" s="1395"/>
    </row>
    <row r="947">
      <c r="A947" s="1395"/>
      <c r="B947" s="1395"/>
      <c r="C947" s="1395"/>
      <c r="D947" s="1395"/>
      <c r="E947" s="1395"/>
      <c r="F947" s="1395"/>
      <c r="G947" s="1395"/>
      <c r="H947" s="1395"/>
      <c r="I947" s="1395"/>
      <c r="J947" s="1395"/>
      <c r="K947" s="1395"/>
      <c r="L947" s="1395"/>
      <c r="M947" s="1395"/>
      <c r="N947" s="1395"/>
      <c r="O947" s="1395"/>
      <c r="P947" s="1395"/>
      <c r="Q947" s="1395"/>
      <c r="R947" s="1395"/>
      <c r="S947" s="1395"/>
      <c r="T947" s="1395"/>
      <c r="U947" s="1395"/>
      <c r="V947" s="1395"/>
      <c r="W947" s="1395"/>
      <c r="X947" s="1395"/>
      <c r="Y947" s="1395"/>
      <c r="Z947" s="1395"/>
      <c r="AA947" s="1395"/>
      <c r="AB947" s="1395"/>
      <c r="AC947" s="1395"/>
      <c r="AD947" s="1395"/>
      <c r="AE947" s="1395"/>
      <c r="AF947" s="1395"/>
      <c r="AG947" s="1395"/>
      <c r="AH947" s="1395"/>
      <c r="AI947" s="1395"/>
      <c r="AJ947" s="1395"/>
      <c r="AK947" s="1395"/>
      <c r="AL947" s="1395"/>
      <c r="AM947" s="1395"/>
      <c r="AN947" s="1395"/>
    </row>
    <row r="948">
      <c r="A948" s="1395"/>
      <c r="B948" s="1395"/>
      <c r="C948" s="1395"/>
      <c r="D948" s="1395"/>
      <c r="E948" s="1395"/>
      <c r="F948" s="1395"/>
      <c r="G948" s="1395"/>
      <c r="H948" s="1395"/>
      <c r="I948" s="1395"/>
      <c r="J948" s="1395"/>
      <c r="K948" s="1395"/>
      <c r="L948" s="1395"/>
      <c r="M948" s="1395"/>
      <c r="N948" s="1395"/>
      <c r="O948" s="1395"/>
      <c r="P948" s="1395"/>
      <c r="Q948" s="1395"/>
      <c r="R948" s="1395"/>
      <c r="S948" s="1395"/>
      <c r="T948" s="1395"/>
      <c r="U948" s="1395"/>
      <c r="V948" s="1395"/>
      <c r="W948" s="1395"/>
      <c r="X948" s="1395"/>
      <c r="Y948" s="1395"/>
      <c r="Z948" s="1395"/>
      <c r="AA948" s="1395"/>
      <c r="AB948" s="1395"/>
      <c r="AC948" s="1395"/>
      <c r="AD948" s="1395"/>
      <c r="AE948" s="1395"/>
      <c r="AF948" s="1395"/>
      <c r="AG948" s="1395"/>
      <c r="AH948" s="1395"/>
      <c r="AI948" s="1395"/>
      <c r="AJ948" s="1395"/>
      <c r="AK948" s="1395"/>
      <c r="AL948" s="1395"/>
      <c r="AM948" s="1395"/>
      <c r="AN948" s="1395"/>
    </row>
    <row r="949">
      <c r="A949" s="1395"/>
      <c r="B949" s="1395"/>
      <c r="C949" s="1395"/>
      <c r="D949" s="1395"/>
      <c r="E949" s="1395"/>
      <c r="F949" s="1395"/>
      <c r="G949" s="1395"/>
      <c r="H949" s="1395"/>
      <c r="I949" s="1395"/>
      <c r="J949" s="1395"/>
      <c r="K949" s="1395"/>
      <c r="L949" s="1395"/>
      <c r="M949" s="1395"/>
      <c r="N949" s="1395"/>
      <c r="O949" s="1395"/>
      <c r="P949" s="1395"/>
      <c r="Q949" s="1395"/>
      <c r="R949" s="1395"/>
      <c r="S949" s="1395"/>
      <c r="T949" s="1395"/>
      <c r="U949" s="1395"/>
      <c r="V949" s="1395"/>
      <c r="W949" s="1395"/>
      <c r="X949" s="1395"/>
      <c r="Y949" s="1395"/>
      <c r="Z949" s="1395"/>
      <c r="AA949" s="1395"/>
      <c r="AB949" s="1395"/>
      <c r="AC949" s="1395"/>
      <c r="AD949" s="1395"/>
      <c r="AE949" s="1395"/>
      <c r="AF949" s="1395"/>
      <c r="AG949" s="1395"/>
      <c r="AH949" s="1395"/>
      <c r="AI949" s="1395"/>
      <c r="AJ949" s="1395"/>
      <c r="AK949" s="1395"/>
      <c r="AL949" s="1395"/>
      <c r="AM949" s="1395"/>
      <c r="AN949" s="1395"/>
    </row>
    <row r="950">
      <c r="A950" s="1395"/>
      <c r="B950" s="1395"/>
      <c r="C950" s="1395"/>
      <c r="D950" s="1395"/>
      <c r="E950" s="1395"/>
      <c r="F950" s="1395"/>
      <c r="G950" s="1395"/>
      <c r="H950" s="1395"/>
      <c r="I950" s="1395"/>
      <c r="J950" s="1395"/>
      <c r="K950" s="1395"/>
      <c r="L950" s="1395"/>
      <c r="M950" s="1395"/>
      <c r="N950" s="1395"/>
      <c r="O950" s="1395"/>
      <c r="P950" s="1395"/>
      <c r="Q950" s="1395"/>
      <c r="R950" s="1395"/>
      <c r="S950" s="1395"/>
      <c r="T950" s="1395"/>
      <c r="U950" s="1395"/>
      <c r="V950" s="1395"/>
      <c r="W950" s="1395"/>
      <c r="X950" s="1395"/>
      <c r="Y950" s="1395"/>
      <c r="Z950" s="1395"/>
      <c r="AA950" s="1395"/>
      <c r="AB950" s="1395"/>
      <c r="AC950" s="1395"/>
      <c r="AD950" s="1395"/>
      <c r="AE950" s="1395"/>
      <c r="AF950" s="1395"/>
      <c r="AG950" s="1395"/>
      <c r="AH950" s="1395"/>
      <c r="AI950" s="1395"/>
      <c r="AJ950" s="1395"/>
      <c r="AK950" s="1395"/>
      <c r="AL950" s="1395"/>
      <c r="AM950" s="1395"/>
      <c r="AN950" s="1395"/>
    </row>
    <row r="951">
      <c r="A951" s="1395"/>
      <c r="B951" s="1395"/>
      <c r="C951" s="1395"/>
      <c r="D951" s="1395"/>
      <c r="E951" s="1395"/>
      <c r="F951" s="1395"/>
      <c r="G951" s="1395"/>
      <c r="H951" s="1395"/>
      <c r="I951" s="1395"/>
      <c r="J951" s="1395"/>
      <c r="K951" s="1395"/>
      <c r="L951" s="1395"/>
      <c r="M951" s="1395"/>
      <c r="N951" s="1395"/>
      <c r="O951" s="1395"/>
      <c r="P951" s="1395"/>
      <c r="Q951" s="1395"/>
      <c r="R951" s="1395"/>
      <c r="S951" s="1395"/>
      <c r="T951" s="1395"/>
      <c r="U951" s="1395"/>
      <c r="V951" s="1395"/>
      <c r="W951" s="1395"/>
      <c r="X951" s="1395"/>
      <c r="Y951" s="1395"/>
      <c r="Z951" s="1395"/>
      <c r="AA951" s="1395"/>
      <c r="AB951" s="1395"/>
      <c r="AC951" s="1395"/>
      <c r="AD951" s="1395"/>
      <c r="AE951" s="1395"/>
      <c r="AF951" s="1395"/>
      <c r="AG951" s="1395"/>
      <c r="AH951" s="1395"/>
      <c r="AI951" s="1395"/>
      <c r="AJ951" s="1395"/>
      <c r="AK951" s="1395"/>
      <c r="AL951" s="1395"/>
      <c r="AM951" s="1395"/>
      <c r="AN951" s="1395"/>
    </row>
    <row r="952">
      <c r="A952" s="1395"/>
      <c r="B952" s="1395"/>
      <c r="C952" s="1395"/>
      <c r="D952" s="1395"/>
      <c r="E952" s="1395"/>
      <c r="F952" s="1395"/>
      <c r="G952" s="1395"/>
      <c r="H952" s="1395"/>
      <c r="I952" s="1395"/>
      <c r="J952" s="1395"/>
      <c r="K952" s="1395"/>
      <c r="L952" s="1395"/>
      <c r="M952" s="1395"/>
      <c r="N952" s="1395"/>
      <c r="O952" s="1395"/>
      <c r="P952" s="1395"/>
      <c r="Q952" s="1395"/>
      <c r="R952" s="1395"/>
      <c r="S952" s="1395"/>
      <c r="T952" s="1395"/>
      <c r="U952" s="1395"/>
      <c r="V952" s="1395"/>
      <c r="W952" s="1395"/>
      <c r="X952" s="1395"/>
      <c r="Y952" s="1395"/>
      <c r="Z952" s="1395"/>
      <c r="AA952" s="1395"/>
      <c r="AB952" s="1395"/>
      <c r="AC952" s="1395"/>
      <c r="AD952" s="1395"/>
      <c r="AE952" s="1395"/>
      <c r="AF952" s="1395"/>
      <c r="AG952" s="1395"/>
      <c r="AH952" s="1395"/>
      <c r="AI952" s="1395"/>
      <c r="AJ952" s="1395"/>
      <c r="AK952" s="1395"/>
      <c r="AL952" s="1395"/>
      <c r="AM952" s="1395"/>
      <c r="AN952" s="1395"/>
    </row>
    <row r="953">
      <c r="A953" s="1395"/>
      <c r="B953" s="1395"/>
      <c r="C953" s="1395"/>
      <c r="D953" s="1395"/>
      <c r="E953" s="1395"/>
      <c r="F953" s="1395"/>
      <c r="G953" s="1395"/>
      <c r="H953" s="1395"/>
      <c r="I953" s="1395"/>
      <c r="J953" s="1395"/>
      <c r="K953" s="1395"/>
      <c r="L953" s="1395"/>
      <c r="M953" s="1395"/>
      <c r="N953" s="1395"/>
      <c r="O953" s="1395"/>
      <c r="P953" s="1395"/>
      <c r="Q953" s="1395"/>
      <c r="R953" s="1395"/>
      <c r="S953" s="1395"/>
      <c r="T953" s="1395"/>
      <c r="U953" s="1395"/>
      <c r="V953" s="1395"/>
      <c r="W953" s="1395"/>
      <c r="X953" s="1395"/>
      <c r="Y953" s="1395"/>
      <c r="Z953" s="1395"/>
      <c r="AA953" s="1395"/>
      <c r="AB953" s="1395"/>
      <c r="AC953" s="1395"/>
      <c r="AD953" s="1395"/>
      <c r="AE953" s="1395"/>
      <c r="AF953" s="1395"/>
      <c r="AG953" s="1395"/>
      <c r="AH953" s="1395"/>
      <c r="AI953" s="1395"/>
      <c r="AJ953" s="1395"/>
      <c r="AK953" s="1395"/>
      <c r="AL953" s="1395"/>
      <c r="AM953" s="1395"/>
      <c r="AN953" s="1395"/>
    </row>
    <row r="954">
      <c r="A954" s="1395"/>
      <c r="B954" s="1395"/>
      <c r="C954" s="1395"/>
      <c r="D954" s="1395"/>
      <c r="E954" s="1395"/>
      <c r="F954" s="1395"/>
      <c r="G954" s="1395"/>
      <c r="H954" s="1395"/>
      <c r="I954" s="1395"/>
      <c r="J954" s="1395"/>
      <c r="K954" s="1395"/>
      <c r="L954" s="1395"/>
      <c r="M954" s="1395"/>
      <c r="N954" s="1395"/>
      <c r="O954" s="1395"/>
      <c r="P954" s="1395"/>
      <c r="Q954" s="1395"/>
      <c r="R954" s="1395"/>
      <c r="S954" s="1395"/>
      <c r="T954" s="1395"/>
      <c r="U954" s="1395"/>
      <c r="V954" s="1395"/>
      <c r="W954" s="1395"/>
      <c r="X954" s="1395"/>
      <c r="Y954" s="1395"/>
      <c r="Z954" s="1395"/>
      <c r="AA954" s="1395"/>
      <c r="AB954" s="1395"/>
      <c r="AC954" s="1395"/>
      <c r="AD954" s="1395"/>
      <c r="AE954" s="1395"/>
      <c r="AF954" s="1395"/>
      <c r="AG954" s="1395"/>
      <c r="AH954" s="1395"/>
      <c r="AI954" s="1395"/>
      <c r="AJ954" s="1395"/>
      <c r="AK954" s="1395"/>
      <c r="AL954" s="1395"/>
      <c r="AM954" s="1395"/>
      <c r="AN954" s="1395"/>
    </row>
    <row r="955">
      <c r="A955" s="1395"/>
      <c r="B955" s="1395"/>
      <c r="C955" s="1395"/>
      <c r="D955" s="1395"/>
      <c r="E955" s="1395"/>
      <c r="F955" s="1395"/>
      <c r="G955" s="1395"/>
      <c r="H955" s="1395"/>
      <c r="I955" s="1395"/>
      <c r="J955" s="1395"/>
      <c r="K955" s="1395"/>
      <c r="L955" s="1395"/>
      <c r="M955" s="1395"/>
      <c r="N955" s="1395"/>
      <c r="O955" s="1395"/>
      <c r="P955" s="1395"/>
      <c r="Q955" s="1395"/>
      <c r="R955" s="1395"/>
      <c r="S955" s="1395"/>
      <c r="T955" s="1395"/>
      <c r="U955" s="1395"/>
      <c r="V955" s="1395"/>
      <c r="W955" s="1395"/>
      <c r="X955" s="1395"/>
      <c r="Y955" s="1395"/>
      <c r="Z955" s="1395"/>
      <c r="AA955" s="1395"/>
      <c r="AB955" s="1395"/>
      <c r="AC955" s="1395"/>
      <c r="AD955" s="1395"/>
      <c r="AE955" s="1395"/>
      <c r="AF955" s="1395"/>
      <c r="AG955" s="1395"/>
      <c r="AH955" s="1395"/>
      <c r="AI955" s="1395"/>
      <c r="AJ955" s="1395"/>
      <c r="AK955" s="1395"/>
      <c r="AL955" s="1395"/>
      <c r="AM955" s="1395"/>
      <c r="AN955" s="1395"/>
    </row>
    <row r="956">
      <c r="A956" s="1395"/>
      <c r="B956" s="1395"/>
      <c r="C956" s="1395"/>
      <c r="D956" s="1395"/>
      <c r="E956" s="1395"/>
      <c r="F956" s="1395"/>
      <c r="G956" s="1395"/>
      <c r="H956" s="1395"/>
      <c r="I956" s="1395"/>
      <c r="J956" s="1395"/>
      <c r="K956" s="1395"/>
      <c r="L956" s="1395"/>
      <c r="M956" s="1395"/>
      <c r="N956" s="1395"/>
      <c r="O956" s="1395"/>
      <c r="P956" s="1395"/>
      <c r="Q956" s="1395"/>
      <c r="R956" s="1395"/>
      <c r="S956" s="1395"/>
      <c r="T956" s="1395"/>
      <c r="U956" s="1395"/>
      <c r="V956" s="1395"/>
      <c r="W956" s="1395"/>
      <c r="X956" s="1395"/>
      <c r="Y956" s="1395"/>
      <c r="Z956" s="1395"/>
      <c r="AA956" s="1395"/>
      <c r="AB956" s="1395"/>
      <c r="AC956" s="1395"/>
      <c r="AD956" s="1395"/>
      <c r="AE956" s="1395"/>
      <c r="AF956" s="1395"/>
      <c r="AG956" s="1395"/>
      <c r="AH956" s="1395"/>
      <c r="AI956" s="1395"/>
      <c r="AJ956" s="1395"/>
      <c r="AK956" s="1395"/>
      <c r="AL956" s="1395"/>
      <c r="AM956" s="1395"/>
      <c r="AN956" s="1395"/>
    </row>
    <row r="957">
      <c r="A957" s="1395"/>
      <c r="B957" s="1395"/>
      <c r="C957" s="1395"/>
      <c r="D957" s="1395"/>
      <c r="E957" s="1395"/>
      <c r="F957" s="1395"/>
      <c r="G957" s="1395"/>
      <c r="H957" s="1395"/>
      <c r="I957" s="1395"/>
      <c r="J957" s="1395"/>
      <c r="K957" s="1395"/>
      <c r="L957" s="1395"/>
      <c r="M957" s="1395"/>
      <c r="N957" s="1395"/>
      <c r="O957" s="1395"/>
      <c r="P957" s="1395"/>
      <c r="Q957" s="1395"/>
      <c r="R957" s="1395"/>
      <c r="S957" s="1395"/>
      <c r="T957" s="1395"/>
      <c r="U957" s="1395"/>
      <c r="V957" s="1395"/>
      <c r="W957" s="1395"/>
      <c r="X957" s="1395"/>
      <c r="Y957" s="1395"/>
      <c r="Z957" s="1395"/>
      <c r="AA957" s="1395"/>
      <c r="AB957" s="1395"/>
      <c r="AC957" s="1395"/>
      <c r="AD957" s="1395"/>
      <c r="AE957" s="1395"/>
      <c r="AF957" s="1395"/>
      <c r="AG957" s="1395"/>
      <c r="AH957" s="1395"/>
      <c r="AI957" s="1395"/>
      <c r="AJ957" s="1395"/>
      <c r="AK957" s="1395"/>
      <c r="AL957" s="1395"/>
      <c r="AM957" s="1395"/>
      <c r="AN957" s="1395"/>
    </row>
    <row r="958">
      <c r="A958" s="1395"/>
      <c r="B958" s="1395"/>
      <c r="C958" s="1395"/>
      <c r="D958" s="1395"/>
      <c r="E958" s="1395"/>
      <c r="F958" s="1395"/>
      <c r="G958" s="1395"/>
      <c r="H958" s="1395"/>
      <c r="I958" s="1395"/>
      <c r="J958" s="1395"/>
      <c r="K958" s="1395"/>
      <c r="L958" s="1395"/>
      <c r="M958" s="1395"/>
      <c r="N958" s="1395"/>
      <c r="O958" s="1395"/>
      <c r="P958" s="1395"/>
      <c r="Q958" s="1395"/>
      <c r="R958" s="1395"/>
      <c r="S958" s="1395"/>
      <c r="T958" s="1395"/>
      <c r="U958" s="1395"/>
      <c r="V958" s="1395"/>
      <c r="W958" s="1395"/>
      <c r="X958" s="1395"/>
      <c r="Y958" s="1395"/>
      <c r="Z958" s="1395"/>
      <c r="AA958" s="1395"/>
      <c r="AB958" s="1395"/>
      <c r="AC958" s="1395"/>
      <c r="AD958" s="1395"/>
      <c r="AE958" s="1395"/>
      <c r="AF958" s="1395"/>
      <c r="AG958" s="1395"/>
      <c r="AH958" s="1395"/>
      <c r="AI958" s="1395"/>
      <c r="AJ958" s="1395"/>
      <c r="AK958" s="1395"/>
      <c r="AL958" s="1395"/>
      <c r="AM958" s="1395"/>
      <c r="AN958" s="1395"/>
    </row>
    <row r="959">
      <c r="A959" s="1395"/>
      <c r="B959" s="1395"/>
      <c r="C959" s="1395"/>
      <c r="D959" s="1395"/>
      <c r="E959" s="1395"/>
      <c r="F959" s="1395"/>
      <c r="G959" s="1395"/>
      <c r="H959" s="1395"/>
      <c r="I959" s="1395"/>
      <c r="J959" s="1395"/>
      <c r="K959" s="1395"/>
      <c r="L959" s="1395"/>
      <c r="M959" s="1395"/>
      <c r="N959" s="1395"/>
      <c r="O959" s="1395"/>
      <c r="P959" s="1395"/>
      <c r="Q959" s="1395"/>
      <c r="R959" s="1395"/>
      <c r="S959" s="1395"/>
      <c r="T959" s="1395"/>
      <c r="U959" s="1395"/>
      <c r="V959" s="1395"/>
      <c r="W959" s="1395"/>
      <c r="X959" s="1395"/>
      <c r="Y959" s="1395"/>
      <c r="Z959" s="1395"/>
      <c r="AA959" s="1395"/>
      <c r="AB959" s="1395"/>
      <c r="AC959" s="1395"/>
      <c r="AD959" s="1395"/>
      <c r="AE959" s="1395"/>
      <c r="AF959" s="1395"/>
      <c r="AG959" s="1395"/>
      <c r="AH959" s="1395"/>
      <c r="AI959" s="1395"/>
      <c r="AJ959" s="1395"/>
      <c r="AK959" s="1395"/>
      <c r="AL959" s="1395"/>
      <c r="AM959" s="1395"/>
      <c r="AN959" s="1395"/>
    </row>
    <row r="960">
      <c r="A960" s="1395"/>
      <c r="B960" s="1395"/>
      <c r="C960" s="1395"/>
      <c r="D960" s="1395"/>
      <c r="E960" s="1395"/>
      <c r="F960" s="1395"/>
      <c r="G960" s="1395"/>
      <c r="H960" s="1395"/>
      <c r="I960" s="1395"/>
      <c r="J960" s="1395"/>
      <c r="K960" s="1395"/>
      <c r="L960" s="1395"/>
      <c r="M960" s="1395"/>
      <c r="N960" s="1395"/>
      <c r="O960" s="1395"/>
      <c r="P960" s="1395"/>
      <c r="Q960" s="1395"/>
      <c r="R960" s="1395"/>
      <c r="S960" s="1395"/>
      <c r="T960" s="1395"/>
      <c r="U960" s="1395"/>
      <c r="V960" s="1395"/>
      <c r="W960" s="1395"/>
      <c r="X960" s="1395"/>
      <c r="Y960" s="1395"/>
      <c r="Z960" s="1395"/>
      <c r="AA960" s="1395"/>
      <c r="AB960" s="1395"/>
      <c r="AC960" s="1395"/>
      <c r="AD960" s="1395"/>
      <c r="AE960" s="1395"/>
      <c r="AF960" s="1395"/>
      <c r="AG960" s="1395"/>
      <c r="AH960" s="1395"/>
      <c r="AI960" s="1395"/>
      <c r="AJ960" s="1395"/>
      <c r="AK960" s="1395"/>
      <c r="AL960" s="1395"/>
      <c r="AM960" s="1395"/>
      <c r="AN960" s="1395"/>
    </row>
    <row r="961">
      <c r="A961" s="1395"/>
      <c r="B961" s="1395"/>
      <c r="C961" s="1395"/>
      <c r="D961" s="1395"/>
      <c r="E961" s="1395"/>
      <c r="F961" s="1395"/>
      <c r="G961" s="1395"/>
      <c r="H961" s="1395"/>
      <c r="I961" s="1395"/>
      <c r="J961" s="1395"/>
      <c r="K961" s="1395"/>
      <c r="L961" s="1395"/>
      <c r="M961" s="1395"/>
      <c r="N961" s="1395"/>
      <c r="O961" s="1395"/>
      <c r="P961" s="1395"/>
      <c r="Q961" s="1395"/>
      <c r="R961" s="1395"/>
      <c r="S961" s="1395"/>
      <c r="T961" s="1395"/>
      <c r="U961" s="1395"/>
      <c r="V961" s="1395"/>
      <c r="W961" s="1395"/>
      <c r="X961" s="1395"/>
      <c r="Y961" s="1395"/>
      <c r="Z961" s="1395"/>
      <c r="AA961" s="1395"/>
      <c r="AB961" s="1395"/>
      <c r="AC961" s="1395"/>
      <c r="AD961" s="1395"/>
      <c r="AE961" s="1395"/>
      <c r="AF961" s="1395"/>
      <c r="AG961" s="1395"/>
      <c r="AH961" s="1395"/>
      <c r="AI961" s="1395"/>
      <c r="AJ961" s="1395"/>
      <c r="AK961" s="1395"/>
      <c r="AL961" s="1395"/>
      <c r="AM961" s="1395"/>
      <c r="AN961" s="1395"/>
    </row>
    <row r="962">
      <c r="A962" s="1395"/>
      <c r="B962" s="1395"/>
      <c r="C962" s="1395"/>
      <c r="D962" s="1395"/>
      <c r="E962" s="1395"/>
      <c r="F962" s="1395"/>
      <c r="G962" s="1395"/>
      <c r="H962" s="1395"/>
      <c r="I962" s="1395"/>
      <c r="J962" s="1395"/>
      <c r="K962" s="1395"/>
      <c r="L962" s="1395"/>
      <c r="M962" s="1395"/>
      <c r="N962" s="1395"/>
      <c r="O962" s="1395"/>
      <c r="P962" s="1395"/>
      <c r="Q962" s="1395"/>
      <c r="R962" s="1395"/>
      <c r="S962" s="1395"/>
      <c r="T962" s="1395"/>
      <c r="U962" s="1395"/>
      <c r="V962" s="1395"/>
      <c r="W962" s="1395"/>
      <c r="X962" s="1395"/>
      <c r="Y962" s="1395"/>
      <c r="Z962" s="1395"/>
      <c r="AA962" s="1395"/>
      <c r="AB962" s="1395"/>
      <c r="AC962" s="1395"/>
      <c r="AD962" s="1395"/>
      <c r="AE962" s="1395"/>
      <c r="AF962" s="1395"/>
      <c r="AG962" s="1395"/>
      <c r="AH962" s="1395"/>
      <c r="AI962" s="1395"/>
      <c r="AJ962" s="1395"/>
      <c r="AK962" s="1395"/>
      <c r="AL962" s="1395"/>
      <c r="AM962" s="1395"/>
      <c r="AN962" s="1395"/>
    </row>
    <row r="963">
      <c r="A963" s="1395"/>
      <c r="B963" s="1395"/>
      <c r="C963" s="1395"/>
      <c r="D963" s="1395"/>
      <c r="E963" s="1395"/>
      <c r="F963" s="1395"/>
      <c r="G963" s="1395"/>
      <c r="H963" s="1395"/>
      <c r="I963" s="1395"/>
      <c r="J963" s="1395"/>
      <c r="K963" s="1395"/>
      <c r="L963" s="1395"/>
      <c r="M963" s="1395"/>
      <c r="N963" s="1395"/>
      <c r="O963" s="1395"/>
      <c r="P963" s="1395"/>
      <c r="Q963" s="1395"/>
      <c r="R963" s="1395"/>
      <c r="S963" s="1395"/>
      <c r="T963" s="1395"/>
      <c r="U963" s="1395"/>
      <c r="V963" s="1395"/>
      <c r="W963" s="1395"/>
      <c r="X963" s="1395"/>
      <c r="Y963" s="1395"/>
      <c r="Z963" s="1395"/>
      <c r="AA963" s="1395"/>
      <c r="AB963" s="1395"/>
      <c r="AC963" s="1395"/>
      <c r="AD963" s="1395"/>
      <c r="AE963" s="1395"/>
      <c r="AF963" s="1395"/>
      <c r="AG963" s="1395"/>
      <c r="AH963" s="1395"/>
      <c r="AI963" s="1395"/>
      <c r="AJ963" s="1395"/>
      <c r="AK963" s="1395"/>
      <c r="AL963" s="1395"/>
      <c r="AM963" s="1395"/>
      <c r="AN963" s="1395"/>
    </row>
    <row r="964">
      <c r="A964" s="1395"/>
      <c r="B964" s="1395"/>
      <c r="C964" s="1395"/>
      <c r="D964" s="1395"/>
      <c r="E964" s="1395"/>
      <c r="F964" s="1395"/>
      <c r="G964" s="1395"/>
      <c r="H964" s="1395"/>
      <c r="I964" s="1395"/>
      <c r="J964" s="1395"/>
      <c r="K964" s="1395"/>
      <c r="L964" s="1395"/>
      <c r="M964" s="1395"/>
      <c r="N964" s="1395"/>
      <c r="O964" s="1395"/>
      <c r="P964" s="1395"/>
      <c r="Q964" s="1395"/>
      <c r="R964" s="1395"/>
      <c r="S964" s="1395"/>
      <c r="T964" s="1395"/>
      <c r="U964" s="1395"/>
      <c r="V964" s="1395"/>
      <c r="W964" s="1395"/>
      <c r="X964" s="1395"/>
      <c r="Y964" s="1395"/>
      <c r="Z964" s="1395"/>
      <c r="AA964" s="1395"/>
      <c r="AB964" s="1395"/>
      <c r="AC964" s="1395"/>
      <c r="AD964" s="1395"/>
      <c r="AE964" s="1395"/>
      <c r="AF964" s="1395"/>
      <c r="AG964" s="1395"/>
      <c r="AH964" s="1395"/>
      <c r="AI964" s="1395"/>
      <c r="AJ964" s="1395"/>
      <c r="AK964" s="1395"/>
      <c r="AL964" s="1395"/>
      <c r="AM964" s="1395"/>
      <c r="AN964" s="1395"/>
    </row>
    <row r="965">
      <c r="A965" s="1395"/>
      <c r="B965" s="1395"/>
      <c r="C965" s="1395"/>
      <c r="D965" s="1395"/>
      <c r="E965" s="1395"/>
      <c r="F965" s="1395"/>
      <c r="G965" s="1395"/>
      <c r="H965" s="1395"/>
      <c r="I965" s="1395"/>
      <c r="J965" s="1395"/>
      <c r="K965" s="1395"/>
      <c r="L965" s="1395"/>
      <c r="M965" s="1395"/>
      <c r="N965" s="1395"/>
      <c r="O965" s="1395"/>
      <c r="P965" s="1395"/>
      <c r="Q965" s="1395"/>
      <c r="R965" s="1395"/>
      <c r="S965" s="1395"/>
      <c r="T965" s="1395"/>
      <c r="U965" s="1395"/>
      <c r="V965" s="1395"/>
      <c r="W965" s="1395"/>
      <c r="X965" s="1395"/>
      <c r="Y965" s="1395"/>
      <c r="Z965" s="1395"/>
      <c r="AA965" s="1395"/>
      <c r="AB965" s="1395"/>
      <c r="AC965" s="1395"/>
      <c r="AD965" s="1395"/>
      <c r="AE965" s="1395"/>
      <c r="AF965" s="1395"/>
      <c r="AG965" s="1395"/>
      <c r="AH965" s="1395"/>
      <c r="AI965" s="1395"/>
      <c r="AJ965" s="1395"/>
      <c r="AK965" s="1395"/>
      <c r="AL965" s="1395"/>
      <c r="AM965" s="1395"/>
      <c r="AN965" s="1395"/>
    </row>
    <row r="966">
      <c r="A966" s="1395"/>
      <c r="B966" s="1395"/>
      <c r="C966" s="1395"/>
      <c r="D966" s="1395"/>
      <c r="E966" s="1395"/>
      <c r="F966" s="1395"/>
      <c r="G966" s="1395"/>
      <c r="H966" s="1395"/>
      <c r="I966" s="1395"/>
      <c r="J966" s="1395"/>
      <c r="K966" s="1395"/>
      <c r="L966" s="1395"/>
      <c r="M966" s="1395"/>
      <c r="N966" s="1395"/>
      <c r="O966" s="1395"/>
      <c r="P966" s="1395"/>
      <c r="Q966" s="1395"/>
      <c r="R966" s="1395"/>
      <c r="S966" s="1395"/>
      <c r="T966" s="1395"/>
      <c r="U966" s="1395"/>
      <c r="V966" s="1395"/>
      <c r="W966" s="1395"/>
      <c r="X966" s="1395"/>
      <c r="Y966" s="1395"/>
      <c r="Z966" s="1395"/>
      <c r="AA966" s="1395"/>
      <c r="AB966" s="1395"/>
      <c r="AC966" s="1395"/>
      <c r="AD966" s="1395"/>
      <c r="AE966" s="1395"/>
      <c r="AF966" s="1395"/>
      <c r="AG966" s="1395"/>
      <c r="AH966" s="1395"/>
      <c r="AI966" s="1395"/>
      <c r="AJ966" s="1395"/>
      <c r="AK966" s="1395"/>
      <c r="AL966" s="1395"/>
      <c r="AM966" s="1395"/>
      <c r="AN966" s="1395"/>
    </row>
    <row r="967">
      <c r="A967" s="1395"/>
      <c r="B967" s="1395"/>
      <c r="C967" s="1395"/>
      <c r="D967" s="1395"/>
      <c r="E967" s="1395"/>
      <c r="F967" s="1395"/>
      <c r="G967" s="1395"/>
      <c r="H967" s="1395"/>
      <c r="I967" s="1395"/>
      <c r="J967" s="1395"/>
      <c r="K967" s="1395"/>
      <c r="L967" s="1395"/>
      <c r="M967" s="1395"/>
      <c r="N967" s="1395"/>
      <c r="O967" s="1395"/>
      <c r="P967" s="1395"/>
      <c r="Q967" s="1395"/>
      <c r="R967" s="1395"/>
      <c r="S967" s="1395"/>
      <c r="T967" s="1395"/>
      <c r="U967" s="1395"/>
      <c r="V967" s="1395"/>
      <c r="W967" s="1395"/>
      <c r="X967" s="1395"/>
      <c r="Y967" s="1395"/>
      <c r="Z967" s="1395"/>
      <c r="AA967" s="1395"/>
      <c r="AB967" s="1395"/>
      <c r="AC967" s="1395"/>
      <c r="AD967" s="1395"/>
      <c r="AE967" s="1395"/>
      <c r="AF967" s="1395"/>
      <c r="AG967" s="1395"/>
      <c r="AH967" s="1395"/>
      <c r="AI967" s="1395"/>
      <c r="AJ967" s="1395"/>
      <c r="AK967" s="1395"/>
      <c r="AL967" s="1395"/>
      <c r="AM967" s="1395"/>
      <c r="AN967" s="1395"/>
    </row>
    <row r="968">
      <c r="A968" s="1395"/>
      <c r="B968" s="1395"/>
      <c r="C968" s="1395"/>
      <c r="D968" s="1395"/>
      <c r="E968" s="1395"/>
      <c r="F968" s="1395"/>
      <c r="G968" s="1395"/>
      <c r="H968" s="1395"/>
      <c r="I968" s="1395"/>
      <c r="J968" s="1395"/>
      <c r="K968" s="1395"/>
      <c r="L968" s="1395"/>
      <c r="M968" s="1395"/>
      <c r="N968" s="1395"/>
      <c r="O968" s="1395"/>
      <c r="P968" s="1395"/>
      <c r="Q968" s="1395"/>
      <c r="R968" s="1395"/>
      <c r="S968" s="1395"/>
      <c r="T968" s="1395"/>
      <c r="U968" s="1395"/>
      <c r="V968" s="1395"/>
      <c r="W968" s="1395"/>
      <c r="X968" s="1395"/>
      <c r="Y968" s="1395"/>
      <c r="Z968" s="1395"/>
      <c r="AA968" s="1395"/>
      <c r="AB968" s="1395"/>
      <c r="AC968" s="1395"/>
      <c r="AD968" s="1395"/>
      <c r="AE968" s="1395"/>
      <c r="AF968" s="1395"/>
      <c r="AG968" s="1395"/>
      <c r="AH968" s="1395"/>
      <c r="AI968" s="1395"/>
      <c r="AJ968" s="1395"/>
      <c r="AK968" s="1395"/>
      <c r="AL968" s="1395"/>
      <c r="AM968" s="1395"/>
      <c r="AN968" s="1395"/>
    </row>
    <row r="969">
      <c r="A969" s="1395"/>
      <c r="B969" s="1395"/>
      <c r="C969" s="1395"/>
      <c r="D969" s="1395"/>
      <c r="E969" s="1395"/>
      <c r="F969" s="1395"/>
      <c r="G969" s="1395"/>
      <c r="H969" s="1395"/>
      <c r="I969" s="1395"/>
      <c r="J969" s="1395"/>
      <c r="K969" s="1395"/>
      <c r="L969" s="1395"/>
      <c r="M969" s="1395"/>
      <c r="N969" s="1395"/>
      <c r="O969" s="1395"/>
      <c r="P969" s="1395"/>
      <c r="Q969" s="1395"/>
      <c r="R969" s="1395"/>
      <c r="S969" s="1395"/>
      <c r="T969" s="1395"/>
      <c r="U969" s="1395"/>
      <c r="V969" s="1395"/>
      <c r="W969" s="1395"/>
      <c r="X969" s="1395"/>
      <c r="Y969" s="1395"/>
      <c r="Z969" s="1395"/>
      <c r="AA969" s="1395"/>
      <c r="AB969" s="1395"/>
      <c r="AC969" s="1395"/>
      <c r="AD969" s="1395"/>
      <c r="AE969" s="1395"/>
      <c r="AF969" s="1395"/>
      <c r="AG969" s="1395"/>
      <c r="AH969" s="1395"/>
      <c r="AI969" s="1395"/>
      <c r="AJ969" s="1395"/>
      <c r="AK969" s="1395"/>
      <c r="AL969" s="1395"/>
      <c r="AM969" s="1395"/>
      <c r="AN969" s="1395"/>
    </row>
    <row r="970">
      <c r="A970" s="1395"/>
      <c r="B970" s="1395"/>
      <c r="C970" s="1395"/>
      <c r="D970" s="1395"/>
      <c r="E970" s="1395"/>
      <c r="F970" s="1395"/>
      <c r="G970" s="1395"/>
      <c r="H970" s="1395"/>
      <c r="I970" s="1395"/>
      <c r="J970" s="1395"/>
      <c r="K970" s="1395"/>
      <c r="L970" s="1395"/>
      <c r="M970" s="1395"/>
      <c r="N970" s="1395"/>
      <c r="O970" s="1395"/>
      <c r="P970" s="1395"/>
      <c r="Q970" s="1395"/>
      <c r="R970" s="1395"/>
      <c r="S970" s="1395"/>
      <c r="T970" s="1395"/>
      <c r="U970" s="1395"/>
      <c r="V970" s="1395"/>
      <c r="W970" s="1395"/>
      <c r="X970" s="1395"/>
      <c r="Y970" s="1395"/>
      <c r="Z970" s="1395"/>
      <c r="AA970" s="1395"/>
      <c r="AB970" s="1395"/>
      <c r="AC970" s="1395"/>
      <c r="AD970" s="1395"/>
      <c r="AE970" s="1395"/>
      <c r="AF970" s="1395"/>
      <c r="AG970" s="1395"/>
      <c r="AH970" s="1395"/>
      <c r="AI970" s="1395"/>
      <c r="AJ970" s="1395"/>
      <c r="AK970" s="1395"/>
      <c r="AL970" s="1395"/>
      <c r="AM970" s="1395"/>
      <c r="AN970" s="1395"/>
    </row>
    <row r="971">
      <c r="A971" s="1395"/>
      <c r="B971" s="1395"/>
      <c r="C971" s="1395"/>
      <c r="D971" s="1395"/>
      <c r="E971" s="1395"/>
      <c r="F971" s="1395"/>
      <c r="G971" s="1395"/>
      <c r="H971" s="1395"/>
      <c r="I971" s="1395"/>
      <c r="J971" s="1395"/>
      <c r="K971" s="1395"/>
      <c r="L971" s="1395"/>
      <c r="M971" s="1395"/>
      <c r="N971" s="1395"/>
      <c r="O971" s="1395"/>
      <c r="P971" s="1395"/>
      <c r="Q971" s="1395"/>
      <c r="R971" s="1395"/>
      <c r="S971" s="1395"/>
      <c r="T971" s="1395"/>
      <c r="U971" s="1395"/>
      <c r="V971" s="1395"/>
      <c r="W971" s="1395"/>
      <c r="X971" s="1395"/>
      <c r="Y971" s="1395"/>
      <c r="Z971" s="1395"/>
      <c r="AA971" s="1395"/>
      <c r="AB971" s="1395"/>
      <c r="AC971" s="1395"/>
      <c r="AD971" s="1395"/>
      <c r="AE971" s="1395"/>
      <c r="AF971" s="1395"/>
      <c r="AG971" s="1395"/>
      <c r="AH971" s="1395"/>
      <c r="AI971" s="1395"/>
      <c r="AJ971" s="1395"/>
      <c r="AK971" s="1395"/>
      <c r="AL971" s="1395"/>
      <c r="AM971" s="1395"/>
      <c r="AN971" s="1395"/>
    </row>
    <row r="972">
      <c r="A972" s="1395"/>
      <c r="B972" s="1395"/>
      <c r="C972" s="1395"/>
      <c r="D972" s="1395"/>
      <c r="E972" s="1395"/>
      <c r="F972" s="1395"/>
      <c r="G972" s="1395"/>
      <c r="H972" s="1395"/>
      <c r="I972" s="1395"/>
      <c r="J972" s="1395"/>
      <c r="K972" s="1395"/>
      <c r="L972" s="1395"/>
      <c r="M972" s="1395"/>
      <c r="N972" s="1395"/>
      <c r="O972" s="1395"/>
      <c r="P972" s="1395"/>
      <c r="Q972" s="1395"/>
      <c r="R972" s="1395"/>
      <c r="S972" s="1395"/>
      <c r="T972" s="1395"/>
      <c r="U972" s="1395"/>
      <c r="V972" s="1395"/>
      <c r="W972" s="1395"/>
      <c r="X972" s="1395"/>
      <c r="Y972" s="1395"/>
      <c r="Z972" s="1395"/>
      <c r="AA972" s="1395"/>
      <c r="AB972" s="1395"/>
      <c r="AC972" s="1395"/>
      <c r="AD972" s="1395"/>
      <c r="AE972" s="1395"/>
      <c r="AF972" s="1395"/>
      <c r="AG972" s="1395"/>
      <c r="AH972" s="1395"/>
      <c r="AI972" s="1395"/>
      <c r="AJ972" s="1395"/>
      <c r="AK972" s="1395"/>
      <c r="AL972" s="1395"/>
      <c r="AM972" s="1395"/>
      <c r="AN972" s="1395"/>
    </row>
    <row r="973">
      <c r="A973" s="1395"/>
      <c r="B973" s="1395"/>
      <c r="C973" s="1395"/>
      <c r="D973" s="1395"/>
      <c r="E973" s="1395"/>
      <c r="F973" s="1395"/>
      <c r="G973" s="1395"/>
      <c r="H973" s="1395"/>
      <c r="I973" s="1395"/>
      <c r="J973" s="1395"/>
      <c r="K973" s="1395"/>
      <c r="L973" s="1395"/>
      <c r="M973" s="1395"/>
      <c r="N973" s="1395"/>
      <c r="O973" s="1395"/>
      <c r="P973" s="1395"/>
      <c r="Q973" s="1395"/>
      <c r="R973" s="1395"/>
      <c r="S973" s="1395"/>
      <c r="T973" s="1395"/>
      <c r="U973" s="1395"/>
      <c r="V973" s="1395"/>
      <c r="W973" s="1395"/>
      <c r="X973" s="1395"/>
      <c r="Y973" s="1395"/>
      <c r="Z973" s="1395"/>
      <c r="AA973" s="1395"/>
      <c r="AB973" s="1395"/>
      <c r="AC973" s="1395"/>
      <c r="AD973" s="1395"/>
      <c r="AE973" s="1395"/>
      <c r="AF973" s="1395"/>
      <c r="AG973" s="1395"/>
      <c r="AH973" s="1395"/>
      <c r="AI973" s="1395"/>
      <c r="AJ973" s="1395"/>
      <c r="AK973" s="1395"/>
      <c r="AL973" s="1395"/>
      <c r="AM973" s="1395"/>
      <c r="AN973" s="1395"/>
    </row>
    <row r="974">
      <c r="A974" s="1395"/>
      <c r="B974" s="1395"/>
      <c r="C974" s="1395"/>
      <c r="D974" s="1395"/>
      <c r="E974" s="1395"/>
      <c r="F974" s="1395"/>
      <c r="G974" s="1395"/>
      <c r="H974" s="1395"/>
      <c r="I974" s="1395"/>
      <c r="J974" s="1395"/>
      <c r="K974" s="1395"/>
      <c r="L974" s="1395"/>
      <c r="M974" s="1395"/>
      <c r="N974" s="1395"/>
      <c r="O974" s="1395"/>
      <c r="P974" s="1395"/>
      <c r="Q974" s="1395"/>
      <c r="R974" s="1395"/>
      <c r="S974" s="1395"/>
      <c r="T974" s="1395"/>
      <c r="U974" s="1395"/>
      <c r="V974" s="1395"/>
      <c r="W974" s="1395"/>
      <c r="X974" s="1395"/>
      <c r="Y974" s="1395"/>
      <c r="Z974" s="1395"/>
      <c r="AA974" s="1395"/>
      <c r="AB974" s="1395"/>
      <c r="AC974" s="1395"/>
      <c r="AD974" s="1395"/>
      <c r="AE974" s="1395"/>
      <c r="AF974" s="1395"/>
      <c r="AG974" s="1395"/>
      <c r="AH974" s="1395"/>
      <c r="AI974" s="1395"/>
      <c r="AJ974" s="1395"/>
      <c r="AK974" s="1395"/>
      <c r="AL974" s="1395"/>
      <c r="AM974" s="1395"/>
      <c r="AN974" s="1395"/>
    </row>
    <row r="975">
      <c r="A975" s="1395"/>
      <c r="B975" s="1395"/>
      <c r="C975" s="1395"/>
      <c r="D975" s="1395"/>
      <c r="E975" s="1395"/>
      <c r="F975" s="1395"/>
      <c r="G975" s="1395"/>
      <c r="H975" s="1395"/>
      <c r="I975" s="1395"/>
      <c r="J975" s="1395"/>
      <c r="K975" s="1395"/>
      <c r="L975" s="1395"/>
      <c r="M975" s="1395"/>
      <c r="N975" s="1395"/>
      <c r="O975" s="1395"/>
      <c r="P975" s="1395"/>
      <c r="Q975" s="1395"/>
      <c r="R975" s="1395"/>
      <c r="S975" s="1395"/>
      <c r="T975" s="1395"/>
      <c r="U975" s="1395"/>
      <c r="V975" s="1395"/>
      <c r="W975" s="1395"/>
      <c r="X975" s="1395"/>
      <c r="Y975" s="1395"/>
      <c r="Z975" s="1395"/>
      <c r="AA975" s="1395"/>
      <c r="AB975" s="1395"/>
      <c r="AC975" s="1395"/>
      <c r="AD975" s="1395"/>
      <c r="AE975" s="1395"/>
      <c r="AF975" s="1395"/>
      <c r="AG975" s="1395"/>
      <c r="AH975" s="1395"/>
      <c r="AI975" s="1395"/>
      <c r="AJ975" s="1395"/>
      <c r="AK975" s="1395"/>
      <c r="AL975" s="1395"/>
      <c r="AM975" s="1395"/>
      <c r="AN975" s="1395"/>
    </row>
    <row r="976">
      <c r="A976" s="1395"/>
      <c r="B976" s="1395"/>
      <c r="C976" s="1395"/>
      <c r="D976" s="1395"/>
      <c r="E976" s="1395"/>
      <c r="F976" s="1395"/>
      <c r="G976" s="1395"/>
      <c r="H976" s="1395"/>
      <c r="I976" s="1395"/>
      <c r="J976" s="1395"/>
      <c r="K976" s="1395"/>
      <c r="L976" s="1395"/>
      <c r="M976" s="1395"/>
      <c r="N976" s="1395"/>
      <c r="O976" s="1395"/>
      <c r="P976" s="1395"/>
      <c r="Q976" s="1395"/>
      <c r="R976" s="1395"/>
      <c r="S976" s="1395"/>
      <c r="T976" s="1395"/>
      <c r="U976" s="1395"/>
      <c r="V976" s="1395"/>
      <c r="W976" s="1395"/>
      <c r="X976" s="1395"/>
      <c r="Y976" s="1395"/>
      <c r="Z976" s="1395"/>
      <c r="AA976" s="1395"/>
      <c r="AB976" s="1395"/>
      <c r="AC976" s="1395"/>
      <c r="AD976" s="1395"/>
      <c r="AE976" s="1395"/>
      <c r="AF976" s="1395"/>
      <c r="AG976" s="1395"/>
      <c r="AH976" s="1395"/>
      <c r="AI976" s="1395"/>
      <c r="AJ976" s="1395"/>
      <c r="AK976" s="1395"/>
      <c r="AL976" s="1395"/>
      <c r="AM976" s="1395"/>
      <c r="AN976" s="1395"/>
    </row>
    <row r="977">
      <c r="A977" s="1395"/>
      <c r="B977" s="1395"/>
      <c r="C977" s="1395"/>
      <c r="D977" s="1395"/>
      <c r="E977" s="1395"/>
      <c r="F977" s="1395"/>
      <c r="G977" s="1395"/>
      <c r="H977" s="1395"/>
      <c r="I977" s="1395"/>
      <c r="J977" s="1395"/>
      <c r="K977" s="1395"/>
      <c r="L977" s="1395"/>
      <c r="M977" s="1395"/>
      <c r="N977" s="1395"/>
      <c r="O977" s="1395"/>
      <c r="P977" s="1395"/>
      <c r="Q977" s="1395"/>
      <c r="R977" s="1395"/>
      <c r="S977" s="1395"/>
      <c r="T977" s="1395"/>
      <c r="U977" s="1395"/>
      <c r="V977" s="1395"/>
      <c r="W977" s="1395"/>
      <c r="X977" s="1395"/>
      <c r="Y977" s="1395"/>
      <c r="Z977" s="1395"/>
      <c r="AA977" s="1395"/>
      <c r="AB977" s="1395"/>
      <c r="AC977" s="1395"/>
      <c r="AD977" s="1395"/>
      <c r="AE977" s="1395"/>
      <c r="AF977" s="1395"/>
      <c r="AG977" s="1395"/>
      <c r="AH977" s="1395"/>
      <c r="AI977" s="1395"/>
      <c r="AJ977" s="1395"/>
      <c r="AK977" s="1395"/>
      <c r="AL977" s="1395"/>
      <c r="AM977" s="1395"/>
      <c r="AN977" s="1395"/>
    </row>
    <row r="978">
      <c r="A978" s="1395"/>
      <c r="B978" s="1395"/>
      <c r="C978" s="1395"/>
      <c r="D978" s="1395"/>
      <c r="E978" s="1395"/>
      <c r="F978" s="1395"/>
      <c r="G978" s="1395"/>
      <c r="H978" s="1395"/>
      <c r="I978" s="1395"/>
      <c r="J978" s="1395"/>
      <c r="K978" s="1395"/>
      <c r="L978" s="1395"/>
      <c r="M978" s="1395"/>
      <c r="N978" s="1395"/>
      <c r="O978" s="1395"/>
      <c r="P978" s="1395"/>
      <c r="Q978" s="1395"/>
      <c r="R978" s="1395"/>
      <c r="S978" s="1395"/>
      <c r="T978" s="1395"/>
      <c r="U978" s="1395"/>
      <c r="V978" s="1395"/>
      <c r="W978" s="1395"/>
      <c r="X978" s="1395"/>
      <c r="Y978" s="1395"/>
      <c r="Z978" s="1395"/>
      <c r="AA978" s="1395"/>
      <c r="AB978" s="1395"/>
      <c r="AC978" s="1395"/>
      <c r="AD978" s="1395"/>
      <c r="AE978" s="1395"/>
      <c r="AF978" s="1395"/>
      <c r="AG978" s="1395"/>
      <c r="AH978" s="1395"/>
      <c r="AI978" s="1395"/>
      <c r="AJ978" s="1395"/>
      <c r="AK978" s="1395"/>
      <c r="AL978" s="1395"/>
      <c r="AM978" s="1395"/>
      <c r="AN978" s="1395"/>
    </row>
    <row r="979">
      <c r="A979" s="1395"/>
      <c r="B979" s="1395"/>
      <c r="C979" s="1395"/>
      <c r="D979" s="1395"/>
      <c r="E979" s="1395"/>
      <c r="F979" s="1395"/>
      <c r="G979" s="1395"/>
      <c r="H979" s="1395"/>
      <c r="I979" s="1395"/>
      <c r="J979" s="1395"/>
      <c r="K979" s="1395"/>
      <c r="L979" s="1395"/>
      <c r="M979" s="1395"/>
      <c r="N979" s="1395"/>
      <c r="O979" s="1395"/>
      <c r="P979" s="1395"/>
      <c r="Q979" s="1395"/>
      <c r="R979" s="1395"/>
      <c r="S979" s="1395"/>
      <c r="T979" s="1395"/>
      <c r="U979" s="1395"/>
      <c r="V979" s="1395"/>
      <c r="W979" s="1395"/>
      <c r="X979" s="1395"/>
      <c r="Y979" s="1395"/>
      <c r="Z979" s="1395"/>
      <c r="AA979" s="1395"/>
      <c r="AB979" s="1395"/>
      <c r="AC979" s="1395"/>
      <c r="AD979" s="1395"/>
      <c r="AE979" s="1395"/>
      <c r="AF979" s="1395"/>
      <c r="AG979" s="1395"/>
      <c r="AH979" s="1395"/>
      <c r="AI979" s="1395"/>
      <c r="AJ979" s="1395"/>
      <c r="AK979" s="1395"/>
      <c r="AL979" s="1395"/>
      <c r="AM979" s="1395"/>
      <c r="AN979" s="1395"/>
    </row>
    <row r="980">
      <c r="A980" s="1395"/>
      <c r="B980" s="1395"/>
      <c r="C980" s="1395"/>
      <c r="D980" s="1395"/>
      <c r="E980" s="1395"/>
      <c r="F980" s="1395"/>
      <c r="G980" s="1395"/>
      <c r="H980" s="1395"/>
      <c r="I980" s="1395"/>
      <c r="J980" s="1395"/>
      <c r="K980" s="1395"/>
      <c r="L980" s="1395"/>
      <c r="M980" s="1395"/>
      <c r="N980" s="1395"/>
      <c r="O980" s="1395"/>
      <c r="P980" s="1395"/>
      <c r="Q980" s="1395"/>
      <c r="R980" s="1395"/>
      <c r="S980" s="1395"/>
      <c r="T980" s="1395"/>
      <c r="U980" s="1395"/>
      <c r="V980" s="1395"/>
      <c r="W980" s="1395"/>
      <c r="X980" s="1395"/>
      <c r="Y980" s="1395"/>
      <c r="Z980" s="1395"/>
      <c r="AA980" s="1395"/>
      <c r="AB980" s="1395"/>
      <c r="AC980" s="1395"/>
      <c r="AD980" s="1395"/>
      <c r="AE980" s="1395"/>
      <c r="AF980" s="1395"/>
      <c r="AG980" s="1395"/>
      <c r="AH980" s="1395"/>
      <c r="AI980" s="1395"/>
      <c r="AJ980" s="1395"/>
      <c r="AK980" s="1395"/>
      <c r="AL980" s="1395"/>
      <c r="AM980" s="1395"/>
      <c r="AN980" s="1395"/>
    </row>
    <row r="981">
      <c r="A981" s="1395"/>
      <c r="B981" s="1395"/>
      <c r="C981" s="1395"/>
      <c r="D981" s="1395"/>
      <c r="E981" s="1395"/>
      <c r="F981" s="1395"/>
      <c r="G981" s="1395"/>
      <c r="H981" s="1395"/>
      <c r="I981" s="1395"/>
      <c r="J981" s="1395"/>
      <c r="K981" s="1395"/>
      <c r="L981" s="1395"/>
      <c r="M981" s="1395"/>
      <c r="N981" s="1395"/>
      <c r="O981" s="1395"/>
      <c r="P981" s="1395"/>
      <c r="Q981" s="1395"/>
      <c r="R981" s="1395"/>
      <c r="S981" s="1395"/>
      <c r="T981" s="1395"/>
      <c r="U981" s="1395"/>
      <c r="V981" s="1395"/>
      <c r="W981" s="1395"/>
      <c r="X981" s="1395"/>
      <c r="Y981" s="1395"/>
      <c r="Z981" s="1395"/>
      <c r="AA981" s="1395"/>
      <c r="AB981" s="1395"/>
      <c r="AC981" s="1395"/>
      <c r="AD981" s="1395"/>
      <c r="AE981" s="1395"/>
      <c r="AF981" s="1395"/>
      <c r="AG981" s="1395"/>
      <c r="AH981" s="1395"/>
      <c r="AI981" s="1395"/>
      <c r="AJ981" s="1395"/>
      <c r="AK981" s="1395"/>
      <c r="AL981" s="1395"/>
      <c r="AM981" s="1395"/>
      <c r="AN981" s="1395"/>
    </row>
    <row r="982">
      <c r="A982" s="1395"/>
      <c r="B982" s="1395"/>
      <c r="C982" s="1395"/>
      <c r="D982" s="1395"/>
      <c r="E982" s="1395"/>
      <c r="F982" s="1395"/>
      <c r="G982" s="1395"/>
      <c r="H982" s="1395"/>
      <c r="I982" s="1395"/>
      <c r="J982" s="1395"/>
      <c r="K982" s="1395"/>
      <c r="L982" s="1395"/>
      <c r="M982" s="1395"/>
      <c r="N982" s="1395"/>
      <c r="O982" s="1395"/>
      <c r="P982" s="1395"/>
      <c r="Q982" s="1395"/>
      <c r="R982" s="1395"/>
      <c r="S982" s="1395"/>
      <c r="T982" s="1395"/>
      <c r="U982" s="1395"/>
      <c r="V982" s="1395"/>
      <c r="W982" s="1395"/>
      <c r="X982" s="1395"/>
      <c r="Y982" s="1395"/>
      <c r="Z982" s="1395"/>
      <c r="AA982" s="1395"/>
      <c r="AB982" s="1395"/>
      <c r="AC982" s="1395"/>
      <c r="AD982" s="1395"/>
      <c r="AE982" s="1395"/>
      <c r="AF982" s="1395"/>
      <c r="AG982" s="1395"/>
      <c r="AH982" s="1395"/>
      <c r="AI982" s="1395"/>
      <c r="AJ982" s="1395"/>
      <c r="AK982" s="1395"/>
      <c r="AL982" s="1395"/>
      <c r="AM982" s="1395"/>
      <c r="AN982" s="1395"/>
    </row>
    <row r="983">
      <c r="A983" s="1395"/>
      <c r="B983" s="1395"/>
      <c r="C983" s="1395"/>
      <c r="D983" s="1395"/>
      <c r="E983" s="1395"/>
      <c r="F983" s="1395"/>
      <c r="G983" s="1395"/>
      <c r="H983" s="1395"/>
      <c r="I983" s="1395"/>
      <c r="J983" s="1395"/>
      <c r="K983" s="1395"/>
      <c r="L983" s="1395"/>
      <c r="M983" s="1395"/>
      <c r="N983" s="1395"/>
      <c r="O983" s="1395"/>
      <c r="P983" s="1395"/>
      <c r="Q983" s="1395"/>
      <c r="R983" s="1395"/>
      <c r="S983" s="1395"/>
      <c r="T983" s="1395"/>
      <c r="U983" s="1395"/>
      <c r="V983" s="1395"/>
      <c r="W983" s="1395"/>
      <c r="X983" s="1395"/>
      <c r="Y983" s="1395"/>
      <c r="Z983" s="1395"/>
      <c r="AA983" s="1395"/>
      <c r="AB983" s="1395"/>
      <c r="AC983" s="1395"/>
      <c r="AD983" s="1395"/>
      <c r="AE983" s="1395"/>
      <c r="AF983" s="1395"/>
      <c r="AG983" s="1395"/>
      <c r="AH983" s="1395"/>
      <c r="AI983" s="1395"/>
      <c r="AJ983" s="1395"/>
      <c r="AK983" s="1395"/>
      <c r="AL983" s="1395"/>
      <c r="AM983" s="1395"/>
      <c r="AN983" s="1395"/>
    </row>
    <row r="984">
      <c r="A984" s="1395"/>
      <c r="B984" s="1395"/>
      <c r="C984" s="1395"/>
      <c r="D984" s="1395"/>
      <c r="E984" s="1395"/>
      <c r="F984" s="1395"/>
      <c r="G984" s="1395"/>
      <c r="H984" s="1395"/>
      <c r="I984" s="1395"/>
      <c r="J984" s="1395"/>
      <c r="K984" s="1395"/>
      <c r="L984" s="1395"/>
      <c r="M984" s="1395"/>
      <c r="N984" s="1395"/>
      <c r="O984" s="1395"/>
      <c r="P984" s="1395"/>
      <c r="Q984" s="1395"/>
      <c r="R984" s="1395"/>
      <c r="S984" s="1395"/>
      <c r="T984" s="1395"/>
      <c r="U984" s="1395"/>
      <c r="V984" s="1395"/>
      <c r="W984" s="1395"/>
      <c r="X984" s="1395"/>
      <c r="Y984" s="1395"/>
      <c r="Z984" s="1395"/>
      <c r="AA984" s="1395"/>
      <c r="AB984" s="1395"/>
      <c r="AC984" s="1395"/>
      <c r="AD984" s="1395"/>
      <c r="AE984" s="1395"/>
      <c r="AF984" s="1395"/>
      <c r="AG984" s="1395"/>
      <c r="AH984" s="1395"/>
      <c r="AI984" s="1395"/>
      <c r="AJ984" s="1395"/>
      <c r="AK984" s="1395"/>
      <c r="AL984" s="1395"/>
      <c r="AM984" s="1395"/>
      <c r="AN984" s="1395"/>
    </row>
    <row r="985">
      <c r="A985" s="1395"/>
      <c r="B985" s="1395"/>
      <c r="C985" s="1395"/>
      <c r="D985" s="1395"/>
      <c r="E985" s="1395"/>
      <c r="F985" s="1395"/>
      <c r="G985" s="1395"/>
      <c r="H985" s="1395"/>
      <c r="I985" s="1395"/>
      <c r="J985" s="1395"/>
      <c r="K985" s="1395"/>
      <c r="L985" s="1395"/>
      <c r="M985" s="1395"/>
      <c r="N985" s="1395"/>
      <c r="O985" s="1395"/>
      <c r="P985" s="1395"/>
      <c r="Q985" s="1395"/>
      <c r="R985" s="1395"/>
      <c r="S985" s="1395"/>
      <c r="T985" s="1395"/>
      <c r="U985" s="1395"/>
      <c r="V985" s="1395"/>
      <c r="W985" s="1395"/>
      <c r="X985" s="1395"/>
      <c r="Y985" s="1395"/>
      <c r="Z985" s="1395"/>
      <c r="AA985" s="1395"/>
      <c r="AB985" s="1395"/>
      <c r="AC985" s="1395"/>
      <c r="AD985" s="1395"/>
      <c r="AE985" s="1395"/>
      <c r="AF985" s="1395"/>
      <c r="AG985" s="1395"/>
      <c r="AH985" s="1395"/>
      <c r="AI985" s="1395"/>
      <c r="AJ985" s="1395"/>
      <c r="AK985" s="1395"/>
      <c r="AL985" s="1395"/>
      <c r="AM985" s="1395"/>
      <c r="AN985" s="1395"/>
    </row>
    <row r="986">
      <c r="A986" s="1395"/>
      <c r="B986" s="1395"/>
      <c r="C986" s="1395"/>
      <c r="D986" s="1395"/>
      <c r="E986" s="1395"/>
      <c r="F986" s="1395"/>
      <c r="G986" s="1395"/>
      <c r="H986" s="1395"/>
      <c r="I986" s="1395"/>
      <c r="J986" s="1395"/>
      <c r="K986" s="1395"/>
      <c r="L986" s="1395"/>
      <c r="M986" s="1395"/>
      <c r="N986" s="1395"/>
      <c r="O986" s="1395"/>
      <c r="P986" s="1395"/>
      <c r="Q986" s="1395"/>
      <c r="R986" s="1395"/>
      <c r="S986" s="1395"/>
      <c r="T986" s="1395"/>
      <c r="U986" s="1395"/>
      <c r="V986" s="1395"/>
      <c r="W986" s="1395"/>
      <c r="X986" s="1395"/>
      <c r="Y986" s="1395"/>
      <c r="Z986" s="1395"/>
      <c r="AA986" s="1395"/>
      <c r="AB986" s="1395"/>
      <c r="AC986" s="1395"/>
      <c r="AD986" s="1395"/>
      <c r="AE986" s="1395"/>
      <c r="AF986" s="1395"/>
      <c r="AG986" s="1395"/>
      <c r="AH986" s="1395"/>
      <c r="AI986" s="1395"/>
      <c r="AJ986" s="1395"/>
      <c r="AK986" s="1395"/>
      <c r="AL986" s="1395"/>
      <c r="AM986" s="1395"/>
      <c r="AN986" s="1395"/>
    </row>
    <row r="987">
      <c r="A987" s="1395"/>
      <c r="B987" s="1395"/>
      <c r="C987" s="1395"/>
      <c r="D987" s="1395"/>
      <c r="E987" s="1395"/>
      <c r="F987" s="1395"/>
      <c r="G987" s="1395"/>
      <c r="H987" s="1395"/>
      <c r="I987" s="1395"/>
      <c r="J987" s="1395"/>
      <c r="K987" s="1395"/>
      <c r="L987" s="1395"/>
      <c r="M987" s="1395"/>
      <c r="N987" s="1395"/>
      <c r="O987" s="1395"/>
      <c r="P987" s="1395"/>
      <c r="Q987" s="1395"/>
      <c r="R987" s="1395"/>
      <c r="S987" s="1395"/>
      <c r="T987" s="1395"/>
      <c r="U987" s="1395"/>
      <c r="V987" s="1395"/>
      <c r="W987" s="1395"/>
      <c r="X987" s="1395"/>
      <c r="Y987" s="1395"/>
      <c r="Z987" s="1395"/>
      <c r="AA987" s="1395"/>
      <c r="AB987" s="1395"/>
      <c r="AC987" s="1395"/>
      <c r="AD987" s="1395"/>
      <c r="AE987" s="1395"/>
      <c r="AF987" s="1395"/>
      <c r="AG987" s="1395"/>
      <c r="AH987" s="1395"/>
      <c r="AI987" s="1395"/>
      <c r="AJ987" s="1395"/>
      <c r="AK987" s="1395"/>
      <c r="AL987" s="1395"/>
      <c r="AM987" s="1395"/>
      <c r="AN987" s="1395"/>
    </row>
    <row r="988">
      <c r="A988" s="1395"/>
      <c r="B988" s="1395"/>
      <c r="C988" s="1395"/>
      <c r="D988" s="1395"/>
      <c r="E988" s="1395"/>
      <c r="F988" s="1395"/>
      <c r="G988" s="1395"/>
      <c r="H988" s="1395"/>
      <c r="I988" s="1395"/>
      <c r="J988" s="1395"/>
      <c r="K988" s="1395"/>
      <c r="L988" s="1395"/>
      <c r="M988" s="1395"/>
      <c r="N988" s="1395"/>
      <c r="O988" s="1395"/>
      <c r="P988" s="1395"/>
      <c r="Q988" s="1395"/>
      <c r="R988" s="1395"/>
      <c r="S988" s="1395"/>
      <c r="T988" s="1395"/>
      <c r="U988" s="1395"/>
      <c r="V988" s="1395"/>
      <c r="W988" s="1395"/>
      <c r="X988" s="1395"/>
      <c r="Y988" s="1395"/>
      <c r="Z988" s="1395"/>
      <c r="AA988" s="1395"/>
      <c r="AB988" s="1395"/>
      <c r="AC988" s="1395"/>
      <c r="AD988" s="1395"/>
      <c r="AE988" s="1395"/>
      <c r="AF988" s="1395"/>
      <c r="AG988" s="1395"/>
      <c r="AH988" s="1395"/>
      <c r="AI988" s="1395"/>
      <c r="AJ988" s="1395"/>
      <c r="AK988" s="1395"/>
      <c r="AL988" s="1395"/>
      <c r="AM988" s="1395"/>
      <c r="AN988" s="1395"/>
    </row>
    <row r="989">
      <c r="A989" s="1395"/>
      <c r="B989" s="1395"/>
      <c r="C989" s="1395"/>
      <c r="D989" s="1395"/>
      <c r="E989" s="1395"/>
      <c r="F989" s="1395"/>
      <c r="G989" s="1395"/>
      <c r="H989" s="1395"/>
      <c r="I989" s="1395"/>
      <c r="J989" s="1395"/>
      <c r="K989" s="1395"/>
      <c r="L989" s="1395"/>
      <c r="M989" s="1395"/>
      <c r="N989" s="1395"/>
      <c r="O989" s="1395"/>
      <c r="P989" s="1395"/>
      <c r="Q989" s="1395"/>
      <c r="R989" s="1395"/>
      <c r="S989" s="1395"/>
      <c r="T989" s="1395"/>
      <c r="U989" s="1395"/>
      <c r="V989" s="1395"/>
      <c r="W989" s="1395"/>
      <c r="X989" s="1395"/>
      <c r="Y989" s="1395"/>
      <c r="Z989" s="1395"/>
      <c r="AA989" s="1395"/>
      <c r="AB989" s="1395"/>
      <c r="AC989" s="1395"/>
      <c r="AD989" s="1395"/>
      <c r="AE989" s="1395"/>
      <c r="AF989" s="1395"/>
      <c r="AG989" s="1395"/>
      <c r="AH989" s="1395"/>
      <c r="AI989" s="1395"/>
      <c r="AJ989" s="1395"/>
      <c r="AK989" s="1395"/>
      <c r="AL989" s="1395"/>
      <c r="AM989" s="1395"/>
      <c r="AN989" s="1395"/>
    </row>
    <row r="990">
      <c r="A990" s="1395"/>
      <c r="B990" s="1395"/>
      <c r="C990" s="1395"/>
      <c r="D990" s="1395"/>
      <c r="E990" s="1395"/>
      <c r="F990" s="1395"/>
      <c r="G990" s="1395"/>
      <c r="H990" s="1395"/>
      <c r="I990" s="1395"/>
      <c r="J990" s="1395"/>
      <c r="K990" s="1395"/>
      <c r="L990" s="1395"/>
      <c r="M990" s="1395"/>
      <c r="N990" s="1395"/>
      <c r="O990" s="1395"/>
      <c r="P990" s="1395"/>
      <c r="Q990" s="1395"/>
      <c r="R990" s="1395"/>
      <c r="S990" s="1395"/>
      <c r="T990" s="1395"/>
      <c r="U990" s="1395"/>
      <c r="V990" s="1395"/>
      <c r="W990" s="1395"/>
      <c r="X990" s="1395"/>
      <c r="Y990" s="1395"/>
      <c r="Z990" s="1395"/>
      <c r="AA990" s="1395"/>
      <c r="AB990" s="1395"/>
      <c r="AC990" s="1395"/>
      <c r="AD990" s="1395"/>
      <c r="AE990" s="1395"/>
      <c r="AF990" s="1395"/>
      <c r="AG990" s="1395"/>
      <c r="AH990" s="1395"/>
      <c r="AI990" s="1395"/>
      <c r="AJ990" s="1395"/>
      <c r="AK990" s="1395"/>
      <c r="AL990" s="1395"/>
      <c r="AM990" s="1395"/>
      <c r="AN990" s="1395"/>
    </row>
    <row r="991">
      <c r="A991" s="1395"/>
      <c r="B991" s="1395"/>
      <c r="C991" s="1395"/>
      <c r="D991" s="1395"/>
      <c r="E991" s="1395"/>
      <c r="F991" s="1395"/>
      <c r="G991" s="1395"/>
      <c r="H991" s="1395"/>
      <c r="I991" s="1395"/>
      <c r="J991" s="1395"/>
      <c r="K991" s="1395"/>
      <c r="L991" s="1395"/>
      <c r="M991" s="1395"/>
      <c r="N991" s="1395"/>
      <c r="O991" s="1395"/>
      <c r="P991" s="1395"/>
      <c r="Q991" s="1395"/>
      <c r="R991" s="1395"/>
      <c r="S991" s="1395"/>
      <c r="T991" s="1395"/>
      <c r="U991" s="1395"/>
      <c r="V991" s="1395"/>
      <c r="W991" s="1395"/>
      <c r="X991" s="1395"/>
      <c r="Y991" s="1395"/>
      <c r="Z991" s="1395"/>
      <c r="AA991" s="1395"/>
      <c r="AB991" s="1395"/>
      <c r="AC991" s="1395"/>
      <c r="AD991" s="1395"/>
      <c r="AE991" s="1395"/>
      <c r="AF991" s="1395"/>
      <c r="AG991" s="1395"/>
      <c r="AH991" s="1395"/>
      <c r="AI991" s="1395"/>
      <c r="AJ991" s="1395"/>
      <c r="AK991" s="1395"/>
      <c r="AL991" s="1395"/>
      <c r="AM991" s="1395"/>
      <c r="AN991" s="1395"/>
    </row>
    <row r="992">
      <c r="A992" s="1395"/>
      <c r="B992" s="1395"/>
      <c r="C992" s="1395"/>
      <c r="D992" s="1395"/>
      <c r="E992" s="1395"/>
      <c r="F992" s="1395"/>
      <c r="G992" s="1395"/>
      <c r="H992" s="1395"/>
      <c r="I992" s="1395"/>
      <c r="J992" s="1395"/>
      <c r="K992" s="1395"/>
      <c r="L992" s="1395"/>
      <c r="M992" s="1395"/>
      <c r="N992" s="1395"/>
      <c r="O992" s="1395"/>
      <c r="P992" s="1395"/>
      <c r="Q992" s="1395"/>
      <c r="R992" s="1395"/>
      <c r="S992" s="1395"/>
      <c r="T992" s="1395"/>
      <c r="U992" s="1395"/>
      <c r="V992" s="1395"/>
      <c r="W992" s="1395"/>
      <c r="X992" s="1395"/>
      <c r="Y992" s="1395"/>
      <c r="Z992" s="1395"/>
      <c r="AA992" s="1395"/>
      <c r="AB992" s="1395"/>
      <c r="AC992" s="1395"/>
      <c r="AD992" s="1395"/>
      <c r="AE992" s="1395"/>
      <c r="AF992" s="1395"/>
      <c r="AG992" s="1395"/>
      <c r="AH992" s="1395"/>
      <c r="AI992" s="1395"/>
      <c r="AJ992" s="1395"/>
      <c r="AK992" s="1395"/>
      <c r="AL992" s="1395"/>
      <c r="AM992" s="1395"/>
      <c r="AN992" s="1395"/>
    </row>
    <row r="993">
      <c r="A993" s="1395"/>
      <c r="B993" s="1395"/>
      <c r="C993" s="1395"/>
      <c r="D993" s="1395"/>
      <c r="E993" s="1395"/>
      <c r="F993" s="1395"/>
      <c r="G993" s="1395"/>
      <c r="H993" s="1395"/>
      <c r="I993" s="1395"/>
      <c r="J993" s="1395"/>
      <c r="K993" s="1395"/>
      <c r="L993" s="1395"/>
      <c r="M993" s="1395"/>
      <c r="N993" s="1395"/>
      <c r="O993" s="1395"/>
      <c r="P993" s="1395"/>
      <c r="Q993" s="1395"/>
      <c r="R993" s="1395"/>
      <c r="S993" s="1395"/>
      <c r="T993" s="1395"/>
      <c r="U993" s="1395"/>
      <c r="V993" s="1395"/>
      <c r="W993" s="1395"/>
      <c r="X993" s="1395"/>
      <c r="Y993" s="1395"/>
      <c r="Z993" s="1395"/>
      <c r="AA993" s="1395"/>
      <c r="AB993" s="1395"/>
      <c r="AC993" s="1395"/>
      <c r="AD993" s="1395"/>
      <c r="AE993" s="1395"/>
      <c r="AF993" s="1395"/>
      <c r="AG993" s="1395"/>
      <c r="AH993" s="1395"/>
      <c r="AI993" s="1395"/>
      <c r="AJ993" s="1395"/>
      <c r="AK993" s="1395"/>
      <c r="AL993" s="1395"/>
      <c r="AM993" s="1395"/>
      <c r="AN993" s="1395"/>
    </row>
    <row r="994">
      <c r="A994" s="1395"/>
      <c r="B994" s="1395"/>
      <c r="C994" s="1395"/>
      <c r="D994" s="1395"/>
      <c r="E994" s="1395"/>
      <c r="F994" s="1395"/>
      <c r="G994" s="1395"/>
      <c r="H994" s="1395"/>
      <c r="I994" s="1395"/>
      <c r="J994" s="1395"/>
      <c r="K994" s="1395"/>
      <c r="L994" s="1395"/>
      <c r="M994" s="1395"/>
      <c r="N994" s="1395"/>
      <c r="O994" s="1395"/>
      <c r="P994" s="1395"/>
      <c r="Q994" s="1395"/>
      <c r="R994" s="1395"/>
      <c r="S994" s="1395"/>
      <c r="T994" s="1395"/>
      <c r="U994" s="1395"/>
      <c r="V994" s="1395"/>
      <c r="W994" s="1395"/>
      <c r="X994" s="1395"/>
      <c r="Y994" s="1395"/>
      <c r="Z994" s="1395"/>
      <c r="AA994" s="1395"/>
      <c r="AB994" s="1395"/>
      <c r="AC994" s="1395"/>
      <c r="AD994" s="1395"/>
      <c r="AE994" s="1395"/>
      <c r="AF994" s="1395"/>
      <c r="AG994" s="1395"/>
      <c r="AH994" s="1395"/>
      <c r="AI994" s="1395"/>
      <c r="AJ994" s="1395"/>
      <c r="AK994" s="1395"/>
      <c r="AL994" s="1395"/>
      <c r="AM994" s="1395"/>
      <c r="AN994" s="1395"/>
    </row>
    <row r="995">
      <c r="A995" s="1395"/>
      <c r="B995" s="1395"/>
      <c r="C995" s="1395"/>
      <c r="D995" s="1395"/>
      <c r="E995" s="1395"/>
      <c r="F995" s="1395"/>
      <c r="G995" s="1395"/>
      <c r="H995" s="1395"/>
      <c r="I995" s="1395"/>
      <c r="J995" s="1395"/>
      <c r="K995" s="1395"/>
      <c r="L995" s="1395"/>
      <c r="M995" s="1395"/>
      <c r="N995" s="1395"/>
      <c r="O995" s="1395"/>
      <c r="P995" s="1395"/>
      <c r="Q995" s="1395"/>
      <c r="R995" s="1395"/>
      <c r="S995" s="1395"/>
      <c r="T995" s="1395"/>
      <c r="U995" s="1395"/>
      <c r="V995" s="1395"/>
      <c r="W995" s="1395"/>
      <c r="X995" s="1395"/>
      <c r="Y995" s="1395"/>
      <c r="Z995" s="1395"/>
      <c r="AA995" s="1395"/>
      <c r="AB995" s="1395"/>
      <c r="AC995" s="1395"/>
      <c r="AD995" s="1395"/>
      <c r="AE995" s="1395"/>
      <c r="AF995" s="1395"/>
      <c r="AG995" s="1395"/>
      <c r="AH995" s="1395"/>
      <c r="AI995" s="1395"/>
      <c r="AJ995" s="1395"/>
      <c r="AK995" s="1395"/>
      <c r="AL995" s="1395"/>
      <c r="AM995" s="1395"/>
      <c r="AN995" s="1395"/>
    </row>
    <row r="996">
      <c r="A996" s="1395"/>
      <c r="B996" s="1395"/>
      <c r="C996" s="1395"/>
      <c r="D996" s="1395"/>
      <c r="E996" s="1395"/>
      <c r="F996" s="1395"/>
      <c r="G996" s="1395"/>
      <c r="H996" s="1395"/>
      <c r="I996" s="1395"/>
      <c r="J996" s="1395"/>
      <c r="K996" s="1395"/>
      <c r="L996" s="1395"/>
      <c r="M996" s="1395"/>
      <c r="N996" s="1395"/>
      <c r="O996" s="1395"/>
      <c r="P996" s="1395"/>
      <c r="Q996" s="1395"/>
      <c r="R996" s="1395"/>
      <c r="S996" s="1395"/>
      <c r="T996" s="1395"/>
      <c r="U996" s="1395"/>
      <c r="V996" s="1395"/>
      <c r="W996" s="1395"/>
      <c r="X996" s="1395"/>
      <c r="Y996" s="1395"/>
      <c r="Z996" s="1395"/>
      <c r="AA996" s="1395"/>
      <c r="AB996" s="1395"/>
      <c r="AC996" s="1395"/>
      <c r="AD996" s="1395"/>
      <c r="AE996" s="1395"/>
      <c r="AF996" s="1395"/>
      <c r="AG996" s="1395"/>
      <c r="AH996" s="1395"/>
      <c r="AI996" s="1395"/>
      <c r="AJ996" s="1395"/>
      <c r="AK996" s="1395"/>
      <c r="AL996" s="1395"/>
      <c r="AM996" s="1395"/>
      <c r="AN996" s="1395"/>
    </row>
    <row r="997">
      <c r="A997" s="1395"/>
      <c r="B997" s="1395"/>
      <c r="C997" s="1395"/>
      <c r="D997" s="1395"/>
      <c r="E997" s="1395"/>
      <c r="F997" s="1395"/>
      <c r="G997" s="1395"/>
      <c r="H997" s="1395"/>
      <c r="I997" s="1395"/>
      <c r="J997" s="1395"/>
      <c r="K997" s="1395"/>
      <c r="L997" s="1395"/>
      <c r="M997" s="1395"/>
      <c r="N997" s="1395"/>
      <c r="O997" s="1395"/>
      <c r="P997" s="1395"/>
      <c r="Q997" s="1395"/>
      <c r="R997" s="1395"/>
      <c r="S997" s="1395"/>
      <c r="T997" s="1395"/>
      <c r="U997" s="1395"/>
      <c r="V997" s="1395"/>
      <c r="W997" s="1395"/>
      <c r="X997" s="1395"/>
      <c r="Y997" s="1395"/>
      <c r="Z997" s="1395"/>
      <c r="AA997" s="1395"/>
      <c r="AB997" s="1395"/>
      <c r="AC997" s="1395"/>
      <c r="AD997" s="1395"/>
      <c r="AE997" s="1395"/>
      <c r="AF997" s="1395"/>
      <c r="AG997" s="1395"/>
      <c r="AH997" s="1395"/>
      <c r="AI997" s="1395"/>
      <c r="AJ997" s="1395"/>
      <c r="AK997" s="1395"/>
      <c r="AL997" s="1395"/>
      <c r="AM997" s="1395"/>
      <c r="AN997" s="1395"/>
    </row>
    <row r="998">
      <c r="A998" s="1395"/>
      <c r="B998" s="1395"/>
      <c r="C998" s="1395"/>
      <c r="D998" s="1395"/>
      <c r="E998" s="1395"/>
      <c r="F998" s="1395"/>
      <c r="G998" s="1395"/>
      <c r="H998" s="1395"/>
      <c r="I998" s="1395"/>
      <c r="J998" s="1395"/>
      <c r="K998" s="1395"/>
      <c r="L998" s="1395"/>
      <c r="M998" s="1395"/>
      <c r="N998" s="1395"/>
      <c r="O998" s="1395"/>
      <c r="P998" s="1395"/>
      <c r="Q998" s="1395"/>
      <c r="R998" s="1395"/>
      <c r="S998" s="1395"/>
      <c r="T998" s="1395"/>
      <c r="U998" s="1395"/>
      <c r="V998" s="1395"/>
      <c r="W998" s="1395"/>
      <c r="X998" s="1395"/>
      <c r="Y998" s="1395"/>
      <c r="Z998" s="1395"/>
      <c r="AA998" s="1395"/>
      <c r="AB998" s="1395"/>
      <c r="AC998" s="1395"/>
      <c r="AD998" s="1395"/>
      <c r="AE998" s="1395"/>
      <c r="AF998" s="1395"/>
      <c r="AG998" s="1395"/>
      <c r="AH998" s="1395"/>
      <c r="AI998" s="1395"/>
      <c r="AJ998" s="1395"/>
      <c r="AK998" s="1395"/>
      <c r="AL998" s="1395"/>
      <c r="AM998" s="1395"/>
      <c r="AN998" s="1395"/>
    </row>
    <row r="999">
      <c r="A999" s="1395"/>
      <c r="B999" s="1395"/>
      <c r="C999" s="1395"/>
      <c r="D999" s="1395"/>
      <c r="E999" s="1395"/>
      <c r="F999" s="1395"/>
      <c r="G999" s="1395"/>
      <c r="H999" s="1395"/>
      <c r="I999" s="1395"/>
      <c r="J999" s="1395"/>
      <c r="K999" s="1395"/>
      <c r="L999" s="1395"/>
      <c r="M999" s="1395"/>
      <c r="N999" s="1395"/>
      <c r="O999" s="1395"/>
      <c r="P999" s="1395"/>
      <c r="Q999" s="1395"/>
      <c r="R999" s="1395"/>
      <c r="S999" s="1395"/>
      <c r="T999" s="1395"/>
      <c r="U999" s="1395"/>
      <c r="V999" s="1395"/>
      <c r="W999" s="1395"/>
      <c r="X999" s="1395"/>
      <c r="Y999" s="1395"/>
      <c r="Z999" s="1395"/>
      <c r="AA999" s="1395"/>
      <c r="AB999" s="1395"/>
      <c r="AC999" s="1395"/>
      <c r="AD999" s="1395"/>
      <c r="AE999" s="1395"/>
      <c r="AF999" s="1395"/>
      <c r="AG999" s="1395"/>
      <c r="AH999" s="1395"/>
      <c r="AI999" s="1395"/>
      <c r="AJ999" s="1395"/>
      <c r="AK999" s="1395"/>
      <c r="AL999" s="1395"/>
      <c r="AM999" s="1395"/>
      <c r="AN999" s="1395"/>
    </row>
    <row r="1000">
      <c r="A1000" s="1395"/>
      <c r="B1000" s="1395"/>
      <c r="C1000" s="1395"/>
      <c r="D1000" s="1395"/>
      <c r="E1000" s="1395"/>
      <c r="F1000" s="1395"/>
      <c r="G1000" s="1395"/>
      <c r="H1000" s="1395"/>
      <c r="I1000" s="1395"/>
      <c r="J1000" s="1395"/>
      <c r="K1000" s="1395"/>
      <c r="L1000" s="1395"/>
      <c r="M1000" s="1395"/>
      <c r="N1000" s="1395"/>
      <c r="O1000" s="1395"/>
      <c r="P1000" s="1395"/>
      <c r="Q1000" s="1395"/>
      <c r="R1000" s="1395"/>
      <c r="S1000" s="1395"/>
      <c r="T1000" s="1395"/>
      <c r="U1000" s="1395"/>
      <c r="V1000" s="1395"/>
      <c r="W1000" s="1395"/>
      <c r="X1000" s="1395"/>
      <c r="Y1000" s="1395"/>
      <c r="Z1000" s="1395"/>
      <c r="AA1000" s="1395"/>
      <c r="AB1000" s="1395"/>
      <c r="AC1000" s="1395"/>
      <c r="AD1000" s="1395"/>
      <c r="AE1000" s="1395"/>
      <c r="AF1000" s="1395"/>
      <c r="AG1000" s="1395"/>
      <c r="AH1000" s="1395"/>
      <c r="AI1000" s="1395"/>
      <c r="AJ1000" s="1395"/>
      <c r="AK1000" s="1395"/>
      <c r="AL1000" s="1395"/>
      <c r="AM1000" s="1395"/>
      <c r="AN1000" s="1395"/>
    </row>
    <row r="1001">
      <c r="A1001" s="1395"/>
      <c r="B1001" s="1395"/>
      <c r="C1001" s="1395"/>
      <c r="D1001" s="1395"/>
      <c r="E1001" s="1395"/>
      <c r="F1001" s="1395"/>
      <c r="G1001" s="1395"/>
      <c r="H1001" s="1395"/>
      <c r="I1001" s="1395"/>
      <c r="J1001" s="1395"/>
      <c r="K1001" s="1395"/>
      <c r="L1001" s="1395"/>
      <c r="M1001" s="1395"/>
      <c r="N1001" s="1395"/>
      <c r="O1001" s="1395"/>
      <c r="P1001" s="1395"/>
      <c r="Q1001" s="1395"/>
      <c r="R1001" s="1395"/>
      <c r="S1001" s="1395"/>
      <c r="T1001" s="1395"/>
      <c r="U1001" s="1395"/>
      <c r="V1001" s="1395"/>
      <c r="W1001" s="1395"/>
      <c r="X1001" s="1395"/>
      <c r="Y1001" s="1395"/>
      <c r="Z1001" s="1395"/>
      <c r="AA1001" s="1395"/>
      <c r="AB1001" s="1395"/>
      <c r="AC1001" s="1395"/>
      <c r="AD1001" s="1395"/>
      <c r="AE1001" s="1395"/>
      <c r="AF1001" s="1395"/>
      <c r="AG1001" s="1395"/>
      <c r="AH1001" s="1395"/>
      <c r="AI1001" s="1395"/>
      <c r="AJ1001" s="1395"/>
      <c r="AK1001" s="1395"/>
      <c r="AL1001" s="1395"/>
      <c r="AM1001" s="1395"/>
      <c r="AN1001" s="1395"/>
    </row>
    <row r="1002">
      <c r="A1002" s="1395"/>
      <c r="B1002" s="1395"/>
      <c r="C1002" s="1395"/>
      <c r="D1002" s="1395"/>
      <c r="E1002" s="1395"/>
      <c r="F1002" s="1395"/>
      <c r="G1002" s="1395"/>
      <c r="H1002" s="1395"/>
      <c r="I1002" s="1395"/>
      <c r="J1002" s="1395"/>
      <c r="K1002" s="1395"/>
      <c r="L1002" s="1395"/>
      <c r="M1002" s="1395"/>
      <c r="N1002" s="1395"/>
      <c r="O1002" s="1395"/>
      <c r="P1002" s="1395"/>
      <c r="Q1002" s="1395"/>
      <c r="R1002" s="1395"/>
      <c r="S1002" s="1395"/>
      <c r="T1002" s="1395"/>
      <c r="U1002" s="1395"/>
      <c r="V1002" s="1395"/>
      <c r="W1002" s="1395"/>
      <c r="X1002" s="1395"/>
      <c r="Y1002" s="1395"/>
      <c r="Z1002" s="1395"/>
      <c r="AA1002" s="1395"/>
      <c r="AB1002" s="1395"/>
      <c r="AC1002" s="1395"/>
      <c r="AD1002" s="1395"/>
      <c r="AE1002" s="1395"/>
      <c r="AF1002" s="1395"/>
      <c r="AG1002" s="1395"/>
      <c r="AH1002" s="1395"/>
      <c r="AI1002" s="1395"/>
      <c r="AJ1002" s="1395"/>
      <c r="AK1002" s="1395"/>
      <c r="AL1002" s="1395"/>
      <c r="AM1002" s="1395"/>
      <c r="AN1002" s="1395"/>
    </row>
    <row r="1003">
      <c r="A1003" s="1395"/>
      <c r="B1003" s="1395"/>
      <c r="C1003" s="1395"/>
      <c r="D1003" s="1395"/>
      <c r="E1003" s="1395"/>
      <c r="F1003" s="1395"/>
      <c r="G1003" s="1395"/>
      <c r="H1003" s="1395"/>
      <c r="I1003" s="1395"/>
      <c r="J1003" s="1395"/>
      <c r="K1003" s="1395"/>
      <c r="L1003" s="1395"/>
      <c r="M1003" s="1395"/>
      <c r="N1003" s="1395"/>
      <c r="O1003" s="1395"/>
      <c r="P1003" s="1395"/>
      <c r="Q1003" s="1395"/>
      <c r="R1003" s="1395"/>
      <c r="S1003" s="1395"/>
      <c r="T1003" s="1395"/>
      <c r="U1003" s="1395"/>
      <c r="V1003" s="1395"/>
      <c r="W1003" s="1395"/>
      <c r="X1003" s="1395"/>
      <c r="Y1003" s="1395"/>
      <c r="Z1003" s="1395"/>
      <c r="AA1003" s="1395"/>
      <c r="AB1003" s="1395"/>
      <c r="AC1003" s="1395"/>
      <c r="AD1003" s="1395"/>
      <c r="AE1003" s="1395"/>
      <c r="AF1003" s="1395"/>
      <c r="AG1003" s="1395"/>
      <c r="AH1003" s="1395"/>
      <c r="AI1003" s="1395"/>
      <c r="AJ1003" s="1395"/>
      <c r="AK1003" s="1395"/>
      <c r="AL1003" s="1395"/>
      <c r="AM1003" s="1395"/>
      <c r="AN1003" s="1395"/>
    </row>
    <row r="1004">
      <c r="A1004" s="1395"/>
      <c r="B1004" s="1395"/>
      <c r="C1004" s="1395"/>
      <c r="D1004" s="1395"/>
      <c r="E1004" s="1395"/>
      <c r="F1004" s="1395"/>
      <c r="G1004" s="1395"/>
      <c r="H1004" s="1395"/>
      <c r="I1004" s="1395"/>
      <c r="J1004" s="1395"/>
      <c r="K1004" s="1395"/>
      <c r="L1004" s="1395"/>
      <c r="M1004" s="1395"/>
      <c r="N1004" s="1395"/>
      <c r="O1004" s="1395"/>
      <c r="P1004" s="1395"/>
      <c r="Q1004" s="1395"/>
      <c r="R1004" s="1395"/>
      <c r="S1004" s="1395"/>
      <c r="T1004" s="1395"/>
      <c r="U1004" s="1395"/>
      <c r="V1004" s="1395"/>
      <c r="W1004" s="1395"/>
      <c r="X1004" s="1395"/>
      <c r="Y1004" s="1395"/>
      <c r="Z1004" s="1395"/>
      <c r="AA1004" s="1395"/>
      <c r="AB1004" s="1395"/>
      <c r="AC1004" s="1395"/>
      <c r="AD1004" s="1395"/>
      <c r="AE1004" s="1395"/>
      <c r="AF1004" s="1395"/>
      <c r="AG1004" s="1395"/>
      <c r="AH1004" s="1395"/>
      <c r="AI1004" s="1395"/>
      <c r="AJ1004" s="1395"/>
      <c r="AK1004" s="1395"/>
      <c r="AL1004" s="1395"/>
      <c r="AM1004" s="1395"/>
      <c r="AN1004" s="1395"/>
    </row>
    <row r="1005">
      <c r="A1005" s="1395"/>
      <c r="B1005" s="1395"/>
      <c r="C1005" s="1395"/>
      <c r="D1005" s="1395"/>
      <c r="E1005" s="1395"/>
      <c r="F1005" s="1395"/>
      <c r="G1005" s="1395"/>
      <c r="H1005" s="1395"/>
      <c r="I1005" s="1395"/>
      <c r="J1005" s="1395"/>
      <c r="K1005" s="1395"/>
      <c r="L1005" s="1395"/>
      <c r="M1005" s="1395"/>
      <c r="N1005" s="1395"/>
      <c r="O1005" s="1395"/>
      <c r="P1005" s="1395"/>
      <c r="Q1005" s="1395"/>
      <c r="R1005" s="1395"/>
      <c r="S1005" s="1395"/>
      <c r="T1005" s="1395"/>
      <c r="U1005" s="1395"/>
      <c r="V1005" s="1395"/>
      <c r="W1005" s="1395"/>
      <c r="X1005" s="1395"/>
      <c r="Y1005" s="1395"/>
      <c r="Z1005" s="1395"/>
      <c r="AA1005" s="1395"/>
      <c r="AB1005" s="1395"/>
      <c r="AC1005" s="1395"/>
      <c r="AD1005" s="1395"/>
      <c r="AE1005" s="1395"/>
      <c r="AF1005" s="1395"/>
      <c r="AG1005" s="1395"/>
      <c r="AH1005" s="1395"/>
      <c r="AI1005" s="1395"/>
      <c r="AJ1005" s="1395"/>
      <c r="AK1005" s="1395"/>
      <c r="AL1005" s="1395"/>
      <c r="AM1005" s="1395"/>
      <c r="AN1005" s="1395"/>
    </row>
    <row r="1006">
      <c r="A1006" s="1395"/>
      <c r="B1006" s="1395"/>
      <c r="C1006" s="1395"/>
      <c r="D1006" s="1395"/>
      <c r="E1006" s="1395"/>
      <c r="F1006" s="1395"/>
      <c r="G1006" s="1395"/>
      <c r="H1006" s="1395"/>
      <c r="I1006" s="1395"/>
      <c r="J1006" s="1395"/>
      <c r="K1006" s="1395"/>
      <c r="L1006" s="1395"/>
      <c r="M1006" s="1395"/>
      <c r="N1006" s="1395"/>
      <c r="O1006" s="1395"/>
      <c r="P1006" s="1395"/>
      <c r="Q1006" s="1395"/>
      <c r="R1006" s="1395"/>
      <c r="S1006" s="1395"/>
      <c r="T1006" s="1395"/>
      <c r="U1006" s="1395"/>
      <c r="V1006" s="1395"/>
      <c r="W1006" s="1395"/>
      <c r="X1006" s="1395"/>
      <c r="Y1006" s="1395"/>
      <c r="Z1006" s="1395"/>
      <c r="AA1006" s="1395"/>
      <c r="AB1006" s="1395"/>
      <c r="AC1006" s="1395"/>
      <c r="AD1006" s="1395"/>
      <c r="AE1006" s="1395"/>
      <c r="AF1006" s="1395"/>
      <c r="AG1006" s="1395"/>
      <c r="AH1006" s="1395"/>
      <c r="AI1006" s="1395"/>
      <c r="AJ1006" s="1395"/>
      <c r="AK1006" s="1395"/>
      <c r="AL1006" s="1395"/>
      <c r="AM1006" s="1395"/>
      <c r="AN1006" s="1395"/>
    </row>
    <row r="1007">
      <c r="A1007" s="1395"/>
      <c r="B1007" s="1395"/>
      <c r="C1007" s="1395"/>
      <c r="D1007" s="1395"/>
      <c r="E1007" s="1395"/>
      <c r="F1007" s="1395"/>
      <c r="G1007" s="1395"/>
      <c r="H1007" s="1395"/>
      <c r="I1007" s="1395"/>
      <c r="J1007" s="1395"/>
      <c r="K1007" s="1395"/>
      <c r="L1007" s="1395"/>
      <c r="M1007" s="1395"/>
      <c r="N1007" s="1395"/>
      <c r="O1007" s="1395"/>
      <c r="P1007" s="1395"/>
      <c r="Q1007" s="1395"/>
      <c r="R1007" s="1395"/>
      <c r="S1007" s="1395"/>
      <c r="T1007" s="1395"/>
      <c r="U1007" s="1395"/>
      <c r="V1007" s="1395"/>
      <c r="W1007" s="1395"/>
      <c r="X1007" s="1395"/>
      <c r="Y1007" s="1395"/>
      <c r="Z1007" s="1395"/>
      <c r="AA1007" s="1395"/>
      <c r="AB1007" s="1395"/>
      <c r="AC1007" s="1395"/>
      <c r="AD1007" s="1395"/>
      <c r="AE1007" s="1395"/>
      <c r="AF1007" s="1395"/>
      <c r="AG1007" s="1395"/>
      <c r="AH1007" s="1395"/>
      <c r="AI1007" s="1395"/>
      <c r="AJ1007" s="1395"/>
      <c r="AK1007" s="1395"/>
      <c r="AL1007" s="1395"/>
      <c r="AM1007" s="1395"/>
      <c r="AN1007" s="1395"/>
    </row>
    <row r="1008">
      <c r="A1008" s="1395"/>
      <c r="B1008" s="1395"/>
      <c r="C1008" s="1395"/>
      <c r="D1008" s="1395"/>
      <c r="E1008" s="1395"/>
      <c r="F1008" s="1395"/>
      <c r="G1008" s="1395"/>
      <c r="H1008" s="1395"/>
      <c r="I1008" s="1395"/>
      <c r="J1008" s="1395"/>
      <c r="K1008" s="1395"/>
      <c r="L1008" s="1395"/>
      <c r="M1008" s="1395"/>
      <c r="N1008" s="1395"/>
      <c r="O1008" s="1395"/>
      <c r="P1008" s="1395"/>
      <c r="Q1008" s="1395"/>
      <c r="R1008" s="1395"/>
      <c r="S1008" s="1395"/>
      <c r="T1008" s="1395"/>
      <c r="U1008" s="1395"/>
      <c r="V1008" s="1395"/>
      <c r="W1008" s="1395"/>
      <c r="X1008" s="1395"/>
      <c r="Y1008" s="1395"/>
      <c r="Z1008" s="1395"/>
      <c r="AA1008" s="1395"/>
      <c r="AB1008" s="1395"/>
      <c r="AC1008" s="1395"/>
      <c r="AD1008" s="1395"/>
      <c r="AE1008" s="1395"/>
      <c r="AF1008" s="1395"/>
      <c r="AG1008" s="1395"/>
      <c r="AH1008" s="1395"/>
      <c r="AI1008" s="1395"/>
      <c r="AJ1008" s="1395"/>
      <c r="AK1008" s="1395"/>
      <c r="AL1008" s="1395"/>
      <c r="AM1008" s="1395"/>
      <c r="AN1008" s="1395"/>
    </row>
    <row r="1009">
      <c r="A1009" s="1395"/>
      <c r="B1009" s="1395"/>
      <c r="C1009" s="1395"/>
      <c r="D1009" s="1395"/>
      <c r="E1009" s="1395"/>
      <c r="F1009" s="1395"/>
      <c r="G1009" s="1395"/>
      <c r="H1009" s="1395"/>
      <c r="I1009" s="1395"/>
      <c r="J1009" s="1395"/>
      <c r="K1009" s="1395"/>
      <c r="L1009" s="1395"/>
      <c r="M1009" s="1395"/>
      <c r="N1009" s="1395"/>
      <c r="O1009" s="1395"/>
      <c r="P1009" s="1395"/>
      <c r="Q1009" s="1395"/>
      <c r="R1009" s="1395"/>
      <c r="S1009" s="1395"/>
      <c r="T1009" s="1395"/>
      <c r="U1009" s="1395"/>
      <c r="V1009" s="1395"/>
      <c r="W1009" s="1395"/>
      <c r="X1009" s="1395"/>
      <c r="Y1009" s="1395"/>
      <c r="Z1009" s="1395"/>
      <c r="AA1009" s="1395"/>
      <c r="AB1009" s="1395"/>
      <c r="AC1009" s="1395"/>
      <c r="AD1009" s="1395"/>
      <c r="AE1009" s="1395"/>
      <c r="AF1009" s="1395"/>
      <c r="AG1009" s="1395"/>
      <c r="AH1009" s="1395"/>
      <c r="AI1009" s="1395"/>
      <c r="AJ1009" s="1395"/>
      <c r="AK1009" s="1395"/>
      <c r="AL1009" s="1395"/>
      <c r="AM1009" s="1395"/>
      <c r="AN1009" s="1395"/>
    </row>
    <row r="1010">
      <c r="A1010" s="1395"/>
      <c r="B1010" s="1395"/>
      <c r="C1010" s="1395"/>
      <c r="D1010" s="1395"/>
      <c r="E1010" s="1395"/>
      <c r="F1010" s="1395"/>
      <c r="G1010" s="1395"/>
      <c r="H1010" s="1395"/>
      <c r="I1010" s="1395"/>
      <c r="J1010" s="1395"/>
      <c r="K1010" s="1395"/>
      <c r="L1010" s="1395"/>
      <c r="M1010" s="1395"/>
      <c r="N1010" s="1395"/>
      <c r="O1010" s="1395"/>
      <c r="P1010" s="1395"/>
      <c r="Q1010" s="1395"/>
      <c r="R1010" s="1395"/>
      <c r="S1010" s="1395"/>
      <c r="T1010" s="1395"/>
      <c r="U1010" s="1395"/>
      <c r="V1010" s="1395"/>
      <c r="W1010" s="1395"/>
      <c r="X1010" s="1395"/>
      <c r="Y1010" s="1395"/>
      <c r="Z1010" s="1395"/>
      <c r="AA1010" s="1395"/>
      <c r="AB1010" s="1395"/>
      <c r="AC1010" s="1395"/>
      <c r="AD1010" s="1395"/>
      <c r="AE1010" s="1395"/>
      <c r="AF1010" s="1395"/>
      <c r="AG1010" s="1395"/>
      <c r="AH1010" s="1395"/>
      <c r="AI1010" s="1395"/>
      <c r="AJ1010" s="1395"/>
      <c r="AK1010" s="1395"/>
      <c r="AL1010" s="1395"/>
      <c r="AM1010" s="1395"/>
      <c r="AN1010" s="1395"/>
    </row>
    <row r="1011">
      <c r="A1011" s="1395"/>
      <c r="B1011" s="1395"/>
      <c r="C1011" s="1395"/>
      <c r="D1011" s="1395"/>
      <c r="E1011" s="1395"/>
      <c r="F1011" s="1395"/>
      <c r="G1011" s="1395"/>
      <c r="H1011" s="1395"/>
      <c r="I1011" s="1395"/>
      <c r="J1011" s="1395"/>
      <c r="K1011" s="1395"/>
      <c r="L1011" s="1395"/>
      <c r="M1011" s="1395"/>
      <c r="N1011" s="1395"/>
      <c r="O1011" s="1395"/>
      <c r="P1011" s="1395"/>
      <c r="Q1011" s="1395"/>
      <c r="R1011" s="1395"/>
      <c r="S1011" s="1395"/>
      <c r="T1011" s="1395"/>
      <c r="U1011" s="1395"/>
      <c r="V1011" s="1395"/>
      <c r="W1011" s="1395"/>
      <c r="X1011" s="1395"/>
      <c r="Y1011" s="1395"/>
      <c r="Z1011" s="1395"/>
      <c r="AA1011" s="1395"/>
      <c r="AB1011" s="1395"/>
      <c r="AC1011" s="1395"/>
      <c r="AD1011" s="1395"/>
      <c r="AE1011" s="1395"/>
      <c r="AF1011" s="1395"/>
      <c r="AG1011" s="1395"/>
      <c r="AH1011" s="1395"/>
      <c r="AI1011" s="1395"/>
      <c r="AJ1011" s="1395"/>
      <c r="AK1011" s="1395"/>
      <c r="AL1011" s="1395"/>
      <c r="AM1011" s="1395"/>
      <c r="AN1011" s="1395"/>
    </row>
    <row r="1012">
      <c r="A1012" s="1395"/>
      <c r="B1012" s="1395"/>
      <c r="C1012" s="1395"/>
      <c r="D1012" s="1395"/>
      <c r="E1012" s="1395"/>
      <c r="F1012" s="1395"/>
      <c r="G1012" s="1395"/>
      <c r="H1012" s="1395"/>
      <c r="I1012" s="1395"/>
      <c r="J1012" s="1395"/>
      <c r="K1012" s="1395"/>
      <c r="L1012" s="1395"/>
      <c r="M1012" s="1395"/>
      <c r="N1012" s="1395"/>
      <c r="O1012" s="1395"/>
      <c r="P1012" s="1395"/>
      <c r="Q1012" s="1395"/>
      <c r="R1012" s="1395"/>
      <c r="S1012" s="1395"/>
      <c r="T1012" s="1395"/>
      <c r="U1012" s="1395"/>
      <c r="V1012" s="1395"/>
      <c r="W1012" s="1395"/>
      <c r="X1012" s="1395"/>
      <c r="Y1012" s="1395"/>
      <c r="Z1012" s="1395"/>
      <c r="AA1012" s="1395"/>
      <c r="AB1012" s="1395"/>
      <c r="AC1012" s="1395"/>
      <c r="AD1012" s="1395"/>
      <c r="AE1012" s="1395"/>
      <c r="AF1012" s="1395"/>
      <c r="AG1012" s="1395"/>
      <c r="AH1012" s="1395"/>
      <c r="AI1012" s="1395"/>
      <c r="AJ1012" s="1395"/>
      <c r="AK1012" s="1395"/>
      <c r="AL1012" s="1395"/>
      <c r="AM1012" s="1395"/>
      <c r="AN1012" s="1395"/>
    </row>
    <row r="1013">
      <c r="A1013" s="1395"/>
      <c r="B1013" s="1395"/>
      <c r="C1013" s="1395"/>
      <c r="D1013" s="1395"/>
      <c r="E1013" s="1395"/>
      <c r="F1013" s="1395"/>
      <c r="G1013" s="1395"/>
      <c r="H1013" s="1395"/>
      <c r="I1013" s="1395"/>
      <c r="J1013" s="1395"/>
      <c r="K1013" s="1395"/>
      <c r="L1013" s="1395"/>
      <c r="M1013" s="1395"/>
      <c r="N1013" s="1395"/>
      <c r="O1013" s="1395"/>
      <c r="P1013" s="1395"/>
      <c r="Q1013" s="1395"/>
      <c r="R1013" s="1395"/>
      <c r="S1013" s="1395"/>
      <c r="T1013" s="1395"/>
      <c r="U1013" s="1395"/>
      <c r="V1013" s="1395"/>
      <c r="W1013" s="1395"/>
      <c r="X1013" s="1395"/>
      <c r="Y1013" s="1395"/>
      <c r="Z1013" s="1395"/>
      <c r="AA1013" s="1395"/>
      <c r="AB1013" s="1395"/>
      <c r="AC1013" s="1395"/>
      <c r="AD1013" s="1395"/>
      <c r="AE1013" s="1395"/>
      <c r="AF1013" s="1395"/>
      <c r="AG1013" s="1395"/>
      <c r="AH1013" s="1395"/>
      <c r="AI1013" s="1395"/>
      <c r="AJ1013" s="1395"/>
      <c r="AK1013" s="1395"/>
      <c r="AL1013" s="1395"/>
      <c r="AM1013" s="1395"/>
      <c r="AN1013" s="1395"/>
    </row>
    <row r="1014">
      <c r="A1014" s="1395"/>
      <c r="B1014" s="1395"/>
      <c r="C1014" s="1395"/>
      <c r="D1014" s="1395"/>
      <c r="E1014" s="1395"/>
      <c r="F1014" s="1395"/>
      <c r="G1014" s="1395"/>
      <c r="H1014" s="1395"/>
      <c r="I1014" s="1395"/>
      <c r="J1014" s="1395"/>
      <c r="K1014" s="1395"/>
      <c r="L1014" s="1395"/>
      <c r="M1014" s="1395"/>
      <c r="N1014" s="1395"/>
      <c r="O1014" s="1395"/>
      <c r="P1014" s="1395"/>
      <c r="Q1014" s="1395"/>
      <c r="R1014" s="1395"/>
      <c r="S1014" s="1395"/>
      <c r="T1014" s="1395"/>
      <c r="U1014" s="1395"/>
      <c r="V1014" s="1395"/>
      <c r="W1014" s="1395"/>
      <c r="X1014" s="1395"/>
      <c r="Y1014" s="1395"/>
      <c r="Z1014" s="1395"/>
      <c r="AA1014" s="1395"/>
      <c r="AB1014" s="1395"/>
      <c r="AC1014" s="1395"/>
      <c r="AD1014" s="1395"/>
      <c r="AE1014" s="1395"/>
      <c r="AF1014" s="1395"/>
      <c r="AG1014" s="1395"/>
      <c r="AH1014" s="1395"/>
      <c r="AI1014" s="1395"/>
      <c r="AJ1014" s="1395"/>
      <c r="AK1014" s="1395"/>
      <c r="AL1014" s="1395"/>
      <c r="AM1014" s="1395"/>
      <c r="AN1014" s="1395"/>
    </row>
    <row r="1015">
      <c r="A1015" s="1395"/>
      <c r="B1015" s="1395"/>
      <c r="C1015" s="1395"/>
      <c r="D1015" s="1395"/>
      <c r="E1015" s="1395"/>
      <c r="F1015" s="1395"/>
      <c r="G1015" s="1395"/>
      <c r="H1015" s="1395"/>
      <c r="I1015" s="1395"/>
      <c r="J1015" s="1395"/>
      <c r="K1015" s="1395"/>
      <c r="L1015" s="1395"/>
      <c r="M1015" s="1395"/>
      <c r="N1015" s="1395"/>
      <c r="O1015" s="1395"/>
      <c r="P1015" s="1395"/>
      <c r="Q1015" s="1395"/>
      <c r="R1015" s="1395"/>
      <c r="S1015" s="1395"/>
      <c r="T1015" s="1395"/>
      <c r="U1015" s="1395"/>
      <c r="V1015" s="1395"/>
      <c r="W1015" s="1395"/>
      <c r="X1015" s="1395"/>
      <c r="Y1015" s="1395"/>
      <c r="Z1015" s="1395"/>
      <c r="AA1015" s="1395"/>
      <c r="AB1015" s="1395"/>
      <c r="AC1015" s="1395"/>
      <c r="AD1015" s="1395"/>
      <c r="AE1015" s="1395"/>
      <c r="AF1015" s="1395"/>
      <c r="AG1015" s="1395"/>
      <c r="AH1015" s="1395"/>
      <c r="AI1015" s="1395"/>
      <c r="AJ1015" s="1395"/>
      <c r="AK1015" s="1395"/>
      <c r="AL1015" s="1395"/>
      <c r="AM1015" s="1395"/>
      <c r="AN1015" s="1395"/>
    </row>
    <row r="1016">
      <c r="A1016" s="1395"/>
      <c r="B1016" s="1395"/>
      <c r="C1016" s="1395"/>
      <c r="D1016" s="1395"/>
      <c r="E1016" s="1395"/>
      <c r="F1016" s="1395"/>
      <c r="G1016" s="1395"/>
      <c r="H1016" s="1395"/>
      <c r="I1016" s="1395"/>
      <c r="J1016" s="1395"/>
      <c r="K1016" s="1395"/>
      <c r="L1016" s="1395"/>
      <c r="M1016" s="1395"/>
      <c r="N1016" s="1395"/>
      <c r="O1016" s="1395"/>
      <c r="P1016" s="1395"/>
      <c r="Q1016" s="1395"/>
      <c r="R1016" s="1395"/>
      <c r="S1016" s="1395"/>
      <c r="T1016" s="1395"/>
      <c r="U1016" s="1395"/>
      <c r="V1016" s="1395"/>
      <c r="W1016" s="1395"/>
      <c r="X1016" s="1395"/>
      <c r="Y1016" s="1395"/>
      <c r="Z1016" s="1395"/>
      <c r="AA1016" s="1395"/>
      <c r="AB1016" s="1395"/>
      <c r="AC1016" s="1395"/>
      <c r="AD1016" s="1395"/>
      <c r="AE1016" s="1395"/>
      <c r="AF1016" s="1395"/>
      <c r="AG1016" s="1395"/>
      <c r="AH1016" s="1395"/>
      <c r="AI1016" s="1395"/>
      <c r="AJ1016" s="1395"/>
      <c r="AK1016" s="1395"/>
      <c r="AL1016" s="1395"/>
      <c r="AM1016" s="1395"/>
      <c r="AN1016" s="1395"/>
    </row>
    <row r="1017">
      <c r="A1017" s="1395"/>
      <c r="B1017" s="1395"/>
      <c r="C1017" s="1395"/>
      <c r="D1017" s="1395"/>
      <c r="E1017" s="1395"/>
      <c r="F1017" s="1395"/>
      <c r="G1017" s="1395"/>
      <c r="H1017" s="1395"/>
      <c r="I1017" s="1395"/>
      <c r="J1017" s="1395"/>
      <c r="K1017" s="1395"/>
      <c r="L1017" s="1395"/>
      <c r="M1017" s="1395"/>
      <c r="N1017" s="1395"/>
      <c r="O1017" s="1395"/>
      <c r="P1017" s="1395"/>
      <c r="Q1017" s="1395"/>
      <c r="R1017" s="1395"/>
      <c r="S1017" s="1395"/>
      <c r="T1017" s="1395"/>
      <c r="U1017" s="1395"/>
      <c r="V1017" s="1395"/>
      <c r="W1017" s="1395"/>
      <c r="X1017" s="1395"/>
      <c r="Y1017" s="1395"/>
      <c r="Z1017" s="1395"/>
      <c r="AA1017" s="1395"/>
      <c r="AB1017" s="1395"/>
      <c r="AC1017" s="1395"/>
      <c r="AD1017" s="1395"/>
      <c r="AE1017" s="1395"/>
      <c r="AF1017" s="1395"/>
      <c r="AG1017" s="1395"/>
      <c r="AH1017" s="1395"/>
      <c r="AI1017" s="1395"/>
      <c r="AJ1017" s="1395"/>
      <c r="AK1017" s="1395"/>
      <c r="AL1017" s="1395"/>
      <c r="AM1017" s="1395"/>
      <c r="AN1017" s="1395"/>
    </row>
    <row r="1018">
      <c r="A1018" s="1395"/>
      <c r="B1018" s="1395"/>
      <c r="C1018" s="1395"/>
      <c r="D1018" s="1395"/>
      <c r="E1018" s="1395"/>
      <c r="F1018" s="1395"/>
      <c r="G1018" s="1395"/>
      <c r="H1018" s="1395"/>
      <c r="I1018" s="1395"/>
      <c r="J1018" s="1395"/>
      <c r="K1018" s="1395"/>
      <c r="L1018" s="1395"/>
      <c r="M1018" s="1395"/>
      <c r="N1018" s="1395"/>
      <c r="O1018" s="1395"/>
      <c r="P1018" s="1395"/>
      <c r="Q1018" s="1395"/>
      <c r="R1018" s="1395"/>
      <c r="S1018" s="1395"/>
      <c r="T1018" s="1395"/>
      <c r="U1018" s="1395"/>
      <c r="V1018" s="1395"/>
      <c r="W1018" s="1395"/>
      <c r="X1018" s="1395"/>
      <c r="Y1018" s="1395"/>
      <c r="Z1018" s="1395"/>
      <c r="AA1018" s="1395"/>
      <c r="AB1018" s="1395"/>
      <c r="AC1018" s="1395"/>
      <c r="AD1018" s="1395"/>
      <c r="AE1018" s="1395"/>
      <c r="AF1018" s="1395"/>
      <c r="AG1018" s="1395"/>
      <c r="AH1018" s="1395"/>
      <c r="AI1018" s="1395"/>
      <c r="AJ1018" s="1395"/>
      <c r="AK1018" s="1395"/>
      <c r="AL1018" s="1395"/>
      <c r="AM1018" s="1395"/>
      <c r="AN1018" s="1395"/>
    </row>
    <row r="1019">
      <c r="A1019" s="1395"/>
      <c r="B1019" s="1395"/>
      <c r="C1019" s="1395"/>
      <c r="D1019" s="1395"/>
      <c r="E1019" s="1395"/>
      <c r="F1019" s="1395"/>
      <c r="G1019" s="1395"/>
      <c r="H1019" s="1395"/>
      <c r="I1019" s="1395"/>
      <c r="J1019" s="1395"/>
      <c r="K1019" s="1395"/>
      <c r="L1019" s="1395"/>
      <c r="M1019" s="1395"/>
      <c r="N1019" s="1395"/>
      <c r="O1019" s="1395"/>
      <c r="P1019" s="1395"/>
      <c r="Q1019" s="1395"/>
      <c r="R1019" s="1395"/>
      <c r="S1019" s="1395"/>
      <c r="T1019" s="1395"/>
      <c r="U1019" s="1395"/>
      <c r="V1019" s="1395"/>
      <c r="W1019" s="1395"/>
      <c r="X1019" s="1395"/>
      <c r="Y1019" s="1395"/>
      <c r="Z1019" s="1395"/>
      <c r="AA1019" s="1395"/>
      <c r="AB1019" s="1395"/>
      <c r="AC1019" s="1395"/>
      <c r="AD1019" s="1395"/>
      <c r="AE1019" s="1395"/>
      <c r="AF1019" s="1395"/>
      <c r="AG1019" s="1395"/>
      <c r="AH1019" s="1395"/>
      <c r="AI1019" s="1395"/>
      <c r="AJ1019" s="1395"/>
      <c r="AK1019" s="1395"/>
      <c r="AL1019" s="1395"/>
      <c r="AM1019" s="1395"/>
      <c r="AN1019" s="1395"/>
    </row>
    <row r="1020">
      <c r="A1020" s="1395"/>
      <c r="B1020" s="1395"/>
      <c r="C1020" s="1395"/>
      <c r="D1020" s="1395"/>
      <c r="E1020" s="1395"/>
      <c r="F1020" s="1395"/>
      <c r="G1020" s="1395"/>
      <c r="H1020" s="1395"/>
      <c r="I1020" s="1395"/>
      <c r="J1020" s="1395"/>
      <c r="K1020" s="1395"/>
      <c r="L1020" s="1395"/>
      <c r="M1020" s="1395"/>
      <c r="N1020" s="1395"/>
      <c r="O1020" s="1395"/>
      <c r="P1020" s="1395"/>
      <c r="Q1020" s="1395"/>
      <c r="R1020" s="1395"/>
      <c r="S1020" s="1395"/>
      <c r="T1020" s="1395"/>
      <c r="U1020" s="1395"/>
      <c r="V1020" s="1395"/>
      <c r="W1020" s="1395"/>
      <c r="X1020" s="1395"/>
      <c r="Y1020" s="1395"/>
      <c r="Z1020" s="1395"/>
      <c r="AA1020" s="1395"/>
      <c r="AB1020" s="1395"/>
      <c r="AC1020" s="1395"/>
      <c r="AD1020" s="1395"/>
      <c r="AE1020" s="1395"/>
      <c r="AF1020" s="1395"/>
      <c r="AG1020" s="1395"/>
      <c r="AH1020" s="1395"/>
      <c r="AI1020" s="1395"/>
      <c r="AJ1020" s="1395"/>
      <c r="AK1020" s="1395"/>
      <c r="AL1020" s="1395"/>
      <c r="AM1020" s="1395"/>
      <c r="AN1020" s="1395"/>
    </row>
    <row r="1021">
      <c r="A1021" s="1395"/>
      <c r="B1021" s="1395"/>
      <c r="C1021" s="1395"/>
      <c r="D1021" s="1395"/>
      <c r="E1021" s="1395"/>
      <c r="F1021" s="1395"/>
      <c r="G1021" s="1395"/>
      <c r="H1021" s="1395"/>
      <c r="I1021" s="1395"/>
      <c r="J1021" s="1395"/>
      <c r="K1021" s="1395"/>
      <c r="L1021" s="1395"/>
      <c r="M1021" s="1395"/>
      <c r="N1021" s="1395"/>
      <c r="O1021" s="1395"/>
      <c r="P1021" s="1395"/>
      <c r="Q1021" s="1395"/>
      <c r="R1021" s="1395"/>
      <c r="S1021" s="1395"/>
      <c r="T1021" s="1395"/>
      <c r="U1021" s="1395"/>
      <c r="V1021" s="1395"/>
      <c r="W1021" s="1395"/>
      <c r="X1021" s="1395"/>
      <c r="Y1021" s="1395"/>
      <c r="Z1021" s="1395"/>
      <c r="AA1021" s="1395"/>
      <c r="AB1021" s="1395"/>
      <c r="AC1021" s="1395"/>
      <c r="AD1021" s="1395"/>
      <c r="AE1021" s="1395"/>
      <c r="AF1021" s="1395"/>
      <c r="AG1021" s="1395"/>
      <c r="AH1021" s="1395"/>
      <c r="AI1021" s="1395"/>
      <c r="AJ1021" s="1395"/>
      <c r="AK1021" s="1395"/>
      <c r="AL1021" s="1395"/>
      <c r="AM1021" s="1395"/>
      <c r="AN1021" s="1395"/>
    </row>
    <row r="1022">
      <c r="A1022" s="1395"/>
      <c r="B1022" s="1395"/>
      <c r="C1022" s="1395"/>
      <c r="D1022" s="1395"/>
      <c r="E1022" s="1395"/>
      <c r="F1022" s="1395"/>
      <c r="G1022" s="1395"/>
      <c r="H1022" s="1395"/>
      <c r="I1022" s="1395"/>
      <c r="J1022" s="1395"/>
      <c r="K1022" s="1395"/>
      <c r="L1022" s="1395"/>
      <c r="M1022" s="1395"/>
      <c r="N1022" s="1395"/>
      <c r="O1022" s="1395"/>
      <c r="P1022" s="1395"/>
      <c r="Q1022" s="1395"/>
      <c r="R1022" s="1395"/>
      <c r="S1022" s="1395"/>
      <c r="T1022" s="1395"/>
      <c r="U1022" s="1395"/>
      <c r="V1022" s="1395"/>
      <c r="W1022" s="1395"/>
      <c r="X1022" s="1395"/>
      <c r="Y1022" s="1395"/>
      <c r="Z1022" s="1395"/>
      <c r="AA1022" s="1395"/>
      <c r="AB1022" s="1395"/>
      <c r="AC1022" s="1395"/>
      <c r="AD1022" s="1395"/>
      <c r="AE1022" s="1395"/>
      <c r="AF1022" s="1395"/>
      <c r="AG1022" s="1395"/>
      <c r="AH1022" s="1395"/>
      <c r="AI1022" s="1395"/>
      <c r="AJ1022" s="1395"/>
      <c r="AK1022" s="1395"/>
      <c r="AL1022" s="1395"/>
      <c r="AM1022" s="1395"/>
      <c r="AN1022" s="1395"/>
    </row>
    <row r="1023">
      <c r="A1023" s="1395"/>
      <c r="B1023" s="1395"/>
      <c r="C1023" s="1395"/>
      <c r="D1023" s="1395"/>
      <c r="E1023" s="1395"/>
      <c r="F1023" s="1395"/>
      <c r="G1023" s="1395"/>
      <c r="H1023" s="1395"/>
      <c r="I1023" s="1395"/>
      <c r="J1023" s="1395"/>
      <c r="K1023" s="1395"/>
      <c r="L1023" s="1395"/>
      <c r="M1023" s="1395"/>
      <c r="N1023" s="1395"/>
      <c r="O1023" s="1395"/>
      <c r="P1023" s="1395"/>
      <c r="Q1023" s="1395"/>
      <c r="R1023" s="1395"/>
      <c r="S1023" s="1395"/>
      <c r="T1023" s="1395"/>
      <c r="U1023" s="1395"/>
      <c r="V1023" s="1395"/>
      <c r="W1023" s="1395"/>
      <c r="X1023" s="1395"/>
      <c r="Y1023" s="1395"/>
      <c r="Z1023" s="1395"/>
      <c r="AA1023" s="1395"/>
      <c r="AB1023" s="1395"/>
      <c r="AC1023" s="1395"/>
      <c r="AD1023" s="1395"/>
      <c r="AE1023" s="1395"/>
      <c r="AF1023" s="1395"/>
      <c r="AG1023" s="1395"/>
      <c r="AH1023" s="1395"/>
      <c r="AI1023" s="1395"/>
      <c r="AJ1023" s="1395"/>
      <c r="AK1023" s="1395"/>
      <c r="AL1023" s="1395"/>
      <c r="AM1023" s="1395"/>
      <c r="AN1023" s="1395"/>
    </row>
    <row r="1024">
      <c r="A1024" s="1395"/>
      <c r="B1024" s="1395"/>
      <c r="C1024" s="1395"/>
      <c r="D1024" s="1395"/>
      <c r="E1024" s="1395"/>
      <c r="F1024" s="1395"/>
      <c r="G1024" s="1395"/>
      <c r="H1024" s="1395"/>
      <c r="I1024" s="1395"/>
      <c r="J1024" s="1395"/>
      <c r="K1024" s="1395"/>
      <c r="L1024" s="1395"/>
      <c r="M1024" s="1395"/>
      <c r="N1024" s="1395"/>
      <c r="O1024" s="1395"/>
      <c r="P1024" s="1395"/>
      <c r="Q1024" s="1395"/>
      <c r="R1024" s="1395"/>
      <c r="S1024" s="1395"/>
      <c r="T1024" s="1395"/>
      <c r="U1024" s="1395"/>
      <c r="V1024" s="1395"/>
      <c r="W1024" s="1395"/>
      <c r="X1024" s="1395"/>
      <c r="Y1024" s="1395"/>
      <c r="Z1024" s="1395"/>
      <c r="AA1024" s="1395"/>
      <c r="AB1024" s="1395"/>
      <c r="AC1024" s="1395"/>
      <c r="AD1024" s="1395"/>
      <c r="AE1024" s="1395"/>
      <c r="AF1024" s="1395"/>
      <c r="AG1024" s="1395"/>
      <c r="AH1024" s="1395"/>
      <c r="AI1024" s="1395"/>
      <c r="AJ1024" s="1395"/>
      <c r="AK1024" s="1395"/>
      <c r="AL1024" s="1395"/>
      <c r="AM1024" s="1395"/>
      <c r="AN1024" s="1395"/>
    </row>
    <row r="1025">
      <c r="A1025" s="1395"/>
      <c r="B1025" s="1395"/>
      <c r="C1025" s="1395"/>
      <c r="D1025" s="1395"/>
      <c r="E1025" s="1395"/>
      <c r="F1025" s="1395"/>
      <c r="G1025" s="1395"/>
      <c r="H1025" s="1395"/>
      <c r="I1025" s="1395"/>
      <c r="J1025" s="1395"/>
      <c r="K1025" s="1395"/>
      <c r="L1025" s="1395"/>
      <c r="M1025" s="1395"/>
      <c r="N1025" s="1395"/>
      <c r="O1025" s="1395"/>
      <c r="P1025" s="1395"/>
      <c r="Q1025" s="1395"/>
      <c r="R1025" s="1395"/>
      <c r="S1025" s="1395"/>
      <c r="T1025" s="1395"/>
      <c r="U1025" s="1395"/>
      <c r="V1025" s="1395"/>
      <c r="W1025" s="1395"/>
      <c r="X1025" s="1395"/>
      <c r="Y1025" s="1395"/>
      <c r="Z1025" s="1395"/>
      <c r="AA1025" s="1395"/>
      <c r="AB1025" s="1395"/>
      <c r="AC1025" s="1395"/>
      <c r="AD1025" s="1395"/>
      <c r="AE1025" s="1395"/>
      <c r="AF1025" s="1395"/>
      <c r="AG1025" s="1395"/>
      <c r="AH1025" s="1395"/>
      <c r="AI1025" s="1395"/>
      <c r="AJ1025" s="1395"/>
      <c r="AK1025" s="1395"/>
      <c r="AL1025" s="1395"/>
      <c r="AM1025" s="1395"/>
      <c r="AN1025" s="1395"/>
    </row>
    <row r="1026">
      <c r="A1026" s="1395"/>
      <c r="B1026" s="1395"/>
      <c r="C1026" s="1395"/>
      <c r="D1026" s="1395"/>
      <c r="E1026" s="1395"/>
      <c r="F1026" s="1395"/>
      <c r="G1026" s="1395"/>
      <c r="H1026" s="1395"/>
      <c r="I1026" s="1395"/>
      <c r="J1026" s="1395"/>
      <c r="K1026" s="1395"/>
      <c r="L1026" s="1395"/>
      <c r="M1026" s="1395"/>
      <c r="N1026" s="1395"/>
      <c r="O1026" s="1395"/>
      <c r="P1026" s="1395"/>
      <c r="Q1026" s="1395"/>
      <c r="R1026" s="1395"/>
      <c r="S1026" s="1395"/>
      <c r="T1026" s="1395"/>
      <c r="U1026" s="1395"/>
      <c r="V1026" s="1395"/>
      <c r="W1026" s="1395"/>
      <c r="X1026" s="1395"/>
      <c r="Y1026" s="1395"/>
      <c r="Z1026" s="1395"/>
      <c r="AA1026" s="1395"/>
      <c r="AB1026" s="1395"/>
      <c r="AC1026" s="1395"/>
      <c r="AD1026" s="1395"/>
      <c r="AE1026" s="1395"/>
      <c r="AF1026" s="1395"/>
      <c r="AG1026" s="1395"/>
      <c r="AH1026" s="1395"/>
      <c r="AI1026" s="1395"/>
      <c r="AJ1026" s="1395"/>
      <c r="AK1026" s="1395"/>
      <c r="AL1026" s="1395"/>
      <c r="AM1026" s="1395"/>
      <c r="AN1026" s="1395"/>
    </row>
    <row r="1027">
      <c r="A1027" s="1395"/>
      <c r="B1027" s="1395"/>
      <c r="C1027" s="1395"/>
      <c r="D1027" s="1395"/>
      <c r="E1027" s="1395"/>
      <c r="F1027" s="1395"/>
      <c r="G1027" s="1395"/>
      <c r="H1027" s="1395"/>
      <c r="I1027" s="1395"/>
      <c r="J1027" s="1395"/>
      <c r="K1027" s="1395"/>
      <c r="L1027" s="1395"/>
      <c r="M1027" s="1395"/>
      <c r="N1027" s="1395"/>
      <c r="O1027" s="1395"/>
      <c r="P1027" s="1395"/>
      <c r="Q1027" s="1395"/>
      <c r="R1027" s="1395"/>
      <c r="S1027" s="1395"/>
      <c r="T1027" s="1395"/>
      <c r="U1027" s="1395"/>
      <c r="V1027" s="1395"/>
      <c r="W1027" s="1395"/>
      <c r="X1027" s="1395"/>
      <c r="Y1027" s="1395"/>
      <c r="Z1027" s="1395"/>
      <c r="AA1027" s="1395"/>
      <c r="AB1027" s="1395"/>
      <c r="AC1027" s="1395"/>
      <c r="AD1027" s="1395"/>
      <c r="AE1027" s="1395"/>
      <c r="AF1027" s="1395"/>
      <c r="AG1027" s="1395"/>
      <c r="AH1027" s="1395"/>
      <c r="AI1027" s="1395"/>
      <c r="AJ1027" s="1395"/>
      <c r="AK1027" s="1395"/>
      <c r="AL1027" s="1395"/>
      <c r="AM1027" s="1395"/>
      <c r="AN1027" s="1395"/>
    </row>
    <row r="1028">
      <c r="A1028" s="1395"/>
      <c r="B1028" s="1395"/>
      <c r="C1028" s="1395"/>
      <c r="D1028" s="1395"/>
      <c r="E1028" s="1395"/>
      <c r="F1028" s="1395"/>
      <c r="G1028" s="1395"/>
      <c r="H1028" s="1395"/>
      <c r="I1028" s="1395"/>
      <c r="J1028" s="1395"/>
      <c r="K1028" s="1395"/>
      <c r="L1028" s="1395"/>
      <c r="M1028" s="1395"/>
      <c r="N1028" s="1395"/>
      <c r="O1028" s="1395"/>
      <c r="P1028" s="1395"/>
      <c r="Q1028" s="1395"/>
      <c r="R1028" s="1395"/>
      <c r="S1028" s="1395"/>
      <c r="T1028" s="1395"/>
      <c r="U1028" s="1395"/>
      <c r="V1028" s="1395"/>
      <c r="W1028" s="1395"/>
      <c r="X1028" s="1395"/>
      <c r="Y1028" s="1395"/>
      <c r="Z1028" s="1395"/>
      <c r="AA1028" s="1395"/>
      <c r="AB1028" s="1395"/>
      <c r="AC1028" s="1395"/>
      <c r="AD1028" s="1395"/>
      <c r="AE1028" s="1395"/>
      <c r="AF1028" s="1395"/>
      <c r="AG1028" s="1395"/>
      <c r="AH1028" s="1395"/>
      <c r="AI1028" s="1395"/>
      <c r="AJ1028" s="1395"/>
      <c r="AK1028" s="1395"/>
      <c r="AL1028" s="1395"/>
      <c r="AM1028" s="1395"/>
      <c r="AN1028" s="1395"/>
    </row>
  </sheetData>
  <mergeCells count="17">
    <mergeCell ref="A14:H14"/>
    <mergeCell ref="A37:J37"/>
    <mergeCell ref="A54:F54"/>
    <mergeCell ref="A55:P55"/>
    <mergeCell ref="A56:J56"/>
    <mergeCell ref="A57:E57"/>
    <mergeCell ref="A64:C64"/>
    <mergeCell ref="A95:B95"/>
    <mergeCell ref="A104:F104"/>
    <mergeCell ref="A117:H117"/>
    <mergeCell ref="A66:F66"/>
    <mergeCell ref="A68:B68"/>
    <mergeCell ref="A69:C69"/>
    <mergeCell ref="A77:C77"/>
    <mergeCell ref="A87:B87"/>
    <mergeCell ref="A88:F88"/>
    <mergeCell ref="A91:D9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8.0"/>
    <col customWidth="1" min="16" max="16" width="23.5"/>
  </cols>
  <sheetData>
    <row r="1">
      <c r="A1" s="515" t="s">
        <v>1904</v>
      </c>
      <c r="B1" s="53"/>
      <c r="C1" s="53"/>
      <c r="D1" s="53"/>
      <c r="E1" s="53"/>
      <c r="F1" s="53"/>
      <c r="G1" s="53"/>
      <c r="H1" s="53"/>
      <c r="I1" s="53"/>
      <c r="J1" s="53"/>
      <c r="K1" s="53"/>
      <c r="L1" s="53"/>
      <c r="M1" s="53"/>
      <c r="N1" s="53"/>
      <c r="O1" s="53"/>
      <c r="P1" s="53"/>
      <c r="Q1" s="60"/>
      <c r="R1" s="60"/>
      <c r="S1" s="60"/>
      <c r="T1" s="60"/>
      <c r="U1" s="60"/>
      <c r="V1" s="60"/>
      <c r="W1" s="60"/>
      <c r="X1" s="60"/>
      <c r="Y1" s="60"/>
      <c r="Z1" s="60"/>
      <c r="AA1" s="60"/>
      <c r="AB1" s="60"/>
      <c r="AC1" s="60"/>
      <c r="AD1" s="60"/>
      <c r="AE1" s="60"/>
      <c r="AF1" s="60"/>
      <c r="AG1" s="60"/>
      <c r="AH1" s="60"/>
      <c r="AI1" s="60"/>
      <c r="AJ1" s="60"/>
      <c r="AK1" s="60"/>
      <c r="AL1" s="60"/>
      <c r="AM1" s="60"/>
      <c r="AN1" s="60"/>
    </row>
    <row r="2">
      <c r="A2" s="53" t="s">
        <v>1127</v>
      </c>
      <c r="B2" s="53"/>
      <c r="C2" s="53"/>
      <c r="D2" s="53"/>
      <c r="E2" s="53"/>
      <c r="F2" s="53"/>
      <c r="G2" s="53"/>
      <c r="H2" s="53"/>
      <c r="I2" s="53"/>
      <c r="J2" s="53"/>
      <c r="K2" s="53"/>
      <c r="L2" s="53"/>
      <c r="M2" s="53"/>
      <c r="N2" s="53"/>
      <c r="O2" s="53"/>
      <c r="P2" s="53"/>
      <c r="Q2" s="60"/>
      <c r="R2" s="60"/>
      <c r="S2" s="60"/>
      <c r="T2" s="60"/>
      <c r="U2" s="60"/>
      <c r="V2" s="60"/>
      <c r="W2" s="60"/>
      <c r="X2" s="60"/>
      <c r="Y2" s="60"/>
      <c r="Z2" s="60"/>
      <c r="AA2" s="60"/>
      <c r="AB2" s="60"/>
      <c r="AC2" s="60"/>
      <c r="AD2" s="60"/>
      <c r="AE2" s="60"/>
      <c r="AF2" s="60"/>
      <c r="AG2" s="60"/>
      <c r="AH2" s="60"/>
      <c r="AI2" s="60"/>
      <c r="AJ2" s="60"/>
      <c r="AK2" s="60"/>
      <c r="AL2" s="60"/>
      <c r="AM2" s="60"/>
      <c r="AN2" s="60"/>
    </row>
    <row r="3">
      <c r="A3" s="53"/>
      <c r="B3" s="53"/>
      <c r="C3" s="53"/>
      <c r="D3" s="53"/>
      <c r="E3" s="53"/>
      <c r="F3" s="53"/>
      <c r="G3" s="53"/>
      <c r="H3" s="53"/>
      <c r="I3" s="53"/>
      <c r="J3" s="53"/>
      <c r="K3" s="53"/>
      <c r="L3" s="53"/>
      <c r="M3" s="53"/>
      <c r="N3" s="53"/>
      <c r="O3" s="53"/>
      <c r="P3" s="53"/>
      <c r="Q3" s="60"/>
      <c r="R3" s="60"/>
      <c r="S3" s="60"/>
      <c r="T3" s="60"/>
      <c r="U3" s="60"/>
      <c r="V3" s="60"/>
      <c r="W3" s="60"/>
      <c r="X3" s="60"/>
      <c r="Y3" s="60"/>
      <c r="Z3" s="60"/>
      <c r="AA3" s="60"/>
      <c r="AB3" s="60"/>
      <c r="AC3" s="60"/>
      <c r="AD3" s="60"/>
      <c r="AE3" s="60"/>
      <c r="AF3" s="60"/>
      <c r="AG3" s="60"/>
      <c r="AH3" s="60"/>
      <c r="AI3" s="60"/>
      <c r="AJ3" s="60"/>
      <c r="AK3" s="60"/>
      <c r="AL3" s="60"/>
      <c r="AM3" s="60"/>
      <c r="AN3" s="60"/>
    </row>
    <row r="4">
      <c r="A4" s="516" t="s">
        <v>1128</v>
      </c>
      <c r="B4" s="1246"/>
      <c r="C4" s="1246"/>
      <c r="D4" s="53"/>
      <c r="E4" s="53"/>
      <c r="F4" s="53"/>
      <c r="G4" s="53"/>
      <c r="H4" s="53"/>
      <c r="I4" s="53"/>
      <c r="J4" s="53"/>
      <c r="K4" s="53"/>
      <c r="L4" s="53"/>
      <c r="M4" s="53"/>
      <c r="N4" s="53"/>
      <c r="O4" s="53"/>
      <c r="P4" s="53"/>
      <c r="Q4" s="60"/>
      <c r="R4" s="60"/>
      <c r="S4" s="60"/>
      <c r="T4" s="60"/>
      <c r="U4" s="60"/>
      <c r="V4" s="60"/>
      <c r="W4" s="60"/>
      <c r="X4" s="60"/>
      <c r="Y4" s="60"/>
      <c r="Z4" s="60"/>
      <c r="AA4" s="60"/>
      <c r="AB4" s="60"/>
      <c r="AC4" s="60"/>
      <c r="AD4" s="60"/>
      <c r="AE4" s="60"/>
      <c r="AF4" s="60"/>
      <c r="AG4" s="60"/>
      <c r="AH4" s="60"/>
      <c r="AI4" s="60"/>
      <c r="AJ4" s="60"/>
      <c r="AK4" s="60"/>
      <c r="AL4" s="60"/>
      <c r="AM4" s="60"/>
      <c r="AN4" s="60"/>
    </row>
    <row r="5">
      <c r="A5" s="53"/>
      <c r="B5" s="53"/>
      <c r="C5" s="53"/>
      <c r="D5" s="53"/>
      <c r="E5" s="53"/>
      <c r="F5" s="53"/>
      <c r="G5" s="53"/>
      <c r="H5" s="53"/>
      <c r="I5" s="53"/>
      <c r="J5" s="53"/>
      <c r="K5" s="53"/>
      <c r="L5" s="53"/>
      <c r="M5" s="53"/>
      <c r="N5" s="53"/>
      <c r="O5" s="53"/>
      <c r="P5" s="53"/>
      <c r="Q5" s="60"/>
      <c r="R5" s="60"/>
      <c r="S5" s="60"/>
      <c r="T5" s="60"/>
      <c r="U5" s="60"/>
      <c r="V5" s="60"/>
      <c r="W5" s="60"/>
      <c r="X5" s="60"/>
      <c r="Y5" s="60"/>
      <c r="Z5" s="60"/>
      <c r="AA5" s="60"/>
      <c r="AB5" s="60"/>
      <c r="AC5" s="60"/>
      <c r="AD5" s="60"/>
      <c r="AE5" s="60"/>
      <c r="AF5" s="60"/>
      <c r="AG5" s="60"/>
      <c r="AH5" s="60"/>
      <c r="AI5" s="60"/>
      <c r="AJ5" s="60"/>
      <c r="AK5" s="60"/>
      <c r="AL5" s="60"/>
      <c r="AM5" s="60"/>
      <c r="AN5" s="60"/>
    </row>
    <row r="6">
      <c r="A6" s="515" t="s">
        <v>1129</v>
      </c>
      <c r="I6" s="515"/>
      <c r="J6" s="53"/>
      <c r="K6" s="53"/>
      <c r="L6" s="53"/>
      <c r="M6" s="53"/>
      <c r="N6" s="53"/>
      <c r="O6" s="53"/>
      <c r="P6" s="53"/>
      <c r="Q6" s="60"/>
      <c r="R6" s="60"/>
      <c r="S6" s="60"/>
      <c r="T6" s="60"/>
      <c r="U6" s="60"/>
      <c r="V6" s="60"/>
      <c r="W6" s="60"/>
      <c r="X6" s="60"/>
      <c r="Y6" s="60"/>
      <c r="Z6" s="60"/>
      <c r="AA6" s="60"/>
      <c r="AB6" s="60"/>
      <c r="AC6" s="60"/>
      <c r="AD6" s="60"/>
      <c r="AE6" s="60"/>
      <c r="AF6" s="60"/>
      <c r="AG6" s="60"/>
      <c r="AH6" s="60"/>
      <c r="AI6" s="60"/>
      <c r="AJ6" s="60"/>
      <c r="AK6" s="60"/>
      <c r="AL6" s="60"/>
      <c r="AM6" s="60"/>
      <c r="AN6" s="60"/>
    </row>
    <row r="7">
      <c r="A7" s="515" t="s">
        <v>1905</v>
      </c>
      <c r="F7" s="515"/>
      <c r="G7" s="53"/>
      <c r="H7" s="53"/>
      <c r="I7" s="53"/>
      <c r="J7" s="53"/>
      <c r="K7" s="53"/>
      <c r="L7" s="53"/>
      <c r="M7" s="53"/>
      <c r="N7" s="53"/>
      <c r="O7" s="53"/>
      <c r="P7" s="53"/>
      <c r="Q7" s="60"/>
      <c r="R7" s="60"/>
      <c r="S7" s="60"/>
      <c r="T7" s="60"/>
      <c r="U7" s="60"/>
      <c r="V7" s="60"/>
      <c r="W7" s="60"/>
      <c r="X7" s="60"/>
      <c r="Y7" s="60"/>
      <c r="Z7" s="60"/>
      <c r="AA7" s="60"/>
      <c r="AB7" s="60"/>
      <c r="AC7" s="60"/>
      <c r="AD7" s="60"/>
      <c r="AE7" s="60"/>
      <c r="AF7" s="60"/>
      <c r="AG7" s="60"/>
      <c r="AH7" s="60"/>
      <c r="AI7" s="60"/>
      <c r="AJ7" s="60"/>
      <c r="AK7" s="60"/>
      <c r="AL7" s="60"/>
      <c r="AM7" s="60"/>
      <c r="AN7" s="60"/>
    </row>
    <row r="8">
      <c r="A8" s="53"/>
      <c r="B8" s="53"/>
      <c r="C8" s="53"/>
      <c r="D8" s="53"/>
      <c r="E8" s="53"/>
      <c r="F8" s="53"/>
      <c r="G8" s="53"/>
      <c r="H8" s="53"/>
      <c r="I8" s="53"/>
      <c r="J8" s="53"/>
      <c r="K8" s="53"/>
      <c r="L8" s="53"/>
      <c r="M8" s="53"/>
      <c r="N8" s="53"/>
      <c r="O8" s="53"/>
      <c r="P8" s="53"/>
      <c r="Q8" s="60"/>
      <c r="R8" s="60"/>
      <c r="S8" s="60"/>
      <c r="T8" s="60"/>
      <c r="U8" s="60"/>
      <c r="V8" s="60"/>
      <c r="W8" s="60"/>
      <c r="X8" s="60"/>
      <c r="Y8" s="60"/>
      <c r="Z8" s="60"/>
      <c r="AA8" s="60"/>
      <c r="AB8" s="60"/>
      <c r="AC8" s="60"/>
      <c r="AD8" s="60"/>
      <c r="AE8" s="60"/>
      <c r="AF8" s="60"/>
      <c r="AG8" s="60"/>
      <c r="AH8" s="60"/>
      <c r="AI8" s="60"/>
      <c r="AJ8" s="60"/>
      <c r="AK8" s="60"/>
      <c r="AL8" s="60"/>
      <c r="AM8" s="60"/>
      <c r="AN8" s="60"/>
    </row>
    <row r="9">
      <c r="A9" s="517" t="s">
        <v>452</v>
      </c>
      <c r="B9" s="517" t="s">
        <v>7</v>
      </c>
      <c r="C9" s="517" t="s">
        <v>490</v>
      </c>
      <c r="D9" s="517" t="s">
        <v>491</v>
      </c>
      <c r="E9" s="517" t="s">
        <v>492</v>
      </c>
      <c r="F9" s="517" t="s">
        <v>493</v>
      </c>
      <c r="G9" s="517" t="s">
        <v>498</v>
      </c>
      <c r="H9" s="517" t="s">
        <v>500</v>
      </c>
      <c r="I9" s="517" t="s">
        <v>501</v>
      </c>
      <c r="J9" s="517" t="s">
        <v>502</v>
      </c>
      <c r="K9" s="517" t="s">
        <v>482</v>
      </c>
      <c r="L9" s="517" t="s">
        <v>484</v>
      </c>
      <c r="M9" s="518" t="s">
        <v>503</v>
      </c>
      <c r="N9" s="519"/>
      <c r="O9" s="519"/>
      <c r="P9" s="519"/>
      <c r="Q9" s="282"/>
      <c r="R9" s="282"/>
      <c r="S9" s="282"/>
      <c r="T9" s="282"/>
      <c r="U9" s="282"/>
      <c r="V9" s="282"/>
      <c r="W9" s="282"/>
      <c r="X9" s="282"/>
      <c r="Y9" s="282"/>
      <c r="Z9" s="282"/>
      <c r="AA9" s="282"/>
      <c r="AB9" s="282"/>
      <c r="AC9" s="282"/>
      <c r="AD9" s="282"/>
      <c r="AE9" s="282"/>
      <c r="AF9" s="282"/>
      <c r="AG9" s="282"/>
      <c r="AH9" s="282"/>
      <c r="AI9" s="282"/>
      <c r="AJ9" s="282"/>
      <c r="AK9" s="282"/>
      <c r="AL9" s="282"/>
      <c r="AM9" s="282"/>
      <c r="AN9" s="282"/>
    </row>
    <row r="10">
      <c r="A10" s="520" t="s">
        <v>453</v>
      </c>
      <c r="B10" s="521" t="s">
        <v>453</v>
      </c>
      <c r="C10" s="520" t="s">
        <v>11</v>
      </c>
      <c r="D10" s="520" t="s">
        <v>15</v>
      </c>
      <c r="E10" s="520" t="s">
        <v>15</v>
      </c>
      <c r="F10" s="520" t="s">
        <v>22</v>
      </c>
      <c r="G10" s="520" t="s">
        <v>22</v>
      </c>
      <c r="H10" s="520" t="s">
        <v>28</v>
      </c>
      <c r="I10" s="520" t="s">
        <v>15</v>
      </c>
      <c r="J10" s="520" t="s">
        <v>35</v>
      </c>
      <c r="K10" s="520" t="s">
        <v>35</v>
      </c>
      <c r="L10" s="520" t="s">
        <v>35</v>
      </c>
      <c r="M10" s="522" t="s">
        <v>8</v>
      </c>
      <c r="N10" s="53"/>
      <c r="O10" s="53"/>
      <c r="P10" s="53"/>
      <c r="Q10" s="60"/>
      <c r="R10" s="60"/>
      <c r="S10" s="60"/>
      <c r="T10" s="60"/>
      <c r="U10" s="60"/>
      <c r="V10" s="60"/>
      <c r="W10" s="60"/>
      <c r="X10" s="60"/>
      <c r="Y10" s="60"/>
      <c r="Z10" s="60"/>
      <c r="AA10" s="60"/>
      <c r="AB10" s="60"/>
      <c r="AC10" s="60"/>
      <c r="AD10" s="60"/>
      <c r="AE10" s="60"/>
      <c r="AF10" s="60"/>
      <c r="AG10" s="60"/>
      <c r="AH10" s="60"/>
      <c r="AI10" s="60"/>
      <c r="AJ10" s="60"/>
      <c r="AK10" s="60"/>
      <c r="AL10" s="60"/>
      <c r="AM10" s="60"/>
      <c r="AN10" s="60"/>
    </row>
    <row r="11">
      <c r="A11" s="523" t="s">
        <v>1131</v>
      </c>
      <c r="B11" s="521">
        <v>102.0</v>
      </c>
      <c r="C11" s="523" t="s">
        <v>1132</v>
      </c>
      <c r="D11" s="523" t="s">
        <v>1133</v>
      </c>
      <c r="E11" s="523" t="s">
        <v>20</v>
      </c>
      <c r="F11" s="524" t="str">
        <f>"004"</f>
        <v>004</v>
      </c>
      <c r="G11" s="523" t="s">
        <v>1135</v>
      </c>
      <c r="H11" s="523" t="s">
        <v>1136</v>
      </c>
      <c r="I11" s="523" t="s">
        <v>33</v>
      </c>
      <c r="J11" s="525">
        <v>45838.0</v>
      </c>
      <c r="K11" s="525">
        <v>44972.0</v>
      </c>
      <c r="L11" s="525">
        <v>45838.0</v>
      </c>
      <c r="M11" s="522">
        <v>176039.0</v>
      </c>
      <c r="N11" s="53"/>
      <c r="O11" s="53"/>
      <c r="P11" s="53"/>
      <c r="Q11" s="60"/>
      <c r="R11" s="60"/>
      <c r="S11" s="60"/>
      <c r="T11" s="60"/>
      <c r="U11" s="60"/>
      <c r="V11" s="60"/>
      <c r="W11" s="60"/>
      <c r="X11" s="60"/>
      <c r="Y11" s="60"/>
      <c r="Z11" s="60"/>
      <c r="AA11" s="60"/>
      <c r="AB11" s="60"/>
      <c r="AC11" s="60"/>
      <c r="AD11" s="60"/>
      <c r="AE11" s="60"/>
      <c r="AF11" s="60"/>
      <c r="AG11" s="60"/>
      <c r="AH11" s="60"/>
      <c r="AI11" s="60"/>
      <c r="AJ11" s="60"/>
      <c r="AK11" s="60"/>
      <c r="AL11" s="60"/>
      <c r="AM11" s="60"/>
      <c r="AN11" s="60"/>
    </row>
    <row r="12">
      <c r="A12" s="53"/>
      <c r="B12" s="53"/>
      <c r="C12" s="53"/>
      <c r="D12" s="53"/>
      <c r="E12" s="53"/>
      <c r="F12" s="53"/>
      <c r="G12" s="53"/>
      <c r="H12" s="53"/>
      <c r="I12" s="53"/>
      <c r="J12" s="53"/>
      <c r="K12" s="53"/>
      <c r="L12" s="53"/>
      <c r="M12" s="53"/>
      <c r="N12" s="53"/>
      <c r="O12" s="53"/>
      <c r="P12" s="53"/>
      <c r="Q12" s="60"/>
      <c r="R12" s="60"/>
      <c r="S12" s="60"/>
      <c r="T12" s="60"/>
      <c r="U12" s="60"/>
      <c r="V12" s="60"/>
      <c r="W12" s="60"/>
      <c r="X12" s="60"/>
      <c r="Y12" s="60"/>
      <c r="Z12" s="60"/>
      <c r="AA12" s="60"/>
      <c r="AB12" s="60"/>
      <c r="AC12" s="60"/>
      <c r="AD12" s="60"/>
      <c r="AE12" s="60"/>
      <c r="AF12" s="60"/>
      <c r="AG12" s="60"/>
      <c r="AH12" s="60"/>
      <c r="AI12" s="60"/>
      <c r="AJ12" s="60"/>
      <c r="AK12" s="60"/>
      <c r="AL12" s="60"/>
      <c r="AM12" s="60"/>
      <c r="AN12" s="60"/>
    </row>
    <row r="13">
      <c r="A13" s="516" t="s">
        <v>1137</v>
      </c>
      <c r="B13" s="1246"/>
      <c r="C13" s="515"/>
      <c r="D13" s="515"/>
      <c r="E13" s="515"/>
      <c r="F13" s="515"/>
      <c r="G13" s="515"/>
      <c r="H13" s="515"/>
      <c r="I13" s="53"/>
      <c r="J13" s="53"/>
      <c r="K13" s="53"/>
      <c r="L13" s="53"/>
      <c r="M13" s="53"/>
      <c r="N13" s="53"/>
      <c r="O13" s="53"/>
      <c r="P13" s="53"/>
      <c r="Q13" s="60"/>
      <c r="R13" s="60"/>
      <c r="S13" s="60"/>
      <c r="T13" s="60"/>
      <c r="U13" s="60"/>
      <c r="V13" s="60"/>
      <c r="W13" s="60"/>
      <c r="X13" s="60"/>
      <c r="Y13" s="60"/>
      <c r="Z13" s="60"/>
      <c r="AA13" s="60"/>
      <c r="AB13" s="60"/>
      <c r="AC13" s="60"/>
      <c r="AD13" s="60"/>
      <c r="AE13" s="60"/>
      <c r="AF13" s="60"/>
      <c r="AG13" s="60"/>
      <c r="AH13" s="60"/>
      <c r="AI13" s="60"/>
      <c r="AJ13" s="60"/>
      <c r="AK13" s="60"/>
      <c r="AL13" s="60"/>
      <c r="AM13" s="60"/>
      <c r="AN13" s="60"/>
    </row>
    <row r="14">
      <c r="A14" s="515"/>
      <c r="B14" s="515"/>
      <c r="C14" s="515"/>
      <c r="D14" s="515"/>
      <c r="E14" s="53"/>
      <c r="F14" s="53"/>
      <c r="G14" s="53"/>
      <c r="H14" s="53"/>
      <c r="I14" s="53"/>
      <c r="J14" s="53"/>
      <c r="K14" s="53"/>
      <c r="L14" s="53"/>
      <c r="M14" s="53"/>
      <c r="N14" s="53"/>
      <c r="O14" s="53"/>
      <c r="P14" s="53"/>
      <c r="Q14" s="60"/>
      <c r="R14" s="60"/>
      <c r="S14" s="60"/>
      <c r="T14" s="60"/>
      <c r="U14" s="60"/>
      <c r="V14" s="60"/>
      <c r="W14" s="60"/>
      <c r="X14" s="60"/>
      <c r="Y14" s="60"/>
      <c r="Z14" s="60"/>
      <c r="AA14" s="60"/>
      <c r="AB14" s="60"/>
      <c r="AC14" s="60"/>
      <c r="AD14" s="60"/>
      <c r="AE14" s="60"/>
      <c r="AF14" s="60"/>
      <c r="AG14" s="60"/>
      <c r="AH14" s="60"/>
      <c r="AI14" s="60"/>
      <c r="AJ14" s="60"/>
      <c r="AK14" s="60"/>
      <c r="AL14" s="60"/>
      <c r="AM14" s="60"/>
      <c r="AN14" s="60"/>
    </row>
    <row r="15">
      <c r="A15" s="526" t="s">
        <v>1138</v>
      </c>
      <c r="K15" s="53"/>
      <c r="L15" s="53"/>
      <c r="M15" s="53"/>
      <c r="N15" s="53"/>
      <c r="O15" s="53"/>
      <c r="P15" s="53"/>
      <c r="Q15" s="60"/>
      <c r="R15" s="60"/>
      <c r="S15" s="60"/>
      <c r="T15" s="60"/>
      <c r="U15" s="60"/>
      <c r="V15" s="60"/>
      <c r="W15" s="60"/>
      <c r="X15" s="60"/>
      <c r="Y15" s="60"/>
      <c r="Z15" s="60"/>
      <c r="AA15" s="60"/>
      <c r="AB15" s="60"/>
      <c r="AC15" s="60"/>
      <c r="AD15" s="60"/>
      <c r="AE15" s="60"/>
      <c r="AF15" s="60"/>
      <c r="AG15" s="60"/>
      <c r="AH15" s="60"/>
      <c r="AI15" s="60"/>
      <c r="AJ15" s="60"/>
      <c r="AK15" s="60"/>
      <c r="AL15" s="60"/>
      <c r="AM15" s="60"/>
      <c r="AN15" s="60"/>
    </row>
    <row r="16">
      <c r="A16" s="1370" t="str">
        <f t="array" ref="A16:X16">TRANSPOSE('All Table_V4_Clean'!A104:A127)</f>
        <v>deal_id</v>
      </c>
      <c r="B16" s="1370" t="s">
        <v>583</v>
      </c>
      <c r="C16" s="1370" t="s">
        <v>585</v>
      </c>
      <c r="D16" s="1370" t="s">
        <v>525</v>
      </c>
      <c r="E16" s="1372" t="s">
        <v>604</v>
      </c>
      <c r="F16" s="1372" t="s">
        <v>7</v>
      </c>
      <c r="G16" s="1370" t="s">
        <v>606</v>
      </c>
      <c r="H16" s="1370" t="s">
        <v>534</v>
      </c>
      <c r="I16" s="1386" t="s">
        <v>609</v>
      </c>
      <c r="J16" s="1386" t="s">
        <v>613</v>
      </c>
      <c r="K16" s="1386" t="s">
        <v>614</v>
      </c>
      <c r="L16" s="1386" t="s">
        <v>616</v>
      </c>
      <c r="M16" s="1386" t="s">
        <v>620</v>
      </c>
      <c r="N16" s="1386" t="s">
        <v>624</v>
      </c>
      <c r="O16" s="1386" t="s">
        <v>627</v>
      </c>
      <c r="P16" s="1386" t="s">
        <v>630</v>
      </c>
      <c r="Q16" s="1386" t="s">
        <v>633</v>
      </c>
      <c r="R16" s="1386" t="s">
        <v>636</v>
      </c>
      <c r="S16" s="1386" t="s">
        <v>426</v>
      </c>
      <c r="T16" s="1386" t="s">
        <v>548</v>
      </c>
      <c r="U16" s="1400" t="s">
        <v>639</v>
      </c>
      <c r="V16" s="1386" t="s">
        <v>640</v>
      </c>
      <c r="W16" s="528" t="s">
        <v>644</v>
      </c>
      <c r="X16" s="441" t="s">
        <v>452</v>
      </c>
      <c r="Y16" s="282"/>
      <c r="Z16" s="282"/>
      <c r="AA16" s="282"/>
      <c r="AB16" s="282"/>
      <c r="AC16" s="282"/>
      <c r="AD16" s="282"/>
      <c r="AE16" s="282"/>
      <c r="AF16" s="282"/>
      <c r="AG16" s="282"/>
      <c r="AH16" s="282"/>
      <c r="AI16" s="282"/>
      <c r="AJ16" s="282"/>
      <c r="AK16" s="282"/>
      <c r="AL16" s="282"/>
      <c r="AM16" s="282"/>
      <c r="AN16" s="282"/>
    </row>
    <row r="17">
      <c r="A17" s="529" t="s">
        <v>453</v>
      </c>
      <c r="B17" s="530" t="s">
        <v>110</v>
      </c>
      <c r="C17" s="530" t="s">
        <v>35</v>
      </c>
      <c r="D17" s="530" t="s">
        <v>35</v>
      </c>
      <c r="E17" s="530" t="s">
        <v>28</v>
      </c>
      <c r="F17" s="529" t="s">
        <v>453</v>
      </c>
      <c r="G17" s="530" t="s">
        <v>126</v>
      </c>
      <c r="H17" s="530" t="s">
        <v>81</v>
      </c>
      <c r="I17" s="530" t="s">
        <v>59</v>
      </c>
      <c r="J17" s="530" t="s">
        <v>28</v>
      </c>
      <c r="K17" s="530" t="s">
        <v>71</v>
      </c>
      <c r="L17" s="531" t="s">
        <v>28</v>
      </c>
      <c r="M17" s="530" t="s">
        <v>59</v>
      </c>
      <c r="N17" s="530" t="s">
        <v>71</v>
      </c>
      <c r="O17" s="530" t="s">
        <v>71</v>
      </c>
      <c r="P17" s="530" t="s">
        <v>35</v>
      </c>
      <c r="Q17" s="530" t="s">
        <v>35</v>
      </c>
      <c r="R17" s="530" t="s">
        <v>59</v>
      </c>
      <c r="S17" s="530" t="s">
        <v>126</v>
      </c>
      <c r="T17" s="530" t="s">
        <v>59</v>
      </c>
      <c r="U17" s="530" t="s">
        <v>15</v>
      </c>
      <c r="V17" s="529" t="s">
        <v>453</v>
      </c>
      <c r="W17" s="531" t="s">
        <v>8</v>
      </c>
      <c r="X17" s="533" t="s">
        <v>453</v>
      </c>
      <c r="Y17" s="60"/>
      <c r="Z17" s="60"/>
      <c r="AA17" s="60"/>
      <c r="AB17" s="60"/>
      <c r="AC17" s="60"/>
      <c r="AD17" s="60"/>
      <c r="AE17" s="60"/>
      <c r="AF17" s="60"/>
      <c r="AG17" s="60"/>
      <c r="AH17" s="60"/>
      <c r="AI17" s="60"/>
      <c r="AJ17" s="60"/>
      <c r="AK17" s="60"/>
      <c r="AL17" s="60"/>
      <c r="AM17" s="60"/>
      <c r="AN17" s="60"/>
    </row>
    <row r="18">
      <c r="A18" s="529">
        <v>40005.0</v>
      </c>
      <c r="B18" s="534">
        <v>45931.583333333336</v>
      </c>
      <c r="C18" s="535">
        <v>45931.0</v>
      </c>
      <c r="D18" s="535">
        <v>45945.0</v>
      </c>
      <c r="E18" s="537" t="s">
        <v>1139</v>
      </c>
      <c r="F18" s="572">
        <v>102.0</v>
      </c>
      <c r="G18" s="537">
        <v>3.0E8</v>
      </c>
      <c r="H18" s="536" t="s">
        <v>83</v>
      </c>
      <c r="I18" s="536" t="str">
        <f t="shared" ref="I18:I19" si="2">CONCATENATE(M18,L18,A18)</f>
        <v>FIX40005</v>
      </c>
      <c r="J18" s="536" t="s">
        <v>131</v>
      </c>
      <c r="K18" s="536">
        <v>1.5</v>
      </c>
      <c r="L18" s="538" t="str">
        <f>""</f>
        <v/>
      </c>
      <c r="M18" s="536" t="s">
        <v>693</v>
      </c>
      <c r="N18" s="536" t="str">
        <f t="shared" ref="N18:Q18" si="1">" "</f>
        <v> </v>
      </c>
      <c r="O18" s="536" t="str">
        <f t="shared" si="1"/>
        <v> </v>
      </c>
      <c r="P18" s="536" t="str">
        <f t="shared" si="1"/>
        <v> </v>
      </c>
      <c r="Q18" s="530" t="str">
        <f t="shared" si="1"/>
        <v> </v>
      </c>
      <c r="R18" s="530" t="s">
        <v>79</v>
      </c>
      <c r="S18" s="530">
        <v>0.0</v>
      </c>
      <c r="T18" s="530" t="s">
        <v>143</v>
      </c>
      <c r="U18" s="530" t="str">
        <f t="shared" ref="U18:U19" si="3">" "</f>
        <v> </v>
      </c>
      <c r="V18" s="542"/>
      <c r="W18" s="531">
        <f t="shared" ref="W18:W19" si="4">D18-C18</f>
        <v>14</v>
      </c>
      <c r="X18" s="539" t="str">
        <f t="shared" ref="X18:X19" si="5">$A$11</f>
        <v>KBANK0107536000315</v>
      </c>
      <c r="Y18" s="60"/>
      <c r="Z18" s="60"/>
      <c r="AA18" s="60"/>
      <c r="AB18" s="60"/>
      <c r="AC18" s="60"/>
      <c r="AD18" s="60"/>
      <c r="AE18" s="60"/>
      <c r="AF18" s="60"/>
      <c r="AG18" s="60"/>
      <c r="AH18" s="60"/>
      <c r="AI18" s="60"/>
      <c r="AJ18" s="60"/>
      <c r="AK18" s="60"/>
      <c r="AL18" s="60"/>
      <c r="AM18" s="60"/>
      <c r="AN18" s="60"/>
    </row>
    <row r="19">
      <c r="A19" s="529">
        <v>40003.0</v>
      </c>
      <c r="B19" s="534">
        <v>45930.416666666664</v>
      </c>
      <c r="C19" s="535">
        <v>45930.0</v>
      </c>
      <c r="D19" s="535">
        <v>46021.0</v>
      </c>
      <c r="E19" s="536" t="s">
        <v>1139</v>
      </c>
      <c r="F19" s="529">
        <v>102.0</v>
      </c>
      <c r="G19" s="537">
        <v>1.0E8</v>
      </c>
      <c r="H19" s="536" t="s">
        <v>83</v>
      </c>
      <c r="I19" s="536" t="str">
        <f t="shared" si="2"/>
        <v>THOR1M40003</v>
      </c>
      <c r="J19" s="536" t="s">
        <v>1018</v>
      </c>
      <c r="K19" s="536">
        <v>2.15</v>
      </c>
      <c r="L19" s="536" t="s">
        <v>618</v>
      </c>
      <c r="M19" s="536" t="s">
        <v>622</v>
      </c>
      <c r="N19" s="540">
        <v>0.1</v>
      </c>
      <c r="O19" s="536">
        <v>2.05</v>
      </c>
      <c r="P19" s="541">
        <v>45930.0</v>
      </c>
      <c r="Q19" s="541">
        <v>45960.0</v>
      </c>
      <c r="R19" s="530" t="s">
        <v>79</v>
      </c>
      <c r="S19" s="530">
        <v>0.0</v>
      </c>
      <c r="T19" s="530" t="s">
        <v>143</v>
      </c>
      <c r="U19" s="530" t="str">
        <f t="shared" si="3"/>
        <v> </v>
      </c>
      <c r="V19" s="542"/>
      <c r="W19" s="531">
        <f t="shared" si="4"/>
        <v>91</v>
      </c>
      <c r="X19" s="539" t="str">
        <f t="shared" si="5"/>
        <v>KBANK0107536000315</v>
      </c>
      <c r="Y19" s="60"/>
      <c r="Z19" s="60"/>
      <c r="AA19" s="60"/>
      <c r="AB19" s="60"/>
      <c r="AC19" s="60"/>
      <c r="AD19" s="60"/>
      <c r="AE19" s="60"/>
      <c r="AF19" s="60"/>
      <c r="AG19" s="60"/>
      <c r="AH19" s="60"/>
      <c r="AI19" s="60"/>
      <c r="AJ19" s="60"/>
      <c r="AK19" s="60"/>
      <c r="AL19" s="60"/>
      <c r="AM19" s="60"/>
      <c r="AN19" s="60"/>
    </row>
    <row r="20">
      <c r="A20" s="515"/>
      <c r="B20" s="515"/>
      <c r="C20" s="515"/>
      <c r="D20" s="515"/>
      <c r="E20" s="515"/>
      <c r="F20" s="515"/>
      <c r="G20" s="515"/>
      <c r="H20" s="53"/>
      <c r="I20" s="53"/>
      <c r="J20" s="53"/>
      <c r="K20" s="53"/>
      <c r="L20" s="53"/>
      <c r="M20" s="53"/>
      <c r="N20" s="53"/>
      <c r="O20" s="53"/>
      <c r="P20" s="53"/>
      <c r="Q20" s="60"/>
      <c r="R20" s="60"/>
      <c r="S20" s="60"/>
      <c r="T20" s="60"/>
      <c r="U20" s="60"/>
      <c r="V20" s="60"/>
      <c r="W20" s="60"/>
      <c r="X20" s="60"/>
      <c r="Y20" s="60"/>
      <c r="Z20" s="60"/>
      <c r="AA20" s="60"/>
      <c r="AB20" s="60"/>
      <c r="AC20" s="60"/>
      <c r="AD20" s="60"/>
      <c r="AE20" s="60"/>
      <c r="AF20" s="60"/>
      <c r="AG20" s="60"/>
      <c r="AH20" s="60"/>
      <c r="AI20" s="60"/>
      <c r="AJ20" s="60"/>
      <c r="AK20" s="60"/>
      <c r="AL20" s="60"/>
      <c r="AM20" s="60"/>
      <c r="AN20" s="60"/>
    </row>
    <row r="21">
      <c r="A21" s="516" t="s">
        <v>1142</v>
      </c>
      <c r="D21" s="515"/>
      <c r="E21" s="53"/>
      <c r="F21" s="53"/>
      <c r="G21" s="53"/>
      <c r="H21" s="53"/>
      <c r="I21" s="53"/>
      <c r="J21" s="53"/>
      <c r="K21" s="53"/>
      <c r="L21" s="53"/>
      <c r="M21" s="53"/>
      <c r="N21" s="53"/>
      <c r="O21" s="53"/>
      <c r="P21" s="53"/>
      <c r="Q21" s="60"/>
      <c r="R21" s="60"/>
      <c r="S21" s="60"/>
      <c r="T21" s="60"/>
      <c r="U21" s="60"/>
      <c r="V21" s="60"/>
      <c r="W21" s="60"/>
      <c r="X21" s="60"/>
      <c r="Y21" s="60"/>
      <c r="Z21" s="60"/>
      <c r="AA21" s="60"/>
      <c r="AB21" s="60"/>
      <c r="AC21" s="60"/>
      <c r="AD21" s="60"/>
      <c r="AE21" s="60"/>
      <c r="AF21" s="60"/>
      <c r="AG21" s="60"/>
      <c r="AH21" s="60"/>
      <c r="AI21" s="60"/>
      <c r="AJ21" s="60"/>
      <c r="AK21" s="60"/>
      <c r="AL21" s="60"/>
      <c r="AM21" s="60"/>
      <c r="AN21" s="60"/>
    </row>
    <row r="22">
      <c r="A22" s="515"/>
      <c r="B22" s="515"/>
      <c r="C22" s="515"/>
      <c r="D22" s="53"/>
      <c r="E22" s="53"/>
      <c r="F22" s="53"/>
      <c r="G22" s="53"/>
      <c r="H22" s="53"/>
      <c r="I22" s="53"/>
      <c r="J22" s="53"/>
      <c r="K22" s="53"/>
      <c r="L22" s="53"/>
      <c r="M22" s="53"/>
      <c r="N22" s="53"/>
      <c r="O22" s="53"/>
      <c r="P22" s="53"/>
      <c r="Q22" s="60"/>
      <c r="R22" s="60"/>
      <c r="S22" s="60"/>
      <c r="T22" s="60"/>
      <c r="U22" s="60"/>
      <c r="V22" s="60"/>
      <c r="W22" s="60"/>
      <c r="X22" s="60"/>
      <c r="Y22" s="60"/>
      <c r="Z22" s="60"/>
      <c r="AA22" s="60"/>
      <c r="AB22" s="60"/>
      <c r="AC22" s="60"/>
      <c r="AD22" s="60"/>
      <c r="AE22" s="60"/>
      <c r="AF22" s="60"/>
      <c r="AG22" s="60"/>
      <c r="AH22" s="60"/>
      <c r="AI22" s="60"/>
      <c r="AJ22" s="60"/>
      <c r="AK22" s="60"/>
      <c r="AL22" s="60"/>
      <c r="AM22" s="60"/>
      <c r="AN22" s="60"/>
    </row>
    <row r="23">
      <c r="A23" s="515" t="s">
        <v>1906</v>
      </c>
      <c r="I23" s="515"/>
      <c r="J23" s="53"/>
      <c r="K23" s="53"/>
      <c r="L23" s="53"/>
      <c r="M23" s="53"/>
      <c r="N23" s="53"/>
      <c r="O23" s="53"/>
      <c r="P23" s="53"/>
      <c r="Q23" s="60"/>
      <c r="R23" s="60"/>
      <c r="S23" s="60"/>
      <c r="T23" s="60"/>
      <c r="U23" s="60"/>
      <c r="V23" s="60"/>
      <c r="W23" s="60"/>
      <c r="X23" s="60"/>
      <c r="Y23" s="60"/>
      <c r="Z23" s="60"/>
      <c r="AA23" s="60"/>
      <c r="AB23" s="60"/>
      <c r="AC23" s="60"/>
      <c r="AD23" s="60"/>
      <c r="AE23" s="60"/>
      <c r="AF23" s="60"/>
      <c r="AG23" s="60"/>
      <c r="AH23" s="60"/>
      <c r="AI23" s="60"/>
      <c r="AJ23" s="60"/>
      <c r="AK23" s="60"/>
      <c r="AL23" s="60"/>
      <c r="AM23" s="60"/>
      <c r="AN23" s="60"/>
    </row>
    <row r="24">
      <c r="A24" s="515" t="s">
        <v>1144</v>
      </c>
      <c r="I24" s="515"/>
      <c r="J24" s="53"/>
      <c r="K24" s="53"/>
      <c r="L24" s="53"/>
      <c r="M24" s="53"/>
      <c r="N24" s="53"/>
      <c r="O24" s="53"/>
      <c r="P24" s="53"/>
      <c r="Q24" s="60"/>
      <c r="R24" s="60"/>
      <c r="S24" s="60"/>
      <c r="T24" s="60"/>
      <c r="U24" s="60"/>
      <c r="V24" s="60"/>
      <c r="W24" s="60"/>
      <c r="X24" s="60"/>
      <c r="Y24" s="60"/>
      <c r="Z24" s="60"/>
      <c r="AA24" s="60"/>
      <c r="AB24" s="60"/>
      <c r="AC24" s="60"/>
      <c r="AD24" s="60"/>
      <c r="AE24" s="60"/>
      <c r="AF24" s="60"/>
      <c r="AG24" s="60"/>
      <c r="AH24" s="60"/>
      <c r="AI24" s="60"/>
      <c r="AJ24" s="60"/>
      <c r="AK24" s="60"/>
      <c r="AL24" s="60"/>
      <c r="AM24" s="60"/>
      <c r="AN24" s="60"/>
    </row>
    <row r="25">
      <c r="A25" s="515" t="s">
        <v>1145</v>
      </c>
      <c r="K25" s="53"/>
      <c r="L25" s="53"/>
      <c r="M25" s="53"/>
      <c r="N25" s="53"/>
      <c r="O25" s="53"/>
      <c r="P25" s="53"/>
      <c r="Q25" s="60"/>
      <c r="R25" s="60"/>
      <c r="S25" s="60"/>
      <c r="T25" s="60"/>
      <c r="U25" s="60"/>
      <c r="V25" s="60"/>
      <c r="W25" s="60"/>
      <c r="X25" s="60"/>
      <c r="Y25" s="60"/>
      <c r="Z25" s="60"/>
      <c r="AA25" s="60"/>
      <c r="AB25" s="60"/>
      <c r="AC25" s="60"/>
      <c r="AD25" s="60"/>
      <c r="AE25" s="60"/>
      <c r="AF25" s="60"/>
      <c r="AG25" s="60"/>
      <c r="AH25" s="60"/>
      <c r="AI25" s="60"/>
      <c r="AJ25" s="60"/>
      <c r="AK25" s="60"/>
      <c r="AL25" s="60"/>
      <c r="AM25" s="60"/>
      <c r="AN25" s="60"/>
    </row>
    <row r="26">
      <c r="A26" s="515"/>
      <c r="B26" s="515"/>
      <c r="C26" s="515"/>
      <c r="D26" s="515"/>
      <c r="E26" s="515"/>
      <c r="F26" s="515"/>
      <c r="G26" s="515"/>
      <c r="H26" s="515"/>
      <c r="I26" s="515"/>
      <c r="J26" s="515"/>
      <c r="K26" s="515"/>
      <c r="L26" s="515"/>
      <c r="M26" s="515"/>
      <c r="N26" s="515"/>
      <c r="O26" s="515"/>
      <c r="P26" s="515"/>
      <c r="Q26" s="60"/>
      <c r="R26" s="60"/>
      <c r="S26" s="60"/>
      <c r="T26" s="60"/>
      <c r="U26" s="60"/>
      <c r="V26" s="60"/>
      <c r="W26" s="60"/>
      <c r="X26" s="60"/>
      <c r="Y26" s="60"/>
      <c r="Z26" s="60"/>
      <c r="AA26" s="60"/>
      <c r="AB26" s="60"/>
      <c r="AC26" s="60"/>
      <c r="AD26" s="60"/>
      <c r="AE26" s="60"/>
      <c r="AF26" s="60"/>
      <c r="AG26" s="60"/>
      <c r="AH26" s="60"/>
      <c r="AI26" s="60"/>
      <c r="AJ26" s="60"/>
      <c r="AK26" s="60"/>
      <c r="AL26" s="60"/>
      <c r="AM26" s="60"/>
      <c r="AN26" s="60"/>
    </row>
    <row r="27">
      <c r="A27" s="1401" t="s">
        <v>1146</v>
      </c>
      <c r="B27" s="1402"/>
      <c r="C27" s="543"/>
      <c r="D27" s="543"/>
      <c r="E27" s="515"/>
      <c r="F27" s="515"/>
      <c r="G27" s="544"/>
      <c r="H27" s="515"/>
      <c r="I27" s="515"/>
      <c r="J27" s="515"/>
      <c r="K27" s="515"/>
      <c r="L27" s="515"/>
      <c r="M27" s="515"/>
      <c r="N27" s="515"/>
      <c r="O27" s="515"/>
      <c r="P27" s="515"/>
      <c r="Q27" s="60"/>
      <c r="R27" s="60"/>
      <c r="S27" s="60"/>
      <c r="T27" s="60"/>
      <c r="U27" s="60"/>
      <c r="V27" s="60"/>
      <c r="W27" s="60"/>
      <c r="X27" s="60"/>
      <c r="Y27" s="60"/>
      <c r="Z27" s="60"/>
      <c r="AA27" s="60"/>
      <c r="AB27" s="60"/>
      <c r="AC27" s="60"/>
      <c r="AD27" s="60"/>
      <c r="AE27" s="60"/>
      <c r="AF27" s="60"/>
      <c r="AG27" s="60"/>
      <c r="AH27" s="60"/>
      <c r="AI27" s="60"/>
      <c r="AJ27" s="60"/>
      <c r="AK27" s="60"/>
      <c r="AL27" s="60"/>
      <c r="AM27" s="60"/>
      <c r="AN27" s="60"/>
    </row>
    <row r="28">
      <c r="A28" s="517" t="s">
        <v>602</v>
      </c>
      <c r="B28" s="517" t="s">
        <v>583</v>
      </c>
      <c r="C28" s="517" t="s">
        <v>585</v>
      </c>
      <c r="D28" s="517" t="s">
        <v>525</v>
      </c>
      <c r="E28" s="517" t="s">
        <v>604</v>
      </c>
      <c r="F28" s="517" t="s">
        <v>7</v>
      </c>
      <c r="G28" s="517" t="s">
        <v>606</v>
      </c>
      <c r="H28" s="517" t="s">
        <v>534</v>
      </c>
      <c r="I28" s="517" t="s">
        <v>609</v>
      </c>
      <c r="J28" s="517" t="s">
        <v>613</v>
      </c>
      <c r="K28" s="517" t="s">
        <v>614</v>
      </c>
      <c r="L28" s="517" t="s">
        <v>616</v>
      </c>
      <c r="M28" s="517" t="s">
        <v>620</v>
      </c>
      <c r="N28" s="517" t="s">
        <v>624</v>
      </c>
      <c r="O28" s="517" t="s">
        <v>627</v>
      </c>
      <c r="P28" s="517" t="s">
        <v>630</v>
      </c>
      <c r="Q28" s="517" t="s">
        <v>633</v>
      </c>
      <c r="R28" s="517" t="s">
        <v>636</v>
      </c>
      <c r="S28" s="517" t="s">
        <v>426</v>
      </c>
      <c r="T28" s="517" t="s">
        <v>548</v>
      </c>
      <c r="U28" s="517" t="s">
        <v>639</v>
      </c>
      <c r="V28" s="517" t="s">
        <v>640</v>
      </c>
      <c r="W28" s="517" t="s">
        <v>644</v>
      </c>
      <c r="X28" s="518" t="s">
        <v>452</v>
      </c>
      <c r="Y28" s="282"/>
      <c r="Z28" s="282"/>
      <c r="AA28" s="282"/>
      <c r="AB28" s="282"/>
      <c r="AC28" s="282"/>
      <c r="AD28" s="282"/>
      <c r="AE28" s="282"/>
      <c r="AF28" s="282"/>
      <c r="AG28" s="282"/>
      <c r="AH28" s="282"/>
      <c r="AI28" s="282"/>
      <c r="AJ28" s="282"/>
      <c r="AK28" s="282"/>
      <c r="AL28" s="282"/>
      <c r="AM28" s="282"/>
      <c r="AN28" s="282"/>
    </row>
    <row r="29">
      <c r="A29" s="529" t="s">
        <v>453</v>
      </c>
      <c r="B29" s="530" t="s">
        <v>110</v>
      </c>
      <c r="C29" s="530" t="s">
        <v>35</v>
      </c>
      <c r="D29" s="530" t="s">
        <v>35</v>
      </c>
      <c r="E29" s="530" t="s">
        <v>28</v>
      </c>
      <c r="F29" s="529" t="s">
        <v>453</v>
      </c>
      <c r="G29" s="530" t="s">
        <v>126</v>
      </c>
      <c r="H29" s="530" t="s">
        <v>81</v>
      </c>
      <c r="I29" s="530" t="s">
        <v>59</v>
      </c>
      <c r="J29" s="530" t="s">
        <v>28</v>
      </c>
      <c r="K29" s="530" t="s">
        <v>71</v>
      </c>
      <c r="L29" s="531" t="s">
        <v>28</v>
      </c>
      <c r="M29" s="530" t="s">
        <v>59</v>
      </c>
      <c r="N29" s="530" t="s">
        <v>71</v>
      </c>
      <c r="O29" s="530" t="s">
        <v>71</v>
      </c>
      <c r="P29" s="530" t="s">
        <v>35</v>
      </c>
      <c r="Q29" s="530" t="s">
        <v>35</v>
      </c>
      <c r="R29" s="530" t="s">
        <v>59</v>
      </c>
      <c r="S29" s="530" t="s">
        <v>126</v>
      </c>
      <c r="T29" s="530" t="s">
        <v>59</v>
      </c>
      <c r="U29" s="530" t="s">
        <v>15</v>
      </c>
      <c r="V29" s="529" t="s">
        <v>453</v>
      </c>
      <c r="W29" s="531" t="s">
        <v>8</v>
      </c>
      <c r="X29" s="533" t="s">
        <v>453</v>
      </c>
      <c r="Y29" s="60"/>
      <c r="Z29" s="60"/>
      <c r="AA29" s="60"/>
      <c r="AB29" s="60"/>
      <c r="AC29" s="60"/>
      <c r="AD29" s="60"/>
      <c r="AE29" s="60"/>
      <c r="AF29" s="60"/>
      <c r="AG29" s="60"/>
      <c r="AH29" s="60"/>
      <c r="AI29" s="60"/>
      <c r="AJ29" s="60"/>
      <c r="AK29" s="60"/>
      <c r="AL29" s="60"/>
      <c r="AM29" s="60"/>
      <c r="AN29" s="60"/>
    </row>
    <row r="30">
      <c r="A30" s="529">
        <v>40005.0</v>
      </c>
      <c r="B30" s="534">
        <v>45931.583333333336</v>
      </c>
      <c r="C30" s="535">
        <v>45931.0</v>
      </c>
      <c r="D30" s="535">
        <v>45945.0</v>
      </c>
      <c r="E30" s="536" t="s">
        <v>1139</v>
      </c>
      <c r="F30" s="529">
        <v>102.0</v>
      </c>
      <c r="G30" s="537">
        <v>3.0E8</v>
      </c>
      <c r="H30" s="536" t="s">
        <v>83</v>
      </c>
      <c r="I30" s="536" t="str">
        <f t="shared" ref="I30:I31" si="7">CONCATENATE(M30,L30,A30)</f>
        <v>FIX40005</v>
      </c>
      <c r="J30" s="536" t="s">
        <v>131</v>
      </c>
      <c r="K30" s="536">
        <v>1.5</v>
      </c>
      <c r="L30" s="538" t="str">
        <f>""</f>
        <v/>
      </c>
      <c r="M30" s="536" t="s">
        <v>693</v>
      </c>
      <c r="N30" s="536" t="str">
        <f t="shared" ref="N30:Q30" si="6">" "</f>
        <v> </v>
      </c>
      <c r="O30" s="536" t="str">
        <f t="shared" si="6"/>
        <v> </v>
      </c>
      <c r="P30" s="536" t="str">
        <f t="shared" si="6"/>
        <v> </v>
      </c>
      <c r="Q30" s="530" t="str">
        <f t="shared" si="6"/>
        <v> </v>
      </c>
      <c r="R30" s="530" t="s">
        <v>79</v>
      </c>
      <c r="S30" s="530">
        <v>0.0</v>
      </c>
      <c r="T30" s="530" t="s">
        <v>143</v>
      </c>
      <c r="U30" s="530" t="s">
        <v>1907</v>
      </c>
      <c r="V30" s="530" t="str">
        <f>" "</f>
        <v> </v>
      </c>
      <c r="W30" s="531">
        <f t="shared" ref="W30:W31" si="8">D30-C30</f>
        <v>14</v>
      </c>
      <c r="X30" s="539" t="str">
        <f>$A$11</f>
        <v>KBANK0107536000315</v>
      </c>
      <c r="Y30" s="60"/>
      <c r="Z30" s="60"/>
      <c r="AA30" s="60"/>
      <c r="AB30" s="60"/>
      <c r="AC30" s="60"/>
      <c r="AD30" s="60"/>
      <c r="AE30" s="60"/>
      <c r="AF30" s="60"/>
      <c r="AG30" s="60"/>
      <c r="AH30" s="60"/>
      <c r="AI30" s="60"/>
      <c r="AJ30" s="60"/>
      <c r="AK30" s="60"/>
      <c r="AL30" s="60"/>
      <c r="AM30" s="60"/>
      <c r="AN30" s="60"/>
    </row>
    <row r="31">
      <c r="A31" s="529">
        <v>40003.0</v>
      </c>
      <c r="B31" s="534">
        <v>45930.416666666664</v>
      </c>
      <c r="C31" s="535">
        <v>45930.0</v>
      </c>
      <c r="D31" s="535">
        <v>46021.0</v>
      </c>
      <c r="E31" s="530" t="s">
        <v>1139</v>
      </c>
      <c r="F31" s="529">
        <v>102.0</v>
      </c>
      <c r="G31" s="537">
        <v>1.0E8</v>
      </c>
      <c r="H31" s="530" t="s">
        <v>83</v>
      </c>
      <c r="I31" s="536" t="str">
        <f t="shared" si="7"/>
        <v>THOR1M40003</v>
      </c>
      <c r="J31" s="530" t="s">
        <v>1018</v>
      </c>
      <c r="K31" s="530">
        <v>2.15</v>
      </c>
      <c r="L31" s="530" t="s">
        <v>618</v>
      </c>
      <c r="M31" s="530" t="s">
        <v>622</v>
      </c>
      <c r="N31" s="540">
        <v>0.1</v>
      </c>
      <c r="O31" s="530">
        <v>2.05</v>
      </c>
      <c r="P31" s="541">
        <v>45930.0</v>
      </c>
      <c r="Q31" s="541">
        <v>45960.0</v>
      </c>
      <c r="R31" s="530" t="s">
        <v>79</v>
      </c>
      <c r="S31" s="530">
        <v>0.0</v>
      </c>
      <c r="T31" s="530" t="s">
        <v>143</v>
      </c>
      <c r="U31" s="530" t="s">
        <v>1148</v>
      </c>
      <c r="V31" s="542"/>
      <c r="W31" s="531">
        <f t="shared" si="8"/>
        <v>91</v>
      </c>
      <c r="X31" s="539" t="str">
        <f>" "</f>
        <v> </v>
      </c>
      <c r="Y31" s="60"/>
      <c r="Z31" s="60"/>
      <c r="AA31" s="60"/>
      <c r="AB31" s="60"/>
      <c r="AC31" s="60"/>
      <c r="AD31" s="60"/>
      <c r="AE31" s="60"/>
      <c r="AF31" s="60"/>
      <c r="AG31" s="60"/>
      <c r="AH31" s="60"/>
      <c r="AI31" s="60"/>
      <c r="AJ31" s="60"/>
      <c r="AK31" s="60"/>
      <c r="AL31" s="60"/>
      <c r="AM31" s="60"/>
      <c r="AN31" s="60"/>
    </row>
    <row r="32">
      <c r="A32" s="515"/>
      <c r="B32" s="515"/>
      <c r="C32" s="515"/>
      <c r="D32" s="515"/>
      <c r="E32" s="515"/>
      <c r="F32" s="515"/>
      <c r="G32" s="515"/>
      <c r="H32" s="515"/>
      <c r="I32" s="515"/>
      <c r="J32" s="515"/>
      <c r="K32" s="53"/>
      <c r="L32" s="53"/>
      <c r="M32" s="53"/>
      <c r="N32" s="53"/>
      <c r="O32" s="53"/>
      <c r="P32" s="53"/>
      <c r="Q32" s="60"/>
      <c r="R32" s="60"/>
      <c r="S32" s="60"/>
      <c r="T32" s="60"/>
      <c r="U32" s="60"/>
      <c r="V32" s="60"/>
      <c r="W32" s="60"/>
      <c r="X32" s="60"/>
      <c r="Y32" s="60"/>
      <c r="Z32" s="60"/>
      <c r="AA32" s="60"/>
      <c r="AB32" s="60"/>
      <c r="AC32" s="60"/>
      <c r="AD32" s="60"/>
      <c r="AE32" s="60"/>
      <c r="AF32" s="60"/>
      <c r="AG32" s="60"/>
      <c r="AH32" s="60"/>
      <c r="AI32" s="60"/>
      <c r="AJ32" s="60"/>
      <c r="AK32" s="60"/>
      <c r="AL32" s="60"/>
      <c r="AM32" s="60"/>
      <c r="AN32" s="60"/>
    </row>
    <row r="33">
      <c r="A33" s="557" t="s">
        <v>1149</v>
      </c>
      <c r="B33" s="60"/>
      <c r="C33" s="53"/>
      <c r="D33" s="53"/>
      <c r="E33" s="53"/>
      <c r="F33" s="53"/>
      <c r="G33" s="53"/>
      <c r="H33" s="53"/>
      <c r="I33" s="53"/>
      <c r="J33" s="53"/>
      <c r="K33" s="53"/>
      <c r="L33" s="53"/>
      <c r="M33" s="53"/>
      <c r="N33" s="53"/>
      <c r="O33" s="53"/>
      <c r="P33" s="53"/>
      <c r="Q33" s="60"/>
      <c r="R33" s="60"/>
      <c r="S33" s="60"/>
      <c r="T33" s="60"/>
      <c r="U33" s="60"/>
      <c r="V33" s="60"/>
      <c r="W33" s="60"/>
      <c r="X33" s="60"/>
      <c r="Y33" s="60"/>
      <c r="Z33" s="60"/>
      <c r="AA33" s="60"/>
      <c r="AB33" s="60"/>
      <c r="AC33" s="60"/>
      <c r="AD33" s="60"/>
      <c r="AE33" s="60"/>
      <c r="AF33" s="60"/>
      <c r="AG33" s="60"/>
      <c r="AH33" s="60"/>
      <c r="AI33" s="60"/>
      <c r="AJ33" s="60"/>
      <c r="AK33" s="60"/>
      <c r="AL33" s="60"/>
      <c r="AM33" s="60"/>
      <c r="AN33" s="60"/>
    </row>
    <row r="34">
      <c r="A34" s="515"/>
      <c r="B34" s="515"/>
      <c r="C34" s="515"/>
      <c r="D34" s="515"/>
      <c r="E34" s="515"/>
      <c r="F34" s="515"/>
      <c r="G34" s="515"/>
      <c r="H34" s="515"/>
      <c r="I34" s="53"/>
      <c r="J34" s="53"/>
      <c r="K34" s="53"/>
      <c r="L34" s="53"/>
      <c r="M34" s="53"/>
      <c r="N34" s="53"/>
      <c r="O34" s="53"/>
      <c r="P34" s="53"/>
      <c r="Q34" s="60"/>
      <c r="R34" s="60"/>
      <c r="S34" s="60"/>
      <c r="T34" s="60"/>
      <c r="U34" s="60"/>
      <c r="V34" s="60"/>
      <c r="W34" s="60"/>
      <c r="X34" s="60"/>
      <c r="Y34" s="60"/>
      <c r="Z34" s="60"/>
      <c r="AA34" s="60"/>
      <c r="AB34" s="60"/>
      <c r="AC34" s="60"/>
      <c r="AD34" s="60"/>
      <c r="AE34" s="60"/>
      <c r="AF34" s="60"/>
      <c r="AG34" s="60"/>
      <c r="AH34" s="60"/>
      <c r="AI34" s="60"/>
      <c r="AJ34" s="60"/>
      <c r="AK34" s="60"/>
      <c r="AL34" s="60"/>
      <c r="AM34" s="60"/>
      <c r="AN34" s="60"/>
    </row>
    <row r="35">
      <c r="A35" s="515" t="s">
        <v>1150</v>
      </c>
      <c r="B35" s="1246"/>
      <c r="C35" s="1246"/>
      <c r="D35" s="1246"/>
      <c r="E35" s="1360"/>
      <c r="F35" s="544"/>
      <c r="G35" s="544"/>
      <c r="H35" s="133"/>
      <c r="I35" s="53"/>
      <c r="J35" s="53"/>
      <c r="K35" s="53"/>
      <c r="L35" s="53"/>
      <c r="M35" s="53"/>
      <c r="N35" s="53"/>
      <c r="O35" s="53"/>
      <c r="P35" s="53"/>
      <c r="Q35" s="60"/>
      <c r="R35" s="60"/>
      <c r="S35" s="60"/>
      <c r="T35" s="60"/>
      <c r="U35" s="60"/>
      <c r="V35" s="60"/>
      <c r="W35" s="60"/>
      <c r="X35" s="60"/>
      <c r="Y35" s="60"/>
      <c r="Z35" s="60"/>
      <c r="AA35" s="60"/>
      <c r="AB35" s="60"/>
      <c r="AC35" s="60"/>
      <c r="AD35" s="60"/>
      <c r="AE35" s="60"/>
      <c r="AF35" s="60"/>
      <c r="AG35" s="60"/>
      <c r="AH35" s="60"/>
      <c r="AI35" s="60"/>
      <c r="AJ35" s="60"/>
      <c r="AK35" s="60"/>
      <c r="AL35" s="60"/>
      <c r="AM35" s="60"/>
      <c r="AN35" s="60"/>
    </row>
    <row r="36">
      <c r="A36" s="1401" t="s">
        <v>1146</v>
      </c>
      <c r="B36" s="1403"/>
      <c r="C36" s="53"/>
      <c r="D36" s="53"/>
      <c r="E36" s="544"/>
      <c r="F36" s="544"/>
      <c r="G36" s="544"/>
      <c r="H36" s="133"/>
      <c r="I36" s="53"/>
      <c r="J36" s="53"/>
      <c r="K36" s="53"/>
      <c r="L36" s="53"/>
      <c r="M36" s="53"/>
      <c r="N36" s="53"/>
      <c r="O36" s="53"/>
      <c r="P36" s="53"/>
      <c r="Q36" s="60"/>
      <c r="R36" s="60"/>
      <c r="S36" s="60"/>
      <c r="T36" s="60"/>
      <c r="U36" s="60"/>
      <c r="V36" s="60"/>
      <c r="W36" s="60"/>
      <c r="X36" s="60"/>
      <c r="Y36" s="60"/>
      <c r="Z36" s="60"/>
      <c r="AA36" s="60"/>
      <c r="AB36" s="60"/>
      <c r="AC36" s="60"/>
      <c r="AD36" s="60"/>
      <c r="AE36" s="60"/>
      <c r="AF36" s="60"/>
      <c r="AG36" s="60"/>
      <c r="AH36" s="60"/>
      <c r="AI36" s="60"/>
      <c r="AJ36" s="60"/>
      <c r="AK36" s="60"/>
      <c r="AL36" s="60"/>
      <c r="AM36" s="60"/>
      <c r="AN36" s="60"/>
    </row>
    <row r="37">
      <c r="A37" s="515" t="s">
        <v>1908</v>
      </c>
      <c r="B37" s="515"/>
      <c r="C37" s="515"/>
      <c r="D37" s="53"/>
      <c r="E37" s="53"/>
      <c r="F37" s="53"/>
      <c r="G37" s="53"/>
      <c r="H37" s="53"/>
      <c r="I37" s="53"/>
      <c r="J37" s="53"/>
      <c r="K37" s="53"/>
      <c r="L37" s="53"/>
      <c r="M37" s="53"/>
      <c r="N37" s="53"/>
      <c r="O37" s="53"/>
      <c r="P37" s="53"/>
      <c r="Q37" s="60"/>
      <c r="R37" s="60"/>
      <c r="S37" s="60"/>
      <c r="T37" s="60"/>
      <c r="U37" s="60"/>
      <c r="V37" s="60"/>
      <c r="W37" s="60"/>
      <c r="X37" s="60"/>
      <c r="Y37" s="60"/>
      <c r="Z37" s="60"/>
      <c r="AA37" s="60"/>
      <c r="AB37" s="60"/>
      <c r="AC37" s="60"/>
      <c r="AD37" s="60"/>
      <c r="AE37" s="60"/>
      <c r="AF37" s="60"/>
      <c r="AG37" s="60"/>
      <c r="AH37" s="60"/>
      <c r="AI37" s="60"/>
      <c r="AJ37" s="60"/>
      <c r="AK37" s="60"/>
      <c r="AL37" s="60"/>
      <c r="AM37" s="60"/>
      <c r="AN37" s="60"/>
    </row>
    <row r="38">
      <c r="A38" s="515" t="s">
        <v>1161</v>
      </c>
      <c r="B38" s="556"/>
      <c r="C38" s="515"/>
      <c r="D38" s="515"/>
      <c r="E38" s="53"/>
      <c r="F38" s="53"/>
      <c r="G38" s="53"/>
      <c r="H38" s="53"/>
      <c r="I38" s="53"/>
      <c r="J38" s="53"/>
      <c r="K38" s="53"/>
      <c r="L38" s="53"/>
      <c r="M38" s="53"/>
      <c r="N38" s="53"/>
      <c r="O38" s="53"/>
      <c r="P38" s="53"/>
      <c r="Q38" s="60"/>
      <c r="R38" s="60"/>
      <c r="S38" s="60"/>
      <c r="T38" s="60"/>
      <c r="U38" s="60"/>
      <c r="V38" s="60"/>
      <c r="W38" s="60"/>
      <c r="X38" s="60"/>
      <c r="Y38" s="60"/>
      <c r="Z38" s="60"/>
      <c r="AA38" s="60"/>
      <c r="AB38" s="60"/>
      <c r="AC38" s="60"/>
      <c r="AD38" s="60"/>
      <c r="AE38" s="60"/>
      <c r="AF38" s="60"/>
      <c r="AG38" s="60"/>
      <c r="AH38" s="60"/>
      <c r="AI38" s="60"/>
      <c r="AJ38" s="60"/>
      <c r="AK38" s="60"/>
      <c r="AL38" s="60"/>
      <c r="AM38" s="60"/>
      <c r="AN38" s="60"/>
    </row>
    <row r="39">
      <c r="A39" s="53" t="s">
        <v>1153</v>
      </c>
      <c r="C39" s="53"/>
      <c r="D39" s="53"/>
      <c r="E39" s="53"/>
      <c r="F39" s="53"/>
      <c r="G39" s="53"/>
      <c r="H39" s="53"/>
      <c r="I39" s="53"/>
      <c r="J39" s="53"/>
      <c r="K39" s="53"/>
      <c r="L39" s="53"/>
      <c r="M39" s="53"/>
      <c r="N39" s="53"/>
      <c r="O39" s="53"/>
      <c r="P39" s="53"/>
      <c r="Q39" s="60"/>
      <c r="R39" s="60"/>
      <c r="S39" s="60"/>
      <c r="T39" s="60"/>
      <c r="U39" s="60"/>
      <c r="V39" s="60"/>
      <c r="W39" s="60"/>
      <c r="X39" s="60"/>
      <c r="Y39" s="60"/>
      <c r="Z39" s="60"/>
      <c r="AA39" s="60"/>
      <c r="AB39" s="60"/>
      <c r="AC39" s="60"/>
      <c r="AD39" s="60"/>
      <c r="AE39" s="60"/>
      <c r="AF39" s="60"/>
      <c r="AG39" s="60"/>
      <c r="AH39" s="60"/>
      <c r="AI39" s="60"/>
      <c r="AJ39" s="60"/>
      <c r="AK39" s="60"/>
      <c r="AL39" s="60"/>
      <c r="AM39" s="60"/>
      <c r="AN39" s="60"/>
    </row>
    <row r="40">
      <c r="A40" s="515" t="s">
        <v>1154</v>
      </c>
      <c r="B40" s="559">
        <v>12328.77</v>
      </c>
      <c r="C40" s="515" t="s">
        <v>1909</v>
      </c>
      <c r="D40" s="515"/>
      <c r="E40" s="515"/>
      <c r="F40" s="515"/>
      <c r="G40" s="515"/>
      <c r="H40" s="515"/>
      <c r="I40" s="515"/>
      <c r="J40" s="515"/>
      <c r="K40" s="515"/>
      <c r="L40" s="515"/>
      <c r="M40" s="515"/>
      <c r="N40" s="515"/>
      <c r="O40" s="515"/>
      <c r="P40" s="515"/>
      <c r="Q40" s="60"/>
      <c r="R40" s="60"/>
      <c r="S40" s="60"/>
      <c r="T40" s="60"/>
      <c r="U40" s="60"/>
      <c r="V40" s="60"/>
      <c r="W40" s="60"/>
      <c r="X40" s="60"/>
      <c r="Y40" s="60"/>
      <c r="Z40" s="60"/>
      <c r="AA40" s="60"/>
      <c r="AB40" s="60"/>
      <c r="AC40" s="60"/>
      <c r="AD40" s="60"/>
      <c r="AE40" s="60"/>
      <c r="AF40" s="60"/>
      <c r="AG40" s="60"/>
      <c r="AH40" s="60"/>
      <c r="AI40" s="60"/>
      <c r="AJ40" s="60"/>
      <c r="AK40" s="60"/>
      <c r="AL40" s="60"/>
      <c r="AM40" s="60"/>
      <c r="AN40" s="60"/>
    </row>
    <row r="41">
      <c r="A41" s="515" t="s">
        <v>1910</v>
      </c>
      <c r="B41" s="515"/>
      <c r="C41" s="515"/>
      <c r="D41" s="515"/>
      <c r="E41" s="515"/>
      <c r="F41" s="515"/>
      <c r="G41" s="515"/>
      <c r="H41" s="515"/>
      <c r="I41" s="515"/>
      <c r="J41" s="515"/>
      <c r="K41" s="515"/>
      <c r="L41" s="515"/>
      <c r="M41" s="515"/>
      <c r="N41" s="515"/>
      <c r="O41" s="515"/>
      <c r="P41" s="515"/>
      <c r="Q41" s="60"/>
      <c r="R41" s="60"/>
      <c r="S41" s="60"/>
      <c r="T41" s="60"/>
      <c r="U41" s="60"/>
      <c r="V41" s="60"/>
      <c r="W41" s="60"/>
      <c r="X41" s="60"/>
      <c r="Y41" s="60"/>
      <c r="Z41" s="60"/>
      <c r="AA41" s="60"/>
      <c r="AB41" s="60"/>
      <c r="AC41" s="60"/>
      <c r="AD41" s="60"/>
      <c r="AE41" s="60"/>
      <c r="AF41" s="60"/>
      <c r="AG41" s="60"/>
      <c r="AH41" s="60"/>
      <c r="AI41" s="60"/>
      <c r="AJ41" s="60"/>
      <c r="AK41" s="60"/>
      <c r="AL41" s="60"/>
      <c r="AM41" s="60"/>
      <c r="AN41" s="60"/>
    </row>
    <row r="42">
      <c r="A42" s="515"/>
      <c r="B42" s="515"/>
      <c r="C42" s="515"/>
      <c r="D42" s="515"/>
      <c r="E42" s="515"/>
      <c r="F42" s="515"/>
      <c r="G42" s="515"/>
      <c r="H42" s="515"/>
      <c r="I42" s="515"/>
      <c r="J42" s="515"/>
      <c r="K42" s="53"/>
      <c r="L42" s="53"/>
      <c r="M42" s="53"/>
      <c r="N42" s="53"/>
      <c r="O42" s="53"/>
      <c r="P42" s="53"/>
      <c r="Q42" s="60"/>
      <c r="R42" s="60"/>
      <c r="S42" s="60"/>
      <c r="T42" s="60"/>
      <c r="U42" s="60"/>
      <c r="V42" s="60"/>
      <c r="W42" s="60"/>
      <c r="X42" s="60"/>
      <c r="Y42" s="60"/>
      <c r="Z42" s="60"/>
      <c r="AA42" s="60"/>
      <c r="AB42" s="60"/>
      <c r="AC42" s="60"/>
      <c r="AD42" s="60"/>
      <c r="AE42" s="60"/>
      <c r="AF42" s="60"/>
      <c r="AG42" s="60"/>
      <c r="AH42" s="60"/>
      <c r="AI42" s="60"/>
      <c r="AJ42" s="60"/>
      <c r="AK42" s="60"/>
      <c r="AL42" s="60"/>
      <c r="AM42" s="60"/>
      <c r="AN42" s="60"/>
    </row>
    <row r="43">
      <c r="A43" s="515" t="s">
        <v>1155</v>
      </c>
      <c r="B43" s="515"/>
      <c r="C43" s="515"/>
      <c r="D43" s="515"/>
      <c r="E43" s="515"/>
      <c r="F43" s="515"/>
      <c r="G43" s="515"/>
      <c r="H43" s="515"/>
      <c r="I43" s="515"/>
      <c r="J43" s="515"/>
      <c r="K43" s="515"/>
      <c r="L43" s="515"/>
      <c r="M43" s="515"/>
      <c r="N43" s="515"/>
      <c r="O43" s="515"/>
      <c r="P43" s="515"/>
      <c r="Q43" s="60"/>
      <c r="R43" s="60"/>
      <c r="S43" s="60"/>
      <c r="T43" s="60"/>
      <c r="U43" s="60"/>
      <c r="V43" s="60"/>
      <c r="W43" s="60"/>
      <c r="X43" s="60"/>
      <c r="Y43" s="60"/>
      <c r="Z43" s="60"/>
      <c r="AA43" s="60"/>
      <c r="AB43" s="60"/>
      <c r="AC43" s="60"/>
      <c r="AD43" s="60"/>
      <c r="AE43" s="60"/>
      <c r="AF43" s="60"/>
      <c r="AG43" s="60"/>
      <c r="AH43" s="60"/>
      <c r="AI43" s="60"/>
      <c r="AJ43" s="60"/>
      <c r="AK43" s="60"/>
      <c r="AL43" s="60"/>
      <c r="AM43" s="60"/>
      <c r="AN43" s="60"/>
    </row>
    <row r="44">
      <c r="A44" s="515" t="s">
        <v>1156</v>
      </c>
      <c r="B44" s="556"/>
      <c r="C44" s="543"/>
      <c r="D44" s="543"/>
      <c r="E44" s="515"/>
      <c r="F44" s="515"/>
      <c r="G44" s="544"/>
      <c r="H44" s="515"/>
      <c r="I44" s="515"/>
      <c r="J44" s="515"/>
      <c r="K44" s="515"/>
      <c r="L44" s="515"/>
      <c r="M44" s="515"/>
      <c r="N44" s="556"/>
      <c r="O44" s="515"/>
      <c r="P44" s="515"/>
      <c r="Q44" s="60"/>
      <c r="R44" s="60"/>
      <c r="S44" s="60"/>
      <c r="T44" s="60"/>
      <c r="U44" s="60"/>
      <c r="V44" s="60"/>
      <c r="W44" s="60"/>
      <c r="X44" s="60"/>
      <c r="Y44" s="60"/>
      <c r="Z44" s="60"/>
      <c r="AA44" s="60"/>
      <c r="AB44" s="60"/>
      <c r="AC44" s="60"/>
      <c r="AD44" s="60"/>
      <c r="AE44" s="60"/>
      <c r="AF44" s="60"/>
      <c r="AG44" s="60"/>
      <c r="AH44" s="60"/>
      <c r="AI44" s="60"/>
      <c r="AJ44" s="60"/>
      <c r="AK44" s="60"/>
      <c r="AL44" s="60"/>
      <c r="AM44" s="60"/>
      <c r="AN44" s="60"/>
    </row>
    <row r="45">
      <c r="A45" s="515" t="s">
        <v>1154</v>
      </c>
      <c r="B45" s="559">
        <f>100000000*0.0215 / 365</f>
        <v>5890.410959</v>
      </c>
      <c r="C45" s="515"/>
      <c r="D45" s="515"/>
      <c r="E45" s="515"/>
      <c r="F45" s="515"/>
      <c r="G45" s="515"/>
      <c r="H45" s="515"/>
      <c r="I45" s="515"/>
      <c r="J45" s="515"/>
      <c r="K45" s="515"/>
      <c r="L45" s="515"/>
      <c r="M45" s="515"/>
      <c r="N45" s="515"/>
      <c r="O45" s="515"/>
      <c r="P45" s="515"/>
      <c r="Q45" s="60"/>
      <c r="R45" s="60"/>
      <c r="S45" s="60"/>
      <c r="T45" s="60"/>
      <c r="U45" s="60"/>
      <c r="V45" s="60"/>
      <c r="W45" s="60"/>
      <c r="X45" s="60"/>
      <c r="Y45" s="60"/>
      <c r="Z45" s="60"/>
      <c r="AA45" s="60"/>
      <c r="AB45" s="60"/>
      <c r="AC45" s="60"/>
      <c r="AD45" s="60"/>
      <c r="AE45" s="60"/>
      <c r="AF45" s="60"/>
      <c r="AG45" s="60"/>
      <c r="AH45" s="60"/>
      <c r="AI45" s="60"/>
      <c r="AJ45" s="60"/>
      <c r="AK45" s="60"/>
      <c r="AL45" s="60"/>
      <c r="AM45" s="60"/>
      <c r="AN45" s="60"/>
    </row>
    <row r="46">
      <c r="A46" s="515"/>
      <c r="B46" s="556"/>
      <c r="C46" s="543"/>
      <c r="D46" s="543"/>
      <c r="E46" s="515"/>
      <c r="F46" s="515"/>
      <c r="G46" s="544"/>
      <c r="H46" s="515"/>
      <c r="I46" s="515"/>
      <c r="J46" s="515"/>
      <c r="K46" s="515"/>
      <c r="L46" s="515"/>
      <c r="M46" s="515"/>
      <c r="N46" s="515"/>
      <c r="O46" s="515"/>
      <c r="P46" s="515"/>
      <c r="Q46" s="60"/>
      <c r="R46" s="60"/>
      <c r="S46" s="60"/>
      <c r="T46" s="60"/>
      <c r="U46" s="60"/>
      <c r="V46" s="60"/>
      <c r="W46" s="60"/>
      <c r="X46" s="60"/>
      <c r="Y46" s="60"/>
      <c r="Z46" s="60"/>
      <c r="AA46" s="60"/>
      <c r="AB46" s="60"/>
      <c r="AC46" s="60"/>
      <c r="AD46" s="60"/>
      <c r="AE46" s="60"/>
      <c r="AF46" s="60"/>
      <c r="AG46" s="60"/>
      <c r="AH46" s="60"/>
      <c r="AI46" s="60"/>
      <c r="AJ46" s="60"/>
      <c r="AK46" s="60"/>
      <c r="AL46" s="60"/>
      <c r="AM46" s="60"/>
      <c r="AN46" s="60"/>
    </row>
    <row r="47">
      <c r="A47" s="517" t="s">
        <v>602</v>
      </c>
      <c r="B47" s="517" t="s">
        <v>583</v>
      </c>
      <c r="C47" s="517" t="s">
        <v>585</v>
      </c>
      <c r="D47" s="517" t="s">
        <v>525</v>
      </c>
      <c r="E47" s="517" t="s">
        <v>604</v>
      </c>
      <c r="F47" s="517" t="s">
        <v>7</v>
      </c>
      <c r="G47" s="517" t="s">
        <v>606</v>
      </c>
      <c r="H47" s="517" t="s">
        <v>534</v>
      </c>
      <c r="I47" s="517" t="s">
        <v>609</v>
      </c>
      <c r="J47" s="517" t="s">
        <v>613</v>
      </c>
      <c r="K47" s="517" t="s">
        <v>614</v>
      </c>
      <c r="L47" s="517" t="s">
        <v>616</v>
      </c>
      <c r="M47" s="517" t="s">
        <v>620</v>
      </c>
      <c r="N47" s="517" t="s">
        <v>624</v>
      </c>
      <c r="O47" s="517" t="s">
        <v>627</v>
      </c>
      <c r="P47" s="517" t="s">
        <v>630</v>
      </c>
      <c r="Q47" s="517" t="s">
        <v>633</v>
      </c>
      <c r="R47" s="517" t="s">
        <v>636</v>
      </c>
      <c r="S47" s="517" t="s">
        <v>426</v>
      </c>
      <c r="T47" s="517" t="s">
        <v>548</v>
      </c>
      <c r="U47" s="517" t="s">
        <v>639</v>
      </c>
      <c r="V47" s="517" t="s">
        <v>640</v>
      </c>
      <c r="W47" s="517" t="s">
        <v>644</v>
      </c>
      <c r="X47" s="518" t="s">
        <v>452</v>
      </c>
      <c r="Y47" s="282"/>
      <c r="Z47" s="282"/>
      <c r="AA47" s="282"/>
      <c r="AB47" s="282"/>
      <c r="AC47" s="282"/>
      <c r="AD47" s="282"/>
      <c r="AE47" s="282"/>
      <c r="AF47" s="282"/>
      <c r="AG47" s="282"/>
      <c r="AH47" s="282"/>
      <c r="AI47" s="282"/>
      <c r="AJ47" s="282"/>
      <c r="AK47" s="282"/>
      <c r="AL47" s="282"/>
      <c r="AM47" s="282"/>
      <c r="AN47" s="282"/>
    </row>
    <row r="48">
      <c r="A48" s="529" t="s">
        <v>453</v>
      </c>
      <c r="B48" s="530" t="s">
        <v>110</v>
      </c>
      <c r="C48" s="530" t="s">
        <v>35</v>
      </c>
      <c r="D48" s="530" t="s">
        <v>35</v>
      </c>
      <c r="E48" s="530" t="s">
        <v>28</v>
      </c>
      <c r="F48" s="529" t="s">
        <v>453</v>
      </c>
      <c r="G48" s="530" t="s">
        <v>126</v>
      </c>
      <c r="H48" s="530" t="s">
        <v>81</v>
      </c>
      <c r="I48" s="530" t="s">
        <v>59</v>
      </c>
      <c r="J48" s="530" t="s">
        <v>28</v>
      </c>
      <c r="K48" s="530" t="s">
        <v>71</v>
      </c>
      <c r="L48" s="531" t="s">
        <v>28</v>
      </c>
      <c r="M48" s="530" t="s">
        <v>59</v>
      </c>
      <c r="N48" s="530" t="s">
        <v>71</v>
      </c>
      <c r="O48" s="530" t="s">
        <v>71</v>
      </c>
      <c r="P48" s="530" t="s">
        <v>35</v>
      </c>
      <c r="Q48" s="530" t="s">
        <v>35</v>
      </c>
      <c r="R48" s="530" t="s">
        <v>59</v>
      </c>
      <c r="S48" s="530" t="s">
        <v>126</v>
      </c>
      <c r="T48" s="530" t="s">
        <v>59</v>
      </c>
      <c r="U48" s="530" t="s">
        <v>15</v>
      </c>
      <c r="V48" s="529" t="s">
        <v>453</v>
      </c>
      <c r="W48" s="531" t="s">
        <v>8</v>
      </c>
      <c r="X48" s="533" t="s">
        <v>453</v>
      </c>
      <c r="Y48" s="60"/>
      <c r="Z48" s="60"/>
      <c r="AA48" s="60"/>
      <c r="AB48" s="60"/>
      <c r="AC48" s="60"/>
      <c r="AD48" s="60"/>
      <c r="AE48" s="60"/>
      <c r="AF48" s="60"/>
      <c r="AG48" s="60"/>
      <c r="AH48" s="60"/>
      <c r="AI48" s="60"/>
      <c r="AJ48" s="60"/>
      <c r="AK48" s="60"/>
      <c r="AL48" s="60"/>
      <c r="AM48" s="60"/>
      <c r="AN48" s="60"/>
    </row>
    <row r="49">
      <c r="A49" s="529">
        <v>40005.0</v>
      </c>
      <c r="B49" s="534">
        <v>45931.583333333336</v>
      </c>
      <c r="C49" s="535">
        <v>45931.0</v>
      </c>
      <c r="D49" s="535">
        <v>45945.0</v>
      </c>
      <c r="E49" s="536" t="s">
        <v>1139</v>
      </c>
      <c r="F49" s="529">
        <v>102.0</v>
      </c>
      <c r="G49" s="537">
        <v>3.0E8</v>
      </c>
      <c r="H49" s="536" t="s">
        <v>83</v>
      </c>
      <c r="I49" s="536" t="str">
        <f t="shared" ref="I49:I50" si="10">CONCATENATE(M49,L49,A49)</f>
        <v>FIX40005</v>
      </c>
      <c r="J49" s="536" t="s">
        <v>131</v>
      </c>
      <c r="K49" s="536">
        <v>1.5</v>
      </c>
      <c r="L49" s="538" t="str">
        <f>""</f>
        <v/>
      </c>
      <c r="M49" s="530" t="s">
        <v>693</v>
      </c>
      <c r="N49" s="530" t="str">
        <f t="shared" ref="N49:Q49" si="9">" "</f>
        <v> </v>
      </c>
      <c r="O49" s="530" t="str">
        <f t="shared" si="9"/>
        <v> </v>
      </c>
      <c r="P49" s="530" t="str">
        <f t="shared" si="9"/>
        <v> </v>
      </c>
      <c r="Q49" s="530" t="str">
        <f t="shared" si="9"/>
        <v> </v>
      </c>
      <c r="R49" s="530" t="s">
        <v>79</v>
      </c>
      <c r="S49" s="560">
        <v>12328.77</v>
      </c>
      <c r="T49" s="530" t="s">
        <v>143</v>
      </c>
      <c r="U49" s="530" t="s">
        <v>1907</v>
      </c>
      <c r="V49" s="530" t="str">
        <f>" "</f>
        <v> </v>
      </c>
      <c r="W49" s="531">
        <f t="shared" ref="W49:W50" si="11">D49-C49</f>
        <v>14</v>
      </c>
      <c r="X49" s="539" t="str">
        <f t="shared" ref="X49:X50" si="12">$A$11</f>
        <v>KBANK0107536000315</v>
      </c>
      <c r="Y49" s="60"/>
      <c r="Z49" s="60"/>
      <c r="AA49" s="60"/>
      <c r="AB49" s="60"/>
      <c r="AC49" s="60"/>
      <c r="AD49" s="60"/>
      <c r="AE49" s="60"/>
      <c r="AF49" s="60"/>
      <c r="AG49" s="60"/>
      <c r="AH49" s="60"/>
      <c r="AI49" s="60"/>
      <c r="AJ49" s="60"/>
      <c r="AK49" s="60"/>
      <c r="AL49" s="60"/>
      <c r="AM49" s="60"/>
      <c r="AN49" s="60"/>
    </row>
    <row r="50">
      <c r="A50" s="529">
        <v>40003.0</v>
      </c>
      <c r="B50" s="534">
        <v>45930.416666666664</v>
      </c>
      <c r="C50" s="535">
        <v>45930.0</v>
      </c>
      <c r="D50" s="535">
        <v>46021.0</v>
      </c>
      <c r="E50" s="536" t="s">
        <v>1139</v>
      </c>
      <c r="F50" s="529">
        <v>102.0</v>
      </c>
      <c r="G50" s="537">
        <v>1.0E8</v>
      </c>
      <c r="H50" s="530" t="s">
        <v>83</v>
      </c>
      <c r="I50" s="536" t="str">
        <f t="shared" si="10"/>
        <v>THOR1M40003</v>
      </c>
      <c r="J50" s="530" t="s">
        <v>1018</v>
      </c>
      <c r="K50" s="530">
        <v>2.15</v>
      </c>
      <c r="L50" s="530" t="s">
        <v>618</v>
      </c>
      <c r="M50" s="530" t="s">
        <v>622</v>
      </c>
      <c r="N50" s="530">
        <v>0.1</v>
      </c>
      <c r="O50" s="530">
        <v>2.05</v>
      </c>
      <c r="P50" s="541">
        <v>45930.0</v>
      </c>
      <c r="Q50" s="541">
        <v>45960.0</v>
      </c>
      <c r="R50" s="530" t="s">
        <v>79</v>
      </c>
      <c r="S50" s="560">
        <f>B45</f>
        <v>5890.410959</v>
      </c>
      <c r="T50" s="530" t="s">
        <v>143</v>
      </c>
      <c r="U50" s="530" t="s">
        <v>1148</v>
      </c>
      <c r="V50" s="542"/>
      <c r="W50" s="531">
        <f t="shared" si="11"/>
        <v>91</v>
      </c>
      <c r="X50" s="539" t="str">
        <f t="shared" si="12"/>
        <v>KBANK0107536000315</v>
      </c>
      <c r="Y50" s="60"/>
      <c r="Z50" s="60"/>
      <c r="AA50" s="60"/>
      <c r="AB50" s="60"/>
      <c r="AC50" s="60"/>
      <c r="AD50" s="60"/>
      <c r="AE50" s="60"/>
      <c r="AF50" s="60"/>
      <c r="AG50" s="60"/>
      <c r="AH50" s="60"/>
      <c r="AI50" s="60"/>
      <c r="AJ50" s="60"/>
      <c r="AK50" s="60"/>
      <c r="AL50" s="60"/>
      <c r="AM50" s="60"/>
      <c r="AN50" s="60"/>
    </row>
    <row r="51">
      <c r="A51" s="515"/>
      <c r="B51" s="543"/>
      <c r="C51" s="543"/>
      <c r="D51" s="543"/>
      <c r="E51" s="515"/>
      <c r="F51" s="515"/>
      <c r="G51" s="544"/>
      <c r="H51" s="53"/>
      <c r="I51" s="53"/>
      <c r="J51" s="53"/>
      <c r="K51" s="53"/>
      <c r="L51" s="53"/>
      <c r="M51" s="53"/>
      <c r="N51" s="53"/>
      <c r="O51" s="53"/>
      <c r="P51" s="53"/>
      <c r="Q51" s="60"/>
      <c r="R51" s="60"/>
      <c r="S51" s="60"/>
      <c r="T51" s="60"/>
      <c r="U51" s="60"/>
      <c r="V51" s="60"/>
      <c r="W51" s="60"/>
      <c r="X51" s="60"/>
      <c r="Y51" s="60"/>
      <c r="Z51" s="60"/>
      <c r="AA51" s="60"/>
      <c r="AB51" s="60"/>
      <c r="AC51" s="60"/>
      <c r="AD51" s="60"/>
      <c r="AE51" s="60"/>
      <c r="AF51" s="60"/>
      <c r="AG51" s="60"/>
      <c r="AH51" s="60"/>
      <c r="AI51" s="60"/>
      <c r="AJ51" s="60"/>
      <c r="AK51" s="60"/>
      <c r="AL51" s="60"/>
      <c r="AM51" s="60"/>
      <c r="AN51" s="60"/>
    </row>
    <row r="52">
      <c r="A52" s="516" t="s">
        <v>1158</v>
      </c>
      <c r="D52" s="1246"/>
      <c r="E52" s="60"/>
      <c r="F52" s="60"/>
      <c r="G52" s="60"/>
      <c r="H52" s="60"/>
      <c r="I52" s="53"/>
      <c r="J52" s="53"/>
      <c r="K52" s="53"/>
      <c r="L52" s="53"/>
      <c r="M52" s="53"/>
      <c r="N52" s="53"/>
      <c r="O52" s="53"/>
      <c r="P52" s="53"/>
      <c r="Q52" s="60"/>
      <c r="R52" s="60"/>
      <c r="S52" s="60"/>
      <c r="T52" s="60"/>
      <c r="U52" s="60"/>
      <c r="V52" s="60"/>
      <c r="W52" s="60"/>
      <c r="X52" s="60"/>
      <c r="Y52" s="60"/>
      <c r="Z52" s="60"/>
      <c r="AA52" s="60"/>
      <c r="AB52" s="60"/>
      <c r="AC52" s="60"/>
      <c r="AD52" s="60"/>
      <c r="AE52" s="60"/>
      <c r="AF52" s="60"/>
      <c r="AG52" s="60"/>
      <c r="AH52" s="60"/>
      <c r="AI52" s="60"/>
      <c r="AJ52" s="60"/>
      <c r="AK52" s="60"/>
      <c r="AL52" s="60"/>
      <c r="AM52" s="60"/>
      <c r="AN52" s="60"/>
    </row>
    <row r="53">
      <c r="A53" s="515"/>
      <c r="B53" s="1246"/>
      <c r="C53" s="1246"/>
      <c r="D53" s="1246"/>
      <c r="E53" s="1246"/>
      <c r="F53" s="1246"/>
      <c r="G53" s="60"/>
      <c r="H53" s="60"/>
      <c r="I53" s="53"/>
      <c r="J53" s="53"/>
      <c r="K53" s="53"/>
      <c r="L53" s="53"/>
      <c r="M53" s="53"/>
      <c r="N53" s="53"/>
      <c r="O53" s="53"/>
      <c r="P53" s="53"/>
      <c r="Q53" s="60"/>
      <c r="R53" s="60"/>
      <c r="S53" s="60"/>
      <c r="T53" s="60"/>
      <c r="U53" s="60"/>
      <c r="V53" s="60"/>
      <c r="W53" s="60"/>
      <c r="X53" s="60"/>
      <c r="Y53" s="60"/>
      <c r="Z53" s="60"/>
      <c r="AA53" s="60"/>
      <c r="AB53" s="60"/>
      <c r="AC53" s="60"/>
      <c r="AD53" s="60"/>
      <c r="AE53" s="60"/>
      <c r="AF53" s="60"/>
      <c r="AG53" s="60"/>
      <c r="AH53" s="60"/>
      <c r="AI53" s="60"/>
      <c r="AJ53" s="60"/>
      <c r="AK53" s="60"/>
      <c r="AL53" s="60"/>
      <c r="AM53" s="60"/>
      <c r="AN53" s="60"/>
    </row>
    <row r="54">
      <c r="A54" s="517" t="s">
        <v>649</v>
      </c>
      <c r="B54" s="517" t="s">
        <v>651</v>
      </c>
      <c r="C54" s="517" t="s">
        <v>602</v>
      </c>
      <c r="D54" s="517" t="s">
        <v>630</v>
      </c>
      <c r="E54" s="517" t="s">
        <v>633</v>
      </c>
      <c r="F54" s="517" t="s">
        <v>627</v>
      </c>
      <c r="G54" s="517" t="s">
        <v>614</v>
      </c>
      <c r="H54" s="517" t="s">
        <v>548</v>
      </c>
      <c r="I54" s="1404"/>
      <c r="J54" s="1404"/>
      <c r="K54" s="1404"/>
      <c r="L54" s="1404"/>
      <c r="M54" s="1404"/>
      <c r="N54" s="1404"/>
      <c r="O54" s="1404"/>
      <c r="P54" s="1404"/>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row>
    <row r="55">
      <c r="A55" s="547" t="s">
        <v>453</v>
      </c>
      <c r="B55" s="548" t="s">
        <v>59</v>
      </c>
      <c r="C55" s="547" t="s">
        <v>453</v>
      </c>
      <c r="D55" s="549" t="s">
        <v>35</v>
      </c>
      <c r="E55" s="549" t="s">
        <v>35</v>
      </c>
      <c r="F55" s="549" t="s">
        <v>71</v>
      </c>
      <c r="G55" s="549" t="s">
        <v>71</v>
      </c>
      <c r="H55" s="550" t="s">
        <v>59</v>
      </c>
      <c r="I55" s="515"/>
      <c r="J55" s="515"/>
      <c r="K55" s="515"/>
      <c r="L55" s="515"/>
      <c r="M55" s="515"/>
      <c r="N55" s="556"/>
      <c r="O55" s="515"/>
      <c r="P55" s="515"/>
      <c r="Q55" s="60"/>
      <c r="R55" s="60"/>
      <c r="S55" s="60"/>
      <c r="T55" s="60"/>
      <c r="U55" s="60"/>
      <c r="V55" s="60"/>
      <c r="W55" s="60"/>
      <c r="X55" s="60"/>
      <c r="Y55" s="60"/>
      <c r="Z55" s="60"/>
      <c r="AA55" s="60"/>
      <c r="AB55" s="60"/>
      <c r="AC55" s="60"/>
      <c r="AD55" s="60"/>
      <c r="AE55" s="60"/>
      <c r="AF55" s="60"/>
      <c r="AG55" s="60"/>
      <c r="AH55" s="60"/>
      <c r="AI55" s="60"/>
      <c r="AJ55" s="60"/>
      <c r="AK55" s="60"/>
      <c r="AL55" s="60"/>
      <c r="AM55" s="60"/>
      <c r="AN55" s="60"/>
    </row>
    <row r="56">
      <c r="A56" s="551">
        <v>90001.0</v>
      </c>
      <c r="B56" s="1405" t="str">
        <f t="shared" ref="B56:B58" si="13">$I$50</f>
        <v>THOR1M40003</v>
      </c>
      <c r="C56" s="551">
        <f t="shared" ref="C56:C58" si="14">$A$50</f>
        <v>40003</v>
      </c>
      <c r="D56" s="553">
        <v>45930.0</v>
      </c>
      <c r="E56" s="553">
        <v>45960.0</v>
      </c>
      <c r="F56" s="562">
        <v>2.05</v>
      </c>
      <c r="G56" s="562">
        <v>2.15</v>
      </c>
      <c r="H56" s="554" t="s">
        <v>1159</v>
      </c>
      <c r="I56" s="515"/>
      <c r="J56" s="515"/>
      <c r="K56" s="515"/>
      <c r="L56" s="515"/>
      <c r="M56" s="515"/>
      <c r="N56" s="556"/>
      <c r="O56" s="515"/>
      <c r="P56" s="515"/>
      <c r="Q56" s="60"/>
      <c r="R56" s="60"/>
      <c r="S56" s="60"/>
      <c r="T56" s="60"/>
      <c r="U56" s="60"/>
      <c r="V56" s="60"/>
      <c r="W56" s="60"/>
      <c r="X56" s="60"/>
      <c r="Y56" s="60"/>
      <c r="Z56" s="60"/>
      <c r="AA56" s="60"/>
      <c r="AB56" s="60"/>
      <c r="AC56" s="60"/>
      <c r="AD56" s="60"/>
      <c r="AE56" s="60"/>
      <c r="AF56" s="60"/>
      <c r="AG56" s="60"/>
      <c r="AH56" s="60"/>
      <c r="AI56" s="60"/>
      <c r="AJ56" s="60"/>
      <c r="AK56" s="60"/>
      <c r="AL56" s="60"/>
      <c r="AM56" s="60"/>
      <c r="AN56" s="60"/>
    </row>
    <row r="57">
      <c r="A57" s="549">
        <v>90002.0</v>
      </c>
      <c r="B57" s="1405" t="str">
        <f t="shared" si="13"/>
        <v>THOR1M40003</v>
      </c>
      <c r="C57" s="551">
        <f t="shared" si="14"/>
        <v>40003</v>
      </c>
      <c r="D57" s="553">
        <v>45960.0</v>
      </c>
      <c r="E57" s="553">
        <v>45991.0</v>
      </c>
      <c r="F57" s="562">
        <v>2.1</v>
      </c>
      <c r="G57" s="562">
        <v>2.2</v>
      </c>
      <c r="H57" s="550" t="s">
        <v>1159</v>
      </c>
      <c r="I57" s="53"/>
      <c r="J57" s="53"/>
      <c r="K57" s="53"/>
      <c r="L57" s="53"/>
      <c r="M57" s="53"/>
      <c r="N57" s="53"/>
      <c r="O57" s="53"/>
      <c r="P57" s="53"/>
      <c r="Q57" s="60"/>
      <c r="R57" s="60"/>
      <c r="S57" s="60"/>
      <c r="T57" s="60"/>
      <c r="U57" s="60"/>
      <c r="V57" s="60"/>
      <c r="W57" s="60"/>
      <c r="X57" s="60"/>
      <c r="Y57" s="60"/>
      <c r="Z57" s="60"/>
      <c r="AA57" s="60"/>
      <c r="AB57" s="60"/>
      <c r="AC57" s="60"/>
      <c r="AD57" s="60"/>
      <c r="AE57" s="60"/>
      <c r="AF57" s="60"/>
      <c r="AG57" s="60"/>
      <c r="AH57" s="60"/>
      <c r="AI57" s="60"/>
      <c r="AJ57" s="60"/>
      <c r="AK57" s="60"/>
      <c r="AL57" s="60"/>
      <c r="AM57" s="60"/>
      <c r="AN57" s="60"/>
    </row>
    <row r="58">
      <c r="A58" s="551">
        <v>90003.0</v>
      </c>
      <c r="B58" s="1405" t="str">
        <f t="shared" si="13"/>
        <v>THOR1M40003</v>
      </c>
      <c r="C58" s="551">
        <f t="shared" si="14"/>
        <v>40003</v>
      </c>
      <c r="D58" s="553">
        <v>45991.0</v>
      </c>
      <c r="E58" s="553">
        <v>46021.0</v>
      </c>
      <c r="F58" s="562">
        <v>2.25</v>
      </c>
      <c r="G58" s="562">
        <v>2.35</v>
      </c>
      <c r="H58" s="550" t="s">
        <v>143</v>
      </c>
      <c r="I58" s="53"/>
      <c r="J58" s="53"/>
      <c r="K58" s="53"/>
      <c r="L58" s="53"/>
      <c r="M58" s="53"/>
      <c r="N58" s="53"/>
      <c r="O58" s="53"/>
      <c r="P58" s="53"/>
      <c r="Q58" s="60"/>
      <c r="R58" s="60"/>
      <c r="S58" s="60"/>
      <c r="T58" s="60"/>
      <c r="U58" s="60"/>
      <c r="V58" s="60"/>
      <c r="W58" s="60"/>
      <c r="X58" s="60"/>
      <c r="Y58" s="60"/>
      <c r="Z58" s="60"/>
      <c r="AA58" s="60"/>
      <c r="AB58" s="60"/>
      <c r="AC58" s="60"/>
      <c r="AD58" s="60"/>
      <c r="AE58" s="60"/>
      <c r="AF58" s="60"/>
      <c r="AG58" s="60"/>
      <c r="AH58" s="60"/>
      <c r="AI58" s="60"/>
      <c r="AJ58" s="60"/>
      <c r="AK58" s="60"/>
      <c r="AL58" s="60"/>
      <c r="AM58" s="60"/>
      <c r="AN58" s="60"/>
    </row>
    <row r="59">
      <c r="A59" s="515"/>
      <c r="B59" s="543"/>
      <c r="C59" s="543"/>
      <c r="D59" s="543"/>
      <c r="E59" s="53"/>
      <c r="F59" s="53"/>
      <c r="G59" s="544"/>
      <c r="H59" s="53"/>
      <c r="I59" s="53"/>
      <c r="J59" s="53"/>
      <c r="K59" s="53"/>
      <c r="L59" s="53"/>
      <c r="M59" s="53"/>
      <c r="N59" s="53"/>
      <c r="O59" s="53"/>
      <c r="P59" s="53"/>
      <c r="Q59" s="60"/>
      <c r="R59" s="60"/>
      <c r="S59" s="60"/>
      <c r="T59" s="60"/>
      <c r="U59" s="60"/>
      <c r="V59" s="60"/>
      <c r="W59" s="60"/>
      <c r="X59" s="60"/>
      <c r="Y59" s="60"/>
      <c r="Z59" s="60"/>
      <c r="AA59" s="60"/>
      <c r="AB59" s="60"/>
      <c r="AC59" s="60"/>
      <c r="AD59" s="60"/>
      <c r="AE59" s="60"/>
      <c r="AF59" s="60"/>
      <c r="AG59" s="60"/>
      <c r="AH59" s="60"/>
      <c r="AI59" s="60"/>
      <c r="AJ59" s="60"/>
      <c r="AK59" s="60"/>
      <c r="AL59" s="60"/>
      <c r="AM59" s="60"/>
      <c r="AN59" s="60"/>
    </row>
    <row r="60">
      <c r="A60" s="516" t="s">
        <v>1160</v>
      </c>
      <c r="B60" s="1246"/>
      <c r="C60" s="515"/>
      <c r="D60" s="515"/>
      <c r="E60" s="515"/>
      <c r="F60" s="515"/>
      <c r="G60" s="515"/>
      <c r="H60" s="515"/>
      <c r="I60" s="515"/>
      <c r="J60" s="515"/>
      <c r="K60" s="515"/>
      <c r="L60" s="515"/>
      <c r="M60" s="515"/>
      <c r="N60" s="515"/>
      <c r="O60" s="515"/>
      <c r="P60" s="515"/>
      <c r="Q60" s="60"/>
      <c r="R60" s="60"/>
      <c r="S60" s="60"/>
      <c r="T60" s="60"/>
      <c r="U60" s="60"/>
      <c r="V60" s="60"/>
      <c r="W60" s="60"/>
      <c r="X60" s="60"/>
      <c r="Y60" s="60"/>
      <c r="Z60" s="60"/>
      <c r="AA60" s="60"/>
      <c r="AB60" s="60"/>
      <c r="AC60" s="60"/>
      <c r="AD60" s="60"/>
      <c r="AE60" s="60"/>
      <c r="AF60" s="60"/>
      <c r="AG60" s="60"/>
      <c r="AH60" s="60"/>
      <c r="AI60" s="60"/>
      <c r="AJ60" s="60"/>
      <c r="AK60" s="60"/>
      <c r="AL60" s="60"/>
      <c r="AM60" s="60"/>
      <c r="AN60" s="60"/>
    </row>
    <row r="61">
      <c r="A61" s="515"/>
      <c r="B61" s="543"/>
      <c r="C61" s="543"/>
      <c r="D61" s="543"/>
      <c r="E61" s="515"/>
      <c r="F61" s="515"/>
      <c r="G61" s="544"/>
      <c r="H61" s="515"/>
      <c r="I61" s="515"/>
      <c r="J61" s="515"/>
      <c r="K61" s="515"/>
      <c r="L61" s="515"/>
      <c r="M61" s="515"/>
      <c r="N61" s="544"/>
      <c r="O61" s="515"/>
      <c r="P61" s="515"/>
      <c r="Q61" s="60"/>
      <c r="R61" s="60"/>
      <c r="S61" s="60"/>
      <c r="T61" s="60"/>
      <c r="U61" s="60"/>
      <c r="V61" s="60"/>
      <c r="W61" s="60"/>
      <c r="X61" s="60"/>
      <c r="Y61" s="60"/>
      <c r="Z61" s="60"/>
      <c r="AA61" s="60"/>
      <c r="AB61" s="60"/>
      <c r="AC61" s="60"/>
      <c r="AD61" s="60"/>
      <c r="AE61" s="60"/>
      <c r="AF61" s="60"/>
      <c r="AG61" s="60"/>
      <c r="AH61" s="60"/>
      <c r="AI61" s="60"/>
      <c r="AJ61" s="60"/>
      <c r="AK61" s="60"/>
      <c r="AL61" s="60"/>
      <c r="AM61" s="60"/>
      <c r="AN61" s="60"/>
    </row>
    <row r="62">
      <c r="A62" s="1406" t="s">
        <v>1146</v>
      </c>
      <c r="C62" s="53"/>
      <c r="D62" s="53"/>
      <c r="E62" s="53"/>
      <c r="F62" s="53"/>
      <c r="G62" s="53"/>
      <c r="H62" s="53"/>
      <c r="I62" s="53"/>
      <c r="J62" s="53"/>
      <c r="K62" s="53"/>
      <c r="L62" s="53"/>
      <c r="M62" s="53"/>
      <c r="N62" s="53"/>
      <c r="O62" s="53"/>
      <c r="P62" s="53"/>
      <c r="Q62" s="60"/>
      <c r="R62" s="60"/>
      <c r="S62" s="60"/>
      <c r="T62" s="60"/>
      <c r="U62" s="60"/>
      <c r="V62" s="60"/>
      <c r="W62" s="60"/>
      <c r="X62" s="60"/>
      <c r="Y62" s="60"/>
      <c r="Z62" s="60"/>
      <c r="AA62" s="60"/>
      <c r="AB62" s="60"/>
      <c r="AC62" s="60"/>
      <c r="AD62" s="60"/>
      <c r="AE62" s="60"/>
      <c r="AF62" s="60"/>
      <c r="AG62" s="60"/>
      <c r="AH62" s="60"/>
      <c r="AI62" s="60"/>
      <c r="AJ62" s="60"/>
      <c r="AK62" s="60"/>
      <c r="AL62" s="60"/>
      <c r="AM62" s="60"/>
      <c r="AN62" s="60"/>
    </row>
    <row r="63">
      <c r="A63" s="1404" t="s">
        <v>1161</v>
      </c>
      <c r="B63" s="1246"/>
      <c r="C63" s="515"/>
      <c r="D63" s="53"/>
      <c r="E63" s="53"/>
      <c r="F63" s="53"/>
      <c r="G63" s="53"/>
      <c r="H63" s="53"/>
      <c r="I63" s="53"/>
      <c r="J63" s="53"/>
      <c r="K63" s="53"/>
      <c r="L63" s="53"/>
      <c r="M63" s="53"/>
      <c r="N63" s="53"/>
      <c r="O63" s="53"/>
      <c r="P63" s="53"/>
      <c r="Q63" s="60"/>
      <c r="R63" s="60"/>
      <c r="S63" s="60"/>
      <c r="T63" s="60"/>
      <c r="U63" s="60"/>
      <c r="V63" s="60"/>
      <c r="W63" s="60"/>
      <c r="X63" s="60"/>
      <c r="Y63" s="60"/>
      <c r="Z63" s="60"/>
      <c r="AA63" s="60"/>
      <c r="AB63" s="60"/>
      <c r="AC63" s="60"/>
      <c r="AD63" s="60"/>
      <c r="AE63" s="60"/>
      <c r="AF63" s="60"/>
      <c r="AG63" s="60"/>
      <c r="AH63" s="60"/>
      <c r="AI63" s="60"/>
      <c r="AJ63" s="60"/>
      <c r="AK63" s="60"/>
      <c r="AL63" s="60"/>
      <c r="AM63" s="60"/>
      <c r="AN63" s="60"/>
    </row>
    <row r="64">
      <c r="A64" s="515" t="s">
        <v>1911</v>
      </c>
      <c r="D64" s="53"/>
      <c r="E64" s="53"/>
      <c r="F64" s="53"/>
      <c r="G64" s="53"/>
      <c r="H64" s="53"/>
      <c r="I64" s="53"/>
      <c r="J64" s="53"/>
      <c r="K64" s="53"/>
      <c r="L64" s="53"/>
      <c r="M64" s="53"/>
      <c r="N64" s="53"/>
      <c r="O64" s="53"/>
      <c r="P64" s="53"/>
      <c r="Q64" s="60"/>
      <c r="R64" s="60"/>
      <c r="S64" s="60"/>
      <c r="T64" s="60"/>
      <c r="U64" s="60"/>
      <c r="V64" s="60"/>
      <c r="W64" s="60"/>
      <c r="X64" s="60"/>
      <c r="Y64" s="60"/>
      <c r="Z64" s="60"/>
      <c r="AA64" s="60"/>
      <c r="AB64" s="60"/>
      <c r="AC64" s="60"/>
      <c r="AD64" s="60"/>
      <c r="AE64" s="60"/>
      <c r="AF64" s="60"/>
      <c r="AG64" s="60"/>
      <c r="AH64" s="60"/>
      <c r="AI64" s="60"/>
      <c r="AJ64" s="60"/>
      <c r="AK64" s="60"/>
      <c r="AL64" s="60"/>
      <c r="AM64" s="60"/>
      <c r="AN64" s="60"/>
    </row>
    <row r="65">
      <c r="A65" s="1407" t="s">
        <v>1912</v>
      </c>
      <c r="E65" s="53"/>
      <c r="F65" s="53"/>
      <c r="G65" s="53"/>
      <c r="H65" s="53"/>
      <c r="I65" s="53"/>
      <c r="J65" s="53"/>
      <c r="K65" s="53"/>
      <c r="L65" s="53"/>
      <c r="M65" s="53"/>
      <c r="N65" s="53"/>
      <c r="O65" s="53"/>
      <c r="P65" s="53"/>
      <c r="Q65" s="60"/>
      <c r="R65" s="60"/>
      <c r="S65" s="60"/>
      <c r="T65" s="60"/>
      <c r="U65" s="60"/>
      <c r="V65" s="60"/>
      <c r="W65" s="60"/>
      <c r="X65" s="60"/>
      <c r="Y65" s="60"/>
      <c r="Z65" s="60"/>
      <c r="AA65" s="60"/>
      <c r="AB65" s="60"/>
      <c r="AC65" s="60"/>
      <c r="AD65" s="60"/>
      <c r="AE65" s="60"/>
      <c r="AF65" s="60"/>
      <c r="AG65" s="60"/>
      <c r="AH65" s="60"/>
      <c r="AI65" s="60"/>
      <c r="AJ65" s="60"/>
      <c r="AK65" s="60"/>
      <c r="AL65" s="60"/>
      <c r="AM65" s="60"/>
      <c r="AN65" s="60"/>
    </row>
    <row r="66">
      <c r="A66" s="515" t="s">
        <v>1168</v>
      </c>
      <c r="G66" s="53"/>
      <c r="H66" s="53"/>
      <c r="I66" s="53"/>
      <c r="J66" s="53"/>
      <c r="K66" s="53"/>
      <c r="L66" s="53"/>
      <c r="M66" s="53"/>
      <c r="N66" s="53"/>
      <c r="O66" s="53"/>
      <c r="P66" s="53"/>
      <c r="Q66" s="60"/>
      <c r="R66" s="60"/>
      <c r="S66" s="60"/>
      <c r="T66" s="60"/>
      <c r="U66" s="60"/>
      <c r="V66" s="60"/>
      <c r="W66" s="60"/>
      <c r="X66" s="60"/>
      <c r="Y66" s="60"/>
      <c r="Z66" s="60"/>
      <c r="AA66" s="60"/>
      <c r="AB66" s="60"/>
      <c r="AC66" s="60"/>
      <c r="AD66" s="60"/>
      <c r="AE66" s="60"/>
      <c r="AF66" s="60"/>
      <c r="AG66" s="60"/>
      <c r="AH66" s="60"/>
      <c r="AI66" s="60"/>
      <c r="AJ66" s="60"/>
      <c r="AK66" s="60"/>
      <c r="AL66" s="60"/>
      <c r="AM66" s="60"/>
      <c r="AN66" s="60"/>
    </row>
    <row r="67">
      <c r="A67" s="515" t="s">
        <v>1913</v>
      </c>
      <c r="B67" s="556"/>
      <c r="C67" s="53"/>
      <c r="D67" s="543"/>
      <c r="E67" s="53"/>
      <c r="F67" s="53"/>
      <c r="G67" s="544"/>
      <c r="H67" s="53"/>
      <c r="I67" s="53"/>
      <c r="J67" s="53"/>
      <c r="K67" s="53"/>
      <c r="L67" s="53"/>
      <c r="M67" s="53"/>
      <c r="N67" s="556"/>
      <c r="O67" s="53"/>
      <c r="P67" s="53"/>
      <c r="Q67" s="60"/>
      <c r="R67" s="60"/>
      <c r="S67" s="60"/>
      <c r="T67" s="60"/>
      <c r="U67" s="60"/>
      <c r="V67" s="60"/>
      <c r="W67" s="60"/>
      <c r="X67" s="60"/>
      <c r="Y67" s="60"/>
      <c r="Z67" s="60"/>
      <c r="AA67" s="60"/>
      <c r="AB67" s="60"/>
      <c r="AC67" s="60"/>
      <c r="AD67" s="60"/>
      <c r="AE67" s="60"/>
      <c r="AF67" s="60"/>
      <c r="AG67" s="60"/>
      <c r="AH67" s="60"/>
      <c r="AI67" s="60"/>
      <c r="AJ67" s="60"/>
      <c r="AK67" s="60"/>
      <c r="AL67" s="60"/>
      <c r="AM67" s="60"/>
      <c r="AN67" s="60"/>
    </row>
    <row r="68">
      <c r="A68" s="1404" t="s">
        <v>1155</v>
      </c>
      <c r="B68" s="1246"/>
      <c r="C68" s="1246"/>
      <c r="D68" s="1246"/>
      <c r="E68" s="60"/>
      <c r="F68" s="60"/>
      <c r="G68" s="60"/>
      <c r="H68" s="53"/>
      <c r="I68" s="53"/>
      <c r="J68" s="53"/>
      <c r="K68" s="53"/>
      <c r="L68" s="53"/>
      <c r="M68" s="53"/>
      <c r="N68" s="53"/>
      <c r="O68" s="53"/>
      <c r="P68" s="53"/>
      <c r="Q68" s="60"/>
      <c r="R68" s="60"/>
      <c r="S68" s="60"/>
      <c r="T68" s="60"/>
      <c r="U68" s="60"/>
      <c r="V68" s="60"/>
      <c r="W68" s="60"/>
      <c r="X68" s="60"/>
      <c r="Y68" s="60"/>
      <c r="Z68" s="60"/>
      <c r="AA68" s="60"/>
      <c r="AB68" s="60"/>
      <c r="AC68" s="60"/>
      <c r="AD68" s="60"/>
      <c r="AE68" s="60"/>
      <c r="AF68" s="60"/>
      <c r="AG68" s="60"/>
      <c r="AH68" s="60"/>
      <c r="AI68" s="60"/>
      <c r="AJ68" s="60"/>
      <c r="AK68" s="60"/>
      <c r="AL68" s="60"/>
      <c r="AM68" s="60"/>
      <c r="AN68" s="60"/>
    </row>
    <row r="69">
      <c r="A69" s="1246" t="s">
        <v>1164</v>
      </c>
      <c r="B69" s="1246"/>
      <c r="C69" s="1246"/>
      <c r="D69" s="60"/>
      <c r="E69" s="60"/>
      <c r="F69" s="60"/>
      <c r="G69" s="60"/>
      <c r="H69" s="53"/>
      <c r="I69" s="53"/>
      <c r="J69" s="53"/>
      <c r="K69" s="53"/>
      <c r="L69" s="53"/>
      <c r="M69" s="53"/>
      <c r="N69" s="53"/>
      <c r="O69" s="53"/>
      <c r="P69" s="53"/>
      <c r="Q69" s="60"/>
      <c r="R69" s="60"/>
      <c r="S69" s="60"/>
      <c r="T69" s="60"/>
      <c r="U69" s="60"/>
      <c r="V69" s="60"/>
      <c r="W69" s="60"/>
      <c r="X69" s="60"/>
      <c r="Y69" s="60"/>
      <c r="Z69" s="60"/>
      <c r="AA69" s="60"/>
      <c r="AB69" s="60"/>
      <c r="AC69" s="60"/>
      <c r="AD69" s="60"/>
      <c r="AE69" s="60"/>
      <c r="AF69" s="60"/>
      <c r="AG69" s="60"/>
      <c r="AH69" s="60"/>
      <c r="AI69" s="60"/>
      <c r="AJ69" s="60"/>
      <c r="AK69" s="60"/>
      <c r="AL69" s="60"/>
      <c r="AM69" s="60"/>
      <c r="AN69" s="60"/>
    </row>
    <row r="70">
      <c r="A70" s="1246" t="s">
        <v>1165</v>
      </c>
      <c r="B70" s="1246"/>
      <c r="C70" s="60"/>
      <c r="D70" s="60"/>
      <c r="E70" s="60"/>
      <c r="F70" s="60"/>
      <c r="G70" s="60"/>
      <c r="H70" s="53"/>
      <c r="I70" s="53"/>
      <c r="J70" s="53"/>
      <c r="K70" s="53"/>
      <c r="L70" s="53"/>
      <c r="M70" s="53"/>
      <c r="N70" s="53"/>
      <c r="O70" s="53"/>
      <c r="P70" s="53"/>
      <c r="Q70" s="60"/>
      <c r="R70" s="60"/>
      <c r="S70" s="60"/>
      <c r="T70" s="60"/>
      <c r="U70" s="60"/>
      <c r="V70" s="60"/>
      <c r="W70" s="60"/>
      <c r="X70" s="60"/>
      <c r="Y70" s="60"/>
      <c r="Z70" s="60"/>
      <c r="AA70" s="60"/>
      <c r="AB70" s="60"/>
      <c r="AC70" s="60"/>
      <c r="AD70" s="60"/>
      <c r="AE70" s="60"/>
      <c r="AF70" s="60"/>
      <c r="AG70" s="60"/>
      <c r="AH70" s="60"/>
      <c r="AI70" s="60"/>
      <c r="AJ70" s="60"/>
      <c r="AK70" s="60"/>
      <c r="AL70" s="60"/>
      <c r="AM70" s="60"/>
      <c r="AN70" s="60"/>
    </row>
    <row r="71">
      <c r="A71" s="1246" t="s">
        <v>1166</v>
      </c>
      <c r="B71" s="564">
        <v>562906.85</v>
      </c>
      <c r="C71" s="1246"/>
      <c r="D71" s="1246"/>
      <c r="E71" s="1246"/>
      <c r="F71" s="1246"/>
      <c r="G71" s="60"/>
      <c r="H71" s="53"/>
      <c r="I71" s="53"/>
      <c r="J71" s="53"/>
      <c r="K71" s="53"/>
      <c r="L71" s="53"/>
      <c r="M71" s="53"/>
      <c r="N71" s="53"/>
      <c r="O71" s="53"/>
      <c r="P71" s="53"/>
      <c r="Q71" s="60"/>
      <c r="R71" s="60"/>
      <c r="S71" s="60"/>
      <c r="T71" s="60"/>
      <c r="U71" s="60"/>
      <c r="V71" s="60"/>
      <c r="W71" s="60"/>
      <c r="X71" s="60"/>
      <c r="Y71" s="60"/>
      <c r="Z71" s="60"/>
      <c r="AA71" s="60"/>
      <c r="AB71" s="60"/>
      <c r="AC71" s="60"/>
      <c r="AD71" s="60"/>
      <c r="AE71" s="60"/>
      <c r="AF71" s="60"/>
      <c r="AG71" s="60"/>
      <c r="AH71" s="60"/>
      <c r="AI71" s="60"/>
      <c r="AJ71" s="60"/>
      <c r="AK71" s="60"/>
      <c r="AL71" s="60"/>
      <c r="AM71" s="60"/>
      <c r="AN71" s="60"/>
    </row>
    <row r="72">
      <c r="A72" s="1246" t="s">
        <v>1167</v>
      </c>
      <c r="B72" s="1246"/>
      <c r="C72" s="1246"/>
      <c r="D72" s="60"/>
      <c r="E72" s="60"/>
      <c r="F72" s="60"/>
      <c r="G72" s="60"/>
      <c r="H72" s="53"/>
      <c r="I72" s="53"/>
      <c r="J72" s="53"/>
      <c r="K72" s="53"/>
      <c r="L72" s="53"/>
      <c r="M72" s="53"/>
      <c r="N72" s="53"/>
      <c r="O72" s="53"/>
      <c r="P72" s="53"/>
      <c r="Q72" s="60"/>
      <c r="R72" s="60"/>
      <c r="S72" s="60"/>
      <c r="T72" s="60"/>
      <c r="U72" s="60"/>
      <c r="V72" s="60"/>
      <c r="W72" s="60"/>
      <c r="X72" s="60"/>
      <c r="Y72" s="60"/>
      <c r="Z72" s="60"/>
      <c r="AA72" s="60"/>
      <c r="AB72" s="60"/>
      <c r="AC72" s="60"/>
      <c r="AD72" s="60"/>
      <c r="AE72" s="60"/>
      <c r="AF72" s="60"/>
      <c r="AG72" s="60"/>
      <c r="AH72" s="60"/>
      <c r="AI72" s="60"/>
      <c r="AJ72" s="60"/>
      <c r="AK72" s="60"/>
      <c r="AL72" s="60"/>
      <c r="AM72" s="60"/>
      <c r="AN72" s="60"/>
    </row>
    <row r="73">
      <c r="A73" s="1246"/>
      <c r="B73" s="1246"/>
      <c r="C73" s="1246"/>
      <c r="D73" s="1246"/>
      <c r="E73" s="1246"/>
      <c r="F73" s="1246"/>
      <c r="G73" s="1246"/>
      <c r="H73" s="515"/>
      <c r="I73" s="515"/>
      <c r="J73" s="515"/>
      <c r="K73" s="515"/>
      <c r="L73" s="515"/>
      <c r="M73" s="515"/>
      <c r="N73" s="515"/>
      <c r="O73" s="515"/>
      <c r="P73" s="515"/>
      <c r="Q73" s="60"/>
      <c r="R73" s="60"/>
      <c r="S73" s="60"/>
      <c r="T73" s="60"/>
      <c r="U73" s="60"/>
      <c r="V73" s="60"/>
      <c r="W73" s="60"/>
      <c r="X73" s="60"/>
      <c r="Y73" s="60"/>
      <c r="Z73" s="60"/>
      <c r="AA73" s="60"/>
      <c r="AB73" s="60"/>
      <c r="AC73" s="60"/>
      <c r="AD73" s="60"/>
      <c r="AE73" s="60"/>
      <c r="AF73" s="60"/>
      <c r="AG73" s="60"/>
      <c r="AH73" s="60"/>
      <c r="AI73" s="60"/>
      <c r="AJ73" s="60"/>
      <c r="AK73" s="60"/>
      <c r="AL73" s="60"/>
      <c r="AM73" s="60"/>
      <c r="AN73" s="60"/>
    </row>
    <row r="74">
      <c r="A74" s="1401" t="s">
        <v>1169</v>
      </c>
      <c r="B74" s="1408"/>
      <c r="C74" s="543"/>
      <c r="D74" s="543"/>
      <c r="E74" s="515"/>
      <c r="F74" s="515"/>
      <c r="G74" s="544"/>
      <c r="H74" s="515"/>
      <c r="I74" s="515"/>
      <c r="J74" s="515"/>
      <c r="K74" s="515"/>
      <c r="L74" s="515"/>
      <c r="M74" s="515"/>
      <c r="N74" s="544"/>
      <c r="O74" s="515"/>
      <c r="P74" s="515"/>
      <c r="Q74" s="60"/>
      <c r="R74" s="60"/>
      <c r="S74" s="60"/>
      <c r="T74" s="60"/>
      <c r="U74" s="60"/>
      <c r="V74" s="60"/>
      <c r="W74" s="60"/>
      <c r="X74" s="60"/>
      <c r="Y74" s="60"/>
      <c r="Z74" s="60"/>
      <c r="AA74" s="60"/>
      <c r="AB74" s="60"/>
      <c r="AC74" s="60"/>
      <c r="AD74" s="60"/>
      <c r="AE74" s="60"/>
      <c r="AF74" s="60"/>
      <c r="AG74" s="60"/>
      <c r="AH74" s="60"/>
      <c r="AI74" s="60"/>
      <c r="AJ74" s="60"/>
      <c r="AK74" s="60"/>
      <c r="AL74" s="60"/>
      <c r="AM74" s="60"/>
      <c r="AN74" s="60"/>
    </row>
    <row r="75">
      <c r="A75" s="517" t="s">
        <v>602</v>
      </c>
      <c r="B75" s="517" t="s">
        <v>583</v>
      </c>
      <c r="C75" s="517" t="s">
        <v>585</v>
      </c>
      <c r="D75" s="517" t="s">
        <v>525</v>
      </c>
      <c r="E75" s="517" t="s">
        <v>604</v>
      </c>
      <c r="F75" s="517" t="s">
        <v>7</v>
      </c>
      <c r="G75" s="517" t="s">
        <v>606</v>
      </c>
      <c r="H75" s="517" t="s">
        <v>534</v>
      </c>
      <c r="I75" s="517" t="s">
        <v>609</v>
      </c>
      <c r="J75" s="517" t="s">
        <v>613</v>
      </c>
      <c r="K75" s="517" t="s">
        <v>614</v>
      </c>
      <c r="L75" s="517" t="s">
        <v>616</v>
      </c>
      <c r="M75" s="517" t="s">
        <v>620</v>
      </c>
      <c r="N75" s="517" t="s">
        <v>624</v>
      </c>
      <c r="O75" s="517" t="s">
        <v>627</v>
      </c>
      <c r="P75" s="517" t="s">
        <v>630</v>
      </c>
      <c r="Q75" s="517" t="s">
        <v>633</v>
      </c>
      <c r="R75" s="517" t="s">
        <v>636</v>
      </c>
      <c r="S75" s="517" t="s">
        <v>426</v>
      </c>
      <c r="T75" s="517" t="s">
        <v>548</v>
      </c>
      <c r="U75" s="517" t="s">
        <v>639</v>
      </c>
      <c r="V75" s="517" t="s">
        <v>640</v>
      </c>
      <c r="W75" s="517" t="s">
        <v>644</v>
      </c>
      <c r="X75" s="518" t="s">
        <v>452</v>
      </c>
      <c r="Y75" s="282"/>
      <c r="Z75" s="282"/>
      <c r="AA75" s="282"/>
      <c r="AB75" s="282"/>
      <c r="AC75" s="282"/>
      <c r="AD75" s="282"/>
      <c r="AE75" s="282"/>
      <c r="AF75" s="282"/>
      <c r="AG75" s="282"/>
      <c r="AH75" s="282"/>
      <c r="AI75" s="282"/>
      <c r="AJ75" s="282"/>
      <c r="AK75" s="282"/>
      <c r="AL75" s="282"/>
      <c r="AM75" s="282"/>
      <c r="AN75" s="282"/>
    </row>
    <row r="76">
      <c r="A76" s="529" t="s">
        <v>453</v>
      </c>
      <c r="B76" s="530" t="s">
        <v>110</v>
      </c>
      <c r="C76" s="530" t="s">
        <v>35</v>
      </c>
      <c r="D76" s="530" t="s">
        <v>35</v>
      </c>
      <c r="E76" s="530" t="s">
        <v>28</v>
      </c>
      <c r="F76" s="529" t="s">
        <v>453</v>
      </c>
      <c r="G76" s="530" t="s">
        <v>126</v>
      </c>
      <c r="H76" s="530" t="s">
        <v>81</v>
      </c>
      <c r="I76" s="530" t="s">
        <v>59</v>
      </c>
      <c r="J76" s="530" t="s">
        <v>28</v>
      </c>
      <c r="K76" s="530" t="s">
        <v>71</v>
      </c>
      <c r="L76" s="531" t="s">
        <v>28</v>
      </c>
      <c r="M76" s="530" t="s">
        <v>59</v>
      </c>
      <c r="N76" s="530" t="s">
        <v>71</v>
      </c>
      <c r="O76" s="530" t="s">
        <v>71</v>
      </c>
      <c r="P76" s="530" t="s">
        <v>35</v>
      </c>
      <c r="Q76" s="530" t="s">
        <v>35</v>
      </c>
      <c r="R76" s="530" t="s">
        <v>59</v>
      </c>
      <c r="S76" s="530" t="s">
        <v>126</v>
      </c>
      <c r="T76" s="530" t="s">
        <v>59</v>
      </c>
      <c r="U76" s="530" t="s">
        <v>15</v>
      </c>
      <c r="V76" s="529" t="s">
        <v>453</v>
      </c>
      <c r="W76" s="531" t="s">
        <v>8</v>
      </c>
      <c r="X76" s="533" t="s">
        <v>453</v>
      </c>
      <c r="Y76" s="60"/>
      <c r="Z76" s="60"/>
      <c r="AA76" s="60"/>
      <c r="AB76" s="60"/>
      <c r="AC76" s="60"/>
      <c r="AD76" s="60"/>
      <c r="AE76" s="60"/>
      <c r="AF76" s="60"/>
      <c r="AG76" s="60"/>
      <c r="AH76" s="60"/>
      <c r="AI76" s="60"/>
      <c r="AJ76" s="60"/>
      <c r="AK76" s="60"/>
      <c r="AL76" s="60"/>
      <c r="AM76" s="60"/>
      <c r="AN76" s="60"/>
    </row>
    <row r="77">
      <c r="A77" s="529">
        <v>40005.0</v>
      </c>
      <c r="B77" s="534">
        <v>45931.583333333336</v>
      </c>
      <c r="C77" s="535">
        <v>45931.0</v>
      </c>
      <c r="D77" s="535">
        <v>45945.0</v>
      </c>
      <c r="E77" s="536" t="s">
        <v>1139</v>
      </c>
      <c r="F77" s="529">
        <v>102.0</v>
      </c>
      <c r="G77" s="537">
        <v>3.0E8</v>
      </c>
      <c r="H77" s="536" t="s">
        <v>83</v>
      </c>
      <c r="I77" s="536" t="str">
        <f t="shared" ref="I77:I78" si="16">CONCATENATE(M77,L77,A77)</f>
        <v>FIX40005</v>
      </c>
      <c r="J77" s="530" t="s">
        <v>131</v>
      </c>
      <c r="K77" s="530">
        <v>1.5</v>
      </c>
      <c r="L77" s="531" t="str">
        <f>""</f>
        <v/>
      </c>
      <c r="M77" s="530" t="s">
        <v>693</v>
      </c>
      <c r="N77" s="530" t="str">
        <f t="shared" ref="N77:Q77" si="15">" "</f>
        <v> </v>
      </c>
      <c r="O77" s="530" t="str">
        <f t="shared" si="15"/>
        <v> </v>
      </c>
      <c r="P77" s="530" t="str">
        <f t="shared" si="15"/>
        <v> </v>
      </c>
      <c r="Q77" s="530" t="str">
        <f t="shared" si="15"/>
        <v> </v>
      </c>
      <c r="R77" s="530" t="s">
        <v>79</v>
      </c>
      <c r="S77" s="537">
        <v>172602.74</v>
      </c>
      <c r="T77" s="530" t="s">
        <v>1003</v>
      </c>
      <c r="U77" s="530" t="s">
        <v>1907</v>
      </c>
      <c r="V77" s="530" t="str">
        <f>" "</f>
        <v> </v>
      </c>
      <c r="W77" s="531">
        <f t="shared" ref="W77:W78" si="17">D77-C77</f>
        <v>14</v>
      </c>
      <c r="X77" s="539" t="str">
        <f t="shared" ref="X77:X78" si="18">$A$11</f>
        <v>KBANK0107536000315</v>
      </c>
      <c r="Y77" s="60"/>
      <c r="Z77" s="60"/>
      <c r="AA77" s="60"/>
      <c r="AB77" s="60"/>
      <c r="AC77" s="60"/>
      <c r="AD77" s="60"/>
      <c r="AE77" s="60"/>
      <c r="AF77" s="60"/>
      <c r="AG77" s="60"/>
      <c r="AH77" s="60"/>
      <c r="AI77" s="60"/>
      <c r="AJ77" s="60"/>
      <c r="AK77" s="60"/>
      <c r="AL77" s="60"/>
      <c r="AM77" s="60"/>
      <c r="AN77" s="60"/>
    </row>
    <row r="78">
      <c r="A78" s="529">
        <v>40003.0</v>
      </c>
      <c r="B78" s="534">
        <v>45930.416666666664</v>
      </c>
      <c r="C78" s="535">
        <v>45930.0</v>
      </c>
      <c r="D78" s="535">
        <v>46021.0</v>
      </c>
      <c r="E78" s="530" t="s">
        <v>1139</v>
      </c>
      <c r="F78" s="529">
        <v>102.0</v>
      </c>
      <c r="G78" s="537">
        <v>1.0E8</v>
      </c>
      <c r="H78" s="530" t="s">
        <v>83</v>
      </c>
      <c r="I78" s="536" t="str">
        <f t="shared" si="16"/>
        <v>THOR1M40003</v>
      </c>
      <c r="J78" s="530" t="s">
        <v>1018</v>
      </c>
      <c r="K78" s="530">
        <v>2.15</v>
      </c>
      <c r="L78" s="530" t="s">
        <v>618</v>
      </c>
      <c r="M78" s="530" t="s">
        <v>622</v>
      </c>
      <c r="N78" s="530">
        <v>0.1</v>
      </c>
      <c r="O78" s="530">
        <v>2.05</v>
      </c>
      <c r="P78" s="541">
        <v>45991.0</v>
      </c>
      <c r="Q78" s="541">
        <v>46021.0</v>
      </c>
      <c r="R78" s="530" t="s">
        <v>79</v>
      </c>
      <c r="S78" s="560">
        <f>B71</f>
        <v>562906.85</v>
      </c>
      <c r="T78" s="530" t="s">
        <v>1003</v>
      </c>
      <c r="U78" s="530" t="s">
        <v>1148</v>
      </c>
      <c r="V78" s="542"/>
      <c r="W78" s="531">
        <f t="shared" si="17"/>
        <v>91</v>
      </c>
      <c r="X78" s="539" t="str">
        <f t="shared" si="18"/>
        <v>KBANK0107536000315</v>
      </c>
      <c r="Y78" s="60"/>
      <c r="Z78" s="60"/>
      <c r="AA78" s="60"/>
      <c r="AB78" s="60"/>
      <c r="AC78" s="60"/>
      <c r="AD78" s="60"/>
      <c r="AE78" s="60"/>
      <c r="AF78" s="60"/>
      <c r="AG78" s="60"/>
      <c r="AH78" s="60"/>
      <c r="AI78" s="60"/>
      <c r="AJ78" s="60"/>
      <c r="AK78" s="60"/>
      <c r="AL78" s="60"/>
      <c r="AM78" s="60"/>
      <c r="AN78" s="60"/>
    </row>
    <row r="79">
      <c r="A79" s="515"/>
      <c r="B79" s="515"/>
      <c r="C79" s="515"/>
      <c r="D79" s="515"/>
      <c r="E79" s="515"/>
      <c r="F79" s="515"/>
      <c r="G79" s="515"/>
      <c r="H79" s="515"/>
      <c r="I79" s="53"/>
      <c r="J79" s="53"/>
      <c r="K79" s="53"/>
      <c r="L79" s="53"/>
      <c r="M79" s="53"/>
      <c r="N79" s="53"/>
      <c r="O79" s="53"/>
      <c r="P79" s="53"/>
      <c r="Q79" s="60"/>
      <c r="R79" s="60"/>
      <c r="S79" s="60"/>
      <c r="T79" s="60"/>
      <c r="U79" s="60"/>
      <c r="V79" s="60"/>
      <c r="W79" s="60"/>
      <c r="X79" s="60"/>
      <c r="Y79" s="60"/>
      <c r="Z79" s="60"/>
      <c r="AA79" s="60"/>
      <c r="AB79" s="60"/>
      <c r="AC79" s="60"/>
      <c r="AD79" s="60"/>
      <c r="AE79" s="60"/>
      <c r="AF79" s="60"/>
      <c r="AG79" s="60"/>
      <c r="AH79" s="60"/>
      <c r="AI79" s="60"/>
      <c r="AJ79" s="60"/>
      <c r="AK79" s="60"/>
      <c r="AL79" s="60"/>
      <c r="AM79" s="60"/>
      <c r="AN79" s="60"/>
    </row>
    <row r="80">
      <c r="A80" s="71" t="s">
        <v>1914</v>
      </c>
      <c r="B80" s="1246"/>
      <c r="C80" s="1246"/>
      <c r="D80" s="515"/>
      <c r="E80" s="544"/>
      <c r="F80" s="544"/>
      <c r="G80" s="544"/>
      <c r="H80" s="133"/>
      <c r="I80" s="53"/>
      <c r="J80" s="53"/>
      <c r="K80" s="53"/>
      <c r="L80" s="53"/>
      <c r="M80" s="53"/>
      <c r="N80" s="53"/>
      <c r="O80" s="53"/>
      <c r="P80" s="53"/>
      <c r="Q80" s="60"/>
      <c r="R80" s="60"/>
      <c r="S80" s="60"/>
      <c r="T80" s="60"/>
      <c r="U80" s="60"/>
      <c r="V80" s="60"/>
      <c r="W80" s="60"/>
      <c r="X80" s="60"/>
      <c r="Y80" s="60"/>
      <c r="Z80" s="60"/>
      <c r="AA80" s="60"/>
      <c r="AB80" s="60"/>
      <c r="AC80" s="60"/>
      <c r="AD80" s="60"/>
      <c r="AE80" s="60"/>
      <c r="AF80" s="60"/>
      <c r="AG80" s="60"/>
      <c r="AH80" s="60"/>
      <c r="AI80" s="60"/>
      <c r="AJ80" s="60"/>
      <c r="AK80" s="60"/>
      <c r="AL80" s="60"/>
      <c r="AM80" s="60"/>
      <c r="AN80" s="60"/>
    </row>
    <row r="81">
      <c r="A81" s="53"/>
      <c r="B81" s="60"/>
      <c r="C81" s="60"/>
      <c r="D81" s="53"/>
      <c r="E81" s="53"/>
      <c r="F81" s="53"/>
      <c r="G81" s="53"/>
      <c r="H81" s="53"/>
      <c r="I81" s="53"/>
      <c r="J81" s="53"/>
      <c r="K81" s="53"/>
      <c r="L81" s="53"/>
      <c r="M81" s="53"/>
      <c r="N81" s="53"/>
      <c r="O81" s="53"/>
      <c r="P81" s="53"/>
      <c r="Q81" s="60"/>
      <c r="R81" s="60"/>
      <c r="S81" s="60"/>
      <c r="T81" s="60"/>
      <c r="U81" s="60"/>
      <c r="V81" s="60"/>
      <c r="W81" s="60"/>
      <c r="X81" s="60"/>
      <c r="Y81" s="60"/>
      <c r="Z81" s="60"/>
      <c r="AA81" s="60"/>
      <c r="AB81" s="60"/>
      <c r="AC81" s="60"/>
      <c r="AD81" s="60"/>
      <c r="AE81" s="60"/>
      <c r="AF81" s="60"/>
      <c r="AG81" s="60"/>
      <c r="AH81" s="60"/>
      <c r="AI81" s="60"/>
      <c r="AJ81" s="60"/>
      <c r="AK81" s="60"/>
      <c r="AL81" s="60"/>
      <c r="AM81" s="60"/>
      <c r="AN81" s="60"/>
    </row>
    <row r="82">
      <c r="A82" s="558" t="s">
        <v>1915</v>
      </c>
      <c r="B82" s="60"/>
      <c r="C82" s="60"/>
      <c r="D82" s="53"/>
      <c r="E82" s="53"/>
      <c r="F82" s="53"/>
      <c r="G82" s="53"/>
      <c r="H82" s="53"/>
      <c r="I82" s="53"/>
      <c r="J82" s="53"/>
      <c r="K82" s="53"/>
      <c r="L82" s="53"/>
      <c r="M82" s="53"/>
      <c r="N82" s="53"/>
      <c r="O82" s="53"/>
      <c r="P82" s="53"/>
      <c r="Q82" s="60"/>
      <c r="R82" s="60"/>
      <c r="S82" s="60"/>
      <c r="T82" s="60"/>
      <c r="U82" s="60"/>
      <c r="V82" s="60"/>
      <c r="W82" s="60"/>
      <c r="X82" s="60"/>
      <c r="Y82" s="60"/>
      <c r="Z82" s="60"/>
      <c r="AA82" s="60"/>
      <c r="AB82" s="60"/>
      <c r="AC82" s="60"/>
      <c r="AD82" s="60"/>
      <c r="AE82" s="60"/>
      <c r="AF82" s="60"/>
      <c r="AG82" s="60"/>
      <c r="AH82" s="60"/>
      <c r="AI82" s="60"/>
      <c r="AJ82" s="60"/>
      <c r="AK82" s="60"/>
      <c r="AL82" s="60"/>
      <c r="AM82" s="60"/>
      <c r="AN82" s="60"/>
    </row>
    <row r="83">
      <c r="A83" s="519" t="s">
        <v>1161</v>
      </c>
      <c r="B83" s="53"/>
      <c r="C83" s="53"/>
      <c r="D83" s="53"/>
      <c r="E83" s="53"/>
      <c r="F83" s="53"/>
      <c r="G83" s="53"/>
      <c r="H83" s="53"/>
      <c r="I83" s="53"/>
      <c r="J83" s="53"/>
      <c r="K83" s="53"/>
      <c r="L83" s="53"/>
      <c r="M83" s="53"/>
      <c r="N83" s="53"/>
      <c r="O83" s="53"/>
      <c r="P83" s="53"/>
      <c r="Q83" s="60"/>
      <c r="R83" s="60"/>
      <c r="S83" s="60"/>
      <c r="T83" s="60"/>
      <c r="U83" s="60"/>
      <c r="V83" s="60"/>
      <c r="W83" s="60"/>
      <c r="X83" s="60"/>
      <c r="Y83" s="60"/>
      <c r="Z83" s="60"/>
      <c r="AA83" s="60"/>
      <c r="AB83" s="60"/>
      <c r="AC83" s="60"/>
      <c r="AD83" s="60"/>
      <c r="AE83" s="60"/>
      <c r="AF83" s="60"/>
      <c r="AG83" s="60"/>
      <c r="AH83" s="60"/>
      <c r="AI83" s="60"/>
      <c r="AJ83" s="60"/>
      <c r="AK83" s="60"/>
      <c r="AL83" s="60"/>
      <c r="AM83" s="60"/>
      <c r="AN83" s="60"/>
    </row>
    <row r="84">
      <c r="A84" s="53" t="s">
        <v>1916</v>
      </c>
      <c r="F84" s="53"/>
      <c r="G84" s="53"/>
      <c r="H84" s="53"/>
      <c r="I84" s="53"/>
      <c r="J84" s="53"/>
      <c r="K84" s="53"/>
      <c r="L84" s="53"/>
      <c r="M84" s="53"/>
      <c r="N84" s="53"/>
      <c r="O84" s="53"/>
      <c r="P84" s="53"/>
      <c r="Q84" s="60"/>
      <c r="R84" s="60"/>
      <c r="S84" s="60"/>
      <c r="T84" s="60"/>
      <c r="U84" s="60"/>
      <c r="V84" s="60"/>
      <c r="W84" s="60"/>
      <c r="X84" s="60"/>
      <c r="Y84" s="60"/>
      <c r="Z84" s="60"/>
      <c r="AA84" s="60"/>
      <c r="AB84" s="60"/>
      <c r="AC84" s="60"/>
      <c r="AD84" s="60"/>
      <c r="AE84" s="60"/>
      <c r="AF84" s="60"/>
      <c r="AG84" s="60"/>
      <c r="AH84" s="60"/>
      <c r="AI84" s="60"/>
      <c r="AJ84" s="60"/>
      <c r="AK84" s="60"/>
      <c r="AL84" s="60"/>
      <c r="AM84" s="60"/>
      <c r="AN84" s="60"/>
    </row>
    <row r="85">
      <c r="A85" s="53" t="s">
        <v>1917</v>
      </c>
      <c r="B85" s="53"/>
      <c r="C85" s="53"/>
      <c r="D85" s="53"/>
      <c r="E85" s="53"/>
      <c r="F85" s="53"/>
      <c r="G85" s="53"/>
      <c r="H85" s="53"/>
      <c r="I85" s="53"/>
      <c r="J85" s="53"/>
      <c r="K85" s="53"/>
      <c r="L85" s="53"/>
      <c r="M85" s="53"/>
      <c r="N85" s="53"/>
      <c r="O85" s="53"/>
      <c r="P85" s="53"/>
      <c r="Q85" s="60"/>
      <c r="R85" s="60"/>
      <c r="S85" s="60"/>
      <c r="T85" s="60"/>
      <c r="U85" s="60"/>
      <c r="V85" s="60"/>
      <c r="W85" s="60"/>
      <c r="X85" s="60"/>
      <c r="Y85" s="60"/>
      <c r="Z85" s="60"/>
      <c r="AA85" s="60"/>
      <c r="AB85" s="60"/>
      <c r="AC85" s="60"/>
      <c r="AD85" s="60"/>
      <c r="AE85" s="60"/>
      <c r="AF85" s="60"/>
      <c r="AG85" s="60"/>
      <c r="AH85" s="60"/>
      <c r="AI85" s="60"/>
      <c r="AJ85" s="60"/>
      <c r="AK85" s="60"/>
      <c r="AL85" s="60"/>
      <c r="AM85" s="60"/>
      <c r="AN85" s="60"/>
    </row>
    <row r="86">
      <c r="A86" s="53" t="s">
        <v>1918</v>
      </c>
      <c r="B86" s="60"/>
      <c r="C86" s="53"/>
      <c r="D86" s="53"/>
      <c r="E86" s="53"/>
      <c r="F86" s="53"/>
      <c r="G86" s="53"/>
      <c r="H86" s="53"/>
      <c r="I86" s="53"/>
      <c r="J86" s="53"/>
      <c r="K86" s="53"/>
      <c r="L86" s="53"/>
      <c r="M86" s="53"/>
      <c r="N86" s="53"/>
      <c r="O86" s="53"/>
      <c r="P86" s="53"/>
      <c r="Q86" s="60"/>
      <c r="R86" s="60"/>
      <c r="S86" s="60"/>
      <c r="T86" s="60"/>
      <c r="U86" s="60"/>
      <c r="V86" s="60"/>
      <c r="W86" s="60"/>
      <c r="X86" s="60"/>
      <c r="Y86" s="60"/>
      <c r="Z86" s="60"/>
      <c r="AA86" s="60"/>
      <c r="AB86" s="60"/>
      <c r="AC86" s="60"/>
      <c r="AD86" s="60"/>
      <c r="AE86" s="60"/>
      <c r="AF86" s="60"/>
      <c r="AG86" s="60"/>
      <c r="AH86" s="60"/>
      <c r="AI86" s="60"/>
      <c r="AJ86" s="60"/>
      <c r="AK86" s="60"/>
      <c r="AL86" s="60"/>
      <c r="AM86" s="60"/>
      <c r="AN86" s="60"/>
    </row>
    <row r="87">
      <c r="A87" s="53" t="s">
        <v>1919</v>
      </c>
      <c r="B87" s="60"/>
      <c r="C87" s="60"/>
      <c r="D87" s="53"/>
      <c r="E87" s="53"/>
      <c r="F87" s="53"/>
      <c r="G87" s="53"/>
      <c r="H87" s="53"/>
      <c r="I87" s="53"/>
      <c r="J87" s="53"/>
      <c r="K87" s="53"/>
      <c r="L87" s="53"/>
      <c r="M87" s="53"/>
      <c r="N87" s="53"/>
      <c r="O87" s="53"/>
      <c r="P87" s="53"/>
      <c r="Q87" s="60"/>
      <c r="R87" s="60"/>
      <c r="S87" s="60"/>
      <c r="T87" s="60"/>
      <c r="U87" s="60"/>
      <c r="V87" s="60"/>
      <c r="W87" s="60"/>
      <c r="X87" s="60"/>
      <c r="Y87" s="60"/>
      <c r="Z87" s="60"/>
      <c r="AA87" s="60"/>
      <c r="AB87" s="60"/>
      <c r="AC87" s="60"/>
      <c r="AD87" s="60"/>
      <c r="AE87" s="60"/>
      <c r="AF87" s="60"/>
      <c r="AG87" s="60"/>
      <c r="AH87" s="60"/>
      <c r="AI87" s="60"/>
      <c r="AJ87" s="60"/>
      <c r="AK87" s="60"/>
      <c r="AL87" s="60"/>
      <c r="AM87" s="60"/>
      <c r="AN87" s="60"/>
    </row>
    <row r="88">
      <c r="A88" s="53"/>
      <c r="C88" s="53"/>
      <c r="D88" s="53"/>
      <c r="E88" s="53"/>
      <c r="F88" s="53"/>
      <c r="G88" s="53"/>
      <c r="H88" s="53"/>
      <c r="I88" s="53"/>
      <c r="J88" s="53"/>
      <c r="K88" s="53"/>
      <c r="L88" s="53"/>
      <c r="M88" s="53"/>
      <c r="N88" s="53"/>
      <c r="O88" s="53"/>
      <c r="P88" s="53"/>
      <c r="Q88" s="60"/>
      <c r="R88" s="60"/>
      <c r="S88" s="60"/>
      <c r="T88" s="60"/>
      <c r="U88" s="60"/>
      <c r="V88" s="60"/>
      <c r="W88" s="60"/>
      <c r="X88" s="60"/>
      <c r="Y88" s="60"/>
      <c r="Z88" s="60"/>
      <c r="AA88" s="60"/>
      <c r="AB88" s="60"/>
      <c r="AC88" s="60"/>
      <c r="AD88" s="60"/>
      <c r="AE88" s="60"/>
      <c r="AF88" s="60"/>
      <c r="AG88" s="60"/>
      <c r="AH88" s="60"/>
      <c r="AI88" s="60"/>
      <c r="AJ88" s="60"/>
      <c r="AK88" s="60"/>
      <c r="AL88" s="60"/>
      <c r="AM88" s="60"/>
      <c r="AN88" s="60"/>
    </row>
    <row r="89">
      <c r="A89" s="519" t="s">
        <v>1155</v>
      </c>
      <c r="B89" s="60"/>
      <c r="C89" s="53"/>
      <c r="D89" s="53"/>
      <c r="E89" s="53"/>
      <c r="F89" s="53"/>
      <c r="G89" s="53"/>
      <c r="H89" s="53"/>
      <c r="I89" s="53"/>
      <c r="J89" s="53"/>
      <c r="K89" s="53"/>
      <c r="L89" s="53"/>
      <c r="M89" s="53"/>
      <c r="N89" s="53"/>
      <c r="O89" s="53"/>
      <c r="P89" s="53"/>
      <c r="Q89" s="60"/>
      <c r="R89" s="60"/>
      <c r="S89" s="60"/>
      <c r="T89" s="60"/>
      <c r="U89" s="60"/>
      <c r="V89" s="60"/>
      <c r="W89" s="60"/>
      <c r="X89" s="60"/>
      <c r="Y89" s="60"/>
      <c r="Z89" s="60"/>
      <c r="AA89" s="60"/>
      <c r="AB89" s="60"/>
      <c r="AC89" s="60"/>
      <c r="AD89" s="60"/>
      <c r="AE89" s="60"/>
      <c r="AF89" s="60"/>
      <c r="AG89" s="60"/>
      <c r="AH89" s="60"/>
      <c r="AI89" s="60"/>
      <c r="AJ89" s="60"/>
      <c r="AK89" s="60"/>
      <c r="AL89" s="60"/>
      <c r="AM89" s="60"/>
      <c r="AN89" s="60"/>
    </row>
    <row r="90">
      <c r="A90" s="53" t="s">
        <v>1920</v>
      </c>
      <c r="B90" s="60"/>
      <c r="C90" s="53"/>
      <c r="D90" s="53"/>
      <c r="E90" s="53"/>
      <c r="F90" s="53"/>
      <c r="G90" s="53"/>
      <c r="H90" s="53"/>
      <c r="I90" s="53"/>
      <c r="J90" s="53"/>
      <c r="K90" s="53"/>
      <c r="L90" s="53"/>
      <c r="M90" s="53"/>
      <c r="N90" s="53"/>
      <c r="O90" s="53"/>
      <c r="P90" s="53"/>
      <c r="Q90" s="60"/>
      <c r="R90" s="60"/>
      <c r="S90" s="60"/>
      <c r="T90" s="60"/>
      <c r="U90" s="60"/>
      <c r="V90" s="60"/>
      <c r="W90" s="60"/>
      <c r="X90" s="60"/>
      <c r="Y90" s="60"/>
      <c r="Z90" s="60"/>
      <c r="AA90" s="60"/>
      <c r="AB90" s="60"/>
      <c r="AC90" s="60"/>
      <c r="AD90" s="60"/>
      <c r="AE90" s="60"/>
      <c r="AF90" s="60"/>
      <c r="AG90" s="60"/>
      <c r="AH90" s="60"/>
      <c r="AI90" s="60"/>
      <c r="AJ90" s="60"/>
      <c r="AK90" s="60"/>
      <c r="AL90" s="60"/>
      <c r="AM90" s="60"/>
      <c r="AN90" s="60"/>
    </row>
    <row r="91">
      <c r="A91" s="53" t="s">
        <v>1921</v>
      </c>
      <c r="B91" s="53"/>
      <c r="C91" s="53"/>
      <c r="D91" s="53"/>
      <c r="E91" s="53"/>
      <c r="F91" s="53"/>
      <c r="G91" s="53"/>
      <c r="H91" s="53"/>
      <c r="I91" s="53"/>
      <c r="J91" s="53"/>
      <c r="K91" s="53"/>
      <c r="L91" s="53"/>
      <c r="M91" s="53"/>
      <c r="N91" s="53"/>
      <c r="O91" s="53"/>
      <c r="P91" s="53"/>
      <c r="Q91" s="60"/>
      <c r="R91" s="60"/>
      <c r="S91" s="60"/>
      <c r="T91" s="60"/>
      <c r="U91" s="60"/>
      <c r="V91" s="60"/>
      <c r="W91" s="60"/>
      <c r="X91" s="60"/>
      <c r="Y91" s="60"/>
      <c r="Z91" s="60"/>
      <c r="AA91" s="60"/>
      <c r="AB91" s="60"/>
      <c r="AC91" s="60"/>
      <c r="AD91" s="60"/>
      <c r="AE91" s="60"/>
      <c r="AF91" s="60"/>
      <c r="AG91" s="60"/>
      <c r="AH91" s="60"/>
      <c r="AI91" s="60"/>
      <c r="AJ91" s="60"/>
      <c r="AK91" s="60"/>
      <c r="AL91" s="60"/>
      <c r="AM91" s="60"/>
      <c r="AN91" s="60"/>
    </row>
    <row r="92">
      <c r="A92" s="53" t="s">
        <v>1154</v>
      </c>
      <c r="B92" s="559">
        <v>6027.4</v>
      </c>
      <c r="C92" s="53"/>
      <c r="D92" s="53"/>
      <c r="E92" s="53"/>
      <c r="F92" s="53"/>
      <c r="G92" s="53"/>
      <c r="H92" s="53"/>
      <c r="I92" s="53"/>
      <c r="J92" s="53"/>
      <c r="K92" s="53"/>
      <c r="L92" s="53"/>
      <c r="M92" s="53"/>
      <c r="N92" s="53"/>
      <c r="O92" s="53"/>
      <c r="P92" s="53"/>
      <c r="Q92" s="60"/>
      <c r="R92" s="60"/>
      <c r="S92" s="60"/>
      <c r="T92" s="60"/>
      <c r="U92" s="60"/>
      <c r="V92" s="60"/>
      <c r="W92" s="60"/>
      <c r="X92" s="60"/>
      <c r="Y92" s="60"/>
      <c r="Z92" s="60"/>
      <c r="AA92" s="60"/>
      <c r="AB92" s="60"/>
      <c r="AC92" s="60"/>
      <c r="AD92" s="60"/>
      <c r="AE92" s="60"/>
      <c r="AF92" s="60"/>
      <c r="AG92" s="60"/>
      <c r="AH92" s="60"/>
      <c r="AI92" s="60"/>
      <c r="AJ92" s="60"/>
      <c r="AK92" s="60"/>
      <c r="AL92" s="60"/>
      <c r="AM92" s="60"/>
      <c r="AN92" s="60"/>
    </row>
    <row r="93">
      <c r="A93" s="60"/>
      <c r="B93" s="60"/>
      <c r="C93" s="60"/>
      <c r="D93" s="53"/>
      <c r="E93" s="53"/>
      <c r="F93" s="53"/>
      <c r="G93" s="53"/>
      <c r="H93" s="53"/>
      <c r="I93" s="53"/>
      <c r="J93" s="53"/>
      <c r="K93" s="53"/>
      <c r="L93" s="53"/>
      <c r="M93" s="53"/>
      <c r="N93" s="53"/>
      <c r="O93" s="53"/>
      <c r="P93" s="53"/>
      <c r="Q93" s="60"/>
      <c r="R93" s="60"/>
      <c r="S93" s="60"/>
      <c r="T93" s="60"/>
      <c r="U93" s="60"/>
      <c r="V93" s="60"/>
      <c r="W93" s="60"/>
      <c r="X93" s="60"/>
      <c r="Y93" s="60"/>
      <c r="Z93" s="60"/>
      <c r="AA93" s="60"/>
      <c r="AB93" s="60"/>
      <c r="AC93" s="60"/>
      <c r="AD93" s="60"/>
      <c r="AE93" s="60"/>
      <c r="AF93" s="60"/>
      <c r="AG93" s="60"/>
      <c r="AH93" s="60"/>
      <c r="AI93" s="60"/>
      <c r="AJ93" s="60"/>
      <c r="AK93" s="60"/>
      <c r="AL93" s="60"/>
      <c r="AM93" s="60"/>
      <c r="AN93" s="60"/>
    </row>
    <row r="94">
      <c r="A94" s="517" t="s">
        <v>602</v>
      </c>
      <c r="B94" s="517" t="s">
        <v>583</v>
      </c>
      <c r="C94" s="517" t="s">
        <v>585</v>
      </c>
      <c r="D94" s="517" t="s">
        <v>525</v>
      </c>
      <c r="E94" s="517" t="s">
        <v>604</v>
      </c>
      <c r="F94" s="517" t="s">
        <v>7</v>
      </c>
      <c r="G94" s="517" t="s">
        <v>606</v>
      </c>
      <c r="H94" s="517" t="s">
        <v>534</v>
      </c>
      <c r="I94" s="517" t="s">
        <v>609</v>
      </c>
      <c r="J94" s="517" t="s">
        <v>613</v>
      </c>
      <c r="K94" s="517" t="s">
        <v>614</v>
      </c>
      <c r="L94" s="517" t="s">
        <v>616</v>
      </c>
      <c r="M94" s="517" t="s">
        <v>620</v>
      </c>
      <c r="N94" s="517" t="s">
        <v>624</v>
      </c>
      <c r="O94" s="517" t="s">
        <v>627</v>
      </c>
      <c r="P94" s="517" t="s">
        <v>630</v>
      </c>
      <c r="Q94" s="517" t="s">
        <v>633</v>
      </c>
      <c r="R94" s="517" t="s">
        <v>636</v>
      </c>
      <c r="S94" s="517" t="s">
        <v>426</v>
      </c>
      <c r="T94" s="517" t="s">
        <v>548</v>
      </c>
      <c r="U94" s="517" t="s">
        <v>639</v>
      </c>
      <c r="V94" s="517" t="s">
        <v>640</v>
      </c>
      <c r="W94" s="517" t="s">
        <v>644</v>
      </c>
      <c r="X94" s="518" t="s">
        <v>452</v>
      </c>
      <c r="Y94" s="282"/>
      <c r="Z94" s="282"/>
      <c r="AA94" s="282"/>
      <c r="AB94" s="282"/>
      <c r="AC94" s="282"/>
      <c r="AD94" s="282"/>
      <c r="AE94" s="282"/>
      <c r="AF94" s="282"/>
      <c r="AG94" s="282"/>
      <c r="AH94" s="282"/>
      <c r="AI94" s="282"/>
      <c r="AJ94" s="282"/>
      <c r="AK94" s="282"/>
      <c r="AL94" s="282"/>
      <c r="AM94" s="282"/>
      <c r="AN94" s="282"/>
    </row>
    <row r="95">
      <c r="A95" s="529" t="s">
        <v>453</v>
      </c>
      <c r="B95" s="530" t="s">
        <v>110</v>
      </c>
      <c r="C95" s="530" t="s">
        <v>35</v>
      </c>
      <c r="D95" s="530" t="s">
        <v>35</v>
      </c>
      <c r="E95" s="530" t="s">
        <v>28</v>
      </c>
      <c r="F95" s="529" t="s">
        <v>453</v>
      </c>
      <c r="G95" s="530" t="s">
        <v>126</v>
      </c>
      <c r="H95" s="530" t="s">
        <v>81</v>
      </c>
      <c r="I95" s="530" t="s">
        <v>59</v>
      </c>
      <c r="J95" s="530" t="s">
        <v>28</v>
      </c>
      <c r="K95" s="530" t="s">
        <v>71</v>
      </c>
      <c r="L95" s="531" t="s">
        <v>28</v>
      </c>
      <c r="M95" s="530" t="s">
        <v>59</v>
      </c>
      <c r="N95" s="530" t="s">
        <v>71</v>
      </c>
      <c r="O95" s="530" t="s">
        <v>71</v>
      </c>
      <c r="P95" s="530" t="s">
        <v>35</v>
      </c>
      <c r="Q95" s="530" t="s">
        <v>35</v>
      </c>
      <c r="R95" s="530" t="s">
        <v>59</v>
      </c>
      <c r="S95" s="530" t="s">
        <v>126</v>
      </c>
      <c r="T95" s="530" t="s">
        <v>59</v>
      </c>
      <c r="U95" s="530" t="s">
        <v>15</v>
      </c>
      <c r="V95" s="529" t="s">
        <v>453</v>
      </c>
      <c r="W95" s="531" t="s">
        <v>8</v>
      </c>
      <c r="X95" s="533" t="s">
        <v>453</v>
      </c>
      <c r="Y95" s="60"/>
      <c r="Z95" s="60"/>
      <c r="AA95" s="60"/>
      <c r="AB95" s="60"/>
      <c r="AC95" s="60"/>
      <c r="AD95" s="60"/>
      <c r="AE95" s="60"/>
      <c r="AF95" s="60"/>
      <c r="AG95" s="60"/>
      <c r="AH95" s="60"/>
      <c r="AI95" s="60"/>
      <c r="AJ95" s="60"/>
      <c r="AK95" s="60"/>
      <c r="AL95" s="60"/>
      <c r="AM95" s="60"/>
      <c r="AN95" s="60"/>
    </row>
    <row r="96">
      <c r="A96" s="529">
        <v>40005.0</v>
      </c>
      <c r="B96" s="534">
        <v>45931.583333333336</v>
      </c>
      <c r="C96" s="535">
        <v>45931.0</v>
      </c>
      <c r="D96" s="535">
        <v>45945.0</v>
      </c>
      <c r="E96" s="530" t="s">
        <v>1139</v>
      </c>
      <c r="F96" s="529">
        <v>102.0</v>
      </c>
      <c r="G96" s="537">
        <v>3.0E8</v>
      </c>
      <c r="H96" s="530" t="s">
        <v>83</v>
      </c>
      <c r="I96" s="536" t="str">
        <f t="shared" ref="I96:I97" si="20">CONCATENATE(M96,L96,A96)</f>
        <v>FIX40005</v>
      </c>
      <c r="J96" s="530" t="s">
        <v>131</v>
      </c>
      <c r="K96" s="530">
        <v>1.5</v>
      </c>
      <c r="L96" s="531" t="str">
        <f>""</f>
        <v/>
      </c>
      <c r="M96" s="530" t="s">
        <v>693</v>
      </c>
      <c r="N96" s="530" t="str">
        <f t="shared" ref="N96:Q96" si="19">" "</f>
        <v> </v>
      </c>
      <c r="O96" s="530" t="str">
        <f t="shared" si="19"/>
        <v> </v>
      </c>
      <c r="P96" s="530" t="str">
        <f t="shared" si="19"/>
        <v> </v>
      </c>
      <c r="Q96" s="530" t="str">
        <f t="shared" si="19"/>
        <v> </v>
      </c>
      <c r="R96" s="530" t="s">
        <v>79</v>
      </c>
      <c r="S96" s="537">
        <v>172602.74</v>
      </c>
      <c r="T96" s="530" t="s">
        <v>1003</v>
      </c>
      <c r="U96" s="530" t="s">
        <v>1907</v>
      </c>
      <c r="V96" s="530" t="str">
        <f t="shared" ref="V96:V97" si="21">" "</f>
        <v> </v>
      </c>
      <c r="W96" s="531">
        <f t="shared" ref="W96:W97" si="22">D96-C96</f>
        <v>14</v>
      </c>
      <c r="X96" s="539" t="str">
        <f t="shared" ref="X96:X97" si="23">$A$11</f>
        <v>KBANK0107536000315</v>
      </c>
      <c r="Y96" s="60"/>
      <c r="Z96" s="60"/>
      <c r="AA96" s="60"/>
      <c r="AB96" s="60"/>
      <c r="AC96" s="60"/>
      <c r="AD96" s="60"/>
      <c r="AE96" s="60"/>
      <c r="AF96" s="60"/>
      <c r="AG96" s="60"/>
      <c r="AH96" s="60"/>
      <c r="AI96" s="60"/>
      <c r="AJ96" s="60"/>
      <c r="AK96" s="60"/>
      <c r="AL96" s="60"/>
      <c r="AM96" s="60"/>
      <c r="AN96" s="60"/>
    </row>
    <row r="97">
      <c r="A97" s="529">
        <v>40003.0</v>
      </c>
      <c r="B97" s="534">
        <v>45930.416666666664</v>
      </c>
      <c r="C97" s="535">
        <v>45930.0</v>
      </c>
      <c r="D97" s="535">
        <v>46021.0</v>
      </c>
      <c r="E97" s="530" t="s">
        <v>1139</v>
      </c>
      <c r="F97" s="529">
        <v>102.0</v>
      </c>
      <c r="G97" s="537">
        <v>1.0E8</v>
      </c>
      <c r="H97" s="530" t="s">
        <v>83</v>
      </c>
      <c r="I97" s="536" t="str">
        <f t="shared" si="20"/>
        <v>THOR1M40003</v>
      </c>
      <c r="J97" s="530" t="s">
        <v>1018</v>
      </c>
      <c r="K97" s="530">
        <v>2.15</v>
      </c>
      <c r="L97" s="530" t="s">
        <v>618</v>
      </c>
      <c r="M97" s="530" t="s">
        <v>622</v>
      </c>
      <c r="N97" s="530">
        <v>0.1</v>
      </c>
      <c r="O97" s="530">
        <v>2.05</v>
      </c>
      <c r="P97" s="541">
        <v>45991.0</v>
      </c>
      <c r="Q97" s="541">
        <v>46021.0</v>
      </c>
      <c r="R97" s="530" t="s">
        <v>79</v>
      </c>
      <c r="S97" s="560">
        <f>B92</f>
        <v>6027.4</v>
      </c>
      <c r="T97" s="530" t="s">
        <v>143</v>
      </c>
      <c r="U97" s="530" t="s">
        <v>1148</v>
      </c>
      <c r="V97" s="530" t="str">
        <f t="shared" si="21"/>
        <v> </v>
      </c>
      <c r="W97" s="531">
        <f t="shared" si="22"/>
        <v>91</v>
      </c>
      <c r="X97" s="539" t="str">
        <f t="shared" si="23"/>
        <v>KBANK0107536000315</v>
      </c>
      <c r="Y97" s="60"/>
      <c r="Z97" s="60"/>
      <c r="AA97" s="60"/>
      <c r="AB97" s="60"/>
      <c r="AC97" s="60"/>
      <c r="AD97" s="60"/>
      <c r="AE97" s="60"/>
      <c r="AF97" s="60"/>
      <c r="AG97" s="60"/>
      <c r="AH97" s="60"/>
      <c r="AI97" s="60"/>
      <c r="AJ97" s="60"/>
      <c r="AK97" s="60"/>
      <c r="AL97" s="60"/>
      <c r="AM97" s="60"/>
      <c r="AN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row>
    <row r="99">
      <c r="A99" s="558" t="s">
        <v>1922</v>
      </c>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row>
    <row r="101">
      <c r="A101" s="517" t="s">
        <v>649</v>
      </c>
      <c r="B101" s="517" t="s">
        <v>651</v>
      </c>
      <c r="C101" s="517" t="s">
        <v>602</v>
      </c>
      <c r="D101" s="517" t="s">
        <v>630</v>
      </c>
      <c r="E101" s="517" t="s">
        <v>633</v>
      </c>
      <c r="F101" s="517" t="s">
        <v>627</v>
      </c>
      <c r="G101" s="517" t="s">
        <v>614</v>
      </c>
      <c r="H101" s="517" t="s">
        <v>548</v>
      </c>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row>
    <row r="102" ht="15.0" customHeight="1">
      <c r="A102" s="547" t="s">
        <v>453</v>
      </c>
      <c r="B102" s="548" t="s">
        <v>59</v>
      </c>
      <c r="C102" s="547" t="s">
        <v>453</v>
      </c>
      <c r="D102" s="549" t="s">
        <v>35</v>
      </c>
      <c r="E102" s="549" t="s">
        <v>35</v>
      </c>
      <c r="F102" s="549" t="s">
        <v>71</v>
      </c>
      <c r="G102" s="549" t="s">
        <v>71</v>
      </c>
      <c r="H102" s="550" t="s">
        <v>59</v>
      </c>
      <c r="I102" s="568"/>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row>
    <row r="103" ht="15.0" customHeight="1">
      <c r="A103" s="547">
        <v>1.0</v>
      </c>
      <c r="B103" s="1405" t="str">
        <f t="shared" ref="B103:B105" si="24">$I$50</f>
        <v>THOR1M40003</v>
      </c>
      <c r="C103" s="551">
        <f t="shared" ref="C103:C105" si="25">$A$50</f>
        <v>40003</v>
      </c>
      <c r="D103" s="553">
        <v>45930.0</v>
      </c>
      <c r="E103" s="553">
        <v>45960.0</v>
      </c>
      <c r="F103" s="562">
        <v>2.05</v>
      </c>
      <c r="G103" s="562">
        <v>2.15</v>
      </c>
      <c r="H103" s="550" t="s">
        <v>1159</v>
      </c>
      <c r="I103" s="568"/>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row>
    <row r="104">
      <c r="A104" s="547">
        <v>2.0</v>
      </c>
      <c r="B104" s="1405" t="str">
        <f t="shared" si="24"/>
        <v>THOR1M40003</v>
      </c>
      <c r="C104" s="551">
        <f t="shared" si="25"/>
        <v>40003</v>
      </c>
      <c r="D104" s="553">
        <v>45960.0</v>
      </c>
      <c r="E104" s="553">
        <v>45991.0</v>
      </c>
      <c r="F104" s="562">
        <v>2.1</v>
      </c>
      <c r="G104" s="562">
        <v>2.2</v>
      </c>
      <c r="H104" s="550" t="s">
        <v>143</v>
      </c>
      <c r="I104" s="568"/>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row>
    <row r="105">
      <c r="A105" s="547">
        <v>3.0</v>
      </c>
      <c r="B105" s="1405" t="str">
        <f t="shared" si="24"/>
        <v>THOR1M40003</v>
      </c>
      <c r="C105" s="551">
        <f t="shared" si="25"/>
        <v>40003</v>
      </c>
      <c r="D105" s="553">
        <v>45991.0</v>
      </c>
      <c r="E105" s="553">
        <v>46021.0</v>
      </c>
      <c r="F105" s="1375" t="str">
        <f t="shared" ref="F105:G105" si="26">" "</f>
        <v> </v>
      </c>
      <c r="G105" s="1375" t="str">
        <f t="shared" si="26"/>
        <v> </v>
      </c>
      <c r="H105" s="550" t="s">
        <v>1141</v>
      </c>
      <c r="I105" s="568"/>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row>
    <row r="109">
      <c r="A109" s="1409" t="s">
        <v>1923</v>
      </c>
      <c r="B109" s="60"/>
      <c r="C109" s="60"/>
      <c r="D109" s="53"/>
      <c r="E109" s="53"/>
      <c r="F109" s="53"/>
      <c r="G109" s="53"/>
      <c r="H109" s="53"/>
      <c r="I109" s="53"/>
      <c r="J109" s="53"/>
      <c r="K109" s="53"/>
      <c r="L109" s="53"/>
      <c r="M109" s="53"/>
      <c r="N109" s="53"/>
      <c r="O109" s="53"/>
      <c r="P109" s="53"/>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row>
    <row r="110">
      <c r="A110" s="519" t="s">
        <v>1161</v>
      </c>
      <c r="B110" s="53"/>
      <c r="C110" s="53"/>
      <c r="D110" s="53"/>
      <c r="E110" s="53"/>
      <c r="F110" s="53"/>
      <c r="G110" s="53"/>
      <c r="H110" s="53"/>
      <c r="I110" s="53"/>
      <c r="J110" s="53"/>
      <c r="K110" s="53"/>
      <c r="L110" s="53"/>
      <c r="M110" s="53"/>
      <c r="N110" s="53"/>
      <c r="O110" s="53"/>
      <c r="P110" s="53"/>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row>
    <row r="111">
      <c r="A111" s="53" t="s">
        <v>1916</v>
      </c>
      <c r="F111" s="53"/>
      <c r="G111" s="53"/>
      <c r="H111" s="53"/>
      <c r="I111" s="53"/>
      <c r="J111" s="53"/>
      <c r="K111" s="53"/>
      <c r="L111" s="53"/>
      <c r="M111" s="53"/>
      <c r="N111" s="53"/>
      <c r="O111" s="53"/>
      <c r="P111" s="53"/>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row>
    <row r="112">
      <c r="A112" s="53" t="s">
        <v>1917</v>
      </c>
      <c r="B112" s="53"/>
      <c r="C112" s="53"/>
      <c r="D112" s="53"/>
      <c r="E112" s="53"/>
      <c r="F112" s="53"/>
      <c r="G112" s="53"/>
      <c r="H112" s="53"/>
      <c r="I112" s="53"/>
      <c r="J112" s="53"/>
      <c r="K112" s="53"/>
      <c r="L112" s="53"/>
      <c r="M112" s="53"/>
      <c r="N112" s="53"/>
      <c r="O112" s="53"/>
      <c r="P112" s="53"/>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row>
    <row r="113">
      <c r="A113" s="53" t="s">
        <v>1918</v>
      </c>
      <c r="B113" s="60"/>
      <c r="C113" s="53"/>
      <c r="D113" s="53"/>
      <c r="E113" s="53"/>
      <c r="F113" s="53"/>
      <c r="G113" s="53"/>
      <c r="H113" s="53"/>
      <c r="I113" s="53"/>
      <c r="J113" s="53"/>
      <c r="K113" s="53"/>
      <c r="L113" s="53"/>
      <c r="M113" s="53"/>
      <c r="N113" s="53"/>
      <c r="O113" s="53"/>
      <c r="P113" s="53"/>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row>
    <row r="114">
      <c r="A114" s="53" t="s">
        <v>1919</v>
      </c>
      <c r="B114" s="60"/>
      <c r="C114" s="60"/>
      <c r="D114" s="53"/>
      <c r="E114" s="53"/>
      <c r="F114" s="53"/>
      <c r="G114" s="53"/>
      <c r="H114" s="53"/>
      <c r="I114" s="53"/>
      <c r="J114" s="53"/>
      <c r="K114" s="53"/>
      <c r="L114" s="53"/>
      <c r="M114" s="53"/>
      <c r="N114" s="53"/>
      <c r="O114" s="53"/>
      <c r="P114" s="53"/>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row>
    <row r="115">
      <c r="A115" s="53"/>
      <c r="C115" s="53"/>
      <c r="D115" s="53"/>
      <c r="E115" s="53"/>
      <c r="F115" s="53"/>
      <c r="G115" s="53"/>
      <c r="H115" s="53"/>
      <c r="I115" s="53"/>
      <c r="J115" s="53"/>
      <c r="K115" s="53"/>
      <c r="L115" s="53"/>
      <c r="M115" s="53"/>
      <c r="N115" s="53"/>
      <c r="O115" s="53"/>
      <c r="P115" s="53"/>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row>
    <row r="116">
      <c r="A116" s="519" t="s">
        <v>1155</v>
      </c>
      <c r="B116" s="60"/>
      <c r="C116" s="53"/>
      <c r="D116" s="53"/>
      <c r="E116" s="53"/>
      <c r="F116" s="53"/>
      <c r="G116" s="53"/>
      <c r="H116" s="53"/>
      <c r="I116" s="53"/>
      <c r="J116" s="53"/>
      <c r="K116" s="53"/>
      <c r="L116" s="53"/>
      <c r="M116" s="53"/>
      <c r="N116" s="53"/>
      <c r="O116" s="53"/>
      <c r="P116" s="53"/>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row>
    <row r="117">
      <c r="A117" s="54"/>
      <c r="B117" s="60"/>
      <c r="C117" s="53"/>
      <c r="D117" s="53"/>
      <c r="E117" s="53"/>
      <c r="F117" s="53"/>
      <c r="G117" s="53"/>
      <c r="H117" s="53"/>
      <c r="I117" s="53"/>
      <c r="J117" s="53"/>
      <c r="K117" s="53"/>
      <c r="L117" s="53"/>
      <c r="M117" s="53"/>
      <c r="N117" s="53"/>
      <c r="O117" s="53"/>
      <c r="P117" s="53"/>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row>
    <row r="118">
      <c r="A118" s="60" t="s">
        <v>1924</v>
      </c>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row>
    <row r="119">
      <c r="A119" s="60" t="s">
        <v>1925</v>
      </c>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row>
    <row r="120">
      <c r="A120" s="60" t="s">
        <v>1859</v>
      </c>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row>
    <row r="121">
      <c r="A121" s="60" t="s">
        <v>1926</v>
      </c>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row>
    <row r="122">
      <c r="A122" s="60" t="s">
        <v>1927</v>
      </c>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row>
    <row r="123">
      <c r="A123" s="60" t="s">
        <v>1862</v>
      </c>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row>
    <row r="124">
      <c r="A124" s="60" t="s">
        <v>1863</v>
      </c>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row>
    <row r="125">
      <c r="A125" s="60" t="s">
        <v>1864</v>
      </c>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row>
    <row r="126">
      <c r="A126" s="60" t="s">
        <v>1865</v>
      </c>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row>
    <row r="127">
      <c r="A127" s="60" t="s">
        <v>1866</v>
      </c>
      <c r="B127" s="1379">
        <f>100000000*0.0215*30/365</f>
        <v>176712.3288</v>
      </c>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row>
    <row r="128">
      <c r="A128" s="60" t="s">
        <v>1867</v>
      </c>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row>
    <row r="129">
      <c r="A129" s="283" t="s">
        <v>1881</v>
      </c>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row>
    <row r="130">
      <c r="A130" s="60" t="s">
        <v>1869</v>
      </c>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row>
    <row r="131">
      <c r="A131" s="283" t="s">
        <v>1928</v>
      </c>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row>
    <row r="132">
      <c r="A132" s="60" t="s">
        <v>1871</v>
      </c>
      <c r="B132" s="1379">
        <f>100000000*0.022*31/365</f>
        <v>186849.3151</v>
      </c>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row>
    <row r="133">
      <c r="A133" s="283" t="s">
        <v>1883</v>
      </c>
      <c r="B133" s="1392"/>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row>
    <row r="134">
      <c r="A134" s="283" t="s">
        <v>1929</v>
      </c>
      <c r="B134" s="1392"/>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row>
    <row r="135">
      <c r="A135" s="60" t="s">
        <v>1874</v>
      </c>
      <c r="B135" s="1379">
        <f>SUM(B132,B127)</f>
        <v>363561.6438</v>
      </c>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row>
    <row r="136">
      <c r="A136" s="60"/>
      <c r="B136" s="60"/>
      <c r="C136" s="60"/>
      <c r="D136" s="53"/>
      <c r="E136" s="53"/>
      <c r="F136" s="53"/>
      <c r="G136" s="53"/>
      <c r="H136" s="53"/>
      <c r="I136" s="53"/>
      <c r="J136" s="53"/>
      <c r="K136" s="53"/>
      <c r="L136" s="53"/>
      <c r="M136" s="53"/>
      <c r="N136" s="53"/>
      <c r="O136" s="53"/>
      <c r="P136" s="53"/>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row>
    <row r="137">
      <c r="A137" s="517" t="s">
        <v>602</v>
      </c>
      <c r="B137" s="517" t="s">
        <v>583</v>
      </c>
      <c r="C137" s="517" t="s">
        <v>585</v>
      </c>
      <c r="D137" s="517" t="s">
        <v>525</v>
      </c>
      <c r="E137" s="517" t="s">
        <v>604</v>
      </c>
      <c r="F137" s="517" t="s">
        <v>7</v>
      </c>
      <c r="G137" s="517" t="s">
        <v>606</v>
      </c>
      <c r="H137" s="517" t="s">
        <v>534</v>
      </c>
      <c r="I137" s="517" t="s">
        <v>609</v>
      </c>
      <c r="J137" s="517" t="s">
        <v>613</v>
      </c>
      <c r="K137" s="517" t="s">
        <v>614</v>
      </c>
      <c r="L137" s="517" t="s">
        <v>616</v>
      </c>
      <c r="M137" s="517" t="s">
        <v>620</v>
      </c>
      <c r="N137" s="517" t="s">
        <v>624</v>
      </c>
      <c r="O137" s="517" t="s">
        <v>627</v>
      </c>
      <c r="P137" s="517" t="s">
        <v>630</v>
      </c>
      <c r="Q137" s="517" t="s">
        <v>633</v>
      </c>
      <c r="R137" s="517" t="s">
        <v>636</v>
      </c>
      <c r="S137" s="517" t="s">
        <v>426</v>
      </c>
      <c r="T137" s="517" t="s">
        <v>548</v>
      </c>
      <c r="U137" s="517" t="s">
        <v>639</v>
      </c>
      <c r="V137" s="517" t="s">
        <v>640</v>
      </c>
      <c r="W137" s="517" t="s">
        <v>644</v>
      </c>
      <c r="X137" s="518" t="s">
        <v>452</v>
      </c>
      <c r="Y137" s="60"/>
      <c r="Z137" s="60"/>
      <c r="AA137" s="60"/>
      <c r="AB137" s="60"/>
      <c r="AC137" s="60"/>
      <c r="AD137" s="60"/>
      <c r="AE137" s="60"/>
      <c r="AF137" s="60"/>
      <c r="AG137" s="60"/>
      <c r="AH137" s="60"/>
      <c r="AI137" s="60"/>
      <c r="AJ137" s="60"/>
      <c r="AK137" s="60"/>
      <c r="AL137" s="60"/>
      <c r="AM137" s="60"/>
      <c r="AN137" s="60"/>
    </row>
    <row r="138">
      <c r="A138" s="529" t="s">
        <v>453</v>
      </c>
      <c r="B138" s="530" t="s">
        <v>110</v>
      </c>
      <c r="C138" s="530" t="s">
        <v>35</v>
      </c>
      <c r="D138" s="530" t="s">
        <v>35</v>
      </c>
      <c r="E138" s="530" t="s">
        <v>28</v>
      </c>
      <c r="F138" s="529" t="s">
        <v>453</v>
      </c>
      <c r="G138" s="530" t="s">
        <v>126</v>
      </c>
      <c r="H138" s="530" t="s">
        <v>81</v>
      </c>
      <c r="I138" s="530" t="s">
        <v>59</v>
      </c>
      <c r="J138" s="530" t="s">
        <v>28</v>
      </c>
      <c r="K138" s="530" t="s">
        <v>71</v>
      </c>
      <c r="L138" s="531" t="s">
        <v>28</v>
      </c>
      <c r="M138" s="530" t="s">
        <v>59</v>
      </c>
      <c r="N138" s="530" t="s">
        <v>71</v>
      </c>
      <c r="O138" s="530" t="s">
        <v>71</v>
      </c>
      <c r="P138" s="530" t="s">
        <v>35</v>
      </c>
      <c r="Q138" s="530" t="s">
        <v>35</v>
      </c>
      <c r="R138" s="530" t="s">
        <v>59</v>
      </c>
      <c r="S138" s="530" t="s">
        <v>126</v>
      </c>
      <c r="T138" s="530" t="s">
        <v>59</v>
      </c>
      <c r="U138" s="530" t="s">
        <v>15</v>
      </c>
      <c r="V138" s="529" t="s">
        <v>453</v>
      </c>
      <c r="W138" s="531" t="s">
        <v>8</v>
      </c>
      <c r="X138" s="533" t="s">
        <v>453</v>
      </c>
      <c r="Y138" s="60"/>
      <c r="Z138" s="60"/>
      <c r="AA138" s="60"/>
      <c r="AB138" s="60"/>
      <c r="AC138" s="60"/>
      <c r="AD138" s="60"/>
      <c r="AE138" s="60"/>
      <c r="AF138" s="60"/>
      <c r="AG138" s="60"/>
      <c r="AH138" s="60"/>
      <c r="AI138" s="60"/>
      <c r="AJ138" s="60"/>
      <c r="AK138" s="60"/>
      <c r="AL138" s="60"/>
      <c r="AM138" s="60"/>
      <c r="AN138" s="60"/>
    </row>
    <row r="139">
      <c r="A139" s="529">
        <v>40005.0</v>
      </c>
      <c r="B139" s="534">
        <v>45931.583333333336</v>
      </c>
      <c r="C139" s="535">
        <v>45931.0</v>
      </c>
      <c r="D139" s="535">
        <v>45945.0</v>
      </c>
      <c r="E139" s="530" t="s">
        <v>1139</v>
      </c>
      <c r="F139" s="529">
        <v>102.0</v>
      </c>
      <c r="G139" s="537">
        <v>3.0E8</v>
      </c>
      <c r="H139" s="530" t="s">
        <v>83</v>
      </c>
      <c r="I139" s="536" t="s">
        <v>1930</v>
      </c>
      <c r="J139" s="530" t="s">
        <v>131</v>
      </c>
      <c r="K139" s="530">
        <v>1.5</v>
      </c>
      <c r="L139" s="531" t="s">
        <v>1885</v>
      </c>
      <c r="M139" s="530" t="s">
        <v>693</v>
      </c>
      <c r="N139" s="530" t="s">
        <v>1887</v>
      </c>
      <c r="O139" s="530" t="s">
        <v>1887</v>
      </c>
      <c r="P139" s="530" t="s">
        <v>1887</v>
      </c>
      <c r="Q139" s="530" t="s">
        <v>1887</v>
      </c>
      <c r="R139" s="530" t="s">
        <v>79</v>
      </c>
      <c r="S139" s="572">
        <v>0.0</v>
      </c>
      <c r="T139" s="530" t="s">
        <v>1003</v>
      </c>
      <c r="U139" s="530" t="s">
        <v>1907</v>
      </c>
      <c r="V139" s="530" t="s">
        <v>1887</v>
      </c>
      <c r="W139" s="531">
        <v>14.0</v>
      </c>
      <c r="X139" s="539" t="s">
        <v>1131</v>
      </c>
      <c r="Y139" s="60"/>
      <c r="Z139" s="60"/>
      <c r="AA139" s="60"/>
      <c r="AB139" s="60"/>
      <c r="AC139" s="60"/>
      <c r="AD139" s="60"/>
      <c r="AE139" s="60"/>
      <c r="AF139" s="60"/>
      <c r="AG139" s="60"/>
      <c r="AH139" s="60"/>
      <c r="AI139" s="60"/>
      <c r="AJ139" s="60"/>
      <c r="AK139" s="60"/>
      <c r="AL139" s="60"/>
      <c r="AM139" s="60"/>
      <c r="AN139" s="60"/>
    </row>
    <row r="140">
      <c r="A140" s="529">
        <v>40003.0</v>
      </c>
      <c r="B140" s="534">
        <v>45930.416666666664</v>
      </c>
      <c r="C140" s="535">
        <v>45930.0</v>
      </c>
      <c r="D140" s="535">
        <v>46021.0</v>
      </c>
      <c r="E140" s="530" t="s">
        <v>1139</v>
      </c>
      <c r="F140" s="529">
        <v>102.0</v>
      </c>
      <c r="G140" s="537">
        <v>1.0E8</v>
      </c>
      <c r="H140" s="530" t="s">
        <v>83</v>
      </c>
      <c r="I140" s="536" t="s">
        <v>1931</v>
      </c>
      <c r="J140" s="530" t="s">
        <v>1018</v>
      </c>
      <c r="K140" s="530">
        <v>2.15</v>
      </c>
      <c r="L140" s="530" t="s">
        <v>618</v>
      </c>
      <c r="M140" s="530" t="s">
        <v>622</v>
      </c>
      <c r="N140" s="530">
        <v>0.1</v>
      </c>
      <c r="O140" s="529">
        <v>2.1</v>
      </c>
      <c r="P140" s="541">
        <v>45991.0</v>
      </c>
      <c r="Q140" s="541">
        <v>46021.0</v>
      </c>
      <c r="R140" s="530" t="s">
        <v>79</v>
      </c>
      <c r="S140" s="560">
        <f>B135</f>
        <v>363561.6438</v>
      </c>
      <c r="T140" s="530" t="s">
        <v>143</v>
      </c>
      <c r="U140" s="530" t="s">
        <v>1148</v>
      </c>
      <c r="V140" s="530" t="s">
        <v>1887</v>
      </c>
      <c r="W140" s="531">
        <v>91.0</v>
      </c>
      <c r="X140" s="539" t="s">
        <v>1131</v>
      </c>
      <c r="Y140" s="60"/>
      <c r="Z140" s="60"/>
      <c r="AA140" s="60"/>
      <c r="AB140" s="60"/>
      <c r="AC140" s="60"/>
      <c r="AD140" s="60"/>
      <c r="AE140" s="60"/>
      <c r="AF140" s="60"/>
      <c r="AG140" s="60"/>
      <c r="AH140" s="60"/>
      <c r="AI140" s="60"/>
      <c r="AJ140" s="60"/>
      <c r="AK140" s="60"/>
      <c r="AL140" s="60"/>
      <c r="AM140" s="60"/>
      <c r="AN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row>
    <row r="142">
      <c r="A142" s="1409" t="s">
        <v>1932</v>
      </c>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row>
    <row r="144">
      <c r="A144" s="517" t="s">
        <v>649</v>
      </c>
      <c r="B144" s="517" t="s">
        <v>651</v>
      </c>
      <c r="C144" s="517" t="s">
        <v>602</v>
      </c>
      <c r="D144" s="517" t="s">
        <v>630</v>
      </c>
      <c r="E144" s="517" t="s">
        <v>633</v>
      </c>
      <c r="F144" s="517" t="s">
        <v>627</v>
      </c>
      <c r="G144" s="517" t="s">
        <v>614</v>
      </c>
      <c r="H144" s="517" t="s">
        <v>548</v>
      </c>
      <c r="I144" s="282"/>
      <c r="J144" s="282"/>
      <c r="K144" s="282"/>
      <c r="L144" s="282"/>
      <c r="M144" s="282"/>
      <c r="N144" s="282"/>
      <c r="O144" s="282"/>
      <c r="P144" s="282"/>
      <c r="Q144" s="282"/>
      <c r="R144" s="282"/>
      <c r="S144" s="282"/>
      <c r="T144" s="282"/>
      <c r="U144" s="282"/>
      <c r="V144" s="282"/>
      <c r="W144" s="282"/>
      <c r="X144" s="282"/>
      <c r="Y144" s="60"/>
      <c r="Z144" s="60"/>
      <c r="AA144" s="60"/>
      <c r="AB144" s="60"/>
      <c r="AC144" s="60"/>
      <c r="AD144" s="60"/>
      <c r="AE144" s="60"/>
      <c r="AF144" s="60"/>
      <c r="AG144" s="60"/>
      <c r="AH144" s="60"/>
      <c r="AI144" s="60"/>
      <c r="AJ144" s="60"/>
      <c r="AK144" s="60"/>
      <c r="AL144" s="60"/>
      <c r="AM144" s="60"/>
      <c r="AN144" s="60"/>
    </row>
    <row r="145">
      <c r="A145" s="547" t="s">
        <v>453</v>
      </c>
      <c r="B145" s="548" t="s">
        <v>59</v>
      </c>
      <c r="C145" s="547" t="s">
        <v>453</v>
      </c>
      <c r="D145" s="549" t="s">
        <v>35</v>
      </c>
      <c r="E145" s="549" t="s">
        <v>35</v>
      </c>
      <c r="F145" s="549" t="s">
        <v>71</v>
      </c>
      <c r="G145" s="549" t="s">
        <v>71</v>
      </c>
      <c r="H145" s="550" t="s">
        <v>59</v>
      </c>
      <c r="I145" s="568"/>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row>
    <row r="146">
      <c r="A146" s="547">
        <v>1.0</v>
      </c>
      <c r="B146" s="1405" t="s">
        <v>1931</v>
      </c>
      <c r="C146" s="551">
        <v>40003.0</v>
      </c>
      <c r="D146" s="553">
        <v>45930.0</v>
      </c>
      <c r="E146" s="553">
        <v>45960.0</v>
      </c>
      <c r="F146" s="562">
        <v>2.05</v>
      </c>
      <c r="G146" s="562">
        <v>2.15</v>
      </c>
      <c r="H146" s="550" t="s">
        <v>1159</v>
      </c>
      <c r="I146" s="568"/>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row>
    <row r="147">
      <c r="A147" s="547">
        <v>2.0</v>
      </c>
      <c r="B147" s="1405" t="s">
        <v>1931</v>
      </c>
      <c r="C147" s="551">
        <v>40003.0</v>
      </c>
      <c r="D147" s="553">
        <v>45960.0</v>
      </c>
      <c r="E147" s="553">
        <v>45991.0</v>
      </c>
      <c r="F147" s="562">
        <v>2.1</v>
      </c>
      <c r="G147" s="562">
        <v>2.2</v>
      </c>
      <c r="H147" s="550" t="s">
        <v>143</v>
      </c>
      <c r="I147" s="568"/>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row>
    <row r="148">
      <c r="A148" s="547">
        <v>3.0</v>
      </c>
      <c r="B148" s="1405" t="s">
        <v>1931</v>
      </c>
      <c r="C148" s="551">
        <v>40003.0</v>
      </c>
      <c r="D148" s="553">
        <v>45991.0</v>
      </c>
      <c r="E148" s="553">
        <v>46021.0</v>
      </c>
      <c r="F148" s="1375" t="s">
        <v>1887</v>
      </c>
      <c r="G148" s="1375" t="s">
        <v>1887</v>
      </c>
      <c r="H148" s="550" t="s">
        <v>1141</v>
      </c>
      <c r="I148" s="568"/>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row>
    <row r="151">
      <c r="A151" s="1409" t="s">
        <v>1933</v>
      </c>
      <c r="B151" s="60"/>
      <c r="C151" s="60"/>
      <c r="D151" s="53"/>
      <c r="E151" s="53"/>
      <c r="F151" s="53"/>
      <c r="G151" s="53"/>
      <c r="H151" s="53"/>
      <c r="I151" s="53"/>
      <c r="J151" s="53"/>
      <c r="K151" s="53"/>
      <c r="L151" s="53"/>
      <c r="M151" s="53"/>
      <c r="N151" s="53"/>
      <c r="O151" s="53"/>
      <c r="P151" s="53"/>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row>
    <row r="152">
      <c r="A152" s="519" t="s">
        <v>1161</v>
      </c>
      <c r="B152" s="53"/>
      <c r="C152" s="53"/>
      <c r="D152" s="53"/>
      <c r="E152" s="53"/>
      <c r="F152" s="53"/>
      <c r="G152" s="53"/>
      <c r="H152" s="53"/>
      <c r="I152" s="53"/>
      <c r="J152" s="53"/>
      <c r="K152" s="53"/>
      <c r="L152" s="53"/>
      <c r="M152" s="53"/>
      <c r="N152" s="53"/>
      <c r="O152" s="53"/>
      <c r="P152" s="53"/>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row>
    <row r="153">
      <c r="A153" s="53" t="s">
        <v>1916</v>
      </c>
      <c r="F153" s="53"/>
      <c r="G153" s="53"/>
      <c r="H153" s="53"/>
      <c r="I153" s="53"/>
      <c r="J153" s="53"/>
      <c r="K153" s="53"/>
      <c r="L153" s="53"/>
      <c r="M153" s="53"/>
      <c r="N153" s="53"/>
      <c r="O153" s="53"/>
      <c r="P153" s="53"/>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row>
    <row r="154">
      <c r="A154" s="53" t="s">
        <v>1917</v>
      </c>
      <c r="B154" s="53"/>
      <c r="C154" s="53"/>
      <c r="D154" s="53"/>
      <c r="E154" s="53"/>
      <c r="F154" s="53"/>
      <c r="G154" s="53"/>
      <c r="H154" s="53"/>
      <c r="I154" s="53"/>
      <c r="J154" s="53"/>
      <c r="K154" s="53"/>
      <c r="L154" s="53"/>
      <c r="M154" s="53"/>
      <c r="N154" s="53"/>
      <c r="O154" s="53"/>
      <c r="P154" s="53"/>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row>
    <row r="155">
      <c r="A155" s="53" t="s">
        <v>1918</v>
      </c>
      <c r="B155" s="60"/>
      <c r="C155" s="53"/>
      <c r="D155" s="53"/>
      <c r="E155" s="53"/>
      <c r="F155" s="53"/>
      <c r="G155" s="53"/>
      <c r="H155" s="53"/>
      <c r="I155" s="53"/>
      <c r="J155" s="53"/>
      <c r="K155" s="53"/>
      <c r="L155" s="53"/>
      <c r="M155" s="53"/>
      <c r="N155" s="53"/>
      <c r="O155" s="53"/>
      <c r="P155" s="53"/>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row>
    <row r="156">
      <c r="A156" s="53" t="s">
        <v>1919</v>
      </c>
      <c r="B156" s="60"/>
      <c r="C156" s="60"/>
      <c r="D156" s="53"/>
      <c r="E156" s="53"/>
      <c r="F156" s="53"/>
      <c r="G156" s="53"/>
      <c r="H156" s="53"/>
      <c r="I156" s="53"/>
      <c r="J156" s="53"/>
      <c r="K156" s="53"/>
      <c r="L156" s="53"/>
      <c r="M156" s="53"/>
      <c r="N156" s="53"/>
      <c r="O156" s="53"/>
      <c r="P156" s="53"/>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row>
    <row r="157">
      <c r="A157" s="53"/>
      <c r="C157" s="53"/>
      <c r="D157" s="53"/>
      <c r="E157" s="53"/>
      <c r="F157" s="53"/>
      <c r="G157" s="53"/>
      <c r="H157" s="53"/>
      <c r="I157" s="53"/>
      <c r="J157" s="53"/>
      <c r="K157" s="53"/>
      <c r="L157" s="53"/>
      <c r="M157" s="53"/>
      <c r="N157" s="53"/>
      <c r="O157" s="53"/>
      <c r="P157" s="53"/>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row>
    <row r="158">
      <c r="A158" s="282" t="s">
        <v>1155</v>
      </c>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1395"/>
      <c r="Z158" s="1395"/>
      <c r="AA158" s="1395"/>
      <c r="AB158" s="1395"/>
      <c r="AC158" s="1395"/>
      <c r="AD158" s="1395"/>
      <c r="AE158" s="1395"/>
      <c r="AF158" s="1395"/>
      <c r="AG158" s="1395"/>
      <c r="AH158" s="1395"/>
      <c r="AI158" s="1395"/>
      <c r="AJ158" s="1395"/>
      <c r="AK158" s="1395"/>
      <c r="AL158" s="1395"/>
      <c r="AM158" s="1395"/>
      <c r="AN158" s="1395"/>
    </row>
    <row r="159">
      <c r="A159" s="60" t="s">
        <v>1934</v>
      </c>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1395"/>
      <c r="Z159" s="1395"/>
      <c r="AA159" s="1395"/>
      <c r="AB159" s="1395"/>
      <c r="AC159" s="1395"/>
      <c r="AD159" s="1395"/>
      <c r="AE159" s="1395"/>
      <c r="AF159" s="1395"/>
      <c r="AG159" s="1395"/>
      <c r="AH159" s="1395"/>
      <c r="AI159" s="1395"/>
      <c r="AJ159" s="1395"/>
      <c r="AK159" s="1395"/>
      <c r="AL159" s="1395"/>
      <c r="AM159" s="1395"/>
      <c r="AN159" s="1395"/>
    </row>
    <row r="160">
      <c r="A160" s="60" t="s">
        <v>1935</v>
      </c>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1395"/>
      <c r="Z160" s="1395"/>
      <c r="AA160" s="1395"/>
      <c r="AB160" s="1395"/>
      <c r="AC160" s="1395"/>
      <c r="AD160" s="1395"/>
      <c r="AE160" s="1395"/>
      <c r="AF160" s="1395"/>
      <c r="AG160" s="1395"/>
      <c r="AH160" s="1395"/>
      <c r="AI160" s="1395"/>
      <c r="AJ160" s="1395"/>
      <c r="AK160" s="1395"/>
      <c r="AL160" s="1395"/>
      <c r="AM160" s="1395"/>
      <c r="AN160" s="1395"/>
    </row>
    <row r="161">
      <c r="A161" s="60" t="s">
        <v>1859</v>
      </c>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1395"/>
      <c r="Z161" s="1395"/>
      <c r="AA161" s="1395"/>
      <c r="AB161" s="1395"/>
      <c r="AC161" s="1395"/>
      <c r="AD161" s="1395"/>
      <c r="AE161" s="1395"/>
      <c r="AF161" s="1395"/>
      <c r="AG161" s="1395"/>
      <c r="AH161" s="1395"/>
      <c r="AI161" s="1395"/>
      <c r="AJ161" s="1395"/>
      <c r="AK161" s="1395"/>
      <c r="AL161" s="1395"/>
      <c r="AM161" s="1395"/>
      <c r="AN161" s="1395"/>
    </row>
    <row r="162">
      <c r="A162" s="60" t="s">
        <v>1936</v>
      </c>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1395"/>
      <c r="Z162" s="1395"/>
      <c r="AA162" s="1395"/>
      <c r="AB162" s="1395"/>
      <c r="AC162" s="1395"/>
      <c r="AD162" s="1395"/>
      <c r="AE162" s="1395"/>
      <c r="AF162" s="1395"/>
      <c r="AG162" s="1395"/>
      <c r="AH162" s="1395"/>
      <c r="AI162" s="1395"/>
      <c r="AJ162" s="1395"/>
      <c r="AK162" s="1395"/>
      <c r="AL162" s="1395"/>
      <c r="AM162" s="1395"/>
      <c r="AN162" s="1395"/>
    </row>
    <row r="163">
      <c r="A163" s="60" t="s">
        <v>1937</v>
      </c>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1395"/>
      <c r="Z163" s="1395"/>
      <c r="AA163" s="1395"/>
      <c r="AB163" s="1395"/>
      <c r="AC163" s="1395"/>
      <c r="AD163" s="1395"/>
      <c r="AE163" s="1395"/>
      <c r="AF163" s="1395"/>
      <c r="AG163" s="1395"/>
      <c r="AH163" s="1395"/>
      <c r="AI163" s="1395"/>
      <c r="AJ163" s="1395"/>
      <c r="AK163" s="1395"/>
      <c r="AL163" s="1395"/>
      <c r="AM163" s="1395"/>
      <c r="AN163" s="1395"/>
    </row>
    <row r="164">
      <c r="A164" s="22" t="s">
        <v>1893</v>
      </c>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1395"/>
      <c r="Z164" s="1395"/>
      <c r="AA164" s="1395"/>
      <c r="AB164" s="1395"/>
      <c r="AC164" s="1395"/>
      <c r="AD164" s="1395"/>
      <c r="AE164" s="1395"/>
      <c r="AF164" s="1395"/>
      <c r="AG164" s="1395"/>
      <c r="AH164" s="1395"/>
      <c r="AI164" s="1395"/>
      <c r="AJ164" s="1395"/>
      <c r="AK164" s="1395"/>
      <c r="AL164" s="1395"/>
      <c r="AM164" s="1395"/>
      <c r="AN164" s="1395"/>
    </row>
    <row r="165">
      <c r="A165" s="60" t="s">
        <v>1862</v>
      </c>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1395"/>
      <c r="Z165" s="1395"/>
      <c r="AA165" s="1395"/>
      <c r="AB165" s="1395"/>
      <c r="AC165" s="1395"/>
      <c r="AD165" s="1395"/>
      <c r="AE165" s="1395"/>
      <c r="AF165" s="1395"/>
      <c r="AG165" s="1395"/>
      <c r="AH165" s="1395"/>
      <c r="AI165" s="1395"/>
      <c r="AJ165" s="1395"/>
      <c r="AK165" s="1395"/>
      <c r="AL165" s="1395"/>
      <c r="AM165" s="1395"/>
      <c r="AN165" s="1395"/>
    </row>
    <row r="166">
      <c r="A166" s="60" t="s">
        <v>1863</v>
      </c>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1395"/>
      <c r="Z166" s="1395"/>
      <c r="AA166" s="1395"/>
      <c r="AB166" s="1395"/>
      <c r="AC166" s="1395"/>
      <c r="AD166" s="1395"/>
      <c r="AE166" s="1395"/>
      <c r="AF166" s="1395"/>
      <c r="AG166" s="1395"/>
      <c r="AH166" s="1395"/>
      <c r="AI166" s="1395"/>
      <c r="AJ166" s="1395"/>
      <c r="AK166" s="1395"/>
      <c r="AL166" s="1395"/>
      <c r="AM166" s="1395"/>
      <c r="AN166" s="1395"/>
    </row>
    <row r="167">
      <c r="A167" s="60" t="s">
        <v>1864</v>
      </c>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1395"/>
      <c r="Z167" s="1395"/>
      <c r="AA167" s="1395"/>
      <c r="AB167" s="1395"/>
      <c r="AC167" s="1395"/>
      <c r="AD167" s="1395"/>
      <c r="AE167" s="1395"/>
      <c r="AF167" s="1395"/>
      <c r="AG167" s="1395"/>
      <c r="AH167" s="1395"/>
      <c r="AI167" s="1395"/>
      <c r="AJ167" s="1395"/>
      <c r="AK167" s="1395"/>
      <c r="AL167" s="1395"/>
      <c r="AM167" s="1395"/>
      <c r="AN167" s="1395"/>
    </row>
    <row r="168">
      <c r="A168" s="60" t="s">
        <v>1865</v>
      </c>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1395"/>
      <c r="Z168" s="1395"/>
      <c r="AA168" s="1395"/>
      <c r="AB168" s="1395"/>
      <c r="AC168" s="1395"/>
      <c r="AD168" s="1395"/>
      <c r="AE168" s="1395"/>
      <c r="AF168" s="1395"/>
      <c r="AG168" s="1395"/>
      <c r="AH168" s="1395"/>
      <c r="AI168" s="1395"/>
      <c r="AJ168" s="1395"/>
      <c r="AK168" s="1395"/>
      <c r="AL168" s="1395"/>
      <c r="AM168" s="1395"/>
      <c r="AN168" s="1395"/>
    </row>
    <row r="169">
      <c r="A169" s="60" t="s">
        <v>1866</v>
      </c>
      <c r="B169" s="1379">
        <f>100000000*0.0215*30/365</f>
        <v>176712.3288</v>
      </c>
      <c r="C169" s="60"/>
      <c r="D169" s="60"/>
      <c r="E169" s="60"/>
      <c r="F169" s="60"/>
      <c r="G169" s="60"/>
      <c r="H169" s="60"/>
      <c r="I169" s="60"/>
      <c r="J169" s="60"/>
      <c r="K169" s="60"/>
      <c r="L169" s="60"/>
      <c r="M169" s="60"/>
      <c r="N169" s="60"/>
      <c r="O169" s="60"/>
      <c r="P169" s="60"/>
      <c r="Q169" s="60"/>
      <c r="R169" s="60"/>
      <c r="S169" s="60"/>
      <c r="T169" s="60"/>
      <c r="U169" s="60"/>
      <c r="V169" s="60"/>
      <c r="W169" s="60"/>
      <c r="X169" s="60"/>
      <c r="Y169" s="1395"/>
      <c r="Z169" s="1395"/>
      <c r="AA169" s="1395"/>
      <c r="AB169" s="1395"/>
      <c r="AC169" s="1395"/>
      <c r="AD169" s="1395"/>
      <c r="AE169" s="1395"/>
      <c r="AF169" s="1395"/>
      <c r="AG169" s="1395"/>
      <c r="AH169" s="1395"/>
      <c r="AI169" s="1395"/>
      <c r="AJ169" s="1395"/>
      <c r="AK169" s="1395"/>
      <c r="AL169" s="1395"/>
      <c r="AM169" s="1395"/>
      <c r="AN169" s="1395"/>
    </row>
    <row r="170">
      <c r="A170" s="283" t="s">
        <v>1880</v>
      </c>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1395"/>
      <c r="Z170" s="1395"/>
      <c r="AA170" s="1395"/>
      <c r="AB170" s="1395"/>
      <c r="AC170" s="1395"/>
      <c r="AD170" s="1395"/>
      <c r="AE170" s="1395"/>
      <c r="AF170" s="1395"/>
      <c r="AG170" s="1395"/>
      <c r="AH170" s="1395"/>
      <c r="AI170" s="1395"/>
      <c r="AJ170" s="1395"/>
      <c r="AK170" s="1395"/>
      <c r="AL170" s="1395"/>
      <c r="AM170" s="1395"/>
      <c r="AN170" s="1395"/>
    </row>
    <row r="171">
      <c r="A171" s="283" t="s">
        <v>1881</v>
      </c>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1395"/>
      <c r="Z171" s="1395"/>
      <c r="AA171" s="1395"/>
      <c r="AB171" s="1395"/>
      <c r="AC171" s="1395"/>
      <c r="AD171" s="1395"/>
      <c r="AE171" s="1395"/>
      <c r="AF171" s="1395"/>
      <c r="AG171" s="1395"/>
      <c r="AH171" s="1395"/>
      <c r="AI171" s="1395"/>
      <c r="AJ171" s="1395"/>
      <c r="AK171" s="1395"/>
      <c r="AL171" s="1395"/>
      <c r="AM171" s="1395"/>
      <c r="AN171" s="1395"/>
    </row>
    <row r="172">
      <c r="A172" s="60" t="s">
        <v>1869</v>
      </c>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1395"/>
      <c r="Z172" s="1395"/>
      <c r="AA172" s="1395"/>
      <c r="AB172" s="1395"/>
      <c r="AC172" s="1395"/>
      <c r="AD172" s="1395"/>
      <c r="AE172" s="1395"/>
      <c r="AF172" s="1395"/>
      <c r="AG172" s="1395"/>
      <c r="AH172" s="1395"/>
      <c r="AI172" s="1395"/>
      <c r="AJ172" s="1395"/>
      <c r="AK172" s="1395"/>
      <c r="AL172" s="1395"/>
      <c r="AM172" s="1395"/>
      <c r="AN172" s="1395"/>
    </row>
    <row r="173">
      <c r="A173" s="283" t="s">
        <v>1882</v>
      </c>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1395"/>
      <c r="Z173" s="1395"/>
      <c r="AA173" s="1395"/>
      <c r="AB173" s="1395"/>
      <c r="AC173" s="1395"/>
      <c r="AD173" s="1395"/>
      <c r="AE173" s="1395"/>
      <c r="AF173" s="1395"/>
      <c r="AG173" s="1395"/>
      <c r="AH173" s="1395"/>
      <c r="AI173" s="1395"/>
      <c r="AJ173" s="1395"/>
      <c r="AK173" s="1395"/>
      <c r="AL173" s="1395"/>
      <c r="AM173" s="1395"/>
      <c r="AN173" s="1395"/>
    </row>
    <row r="174">
      <c r="A174" s="60" t="s">
        <v>1871</v>
      </c>
      <c r="B174" s="1379">
        <f>100000000*0.022*31/365</f>
        <v>186849.3151</v>
      </c>
      <c r="C174" s="60"/>
      <c r="D174" s="60"/>
      <c r="E174" s="60"/>
      <c r="F174" s="60"/>
      <c r="G174" s="60"/>
      <c r="H174" s="60"/>
      <c r="I174" s="60"/>
      <c r="J174" s="60"/>
      <c r="K174" s="60"/>
      <c r="L174" s="60"/>
      <c r="M174" s="60"/>
      <c r="N174" s="60"/>
      <c r="O174" s="60"/>
      <c r="P174" s="60"/>
      <c r="Q174" s="60"/>
      <c r="R174" s="60"/>
      <c r="S174" s="60"/>
      <c r="T174" s="60"/>
      <c r="U174" s="60"/>
      <c r="V174" s="60"/>
      <c r="W174" s="60"/>
      <c r="X174" s="60"/>
      <c r="Y174" s="1395"/>
      <c r="Z174" s="1395"/>
      <c r="AA174" s="1395"/>
      <c r="AB174" s="1395"/>
      <c r="AC174" s="1395"/>
      <c r="AD174" s="1395"/>
      <c r="AE174" s="1395"/>
      <c r="AF174" s="1395"/>
      <c r="AG174" s="1395"/>
      <c r="AH174" s="1395"/>
      <c r="AI174" s="1395"/>
      <c r="AJ174" s="1395"/>
      <c r="AK174" s="1395"/>
      <c r="AL174" s="1395"/>
      <c r="AM174" s="1395"/>
      <c r="AN174" s="1395"/>
    </row>
    <row r="175">
      <c r="A175" s="283" t="s">
        <v>1894</v>
      </c>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1395"/>
      <c r="Z175" s="1395"/>
      <c r="AA175" s="1395"/>
      <c r="AB175" s="1395"/>
      <c r="AC175" s="1395"/>
      <c r="AD175" s="1395"/>
      <c r="AE175" s="1395"/>
      <c r="AF175" s="1395"/>
      <c r="AG175" s="1395"/>
      <c r="AH175" s="1395"/>
      <c r="AI175" s="1395"/>
      <c r="AJ175" s="1395"/>
      <c r="AK175" s="1395"/>
      <c r="AL175" s="1395"/>
      <c r="AM175" s="1395"/>
      <c r="AN175" s="1395"/>
    </row>
    <row r="176">
      <c r="A176" s="283" t="s">
        <v>1863</v>
      </c>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1395"/>
      <c r="Z176" s="1395"/>
      <c r="AA176" s="1395"/>
      <c r="AB176" s="1395"/>
      <c r="AC176" s="1395"/>
      <c r="AD176" s="1395"/>
      <c r="AE176" s="1395"/>
      <c r="AF176" s="1395"/>
      <c r="AG176" s="1395"/>
      <c r="AH176" s="1395"/>
      <c r="AI176" s="1395"/>
      <c r="AJ176" s="1395"/>
      <c r="AK176" s="1395"/>
      <c r="AL176" s="1395"/>
      <c r="AM176" s="1395"/>
      <c r="AN176" s="1395"/>
    </row>
    <row r="177">
      <c r="A177" s="283" t="s">
        <v>1895</v>
      </c>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1395"/>
      <c r="Z177" s="1395"/>
      <c r="AA177" s="1395"/>
      <c r="AB177" s="1395"/>
      <c r="AC177" s="1395"/>
      <c r="AD177" s="1395"/>
      <c r="AE177" s="1395"/>
      <c r="AF177" s="1395"/>
      <c r="AG177" s="1395"/>
      <c r="AH177" s="1395"/>
      <c r="AI177" s="1395"/>
      <c r="AJ177" s="1395"/>
      <c r="AK177" s="1395"/>
      <c r="AL177" s="1395"/>
      <c r="AM177" s="1395"/>
      <c r="AN177" s="1395"/>
    </row>
    <row r="178">
      <c r="A178" s="283" t="s">
        <v>1896</v>
      </c>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1395"/>
      <c r="Z178" s="1395"/>
      <c r="AA178" s="1395"/>
      <c r="AB178" s="1395"/>
      <c r="AC178" s="1395"/>
      <c r="AD178" s="1395"/>
      <c r="AE178" s="1395"/>
      <c r="AF178" s="1395"/>
      <c r="AG178" s="1395"/>
      <c r="AH178" s="1395"/>
      <c r="AI178" s="1395"/>
      <c r="AJ178" s="1395"/>
      <c r="AK178" s="1395"/>
      <c r="AL178" s="1395"/>
      <c r="AM178" s="1395"/>
      <c r="AN178" s="1395"/>
    </row>
    <row r="179">
      <c r="A179" s="60" t="s">
        <v>1871</v>
      </c>
      <c r="B179" s="1379">
        <f>100000000*0.0235*30/365</f>
        <v>193150.6849</v>
      </c>
      <c r="C179" s="60"/>
      <c r="D179" s="60"/>
      <c r="E179" s="60"/>
      <c r="F179" s="60"/>
      <c r="G179" s="60"/>
      <c r="H179" s="60"/>
      <c r="I179" s="60"/>
      <c r="J179" s="60"/>
      <c r="K179" s="60"/>
      <c r="L179" s="60"/>
      <c r="M179" s="60"/>
      <c r="N179" s="60"/>
      <c r="O179" s="60"/>
      <c r="P179" s="60"/>
      <c r="Q179" s="60"/>
      <c r="R179" s="60"/>
      <c r="S179" s="60"/>
      <c r="T179" s="60"/>
      <c r="U179" s="60"/>
      <c r="V179" s="60"/>
      <c r="W179" s="60"/>
      <c r="X179" s="60"/>
      <c r="Y179" s="1395"/>
      <c r="Z179" s="1395"/>
      <c r="AA179" s="1395"/>
      <c r="AB179" s="1395"/>
      <c r="AC179" s="1395"/>
      <c r="AD179" s="1395"/>
      <c r="AE179" s="1395"/>
      <c r="AF179" s="1395"/>
      <c r="AG179" s="1395"/>
      <c r="AH179" s="1395"/>
      <c r="AI179" s="1395"/>
      <c r="AJ179" s="1395"/>
      <c r="AK179" s="1395"/>
      <c r="AL179" s="1395"/>
      <c r="AM179" s="1395"/>
      <c r="AN179" s="1395"/>
    </row>
    <row r="180">
      <c r="A180" s="60"/>
      <c r="B180" s="60"/>
      <c r="C180" s="60"/>
      <c r="D180" s="53"/>
      <c r="E180" s="53"/>
      <c r="F180" s="53"/>
      <c r="G180" s="53"/>
      <c r="H180" s="53"/>
      <c r="I180" s="53"/>
      <c r="J180" s="53"/>
      <c r="K180" s="53"/>
      <c r="L180" s="53"/>
      <c r="M180" s="53"/>
      <c r="N180" s="53"/>
      <c r="O180" s="53"/>
      <c r="P180" s="53"/>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row>
    <row r="181">
      <c r="A181" s="517" t="s">
        <v>602</v>
      </c>
      <c r="B181" s="517" t="s">
        <v>583</v>
      </c>
      <c r="C181" s="517" t="s">
        <v>585</v>
      </c>
      <c r="D181" s="517" t="s">
        <v>525</v>
      </c>
      <c r="E181" s="517" t="s">
        <v>604</v>
      </c>
      <c r="F181" s="517" t="s">
        <v>7</v>
      </c>
      <c r="G181" s="517" t="s">
        <v>606</v>
      </c>
      <c r="H181" s="517" t="s">
        <v>534</v>
      </c>
      <c r="I181" s="517" t="s">
        <v>609</v>
      </c>
      <c r="J181" s="517" t="s">
        <v>613</v>
      </c>
      <c r="K181" s="517" t="s">
        <v>614</v>
      </c>
      <c r="L181" s="517" t="s">
        <v>616</v>
      </c>
      <c r="M181" s="517" t="s">
        <v>620</v>
      </c>
      <c r="N181" s="517" t="s">
        <v>624</v>
      </c>
      <c r="O181" s="517" t="s">
        <v>627</v>
      </c>
      <c r="P181" s="517" t="s">
        <v>630</v>
      </c>
      <c r="Q181" s="517" t="s">
        <v>633</v>
      </c>
      <c r="R181" s="517" t="s">
        <v>636</v>
      </c>
      <c r="S181" s="517" t="s">
        <v>426</v>
      </c>
      <c r="T181" s="517" t="s">
        <v>548</v>
      </c>
      <c r="U181" s="517" t="s">
        <v>639</v>
      </c>
      <c r="V181" s="517" t="s">
        <v>640</v>
      </c>
      <c r="W181" s="517" t="s">
        <v>644</v>
      </c>
      <c r="X181" s="518" t="s">
        <v>452</v>
      </c>
      <c r="Y181" s="60"/>
      <c r="Z181" s="60"/>
      <c r="AA181" s="60"/>
      <c r="AB181" s="60"/>
      <c r="AC181" s="60"/>
      <c r="AD181" s="60"/>
      <c r="AE181" s="60"/>
      <c r="AF181" s="60"/>
      <c r="AG181" s="60"/>
      <c r="AH181" s="60"/>
      <c r="AI181" s="60"/>
      <c r="AJ181" s="60"/>
      <c r="AK181" s="60"/>
      <c r="AL181" s="60"/>
      <c r="AM181" s="60"/>
      <c r="AN181" s="60"/>
    </row>
    <row r="182">
      <c r="A182" s="529" t="s">
        <v>453</v>
      </c>
      <c r="B182" s="530" t="s">
        <v>110</v>
      </c>
      <c r="C182" s="530" t="s">
        <v>35</v>
      </c>
      <c r="D182" s="530" t="s">
        <v>35</v>
      </c>
      <c r="E182" s="530" t="s">
        <v>28</v>
      </c>
      <c r="F182" s="529" t="s">
        <v>453</v>
      </c>
      <c r="G182" s="530" t="s">
        <v>126</v>
      </c>
      <c r="H182" s="530" t="s">
        <v>81</v>
      </c>
      <c r="I182" s="530" t="s">
        <v>59</v>
      </c>
      <c r="J182" s="530" t="s">
        <v>28</v>
      </c>
      <c r="K182" s="530" t="s">
        <v>71</v>
      </c>
      <c r="L182" s="531" t="s">
        <v>28</v>
      </c>
      <c r="M182" s="530" t="s">
        <v>59</v>
      </c>
      <c r="N182" s="530" t="s">
        <v>71</v>
      </c>
      <c r="O182" s="530" t="s">
        <v>71</v>
      </c>
      <c r="P182" s="530" t="s">
        <v>35</v>
      </c>
      <c r="Q182" s="530" t="s">
        <v>35</v>
      </c>
      <c r="R182" s="530" t="s">
        <v>59</v>
      </c>
      <c r="S182" s="530" t="s">
        <v>126</v>
      </c>
      <c r="T182" s="530" t="s">
        <v>59</v>
      </c>
      <c r="U182" s="530" t="s">
        <v>15</v>
      </c>
      <c r="V182" s="529" t="s">
        <v>453</v>
      </c>
      <c r="W182" s="531" t="s">
        <v>8</v>
      </c>
      <c r="X182" s="533" t="s">
        <v>453</v>
      </c>
      <c r="Y182" s="60"/>
      <c r="Z182" s="60"/>
      <c r="AA182" s="60"/>
      <c r="AB182" s="60"/>
      <c r="AC182" s="60"/>
      <c r="AD182" s="60"/>
      <c r="AE182" s="60"/>
      <c r="AF182" s="60"/>
      <c r="AG182" s="60"/>
      <c r="AH182" s="60"/>
      <c r="AI182" s="60"/>
      <c r="AJ182" s="60"/>
      <c r="AK182" s="60"/>
      <c r="AL182" s="60"/>
      <c r="AM182" s="60"/>
      <c r="AN182" s="60"/>
    </row>
    <row r="183">
      <c r="A183" s="529">
        <v>40005.0</v>
      </c>
      <c r="B183" s="534">
        <v>45931.583333333336</v>
      </c>
      <c r="C183" s="535">
        <v>45931.0</v>
      </c>
      <c r="D183" s="535">
        <v>45945.0</v>
      </c>
      <c r="E183" s="530" t="s">
        <v>1139</v>
      </c>
      <c r="F183" s="529">
        <v>102.0</v>
      </c>
      <c r="G183" s="537">
        <v>3.0E8</v>
      </c>
      <c r="H183" s="530" t="s">
        <v>83</v>
      </c>
      <c r="I183" s="536" t="s">
        <v>1930</v>
      </c>
      <c r="J183" s="530" t="s">
        <v>131</v>
      </c>
      <c r="K183" s="530">
        <v>1.5</v>
      </c>
      <c r="L183" s="531" t="s">
        <v>1885</v>
      </c>
      <c r="M183" s="530" t="s">
        <v>693</v>
      </c>
      <c r="N183" s="530" t="s">
        <v>1887</v>
      </c>
      <c r="O183" s="530" t="s">
        <v>1887</v>
      </c>
      <c r="P183" s="530" t="s">
        <v>1887</v>
      </c>
      <c r="Q183" s="530" t="s">
        <v>1887</v>
      </c>
      <c r="R183" s="530" t="s">
        <v>79</v>
      </c>
      <c r="S183" s="572">
        <v>0.0</v>
      </c>
      <c r="T183" s="530" t="s">
        <v>1003</v>
      </c>
      <c r="U183" s="530" t="s">
        <v>1907</v>
      </c>
      <c r="V183" s="530" t="s">
        <v>1887</v>
      </c>
      <c r="W183" s="531">
        <v>14.0</v>
      </c>
      <c r="X183" s="539" t="s">
        <v>1131</v>
      </c>
      <c r="Y183" s="60"/>
      <c r="Z183" s="60"/>
      <c r="AA183" s="60"/>
      <c r="AB183" s="60"/>
      <c r="AC183" s="60"/>
      <c r="AD183" s="60"/>
      <c r="AE183" s="60"/>
      <c r="AF183" s="60"/>
      <c r="AG183" s="60"/>
      <c r="AH183" s="60"/>
      <c r="AI183" s="60"/>
      <c r="AJ183" s="60"/>
      <c r="AK183" s="60"/>
      <c r="AL183" s="60"/>
      <c r="AM183" s="60"/>
      <c r="AN183" s="60"/>
    </row>
    <row r="184">
      <c r="A184" s="529">
        <v>40003.0</v>
      </c>
      <c r="B184" s="534">
        <v>45930.416666666664</v>
      </c>
      <c r="C184" s="535">
        <v>45930.0</v>
      </c>
      <c r="D184" s="535">
        <v>46021.0</v>
      </c>
      <c r="E184" s="530" t="s">
        <v>1139</v>
      </c>
      <c r="F184" s="529">
        <v>102.0</v>
      </c>
      <c r="G184" s="537">
        <v>1.0E8</v>
      </c>
      <c r="H184" s="530" t="s">
        <v>83</v>
      </c>
      <c r="I184" s="536" t="s">
        <v>1931</v>
      </c>
      <c r="J184" s="530" t="s">
        <v>1018</v>
      </c>
      <c r="K184" s="530">
        <v>2.15</v>
      </c>
      <c r="L184" s="530" t="s">
        <v>618</v>
      </c>
      <c r="M184" s="530" t="s">
        <v>622</v>
      </c>
      <c r="N184" s="530">
        <v>0.1</v>
      </c>
      <c r="O184" s="529">
        <v>2.25</v>
      </c>
      <c r="P184" s="541">
        <v>45991.0</v>
      </c>
      <c r="Q184" s="541">
        <v>46021.0</v>
      </c>
      <c r="R184" s="530" t="s">
        <v>79</v>
      </c>
      <c r="S184" s="578">
        <v>0.0</v>
      </c>
      <c r="T184" s="530" t="s">
        <v>1003</v>
      </c>
      <c r="U184" s="530" t="s">
        <v>1148</v>
      </c>
      <c r="V184" s="530" t="s">
        <v>1887</v>
      </c>
      <c r="W184" s="531">
        <v>91.0</v>
      </c>
      <c r="X184" s="539" t="s">
        <v>1131</v>
      </c>
      <c r="Y184" s="60"/>
      <c r="Z184" s="60"/>
      <c r="AA184" s="60"/>
      <c r="AB184" s="60"/>
      <c r="AC184" s="60"/>
      <c r="AD184" s="60"/>
      <c r="AE184" s="60"/>
      <c r="AF184" s="60"/>
      <c r="AG184" s="60"/>
      <c r="AH184" s="60"/>
      <c r="AI184" s="60"/>
      <c r="AJ184" s="60"/>
      <c r="AK184" s="60"/>
      <c r="AL184" s="60"/>
      <c r="AM184" s="60"/>
      <c r="AN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row>
    <row r="186">
      <c r="A186" s="1409" t="s">
        <v>1938</v>
      </c>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row>
    <row r="188">
      <c r="A188" s="517" t="s">
        <v>649</v>
      </c>
      <c r="B188" s="517" t="s">
        <v>651</v>
      </c>
      <c r="C188" s="517" t="s">
        <v>602</v>
      </c>
      <c r="D188" s="517" t="s">
        <v>630</v>
      </c>
      <c r="E188" s="517" t="s">
        <v>633</v>
      </c>
      <c r="F188" s="517" t="s">
        <v>627</v>
      </c>
      <c r="G188" s="517" t="s">
        <v>614</v>
      </c>
      <c r="H188" s="517" t="s">
        <v>548</v>
      </c>
      <c r="I188" s="282"/>
      <c r="J188" s="282"/>
      <c r="K188" s="282"/>
      <c r="L188" s="282"/>
      <c r="M188" s="282"/>
      <c r="N188" s="282"/>
      <c r="O188" s="282"/>
      <c r="P188" s="282"/>
      <c r="Q188" s="282"/>
      <c r="R188" s="282"/>
      <c r="S188" s="282"/>
      <c r="T188" s="282"/>
      <c r="U188" s="282"/>
      <c r="V188" s="282"/>
      <c r="W188" s="282"/>
      <c r="X188" s="282"/>
      <c r="Y188" s="60"/>
      <c r="Z188" s="60"/>
      <c r="AA188" s="60"/>
      <c r="AB188" s="60"/>
      <c r="AC188" s="60"/>
      <c r="AD188" s="60"/>
      <c r="AE188" s="60"/>
      <c r="AF188" s="60"/>
      <c r="AG188" s="60"/>
      <c r="AH188" s="60"/>
      <c r="AI188" s="60"/>
      <c r="AJ188" s="60"/>
      <c r="AK188" s="60"/>
      <c r="AL188" s="60"/>
      <c r="AM188" s="60"/>
      <c r="AN188" s="60"/>
    </row>
    <row r="189">
      <c r="A189" s="547" t="s">
        <v>453</v>
      </c>
      <c r="B189" s="548" t="s">
        <v>59</v>
      </c>
      <c r="C189" s="547" t="s">
        <v>453</v>
      </c>
      <c r="D189" s="549" t="s">
        <v>35</v>
      </c>
      <c r="E189" s="549" t="s">
        <v>35</v>
      </c>
      <c r="F189" s="549" t="s">
        <v>71</v>
      </c>
      <c r="G189" s="549" t="s">
        <v>71</v>
      </c>
      <c r="H189" s="550" t="s">
        <v>59</v>
      </c>
      <c r="I189" s="568"/>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row>
    <row r="190">
      <c r="A190" s="547">
        <v>1.0</v>
      </c>
      <c r="B190" s="1405" t="s">
        <v>1931</v>
      </c>
      <c r="C190" s="551">
        <v>40003.0</v>
      </c>
      <c r="D190" s="553">
        <v>45930.0</v>
      </c>
      <c r="E190" s="553">
        <v>45960.0</v>
      </c>
      <c r="F190" s="562">
        <v>2.05</v>
      </c>
      <c r="G190" s="562">
        <v>2.15</v>
      </c>
      <c r="H190" s="550" t="s">
        <v>1159</v>
      </c>
      <c r="I190" s="568"/>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row>
    <row r="191">
      <c r="A191" s="547">
        <v>2.0</v>
      </c>
      <c r="B191" s="1405" t="s">
        <v>1931</v>
      </c>
      <c r="C191" s="551">
        <v>40003.0</v>
      </c>
      <c r="D191" s="553">
        <v>45960.0</v>
      </c>
      <c r="E191" s="553">
        <v>45991.0</v>
      </c>
      <c r="F191" s="562">
        <v>2.1</v>
      </c>
      <c r="G191" s="562">
        <v>2.2</v>
      </c>
      <c r="H191" s="550" t="s">
        <v>1159</v>
      </c>
      <c r="I191" s="568"/>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row>
    <row r="192">
      <c r="A192" s="547">
        <v>3.0</v>
      </c>
      <c r="B192" s="1405" t="s">
        <v>1931</v>
      </c>
      <c r="C192" s="551">
        <v>40003.0</v>
      </c>
      <c r="D192" s="553">
        <v>45991.0</v>
      </c>
      <c r="E192" s="553">
        <v>46021.0</v>
      </c>
      <c r="F192" s="1397">
        <v>2.25</v>
      </c>
      <c r="G192" s="1397">
        <v>2.35</v>
      </c>
      <c r="H192" s="550" t="s">
        <v>1159</v>
      </c>
      <c r="I192" s="568"/>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row>
    <row r="241">
      <c r="A241" s="1395"/>
      <c r="B241" s="1395"/>
      <c r="C241" s="1395"/>
      <c r="D241" s="1395"/>
      <c r="E241" s="1395"/>
      <c r="F241" s="1395"/>
      <c r="G241" s="1395"/>
      <c r="H241" s="1395"/>
      <c r="I241" s="1395"/>
      <c r="J241" s="1395"/>
      <c r="K241" s="1395"/>
      <c r="L241" s="1395"/>
      <c r="M241" s="1395"/>
      <c r="N241" s="1395"/>
      <c r="O241" s="1395"/>
      <c r="P241" s="1395"/>
      <c r="Q241" s="1395"/>
      <c r="R241" s="1395"/>
      <c r="S241" s="1395"/>
      <c r="T241" s="1395"/>
      <c r="U241" s="1395"/>
      <c r="V241" s="1395"/>
      <c r="W241" s="1395"/>
      <c r="X241" s="1395"/>
      <c r="Y241" s="1395"/>
      <c r="Z241" s="1395"/>
      <c r="AA241" s="1395"/>
      <c r="AB241" s="1395"/>
      <c r="AC241" s="1395"/>
      <c r="AD241" s="1395"/>
      <c r="AE241" s="1395"/>
      <c r="AF241" s="1395"/>
      <c r="AG241" s="1395"/>
      <c r="AH241" s="1395"/>
      <c r="AI241" s="1395"/>
      <c r="AJ241" s="1395"/>
      <c r="AK241" s="1395"/>
      <c r="AL241" s="1395"/>
      <c r="AM241" s="1395"/>
      <c r="AN241" s="1395"/>
    </row>
    <row r="242">
      <c r="A242" s="1395"/>
      <c r="B242" s="1395"/>
      <c r="C242" s="1395"/>
      <c r="D242" s="1395"/>
      <c r="E242" s="1395"/>
      <c r="F242" s="1395"/>
      <c r="G242" s="1395"/>
      <c r="H242" s="1395"/>
      <c r="I242" s="1395"/>
      <c r="J242" s="1395"/>
      <c r="K242" s="1395"/>
      <c r="L242" s="1395"/>
      <c r="M242" s="1395"/>
      <c r="N242" s="1395"/>
      <c r="O242" s="1395"/>
      <c r="P242" s="1395"/>
      <c r="Q242" s="1395"/>
      <c r="R242" s="1395"/>
      <c r="S242" s="1395"/>
      <c r="T242" s="1395"/>
      <c r="U242" s="1395"/>
      <c r="V242" s="1395"/>
      <c r="W242" s="1395"/>
      <c r="X242" s="1395"/>
      <c r="Y242" s="1395"/>
      <c r="Z242" s="1395"/>
      <c r="AA242" s="1395"/>
      <c r="AB242" s="1395"/>
      <c r="AC242" s="1395"/>
      <c r="AD242" s="1395"/>
      <c r="AE242" s="1395"/>
      <c r="AF242" s="1395"/>
      <c r="AG242" s="1395"/>
      <c r="AH242" s="1395"/>
      <c r="AI242" s="1395"/>
      <c r="AJ242" s="1395"/>
      <c r="AK242" s="1395"/>
      <c r="AL242" s="1395"/>
      <c r="AM242" s="1395"/>
      <c r="AN242" s="1395"/>
    </row>
    <row r="243">
      <c r="A243" s="1395"/>
      <c r="B243" s="1395"/>
      <c r="C243" s="1395"/>
      <c r="D243" s="1395"/>
      <c r="E243" s="1395"/>
      <c r="F243" s="1395"/>
      <c r="G243" s="1395"/>
      <c r="H243" s="1395"/>
      <c r="I243" s="1395"/>
      <c r="J243" s="1395"/>
      <c r="K243" s="1395"/>
      <c r="L243" s="1395"/>
      <c r="M243" s="1395"/>
      <c r="N243" s="1395"/>
      <c r="O243" s="1395"/>
      <c r="P243" s="1395"/>
      <c r="Q243" s="1395"/>
      <c r="R243" s="1395"/>
      <c r="S243" s="1395"/>
      <c r="T243" s="1395"/>
      <c r="U243" s="1395"/>
      <c r="V243" s="1395"/>
      <c r="W243" s="1395"/>
      <c r="X243" s="1395"/>
      <c r="Y243" s="1395"/>
      <c r="Z243" s="1395"/>
      <c r="AA243" s="1395"/>
      <c r="AB243" s="1395"/>
      <c r="AC243" s="1395"/>
      <c r="AD243" s="1395"/>
      <c r="AE243" s="1395"/>
      <c r="AF243" s="1395"/>
      <c r="AG243" s="1395"/>
      <c r="AH243" s="1395"/>
      <c r="AI243" s="1395"/>
      <c r="AJ243" s="1395"/>
      <c r="AK243" s="1395"/>
      <c r="AL243" s="1395"/>
      <c r="AM243" s="1395"/>
      <c r="AN243" s="1395"/>
    </row>
    <row r="244">
      <c r="A244" s="1395"/>
      <c r="B244" s="1395"/>
      <c r="C244" s="1395"/>
      <c r="D244" s="1395"/>
      <c r="E244" s="1395"/>
      <c r="F244" s="1395"/>
      <c r="G244" s="1395"/>
      <c r="H244" s="1395"/>
      <c r="I244" s="1395"/>
      <c r="J244" s="1395"/>
      <c r="K244" s="1395"/>
      <c r="L244" s="1395"/>
      <c r="M244" s="1395"/>
      <c r="N244" s="1395"/>
      <c r="O244" s="1395"/>
      <c r="P244" s="1395"/>
      <c r="Q244" s="1395"/>
      <c r="R244" s="1395"/>
      <c r="S244" s="1395"/>
      <c r="T244" s="1395"/>
      <c r="U244" s="1395"/>
      <c r="V244" s="1395"/>
      <c r="W244" s="1395"/>
      <c r="X244" s="1395"/>
      <c r="Y244" s="1395"/>
      <c r="Z244" s="1395"/>
      <c r="AA244" s="1395"/>
      <c r="AB244" s="1395"/>
      <c r="AC244" s="1395"/>
      <c r="AD244" s="1395"/>
      <c r="AE244" s="1395"/>
      <c r="AF244" s="1395"/>
      <c r="AG244" s="1395"/>
      <c r="AH244" s="1395"/>
      <c r="AI244" s="1395"/>
      <c r="AJ244" s="1395"/>
      <c r="AK244" s="1395"/>
      <c r="AL244" s="1395"/>
      <c r="AM244" s="1395"/>
      <c r="AN244" s="1395"/>
    </row>
    <row r="245">
      <c r="A245" s="1395"/>
      <c r="B245" s="1395"/>
      <c r="C245" s="1395"/>
      <c r="D245" s="1395"/>
      <c r="E245" s="1395"/>
      <c r="F245" s="1395"/>
      <c r="G245" s="1395"/>
      <c r="H245" s="1395"/>
      <c r="I245" s="1395"/>
      <c r="J245" s="1395"/>
      <c r="K245" s="1395"/>
      <c r="L245" s="1395"/>
      <c r="M245" s="1395"/>
      <c r="N245" s="1395"/>
      <c r="O245" s="1395"/>
      <c r="P245" s="1395"/>
      <c r="Q245" s="1395"/>
      <c r="R245" s="1395"/>
      <c r="S245" s="1395"/>
      <c r="T245" s="1395"/>
      <c r="U245" s="1395"/>
      <c r="V245" s="1395"/>
      <c r="W245" s="1395"/>
      <c r="X245" s="1395"/>
      <c r="Y245" s="1395"/>
      <c r="Z245" s="1395"/>
      <c r="AA245" s="1395"/>
      <c r="AB245" s="1395"/>
      <c r="AC245" s="1395"/>
      <c r="AD245" s="1395"/>
      <c r="AE245" s="1395"/>
      <c r="AF245" s="1395"/>
      <c r="AG245" s="1395"/>
      <c r="AH245" s="1395"/>
      <c r="AI245" s="1395"/>
      <c r="AJ245" s="1395"/>
      <c r="AK245" s="1395"/>
      <c r="AL245" s="1395"/>
      <c r="AM245" s="1395"/>
      <c r="AN245" s="1395"/>
    </row>
    <row r="246">
      <c r="A246" s="1395"/>
      <c r="B246" s="1395"/>
      <c r="C246" s="1395"/>
      <c r="D246" s="1395"/>
      <c r="E246" s="1395"/>
      <c r="F246" s="1395"/>
      <c r="G246" s="1395"/>
      <c r="H246" s="1395"/>
      <c r="I246" s="1395"/>
      <c r="J246" s="1395"/>
      <c r="K246" s="1395"/>
      <c r="L246" s="1395"/>
      <c r="M246" s="1395"/>
      <c r="N246" s="1395"/>
      <c r="O246" s="1395"/>
      <c r="P246" s="1395"/>
      <c r="Q246" s="1395"/>
      <c r="R246" s="1395"/>
      <c r="S246" s="1395"/>
      <c r="T246" s="1395"/>
      <c r="U246" s="1395"/>
      <c r="V246" s="1395"/>
      <c r="W246" s="1395"/>
      <c r="X246" s="1395"/>
      <c r="Y246" s="1395"/>
      <c r="Z246" s="1395"/>
      <c r="AA246" s="1395"/>
      <c r="AB246" s="1395"/>
      <c r="AC246" s="1395"/>
      <c r="AD246" s="1395"/>
      <c r="AE246" s="1395"/>
      <c r="AF246" s="1395"/>
      <c r="AG246" s="1395"/>
      <c r="AH246" s="1395"/>
      <c r="AI246" s="1395"/>
      <c r="AJ246" s="1395"/>
      <c r="AK246" s="1395"/>
      <c r="AL246" s="1395"/>
      <c r="AM246" s="1395"/>
      <c r="AN246" s="1395"/>
    </row>
    <row r="247">
      <c r="A247" s="1395"/>
      <c r="B247" s="1395"/>
      <c r="C247" s="1395"/>
      <c r="D247" s="1395"/>
      <c r="E247" s="1395"/>
      <c r="F247" s="1395"/>
      <c r="G247" s="1395"/>
      <c r="H247" s="1395"/>
      <c r="I247" s="1395"/>
      <c r="J247" s="1395"/>
      <c r="K247" s="1395"/>
      <c r="L247" s="1395"/>
      <c r="M247" s="1395"/>
      <c r="N247" s="1395"/>
      <c r="O247" s="1395"/>
      <c r="P247" s="1395"/>
      <c r="Q247" s="1395"/>
      <c r="R247" s="1395"/>
      <c r="S247" s="1395"/>
      <c r="T247" s="1395"/>
      <c r="U247" s="1395"/>
      <c r="V247" s="1395"/>
      <c r="W247" s="1395"/>
      <c r="X247" s="1395"/>
      <c r="Y247" s="1395"/>
      <c r="Z247" s="1395"/>
      <c r="AA247" s="1395"/>
      <c r="AB247" s="1395"/>
      <c r="AC247" s="1395"/>
      <c r="AD247" s="1395"/>
      <c r="AE247" s="1395"/>
      <c r="AF247" s="1395"/>
      <c r="AG247" s="1395"/>
      <c r="AH247" s="1395"/>
      <c r="AI247" s="1395"/>
      <c r="AJ247" s="1395"/>
      <c r="AK247" s="1395"/>
      <c r="AL247" s="1395"/>
      <c r="AM247" s="1395"/>
      <c r="AN247" s="1395"/>
    </row>
    <row r="248">
      <c r="A248" s="1395"/>
      <c r="B248" s="1395"/>
      <c r="C248" s="1395"/>
      <c r="D248" s="1395"/>
      <c r="E248" s="1395"/>
      <c r="F248" s="1395"/>
      <c r="G248" s="1395"/>
      <c r="H248" s="1395"/>
      <c r="I248" s="1395"/>
      <c r="J248" s="1395"/>
      <c r="K248" s="1395"/>
      <c r="L248" s="1395"/>
      <c r="M248" s="1395"/>
      <c r="N248" s="1395"/>
      <c r="O248" s="1395"/>
      <c r="P248" s="1395"/>
      <c r="Q248" s="1395"/>
      <c r="R248" s="1395"/>
      <c r="S248" s="1395"/>
      <c r="T248" s="1395"/>
      <c r="U248" s="1395"/>
      <c r="V248" s="1395"/>
      <c r="W248" s="1395"/>
      <c r="X248" s="1395"/>
      <c r="Y248" s="1395"/>
      <c r="Z248" s="1395"/>
      <c r="AA248" s="1395"/>
      <c r="AB248" s="1395"/>
      <c r="AC248" s="1395"/>
      <c r="AD248" s="1395"/>
      <c r="AE248" s="1395"/>
      <c r="AF248" s="1395"/>
      <c r="AG248" s="1395"/>
      <c r="AH248" s="1395"/>
      <c r="AI248" s="1395"/>
      <c r="AJ248" s="1395"/>
      <c r="AK248" s="1395"/>
      <c r="AL248" s="1395"/>
      <c r="AM248" s="1395"/>
      <c r="AN248" s="1395"/>
    </row>
    <row r="249">
      <c r="A249" s="1395"/>
      <c r="B249" s="1395"/>
      <c r="C249" s="1395"/>
      <c r="D249" s="1395"/>
      <c r="E249" s="1395"/>
      <c r="F249" s="1395"/>
      <c r="G249" s="1395"/>
      <c r="H249" s="1395"/>
      <c r="I249" s="1395"/>
      <c r="J249" s="1395"/>
      <c r="K249" s="1395"/>
      <c r="L249" s="1395"/>
      <c r="M249" s="1395"/>
      <c r="N249" s="1395"/>
      <c r="O249" s="1395"/>
      <c r="P249" s="1395"/>
      <c r="Q249" s="1395"/>
      <c r="R249" s="1395"/>
      <c r="S249" s="1395"/>
      <c r="T249" s="1395"/>
      <c r="U249" s="1395"/>
      <c r="V249" s="1395"/>
      <c r="W249" s="1395"/>
      <c r="X249" s="1395"/>
      <c r="Y249" s="1395"/>
      <c r="Z249" s="1395"/>
      <c r="AA249" s="1395"/>
      <c r="AB249" s="1395"/>
      <c r="AC249" s="1395"/>
      <c r="AD249" s="1395"/>
      <c r="AE249" s="1395"/>
      <c r="AF249" s="1395"/>
      <c r="AG249" s="1395"/>
      <c r="AH249" s="1395"/>
      <c r="AI249" s="1395"/>
      <c r="AJ249" s="1395"/>
      <c r="AK249" s="1395"/>
      <c r="AL249" s="1395"/>
      <c r="AM249" s="1395"/>
      <c r="AN249" s="1395"/>
    </row>
    <row r="250">
      <c r="A250" s="1395"/>
      <c r="B250" s="1395"/>
      <c r="C250" s="1395"/>
      <c r="D250" s="1395"/>
      <c r="E250" s="1395"/>
      <c r="F250" s="1395"/>
      <c r="G250" s="1395"/>
      <c r="H250" s="1395"/>
      <c r="I250" s="1395"/>
      <c r="J250" s="1395"/>
      <c r="K250" s="1395"/>
      <c r="L250" s="1395"/>
      <c r="M250" s="1395"/>
      <c r="N250" s="1395"/>
      <c r="O250" s="1395"/>
      <c r="P250" s="1395"/>
      <c r="Q250" s="1395"/>
      <c r="R250" s="1395"/>
      <c r="S250" s="1395"/>
      <c r="T250" s="1395"/>
      <c r="U250" s="1395"/>
      <c r="V250" s="1395"/>
      <c r="W250" s="1395"/>
      <c r="X250" s="1395"/>
      <c r="Y250" s="1395"/>
      <c r="Z250" s="1395"/>
      <c r="AA250" s="1395"/>
      <c r="AB250" s="1395"/>
      <c r="AC250" s="1395"/>
      <c r="AD250" s="1395"/>
      <c r="AE250" s="1395"/>
      <c r="AF250" s="1395"/>
      <c r="AG250" s="1395"/>
      <c r="AH250" s="1395"/>
      <c r="AI250" s="1395"/>
      <c r="AJ250" s="1395"/>
      <c r="AK250" s="1395"/>
      <c r="AL250" s="1395"/>
      <c r="AM250" s="1395"/>
      <c r="AN250" s="1395"/>
    </row>
    <row r="251">
      <c r="A251" s="1395"/>
      <c r="B251" s="1395"/>
      <c r="C251" s="1395"/>
      <c r="D251" s="1395"/>
      <c r="E251" s="1395"/>
      <c r="F251" s="1395"/>
      <c r="G251" s="1395"/>
      <c r="H251" s="1395"/>
      <c r="I251" s="1395"/>
      <c r="J251" s="1395"/>
      <c r="K251" s="1395"/>
      <c r="L251" s="1395"/>
      <c r="M251" s="1395"/>
      <c r="N251" s="1395"/>
      <c r="O251" s="1395"/>
      <c r="P251" s="1395"/>
      <c r="Q251" s="1395"/>
      <c r="R251" s="1395"/>
      <c r="S251" s="1395"/>
      <c r="T251" s="1395"/>
      <c r="U251" s="1395"/>
      <c r="V251" s="1395"/>
      <c r="W251" s="1395"/>
      <c r="X251" s="1395"/>
      <c r="Y251" s="1395"/>
      <c r="Z251" s="1395"/>
      <c r="AA251" s="1395"/>
      <c r="AB251" s="1395"/>
      <c r="AC251" s="1395"/>
      <c r="AD251" s="1395"/>
      <c r="AE251" s="1395"/>
      <c r="AF251" s="1395"/>
      <c r="AG251" s="1395"/>
      <c r="AH251" s="1395"/>
      <c r="AI251" s="1395"/>
      <c r="AJ251" s="1395"/>
      <c r="AK251" s="1395"/>
      <c r="AL251" s="1395"/>
      <c r="AM251" s="1395"/>
      <c r="AN251" s="1395"/>
    </row>
    <row r="252">
      <c r="A252" s="1395"/>
      <c r="B252" s="1395"/>
      <c r="C252" s="1395"/>
      <c r="D252" s="1395"/>
      <c r="E252" s="1395"/>
      <c r="F252" s="1395"/>
      <c r="G252" s="1395"/>
      <c r="H252" s="1395"/>
      <c r="I252" s="1395"/>
      <c r="J252" s="1395"/>
      <c r="K252" s="1395"/>
      <c r="L252" s="1395"/>
      <c r="M252" s="1395"/>
      <c r="N252" s="1395"/>
      <c r="O252" s="1395"/>
      <c r="P252" s="1395"/>
      <c r="Q252" s="1395"/>
      <c r="R252" s="1395"/>
      <c r="S252" s="1395"/>
      <c r="T252" s="1395"/>
      <c r="U252" s="1395"/>
      <c r="V252" s="1395"/>
      <c r="W252" s="1395"/>
      <c r="X252" s="1395"/>
      <c r="Y252" s="1395"/>
      <c r="Z252" s="1395"/>
      <c r="AA252" s="1395"/>
      <c r="AB252" s="1395"/>
      <c r="AC252" s="1395"/>
      <c r="AD252" s="1395"/>
      <c r="AE252" s="1395"/>
      <c r="AF252" s="1395"/>
      <c r="AG252" s="1395"/>
      <c r="AH252" s="1395"/>
      <c r="AI252" s="1395"/>
      <c r="AJ252" s="1395"/>
      <c r="AK252" s="1395"/>
      <c r="AL252" s="1395"/>
      <c r="AM252" s="1395"/>
      <c r="AN252" s="1395"/>
    </row>
    <row r="253">
      <c r="A253" s="1395"/>
      <c r="B253" s="1395"/>
      <c r="C253" s="1395"/>
      <c r="D253" s="1395"/>
      <c r="E253" s="1395"/>
      <c r="F253" s="1395"/>
      <c r="G253" s="1395"/>
      <c r="H253" s="1395"/>
      <c r="I253" s="1395"/>
      <c r="J253" s="1395"/>
      <c r="K253" s="1395"/>
      <c r="L253" s="1395"/>
      <c r="M253" s="1395"/>
      <c r="N253" s="1395"/>
      <c r="O253" s="1395"/>
      <c r="P253" s="1395"/>
      <c r="Q253" s="1395"/>
      <c r="R253" s="1395"/>
      <c r="S253" s="1395"/>
      <c r="T253" s="1395"/>
      <c r="U253" s="1395"/>
      <c r="V253" s="1395"/>
      <c r="W253" s="1395"/>
      <c r="X253" s="1395"/>
      <c r="Y253" s="1395"/>
      <c r="Z253" s="1395"/>
      <c r="AA253" s="1395"/>
      <c r="AB253" s="1395"/>
      <c r="AC253" s="1395"/>
      <c r="AD253" s="1395"/>
      <c r="AE253" s="1395"/>
      <c r="AF253" s="1395"/>
      <c r="AG253" s="1395"/>
      <c r="AH253" s="1395"/>
      <c r="AI253" s="1395"/>
      <c r="AJ253" s="1395"/>
      <c r="AK253" s="1395"/>
      <c r="AL253" s="1395"/>
      <c r="AM253" s="1395"/>
      <c r="AN253" s="1395"/>
    </row>
    <row r="254">
      <c r="A254" s="1395"/>
      <c r="B254" s="1395"/>
      <c r="C254" s="1395"/>
      <c r="D254" s="1395"/>
      <c r="E254" s="1395"/>
      <c r="F254" s="1395"/>
      <c r="G254" s="1395"/>
      <c r="H254" s="1395"/>
      <c r="I254" s="1395"/>
      <c r="J254" s="1395"/>
      <c r="K254" s="1395"/>
      <c r="L254" s="1395"/>
      <c r="M254" s="1395"/>
      <c r="N254" s="1395"/>
      <c r="O254" s="1395"/>
      <c r="P254" s="1395"/>
      <c r="Q254" s="1395"/>
      <c r="R254" s="1395"/>
      <c r="S254" s="1395"/>
      <c r="T254" s="1395"/>
      <c r="U254" s="1395"/>
      <c r="V254" s="1395"/>
      <c r="W254" s="1395"/>
      <c r="X254" s="1395"/>
      <c r="Y254" s="1395"/>
      <c r="Z254" s="1395"/>
      <c r="AA254" s="1395"/>
      <c r="AB254" s="1395"/>
      <c r="AC254" s="1395"/>
      <c r="AD254" s="1395"/>
      <c r="AE254" s="1395"/>
      <c r="AF254" s="1395"/>
      <c r="AG254" s="1395"/>
      <c r="AH254" s="1395"/>
      <c r="AI254" s="1395"/>
      <c r="AJ254" s="1395"/>
      <c r="AK254" s="1395"/>
      <c r="AL254" s="1395"/>
      <c r="AM254" s="1395"/>
      <c r="AN254" s="1395"/>
    </row>
    <row r="255">
      <c r="A255" s="1395"/>
      <c r="B255" s="1395"/>
      <c r="C255" s="1395"/>
      <c r="D255" s="1395"/>
      <c r="E255" s="1395"/>
      <c r="F255" s="1395"/>
      <c r="G255" s="1395"/>
      <c r="H255" s="1395"/>
      <c r="I255" s="1395"/>
      <c r="J255" s="1395"/>
      <c r="K255" s="1395"/>
      <c r="L255" s="1395"/>
      <c r="M255" s="1395"/>
      <c r="N255" s="1395"/>
      <c r="O255" s="1395"/>
      <c r="P255" s="1395"/>
      <c r="Q255" s="1395"/>
      <c r="R255" s="1395"/>
      <c r="S255" s="1395"/>
      <c r="T255" s="1395"/>
      <c r="U255" s="1395"/>
      <c r="V255" s="1395"/>
      <c r="W255" s="1395"/>
      <c r="X255" s="1395"/>
      <c r="Y255" s="1395"/>
      <c r="Z255" s="1395"/>
      <c r="AA255" s="1395"/>
      <c r="AB255" s="1395"/>
      <c r="AC255" s="1395"/>
      <c r="AD255" s="1395"/>
      <c r="AE255" s="1395"/>
      <c r="AF255" s="1395"/>
      <c r="AG255" s="1395"/>
      <c r="AH255" s="1395"/>
      <c r="AI255" s="1395"/>
      <c r="AJ255" s="1395"/>
      <c r="AK255" s="1395"/>
      <c r="AL255" s="1395"/>
      <c r="AM255" s="1395"/>
      <c r="AN255" s="1395"/>
    </row>
    <row r="256">
      <c r="A256" s="1395"/>
      <c r="B256" s="1395"/>
      <c r="C256" s="1395"/>
      <c r="D256" s="1395"/>
      <c r="E256" s="1395"/>
      <c r="F256" s="1395"/>
      <c r="G256" s="1395"/>
      <c r="H256" s="1395"/>
      <c r="I256" s="1395"/>
      <c r="J256" s="1395"/>
      <c r="K256" s="1395"/>
      <c r="L256" s="1395"/>
      <c r="M256" s="1395"/>
      <c r="N256" s="1395"/>
      <c r="O256" s="1395"/>
      <c r="P256" s="1395"/>
      <c r="Q256" s="1395"/>
      <c r="R256" s="1395"/>
      <c r="S256" s="1395"/>
      <c r="T256" s="1395"/>
      <c r="U256" s="1395"/>
      <c r="V256" s="1395"/>
      <c r="W256" s="1395"/>
      <c r="X256" s="1395"/>
      <c r="Y256" s="1395"/>
      <c r="Z256" s="1395"/>
      <c r="AA256" s="1395"/>
      <c r="AB256" s="1395"/>
      <c r="AC256" s="1395"/>
      <c r="AD256" s="1395"/>
      <c r="AE256" s="1395"/>
      <c r="AF256" s="1395"/>
      <c r="AG256" s="1395"/>
      <c r="AH256" s="1395"/>
      <c r="AI256" s="1395"/>
      <c r="AJ256" s="1395"/>
      <c r="AK256" s="1395"/>
      <c r="AL256" s="1395"/>
      <c r="AM256" s="1395"/>
      <c r="AN256" s="1395"/>
    </row>
    <row r="257">
      <c r="A257" s="1395"/>
      <c r="B257" s="1395"/>
      <c r="C257" s="1395"/>
      <c r="D257" s="1395"/>
      <c r="E257" s="1395"/>
      <c r="F257" s="1395"/>
      <c r="G257" s="1395"/>
      <c r="H257" s="1395"/>
      <c r="I257" s="1395"/>
      <c r="J257" s="1395"/>
      <c r="K257" s="1395"/>
      <c r="L257" s="1395"/>
      <c r="M257" s="1395"/>
      <c r="N257" s="1395"/>
      <c r="O257" s="1395"/>
      <c r="P257" s="1395"/>
      <c r="Q257" s="1395"/>
      <c r="R257" s="1395"/>
      <c r="S257" s="1395"/>
      <c r="T257" s="1395"/>
      <c r="U257" s="1395"/>
      <c r="V257" s="1395"/>
      <c r="W257" s="1395"/>
      <c r="X257" s="1395"/>
      <c r="Y257" s="1395"/>
      <c r="Z257" s="1395"/>
      <c r="AA257" s="1395"/>
      <c r="AB257" s="1395"/>
      <c r="AC257" s="1395"/>
      <c r="AD257" s="1395"/>
      <c r="AE257" s="1395"/>
      <c r="AF257" s="1395"/>
      <c r="AG257" s="1395"/>
      <c r="AH257" s="1395"/>
      <c r="AI257" s="1395"/>
      <c r="AJ257" s="1395"/>
      <c r="AK257" s="1395"/>
      <c r="AL257" s="1395"/>
      <c r="AM257" s="1395"/>
      <c r="AN257" s="1395"/>
    </row>
    <row r="258">
      <c r="A258" s="1395"/>
      <c r="B258" s="1395"/>
      <c r="C258" s="1395"/>
      <c r="D258" s="1395"/>
      <c r="E258" s="1395"/>
      <c r="F258" s="1395"/>
      <c r="G258" s="1395"/>
      <c r="H258" s="1395"/>
      <c r="I258" s="1395"/>
      <c r="J258" s="1395"/>
      <c r="K258" s="1395"/>
      <c r="L258" s="1395"/>
      <c r="M258" s="1395"/>
      <c r="N258" s="1395"/>
      <c r="O258" s="1395"/>
      <c r="P258" s="1395"/>
      <c r="Q258" s="1395"/>
      <c r="R258" s="1395"/>
      <c r="S258" s="1395"/>
      <c r="T258" s="1395"/>
      <c r="U258" s="1395"/>
      <c r="V258" s="1395"/>
      <c r="W258" s="1395"/>
      <c r="X258" s="1395"/>
      <c r="Y258" s="1395"/>
      <c r="Z258" s="1395"/>
      <c r="AA258" s="1395"/>
      <c r="AB258" s="1395"/>
      <c r="AC258" s="1395"/>
      <c r="AD258" s="1395"/>
      <c r="AE258" s="1395"/>
      <c r="AF258" s="1395"/>
      <c r="AG258" s="1395"/>
      <c r="AH258" s="1395"/>
      <c r="AI258" s="1395"/>
      <c r="AJ258" s="1395"/>
      <c r="AK258" s="1395"/>
      <c r="AL258" s="1395"/>
      <c r="AM258" s="1395"/>
      <c r="AN258" s="1395"/>
    </row>
    <row r="259">
      <c r="A259" s="1395"/>
      <c r="B259" s="1395"/>
      <c r="C259" s="1395"/>
      <c r="D259" s="1395"/>
      <c r="E259" s="1395"/>
      <c r="F259" s="1395"/>
      <c r="G259" s="1395"/>
      <c r="H259" s="1395"/>
      <c r="I259" s="1395"/>
      <c r="J259" s="1395"/>
      <c r="K259" s="1395"/>
      <c r="L259" s="1395"/>
      <c r="M259" s="1395"/>
      <c r="N259" s="1395"/>
      <c r="O259" s="1395"/>
      <c r="P259" s="1395"/>
      <c r="Q259" s="1395"/>
      <c r="R259" s="1395"/>
      <c r="S259" s="1395"/>
      <c r="T259" s="1395"/>
      <c r="U259" s="1395"/>
      <c r="V259" s="1395"/>
      <c r="W259" s="1395"/>
      <c r="X259" s="1395"/>
      <c r="Y259" s="1395"/>
      <c r="Z259" s="1395"/>
      <c r="AA259" s="1395"/>
      <c r="AB259" s="1395"/>
      <c r="AC259" s="1395"/>
      <c r="AD259" s="1395"/>
      <c r="AE259" s="1395"/>
      <c r="AF259" s="1395"/>
      <c r="AG259" s="1395"/>
      <c r="AH259" s="1395"/>
      <c r="AI259" s="1395"/>
      <c r="AJ259" s="1395"/>
      <c r="AK259" s="1395"/>
      <c r="AL259" s="1395"/>
      <c r="AM259" s="1395"/>
      <c r="AN259" s="1395"/>
    </row>
    <row r="260">
      <c r="A260" s="1395"/>
      <c r="B260" s="1395"/>
      <c r="C260" s="1395"/>
      <c r="D260" s="1395"/>
      <c r="E260" s="1395"/>
      <c r="F260" s="1395"/>
      <c r="G260" s="1395"/>
      <c r="H260" s="1395"/>
      <c r="I260" s="1395"/>
      <c r="J260" s="1395"/>
      <c r="K260" s="1395"/>
      <c r="L260" s="1395"/>
      <c r="M260" s="1395"/>
      <c r="N260" s="1395"/>
      <c r="O260" s="1395"/>
      <c r="P260" s="1395"/>
      <c r="Q260" s="1395"/>
      <c r="R260" s="1395"/>
      <c r="S260" s="1395"/>
      <c r="T260" s="1395"/>
      <c r="U260" s="1395"/>
      <c r="V260" s="1395"/>
      <c r="W260" s="1395"/>
      <c r="X260" s="1395"/>
      <c r="Y260" s="1395"/>
      <c r="Z260" s="1395"/>
      <c r="AA260" s="1395"/>
      <c r="AB260" s="1395"/>
      <c r="AC260" s="1395"/>
      <c r="AD260" s="1395"/>
      <c r="AE260" s="1395"/>
      <c r="AF260" s="1395"/>
      <c r="AG260" s="1395"/>
      <c r="AH260" s="1395"/>
      <c r="AI260" s="1395"/>
      <c r="AJ260" s="1395"/>
      <c r="AK260" s="1395"/>
      <c r="AL260" s="1395"/>
      <c r="AM260" s="1395"/>
      <c r="AN260" s="1395"/>
    </row>
    <row r="261">
      <c r="A261" s="1395"/>
      <c r="B261" s="1395"/>
      <c r="C261" s="1395"/>
      <c r="D261" s="1395"/>
      <c r="E261" s="1395"/>
      <c r="F261" s="1395"/>
      <c r="G261" s="1395"/>
      <c r="H261" s="1395"/>
      <c r="I261" s="1395"/>
      <c r="J261" s="1395"/>
      <c r="K261" s="1395"/>
      <c r="L261" s="1395"/>
      <c r="M261" s="1395"/>
      <c r="N261" s="1395"/>
      <c r="O261" s="1395"/>
      <c r="P261" s="1395"/>
      <c r="Q261" s="1395"/>
      <c r="R261" s="1395"/>
      <c r="S261" s="1395"/>
      <c r="T261" s="1395"/>
      <c r="U261" s="1395"/>
      <c r="V261" s="1395"/>
      <c r="W261" s="1395"/>
      <c r="X261" s="1395"/>
      <c r="Y261" s="1395"/>
      <c r="Z261" s="1395"/>
      <c r="AA261" s="1395"/>
      <c r="AB261" s="1395"/>
      <c r="AC261" s="1395"/>
      <c r="AD261" s="1395"/>
      <c r="AE261" s="1395"/>
      <c r="AF261" s="1395"/>
      <c r="AG261" s="1395"/>
      <c r="AH261" s="1395"/>
      <c r="AI261" s="1395"/>
      <c r="AJ261" s="1395"/>
      <c r="AK261" s="1395"/>
      <c r="AL261" s="1395"/>
      <c r="AM261" s="1395"/>
      <c r="AN261" s="1395"/>
    </row>
    <row r="262">
      <c r="A262" s="1395"/>
      <c r="B262" s="1395"/>
      <c r="C262" s="1395"/>
      <c r="D262" s="1395"/>
      <c r="E262" s="1395"/>
      <c r="F262" s="1395"/>
      <c r="G262" s="1395"/>
      <c r="H262" s="1395"/>
      <c r="I262" s="1395"/>
      <c r="J262" s="1395"/>
      <c r="K262" s="1395"/>
      <c r="L262" s="1395"/>
      <c r="M262" s="1395"/>
      <c r="N262" s="1395"/>
      <c r="O262" s="1395"/>
      <c r="P262" s="1395"/>
      <c r="Q262" s="1395"/>
      <c r="R262" s="1395"/>
      <c r="S262" s="1395"/>
      <c r="T262" s="1395"/>
      <c r="U262" s="1395"/>
      <c r="V262" s="1395"/>
      <c r="W262" s="1395"/>
      <c r="X262" s="1395"/>
      <c r="Y262" s="1395"/>
      <c r="Z262" s="1395"/>
      <c r="AA262" s="1395"/>
      <c r="AB262" s="1395"/>
      <c r="AC262" s="1395"/>
      <c r="AD262" s="1395"/>
      <c r="AE262" s="1395"/>
      <c r="AF262" s="1395"/>
      <c r="AG262" s="1395"/>
      <c r="AH262" s="1395"/>
      <c r="AI262" s="1395"/>
      <c r="AJ262" s="1395"/>
      <c r="AK262" s="1395"/>
      <c r="AL262" s="1395"/>
      <c r="AM262" s="1395"/>
      <c r="AN262" s="1395"/>
    </row>
    <row r="263">
      <c r="A263" s="1395"/>
      <c r="B263" s="1395"/>
      <c r="C263" s="1395"/>
      <c r="D263" s="1395"/>
      <c r="E263" s="1395"/>
      <c r="F263" s="1395"/>
      <c r="G263" s="1395"/>
      <c r="H263" s="1395"/>
      <c r="I263" s="1395"/>
      <c r="J263" s="1395"/>
      <c r="K263" s="1395"/>
      <c r="L263" s="1395"/>
      <c r="M263" s="1395"/>
      <c r="N263" s="1395"/>
      <c r="O263" s="1395"/>
      <c r="P263" s="1395"/>
      <c r="Q263" s="1395"/>
      <c r="R263" s="1395"/>
      <c r="S263" s="1395"/>
      <c r="T263" s="1395"/>
      <c r="U263" s="1395"/>
      <c r="V263" s="1395"/>
      <c r="W263" s="1395"/>
      <c r="X263" s="1395"/>
      <c r="Y263" s="1395"/>
      <c r="Z263" s="1395"/>
      <c r="AA263" s="1395"/>
      <c r="AB263" s="1395"/>
      <c r="AC263" s="1395"/>
      <c r="AD263" s="1395"/>
      <c r="AE263" s="1395"/>
      <c r="AF263" s="1395"/>
      <c r="AG263" s="1395"/>
      <c r="AH263" s="1395"/>
      <c r="AI263" s="1395"/>
      <c r="AJ263" s="1395"/>
      <c r="AK263" s="1395"/>
      <c r="AL263" s="1395"/>
      <c r="AM263" s="1395"/>
      <c r="AN263" s="1395"/>
    </row>
    <row r="264">
      <c r="A264" s="1395"/>
      <c r="B264" s="1395"/>
      <c r="C264" s="1395"/>
      <c r="D264" s="1395"/>
      <c r="E264" s="1395"/>
      <c r="F264" s="1395"/>
      <c r="G264" s="1395"/>
      <c r="H264" s="1395"/>
      <c r="I264" s="1395"/>
      <c r="J264" s="1395"/>
      <c r="K264" s="1395"/>
      <c r="L264" s="1395"/>
      <c r="M264" s="1395"/>
      <c r="N264" s="1395"/>
      <c r="O264" s="1395"/>
      <c r="P264" s="1395"/>
      <c r="Q264" s="1395"/>
      <c r="R264" s="1395"/>
      <c r="S264" s="1395"/>
      <c r="T264" s="1395"/>
      <c r="U264" s="1395"/>
      <c r="V264" s="1395"/>
      <c r="W264" s="1395"/>
      <c r="X264" s="1395"/>
      <c r="Y264" s="1395"/>
      <c r="Z264" s="1395"/>
      <c r="AA264" s="1395"/>
      <c r="AB264" s="1395"/>
      <c r="AC264" s="1395"/>
      <c r="AD264" s="1395"/>
      <c r="AE264" s="1395"/>
      <c r="AF264" s="1395"/>
      <c r="AG264" s="1395"/>
      <c r="AH264" s="1395"/>
      <c r="AI264" s="1395"/>
      <c r="AJ264" s="1395"/>
      <c r="AK264" s="1395"/>
      <c r="AL264" s="1395"/>
      <c r="AM264" s="1395"/>
      <c r="AN264" s="1395"/>
    </row>
    <row r="265">
      <c r="A265" s="1395"/>
      <c r="B265" s="1395"/>
      <c r="C265" s="1395"/>
      <c r="D265" s="1395"/>
      <c r="E265" s="1395"/>
      <c r="F265" s="1395"/>
      <c r="G265" s="1395"/>
      <c r="H265" s="1395"/>
      <c r="I265" s="1395"/>
      <c r="J265" s="1395"/>
      <c r="K265" s="1395"/>
      <c r="L265" s="1395"/>
      <c r="M265" s="1395"/>
      <c r="N265" s="1395"/>
      <c r="O265" s="1395"/>
      <c r="P265" s="1395"/>
      <c r="Q265" s="1395"/>
      <c r="R265" s="1395"/>
      <c r="S265" s="1395"/>
      <c r="T265" s="1395"/>
      <c r="U265" s="1395"/>
      <c r="V265" s="1395"/>
      <c r="W265" s="1395"/>
      <c r="X265" s="1395"/>
      <c r="Y265" s="1395"/>
      <c r="Z265" s="1395"/>
      <c r="AA265" s="1395"/>
      <c r="AB265" s="1395"/>
      <c r="AC265" s="1395"/>
      <c r="AD265" s="1395"/>
      <c r="AE265" s="1395"/>
      <c r="AF265" s="1395"/>
      <c r="AG265" s="1395"/>
      <c r="AH265" s="1395"/>
      <c r="AI265" s="1395"/>
      <c r="AJ265" s="1395"/>
      <c r="AK265" s="1395"/>
      <c r="AL265" s="1395"/>
      <c r="AM265" s="1395"/>
      <c r="AN265" s="1395"/>
    </row>
    <row r="266">
      <c r="A266" s="1395"/>
      <c r="B266" s="1395"/>
      <c r="C266" s="1395"/>
      <c r="D266" s="1395"/>
      <c r="E266" s="1395"/>
      <c r="F266" s="1395"/>
      <c r="G266" s="1395"/>
      <c r="H266" s="1395"/>
      <c r="I266" s="1395"/>
      <c r="J266" s="1395"/>
      <c r="K266" s="1395"/>
      <c r="L266" s="1395"/>
      <c r="M266" s="1395"/>
      <c r="N266" s="1395"/>
      <c r="O266" s="1395"/>
      <c r="P266" s="1395"/>
      <c r="Q266" s="1395"/>
      <c r="R266" s="1395"/>
      <c r="S266" s="1395"/>
      <c r="T266" s="1395"/>
      <c r="U266" s="1395"/>
      <c r="V266" s="1395"/>
      <c r="W266" s="1395"/>
      <c r="X266" s="1395"/>
      <c r="Y266" s="1395"/>
      <c r="Z266" s="1395"/>
      <c r="AA266" s="1395"/>
      <c r="AB266" s="1395"/>
      <c r="AC266" s="1395"/>
      <c r="AD266" s="1395"/>
      <c r="AE266" s="1395"/>
      <c r="AF266" s="1395"/>
      <c r="AG266" s="1395"/>
      <c r="AH266" s="1395"/>
      <c r="AI266" s="1395"/>
      <c r="AJ266" s="1395"/>
      <c r="AK266" s="1395"/>
      <c r="AL266" s="1395"/>
      <c r="AM266" s="1395"/>
      <c r="AN266" s="1395"/>
    </row>
    <row r="267">
      <c r="A267" s="1395"/>
      <c r="B267" s="1395"/>
      <c r="C267" s="1395"/>
      <c r="D267" s="1395"/>
      <c r="E267" s="1395"/>
      <c r="F267" s="1395"/>
      <c r="G267" s="1395"/>
      <c r="H267" s="1395"/>
      <c r="I267" s="1395"/>
      <c r="J267" s="1395"/>
      <c r="K267" s="1395"/>
      <c r="L267" s="1395"/>
      <c r="M267" s="1395"/>
      <c r="N267" s="1395"/>
      <c r="O267" s="1395"/>
      <c r="P267" s="1395"/>
      <c r="Q267" s="1395"/>
      <c r="R267" s="1395"/>
      <c r="S267" s="1395"/>
      <c r="T267" s="1395"/>
      <c r="U267" s="1395"/>
      <c r="V267" s="1395"/>
      <c r="W267" s="1395"/>
      <c r="X267" s="1395"/>
      <c r="Y267" s="1395"/>
      <c r="Z267" s="1395"/>
      <c r="AA267" s="1395"/>
      <c r="AB267" s="1395"/>
      <c r="AC267" s="1395"/>
      <c r="AD267" s="1395"/>
      <c r="AE267" s="1395"/>
      <c r="AF267" s="1395"/>
      <c r="AG267" s="1395"/>
      <c r="AH267" s="1395"/>
      <c r="AI267" s="1395"/>
      <c r="AJ267" s="1395"/>
      <c r="AK267" s="1395"/>
      <c r="AL267" s="1395"/>
      <c r="AM267" s="1395"/>
      <c r="AN267" s="1395"/>
    </row>
    <row r="268">
      <c r="A268" s="1395"/>
      <c r="B268" s="1395"/>
      <c r="C268" s="1395"/>
      <c r="D268" s="1395"/>
      <c r="E268" s="1395"/>
      <c r="F268" s="1395"/>
      <c r="G268" s="1395"/>
      <c r="H268" s="1395"/>
      <c r="I268" s="1395"/>
      <c r="J268" s="1395"/>
      <c r="K268" s="1395"/>
      <c r="L268" s="1395"/>
      <c r="M268" s="1395"/>
      <c r="N268" s="1395"/>
      <c r="O268" s="1395"/>
      <c r="P268" s="1395"/>
      <c r="Q268" s="1395"/>
      <c r="R268" s="1395"/>
      <c r="S268" s="1395"/>
      <c r="T268" s="1395"/>
      <c r="U268" s="1395"/>
      <c r="V268" s="1395"/>
      <c r="W268" s="1395"/>
      <c r="X268" s="1395"/>
      <c r="Y268" s="1395"/>
      <c r="Z268" s="1395"/>
      <c r="AA268" s="1395"/>
      <c r="AB268" s="1395"/>
      <c r="AC268" s="1395"/>
      <c r="AD268" s="1395"/>
      <c r="AE268" s="1395"/>
      <c r="AF268" s="1395"/>
      <c r="AG268" s="1395"/>
      <c r="AH268" s="1395"/>
      <c r="AI268" s="1395"/>
      <c r="AJ268" s="1395"/>
      <c r="AK268" s="1395"/>
      <c r="AL268" s="1395"/>
      <c r="AM268" s="1395"/>
      <c r="AN268" s="1395"/>
    </row>
    <row r="269">
      <c r="A269" s="1395"/>
      <c r="B269" s="1395"/>
      <c r="C269" s="1395"/>
      <c r="D269" s="1395"/>
      <c r="E269" s="1395"/>
      <c r="F269" s="1395"/>
      <c r="G269" s="1395"/>
      <c r="H269" s="1395"/>
      <c r="I269" s="1395"/>
      <c r="J269" s="1395"/>
      <c r="K269" s="1395"/>
      <c r="L269" s="1395"/>
      <c r="M269" s="1395"/>
      <c r="N269" s="1395"/>
      <c r="O269" s="1395"/>
      <c r="P269" s="1395"/>
      <c r="Q269" s="1395"/>
      <c r="R269" s="1395"/>
      <c r="S269" s="1395"/>
      <c r="T269" s="1395"/>
      <c r="U269" s="1395"/>
      <c r="V269" s="1395"/>
      <c r="W269" s="1395"/>
      <c r="X269" s="1395"/>
      <c r="Y269" s="1395"/>
      <c r="Z269" s="1395"/>
      <c r="AA269" s="1395"/>
      <c r="AB269" s="1395"/>
      <c r="AC269" s="1395"/>
      <c r="AD269" s="1395"/>
      <c r="AE269" s="1395"/>
      <c r="AF269" s="1395"/>
      <c r="AG269" s="1395"/>
      <c r="AH269" s="1395"/>
      <c r="AI269" s="1395"/>
      <c r="AJ269" s="1395"/>
      <c r="AK269" s="1395"/>
      <c r="AL269" s="1395"/>
      <c r="AM269" s="1395"/>
      <c r="AN269" s="1395"/>
    </row>
    <row r="270">
      <c r="A270" s="1395"/>
      <c r="B270" s="1395"/>
      <c r="C270" s="1395"/>
      <c r="D270" s="1395"/>
      <c r="E270" s="1395"/>
      <c r="F270" s="1395"/>
      <c r="G270" s="1395"/>
      <c r="H270" s="1395"/>
      <c r="I270" s="1395"/>
      <c r="J270" s="1395"/>
      <c r="K270" s="1395"/>
      <c r="L270" s="1395"/>
      <c r="M270" s="1395"/>
      <c r="N270" s="1395"/>
      <c r="O270" s="1395"/>
      <c r="P270" s="1395"/>
      <c r="Q270" s="1395"/>
      <c r="R270" s="1395"/>
      <c r="S270" s="1395"/>
      <c r="T270" s="1395"/>
      <c r="U270" s="1395"/>
      <c r="V270" s="1395"/>
      <c r="W270" s="1395"/>
      <c r="X270" s="1395"/>
      <c r="Y270" s="1395"/>
      <c r="Z270" s="1395"/>
      <c r="AA270" s="1395"/>
      <c r="AB270" s="1395"/>
      <c r="AC270" s="1395"/>
      <c r="AD270" s="1395"/>
      <c r="AE270" s="1395"/>
      <c r="AF270" s="1395"/>
      <c r="AG270" s="1395"/>
      <c r="AH270" s="1395"/>
      <c r="AI270" s="1395"/>
      <c r="AJ270" s="1395"/>
      <c r="AK270" s="1395"/>
      <c r="AL270" s="1395"/>
      <c r="AM270" s="1395"/>
      <c r="AN270" s="1395"/>
    </row>
    <row r="271">
      <c r="A271" s="1395"/>
      <c r="B271" s="1395"/>
      <c r="C271" s="1395"/>
      <c r="D271" s="1395"/>
      <c r="E271" s="1395"/>
      <c r="F271" s="1395"/>
      <c r="G271" s="1395"/>
      <c r="H271" s="1395"/>
      <c r="I271" s="1395"/>
      <c r="J271" s="1395"/>
      <c r="K271" s="1395"/>
      <c r="L271" s="1395"/>
      <c r="M271" s="1395"/>
      <c r="N271" s="1395"/>
      <c r="O271" s="1395"/>
      <c r="P271" s="1395"/>
      <c r="Q271" s="1395"/>
      <c r="R271" s="1395"/>
      <c r="S271" s="1395"/>
      <c r="T271" s="1395"/>
      <c r="U271" s="1395"/>
      <c r="V271" s="1395"/>
      <c r="W271" s="1395"/>
      <c r="X271" s="1395"/>
      <c r="Y271" s="1395"/>
      <c r="Z271" s="1395"/>
      <c r="AA271" s="1395"/>
      <c r="AB271" s="1395"/>
      <c r="AC271" s="1395"/>
      <c r="AD271" s="1395"/>
      <c r="AE271" s="1395"/>
      <c r="AF271" s="1395"/>
      <c r="AG271" s="1395"/>
      <c r="AH271" s="1395"/>
      <c r="AI271" s="1395"/>
      <c r="AJ271" s="1395"/>
      <c r="AK271" s="1395"/>
      <c r="AL271" s="1395"/>
      <c r="AM271" s="1395"/>
      <c r="AN271" s="1395"/>
    </row>
    <row r="272">
      <c r="A272" s="1395"/>
      <c r="B272" s="1395"/>
      <c r="C272" s="1395"/>
      <c r="D272" s="1395"/>
      <c r="E272" s="1395"/>
      <c r="F272" s="1395"/>
      <c r="G272" s="1395"/>
      <c r="H272" s="1395"/>
      <c r="I272" s="1395"/>
      <c r="J272" s="1395"/>
      <c r="K272" s="1395"/>
      <c r="L272" s="1395"/>
      <c r="M272" s="1395"/>
      <c r="N272" s="1395"/>
      <c r="O272" s="1395"/>
      <c r="P272" s="1395"/>
      <c r="Q272" s="1395"/>
      <c r="R272" s="1395"/>
      <c r="S272" s="1395"/>
      <c r="T272" s="1395"/>
      <c r="U272" s="1395"/>
      <c r="V272" s="1395"/>
      <c r="W272" s="1395"/>
      <c r="X272" s="1395"/>
      <c r="Y272" s="1395"/>
      <c r="Z272" s="1395"/>
      <c r="AA272" s="1395"/>
      <c r="AB272" s="1395"/>
      <c r="AC272" s="1395"/>
      <c r="AD272" s="1395"/>
      <c r="AE272" s="1395"/>
      <c r="AF272" s="1395"/>
      <c r="AG272" s="1395"/>
      <c r="AH272" s="1395"/>
      <c r="AI272" s="1395"/>
      <c r="AJ272" s="1395"/>
      <c r="AK272" s="1395"/>
      <c r="AL272" s="1395"/>
      <c r="AM272" s="1395"/>
      <c r="AN272" s="1395"/>
    </row>
    <row r="273">
      <c r="A273" s="1395"/>
      <c r="B273" s="1395"/>
      <c r="C273" s="1395"/>
      <c r="D273" s="1395"/>
      <c r="E273" s="1395"/>
      <c r="F273" s="1395"/>
      <c r="G273" s="1395"/>
      <c r="H273" s="1395"/>
      <c r="I273" s="1395"/>
      <c r="J273" s="1395"/>
      <c r="K273" s="1395"/>
      <c r="L273" s="1395"/>
      <c r="M273" s="1395"/>
      <c r="N273" s="1395"/>
      <c r="O273" s="1395"/>
      <c r="P273" s="1395"/>
      <c r="Q273" s="1395"/>
      <c r="R273" s="1395"/>
      <c r="S273" s="1395"/>
      <c r="T273" s="1395"/>
      <c r="U273" s="1395"/>
      <c r="V273" s="1395"/>
      <c r="W273" s="1395"/>
      <c r="X273" s="1395"/>
      <c r="Y273" s="1395"/>
      <c r="Z273" s="1395"/>
      <c r="AA273" s="1395"/>
      <c r="AB273" s="1395"/>
      <c r="AC273" s="1395"/>
      <c r="AD273" s="1395"/>
      <c r="AE273" s="1395"/>
      <c r="AF273" s="1395"/>
      <c r="AG273" s="1395"/>
      <c r="AH273" s="1395"/>
      <c r="AI273" s="1395"/>
      <c r="AJ273" s="1395"/>
      <c r="AK273" s="1395"/>
      <c r="AL273" s="1395"/>
      <c r="AM273" s="1395"/>
      <c r="AN273" s="1395"/>
    </row>
    <row r="274">
      <c r="A274" s="1395"/>
      <c r="B274" s="1395"/>
      <c r="C274" s="1395"/>
      <c r="D274" s="1395"/>
      <c r="E274" s="1395"/>
      <c r="F274" s="1395"/>
      <c r="G274" s="1395"/>
      <c r="H274" s="1395"/>
      <c r="I274" s="1395"/>
      <c r="J274" s="1395"/>
      <c r="K274" s="1395"/>
      <c r="L274" s="1395"/>
      <c r="M274" s="1395"/>
      <c r="N274" s="1395"/>
      <c r="O274" s="1395"/>
      <c r="P274" s="1395"/>
      <c r="Q274" s="1395"/>
      <c r="R274" s="1395"/>
      <c r="S274" s="1395"/>
      <c r="T274" s="1395"/>
      <c r="U274" s="1395"/>
      <c r="V274" s="1395"/>
      <c r="W274" s="1395"/>
      <c r="X274" s="1395"/>
      <c r="Y274" s="1395"/>
      <c r="Z274" s="1395"/>
      <c r="AA274" s="1395"/>
      <c r="AB274" s="1395"/>
      <c r="AC274" s="1395"/>
      <c r="AD274" s="1395"/>
      <c r="AE274" s="1395"/>
      <c r="AF274" s="1395"/>
      <c r="AG274" s="1395"/>
      <c r="AH274" s="1395"/>
      <c r="AI274" s="1395"/>
      <c r="AJ274" s="1395"/>
      <c r="AK274" s="1395"/>
      <c r="AL274" s="1395"/>
      <c r="AM274" s="1395"/>
      <c r="AN274" s="1395"/>
    </row>
    <row r="275">
      <c r="A275" s="1395"/>
      <c r="B275" s="1395"/>
      <c r="C275" s="1395"/>
      <c r="D275" s="1395"/>
      <c r="E275" s="1395"/>
      <c r="F275" s="1395"/>
      <c r="G275" s="1395"/>
      <c r="H275" s="1395"/>
      <c r="I275" s="1395"/>
      <c r="J275" s="1395"/>
      <c r="K275" s="1395"/>
      <c r="L275" s="1395"/>
      <c r="M275" s="1395"/>
      <c r="N275" s="1395"/>
      <c r="O275" s="1395"/>
      <c r="P275" s="1395"/>
      <c r="Q275" s="1395"/>
      <c r="R275" s="1395"/>
      <c r="S275" s="1395"/>
      <c r="T275" s="1395"/>
      <c r="U275" s="1395"/>
      <c r="V275" s="1395"/>
      <c r="W275" s="1395"/>
      <c r="X275" s="1395"/>
      <c r="Y275" s="1395"/>
      <c r="Z275" s="1395"/>
      <c r="AA275" s="1395"/>
      <c r="AB275" s="1395"/>
      <c r="AC275" s="1395"/>
      <c r="AD275" s="1395"/>
      <c r="AE275" s="1395"/>
      <c r="AF275" s="1395"/>
      <c r="AG275" s="1395"/>
      <c r="AH275" s="1395"/>
      <c r="AI275" s="1395"/>
      <c r="AJ275" s="1395"/>
      <c r="AK275" s="1395"/>
      <c r="AL275" s="1395"/>
      <c r="AM275" s="1395"/>
      <c r="AN275" s="1395"/>
    </row>
    <row r="276">
      <c r="A276" s="1395"/>
      <c r="B276" s="1395"/>
      <c r="C276" s="1395"/>
      <c r="D276" s="1395"/>
      <c r="E276" s="1395"/>
      <c r="F276" s="1395"/>
      <c r="G276" s="1395"/>
      <c r="H276" s="1395"/>
      <c r="I276" s="1395"/>
      <c r="J276" s="1395"/>
      <c r="K276" s="1395"/>
      <c r="L276" s="1395"/>
      <c r="M276" s="1395"/>
      <c r="N276" s="1395"/>
      <c r="O276" s="1395"/>
      <c r="P276" s="1395"/>
      <c r="Q276" s="1395"/>
      <c r="R276" s="1395"/>
      <c r="S276" s="1395"/>
      <c r="T276" s="1395"/>
      <c r="U276" s="1395"/>
      <c r="V276" s="1395"/>
      <c r="W276" s="1395"/>
      <c r="X276" s="1395"/>
      <c r="Y276" s="1395"/>
      <c r="Z276" s="1395"/>
      <c r="AA276" s="1395"/>
      <c r="AB276" s="1395"/>
      <c r="AC276" s="1395"/>
      <c r="AD276" s="1395"/>
      <c r="AE276" s="1395"/>
      <c r="AF276" s="1395"/>
      <c r="AG276" s="1395"/>
      <c r="AH276" s="1395"/>
      <c r="AI276" s="1395"/>
      <c r="AJ276" s="1395"/>
      <c r="AK276" s="1395"/>
      <c r="AL276" s="1395"/>
      <c r="AM276" s="1395"/>
      <c r="AN276" s="1395"/>
    </row>
    <row r="277">
      <c r="A277" s="1395"/>
      <c r="B277" s="1395"/>
      <c r="C277" s="1395"/>
      <c r="D277" s="1395"/>
      <c r="E277" s="1395"/>
      <c r="F277" s="1395"/>
      <c r="G277" s="1395"/>
      <c r="H277" s="1395"/>
      <c r="I277" s="1395"/>
      <c r="J277" s="1395"/>
      <c r="K277" s="1395"/>
      <c r="L277" s="1395"/>
      <c r="M277" s="1395"/>
      <c r="N277" s="1395"/>
      <c r="O277" s="1395"/>
      <c r="P277" s="1395"/>
      <c r="Q277" s="1395"/>
      <c r="R277" s="1395"/>
      <c r="S277" s="1395"/>
      <c r="T277" s="1395"/>
      <c r="U277" s="1395"/>
      <c r="V277" s="1395"/>
      <c r="W277" s="1395"/>
      <c r="X277" s="1395"/>
      <c r="Y277" s="1395"/>
      <c r="Z277" s="1395"/>
      <c r="AA277" s="1395"/>
      <c r="AB277" s="1395"/>
      <c r="AC277" s="1395"/>
      <c r="AD277" s="1395"/>
      <c r="AE277" s="1395"/>
      <c r="AF277" s="1395"/>
      <c r="AG277" s="1395"/>
      <c r="AH277" s="1395"/>
      <c r="AI277" s="1395"/>
      <c r="AJ277" s="1395"/>
      <c r="AK277" s="1395"/>
      <c r="AL277" s="1395"/>
      <c r="AM277" s="1395"/>
      <c r="AN277" s="1395"/>
    </row>
    <row r="278">
      <c r="A278" s="1395"/>
      <c r="B278" s="1395"/>
      <c r="C278" s="1395"/>
      <c r="D278" s="1395"/>
      <c r="E278" s="1395"/>
      <c r="F278" s="1395"/>
      <c r="G278" s="1395"/>
      <c r="H278" s="1395"/>
      <c r="I278" s="1395"/>
      <c r="J278" s="1395"/>
      <c r="K278" s="1395"/>
      <c r="L278" s="1395"/>
      <c r="M278" s="1395"/>
      <c r="N278" s="1395"/>
      <c r="O278" s="1395"/>
      <c r="P278" s="1395"/>
      <c r="Q278" s="1395"/>
      <c r="R278" s="1395"/>
      <c r="S278" s="1395"/>
      <c r="T278" s="1395"/>
      <c r="U278" s="1395"/>
      <c r="V278" s="1395"/>
      <c r="W278" s="1395"/>
      <c r="X278" s="1395"/>
      <c r="Y278" s="1395"/>
      <c r="Z278" s="1395"/>
      <c r="AA278" s="1395"/>
      <c r="AB278" s="1395"/>
      <c r="AC278" s="1395"/>
      <c r="AD278" s="1395"/>
      <c r="AE278" s="1395"/>
      <c r="AF278" s="1395"/>
      <c r="AG278" s="1395"/>
      <c r="AH278" s="1395"/>
      <c r="AI278" s="1395"/>
      <c r="AJ278" s="1395"/>
      <c r="AK278" s="1395"/>
      <c r="AL278" s="1395"/>
      <c r="AM278" s="1395"/>
      <c r="AN278" s="1395"/>
    </row>
    <row r="279">
      <c r="A279" s="1395"/>
      <c r="B279" s="1395"/>
      <c r="C279" s="1395"/>
      <c r="D279" s="1395"/>
      <c r="E279" s="1395"/>
      <c r="F279" s="1395"/>
      <c r="G279" s="1395"/>
      <c r="H279" s="1395"/>
      <c r="I279" s="1395"/>
      <c r="J279" s="1395"/>
      <c r="K279" s="1395"/>
      <c r="L279" s="1395"/>
      <c r="M279" s="1395"/>
      <c r="N279" s="1395"/>
      <c r="O279" s="1395"/>
      <c r="P279" s="1395"/>
      <c r="Q279" s="1395"/>
      <c r="R279" s="1395"/>
      <c r="S279" s="1395"/>
      <c r="T279" s="1395"/>
      <c r="U279" s="1395"/>
      <c r="V279" s="1395"/>
      <c r="W279" s="1395"/>
      <c r="X279" s="1395"/>
      <c r="Y279" s="1395"/>
      <c r="Z279" s="1395"/>
      <c r="AA279" s="1395"/>
      <c r="AB279" s="1395"/>
      <c r="AC279" s="1395"/>
      <c r="AD279" s="1395"/>
      <c r="AE279" s="1395"/>
      <c r="AF279" s="1395"/>
      <c r="AG279" s="1395"/>
      <c r="AH279" s="1395"/>
      <c r="AI279" s="1395"/>
      <c r="AJ279" s="1395"/>
      <c r="AK279" s="1395"/>
      <c r="AL279" s="1395"/>
      <c r="AM279" s="1395"/>
      <c r="AN279" s="1395"/>
    </row>
    <row r="280">
      <c r="A280" s="1395"/>
      <c r="B280" s="1395"/>
      <c r="C280" s="1395"/>
      <c r="D280" s="1395"/>
      <c r="E280" s="1395"/>
      <c r="F280" s="1395"/>
      <c r="G280" s="1395"/>
      <c r="H280" s="1395"/>
      <c r="I280" s="1395"/>
      <c r="J280" s="1395"/>
      <c r="K280" s="1395"/>
      <c r="L280" s="1395"/>
      <c r="M280" s="1395"/>
      <c r="N280" s="1395"/>
      <c r="O280" s="1395"/>
      <c r="P280" s="1395"/>
      <c r="Q280" s="1395"/>
      <c r="R280" s="1395"/>
      <c r="S280" s="1395"/>
      <c r="T280" s="1395"/>
      <c r="U280" s="1395"/>
      <c r="V280" s="1395"/>
      <c r="W280" s="1395"/>
      <c r="X280" s="1395"/>
      <c r="Y280" s="1395"/>
      <c r="Z280" s="1395"/>
      <c r="AA280" s="1395"/>
      <c r="AB280" s="1395"/>
      <c r="AC280" s="1395"/>
      <c r="AD280" s="1395"/>
      <c r="AE280" s="1395"/>
      <c r="AF280" s="1395"/>
      <c r="AG280" s="1395"/>
      <c r="AH280" s="1395"/>
      <c r="AI280" s="1395"/>
      <c r="AJ280" s="1395"/>
      <c r="AK280" s="1395"/>
      <c r="AL280" s="1395"/>
      <c r="AM280" s="1395"/>
      <c r="AN280" s="1395"/>
    </row>
    <row r="281">
      <c r="A281" s="1395"/>
      <c r="B281" s="1395"/>
      <c r="C281" s="1395"/>
      <c r="D281" s="1395"/>
      <c r="E281" s="1395"/>
      <c r="F281" s="1395"/>
      <c r="G281" s="1395"/>
      <c r="H281" s="1395"/>
      <c r="I281" s="1395"/>
      <c r="J281" s="1395"/>
      <c r="K281" s="1395"/>
      <c r="L281" s="1395"/>
      <c r="M281" s="1395"/>
      <c r="N281" s="1395"/>
      <c r="O281" s="1395"/>
      <c r="P281" s="1395"/>
      <c r="Q281" s="1395"/>
      <c r="R281" s="1395"/>
      <c r="S281" s="1395"/>
      <c r="T281" s="1395"/>
      <c r="U281" s="1395"/>
      <c r="V281" s="1395"/>
      <c r="W281" s="1395"/>
      <c r="X281" s="1395"/>
      <c r="Y281" s="1395"/>
      <c r="Z281" s="1395"/>
      <c r="AA281" s="1395"/>
      <c r="AB281" s="1395"/>
      <c r="AC281" s="1395"/>
      <c r="AD281" s="1395"/>
      <c r="AE281" s="1395"/>
      <c r="AF281" s="1395"/>
      <c r="AG281" s="1395"/>
      <c r="AH281" s="1395"/>
      <c r="AI281" s="1395"/>
      <c r="AJ281" s="1395"/>
      <c r="AK281" s="1395"/>
      <c r="AL281" s="1395"/>
      <c r="AM281" s="1395"/>
      <c r="AN281" s="1395"/>
    </row>
    <row r="282">
      <c r="A282" s="1395"/>
      <c r="B282" s="1395"/>
      <c r="C282" s="1395"/>
      <c r="D282" s="1395"/>
      <c r="E282" s="1395"/>
      <c r="F282" s="1395"/>
      <c r="G282" s="1395"/>
      <c r="H282" s="1395"/>
      <c r="I282" s="1395"/>
      <c r="J282" s="1395"/>
      <c r="K282" s="1395"/>
      <c r="L282" s="1395"/>
      <c r="M282" s="1395"/>
      <c r="N282" s="1395"/>
      <c r="O282" s="1395"/>
      <c r="P282" s="1395"/>
      <c r="Q282" s="1395"/>
      <c r="R282" s="1395"/>
      <c r="S282" s="1395"/>
      <c r="T282" s="1395"/>
      <c r="U282" s="1395"/>
      <c r="V282" s="1395"/>
      <c r="W282" s="1395"/>
      <c r="X282" s="1395"/>
      <c r="Y282" s="1395"/>
      <c r="Z282" s="1395"/>
      <c r="AA282" s="1395"/>
      <c r="AB282" s="1395"/>
      <c r="AC282" s="1395"/>
      <c r="AD282" s="1395"/>
      <c r="AE282" s="1395"/>
      <c r="AF282" s="1395"/>
      <c r="AG282" s="1395"/>
      <c r="AH282" s="1395"/>
      <c r="AI282" s="1395"/>
      <c r="AJ282" s="1395"/>
      <c r="AK282" s="1395"/>
      <c r="AL282" s="1395"/>
      <c r="AM282" s="1395"/>
      <c r="AN282" s="1395"/>
    </row>
    <row r="283">
      <c r="A283" s="1395"/>
      <c r="B283" s="1395"/>
      <c r="C283" s="1395"/>
      <c r="D283" s="1395"/>
      <c r="E283" s="1395"/>
      <c r="F283" s="1395"/>
      <c r="G283" s="1395"/>
      <c r="H283" s="1395"/>
      <c r="I283" s="1395"/>
      <c r="J283" s="1395"/>
      <c r="K283" s="1395"/>
      <c r="L283" s="1395"/>
      <c r="M283" s="1395"/>
      <c r="N283" s="1395"/>
      <c r="O283" s="1395"/>
      <c r="P283" s="1395"/>
      <c r="Q283" s="1395"/>
      <c r="R283" s="1395"/>
      <c r="S283" s="1395"/>
      <c r="T283" s="1395"/>
      <c r="U283" s="1395"/>
      <c r="V283" s="1395"/>
      <c r="W283" s="1395"/>
      <c r="X283" s="1395"/>
      <c r="Y283" s="1395"/>
      <c r="Z283" s="1395"/>
      <c r="AA283" s="1395"/>
      <c r="AB283" s="1395"/>
      <c r="AC283" s="1395"/>
      <c r="AD283" s="1395"/>
      <c r="AE283" s="1395"/>
      <c r="AF283" s="1395"/>
      <c r="AG283" s="1395"/>
      <c r="AH283" s="1395"/>
      <c r="AI283" s="1395"/>
      <c r="AJ283" s="1395"/>
      <c r="AK283" s="1395"/>
      <c r="AL283" s="1395"/>
      <c r="AM283" s="1395"/>
      <c r="AN283" s="1395"/>
    </row>
    <row r="284">
      <c r="A284" s="1395"/>
      <c r="B284" s="1395"/>
      <c r="C284" s="1395"/>
      <c r="D284" s="1395"/>
      <c r="E284" s="1395"/>
      <c r="F284" s="1395"/>
      <c r="G284" s="1395"/>
      <c r="H284" s="1395"/>
      <c r="I284" s="1395"/>
      <c r="J284" s="1395"/>
      <c r="K284" s="1395"/>
      <c r="L284" s="1395"/>
      <c r="M284" s="1395"/>
      <c r="N284" s="1395"/>
      <c r="O284" s="1395"/>
      <c r="P284" s="1395"/>
      <c r="Q284" s="1395"/>
      <c r="R284" s="1395"/>
      <c r="S284" s="1395"/>
      <c r="T284" s="1395"/>
      <c r="U284" s="1395"/>
      <c r="V284" s="1395"/>
      <c r="W284" s="1395"/>
      <c r="X284" s="1395"/>
      <c r="Y284" s="1395"/>
      <c r="Z284" s="1395"/>
      <c r="AA284" s="1395"/>
      <c r="AB284" s="1395"/>
      <c r="AC284" s="1395"/>
      <c r="AD284" s="1395"/>
      <c r="AE284" s="1395"/>
      <c r="AF284" s="1395"/>
      <c r="AG284" s="1395"/>
      <c r="AH284" s="1395"/>
      <c r="AI284" s="1395"/>
      <c r="AJ284" s="1395"/>
      <c r="AK284" s="1395"/>
      <c r="AL284" s="1395"/>
      <c r="AM284" s="1395"/>
      <c r="AN284" s="1395"/>
    </row>
    <row r="285">
      <c r="A285" s="1395"/>
      <c r="B285" s="1395"/>
      <c r="C285" s="1395"/>
      <c r="D285" s="1395"/>
      <c r="E285" s="1395"/>
      <c r="F285" s="1395"/>
      <c r="G285" s="1395"/>
      <c r="H285" s="1395"/>
      <c r="I285" s="1395"/>
      <c r="J285" s="1395"/>
      <c r="K285" s="1395"/>
      <c r="L285" s="1395"/>
      <c r="M285" s="1395"/>
      <c r="N285" s="1395"/>
      <c r="O285" s="1395"/>
      <c r="P285" s="1395"/>
      <c r="Q285" s="1395"/>
      <c r="R285" s="1395"/>
      <c r="S285" s="1395"/>
      <c r="T285" s="1395"/>
      <c r="U285" s="1395"/>
      <c r="V285" s="1395"/>
      <c r="W285" s="1395"/>
      <c r="X285" s="1395"/>
      <c r="Y285" s="1395"/>
      <c r="Z285" s="1395"/>
      <c r="AA285" s="1395"/>
      <c r="AB285" s="1395"/>
      <c r="AC285" s="1395"/>
      <c r="AD285" s="1395"/>
      <c r="AE285" s="1395"/>
      <c r="AF285" s="1395"/>
      <c r="AG285" s="1395"/>
      <c r="AH285" s="1395"/>
      <c r="AI285" s="1395"/>
      <c r="AJ285" s="1395"/>
      <c r="AK285" s="1395"/>
      <c r="AL285" s="1395"/>
      <c r="AM285" s="1395"/>
      <c r="AN285" s="1395"/>
    </row>
    <row r="286">
      <c r="A286" s="1395"/>
      <c r="B286" s="1395"/>
      <c r="C286" s="1395"/>
      <c r="D286" s="1395"/>
      <c r="E286" s="1395"/>
      <c r="F286" s="1395"/>
      <c r="G286" s="1395"/>
      <c r="H286" s="1395"/>
      <c r="I286" s="1395"/>
      <c r="J286" s="1395"/>
      <c r="K286" s="1395"/>
      <c r="L286" s="1395"/>
      <c r="M286" s="1395"/>
      <c r="N286" s="1395"/>
      <c r="O286" s="1395"/>
      <c r="P286" s="1395"/>
      <c r="Q286" s="1395"/>
      <c r="R286" s="1395"/>
      <c r="S286" s="1395"/>
      <c r="T286" s="1395"/>
      <c r="U286" s="1395"/>
      <c r="V286" s="1395"/>
      <c r="W286" s="1395"/>
      <c r="X286" s="1395"/>
      <c r="Y286" s="1395"/>
      <c r="Z286" s="1395"/>
      <c r="AA286" s="1395"/>
      <c r="AB286" s="1395"/>
      <c r="AC286" s="1395"/>
      <c r="AD286" s="1395"/>
      <c r="AE286" s="1395"/>
      <c r="AF286" s="1395"/>
      <c r="AG286" s="1395"/>
      <c r="AH286" s="1395"/>
      <c r="AI286" s="1395"/>
      <c r="AJ286" s="1395"/>
      <c r="AK286" s="1395"/>
      <c r="AL286" s="1395"/>
      <c r="AM286" s="1395"/>
      <c r="AN286" s="1395"/>
    </row>
    <row r="287">
      <c r="A287" s="1395"/>
      <c r="B287" s="1395"/>
      <c r="C287" s="1395"/>
      <c r="D287" s="1395"/>
      <c r="E287" s="1395"/>
      <c r="F287" s="1395"/>
      <c r="G287" s="1395"/>
      <c r="H287" s="1395"/>
      <c r="I287" s="1395"/>
      <c r="J287" s="1395"/>
      <c r="K287" s="1395"/>
      <c r="L287" s="1395"/>
      <c r="M287" s="1395"/>
      <c r="N287" s="1395"/>
      <c r="O287" s="1395"/>
      <c r="P287" s="1395"/>
      <c r="Q287" s="1395"/>
      <c r="R287" s="1395"/>
      <c r="S287" s="1395"/>
      <c r="T287" s="1395"/>
      <c r="U287" s="1395"/>
      <c r="V287" s="1395"/>
      <c r="W287" s="1395"/>
      <c r="X287" s="1395"/>
      <c r="Y287" s="1395"/>
      <c r="Z287" s="1395"/>
      <c r="AA287" s="1395"/>
      <c r="AB287" s="1395"/>
      <c r="AC287" s="1395"/>
      <c r="AD287" s="1395"/>
      <c r="AE287" s="1395"/>
      <c r="AF287" s="1395"/>
      <c r="AG287" s="1395"/>
      <c r="AH287" s="1395"/>
      <c r="AI287" s="1395"/>
      <c r="AJ287" s="1395"/>
      <c r="AK287" s="1395"/>
      <c r="AL287" s="1395"/>
      <c r="AM287" s="1395"/>
      <c r="AN287" s="1395"/>
    </row>
    <row r="288">
      <c r="A288" s="1395"/>
      <c r="B288" s="1395"/>
      <c r="C288" s="1395"/>
      <c r="D288" s="1395"/>
      <c r="E288" s="1395"/>
      <c r="F288" s="1395"/>
      <c r="G288" s="1395"/>
      <c r="H288" s="1395"/>
      <c r="I288" s="1395"/>
      <c r="J288" s="1395"/>
      <c r="K288" s="1395"/>
      <c r="L288" s="1395"/>
      <c r="M288" s="1395"/>
      <c r="N288" s="1395"/>
      <c r="O288" s="1395"/>
      <c r="P288" s="1395"/>
      <c r="Q288" s="1395"/>
      <c r="R288" s="1395"/>
      <c r="S288" s="1395"/>
      <c r="T288" s="1395"/>
      <c r="U288" s="1395"/>
      <c r="V288" s="1395"/>
      <c r="W288" s="1395"/>
      <c r="X288" s="1395"/>
      <c r="Y288" s="1395"/>
      <c r="Z288" s="1395"/>
      <c r="AA288" s="1395"/>
      <c r="AB288" s="1395"/>
      <c r="AC288" s="1395"/>
      <c r="AD288" s="1395"/>
      <c r="AE288" s="1395"/>
      <c r="AF288" s="1395"/>
      <c r="AG288" s="1395"/>
      <c r="AH288" s="1395"/>
      <c r="AI288" s="1395"/>
      <c r="AJ288" s="1395"/>
      <c r="AK288" s="1395"/>
      <c r="AL288" s="1395"/>
      <c r="AM288" s="1395"/>
      <c r="AN288" s="1395"/>
    </row>
    <row r="289">
      <c r="A289" s="1395"/>
      <c r="B289" s="1395"/>
      <c r="C289" s="1395"/>
      <c r="D289" s="1395"/>
      <c r="E289" s="1395"/>
      <c r="F289" s="1395"/>
      <c r="G289" s="1395"/>
      <c r="H289" s="1395"/>
      <c r="I289" s="1395"/>
      <c r="J289" s="1395"/>
      <c r="K289" s="1395"/>
      <c r="L289" s="1395"/>
      <c r="M289" s="1395"/>
      <c r="N289" s="1395"/>
      <c r="O289" s="1395"/>
      <c r="P289" s="1395"/>
      <c r="Q289" s="1395"/>
      <c r="R289" s="1395"/>
      <c r="S289" s="1395"/>
      <c r="T289" s="1395"/>
      <c r="U289" s="1395"/>
      <c r="V289" s="1395"/>
      <c r="W289" s="1395"/>
      <c r="X289" s="1395"/>
      <c r="Y289" s="1395"/>
      <c r="Z289" s="1395"/>
      <c r="AA289" s="1395"/>
      <c r="AB289" s="1395"/>
      <c r="AC289" s="1395"/>
      <c r="AD289" s="1395"/>
      <c r="AE289" s="1395"/>
      <c r="AF289" s="1395"/>
      <c r="AG289" s="1395"/>
      <c r="AH289" s="1395"/>
      <c r="AI289" s="1395"/>
      <c r="AJ289" s="1395"/>
      <c r="AK289" s="1395"/>
      <c r="AL289" s="1395"/>
      <c r="AM289" s="1395"/>
      <c r="AN289" s="1395"/>
    </row>
    <row r="290">
      <c r="A290" s="1395"/>
      <c r="B290" s="1395"/>
      <c r="C290" s="1395"/>
      <c r="D290" s="1395"/>
      <c r="E290" s="1395"/>
      <c r="F290" s="1395"/>
      <c r="G290" s="1395"/>
      <c r="H290" s="1395"/>
      <c r="I290" s="1395"/>
      <c r="J290" s="1395"/>
      <c r="K290" s="1395"/>
      <c r="L290" s="1395"/>
      <c r="M290" s="1395"/>
      <c r="N290" s="1395"/>
      <c r="O290" s="1395"/>
      <c r="P290" s="1395"/>
      <c r="Q290" s="1395"/>
      <c r="R290" s="1395"/>
      <c r="S290" s="1395"/>
      <c r="T290" s="1395"/>
      <c r="U290" s="1395"/>
      <c r="V290" s="1395"/>
      <c r="W290" s="1395"/>
      <c r="X290" s="1395"/>
      <c r="Y290" s="1395"/>
      <c r="Z290" s="1395"/>
      <c r="AA290" s="1395"/>
      <c r="AB290" s="1395"/>
      <c r="AC290" s="1395"/>
      <c r="AD290" s="1395"/>
      <c r="AE290" s="1395"/>
      <c r="AF290" s="1395"/>
      <c r="AG290" s="1395"/>
      <c r="AH290" s="1395"/>
      <c r="AI290" s="1395"/>
      <c r="AJ290" s="1395"/>
      <c r="AK290" s="1395"/>
      <c r="AL290" s="1395"/>
      <c r="AM290" s="1395"/>
      <c r="AN290" s="1395"/>
    </row>
    <row r="291">
      <c r="A291" s="1395"/>
      <c r="B291" s="1395"/>
      <c r="C291" s="1395"/>
      <c r="D291" s="1395"/>
      <c r="E291" s="1395"/>
      <c r="F291" s="1395"/>
      <c r="G291" s="1395"/>
      <c r="H291" s="1395"/>
      <c r="I291" s="1395"/>
      <c r="J291" s="1395"/>
      <c r="K291" s="1395"/>
      <c r="L291" s="1395"/>
      <c r="M291" s="1395"/>
      <c r="N291" s="1395"/>
      <c r="O291" s="1395"/>
      <c r="P291" s="1395"/>
      <c r="Q291" s="1395"/>
      <c r="R291" s="1395"/>
      <c r="S291" s="1395"/>
      <c r="T291" s="1395"/>
      <c r="U291" s="1395"/>
      <c r="V291" s="1395"/>
      <c r="W291" s="1395"/>
      <c r="X291" s="1395"/>
      <c r="Y291" s="1395"/>
      <c r="Z291" s="1395"/>
      <c r="AA291" s="1395"/>
      <c r="AB291" s="1395"/>
      <c r="AC291" s="1395"/>
      <c r="AD291" s="1395"/>
      <c r="AE291" s="1395"/>
      <c r="AF291" s="1395"/>
      <c r="AG291" s="1395"/>
      <c r="AH291" s="1395"/>
      <c r="AI291" s="1395"/>
      <c r="AJ291" s="1395"/>
      <c r="AK291" s="1395"/>
      <c r="AL291" s="1395"/>
      <c r="AM291" s="1395"/>
      <c r="AN291" s="1395"/>
    </row>
    <row r="292">
      <c r="A292" s="1395"/>
      <c r="B292" s="1395"/>
      <c r="C292" s="1395"/>
      <c r="D292" s="1395"/>
      <c r="E292" s="1395"/>
      <c r="F292" s="1395"/>
      <c r="G292" s="1395"/>
      <c r="H292" s="1395"/>
      <c r="I292" s="1395"/>
      <c r="J292" s="1395"/>
      <c r="K292" s="1395"/>
      <c r="L292" s="1395"/>
      <c r="M292" s="1395"/>
      <c r="N292" s="1395"/>
      <c r="O292" s="1395"/>
      <c r="P292" s="1395"/>
      <c r="Q292" s="1395"/>
      <c r="R292" s="1395"/>
      <c r="S292" s="1395"/>
      <c r="T292" s="1395"/>
      <c r="U292" s="1395"/>
      <c r="V292" s="1395"/>
      <c r="W292" s="1395"/>
      <c r="X292" s="1395"/>
      <c r="Y292" s="1395"/>
      <c r="Z292" s="1395"/>
      <c r="AA292" s="1395"/>
      <c r="AB292" s="1395"/>
      <c r="AC292" s="1395"/>
      <c r="AD292" s="1395"/>
      <c r="AE292" s="1395"/>
      <c r="AF292" s="1395"/>
      <c r="AG292" s="1395"/>
      <c r="AH292" s="1395"/>
      <c r="AI292" s="1395"/>
      <c r="AJ292" s="1395"/>
      <c r="AK292" s="1395"/>
      <c r="AL292" s="1395"/>
      <c r="AM292" s="1395"/>
      <c r="AN292" s="1395"/>
    </row>
    <row r="293">
      <c r="A293" s="1395"/>
      <c r="B293" s="1395"/>
      <c r="C293" s="1395"/>
      <c r="D293" s="1395"/>
      <c r="E293" s="1395"/>
      <c r="F293" s="1395"/>
      <c r="G293" s="1395"/>
      <c r="H293" s="1395"/>
      <c r="I293" s="1395"/>
      <c r="J293" s="1395"/>
      <c r="K293" s="1395"/>
      <c r="L293" s="1395"/>
      <c r="M293" s="1395"/>
      <c r="N293" s="1395"/>
      <c r="O293" s="1395"/>
      <c r="P293" s="1395"/>
      <c r="Q293" s="1395"/>
      <c r="R293" s="1395"/>
      <c r="S293" s="1395"/>
      <c r="T293" s="1395"/>
      <c r="U293" s="1395"/>
      <c r="V293" s="1395"/>
      <c r="W293" s="1395"/>
      <c r="X293" s="1395"/>
      <c r="Y293" s="1395"/>
      <c r="Z293" s="1395"/>
      <c r="AA293" s="1395"/>
      <c r="AB293" s="1395"/>
      <c r="AC293" s="1395"/>
      <c r="AD293" s="1395"/>
      <c r="AE293" s="1395"/>
      <c r="AF293" s="1395"/>
      <c r="AG293" s="1395"/>
      <c r="AH293" s="1395"/>
      <c r="AI293" s="1395"/>
      <c r="AJ293" s="1395"/>
      <c r="AK293" s="1395"/>
      <c r="AL293" s="1395"/>
      <c r="AM293" s="1395"/>
      <c r="AN293" s="1395"/>
    </row>
    <row r="294">
      <c r="A294" s="1395"/>
      <c r="B294" s="1395"/>
      <c r="C294" s="1395"/>
      <c r="D294" s="1395"/>
      <c r="E294" s="1395"/>
      <c r="F294" s="1395"/>
      <c r="G294" s="1395"/>
      <c r="H294" s="1395"/>
      <c r="I294" s="1395"/>
      <c r="J294" s="1395"/>
      <c r="K294" s="1395"/>
      <c r="L294" s="1395"/>
      <c r="M294" s="1395"/>
      <c r="N294" s="1395"/>
      <c r="O294" s="1395"/>
      <c r="P294" s="1395"/>
      <c r="Q294" s="1395"/>
      <c r="R294" s="1395"/>
      <c r="S294" s="1395"/>
      <c r="T294" s="1395"/>
      <c r="U294" s="1395"/>
      <c r="V294" s="1395"/>
      <c r="W294" s="1395"/>
      <c r="X294" s="1395"/>
      <c r="Y294" s="1395"/>
      <c r="Z294" s="1395"/>
      <c r="AA294" s="1395"/>
      <c r="AB294" s="1395"/>
      <c r="AC294" s="1395"/>
      <c r="AD294" s="1395"/>
      <c r="AE294" s="1395"/>
      <c r="AF294" s="1395"/>
      <c r="AG294" s="1395"/>
      <c r="AH294" s="1395"/>
      <c r="AI294" s="1395"/>
      <c r="AJ294" s="1395"/>
      <c r="AK294" s="1395"/>
      <c r="AL294" s="1395"/>
      <c r="AM294" s="1395"/>
      <c r="AN294" s="1395"/>
    </row>
    <row r="295">
      <c r="A295" s="1395"/>
      <c r="B295" s="1395"/>
      <c r="C295" s="1395"/>
      <c r="D295" s="1395"/>
      <c r="E295" s="1395"/>
      <c r="F295" s="1395"/>
      <c r="G295" s="1395"/>
      <c r="H295" s="1395"/>
      <c r="I295" s="1395"/>
      <c r="J295" s="1395"/>
      <c r="K295" s="1395"/>
      <c r="L295" s="1395"/>
      <c r="M295" s="1395"/>
      <c r="N295" s="1395"/>
      <c r="O295" s="1395"/>
      <c r="P295" s="1395"/>
      <c r="Q295" s="1395"/>
      <c r="R295" s="1395"/>
      <c r="S295" s="1395"/>
      <c r="T295" s="1395"/>
      <c r="U295" s="1395"/>
      <c r="V295" s="1395"/>
      <c r="W295" s="1395"/>
      <c r="X295" s="1395"/>
      <c r="Y295" s="1395"/>
      <c r="Z295" s="1395"/>
      <c r="AA295" s="1395"/>
      <c r="AB295" s="1395"/>
      <c r="AC295" s="1395"/>
      <c r="AD295" s="1395"/>
      <c r="AE295" s="1395"/>
      <c r="AF295" s="1395"/>
      <c r="AG295" s="1395"/>
      <c r="AH295" s="1395"/>
      <c r="AI295" s="1395"/>
      <c r="AJ295" s="1395"/>
      <c r="AK295" s="1395"/>
      <c r="AL295" s="1395"/>
      <c r="AM295" s="1395"/>
      <c r="AN295" s="1395"/>
    </row>
    <row r="296">
      <c r="A296" s="1395"/>
      <c r="B296" s="1395"/>
      <c r="C296" s="1395"/>
      <c r="D296" s="1395"/>
      <c r="E296" s="1395"/>
      <c r="F296" s="1395"/>
      <c r="G296" s="1395"/>
      <c r="H296" s="1395"/>
      <c r="I296" s="1395"/>
      <c r="J296" s="1395"/>
      <c r="K296" s="1395"/>
      <c r="L296" s="1395"/>
      <c r="M296" s="1395"/>
      <c r="N296" s="1395"/>
      <c r="O296" s="1395"/>
      <c r="P296" s="1395"/>
      <c r="Q296" s="1395"/>
      <c r="R296" s="1395"/>
      <c r="S296" s="1395"/>
      <c r="T296" s="1395"/>
      <c r="U296" s="1395"/>
      <c r="V296" s="1395"/>
      <c r="W296" s="1395"/>
      <c r="X296" s="1395"/>
      <c r="Y296" s="1395"/>
      <c r="Z296" s="1395"/>
      <c r="AA296" s="1395"/>
      <c r="AB296" s="1395"/>
      <c r="AC296" s="1395"/>
      <c r="AD296" s="1395"/>
      <c r="AE296" s="1395"/>
      <c r="AF296" s="1395"/>
      <c r="AG296" s="1395"/>
      <c r="AH296" s="1395"/>
      <c r="AI296" s="1395"/>
      <c r="AJ296" s="1395"/>
      <c r="AK296" s="1395"/>
      <c r="AL296" s="1395"/>
      <c r="AM296" s="1395"/>
      <c r="AN296" s="1395"/>
    </row>
    <row r="297">
      <c r="A297" s="1395"/>
      <c r="B297" s="1395"/>
      <c r="C297" s="1395"/>
      <c r="D297" s="1395"/>
      <c r="E297" s="1395"/>
      <c r="F297" s="1395"/>
      <c r="G297" s="1395"/>
      <c r="H297" s="1395"/>
      <c r="I297" s="1395"/>
      <c r="J297" s="1395"/>
      <c r="K297" s="1395"/>
      <c r="L297" s="1395"/>
      <c r="M297" s="1395"/>
      <c r="N297" s="1395"/>
      <c r="O297" s="1395"/>
      <c r="P297" s="1395"/>
      <c r="Q297" s="1395"/>
      <c r="R297" s="1395"/>
      <c r="S297" s="1395"/>
      <c r="T297" s="1395"/>
      <c r="U297" s="1395"/>
      <c r="V297" s="1395"/>
      <c r="W297" s="1395"/>
      <c r="X297" s="1395"/>
      <c r="Y297" s="1395"/>
      <c r="Z297" s="1395"/>
      <c r="AA297" s="1395"/>
      <c r="AB297" s="1395"/>
      <c r="AC297" s="1395"/>
      <c r="AD297" s="1395"/>
      <c r="AE297" s="1395"/>
      <c r="AF297" s="1395"/>
      <c r="AG297" s="1395"/>
      <c r="AH297" s="1395"/>
      <c r="AI297" s="1395"/>
      <c r="AJ297" s="1395"/>
      <c r="AK297" s="1395"/>
      <c r="AL297" s="1395"/>
      <c r="AM297" s="1395"/>
      <c r="AN297" s="1395"/>
    </row>
    <row r="298">
      <c r="A298" s="1395"/>
      <c r="B298" s="1395"/>
      <c r="C298" s="1395"/>
      <c r="D298" s="1395"/>
      <c r="E298" s="1395"/>
      <c r="F298" s="1395"/>
      <c r="G298" s="1395"/>
      <c r="H298" s="1395"/>
      <c r="I298" s="1395"/>
      <c r="J298" s="1395"/>
      <c r="K298" s="1395"/>
      <c r="L298" s="1395"/>
      <c r="M298" s="1395"/>
      <c r="N298" s="1395"/>
      <c r="O298" s="1395"/>
      <c r="P298" s="1395"/>
      <c r="Q298" s="1395"/>
      <c r="R298" s="1395"/>
      <c r="S298" s="1395"/>
      <c r="T298" s="1395"/>
      <c r="U298" s="1395"/>
      <c r="V298" s="1395"/>
      <c r="W298" s="1395"/>
      <c r="X298" s="1395"/>
      <c r="Y298" s="1395"/>
      <c r="Z298" s="1395"/>
      <c r="AA298" s="1395"/>
      <c r="AB298" s="1395"/>
      <c r="AC298" s="1395"/>
      <c r="AD298" s="1395"/>
      <c r="AE298" s="1395"/>
      <c r="AF298" s="1395"/>
      <c r="AG298" s="1395"/>
      <c r="AH298" s="1395"/>
      <c r="AI298" s="1395"/>
      <c r="AJ298" s="1395"/>
      <c r="AK298" s="1395"/>
      <c r="AL298" s="1395"/>
      <c r="AM298" s="1395"/>
      <c r="AN298" s="1395"/>
    </row>
    <row r="299">
      <c r="A299" s="1395"/>
      <c r="B299" s="1395"/>
      <c r="C299" s="1395"/>
      <c r="D299" s="1395"/>
      <c r="E299" s="1395"/>
      <c r="F299" s="1395"/>
      <c r="G299" s="1395"/>
      <c r="H299" s="1395"/>
      <c r="I299" s="1395"/>
      <c r="J299" s="1395"/>
      <c r="K299" s="1395"/>
      <c r="L299" s="1395"/>
      <c r="M299" s="1395"/>
      <c r="N299" s="1395"/>
      <c r="O299" s="1395"/>
      <c r="P299" s="1395"/>
      <c r="Q299" s="1395"/>
      <c r="R299" s="1395"/>
      <c r="S299" s="1395"/>
      <c r="T299" s="1395"/>
      <c r="U299" s="1395"/>
      <c r="V299" s="1395"/>
      <c r="W299" s="1395"/>
      <c r="X299" s="1395"/>
      <c r="Y299" s="1395"/>
      <c r="Z299" s="1395"/>
      <c r="AA299" s="1395"/>
      <c r="AB299" s="1395"/>
      <c r="AC299" s="1395"/>
      <c r="AD299" s="1395"/>
      <c r="AE299" s="1395"/>
      <c r="AF299" s="1395"/>
      <c r="AG299" s="1395"/>
      <c r="AH299" s="1395"/>
      <c r="AI299" s="1395"/>
      <c r="AJ299" s="1395"/>
      <c r="AK299" s="1395"/>
      <c r="AL299" s="1395"/>
      <c r="AM299" s="1395"/>
      <c r="AN299" s="1395"/>
    </row>
    <row r="300">
      <c r="A300" s="1395"/>
      <c r="B300" s="1395"/>
      <c r="C300" s="1395"/>
      <c r="D300" s="1395"/>
      <c r="E300" s="1395"/>
      <c r="F300" s="1395"/>
      <c r="G300" s="1395"/>
      <c r="H300" s="1395"/>
      <c r="I300" s="1395"/>
      <c r="J300" s="1395"/>
      <c r="K300" s="1395"/>
      <c r="L300" s="1395"/>
      <c r="M300" s="1395"/>
      <c r="N300" s="1395"/>
      <c r="O300" s="1395"/>
      <c r="P300" s="1395"/>
      <c r="Q300" s="1395"/>
      <c r="R300" s="1395"/>
      <c r="S300" s="1395"/>
      <c r="T300" s="1395"/>
      <c r="U300" s="1395"/>
      <c r="V300" s="1395"/>
      <c r="W300" s="1395"/>
      <c r="X300" s="1395"/>
      <c r="Y300" s="1395"/>
      <c r="Z300" s="1395"/>
      <c r="AA300" s="1395"/>
      <c r="AB300" s="1395"/>
      <c r="AC300" s="1395"/>
      <c r="AD300" s="1395"/>
      <c r="AE300" s="1395"/>
      <c r="AF300" s="1395"/>
      <c r="AG300" s="1395"/>
      <c r="AH300" s="1395"/>
      <c r="AI300" s="1395"/>
      <c r="AJ300" s="1395"/>
      <c r="AK300" s="1395"/>
      <c r="AL300" s="1395"/>
      <c r="AM300" s="1395"/>
      <c r="AN300" s="1395"/>
    </row>
    <row r="301">
      <c r="A301" s="1395"/>
      <c r="B301" s="1395"/>
      <c r="C301" s="1395"/>
      <c r="D301" s="1395"/>
      <c r="E301" s="1395"/>
      <c r="F301" s="1395"/>
      <c r="G301" s="1395"/>
      <c r="H301" s="1395"/>
      <c r="I301" s="1395"/>
      <c r="J301" s="1395"/>
      <c r="K301" s="1395"/>
      <c r="L301" s="1395"/>
      <c r="M301" s="1395"/>
      <c r="N301" s="1395"/>
      <c r="O301" s="1395"/>
      <c r="P301" s="1395"/>
      <c r="Q301" s="1395"/>
      <c r="R301" s="1395"/>
      <c r="S301" s="1395"/>
      <c r="T301" s="1395"/>
      <c r="U301" s="1395"/>
      <c r="V301" s="1395"/>
      <c r="W301" s="1395"/>
      <c r="X301" s="1395"/>
      <c r="Y301" s="1395"/>
      <c r="Z301" s="1395"/>
      <c r="AA301" s="1395"/>
      <c r="AB301" s="1395"/>
      <c r="AC301" s="1395"/>
      <c r="AD301" s="1395"/>
      <c r="AE301" s="1395"/>
      <c r="AF301" s="1395"/>
      <c r="AG301" s="1395"/>
      <c r="AH301" s="1395"/>
      <c r="AI301" s="1395"/>
      <c r="AJ301" s="1395"/>
      <c r="AK301" s="1395"/>
      <c r="AL301" s="1395"/>
      <c r="AM301" s="1395"/>
      <c r="AN301" s="1395"/>
    </row>
    <row r="302">
      <c r="A302" s="1395"/>
      <c r="B302" s="1395"/>
      <c r="C302" s="1395"/>
      <c r="D302" s="1395"/>
      <c r="E302" s="1395"/>
      <c r="F302" s="1395"/>
      <c r="G302" s="1395"/>
      <c r="H302" s="1395"/>
      <c r="I302" s="1395"/>
      <c r="J302" s="1395"/>
      <c r="K302" s="1395"/>
      <c r="L302" s="1395"/>
      <c r="M302" s="1395"/>
      <c r="N302" s="1395"/>
      <c r="O302" s="1395"/>
      <c r="P302" s="1395"/>
      <c r="Q302" s="1395"/>
      <c r="R302" s="1395"/>
      <c r="S302" s="1395"/>
      <c r="T302" s="1395"/>
      <c r="U302" s="1395"/>
      <c r="V302" s="1395"/>
      <c r="W302" s="1395"/>
      <c r="X302" s="1395"/>
      <c r="Y302" s="1395"/>
      <c r="Z302" s="1395"/>
      <c r="AA302" s="1395"/>
      <c r="AB302" s="1395"/>
      <c r="AC302" s="1395"/>
      <c r="AD302" s="1395"/>
      <c r="AE302" s="1395"/>
      <c r="AF302" s="1395"/>
      <c r="AG302" s="1395"/>
      <c r="AH302" s="1395"/>
      <c r="AI302" s="1395"/>
      <c r="AJ302" s="1395"/>
      <c r="AK302" s="1395"/>
      <c r="AL302" s="1395"/>
      <c r="AM302" s="1395"/>
      <c r="AN302" s="1395"/>
    </row>
    <row r="303">
      <c r="A303" s="1395"/>
      <c r="B303" s="1395"/>
      <c r="C303" s="1395"/>
      <c r="D303" s="1395"/>
      <c r="E303" s="1395"/>
      <c r="F303" s="1395"/>
      <c r="G303" s="1395"/>
      <c r="H303" s="1395"/>
      <c r="I303" s="1395"/>
      <c r="J303" s="1395"/>
      <c r="K303" s="1395"/>
      <c r="L303" s="1395"/>
      <c r="M303" s="1395"/>
      <c r="N303" s="1395"/>
      <c r="O303" s="1395"/>
      <c r="P303" s="1395"/>
      <c r="Q303" s="1395"/>
      <c r="R303" s="1395"/>
      <c r="S303" s="1395"/>
      <c r="T303" s="1395"/>
      <c r="U303" s="1395"/>
      <c r="V303" s="1395"/>
      <c r="W303" s="1395"/>
      <c r="X303" s="1395"/>
      <c r="Y303" s="1395"/>
      <c r="Z303" s="1395"/>
      <c r="AA303" s="1395"/>
      <c r="AB303" s="1395"/>
      <c r="AC303" s="1395"/>
      <c r="AD303" s="1395"/>
      <c r="AE303" s="1395"/>
      <c r="AF303" s="1395"/>
      <c r="AG303" s="1395"/>
      <c r="AH303" s="1395"/>
      <c r="AI303" s="1395"/>
      <c r="AJ303" s="1395"/>
      <c r="AK303" s="1395"/>
      <c r="AL303" s="1395"/>
      <c r="AM303" s="1395"/>
      <c r="AN303" s="1395"/>
    </row>
    <row r="304">
      <c r="A304" s="1395"/>
      <c r="B304" s="1395"/>
      <c r="C304" s="1395"/>
      <c r="D304" s="1395"/>
      <c r="E304" s="1395"/>
      <c r="F304" s="1395"/>
      <c r="G304" s="1395"/>
      <c r="H304" s="1395"/>
      <c r="I304" s="1395"/>
      <c r="J304" s="1395"/>
      <c r="K304" s="1395"/>
      <c r="L304" s="1395"/>
      <c r="M304" s="1395"/>
      <c r="N304" s="1395"/>
      <c r="O304" s="1395"/>
      <c r="P304" s="1395"/>
      <c r="Q304" s="1395"/>
      <c r="R304" s="1395"/>
      <c r="S304" s="1395"/>
      <c r="T304" s="1395"/>
      <c r="U304" s="1395"/>
      <c r="V304" s="1395"/>
      <c r="W304" s="1395"/>
      <c r="X304" s="1395"/>
      <c r="Y304" s="1395"/>
      <c r="Z304" s="1395"/>
      <c r="AA304" s="1395"/>
      <c r="AB304" s="1395"/>
      <c r="AC304" s="1395"/>
      <c r="AD304" s="1395"/>
      <c r="AE304" s="1395"/>
      <c r="AF304" s="1395"/>
      <c r="AG304" s="1395"/>
      <c r="AH304" s="1395"/>
      <c r="AI304" s="1395"/>
      <c r="AJ304" s="1395"/>
      <c r="AK304" s="1395"/>
      <c r="AL304" s="1395"/>
      <c r="AM304" s="1395"/>
      <c r="AN304" s="1395"/>
    </row>
    <row r="305">
      <c r="A305" s="1395"/>
      <c r="B305" s="1395"/>
      <c r="C305" s="1395"/>
      <c r="D305" s="1395"/>
      <c r="E305" s="1395"/>
      <c r="F305" s="1395"/>
      <c r="G305" s="1395"/>
      <c r="H305" s="1395"/>
      <c r="I305" s="1395"/>
      <c r="J305" s="1395"/>
      <c r="K305" s="1395"/>
      <c r="L305" s="1395"/>
      <c r="M305" s="1395"/>
      <c r="N305" s="1395"/>
      <c r="O305" s="1395"/>
      <c r="P305" s="1395"/>
      <c r="Q305" s="1395"/>
      <c r="R305" s="1395"/>
      <c r="S305" s="1395"/>
      <c r="T305" s="1395"/>
      <c r="U305" s="1395"/>
      <c r="V305" s="1395"/>
      <c r="W305" s="1395"/>
      <c r="X305" s="1395"/>
      <c r="Y305" s="1395"/>
      <c r="Z305" s="1395"/>
      <c r="AA305" s="1395"/>
      <c r="AB305" s="1395"/>
      <c r="AC305" s="1395"/>
      <c r="AD305" s="1395"/>
      <c r="AE305" s="1395"/>
      <c r="AF305" s="1395"/>
      <c r="AG305" s="1395"/>
      <c r="AH305" s="1395"/>
      <c r="AI305" s="1395"/>
      <c r="AJ305" s="1395"/>
      <c r="AK305" s="1395"/>
      <c r="AL305" s="1395"/>
      <c r="AM305" s="1395"/>
      <c r="AN305" s="1395"/>
    </row>
    <row r="306">
      <c r="A306" s="1395"/>
      <c r="B306" s="1395"/>
      <c r="C306" s="1395"/>
      <c r="D306" s="1395"/>
      <c r="E306" s="1395"/>
      <c r="F306" s="1395"/>
      <c r="G306" s="1395"/>
      <c r="H306" s="1395"/>
      <c r="I306" s="1395"/>
      <c r="J306" s="1395"/>
      <c r="K306" s="1395"/>
      <c r="L306" s="1395"/>
      <c r="M306" s="1395"/>
      <c r="N306" s="1395"/>
      <c r="O306" s="1395"/>
      <c r="P306" s="1395"/>
      <c r="Q306" s="1395"/>
      <c r="R306" s="1395"/>
      <c r="S306" s="1395"/>
      <c r="T306" s="1395"/>
      <c r="U306" s="1395"/>
      <c r="V306" s="1395"/>
      <c r="W306" s="1395"/>
      <c r="X306" s="1395"/>
      <c r="Y306" s="1395"/>
      <c r="Z306" s="1395"/>
      <c r="AA306" s="1395"/>
      <c r="AB306" s="1395"/>
      <c r="AC306" s="1395"/>
      <c r="AD306" s="1395"/>
      <c r="AE306" s="1395"/>
      <c r="AF306" s="1395"/>
      <c r="AG306" s="1395"/>
      <c r="AH306" s="1395"/>
      <c r="AI306" s="1395"/>
      <c r="AJ306" s="1395"/>
      <c r="AK306" s="1395"/>
      <c r="AL306" s="1395"/>
      <c r="AM306" s="1395"/>
      <c r="AN306" s="1395"/>
    </row>
    <row r="307">
      <c r="A307" s="1395"/>
      <c r="B307" s="1395"/>
      <c r="C307" s="1395"/>
      <c r="D307" s="1395"/>
      <c r="E307" s="1395"/>
      <c r="F307" s="1395"/>
      <c r="G307" s="1395"/>
      <c r="H307" s="1395"/>
      <c r="I307" s="1395"/>
      <c r="J307" s="1395"/>
      <c r="K307" s="1395"/>
      <c r="L307" s="1395"/>
      <c r="M307" s="1395"/>
      <c r="N307" s="1395"/>
      <c r="O307" s="1395"/>
      <c r="P307" s="1395"/>
      <c r="Q307" s="1395"/>
      <c r="R307" s="1395"/>
      <c r="S307" s="1395"/>
      <c r="T307" s="1395"/>
      <c r="U307" s="1395"/>
      <c r="V307" s="1395"/>
      <c r="W307" s="1395"/>
      <c r="X307" s="1395"/>
      <c r="Y307" s="1395"/>
      <c r="Z307" s="1395"/>
      <c r="AA307" s="1395"/>
      <c r="AB307" s="1395"/>
      <c r="AC307" s="1395"/>
      <c r="AD307" s="1395"/>
      <c r="AE307" s="1395"/>
      <c r="AF307" s="1395"/>
      <c r="AG307" s="1395"/>
      <c r="AH307" s="1395"/>
      <c r="AI307" s="1395"/>
      <c r="AJ307" s="1395"/>
      <c r="AK307" s="1395"/>
      <c r="AL307" s="1395"/>
      <c r="AM307" s="1395"/>
      <c r="AN307" s="1395"/>
    </row>
    <row r="308">
      <c r="A308" s="1395"/>
      <c r="B308" s="1395"/>
      <c r="C308" s="1395"/>
      <c r="D308" s="1395"/>
      <c r="E308" s="1395"/>
      <c r="F308" s="1395"/>
      <c r="G308" s="1395"/>
      <c r="H308" s="1395"/>
      <c r="I308" s="1395"/>
      <c r="J308" s="1395"/>
      <c r="K308" s="1395"/>
      <c r="L308" s="1395"/>
      <c r="M308" s="1395"/>
      <c r="N308" s="1395"/>
      <c r="O308" s="1395"/>
      <c r="P308" s="1395"/>
      <c r="Q308" s="1395"/>
      <c r="R308" s="1395"/>
      <c r="S308" s="1395"/>
      <c r="T308" s="1395"/>
      <c r="U308" s="1395"/>
      <c r="V308" s="1395"/>
      <c r="W308" s="1395"/>
      <c r="X308" s="1395"/>
      <c r="Y308" s="1395"/>
      <c r="Z308" s="1395"/>
      <c r="AA308" s="1395"/>
      <c r="AB308" s="1395"/>
      <c r="AC308" s="1395"/>
      <c r="AD308" s="1395"/>
      <c r="AE308" s="1395"/>
      <c r="AF308" s="1395"/>
      <c r="AG308" s="1395"/>
      <c r="AH308" s="1395"/>
      <c r="AI308" s="1395"/>
      <c r="AJ308" s="1395"/>
      <c r="AK308" s="1395"/>
      <c r="AL308" s="1395"/>
      <c r="AM308" s="1395"/>
      <c r="AN308" s="1395"/>
    </row>
    <row r="309">
      <c r="A309" s="1395"/>
      <c r="B309" s="1395"/>
      <c r="C309" s="1395"/>
      <c r="D309" s="1395"/>
      <c r="E309" s="1395"/>
      <c r="F309" s="1395"/>
      <c r="G309" s="1395"/>
      <c r="H309" s="1395"/>
      <c r="I309" s="1395"/>
      <c r="J309" s="1395"/>
      <c r="K309" s="1395"/>
      <c r="L309" s="1395"/>
      <c r="M309" s="1395"/>
      <c r="N309" s="1395"/>
      <c r="O309" s="1395"/>
      <c r="P309" s="1395"/>
      <c r="Q309" s="1395"/>
      <c r="R309" s="1395"/>
      <c r="S309" s="1395"/>
      <c r="T309" s="1395"/>
      <c r="U309" s="1395"/>
      <c r="V309" s="1395"/>
      <c r="W309" s="1395"/>
      <c r="X309" s="1395"/>
      <c r="Y309" s="1395"/>
      <c r="Z309" s="1395"/>
      <c r="AA309" s="1395"/>
      <c r="AB309" s="1395"/>
      <c r="AC309" s="1395"/>
      <c r="AD309" s="1395"/>
      <c r="AE309" s="1395"/>
      <c r="AF309" s="1395"/>
      <c r="AG309" s="1395"/>
      <c r="AH309" s="1395"/>
      <c r="AI309" s="1395"/>
      <c r="AJ309" s="1395"/>
      <c r="AK309" s="1395"/>
      <c r="AL309" s="1395"/>
      <c r="AM309" s="1395"/>
      <c r="AN309" s="1395"/>
    </row>
    <row r="310">
      <c r="A310" s="1395"/>
      <c r="B310" s="1395"/>
      <c r="C310" s="1395"/>
      <c r="D310" s="1395"/>
      <c r="E310" s="1395"/>
      <c r="F310" s="1395"/>
      <c r="G310" s="1395"/>
      <c r="H310" s="1395"/>
      <c r="I310" s="1395"/>
      <c r="J310" s="1395"/>
      <c r="K310" s="1395"/>
      <c r="L310" s="1395"/>
      <c r="M310" s="1395"/>
      <c r="N310" s="1395"/>
      <c r="O310" s="1395"/>
      <c r="P310" s="1395"/>
      <c r="Q310" s="1395"/>
      <c r="R310" s="1395"/>
      <c r="S310" s="1395"/>
      <c r="T310" s="1395"/>
      <c r="U310" s="1395"/>
      <c r="V310" s="1395"/>
      <c r="W310" s="1395"/>
      <c r="X310" s="1395"/>
      <c r="Y310" s="1395"/>
      <c r="Z310" s="1395"/>
      <c r="AA310" s="1395"/>
      <c r="AB310" s="1395"/>
      <c r="AC310" s="1395"/>
      <c r="AD310" s="1395"/>
      <c r="AE310" s="1395"/>
      <c r="AF310" s="1395"/>
      <c r="AG310" s="1395"/>
      <c r="AH310" s="1395"/>
      <c r="AI310" s="1395"/>
      <c r="AJ310" s="1395"/>
      <c r="AK310" s="1395"/>
      <c r="AL310" s="1395"/>
      <c r="AM310" s="1395"/>
      <c r="AN310" s="1395"/>
    </row>
    <row r="311">
      <c r="A311" s="1395"/>
      <c r="B311" s="1395"/>
      <c r="C311" s="1395"/>
      <c r="D311" s="1395"/>
      <c r="E311" s="1395"/>
      <c r="F311" s="1395"/>
      <c r="G311" s="1395"/>
      <c r="H311" s="1395"/>
      <c r="I311" s="1395"/>
      <c r="J311" s="1395"/>
      <c r="K311" s="1395"/>
      <c r="L311" s="1395"/>
      <c r="M311" s="1395"/>
      <c r="N311" s="1395"/>
      <c r="O311" s="1395"/>
      <c r="P311" s="1395"/>
      <c r="Q311" s="1395"/>
      <c r="R311" s="1395"/>
      <c r="S311" s="1395"/>
      <c r="T311" s="1395"/>
      <c r="U311" s="1395"/>
      <c r="V311" s="1395"/>
      <c r="W311" s="1395"/>
      <c r="X311" s="1395"/>
      <c r="Y311" s="1395"/>
      <c r="Z311" s="1395"/>
      <c r="AA311" s="1395"/>
      <c r="AB311" s="1395"/>
      <c r="AC311" s="1395"/>
      <c r="AD311" s="1395"/>
      <c r="AE311" s="1395"/>
      <c r="AF311" s="1395"/>
      <c r="AG311" s="1395"/>
      <c r="AH311" s="1395"/>
      <c r="AI311" s="1395"/>
      <c r="AJ311" s="1395"/>
      <c r="AK311" s="1395"/>
      <c r="AL311" s="1395"/>
      <c r="AM311" s="1395"/>
      <c r="AN311" s="1395"/>
    </row>
    <row r="312">
      <c r="A312" s="1395"/>
      <c r="B312" s="1395"/>
      <c r="C312" s="1395"/>
      <c r="D312" s="1395"/>
      <c r="E312" s="1395"/>
      <c r="F312" s="1395"/>
      <c r="G312" s="1395"/>
      <c r="H312" s="1395"/>
      <c r="I312" s="1395"/>
      <c r="J312" s="1395"/>
      <c r="K312" s="1395"/>
      <c r="L312" s="1395"/>
      <c r="M312" s="1395"/>
      <c r="N312" s="1395"/>
      <c r="O312" s="1395"/>
      <c r="P312" s="1395"/>
      <c r="Q312" s="1395"/>
      <c r="R312" s="1395"/>
      <c r="S312" s="1395"/>
      <c r="T312" s="1395"/>
      <c r="U312" s="1395"/>
      <c r="V312" s="1395"/>
      <c r="W312" s="1395"/>
      <c r="X312" s="1395"/>
      <c r="Y312" s="1395"/>
      <c r="Z312" s="1395"/>
      <c r="AA312" s="1395"/>
      <c r="AB312" s="1395"/>
      <c r="AC312" s="1395"/>
      <c r="AD312" s="1395"/>
      <c r="AE312" s="1395"/>
      <c r="AF312" s="1395"/>
      <c r="AG312" s="1395"/>
      <c r="AH312" s="1395"/>
      <c r="AI312" s="1395"/>
      <c r="AJ312" s="1395"/>
      <c r="AK312" s="1395"/>
      <c r="AL312" s="1395"/>
      <c r="AM312" s="1395"/>
      <c r="AN312" s="1395"/>
    </row>
    <row r="313">
      <c r="A313" s="1395"/>
      <c r="B313" s="1395"/>
      <c r="C313" s="1395"/>
      <c r="D313" s="1395"/>
      <c r="E313" s="1395"/>
      <c r="F313" s="1395"/>
      <c r="G313" s="1395"/>
      <c r="H313" s="1395"/>
      <c r="I313" s="1395"/>
      <c r="J313" s="1395"/>
      <c r="K313" s="1395"/>
      <c r="L313" s="1395"/>
      <c r="M313" s="1395"/>
      <c r="N313" s="1395"/>
      <c r="O313" s="1395"/>
      <c r="P313" s="1395"/>
      <c r="Q313" s="1395"/>
      <c r="R313" s="1395"/>
      <c r="S313" s="1395"/>
      <c r="T313" s="1395"/>
      <c r="U313" s="1395"/>
      <c r="V313" s="1395"/>
      <c r="W313" s="1395"/>
      <c r="X313" s="1395"/>
      <c r="Y313" s="1395"/>
      <c r="Z313" s="1395"/>
      <c r="AA313" s="1395"/>
      <c r="AB313" s="1395"/>
      <c r="AC313" s="1395"/>
      <c r="AD313" s="1395"/>
      <c r="AE313" s="1395"/>
      <c r="AF313" s="1395"/>
      <c r="AG313" s="1395"/>
      <c r="AH313" s="1395"/>
      <c r="AI313" s="1395"/>
      <c r="AJ313" s="1395"/>
      <c r="AK313" s="1395"/>
      <c r="AL313" s="1395"/>
      <c r="AM313" s="1395"/>
      <c r="AN313" s="1395"/>
    </row>
    <row r="314">
      <c r="A314" s="1395"/>
      <c r="B314" s="1395"/>
      <c r="C314" s="1395"/>
      <c r="D314" s="1395"/>
      <c r="E314" s="1395"/>
      <c r="F314" s="1395"/>
      <c r="G314" s="1395"/>
      <c r="H314" s="1395"/>
      <c r="I314" s="1395"/>
      <c r="J314" s="1395"/>
      <c r="K314" s="1395"/>
      <c r="L314" s="1395"/>
      <c r="M314" s="1395"/>
      <c r="N314" s="1395"/>
      <c r="O314" s="1395"/>
      <c r="P314" s="1395"/>
      <c r="Q314" s="1395"/>
      <c r="R314" s="1395"/>
      <c r="S314" s="1395"/>
      <c r="T314" s="1395"/>
      <c r="U314" s="1395"/>
      <c r="V314" s="1395"/>
      <c r="W314" s="1395"/>
      <c r="X314" s="1395"/>
      <c r="Y314" s="1395"/>
      <c r="Z314" s="1395"/>
      <c r="AA314" s="1395"/>
      <c r="AB314" s="1395"/>
      <c r="AC314" s="1395"/>
      <c r="AD314" s="1395"/>
      <c r="AE314" s="1395"/>
      <c r="AF314" s="1395"/>
      <c r="AG314" s="1395"/>
      <c r="AH314" s="1395"/>
      <c r="AI314" s="1395"/>
      <c r="AJ314" s="1395"/>
      <c r="AK314" s="1395"/>
      <c r="AL314" s="1395"/>
      <c r="AM314" s="1395"/>
      <c r="AN314" s="1395"/>
    </row>
    <row r="315">
      <c r="A315" s="1395"/>
      <c r="B315" s="1395"/>
      <c r="C315" s="1395"/>
      <c r="D315" s="1395"/>
      <c r="E315" s="1395"/>
      <c r="F315" s="1395"/>
      <c r="G315" s="1395"/>
      <c r="H315" s="1395"/>
      <c r="I315" s="1395"/>
      <c r="J315" s="1395"/>
      <c r="K315" s="1395"/>
      <c r="L315" s="1395"/>
      <c r="M315" s="1395"/>
      <c r="N315" s="1395"/>
      <c r="O315" s="1395"/>
      <c r="P315" s="1395"/>
      <c r="Q315" s="1395"/>
      <c r="R315" s="1395"/>
      <c r="S315" s="1395"/>
      <c r="T315" s="1395"/>
      <c r="U315" s="1395"/>
      <c r="V315" s="1395"/>
      <c r="W315" s="1395"/>
      <c r="X315" s="1395"/>
      <c r="Y315" s="1395"/>
      <c r="Z315" s="1395"/>
      <c r="AA315" s="1395"/>
      <c r="AB315" s="1395"/>
      <c r="AC315" s="1395"/>
      <c r="AD315" s="1395"/>
      <c r="AE315" s="1395"/>
      <c r="AF315" s="1395"/>
      <c r="AG315" s="1395"/>
      <c r="AH315" s="1395"/>
      <c r="AI315" s="1395"/>
      <c r="AJ315" s="1395"/>
      <c r="AK315" s="1395"/>
      <c r="AL315" s="1395"/>
      <c r="AM315" s="1395"/>
      <c r="AN315" s="1395"/>
    </row>
    <row r="316">
      <c r="A316" s="1395"/>
      <c r="B316" s="1395"/>
      <c r="C316" s="1395"/>
      <c r="D316" s="1395"/>
      <c r="E316" s="1395"/>
      <c r="F316" s="1395"/>
      <c r="G316" s="1395"/>
      <c r="H316" s="1395"/>
      <c r="I316" s="1395"/>
      <c r="J316" s="1395"/>
      <c r="K316" s="1395"/>
      <c r="L316" s="1395"/>
      <c r="M316" s="1395"/>
      <c r="N316" s="1395"/>
      <c r="O316" s="1395"/>
      <c r="P316" s="1395"/>
      <c r="Q316" s="1395"/>
      <c r="R316" s="1395"/>
      <c r="S316" s="1395"/>
      <c r="T316" s="1395"/>
      <c r="U316" s="1395"/>
      <c r="V316" s="1395"/>
      <c r="W316" s="1395"/>
      <c r="X316" s="1395"/>
      <c r="Y316" s="1395"/>
      <c r="Z316" s="1395"/>
      <c r="AA316" s="1395"/>
      <c r="AB316" s="1395"/>
      <c r="AC316" s="1395"/>
      <c r="AD316" s="1395"/>
      <c r="AE316" s="1395"/>
      <c r="AF316" s="1395"/>
      <c r="AG316" s="1395"/>
      <c r="AH316" s="1395"/>
      <c r="AI316" s="1395"/>
      <c r="AJ316" s="1395"/>
      <c r="AK316" s="1395"/>
      <c r="AL316" s="1395"/>
      <c r="AM316" s="1395"/>
      <c r="AN316" s="1395"/>
    </row>
    <row r="317">
      <c r="A317" s="1395"/>
      <c r="B317" s="1395"/>
      <c r="C317" s="1395"/>
      <c r="D317" s="1395"/>
      <c r="E317" s="1395"/>
      <c r="F317" s="1395"/>
      <c r="G317" s="1395"/>
      <c r="H317" s="1395"/>
      <c r="I317" s="1395"/>
      <c r="J317" s="1395"/>
      <c r="K317" s="1395"/>
      <c r="L317" s="1395"/>
      <c r="M317" s="1395"/>
      <c r="N317" s="1395"/>
      <c r="O317" s="1395"/>
      <c r="P317" s="1395"/>
      <c r="Q317" s="1395"/>
      <c r="R317" s="1395"/>
      <c r="S317" s="1395"/>
      <c r="T317" s="1395"/>
      <c r="U317" s="1395"/>
      <c r="V317" s="1395"/>
      <c r="W317" s="1395"/>
      <c r="X317" s="1395"/>
      <c r="Y317" s="1395"/>
      <c r="Z317" s="1395"/>
      <c r="AA317" s="1395"/>
      <c r="AB317" s="1395"/>
      <c r="AC317" s="1395"/>
      <c r="AD317" s="1395"/>
      <c r="AE317" s="1395"/>
      <c r="AF317" s="1395"/>
      <c r="AG317" s="1395"/>
      <c r="AH317" s="1395"/>
      <c r="AI317" s="1395"/>
      <c r="AJ317" s="1395"/>
      <c r="AK317" s="1395"/>
      <c r="AL317" s="1395"/>
      <c r="AM317" s="1395"/>
      <c r="AN317" s="1395"/>
    </row>
    <row r="318">
      <c r="A318" s="1395"/>
      <c r="B318" s="1395"/>
      <c r="C318" s="1395"/>
      <c r="D318" s="1395"/>
      <c r="E318" s="1395"/>
      <c r="F318" s="1395"/>
      <c r="G318" s="1395"/>
      <c r="H318" s="1395"/>
      <c r="I318" s="1395"/>
      <c r="J318" s="1395"/>
      <c r="K318" s="1395"/>
      <c r="L318" s="1395"/>
      <c r="M318" s="1395"/>
      <c r="N318" s="1395"/>
      <c r="O318" s="1395"/>
      <c r="P318" s="1395"/>
      <c r="Q318" s="1395"/>
      <c r="R318" s="1395"/>
      <c r="S318" s="1395"/>
      <c r="T318" s="1395"/>
      <c r="U318" s="1395"/>
      <c r="V318" s="1395"/>
      <c r="W318" s="1395"/>
      <c r="X318" s="1395"/>
      <c r="Y318" s="1395"/>
      <c r="Z318" s="1395"/>
      <c r="AA318" s="1395"/>
      <c r="AB318" s="1395"/>
      <c r="AC318" s="1395"/>
      <c r="AD318" s="1395"/>
      <c r="AE318" s="1395"/>
      <c r="AF318" s="1395"/>
      <c r="AG318" s="1395"/>
      <c r="AH318" s="1395"/>
      <c r="AI318" s="1395"/>
      <c r="AJ318" s="1395"/>
      <c r="AK318" s="1395"/>
      <c r="AL318" s="1395"/>
      <c r="AM318" s="1395"/>
      <c r="AN318" s="1395"/>
    </row>
    <row r="319">
      <c r="A319" s="1395"/>
      <c r="B319" s="1395"/>
      <c r="C319" s="1395"/>
      <c r="D319" s="1395"/>
      <c r="E319" s="1395"/>
      <c r="F319" s="1395"/>
      <c r="G319" s="1395"/>
      <c r="H319" s="1395"/>
      <c r="I319" s="1395"/>
      <c r="J319" s="1395"/>
      <c r="K319" s="1395"/>
      <c r="L319" s="1395"/>
      <c r="M319" s="1395"/>
      <c r="N319" s="1395"/>
      <c r="O319" s="1395"/>
      <c r="P319" s="1395"/>
      <c r="Q319" s="1395"/>
      <c r="R319" s="1395"/>
      <c r="S319" s="1395"/>
      <c r="T319" s="1395"/>
      <c r="U319" s="1395"/>
      <c r="V319" s="1395"/>
      <c r="W319" s="1395"/>
      <c r="X319" s="1395"/>
      <c r="Y319" s="1395"/>
      <c r="Z319" s="1395"/>
      <c r="AA319" s="1395"/>
      <c r="AB319" s="1395"/>
      <c r="AC319" s="1395"/>
      <c r="AD319" s="1395"/>
      <c r="AE319" s="1395"/>
      <c r="AF319" s="1395"/>
      <c r="AG319" s="1395"/>
      <c r="AH319" s="1395"/>
      <c r="AI319" s="1395"/>
      <c r="AJ319" s="1395"/>
      <c r="AK319" s="1395"/>
      <c r="AL319" s="1395"/>
      <c r="AM319" s="1395"/>
      <c r="AN319" s="1395"/>
    </row>
    <row r="320">
      <c r="A320" s="1395"/>
      <c r="B320" s="1395"/>
      <c r="C320" s="1395"/>
      <c r="D320" s="1395"/>
      <c r="E320" s="1395"/>
      <c r="F320" s="1395"/>
      <c r="G320" s="1395"/>
      <c r="H320" s="1395"/>
      <c r="I320" s="1395"/>
      <c r="J320" s="1395"/>
      <c r="K320" s="1395"/>
      <c r="L320" s="1395"/>
      <c r="M320" s="1395"/>
      <c r="N320" s="1395"/>
      <c r="O320" s="1395"/>
      <c r="P320" s="1395"/>
      <c r="Q320" s="1395"/>
      <c r="R320" s="1395"/>
      <c r="S320" s="1395"/>
      <c r="T320" s="1395"/>
      <c r="U320" s="1395"/>
      <c r="V320" s="1395"/>
      <c r="W320" s="1395"/>
      <c r="X320" s="1395"/>
      <c r="Y320" s="1395"/>
      <c r="Z320" s="1395"/>
      <c r="AA320" s="1395"/>
      <c r="AB320" s="1395"/>
      <c r="AC320" s="1395"/>
      <c r="AD320" s="1395"/>
      <c r="AE320" s="1395"/>
      <c r="AF320" s="1395"/>
      <c r="AG320" s="1395"/>
      <c r="AH320" s="1395"/>
      <c r="AI320" s="1395"/>
      <c r="AJ320" s="1395"/>
      <c r="AK320" s="1395"/>
      <c r="AL320" s="1395"/>
      <c r="AM320" s="1395"/>
      <c r="AN320" s="1395"/>
    </row>
    <row r="321">
      <c r="A321" s="1395"/>
      <c r="B321" s="1395"/>
      <c r="C321" s="1395"/>
      <c r="D321" s="1395"/>
      <c r="E321" s="1395"/>
      <c r="F321" s="1395"/>
      <c r="G321" s="1395"/>
      <c r="H321" s="1395"/>
      <c r="I321" s="1395"/>
      <c r="J321" s="1395"/>
      <c r="K321" s="1395"/>
      <c r="L321" s="1395"/>
      <c r="M321" s="1395"/>
      <c r="N321" s="1395"/>
      <c r="O321" s="1395"/>
      <c r="P321" s="1395"/>
      <c r="Q321" s="1395"/>
      <c r="R321" s="1395"/>
      <c r="S321" s="1395"/>
      <c r="T321" s="1395"/>
      <c r="U321" s="1395"/>
      <c r="V321" s="1395"/>
      <c r="W321" s="1395"/>
      <c r="X321" s="1395"/>
      <c r="Y321" s="1395"/>
      <c r="Z321" s="1395"/>
      <c r="AA321" s="1395"/>
      <c r="AB321" s="1395"/>
      <c r="AC321" s="1395"/>
      <c r="AD321" s="1395"/>
      <c r="AE321" s="1395"/>
      <c r="AF321" s="1395"/>
      <c r="AG321" s="1395"/>
      <c r="AH321" s="1395"/>
      <c r="AI321" s="1395"/>
      <c r="AJ321" s="1395"/>
      <c r="AK321" s="1395"/>
      <c r="AL321" s="1395"/>
      <c r="AM321" s="1395"/>
      <c r="AN321" s="1395"/>
    </row>
    <row r="322">
      <c r="A322" s="1395"/>
      <c r="B322" s="1395"/>
      <c r="C322" s="1395"/>
      <c r="D322" s="1395"/>
      <c r="E322" s="1395"/>
      <c r="F322" s="1395"/>
      <c r="G322" s="1395"/>
      <c r="H322" s="1395"/>
      <c r="I322" s="1395"/>
      <c r="J322" s="1395"/>
      <c r="K322" s="1395"/>
      <c r="L322" s="1395"/>
      <c r="M322" s="1395"/>
      <c r="N322" s="1395"/>
      <c r="O322" s="1395"/>
      <c r="P322" s="1395"/>
      <c r="Q322" s="1395"/>
      <c r="R322" s="1395"/>
      <c r="S322" s="1395"/>
      <c r="T322" s="1395"/>
      <c r="U322" s="1395"/>
      <c r="V322" s="1395"/>
      <c r="W322" s="1395"/>
      <c r="X322" s="1395"/>
      <c r="Y322" s="1395"/>
      <c r="Z322" s="1395"/>
      <c r="AA322" s="1395"/>
      <c r="AB322" s="1395"/>
      <c r="AC322" s="1395"/>
      <c r="AD322" s="1395"/>
      <c r="AE322" s="1395"/>
      <c r="AF322" s="1395"/>
      <c r="AG322" s="1395"/>
      <c r="AH322" s="1395"/>
      <c r="AI322" s="1395"/>
      <c r="AJ322" s="1395"/>
      <c r="AK322" s="1395"/>
      <c r="AL322" s="1395"/>
      <c r="AM322" s="1395"/>
      <c r="AN322" s="1395"/>
    </row>
    <row r="323">
      <c r="A323" s="1395"/>
      <c r="B323" s="1395"/>
      <c r="C323" s="1395"/>
      <c r="D323" s="1395"/>
      <c r="E323" s="1395"/>
      <c r="F323" s="1395"/>
      <c r="G323" s="1395"/>
      <c r="H323" s="1395"/>
      <c r="I323" s="1395"/>
      <c r="J323" s="1395"/>
      <c r="K323" s="1395"/>
      <c r="L323" s="1395"/>
      <c r="M323" s="1395"/>
      <c r="N323" s="1395"/>
      <c r="O323" s="1395"/>
      <c r="P323" s="1395"/>
      <c r="Q323" s="1395"/>
      <c r="R323" s="1395"/>
      <c r="S323" s="1395"/>
      <c r="T323" s="1395"/>
      <c r="U323" s="1395"/>
      <c r="V323" s="1395"/>
      <c r="W323" s="1395"/>
      <c r="X323" s="1395"/>
      <c r="Y323" s="1395"/>
      <c r="Z323" s="1395"/>
      <c r="AA323" s="1395"/>
      <c r="AB323" s="1395"/>
      <c r="AC323" s="1395"/>
      <c r="AD323" s="1395"/>
      <c r="AE323" s="1395"/>
      <c r="AF323" s="1395"/>
      <c r="AG323" s="1395"/>
      <c r="AH323" s="1395"/>
      <c r="AI323" s="1395"/>
      <c r="AJ323" s="1395"/>
      <c r="AK323" s="1395"/>
      <c r="AL323" s="1395"/>
      <c r="AM323" s="1395"/>
      <c r="AN323" s="1395"/>
    </row>
    <row r="324">
      <c r="A324" s="1395"/>
      <c r="B324" s="1395"/>
      <c r="C324" s="1395"/>
      <c r="D324" s="1395"/>
      <c r="E324" s="1395"/>
      <c r="F324" s="1395"/>
      <c r="G324" s="1395"/>
      <c r="H324" s="1395"/>
      <c r="I324" s="1395"/>
      <c r="J324" s="1395"/>
      <c r="K324" s="1395"/>
      <c r="L324" s="1395"/>
      <c r="M324" s="1395"/>
      <c r="N324" s="1395"/>
      <c r="O324" s="1395"/>
      <c r="P324" s="1395"/>
      <c r="Q324" s="1395"/>
      <c r="R324" s="1395"/>
      <c r="S324" s="1395"/>
      <c r="T324" s="1395"/>
      <c r="U324" s="1395"/>
      <c r="V324" s="1395"/>
      <c r="W324" s="1395"/>
      <c r="X324" s="1395"/>
      <c r="Y324" s="1395"/>
      <c r="Z324" s="1395"/>
      <c r="AA324" s="1395"/>
      <c r="AB324" s="1395"/>
      <c r="AC324" s="1395"/>
      <c r="AD324" s="1395"/>
      <c r="AE324" s="1395"/>
      <c r="AF324" s="1395"/>
      <c r="AG324" s="1395"/>
      <c r="AH324" s="1395"/>
      <c r="AI324" s="1395"/>
      <c r="AJ324" s="1395"/>
      <c r="AK324" s="1395"/>
      <c r="AL324" s="1395"/>
      <c r="AM324" s="1395"/>
      <c r="AN324" s="1395"/>
    </row>
    <row r="325">
      <c r="A325" s="1395"/>
      <c r="B325" s="1395"/>
      <c r="C325" s="1395"/>
      <c r="D325" s="1395"/>
      <c r="E325" s="1395"/>
      <c r="F325" s="1395"/>
      <c r="G325" s="1395"/>
      <c r="H325" s="1395"/>
      <c r="I325" s="1395"/>
      <c r="J325" s="1395"/>
      <c r="K325" s="1395"/>
      <c r="L325" s="1395"/>
      <c r="M325" s="1395"/>
      <c r="N325" s="1395"/>
      <c r="O325" s="1395"/>
      <c r="P325" s="1395"/>
      <c r="Q325" s="1395"/>
      <c r="R325" s="1395"/>
      <c r="S325" s="1395"/>
      <c r="T325" s="1395"/>
      <c r="U325" s="1395"/>
      <c r="V325" s="1395"/>
      <c r="W325" s="1395"/>
      <c r="X325" s="1395"/>
      <c r="Y325" s="1395"/>
      <c r="Z325" s="1395"/>
      <c r="AA325" s="1395"/>
      <c r="AB325" s="1395"/>
      <c r="AC325" s="1395"/>
      <c r="AD325" s="1395"/>
      <c r="AE325" s="1395"/>
      <c r="AF325" s="1395"/>
      <c r="AG325" s="1395"/>
      <c r="AH325" s="1395"/>
      <c r="AI325" s="1395"/>
      <c r="AJ325" s="1395"/>
      <c r="AK325" s="1395"/>
      <c r="AL325" s="1395"/>
      <c r="AM325" s="1395"/>
      <c r="AN325" s="1395"/>
    </row>
    <row r="326">
      <c r="A326" s="1395"/>
      <c r="B326" s="1395"/>
      <c r="C326" s="1395"/>
      <c r="D326" s="1395"/>
      <c r="E326" s="1395"/>
      <c r="F326" s="1395"/>
      <c r="G326" s="1395"/>
      <c r="H326" s="1395"/>
      <c r="I326" s="1395"/>
      <c r="J326" s="1395"/>
      <c r="K326" s="1395"/>
      <c r="L326" s="1395"/>
      <c r="M326" s="1395"/>
      <c r="N326" s="1395"/>
      <c r="O326" s="1395"/>
      <c r="P326" s="1395"/>
      <c r="Q326" s="1395"/>
      <c r="R326" s="1395"/>
      <c r="S326" s="1395"/>
      <c r="T326" s="1395"/>
      <c r="U326" s="1395"/>
      <c r="V326" s="1395"/>
      <c r="W326" s="1395"/>
      <c r="X326" s="1395"/>
      <c r="Y326" s="1395"/>
      <c r="Z326" s="1395"/>
      <c r="AA326" s="1395"/>
      <c r="AB326" s="1395"/>
      <c r="AC326" s="1395"/>
      <c r="AD326" s="1395"/>
      <c r="AE326" s="1395"/>
      <c r="AF326" s="1395"/>
      <c r="AG326" s="1395"/>
      <c r="AH326" s="1395"/>
      <c r="AI326" s="1395"/>
      <c r="AJ326" s="1395"/>
      <c r="AK326" s="1395"/>
      <c r="AL326" s="1395"/>
      <c r="AM326" s="1395"/>
      <c r="AN326" s="1395"/>
    </row>
    <row r="327">
      <c r="A327" s="1395"/>
      <c r="B327" s="1395"/>
      <c r="C327" s="1395"/>
      <c r="D327" s="1395"/>
      <c r="E327" s="1395"/>
      <c r="F327" s="1395"/>
      <c r="G327" s="1395"/>
      <c r="H327" s="1395"/>
      <c r="I327" s="1395"/>
      <c r="J327" s="1395"/>
      <c r="K327" s="1395"/>
      <c r="L327" s="1395"/>
      <c r="M327" s="1395"/>
      <c r="N327" s="1395"/>
      <c r="O327" s="1395"/>
      <c r="P327" s="1395"/>
      <c r="Q327" s="1395"/>
      <c r="R327" s="1395"/>
      <c r="S327" s="1395"/>
      <c r="T327" s="1395"/>
      <c r="U327" s="1395"/>
      <c r="V327" s="1395"/>
      <c r="W327" s="1395"/>
      <c r="X327" s="1395"/>
      <c r="Y327" s="1395"/>
      <c r="Z327" s="1395"/>
      <c r="AA327" s="1395"/>
      <c r="AB327" s="1395"/>
      <c r="AC327" s="1395"/>
      <c r="AD327" s="1395"/>
      <c r="AE327" s="1395"/>
      <c r="AF327" s="1395"/>
      <c r="AG327" s="1395"/>
      <c r="AH327" s="1395"/>
      <c r="AI327" s="1395"/>
      <c r="AJ327" s="1395"/>
      <c r="AK327" s="1395"/>
      <c r="AL327" s="1395"/>
      <c r="AM327" s="1395"/>
      <c r="AN327" s="1395"/>
    </row>
    <row r="328">
      <c r="A328" s="1395"/>
      <c r="B328" s="1395"/>
      <c r="C328" s="1395"/>
      <c r="D328" s="1395"/>
      <c r="E328" s="1395"/>
      <c r="F328" s="1395"/>
      <c r="G328" s="1395"/>
      <c r="H328" s="1395"/>
      <c r="I328" s="1395"/>
      <c r="J328" s="1395"/>
      <c r="K328" s="1395"/>
      <c r="L328" s="1395"/>
      <c r="M328" s="1395"/>
      <c r="N328" s="1395"/>
      <c r="O328" s="1395"/>
      <c r="P328" s="1395"/>
      <c r="Q328" s="1395"/>
      <c r="R328" s="1395"/>
      <c r="S328" s="1395"/>
      <c r="T328" s="1395"/>
      <c r="U328" s="1395"/>
      <c r="V328" s="1395"/>
      <c r="W328" s="1395"/>
      <c r="X328" s="1395"/>
      <c r="Y328" s="1395"/>
      <c r="Z328" s="1395"/>
      <c r="AA328" s="1395"/>
      <c r="AB328" s="1395"/>
      <c r="AC328" s="1395"/>
      <c r="AD328" s="1395"/>
      <c r="AE328" s="1395"/>
      <c r="AF328" s="1395"/>
      <c r="AG328" s="1395"/>
      <c r="AH328" s="1395"/>
      <c r="AI328" s="1395"/>
      <c r="AJ328" s="1395"/>
      <c r="AK328" s="1395"/>
      <c r="AL328" s="1395"/>
      <c r="AM328" s="1395"/>
      <c r="AN328" s="1395"/>
    </row>
    <row r="329">
      <c r="A329" s="1395"/>
      <c r="B329" s="1395"/>
      <c r="C329" s="1395"/>
      <c r="D329" s="1395"/>
      <c r="E329" s="1395"/>
      <c r="F329" s="1395"/>
      <c r="G329" s="1395"/>
      <c r="H329" s="1395"/>
      <c r="I329" s="1395"/>
      <c r="J329" s="1395"/>
      <c r="K329" s="1395"/>
      <c r="L329" s="1395"/>
      <c r="M329" s="1395"/>
      <c r="N329" s="1395"/>
      <c r="O329" s="1395"/>
      <c r="P329" s="1395"/>
      <c r="Q329" s="1395"/>
      <c r="R329" s="1395"/>
      <c r="S329" s="1395"/>
      <c r="T329" s="1395"/>
      <c r="U329" s="1395"/>
      <c r="V329" s="1395"/>
      <c r="W329" s="1395"/>
      <c r="X329" s="1395"/>
      <c r="Y329" s="1395"/>
      <c r="Z329" s="1395"/>
      <c r="AA329" s="1395"/>
      <c r="AB329" s="1395"/>
      <c r="AC329" s="1395"/>
      <c r="AD329" s="1395"/>
      <c r="AE329" s="1395"/>
      <c r="AF329" s="1395"/>
      <c r="AG329" s="1395"/>
      <c r="AH329" s="1395"/>
      <c r="AI329" s="1395"/>
      <c r="AJ329" s="1395"/>
      <c r="AK329" s="1395"/>
      <c r="AL329" s="1395"/>
      <c r="AM329" s="1395"/>
      <c r="AN329" s="1395"/>
    </row>
    <row r="330">
      <c r="A330" s="1395"/>
      <c r="B330" s="1395"/>
      <c r="C330" s="1395"/>
      <c r="D330" s="1395"/>
      <c r="E330" s="1395"/>
      <c r="F330" s="1395"/>
      <c r="G330" s="1395"/>
      <c r="H330" s="1395"/>
      <c r="I330" s="1395"/>
      <c r="J330" s="1395"/>
      <c r="K330" s="1395"/>
      <c r="L330" s="1395"/>
      <c r="M330" s="1395"/>
      <c r="N330" s="1395"/>
      <c r="O330" s="1395"/>
      <c r="P330" s="1395"/>
      <c r="Q330" s="1395"/>
      <c r="R330" s="1395"/>
      <c r="S330" s="1395"/>
      <c r="T330" s="1395"/>
      <c r="U330" s="1395"/>
      <c r="V330" s="1395"/>
      <c r="W330" s="1395"/>
      <c r="X330" s="1395"/>
      <c r="Y330" s="1395"/>
      <c r="Z330" s="1395"/>
      <c r="AA330" s="1395"/>
      <c r="AB330" s="1395"/>
      <c r="AC330" s="1395"/>
      <c r="AD330" s="1395"/>
      <c r="AE330" s="1395"/>
      <c r="AF330" s="1395"/>
      <c r="AG330" s="1395"/>
      <c r="AH330" s="1395"/>
      <c r="AI330" s="1395"/>
      <c r="AJ330" s="1395"/>
      <c r="AK330" s="1395"/>
      <c r="AL330" s="1395"/>
      <c r="AM330" s="1395"/>
      <c r="AN330" s="1395"/>
    </row>
    <row r="331">
      <c r="A331" s="1395"/>
      <c r="B331" s="1395"/>
      <c r="C331" s="1395"/>
      <c r="D331" s="1395"/>
      <c r="E331" s="1395"/>
      <c r="F331" s="1395"/>
      <c r="G331" s="1395"/>
      <c r="H331" s="1395"/>
      <c r="I331" s="1395"/>
      <c r="J331" s="1395"/>
      <c r="K331" s="1395"/>
      <c r="L331" s="1395"/>
      <c r="M331" s="1395"/>
      <c r="N331" s="1395"/>
      <c r="O331" s="1395"/>
      <c r="P331" s="1395"/>
      <c r="Q331" s="1395"/>
      <c r="R331" s="1395"/>
      <c r="S331" s="1395"/>
      <c r="T331" s="1395"/>
      <c r="U331" s="1395"/>
      <c r="V331" s="1395"/>
      <c r="W331" s="1395"/>
      <c r="X331" s="1395"/>
      <c r="Y331" s="1395"/>
      <c r="Z331" s="1395"/>
      <c r="AA331" s="1395"/>
      <c r="AB331" s="1395"/>
      <c r="AC331" s="1395"/>
      <c r="AD331" s="1395"/>
      <c r="AE331" s="1395"/>
      <c r="AF331" s="1395"/>
      <c r="AG331" s="1395"/>
      <c r="AH331" s="1395"/>
      <c r="AI331" s="1395"/>
      <c r="AJ331" s="1395"/>
      <c r="AK331" s="1395"/>
      <c r="AL331" s="1395"/>
      <c r="AM331" s="1395"/>
      <c r="AN331" s="1395"/>
    </row>
    <row r="332">
      <c r="A332" s="1395"/>
      <c r="B332" s="1395"/>
      <c r="C332" s="1395"/>
      <c r="D332" s="1395"/>
      <c r="E332" s="1395"/>
      <c r="F332" s="1395"/>
      <c r="G332" s="1395"/>
      <c r="H332" s="1395"/>
      <c r="I332" s="1395"/>
      <c r="J332" s="1395"/>
      <c r="K332" s="1395"/>
      <c r="L332" s="1395"/>
      <c r="M332" s="1395"/>
      <c r="N332" s="1395"/>
      <c r="O332" s="1395"/>
      <c r="P332" s="1395"/>
      <c r="Q332" s="1395"/>
      <c r="R332" s="1395"/>
      <c r="S332" s="1395"/>
      <c r="T332" s="1395"/>
      <c r="U332" s="1395"/>
      <c r="V332" s="1395"/>
      <c r="W332" s="1395"/>
      <c r="X332" s="1395"/>
      <c r="Y332" s="1395"/>
      <c r="Z332" s="1395"/>
      <c r="AA332" s="1395"/>
      <c r="AB332" s="1395"/>
      <c r="AC332" s="1395"/>
      <c r="AD332" s="1395"/>
      <c r="AE332" s="1395"/>
      <c r="AF332" s="1395"/>
      <c r="AG332" s="1395"/>
      <c r="AH332" s="1395"/>
      <c r="AI332" s="1395"/>
      <c r="AJ332" s="1395"/>
      <c r="AK332" s="1395"/>
      <c r="AL332" s="1395"/>
      <c r="AM332" s="1395"/>
      <c r="AN332" s="1395"/>
    </row>
    <row r="333">
      <c r="A333" s="1395"/>
      <c r="B333" s="1395"/>
      <c r="C333" s="1395"/>
      <c r="D333" s="1395"/>
      <c r="E333" s="1395"/>
      <c r="F333" s="1395"/>
      <c r="G333" s="1395"/>
      <c r="H333" s="1395"/>
      <c r="I333" s="1395"/>
      <c r="J333" s="1395"/>
      <c r="K333" s="1395"/>
      <c r="L333" s="1395"/>
      <c r="M333" s="1395"/>
      <c r="N333" s="1395"/>
      <c r="O333" s="1395"/>
      <c r="P333" s="1395"/>
      <c r="Q333" s="1395"/>
      <c r="R333" s="1395"/>
      <c r="S333" s="1395"/>
      <c r="T333" s="1395"/>
      <c r="U333" s="1395"/>
      <c r="V333" s="1395"/>
      <c r="W333" s="1395"/>
      <c r="X333" s="1395"/>
      <c r="Y333" s="1395"/>
      <c r="Z333" s="1395"/>
      <c r="AA333" s="1395"/>
      <c r="AB333" s="1395"/>
      <c r="AC333" s="1395"/>
      <c r="AD333" s="1395"/>
      <c r="AE333" s="1395"/>
      <c r="AF333" s="1395"/>
      <c r="AG333" s="1395"/>
      <c r="AH333" s="1395"/>
      <c r="AI333" s="1395"/>
      <c r="AJ333" s="1395"/>
      <c r="AK333" s="1395"/>
      <c r="AL333" s="1395"/>
      <c r="AM333" s="1395"/>
      <c r="AN333" s="1395"/>
    </row>
    <row r="334">
      <c r="A334" s="1395"/>
      <c r="B334" s="1395"/>
      <c r="C334" s="1395"/>
      <c r="D334" s="1395"/>
      <c r="E334" s="1395"/>
      <c r="F334" s="1395"/>
      <c r="G334" s="1395"/>
      <c r="H334" s="1395"/>
      <c r="I334" s="1395"/>
      <c r="J334" s="1395"/>
      <c r="K334" s="1395"/>
      <c r="L334" s="1395"/>
      <c r="M334" s="1395"/>
      <c r="N334" s="1395"/>
      <c r="O334" s="1395"/>
      <c r="P334" s="1395"/>
      <c r="Q334" s="1395"/>
      <c r="R334" s="1395"/>
      <c r="S334" s="1395"/>
      <c r="T334" s="1395"/>
      <c r="U334" s="1395"/>
      <c r="V334" s="1395"/>
      <c r="W334" s="1395"/>
      <c r="X334" s="1395"/>
      <c r="Y334" s="1395"/>
      <c r="Z334" s="1395"/>
      <c r="AA334" s="1395"/>
      <c r="AB334" s="1395"/>
      <c r="AC334" s="1395"/>
      <c r="AD334" s="1395"/>
      <c r="AE334" s="1395"/>
      <c r="AF334" s="1395"/>
      <c r="AG334" s="1395"/>
      <c r="AH334" s="1395"/>
      <c r="AI334" s="1395"/>
      <c r="AJ334" s="1395"/>
      <c r="AK334" s="1395"/>
      <c r="AL334" s="1395"/>
      <c r="AM334" s="1395"/>
      <c r="AN334" s="1395"/>
    </row>
    <row r="335">
      <c r="A335" s="1395"/>
      <c r="B335" s="1395"/>
      <c r="C335" s="1395"/>
      <c r="D335" s="1395"/>
      <c r="E335" s="1395"/>
      <c r="F335" s="1395"/>
      <c r="G335" s="1395"/>
      <c r="H335" s="1395"/>
      <c r="I335" s="1395"/>
      <c r="J335" s="1395"/>
      <c r="K335" s="1395"/>
      <c r="L335" s="1395"/>
      <c r="M335" s="1395"/>
      <c r="N335" s="1395"/>
      <c r="O335" s="1395"/>
      <c r="P335" s="1395"/>
      <c r="Q335" s="1395"/>
      <c r="R335" s="1395"/>
      <c r="S335" s="1395"/>
      <c r="T335" s="1395"/>
      <c r="U335" s="1395"/>
      <c r="V335" s="1395"/>
      <c r="W335" s="1395"/>
      <c r="X335" s="1395"/>
      <c r="Y335" s="1395"/>
      <c r="Z335" s="1395"/>
      <c r="AA335" s="1395"/>
      <c r="AB335" s="1395"/>
      <c r="AC335" s="1395"/>
      <c r="AD335" s="1395"/>
      <c r="AE335" s="1395"/>
      <c r="AF335" s="1395"/>
      <c r="AG335" s="1395"/>
      <c r="AH335" s="1395"/>
      <c r="AI335" s="1395"/>
      <c r="AJ335" s="1395"/>
      <c r="AK335" s="1395"/>
      <c r="AL335" s="1395"/>
      <c r="AM335" s="1395"/>
      <c r="AN335" s="1395"/>
    </row>
    <row r="336">
      <c r="A336" s="1395"/>
      <c r="B336" s="1395"/>
      <c r="C336" s="1395"/>
      <c r="D336" s="1395"/>
      <c r="E336" s="1395"/>
      <c r="F336" s="1395"/>
      <c r="G336" s="1395"/>
      <c r="H336" s="1395"/>
      <c r="I336" s="1395"/>
      <c r="J336" s="1395"/>
      <c r="K336" s="1395"/>
      <c r="L336" s="1395"/>
      <c r="M336" s="1395"/>
      <c r="N336" s="1395"/>
      <c r="O336" s="1395"/>
      <c r="P336" s="1395"/>
      <c r="Q336" s="1395"/>
      <c r="R336" s="1395"/>
      <c r="S336" s="1395"/>
      <c r="T336" s="1395"/>
      <c r="U336" s="1395"/>
      <c r="V336" s="1395"/>
      <c r="W336" s="1395"/>
      <c r="X336" s="1395"/>
      <c r="Y336" s="1395"/>
      <c r="Z336" s="1395"/>
      <c r="AA336" s="1395"/>
      <c r="AB336" s="1395"/>
      <c r="AC336" s="1395"/>
      <c r="AD336" s="1395"/>
      <c r="AE336" s="1395"/>
      <c r="AF336" s="1395"/>
      <c r="AG336" s="1395"/>
      <c r="AH336" s="1395"/>
      <c r="AI336" s="1395"/>
      <c r="AJ336" s="1395"/>
      <c r="AK336" s="1395"/>
      <c r="AL336" s="1395"/>
      <c r="AM336" s="1395"/>
      <c r="AN336" s="1395"/>
    </row>
    <row r="337">
      <c r="A337" s="1395"/>
      <c r="B337" s="1395"/>
      <c r="C337" s="1395"/>
      <c r="D337" s="1395"/>
      <c r="E337" s="1395"/>
      <c r="F337" s="1395"/>
      <c r="G337" s="1395"/>
      <c r="H337" s="1395"/>
      <c r="I337" s="1395"/>
      <c r="J337" s="1395"/>
      <c r="K337" s="1395"/>
      <c r="L337" s="1395"/>
      <c r="M337" s="1395"/>
      <c r="N337" s="1395"/>
      <c r="O337" s="1395"/>
      <c r="P337" s="1395"/>
      <c r="Q337" s="1395"/>
      <c r="R337" s="1395"/>
      <c r="S337" s="1395"/>
      <c r="T337" s="1395"/>
      <c r="U337" s="1395"/>
      <c r="V337" s="1395"/>
      <c r="W337" s="1395"/>
      <c r="X337" s="1395"/>
      <c r="Y337" s="1395"/>
      <c r="Z337" s="1395"/>
      <c r="AA337" s="1395"/>
      <c r="AB337" s="1395"/>
      <c r="AC337" s="1395"/>
      <c r="AD337" s="1395"/>
      <c r="AE337" s="1395"/>
      <c r="AF337" s="1395"/>
      <c r="AG337" s="1395"/>
      <c r="AH337" s="1395"/>
      <c r="AI337" s="1395"/>
      <c r="AJ337" s="1395"/>
      <c r="AK337" s="1395"/>
      <c r="AL337" s="1395"/>
      <c r="AM337" s="1395"/>
      <c r="AN337" s="1395"/>
    </row>
    <row r="338">
      <c r="A338" s="1395"/>
      <c r="B338" s="1395"/>
      <c r="C338" s="1395"/>
      <c r="D338" s="1395"/>
      <c r="E338" s="1395"/>
      <c r="F338" s="1395"/>
      <c r="G338" s="1395"/>
      <c r="H338" s="1395"/>
      <c r="I338" s="1395"/>
      <c r="J338" s="1395"/>
      <c r="K338" s="1395"/>
      <c r="L338" s="1395"/>
      <c r="M338" s="1395"/>
      <c r="N338" s="1395"/>
      <c r="O338" s="1395"/>
      <c r="P338" s="1395"/>
      <c r="Q338" s="1395"/>
      <c r="R338" s="1395"/>
      <c r="S338" s="1395"/>
      <c r="T338" s="1395"/>
      <c r="U338" s="1395"/>
      <c r="V338" s="1395"/>
      <c r="W338" s="1395"/>
      <c r="X338" s="1395"/>
      <c r="Y338" s="1395"/>
      <c r="Z338" s="1395"/>
      <c r="AA338" s="1395"/>
      <c r="AB338" s="1395"/>
      <c r="AC338" s="1395"/>
      <c r="AD338" s="1395"/>
      <c r="AE338" s="1395"/>
      <c r="AF338" s="1395"/>
      <c r="AG338" s="1395"/>
      <c r="AH338" s="1395"/>
      <c r="AI338" s="1395"/>
      <c r="AJ338" s="1395"/>
      <c r="AK338" s="1395"/>
      <c r="AL338" s="1395"/>
      <c r="AM338" s="1395"/>
      <c r="AN338" s="1395"/>
    </row>
    <row r="339">
      <c r="A339" s="1395"/>
      <c r="B339" s="1395"/>
      <c r="C339" s="1395"/>
      <c r="D339" s="1395"/>
      <c r="E339" s="1395"/>
      <c r="F339" s="1395"/>
      <c r="G339" s="1395"/>
      <c r="H339" s="1395"/>
      <c r="I339" s="1395"/>
      <c r="J339" s="1395"/>
      <c r="K339" s="1395"/>
      <c r="L339" s="1395"/>
      <c r="M339" s="1395"/>
      <c r="N339" s="1395"/>
      <c r="O339" s="1395"/>
      <c r="P339" s="1395"/>
      <c r="Q339" s="1395"/>
      <c r="R339" s="1395"/>
      <c r="S339" s="1395"/>
      <c r="T339" s="1395"/>
      <c r="U339" s="1395"/>
      <c r="V339" s="1395"/>
      <c r="W339" s="1395"/>
      <c r="X339" s="1395"/>
      <c r="Y339" s="1395"/>
      <c r="Z339" s="1395"/>
      <c r="AA339" s="1395"/>
      <c r="AB339" s="1395"/>
      <c r="AC339" s="1395"/>
      <c r="AD339" s="1395"/>
      <c r="AE339" s="1395"/>
      <c r="AF339" s="1395"/>
      <c r="AG339" s="1395"/>
      <c r="AH339" s="1395"/>
      <c r="AI339" s="1395"/>
      <c r="AJ339" s="1395"/>
      <c r="AK339" s="1395"/>
      <c r="AL339" s="1395"/>
      <c r="AM339" s="1395"/>
      <c r="AN339" s="1395"/>
    </row>
    <row r="340">
      <c r="A340" s="1395"/>
      <c r="B340" s="1395"/>
      <c r="C340" s="1395"/>
      <c r="D340" s="1395"/>
      <c r="E340" s="1395"/>
      <c r="F340" s="1395"/>
      <c r="G340" s="1395"/>
      <c r="H340" s="1395"/>
      <c r="I340" s="1395"/>
      <c r="J340" s="1395"/>
      <c r="K340" s="1395"/>
      <c r="L340" s="1395"/>
      <c r="M340" s="1395"/>
      <c r="N340" s="1395"/>
      <c r="O340" s="1395"/>
      <c r="P340" s="1395"/>
      <c r="Q340" s="1395"/>
      <c r="R340" s="1395"/>
      <c r="S340" s="1395"/>
      <c r="T340" s="1395"/>
      <c r="U340" s="1395"/>
      <c r="V340" s="1395"/>
      <c r="W340" s="1395"/>
      <c r="X340" s="1395"/>
      <c r="Y340" s="1395"/>
      <c r="Z340" s="1395"/>
      <c r="AA340" s="1395"/>
      <c r="AB340" s="1395"/>
      <c r="AC340" s="1395"/>
      <c r="AD340" s="1395"/>
      <c r="AE340" s="1395"/>
      <c r="AF340" s="1395"/>
      <c r="AG340" s="1395"/>
      <c r="AH340" s="1395"/>
      <c r="AI340" s="1395"/>
      <c r="AJ340" s="1395"/>
      <c r="AK340" s="1395"/>
      <c r="AL340" s="1395"/>
      <c r="AM340" s="1395"/>
      <c r="AN340" s="1395"/>
    </row>
    <row r="341">
      <c r="A341" s="1395"/>
      <c r="B341" s="1395"/>
      <c r="C341" s="1395"/>
      <c r="D341" s="1395"/>
      <c r="E341" s="1395"/>
      <c r="F341" s="1395"/>
      <c r="G341" s="1395"/>
      <c r="H341" s="1395"/>
      <c r="I341" s="1395"/>
      <c r="J341" s="1395"/>
      <c r="K341" s="1395"/>
      <c r="L341" s="1395"/>
      <c r="M341" s="1395"/>
      <c r="N341" s="1395"/>
      <c r="O341" s="1395"/>
      <c r="P341" s="1395"/>
      <c r="Q341" s="1395"/>
      <c r="R341" s="1395"/>
      <c r="S341" s="1395"/>
      <c r="T341" s="1395"/>
      <c r="U341" s="1395"/>
      <c r="V341" s="1395"/>
      <c r="W341" s="1395"/>
      <c r="X341" s="1395"/>
      <c r="Y341" s="1395"/>
      <c r="Z341" s="1395"/>
      <c r="AA341" s="1395"/>
      <c r="AB341" s="1395"/>
      <c r="AC341" s="1395"/>
      <c r="AD341" s="1395"/>
      <c r="AE341" s="1395"/>
      <c r="AF341" s="1395"/>
      <c r="AG341" s="1395"/>
      <c r="AH341" s="1395"/>
      <c r="AI341" s="1395"/>
      <c r="AJ341" s="1395"/>
      <c r="AK341" s="1395"/>
      <c r="AL341" s="1395"/>
      <c r="AM341" s="1395"/>
      <c r="AN341" s="1395"/>
    </row>
    <row r="342">
      <c r="A342" s="1395"/>
      <c r="B342" s="1395"/>
      <c r="C342" s="1395"/>
      <c r="D342" s="1395"/>
      <c r="E342" s="1395"/>
      <c r="F342" s="1395"/>
      <c r="G342" s="1395"/>
      <c r="H342" s="1395"/>
      <c r="I342" s="1395"/>
      <c r="J342" s="1395"/>
      <c r="K342" s="1395"/>
      <c r="L342" s="1395"/>
      <c r="M342" s="1395"/>
      <c r="N342" s="1395"/>
      <c r="O342" s="1395"/>
      <c r="P342" s="1395"/>
      <c r="Q342" s="1395"/>
      <c r="R342" s="1395"/>
      <c r="S342" s="1395"/>
      <c r="T342" s="1395"/>
      <c r="U342" s="1395"/>
      <c r="V342" s="1395"/>
      <c r="W342" s="1395"/>
      <c r="X342" s="1395"/>
      <c r="Y342" s="1395"/>
      <c r="Z342" s="1395"/>
      <c r="AA342" s="1395"/>
      <c r="AB342" s="1395"/>
      <c r="AC342" s="1395"/>
      <c r="AD342" s="1395"/>
      <c r="AE342" s="1395"/>
      <c r="AF342" s="1395"/>
      <c r="AG342" s="1395"/>
      <c r="AH342" s="1395"/>
      <c r="AI342" s="1395"/>
      <c r="AJ342" s="1395"/>
      <c r="AK342" s="1395"/>
      <c r="AL342" s="1395"/>
      <c r="AM342" s="1395"/>
      <c r="AN342" s="1395"/>
    </row>
    <row r="343">
      <c r="A343" s="1395"/>
      <c r="B343" s="1395"/>
      <c r="C343" s="1395"/>
      <c r="D343" s="1395"/>
      <c r="E343" s="1395"/>
      <c r="F343" s="1395"/>
      <c r="G343" s="1395"/>
      <c r="H343" s="1395"/>
      <c r="I343" s="1395"/>
      <c r="J343" s="1395"/>
      <c r="K343" s="1395"/>
      <c r="L343" s="1395"/>
      <c r="M343" s="1395"/>
      <c r="N343" s="1395"/>
      <c r="O343" s="1395"/>
      <c r="P343" s="1395"/>
      <c r="Q343" s="1395"/>
      <c r="R343" s="1395"/>
      <c r="S343" s="1395"/>
      <c r="T343" s="1395"/>
      <c r="U343" s="1395"/>
      <c r="V343" s="1395"/>
      <c r="W343" s="1395"/>
      <c r="X343" s="1395"/>
      <c r="Y343" s="1395"/>
      <c r="Z343" s="1395"/>
      <c r="AA343" s="1395"/>
      <c r="AB343" s="1395"/>
      <c r="AC343" s="1395"/>
      <c r="AD343" s="1395"/>
      <c r="AE343" s="1395"/>
      <c r="AF343" s="1395"/>
      <c r="AG343" s="1395"/>
      <c r="AH343" s="1395"/>
      <c r="AI343" s="1395"/>
      <c r="AJ343" s="1395"/>
      <c r="AK343" s="1395"/>
      <c r="AL343" s="1395"/>
      <c r="AM343" s="1395"/>
      <c r="AN343" s="1395"/>
    </row>
    <row r="344">
      <c r="A344" s="1395"/>
      <c r="B344" s="1395"/>
      <c r="C344" s="1395"/>
      <c r="D344" s="1395"/>
      <c r="E344" s="1395"/>
      <c r="F344" s="1395"/>
      <c r="G344" s="1395"/>
      <c r="H344" s="1395"/>
      <c r="I344" s="1395"/>
      <c r="J344" s="1395"/>
      <c r="K344" s="1395"/>
      <c r="L344" s="1395"/>
      <c r="M344" s="1395"/>
      <c r="N344" s="1395"/>
      <c r="O344" s="1395"/>
      <c r="P344" s="1395"/>
      <c r="Q344" s="1395"/>
      <c r="R344" s="1395"/>
      <c r="S344" s="1395"/>
      <c r="T344" s="1395"/>
      <c r="U344" s="1395"/>
      <c r="V344" s="1395"/>
      <c r="W344" s="1395"/>
      <c r="X344" s="1395"/>
      <c r="Y344" s="1395"/>
      <c r="Z344" s="1395"/>
      <c r="AA344" s="1395"/>
      <c r="AB344" s="1395"/>
      <c r="AC344" s="1395"/>
      <c r="AD344" s="1395"/>
      <c r="AE344" s="1395"/>
      <c r="AF344" s="1395"/>
      <c r="AG344" s="1395"/>
      <c r="AH344" s="1395"/>
      <c r="AI344" s="1395"/>
      <c r="AJ344" s="1395"/>
      <c r="AK344" s="1395"/>
      <c r="AL344" s="1395"/>
      <c r="AM344" s="1395"/>
      <c r="AN344" s="1395"/>
    </row>
    <row r="345">
      <c r="A345" s="1395"/>
      <c r="B345" s="1395"/>
      <c r="C345" s="1395"/>
      <c r="D345" s="1395"/>
      <c r="E345" s="1395"/>
      <c r="F345" s="1395"/>
      <c r="G345" s="1395"/>
      <c r="H345" s="1395"/>
      <c r="I345" s="1395"/>
      <c r="J345" s="1395"/>
      <c r="K345" s="1395"/>
      <c r="L345" s="1395"/>
      <c r="M345" s="1395"/>
      <c r="N345" s="1395"/>
      <c r="O345" s="1395"/>
      <c r="P345" s="1395"/>
      <c r="Q345" s="1395"/>
      <c r="R345" s="1395"/>
      <c r="S345" s="1395"/>
      <c r="T345" s="1395"/>
      <c r="U345" s="1395"/>
      <c r="V345" s="1395"/>
      <c r="W345" s="1395"/>
      <c r="X345" s="1395"/>
      <c r="Y345" s="1395"/>
      <c r="Z345" s="1395"/>
      <c r="AA345" s="1395"/>
      <c r="AB345" s="1395"/>
      <c r="AC345" s="1395"/>
      <c r="AD345" s="1395"/>
      <c r="AE345" s="1395"/>
      <c r="AF345" s="1395"/>
      <c r="AG345" s="1395"/>
      <c r="AH345" s="1395"/>
      <c r="AI345" s="1395"/>
      <c r="AJ345" s="1395"/>
      <c r="AK345" s="1395"/>
      <c r="AL345" s="1395"/>
      <c r="AM345" s="1395"/>
      <c r="AN345" s="1395"/>
    </row>
    <row r="346">
      <c r="A346" s="1395"/>
      <c r="B346" s="1395"/>
      <c r="C346" s="1395"/>
      <c r="D346" s="1395"/>
      <c r="E346" s="1395"/>
      <c r="F346" s="1395"/>
      <c r="G346" s="1395"/>
      <c r="H346" s="1395"/>
      <c r="I346" s="1395"/>
      <c r="J346" s="1395"/>
      <c r="K346" s="1395"/>
      <c r="L346" s="1395"/>
      <c r="M346" s="1395"/>
      <c r="N346" s="1395"/>
      <c r="O346" s="1395"/>
      <c r="P346" s="1395"/>
      <c r="Q346" s="1395"/>
      <c r="R346" s="1395"/>
      <c r="S346" s="1395"/>
      <c r="T346" s="1395"/>
      <c r="U346" s="1395"/>
      <c r="V346" s="1395"/>
      <c r="W346" s="1395"/>
      <c r="X346" s="1395"/>
      <c r="Y346" s="1395"/>
      <c r="Z346" s="1395"/>
      <c r="AA346" s="1395"/>
      <c r="AB346" s="1395"/>
      <c r="AC346" s="1395"/>
      <c r="AD346" s="1395"/>
      <c r="AE346" s="1395"/>
      <c r="AF346" s="1395"/>
      <c r="AG346" s="1395"/>
      <c r="AH346" s="1395"/>
      <c r="AI346" s="1395"/>
      <c r="AJ346" s="1395"/>
      <c r="AK346" s="1395"/>
      <c r="AL346" s="1395"/>
      <c r="AM346" s="1395"/>
      <c r="AN346" s="1395"/>
    </row>
    <row r="347">
      <c r="A347" s="1395"/>
      <c r="B347" s="1395"/>
      <c r="C347" s="1395"/>
      <c r="D347" s="1395"/>
      <c r="E347" s="1395"/>
      <c r="F347" s="1395"/>
      <c r="G347" s="1395"/>
      <c r="H347" s="1395"/>
      <c r="I347" s="1395"/>
      <c r="J347" s="1395"/>
      <c r="K347" s="1395"/>
      <c r="L347" s="1395"/>
      <c r="M347" s="1395"/>
      <c r="N347" s="1395"/>
      <c r="O347" s="1395"/>
      <c r="P347" s="1395"/>
      <c r="Q347" s="1395"/>
      <c r="R347" s="1395"/>
      <c r="S347" s="1395"/>
      <c r="T347" s="1395"/>
      <c r="U347" s="1395"/>
      <c r="V347" s="1395"/>
      <c r="W347" s="1395"/>
      <c r="X347" s="1395"/>
      <c r="Y347" s="1395"/>
      <c r="Z347" s="1395"/>
      <c r="AA347" s="1395"/>
      <c r="AB347" s="1395"/>
      <c r="AC347" s="1395"/>
      <c r="AD347" s="1395"/>
      <c r="AE347" s="1395"/>
      <c r="AF347" s="1395"/>
      <c r="AG347" s="1395"/>
      <c r="AH347" s="1395"/>
      <c r="AI347" s="1395"/>
      <c r="AJ347" s="1395"/>
      <c r="AK347" s="1395"/>
      <c r="AL347" s="1395"/>
      <c r="AM347" s="1395"/>
      <c r="AN347" s="1395"/>
    </row>
    <row r="348">
      <c r="A348" s="1395"/>
      <c r="B348" s="1395"/>
      <c r="C348" s="1395"/>
      <c r="D348" s="1395"/>
      <c r="E348" s="1395"/>
      <c r="F348" s="1395"/>
      <c r="G348" s="1395"/>
      <c r="H348" s="1395"/>
      <c r="I348" s="1395"/>
      <c r="J348" s="1395"/>
      <c r="K348" s="1395"/>
      <c r="L348" s="1395"/>
      <c r="M348" s="1395"/>
      <c r="N348" s="1395"/>
      <c r="O348" s="1395"/>
      <c r="P348" s="1395"/>
      <c r="Q348" s="1395"/>
      <c r="R348" s="1395"/>
      <c r="S348" s="1395"/>
      <c r="T348" s="1395"/>
      <c r="U348" s="1395"/>
      <c r="V348" s="1395"/>
      <c r="W348" s="1395"/>
      <c r="X348" s="1395"/>
      <c r="Y348" s="1395"/>
      <c r="Z348" s="1395"/>
      <c r="AA348" s="1395"/>
      <c r="AB348" s="1395"/>
      <c r="AC348" s="1395"/>
      <c r="AD348" s="1395"/>
      <c r="AE348" s="1395"/>
      <c r="AF348" s="1395"/>
      <c r="AG348" s="1395"/>
      <c r="AH348" s="1395"/>
      <c r="AI348" s="1395"/>
      <c r="AJ348" s="1395"/>
      <c r="AK348" s="1395"/>
      <c r="AL348" s="1395"/>
      <c r="AM348" s="1395"/>
      <c r="AN348" s="1395"/>
    </row>
    <row r="349">
      <c r="A349" s="1395"/>
      <c r="B349" s="1395"/>
      <c r="C349" s="1395"/>
      <c r="D349" s="1395"/>
      <c r="E349" s="1395"/>
      <c r="F349" s="1395"/>
      <c r="G349" s="1395"/>
      <c r="H349" s="1395"/>
      <c r="I349" s="1395"/>
      <c r="J349" s="1395"/>
      <c r="K349" s="1395"/>
      <c r="L349" s="1395"/>
      <c r="M349" s="1395"/>
      <c r="N349" s="1395"/>
      <c r="O349" s="1395"/>
      <c r="P349" s="1395"/>
      <c r="Q349" s="1395"/>
      <c r="R349" s="1395"/>
      <c r="S349" s="1395"/>
      <c r="T349" s="1395"/>
      <c r="U349" s="1395"/>
      <c r="V349" s="1395"/>
      <c r="W349" s="1395"/>
      <c r="X349" s="1395"/>
      <c r="Y349" s="1395"/>
      <c r="Z349" s="1395"/>
      <c r="AA349" s="1395"/>
      <c r="AB349" s="1395"/>
      <c r="AC349" s="1395"/>
      <c r="AD349" s="1395"/>
      <c r="AE349" s="1395"/>
      <c r="AF349" s="1395"/>
      <c r="AG349" s="1395"/>
      <c r="AH349" s="1395"/>
      <c r="AI349" s="1395"/>
      <c r="AJ349" s="1395"/>
      <c r="AK349" s="1395"/>
      <c r="AL349" s="1395"/>
      <c r="AM349" s="1395"/>
      <c r="AN349" s="1395"/>
    </row>
    <row r="350">
      <c r="A350" s="1395"/>
      <c r="B350" s="1395"/>
      <c r="C350" s="1395"/>
      <c r="D350" s="1395"/>
      <c r="E350" s="1395"/>
      <c r="F350" s="1395"/>
      <c r="G350" s="1395"/>
      <c r="H350" s="1395"/>
      <c r="I350" s="1395"/>
      <c r="J350" s="1395"/>
      <c r="K350" s="1395"/>
      <c r="L350" s="1395"/>
      <c r="M350" s="1395"/>
      <c r="N350" s="1395"/>
      <c r="O350" s="1395"/>
      <c r="P350" s="1395"/>
      <c r="Q350" s="1395"/>
      <c r="R350" s="1395"/>
      <c r="S350" s="1395"/>
      <c r="T350" s="1395"/>
      <c r="U350" s="1395"/>
      <c r="V350" s="1395"/>
      <c r="W350" s="1395"/>
      <c r="X350" s="1395"/>
      <c r="Y350" s="1395"/>
      <c r="Z350" s="1395"/>
      <c r="AA350" s="1395"/>
      <c r="AB350" s="1395"/>
      <c r="AC350" s="1395"/>
      <c r="AD350" s="1395"/>
      <c r="AE350" s="1395"/>
      <c r="AF350" s="1395"/>
      <c r="AG350" s="1395"/>
      <c r="AH350" s="1395"/>
      <c r="AI350" s="1395"/>
      <c r="AJ350" s="1395"/>
      <c r="AK350" s="1395"/>
      <c r="AL350" s="1395"/>
      <c r="AM350" s="1395"/>
      <c r="AN350" s="1395"/>
    </row>
    <row r="351">
      <c r="A351" s="1395"/>
      <c r="B351" s="1395"/>
      <c r="C351" s="1395"/>
      <c r="D351" s="1395"/>
      <c r="E351" s="1395"/>
      <c r="F351" s="1395"/>
      <c r="G351" s="1395"/>
      <c r="H351" s="1395"/>
      <c r="I351" s="1395"/>
      <c r="J351" s="1395"/>
      <c r="K351" s="1395"/>
      <c r="L351" s="1395"/>
      <c r="M351" s="1395"/>
      <c r="N351" s="1395"/>
      <c r="O351" s="1395"/>
      <c r="P351" s="1395"/>
      <c r="Q351" s="1395"/>
      <c r="R351" s="1395"/>
      <c r="S351" s="1395"/>
      <c r="T351" s="1395"/>
      <c r="U351" s="1395"/>
      <c r="V351" s="1395"/>
      <c r="W351" s="1395"/>
      <c r="X351" s="1395"/>
      <c r="Y351" s="1395"/>
      <c r="Z351" s="1395"/>
      <c r="AA351" s="1395"/>
      <c r="AB351" s="1395"/>
      <c r="AC351" s="1395"/>
      <c r="AD351" s="1395"/>
      <c r="AE351" s="1395"/>
      <c r="AF351" s="1395"/>
      <c r="AG351" s="1395"/>
      <c r="AH351" s="1395"/>
      <c r="AI351" s="1395"/>
      <c r="AJ351" s="1395"/>
      <c r="AK351" s="1395"/>
      <c r="AL351" s="1395"/>
      <c r="AM351" s="1395"/>
      <c r="AN351" s="1395"/>
    </row>
    <row r="352">
      <c r="A352" s="1395"/>
      <c r="B352" s="1395"/>
      <c r="C352" s="1395"/>
      <c r="D352" s="1395"/>
      <c r="E352" s="1395"/>
      <c r="F352" s="1395"/>
      <c r="G352" s="1395"/>
      <c r="H352" s="1395"/>
      <c r="I352" s="1395"/>
      <c r="J352" s="1395"/>
      <c r="K352" s="1395"/>
      <c r="L352" s="1395"/>
      <c r="M352" s="1395"/>
      <c r="N352" s="1395"/>
      <c r="O352" s="1395"/>
      <c r="P352" s="1395"/>
      <c r="Q352" s="1395"/>
      <c r="R352" s="1395"/>
      <c r="S352" s="1395"/>
      <c r="T352" s="1395"/>
      <c r="U352" s="1395"/>
      <c r="V352" s="1395"/>
      <c r="W352" s="1395"/>
      <c r="X352" s="1395"/>
      <c r="Y352" s="1395"/>
      <c r="Z352" s="1395"/>
      <c r="AA352" s="1395"/>
      <c r="AB352" s="1395"/>
      <c r="AC352" s="1395"/>
      <c r="AD352" s="1395"/>
      <c r="AE352" s="1395"/>
      <c r="AF352" s="1395"/>
      <c r="AG352" s="1395"/>
      <c r="AH352" s="1395"/>
      <c r="AI352" s="1395"/>
      <c r="AJ352" s="1395"/>
      <c r="AK352" s="1395"/>
      <c r="AL352" s="1395"/>
      <c r="AM352" s="1395"/>
      <c r="AN352" s="1395"/>
    </row>
    <row r="353">
      <c r="A353" s="1395"/>
      <c r="B353" s="1395"/>
      <c r="C353" s="1395"/>
      <c r="D353" s="1395"/>
      <c r="E353" s="1395"/>
      <c r="F353" s="1395"/>
      <c r="G353" s="1395"/>
      <c r="H353" s="1395"/>
      <c r="I353" s="1395"/>
      <c r="J353" s="1395"/>
      <c r="K353" s="1395"/>
      <c r="L353" s="1395"/>
      <c r="M353" s="1395"/>
      <c r="N353" s="1395"/>
      <c r="O353" s="1395"/>
      <c r="P353" s="1395"/>
      <c r="Q353" s="1395"/>
      <c r="R353" s="1395"/>
      <c r="S353" s="1395"/>
      <c r="T353" s="1395"/>
      <c r="U353" s="1395"/>
      <c r="V353" s="1395"/>
      <c r="W353" s="1395"/>
      <c r="X353" s="1395"/>
      <c r="Y353" s="1395"/>
      <c r="Z353" s="1395"/>
      <c r="AA353" s="1395"/>
      <c r="AB353" s="1395"/>
      <c r="AC353" s="1395"/>
      <c r="AD353" s="1395"/>
      <c r="AE353" s="1395"/>
      <c r="AF353" s="1395"/>
      <c r="AG353" s="1395"/>
      <c r="AH353" s="1395"/>
      <c r="AI353" s="1395"/>
      <c r="AJ353" s="1395"/>
      <c r="AK353" s="1395"/>
      <c r="AL353" s="1395"/>
      <c r="AM353" s="1395"/>
      <c r="AN353" s="1395"/>
    </row>
    <row r="354">
      <c r="A354" s="1395"/>
      <c r="B354" s="1395"/>
      <c r="C354" s="1395"/>
      <c r="D354" s="1395"/>
      <c r="E354" s="1395"/>
      <c r="F354" s="1395"/>
      <c r="G354" s="1395"/>
      <c r="H354" s="1395"/>
      <c r="I354" s="1395"/>
      <c r="J354" s="1395"/>
      <c r="K354" s="1395"/>
      <c r="L354" s="1395"/>
      <c r="M354" s="1395"/>
      <c r="N354" s="1395"/>
      <c r="O354" s="1395"/>
      <c r="P354" s="1395"/>
      <c r="Q354" s="1395"/>
      <c r="R354" s="1395"/>
      <c r="S354" s="1395"/>
      <c r="T354" s="1395"/>
      <c r="U354" s="1395"/>
      <c r="V354" s="1395"/>
      <c r="W354" s="1395"/>
      <c r="X354" s="1395"/>
      <c r="Y354" s="1395"/>
      <c r="Z354" s="1395"/>
      <c r="AA354" s="1395"/>
      <c r="AB354" s="1395"/>
      <c r="AC354" s="1395"/>
      <c r="AD354" s="1395"/>
      <c r="AE354" s="1395"/>
      <c r="AF354" s="1395"/>
      <c r="AG354" s="1395"/>
      <c r="AH354" s="1395"/>
      <c r="AI354" s="1395"/>
      <c r="AJ354" s="1395"/>
      <c r="AK354" s="1395"/>
      <c r="AL354" s="1395"/>
      <c r="AM354" s="1395"/>
      <c r="AN354" s="1395"/>
    </row>
    <row r="355">
      <c r="A355" s="1395"/>
      <c r="B355" s="1395"/>
      <c r="C355" s="1395"/>
      <c r="D355" s="1395"/>
      <c r="E355" s="1395"/>
      <c r="F355" s="1395"/>
      <c r="G355" s="1395"/>
      <c r="H355" s="1395"/>
      <c r="I355" s="1395"/>
      <c r="J355" s="1395"/>
      <c r="K355" s="1395"/>
      <c r="L355" s="1395"/>
      <c r="M355" s="1395"/>
      <c r="N355" s="1395"/>
      <c r="O355" s="1395"/>
      <c r="P355" s="1395"/>
      <c r="Q355" s="1395"/>
      <c r="R355" s="1395"/>
      <c r="S355" s="1395"/>
      <c r="T355" s="1395"/>
      <c r="U355" s="1395"/>
      <c r="V355" s="1395"/>
      <c r="W355" s="1395"/>
      <c r="X355" s="1395"/>
      <c r="Y355" s="1395"/>
      <c r="Z355" s="1395"/>
      <c r="AA355" s="1395"/>
      <c r="AB355" s="1395"/>
      <c r="AC355" s="1395"/>
      <c r="AD355" s="1395"/>
      <c r="AE355" s="1395"/>
      <c r="AF355" s="1395"/>
      <c r="AG355" s="1395"/>
      <c r="AH355" s="1395"/>
      <c r="AI355" s="1395"/>
      <c r="AJ355" s="1395"/>
      <c r="AK355" s="1395"/>
      <c r="AL355" s="1395"/>
      <c r="AM355" s="1395"/>
      <c r="AN355" s="1395"/>
    </row>
    <row r="356">
      <c r="A356" s="1395"/>
      <c r="B356" s="1395"/>
      <c r="C356" s="1395"/>
      <c r="D356" s="1395"/>
      <c r="E356" s="1395"/>
      <c r="F356" s="1395"/>
      <c r="G356" s="1395"/>
      <c r="H356" s="1395"/>
      <c r="I356" s="1395"/>
      <c r="J356" s="1395"/>
      <c r="K356" s="1395"/>
      <c r="L356" s="1395"/>
      <c r="M356" s="1395"/>
      <c r="N356" s="1395"/>
      <c r="O356" s="1395"/>
      <c r="P356" s="1395"/>
      <c r="Q356" s="1395"/>
      <c r="R356" s="1395"/>
      <c r="S356" s="1395"/>
      <c r="T356" s="1395"/>
      <c r="U356" s="1395"/>
      <c r="V356" s="1395"/>
      <c r="W356" s="1395"/>
      <c r="X356" s="1395"/>
      <c r="Y356" s="1395"/>
      <c r="Z356" s="1395"/>
      <c r="AA356" s="1395"/>
      <c r="AB356" s="1395"/>
      <c r="AC356" s="1395"/>
      <c r="AD356" s="1395"/>
      <c r="AE356" s="1395"/>
      <c r="AF356" s="1395"/>
      <c r="AG356" s="1395"/>
      <c r="AH356" s="1395"/>
      <c r="AI356" s="1395"/>
      <c r="AJ356" s="1395"/>
      <c r="AK356" s="1395"/>
      <c r="AL356" s="1395"/>
      <c r="AM356" s="1395"/>
      <c r="AN356" s="1395"/>
    </row>
    <row r="357">
      <c r="A357" s="1395"/>
      <c r="B357" s="1395"/>
      <c r="C357" s="1395"/>
      <c r="D357" s="1395"/>
      <c r="E357" s="1395"/>
      <c r="F357" s="1395"/>
      <c r="G357" s="1395"/>
      <c r="H357" s="1395"/>
      <c r="I357" s="1395"/>
      <c r="J357" s="1395"/>
      <c r="K357" s="1395"/>
      <c r="L357" s="1395"/>
      <c r="M357" s="1395"/>
      <c r="N357" s="1395"/>
      <c r="O357" s="1395"/>
      <c r="P357" s="1395"/>
      <c r="Q357" s="1395"/>
      <c r="R357" s="1395"/>
      <c r="S357" s="1395"/>
      <c r="T357" s="1395"/>
      <c r="U357" s="1395"/>
      <c r="V357" s="1395"/>
      <c r="W357" s="1395"/>
      <c r="X357" s="1395"/>
      <c r="Y357" s="1395"/>
      <c r="Z357" s="1395"/>
      <c r="AA357" s="1395"/>
      <c r="AB357" s="1395"/>
      <c r="AC357" s="1395"/>
      <c r="AD357" s="1395"/>
      <c r="AE357" s="1395"/>
      <c r="AF357" s="1395"/>
      <c r="AG357" s="1395"/>
      <c r="AH357" s="1395"/>
      <c r="AI357" s="1395"/>
      <c r="AJ357" s="1395"/>
      <c r="AK357" s="1395"/>
      <c r="AL357" s="1395"/>
      <c r="AM357" s="1395"/>
      <c r="AN357" s="1395"/>
    </row>
    <row r="358">
      <c r="A358" s="1395"/>
      <c r="B358" s="1395"/>
      <c r="C358" s="1395"/>
      <c r="D358" s="1395"/>
      <c r="E358" s="1395"/>
      <c r="F358" s="1395"/>
      <c r="G358" s="1395"/>
      <c r="H358" s="1395"/>
      <c r="I358" s="1395"/>
      <c r="J358" s="1395"/>
      <c r="K358" s="1395"/>
      <c r="L358" s="1395"/>
      <c r="M358" s="1395"/>
      <c r="N358" s="1395"/>
      <c r="O358" s="1395"/>
      <c r="P358" s="1395"/>
      <c r="Q358" s="1395"/>
      <c r="R358" s="1395"/>
      <c r="S358" s="1395"/>
      <c r="T358" s="1395"/>
      <c r="U358" s="1395"/>
      <c r="V358" s="1395"/>
      <c r="W358" s="1395"/>
      <c r="X358" s="1395"/>
      <c r="Y358" s="1395"/>
      <c r="Z358" s="1395"/>
      <c r="AA358" s="1395"/>
      <c r="AB358" s="1395"/>
      <c r="AC358" s="1395"/>
      <c r="AD358" s="1395"/>
      <c r="AE358" s="1395"/>
      <c r="AF358" s="1395"/>
      <c r="AG358" s="1395"/>
      <c r="AH358" s="1395"/>
      <c r="AI358" s="1395"/>
      <c r="AJ358" s="1395"/>
      <c r="AK358" s="1395"/>
      <c r="AL358" s="1395"/>
      <c r="AM358" s="1395"/>
      <c r="AN358" s="1395"/>
    </row>
    <row r="359">
      <c r="A359" s="1395"/>
      <c r="B359" s="1395"/>
      <c r="C359" s="1395"/>
      <c r="D359" s="1395"/>
      <c r="E359" s="1395"/>
      <c r="F359" s="1395"/>
      <c r="G359" s="1395"/>
      <c r="H359" s="1395"/>
      <c r="I359" s="1395"/>
      <c r="J359" s="1395"/>
      <c r="K359" s="1395"/>
      <c r="L359" s="1395"/>
      <c r="M359" s="1395"/>
      <c r="N359" s="1395"/>
      <c r="O359" s="1395"/>
      <c r="P359" s="1395"/>
      <c r="Q359" s="1395"/>
      <c r="R359" s="1395"/>
      <c r="S359" s="1395"/>
      <c r="T359" s="1395"/>
      <c r="U359" s="1395"/>
      <c r="V359" s="1395"/>
      <c r="W359" s="1395"/>
      <c r="X359" s="1395"/>
      <c r="Y359" s="1395"/>
      <c r="Z359" s="1395"/>
      <c r="AA359" s="1395"/>
      <c r="AB359" s="1395"/>
      <c r="AC359" s="1395"/>
      <c r="AD359" s="1395"/>
      <c r="AE359" s="1395"/>
      <c r="AF359" s="1395"/>
      <c r="AG359" s="1395"/>
      <c r="AH359" s="1395"/>
      <c r="AI359" s="1395"/>
      <c r="AJ359" s="1395"/>
      <c r="AK359" s="1395"/>
      <c r="AL359" s="1395"/>
      <c r="AM359" s="1395"/>
      <c r="AN359" s="1395"/>
    </row>
    <row r="360">
      <c r="A360" s="1395"/>
      <c r="B360" s="1395"/>
      <c r="C360" s="1395"/>
      <c r="D360" s="1395"/>
      <c r="E360" s="1395"/>
      <c r="F360" s="1395"/>
      <c r="G360" s="1395"/>
      <c r="H360" s="1395"/>
      <c r="I360" s="1395"/>
      <c r="J360" s="1395"/>
      <c r="K360" s="1395"/>
      <c r="L360" s="1395"/>
      <c r="M360" s="1395"/>
      <c r="N360" s="1395"/>
      <c r="O360" s="1395"/>
      <c r="P360" s="1395"/>
      <c r="Q360" s="1395"/>
      <c r="R360" s="1395"/>
      <c r="S360" s="1395"/>
      <c r="T360" s="1395"/>
      <c r="U360" s="1395"/>
      <c r="V360" s="1395"/>
      <c r="W360" s="1395"/>
      <c r="X360" s="1395"/>
      <c r="Y360" s="1395"/>
      <c r="Z360" s="1395"/>
      <c r="AA360" s="1395"/>
      <c r="AB360" s="1395"/>
      <c r="AC360" s="1395"/>
      <c r="AD360" s="1395"/>
      <c r="AE360" s="1395"/>
      <c r="AF360" s="1395"/>
      <c r="AG360" s="1395"/>
      <c r="AH360" s="1395"/>
      <c r="AI360" s="1395"/>
      <c r="AJ360" s="1395"/>
      <c r="AK360" s="1395"/>
      <c r="AL360" s="1395"/>
      <c r="AM360" s="1395"/>
      <c r="AN360" s="1395"/>
    </row>
    <row r="361">
      <c r="A361" s="1395"/>
      <c r="B361" s="1395"/>
      <c r="C361" s="1395"/>
      <c r="D361" s="1395"/>
      <c r="E361" s="1395"/>
      <c r="F361" s="1395"/>
      <c r="G361" s="1395"/>
      <c r="H361" s="1395"/>
      <c r="I361" s="1395"/>
      <c r="J361" s="1395"/>
      <c r="K361" s="1395"/>
      <c r="L361" s="1395"/>
      <c r="M361" s="1395"/>
      <c r="N361" s="1395"/>
      <c r="O361" s="1395"/>
      <c r="P361" s="1395"/>
      <c r="Q361" s="1395"/>
      <c r="R361" s="1395"/>
      <c r="S361" s="1395"/>
      <c r="T361" s="1395"/>
      <c r="U361" s="1395"/>
      <c r="V361" s="1395"/>
      <c r="W361" s="1395"/>
      <c r="X361" s="1395"/>
      <c r="Y361" s="1395"/>
      <c r="Z361" s="1395"/>
      <c r="AA361" s="1395"/>
      <c r="AB361" s="1395"/>
      <c r="AC361" s="1395"/>
      <c r="AD361" s="1395"/>
      <c r="AE361" s="1395"/>
      <c r="AF361" s="1395"/>
      <c r="AG361" s="1395"/>
      <c r="AH361" s="1395"/>
      <c r="AI361" s="1395"/>
      <c r="AJ361" s="1395"/>
      <c r="AK361" s="1395"/>
      <c r="AL361" s="1395"/>
      <c r="AM361" s="1395"/>
      <c r="AN361" s="1395"/>
    </row>
    <row r="362">
      <c r="A362" s="1395"/>
      <c r="B362" s="1395"/>
      <c r="C362" s="1395"/>
      <c r="D362" s="1395"/>
      <c r="E362" s="1395"/>
      <c r="F362" s="1395"/>
      <c r="G362" s="1395"/>
      <c r="H362" s="1395"/>
      <c r="I362" s="1395"/>
      <c r="J362" s="1395"/>
      <c r="K362" s="1395"/>
      <c r="L362" s="1395"/>
      <c r="M362" s="1395"/>
      <c r="N362" s="1395"/>
      <c r="O362" s="1395"/>
      <c r="P362" s="1395"/>
      <c r="Q362" s="1395"/>
      <c r="R362" s="1395"/>
      <c r="S362" s="1395"/>
      <c r="T362" s="1395"/>
      <c r="U362" s="1395"/>
      <c r="V362" s="1395"/>
      <c r="W362" s="1395"/>
      <c r="X362" s="1395"/>
      <c r="Y362" s="1395"/>
      <c r="Z362" s="1395"/>
      <c r="AA362" s="1395"/>
      <c r="AB362" s="1395"/>
      <c r="AC362" s="1395"/>
      <c r="AD362" s="1395"/>
      <c r="AE362" s="1395"/>
      <c r="AF362" s="1395"/>
      <c r="AG362" s="1395"/>
      <c r="AH362" s="1395"/>
      <c r="AI362" s="1395"/>
      <c r="AJ362" s="1395"/>
      <c r="AK362" s="1395"/>
      <c r="AL362" s="1395"/>
      <c r="AM362" s="1395"/>
      <c r="AN362" s="1395"/>
    </row>
    <row r="363">
      <c r="A363" s="1395"/>
      <c r="B363" s="1395"/>
      <c r="C363" s="1395"/>
      <c r="D363" s="1395"/>
      <c r="E363" s="1395"/>
      <c r="F363" s="1395"/>
      <c r="G363" s="1395"/>
      <c r="H363" s="1395"/>
      <c r="I363" s="1395"/>
      <c r="J363" s="1395"/>
      <c r="K363" s="1395"/>
      <c r="L363" s="1395"/>
      <c r="M363" s="1395"/>
      <c r="N363" s="1395"/>
      <c r="O363" s="1395"/>
      <c r="P363" s="1395"/>
      <c r="Q363" s="1395"/>
      <c r="R363" s="1395"/>
      <c r="S363" s="1395"/>
      <c r="T363" s="1395"/>
      <c r="U363" s="1395"/>
      <c r="V363" s="1395"/>
      <c r="W363" s="1395"/>
      <c r="X363" s="1395"/>
      <c r="Y363" s="1395"/>
      <c r="Z363" s="1395"/>
      <c r="AA363" s="1395"/>
      <c r="AB363" s="1395"/>
      <c r="AC363" s="1395"/>
      <c r="AD363" s="1395"/>
      <c r="AE363" s="1395"/>
      <c r="AF363" s="1395"/>
      <c r="AG363" s="1395"/>
      <c r="AH363" s="1395"/>
      <c r="AI363" s="1395"/>
      <c r="AJ363" s="1395"/>
      <c r="AK363" s="1395"/>
      <c r="AL363" s="1395"/>
      <c r="AM363" s="1395"/>
      <c r="AN363" s="1395"/>
    </row>
    <row r="364">
      <c r="A364" s="1395"/>
      <c r="B364" s="1395"/>
      <c r="C364" s="1395"/>
      <c r="D364" s="1395"/>
      <c r="E364" s="1395"/>
      <c r="F364" s="1395"/>
      <c r="G364" s="1395"/>
      <c r="H364" s="1395"/>
      <c r="I364" s="1395"/>
      <c r="J364" s="1395"/>
      <c r="K364" s="1395"/>
      <c r="L364" s="1395"/>
      <c r="M364" s="1395"/>
      <c r="N364" s="1395"/>
      <c r="O364" s="1395"/>
      <c r="P364" s="1395"/>
      <c r="Q364" s="1395"/>
      <c r="R364" s="1395"/>
      <c r="S364" s="1395"/>
      <c r="T364" s="1395"/>
      <c r="U364" s="1395"/>
      <c r="V364" s="1395"/>
      <c r="W364" s="1395"/>
      <c r="X364" s="1395"/>
      <c r="Y364" s="1395"/>
      <c r="Z364" s="1395"/>
      <c r="AA364" s="1395"/>
      <c r="AB364" s="1395"/>
      <c r="AC364" s="1395"/>
      <c r="AD364" s="1395"/>
      <c r="AE364" s="1395"/>
      <c r="AF364" s="1395"/>
      <c r="AG364" s="1395"/>
      <c r="AH364" s="1395"/>
      <c r="AI364" s="1395"/>
      <c r="AJ364" s="1395"/>
      <c r="AK364" s="1395"/>
      <c r="AL364" s="1395"/>
      <c r="AM364" s="1395"/>
      <c r="AN364" s="1395"/>
    </row>
    <row r="365">
      <c r="A365" s="1395"/>
      <c r="B365" s="1395"/>
      <c r="C365" s="1395"/>
      <c r="D365" s="1395"/>
      <c r="E365" s="1395"/>
      <c r="F365" s="1395"/>
      <c r="G365" s="1395"/>
      <c r="H365" s="1395"/>
      <c r="I365" s="1395"/>
      <c r="J365" s="1395"/>
      <c r="K365" s="1395"/>
      <c r="L365" s="1395"/>
      <c r="M365" s="1395"/>
      <c r="N365" s="1395"/>
      <c r="O365" s="1395"/>
      <c r="P365" s="1395"/>
      <c r="Q365" s="1395"/>
      <c r="R365" s="1395"/>
      <c r="S365" s="1395"/>
      <c r="T365" s="1395"/>
      <c r="U365" s="1395"/>
      <c r="V365" s="1395"/>
      <c r="W365" s="1395"/>
      <c r="X365" s="1395"/>
      <c r="Y365" s="1395"/>
      <c r="Z365" s="1395"/>
      <c r="AA365" s="1395"/>
      <c r="AB365" s="1395"/>
      <c r="AC365" s="1395"/>
      <c r="AD365" s="1395"/>
      <c r="AE365" s="1395"/>
      <c r="AF365" s="1395"/>
      <c r="AG365" s="1395"/>
      <c r="AH365" s="1395"/>
      <c r="AI365" s="1395"/>
      <c r="AJ365" s="1395"/>
      <c r="AK365" s="1395"/>
      <c r="AL365" s="1395"/>
      <c r="AM365" s="1395"/>
      <c r="AN365" s="1395"/>
    </row>
    <row r="366">
      <c r="A366" s="1395"/>
      <c r="B366" s="1395"/>
      <c r="C366" s="1395"/>
      <c r="D366" s="1395"/>
      <c r="E366" s="1395"/>
      <c r="F366" s="1395"/>
      <c r="G366" s="1395"/>
      <c r="H366" s="1395"/>
      <c r="I366" s="1395"/>
      <c r="J366" s="1395"/>
      <c r="K366" s="1395"/>
      <c r="L366" s="1395"/>
      <c r="M366" s="1395"/>
      <c r="N366" s="1395"/>
      <c r="O366" s="1395"/>
      <c r="P366" s="1395"/>
      <c r="Q366" s="1395"/>
      <c r="R366" s="1395"/>
      <c r="S366" s="1395"/>
      <c r="T366" s="1395"/>
      <c r="U366" s="1395"/>
      <c r="V366" s="1395"/>
      <c r="W366" s="1395"/>
      <c r="X366" s="1395"/>
      <c r="Y366" s="1395"/>
      <c r="Z366" s="1395"/>
      <c r="AA366" s="1395"/>
      <c r="AB366" s="1395"/>
      <c r="AC366" s="1395"/>
      <c r="AD366" s="1395"/>
      <c r="AE366" s="1395"/>
      <c r="AF366" s="1395"/>
      <c r="AG366" s="1395"/>
      <c r="AH366" s="1395"/>
      <c r="AI366" s="1395"/>
      <c r="AJ366" s="1395"/>
      <c r="AK366" s="1395"/>
      <c r="AL366" s="1395"/>
      <c r="AM366" s="1395"/>
      <c r="AN366" s="1395"/>
    </row>
    <row r="367">
      <c r="A367" s="1395"/>
      <c r="B367" s="1395"/>
      <c r="C367" s="1395"/>
      <c r="D367" s="1395"/>
      <c r="E367" s="1395"/>
      <c r="F367" s="1395"/>
      <c r="G367" s="1395"/>
      <c r="H367" s="1395"/>
      <c r="I367" s="1395"/>
      <c r="J367" s="1395"/>
      <c r="K367" s="1395"/>
      <c r="L367" s="1395"/>
      <c r="M367" s="1395"/>
      <c r="N367" s="1395"/>
      <c r="O367" s="1395"/>
      <c r="P367" s="1395"/>
      <c r="Q367" s="1395"/>
      <c r="R367" s="1395"/>
      <c r="S367" s="1395"/>
      <c r="T367" s="1395"/>
      <c r="U367" s="1395"/>
      <c r="V367" s="1395"/>
      <c r="W367" s="1395"/>
      <c r="X367" s="1395"/>
      <c r="Y367" s="1395"/>
      <c r="Z367" s="1395"/>
      <c r="AA367" s="1395"/>
      <c r="AB367" s="1395"/>
      <c r="AC367" s="1395"/>
      <c r="AD367" s="1395"/>
      <c r="AE367" s="1395"/>
      <c r="AF367" s="1395"/>
      <c r="AG367" s="1395"/>
      <c r="AH367" s="1395"/>
      <c r="AI367" s="1395"/>
      <c r="AJ367" s="1395"/>
      <c r="AK367" s="1395"/>
      <c r="AL367" s="1395"/>
      <c r="AM367" s="1395"/>
      <c r="AN367" s="1395"/>
    </row>
    <row r="368">
      <c r="A368" s="1395"/>
      <c r="B368" s="1395"/>
      <c r="C368" s="1395"/>
      <c r="D368" s="1395"/>
      <c r="E368" s="1395"/>
      <c r="F368" s="1395"/>
      <c r="G368" s="1395"/>
      <c r="H368" s="1395"/>
      <c r="I368" s="1395"/>
      <c r="J368" s="1395"/>
      <c r="K368" s="1395"/>
      <c r="L368" s="1395"/>
      <c r="M368" s="1395"/>
      <c r="N368" s="1395"/>
      <c r="O368" s="1395"/>
      <c r="P368" s="1395"/>
      <c r="Q368" s="1395"/>
      <c r="R368" s="1395"/>
      <c r="S368" s="1395"/>
      <c r="T368" s="1395"/>
      <c r="U368" s="1395"/>
      <c r="V368" s="1395"/>
      <c r="W368" s="1395"/>
      <c r="X368" s="1395"/>
      <c r="Y368" s="1395"/>
      <c r="Z368" s="1395"/>
      <c r="AA368" s="1395"/>
      <c r="AB368" s="1395"/>
      <c r="AC368" s="1395"/>
      <c r="AD368" s="1395"/>
      <c r="AE368" s="1395"/>
      <c r="AF368" s="1395"/>
      <c r="AG368" s="1395"/>
      <c r="AH368" s="1395"/>
      <c r="AI368" s="1395"/>
      <c r="AJ368" s="1395"/>
      <c r="AK368" s="1395"/>
      <c r="AL368" s="1395"/>
      <c r="AM368" s="1395"/>
      <c r="AN368" s="1395"/>
    </row>
    <row r="369">
      <c r="A369" s="1395"/>
      <c r="B369" s="1395"/>
      <c r="C369" s="1395"/>
      <c r="D369" s="1395"/>
      <c r="E369" s="1395"/>
      <c r="F369" s="1395"/>
      <c r="G369" s="1395"/>
      <c r="H369" s="1395"/>
      <c r="I369" s="1395"/>
      <c r="J369" s="1395"/>
      <c r="K369" s="1395"/>
      <c r="L369" s="1395"/>
      <c r="M369" s="1395"/>
      <c r="N369" s="1395"/>
      <c r="O369" s="1395"/>
      <c r="P369" s="1395"/>
      <c r="Q369" s="1395"/>
      <c r="R369" s="1395"/>
      <c r="S369" s="1395"/>
      <c r="T369" s="1395"/>
      <c r="U369" s="1395"/>
      <c r="V369" s="1395"/>
      <c r="W369" s="1395"/>
      <c r="X369" s="1395"/>
      <c r="Y369" s="1395"/>
      <c r="Z369" s="1395"/>
      <c r="AA369" s="1395"/>
      <c r="AB369" s="1395"/>
      <c r="AC369" s="1395"/>
      <c r="AD369" s="1395"/>
      <c r="AE369" s="1395"/>
      <c r="AF369" s="1395"/>
      <c r="AG369" s="1395"/>
      <c r="AH369" s="1395"/>
      <c r="AI369" s="1395"/>
      <c r="AJ369" s="1395"/>
      <c r="AK369" s="1395"/>
      <c r="AL369" s="1395"/>
      <c r="AM369" s="1395"/>
      <c r="AN369" s="1395"/>
    </row>
    <row r="370">
      <c r="A370" s="1395"/>
      <c r="B370" s="1395"/>
      <c r="C370" s="1395"/>
      <c r="D370" s="1395"/>
      <c r="E370" s="1395"/>
      <c r="F370" s="1395"/>
      <c r="G370" s="1395"/>
      <c r="H370" s="1395"/>
      <c r="I370" s="1395"/>
      <c r="J370" s="1395"/>
      <c r="K370" s="1395"/>
      <c r="L370" s="1395"/>
      <c r="M370" s="1395"/>
      <c r="N370" s="1395"/>
      <c r="O370" s="1395"/>
      <c r="P370" s="1395"/>
      <c r="Q370" s="1395"/>
      <c r="R370" s="1395"/>
      <c r="S370" s="1395"/>
      <c r="T370" s="1395"/>
      <c r="U370" s="1395"/>
      <c r="V370" s="1395"/>
      <c r="W370" s="1395"/>
      <c r="X370" s="1395"/>
      <c r="Y370" s="1395"/>
      <c r="Z370" s="1395"/>
      <c r="AA370" s="1395"/>
      <c r="AB370" s="1395"/>
      <c r="AC370" s="1395"/>
      <c r="AD370" s="1395"/>
      <c r="AE370" s="1395"/>
      <c r="AF370" s="1395"/>
      <c r="AG370" s="1395"/>
      <c r="AH370" s="1395"/>
      <c r="AI370" s="1395"/>
      <c r="AJ370" s="1395"/>
      <c r="AK370" s="1395"/>
      <c r="AL370" s="1395"/>
      <c r="AM370" s="1395"/>
      <c r="AN370" s="1395"/>
    </row>
    <row r="371">
      <c r="A371" s="1395"/>
      <c r="B371" s="1395"/>
      <c r="C371" s="1395"/>
      <c r="D371" s="1395"/>
      <c r="E371" s="1395"/>
      <c r="F371" s="1395"/>
      <c r="G371" s="1395"/>
      <c r="H371" s="1395"/>
      <c r="I371" s="1395"/>
      <c r="J371" s="1395"/>
      <c r="K371" s="1395"/>
      <c r="L371" s="1395"/>
      <c r="M371" s="1395"/>
      <c r="N371" s="1395"/>
      <c r="O371" s="1395"/>
      <c r="P371" s="1395"/>
      <c r="Q371" s="1395"/>
      <c r="R371" s="1395"/>
      <c r="S371" s="1395"/>
      <c r="T371" s="1395"/>
      <c r="U371" s="1395"/>
      <c r="V371" s="1395"/>
      <c r="W371" s="1395"/>
      <c r="X371" s="1395"/>
      <c r="Y371" s="1395"/>
      <c r="Z371" s="1395"/>
      <c r="AA371" s="1395"/>
      <c r="AB371" s="1395"/>
      <c r="AC371" s="1395"/>
      <c r="AD371" s="1395"/>
      <c r="AE371" s="1395"/>
      <c r="AF371" s="1395"/>
      <c r="AG371" s="1395"/>
      <c r="AH371" s="1395"/>
      <c r="AI371" s="1395"/>
      <c r="AJ371" s="1395"/>
      <c r="AK371" s="1395"/>
      <c r="AL371" s="1395"/>
      <c r="AM371" s="1395"/>
      <c r="AN371" s="1395"/>
    </row>
    <row r="372">
      <c r="A372" s="1395"/>
      <c r="B372" s="1395"/>
      <c r="C372" s="1395"/>
      <c r="D372" s="1395"/>
      <c r="E372" s="1395"/>
      <c r="F372" s="1395"/>
      <c r="G372" s="1395"/>
      <c r="H372" s="1395"/>
      <c r="I372" s="1395"/>
      <c r="J372" s="1395"/>
      <c r="K372" s="1395"/>
      <c r="L372" s="1395"/>
      <c r="M372" s="1395"/>
      <c r="N372" s="1395"/>
      <c r="O372" s="1395"/>
      <c r="P372" s="1395"/>
      <c r="Q372" s="1395"/>
      <c r="R372" s="1395"/>
      <c r="S372" s="1395"/>
      <c r="T372" s="1395"/>
      <c r="U372" s="1395"/>
      <c r="V372" s="1395"/>
      <c r="W372" s="1395"/>
      <c r="X372" s="1395"/>
      <c r="Y372" s="1395"/>
      <c r="Z372" s="1395"/>
      <c r="AA372" s="1395"/>
      <c r="AB372" s="1395"/>
      <c r="AC372" s="1395"/>
      <c r="AD372" s="1395"/>
      <c r="AE372" s="1395"/>
      <c r="AF372" s="1395"/>
      <c r="AG372" s="1395"/>
      <c r="AH372" s="1395"/>
      <c r="AI372" s="1395"/>
      <c r="AJ372" s="1395"/>
      <c r="AK372" s="1395"/>
      <c r="AL372" s="1395"/>
      <c r="AM372" s="1395"/>
      <c r="AN372" s="1395"/>
    </row>
    <row r="373">
      <c r="A373" s="1395"/>
      <c r="B373" s="1395"/>
      <c r="C373" s="1395"/>
      <c r="D373" s="1395"/>
      <c r="E373" s="1395"/>
      <c r="F373" s="1395"/>
      <c r="G373" s="1395"/>
      <c r="H373" s="1395"/>
      <c r="I373" s="1395"/>
      <c r="J373" s="1395"/>
      <c r="K373" s="1395"/>
      <c r="L373" s="1395"/>
      <c r="M373" s="1395"/>
      <c r="N373" s="1395"/>
      <c r="O373" s="1395"/>
      <c r="P373" s="1395"/>
      <c r="Q373" s="1395"/>
      <c r="R373" s="1395"/>
      <c r="S373" s="1395"/>
      <c r="T373" s="1395"/>
      <c r="U373" s="1395"/>
      <c r="V373" s="1395"/>
      <c r="W373" s="1395"/>
      <c r="X373" s="1395"/>
      <c r="Y373" s="1395"/>
      <c r="Z373" s="1395"/>
      <c r="AA373" s="1395"/>
      <c r="AB373" s="1395"/>
      <c r="AC373" s="1395"/>
      <c r="AD373" s="1395"/>
      <c r="AE373" s="1395"/>
      <c r="AF373" s="1395"/>
      <c r="AG373" s="1395"/>
      <c r="AH373" s="1395"/>
      <c r="AI373" s="1395"/>
      <c r="AJ373" s="1395"/>
      <c r="AK373" s="1395"/>
      <c r="AL373" s="1395"/>
      <c r="AM373" s="1395"/>
      <c r="AN373" s="1395"/>
    </row>
    <row r="374">
      <c r="A374" s="1395"/>
      <c r="B374" s="1395"/>
      <c r="C374" s="1395"/>
      <c r="D374" s="1395"/>
      <c r="E374" s="1395"/>
      <c r="F374" s="1395"/>
      <c r="G374" s="1395"/>
      <c r="H374" s="1395"/>
      <c r="I374" s="1395"/>
      <c r="J374" s="1395"/>
      <c r="K374" s="1395"/>
      <c r="L374" s="1395"/>
      <c r="M374" s="1395"/>
      <c r="N374" s="1395"/>
      <c r="O374" s="1395"/>
      <c r="P374" s="1395"/>
      <c r="Q374" s="1395"/>
      <c r="R374" s="1395"/>
      <c r="S374" s="1395"/>
      <c r="T374" s="1395"/>
      <c r="U374" s="1395"/>
      <c r="V374" s="1395"/>
      <c r="W374" s="1395"/>
      <c r="X374" s="1395"/>
      <c r="Y374" s="1395"/>
      <c r="Z374" s="1395"/>
      <c r="AA374" s="1395"/>
      <c r="AB374" s="1395"/>
      <c r="AC374" s="1395"/>
      <c r="AD374" s="1395"/>
      <c r="AE374" s="1395"/>
      <c r="AF374" s="1395"/>
      <c r="AG374" s="1395"/>
      <c r="AH374" s="1395"/>
      <c r="AI374" s="1395"/>
      <c r="AJ374" s="1395"/>
      <c r="AK374" s="1395"/>
      <c r="AL374" s="1395"/>
      <c r="AM374" s="1395"/>
      <c r="AN374" s="1395"/>
    </row>
    <row r="375">
      <c r="A375" s="1395"/>
      <c r="B375" s="1395"/>
      <c r="C375" s="1395"/>
      <c r="D375" s="1395"/>
      <c r="E375" s="1395"/>
      <c r="F375" s="1395"/>
      <c r="G375" s="1395"/>
      <c r="H375" s="1395"/>
      <c r="I375" s="1395"/>
      <c r="J375" s="1395"/>
      <c r="K375" s="1395"/>
      <c r="L375" s="1395"/>
      <c r="M375" s="1395"/>
      <c r="N375" s="1395"/>
      <c r="O375" s="1395"/>
      <c r="P375" s="1395"/>
      <c r="Q375" s="1395"/>
      <c r="R375" s="1395"/>
      <c r="S375" s="1395"/>
      <c r="T375" s="1395"/>
      <c r="U375" s="1395"/>
      <c r="V375" s="1395"/>
      <c r="W375" s="1395"/>
      <c r="X375" s="1395"/>
      <c r="Y375" s="1395"/>
      <c r="Z375" s="1395"/>
      <c r="AA375" s="1395"/>
      <c r="AB375" s="1395"/>
      <c r="AC375" s="1395"/>
      <c r="AD375" s="1395"/>
      <c r="AE375" s="1395"/>
      <c r="AF375" s="1395"/>
      <c r="AG375" s="1395"/>
      <c r="AH375" s="1395"/>
      <c r="AI375" s="1395"/>
      <c r="AJ375" s="1395"/>
      <c r="AK375" s="1395"/>
      <c r="AL375" s="1395"/>
      <c r="AM375" s="1395"/>
      <c r="AN375" s="1395"/>
    </row>
    <row r="376">
      <c r="A376" s="1395"/>
      <c r="B376" s="1395"/>
      <c r="C376" s="1395"/>
      <c r="D376" s="1395"/>
      <c r="E376" s="1395"/>
      <c r="F376" s="1395"/>
      <c r="G376" s="1395"/>
      <c r="H376" s="1395"/>
      <c r="I376" s="1395"/>
      <c r="J376" s="1395"/>
      <c r="K376" s="1395"/>
      <c r="L376" s="1395"/>
      <c r="M376" s="1395"/>
      <c r="N376" s="1395"/>
      <c r="O376" s="1395"/>
      <c r="P376" s="1395"/>
      <c r="Q376" s="1395"/>
      <c r="R376" s="1395"/>
      <c r="S376" s="1395"/>
      <c r="T376" s="1395"/>
      <c r="U376" s="1395"/>
      <c r="V376" s="1395"/>
      <c r="W376" s="1395"/>
      <c r="X376" s="1395"/>
      <c r="Y376" s="1395"/>
      <c r="Z376" s="1395"/>
      <c r="AA376" s="1395"/>
      <c r="AB376" s="1395"/>
      <c r="AC376" s="1395"/>
      <c r="AD376" s="1395"/>
      <c r="AE376" s="1395"/>
      <c r="AF376" s="1395"/>
      <c r="AG376" s="1395"/>
      <c r="AH376" s="1395"/>
      <c r="AI376" s="1395"/>
      <c r="AJ376" s="1395"/>
      <c r="AK376" s="1395"/>
      <c r="AL376" s="1395"/>
      <c r="AM376" s="1395"/>
      <c r="AN376" s="1395"/>
    </row>
    <row r="377">
      <c r="A377" s="1395"/>
      <c r="B377" s="1395"/>
      <c r="C377" s="1395"/>
      <c r="D377" s="1395"/>
      <c r="E377" s="1395"/>
      <c r="F377" s="1395"/>
      <c r="G377" s="1395"/>
      <c r="H377" s="1395"/>
      <c r="I377" s="1395"/>
      <c r="J377" s="1395"/>
      <c r="K377" s="1395"/>
      <c r="L377" s="1395"/>
      <c r="M377" s="1395"/>
      <c r="N377" s="1395"/>
      <c r="O377" s="1395"/>
      <c r="P377" s="1395"/>
      <c r="Q377" s="1395"/>
      <c r="R377" s="1395"/>
      <c r="S377" s="1395"/>
      <c r="T377" s="1395"/>
      <c r="U377" s="1395"/>
      <c r="V377" s="1395"/>
      <c r="W377" s="1395"/>
      <c r="X377" s="1395"/>
      <c r="Y377" s="1395"/>
      <c r="Z377" s="1395"/>
      <c r="AA377" s="1395"/>
      <c r="AB377" s="1395"/>
      <c r="AC377" s="1395"/>
      <c r="AD377" s="1395"/>
      <c r="AE377" s="1395"/>
      <c r="AF377" s="1395"/>
      <c r="AG377" s="1395"/>
      <c r="AH377" s="1395"/>
      <c r="AI377" s="1395"/>
      <c r="AJ377" s="1395"/>
      <c r="AK377" s="1395"/>
      <c r="AL377" s="1395"/>
      <c r="AM377" s="1395"/>
      <c r="AN377" s="1395"/>
    </row>
    <row r="378">
      <c r="A378" s="1395"/>
      <c r="B378" s="1395"/>
      <c r="C378" s="1395"/>
      <c r="D378" s="1395"/>
      <c r="E378" s="1395"/>
      <c r="F378" s="1395"/>
      <c r="G378" s="1395"/>
      <c r="H378" s="1395"/>
      <c r="I378" s="1395"/>
      <c r="J378" s="1395"/>
      <c r="K378" s="1395"/>
      <c r="L378" s="1395"/>
      <c r="M378" s="1395"/>
      <c r="N378" s="1395"/>
      <c r="O378" s="1395"/>
      <c r="P378" s="1395"/>
      <c r="Q378" s="1395"/>
      <c r="R378" s="1395"/>
      <c r="S378" s="1395"/>
      <c r="T378" s="1395"/>
      <c r="U378" s="1395"/>
      <c r="V378" s="1395"/>
      <c r="W378" s="1395"/>
      <c r="X378" s="1395"/>
      <c r="Y378" s="1395"/>
      <c r="Z378" s="1395"/>
      <c r="AA378" s="1395"/>
      <c r="AB378" s="1395"/>
      <c r="AC378" s="1395"/>
      <c r="AD378" s="1395"/>
      <c r="AE378" s="1395"/>
      <c r="AF378" s="1395"/>
      <c r="AG378" s="1395"/>
      <c r="AH378" s="1395"/>
      <c r="AI378" s="1395"/>
      <c r="AJ378" s="1395"/>
      <c r="AK378" s="1395"/>
      <c r="AL378" s="1395"/>
      <c r="AM378" s="1395"/>
      <c r="AN378" s="1395"/>
    </row>
    <row r="379">
      <c r="A379" s="1395"/>
      <c r="B379" s="1395"/>
      <c r="C379" s="1395"/>
      <c r="D379" s="1395"/>
      <c r="E379" s="1395"/>
      <c r="F379" s="1395"/>
      <c r="G379" s="1395"/>
      <c r="H379" s="1395"/>
      <c r="I379" s="1395"/>
      <c r="J379" s="1395"/>
      <c r="K379" s="1395"/>
      <c r="L379" s="1395"/>
      <c r="M379" s="1395"/>
      <c r="N379" s="1395"/>
      <c r="O379" s="1395"/>
      <c r="P379" s="1395"/>
      <c r="Q379" s="1395"/>
      <c r="R379" s="1395"/>
      <c r="S379" s="1395"/>
      <c r="T379" s="1395"/>
      <c r="U379" s="1395"/>
      <c r="V379" s="1395"/>
      <c r="W379" s="1395"/>
      <c r="X379" s="1395"/>
      <c r="Y379" s="1395"/>
      <c r="Z379" s="1395"/>
      <c r="AA379" s="1395"/>
      <c r="AB379" s="1395"/>
      <c r="AC379" s="1395"/>
      <c r="AD379" s="1395"/>
      <c r="AE379" s="1395"/>
      <c r="AF379" s="1395"/>
      <c r="AG379" s="1395"/>
      <c r="AH379" s="1395"/>
      <c r="AI379" s="1395"/>
      <c r="AJ379" s="1395"/>
      <c r="AK379" s="1395"/>
      <c r="AL379" s="1395"/>
      <c r="AM379" s="1395"/>
      <c r="AN379" s="1395"/>
    </row>
    <row r="380">
      <c r="A380" s="1395"/>
      <c r="B380" s="1395"/>
      <c r="C380" s="1395"/>
      <c r="D380" s="1395"/>
      <c r="E380" s="1395"/>
      <c r="F380" s="1395"/>
      <c r="G380" s="1395"/>
      <c r="H380" s="1395"/>
      <c r="I380" s="1395"/>
      <c r="J380" s="1395"/>
      <c r="K380" s="1395"/>
      <c r="L380" s="1395"/>
      <c r="M380" s="1395"/>
      <c r="N380" s="1395"/>
      <c r="O380" s="1395"/>
      <c r="P380" s="1395"/>
      <c r="Q380" s="1395"/>
      <c r="R380" s="1395"/>
      <c r="S380" s="1395"/>
      <c r="T380" s="1395"/>
      <c r="U380" s="1395"/>
      <c r="V380" s="1395"/>
      <c r="W380" s="1395"/>
      <c r="X380" s="1395"/>
      <c r="Y380" s="1395"/>
      <c r="Z380" s="1395"/>
      <c r="AA380" s="1395"/>
      <c r="AB380" s="1395"/>
      <c r="AC380" s="1395"/>
      <c r="AD380" s="1395"/>
      <c r="AE380" s="1395"/>
      <c r="AF380" s="1395"/>
      <c r="AG380" s="1395"/>
      <c r="AH380" s="1395"/>
      <c r="AI380" s="1395"/>
      <c r="AJ380" s="1395"/>
      <c r="AK380" s="1395"/>
      <c r="AL380" s="1395"/>
      <c r="AM380" s="1395"/>
      <c r="AN380" s="1395"/>
    </row>
    <row r="381">
      <c r="A381" s="1395"/>
      <c r="B381" s="1395"/>
      <c r="C381" s="1395"/>
      <c r="D381" s="1395"/>
      <c r="E381" s="1395"/>
      <c r="F381" s="1395"/>
      <c r="G381" s="1395"/>
      <c r="H381" s="1395"/>
      <c r="I381" s="1395"/>
      <c r="J381" s="1395"/>
      <c r="K381" s="1395"/>
      <c r="L381" s="1395"/>
      <c r="M381" s="1395"/>
      <c r="N381" s="1395"/>
      <c r="O381" s="1395"/>
      <c r="P381" s="1395"/>
      <c r="Q381" s="1395"/>
      <c r="R381" s="1395"/>
      <c r="S381" s="1395"/>
      <c r="T381" s="1395"/>
      <c r="U381" s="1395"/>
      <c r="V381" s="1395"/>
      <c r="W381" s="1395"/>
      <c r="X381" s="1395"/>
      <c r="Y381" s="1395"/>
      <c r="Z381" s="1395"/>
      <c r="AA381" s="1395"/>
      <c r="AB381" s="1395"/>
      <c r="AC381" s="1395"/>
      <c r="AD381" s="1395"/>
      <c r="AE381" s="1395"/>
      <c r="AF381" s="1395"/>
      <c r="AG381" s="1395"/>
      <c r="AH381" s="1395"/>
      <c r="AI381" s="1395"/>
      <c r="AJ381" s="1395"/>
      <c r="AK381" s="1395"/>
      <c r="AL381" s="1395"/>
      <c r="AM381" s="1395"/>
      <c r="AN381" s="1395"/>
    </row>
    <row r="382">
      <c r="A382" s="1395"/>
      <c r="B382" s="1395"/>
      <c r="C382" s="1395"/>
      <c r="D382" s="1395"/>
      <c r="E382" s="1395"/>
      <c r="F382" s="1395"/>
      <c r="G382" s="1395"/>
      <c r="H382" s="1395"/>
      <c r="I382" s="1395"/>
      <c r="J382" s="1395"/>
      <c r="K382" s="1395"/>
      <c r="L382" s="1395"/>
      <c r="M382" s="1395"/>
      <c r="N382" s="1395"/>
      <c r="O382" s="1395"/>
      <c r="P382" s="1395"/>
      <c r="Q382" s="1395"/>
      <c r="R382" s="1395"/>
      <c r="S382" s="1395"/>
      <c r="T382" s="1395"/>
      <c r="U382" s="1395"/>
      <c r="V382" s="1395"/>
      <c r="W382" s="1395"/>
      <c r="X382" s="1395"/>
      <c r="Y382" s="1395"/>
      <c r="Z382" s="1395"/>
      <c r="AA382" s="1395"/>
      <c r="AB382" s="1395"/>
      <c r="AC382" s="1395"/>
      <c r="AD382" s="1395"/>
      <c r="AE382" s="1395"/>
      <c r="AF382" s="1395"/>
      <c r="AG382" s="1395"/>
      <c r="AH382" s="1395"/>
      <c r="AI382" s="1395"/>
      <c r="AJ382" s="1395"/>
      <c r="AK382" s="1395"/>
      <c r="AL382" s="1395"/>
      <c r="AM382" s="1395"/>
      <c r="AN382" s="1395"/>
    </row>
    <row r="383">
      <c r="A383" s="1395"/>
      <c r="B383" s="1395"/>
      <c r="C383" s="1395"/>
      <c r="D383" s="1395"/>
      <c r="E383" s="1395"/>
      <c r="F383" s="1395"/>
      <c r="G383" s="1395"/>
      <c r="H383" s="1395"/>
      <c r="I383" s="1395"/>
      <c r="J383" s="1395"/>
      <c r="K383" s="1395"/>
      <c r="L383" s="1395"/>
      <c r="M383" s="1395"/>
      <c r="N383" s="1395"/>
      <c r="O383" s="1395"/>
      <c r="P383" s="1395"/>
      <c r="Q383" s="1395"/>
      <c r="R383" s="1395"/>
      <c r="S383" s="1395"/>
      <c r="T383" s="1395"/>
      <c r="U383" s="1395"/>
      <c r="V383" s="1395"/>
      <c r="W383" s="1395"/>
      <c r="X383" s="1395"/>
      <c r="Y383" s="1395"/>
      <c r="Z383" s="1395"/>
      <c r="AA383" s="1395"/>
      <c r="AB383" s="1395"/>
      <c r="AC383" s="1395"/>
      <c r="AD383" s="1395"/>
      <c r="AE383" s="1395"/>
      <c r="AF383" s="1395"/>
      <c r="AG383" s="1395"/>
      <c r="AH383" s="1395"/>
      <c r="AI383" s="1395"/>
      <c r="AJ383" s="1395"/>
      <c r="AK383" s="1395"/>
      <c r="AL383" s="1395"/>
      <c r="AM383" s="1395"/>
      <c r="AN383" s="1395"/>
    </row>
    <row r="384">
      <c r="A384" s="1395"/>
      <c r="B384" s="1395"/>
      <c r="C384" s="1395"/>
      <c r="D384" s="1395"/>
      <c r="E384" s="1395"/>
      <c r="F384" s="1395"/>
      <c r="G384" s="1395"/>
      <c r="H384" s="1395"/>
      <c r="I384" s="1395"/>
      <c r="J384" s="1395"/>
      <c r="K384" s="1395"/>
      <c r="L384" s="1395"/>
      <c r="M384" s="1395"/>
      <c r="N384" s="1395"/>
      <c r="O384" s="1395"/>
      <c r="P384" s="1395"/>
      <c r="Q384" s="1395"/>
      <c r="R384" s="1395"/>
      <c r="S384" s="1395"/>
      <c r="T384" s="1395"/>
      <c r="U384" s="1395"/>
      <c r="V384" s="1395"/>
      <c r="W384" s="1395"/>
      <c r="X384" s="1395"/>
      <c r="Y384" s="1395"/>
      <c r="Z384" s="1395"/>
      <c r="AA384" s="1395"/>
      <c r="AB384" s="1395"/>
      <c r="AC384" s="1395"/>
      <c r="AD384" s="1395"/>
      <c r="AE384" s="1395"/>
      <c r="AF384" s="1395"/>
      <c r="AG384" s="1395"/>
      <c r="AH384" s="1395"/>
      <c r="AI384" s="1395"/>
      <c r="AJ384" s="1395"/>
      <c r="AK384" s="1395"/>
      <c r="AL384" s="1395"/>
      <c r="AM384" s="1395"/>
      <c r="AN384" s="1395"/>
    </row>
    <row r="385">
      <c r="A385" s="1395"/>
      <c r="B385" s="1395"/>
      <c r="C385" s="1395"/>
      <c r="D385" s="1395"/>
      <c r="E385" s="1395"/>
      <c r="F385" s="1395"/>
      <c r="G385" s="1395"/>
      <c r="H385" s="1395"/>
      <c r="I385" s="1395"/>
      <c r="J385" s="1395"/>
      <c r="K385" s="1395"/>
      <c r="L385" s="1395"/>
      <c r="M385" s="1395"/>
      <c r="N385" s="1395"/>
      <c r="O385" s="1395"/>
      <c r="P385" s="1395"/>
      <c r="Q385" s="1395"/>
      <c r="R385" s="1395"/>
      <c r="S385" s="1395"/>
      <c r="T385" s="1395"/>
      <c r="U385" s="1395"/>
      <c r="V385" s="1395"/>
      <c r="W385" s="1395"/>
      <c r="X385" s="1395"/>
      <c r="Y385" s="1395"/>
      <c r="Z385" s="1395"/>
      <c r="AA385" s="1395"/>
      <c r="AB385" s="1395"/>
      <c r="AC385" s="1395"/>
      <c r="AD385" s="1395"/>
      <c r="AE385" s="1395"/>
      <c r="AF385" s="1395"/>
      <c r="AG385" s="1395"/>
      <c r="AH385" s="1395"/>
      <c r="AI385" s="1395"/>
      <c r="AJ385" s="1395"/>
      <c r="AK385" s="1395"/>
      <c r="AL385" s="1395"/>
      <c r="AM385" s="1395"/>
      <c r="AN385" s="1395"/>
    </row>
    <row r="386">
      <c r="A386" s="1395"/>
      <c r="B386" s="1395"/>
      <c r="C386" s="1395"/>
      <c r="D386" s="1395"/>
      <c r="E386" s="1395"/>
      <c r="F386" s="1395"/>
      <c r="G386" s="1395"/>
      <c r="H386" s="1395"/>
      <c r="I386" s="1395"/>
      <c r="J386" s="1395"/>
      <c r="K386" s="1395"/>
      <c r="L386" s="1395"/>
      <c r="M386" s="1395"/>
      <c r="N386" s="1395"/>
      <c r="O386" s="1395"/>
      <c r="P386" s="1395"/>
      <c r="Q386" s="1395"/>
      <c r="R386" s="1395"/>
      <c r="S386" s="1395"/>
      <c r="T386" s="1395"/>
      <c r="U386" s="1395"/>
      <c r="V386" s="1395"/>
      <c r="W386" s="1395"/>
      <c r="X386" s="1395"/>
      <c r="Y386" s="1395"/>
      <c r="Z386" s="1395"/>
      <c r="AA386" s="1395"/>
      <c r="AB386" s="1395"/>
      <c r="AC386" s="1395"/>
      <c r="AD386" s="1395"/>
      <c r="AE386" s="1395"/>
      <c r="AF386" s="1395"/>
      <c r="AG386" s="1395"/>
      <c r="AH386" s="1395"/>
      <c r="AI386" s="1395"/>
      <c r="AJ386" s="1395"/>
      <c r="AK386" s="1395"/>
      <c r="AL386" s="1395"/>
      <c r="AM386" s="1395"/>
      <c r="AN386" s="1395"/>
    </row>
    <row r="387">
      <c r="A387" s="1395"/>
      <c r="B387" s="1395"/>
      <c r="C387" s="1395"/>
      <c r="D387" s="1395"/>
      <c r="E387" s="1395"/>
      <c r="F387" s="1395"/>
      <c r="G387" s="1395"/>
      <c r="H387" s="1395"/>
      <c r="I387" s="1395"/>
      <c r="J387" s="1395"/>
      <c r="K387" s="1395"/>
      <c r="L387" s="1395"/>
      <c r="M387" s="1395"/>
      <c r="N387" s="1395"/>
      <c r="O387" s="1395"/>
      <c r="P387" s="1395"/>
      <c r="Q387" s="1395"/>
      <c r="R387" s="1395"/>
      <c r="S387" s="1395"/>
      <c r="T387" s="1395"/>
      <c r="U387" s="1395"/>
      <c r="V387" s="1395"/>
      <c r="W387" s="1395"/>
      <c r="X387" s="1395"/>
      <c r="Y387" s="1395"/>
      <c r="Z387" s="1395"/>
      <c r="AA387" s="1395"/>
      <c r="AB387" s="1395"/>
      <c r="AC387" s="1395"/>
      <c r="AD387" s="1395"/>
      <c r="AE387" s="1395"/>
      <c r="AF387" s="1395"/>
      <c r="AG387" s="1395"/>
      <c r="AH387" s="1395"/>
      <c r="AI387" s="1395"/>
      <c r="AJ387" s="1395"/>
      <c r="AK387" s="1395"/>
      <c r="AL387" s="1395"/>
      <c r="AM387" s="1395"/>
      <c r="AN387" s="1395"/>
    </row>
    <row r="388">
      <c r="A388" s="1395"/>
      <c r="B388" s="1395"/>
      <c r="C388" s="1395"/>
      <c r="D388" s="1395"/>
      <c r="E388" s="1395"/>
      <c r="F388" s="1395"/>
      <c r="G388" s="1395"/>
      <c r="H388" s="1395"/>
      <c r="I388" s="1395"/>
      <c r="J388" s="1395"/>
      <c r="K388" s="1395"/>
      <c r="L388" s="1395"/>
      <c r="M388" s="1395"/>
      <c r="N388" s="1395"/>
      <c r="O388" s="1395"/>
      <c r="P388" s="1395"/>
      <c r="Q388" s="1395"/>
      <c r="R388" s="1395"/>
      <c r="S388" s="1395"/>
      <c r="T388" s="1395"/>
      <c r="U388" s="1395"/>
      <c r="V388" s="1395"/>
      <c r="W388" s="1395"/>
      <c r="X388" s="1395"/>
      <c r="Y388" s="1395"/>
      <c r="Z388" s="1395"/>
      <c r="AA388" s="1395"/>
      <c r="AB388" s="1395"/>
      <c r="AC388" s="1395"/>
      <c r="AD388" s="1395"/>
      <c r="AE388" s="1395"/>
      <c r="AF388" s="1395"/>
      <c r="AG388" s="1395"/>
      <c r="AH388" s="1395"/>
      <c r="AI388" s="1395"/>
      <c r="AJ388" s="1395"/>
      <c r="AK388" s="1395"/>
      <c r="AL388" s="1395"/>
      <c r="AM388" s="1395"/>
      <c r="AN388" s="1395"/>
    </row>
    <row r="389">
      <c r="A389" s="1395"/>
      <c r="B389" s="1395"/>
      <c r="C389" s="1395"/>
      <c r="D389" s="1395"/>
      <c r="E389" s="1395"/>
      <c r="F389" s="1395"/>
      <c r="G389" s="1395"/>
      <c r="H389" s="1395"/>
      <c r="I389" s="1395"/>
      <c r="J389" s="1395"/>
      <c r="K389" s="1395"/>
      <c r="L389" s="1395"/>
      <c r="M389" s="1395"/>
      <c r="N389" s="1395"/>
      <c r="O389" s="1395"/>
      <c r="P389" s="1395"/>
      <c r="Q389" s="1395"/>
      <c r="R389" s="1395"/>
      <c r="S389" s="1395"/>
      <c r="T389" s="1395"/>
      <c r="U389" s="1395"/>
      <c r="V389" s="1395"/>
      <c r="W389" s="1395"/>
      <c r="X389" s="1395"/>
      <c r="Y389" s="1395"/>
      <c r="Z389" s="1395"/>
      <c r="AA389" s="1395"/>
      <c r="AB389" s="1395"/>
      <c r="AC389" s="1395"/>
      <c r="AD389" s="1395"/>
      <c r="AE389" s="1395"/>
      <c r="AF389" s="1395"/>
      <c r="AG389" s="1395"/>
      <c r="AH389" s="1395"/>
      <c r="AI389" s="1395"/>
      <c r="AJ389" s="1395"/>
      <c r="AK389" s="1395"/>
      <c r="AL389" s="1395"/>
      <c r="AM389" s="1395"/>
      <c r="AN389" s="1395"/>
    </row>
    <row r="390">
      <c r="A390" s="1395"/>
      <c r="B390" s="1395"/>
      <c r="C390" s="1395"/>
      <c r="D390" s="1395"/>
      <c r="E390" s="1395"/>
      <c r="F390" s="1395"/>
      <c r="G390" s="1395"/>
      <c r="H390" s="1395"/>
      <c r="I390" s="1395"/>
      <c r="J390" s="1395"/>
      <c r="K390" s="1395"/>
      <c r="L390" s="1395"/>
      <c r="M390" s="1395"/>
      <c r="N390" s="1395"/>
      <c r="O390" s="1395"/>
      <c r="P390" s="1395"/>
      <c r="Q390" s="1395"/>
      <c r="R390" s="1395"/>
      <c r="S390" s="1395"/>
      <c r="T390" s="1395"/>
      <c r="U390" s="1395"/>
      <c r="V390" s="1395"/>
      <c r="W390" s="1395"/>
      <c r="X390" s="1395"/>
      <c r="Y390" s="1395"/>
      <c r="Z390" s="1395"/>
      <c r="AA390" s="1395"/>
      <c r="AB390" s="1395"/>
      <c r="AC390" s="1395"/>
      <c r="AD390" s="1395"/>
      <c r="AE390" s="1395"/>
      <c r="AF390" s="1395"/>
      <c r="AG390" s="1395"/>
      <c r="AH390" s="1395"/>
      <c r="AI390" s="1395"/>
      <c r="AJ390" s="1395"/>
      <c r="AK390" s="1395"/>
      <c r="AL390" s="1395"/>
      <c r="AM390" s="1395"/>
      <c r="AN390" s="1395"/>
    </row>
    <row r="391">
      <c r="A391" s="1395"/>
      <c r="B391" s="1395"/>
      <c r="C391" s="1395"/>
      <c r="D391" s="1395"/>
      <c r="E391" s="1395"/>
      <c r="F391" s="1395"/>
      <c r="G391" s="1395"/>
      <c r="H391" s="1395"/>
      <c r="I391" s="1395"/>
      <c r="J391" s="1395"/>
      <c r="K391" s="1395"/>
      <c r="L391" s="1395"/>
      <c r="M391" s="1395"/>
      <c r="N391" s="1395"/>
      <c r="O391" s="1395"/>
      <c r="P391" s="1395"/>
      <c r="Q391" s="1395"/>
      <c r="R391" s="1395"/>
      <c r="S391" s="1395"/>
      <c r="T391" s="1395"/>
      <c r="U391" s="1395"/>
      <c r="V391" s="1395"/>
      <c r="W391" s="1395"/>
      <c r="X391" s="1395"/>
      <c r="Y391" s="1395"/>
      <c r="Z391" s="1395"/>
      <c r="AA391" s="1395"/>
      <c r="AB391" s="1395"/>
      <c r="AC391" s="1395"/>
      <c r="AD391" s="1395"/>
      <c r="AE391" s="1395"/>
      <c r="AF391" s="1395"/>
      <c r="AG391" s="1395"/>
      <c r="AH391" s="1395"/>
      <c r="AI391" s="1395"/>
      <c r="AJ391" s="1395"/>
      <c r="AK391" s="1395"/>
      <c r="AL391" s="1395"/>
      <c r="AM391" s="1395"/>
      <c r="AN391" s="1395"/>
    </row>
    <row r="392">
      <c r="A392" s="1395"/>
      <c r="B392" s="1395"/>
      <c r="C392" s="1395"/>
      <c r="D392" s="1395"/>
      <c r="E392" s="1395"/>
      <c r="F392" s="1395"/>
      <c r="G392" s="1395"/>
      <c r="H392" s="1395"/>
      <c r="I392" s="1395"/>
      <c r="J392" s="1395"/>
      <c r="K392" s="1395"/>
      <c r="L392" s="1395"/>
      <c r="M392" s="1395"/>
      <c r="N392" s="1395"/>
      <c r="O392" s="1395"/>
      <c r="P392" s="1395"/>
      <c r="Q392" s="1395"/>
      <c r="R392" s="1395"/>
      <c r="S392" s="1395"/>
      <c r="T392" s="1395"/>
      <c r="U392" s="1395"/>
      <c r="V392" s="1395"/>
      <c r="W392" s="1395"/>
      <c r="X392" s="1395"/>
      <c r="Y392" s="1395"/>
      <c r="Z392" s="1395"/>
      <c r="AA392" s="1395"/>
      <c r="AB392" s="1395"/>
      <c r="AC392" s="1395"/>
      <c r="AD392" s="1395"/>
      <c r="AE392" s="1395"/>
      <c r="AF392" s="1395"/>
      <c r="AG392" s="1395"/>
      <c r="AH392" s="1395"/>
      <c r="AI392" s="1395"/>
      <c r="AJ392" s="1395"/>
      <c r="AK392" s="1395"/>
      <c r="AL392" s="1395"/>
      <c r="AM392" s="1395"/>
      <c r="AN392" s="1395"/>
    </row>
    <row r="393">
      <c r="A393" s="1395"/>
      <c r="B393" s="1395"/>
      <c r="C393" s="1395"/>
      <c r="D393" s="1395"/>
      <c r="E393" s="1395"/>
      <c r="F393" s="1395"/>
      <c r="G393" s="1395"/>
      <c r="H393" s="1395"/>
      <c r="I393" s="1395"/>
      <c r="J393" s="1395"/>
      <c r="K393" s="1395"/>
      <c r="L393" s="1395"/>
      <c r="M393" s="1395"/>
      <c r="N393" s="1395"/>
      <c r="O393" s="1395"/>
      <c r="P393" s="1395"/>
      <c r="Q393" s="1395"/>
      <c r="R393" s="1395"/>
      <c r="S393" s="1395"/>
      <c r="T393" s="1395"/>
      <c r="U393" s="1395"/>
      <c r="V393" s="1395"/>
      <c r="W393" s="1395"/>
      <c r="X393" s="1395"/>
      <c r="Y393" s="1395"/>
      <c r="Z393" s="1395"/>
      <c r="AA393" s="1395"/>
      <c r="AB393" s="1395"/>
      <c r="AC393" s="1395"/>
      <c r="AD393" s="1395"/>
      <c r="AE393" s="1395"/>
      <c r="AF393" s="1395"/>
      <c r="AG393" s="1395"/>
      <c r="AH393" s="1395"/>
      <c r="AI393" s="1395"/>
      <c r="AJ393" s="1395"/>
      <c r="AK393" s="1395"/>
      <c r="AL393" s="1395"/>
      <c r="AM393" s="1395"/>
      <c r="AN393" s="1395"/>
    </row>
    <row r="394">
      <c r="A394" s="1395"/>
      <c r="B394" s="1395"/>
      <c r="C394" s="1395"/>
      <c r="D394" s="1395"/>
      <c r="E394" s="1395"/>
      <c r="F394" s="1395"/>
      <c r="G394" s="1395"/>
      <c r="H394" s="1395"/>
      <c r="I394" s="1395"/>
      <c r="J394" s="1395"/>
      <c r="K394" s="1395"/>
      <c r="L394" s="1395"/>
      <c r="M394" s="1395"/>
      <c r="N394" s="1395"/>
      <c r="O394" s="1395"/>
      <c r="P394" s="1395"/>
      <c r="Q394" s="1395"/>
      <c r="R394" s="1395"/>
      <c r="S394" s="1395"/>
      <c r="T394" s="1395"/>
      <c r="U394" s="1395"/>
      <c r="V394" s="1395"/>
      <c r="W394" s="1395"/>
      <c r="X394" s="1395"/>
      <c r="Y394" s="1395"/>
      <c r="Z394" s="1395"/>
      <c r="AA394" s="1395"/>
      <c r="AB394" s="1395"/>
      <c r="AC394" s="1395"/>
      <c r="AD394" s="1395"/>
      <c r="AE394" s="1395"/>
      <c r="AF394" s="1395"/>
      <c r="AG394" s="1395"/>
      <c r="AH394" s="1395"/>
      <c r="AI394" s="1395"/>
      <c r="AJ394" s="1395"/>
      <c r="AK394" s="1395"/>
      <c r="AL394" s="1395"/>
      <c r="AM394" s="1395"/>
      <c r="AN394" s="1395"/>
    </row>
    <row r="395">
      <c r="A395" s="1395"/>
      <c r="B395" s="1395"/>
      <c r="C395" s="1395"/>
      <c r="D395" s="1395"/>
      <c r="E395" s="1395"/>
      <c r="F395" s="1395"/>
      <c r="G395" s="1395"/>
      <c r="H395" s="1395"/>
      <c r="I395" s="1395"/>
      <c r="J395" s="1395"/>
      <c r="K395" s="1395"/>
      <c r="L395" s="1395"/>
      <c r="M395" s="1395"/>
      <c r="N395" s="1395"/>
      <c r="O395" s="1395"/>
      <c r="P395" s="1395"/>
      <c r="Q395" s="1395"/>
      <c r="R395" s="1395"/>
      <c r="S395" s="1395"/>
      <c r="T395" s="1395"/>
      <c r="U395" s="1395"/>
      <c r="V395" s="1395"/>
      <c r="W395" s="1395"/>
      <c r="X395" s="1395"/>
      <c r="Y395" s="1395"/>
      <c r="Z395" s="1395"/>
      <c r="AA395" s="1395"/>
      <c r="AB395" s="1395"/>
      <c r="AC395" s="1395"/>
      <c r="AD395" s="1395"/>
      <c r="AE395" s="1395"/>
      <c r="AF395" s="1395"/>
      <c r="AG395" s="1395"/>
      <c r="AH395" s="1395"/>
      <c r="AI395" s="1395"/>
      <c r="AJ395" s="1395"/>
      <c r="AK395" s="1395"/>
      <c r="AL395" s="1395"/>
      <c r="AM395" s="1395"/>
      <c r="AN395" s="1395"/>
    </row>
    <row r="396">
      <c r="A396" s="1395"/>
      <c r="B396" s="1395"/>
      <c r="C396" s="1395"/>
      <c r="D396" s="1395"/>
      <c r="E396" s="1395"/>
      <c r="F396" s="1395"/>
      <c r="G396" s="1395"/>
      <c r="H396" s="1395"/>
      <c r="I396" s="1395"/>
      <c r="J396" s="1395"/>
      <c r="K396" s="1395"/>
      <c r="L396" s="1395"/>
      <c r="M396" s="1395"/>
      <c r="N396" s="1395"/>
      <c r="O396" s="1395"/>
      <c r="P396" s="1395"/>
      <c r="Q396" s="1395"/>
      <c r="R396" s="1395"/>
      <c r="S396" s="1395"/>
      <c r="T396" s="1395"/>
      <c r="U396" s="1395"/>
      <c r="V396" s="1395"/>
      <c r="W396" s="1395"/>
      <c r="X396" s="1395"/>
      <c r="Y396" s="1395"/>
      <c r="Z396" s="1395"/>
      <c r="AA396" s="1395"/>
      <c r="AB396" s="1395"/>
      <c r="AC396" s="1395"/>
      <c r="AD396" s="1395"/>
      <c r="AE396" s="1395"/>
      <c r="AF396" s="1395"/>
      <c r="AG396" s="1395"/>
      <c r="AH396" s="1395"/>
      <c r="AI396" s="1395"/>
      <c r="AJ396" s="1395"/>
      <c r="AK396" s="1395"/>
      <c r="AL396" s="1395"/>
      <c r="AM396" s="1395"/>
      <c r="AN396" s="1395"/>
    </row>
    <row r="397">
      <c r="A397" s="1395"/>
      <c r="B397" s="1395"/>
      <c r="C397" s="1395"/>
      <c r="D397" s="1395"/>
      <c r="E397" s="1395"/>
      <c r="F397" s="1395"/>
      <c r="G397" s="1395"/>
      <c r="H397" s="1395"/>
      <c r="I397" s="1395"/>
      <c r="J397" s="1395"/>
      <c r="K397" s="1395"/>
      <c r="L397" s="1395"/>
      <c r="M397" s="1395"/>
      <c r="N397" s="1395"/>
      <c r="O397" s="1395"/>
      <c r="P397" s="1395"/>
      <c r="Q397" s="1395"/>
      <c r="R397" s="1395"/>
      <c r="S397" s="1395"/>
      <c r="T397" s="1395"/>
      <c r="U397" s="1395"/>
      <c r="V397" s="1395"/>
      <c r="W397" s="1395"/>
      <c r="X397" s="1395"/>
      <c r="Y397" s="1395"/>
      <c r="Z397" s="1395"/>
      <c r="AA397" s="1395"/>
      <c r="AB397" s="1395"/>
      <c r="AC397" s="1395"/>
      <c r="AD397" s="1395"/>
      <c r="AE397" s="1395"/>
      <c r="AF397" s="1395"/>
      <c r="AG397" s="1395"/>
      <c r="AH397" s="1395"/>
      <c r="AI397" s="1395"/>
      <c r="AJ397" s="1395"/>
      <c r="AK397" s="1395"/>
      <c r="AL397" s="1395"/>
      <c r="AM397" s="1395"/>
      <c r="AN397" s="1395"/>
    </row>
    <row r="398">
      <c r="A398" s="1395"/>
      <c r="B398" s="1395"/>
      <c r="C398" s="1395"/>
      <c r="D398" s="1395"/>
      <c r="E398" s="1395"/>
      <c r="F398" s="1395"/>
      <c r="G398" s="1395"/>
      <c r="H398" s="1395"/>
      <c r="I398" s="1395"/>
      <c r="J398" s="1395"/>
      <c r="K398" s="1395"/>
      <c r="L398" s="1395"/>
      <c r="M398" s="1395"/>
      <c r="N398" s="1395"/>
      <c r="O398" s="1395"/>
      <c r="P398" s="1395"/>
      <c r="Q398" s="1395"/>
      <c r="R398" s="1395"/>
      <c r="S398" s="1395"/>
      <c r="T398" s="1395"/>
      <c r="U398" s="1395"/>
      <c r="V398" s="1395"/>
      <c r="W398" s="1395"/>
      <c r="X398" s="1395"/>
      <c r="Y398" s="1395"/>
      <c r="Z398" s="1395"/>
      <c r="AA398" s="1395"/>
      <c r="AB398" s="1395"/>
      <c r="AC398" s="1395"/>
      <c r="AD398" s="1395"/>
      <c r="AE398" s="1395"/>
      <c r="AF398" s="1395"/>
      <c r="AG398" s="1395"/>
      <c r="AH398" s="1395"/>
      <c r="AI398" s="1395"/>
      <c r="AJ398" s="1395"/>
      <c r="AK398" s="1395"/>
      <c r="AL398" s="1395"/>
      <c r="AM398" s="1395"/>
      <c r="AN398" s="1395"/>
    </row>
    <row r="399">
      <c r="A399" s="1395"/>
      <c r="B399" s="1395"/>
      <c r="C399" s="1395"/>
      <c r="D399" s="1395"/>
      <c r="E399" s="1395"/>
      <c r="F399" s="1395"/>
      <c r="G399" s="1395"/>
      <c r="H399" s="1395"/>
      <c r="I399" s="1395"/>
      <c r="J399" s="1395"/>
      <c r="K399" s="1395"/>
      <c r="L399" s="1395"/>
      <c r="M399" s="1395"/>
      <c r="N399" s="1395"/>
      <c r="O399" s="1395"/>
      <c r="P399" s="1395"/>
      <c r="Q399" s="1395"/>
      <c r="R399" s="1395"/>
      <c r="S399" s="1395"/>
      <c r="T399" s="1395"/>
      <c r="U399" s="1395"/>
      <c r="V399" s="1395"/>
      <c r="W399" s="1395"/>
      <c r="X399" s="1395"/>
      <c r="Y399" s="1395"/>
      <c r="Z399" s="1395"/>
      <c r="AA399" s="1395"/>
      <c r="AB399" s="1395"/>
      <c r="AC399" s="1395"/>
      <c r="AD399" s="1395"/>
      <c r="AE399" s="1395"/>
      <c r="AF399" s="1395"/>
      <c r="AG399" s="1395"/>
      <c r="AH399" s="1395"/>
      <c r="AI399" s="1395"/>
      <c r="AJ399" s="1395"/>
      <c r="AK399" s="1395"/>
      <c r="AL399" s="1395"/>
      <c r="AM399" s="1395"/>
      <c r="AN399" s="1395"/>
    </row>
    <row r="400">
      <c r="A400" s="1395"/>
      <c r="B400" s="1395"/>
      <c r="C400" s="1395"/>
      <c r="D400" s="1395"/>
      <c r="E400" s="1395"/>
      <c r="F400" s="1395"/>
      <c r="G400" s="1395"/>
      <c r="H400" s="1395"/>
      <c r="I400" s="1395"/>
      <c r="J400" s="1395"/>
      <c r="K400" s="1395"/>
      <c r="L400" s="1395"/>
      <c r="M400" s="1395"/>
      <c r="N400" s="1395"/>
      <c r="O400" s="1395"/>
      <c r="P400" s="1395"/>
      <c r="Q400" s="1395"/>
      <c r="R400" s="1395"/>
      <c r="S400" s="1395"/>
      <c r="T400" s="1395"/>
      <c r="U400" s="1395"/>
      <c r="V400" s="1395"/>
      <c r="W400" s="1395"/>
      <c r="X400" s="1395"/>
      <c r="Y400" s="1395"/>
      <c r="Z400" s="1395"/>
      <c r="AA400" s="1395"/>
      <c r="AB400" s="1395"/>
      <c r="AC400" s="1395"/>
      <c r="AD400" s="1395"/>
      <c r="AE400" s="1395"/>
      <c r="AF400" s="1395"/>
      <c r="AG400" s="1395"/>
      <c r="AH400" s="1395"/>
      <c r="AI400" s="1395"/>
      <c r="AJ400" s="1395"/>
      <c r="AK400" s="1395"/>
      <c r="AL400" s="1395"/>
      <c r="AM400" s="1395"/>
      <c r="AN400" s="1395"/>
    </row>
    <row r="401">
      <c r="A401" s="1395"/>
      <c r="B401" s="1395"/>
      <c r="C401" s="1395"/>
      <c r="D401" s="1395"/>
      <c r="E401" s="1395"/>
      <c r="F401" s="1395"/>
      <c r="G401" s="1395"/>
      <c r="H401" s="1395"/>
      <c r="I401" s="1395"/>
      <c r="J401" s="1395"/>
      <c r="K401" s="1395"/>
      <c r="L401" s="1395"/>
      <c r="M401" s="1395"/>
      <c r="N401" s="1395"/>
      <c r="O401" s="1395"/>
      <c r="P401" s="1395"/>
      <c r="Q401" s="1395"/>
      <c r="R401" s="1395"/>
      <c r="S401" s="1395"/>
      <c r="T401" s="1395"/>
      <c r="U401" s="1395"/>
      <c r="V401" s="1395"/>
      <c r="W401" s="1395"/>
      <c r="X401" s="1395"/>
      <c r="Y401" s="1395"/>
      <c r="Z401" s="1395"/>
      <c r="AA401" s="1395"/>
      <c r="AB401" s="1395"/>
      <c r="AC401" s="1395"/>
      <c r="AD401" s="1395"/>
      <c r="AE401" s="1395"/>
      <c r="AF401" s="1395"/>
      <c r="AG401" s="1395"/>
      <c r="AH401" s="1395"/>
      <c r="AI401" s="1395"/>
      <c r="AJ401" s="1395"/>
      <c r="AK401" s="1395"/>
      <c r="AL401" s="1395"/>
      <c r="AM401" s="1395"/>
      <c r="AN401" s="1395"/>
    </row>
    <row r="402">
      <c r="A402" s="1395"/>
      <c r="B402" s="1395"/>
      <c r="C402" s="1395"/>
      <c r="D402" s="1395"/>
      <c r="E402" s="1395"/>
      <c r="F402" s="1395"/>
      <c r="G402" s="1395"/>
      <c r="H402" s="1395"/>
      <c r="I402" s="1395"/>
      <c r="J402" s="1395"/>
      <c r="K402" s="1395"/>
      <c r="L402" s="1395"/>
      <c r="M402" s="1395"/>
      <c r="N402" s="1395"/>
      <c r="O402" s="1395"/>
      <c r="P402" s="1395"/>
      <c r="Q402" s="1395"/>
      <c r="R402" s="1395"/>
      <c r="S402" s="1395"/>
      <c r="T402" s="1395"/>
      <c r="U402" s="1395"/>
      <c r="V402" s="1395"/>
      <c r="W402" s="1395"/>
      <c r="X402" s="1395"/>
      <c r="Y402" s="1395"/>
      <c r="Z402" s="1395"/>
      <c r="AA402" s="1395"/>
      <c r="AB402" s="1395"/>
      <c r="AC402" s="1395"/>
      <c r="AD402" s="1395"/>
      <c r="AE402" s="1395"/>
      <c r="AF402" s="1395"/>
      <c r="AG402" s="1395"/>
      <c r="AH402" s="1395"/>
      <c r="AI402" s="1395"/>
      <c r="AJ402" s="1395"/>
      <c r="AK402" s="1395"/>
      <c r="AL402" s="1395"/>
      <c r="AM402" s="1395"/>
      <c r="AN402" s="1395"/>
    </row>
    <row r="403">
      <c r="A403" s="1395"/>
      <c r="B403" s="1395"/>
      <c r="C403" s="1395"/>
      <c r="D403" s="1395"/>
      <c r="E403" s="1395"/>
      <c r="F403" s="1395"/>
      <c r="G403" s="1395"/>
      <c r="H403" s="1395"/>
      <c r="I403" s="1395"/>
      <c r="J403" s="1395"/>
      <c r="K403" s="1395"/>
      <c r="L403" s="1395"/>
      <c r="M403" s="1395"/>
      <c r="N403" s="1395"/>
      <c r="O403" s="1395"/>
      <c r="P403" s="1395"/>
      <c r="Q403" s="1395"/>
      <c r="R403" s="1395"/>
      <c r="S403" s="1395"/>
      <c r="T403" s="1395"/>
      <c r="U403" s="1395"/>
      <c r="V403" s="1395"/>
      <c r="W403" s="1395"/>
      <c r="X403" s="1395"/>
      <c r="Y403" s="1395"/>
      <c r="Z403" s="1395"/>
      <c r="AA403" s="1395"/>
      <c r="AB403" s="1395"/>
      <c r="AC403" s="1395"/>
      <c r="AD403" s="1395"/>
      <c r="AE403" s="1395"/>
      <c r="AF403" s="1395"/>
      <c r="AG403" s="1395"/>
      <c r="AH403" s="1395"/>
      <c r="AI403" s="1395"/>
      <c r="AJ403" s="1395"/>
      <c r="AK403" s="1395"/>
      <c r="AL403" s="1395"/>
      <c r="AM403" s="1395"/>
      <c r="AN403" s="1395"/>
    </row>
    <row r="404">
      <c r="A404" s="1395"/>
      <c r="B404" s="1395"/>
      <c r="C404" s="1395"/>
      <c r="D404" s="1395"/>
      <c r="E404" s="1395"/>
      <c r="F404" s="1395"/>
      <c r="G404" s="1395"/>
      <c r="H404" s="1395"/>
      <c r="I404" s="1395"/>
      <c r="J404" s="1395"/>
      <c r="K404" s="1395"/>
      <c r="L404" s="1395"/>
      <c r="M404" s="1395"/>
      <c r="N404" s="1395"/>
      <c r="O404" s="1395"/>
      <c r="P404" s="1395"/>
      <c r="Q404" s="1395"/>
      <c r="R404" s="1395"/>
      <c r="S404" s="1395"/>
      <c r="T404" s="1395"/>
      <c r="U404" s="1395"/>
      <c r="V404" s="1395"/>
      <c r="W404" s="1395"/>
      <c r="X404" s="1395"/>
      <c r="Y404" s="1395"/>
      <c r="Z404" s="1395"/>
      <c r="AA404" s="1395"/>
      <c r="AB404" s="1395"/>
      <c r="AC404" s="1395"/>
      <c r="AD404" s="1395"/>
      <c r="AE404" s="1395"/>
      <c r="AF404" s="1395"/>
      <c r="AG404" s="1395"/>
      <c r="AH404" s="1395"/>
      <c r="AI404" s="1395"/>
      <c r="AJ404" s="1395"/>
      <c r="AK404" s="1395"/>
      <c r="AL404" s="1395"/>
      <c r="AM404" s="1395"/>
      <c r="AN404" s="1395"/>
    </row>
    <row r="405">
      <c r="A405" s="1395"/>
      <c r="B405" s="1395"/>
      <c r="C405" s="1395"/>
      <c r="D405" s="1395"/>
      <c r="E405" s="1395"/>
      <c r="F405" s="1395"/>
      <c r="G405" s="1395"/>
      <c r="H405" s="1395"/>
      <c r="I405" s="1395"/>
      <c r="J405" s="1395"/>
      <c r="K405" s="1395"/>
      <c r="L405" s="1395"/>
      <c r="M405" s="1395"/>
      <c r="N405" s="1395"/>
      <c r="O405" s="1395"/>
      <c r="P405" s="1395"/>
      <c r="Q405" s="1395"/>
      <c r="R405" s="1395"/>
      <c r="S405" s="1395"/>
      <c r="T405" s="1395"/>
      <c r="U405" s="1395"/>
      <c r="V405" s="1395"/>
      <c r="W405" s="1395"/>
      <c r="X405" s="1395"/>
      <c r="Y405" s="1395"/>
      <c r="Z405" s="1395"/>
      <c r="AA405" s="1395"/>
      <c r="AB405" s="1395"/>
      <c r="AC405" s="1395"/>
      <c r="AD405" s="1395"/>
      <c r="AE405" s="1395"/>
      <c r="AF405" s="1395"/>
      <c r="AG405" s="1395"/>
      <c r="AH405" s="1395"/>
      <c r="AI405" s="1395"/>
      <c r="AJ405" s="1395"/>
      <c r="AK405" s="1395"/>
      <c r="AL405" s="1395"/>
      <c r="AM405" s="1395"/>
      <c r="AN405" s="1395"/>
    </row>
    <row r="406">
      <c r="A406" s="1395"/>
      <c r="B406" s="1395"/>
      <c r="C406" s="1395"/>
      <c r="D406" s="1395"/>
      <c r="E406" s="1395"/>
      <c r="F406" s="1395"/>
      <c r="G406" s="1395"/>
      <c r="H406" s="1395"/>
      <c r="I406" s="1395"/>
      <c r="J406" s="1395"/>
      <c r="K406" s="1395"/>
      <c r="L406" s="1395"/>
      <c r="M406" s="1395"/>
      <c r="N406" s="1395"/>
      <c r="O406" s="1395"/>
      <c r="P406" s="1395"/>
      <c r="Q406" s="1395"/>
      <c r="R406" s="1395"/>
      <c r="S406" s="1395"/>
      <c r="T406" s="1395"/>
      <c r="U406" s="1395"/>
      <c r="V406" s="1395"/>
      <c r="W406" s="1395"/>
      <c r="X406" s="1395"/>
      <c r="Y406" s="1395"/>
      <c r="Z406" s="1395"/>
      <c r="AA406" s="1395"/>
      <c r="AB406" s="1395"/>
      <c r="AC406" s="1395"/>
      <c r="AD406" s="1395"/>
      <c r="AE406" s="1395"/>
      <c r="AF406" s="1395"/>
      <c r="AG406" s="1395"/>
      <c r="AH406" s="1395"/>
      <c r="AI406" s="1395"/>
      <c r="AJ406" s="1395"/>
      <c r="AK406" s="1395"/>
      <c r="AL406" s="1395"/>
      <c r="AM406" s="1395"/>
      <c r="AN406" s="1395"/>
    </row>
    <row r="407">
      <c r="A407" s="1395"/>
      <c r="B407" s="1395"/>
      <c r="C407" s="1395"/>
      <c r="D407" s="1395"/>
      <c r="E407" s="1395"/>
      <c r="F407" s="1395"/>
      <c r="G407" s="1395"/>
      <c r="H407" s="1395"/>
      <c r="I407" s="1395"/>
      <c r="J407" s="1395"/>
      <c r="K407" s="1395"/>
      <c r="L407" s="1395"/>
      <c r="M407" s="1395"/>
      <c r="N407" s="1395"/>
      <c r="O407" s="1395"/>
      <c r="P407" s="1395"/>
      <c r="Q407" s="1395"/>
      <c r="R407" s="1395"/>
      <c r="S407" s="1395"/>
      <c r="T407" s="1395"/>
      <c r="U407" s="1395"/>
      <c r="V407" s="1395"/>
      <c r="W407" s="1395"/>
      <c r="X407" s="1395"/>
      <c r="Y407" s="1395"/>
      <c r="Z407" s="1395"/>
      <c r="AA407" s="1395"/>
      <c r="AB407" s="1395"/>
      <c r="AC407" s="1395"/>
      <c r="AD407" s="1395"/>
      <c r="AE407" s="1395"/>
      <c r="AF407" s="1395"/>
      <c r="AG407" s="1395"/>
      <c r="AH407" s="1395"/>
      <c r="AI407" s="1395"/>
      <c r="AJ407" s="1395"/>
      <c r="AK407" s="1395"/>
      <c r="AL407" s="1395"/>
      <c r="AM407" s="1395"/>
      <c r="AN407" s="1395"/>
    </row>
    <row r="408">
      <c r="A408" s="1395"/>
      <c r="B408" s="1395"/>
      <c r="C408" s="1395"/>
      <c r="D408" s="1395"/>
      <c r="E408" s="1395"/>
      <c r="F408" s="1395"/>
      <c r="G408" s="1395"/>
      <c r="H408" s="1395"/>
      <c r="I408" s="1395"/>
      <c r="J408" s="1395"/>
      <c r="K408" s="1395"/>
      <c r="L408" s="1395"/>
      <c r="M408" s="1395"/>
      <c r="N408" s="1395"/>
      <c r="O408" s="1395"/>
      <c r="P408" s="1395"/>
      <c r="Q408" s="1395"/>
      <c r="R408" s="1395"/>
      <c r="S408" s="1395"/>
      <c r="T408" s="1395"/>
      <c r="U408" s="1395"/>
      <c r="V408" s="1395"/>
      <c r="W408" s="1395"/>
      <c r="X408" s="1395"/>
      <c r="Y408" s="1395"/>
      <c r="Z408" s="1395"/>
      <c r="AA408" s="1395"/>
      <c r="AB408" s="1395"/>
      <c r="AC408" s="1395"/>
      <c r="AD408" s="1395"/>
      <c r="AE408" s="1395"/>
      <c r="AF408" s="1395"/>
      <c r="AG408" s="1395"/>
      <c r="AH408" s="1395"/>
      <c r="AI408" s="1395"/>
      <c r="AJ408" s="1395"/>
      <c r="AK408" s="1395"/>
      <c r="AL408" s="1395"/>
      <c r="AM408" s="1395"/>
      <c r="AN408" s="1395"/>
    </row>
    <row r="409">
      <c r="A409" s="1395"/>
      <c r="B409" s="1395"/>
      <c r="C409" s="1395"/>
      <c r="D409" s="1395"/>
      <c r="E409" s="1395"/>
      <c r="F409" s="1395"/>
      <c r="G409" s="1395"/>
      <c r="H409" s="1395"/>
      <c r="I409" s="1395"/>
      <c r="J409" s="1395"/>
      <c r="K409" s="1395"/>
      <c r="L409" s="1395"/>
      <c r="M409" s="1395"/>
      <c r="N409" s="1395"/>
      <c r="O409" s="1395"/>
      <c r="P409" s="1395"/>
      <c r="Q409" s="1395"/>
      <c r="R409" s="1395"/>
      <c r="S409" s="1395"/>
      <c r="T409" s="1395"/>
      <c r="U409" s="1395"/>
      <c r="V409" s="1395"/>
      <c r="W409" s="1395"/>
      <c r="X409" s="1395"/>
      <c r="Y409" s="1395"/>
      <c r="Z409" s="1395"/>
      <c r="AA409" s="1395"/>
      <c r="AB409" s="1395"/>
      <c r="AC409" s="1395"/>
      <c r="AD409" s="1395"/>
      <c r="AE409" s="1395"/>
      <c r="AF409" s="1395"/>
      <c r="AG409" s="1395"/>
      <c r="AH409" s="1395"/>
      <c r="AI409" s="1395"/>
      <c r="AJ409" s="1395"/>
      <c r="AK409" s="1395"/>
      <c r="AL409" s="1395"/>
      <c r="AM409" s="1395"/>
      <c r="AN409" s="1395"/>
    </row>
    <row r="410">
      <c r="A410" s="1395"/>
      <c r="B410" s="1395"/>
      <c r="C410" s="1395"/>
      <c r="D410" s="1395"/>
      <c r="E410" s="1395"/>
      <c r="F410" s="1395"/>
      <c r="G410" s="1395"/>
      <c r="H410" s="1395"/>
      <c r="I410" s="1395"/>
      <c r="J410" s="1395"/>
      <c r="K410" s="1395"/>
      <c r="L410" s="1395"/>
      <c r="M410" s="1395"/>
      <c r="N410" s="1395"/>
      <c r="O410" s="1395"/>
      <c r="P410" s="1395"/>
      <c r="Q410" s="1395"/>
      <c r="R410" s="1395"/>
      <c r="S410" s="1395"/>
      <c r="T410" s="1395"/>
      <c r="U410" s="1395"/>
      <c r="V410" s="1395"/>
      <c r="W410" s="1395"/>
      <c r="X410" s="1395"/>
      <c r="Y410" s="1395"/>
      <c r="Z410" s="1395"/>
      <c r="AA410" s="1395"/>
      <c r="AB410" s="1395"/>
      <c r="AC410" s="1395"/>
      <c r="AD410" s="1395"/>
      <c r="AE410" s="1395"/>
      <c r="AF410" s="1395"/>
      <c r="AG410" s="1395"/>
      <c r="AH410" s="1395"/>
      <c r="AI410" s="1395"/>
      <c r="AJ410" s="1395"/>
      <c r="AK410" s="1395"/>
      <c r="AL410" s="1395"/>
      <c r="AM410" s="1395"/>
      <c r="AN410" s="1395"/>
    </row>
    <row r="411">
      <c r="A411" s="1395"/>
      <c r="B411" s="1395"/>
      <c r="C411" s="1395"/>
      <c r="D411" s="1395"/>
      <c r="E411" s="1395"/>
      <c r="F411" s="1395"/>
      <c r="G411" s="1395"/>
      <c r="H411" s="1395"/>
      <c r="I411" s="1395"/>
      <c r="J411" s="1395"/>
      <c r="K411" s="1395"/>
      <c r="L411" s="1395"/>
      <c r="M411" s="1395"/>
      <c r="N411" s="1395"/>
      <c r="O411" s="1395"/>
      <c r="P411" s="1395"/>
      <c r="Q411" s="1395"/>
      <c r="R411" s="1395"/>
      <c r="S411" s="1395"/>
      <c r="T411" s="1395"/>
      <c r="U411" s="1395"/>
      <c r="V411" s="1395"/>
      <c r="W411" s="1395"/>
      <c r="X411" s="1395"/>
      <c r="Y411" s="1395"/>
      <c r="Z411" s="1395"/>
      <c r="AA411" s="1395"/>
      <c r="AB411" s="1395"/>
      <c r="AC411" s="1395"/>
      <c r="AD411" s="1395"/>
      <c r="AE411" s="1395"/>
      <c r="AF411" s="1395"/>
      <c r="AG411" s="1395"/>
      <c r="AH411" s="1395"/>
      <c r="AI411" s="1395"/>
      <c r="AJ411" s="1395"/>
      <c r="AK411" s="1395"/>
      <c r="AL411" s="1395"/>
      <c r="AM411" s="1395"/>
      <c r="AN411" s="1395"/>
    </row>
    <row r="412">
      <c r="A412" s="1395"/>
      <c r="B412" s="1395"/>
      <c r="C412" s="1395"/>
      <c r="D412" s="1395"/>
      <c r="E412" s="1395"/>
      <c r="F412" s="1395"/>
      <c r="G412" s="1395"/>
      <c r="H412" s="1395"/>
      <c r="I412" s="1395"/>
      <c r="J412" s="1395"/>
      <c r="K412" s="1395"/>
      <c r="L412" s="1395"/>
      <c r="M412" s="1395"/>
      <c r="N412" s="1395"/>
      <c r="O412" s="1395"/>
      <c r="P412" s="1395"/>
      <c r="Q412" s="1395"/>
      <c r="R412" s="1395"/>
      <c r="S412" s="1395"/>
      <c r="T412" s="1395"/>
      <c r="U412" s="1395"/>
      <c r="V412" s="1395"/>
      <c r="W412" s="1395"/>
      <c r="X412" s="1395"/>
      <c r="Y412" s="1395"/>
      <c r="Z412" s="1395"/>
      <c r="AA412" s="1395"/>
      <c r="AB412" s="1395"/>
      <c r="AC412" s="1395"/>
      <c r="AD412" s="1395"/>
      <c r="AE412" s="1395"/>
      <c r="AF412" s="1395"/>
      <c r="AG412" s="1395"/>
      <c r="AH412" s="1395"/>
      <c r="AI412" s="1395"/>
      <c r="AJ412" s="1395"/>
      <c r="AK412" s="1395"/>
      <c r="AL412" s="1395"/>
      <c r="AM412" s="1395"/>
      <c r="AN412" s="1395"/>
    </row>
    <row r="413">
      <c r="A413" s="1395"/>
      <c r="B413" s="1395"/>
      <c r="C413" s="1395"/>
      <c r="D413" s="1395"/>
      <c r="E413" s="1395"/>
      <c r="F413" s="1395"/>
      <c r="G413" s="1395"/>
      <c r="H413" s="1395"/>
      <c r="I413" s="1395"/>
      <c r="J413" s="1395"/>
      <c r="K413" s="1395"/>
      <c r="L413" s="1395"/>
      <c r="M413" s="1395"/>
      <c r="N413" s="1395"/>
      <c r="O413" s="1395"/>
      <c r="P413" s="1395"/>
      <c r="Q413" s="1395"/>
      <c r="R413" s="1395"/>
      <c r="S413" s="1395"/>
      <c r="T413" s="1395"/>
      <c r="U413" s="1395"/>
      <c r="V413" s="1395"/>
      <c r="W413" s="1395"/>
      <c r="X413" s="1395"/>
      <c r="Y413" s="1395"/>
      <c r="Z413" s="1395"/>
      <c r="AA413" s="1395"/>
      <c r="AB413" s="1395"/>
      <c r="AC413" s="1395"/>
      <c r="AD413" s="1395"/>
      <c r="AE413" s="1395"/>
      <c r="AF413" s="1395"/>
      <c r="AG413" s="1395"/>
      <c r="AH413" s="1395"/>
      <c r="AI413" s="1395"/>
      <c r="AJ413" s="1395"/>
      <c r="AK413" s="1395"/>
      <c r="AL413" s="1395"/>
      <c r="AM413" s="1395"/>
      <c r="AN413" s="1395"/>
    </row>
    <row r="414">
      <c r="A414" s="1395"/>
      <c r="B414" s="1395"/>
      <c r="C414" s="1395"/>
      <c r="D414" s="1395"/>
      <c r="E414" s="1395"/>
      <c r="F414" s="1395"/>
      <c r="G414" s="1395"/>
      <c r="H414" s="1395"/>
      <c r="I414" s="1395"/>
      <c r="J414" s="1395"/>
      <c r="K414" s="1395"/>
      <c r="L414" s="1395"/>
      <c r="M414" s="1395"/>
      <c r="N414" s="1395"/>
      <c r="O414" s="1395"/>
      <c r="P414" s="1395"/>
      <c r="Q414" s="1395"/>
      <c r="R414" s="1395"/>
      <c r="S414" s="1395"/>
      <c r="T414" s="1395"/>
      <c r="U414" s="1395"/>
      <c r="V414" s="1395"/>
      <c r="W414" s="1395"/>
      <c r="X414" s="1395"/>
      <c r="Y414" s="1395"/>
      <c r="Z414" s="1395"/>
      <c r="AA414" s="1395"/>
      <c r="AB414" s="1395"/>
      <c r="AC414" s="1395"/>
      <c r="AD414" s="1395"/>
      <c r="AE414" s="1395"/>
      <c r="AF414" s="1395"/>
      <c r="AG414" s="1395"/>
      <c r="AH414" s="1395"/>
      <c r="AI414" s="1395"/>
      <c r="AJ414" s="1395"/>
      <c r="AK414" s="1395"/>
      <c r="AL414" s="1395"/>
      <c r="AM414" s="1395"/>
      <c r="AN414" s="1395"/>
    </row>
    <row r="415">
      <c r="A415" s="1395"/>
      <c r="B415" s="1395"/>
      <c r="C415" s="1395"/>
      <c r="D415" s="1395"/>
      <c r="E415" s="1395"/>
      <c r="F415" s="1395"/>
      <c r="G415" s="1395"/>
      <c r="H415" s="1395"/>
      <c r="I415" s="1395"/>
      <c r="J415" s="1395"/>
      <c r="K415" s="1395"/>
      <c r="L415" s="1395"/>
      <c r="M415" s="1395"/>
      <c r="N415" s="1395"/>
      <c r="O415" s="1395"/>
      <c r="P415" s="1395"/>
      <c r="Q415" s="1395"/>
      <c r="R415" s="1395"/>
      <c r="S415" s="1395"/>
      <c r="T415" s="1395"/>
      <c r="U415" s="1395"/>
      <c r="V415" s="1395"/>
      <c r="W415" s="1395"/>
      <c r="X415" s="1395"/>
      <c r="Y415" s="1395"/>
      <c r="Z415" s="1395"/>
      <c r="AA415" s="1395"/>
      <c r="AB415" s="1395"/>
      <c r="AC415" s="1395"/>
      <c r="AD415" s="1395"/>
      <c r="AE415" s="1395"/>
      <c r="AF415" s="1395"/>
      <c r="AG415" s="1395"/>
      <c r="AH415" s="1395"/>
      <c r="AI415" s="1395"/>
      <c r="AJ415" s="1395"/>
      <c r="AK415" s="1395"/>
      <c r="AL415" s="1395"/>
      <c r="AM415" s="1395"/>
      <c r="AN415" s="1395"/>
    </row>
    <row r="416">
      <c r="A416" s="1395"/>
      <c r="B416" s="1395"/>
      <c r="C416" s="1395"/>
      <c r="D416" s="1395"/>
      <c r="E416" s="1395"/>
      <c r="F416" s="1395"/>
      <c r="G416" s="1395"/>
      <c r="H416" s="1395"/>
      <c r="I416" s="1395"/>
      <c r="J416" s="1395"/>
      <c r="K416" s="1395"/>
      <c r="L416" s="1395"/>
      <c r="M416" s="1395"/>
      <c r="N416" s="1395"/>
      <c r="O416" s="1395"/>
      <c r="P416" s="1395"/>
      <c r="Q416" s="1395"/>
      <c r="R416" s="1395"/>
      <c r="S416" s="1395"/>
      <c r="T416" s="1395"/>
      <c r="U416" s="1395"/>
      <c r="V416" s="1395"/>
      <c r="W416" s="1395"/>
      <c r="X416" s="1395"/>
      <c r="Y416" s="1395"/>
      <c r="Z416" s="1395"/>
      <c r="AA416" s="1395"/>
      <c r="AB416" s="1395"/>
      <c r="AC416" s="1395"/>
      <c r="AD416" s="1395"/>
      <c r="AE416" s="1395"/>
      <c r="AF416" s="1395"/>
      <c r="AG416" s="1395"/>
      <c r="AH416" s="1395"/>
      <c r="AI416" s="1395"/>
      <c r="AJ416" s="1395"/>
      <c r="AK416" s="1395"/>
      <c r="AL416" s="1395"/>
      <c r="AM416" s="1395"/>
      <c r="AN416" s="1395"/>
    </row>
    <row r="417">
      <c r="A417" s="1395"/>
      <c r="B417" s="1395"/>
      <c r="C417" s="1395"/>
      <c r="D417" s="1395"/>
      <c r="E417" s="1395"/>
      <c r="F417" s="1395"/>
      <c r="G417" s="1395"/>
      <c r="H417" s="1395"/>
      <c r="I417" s="1395"/>
      <c r="J417" s="1395"/>
      <c r="K417" s="1395"/>
      <c r="L417" s="1395"/>
      <c r="M417" s="1395"/>
      <c r="N417" s="1395"/>
      <c r="O417" s="1395"/>
      <c r="P417" s="1395"/>
      <c r="Q417" s="1395"/>
      <c r="R417" s="1395"/>
      <c r="S417" s="1395"/>
      <c r="T417" s="1395"/>
      <c r="U417" s="1395"/>
      <c r="V417" s="1395"/>
      <c r="W417" s="1395"/>
      <c r="X417" s="1395"/>
      <c r="Y417" s="1395"/>
      <c r="Z417" s="1395"/>
      <c r="AA417" s="1395"/>
      <c r="AB417" s="1395"/>
      <c r="AC417" s="1395"/>
      <c r="AD417" s="1395"/>
      <c r="AE417" s="1395"/>
      <c r="AF417" s="1395"/>
      <c r="AG417" s="1395"/>
      <c r="AH417" s="1395"/>
      <c r="AI417" s="1395"/>
      <c r="AJ417" s="1395"/>
      <c r="AK417" s="1395"/>
      <c r="AL417" s="1395"/>
      <c r="AM417" s="1395"/>
      <c r="AN417" s="1395"/>
    </row>
    <row r="418">
      <c r="A418" s="1395"/>
      <c r="B418" s="1395"/>
      <c r="C418" s="1395"/>
      <c r="D418" s="1395"/>
      <c r="E418" s="1395"/>
      <c r="F418" s="1395"/>
      <c r="G418" s="1395"/>
      <c r="H418" s="1395"/>
      <c r="I418" s="1395"/>
      <c r="J418" s="1395"/>
      <c r="K418" s="1395"/>
      <c r="L418" s="1395"/>
      <c r="M418" s="1395"/>
      <c r="N418" s="1395"/>
      <c r="O418" s="1395"/>
      <c r="P418" s="1395"/>
      <c r="Q418" s="1395"/>
      <c r="R418" s="1395"/>
      <c r="S418" s="1395"/>
      <c r="T418" s="1395"/>
      <c r="U418" s="1395"/>
      <c r="V418" s="1395"/>
      <c r="W418" s="1395"/>
      <c r="X418" s="1395"/>
      <c r="Y418" s="1395"/>
      <c r="Z418" s="1395"/>
      <c r="AA418" s="1395"/>
      <c r="AB418" s="1395"/>
      <c r="AC418" s="1395"/>
      <c r="AD418" s="1395"/>
      <c r="AE418" s="1395"/>
      <c r="AF418" s="1395"/>
      <c r="AG418" s="1395"/>
      <c r="AH418" s="1395"/>
      <c r="AI418" s="1395"/>
      <c r="AJ418" s="1395"/>
      <c r="AK418" s="1395"/>
      <c r="AL418" s="1395"/>
      <c r="AM418" s="1395"/>
      <c r="AN418" s="1395"/>
    </row>
    <row r="419">
      <c r="A419" s="1395"/>
      <c r="B419" s="1395"/>
      <c r="C419" s="1395"/>
      <c r="D419" s="1395"/>
      <c r="E419" s="1395"/>
      <c r="F419" s="1395"/>
      <c r="G419" s="1395"/>
      <c r="H419" s="1395"/>
      <c r="I419" s="1395"/>
      <c r="J419" s="1395"/>
      <c r="K419" s="1395"/>
      <c r="L419" s="1395"/>
      <c r="M419" s="1395"/>
      <c r="N419" s="1395"/>
      <c r="O419" s="1395"/>
      <c r="P419" s="1395"/>
      <c r="Q419" s="1395"/>
      <c r="R419" s="1395"/>
      <c r="S419" s="1395"/>
      <c r="T419" s="1395"/>
      <c r="U419" s="1395"/>
      <c r="V419" s="1395"/>
      <c r="W419" s="1395"/>
      <c r="X419" s="1395"/>
      <c r="Y419" s="1395"/>
      <c r="Z419" s="1395"/>
      <c r="AA419" s="1395"/>
      <c r="AB419" s="1395"/>
      <c r="AC419" s="1395"/>
      <c r="AD419" s="1395"/>
      <c r="AE419" s="1395"/>
      <c r="AF419" s="1395"/>
      <c r="AG419" s="1395"/>
      <c r="AH419" s="1395"/>
      <c r="AI419" s="1395"/>
      <c r="AJ419" s="1395"/>
      <c r="AK419" s="1395"/>
      <c r="AL419" s="1395"/>
      <c r="AM419" s="1395"/>
      <c r="AN419" s="1395"/>
    </row>
    <row r="420">
      <c r="A420" s="1395"/>
      <c r="B420" s="1395"/>
      <c r="C420" s="1395"/>
      <c r="D420" s="1395"/>
      <c r="E420" s="1395"/>
      <c r="F420" s="1395"/>
      <c r="G420" s="1395"/>
      <c r="H420" s="1395"/>
      <c r="I420" s="1395"/>
      <c r="J420" s="1395"/>
      <c r="K420" s="1395"/>
      <c r="L420" s="1395"/>
      <c r="M420" s="1395"/>
      <c r="N420" s="1395"/>
      <c r="O420" s="1395"/>
      <c r="P420" s="1395"/>
      <c r="Q420" s="1395"/>
      <c r="R420" s="1395"/>
      <c r="S420" s="1395"/>
      <c r="T420" s="1395"/>
      <c r="U420" s="1395"/>
      <c r="V420" s="1395"/>
      <c r="W420" s="1395"/>
      <c r="X420" s="1395"/>
      <c r="Y420" s="1395"/>
      <c r="Z420" s="1395"/>
      <c r="AA420" s="1395"/>
      <c r="AB420" s="1395"/>
      <c r="AC420" s="1395"/>
      <c r="AD420" s="1395"/>
      <c r="AE420" s="1395"/>
      <c r="AF420" s="1395"/>
      <c r="AG420" s="1395"/>
      <c r="AH420" s="1395"/>
      <c r="AI420" s="1395"/>
      <c r="AJ420" s="1395"/>
      <c r="AK420" s="1395"/>
      <c r="AL420" s="1395"/>
      <c r="AM420" s="1395"/>
      <c r="AN420" s="1395"/>
    </row>
    <row r="421">
      <c r="A421" s="1395"/>
      <c r="B421" s="1395"/>
      <c r="C421" s="1395"/>
      <c r="D421" s="1395"/>
      <c r="E421" s="1395"/>
      <c r="F421" s="1395"/>
      <c r="G421" s="1395"/>
      <c r="H421" s="1395"/>
      <c r="I421" s="1395"/>
      <c r="J421" s="1395"/>
      <c r="K421" s="1395"/>
      <c r="L421" s="1395"/>
      <c r="M421" s="1395"/>
      <c r="N421" s="1395"/>
      <c r="O421" s="1395"/>
      <c r="P421" s="1395"/>
      <c r="Q421" s="1395"/>
      <c r="R421" s="1395"/>
      <c r="S421" s="1395"/>
      <c r="T421" s="1395"/>
      <c r="U421" s="1395"/>
      <c r="V421" s="1395"/>
      <c r="W421" s="1395"/>
      <c r="X421" s="1395"/>
      <c r="Y421" s="1395"/>
      <c r="Z421" s="1395"/>
      <c r="AA421" s="1395"/>
      <c r="AB421" s="1395"/>
      <c r="AC421" s="1395"/>
      <c r="AD421" s="1395"/>
      <c r="AE421" s="1395"/>
      <c r="AF421" s="1395"/>
      <c r="AG421" s="1395"/>
      <c r="AH421" s="1395"/>
      <c r="AI421" s="1395"/>
      <c r="AJ421" s="1395"/>
      <c r="AK421" s="1395"/>
      <c r="AL421" s="1395"/>
      <c r="AM421" s="1395"/>
      <c r="AN421" s="1395"/>
    </row>
    <row r="422">
      <c r="A422" s="1395"/>
      <c r="B422" s="1395"/>
      <c r="C422" s="1395"/>
      <c r="D422" s="1395"/>
      <c r="E422" s="1395"/>
      <c r="F422" s="1395"/>
      <c r="G422" s="1395"/>
      <c r="H422" s="1395"/>
      <c r="I422" s="1395"/>
      <c r="J422" s="1395"/>
      <c r="K422" s="1395"/>
      <c r="L422" s="1395"/>
      <c r="M422" s="1395"/>
      <c r="N422" s="1395"/>
      <c r="O422" s="1395"/>
      <c r="P422" s="1395"/>
      <c r="Q422" s="1395"/>
      <c r="R422" s="1395"/>
      <c r="S422" s="1395"/>
      <c r="T422" s="1395"/>
      <c r="U422" s="1395"/>
      <c r="V422" s="1395"/>
      <c r="W422" s="1395"/>
      <c r="X422" s="1395"/>
      <c r="Y422" s="1395"/>
      <c r="Z422" s="1395"/>
      <c r="AA422" s="1395"/>
      <c r="AB422" s="1395"/>
      <c r="AC422" s="1395"/>
      <c r="AD422" s="1395"/>
      <c r="AE422" s="1395"/>
      <c r="AF422" s="1395"/>
      <c r="AG422" s="1395"/>
      <c r="AH422" s="1395"/>
      <c r="AI422" s="1395"/>
      <c r="AJ422" s="1395"/>
      <c r="AK422" s="1395"/>
      <c r="AL422" s="1395"/>
      <c r="AM422" s="1395"/>
      <c r="AN422" s="1395"/>
    </row>
    <row r="423">
      <c r="A423" s="1395"/>
      <c r="B423" s="1395"/>
      <c r="C423" s="1395"/>
      <c r="D423" s="1395"/>
      <c r="E423" s="1395"/>
      <c r="F423" s="1395"/>
      <c r="G423" s="1395"/>
      <c r="H423" s="1395"/>
      <c r="I423" s="1395"/>
      <c r="J423" s="1395"/>
      <c r="K423" s="1395"/>
      <c r="L423" s="1395"/>
      <c r="M423" s="1395"/>
      <c r="N423" s="1395"/>
      <c r="O423" s="1395"/>
      <c r="P423" s="1395"/>
      <c r="Q423" s="1395"/>
      <c r="R423" s="1395"/>
      <c r="S423" s="1395"/>
      <c r="T423" s="1395"/>
      <c r="U423" s="1395"/>
      <c r="V423" s="1395"/>
      <c r="W423" s="1395"/>
      <c r="X423" s="1395"/>
      <c r="Y423" s="1395"/>
      <c r="Z423" s="1395"/>
      <c r="AA423" s="1395"/>
      <c r="AB423" s="1395"/>
      <c r="AC423" s="1395"/>
      <c r="AD423" s="1395"/>
      <c r="AE423" s="1395"/>
      <c r="AF423" s="1395"/>
      <c r="AG423" s="1395"/>
      <c r="AH423" s="1395"/>
      <c r="AI423" s="1395"/>
      <c r="AJ423" s="1395"/>
      <c r="AK423" s="1395"/>
      <c r="AL423" s="1395"/>
      <c r="AM423" s="1395"/>
      <c r="AN423" s="1395"/>
    </row>
    <row r="424">
      <c r="A424" s="1395"/>
      <c r="B424" s="1395"/>
      <c r="C424" s="1395"/>
      <c r="D424" s="1395"/>
      <c r="E424" s="1395"/>
      <c r="F424" s="1395"/>
      <c r="G424" s="1395"/>
      <c r="H424" s="1395"/>
      <c r="I424" s="1395"/>
      <c r="J424" s="1395"/>
      <c r="K424" s="1395"/>
      <c r="L424" s="1395"/>
      <c r="M424" s="1395"/>
      <c r="N424" s="1395"/>
      <c r="O424" s="1395"/>
      <c r="P424" s="1395"/>
      <c r="Q424" s="1395"/>
      <c r="R424" s="1395"/>
      <c r="S424" s="1395"/>
      <c r="T424" s="1395"/>
      <c r="U424" s="1395"/>
      <c r="V424" s="1395"/>
      <c r="W424" s="1395"/>
      <c r="X424" s="1395"/>
      <c r="Y424" s="1395"/>
      <c r="Z424" s="1395"/>
      <c r="AA424" s="1395"/>
      <c r="AB424" s="1395"/>
      <c r="AC424" s="1395"/>
      <c r="AD424" s="1395"/>
      <c r="AE424" s="1395"/>
      <c r="AF424" s="1395"/>
      <c r="AG424" s="1395"/>
      <c r="AH424" s="1395"/>
      <c r="AI424" s="1395"/>
      <c r="AJ424" s="1395"/>
      <c r="AK424" s="1395"/>
      <c r="AL424" s="1395"/>
      <c r="AM424" s="1395"/>
      <c r="AN424" s="1395"/>
    </row>
    <row r="425">
      <c r="A425" s="1395"/>
      <c r="B425" s="1395"/>
      <c r="C425" s="1395"/>
      <c r="D425" s="1395"/>
      <c r="E425" s="1395"/>
      <c r="F425" s="1395"/>
      <c r="G425" s="1395"/>
      <c r="H425" s="1395"/>
      <c r="I425" s="1395"/>
      <c r="J425" s="1395"/>
      <c r="K425" s="1395"/>
      <c r="L425" s="1395"/>
      <c r="M425" s="1395"/>
      <c r="N425" s="1395"/>
      <c r="O425" s="1395"/>
      <c r="P425" s="1395"/>
      <c r="Q425" s="1395"/>
      <c r="R425" s="1395"/>
      <c r="S425" s="1395"/>
      <c r="T425" s="1395"/>
      <c r="U425" s="1395"/>
      <c r="V425" s="1395"/>
      <c r="W425" s="1395"/>
      <c r="X425" s="1395"/>
      <c r="Y425" s="1395"/>
      <c r="Z425" s="1395"/>
      <c r="AA425" s="1395"/>
      <c r="AB425" s="1395"/>
      <c r="AC425" s="1395"/>
      <c r="AD425" s="1395"/>
      <c r="AE425" s="1395"/>
      <c r="AF425" s="1395"/>
      <c r="AG425" s="1395"/>
      <c r="AH425" s="1395"/>
      <c r="AI425" s="1395"/>
      <c r="AJ425" s="1395"/>
      <c r="AK425" s="1395"/>
      <c r="AL425" s="1395"/>
      <c r="AM425" s="1395"/>
      <c r="AN425" s="1395"/>
    </row>
    <row r="426">
      <c r="A426" s="1395"/>
      <c r="B426" s="1395"/>
      <c r="C426" s="1395"/>
      <c r="D426" s="1395"/>
      <c r="E426" s="1395"/>
      <c r="F426" s="1395"/>
      <c r="G426" s="1395"/>
      <c r="H426" s="1395"/>
      <c r="I426" s="1395"/>
      <c r="J426" s="1395"/>
      <c r="K426" s="1395"/>
      <c r="L426" s="1395"/>
      <c r="M426" s="1395"/>
      <c r="N426" s="1395"/>
      <c r="O426" s="1395"/>
      <c r="P426" s="1395"/>
      <c r="Q426" s="1395"/>
      <c r="R426" s="1395"/>
      <c r="S426" s="1395"/>
      <c r="T426" s="1395"/>
      <c r="U426" s="1395"/>
      <c r="V426" s="1395"/>
      <c r="W426" s="1395"/>
      <c r="X426" s="1395"/>
      <c r="Y426" s="1395"/>
      <c r="Z426" s="1395"/>
      <c r="AA426" s="1395"/>
      <c r="AB426" s="1395"/>
      <c r="AC426" s="1395"/>
      <c r="AD426" s="1395"/>
      <c r="AE426" s="1395"/>
      <c r="AF426" s="1395"/>
      <c r="AG426" s="1395"/>
      <c r="AH426" s="1395"/>
      <c r="AI426" s="1395"/>
      <c r="AJ426" s="1395"/>
      <c r="AK426" s="1395"/>
      <c r="AL426" s="1395"/>
      <c r="AM426" s="1395"/>
      <c r="AN426" s="1395"/>
    </row>
    <row r="427">
      <c r="A427" s="1395"/>
      <c r="B427" s="1395"/>
      <c r="C427" s="1395"/>
      <c r="D427" s="1395"/>
      <c r="E427" s="1395"/>
      <c r="F427" s="1395"/>
      <c r="G427" s="1395"/>
      <c r="H427" s="1395"/>
      <c r="I427" s="1395"/>
      <c r="J427" s="1395"/>
      <c r="K427" s="1395"/>
      <c r="L427" s="1395"/>
      <c r="M427" s="1395"/>
      <c r="N427" s="1395"/>
      <c r="O427" s="1395"/>
      <c r="P427" s="1395"/>
      <c r="Q427" s="1395"/>
      <c r="R427" s="1395"/>
      <c r="S427" s="1395"/>
      <c r="T427" s="1395"/>
      <c r="U427" s="1395"/>
      <c r="V427" s="1395"/>
      <c r="W427" s="1395"/>
      <c r="X427" s="1395"/>
      <c r="Y427" s="1395"/>
      <c r="Z427" s="1395"/>
      <c r="AA427" s="1395"/>
      <c r="AB427" s="1395"/>
      <c r="AC427" s="1395"/>
      <c r="AD427" s="1395"/>
      <c r="AE427" s="1395"/>
      <c r="AF427" s="1395"/>
      <c r="AG427" s="1395"/>
      <c r="AH427" s="1395"/>
      <c r="AI427" s="1395"/>
      <c r="AJ427" s="1395"/>
      <c r="AK427" s="1395"/>
      <c r="AL427" s="1395"/>
      <c r="AM427" s="1395"/>
      <c r="AN427" s="1395"/>
    </row>
    <row r="428">
      <c r="A428" s="1395"/>
      <c r="B428" s="1395"/>
      <c r="C428" s="1395"/>
      <c r="D428" s="1395"/>
      <c r="E428" s="1395"/>
      <c r="F428" s="1395"/>
      <c r="G428" s="1395"/>
      <c r="H428" s="1395"/>
      <c r="I428" s="1395"/>
      <c r="J428" s="1395"/>
      <c r="K428" s="1395"/>
      <c r="L428" s="1395"/>
      <c r="M428" s="1395"/>
      <c r="N428" s="1395"/>
      <c r="O428" s="1395"/>
      <c r="P428" s="1395"/>
      <c r="Q428" s="1395"/>
      <c r="R428" s="1395"/>
      <c r="S428" s="1395"/>
      <c r="T428" s="1395"/>
      <c r="U428" s="1395"/>
      <c r="V428" s="1395"/>
      <c r="W428" s="1395"/>
      <c r="X428" s="1395"/>
      <c r="Y428" s="1395"/>
      <c r="Z428" s="1395"/>
      <c r="AA428" s="1395"/>
      <c r="AB428" s="1395"/>
      <c r="AC428" s="1395"/>
      <c r="AD428" s="1395"/>
      <c r="AE428" s="1395"/>
      <c r="AF428" s="1395"/>
      <c r="AG428" s="1395"/>
      <c r="AH428" s="1395"/>
      <c r="AI428" s="1395"/>
      <c r="AJ428" s="1395"/>
      <c r="AK428" s="1395"/>
      <c r="AL428" s="1395"/>
      <c r="AM428" s="1395"/>
      <c r="AN428" s="1395"/>
    </row>
    <row r="429">
      <c r="A429" s="1395"/>
      <c r="B429" s="1395"/>
      <c r="C429" s="1395"/>
      <c r="D429" s="1395"/>
      <c r="E429" s="1395"/>
      <c r="F429" s="1395"/>
      <c r="G429" s="1395"/>
      <c r="H429" s="1395"/>
      <c r="I429" s="1395"/>
      <c r="J429" s="1395"/>
      <c r="K429" s="1395"/>
      <c r="L429" s="1395"/>
      <c r="M429" s="1395"/>
      <c r="N429" s="1395"/>
      <c r="O429" s="1395"/>
      <c r="P429" s="1395"/>
      <c r="Q429" s="1395"/>
      <c r="R429" s="1395"/>
      <c r="S429" s="1395"/>
      <c r="T429" s="1395"/>
      <c r="U429" s="1395"/>
      <c r="V429" s="1395"/>
      <c r="W429" s="1395"/>
      <c r="X429" s="1395"/>
      <c r="Y429" s="1395"/>
      <c r="Z429" s="1395"/>
      <c r="AA429" s="1395"/>
      <c r="AB429" s="1395"/>
      <c r="AC429" s="1395"/>
      <c r="AD429" s="1395"/>
      <c r="AE429" s="1395"/>
      <c r="AF429" s="1395"/>
      <c r="AG429" s="1395"/>
      <c r="AH429" s="1395"/>
      <c r="AI429" s="1395"/>
      <c r="AJ429" s="1395"/>
      <c r="AK429" s="1395"/>
      <c r="AL429" s="1395"/>
      <c r="AM429" s="1395"/>
      <c r="AN429" s="1395"/>
    </row>
    <row r="430">
      <c r="A430" s="1395"/>
      <c r="B430" s="1395"/>
      <c r="C430" s="1395"/>
      <c r="D430" s="1395"/>
      <c r="E430" s="1395"/>
      <c r="F430" s="1395"/>
      <c r="G430" s="1395"/>
      <c r="H430" s="1395"/>
      <c r="I430" s="1395"/>
      <c r="J430" s="1395"/>
      <c r="K430" s="1395"/>
      <c r="L430" s="1395"/>
      <c r="M430" s="1395"/>
      <c r="N430" s="1395"/>
      <c r="O430" s="1395"/>
      <c r="P430" s="1395"/>
      <c r="Q430" s="1395"/>
      <c r="R430" s="1395"/>
      <c r="S430" s="1395"/>
      <c r="T430" s="1395"/>
      <c r="U430" s="1395"/>
      <c r="V430" s="1395"/>
      <c r="W430" s="1395"/>
      <c r="X430" s="1395"/>
      <c r="Y430" s="1395"/>
      <c r="Z430" s="1395"/>
      <c r="AA430" s="1395"/>
      <c r="AB430" s="1395"/>
      <c r="AC430" s="1395"/>
      <c r="AD430" s="1395"/>
      <c r="AE430" s="1395"/>
      <c r="AF430" s="1395"/>
      <c r="AG430" s="1395"/>
      <c r="AH430" s="1395"/>
      <c r="AI430" s="1395"/>
      <c r="AJ430" s="1395"/>
      <c r="AK430" s="1395"/>
      <c r="AL430" s="1395"/>
      <c r="AM430" s="1395"/>
      <c r="AN430" s="1395"/>
    </row>
    <row r="431">
      <c r="A431" s="1395"/>
      <c r="B431" s="1395"/>
      <c r="C431" s="1395"/>
      <c r="D431" s="1395"/>
      <c r="E431" s="1395"/>
      <c r="F431" s="1395"/>
      <c r="G431" s="1395"/>
      <c r="H431" s="1395"/>
      <c r="I431" s="1395"/>
      <c r="J431" s="1395"/>
      <c r="K431" s="1395"/>
      <c r="L431" s="1395"/>
      <c r="M431" s="1395"/>
      <c r="N431" s="1395"/>
      <c r="O431" s="1395"/>
      <c r="P431" s="1395"/>
      <c r="Q431" s="1395"/>
      <c r="R431" s="1395"/>
      <c r="S431" s="1395"/>
      <c r="T431" s="1395"/>
      <c r="U431" s="1395"/>
      <c r="V431" s="1395"/>
      <c r="W431" s="1395"/>
      <c r="X431" s="1395"/>
      <c r="Y431" s="1395"/>
      <c r="Z431" s="1395"/>
      <c r="AA431" s="1395"/>
      <c r="AB431" s="1395"/>
      <c r="AC431" s="1395"/>
      <c r="AD431" s="1395"/>
      <c r="AE431" s="1395"/>
      <c r="AF431" s="1395"/>
      <c r="AG431" s="1395"/>
      <c r="AH431" s="1395"/>
      <c r="AI431" s="1395"/>
      <c r="AJ431" s="1395"/>
      <c r="AK431" s="1395"/>
      <c r="AL431" s="1395"/>
      <c r="AM431" s="1395"/>
      <c r="AN431" s="1395"/>
    </row>
    <row r="432">
      <c r="A432" s="1395"/>
      <c r="B432" s="1395"/>
      <c r="C432" s="1395"/>
      <c r="D432" s="1395"/>
      <c r="E432" s="1395"/>
      <c r="F432" s="1395"/>
      <c r="G432" s="1395"/>
      <c r="H432" s="1395"/>
      <c r="I432" s="1395"/>
      <c r="J432" s="1395"/>
      <c r="K432" s="1395"/>
      <c r="L432" s="1395"/>
      <c r="M432" s="1395"/>
      <c r="N432" s="1395"/>
      <c r="O432" s="1395"/>
      <c r="P432" s="1395"/>
      <c r="Q432" s="1395"/>
      <c r="R432" s="1395"/>
      <c r="S432" s="1395"/>
      <c r="T432" s="1395"/>
      <c r="U432" s="1395"/>
      <c r="V432" s="1395"/>
      <c r="W432" s="1395"/>
      <c r="X432" s="1395"/>
      <c r="Y432" s="1395"/>
      <c r="Z432" s="1395"/>
      <c r="AA432" s="1395"/>
      <c r="AB432" s="1395"/>
      <c r="AC432" s="1395"/>
      <c r="AD432" s="1395"/>
      <c r="AE432" s="1395"/>
      <c r="AF432" s="1395"/>
      <c r="AG432" s="1395"/>
      <c r="AH432" s="1395"/>
      <c r="AI432" s="1395"/>
      <c r="AJ432" s="1395"/>
      <c r="AK432" s="1395"/>
      <c r="AL432" s="1395"/>
      <c r="AM432" s="1395"/>
      <c r="AN432" s="1395"/>
    </row>
    <row r="433">
      <c r="A433" s="1395"/>
      <c r="B433" s="1395"/>
      <c r="C433" s="1395"/>
      <c r="D433" s="1395"/>
      <c r="E433" s="1395"/>
      <c r="F433" s="1395"/>
      <c r="G433" s="1395"/>
      <c r="H433" s="1395"/>
      <c r="I433" s="1395"/>
      <c r="J433" s="1395"/>
      <c r="K433" s="1395"/>
      <c r="L433" s="1395"/>
      <c r="M433" s="1395"/>
      <c r="N433" s="1395"/>
      <c r="O433" s="1395"/>
      <c r="P433" s="1395"/>
      <c r="Q433" s="1395"/>
      <c r="R433" s="1395"/>
      <c r="S433" s="1395"/>
      <c r="T433" s="1395"/>
      <c r="U433" s="1395"/>
      <c r="V433" s="1395"/>
      <c r="W433" s="1395"/>
      <c r="X433" s="1395"/>
      <c r="Y433" s="1395"/>
      <c r="Z433" s="1395"/>
      <c r="AA433" s="1395"/>
      <c r="AB433" s="1395"/>
      <c r="AC433" s="1395"/>
      <c r="AD433" s="1395"/>
      <c r="AE433" s="1395"/>
      <c r="AF433" s="1395"/>
      <c r="AG433" s="1395"/>
      <c r="AH433" s="1395"/>
      <c r="AI433" s="1395"/>
      <c r="AJ433" s="1395"/>
      <c r="AK433" s="1395"/>
      <c r="AL433" s="1395"/>
      <c r="AM433" s="1395"/>
      <c r="AN433" s="1395"/>
    </row>
    <row r="434">
      <c r="A434" s="1395"/>
      <c r="B434" s="1395"/>
      <c r="C434" s="1395"/>
      <c r="D434" s="1395"/>
      <c r="E434" s="1395"/>
      <c r="F434" s="1395"/>
      <c r="G434" s="1395"/>
      <c r="H434" s="1395"/>
      <c r="I434" s="1395"/>
      <c r="J434" s="1395"/>
      <c r="K434" s="1395"/>
      <c r="L434" s="1395"/>
      <c r="M434" s="1395"/>
      <c r="N434" s="1395"/>
      <c r="O434" s="1395"/>
      <c r="P434" s="1395"/>
      <c r="Q434" s="1395"/>
      <c r="R434" s="1395"/>
      <c r="S434" s="1395"/>
      <c r="T434" s="1395"/>
      <c r="U434" s="1395"/>
      <c r="V434" s="1395"/>
      <c r="W434" s="1395"/>
      <c r="X434" s="1395"/>
      <c r="Y434" s="1395"/>
      <c r="Z434" s="1395"/>
      <c r="AA434" s="1395"/>
      <c r="AB434" s="1395"/>
      <c r="AC434" s="1395"/>
      <c r="AD434" s="1395"/>
      <c r="AE434" s="1395"/>
      <c r="AF434" s="1395"/>
      <c r="AG434" s="1395"/>
      <c r="AH434" s="1395"/>
      <c r="AI434" s="1395"/>
      <c r="AJ434" s="1395"/>
      <c r="AK434" s="1395"/>
      <c r="AL434" s="1395"/>
      <c r="AM434" s="1395"/>
      <c r="AN434" s="1395"/>
    </row>
    <row r="435">
      <c r="A435" s="1395"/>
      <c r="B435" s="1395"/>
      <c r="C435" s="1395"/>
      <c r="D435" s="1395"/>
      <c r="E435" s="1395"/>
      <c r="F435" s="1395"/>
      <c r="G435" s="1395"/>
      <c r="H435" s="1395"/>
      <c r="I435" s="1395"/>
      <c r="J435" s="1395"/>
      <c r="K435" s="1395"/>
      <c r="L435" s="1395"/>
      <c r="M435" s="1395"/>
      <c r="N435" s="1395"/>
      <c r="O435" s="1395"/>
      <c r="P435" s="1395"/>
      <c r="Q435" s="1395"/>
      <c r="R435" s="1395"/>
      <c r="S435" s="1395"/>
      <c r="T435" s="1395"/>
      <c r="U435" s="1395"/>
      <c r="V435" s="1395"/>
      <c r="W435" s="1395"/>
      <c r="X435" s="1395"/>
      <c r="Y435" s="1395"/>
      <c r="Z435" s="1395"/>
      <c r="AA435" s="1395"/>
      <c r="AB435" s="1395"/>
      <c r="AC435" s="1395"/>
      <c r="AD435" s="1395"/>
      <c r="AE435" s="1395"/>
      <c r="AF435" s="1395"/>
      <c r="AG435" s="1395"/>
      <c r="AH435" s="1395"/>
      <c r="AI435" s="1395"/>
      <c r="AJ435" s="1395"/>
      <c r="AK435" s="1395"/>
      <c r="AL435" s="1395"/>
      <c r="AM435" s="1395"/>
      <c r="AN435" s="1395"/>
    </row>
    <row r="436">
      <c r="A436" s="1395"/>
      <c r="B436" s="1395"/>
      <c r="C436" s="1395"/>
      <c r="D436" s="1395"/>
      <c r="E436" s="1395"/>
      <c r="F436" s="1395"/>
      <c r="G436" s="1395"/>
      <c r="H436" s="1395"/>
      <c r="I436" s="1395"/>
      <c r="J436" s="1395"/>
      <c r="K436" s="1395"/>
      <c r="L436" s="1395"/>
      <c r="M436" s="1395"/>
      <c r="N436" s="1395"/>
      <c r="O436" s="1395"/>
      <c r="P436" s="1395"/>
      <c r="Q436" s="1395"/>
      <c r="R436" s="1395"/>
      <c r="S436" s="1395"/>
      <c r="T436" s="1395"/>
      <c r="U436" s="1395"/>
      <c r="V436" s="1395"/>
      <c r="W436" s="1395"/>
      <c r="X436" s="1395"/>
      <c r="Y436" s="1395"/>
      <c r="Z436" s="1395"/>
      <c r="AA436" s="1395"/>
      <c r="AB436" s="1395"/>
      <c r="AC436" s="1395"/>
      <c r="AD436" s="1395"/>
      <c r="AE436" s="1395"/>
      <c r="AF436" s="1395"/>
      <c r="AG436" s="1395"/>
      <c r="AH436" s="1395"/>
      <c r="AI436" s="1395"/>
      <c r="AJ436" s="1395"/>
      <c r="AK436" s="1395"/>
      <c r="AL436" s="1395"/>
      <c r="AM436" s="1395"/>
      <c r="AN436" s="1395"/>
    </row>
    <row r="437">
      <c r="A437" s="1395"/>
      <c r="B437" s="1395"/>
      <c r="C437" s="1395"/>
      <c r="D437" s="1395"/>
      <c r="E437" s="1395"/>
      <c r="F437" s="1395"/>
      <c r="G437" s="1395"/>
      <c r="H437" s="1395"/>
      <c r="I437" s="1395"/>
      <c r="J437" s="1395"/>
      <c r="K437" s="1395"/>
      <c r="L437" s="1395"/>
      <c r="M437" s="1395"/>
      <c r="N437" s="1395"/>
      <c r="O437" s="1395"/>
      <c r="P437" s="1395"/>
      <c r="Q437" s="1395"/>
      <c r="R437" s="1395"/>
      <c r="S437" s="1395"/>
      <c r="T437" s="1395"/>
      <c r="U437" s="1395"/>
      <c r="V437" s="1395"/>
      <c r="W437" s="1395"/>
      <c r="X437" s="1395"/>
      <c r="Y437" s="1395"/>
      <c r="Z437" s="1395"/>
      <c r="AA437" s="1395"/>
      <c r="AB437" s="1395"/>
      <c r="AC437" s="1395"/>
      <c r="AD437" s="1395"/>
      <c r="AE437" s="1395"/>
      <c r="AF437" s="1395"/>
      <c r="AG437" s="1395"/>
      <c r="AH437" s="1395"/>
      <c r="AI437" s="1395"/>
      <c r="AJ437" s="1395"/>
      <c r="AK437" s="1395"/>
      <c r="AL437" s="1395"/>
      <c r="AM437" s="1395"/>
      <c r="AN437" s="1395"/>
    </row>
    <row r="438">
      <c r="A438" s="1395"/>
      <c r="B438" s="1395"/>
      <c r="C438" s="1395"/>
      <c r="D438" s="1395"/>
      <c r="E438" s="1395"/>
      <c r="F438" s="1395"/>
      <c r="G438" s="1395"/>
      <c r="H438" s="1395"/>
      <c r="I438" s="1395"/>
      <c r="J438" s="1395"/>
      <c r="K438" s="1395"/>
      <c r="L438" s="1395"/>
      <c r="M438" s="1395"/>
      <c r="N438" s="1395"/>
      <c r="O438" s="1395"/>
      <c r="P438" s="1395"/>
      <c r="Q438" s="1395"/>
      <c r="R438" s="1395"/>
      <c r="S438" s="1395"/>
      <c r="T438" s="1395"/>
      <c r="U438" s="1395"/>
      <c r="V438" s="1395"/>
      <c r="W438" s="1395"/>
      <c r="X438" s="1395"/>
      <c r="Y438" s="1395"/>
      <c r="Z438" s="1395"/>
      <c r="AA438" s="1395"/>
      <c r="AB438" s="1395"/>
      <c r="AC438" s="1395"/>
      <c r="AD438" s="1395"/>
      <c r="AE438" s="1395"/>
      <c r="AF438" s="1395"/>
      <c r="AG438" s="1395"/>
      <c r="AH438" s="1395"/>
      <c r="AI438" s="1395"/>
      <c r="AJ438" s="1395"/>
      <c r="AK438" s="1395"/>
      <c r="AL438" s="1395"/>
      <c r="AM438" s="1395"/>
      <c r="AN438" s="1395"/>
    </row>
    <row r="439">
      <c r="A439" s="1395"/>
      <c r="B439" s="1395"/>
      <c r="C439" s="1395"/>
      <c r="D439" s="1395"/>
      <c r="E439" s="1395"/>
      <c r="F439" s="1395"/>
      <c r="G439" s="1395"/>
      <c r="H439" s="1395"/>
      <c r="I439" s="1395"/>
      <c r="J439" s="1395"/>
      <c r="K439" s="1395"/>
      <c r="L439" s="1395"/>
      <c r="M439" s="1395"/>
      <c r="N439" s="1395"/>
      <c r="O439" s="1395"/>
      <c r="P439" s="1395"/>
      <c r="Q439" s="1395"/>
      <c r="R439" s="1395"/>
      <c r="S439" s="1395"/>
      <c r="T439" s="1395"/>
      <c r="U439" s="1395"/>
      <c r="V439" s="1395"/>
      <c r="W439" s="1395"/>
      <c r="X439" s="1395"/>
      <c r="Y439" s="1395"/>
      <c r="Z439" s="1395"/>
      <c r="AA439" s="1395"/>
      <c r="AB439" s="1395"/>
      <c r="AC439" s="1395"/>
      <c r="AD439" s="1395"/>
      <c r="AE439" s="1395"/>
      <c r="AF439" s="1395"/>
      <c r="AG439" s="1395"/>
      <c r="AH439" s="1395"/>
      <c r="AI439" s="1395"/>
      <c r="AJ439" s="1395"/>
      <c r="AK439" s="1395"/>
      <c r="AL439" s="1395"/>
      <c r="AM439" s="1395"/>
      <c r="AN439" s="1395"/>
    </row>
    <row r="440">
      <c r="A440" s="1395"/>
      <c r="B440" s="1395"/>
      <c r="C440" s="1395"/>
      <c r="D440" s="1395"/>
      <c r="E440" s="1395"/>
      <c r="F440" s="1395"/>
      <c r="G440" s="1395"/>
      <c r="H440" s="1395"/>
      <c r="I440" s="1395"/>
      <c r="J440" s="1395"/>
      <c r="K440" s="1395"/>
      <c r="L440" s="1395"/>
      <c r="M440" s="1395"/>
      <c r="N440" s="1395"/>
      <c r="O440" s="1395"/>
      <c r="P440" s="1395"/>
      <c r="Q440" s="1395"/>
      <c r="R440" s="1395"/>
      <c r="S440" s="1395"/>
      <c r="T440" s="1395"/>
      <c r="U440" s="1395"/>
      <c r="V440" s="1395"/>
      <c r="W440" s="1395"/>
      <c r="X440" s="1395"/>
      <c r="Y440" s="1395"/>
      <c r="Z440" s="1395"/>
      <c r="AA440" s="1395"/>
      <c r="AB440" s="1395"/>
      <c r="AC440" s="1395"/>
      <c r="AD440" s="1395"/>
      <c r="AE440" s="1395"/>
      <c r="AF440" s="1395"/>
      <c r="AG440" s="1395"/>
      <c r="AH440" s="1395"/>
      <c r="AI440" s="1395"/>
      <c r="AJ440" s="1395"/>
      <c r="AK440" s="1395"/>
      <c r="AL440" s="1395"/>
      <c r="AM440" s="1395"/>
      <c r="AN440" s="1395"/>
    </row>
    <row r="441">
      <c r="A441" s="1395"/>
      <c r="B441" s="1395"/>
      <c r="C441" s="1395"/>
      <c r="D441" s="1395"/>
      <c r="E441" s="1395"/>
      <c r="F441" s="1395"/>
      <c r="G441" s="1395"/>
      <c r="H441" s="1395"/>
      <c r="I441" s="1395"/>
      <c r="J441" s="1395"/>
      <c r="K441" s="1395"/>
      <c r="L441" s="1395"/>
      <c r="M441" s="1395"/>
      <c r="N441" s="1395"/>
      <c r="O441" s="1395"/>
      <c r="P441" s="1395"/>
      <c r="Q441" s="1395"/>
      <c r="R441" s="1395"/>
      <c r="S441" s="1395"/>
      <c r="T441" s="1395"/>
      <c r="U441" s="1395"/>
      <c r="V441" s="1395"/>
      <c r="W441" s="1395"/>
      <c r="X441" s="1395"/>
      <c r="Y441" s="1395"/>
      <c r="Z441" s="1395"/>
      <c r="AA441" s="1395"/>
      <c r="AB441" s="1395"/>
      <c r="AC441" s="1395"/>
      <c r="AD441" s="1395"/>
      <c r="AE441" s="1395"/>
      <c r="AF441" s="1395"/>
      <c r="AG441" s="1395"/>
      <c r="AH441" s="1395"/>
      <c r="AI441" s="1395"/>
      <c r="AJ441" s="1395"/>
      <c r="AK441" s="1395"/>
      <c r="AL441" s="1395"/>
      <c r="AM441" s="1395"/>
      <c r="AN441" s="1395"/>
    </row>
    <row r="442">
      <c r="A442" s="1395"/>
      <c r="B442" s="1395"/>
      <c r="C442" s="1395"/>
      <c r="D442" s="1395"/>
      <c r="E442" s="1395"/>
      <c r="F442" s="1395"/>
      <c r="G442" s="1395"/>
      <c r="H442" s="1395"/>
      <c r="I442" s="1395"/>
      <c r="J442" s="1395"/>
      <c r="K442" s="1395"/>
      <c r="L442" s="1395"/>
      <c r="M442" s="1395"/>
      <c r="N442" s="1395"/>
      <c r="O442" s="1395"/>
      <c r="P442" s="1395"/>
      <c r="Q442" s="1395"/>
      <c r="R442" s="1395"/>
      <c r="S442" s="1395"/>
      <c r="T442" s="1395"/>
      <c r="U442" s="1395"/>
      <c r="V442" s="1395"/>
      <c r="W442" s="1395"/>
      <c r="X442" s="1395"/>
      <c r="Y442" s="1395"/>
      <c r="Z442" s="1395"/>
      <c r="AA442" s="1395"/>
      <c r="AB442" s="1395"/>
      <c r="AC442" s="1395"/>
      <c r="AD442" s="1395"/>
      <c r="AE442" s="1395"/>
      <c r="AF442" s="1395"/>
      <c r="AG442" s="1395"/>
      <c r="AH442" s="1395"/>
      <c r="AI442" s="1395"/>
      <c r="AJ442" s="1395"/>
      <c r="AK442" s="1395"/>
      <c r="AL442" s="1395"/>
      <c r="AM442" s="1395"/>
      <c r="AN442" s="1395"/>
    </row>
    <row r="443">
      <c r="A443" s="1395"/>
      <c r="B443" s="1395"/>
      <c r="C443" s="1395"/>
      <c r="D443" s="1395"/>
      <c r="E443" s="1395"/>
      <c r="F443" s="1395"/>
      <c r="G443" s="1395"/>
      <c r="H443" s="1395"/>
      <c r="I443" s="1395"/>
      <c r="J443" s="1395"/>
      <c r="K443" s="1395"/>
      <c r="L443" s="1395"/>
      <c r="M443" s="1395"/>
      <c r="N443" s="1395"/>
      <c r="O443" s="1395"/>
      <c r="P443" s="1395"/>
      <c r="Q443" s="1395"/>
      <c r="R443" s="1395"/>
      <c r="S443" s="1395"/>
      <c r="T443" s="1395"/>
      <c r="U443" s="1395"/>
      <c r="V443" s="1395"/>
      <c r="W443" s="1395"/>
      <c r="X443" s="1395"/>
      <c r="Y443" s="1395"/>
      <c r="Z443" s="1395"/>
      <c r="AA443" s="1395"/>
      <c r="AB443" s="1395"/>
      <c r="AC443" s="1395"/>
      <c r="AD443" s="1395"/>
      <c r="AE443" s="1395"/>
      <c r="AF443" s="1395"/>
      <c r="AG443" s="1395"/>
      <c r="AH443" s="1395"/>
      <c r="AI443" s="1395"/>
      <c r="AJ443" s="1395"/>
      <c r="AK443" s="1395"/>
      <c r="AL443" s="1395"/>
      <c r="AM443" s="1395"/>
      <c r="AN443" s="1395"/>
    </row>
    <row r="444">
      <c r="A444" s="1395"/>
      <c r="B444" s="1395"/>
      <c r="C444" s="1395"/>
      <c r="D444" s="1395"/>
      <c r="E444" s="1395"/>
      <c r="F444" s="1395"/>
      <c r="G444" s="1395"/>
      <c r="H444" s="1395"/>
      <c r="I444" s="1395"/>
      <c r="J444" s="1395"/>
      <c r="K444" s="1395"/>
      <c r="L444" s="1395"/>
      <c r="M444" s="1395"/>
      <c r="N444" s="1395"/>
      <c r="O444" s="1395"/>
      <c r="P444" s="1395"/>
      <c r="Q444" s="1395"/>
      <c r="R444" s="1395"/>
      <c r="S444" s="1395"/>
      <c r="T444" s="1395"/>
      <c r="U444" s="1395"/>
      <c r="V444" s="1395"/>
      <c r="W444" s="1395"/>
      <c r="X444" s="1395"/>
      <c r="Y444" s="1395"/>
      <c r="Z444" s="1395"/>
      <c r="AA444" s="1395"/>
      <c r="AB444" s="1395"/>
      <c r="AC444" s="1395"/>
      <c r="AD444" s="1395"/>
      <c r="AE444" s="1395"/>
      <c r="AF444" s="1395"/>
      <c r="AG444" s="1395"/>
      <c r="AH444" s="1395"/>
      <c r="AI444" s="1395"/>
      <c r="AJ444" s="1395"/>
      <c r="AK444" s="1395"/>
      <c r="AL444" s="1395"/>
      <c r="AM444" s="1395"/>
      <c r="AN444" s="1395"/>
    </row>
    <row r="445">
      <c r="A445" s="1395"/>
      <c r="B445" s="1395"/>
      <c r="C445" s="1395"/>
      <c r="D445" s="1395"/>
      <c r="E445" s="1395"/>
      <c r="F445" s="1395"/>
      <c r="G445" s="1395"/>
      <c r="H445" s="1395"/>
      <c r="I445" s="1395"/>
      <c r="J445" s="1395"/>
      <c r="K445" s="1395"/>
      <c r="L445" s="1395"/>
      <c r="M445" s="1395"/>
      <c r="N445" s="1395"/>
      <c r="O445" s="1395"/>
      <c r="P445" s="1395"/>
      <c r="Q445" s="1395"/>
      <c r="R445" s="1395"/>
      <c r="S445" s="1395"/>
      <c r="T445" s="1395"/>
      <c r="U445" s="1395"/>
      <c r="V445" s="1395"/>
      <c r="W445" s="1395"/>
      <c r="X445" s="1395"/>
      <c r="Y445" s="1395"/>
      <c r="Z445" s="1395"/>
      <c r="AA445" s="1395"/>
      <c r="AB445" s="1395"/>
      <c r="AC445" s="1395"/>
      <c r="AD445" s="1395"/>
      <c r="AE445" s="1395"/>
      <c r="AF445" s="1395"/>
      <c r="AG445" s="1395"/>
      <c r="AH445" s="1395"/>
      <c r="AI445" s="1395"/>
      <c r="AJ445" s="1395"/>
      <c r="AK445" s="1395"/>
      <c r="AL445" s="1395"/>
      <c r="AM445" s="1395"/>
      <c r="AN445" s="1395"/>
    </row>
    <row r="446">
      <c r="A446" s="1395"/>
      <c r="B446" s="1395"/>
      <c r="C446" s="1395"/>
      <c r="D446" s="1395"/>
      <c r="E446" s="1395"/>
      <c r="F446" s="1395"/>
      <c r="G446" s="1395"/>
      <c r="H446" s="1395"/>
      <c r="I446" s="1395"/>
      <c r="J446" s="1395"/>
      <c r="K446" s="1395"/>
      <c r="L446" s="1395"/>
      <c r="M446" s="1395"/>
      <c r="N446" s="1395"/>
      <c r="O446" s="1395"/>
      <c r="P446" s="1395"/>
      <c r="Q446" s="1395"/>
      <c r="R446" s="1395"/>
      <c r="S446" s="1395"/>
      <c r="T446" s="1395"/>
      <c r="U446" s="1395"/>
      <c r="V446" s="1395"/>
      <c r="W446" s="1395"/>
      <c r="X446" s="1395"/>
      <c r="Y446" s="1395"/>
      <c r="Z446" s="1395"/>
      <c r="AA446" s="1395"/>
      <c r="AB446" s="1395"/>
      <c r="AC446" s="1395"/>
      <c r="AD446" s="1395"/>
      <c r="AE446" s="1395"/>
      <c r="AF446" s="1395"/>
      <c r="AG446" s="1395"/>
      <c r="AH446" s="1395"/>
      <c r="AI446" s="1395"/>
      <c r="AJ446" s="1395"/>
      <c r="AK446" s="1395"/>
      <c r="AL446" s="1395"/>
      <c r="AM446" s="1395"/>
      <c r="AN446" s="1395"/>
    </row>
    <row r="447">
      <c r="A447" s="1395"/>
      <c r="B447" s="1395"/>
      <c r="C447" s="1395"/>
      <c r="D447" s="1395"/>
      <c r="E447" s="1395"/>
      <c r="F447" s="1395"/>
      <c r="G447" s="1395"/>
      <c r="H447" s="1395"/>
      <c r="I447" s="1395"/>
      <c r="J447" s="1395"/>
      <c r="K447" s="1395"/>
      <c r="L447" s="1395"/>
      <c r="M447" s="1395"/>
      <c r="N447" s="1395"/>
      <c r="O447" s="1395"/>
      <c r="P447" s="1395"/>
      <c r="Q447" s="1395"/>
      <c r="R447" s="1395"/>
      <c r="S447" s="1395"/>
      <c r="T447" s="1395"/>
      <c r="U447" s="1395"/>
      <c r="V447" s="1395"/>
      <c r="W447" s="1395"/>
      <c r="X447" s="1395"/>
      <c r="Y447" s="1395"/>
      <c r="Z447" s="1395"/>
      <c r="AA447" s="1395"/>
      <c r="AB447" s="1395"/>
      <c r="AC447" s="1395"/>
      <c r="AD447" s="1395"/>
      <c r="AE447" s="1395"/>
      <c r="AF447" s="1395"/>
      <c r="AG447" s="1395"/>
      <c r="AH447" s="1395"/>
      <c r="AI447" s="1395"/>
      <c r="AJ447" s="1395"/>
      <c r="AK447" s="1395"/>
      <c r="AL447" s="1395"/>
      <c r="AM447" s="1395"/>
      <c r="AN447" s="1395"/>
    </row>
    <row r="448">
      <c r="A448" s="1395"/>
      <c r="B448" s="1395"/>
      <c r="C448" s="1395"/>
      <c r="D448" s="1395"/>
      <c r="E448" s="1395"/>
      <c r="F448" s="1395"/>
      <c r="G448" s="1395"/>
      <c r="H448" s="1395"/>
      <c r="I448" s="1395"/>
      <c r="J448" s="1395"/>
      <c r="K448" s="1395"/>
      <c r="L448" s="1395"/>
      <c r="M448" s="1395"/>
      <c r="N448" s="1395"/>
      <c r="O448" s="1395"/>
      <c r="P448" s="1395"/>
      <c r="Q448" s="1395"/>
      <c r="R448" s="1395"/>
      <c r="S448" s="1395"/>
      <c r="T448" s="1395"/>
      <c r="U448" s="1395"/>
      <c r="V448" s="1395"/>
      <c r="W448" s="1395"/>
      <c r="X448" s="1395"/>
      <c r="Y448" s="1395"/>
      <c r="Z448" s="1395"/>
      <c r="AA448" s="1395"/>
      <c r="AB448" s="1395"/>
      <c r="AC448" s="1395"/>
      <c r="AD448" s="1395"/>
      <c r="AE448" s="1395"/>
      <c r="AF448" s="1395"/>
      <c r="AG448" s="1395"/>
      <c r="AH448" s="1395"/>
      <c r="AI448" s="1395"/>
      <c r="AJ448" s="1395"/>
      <c r="AK448" s="1395"/>
      <c r="AL448" s="1395"/>
      <c r="AM448" s="1395"/>
      <c r="AN448" s="1395"/>
    </row>
    <row r="449">
      <c r="A449" s="1395"/>
      <c r="B449" s="1395"/>
      <c r="C449" s="1395"/>
      <c r="D449" s="1395"/>
      <c r="E449" s="1395"/>
      <c r="F449" s="1395"/>
      <c r="G449" s="1395"/>
      <c r="H449" s="1395"/>
      <c r="I449" s="1395"/>
      <c r="J449" s="1395"/>
      <c r="K449" s="1395"/>
      <c r="L449" s="1395"/>
      <c r="M449" s="1395"/>
      <c r="N449" s="1395"/>
      <c r="O449" s="1395"/>
      <c r="P449" s="1395"/>
      <c r="Q449" s="1395"/>
      <c r="R449" s="1395"/>
      <c r="S449" s="1395"/>
      <c r="T449" s="1395"/>
      <c r="U449" s="1395"/>
      <c r="V449" s="1395"/>
      <c r="W449" s="1395"/>
      <c r="X449" s="1395"/>
      <c r="Y449" s="1395"/>
      <c r="Z449" s="1395"/>
      <c r="AA449" s="1395"/>
      <c r="AB449" s="1395"/>
      <c r="AC449" s="1395"/>
      <c r="AD449" s="1395"/>
      <c r="AE449" s="1395"/>
      <c r="AF449" s="1395"/>
      <c r="AG449" s="1395"/>
      <c r="AH449" s="1395"/>
      <c r="AI449" s="1395"/>
      <c r="AJ449" s="1395"/>
      <c r="AK449" s="1395"/>
      <c r="AL449" s="1395"/>
      <c r="AM449" s="1395"/>
      <c r="AN449" s="1395"/>
    </row>
    <row r="450">
      <c r="A450" s="1395"/>
      <c r="B450" s="1395"/>
      <c r="C450" s="1395"/>
      <c r="D450" s="1395"/>
      <c r="E450" s="1395"/>
      <c r="F450" s="1395"/>
      <c r="G450" s="1395"/>
      <c r="H450" s="1395"/>
      <c r="I450" s="1395"/>
      <c r="J450" s="1395"/>
      <c r="K450" s="1395"/>
      <c r="L450" s="1395"/>
      <c r="M450" s="1395"/>
      <c r="N450" s="1395"/>
      <c r="O450" s="1395"/>
      <c r="P450" s="1395"/>
      <c r="Q450" s="1395"/>
      <c r="R450" s="1395"/>
      <c r="S450" s="1395"/>
      <c r="T450" s="1395"/>
      <c r="U450" s="1395"/>
      <c r="V450" s="1395"/>
      <c r="W450" s="1395"/>
      <c r="X450" s="1395"/>
      <c r="Y450" s="1395"/>
      <c r="Z450" s="1395"/>
      <c r="AA450" s="1395"/>
      <c r="AB450" s="1395"/>
      <c r="AC450" s="1395"/>
      <c r="AD450" s="1395"/>
      <c r="AE450" s="1395"/>
      <c r="AF450" s="1395"/>
      <c r="AG450" s="1395"/>
      <c r="AH450" s="1395"/>
      <c r="AI450" s="1395"/>
      <c r="AJ450" s="1395"/>
      <c r="AK450" s="1395"/>
      <c r="AL450" s="1395"/>
      <c r="AM450" s="1395"/>
      <c r="AN450" s="1395"/>
    </row>
    <row r="451">
      <c r="A451" s="1395"/>
      <c r="B451" s="1395"/>
      <c r="C451" s="1395"/>
      <c r="D451" s="1395"/>
      <c r="E451" s="1395"/>
      <c r="F451" s="1395"/>
      <c r="G451" s="1395"/>
      <c r="H451" s="1395"/>
      <c r="I451" s="1395"/>
      <c r="J451" s="1395"/>
      <c r="K451" s="1395"/>
      <c r="L451" s="1395"/>
      <c r="M451" s="1395"/>
      <c r="N451" s="1395"/>
      <c r="O451" s="1395"/>
      <c r="P451" s="1395"/>
      <c r="Q451" s="1395"/>
      <c r="R451" s="1395"/>
      <c r="S451" s="1395"/>
      <c r="T451" s="1395"/>
      <c r="U451" s="1395"/>
      <c r="V451" s="1395"/>
      <c r="W451" s="1395"/>
      <c r="X451" s="1395"/>
      <c r="Y451" s="1395"/>
      <c r="Z451" s="1395"/>
      <c r="AA451" s="1395"/>
      <c r="AB451" s="1395"/>
      <c r="AC451" s="1395"/>
      <c r="AD451" s="1395"/>
      <c r="AE451" s="1395"/>
      <c r="AF451" s="1395"/>
      <c r="AG451" s="1395"/>
      <c r="AH451" s="1395"/>
      <c r="AI451" s="1395"/>
      <c r="AJ451" s="1395"/>
      <c r="AK451" s="1395"/>
      <c r="AL451" s="1395"/>
      <c r="AM451" s="1395"/>
      <c r="AN451" s="1395"/>
    </row>
    <row r="452">
      <c r="A452" s="1395"/>
      <c r="B452" s="1395"/>
      <c r="C452" s="1395"/>
      <c r="D452" s="1395"/>
      <c r="E452" s="1395"/>
      <c r="F452" s="1395"/>
      <c r="G452" s="1395"/>
      <c r="H452" s="1395"/>
      <c r="I452" s="1395"/>
      <c r="J452" s="1395"/>
      <c r="K452" s="1395"/>
      <c r="L452" s="1395"/>
      <c r="M452" s="1395"/>
      <c r="N452" s="1395"/>
      <c r="O452" s="1395"/>
      <c r="P452" s="1395"/>
      <c r="Q452" s="1395"/>
      <c r="R452" s="1395"/>
      <c r="S452" s="1395"/>
      <c r="T452" s="1395"/>
      <c r="U452" s="1395"/>
      <c r="V452" s="1395"/>
      <c r="W452" s="1395"/>
      <c r="X452" s="1395"/>
      <c r="Y452" s="1395"/>
      <c r="Z452" s="1395"/>
      <c r="AA452" s="1395"/>
      <c r="AB452" s="1395"/>
      <c r="AC452" s="1395"/>
      <c r="AD452" s="1395"/>
      <c r="AE452" s="1395"/>
      <c r="AF452" s="1395"/>
      <c r="AG452" s="1395"/>
      <c r="AH452" s="1395"/>
      <c r="AI452" s="1395"/>
      <c r="AJ452" s="1395"/>
      <c r="AK452" s="1395"/>
      <c r="AL452" s="1395"/>
      <c r="AM452" s="1395"/>
      <c r="AN452" s="1395"/>
    </row>
    <row r="453">
      <c r="A453" s="1395"/>
      <c r="B453" s="1395"/>
      <c r="C453" s="1395"/>
      <c r="D453" s="1395"/>
      <c r="E453" s="1395"/>
      <c r="F453" s="1395"/>
      <c r="G453" s="1395"/>
      <c r="H453" s="1395"/>
      <c r="I453" s="1395"/>
      <c r="J453" s="1395"/>
      <c r="K453" s="1395"/>
      <c r="L453" s="1395"/>
      <c r="M453" s="1395"/>
      <c r="N453" s="1395"/>
      <c r="O453" s="1395"/>
      <c r="P453" s="1395"/>
      <c r="Q453" s="1395"/>
      <c r="R453" s="1395"/>
      <c r="S453" s="1395"/>
      <c r="T453" s="1395"/>
      <c r="U453" s="1395"/>
      <c r="V453" s="1395"/>
      <c r="W453" s="1395"/>
      <c r="X453" s="1395"/>
      <c r="Y453" s="1395"/>
      <c r="Z453" s="1395"/>
      <c r="AA453" s="1395"/>
      <c r="AB453" s="1395"/>
      <c r="AC453" s="1395"/>
      <c r="AD453" s="1395"/>
      <c r="AE453" s="1395"/>
      <c r="AF453" s="1395"/>
      <c r="AG453" s="1395"/>
      <c r="AH453" s="1395"/>
      <c r="AI453" s="1395"/>
      <c r="AJ453" s="1395"/>
      <c r="AK453" s="1395"/>
      <c r="AL453" s="1395"/>
      <c r="AM453" s="1395"/>
      <c r="AN453" s="1395"/>
    </row>
    <row r="454">
      <c r="A454" s="1395"/>
      <c r="B454" s="1395"/>
      <c r="C454" s="1395"/>
      <c r="D454" s="1395"/>
      <c r="E454" s="1395"/>
      <c r="F454" s="1395"/>
      <c r="G454" s="1395"/>
      <c r="H454" s="1395"/>
      <c r="I454" s="1395"/>
      <c r="J454" s="1395"/>
      <c r="K454" s="1395"/>
      <c r="L454" s="1395"/>
      <c r="M454" s="1395"/>
      <c r="N454" s="1395"/>
      <c r="O454" s="1395"/>
      <c r="P454" s="1395"/>
      <c r="Q454" s="1395"/>
      <c r="R454" s="1395"/>
      <c r="S454" s="1395"/>
      <c r="T454" s="1395"/>
      <c r="U454" s="1395"/>
      <c r="V454" s="1395"/>
      <c r="W454" s="1395"/>
      <c r="X454" s="1395"/>
      <c r="Y454" s="1395"/>
      <c r="Z454" s="1395"/>
      <c r="AA454" s="1395"/>
      <c r="AB454" s="1395"/>
      <c r="AC454" s="1395"/>
      <c r="AD454" s="1395"/>
      <c r="AE454" s="1395"/>
      <c r="AF454" s="1395"/>
      <c r="AG454" s="1395"/>
      <c r="AH454" s="1395"/>
      <c r="AI454" s="1395"/>
      <c r="AJ454" s="1395"/>
      <c r="AK454" s="1395"/>
      <c r="AL454" s="1395"/>
      <c r="AM454" s="1395"/>
      <c r="AN454" s="1395"/>
    </row>
    <row r="455">
      <c r="A455" s="1395"/>
      <c r="B455" s="1395"/>
      <c r="C455" s="1395"/>
      <c r="D455" s="1395"/>
      <c r="E455" s="1395"/>
      <c r="F455" s="1395"/>
      <c r="G455" s="1395"/>
      <c r="H455" s="1395"/>
      <c r="I455" s="1395"/>
      <c r="J455" s="1395"/>
      <c r="K455" s="1395"/>
      <c r="L455" s="1395"/>
      <c r="M455" s="1395"/>
      <c r="N455" s="1395"/>
      <c r="O455" s="1395"/>
      <c r="P455" s="1395"/>
      <c r="Q455" s="1395"/>
      <c r="R455" s="1395"/>
      <c r="S455" s="1395"/>
      <c r="T455" s="1395"/>
      <c r="U455" s="1395"/>
      <c r="V455" s="1395"/>
      <c r="W455" s="1395"/>
      <c r="X455" s="1395"/>
      <c r="Y455" s="1395"/>
      <c r="Z455" s="1395"/>
      <c r="AA455" s="1395"/>
      <c r="AB455" s="1395"/>
      <c r="AC455" s="1395"/>
      <c r="AD455" s="1395"/>
      <c r="AE455" s="1395"/>
      <c r="AF455" s="1395"/>
      <c r="AG455" s="1395"/>
      <c r="AH455" s="1395"/>
      <c r="AI455" s="1395"/>
      <c r="AJ455" s="1395"/>
      <c r="AK455" s="1395"/>
      <c r="AL455" s="1395"/>
      <c r="AM455" s="1395"/>
      <c r="AN455" s="1395"/>
    </row>
    <row r="456">
      <c r="A456" s="1395"/>
      <c r="B456" s="1395"/>
      <c r="C456" s="1395"/>
      <c r="D456" s="1395"/>
      <c r="E456" s="1395"/>
      <c r="F456" s="1395"/>
      <c r="G456" s="1395"/>
      <c r="H456" s="1395"/>
      <c r="I456" s="1395"/>
      <c r="J456" s="1395"/>
      <c r="K456" s="1395"/>
      <c r="L456" s="1395"/>
      <c r="M456" s="1395"/>
      <c r="N456" s="1395"/>
      <c r="O456" s="1395"/>
      <c r="P456" s="1395"/>
      <c r="Q456" s="1395"/>
      <c r="R456" s="1395"/>
      <c r="S456" s="1395"/>
      <c r="T456" s="1395"/>
      <c r="U456" s="1395"/>
      <c r="V456" s="1395"/>
      <c r="W456" s="1395"/>
      <c r="X456" s="1395"/>
      <c r="Y456" s="1395"/>
      <c r="Z456" s="1395"/>
      <c r="AA456" s="1395"/>
      <c r="AB456" s="1395"/>
      <c r="AC456" s="1395"/>
      <c r="AD456" s="1395"/>
      <c r="AE456" s="1395"/>
      <c r="AF456" s="1395"/>
      <c r="AG456" s="1395"/>
      <c r="AH456" s="1395"/>
      <c r="AI456" s="1395"/>
      <c r="AJ456" s="1395"/>
      <c r="AK456" s="1395"/>
      <c r="AL456" s="1395"/>
      <c r="AM456" s="1395"/>
      <c r="AN456" s="1395"/>
    </row>
    <row r="457">
      <c r="A457" s="1395"/>
      <c r="B457" s="1395"/>
      <c r="C457" s="1395"/>
      <c r="D457" s="1395"/>
      <c r="E457" s="1395"/>
      <c r="F457" s="1395"/>
      <c r="G457" s="1395"/>
      <c r="H457" s="1395"/>
      <c r="I457" s="1395"/>
      <c r="J457" s="1395"/>
      <c r="K457" s="1395"/>
      <c r="L457" s="1395"/>
      <c r="M457" s="1395"/>
      <c r="N457" s="1395"/>
      <c r="O457" s="1395"/>
      <c r="P457" s="1395"/>
      <c r="Q457" s="1395"/>
      <c r="R457" s="1395"/>
      <c r="S457" s="1395"/>
      <c r="T457" s="1395"/>
      <c r="U457" s="1395"/>
      <c r="V457" s="1395"/>
      <c r="W457" s="1395"/>
      <c r="X457" s="1395"/>
      <c r="Y457" s="1395"/>
      <c r="Z457" s="1395"/>
      <c r="AA457" s="1395"/>
      <c r="AB457" s="1395"/>
      <c r="AC457" s="1395"/>
      <c r="AD457" s="1395"/>
      <c r="AE457" s="1395"/>
      <c r="AF457" s="1395"/>
      <c r="AG457" s="1395"/>
      <c r="AH457" s="1395"/>
      <c r="AI457" s="1395"/>
      <c r="AJ457" s="1395"/>
      <c r="AK457" s="1395"/>
      <c r="AL457" s="1395"/>
      <c r="AM457" s="1395"/>
      <c r="AN457" s="1395"/>
    </row>
    <row r="458">
      <c r="A458" s="1395"/>
      <c r="B458" s="1395"/>
      <c r="C458" s="1395"/>
      <c r="D458" s="1395"/>
      <c r="E458" s="1395"/>
      <c r="F458" s="1395"/>
      <c r="G458" s="1395"/>
      <c r="H458" s="1395"/>
      <c r="I458" s="1395"/>
      <c r="J458" s="1395"/>
      <c r="K458" s="1395"/>
      <c r="L458" s="1395"/>
      <c r="M458" s="1395"/>
      <c r="N458" s="1395"/>
      <c r="O458" s="1395"/>
      <c r="P458" s="1395"/>
      <c r="Q458" s="1395"/>
      <c r="R458" s="1395"/>
      <c r="S458" s="1395"/>
      <c r="T458" s="1395"/>
      <c r="U458" s="1395"/>
      <c r="V458" s="1395"/>
      <c r="W458" s="1395"/>
      <c r="X458" s="1395"/>
      <c r="Y458" s="1395"/>
      <c r="Z458" s="1395"/>
      <c r="AA458" s="1395"/>
      <c r="AB458" s="1395"/>
      <c r="AC458" s="1395"/>
      <c r="AD458" s="1395"/>
      <c r="AE458" s="1395"/>
      <c r="AF458" s="1395"/>
      <c r="AG458" s="1395"/>
      <c r="AH458" s="1395"/>
      <c r="AI458" s="1395"/>
      <c r="AJ458" s="1395"/>
      <c r="AK458" s="1395"/>
      <c r="AL458" s="1395"/>
      <c r="AM458" s="1395"/>
      <c r="AN458" s="1395"/>
    </row>
    <row r="459">
      <c r="A459" s="1395"/>
      <c r="B459" s="1395"/>
      <c r="C459" s="1395"/>
      <c r="D459" s="1395"/>
      <c r="E459" s="1395"/>
      <c r="F459" s="1395"/>
      <c r="G459" s="1395"/>
      <c r="H459" s="1395"/>
      <c r="I459" s="1395"/>
      <c r="J459" s="1395"/>
      <c r="K459" s="1395"/>
      <c r="L459" s="1395"/>
      <c r="M459" s="1395"/>
      <c r="N459" s="1395"/>
      <c r="O459" s="1395"/>
      <c r="P459" s="1395"/>
      <c r="Q459" s="1395"/>
      <c r="R459" s="1395"/>
      <c r="S459" s="1395"/>
      <c r="T459" s="1395"/>
      <c r="U459" s="1395"/>
      <c r="V459" s="1395"/>
      <c r="W459" s="1395"/>
      <c r="X459" s="1395"/>
      <c r="Y459" s="1395"/>
      <c r="Z459" s="1395"/>
      <c r="AA459" s="1395"/>
      <c r="AB459" s="1395"/>
      <c r="AC459" s="1395"/>
      <c r="AD459" s="1395"/>
      <c r="AE459" s="1395"/>
      <c r="AF459" s="1395"/>
      <c r="AG459" s="1395"/>
      <c r="AH459" s="1395"/>
      <c r="AI459" s="1395"/>
      <c r="AJ459" s="1395"/>
      <c r="AK459" s="1395"/>
      <c r="AL459" s="1395"/>
      <c r="AM459" s="1395"/>
      <c r="AN459" s="1395"/>
    </row>
    <row r="460">
      <c r="A460" s="1395"/>
      <c r="B460" s="1395"/>
      <c r="C460" s="1395"/>
      <c r="D460" s="1395"/>
      <c r="E460" s="1395"/>
      <c r="F460" s="1395"/>
      <c r="G460" s="1395"/>
      <c r="H460" s="1395"/>
      <c r="I460" s="1395"/>
      <c r="J460" s="1395"/>
      <c r="K460" s="1395"/>
      <c r="L460" s="1395"/>
      <c r="M460" s="1395"/>
      <c r="N460" s="1395"/>
      <c r="O460" s="1395"/>
      <c r="P460" s="1395"/>
      <c r="Q460" s="1395"/>
      <c r="R460" s="1395"/>
      <c r="S460" s="1395"/>
      <c r="T460" s="1395"/>
      <c r="U460" s="1395"/>
      <c r="V460" s="1395"/>
      <c r="W460" s="1395"/>
      <c r="X460" s="1395"/>
      <c r="Y460" s="1395"/>
      <c r="Z460" s="1395"/>
      <c r="AA460" s="1395"/>
      <c r="AB460" s="1395"/>
      <c r="AC460" s="1395"/>
      <c r="AD460" s="1395"/>
      <c r="AE460" s="1395"/>
      <c r="AF460" s="1395"/>
      <c r="AG460" s="1395"/>
      <c r="AH460" s="1395"/>
      <c r="AI460" s="1395"/>
      <c r="AJ460" s="1395"/>
      <c r="AK460" s="1395"/>
      <c r="AL460" s="1395"/>
      <c r="AM460" s="1395"/>
      <c r="AN460" s="1395"/>
    </row>
    <row r="461">
      <c r="A461" s="1395"/>
      <c r="B461" s="1395"/>
      <c r="C461" s="1395"/>
      <c r="D461" s="1395"/>
      <c r="E461" s="1395"/>
      <c r="F461" s="1395"/>
      <c r="G461" s="1395"/>
      <c r="H461" s="1395"/>
      <c r="I461" s="1395"/>
      <c r="J461" s="1395"/>
      <c r="K461" s="1395"/>
      <c r="L461" s="1395"/>
      <c r="M461" s="1395"/>
      <c r="N461" s="1395"/>
      <c r="O461" s="1395"/>
      <c r="P461" s="1395"/>
      <c r="Q461" s="1395"/>
      <c r="R461" s="1395"/>
      <c r="S461" s="1395"/>
      <c r="T461" s="1395"/>
      <c r="U461" s="1395"/>
      <c r="V461" s="1395"/>
      <c r="W461" s="1395"/>
      <c r="X461" s="1395"/>
      <c r="Y461" s="1395"/>
      <c r="Z461" s="1395"/>
      <c r="AA461" s="1395"/>
      <c r="AB461" s="1395"/>
      <c r="AC461" s="1395"/>
      <c r="AD461" s="1395"/>
      <c r="AE461" s="1395"/>
      <c r="AF461" s="1395"/>
      <c r="AG461" s="1395"/>
      <c r="AH461" s="1395"/>
      <c r="AI461" s="1395"/>
      <c r="AJ461" s="1395"/>
      <c r="AK461" s="1395"/>
      <c r="AL461" s="1395"/>
      <c r="AM461" s="1395"/>
      <c r="AN461" s="1395"/>
    </row>
    <row r="462">
      <c r="A462" s="1395"/>
      <c r="B462" s="1395"/>
      <c r="C462" s="1395"/>
      <c r="D462" s="1395"/>
      <c r="E462" s="1395"/>
      <c r="F462" s="1395"/>
      <c r="G462" s="1395"/>
      <c r="H462" s="1395"/>
      <c r="I462" s="1395"/>
      <c r="J462" s="1395"/>
      <c r="K462" s="1395"/>
      <c r="L462" s="1395"/>
      <c r="M462" s="1395"/>
      <c r="N462" s="1395"/>
      <c r="O462" s="1395"/>
      <c r="P462" s="1395"/>
      <c r="Q462" s="1395"/>
      <c r="R462" s="1395"/>
      <c r="S462" s="1395"/>
      <c r="T462" s="1395"/>
      <c r="U462" s="1395"/>
      <c r="V462" s="1395"/>
      <c r="W462" s="1395"/>
      <c r="X462" s="1395"/>
      <c r="Y462" s="1395"/>
      <c r="Z462" s="1395"/>
      <c r="AA462" s="1395"/>
      <c r="AB462" s="1395"/>
      <c r="AC462" s="1395"/>
      <c r="AD462" s="1395"/>
      <c r="AE462" s="1395"/>
      <c r="AF462" s="1395"/>
      <c r="AG462" s="1395"/>
      <c r="AH462" s="1395"/>
      <c r="AI462" s="1395"/>
      <c r="AJ462" s="1395"/>
      <c r="AK462" s="1395"/>
      <c r="AL462" s="1395"/>
      <c r="AM462" s="1395"/>
      <c r="AN462" s="1395"/>
    </row>
    <row r="463">
      <c r="A463" s="1395"/>
      <c r="B463" s="1395"/>
      <c r="C463" s="1395"/>
      <c r="D463" s="1395"/>
      <c r="E463" s="1395"/>
      <c r="F463" s="1395"/>
      <c r="G463" s="1395"/>
      <c r="H463" s="1395"/>
      <c r="I463" s="1395"/>
      <c r="J463" s="1395"/>
      <c r="K463" s="1395"/>
      <c r="L463" s="1395"/>
      <c r="M463" s="1395"/>
      <c r="N463" s="1395"/>
      <c r="O463" s="1395"/>
      <c r="P463" s="1395"/>
      <c r="Q463" s="1395"/>
      <c r="R463" s="1395"/>
      <c r="S463" s="1395"/>
      <c r="T463" s="1395"/>
      <c r="U463" s="1395"/>
      <c r="V463" s="1395"/>
      <c r="W463" s="1395"/>
      <c r="X463" s="1395"/>
      <c r="Y463" s="1395"/>
      <c r="Z463" s="1395"/>
      <c r="AA463" s="1395"/>
      <c r="AB463" s="1395"/>
      <c r="AC463" s="1395"/>
      <c r="AD463" s="1395"/>
      <c r="AE463" s="1395"/>
      <c r="AF463" s="1395"/>
      <c r="AG463" s="1395"/>
      <c r="AH463" s="1395"/>
      <c r="AI463" s="1395"/>
      <c r="AJ463" s="1395"/>
      <c r="AK463" s="1395"/>
      <c r="AL463" s="1395"/>
      <c r="AM463" s="1395"/>
      <c r="AN463" s="1395"/>
    </row>
    <row r="464">
      <c r="A464" s="1395"/>
      <c r="B464" s="1395"/>
      <c r="C464" s="1395"/>
      <c r="D464" s="1395"/>
      <c r="E464" s="1395"/>
      <c r="F464" s="1395"/>
      <c r="G464" s="1395"/>
      <c r="H464" s="1395"/>
      <c r="I464" s="1395"/>
      <c r="J464" s="1395"/>
      <c r="K464" s="1395"/>
      <c r="L464" s="1395"/>
      <c r="M464" s="1395"/>
      <c r="N464" s="1395"/>
      <c r="O464" s="1395"/>
      <c r="P464" s="1395"/>
      <c r="Q464" s="1395"/>
      <c r="R464" s="1395"/>
      <c r="S464" s="1395"/>
      <c r="T464" s="1395"/>
      <c r="U464" s="1395"/>
      <c r="V464" s="1395"/>
      <c r="W464" s="1395"/>
      <c r="X464" s="1395"/>
      <c r="Y464" s="1395"/>
      <c r="Z464" s="1395"/>
      <c r="AA464" s="1395"/>
      <c r="AB464" s="1395"/>
      <c r="AC464" s="1395"/>
      <c r="AD464" s="1395"/>
      <c r="AE464" s="1395"/>
      <c r="AF464" s="1395"/>
      <c r="AG464" s="1395"/>
      <c r="AH464" s="1395"/>
      <c r="AI464" s="1395"/>
      <c r="AJ464" s="1395"/>
      <c r="AK464" s="1395"/>
      <c r="AL464" s="1395"/>
      <c r="AM464" s="1395"/>
      <c r="AN464" s="1395"/>
    </row>
    <row r="465">
      <c r="A465" s="1395"/>
      <c r="B465" s="1395"/>
      <c r="C465" s="1395"/>
      <c r="D465" s="1395"/>
      <c r="E465" s="1395"/>
      <c r="F465" s="1395"/>
      <c r="G465" s="1395"/>
      <c r="H465" s="1395"/>
      <c r="I465" s="1395"/>
      <c r="J465" s="1395"/>
      <c r="K465" s="1395"/>
      <c r="L465" s="1395"/>
      <c r="M465" s="1395"/>
      <c r="N465" s="1395"/>
      <c r="O465" s="1395"/>
      <c r="P465" s="1395"/>
      <c r="Q465" s="1395"/>
      <c r="R465" s="1395"/>
      <c r="S465" s="1395"/>
      <c r="T465" s="1395"/>
      <c r="U465" s="1395"/>
      <c r="V465" s="1395"/>
      <c r="W465" s="1395"/>
      <c r="X465" s="1395"/>
      <c r="Y465" s="1395"/>
      <c r="Z465" s="1395"/>
      <c r="AA465" s="1395"/>
      <c r="AB465" s="1395"/>
      <c r="AC465" s="1395"/>
      <c r="AD465" s="1395"/>
      <c r="AE465" s="1395"/>
      <c r="AF465" s="1395"/>
      <c r="AG465" s="1395"/>
      <c r="AH465" s="1395"/>
      <c r="AI465" s="1395"/>
      <c r="AJ465" s="1395"/>
      <c r="AK465" s="1395"/>
      <c r="AL465" s="1395"/>
      <c r="AM465" s="1395"/>
      <c r="AN465" s="1395"/>
    </row>
    <row r="466">
      <c r="A466" s="1395"/>
      <c r="B466" s="1395"/>
      <c r="C466" s="1395"/>
      <c r="D466" s="1395"/>
      <c r="E466" s="1395"/>
      <c r="F466" s="1395"/>
      <c r="G466" s="1395"/>
      <c r="H466" s="1395"/>
      <c r="I466" s="1395"/>
      <c r="J466" s="1395"/>
      <c r="K466" s="1395"/>
      <c r="L466" s="1395"/>
      <c r="M466" s="1395"/>
      <c r="N466" s="1395"/>
      <c r="O466" s="1395"/>
      <c r="P466" s="1395"/>
      <c r="Q466" s="1395"/>
      <c r="R466" s="1395"/>
      <c r="S466" s="1395"/>
      <c r="T466" s="1395"/>
      <c r="U466" s="1395"/>
      <c r="V466" s="1395"/>
      <c r="W466" s="1395"/>
      <c r="X466" s="1395"/>
      <c r="Y466" s="1395"/>
      <c r="Z466" s="1395"/>
      <c r="AA466" s="1395"/>
      <c r="AB466" s="1395"/>
      <c r="AC466" s="1395"/>
      <c r="AD466" s="1395"/>
      <c r="AE466" s="1395"/>
      <c r="AF466" s="1395"/>
      <c r="AG466" s="1395"/>
      <c r="AH466" s="1395"/>
      <c r="AI466" s="1395"/>
      <c r="AJ466" s="1395"/>
      <c r="AK466" s="1395"/>
      <c r="AL466" s="1395"/>
      <c r="AM466" s="1395"/>
      <c r="AN466" s="1395"/>
    </row>
    <row r="467">
      <c r="A467" s="1395"/>
      <c r="B467" s="1395"/>
      <c r="C467" s="1395"/>
      <c r="D467" s="1395"/>
      <c r="E467" s="1395"/>
      <c r="F467" s="1395"/>
      <c r="G467" s="1395"/>
      <c r="H467" s="1395"/>
      <c r="I467" s="1395"/>
      <c r="J467" s="1395"/>
      <c r="K467" s="1395"/>
      <c r="L467" s="1395"/>
      <c r="M467" s="1395"/>
      <c r="N467" s="1395"/>
      <c r="O467" s="1395"/>
      <c r="P467" s="1395"/>
      <c r="Q467" s="1395"/>
      <c r="R467" s="1395"/>
      <c r="S467" s="1395"/>
      <c r="T467" s="1395"/>
      <c r="U467" s="1395"/>
      <c r="V467" s="1395"/>
      <c r="W467" s="1395"/>
      <c r="X467" s="1395"/>
      <c r="Y467" s="1395"/>
      <c r="Z467" s="1395"/>
      <c r="AA467" s="1395"/>
      <c r="AB467" s="1395"/>
      <c r="AC467" s="1395"/>
      <c r="AD467" s="1395"/>
      <c r="AE467" s="1395"/>
      <c r="AF467" s="1395"/>
      <c r="AG467" s="1395"/>
      <c r="AH467" s="1395"/>
      <c r="AI467" s="1395"/>
      <c r="AJ467" s="1395"/>
      <c r="AK467" s="1395"/>
      <c r="AL467" s="1395"/>
      <c r="AM467" s="1395"/>
      <c r="AN467" s="1395"/>
    </row>
    <row r="468">
      <c r="A468" s="1395"/>
      <c r="B468" s="1395"/>
      <c r="C468" s="1395"/>
      <c r="D468" s="1395"/>
      <c r="E468" s="1395"/>
      <c r="F468" s="1395"/>
      <c r="G468" s="1395"/>
      <c r="H468" s="1395"/>
      <c r="I468" s="1395"/>
      <c r="J468" s="1395"/>
      <c r="K468" s="1395"/>
      <c r="L468" s="1395"/>
      <c r="M468" s="1395"/>
      <c r="N468" s="1395"/>
      <c r="O468" s="1395"/>
      <c r="P468" s="1395"/>
      <c r="Q468" s="1395"/>
      <c r="R468" s="1395"/>
      <c r="S468" s="1395"/>
      <c r="T468" s="1395"/>
      <c r="U468" s="1395"/>
      <c r="V468" s="1395"/>
      <c r="W468" s="1395"/>
      <c r="X468" s="1395"/>
      <c r="Y468" s="1395"/>
      <c r="Z468" s="1395"/>
      <c r="AA468" s="1395"/>
      <c r="AB468" s="1395"/>
      <c r="AC468" s="1395"/>
      <c r="AD468" s="1395"/>
      <c r="AE468" s="1395"/>
      <c r="AF468" s="1395"/>
      <c r="AG468" s="1395"/>
      <c r="AH468" s="1395"/>
      <c r="AI468" s="1395"/>
      <c r="AJ468" s="1395"/>
      <c r="AK468" s="1395"/>
      <c r="AL468" s="1395"/>
      <c r="AM468" s="1395"/>
      <c r="AN468" s="1395"/>
    </row>
    <row r="469">
      <c r="A469" s="1395"/>
      <c r="B469" s="1395"/>
      <c r="C469" s="1395"/>
      <c r="D469" s="1395"/>
      <c r="E469" s="1395"/>
      <c r="F469" s="1395"/>
      <c r="G469" s="1395"/>
      <c r="H469" s="1395"/>
      <c r="I469" s="1395"/>
      <c r="J469" s="1395"/>
      <c r="K469" s="1395"/>
      <c r="L469" s="1395"/>
      <c r="M469" s="1395"/>
      <c r="N469" s="1395"/>
      <c r="O469" s="1395"/>
      <c r="P469" s="1395"/>
      <c r="Q469" s="1395"/>
      <c r="R469" s="1395"/>
      <c r="S469" s="1395"/>
      <c r="T469" s="1395"/>
      <c r="U469" s="1395"/>
      <c r="V469" s="1395"/>
      <c r="W469" s="1395"/>
      <c r="X469" s="1395"/>
      <c r="Y469" s="1395"/>
      <c r="Z469" s="1395"/>
      <c r="AA469" s="1395"/>
      <c r="AB469" s="1395"/>
      <c r="AC469" s="1395"/>
      <c r="AD469" s="1395"/>
      <c r="AE469" s="1395"/>
      <c r="AF469" s="1395"/>
      <c r="AG469" s="1395"/>
      <c r="AH469" s="1395"/>
      <c r="AI469" s="1395"/>
      <c r="AJ469" s="1395"/>
      <c r="AK469" s="1395"/>
      <c r="AL469" s="1395"/>
      <c r="AM469" s="1395"/>
      <c r="AN469" s="1395"/>
    </row>
    <row r="470">
      <c r="A470" s="1395"/>
      <c r="B470" s="1395"/>
      <c r="C470" s="1395"/>
      <c r="D470" s="1395"/>
      <c r="E470" s="1395"/>
      <c r="F470" s="1395"/>
      <c r="G470" s="1395"/>
      <c r="H470" s="1395"/>
      <c r="I470" s="1395"/>
      <c r="J470" s="1395"/>
      <c r="K470" s="1395"/>
      <c r="L470" s="1395"/>
      <c r="M470" s="1395"/>
      <c r="N470" s="1395"/>
      <c r="O470" s="1395"/>
      <c r="P470" s="1395"/>
      <c r="Q470" s="1395"/>
      <c r="R470" s="1395"/>
      <c r="S470" s="1395"/>
      <c r="T470" s="1395"/>
      <c r="U470" s="1395"/>
      <c r="V470" s="1395"/>
      <c r="W470" s="1395"/>
      <c r="X470" s="1395"/>
      <c r="Y470" s="1395"/>
      <c r="Z470" s="1395"/>
      <c r="AA470" s="1395"/>
      <c r="AB470" s="1395"/>
      <c r="AC470" s="1395"/>
      <c r="AD470" s="1395"/>
      <c r="AE470" s="1395"/>
      <c r="AF470" s="1395"/>
      <c r="AG470" s="1395"/>
      <c r="AH470" s="1395"/>
      <c r="AI470" s="1395"/>
      <c r="AJ470" s="1395"/>
      <c r="AK470" s="1395"/>
      <c r="AL470" s="1395"/>
      <c r="AM470" s="1395"/>
      <c r="AN470" s="1395"/>
    </row>
    <row r="471">
      <c r="A471" s="1395"/>
      <c r="B471" s="1395"/>
      <c r="C471" s="1395"/>
      <c r="D471" s="1395"/>
      <c r="E471" s="1395"/>
      <c r="F471" s="1395"/>
      <c r="G471" s="1395"/>
      <c r="H471" s="1395"/>
      <c r="I471" s="1395"/>
      <c r="J471" s="1395"/>
      <c r="K471" s="1395"/>
      <c r="L471" s="1395"/>
      <c r="M471" s="1395"/>
      <c r="N471" s="1395"/>
      <c r="O471" s="1395"/>
      <c r="P471" s="1395"/>
      <c r="Q471" s="1395"/>
      <c r="R471" s="1395"/>
      <c r="S471" s="1395"/>
      <c r="T471" s="1395"/>
      <c r="U471" s="1395"/>
      <c r="V471" s="1395"/>
      <c r="W471" s="1395"/>
      <c r="X471" s="1395"/>
      <c r="Y471" s="1395"/>
      <c r="Z471" s="1395"/>
      <c r="AA471" s="1395"/>
      <c r="AB471" s="1395"/>
      <c r="AC471" s="1395"/>
      <c r="AD471" s="1395"/>
      <c r="AE471" s="1395"/>
      <c r="AF471" s="1395"/>
      <c r="AG471" s="1395"/>
      <c r="AH471" s="1395"/>
      <c r="AI471" s="1395"/>
      <c r="AJ471" s="1395"/>
      <c r="AK471" s="1395"/>
      <c r="AL471" s="1395"/>
      <c r="AM471" s="1395"/>
      <c r="AN471" s="1395"/>
    </row>
    <row r="472">
      <c r="A472" s="1395"/>
      <c r="B472" s="1395"/>
      <c r="C472" s="1395"/>
      <c r="D472" s="1395"/>
      <c r="E472" s="1395"/>
      <c r="F472" s="1395"/>
      <c r="G472" s="1395"/>
      <c r="H472" s="1395"/>
      <c r="I472" s="1395"/>
      <c r="J472" s="1395"/>
      <c r="K472" s="1395"/>
      <c r="L472" s="1395"/>
      <c r="M472" s="1395"/>
      <c r="N472" s="1395"/>
      <c r="O472" s="1395"/>
      <c r="P472" s="1395"/>
      <c r="Q472" s="1395"/>
      <c r="R472" s="1395"/>
      <c r="S472" s="1395"/>
      <c r="T472" s="1395"/>
      <c r="U472" s="1395"/>
      <c r="V472" s="1395"/>
      <c r="W472" s="1395"/>
      <c r="X472" s="1395"/>
      <c r="Y472" s="1395"/>
      <c r="Z472" s="1395"/>
      <c r="AA472" s="1395"/>
      <c r="AB472" s="1395"/>
      <c r="AC472" s="1395"/>
      <c r="AD472" s="1395"/>
      <c r="AE472" s="1395"/>
      <c r="AF472" s="1395"/>
      <c r="AG472" s="1395"/>
      <c r="AH472" s="1395"/>
      <c r="AI472" s="1395"/>
      <c r="AJ472" s="1395"/>
      <c r="AK472" s="1395"/>
      <c r="AL472" s="1395"/>
      <c r="AM472" s="1395"/>
      <c r="AN472" s="1395"/>
    </row>
    <row r="473">
      <c r="A473" s="1395"/>
      <c r="B473" s="1395"/>
      <c r="C473" s="1395"/>
      <c r="D473" s="1395"/>
      <c r="E473" s="1395"/>
      <c r="F473" s="1395"/>
      <c r="G473" s="1395"/>
      <c r="H473" s="1395"/>
      <c r="I473" s="1395"/>
      <c r="J473" s="1395"/>
      <c r="K473" s="1395"/>
      <c r="L473" s="1395"/>
      <c r="M473" s="1395"/>
      <c r="N473" s="1395"/>
      <c r="O473" s="1395"/>
      <c r="P473" s="1395"/>
      <c r="Q473" s="1395"/>
      <c r="R473" s="1395"/>
      <c r="S473" s="1395"/>
      <c r="T473" s="1395"/>
      <c r="U473" s="1395"/>
      <c r="V473" s="1395"/>
      <c r="W473" s="1395"/>
      <c r="X473" s="1395"/>
      <c r="Y473" s="1395"/>
      <c r="Z473" s="1395"/>
      <c r="AA473" s="1395"/>
      <c r="AB473" s="1395"/>
      <c r="AC473" s="1395"/>
      <c r="AD473" s="1395"/>
      <c r="AE473" s="1395"/>
      <c r="AF473" s="1395"/>
      <c r="AG473" s="1395"/>
      <c r="AH473" s="1395"/>
      <c r="AI473" s="1395"/>
      <c r="AJ473" s="1395"/>
      <c r="AK473" s="1395"/>
      <c r="AL473" s="1395"/>
      <c r="AM473" s="1395"/>
      <c r="AN473" s="1395"/>
    </row>
    <row r="474">
      <c r="A474" s="1395"/>
      <c r="B474" s="1395"/>
      <c r="C474" s="1395"/>
      <c r="D474" s="1395"/>
      <c r="E474" s="1395"/>
      <c r="F474" s="1395"/>
      <c r="G474" s="1395"/>
      <c r="H474" s="1395"/>
      <c r="I474" s="1395"/>
      <c r="J474" s="1395"/>
      <c r="K474" s="1395"/>
      <c r="L474" s="1395"/>
      <c r="M474" s="1395"/>
      <c r="N474" s="1395"/>
      <c r="O474" s="1395"/>
      <c r="P474" s="1395"/>
      <c r="Q474" s="1395"/>
      <c r="R474" s="1395"/>
      <c r="S474" s="1395"/>
      <c r="T474" s="1395"/>
      <c r="U474" s="1395"/>
      <c r="V474" s="1395"/>
      <c r="W474" s="1395"/>
      <c r="X474" s="1395"/>
      <c r="Y474" s="1395"/>
      <c r="Z474" s="1395"/>
      <c r="AA474" s="1395"/>
      <c r="AB474" s="1395"/>
      <c r="AC474" s="1395"/>
      <c r="AD474" s="1395"/>
      <c r="AE474" s="1395"/>
      <c r="AF474" s="1395"/>
      <c r="AG474" s="1395"/>
      <c r="AH474" s="1395"/>
      <c r="AI474" s="1395"/>
      <c r="AJ474" s="1395"/>
      <c r="AK474" s="1395"/>
      <c r="AL474" s="1395"/>
      <c r="AM474" s="1395"/>
      <c r="AN474" s="1395"/>
    </row>
    <row r="475">
      <c r="A475" s="1395"/>
      <c r="B475" s="1395"/>
      <c r="C475" s="1395"/>
      <c r="D475" s="1395"/>
      <c r="E475" s="1395"/>
      <c r="F475" s="1395"/>
      <c r="G475" s="1395"/>
      <c r="H475" s="1395"/>
      <c r="I475" s="1395"/>
      <c r="J475" s="1395"/>
      <c r="K475" s="1395"/>
      <c r="L475" s="1395"/>
      <c r="M475" s="1395"/>
      <c r="N475" s="1395"/>
      <c r="O475" s="1395"/>
      <c r="P475" s="1395"/>
      <c r="Q475" s="1395"/>
      <c r="R475" s="1395"/>
      <c r="S475" s="1395"/>
      <c r="T475" s="1395"/>
      <c r="U475" s="1395"/>
      <c r="V475" s="1395"/>
      <c r="W475" s="1395"/>
      <c r="X475" s="1395"/>
      <c r="Y475" s="1395"/>
      <c r="Z475" s="1395"/>
      <c r="AA475" s="1395"/>
      <c r="AB475" s="1395"/>
      <c r="AC475" s="1395"/>
      <c r="AD475" s="1395"/>
      <c r="AE475" s="1395"/>
      <c r="AF475" s="1395"/>
      <c r="AG475" s="1395"/>
      <c r="AH475" s="1395"/>
      <c r="AI475" s="1395"/>
      <c r="AJ475" s="1395"/>
      <c r="AK475" s="1395"/>
      <c r="AL475" s="1395"/>
      <c r="AM475" s="1395"/>
      <c r="AN475" s="1395"/>
    </row>
    <row r="476">
      <c r="A476" s="1395"/>
      <c r="B476" s="1395"/>
      <c r="C476" s="1395"/>
      <c r="D476" s="1395"/>
      <c r="E476" s="1395"/>
      <c r="F476" s="1395"/>
      <c r="G476" s="1395"/>
      <c r="H476" s="1395"/>
      <c r="I476" s="1395"/>
      <c r="J476" s="1395"/>
      <c r="K476" s="1395"/>
      <c r="L476" s="1395"/>
      <c r="M476" s="1395"/>
      <c r="N476" s="1395"/>
      <c r="O476" s="1395"/>
      <c r="P476" s="1395"/>
      <c r="Q476" s="1395"/>
      <c r="R476" s="1395"/>
      <c r="S476" s="1395"/>
      <c r="T476" s="1395"/>
      <c r="U476" s="1395"/>
      <c r="V476" s="1395"/>
      <c r="W476" s="1395"/>
      <c r="X476" s="1395"/>
      <c r="Y476" s="1395"/>
      <c r="Z476" s="1395"/>
      <c r="AA476" s="1395"/>
      <c r="AB476" s="1395"/>
      <c r="AC476" s="1395"/>
      <c r="AD476" s="1395"/>
      <c r="AE476" s="1395"/>
      <c r="AF476" s="1395"/>
      <c r="AG476" s="1395"/>
      <c r="AH476" s="1395"/>
      <c r="AI476" s="1395"/>
      <c r="AJ476" s="1395"/>
      <c r="AK476" s="1395"/>
      <c r="AL476" s="1395"/>
      <c r="AM476" s="1395"/>
      <c r="AN476" s="1395"/>
    </row>
    <row r="477">
      <c r="A477" s="1395"/>
      <c r="B477" s="1395"/>
      <c r="C477" s="1395"/>
      <c r="D477" s="1395"/>
      <c r="E477" s="1395"/>
      <c r="F477" s="1395"/>
      <c r="G477" s="1395"/>
      <c r="H477" s="1395"/>
      <c r="I477" s="1395"/>
      <c r="J477" s="1395"/>
      <c r="K477" s="1395"/>
      <c r="L477" s="1395"/>
      <c r="M477" s="1395"/>
      <c r="N477" s="1395"/>
      <c r="O477" s="1395"/>
      <c r="P477" s="1395"/>
      <c r="Q477" s="1395"/>
      <c r="R477" s="1395"/>
      <c r="S477" s="1395"/>
      <c r="T477" s="1395"/>
      <c r="U477" s="1395"/>
      <c r="V477" s="1395"/>
      <c r="W477" s="1395"/>
      <c r="X477" s="1395"/>
      <c r="Y477" s="1395"/>
      <c r="Z477" s="1395"/>
      <c r="AA477" s="1395"/>
      <c r="AB477" s="1395"/>
      <c r="AC477" s="1395"/>
      <c r="AD477" s="1395"/>
      <c r="AE477" s="1395"/>
      <c r="AF477" s="1395"/>
      <c r="AG477" s="1395"/>
      <c r="AH477" s="1395"/>
      <c r="AI477" s="1395"/>
      <c r="AJ477" s="1395"/>
      <c r="AK477" s="1395"/>
      <c r="AL477" s="1395"/>
      <c r="AM477" s="1395"/>
      <c r="AN477" s="1395"/>
    </row>
    <row r="478">
      <c r="A478" s="1395"/>
      <c r="B478" s="1395"/>
      <c r="C478" s="1395"/>
      <c r="D478" s="1395"/>
      <c r="E478" s="1395"/>
      <c r="F478" s="1395"/>
      <c r="G478" s="1395"/>
      <c r="H478" s="1395"/>
      <c r="I478" s="1395"/>
      <c r="J478" s="1395"/>
      <c r="K478" s="1395"/>
      <c r="L478" s="1395"/>
      <c r="M478" s="1395"/>
      <c r="N478" s="1395"/>
      <c r="O478" s="1395"/>
      <c r="P478" s="1395"/>
      <c r="Q478" s="1395"/>
      <c r="R478" s="1395"/>
      <c r="S478" s="1395"/>
      <c r="T478" s="1395"/>
      <c r="U478" s="1395"/>
      <c r="V478" s="1395"/>
      <c r="W478" s="1395"/>
      <c r="X478" s="1395"/>
      <c r="Y478" s="1395"/>
      <c r="Z478" s="1395"/>
      <c r="AA478" s="1395"/>
      <c r="AB478" s="1395"/>
      <c r="AC478" s="1395"/>
      <c r="AD478" s="1395"/>
      <c r="AE478" s="1395"/>
      <c r="AF478" s="1395"/>
      <c r="AG478" s="1395"/>
      <c r="AH478" s="1395"/>
      <c r="AI478" s="1395"/>
      <c r="AJ478" s="1395"/>
      <c r="AK478" s="1395"/>
      <c r="AL478" s="1395"/>
      <c r="AM478" s="1395"/>
      <c r="AN478" s="1395"/>
    </row>
    <row r="479">
      <c r="A479" s="1395"/>
      <c r="B479" s="1395"/>
      <c r="C479" s="1395"/>
      <c r="D479" s="1395"/>
      <c r="E479" s="1395"/>
      <c r="F479" s="1395"/>
      <c r="G479" s="1395"/>
      <c r="H479" s="1395"/>
      <c r="I479" s="1395"/>
      <c r="J479" s="1395"/>
      <c r="K479" s="1395"/>
      <c r="L479" s="1395"/>
      <c r="M479" s="1395"/>
      <c r="N479" s="1395"/>
      <c r="O479" s="1395"/>
      <c r="P479" s="1395"/>
      <c r="Q479" s="1395"/>
      <c r="R479" s="1395"/>
      <c r="S479" s="1395"/>
      <c r="T479" s="1395"/>
      <c r="U479" s="1395"/>
      <c r="V479" s="1395"/>
      <c r="W479" s="1395"/>
      <c r="X479" s="1395"/>
      <c r="Y479" s="1395"/>
      <c r="Z479" s="1395"/>
      <c r="AA479" s="1395"/>
      <c r="AB479" s="1395"/>
      <c r="AC479" s="1395"/>
      <c r="AD479" s="1395"/>
      <c r="AE479" s="1395"/>
      <c r="AF479" s="1395"/>
      <c r="AG479" s="1395"/>
      <c r="AH479" s="1395"/>
      <c r="AI479" s="1395"/>
      <c r="AJ479" s="1395"/>
      <c r="AK479" s="1395"/>
      <c r="AL479" s="1395"/>
      <c r="AM479" s="1395"/>
      <c r="AN479" s="1395"/>
    </row>
    <row r="480">
      <c r="A480" s="1395"/>
      <c r="B480" s="1395"/>
      <c r="C480" s="1395"/>
      <c r="D480" s="1395"/>
      <c r="E480" s="1395"/>
      <c r="F480" s="1395"/>
      <c r="G480" s="1395"/>
      <c r="H480" s="1395"/>
      <c r="I480" s="1395"/>
      <c r="J480" s="1395"/>
      <c r="K480" s="1395"/>
      <c r="L480" s="1395"/>
      <c r="M480" s="1395"/>
      <c r="N480" s="1395"/>
      <c r="O480" s="1395"/>
      <c r="P480" s="1395"/>
      <c r="Q480" s="1395"/>
      <c r="R480" s="1395"/>
      <c r="S480" s="1395"/>
      <c r="T480" s="1395"/>
      <c r="U480" s="1395"/>
      <c r="V480" s="1395"/>
      <c r="W480" s="1395"/>
      <c r="X480" s="1395"/>
      <c r="Y480" s="1395"/>
      <c r="Z480" s="1395"/>
      <c r="AA480" s="1395"/>
      <c r="AB480" s="1395"/>
      <c r="AC480" s="1395"/>
      <c r="AD480" s="1395"/>
      <c r="AE480" s="1395"/>
      <c r="AF480" s="1395"/>
      <c r="AG480" s="1395"/>
      <c r="AH480" s="1395"/>
      <c r="AI480" s="1395"/>
      <c r="AJ480" s="1395"/>
      <c r="AK480" s="1395"/>
      <c r="AL480" s="1395"/>
      <c r="AM480" s="1395"/>
      <c r="AN480" s="1395"/>
    </row>
    <row r="481">
      <c r="A481" s="1395"/>
      <c r="B481" s="1395"/>
      <c r="C481" s="1395"/>
      <c r="D481" s="1395"/>
      <c r="E481" s="1395"/>
      <c r="F481" s="1395"/>
      <c r="G481" s="1395"/>
      <c r="H481" s="1395"/>
      <c r="I481" s="1395"/>
      <c r="J481" s="1395"/>
      <c r="K481" s="1395"/>
      <c r="L481" s="1395"/>
      <c r="M481" s="1395"/>
      <c r="N481" s="1395"/>
      <c r="O481" s="1395"/>
      <c r="P481" s="1395"/>
      <c r="Q481" s="1395"/>
      <c r="R481" s="1395"/>
      <c r="S481" s="1395"/>
      <c r="T481" s="1395"/>
      <c r="U481" s="1395"/>
      <c r="V481" s="1395"/>
      <c r="W481" s="1395"/>
      <c r="X481" s="1395"/>
      <c r="Y481" s="1395"/>
      <c r="Z481" s="1395"/>
      <c r="AA481" s="1395"/>
      <c r="AB481" s="1395"/>
      <c r="AC481" s="1395"/>
      <c r="AD481" s="1395"/>
      <c r="AE481" s="1395"/>
      <c r="AF481" s="1395"/>
      <c r="AG481" s="1395"/>
      <c r="AH481" s="1395"/>
      <c r="AI481" s="1395"/>
      <c r="AJ481" s="1395"/>
      <c r="AK481" s="1395"/>
      <c r="AL481" s="1395"/>
      <c r="AM481" s="1395"/>
      <c r="AN481" s="1395"/>
    </row>
    <row r="482">
      <c r="A482" s="1395"/>
      <c r="B482" s="1395"/>
      <c r="C482" s="1395"/>
      <c r="D482" s="1395"/>
      <c r="E482" s="1395"/>
      <c r="F482" s="1395"/>
      <c r="G482" s="1395"/>
      <c r="H482" s="1395"/>
      <c r="I482" s="1395"/>
      <c r="J482" s="1395"/>
      <c r="K482" s="1395"/>
      <c r="L482" s="1395"/>
      <c r="M482" s="1395"/>
      <c r="N482" s="1395"/>
      <c r="O482" s="1395"/>
      <c r="P482" s="1395"/>
      <c r="Q482" s="1395"/>
      <c r="R482" s="1395"/>
      <c r="S482" s="1395"/>
      <c r="T482" s="1395"/>
      <c r="U482" s="1395"/>
      <c r="V482" s="1395"/>
      <c r="W482" s="1395"/>
      <c r="X482" s="1395"/>
      <c r="Y482" s="1395"/>
      <c r="Z482" s="1395"/>
      <c r="AA482" s="1395"/>
      <c r="AB482" s="1395"/>
      <c r="AC482" s="1395"/>
      <c r="AD482" s="1395"/>
      <c r="AE482" s="1395"/>
      <c r="AF482" s="1395"/>
      <c r="AG482" s="1395"/>
      <c r="AH482" s="1395"/>
      <c r="AI482" s="1395"/>
      <c r="AJ482" s="1395"/>
      <c r="AK482" s="1395"/>
      <c r="AL482" s="1395"/>
      <c r="AM482" s="1395"/>
      <c r="AN482" s="1395"/>
    </row>
    <row r="483">
      <c r="A483" s="1395"/>
      <c r="B483" s="1395"/>
      <c r="C483" s="1395"/>
      <c r="D483" s="1395"/>
      <c r="E483" s="1395"/>
      <c r="F483" s="1395"/>
      <c r="G483" s="1395"/>
      <c r="H483" s="1395"/>
      <c r="I483" s="1395"/>
      <c r="J483" s="1395"/>
      <c r="K483" s="1395"/>
      <c r="L483" s="1395"/>
      <c r="M483" s="1395"/>
      <c r="N483" s="1395"/>
      <c r="O483" s="1395"/>
      <c r="P483" s="1395"/>
      <c r="Q483" s="1395"/>
      <c r="R483" s="1395"/>
      <c r="S483" s="1395"/>
      <c r="T483" s="1395"/>
      <c r="U483" s="1395"/>
      <c r="V483" s="1395"/>
      <c r="W483" s="1395"/>
      <c r="X483" s="1395"/>
      <c r="Y483" s="1395"/>
      <c r="Z483" s="1395"/>
      <c r="AA483" s="1395"/>
      <c r="AB483" s="1395"/>
      <c r="AC483" s="1395"/>
      <c r="AD483" s="1395"/>
      <c r="AE483" s="1395"/>
      <c r="AF483" s="1395"/>
      <c r="AG483" s="1395"/>
      <c r="AH483" s="1395"/>
      <c r="AI483" s="1395"/>
      <c r="AJ483" s="1395"/>
      <c r="AK483" s="1395"/>
      <c r="AL483" s="1395"/>
      <c r="AM483" s="1395"/>
      <c r="AN483" s="1395"/>
    </row>
    <row r="484">
      <c r="A484" s="1395"/>
      <c r="B484" s="1395"/>
      <c r="C484" s="1395"/>
      <c r="D484" s="1395"/>
      <c r="E484" s="1395"/>
      <c r="F484" s="1395"/>
      <c r="G484" s="1395"/>
      <c r="H484" s="1395"/>
      <c r="I484" s="1395"/>
      <c r="J484" s="1395"/>
      <c r="K484" s="1395"/>
      <c r="L484" s="1395"/>
      <c r="M484" s="1395"/>
      <c r="N484" s="1395"/>
      <c r="O484" s="1395"/>
      <c r="P484" s="1395"/>
      <c r="Q484" s="1395"/>
      <c r="R484" s="1395"/>
      <c r="S484" s="1395"/>
      <c r="T484" s="1395"/>
      <c r="U484" s="1395"/>
      <c r="V484" s="1395"/>
      <c r="W484" s="1395"/>
      <c r="X484" s="1395"/>
      <c r="Y484" s="1395"/>
      <c r="Z484" s="1395"/>
      <c r="AA484" s="1395"/>
      <c r="AB484" s="1395"/>
      <c r="AC484" s="1395"/>
      <c r="AD484" s="1395"/>
      <c r="AE484" s="1395"/>
      <c r="AF484" s="1395"/>
      <c r="AG484" s="1395"/>
      <c r="AH484" s="1395"/>
      <c r="AI484" s="1395"/>
      <c r="AJ484" s="1395"/>
      <c r="AK484" s="1395"/>
      <c r="AL484" s="1395"/>
      <c r="AM484" s="1395"/>
      <c r="AN484" s="1395"/>
    </row>
    <row r="485">
      <c r="A485" s="1395"/>
      <c r="B485" s="1395"/>
      <c r="C485" s="1395"/>
      <c r="D485" s="1395"/>
      <c r="E485" s="1395"/>
      <c r="F485" s="1395"/>
      <c r="G485" s="1395"/>
      <c r="H485" s="1395"/>
      <c r="I485" s="1395"/>
      <c r="J485" s="1395"/>
      <c r="K485" s="1395"/>
      <c r="L485" s="1395"/>
      <c r="M485" s="1395"/>
      <c r="N485" s="1395"/>
      <c r="O485" s="1395"/>
      <c r="P485" s="1395"/>
      <c r="Q485" s="1395"/>
      <c r="R485" s="1395"/>
      <c r="S485" s="1395"/>
      <c r="T485" s="1395"/>
      <c r="U485" s="1395"/>
      <c r="V485" s="1395"/>
      <c r="W485" s="1395"/>
      <c r="X485" s="1395"/>
      <c r="Y485" s="1395"/>
      <c r="Z485" s="1395"/>
      <c r="AA485" s="1395"/>
      <c r="AB485" s="1395"/>
      <c r="AC485" s="1395"/>
      <c r="AD485" s="1395"/>
      <c r="AE485" s="1395"/>
      <c r="AF485" s="1395"/>
      <c r="AG485" s="1395"/>
      <c r="AH485" s="1395"/>
      <c r="AI485" s="1395"/>
      <c r="AJ485" s="1395"/>
      <c r="AK485" s="1395"/>
      <c r="AL485" s="1395"/>
      <c r="AM485" s="1395"/>
      <c r="AN485" s="1395"/>
    </row>
    <row r="486">
      <c r="A486" s="1395"/>
      <c r="B486" s="1395"/>
      <c r="C486" s="1395"/>
      <c r="D486" s="1395"/>
      <c r="E486" s="1395"/>
      <c r="F486" s="1395"/>
      <c r="G486" s="1395"/>
      <c r="H486" s="1395"/>
      <c r="I486" s="1395"/>
      <c r="J486" s="1395"/>
      <c r="K486" s="1395"/>
      <c r="L486" s="1395"/>
      <c r="M486" s="1395"/>
      <c r="N486" s="1395"/>
      <c r="O486" s="1395"/>
      <c r="P486" s="1395"/>
      <c r="Q486" s="1395"/>
      <c r="R486" s="1395"/>
      <c r="S486" s="1395"/>
      <c r="T486" s="1395"/>
      <c r="U486" s="1395"/>
      <c r="V486" s="1395"/>
      <c r="W486" s="1395"/>
      <c r="X486" s="1395"/>
      <c r="Y486" s="1395"/>
      <c r="Z486" s="1395"/>
      <c r="AA486" s="1395"/>
      <c r="AB486" s="1395"/>
      <c r="AC486" s="1395"/>
      <c r="AD486" s="1395"/>
      <c r="AE486" s="1395"/>
      <c r="AF486" s="1395"/>
      <c r="AG486" s="1395"/>
      <c r="AH486" s="1395"/>
      <c r="AI486" s="1395"/>
      <c r="AJ486" s="1395"/>
      <c r="AK486" s="1395"/>
      <c r="AL486" s="1395"/>
      <c r="AM486" s="1395"/>
      <c r="AN486" s="1395"/>
    </row>
    <row r="487">
      <c r="A487" s="1395"/>
      <c r="B487" s="1395"/>
      <c r="C487" s="1395"/>
      <c r="D487" s="1395"/>
      <c r="E487" s="1395"/>
      <c r="F487" s="1395"/>
      <c r="G487" s="1395"/>
      <c r="H487" s="1395"/>
      <c r="I487" s="1395"/>
      <c r="J487" s="1395"/>
      <c r="K487" s="1395"/>
      <c r="L487" s="1395"/>
      <c r="M487" s="1395"/>
      <c r="N487" s="1395"/>
      <c r="O487" s="1395"/>
      <c r="P487" s="1395"/>
      <c r="Q487" s="1395"/>
      <c r="R487" s="1395"/>
      <c r="S487" s="1395"/>
      <c r="T487" s="1395"/>
      <c r="U487" s="1395"/>
      <c r="V487" s="1395"/>
      <c r="W487" s="1395"/>
      <c r="X487" s="1395"/>
      <c r="Y487" s="1395"/>
      <c r="Z487" s="1395"/>
      <c r="AA487" s="1395"/>
      <c r="AB487" s="1395"/>
      <c r="AC487" s="1395"/>
      <c r="AD487" s="1395"/>
      <c r="AE487" s="1395"/>
      <c r="AF487" s="1395"/>
      <c r="AG487" s="1395"/>
      <c r="AH487" s="1395"/>
      <c r="AI487" s="1395"/>
      <c r="AJ487" s="1395"/>
      <c r="AK487" s="1395"/>
      <c r="AL487" s="1395"/>
      <c r="AM487" s="1395"/>
      <c r="AN487" s="1395"/>
    </row>
    <row r="488">
      <c r="A488" s="1395"/>
      <c r="B488" s="1395"/>
      <c r="C488" s="1395"/>
      <c r="D488" s="1395"/>
      <c r="E488" s="1395"/>
      <c r="F488" s="1395"/>
      <c r="G488" s="1395"/>
      <c r="H488" s="1395"/>
      <c r="I488" s="1395"/>
      <c r="J488" s="1395"/>
      <c r="K488" s="1395"/>
      <c r="L488" s="1395"/>
      <c r="M488" s="1395"/>
      <c r="N488" s="1395"/>
      <c r="O488" s="1395"/>
      <c r="P488" s="1395"/>
      <c r="Q488" s="1395"/>
      <c r="R488" s="1395"/>
      <c r="S488" s="1395"/>
      <c r="T488" s="1395"/>
      <c r="U488" s="1395"/>
      <c r="V488" s="1395"/>
      <c r="W488" s="1395"/>
      <c r="X488" s="1395"/>
      <c r="Y488" s="1395"/>
      <c r="Z488" s="1395"/>
      <c r="AA488" s="1395"/>
      <c r="AB488" s="1395"/>
      <c r="AC488" s="1395"/>
      <c r="AD488" s="1395"/>
      <c r="AE488" s="1395"/>
      <c r="AF488" s="1395"/>
      <c r="AG488" s="1395"/>
      <c r="AH488" s="1395"/>
      <c r="AI488" s="1395"/>
      <c r="AJ488" s="1395"/>
      <c r="AK488" s="1395"/>
      <c r="AL488" s="1395"/>
      <c r="AM488" s="1395"/>
      <c r="AN488" s="1395"/>
    </row>
    <row r="489">
      <c r="A489" s="1395"/>
      <c r="B489" s="1395"/>
      <c r="C489" s="1395"/>
      <c r="D489" s="1395"/>
      <c r="E489" s="1395"/>
      <c r="F489" s="1395"/>
      <c r="G489" s="1395"/>
      <c r="H489" s="1395"/>
      <c r="I489" s="1395"/>
      <c r="J489" s="1395"/>
      <c r="K489" s="1395"/>
      <c r="L489" s="1395"/>
      <c r="M489" s="1395"/>
      <c r="N489" s="1395"/>
      <c r="O489" s="1395"/>
      <c r="P489" s="1395"/>
      <c r="Q489" s="1395"/>
      <c r="R489" s="1395"/>
      <c r="S489" s="1395"/>
      <c r="T489" s="1395"/>
      <c r="U489" s="1395"/>
      <c r="V489" s="1395"/>
      <c r="W489" s="1395"/>
      <c r="X489" s="1395"/>
      <c r="Y489" s="1395"/>
      <c r="Z489" s="1395"/>
      <c r="AA489" s="1395"/>
      <c r="AB489" s="1395"/>
      <c r="AC489" s="1395"/>
      <c r="AD489" s="1395"/>
      <c r="AE489" s="1395"/>
      <c r="AF489" s="1395"/>
      <c r="AG489" s="1395"/>
      <c r="AH489" s="1395"/>
      <c r="AI489" s="1395"/>
      <c r="AJ489" s="1395"/>
      <c r="AK489" s="1395"/>
      <c r="AL489" s="1395"/>
      <c r="AM489" s="1395"/>
      <c r="AN489" s="1395"/>
    </row>
    <row r="490">
      <c r="A490" s="1395"/>
      <c r="B490" s="1395"/>
      <c r="C490" s="1395"/>
      <c r="D490" s="1395"/>
      <c r="E490" s="1395"/>
      <c r="F490" s="1395"/>
      <c r="G490" s="1395"/>
      <c r="H490" s="1395"/>
      <c r="I490" s="1395"/>
      <c r="J490" s="1395"/>
      <c r="K490" s="1395"/>
      <c r="L490" s="1395"/>
      <c r="M490" s="1395"/>
      <c r="N490" s="1395"/>
      <c r="O490" s="1395"/>
      <c r="P490" s="1395"/>
      <c r="Q490" s="1395"/>
      <c r="R490" s="1395"/>
      <c r="S490" s="1395"/>
      <c r="T490" s="1395"/>
      <c r="U490" s="1395"/>
      <c r="V490" s="1395"/>
      <c r="W490" s="1395"/>
      <c r="X490" s="1395"/>
      <c r="Y490" s="1395"/>
      <c r="Z490" s="1395"/>
      <c r="AA490" s="1395"/>
      <c r="AB490" s="1395"/>
      <c r="AC490" s="1395"/>
      <c r="AD490" s="1395"/>
      <c r="AE490" s="1395"/>
      <c r="AF490" s="1395"/>
      <c r="AG490" s="1395"/>
      <c r="AH490" s="1395"/>
      <c r="AI490" s="1395"/>
      <c r="AJ490" s="1395"/>
      <c r="AK490" s="1395"/>
      <c r="AL490" s="1395"/>
      <c r="AM490" s="1395"/>
      <c r="AN490" s="1395"/>
    </row>
    <row r="491">
      <c r="A491" s="1395"/>
      <c r="B491" s="1395"/>
      <c r="C491" s="1395"/>
      <c r="D491" s="1395"/>
      <c r="E491" s="1395"/>
      <c r="F491" s="1395"/>
      <c r="G491" s="1395"/>
      <c r="H491" s="1395"/>
      <c r="I491" s="1395"/>
      <c r="J491" s="1395"/>
      <c r="K491" s="1395"/>
      <c r="L491" s="1395"/>
      <c r="M491" s="1395"/>
      <c r="N491" s="1395"/>
      <c r="O491" s="1395"/>
      <c r="P491" s="1395"/>
      <c r="Q491" s="1395"/>
      <c r="R491" s="1395"/>
      <c r="S491" s="1395"/>
      <c r="T491" s="1395"/>
      <c r="U491" s="1395"/>
      <c r="V491" s="1395"/>
      <c r="W491" s="1395"/>
      <c r="X491" s="1395"/>
      <c r="Y491" s="1395"/>
      <c r="Z491" s="1395"/>
      <c r="AA491" s="1395"/>
      <c r="AB491" s="1395"/>
      <c r="AC491" s="1395"/>
      <c r="AD491" s="1395"/>
      <c r="AE491" s="1395"/>
      <c r="AF491" s="1395"/>
      <c r="AG491" s="1395"/>
      <c r="AH491" s="1395"/>
      <c r="AI491" s="1395"/>
      <c r="AJ491" s="1395"/>
      <c r="AK491" s="1395"/>
      <c r="AL491" s="1395"/>
      <c r="AM491" s="1395"/>
      <c r="AN491" s="1395"/>
    </row>
    <row r="492">
      <c r="A492" s="1395"/>
      <c r="B492" s="1395"/>
      <c r="C492" s="1395"/>
      <c r="D492" s="1395"/>
      <c r="E492" s="1395"/>
      <c r="F492" s="1395"/>
      <c r="G492" s="1395"/>
      <c r="H492" s="1395"/>
      <c r="I492" s="1395"/>
      <c r="J492" s="1395"/>
      <c r="K492" s="1395"/>
      <c r="L492" s="1395"/>
      <c r="M492" s="1395"/>
      <c r="N492" s="1395"/>
      <c r="O492" s="1395"/>
      <c r="P492" s="1395"/>
      <c r="Q492" s="1395"/>
      <c r="R492" s="1395"/>
      <c r="S492" s="1395"/>
      <c r="T492" s="1395"/>
      <c r="U492" s="1395"/>
      <c r="V492" s="1395"/>
      <c r="W492" s="1395"/>
      <c r="X492" s="1395"/>
      <c r="Y492" s="1395"/>
      <c r="Z492" s="1395"/>
      <c r="AA492" s="1395"/>
      <c r="AB492" s="1395"/>
      <c r="AC492" s="1395"/>
      <c r="AD492" s="1395"/>
      <c r="AE492" s="1395"/>
      <c r="AF492" s="1395"/>
      <c r="AG492" s="1395"/>
      <c r="AH492" s="1395"/>
      <c r="AI492" s="1395"/>
      <c r="AJ492" s="1395"/>
      <c r="AK492" s="1395"/>
      <c r="AL492" s="1395"/>
      <c r="AM492" s="1395"/>
      <c r="AN492" s="1395"/>
    </row>
    <row r="493">
      <c r="A493" s="1395"/>
      <c r="B493" s="1395"/>
      <c r="C493" s="1395"/>
      <c r="D493" s="1395"/>
      <c r="E493" s="1395"/>
      <c r="F493" s="1395"/>
      <c r="G493" s="1395"/>
      <c r="H493" s="1395"/>
      <c r="I493" s="1395"/>
      <c r="J493" s="1395"/>
      <c r="K493" s="1395"/>
      <c r="L493" s="1395"/>
      <c r="M493" s="1395"/>
      <c r="N493" s="1395"/>
      <c r="O493" s="1395"/>
      <c r="P493" s="1395"/>
      <c r="Q493" s="1395"/>
      <c r="R493" s="1395"/>
      <c r="S493" s="1395"/>
      <c r="T493" s="1395"/>
      <c r="U493" s="1395"/>
      <c r="V493" s="1395"/>
      <c r="W493" s="1395"/>
      <c r="X493" s="1395"/>
      <c r="Y493" s="1395"/>
      <c r="Z493" s="1395"/>
      <c r="AA493" s="1395"/>
      <c r="AB493" s="1395"/>
      <c r="AC493" s="1395"/>
      <c r="AD493" s="1395"/>
      <c r="AE493" s="1395"/>
      <c r="AF493" s="1395"/>
      <c r="AG493" s="1395"/>
      <c r="AH493" s="1395"/>
      <c r="AI493" s="1395"/>
      <c r="AJ493" s="1395"/>
      <c r="AK493" s="1395"/>
      <c r="AL493" s="1395"/>
      <c r="AM493" s="1395"/>
      <c r="AN493" s="1395"/>
    </row>
    <row r="494">
      <c r="A494" s="1395"/>
      <c r="B494" s="1395"/>
      <c r="C494" s="1395"/>
      <c r="D494" s="1395"/>
      <c r="E494" s="1395"/>
      <c r="F494" s="1395"/>
      <c r="G494" s="1395"/>
      <c r="H494" s="1395"/>
      <c r="I494" s="1395"/>
      <c r="J494" s="1395"/>
      <c r="K494" s="1395"/>
      <c r="L494" s="1395"/>
      <c r="M494" s="1395"/>
      <c r="N494" s="1395"/>
      <c r="O494" s="1395"/>
      <c r="P494" s="1395"/>
      <c r="Q494" s="1395"/>
      <c r="R494" s="1395"/>
      <c r="S494" s="1395"/>
      <c r="T494" s="1395"/>
      <c r="U494" s="1395"/>
      <c r="V494" s="1395"/>
      <c r="W494" s="1395"/>
      <c r="X494" s="1395"/>
      <c r="Y494" s="1395"/>
      <c r="Z494" s="1395"/>
      <c r="AA494" s="1395"/>
      <c r="AB494" s="1395"/>
      <c r="AC494" s="1395"/>
      <c r="AD494" s="1395"/>
      <c r="AE494" s="1395"/>
      <c r="AF494" s="1395"/>
      <c r="AG494" s="1395"/>
      <c r="AH494" s="1395"/>
      <c r="AI494" s="1395"/>
      <c r="AJ494" s="1395"/>
      <c r="AK494" s="1395"/>
      <c r="AL494" s="1395"/>
      <c r="AM494" s="1395"/>
      <c r="AN494" s="1395"/>
    </row>
    <row r="495">
      <c r="A495" s="1395"/>
      <c r="B495" s="1395"/>
      <c r="C495" s="1395"/>
      <c r="D495" s="1395"/>
      <c r="E495" s="1395"/>
      <c r="F495" s="1395"/>
      <c r="G495" s="1395"/>
      <c r="H495" s="1395"/>
      <c r="I495" s="1395"/>
      <c r="J495" s="1395"/>
      <c r="K495" s="1395"/>
      <c r="L495" s="1395"/>
      <c r="M495" s="1395"/>
      <c r="N495" s="1395"/>
      <c r="O495" s="1395"/>
      <c r="P495" s="1395"/>
      <c r="Q495" s="1395"/>
      <c r="R495" s="1395"/>
      <c r="S495" s="1395"/>
      <c r="T495" s="1395"/>
      <c r="U495" s="1395"/>
      <c r="V495" s="1395"/>
      <c r="W495" s="1395"/>
      <c r="X495" s="1395"/>
      <c r="Y495" s="1395"/>
      <c r="Z495" s="1395"/>
      <c r="AA495" s="1395"/>
      <c r="AB495" s="1395"/>
      <c r="AC495" s="1395"/>
      <c r="AD495" s="1395"/>
      <c r="AE495" s="1395"/>
      <c r="AF495" s="1395"/>
      <c r="AG495" s="1395"/>
      <c r="AH495" s="1395"/>
      <c r="AI495" s="1395"/>
      <c r="AJ495" s="1395"/>
      <c r="AK495" s="1395"/>
      <c r="AL495" s="1395"/>
      <c r="AM495" s="1395"/>
      <c r="AN495" s="1395"/>
    </row>
    <row r="496">
      <c r="A496" s="1395"/>
      <c r="B496" s="1395"/>
      <c r="C496" s="1395"/>
      <c r="D496" s="1395"/>
      <c r="E496" s="1395"/>
      <c r="F496" s="1395"/>
      <c r="G496" s="1395"/>
      <c r="H496" s="1395"/>
      <c r="I496" s="1395"/>
      <c r="J496" s="1395"/>
      <c r="K496" s="1395"/>
      <c r="L496" s="1395"/>
      <c r="M496" s="1395"/>
      <c r="N496" s="1395"/>
      <c r="O496" s="1395"/>
      <c r="P496" s="1395"/>
      <c r="Q496" s="1395"/>
      <c r="R496" s="1395"/>
      <c r="S496" s="1395"/>
      <c r="T496" s="1395"/>
      <c r="U496" s="1395"/>
      <c r="V496" s="1395"/>
      <c r="W496" s="1395"/>
      <c r="X496" s="1395"/>
      <c r="Y496" s="1395"/>
      <c r="Z496" s="1395"/>
      <c r="AA496" s="1395"/>
      <c r="AB496" s="1395"/>
      <c r="AC496" s="1395"/>
      <c r="AD496" s="1395"/>
      <c r="AE496" s="1395"/>
      <c r="AF496" s="1395"/>
      <c r="AG496" s="1395"/>
      <c r="AH496" s="1395"/>
      <c r="AI496" s="1395"/>
      <c r="AJ496" s="1395"/>
      <c r="AK496" s="1395"/>
      <c r="AL496" s="1395"/>
      <c r="AM496" s="1395"/>
      <c r="AN496" s="1395"/>
    </row>
    <row r="497">
      <c r="A497" s="1395"/>
      <c r="B497" s="1395"/>
      <c r="C497" s="1395"/>
      <c r="D497" s="1395"/>
      <c r="E497" s="1395"/>
      <c r="F497" s="1395"/>
      <c r="G497" s="1395"/>
      <c r="H497" s="1395"/>
      <c r="I497" s="1395"/>
      <c r="J497" s="1395"/>
      <c r="K497" s="1395"/>
      <c r="L497" s="1395"/>
      <c r="M497" s="1395"/>
      <c r="N497" s="1395"/>
      <c r="O497" s="1395"/>
      <c r="P497" s="1395"/>
      <c r="Q497" s="1395"/>
      <c r="R497" s="1395"/>
      <c r="S497" s="1395"/>
      <c r="T497" s="1395"/>
      <c r="U497" s="1395"/>
      <c r="V497" s="1395"/>
      <c r="W497" s="1395"/>
      <c r="X497" s="1395"/>
      <c r="Y497" s="1395"/>
      <c r="Z497" s="1395"/>
      <c r="AA497" s="1395"/>
      <c r="AB497" s="1395"/>
      <c r="AC497" s="1395"/>
      <c r="AD497" s="1395"/>
      <c r="AE497" s="1395"/>
      <c r="AF497" s="1395"/>
      <c r="AG497" s="1395"/>
      <c r="AH497" s="1395"/>
      <c r="AI497" s="1395"/>
      <c r="AJ497" s="1395"/>
      <c r="AK497" s="1395"/>
      <c r="AL497" s="1395"/>
      <c r="AM497" s="1395"/>
      <c r="AN497" s="1395"/>
    </row>
    <row r="498">
      <c r="A498" s="1395"/>
      <c r="B498" s="1395"/>
      <c r="C498" s="1395"/>
      <c r="D498" s="1395"/>
      <c r="E498" s="1395"/>
      <c r="F498" s="1395"/>
      <c r="G498" s="1395"/>
      <c r="H498" s="1395"/>
      <c r="I498" s="1395"/>
      <c r="J498" s="1395"/>
      <c r="K498" s="1395"/>
      <c r="L498" s="1395"/>
      <c r="M498" s="1395"/>
      <c r="N498" s="1395"/>
      <c r="O498" s="1395"/>
      <c r="P498" s="1395"/>
      <c r="Q498" s="1395"/>
      <c r="R498" s="1395"/>
      <c r="S498" s="1395"/>
      <c r="T498" s="1395"/>
      <c r="U498" s="1395"/>
      <c r="V498" s="1395"/>
      <c r="W498" s="1395"/>
      <c r="X498" s="1395"/>
      <c r="Y498" s="1395"/>
      <c r="Z498" s="1395"/>
      <c r="AA498" s="1395"/>
      <c r="AB498" s="1395"/>
      <c r="AC498" s="1395"/>
      <c r="AD498" s="1395"/>
      <c r="AE498" s="1395"/>
      <c r="AF498" s="1395"/>
      <c r="AG498" s="1395"/>
      <c r="AH498" s="1395"/>
      <c r="AI498" s="1395"/>
      <c r="AJ498" s="1395"/>
      <c r="AK498" s="1395"/>
      <c r="AL498" s="1395"/>
      <c r="AM498" s="1395"/>
      <c r="AN498" s="1395"/>
    </row>
    <row r="499">
      <c r="A499" s="1395"/>
      <c r="B499" s="1395"/>
      <c r="C499" s="1395"/>
      <c r="D499" s="1395"/>
      <c r="E499" s="1395"/>
      <c r="F499" s="1395"/>
      <c r="G499" s="1395"/>
      <c r="H499" s="1395"/>
      <c r="I499" s="1395"/>
      <c r="J499" s="1395"/>
      <c r="K499" s="1395"/>
      <c r="L499" s="1395"/>
      <c r="M499" s="1395"/>
      <c r="N499" s="1395"/>
      <c r="O499" s="1395"/>
      <c r="P499" s="1395"/>
      <c r="Q499" s="1395"/>
      <c r="R499" s="1395"/>
      <c r="S499" s="1395"/>
      <c r="T499" s="1395"/>
      <c r="U499" s="1395"/>
      <c r="V499" s="1395"/>
      <c r="W499" s="1395"/>
      <c r="X499" s="1395"/>
      <c r="Y499" s="1395"/>
      <c r="Z499" s="1395"/>
      <c r="AA499" s="1395"/>
      <c r="AB499" s="1395"/>
      <c r="AC499" s="1395"/>
      <c r="AD499" s="1395"/>
      <c r="AE499" s="1395"/>
      <c r="AF499" s="1395"/>
      <c r="AG499" s="1395"/>
      <c r="AH499" s="1395"/>
      <c r="AI499" s="1395"/>
      <c r="AJ499" s="1395"/>
      <c r="AK499" s="1395"/>
      <c r="AL499" s="1395"/>
      <c r="AM499" s="1395"/>
      <c r="AN499" s="1395"/>
    </row>
    <row r="500">
      <c r="A500" s="1395"/>
      <c r="B500" s="1395"/>
      <c r="C500" s="1395"/>
      <c r="D500" s="1395"/>
      <c r="E500" s="1395"/>
      <c r="F500" s="1395"/>
      <c r="G500" s="1395"/>
      <c r="H500" s="1395"/>
      <c r="I500" s="1395"/>
      <c r="J500" s="1395"/>
      <c r="K500" s="1395"/>
      <c r="L500" s="1395"/>
      <c r="M500" s="1395"/>
      <c r="N500" s="1395"/>
      <c r="O500" s="1395"/>
      <c r="P500" s="1395"/>
      <c r="Q500" s="1395"/>
      <c r="R500" s="1395"/>
      <c r="S500" s="1395"/>
      <c r="T500" s="1395"/>
      <c r="U500" s="1395"/>
      <c r="V500" s="1395"/>
      <c r="W500" s="1395"/>
      <c r="X500" s="1395"/>
      <c r="Y500" s="1395"/>
      <c r="Z500" s="1395"/>
      <c r="AA500" s="1395"/>
      <c r="AB500" s="1395"/>
      <c r="AC500" s="1395"/>
      <c r="AD500" s="1395"/>
      <c r="AE500" s="1395"/>
      <c r="AF500" s="1395"/>
      <c r="AG500" s="1395"/>
      <c r="AH500" s="1395"/>
      <c r="AI500" s="1395"/>
      <c r="AJ500" s="1395"/>
      <c r="AK500" s="1395"/>
      <c r="AL500" s="1395"/>
      <c r="AM500" s="1395"/>
      <c r="AN500" s="1395"/>
    </row>
    <row r="501">
      <c r="A501" s="1395"/>
      <c r="B501" s="1395"/>
      <c r="C501" s="1395"/>
      <c r="D501" s="1395"/>
      <c r="E501" s="1395"/>
      <c r="F501" s="1395"/>
      <c r="G501" s="1395"/>
      <c r="H501" s="1395"/>
      <c r="I501" s="1395"/>
      <c r="J501" s="1395"/>
      <c r="K501" s="1395"/>
      <c r="L501" s="1395"/>
      <c r="M501" s="1395"/>
      <c r="N501" s="1395"/>
      <c r="O501" s="1395"/>
      <c r="P501" s="1395"/>
      <c r="Q501" s="1395"/>
      <c r="R501" s="1395"/>
      <c r="S501" s="1395"/>
      <c r="T501" s="1395"/>
      <c r="U501" s="1395"/>
      <c r="V501" s="1395"/>
      <c r="W501" s="1395"/>
      <c r="X501" s="1395"/>
      <c r="Y501" s="1395"/>
      <c r="Z501" s="1395"/>
      <c r="AA501" s="1395"/>
      <c r="AB501" s="1395"/>
      <c r="AC501" s="1395"/>
      <c r="AD501" s="1395"/>
      <c r="AE501" s="1395"/>
      <c r="AF501" s="1395"/>
      <c r="AG501" s="1395"/>
      <c r="AH501" s="1395"/>
      <c r="AI501" s="1395"/>
      <c r="AJ501" s="1395"/>
      <c r="AK501" s="1395"/>
      <c r="AL501" s="1395"/>
      <c r="AM501" s="1395"/>
      <c r="AN501" s="1395"/>
    </row>
    <row r="502">
      <c r="A502" s="1395"/>
      <c r="B502" s="1395"/>
      <c r="C502" s="1395"/>
      <c r="D502" s="1395"/>
      <c r="E502" s="1395"/>
      <c r="F502" s="1395"/>
      <c r="G502" s="1395"/>
      <c r="H502" s="1395"/>
      <c r="I502" s="1395"/>
      <c r="J502" s="1395"/>
      <c r="K502" s="1395"/>
      <c r="L502" s="1395"/>
      <c r="M502" s="1395"/>
      <c r="N502" s="1395"/>
      <c r="O502" s="1395"/>
      <c r="P502" s="1395"/>
      <c r="Q502" s="1395"/>
      <c r="R502" s="1395"/>
      <c r="S502" s="1395"/>
      <c r="T502" s="1395"/>
      <c r="U502" s="1395"/>
      <c r="V502" s="1395"/>
      <c r="W502" s="1395"/>
      <c r="X502" s="1395"/>
      <c r="Y502" s="1395"/>
      <c r="Z502" s="1395"/>
      <c r="AA502" s="1395"/>
      <c r="AB502" s="1395"/>
      <c r="AC502" s="1395"/>
      <c r="AD502" s="1395"/>
      <c r="AE502" s="1395"/>
      <c r="AF502" s="1395"/>
      <c r="AG502" s="1395"/>
      <c r="AH502" s="1395"/>
      <c r="AI502" s="1395"/>
      <c r="AJ502" s="1395"/>
      <c r="AK502" s="1395"/>
      <c r="AL502" s="1395"/>
      <c r="AM502" s="1395"/>
      <c r="AN502" s="1395"/>
    </row>
    <row r="503">
      <c r="A503" s="1395"/>
      <c r="B503" s="1395"/>
      <c r="C503" s="1395"/>
      <c r="D503" s="1395"/>
      <c r="E503" s="1395"/>
      <c r="F503" s="1395"/>
      <c r="G503" s="1395"/>
      <c r="H503" s="1395"/>
      <c r="I503" s="1395"/>
      <c r="J503" s="1395"/>
      <c r="K503" s="1395"/>
      <c r="L503" s="1395"/>
      <c r="M503" s="1395"/>
      <c r="N503" s="1395"/>
      <c r="O503" s="1395"/>
      <c r="P503" s="1395"/>
      <c r="Q503" s="1395"/>
      <c r="R503" s="1395"/>
      <c r="S503" s="1395"/>
      <c r="T503" s="1395"/>
      <c r="U503" s="1395"/>
      <c r="V503" s="1395"/>
      <c r="W503" s="1395"/>
      <c r="X503" s="1395"/>
      <c r="Y503" s="1395"/>
      <c r="Z503" s="1395"/>
      <c r="AA503" s="1395"/>
      <c r="AB503" s="1395"/>
      <c r="AC503" s="1395"/>
      <c r="AD503" s="1395"/>
      <c r="AE503" s="1395"/>
      <c r="AF503" s="1395"/>
      <c r="AG503" s="1395"/>
      <c r="AH503" s="1395"/>
      <c r="AI503" s="1395"/>
      <c r="AJ503" s="1395"/>
      <c r="AK503" s="1395"/>
      <c r="AL503" s="1395"/>
      <c r="AM503" s="1395"/>
      <c r="AN503" s="1395"/>
    </row>
    <row r="504">
      <c r="A504" s="1395"/>
      <c r="B504" s="1395"/>
      <c r="C504" s="1395"/>
      <c r="D504" s="1395"/>
      <c r="E504" s="1395"/>
      <c r="F504" s="1395"/>
      <c r="G504" s="1395"/>
      <c r="H504" s="1395"/>
      <c r="I504" s="1395"/>
      <c r="J504" s="1395"/>
      <c r="K504" s="1395"/>
      <c r="L504" s="1395"/>
      <c r="M504" s="1395"/>
      <c r="N504" s="1395"/>
      <c r="O504" s="1395"/>
      <c r="P504" s="1395"/>
      <c r="Q504" s="1395"/>
      <c r="R504" s="1395"/>
      <c r="S504" s="1395"/>
      <c r="T504" s="1395"/>
      <c r="U504" s="1395"/>
      <c r="V504" s="1395"/>
      <c r="W504" s="1395"/>
      <c r="X504" s="1395"/>
      <c r="Y504" s="1395"/>
      <c r="Z504" s="1395"/>
      <c r="AA504" s="1395"/>
      <c r="AB504" s="1395"/>
      <c r="AC504" s="1395"/>
      <c r="AD504" s="1395"/>
      <c r="AE504" s="1395"/>
      <c r="AF504" s="1395"/>
      <c r="AG504" s="1395"/>
      <c r="AH504" s="1395"/>
      <c r="AI504" s="1395"/>
      <c r="AJ504" s="1395"/>
      <c r="AK504" s="1395"/>
      <c r="AL504" s="1395"/>
      <c r="AM504" s="1395"/>
      <c r="AN504" s="1395"/>
    </row>
    <row r="505">
      <c r="A505" s="1395"/>
      <c r="B505" s="1395"/>
      <c r="C505" s="1395"/>
      <c r="D505" s="1395"/>
      <c r="E505" s="1395"/>
      <c r="F505" s="1395"/>
      <c r="G505" s="1395"/>
      <c r="H505" s="1395"/>
      <c r="I505" s="1395"/>
      <c r="J505" s="1395"/>
      <c r="K505" s="1395"/>
      <c r="L505" s="1395"/>
      <c r="M505" s="1395"/>
      <c r="N505" s="1395"/>
      <c r="O505" s="1395"/>
      <c r="P505" s="1395"/>
      <c r="Q505" s="1395"/>
      <c r="R505" s="1395"/>
      <c r="S505" s="1395"/>
      <c r="T505" s="1395"/>
      <c r="U505" s="1395"/>
      <c r="V505" s="1395"/>
      <c r="W505" s="1395"/>
      <c r="X505" s="1395"/>
      <c r="Y505" s="1395"/>
      <c r="Z505" s="1395"/>
      <c r="AA505" s="1395"/>
      <c r="AB505" s="1395"/>
      <c r="AC505" s="1395"/>
      <c r="AD505" s="1395"/>
      <c r="AE505" s="1395"/>
      <c r="AF505" s="1395"/>
      <c r="AG505" s="1395"/>
      <c r="AH505" s="1395"/>
      <c r="AI505" s="1395"/>
      <c r="AJ505" s="1395"/>
      <c r="AK505" s="1395"/>
      <c r="AL505" s="1395"/>
      <c r="AM505" s="1395"/>
      <c r="AN505" s="1395"/>
    </row>
    <row r="506">
      <c r="A506" s="1395"/>
      <c r="B506" s="1395"/>
      <c r="C506" s="1395"/>
      <c r="D506" s="1395"/>
      <c r="E506" s="1395"/>
      <c r="F506" s="1395"/>
      <c r="G506" s="1395"/>
      <c r="H506" s="1395"/>
      <c r="I506" s="1395"/>
      <c r="J506" s="1395"/>
      <c r="K506" s="1395"/>
      <c r="L506" s="1395"/>
      <c r="M506" s="1395"/>
      <c r="N506" s="1395"/>
      <c r="O506" s="1395"/>
      <c r="P506" s="1395"/>
      <c r="Q506" s="1395"/>
      <c r="R506" s="1395"/>
      <c r="S506" s="1395"/>
      <c r="T506" s="1395"/>
      <c r="U506" s="1395"/>
      <c r="V506" s="1395"/>
      <c r="W506" s="1395"/>
      <c r="X506" s="1395"/>
      <c r="Y506" s="1395"/>
      <c r="Z506" s="1395"/>
      <c r="AA506" s="1395"/>
      <c r="AB506" s="1395"/>
      <c r="AC506" s="1395"/>
      <c r="AD506" s="1395"/>
      <c r="AE506" s="1395"/>
      <c r="AF506" s="1395"/>
      <c r="AG506" s="1395"/>
      <c r="AH506" s="1395"/>
      <c r="AI506" s="1395"/>
      <c r="AJ506" s="1395"/>
      <c r="AK506" s="1395"/>
      <c r="AL506" s="1395"/>
      <c r="AM506" s="1395"/>
      <c r="AN506" s="1395"/>
    </row>
    <row r="507">
      <c r="A507" s="1395"/>
      <c r="B507" s="1395"/>
      <c r="C507" s="1395"/>
      <c r="D507" s="1395"/>
      <c r="E507" s="1395"/>
      <c r="F507" s="1395"/>
      <c r="G507" s="1395"/>
      <c r="H507" s="1395"/>
      <c r="I507" s="1395"/>
      <c r="J507" s="1395"/>
      <c r="K507" s="1395"/>
      <c r="L507" s="1395"/>
      <c r="M507" s="1395"/>
      <c r="N507" s="1395"/>
      <c r="O507" s="1395"/>
      <c r="P507" s="1395"/>
      <c r="Q507" s="1395"/>
      <c r="R507" s="1395"/>
      <c r="S507" s="1395"/>
      <c r="T507" s="1395"/>
      <c r="U507" s="1395"/>
      <c r="V507" s="1395"/>
      <c r="W507" s="1395"/>
      <c r="X507" s="1395"/>
      <c r="Y507" s="1395"/>
      <c r="Z507" s="1395"/>
      <c r="AA507" s="1395"/>
      <c r="AB507" s="1395"/>
      <c r="AC507" s="1395"/>
      <c r="AD507" s="1395"/>
      <c r="AE507" s="1395"/>
      <c r="AF507" s="1395"/>
      <c r="AG507" s="1395"/>
      <c r="AH507" s="1395"/>
      <c r="AI507" s="1395"/>
      <c r="AJ507" s="1395"/>
      <c r="AK507" s="1395"/>
      <c r="AL507" s="1395"/>
      <c r="AM507" s="1395"/>
      <c r="AN507" s="1395"/>
    </row>
    <row r="508">
      <c r="A508" s="1395"/>
      <c r="B508" s="1395"/>
      <c r="C508" s="1395"/>
      <c r="D508" s="1395"/>
      <c r="E508" s="1395"/>
      <c r="F508" s="1395"/>
      <c r="G508" s="1395"/>
      <c r="H508" s="1395"/>
      <c r="I508" s="1395"/>
      <c r="J508" s="1395"/>
      <c r="K508" s="1395"/>
      <c r="L508" s="1395"/>
      <c r="M508" s="1395"/>
      <c r="N508" s="1395"/>
      <c r="O508" s="1395"/>
      <c r="P508" s="1395"/>
      <c r="Q508" s="1395"/>
      <c r="R508" s="1395"/>
      <c r="S508" s="1395"/>
      <c r="T508" s="1395"/>
      <c r="U508" s="1395"/>
      <c r="V508" s="1395"/>
      <c r="W508" s="1395"/>
      <c r="X508" s="1395"/>
      <c r="Y508" s="1395"/>
      <c r="Z508" s="1395"/>
      <c r="AA508" s="1395"/>
      <c r="AB508" s="1395"/>
      <c r="AC508" s="1395"/>
      <c r="AD508" s="1395"/>
      <c r="AE508" s="1395"/>
      <c r="AF508" s="1395"/>
      <c r="AG508" s="1395"/>
      <c r="AH508" s="1395"/>
      <c r="AI508" s="1395"/>
      <c r="AJ508" s="1395"/>
      <c r="AK508" s="1395"/>
      <c r="AL508" s="1395"/>
      <c r="AM508" s="1395"/>
      <c r="AN508" s="1395"/>
    </row>
    <row r="509">
      <c r="A509" s="1395"/>
      <c r="B509" s="1395"/>
      <c r="C509" s="1395"/>
      <c r="D509" s="1395"/>
      <c r="E509" s="1395"/>
      <c r="F509" s="1395"/>
      <c r="G509" s="1395"/>
      <c r="H509" s="1395"/>
      <c r="I509" s="1395"/>
      <c r="J509" s="1395"/>
      <c r="K509" s="1395"/>
      <c r="L509" s="1395"/>
      <c r="M509" s="1395"/>
      <c r="N509" s="1395"/>
      <c r="O509" s="1395"/>
      <c r="P509" s="1395"/>
      <c r="Q509" s="1395"/>
      <c r="R509" s="1395"/>
      <c r="S509" s="1395"/>
      <c r="T509" s="1395"/>
      <c r="U509" s="1395"/>
      <c r="V509" s="1395"/>
      <c r="W509" s="1395"/>
      <c r="X509" s="1395"/>
      <c r="Y509" s="1395"/>
      <c r="Z509" s="1395"/>
      <c r="AA509" s="1395"/>
      <c r="AB509" s="1395"/>
      <c r="AC509" s="1395"/>
      <c r="AD509" s="1395"/>
      <c r="AE509" s="1395"/>
      <c r="AF509" s="1395"/>
      <c r="AG509" s="1395"/>
      <c r="AH509" s="1395"/>
      <c r="AI509" s="1395"/>
      <c r="AJ509" s="1395"/>
      <c r="AK509" s="1395"/>
      <c r="AL509" s="1395"/>
      <c r="AM509" s="1395"/>
      <c r="AN509" s="1395"/>
    </row>
    <row r="510">
      <c r="A510" s="1395"/>
      <c r="B510" s="1395"/>
      <c r="C510" s="1395"/>
      <c r="D510" s="1395"/>
      <c r="E510" s="1395"/>
      <c r="F510" s="1395"/>
      <c r="G510" s="1395"/>
      <c r="H510" s="1395"/>
      <c r="I510" s="1395"/>
      <c r="J510" s="1395"/>
      <c r="K510" s="1395"/>
      <c r="L510" s="1395"/>
      <c r="M510" s="1395"/>
      <c r="N510" s="1395"/>
      <c r="O510" s="1395"/>
      <c r="P510" s="1395"/>
      <c r="Q510" s="1395"/>
      <c r="R510" s="1395"/>
      <c r="S510" s="1395"/>
      <c r="T510" s="1395"/>
      <c r="U510" s="1395"/>
      <c r="V510" s="1395"/>
      <c r="W510" s="1395"/>
      <c r="X510" s="1395"/>
      <c r="Y510" s="1395"/>
      <c r="Z510" s="1395"/>
      <c r="AA510" s="1395"/>
      <c r="AB510" s="1395"/>
      <c r="AC510" s="1395"/>
      <c r="AD510" s="1395"/>
      <c r="AE510" s="1395"/>
      <c r="AF510" s="1395"/>
      <c r="AG510" s="1395"/>
      <c r="AH510" s="1395"/>
      <c r="AI510" s="1395"/>
      <c r="AJ510" s="1395"/>
      <c r="AK510" s="1395"/>
      <c r="AL510" s="1395"/>
      <c r="AM510" s="1395"/>
      <c r="AN510" s="1395"/>
    </row>
    <row r="511">
      <c r="A511" s="1395"/>
      <c r="B511" s="1395"/>
      <c r="C511" s="1395"/>
      <c r="D511" s="1395"/>
      <c r="E511" s="1395"/>
      <c r="F511" s="1395"/>
      <c r="G511" s="1395"/>
      <c r="H511" s="1395"/>
      <c r="I511" s="1395"/>
      <c r="J511" s="1395"/>
      <c r="K511" s="1395"/>
      <c r="L511" s="1395"/>
      <c r="M511" s="1395"/>
      <c r="N511" s="1395"/>
      <c r="O511" s="1395"/>
      <c r="P511" s="1395"/>
      <c r="Q511" s="1395"/>
      <c r="R511" s="1395"/>
      <c r="S511" s="1395"/>
      <c r="T511" s="1395"/>
      <c r="U511" s="1395"/>
      <c r="V511" s="1395"/>
      <c r="W511" s="1395"/>
      <c r="X511" s="1395"/>
      <c r="Y511" s="1395"/>
      <c r="Z511" s="1395"/>
      <c r="AA511" s="1395"/>
      <c r="AB511" s="1395"/>
      <c r="AC511" s="1395"/>
      <c r="AD511" s="1395"/>
      <c r="AE511" s="1395"/>
      <c r="AF511" s="1395"/>
      <c r="AG511" s="1395"/>
      <c r="AH511" s="1395"/>
      <c r="AI511" s="1395"/>
      <c r="AJ511" s="1395"/>
      <c r="AK511" s="1395"/>
      <c r="AL511" s="1395"/>
      <c r="AM511" s="1395"/>
      <c r="AN511" s="1395"/>
    </row>
    <row r="512">
      <c r="A512" s="1395"/>
      <c r="B512" s="1395"/>
      <c r="C512" s="1395"/>
      <c r="D512" s="1395"/>
      <c r="E512" s="1395"/>
      <c r="F512" s="1395"/>
      <c r="G512" s="1395"/>
      <c r="H512" s="1395"/>
      <c r="I512" s="1395"/>
      <c r="J512" s="1395"/>
      <c r="K512" s="1395"/>
      <c r="L512" s="1395"/>
      <c r="M512" s="1395"/>
      <c r="N512" s="1395"/>
      <c r="O512" s="1395"/>
      <c r="P512" s="1395"/>
      <c r="Q512" s="1395"/>
      <c r="R512" s="1395"/>
      <c r="S512" s="1395"/>
      <c r="T512" s="1395"/>
      <c r="U512" s="1395"/>
      <c r="V512" s="1395"/>
      <c r="W512" s="1395"/>
      <c r="X512" s="1395"/>
      <c r="Y512" s="1395"/>
      <c r="Z512" s="1395"/>
      <c r="AA512" s="1395"/>
      <c r="AB512" s="1395"/>
      <c r="AC512" s="1395"/>
      <c r="AD512" s="1395"/>
      <c r="AE512" s="1395"/>
      <c r="AF512" s="1395"/>
      <c r="AG512" s="1395"/>
      <c r="AH512" s="1395"/>
      <c r="AI512" s="1395"/>
      <c r="AJ512" s="1395"/>
      <c r="AK512" s="1395"/>
      <c r="AL512" s="1395"/>
      <c r="AM512" s="1395"/>
      <c r="AN512" s="1395"/>
    </row>
    <row r="513">
      <c r="A513" s="1395"/>
      <c r="B513" s="1395"/>
      <c r="C513" s="1395"/>
      <c r="D513" s="1395"/>
      <c r="E513" s="1395"/>
      <c r="F513" s="1395"/>
      <c r="G513" s="1395"/>
      <c r="H513" s="1395"/>
      <c r="I513" s="1395"/>
      <c r="J513" s="1395"/>
      <c r="K513" s="1395"/>
      <c r="L513" s="1395"/>
      <c r="M513" s="1395"/>
      <c r="N513" s="1395"/>
      <c r="O513" s="1395"/>
      <c r="P513" s="1395"/>
      <c r="Q513" s="1395"/>
      <c r="R513" s="1395"/>
      <c r="S513" s="1395"/>
      <c r="T513" s="1395"/>
      <c r="U513" s="1395"/>
      <c r="V513" s="1395"/>
      <c r="W513" s="1395"/>
      <c r="X513" s="1395"/>
      <c r="Y513" s="1395"/>
      <c r="Z513" s="1395"/>
      <c r="AA513" s="1395"/>
      <c r="AB513" s="1395"/>
      <c r="AC513" s="1395"/>
      <c r="AD513" s="1395"/>
      <c r="AE513" s="1395"/>
      <c r="AF513" s="1395"/>
      <c r="AG513" s="1395"/>
      <c r="AH513" s="1395"/>
      <c r="AI513" s="1395"/>
      <c r="AJ513" s="1395"/>
      <c r="AK513" s="1395"/>
      <c r="AL513" s="1395"/>
      <c r="AM513" s="1395"/>
      <c r="AN513" s="1395"/>
    </row>
    <row r="514">
      <c r="A514" s="1395"/>
      <c r="B514" s="1395"/>
      <c r="C514" s="1395"/>
      <c r="D514" s="1395"/>
      <c r="E514" s="1395"/>
      <c r="F514" s="1395"/>
      <c r="G514" s="1395"/>
      <c r="H514" s="1395"/>
      <c r="I514" s="1395"/>
      <c r="J514" s="1395"/>
      <c r="K514" s="1395"/>
      <c r="L514" s="1395"/>
      <c r="M514" s="1395"/>
      <c r="N514" s="1395"/>
      <c r="O514" s="1395"/>
      <c r="P514" s="1395"/>
      <c r="Q514" s="1395"/>
      <c r="R514" s="1395"/>
      <c r="S514" s="1395"/>
      <c r="T514" s="1395"/>
      <c r="U514" s="1395"/>
      <c r="V514" s="1395"/>
      <c r="W514" s="1395"/>
      <c r="X514" s="1395"/>
      <c r="Y514" s="1395"/>
      <c r="Z514" s="1395"/>
      <c r="AA514" s="1395"/>
      <c r="AB514" s="1395"/>
      <c r="AC514" s="1395"/>
      <c r="AD514" s="1395"/>
      <c r="AE514" s="1395"/>
      <c r="AF514" s="1395"/>
      <c r="AG514" s="1395"/>
      <c r="AH514" s="1395"/>
      <c r="AI514" s="1395"/>
      <c r="AJ514" s="1395"/>
      <c r="AK514" s="1395"/>
      <c r="AL514" s="1395"/>
      <c r="AM514" s="1395"/>
      <c r="AN514" s="1395"/>
    </row>
    <row r="515">
      <c r="A515" s="1395"/>
      <c r="B515" s="1395"/>
      <c r="C515" s="1395"/>
      <c r="D515" s="1395"/>
      <c r="E515" s="1395"/>
      <c r="F515" s="1395"/>
      <c r="G515" s="1395"/>
      <c r="H515" s="1395"/>
      <c r="I515" s="1395"/>
      <c r="J515" s="1395"/>
      <c r="K515" s="1395"/>
      <c r="L515" s="1395"/>
      <c r="M515" s="1395"/>
      <c r="N515" s="1395"/>
      <c r="O515" s="1395"/>
      <c r="P515" s="1395"/>
      <c r="Q515" s="1395"/>
      <c r="R515" s="1395"/>
      <c r="S515" s="1395"/>
      <c r="T515" s="1395"/>
      <c r="U515" s="1395"/>
      <c r="V515" s="1395"/>
      <c r="W515" s="1395"/>
      <c r="X515" s="1395"/>
      <c r="Y515" s="1395"/>
      <c r="Z515" s="1395"/>
      <c r="AA515" s="1395"/>
      <c r="AB515" s="1395"/>
      <c r="AC515" s="1395"/>
      <c r="AD515" s="1395"/>
      <c r="AE515" s="1395"/>
      <c r="AF515" s="1395"/>
      <c r="AG515" s="1395"/>
      <c r="AH515" s="1395"/>
      <c r="AI515" s="1395"/>
      <c r="AJ515" s="1395"/>
      <c r="AK515" s="1395"/>
      <c r="AL515" s="1395"/>
      <c r="AM515" s="1395"/>
      <c r="AN515" s="1395"/>
    </row>
    <row r="516">
      <c r="A516" s="1395"/>
      <c r="B516" s="1395"/>
      <c r="C516" s="1395"/>
      <c r="D516" s="1395"/>
      <c r="E516" s="1395"/>
      <c r="F516" s="1395"/>
      <c r="G516" s="1395"/>
      <c r="H516" s="1395"/>
      <c r="I516" s="1395"/>
      <c r="J516" s="1395"/>
      <c r="K516" s="1395"/>
      <c r="L516" s="1395"/>
      <c r="M516" s="1395"/>
      <c r="N516" s="1395"/>
      <c r="O516" s="1395"/>
      <c r="P516" s="1395"/>
      <c r="Q516" s="1395"/>
      <c r="R516" s="1395"/>
      <c r="S516" s="1395"/>
      <c r="T516" s="1395"/>
      <c r="U516" s="1395"/>
      <c r="V516" s="1395"/>
      <c r="W516" s="1395"/>
      <c r="X516" s="1395"/>
      <c r="Y516" s="1395"/>
      <c r="Z516" s="1395"/>
      <c r="AA516" s="1395"/>
      <c r="AB516" s="1395"/>
      <c r="AC516" s="1395"/>
      <c r="AD516" s="1395"/>
      <c r="AE516" s="1395"/>
      <c r="AF516" s="1395"/>
      <c r="AG516" s="1395"/>
      <c r="AH516" s="1395"/>
      <c r="AI516" s="1395"/>
      <c r="AJ516" s="1395"/>
      <c r="AK516" s="1395"/>
      <c r="AL516" s="1395"/>
      <c r="AM516" s="1395"/>
      <c r="AN516" s="1395"/>
    </row>
    <row r="517">
      <c r="A517" s="1395"/>
      <c r="B517" s="1395"/>
      <c r="C517" s="1395"/>
      <c r="D517" s="1395"/>
      <c r="E517" s="1395"/>
      <c r="F517" s="1395"/>
      <c r="G517" s="1395"/>
      <c r="H517" s="1395"/>
      <c r="I517" s="1395"/>
      <c r="J517" s="1395"/>
      <c r="K517" s="1395"/>
      <c r="L517" s="1395"/>
      <c r="M517" s="1395"/>
      <c r="N517" s="1395"/>
      <c r="O517" s="1395"/>
      <c r="P517" s="1395"/>
      <c r="Q517" s="1395"/>
      <c r="R517" s="1395"/>
      <c r="S517" s="1395"/>
      <c r="T517" s="1395"/>
      <c r="U517" s="1395"/>
      <c r="V517" s="1395"/>
      <c r="W517" s="1395"/>
      <c r="X517" s="1395"/>
      <c r="Y517" s="1395"/>
      <c r="Z517" s="1395"/>
      <c r="AA517" s="1395"/>
      <c r="AB517" s="1395"/>
      <c r="AC517" s="1395"/>
      <c r="AD517" s="1395"/>
      <c r="AE517" s="1395"/>
      <c r="AF517" s="1395"/>
      <c r="AG517" s="1395"/>
      <c r="AH517" s="1395"/>
      <c r="AI517" s="1395"/>
      <c r="AJ517" s="1395"/>
      <c r="AK517" s="1395"/>
      <c r="AL517" s="1395"/>
      <c r="AM517" s="1395"/>
      <c r="AN517" s="1395"/>
    </row>
    <row r="518">
      <c r="A518" s="1395"/>
      <c r="B518" s="1395"/>
      <c r="C518" s="1395"/>
      <c r="D518" s="1395"/>
      <c r="E518" s="1395"/>
      <c r="F518" s="1395"/>
      <c r="G518" s="1395"/>
      <c r="H518" s="1395"/>
      <c r="I518" s="1395"/>
      <c r="J518" s="1395"/>
      <c r="K518" s="1395"/>
      <c r="L518" s="1395"/>
      <c r="M518" s="1395"/>
      <c r="N518" s="1395"/>
      <c r="O518" s="1395"/>
      <c r="P518" s="1395"/>
      <c r="Q518" s="1395"/>
      <c r="R518" s="1395"/>
      <c r="S518" s="1395"/>
      <c r="T518" s="1395"/>
      <c r="U518" s="1395"/>
      <c r="V518" s="1395"/>
      <c r="W518" s="1395"/>
      <c r="X518" s="1395"/>
      <c r="Y518" s="1395"/>
      <c r="Z518" s="1395"/>
      <c r="AA518" s="1395"/>
      <c r="AB518" s="1395"/>
      <c r="AC518" s="1395"/>
      <c r="AD518" s="1395"/>
      <c r="AE518" s="1395"/>
      <c r="AF518" s="1395"/>
      <c r="AG518" s="1395"/>
      <c r="AH518" s="1395"/>
      <c r="AI518" s="1395"/>
      <c r="AJ518" s="1395"/>
      <c r="AK518" s="1395"/>
      <c r="AL518" s="1395"/>
      <c r="AM518" s="1395"/>
      <c r="AN518" s="1395"/>
    </row>
    <row r="519">
      <c r="A519" s="1395"/>
      <c r="B519" s="1395"/>
      <c r="C519" s="1395"/>
      <c r="D519" s="1395"/>
      <c r="E519" s="1395"/>
      <c r="F519" s="1395"/>
      <c r="G519" s="1395"/>
      <c r="H519" s="1395"/>
      <c r="I519" s="1395"/>
      <c r="J519" s="1395"/>
      <c r="K519" s="1395"/>
      <c r="L519" s="1395"/>
      <c r="M519" s="1395"/>
      <c r="N519" s="1395"/>
      <c r="O519" s="1395"/>
      <c r="P519" s="1395"/>
      <c r="Q519" s="1395"/>
      <c r="R519" s="1395"/>
      <c r="S519" s="1395"/>
      <c r="T519" s="1395"/>
      <c r="U519" s="1395"/>
      <c r="V519" s="1395"/>
      <c r="W519" s="1395"/>
      <c r="X519" s="1395"/>
      <c r="Y519" s="1395"/>
      <c r="Z519" s="1395"/>
      <c r="AA519" s="1395"/>
      <c r="AB519" s="1395"/>
      <c r="AC519" s="1395"/>
      <c r="AD519" s="1395"/>
      <c r="AE519" s="1395"/>
      <c r="AF519" s="1395"/>
      <c r="AG519" s="1395"/>
      <c r="AH519" s="1395"/>
      <c r="AI519" s="1395"/>
      <c r="AJ519" s="1395"/>
      <c r="AK519" s="1395"/>
      <c r="AL519" s="1395"/>
      <c r="AM519" s="1395"/>
      <c r="AN519" s="1395"/>
    </row>
    <row r="520">
      <c r="A520" s="1395"/>
      <c r="B520" s="1395"/>
      <c r="C520" s="1395"/>
      <c r="D520" s="1395"/>
      <c r="E520" s="1395"/>
      <c r="F520" s="1395"/>
      <c r="G520" s="1395"/>
      <c r="H520" s="1395"/>
      <c r="I520" s="1395"/>
      <c r="J520" s="1395"/>
      <c r="K520" s="1395"/>
      <c r="L520" s="1395"/>
      <c r="M520" s="1395"/>
      <c r="N520" s="1395"/>
      <c r="O520" s="1395"/>
      <c r="P520" s="1395"/>
      <c r="Q520" s="1395"/>
      <c r="R520" s="1395"/>
      <c r="S520" s="1395"/>
      <c r="T520" s="1395"/>
      <c r="U520" s="1395"/>
      <c r="V520" s="1395"/>
      <c r="W520" s="1395"/>
      <c r="X520" s="1395"/>
      <c r="Y520" s="1395"/>
      <c r="Z520" s="1395"/>
      <c r="AA520" s="1395"/>
      <c r="AB520" s="1395"/>
      <c r="AC520" s="1395"/>
      <c r="AD520" s="1395"/>
      <c r="AE520" s="1395"/>
      <c r="AF520" s="1395"/>
      <c r="AG520" s="1395"/>
      <c r="AH520" s="1395"/>
      <c r="AI520" s="1395"/>
      <c r="AJ520" s="1395"/>
      <c r="AK520" s="1395"/>
      <c r="AL520" s="1395"/>
      <c r="AM520" s="1395"/>
      <c r="AN520" s="1395"/>
    </row>
    <row r="521">
      <c r="A521" s="1395"/>
      <c r="B521" s="1395"/>
      <c r="C521" s="1395"/>
      <c r="D521" s="1395"/>
      <c r="E521" s="1395"/>
      <c r="F521" s="1395"/>
      <c r="G521" s="1395"/>
      <c r="H521" s="1395"/>
      <c r="I521" s="1395"/>
      <c r="J521" s="1395"/>
      <c r="K521" s="1395"/>
      <c r="L521" s="1395"/>
      <c r="M521" s="1395"/>
      <c r="N521" s="1395"/>
      <c r="O521" s="1395"/>
      <c r="P521" s="1395"/>
      <c r="Q521" s="1395"/>
      <c r="R521" s="1395"/>
      <c r="S521" s="1395"/>
      <c r="T521" s="1395"/>
      <c r="U521" s="1395"/>
      <c r="V521" s="1395"/>
      <c r="W521" s="1395"/>
      <c r="X521" s="1395"/>
      <c r="Y521" s="1395"/>
      <c r="Z521" s="1395"/>
      <c r="AA521" s="1395"/>
      <c r="AB521" s="1395"/>
      <c r="AC521" s="1395"/>
      <c r="AD521" s="1395"/>
      <c r="AE521" s="1395"/>
      <c r="AF521" s="1395"/>
      <c r="AG521" s="1395"/>
      <c r="AH521" s="1395"/>
      <c r="AI521" s="1395"/>
      <c r="AJ521" s="1395"/>
      <c r="AK521" s="1395"/>
      <c r="AL521" s="1395"/>
      <c r="AM521" s="1395"/>
      <c r="AN521" s="1395"/>
    </row>
    <row r="522">
      <c r="A522" s="1395"/>
      <c r="B522" s="1395"/>
      <c r="C522" s="1395"/>
      <c r="D522" s="1395"/>
      <c r="E522" s="1395"/>
      <c r="F522" s="1395"/>
      <c r="G522" s="1395"/>
      <c r="H522" s="1395"/>
      <c r="I522" s="1395"/>
      <c r="J522" s="1395"/>
      <c r="K522" s="1395"/>
      <c r="L522" s="1395"/>
      <c r="M522" s="1395"/>
      <c r="N522" s="1395"/>
      <c r="O522" s="1395"/>
      <c r="P522" s="1395"/>
      <c r="Q522" s="1395"/>
      <c r="R522" s="1395"/>
      <c r="S522" s="1395"/>
      <c r="T522" s="1395"/>
      <c r="U522" s="1395"/>
      <c r="V522" s="1395"/>
      <c r="W522" s="1395"/>
      <c r="X522" s="1395"/>
      <c r="Y522" s="1395"/>
      <c r="Z522" s="1395"/>
      <c r="AA522" s="1395"/>
      <c r="AB522" s="1395"/>
      <c r="AC522" s="1395"/>
      <c r="AD522" s="1395"/>
      <c r="AE522" s="1395"/>
      <c r="AF522" s="1395"/>
      <c r="AG522" s="1395"/>
      <c r="AH522" s="1395"/>
      <c r="AI522" s="1395"/>
      <c r="AJ522" s="1395"/>
      <c r="AK522" s="1395"/>
      <c r="AL522" s="1395"/>
      <c r="AM522" s="1395"/>
      <c r="AN522" s="1395"/>
    </row>
    <row r="523">
      <c r="A523" s="1395"/>
      <c r="B523" s="1395"/>
      <c r="C523" s="1395"/>
      <c r="D523" s="1395"/>
      <c r="E523" s="1395"/>
      <c r="F523" s="1395"/>
      <c r="G523" s="1395"/>
      <c r="H523" s="1395"/>
      <c r="I523" s="1395"/>
      <c r="J523" s="1395"/>
      <c r="K523" s="1395"/>
      <c r="L523" s="1395"/>
      <c r="M523" s="1395"/>
      <c r="N523" s="1395"/>
      <c r="O523" s="1395"/>
      <c r="P523" s="1395"/>
      <c r="Q523" s="1395"/>
      <c r="R523" s="1395"/>
      <c r="S523" s="1395"/>
      <c r="T523" s="1395"/>
      <c r="U523" s="1395"/>
      <c r="V523" s="1395"/>
      <c r="W523" s="1395"/>
      <c r="X523" s="1395"/>
      <c r="Y523" s="1395"/>
      <c r="Z523" s="1395"/>
      <c r="AA523" s="1395"/>
      <c r="AB523" s="1395"/>
      <c r="AC523" s="1395"/>
      <c r="AD523" s="1395"/>
      <c r="AE523" s="1395"/>
      <c r="AF523" s="1395"/>
      <c r="AG523" s="1395"/>
      <c r="AH523" s="1395"/>
      <c r="AI523" s="1395"/>
      <c r="AJ523" s="1395"/>
      <c r="AK523" s="1395"/>
      <c r="AL523" s="1395"/>
      <c r="AM523" s="1395"/>
      <c r="AN523" s="1395"/>
    </row>
    <row r="524">
      <c r="A524" s="1395"/>
      <c r="B524" s="1395"/>
      <c r="C524" s="1395"/>
      <c r="D524" s="1395"/>
      <c r="E524" s="1395"/>
      <c r="F524" s="1395"/>
      <c r="G524" s="1395"/>
      <c r="H524" s="1395"/>
      <c r="I524" s="1395"/>
      <c r="J524" s="1395"/>
      <c r="K524" s="1395"/>
      <c r="L524" s="1395"/>
      <c r="M524" s="1395"/>
      <c r="N524" s="1395"/>
      <c r="O524" s="1395"/>
      <c r="P524" s="1395"/>
      <c r="Q524" s="1395"/>
      <c r="R524" s="1395"/>
      <c r="S524" s="1395"/>
      <c r="T524" s="1395"/>
      <c r="U524" s="1395"/>
      <c r="V524" s="1395"/>
      <c r="W524" s="1395"/>
      <c r="X524" s="1395"/>
      <c r="Y524" s="1395"/>
      <c r="Z524" s="1395"/>
      <c r="AA524" s="1395"/>
      <c r="AB524" s="1395"/>
      <c r="AC524" s="1395"/>
      <c r="AD524" s="1395"/>
      <c r="AE524" s="1395"/>
      <c r="AF524" s="1395"/>
      <c r="AG524" s="1395"/>
      <c r="AH524" s="1395"/>
      <c r="AI524" s="1395"/>
      <c r="AJ524" s="1395"/>
      <c r="AK524" s="1395"/>
      <c r="AL524" s="1395"/>
      <c r="AM524" s="1395"/>
      <c r="AN524" s="1395"/>
    </row>
    <row r="525">
      <c r="A525" s="1395"/>
      <c r="B525" s="1395"/>
      <c r="C525" s="1395"/>
      <c r="D525" s="1395"/>
      <c r="E525" s="1395"/>
      <c r="F525" s="1395"/>
      <c r="G525" s="1395"/>
      <c r="H525" s="1395"/>
      <c r="I525" s="1395"/>
      <c r="J525" s="1395"/>
      <c r="K525" s="1395"/>
      <c r="L525" s="1395"/>
      <c r="M525" s="1395"/>
      <c r="N525" s="1395"/>
      <c r="O525" s="1395"/>
      <c r="P525" s="1395"/>
      <c r="Q525" s="1395"/>
      <c r="R525" s="1395"/>
      <c r="S525" s="1395"/>
      <c r="T525" s="1395"/>
      <c r="U525" s="1395"/>
      <c r="V525" s="1395"/>
      <c r="W525" s="1395"/>
      <c r="X525" s="1395"/>
      <c r="Y525" s="1395"/>
      <c r="Z525" s="1395"/>
      <c r="AA525" s="1395"/>
      <c r="AB525" s="1395"/>
      <c r="AC525" s="1395"/>
      <c r="AD525" s="1395"/>
      <c r="AE525" s="1395"/>
      <c r="AF525" s="1395"/>
      <c r="AG525" s="1395"/>
      <c r="AH525" s="1395"/>
      <c r="AI525" s="1395"/>
      <c r="AJ525" s="1395"/>
      <c r="AK525" s="1395"/>
      <c r="AL525" s="1395"/>
      <c r="AM525" s="1395"/>
      <c r="AN525" s="1395"/>
    </row>
    <row r="526">
      <c r="A526" s="1395"/>
      <c r="B526" s="1395"/>
      <c r="C526" s="1395"/>
      <c r="D526" s="1395"/>
      <c r="E526" s="1395"/>
      <c r="F526" s="1395"/>
      <c r="G526" s="1395"/>
      <c r="H526" s="1395"/>
      <c r="I526" s="1395"/>
      <c r="J526" s="1395"/>
      <c r="K526" s="1395"/>
      <c r="L526" s="1395"/>
      <c r="M526" s="1395"/>
      <c r="N526" s="1395"/>
      <c r="O526" s="1395"/>
      <c r="P526" s="1395"/>
      <c r="Q526" s="1395"/>
      <c r="R526" s="1395"/>
      <c r="S526" s="1395"/>
      <c r="T526" s="1395"/>
      <c r="U526" s="1395"/>
      <c r="V526" s="1395"/>
      <c r="W526" s="1395"/>
      <c r="X526" s="1395"/>
      <c r="Y526" s="1395"/>
      <c r="Z526" s="1395"/>
      <c r="AA526" s="1395"/>
      <c r="AB526" s="1395"/>
      <c r="AC526" s="1395"/>
      <c r="AD526" s="1395"/>
      <c r="AE526" s="1395"/>
      <c r="AF526" s="1395"/>
      <c r="AG526" s="1395"/>
      <c r="AH526" s="1395"/>
      <c r="AI526" s="1395"/>
      <c r="AJ526" s="1395"/>
      <c r="AK526" s="1395"/>
      <c r="AL526" s="1395"/>
      <c r="AM526" s="1395"/>
      <c r="AN526" s="1395"/>
    </row>
    <row r="527">
      <c r="A527" s="1395"/>
      <c r="B527" s="1395"/>
      <c r="C527" s="1395"/>
      <c r="D527" s="1395"/>
      <c r="E527" s="1395"/>
      <c r="F527" s="1395"/>
      <c r="G527" s="1395"/>
      <c r="H527" s="1395"/>
      <c r="I527" s="1395"/>
      <c r="J527" s="1395"/>
      <c r="K527" s="1395"/>
      <c r="L527" s="1395"/>
      <c r="M527" s="1395"/>
      <c r="N527" s="1395"/>
      <c r="O527" s="1395"/>
      <c r="P527" s="1395"/>
      <c r="Q527" s="1395"/>
      <c r="R527" s="1395"/>
      <c r="S527" s="1395"/>
      <c r="T527" s="1395"/>
      <c r="U527" s="1395"/>
      <c r="V527" s="1395"/>
      <c r="W527" s="1395"/>
      <c r="X527" s="1395"/>
      <c r="Y527" s="1395"/>
      <c r="Z527" s="1395"/>
      <c r="AA527" s="1395"/>
      <c r="AB527" s="1395"/>
      <c r="AC527" s="1395"/>
      <c r="AD527" s="1395"/>
      <c r="AE527" s="1395"/>
      <c r="AF527" s="1395"/>
      <c r="AG527" s="1395"/>
      <c r="AH527" s="1395"/>
      <c r="AI527" s="1395"/>
      <c r="AJ527" s="1395"/>
      <c r="AK527" s="1395"/>
      <c r="AL527" s="1395"/>
      <c r="AM527" s="1395"/>
      <c r="AN527" s="1395"/>
    </row>
    <row r="528">
      <c r="A528" s="1395"/>
      <c r="B528" s="1395"/>
      <c r="C528" s="1395"/>
      <c r="D528" s="1395"/>
      <c r="E528" s="1395"/>
      <c r="F528" s="1395"/>
      <c r="G528" s="1395"/>
      <c r="H528" s="1395"/>
      <c r="I528" s="1395"/>
      <c r="J528" s="1395"/>
      <c r="K528" s="1395"/>
      <c r="L528" s="1395"/>
      <c r="M528" s="1395"/>
      <c r="N528" s="1395"/>
      <c r="O528" s="1395"/>
      <c r="P528" s="1395"/>
      <c r="Q528" s="1395"/>
      <c r="R528" s="1395"/>
      <c r="S528" s="1395"/>
      <c r="T528" s="1395"/>
      <c r="U528" s="1395"/>
      <c r="V528" s="1395"/>
      <c r="W528" s="1395"/>
      <c r="X528" s="1395"/>
      <c r="Y528" s="1395"/>
      <c r="Z528" s="1395"/>
      <c r="AA528" s="1395"/>
      <c r="AB528" s="1395"/>
      <c r="AC528" s="1395"/>
      <c r="AD528" s="1395"/>
      <c r="AE528" s="1395"/>
      <c r="AF528" s="1395"/>
      <c r="AG528" s="1395"/>
      <c r="AH528" s="1395"/>
      <c r="AI528" s="1395"/>
      <c r="AJ528" s="1395"/>
      <c r="AK528" s="1395"/>
      <c r="AL528" s="1395"/>
      <c r="AM528" s="1395"/>
      <c r="AN528" s="1395"/>
    </row>
    <row r="529">
      <c r="A529" s="1395"/>
      <c r="B529" s="1395"/>
      <c r="C529" s="1395"/>
      <c r="D529" s="1395"/>
      <c r="E529" s="1395"/>
      <c r="F529" s="1395"/>
      <c r="G529" s="1395"/>
      <c r="H529" s="1395"/>
      <c r="I529" s="1395"/>
      <c r="J529" s="1395"/>
      <c r="K529" s="1395"/>
      <c r="L529" s="1395"/>
      <c r="M529" s="1395"/>
      <c r="N529" s="1395"/>
      <c r="O529" s="1395"/>
      <c r="P529" s="1395"/>
      <c r="Q529" s="1395"/>
      <c r="R529" s="1395"/>
      <c r="S529" s="1395"/>
      <c r="T529" s="1395"/>
      <c r="U529" s="1395"/>
      <c r="V529" s="1395"/>
      <c r="W529" s="1395"/>
      <c r="X529" s="1395"/>
      <c r="Y529" s="1395"/>
      <c r="Z529" s="1395"/>
      <c r="AA529" s="1395"/>
      <c r="AB529" s="1395"/>
      <c r="AC529" s="1395"/>
      <c r="AD529" s="1395"/>
      <c r="AE529" s="1395"/>
      <c r="AF529" s="1395"/>
      <c r="AG529" s="1395"/>
      <c r="AH529" s="1395"/>
      <c r="AI529" s="1395"/>
      <c r="AJ529" s="1395"/>
      <c r="AK529" s="1395"/>
      <c r="AL529" s="1395"/>
      <c r="AM529" s="1395"/>
      <c r="AN529" s="1395"/>
    </row>
    <row r="530">
      <c r="A530" s="1395"/>
      <c r="B530" s="1395"/>
      <c r="C530" s="1395"/>
      <c r="D530" s="1395"/>
      <c r="E530" s="1395"/>
      <c r="F530" s="1395"/>
      <c r="G530" s="1395"/>
      <c r="H530" s="1395"/>
      <c r="I530" s="1395"/>
      <c r="J530" s="1395"/>
      <c r="K530" s="1395"/>
      <c r="L530" s="1395"/>
      <c r="M530" s="1395"/>
      <c r="N530" s="1395"/>
      <c r="O530" s="1395"/>
      <c r="P530" s="1395"/>
      <c r="Q530" s="1395"/>
      <c r="R530" s="1395"/>
      <c r="S530" s="1395"/>
      <c r="T530" s="1395"/>
      <c r="U530" s="1395"/>
      <c r="V530" s="1395"/>
      <c r="W530" s="1395"/>
      <c r="X530" s="1395"/>
      <c r="Y530" s="1395"/>
      <c r="Z530" s="1395"/>
      <c r="AA530" s="1395"/>
      <c r="AB530" s="1395"/>
      <c r="AC530" s="1395"/>
      <c r="AD530" s="1395"/>
      <c r="AE530" s="1395"/>
      <c r="AF530" s="1395"/>
      <c r="AG530" s="1395"/>
      <c r="AH530" s="1395"/>
      <c r="AI530" s="1395"/>
      <c r="AJ530" s="1395"/>
      <c r="AK530" s="1395"/>
      <c r="AL530" s="1395"/>
      <c r="AM530" s="1395"/>
      <c r="AN530" s="1395"/>
    </row>
    <row r="531">
      <c r="A531" s="1395"/>
      <c r="B531" s="1395"/>
      <c r="C531" s="1395"/>
      <c r="D531" s="1395"/>
      <c r="E531" s="1395"/>
      <c r="F531" s="1395"/>
      <c r="G531" s="1395"/>
      <c r="H531" s="1395"/>
      <c r="I531" s="1395"/>
      <c r="J531" s="1395"/>
      <c r="K531" s="1395"/>
      <c r="L531" s="1395"/>
      <c r="M531" s="1395"/>
      <c r="N531" s="1395"/>
      <c r="O531" s="1395"/>
      <c r="P531" s="1395"/>
      <c r="Q531" s="1395"/>
      <c r="R531" s="1395"/>
      <c r="S531" s="1395"/>
      <c r="T531" s="1395"/>
      <c r="U531" s="1395"/>
      <c r="V531" s="1395"/>
      <c r="W531" s="1395"/>
      <c r="X531" s="1395"/>
      <c r="Y531" s="1395"/>
      <c r="Z531" s="1395"/>
      <c r="AA531" s="1395"/>
      <c r="AB531" s="1395"/>
      <c r="AC531" s="1395"/>
      <c r="AD531" s="1395"/>
      <c r="AE531" s="1395"/>
      <c r="AF531" s="1395"/>
      <c r="AG531" s="1395"/>
      <c r="AH531" s="1395"/>
      <c r="AI531" s="1395"/>
      <c r="AJ531" s="1395"/>
      <c r="AK531" s="1395"/>
      <c r="AL531" s="1395"/>
      <c r="AM531" s="1395"/>
      <c r="AN531" s="1395"/>
    </row>
    <row r="532">
      <c r="A532" s="1395"/>
      <c r="B532" s="1395"/>
      <c r="C532" s="1395"/>
      <c r="D532" s="1395"/>
      <c r="E532" s="1395"/>
      <c r="F532" s="1395"/>
      <c r="G532" s="1395"/>
      <c r="H532" s="1395"/>
      <c r="I532" s="1395"/>
      <c r="J532" s="1395"/>
      <c r="K532" s="1395"/>
      <c r="L532" s="1395"/>
      <c r="M532" s="1395"/>
      <c r="N532" s="1395"/>
      <c r="O532" s="1395"/>
      <c r="P532" s="1395"/>
      <c r="Q532" s="1395"/>
      <c r="R532" s="1395"/>
      <c r="S532" s="1395"/>
      <c r="T532" s="1395"/>
      <c r="U532" s="1395"/>
      <c r="V532" s="1395"/>
      <c r="W532" s="1395"/>
      <c r="X532" s="1395"/>
      <c r="Y532" s="1395"/>
      <c r="Z532" s="1395"/>
      <c r="AA532" s="1395"/>
      <c r="AB532" s="1395"/>
      <c r="AC532" s="1395"/>
      <c r="AD532" s="1395"/>
      <c r="AE532" s="1395"/>
      <c r="AF532" s="1395"/>
      <c r="AG532" s="1395"/>
      <c r="AH532" s="1395"/>
      <c r="AI532" s="1395"/>
      <c r="AJ532" s="1395"/>
      <c r="AK532" s="1395"/>
      <c r="AL532" s="1395"/>
      <c r="AM532" s="1395"/>
      <c r="AN532" s="1395"/>
    </row>
    <row r="533">
      <c r="A533" s="1395"/>
      <c r="B533" s="1395"/>
      <c r="C533" s="1395"/>
      <c r="D533" s="1395"/>
      <c r="E533" s="1395"/>
      <c r="F533" s="1395"/>
      <c r="G533" s="1395"/>
      <c r="H533" s="1395"/>
      <c r="I533" s="1395"/>
      <c r="J533" s="1395"/>
      <c r="K533" s="1395"/>
      <c r="L533" s="1395"/>
      <c r="M533" s="1395"/>
      <c r="N533" s="1395"/>
      <c r="O533" s="1395"/>
      <c r="P533" s="1395"/>
      <c r="Q533" s="1395"/>
      <c r="R533" s="1395"/>
      <c r="S533" s="1395"/>
      <c r="T533" s="1395"/>
      <c r="U533" s="1395"/>
      <c r="V533" s="1395"/>
      <c r="W533" s="1395"/>
      <c r="X533" s="1395"/>
      <c r="Y533" s="1395"/>
      <c r="Z533" s="1395"/>
      <c r="AA533" s="1395"/>
      <c r="AB533" s="1395"/>
      <c r="AC533" s="1395"/>
      <c r="AD533" s="1395"/>
      <c r="AE533" s="1395"/>
      <c r="AF533" s="1395"/>
      <c r="AG533" s="1395"/>
      <c r="AH533" s="1395"/>
      <c r="AI533" s="1395"/>
      <c r="AJ533" s="1395"/>
      <c r="AK533" s="1395"/>
      <c r="AL533" s="1395"/>
      <c r="AM533" s="1395"/>
      <c r="AN533" s="1395"/>
    </row>
    <row r="534">
      <c r="A534" s="1395"/>
      <c r="B534" s="1395"/>
      <c r="C534" s="1395"/>
      <c r="D534" s="1395"/>
      <c r="E534" s="1395"/>
      <c r="F534" s="1395"/>
      <c r="G534" s="1395"/>
      <c r="H534" s="1395"/>
      <c r="I534" s="1395"/>
      <c r="J534" s="1395"/>
      <c r="K534" s="1395"/>
      <c r="L534" s="1395"/>
      <c r="M534" s="1395"/>
      <c r="N534" s="1395"/>
      <c r="O534" s="1395"/>
      <c r="P534" s="1395"/>
      <c r="Q534" s="1395"/>
      <c r="R534" s="1395"/>
      <c r="S534" s="1395"/>
      <c r="T534" s="1395"/>
      <c r="U534" s="1395"/>
      <c r="V534" s="1395"/>
      <c r="W534" s="1395"/>
      <c r="X534" s="1395"/>
      <c r="Y534" s="1395"/>
      <c r="Z534" s="1395"/>
      <c r="AA534" s="1395"/>
      <c r="AB534" s="1395"/>
      <c r="AC534" s="1395"/>
      <c r="AD534" s="1395"/>
      <c r="AE534" s="1395"/>
      <c r="AF534" s="1395"/>
      <c r="AG534" s="1395"/>
      <c r="AH534" s="1395"/>
      <c r="AI534" s="1395"/>
      <c r="AJ534" s="1395"/>
      <c r="AK534" s="1395"/>
      <c r="AL534" s="1395"/>
      <c r="AM534" s="1395"/>
      <c r="AN534" s="1395"/>
    </row>
    <row r="535">
      <c r="A535" s="1395"/>
      <c r="B535" s="1395"/>
      <c r="C535" s="1395"/>
      <c r="D535" s="1395"/>
      <c r="E535" s="1395"/>
      <c r="F535" s="1395"/>
      <c r="G535" s="1395"/>
      <c r="H535" s="1395"/>
      <c r="I535" s="1395"/>
      <c r="J535" s="1395"/>
      <c r="K535" s="1395"/>
      <c r="L535" s="1395"/>
      <c r="M535" s="1395"/>
      <c r="N535" s="1395"/>
      <c r="O535" s="1395"/>
      <c r="P535" s="1395"/>
      <c r="Q535" s="1395"/>
      <c r="R535" s="1395"/>
      <c r="S535" s="1395"/>
      <c r="T535" s="1395"/>
      <c r="U535" s="1395"/>
      <c r="V535" s="1395"/>
      <c r="W535" s="1395"/>
      <c r="X535" s="1395"/>
      <c r="Y535" s="1395"/>
      <c r="Z535" s="1395"/>
      <c r="AA535" s="1395"/>
      <c r="AB535" s="1395"/>
      <c r="AC535" s="1395"/>
      <c r="AD535" s="1395"/>
      <c r="AE535" s="1395"/>
      <c r="AF535" s="1395"/>
      <c r="AG535" s="1395"/>
      <c r="AH535" s="1395"/>
      <c r="AI535" s="1395"/>
      <c r="AJ535" s="1395"/>
      <c r="AK535" s="1395"/>
      <c r="AL535" s="1395"/>
      <c r="AM535" s="1395"/>
      <c r="AN535" s="1395"/>
    </row>
    <row r="536">
      <c r="A536" s="1395"/>
      <c r="B536" s="1395"/>
      <c r="C536" s="1395"/>
      <c r="D536" s="1395"/>
      <c r="E536" s="1395"/>
      <c r="F536" s="1395"/>
      <c r="G536" s="1395"/>
      <c r="H536" s="1395"/>
      <c r="I536" s="1395"/>
      <c r="J536" s="1395"/>
      <c r="K536" s="1395"/>
      <c r="L536" s="1395"/>
      <c r="M536" s="1395"/>
      <c r="N536" s="1395"/>
      <c r="O536" s="1395"/>
      <c r="P536" s="1395"/>
      <c r="Q536" s="1395"/>
      <c r="R536" s="1395"/>
      <c r="S536" s="1395"/>
      <c r="T536" s="1395"/>
      <c r="U536" s="1395"/>
      <c r="V536" s="1395"/>
      <c r="W536" s="1395"/>
      <c r="X536" s="1395"/>
      <c r="Y536" s="1395"/>
      <c r="Z536" s="1395"/>
      <c r="AA536" s="1395"/>
      <c r="AB536" s="1395"/>
      <c r="AC536" s="1395"/>
      <c r="AD536" s="1395"/>
      <c r="AE536" s="1395"/>
      <c r="AF536" s="1395"/>
      <c r="AG536" s="1395"/>
      <c r="AH536" s="1395"/>
      <c r="AI536" s="1395"/>
      <c r="AJ536" s="1395"/>
      <c r="AK536" s="1395"/>
      <c r="AL536" s="1395"/>
      <c r="AM536" s="1395"/>
      <c r="AN536" s="1395"/>
    </row>
    <row r="537">
      <c r="A537" s="1395"/>
      <c r="B537" s="1395"/>
      <c r="C537" s="1395"/>
      <c r="D537" s="1395"/>
      <c r="E537" s="1395"/>
      <c r="F537" s="1395"/>
      <c r="G537" s="1395"/>
      <c r="H537" s="1395"/>
      <c r="I537" s="1395"/>
      <c r="J537" s="1395"/>
      <c r="K537" s="1395"/>
      <c r="L537" s="1395"/>
      <c r="M537" s="1395"/>
      <c r="N537" s="1395"/>
      <c r="O537" s="1395"/>
      <c r="P537" s="1395"/>
      <c r="Q537" s="1395"/>
      <c r="R537" s="1395"/>
      <c r="S537" s="1395"/>
      <c r="T537" s="1395"/>
      <c r="U537" s="1395"/>
      <c r="V537" s="1395"/>
      <c r="W537" s="1395"/>
      <c r="X537" s="1395"/>
      <c r="Y537" s="1395"/>
      <c r="Z537" s="1395"/>
      <c r="AA537" s="1395"/>
      <c r="AB537" s="1395"/>
      <c r="AC537" s="1395"/>
      <c r="AD537" s="1395"/>
      <c r="AE537" s="1395"/>
      <c r="AF537" s="1395"/>
      <c r="AG537" s="1395"/>
      <c r="AH537" s="1395"/>
      <c r="AI537" s="1395"/>
      <c r="AJ537" s="1395"/>
      <c r="AK537" s="1395"/>
      <c r="AL537" s="1395"/>
      <c r="AM537" s="1395"/>
      <c r="AN537" s="1395"/>
    </row>
    <row r="538">
      <c r="A538" s="1395"/>
      <c r="B538" s="1395"/>
      <c r="C538" s="1395"/>
      <c r="D538" s="1395"/>
      <c r="E538" s="1395"/>
      <c r="F538" s="1395"/>
      <c r="G538" s="1395"/>
      <c r="H538" s="1395"/>
      <c r="I538" s="1395"/>
      <c r="J538" s="1395"/>
      <c r="K538" s="1395"/>
      <c r="L538" s="1395"/>
      <c r="M538" s="1395"/>
      <c r="N538" s="1395"/>
      <c r="O538" s="1395"/>
      <c r="P538" s="1395"/>
      <c r="Q538" s="1395"/>
      <c r="R538" s="1395"/>
      <c r="S538" s="1395"/>
      <c r="T538" s="1395"/>
      <c r="U538" s="1395"/>
      <c r="V538" s="1395"/>
      <c r="W538" s="1395"/>
      <c r="X538" s="1395"/>
      <c r="Y538" s="1395"/>
      <c r="Z538" s="1395"/>
      <c r="AA538" s="1395"/>
      <c r="AB538" s="1395"/>
      <c r="AC538" s="1395"/>
      <c r="AD538" s="1395"/>
      <c r="AE538" s="1395"/>
      <c r="AF538" s="1395"/>
      <c r="AG538" s="1395"/>
      <c r="AH538" s="1395"/>
      <c r="AI538" s="1395"/>
      <c r="AJ538" s="1395"/>
      <c r="AK538" s="1395"/>
      <c r="AL538" s="1395"/>
      <c r="AM538" s="1395"/>
      <c r="AN538" s="1395"/>
    </row>
    <row r="539">
      <c r="A539" s="1395"/>
      <c r="B539" s="1395"/>
      <c r="C539" s="1395"/>
      <c r="D539" s="1395"/>
      <c r="E539" s="1395"/>
      <c r="F539" s="1395"/>
      <c r="G539" s="1395"/>
      <c r="H539" s="1395"/>
      <c r="I539" s="1395"/>
      <c r="J539" s="1395"/>
      <c r="K539" s="1395"/>
      <c r="L539" s="1395"/>
      <c r="M539" s="1395"/>
      <c r="N539" s="1395"/>
      <c r="O539" s="1395"/>
      <c r="P539" s="1395"/>
      <c r="Q539" s="1395"/>
      <c r="R539" s="1395"/>
      <c r="S539" s="1395"/>
      <c r="T539" s="1395"/>
      <c r="U539" s="1395"/>
      <c r="V539" s="1395"/>
      <c r="W539" s="1395"/>
      <c r="X539" s="1395"/>
      <c r="Y539" s="1395"/>
      <c r="Z539" s="1395"/>
      <c r="AA539" s="1395"/>
      <c r="AB539" s="1395"/>
      <c r="AC539" s="1395"/>
      <c r="AD539" s="1395"/>
      <c r="AE539" s="1395"/>
      <c r="AF539" s="1395"/>
      <c r="AG539" s="1395"/>
      <c r="AH539" s="1395"/>
      <c r="AI539" s="1395"/>
      <c r="AJ539" s="1395"/>
      <c r="AK539" s="1395"/>
      <c r="AL539" s="1395"/>
      <c r="AM539" s="1395"/>
      <c r="AN539" s="1395"/>
    </row>
    <row r="540">
      <c r="A540" s="1395"/>
      <c r="B540" s="1395"/>
      <c r="C540" s="1395"/>
      <c r="D540" s="1395"/>
      <c r="E540" s="1395"/>
      <c r="F540" s="1395"/>
      <c r="G540" s="1395"/>
      <c r="H540" s="1395"/>
      <c r="I540" s="1395"/>
      <c r="J540" s="1395"/>
      <c r="K540" s="1395"/>
      <c r="L540" s="1395"/>
      <c r="M540" s="1395"/>
      <c r="N540" s="1395"/>
      <c r="O540" s="1395"/>
      <c r="P540" s="1395"/>
      <c r="Q540" s="1395"/>
      <c r="R540" s="1395"/>
      <c r="S540" s="1395"/>
      <c r="T540" s="1395"/>
      <c r="U540" s="1395"/>
      <c r="V540" s="1395"/>
      <c r="W540" s="1395"/>
      <c r="X540" s="1395"/>
      <c r="Y540" s="1395"/>
      <c r="Z540" s="1395"/>
      <c r="AA540" s="1395"/>
      <c r="AB540" s="1395"/>
      <c r="AC540" s="1395"/>
      <c r="AD540" s="1395"/>
      <c r="AE540" s="1395"/>
      <c r="AF540" s="1395"/>
      <c r="AG540" s="1395"/>
      <c r="AH540" s="1395"/>
      <c r="AI540" s="1395"/>
      <c r="AJ540" s="1395"/>
      <c r="AK540" s="1395"/>
      <c r="AL540" s="1395"/>
      <c r="AM540" s="1395"/>
      <c r="AN540" s="1395"/>
    </row>
    <row r="541">
      <c r="A541" s="1395"/>
      <c r="B541" s="1395"/>
      <c r="C541" s="1395"/>
      <c r="D541" s="1395"/>
      <c r="E541" s="1395"/>
      <c r="F541" s="1395"/>
      <c r="G541" s="1395"/>
      <c r="H541" s="1395"/>
      <c r="I541" s="1395"/>
      <c r="J541" s="1395"/>
      <c r="K541" s="1395"/>
      <c r="L541" s="1395"/>
      <c r="M541" s="1395"/>
      <c r="N541" s="1395"/>
      <c r="O541" s="1395"/>
      <c r="P541" s="1395"/>
      <c r="Q541" s="1395"/>
      <c r="R541" s="1395"/>
      <c r="S541" s="1395"/>
      <c r="T541" s="1395"/>
      <c r="U541" s="1395"/>
      <c r="V541" s="1395"/>
      <c r="W541" s="1395"/>
      <c r="X541" s="1395"/>
      <c r="Y541" s="1395"/>
      <c r="Z541" s="1395"/>
      <c r="AA541" s="1395"/>
      <c r="AB541" s="1395"/>
      <c r="AC541" s="1395"/>
      <c r="AD541" s="1395"/>
      <c r="AE541" s="1395"/>
      <c r="AF541" s="1395"/>
      <c r="AG541" s="1395"/>
      <c r="AH541" s="1395"/>
      <c r="AI541" s="1395"/>
      <c r="AJ541" s="1395"/>
      <c r="AK541" s="1395"/>
      <c r="AL541" s="1395"/>
      <c r="AM541" s="1395"/>
      <c r="AN541" s="1395"/>
    </row>
    <row r="542">
      <c r="A542" s="1395"/>
      <c r="B542" s="1395"/>
      <c r="C542" s="1395"/>
      <c r="D542" s="1395"/>
      <c r="E542" s="1395"/>
      <c r="F542" s="1395"/>
      <c r="G542" s="1395"/>
      <c r="H542" s="1395"/>
      <c r="I542" s="1395"/>
      <c r="J542" s="1395"/>
      <c r="K542" s="1395"/>
      <c r="L542" s="1395"/>
      <c r="M542" s="1395"/>
      <c r="N542" s="1395"/>
      <c r="O542" s="1395"/>
      <c r="P542" s="1395"/>
      <c r="Q542" s="1395"/>
      <c r="R542" s="1395"/>
      <c r="S542" s="1395"/>
      <c r="T542" s="1395"/>
      <c r="U542" s="1395"/>
      <c r="V542" s="1395"/>
      <c r="W542" s="1395"/>
      <c r="X542" s="1395"/>
      <c r="Y542" s="1395"/>
      <c r="Z542" s="1395"/>
      <c r="AA542" s="1395"/>
      <c r="AB542" s="1395"/>
      <c r="AC542" s="1395"/>
      <c r="AD542" s="1395"/>
      <c r="AE542" s="1395"/>
      <c r="AF542" s="1395"/>
      <c r="AG542" s="1395"/>
      <c r="AH542" s="1395"/>
      <c r="AI542" s="1395"/>
      <c r="AJ542" s="1395"/>
      <c r="AK542" s="1395"/>
      <c r="AL542" s="1395"/>
      <c r="AM542" s="1395"/>
      <c r="AN542" s="1395"/>
    </row>
    <row r="543">
      <c r="A543" s="1395"/>
      <c r="B543" s="1395"/>
      <c r="C543" s="1395"/>
      <c r="D543" s="1395"/>
      <c r="E543" s="1395"/>
      <c r="F543" s="1395"/>
      <c r="G543" s="1395"/>
      <c r="H543" s="1395"/>
      <c r="I543" s="1395"/>
      <c r="J543" s="1395"/>
      <c r="K543" s="1395"/>
      <c r="L543" s="1395"/>
      <c r="M543" s="1395"/>
      <c r="N543" s="1395"/>
      <c r="O543" s="1395"/>
      <c r="P543" s="1395"/>
      <c r="Q543" s="1395"/>
      <c r="R543" s="1395"/>
      <c r="S543" s="1395"/>
      <c r="T543" s="1395"/>
      <c r="U543" s="1395"/>
      <c r="V543" s="1395"/>
      <c r="W543" s="1395"/>
      <c r="X543" s="1395"/>
      <c r="Y543" s="1395"/>
      <c r="Z543" s="1395"/>
      <c r="AA543" s="1395"/>
      <c r="AB543" s="1395"/>
      <c r="AC543" s="1395"/>
      <c r="AD543" s="1395"/>
      <c r="AE543" s="1395"/>
      <c r="AF543" s="1395"/>
      <c r="AG543" s="1395"/>
      <c r="AH543" s="1395"/>
      <c r="AI543" s="1395"/>
      <c r="AJ543" s="1395"/>
      <c r="AK543" s="1395"/>
      <c r="AL543" s="1395"/>
      <c r="AM543" s="1395"/>
      <c r="AN543" s="1395"/>
    </row>
    <row r="544">
      <c r="A544" s="1395"/>
      <c r="B544" s="1395"/>
      <c r="C544" s="1395"/>
      <c r="D544" s="1395"/>
      <c r="E544" s="1395"/>
      <c r="F544" s="1395"/>
      <c r="G544" s="1395"/>
      <c r="H544" s="1395"/>
      <c r="I544" s="1395"/>
      <c r="J544" s="1395"/>
      <c r="K544" s="1395"/>
      <c r="L544" s="1395"/>
      <c r="M544" s="1395"/>
      <c r="N544" s="1395"/>
      <c r="O544" s="1395"/>
      <c r="P544" s="1395"/>
      <c r="Q544" s="1395"/>
      <c r="R544" s="1395"/>
      <c r="S544" s="1395"/>
      <c r="T544" s="1395"/>
      <c r="U544" s="1395"/>
      <c r="V544" s="1395"/>
      <c r="W544" s="1395"/>
      <c r="X544" s="1395"/>
      <c r="Y544" s="1395"/>
      <c r="Z544" s="1395"/>
      <c r="AA544" s="1395"/>
      <c r="AB544" s="1395"/>
      <c r="AC544" s="1395"/>
      <c r="AD544" s="1395"/>
      <c r="AE544" s="1395"/>
      <c r="AF544" s="1395"/>
      <c r="AG544" s="1395"/>
      <c r="AH544" s="1395"/>
      <c r="AI544" s="1395"/>
      <c r="AJ544" s="1395"/>
      <c r="AK544" s="1395"/>
      <c r="AL544" s="1395"/>
      <c r="AM544" s="1395"/>
      <c r="AN544" s="1395"/>
    </row>
    <row r="545">
      <c r="A545" s="1395"/>
      <c r="B545" s="1395"/>
      <c r="C545" s="1395"/>
      <c r="D545" s="1395"/>
      <c r="E545" s="1395"/>
      <c r="F545" s="1395"/>
      <c r="G545" s="1395"/>
      <c r="H545" s="1395"/>
      <c r="I545" s="1395"/>
      <c r="J545" s="1395"/>
      <c r="K545" s="1395"/>
      <c r="L545" s="1395"/>
      <c r="M545" s="1395"/>
      <c r="N545" s="1395"/>
      <c r="O545" s="1395"/>
      <c r="P545" s="1395"/>
      <c r="Q545" s="1395"/>
      <c r="R545" s="1395"/>
      <c r="S545" s="1395"/>
      <c r="T545" s="1395"/>
      <c r="U545" s="1395"/>
      <c r="V545" s="1395"/>
      <c r="W545" s="1395"/>
      <c r="X545" s="1395"/>
      <c r="Y545" s="1395"/>
      <c r="Z545" s="1395"/>
      <c r="AA545" s="1395"/>
      <c r="AB545" s="1395"/>
      <c r="AC545" s="1395"/>
      <c r="AD545" s="1395"/>
      <c r="AE545" s="1395"/>
      <c r="AF545" s="1395"/>
      <c r="AG545" s="1395"/>
      <c r="AH545" s="1395"/>
      <c r="AI545" s="1395"/>
      <c r="AJ545" s="1395"/>
      <c r="AK545" s="1395"/>
      <c r="AL545" s="1395"/>
      <c r="AM545" s="1395"/>
      <c r="AN545" s="1395"/>
    </row>
    <row r="546">
      <c r="A546" s="1395"/>
      <c r="B546" s="1395"/>
      <c r="C546" s="1395"/>
      <c r="D546" s="1395"/>
      <c r="E546" s="1395"/>
      <c r="F546" s="1395"/>
      <c r="G546" s="1395"/>
      <c r="H546" s="1395"/>
      <c r="I546" s="1395"/>
      <c r="J546" s="1395"/>
      <c r="K546" s="1395"/>
      <c r="L546" s="1395"/>
      <c r="M546" s="1395"/>
      <c r="N546" s="1395"/>
      <c r="O546" s="1395"/>
      <c r="P546" s="1395"/>
      <c r="Q546" s="1395"/>
      <c r="R546" s="1395"/>
      <c r="S546" s="1395"/>
      <c r="T546" s="1395"/>
      <c r="U546" s="1395"/>
      <c r="V546" s="1395"/>
      <c r="W546" s="1395"/>
      <c r="X546" s="1395"/>
      <c r="Y546" s="1395"/>
      <c r="Z546" s="1395"/>
      <c r="AA546" s="1395"/>
      <c r="AB546" s="1395"/>
      <c r="AC546" s="1395"/>
      <c r="AD546" s="1395"/>
      <c r="AE546" s="1395"/>
      <c r="AF546" s="1395"/>
      <c r="AG546" s="1395"/>
      <c r="AH546" s="1395"/>
      <c r="AI546" s="1395"/>
      <c r="AJ546" s="1395"/>
      <c r="AK546" s="1395"/>
      <c r="AL546" s="1395"/>
      <c r="AM546" s="1395"/>
      <c r="AN546" s="1395"/>
    </row>
    <row r="547">
      <c r="A547" s="1395"/>
      <c r="B547" s="1395"/>
      <c r="C547" s="1395"/>
      <c r="D547" s="1395"/>
      <c r="E547" s="1395"/>
      <c r="F547" s="1395"/>
      <c r="G547" s="1395"/>
      <c r="H547" s="1395"/>
      <c r="I547" s="1395"/>
      <c r="J547" s="1395"/>
      <c r="K547" s="1395"/>
      <c r="L547" s="1395"/>
      <c r="M547" s="1395"/>
      <c r="N547" s="1395"/>
      <c r="O547" s="1395"/>
      <c r="P547" s="1395"/>
      <c r="Q547" s="1395"/>
      <c r="R547" s="1395"/>
      <c r="S547" s="1395"/>
      <c r="T547" s="1395"/>
      <c r="U547" s="1395"/>
      <c r="V547" s="1395"/>
      <c r="W547" s="1395"/>
      <c r="X547" s="1395"/>
      <c r="Y547" s="1395"/>
      <c r="Z547" s="1395"/>
      <c r="AA547" s="1395"/>
      <c r="AB547" s="1395"/>
      <c r="AC547" s="1395"/>
      <c r="AD547" s="1395"/>
      <c r="AE547" s="1395"/>
      <c r="AF547" s="1395"/>
      <c r="AG547" s="1395"/>
      <c r="AH547" s="1395"/>
      <c r="AI547" s="1395"/>
      <c r="AJ547" s="1395"/>
      <c r="AK547" s="1395"/>
      <c r="AL547" s="1395"/>
      <c r="AM547" s="1395"/>
      <c r="AN547" s="1395"/>
    </row>
    <row r="548">
      <c r="A548" s="1395"/>
      <c r="B548" s="1395"/>
      <c r="C548" s="1395"/>
      <c r="D548" s="1395"/>
      <c r="E548" s="1395"/>
      <c r="F548" s="1395"/>
      <c r="G548" s="1395"/>
      <c r="H548" s="1395"/>
      <c r="I548" s="1395"/>
      <c r="J548" s="1395"/>
      <c r="K548" s="1395"/>
      <c r="L548" s="1395"/>
      <c r="M548" s="1395"/>
      <c r="N548" s="1395"/>
      <c r="O548" s="1395"/>
      <c r="P548" s="1395"/>
      <c r="Q548" s="1395"/>
      <c r="R548" s="1395"/>
      <c r="S548" s="1395"/>
      <c r="T548" s="1395"/>
      <c r="U548" s="1395"/>
      <c r="V548" s="1395"/>
      <c r="W548" s="1395"/>
      <c r="X548" s="1395"/>
      <c r="Y548" s="1395"/>
      <c r="Z548" s="1395"/>
      <c r="AA548" s="1395"/>
      <c r="AB548" s="1395"/>
      <c r="AC548" s="1395"/>
      <c r="AD548" s="1395"/>
      <c r="AE548" s="1395"/>
      <c r="AF548" s="1395"/>
      <c r="AG548" s="1395"/>
      <c r="AH548" s="1395"/>
      <c r="AI548" s="1395"/>
      <c r="AJ548" s="1395"/>
      <c r="AK548" s="1395"/>
      <c r="AL548" s="1395"/>
      <c r="AM548" s="1395"/>
      <c r="AN548" s="1395"/>
    </row>
    <row r="549">
      <c r="A549" s="1395"/>
      <c r="B549" s="1395"/>
      <c r="C549" s="1395"/>
      <c r="D549" s="1395"/>
      <c r="E549" s="1395"/>
      <c r="F549" s="1395"/>
      <c r="G549" s="1395"/>
      <c r="H549" s="1395"/>
      <c r="I549" s="1395"/>
      <c r="J549" s="1395"/>
      <c r="K549" s="1395"/>
      <c r="L549" s="1395"/>
      <c r="M549" s="1395"/>
      <c r="N549" s="1395"/>
      <c r="O549" s="1395"/>
      <c r="P549" s="1395"/>
      <c r="Q549" s="1395"/>
      <c r="R549" s="1395"/>
      <c r="S549" s="1395"/>
      <c r="T549" s="1395"/>
      <c r="U549" s="1395"/>
      <c r="V549" s="1395"/>
      <c r="W549" s="1395"/>
      <c r="X549" s="1395"/>
      <c r="Y549" s="1395"/>
      <c r="Z549" s="1395"/>
      <c r="AA549" s="1395"/>
      <c r="AB549" s="1395"/>
      <c r="AC549" s="1395"/>
      <c r="AD549" s="1395"/>
      <c r="AE549" s="1395"/>
      <c r="AF549" s="1395"/>
      <c r="AG549" s="1395"/>
      <c r="AH549" s="1395"/>
      <c r="AI549" s="1395"/>
      <c r="AJ549" s="1395"/>
      <c r="AK549" s="1395"/>
      <c r="AL549" s="1395"/>
      <c r="AM549" s="1395"/>
      <c r="AN549" s="1395"/>
    </row>
    <row r="550">
      <c r="A550" s="1395"/>
      <c r="B550" s="1395"/>
      <c r="C550" s="1395"/>
      <c r="D550" s="1395"/>
      <c r="E550" s="1395"/>
      <c r="F550" s="1395"/>
      <c r="G550" s="1395"/>
      <c r="H550" s="1395"/>
      <c r="I550" s="1395"/>
      <c r="J550" s="1395"/>
      <c r="K550" s="1395"/>
      <c r="L550" s="1395"/>
      <c r="M550" s="1395"/>
      <c r="N550" s="1395"/>
      <c r="O550" s="1395"/>
      <c r="P550" s="1395"/>
      <c r="Q550" s="1395"/>
      <c r="R550" s="1395"/>
      <c r="S550" s="1395"/>
      <c r="T550" s="1395"/>
      <c r="U550" s="1395"/>
      <c r="V550" s="1395"/>
      <c r="W550" s="1395"/>
      <c r="X550" s="1395"/>
      <c r="Y550" s="1395"/>
      <c r="Z550" s="1395"/>
      <c r="AA550" s="1395"/>
      <c r="AB550" s="1395"/>
      <c r="AC550" s="1395"/>
      <c r="AD550" s="1395"/>
      <c r="AE550" s="1395"/>
      <c r="AF550" s="1395"/>
      <c r="AG550" s="1395"/>
      <c r="AH550" s="1395"/>
      <c r="AI550" s="1395"/>
      <c r="AJ550" s="1395"/>
      <c r="AK550" s="1395"/>
      <c r="AL550" s="1395"/>
      <c r="AM550" s="1395"/>
      <c r="AN550" s="1395"/>
    </row>
    <row r="551">
      <c r="A551" s="1395"/>
      <c r="B551" s="1395"/>
      <c r="C551" s="1395"/>
      <c r="D551" s="1395"/>
      <c r="E551" s="1395"/>
      <c r="F551" s="1395"/>
      <c r="G551" s="1395"/>
      <c r="H551" s="1395"/>
      <c r="I551" s="1395"/>
      <c r="J551" s="1395"/>
      <c r="K551" s="1395"/>
      <c r="L551" s="1395"/>
      <c r="M551" s="1395"/>
      <c r="N551" s="1395"/>
      <c r="O551" s="1395"/>
      <c r="P551" s="1395"/>
      <c r="Q551" s="1395"/>
      <c r="R551" s="1395"/>
      <c r="S551" s="1395"/>
      <c r="T551" s="1395"/>
      <c r="U551" s="1395"/>
      <c r="V551" s="1395"/>
      <c r="W551" s="1395"/>
      <c r="X551" s="1395"/>
      <c r="Y551" s="1395"/>
      <c r="Z551" s="1395"/>
      <c r="AA551" s="1395"/>
      <c r="AB551" s="1395"/>
      <c r="AC551" s="1395"/>
      <c r="AD551" s="1395"/>
      <c r="AE551" s="1395"/>
      <c r="AF551" s="1395"/>
      <c r="AG551" s="1395"/>
      <c r="AH551" s="1395"/>
      <c r="AI551" s="1395"/>
      <c r="AJ551" s="1395"/>
      <c r="AK551" s="1395"/>
      <c r="AL551" s="1395"/>
      <c r="AM551" s="1395"/>
      <c r="AN551" s="1395"/>
    </row>
    <row r="552">
      <c r="A552" s="1395"/>
      <c r="B552" s="1395"/>
      <c r="C552" s="1395"/>
      <c r="D552" s="1395"/>
      <c r="E552" s="1395"/>
      <c r="F552" s="1395"/>
      <c r="G552" s="1395"/>
      <c r="H552" s="1395"/>
      <c r="I552" s="1395"/>
      <c r="J552" s="1395"/>
      <c r="K552" s="1395"/>
      <c r="L552" s="1395"/>
      <c r="M552" s="1395"/>
      <c r="N552" s="1395"/>
      <c r="O552" s="1395"/>
      <c r="P552" s="1395"/>
      <c r="Q552" s="1395"/>
      <c r="R552" s="1395"/>
      <c r="S552" s="1395"/>
      <c r="T552" s="1395"/>
      <c r="U552" s="1395"/>
      <c r="V552" s="1395"/>
      <c r="W552" s="1395"/>
      <c r="X552" s="1395"/>
      <c r="Y552" s="1395"/>
      <c r="Z552" s="1395"/>
      <c r="AA552" s="1395"/>
      <c r="AB552" s="1395"/>
      <c r="AC552" s="1395"/>
      <c r="AD552" s="1395"/>
      <c r="AE552" s="1395"/>
      <c r="AF552" s="1395"/>
      <c r="AG552" s="1395"/>
      <c r="AH552" s="1395"/>
      <c r="AI552" s="1395"/>
      <c r="AJ552" s="1395"/>
      <c r="AK552" s="1395"/>
      <c r="AL552" s="1395"/>
      <c r="AM552" s="1395"/>
      <c r="AN552" s="1395"/>
    </row>
    <row r="553">
      <c r="A553" s="1395"/>
      <c r="B553" s="1395"/>
      <c r="C553" s="1395"/>
      <c r="D553" s="1395"/>
      <c r="E553" s="1395"/>
      <c r="F553" s="1395"/>
      <c r="G553" s="1395"/>
      <c r="H553" s="1395"/>
      <c r="I553" s="1395"/>
      <c r="J553" s="1395"/>
      <c r="K553" s="1395"/>
      <c r="L553" s="1395"/>
      <c r="M553" s="1395"/>
      <c r="N553" s="1395"/>
      <c r="O553" s="1395"/>
      <c r="P553" s="1395"/>
      <c r="Q553" s="1395"/>
      <c r="R553" s="1395"/>
      <c r="S553" s="1395"/>
      <c r="T553" s="1395"/>
      <c r="U553" s="1395"/>
      <c r="V553" s="1395"/>
      <c r="W553" s="1395"/>
      <c r="X553" s="1395"/>
      <c r="Y553" s="1395"/>
      <c r="Z553" s="1395"/>
      <c r="AA553" s="1395"/>
      <c r="AB553" s="1395"/>
      <c r="AC553" s="1395"/>
      <c r="AD553" s="1395"/>
      <c r="AE553" s="1395"/>
      <c r="AF553" s="1395"/>
      <c r="AG553" s="1395"/>
      <c r="AH553" s="1395"/>
      <c r="AI553" s="1395"/>
      <c r="AJ553" s="1395"/>
      <c r="AK553" s="1395"/>
      <c r="AL553" s="1395"/>
      <c r="AM553" s="1395"/>
      <c r="AN553" s="1395"/>
    </row>
    <row r="554">
      <c r="A554" s="1395"/>
      <c r="B554" s="1395"/>
      <c r="C554" s="1395"/>
      <c r="D554" s="1395"/>
      <c r="E554" s="1395"/>
      <c r="F554" s="1395"/>
      <c r="G554" s="1395"/>
      <c r="H554" s="1395"/>
      <c r="I554" s="1395"/>
      <c r="J554" s="1395"/>
      <c r="K554" s="1395"/>
      <c r="L554" s="1395"/>
      <c r="M554" s="1395"/>
      <c r="N554" s="1395"/>
      <c r="O554" s="1395"/>
      <c r="P554" s="1395"/>
      <c r="Q554" s="1395"/>
      <c r="R554" s="1395"/>
      <c r="S554" s="1395"/>
      <c r="T554" s="1395"/>
      <c r="U554" s="1395"/>
      <c r="V554" s="1395"/>
      <c r="W554" s="1395"/>
      <c r="X554" s="1395"/>
      <c r="Y554" s="1395"/>
      <c r="Z554" s="1395"/>
      <c r="AA554" s="1395"/>
      <c r="AB554" s="1395"/>
      <c r="AC554" s="1395"/>
      <c r="AD554" s="1395"/>
      <c r="AE554" s="1395"/>
      <c r="AF554" s="1395"/>
      <c r="AG554" s="1395"/>
      <c r="AH554" s="1395"/>
      <c r="AI554" s="1395"/>
      <c r="AJ554" s="1395"/>
      <c r="AK554" s="1395"/>
      <c r="AL554" s="1395"/>
      <c r="AM554" s="1395"/>
      <c r="AN554" s="1395"/>
    </row>
    <row r="555">
      <c r="A555" s="1395"/>
      <c r="B555" s="1395"/>
      <c r="C555" s="1395"/>
      <c r="D555" s="1395"/>
      <c r="E555" s="1395"/>
      <c r="F555" s="1395"/>
      <c r="G555" s="1395"/>
      <c r="H555" s="1395"/>
      <c r="I555" s="1395"/>
      <c r="J555" s="1395"/>
      <c r="K555" s="1395"/>
      <c r="L555" s="1395"/>
      <c r="M555" s="1395"/>
      <c r="N555" s="1395"/>
      <c r="O555" s="1395"/>
      <c r="P555" s="1395"/>
      <c r="Q555" s="1395"/>
      <c r="R555" s="1395"/>
      <c r="S555" s="1395"/>
      <c r="T555" s="1395"/>
      <c r="U555" s="1395"/>
      <c r="V555" s="1395"/>
      <c r="W555" s="1395"/>
      <c r="X555" s="1395"/>
      <c r="Y555" s="1395"/>
      <c r="Z555" s="1395"/>
      <c r="AA555" s="1395"/>
      <c r="AB555" s="1395"/>
      <c r="AC555" s="1395"/>
      <c r="AD555" s="1395"/>
      <c r="AE555" s="1395"/>
      <c r="AF555" s="1395"/>
      <c r="AG555" s="1395"/>
      <c r="AH555" s="1395"/>
      <c r="AI555" s="1395"/>
      <c r="AJ555" s="1395"/>
      <c r="AK555" s="1395"/>
      <c r="AL555" s="1395"/>
      <c r="AM555" s="1395"/>
      <c r="AN555" s="1395"/>
    </row>
    <row r="556">
      <c r="A556" s="1395"/>
      <c r="B556" s="1395"/>
      <c r="C556" s="1395"/>
      <c r="D556" s="1395"/>
      <c r="E556" s="1395"/>
      <c r="F556" s="1395"/>
      <c r="G556" s="1395"/>
      <c r="H556" s="1395"/>
      <c r="I556" s="1395"/>
      <c r="J556" s="1395"/>
      <c r="K556" s="1395"/>
      <c r="L556" s="1395"/>
      <c r="M556" s="1395"/>
      <c r="N556" s="1395"/>
      <c r="O556" s="1395"/>
      <c r="P556" s="1395"/>
      <c r="Q556" s="1395"/>
      <c r="R556" s="1395"/>
      <c r="S556" s="1395"/>
      <c r="T556" s="1395"/>
      <c r="U556" s="1395"/>
      <c r="V556" s="1395"/>
      <c r="W556" s="1395"/>
      <c r="X556" s="1395"/>
      <c r="Y556" s="1395"/>
      <c r="Z556" s="1395"/>
      <c r="AA556" s="1395"/>
      <c r="AB556" s="1395"/>
      <c r="AC556" s="1395"/>
      <c r="AD556" s="1395"/>
      <c r="AE556" s="1395"/>
      <c r="AF556" s="1395"/>
      <c r="AG556" s="1395"/>
      <c r="AH556" s="1395"/>
      <c r="AI556" s="1395"/>
      <c r="AJ556" s="1395"/>
      <c r="AK556" s="1395"/>
      <c r="AL556" s="1395"/>
      <c r="AM556" s="1395"/>
      <c r="AN556" s="1395"/>
    </row>
    <row r="557">
      <c r="A557" s="1395"/>
      <c r="B557" s="1395"/>
      <c r="C557" s="1395"/>
      <c r="D557" s="1395"/>
      <c r="E557" s="1395"/>
      <c r="F557" s="1395"/>
      <c r="G557" s="1395"/>
      <c r="H557" s="1395"/>
      <c r="I557" s="1395"/>
      <c r="J557" s="1395"/>
      <c r="K557" s="1395"/>
      <c r="L557" s="1395"/>
      <c r="M557" s="1395"/>
      <c r="N557" s="1395"/>
      <c r="O557" s="1395"/>
      <c r="P557" s="1395"/>
      <c r="Q557" s="1395"/>
      <c r="R557" s="1395"/>
      <c r="S557" s="1395"/>
      <c r="T557" s="1395"/>
      <c r="U557" s="1395"/>
      <c r="V557" s="1395"/>
      <c r="W557" s="1395"/>
      <c r="X557" s="1395"/>
      <c r="Y557" s="1395"/>
      <c r="Z557" s="1395"/>
      <c r="AA557" s="1395"/>
      <c r="AB557" s="1395"/>
      <c r="AC557" s="1395"/>
      <c r="AD557" s="1395"/>
      <c r="AE557" s="1395"/>
      <c r="AF557" s="1395"/>
      <c r="AG557" s="1395"/>
      <c r="AH557" s="1395"/>
      <c r="AI557" s="1395"/>
      <c r="AJ557" s="1395"/>
      <c r="AK557" s="1395"/>
      <c r="AL557" s="1395"/>
      <c r="AM557" s="1395"/>
      <c r="AN557" s="1395"/>
    </row>
    <row r="558">
      <c r="A558" s="1395"/>
      <c r="B558" s="1395"/>
      <c r="C558" s="1395"/>
      <c r="D558" s="1395"/>
      <c r="E558" s="1395"/>
      <c r="F558" s="1395"/>
      <c r="G558" s="1395"/>
      <c r="H558" s="1395"/>
      <c r="I558" s="1395"/>
      <c r="J558" s="1395"/>
      <c r="K558" s="1395"/>
      <c r="L558" s="1395"/>
      <c r="M558" s="1395"/>
      <c r="N558" s="1395"/>
      <c r="O558" s="1395"/>
      <c r="P558" s="1395"/>
      <c r="Q558" s="1395"/>
      <c r="R558" s="1395"/>
      <c r="S558" s="1395"/>
      <c r="T558" s="1395"/>
      <c r="U558" s="1395"/>
      <c r="V558" s="1395"/>
      <c r="W558" s="1395"/>
      <c r="X558" s="1395"/>
      <c r="Y558" s="1395"/>
      <c r="Z558" s="1395"/>
      <c r="AA558" s="1395"/>
      <c r="AB558" s="1395"/>
      <c r="AC558" s="1395"/>
      <c r="AD558" s="1395"/>
      <c r="AE558" s="1395"/>
      <c r="AF558" s="1395"/>
      <c r="AG558" s="1395"/>
      <c r="AH558" s="1395"/>
      <c r="AI558" s="1395"/>
      <c r="AJ558" s="1395"/>
      <c r="AK558" s="1395"/>
      <c r="AL558" s="1395"/>
      <c r="AM558" s="1395"/>
      <c r="AN558" s="1395"/>
    </row>
    <row r="559">
      <c r="A559" s="1395"/>
      <c r="B559" s="1395"/>
      <c r="C559" s="1395"/>
      <c r="D559" s="1395"/>
      <c r="E559" s="1395"/>
      <c r="F559" s="1395"/>
      <c r="G559" s="1395"/>
      <c r="H559" s="1395"/>
      <c r="I559" s="1395"/>
      <c r="J559" s="1395"/>
      <c r="K559" s="1395"/>
      <c r="L559" s="1395"/>
      <c r="M559" s="1395"/>
      <c r="N559" s="1395"/>
      <c r="O559" s="1395"/>
      <c r="P559" s="1395"/>
      <c r="Q559" s="1395"/>
      <c r="R559" s="1395"/>
      <c r="S559" s="1395"/>
      <c r="T559" s="1395"/>
      <c r="U559" s="1395"/>
      <c r="V559" s="1395"/>
      <c r="W559" s="1395"/>
      <c r="X559" s="1395"/>
      <c r="Y559" s="1395"/>
      <c r="Z559" s="1395"/>
      <c r="AA559" s="1395"/>
      <c r="AB559" s="1395"/>
      <c r="AC559" s="1395"/>
      <c r="AD559" s="1395"/>
      <c r="AE559" s="1395"/>
      <c r="AF559" s="1395"/>
      <c r="AG559" s="1395"/>
      <c r="AH559" s="1395"/>
      <c r="AI559" s="1395"/>
      <c r="AJ559" s="1395"/>
      <c r="AK559" s="1395"/>
      <c r="AL559" s="1395"/>
      <c r="AM559" s="1395"/>
      <c r="AN559" s="1395"/>
    </row>
    <row r="560">
      <c r="A560" s="1395"/>
      <c r="B560" s="1395"/>
      <c r="C560" s="1395"/>
      <c r="D560" s="1395"/>
      <c r="E560" s="1395"/>
      <c r="F560" s="1395"/>
      <c r="G560" s="1395"/>
      <c r="H560" s="1395"/>
      <c r="I560" s="1395"/>
      <c r="J560" s="1395"/>
      <c r="K560" s="1395"/>
      <c r="L560" s="1395"/>
      <c r="M560" s="1395"/>
      <c r="N560" s="1395"/>
      <c r="O560" s="1395"/>
      <c r="P560" s="1395"/>
      <c r="Q560" s="1395"/>
      <c r="R560" s="1395"/>
      <c r="S560" s="1395"/>
      <c r="T560" s="1395"/>
      <c r="U560" s="1395"/>
      <c r="V560" s="1395"/>
      <c r="W560" s="1395"/>
      <c r="X560" s="1395"/>
      <c r="Y560" s="1395"/>
      <c r="Z560" s="1395"/>
      <c r="AA560" s="1395"/>
      <c r="AB560" s="1395"/>
      <c r="AC560" s="1395"/>
      <c r="AD560" s="1395"/>
      <c r="AE560" s="1395"/>
      <c r="AF560" s="1395"/>
      <c r="AG560" s="1395"/>
      <c r="AH560" s="1395"/>
      <c r="AI560" s="1395"/>
      <c r="AJ560" s="1395"/>
      <c r="AK560" s="1395"/>
      <c r="AL560" s="1395"/>
      <c r="AM560" s="1395"/>
      <c r="AN560" s="1395"/>
    </row>
    <row r="561">
      <c r="A561" s="1395"/>
      <c r="B561" s="1395"/>
      <c r="C561" s="1395"/>
      <c r="D561" s="1395"/>
      <c r="E561" s="1395"/>
      <c r="F561" s="1395"/>
      <c r="G561" s="1395"/>
      <c r="H561" s="1395"/>
      <c r="I561" s="1395"/>
      <c r="J561" s="1395"/>
      <c r="K561" s="1395"/>
      <c r="L561" s="1395"/>
      <c r="M561" s="1395"/>
      <c r="N561" s="1395"/>
      <c r="O561" s="1395"/>
      <c r="P561" s="1395"/>
      <c r="Q561" s="1395"/>
      <c r="R561" s="1395"/>
      <c r="S561" s="1395"/>
      <c r="T561" s="1395"/>
      <c r="U561" s="1395"/>
      <c r="V561" s="1395"/>
      <c r="W561" s="1395"/>
      <c r="X561" s="1395"/>
      <c r="Y561" s="1395"/>
      <c r="Z561" s="1395"/>
      <c r="AA561" s="1395"/>
      <c r="AB561" s="1395"/>
      <c r="AC561" s="1395"/>
      <c r="AD561" s="1395"/>
      <c r="AE561" s="1395"/>
      <c r="AF561" s="1395"/>
      <c r="AG561" s="1395"/>
      <c r="AH561" s="1395"/>
      <c r="AI561" s="1395"/>
      <c r="AJ561" s="1395"/>
      <c r="AK561" s="1395"/>
      <c r="AL561" s="1395"/>
      <c r="AM561" s="1395"/>
      <c r="AN561" s="1395"/>
    </row>
    <row r="562">
      <c r="A562" s="1395"/>
      <c r="B562" s="1395"/>
      <c r="C562" s="1395"/>
      <c r="D562" s="1395"/>
      <c r="E562" s="1395"/>
      <c r="F562" s="1395"/>
      <c r="G562" s="1395"/>
      <c r="H562" s="1395"/>
      <c r="I562" s="1395"/>
      <c r="J562" s="1395"/>
      <c r="K562" s="1395"/>
      <c r="L562" s="1395"/>
      <c r="M562" s="1395"/>
      <c r="N562" s="1395"/>
      <c r="O562" s="1395"/>
      <c r="P562" s="1395"/>
      <c r="Q562" s="1395"/>
      <c r="R562" s="1395"/>
      <c r="S562" s="1395"/>
      <c r="T562" s="1395"/>
      <c r="U562" s="1395"/>
      <c r="V562" s="1395"/>
      <c r="W562" s="1395"/>
      <c r="X562" s="1395"/>
      <c r="Y562" s="1395"/>
      <c r="Z562" s="1395"/>
      <c r="AA562" s="1395"/>
      <c r="AB562" s="1395"/>
      <c r="AC562" s="1395"/>
      <c r="AD562" s="1395"/>
      <c r="AE562" s="1395"/>
      <c r="AF562" s="1395"/>
      <c r="AG562" s="1395"/>
      <c r="AH562" s="1395"/>
      <c r="AI562" s="1395"/>
      <c r="AJ562" s="1395"/>
      <c r="AK562" s="1395"/>
      <c r="AL562" s="1395"/>
      <c r="AM562" s="1395"/>
      <c r="AN562" s="1395"/>
    </row>
    <row r="563">
      <c r="A563" s="1395"/>
      <c r="B563" s="1395"/>
      <c r="C563" s="1395"/>
      <c r="D563" s="1395"/>
      <c r="E563" s="1395"/>
      <c r="F563" s="1395"/>
      <c r="G563" s="1395"/>
      <c r="H563" s="1395"/>
      <c r="I563" s="1395"/>
      <c r="J563" s="1395"/>
      <c r="K563" s="1395"/>
      <c r="L563" s="1395"/>
      <c r="M563" s="1395"/>
      <c r="N563" s="1395"/>
      <c r="O563" s="1395"/>
      <c r="P563" s="1395"/>
      <c r="Q563" s="1395"/>
      <c r="R563" s="1395"/>
      <c r="S563" s="1395"/>
      <c r="T563" s="1395"/>
      <c r="U563" s="1395"/>
      <c r="V563" s="1395"/>
      <c r="W563" s="1395"/>
      <c r="X563" s="1395"/>
      <c r="Y563" s="1395"/>
      <c r="Z563" s="1395"/>
      <c r="AA563" s="1395"/>
      <c r="AB563" s="1395"/>
      <c r="AC563" s="1395"/>
      <c r="AD563" s="1395"/>
      <c r="AE563" s="1395"/>
      <c r="AF563" s="1395"/>
      <c r="AG563" s="1395"/>
      <c r="AH563" s="1395"/>
      <c r="AI563" s="1395"/>
      <c r="AJ563" s="1395"/>
      <c r="AK563" s="1395"/>
      <c r="AL563" s="1395"/>
      <c r="AM563" s="1395"/>
      <c r="AN563" s="1395"/>
    </row>
    <row r="564">
      <c r="A564" s="1395"/>
      <c r="B564" s="1395"/>
      <c r="C564" s="1395"/>
      <c r="D564" s="1395"/>
      <c r="E564" s="1395"/>
      <c r="F564" s="1395"/>
      <c r="G564" s="1395"/>
      <c r="H564" s="1395"/>
      <c r="I564" s="1395"/>
      <c r="J564" s="1395"/>
      <c r="K564" s="1395"/>
      <c r="L564" s="1395"/>
      <c r="M564" s="1395"/>
      <c r="N564" s="1395"/>
      <c r="O564" s="1395"/>
      <c r="P564" s="1395"/>
      <c r="Q564" s="1395"/>
      <c r="R564" s="1395"/>
      <c r="S564" s="1395"/>
      <c r="T564" s="1395"/>
      <c r="U564" s="1395"/>
      <c r="V564" s="1395"/>
      <c r="W564" s="1395"/>
      <c r="X564" s="1395"/>
      <c r="Y564" s="1395"/>
      <c r="Z564" s="1395"/>
      <c r="AA564" s="1395"/>
      <c r="AB564" s="1395"/>
      <c r="AC564" s="1395"/>
      <c r="AD564" s="1395"/>
      <c r="AE564" s="1395"/>
      <c r="AF564" s="1395"/>
      <c r="AG564" s="1395"/>
      <c r="AH564" s="1395"/>
      <c r="AI564" s="1395"/>
      <c r="AJ564" s="1395"/>
      <c r="AK564" s="1395"/>
      <c r="AL564" s="1395"/>
      <c r="AM564" s="1395"/>
      <c r="AN564" s="1395"/>
    </row>
    <row r="565">
      <c r="A565" s="1395"/>
      <c r="B565" s="1395"/>
      <c r="C565" s="1395"/>
      <c r="D565" s="1395"/>
      <c r="E565" s="1395"/>
      <c r="F565" s="1395"/>
      <c r="G565" s="1395"/>
      <c r="H565" s="1395"/>
      <c r="I565" s="1395"/>
      <c r="J565" s="1395"/>
      <c r="K565" s="1395"/>
      <c r="L565" s="1395"/>
      <c r="M565" s="1395"/>
      <c r="N565" s="1395"/>
      <c r="O565" s="1395"/>
      <c r="P565" s="1395"/>
      <c r="Q565" s="1395"/>
      <c r="R565" s="1395"/>
      <c r="S565" s="1395"/>
      <c r="T565" s="1395"/>
      <c r="U565" s="1395"/>
      <c r="V565" s="1395"/>
      <c r="W565" s="1395"/>
      <c r="X565" s="1395"/>
      <c r="Y565" s="1395"/>
      <c r="Z565" s="1395"/>
      <c r="AA565" s="1395"/>
      <c r="AB565" s="1395"/>
      <c r="AC565" s="1395"/>
      <c r="AD565" s="1395"/>
      <c r="AE565" s="1395"/>
      <c r="AF565" s="1395"/>
      <c r="AG565" s="1395"/>
      <c r="AH565" s="1395"/>
      <c r="AI565" s="1395"/>
      <c r="AJ565" s="1395"/>
      <c r="AK565" s="1395"/>
      <c r="AL565" s="1395"/>
      <c r="AM565" s="1395"/>
      <c r="AN565" s="1395"/>
    </row>
    <row r="566">
      <c r="A566" s="1395"/>
      <c r="B566" s="1395"/>
      <c r="C566" s="1395"/>
      <c r="D566" s="1395"/>
      <c r="E566" s="1395"/>
      <c r="F566" s="1395"/>
      <c r="G566" s="1395"/>
      <c r="H566" s="1395"/>
      <c r="I566" s="1395"/>
      <c r="J566" s="1395"/>
      <c r="K566" s="1395"/>
      <c r="L566" s="1395"/>
      <c r="M566" s="1395"/>
      <c r="N566" s="1395"/>
      <c r="O566" s="1395"/>
      <c r="P566" s="1395"/>
      <c r="Q566" s="1395"/>
      <c r="R566" s="1395"/>
      <c r="S566" s="1395"/>
      <c r="T566" s="1395"/>
      <c r="U566" s="1395"/>
      <c r="V566" s="1395"/>
      <c r="W566" s="1395"/>
      <c r="X566" s="1395"/>
      <c r="Y566" s="1395"/>
      <c r="Z566" s="1395"/>
      <c r="AA566" s="1395"/>
      <c r="AB566" s="1395"/>
      <c r="AC566" s="1395"/>
      <c r="AD566" s="1395"/>
      <c r="AE566" s="1395"/>
      <c r="AF566" s="1395"/>
      <c r="AG566" s="1395"/>
      <c r="AH566" s="1395"/>
      <c r="AI566" s="1395"/>
      <c r="AJ566" s="1395"/>
      <c r="AK566" s="1395"/>
      <c r="AL566" s="1395"/>
      <c r="AM566" s="1395"/>
      <c r="AN566" s="1395"/>
    </row>
    <row r="567">
      <c r="A567" s="1395"/>
      <c r="B567" s="1395"/>
      <c r="C567" s="1395"/>
      <c r="D567" s="1395"/>
      <c r="E567" s="1395"/>
      <c r="F567" s="1395"/>
      <c r="G567" s="1395"/>
      <c r="H567" s="1395"/>
      <c r="I567" s="1395"/>
      <c r="J567" s="1395"/>
      <c r="K567" s="1395"/>
      <c r="L567" s="1395"/>
      <c r="M567" s="1395"/>
      <c r="N567" s="1395"/>
      <c r="O567" s="1395"/>
      <c r="P567" s="1395"/>
      <c r="Q567" s="1395"/>
      <c r="R567" s="1395"/>
      <c r="S567" s="1395"/>
      <c r="T567" s="1395"/>
      <c r="U567" s="1395"/>
      <c r="V567" s="1395"/>
      <c r="W567" s="1395"/>
      <c r="X567" s="1395"/>
      <c r="Y567" s="1395"/>
      <c r="Z567" s="1395"/>
      <c r="AA567" s="1395"/>
      <c r="AB567" s="1395"/>
      <c r="AC567" s="1395"/>
      <c r="AD567" s="1395"/>
      <c r="AE567" s="1395"/>
      <c r="AF567" s="1395"/>
      <c r="AG567" s="1395"/>
      <c r="AH567" s="1395"/>
      <c r="AI567" s="1395"/>
      <c r="AJ567" s="1395"/>
      <c r="AK567" s="1395"/>
      <c r="AL567" s="1395"/>
      <c r="AM567" s="1395"/>
      <c r="AN567" s="1395"/>
    </row>
    <row r="568">
      <c r="A568" s="1395"/>
      <c r="B568" s="1395"/>
      <c r="C568" s="1395"/>
      <c r="D568" s="1395"/>
      <c r="E568" s="1395"/>
      <c r="F568" s="1395"/>
      <c r="G568" s="1395"/>
      <c r="H568" s="1395"/>
      <c r="I568" s="1395"/>
      <c r="J568" s="1395"/>
      <c r="K568" s="1395"/>
      <c r="L568" s="1395"/>
      <c r="M568" s="1395"/>
      <c r="N568" s="1395"/>
      <c r="O568" s="1395"/>
      <c r="P568" s="1395"/>
      <c r="Q568" s="1395"/>
      <c r="R568" s="1395"/>
      <c r="S568" s="1395"/>
      <c r="T568" s="1395"/>
      <c r="U568" s="1395"/>
      <c r="V568" s="1395"/>
      <c r="W568" s="1395"/>
      <c r="X568" s="1395"/>
      <c r="Y568" s="1395"/>
      <c r="Z568" s="1395"/>
      <c r="AA568" s="1395"/>
      <c r="AB568" s="1395"/>
      <c r="AC568" s="1395"/>
      <c r="AD568" s="1395"/>
      <c r="AE568" s="1395"/>
      <c r="AF568" s="1395"/>
      <c r="AG568" s="1395"/>
      <c r="AH568" s="1395"/>
      <c r="AI568" s="1395"/>
      <c r="AJ568" s="1395"/>
      <c r="AK568" s="1395"/>
      <c r="AL568" s="1395"/>
      <c r="AM568" s="1395"/>
      <c r="AN568" s="1395"/>
    </row>
    <row r="569">
      <c r="A569" s="1395"/>
      <c r="B569" s="1395"/>
      <c r="C569" s="1395"/>
      <c r="D569" s="1395"/>
      <c r="E569" s="1395"/>
      <c r="F569" s="1395"/>
      <c r="G569" s="1395"/>
      <c r="H569" s="1395"/>
      <c r="I569" s="1395"/>
      <c r="J569" s="1395"/>
      <c r="K569" s="1395"/>
      <c r="L569" s="1395"/>
      <c r="M569" s="1395"/>
      <c r="N569" s="1395"/>
      <c r="O569" s="1395"/>
      <c r="P569" s="1395"/>
      <c r="Q569" s="1395"/>
      <c r="R569" s="1395"/>
      <c r="S569" s="1395"/>
      <c r="T569" s="1395"/>
      <c r="U569" s="1395"/>
      <c r="V569" s="1395"/>
      <c r="W569" s="1395"/>
      <c r="X569" s="1395"/>
      <c r="Y569" s="1395"/>
      <c r="Z569" s="1395"/>
      <c r="AA569" s="1395"/>
      <c r="AB569" s="1395"/>
      <c r="AC569" s="1395"/>
      <c r="AD569" s="1395"/>
      <c r="AE569" s="1395"/>
      <c r="AF569" s="1395"/>
      <c r="AG569" s="1395"/>
      <c r="AH569" s="1395"/>
      <c r="AI569" s="1395"/>
      <c r="AJ569" s="1395"/>
      <c r="AK569" s="1395"/>
      <c r="AL569" s="1395"/>
      <c r="AM569" s="1395"/>
      <c r="AN569" s="1395"/>
    </row>
    <row r="570">
      <c r="A570" s="1395"/>
      <c r="B570" s="1395"/>
      <c r="C570" s="1395"/>
      <c r="D570" s="1395"/>
      <c r="E570" s="1395"/>
      <c r="F570" s="1395"/>
      <c r="G570" s="1395"/>
      <c r="H570" s="1395"/>
      <c r="I570" s="1395"/>
      <c r="J570" s="1395"/>
      <c r="K570" s="1395"/>
      <c r="L570" s="1395"/>
      <c r="M570" s="1395"/>
      <c r="N570" s="1395"/>
      <c r="O570" s="1395"/>
      <c r="P570" s="1395"/>
      <c r="Q570" s="1395"/>
      <c r="R570" s="1395"/>
      <c r="S570" s="1395"/>
      <c r="T570" s="1395"/>
      <c r="U570" s="1395"/>
      <c r="V570" s="1395"/>
      <c r="W570" s="1395"/>
      <c r="X570" s="1395"/>
      <c r="Y570" s="1395"/>
      <c r="Z570" s="1395"/>
      <c r="AA570" s="1395"/>
      <c r="AB570" s="1395"/>
      <c r="AC570" s="1395"/>
      <c r="AD570" s="1395"/>
      <c r="AE570" s="1395"/>
      <c r="AF570" s="1395"/>
      <c r="AG570" s="1395"/>
      <c r="AH570" s="1395"/>
      <c r="AI570" s="1395"/>
      <c r="AJ570" s="1395"/>
      <c r="AK570" s="1395"/>
      <c r="AL570" s="1395"/>
      <c r="AM570" s="1395"/>
      <c r="AN570" s="1395"/>
    </row>
    <row r="571">
      <c r="A571" s="1395"/>
      <c r="B571" s="1395"/>
      <c r="C571" s="1395"/>
      <c r="D571" s="1395"/>
      <c r="E571" s="1395"/>
      <c r="F571" s="1395"/>
      <c r="G571" s="1395"/>
      <c r="H571" s="1395"/>
      <c r="I571" s="1395"/>
      <c r="J571" s="1395"/>
      <c r="K571" s="1395"/>
      <c r="L571" s="1395"/>
      <c r="M571" s="1395"/>
      <c r="N571" s="1395"/>
      <c r="O571" s="1395"/>
      <c r="P571" s="1395"/>
      <c r="Q571" s="1395"/>
      <c r="R571" s="1395"/>
      <c r="S571" s="1395"/>
      <c r="T571" s="1395"/>
      <c r="U571" s="1395"/>
      <c r="V571" s="1395"/>
      <c r="W571" s="1395"/>
      <c r="X571" s="1395"/>
      <c r="Y571" s="1395"/>
      <c r="Z571" s="1395"/>
      <c r="AA571" s="1395"/>
      <c r="AB571" s="1395"/>
      <c r="AC571" s="1395"/>
      <c r="AD571" s="1395"/>
      <c r="AE571" s="1395"/>
      <c r="AF571" s="1395"/>
      <c r="AG571" s="1395"/>
      <c r="AH571" s="1395"/>
      <c r="AI571" s="1395"/>
      <c r="AJ571" s="1395"/>
      <c r="AK571" s="1395"/>
      <c r="AL571" s="1395"/>
      <c r="AM571" s="1395"/>
      <c r="AN571" s="1395"/>
    </row>
    <row r="572">
      <c r="A572" s="1395"/>
      <c r="B572" s="1395"/>
      <c r="C572" s="1395"/>
      <c r="D572" s="1395"/>
      <c r="E572" s="1395"/>
      <c r="F572" s="1395"/>
      <c r="G572" s="1395"/>
      <c r="H572" s="1395"/>
      <c r="I572" s="1395"/>
      <c r="J572" s="1395"/>
      <c r="K572" s="1395"/>
      <c r="L572" s="1395"/>
      <c r="M572" s="1395"/>
      <c r="N572" s="1395"/>
      <c r="O572" s="1395"/>
      <c r="P572" s="1395"/>
      <c r="Q572" s="1395"/>
      <c r="R572" s="1395"/>
      <c r="S572" s="1395"/>
      <c r="T572" s="1395"/>
      <c r="U572" s="1395"/>
      <c r="V572" s="1395"/>
      <c r="W572" s="1395"/>
      <c r="X572" s="1395"/>
      <c r="Y572" s="1395"/>
      <c r="Z572" s="1395"/>
      <c r="AA572" s="1395"/>
      <c r="AB572" s="1395"/>
      <c r="AC572" s="1395"/>
      <c r="AD572" s="1395"/>
      <c r="AE572" s="1395"/>
      <c r="AF572" s="1395"/>
      <c r="AG572" s="1395"/>
      <c r="AH572" s="1395"/>
      <c r="AI572" s="1395"/>
      <c r="AJ572" s="1395"/>
      <c r="AK572" s="1395"/>
      <c r="AL572" s="1395"/>
      <c r="AM572" s="1395"/>
      <c r="AN572" s="1395"/>
    </row>
    <row r="573">
      <c r="A573" s="1395"/>
      <c r="B573" s="1395"/>
      <c r="C573" s="1395"/>
      <c r="D573" s="1395"/>
      <c r="E573" s="1395"/>
      <c r="F573" s="1395"/>
      <c r="G573" s="1395"/>
      <c r="H573" s="1395"/>
      <c r="I573" s="1395"/>
      <c r="J573" s="1395"/>
      <c r="K573" s="1395"/>
      <c r="L573" s="1395"/>
      <c r="M573" s="1395"/>
      <c r="N573" s="1395"/>
      <c r="O573" s="1395"/>
      <c r="P573" s="1395"/>
      <c r="Q573" s="1395"/>
      <c r="R573" s="1395"/>
      <c r="S573" s="1395"/>
      <c r="T573" s="1395"/>
      <c r="U573" s="1395"/>
      <c r="V573" s="1395"/>
      <c r="W573" s="1395"/>
      <c r="X573" s="1395"/>
      <c r="Y573" s="1395"/>
      <c r="Z573" s="1395"/>
      <c r="AA573" s="1395"/>
      <c r="AB573" s="1395"/>
      <c r="AC573" s="1395"/>
      <c r="AD573" s="1395"/>
      <c r="AE573" s="1395"/>
      <c r="AF573" s="1395"/>
      <c r="AG573" s="1395"/>
      <c r="AH573" s="1395"/>
      <c r="AI573" s="1395"/>
      <c r="AJ573" s="1395"/>
      <c r="AK573" s="1395"/>
      <c r="AL573" s="1395"/>
      <c r="AM573" s="1395"/>
      <c r="AN573" s="1395"/>
    </row>
    <row r="574">
      <c r="A574" s="1395"/>
      <c r="B574" s="1395"/>
      <c r="C574" s="1395"/>
      <c r="D574" s="1395"/>
      <c r="E574" s="1395"/>
      <c r="F574" s="1395"/>
      <c r="G574" s="1395"/>
      <c r="H574" s="1395"/>
      <c r="I574" s="1395"/>
      <c r="J574" s="1395"/>
      <c r="K574" s="1395"/>
      <c r="L574" s="1395"/>
      <c r="M574" s="1395"/>
      <c r="N574" s="1395"/>
      <c r="O574" s="1395"/>
      <c r="P574" s="1395"/>
      <c r="Q574" s="1395"/>
      <c r="R574" s="1395"/>
      <c r="S574" s="1395"/>
      <c r="T574" s="1395"/>
      <c r="U574" s="1395"/>
      <c r="V574" s="1395"/>
      <c r="W574" s="1395"/>
      <c r="X574" s="1395"/>
      <c r="Y574" s="1395"/>
      <c r="Z574" s="1395"/>
      <c r="AA574" s="1395"/>
      <c r="AB574" s="1395"/>
      <c r="AC574" s="1395"/>
      <c r="AD574" s="1395"/>
      <c r="AE574" s="1395"/>
      <c r="AF574" s="1395"/>
      <c r="AG574" s="1395"/>
      <c r="AH574" s="1395"/>
      <c r="AI574" s="1395"/>
      <c r="AJ574" s="1395"/>
      <c r="AK574" s="1395"/>
      <c r="AL574" s="1395"/>
      <c r="AM574" s="1395"/>
      <c r="AN574" s="1395"/>
    </row>
    <row r="575">
      <c r="A575" s="1395"/>
      <c r="B575" s="1395"/>
      <c r="C575" s="1395"/>
      <c r="D575" s="1395"/>
      <c r="E575" s="1395"/>
      <c r="F575" s="1395"/>
      <c r="G575" s="1395"/>
      <c r="H575" s="1395"/>
      <c r="I575" s="1395"/>
      <c r="J575" s="1395"/>
      <c r="K575" s="1395"/>
      <c r="L575" s="1395"/>
      <c r="M575" s="1395"/>
      <c r="N575" s="1395"/>
      <c r="O575" s="1395"/>
      <c r="P575" s="1395"/>
      <c r="Q575" s="1395"/>
      <c r="R575" s="1395"/>
      <c r="S575" s="1395"/>
      <c r="T575" s="1395"/>
      <c r="U575" s="1395"/>
      <c r="V575" s="1395"/>
      <c r="W575" s="1395"/>
      <c r="X575" s="1395"/>
      <c r="Y575" s="1395"/>
      <c r="Z575" s="1395"/>
      <c r="AA575" s="1395"/>
      <c r="AB575" s="1395"/>
      <c r="AC575" s="1395"/>
      <c r="AD575" s="1395"/>
      <c r="AE575" s="1395"/>
      <c r="AF575" s="1395"/>
      <c r="AG575" s="1395"/>
      <c r="AH575" s="1395"/>
      <c r="AI575" s="1395"/>
      <c r="AJ575" s="1395"/>
      <c r="AK575" s="1395"/>
      <c r="AL575" s="1395"/>
      <c r="AM575" s="1395"/>
      <c r="AN575" s="1395"/>
    </row>
    <row r="576">
      <c r="A576" s="1395"/>
      <c r="B576" s="1395"/>
      <c r="C576" s="1395"/>
      <c r="D576" s="1395"/>
      <c r="E576" s="1395"/>
      <c r="F576" s="1395"/>
      <c r="G576" s="1395"/>
      <c r="H576" s="1395"/>
      <c r="I576" s="1395"/>
      <c r="J576" s="1395"/>
      <c r="K576" s="1395"/>
      <c r="L576" s="1395"/>
      <c r="M576" s="1395"/>
      <c r="N576" s="1395"/>
      <c r="O576" s="1395"/>
      <c r="P576" s="1395"/>
      <c r="Q576" s="1395"/>
      <c r="R576" s="1395"/>
      <c r="S576" s="1395"/>
      <c r="T576" s="1395"/>
      <c r="U576" s="1395"/>
      <c r="V576" s="1395"/>
      <c r="W576" s="1395"/>
      <c r="X576" s="1395"/>
      <c r="Y576" s="1395"/>
      <c r="Z576" s="1395"/>
      <c r="AA576" s="1395"/>
      <c r="AB576" s="1395"/>
      <c r="AC576" s="1395"/>
      <c r="AD576" s="1395"/>
      <c r="AE576" s="1395"/>
      <c r="AF576" s="1395"/>
      <c r="AG576" s="1395"/>
      <c r="AH576" s="1395"/>
      <c r="AI576" s="1395"/>
      <c r="AJ576" s="1395"/>
      <c r="AK576" s="1395"/>
      <c r="AL576" s="1395"/>
      <c r="AM576" s="1395"/>
      <c r="AN576" s="1395"/>
    </row>
    <row r="577">
      <c r="A577" s="1395"/>
      <c r="B577" s="1395"/>
      <c r="C577" s="1395"/>
      <c r="D577" s="1395"/>
      <c r="E577" s="1395"/>
      <c r="F577" s="1395"/>
      <c r="G577" s="1395"/>
      <c r="H577" s="1395"/>
      <c r="I577" s="1395"/>
      <c r="J577" s="1395"/>
      <c r="K577" s="1395"/>
      <c r="L577" s="1395"/>
      <c r="M577" s="1395"/>
      <c r="N577" s="1395"/>
      <c r="O577" s="1395"/>
      <c r="P577" s="1395"/>
      <c r="Q577" s="1395"/>
      <c r="R577" s="1395"/>
      <c r="S577" s="1395"/>
      <c r="T577" s="1395"/>
      <c r="U577" s="1395"/>
      <c r="V577" s="1395"/>
      <c r="W577" s="1395"/>
      <c r="X577" s="1395"/>
      <c r="Y577" s="1395"/>
      <c r="Z577" s="1395"/>
      <c r="AA577" s="1395"/>
      <c r="AB577" s="1395"/>
      <c r="AC577" s="1395"/>
      <c r="AD577" s="1395"/>
      <c r="AE577" s="1395"/>
      <c r="AF577" s="1395"/>
      <c r="AG577" s="1395"/>
      <c r="AH577" s="1395"/>
      <c r="AI577" s="1395"/>
      <c r="AJ577" s="1395"/>
      <c r="AK577" s="1395"/>
      <c r="AL577" s="1395"/>
      <c r="AM577" s="1395"/>
      <c r="AN577" s="1395"/>
    </row>
    <row r="578">
      <c r="A578" s="1395"/>
      <c r="B578" s="1395"/>
      <c r="C578" s="1395"/>
      <c r="D578" s="1395"/>
      <c r="E578" s="1395"/>
      <c r="F578" s="1395"/>
      <c r="G578" s="1395"/>
      <c r="H578" s="1395"/>
      <c r="I578" s="1395"/>
      <c r="J578" s="1395"/>
      <c r="K578" s="1395"/>
      <c r="L578" s="1395"/>
      <c r="M578" s="1395"/>
      <c r="N578" s="1395"/>
      <c r="O578" s="1395"/>
      <c r="P578" s="1395"/>
      <c r="Q578" s="1395"/>
      <c r="R578" s="1395"/>
      <c r="S578" s="1395"/>
      <c r="T578" s="1395"/>
      <c r="U578" s="1395"/>
      <c r="V578" s="1395"/>
      <c r="W578" s="1395"/>
      <c r="X578" s="1395"/>
      <c r="Y578" s="1395"/>
      <c r="Z578" s="1395"/>
      <c r="AA578" s="1395"/>
      <c r="AB578" s="1395"/>
      <c r="AC578" s="1395"/>
      <c r="AD578" s="1395"/>
      <c r="AE578" s="1395"/>
      <c r="AF578" s="1395"/>
      <c r="AG578" s="1395"/>
      <c r="AH578" s="1395"/>
      <c r="AI578" s="1395"/>
      <c r="AJ578" s="1395"/>
      <c r="AK578" s="1395"/>
      <c r="AL578" s="1395"/>
      <c r="AM578" s="1395"/>
      <c r="AN578" s="1395"/>
    </row>
    <row r="579">
      <c r="A579" s="1395"/>
      <c r="B579" s="1395"/>
      <c r="C579" s="1395"/>
      <c r="D579" s="1395"/>
      <c r="E579" s="1395"/>
      <c r="F579" s="1395"/>
      <c r="G579" s="1395"/>
      <c r="H579" s="1395"/>
      <c r="I579" s="1395"/>
      <c r="J579" s="1395"/>
      <c r="K579" s="1395"/>
      <c r="L579" s="1395"/>
      <c r="M579" s="1395"/>
      <c r="N579" s="1395"/>
      <c r="O579" s="1395"/>
      <c r="P579" s="1395"/>
      <c r="Q579" s="1395"/>
      <c r="R579" s="1395"/>
      <c r="S579" s="1395"/>
      <c r="T579" s="1395"/>
      <c r="U579" s="1395"/>
      <c r="V579" s="1395"/>
      <c r="W579" s="1395"/>
      <c r="X579" s="1395"/>
      <c r="Y579" s="1395"/>
      <c r="Z579" s="1395"/>
      <c r="AA579" s="1395"/>
      <c r="AB579" s="1395"/>
      <c r="AC579" s="1395"/>
      <c r="AD579" s="1395"/>
      <c r="AE579" s="1395"/>
      <c r="AF579" s="1395"/>
      <c r="AG579" s="1395"/>
      <c r="AH579" s="1395"/>
      <c r="AI579" s="1395"/>
      <c r="AJ579" s="1395"/>
      <c r="AK579" s="1395"/>
      <c r="AL579" s="1395"/>
      <c r="AM579" s="1395"/>
      <c r="AN579" s="1395"/>
    </row>
    <row r="580">
      <c r="A580" s="1395"/>
      <c r="B580" s="1395"/>
      <c r="C580" s="1395"/>
      <c r="D580" s="1395"/>
      <c r="E580" s="1395"/>
      <c r="F580" s="1395"/>
      <c r="G580" s="1395"/>
      <c r="H580" s="1395"/>
      <c r="I580" s="1395"/>
      <c r="J580" s="1395"/>
      <c r="K580" s="1395"/>
      <c r="L580" s="1395"/>
      <c r="M580" s="1395"/>
      <c r="N580" s="1395"/>
      <c r="O580" s="1395"/>
      <c r="P580" s="1395"/>
      <c r="Q580" s="1395"/>
      <c r="R580" s="1395"/>
      <c r="S580" s="1395"/>
      <c r="T580" s="1395"/>
      <c r="U580" s="1395"/>
      <c r="V580" s="1395"/>
      <c r="W580" s="1395"/>
      <c r="X580" s="1395"/>
      <c r="Y580" s="1395"/>
      <c r="Z580" s="1395"/>
      <c r="AA580" s="1395"/>
      <c r="AB580" s="1395"/>
      <c r="AC580" s="1395"/>
      <c r="AD580" s="1395"/>
      <c r="AE580" s="1395"/>
      <c r="AF580" s="1395"/>
      <c r="AG580" s="1395"/>
      <c r="AH580" s="1395"/>
      <c r="AI580" s="1395"/>
      <c r="AJ580" s="1395"/>
      <c r="AK580" s="1395"/>
      <c r="AL580" s="1395"/>
      <c r="AM580" s="1395"/>
      <c r="AN580" s="1395"/>
    </row>
    <row r="581">
      <c r="A581" s="1395"/>
      <c r="B581" s="1395"/>
      <c r="C581" s="1395"/>
      <c r="D581" s="1395"/>
      <c r="E581" s="1395"/>
      <c r="F581" s="1395"/>
      <c r="G581" s="1395"/>
      <c r="H581" s="1395"/>
      <c r="I581" s="1395"/>
      <c r="J581" s="1395"/>
      <c r="K581" s="1395"/>
      <c r="L581" s="1395"/>
      <c r="M581" s="1395"/>
      <c r="N581" s="1395"/>
      <c r="O581" s="1395"/>
      <c r="P581" s="1395"/>
      <c r="Q581" s="1395"/>
      <c r="R581" s="1395"/>
      <c r="S581" s="1395"/>
      <c r="T581" s="1395"/>
      <c r="U581" s="1395"/>
      <c r="V581" s="1395"/>
      <c r="W581" s="1395"/>
      <c r="X581" s="1395"/>
      <c r="Y581" s="1395"/>
      <c r="Z581" s="1395"/>
      <c r="AA581" s="1395"/>
      <c r="AB581" s="1395"/>
      <c r="AC581" s="1395"/>
      <c r="AD581" s="1395"/>
      <c r="AE581" s="1395"/>
      <c r="AF581" s="1395"/>
      <c r="AG581" s="1395"/>
      <c r="AH581" s="1395"/>
      <c r="AI581" s="1395"/>
      <c r="AJ581" s="1395"/>
      <c r="AK581" s="1395"/>
      <c r="AL581" s="1395"/>
      <c r="AM581" s="1395"/>
      <c r="AN581" s="1395"/>
    </row>
    <row r="582">
      <c r="A582" s="1395"/>
      <c r="B582" s="1395"/>
      <c r="C582" s="1395"/>
      <c r="D582" s="1395"/>
      <c r="E582" s="1395"/>
      <c r="F582" s="1395"/>
      <c r="G582" s="1395"/>
      <c r="H582" s="1395"/>
      <c r="I582" s="1395"/>
      <c r="J582" s="1395"/>
      <c r="K582" s="1395"/>
      <c r="L582" s="1395"/>
      <c r="M582" s="1395"/>
      <c r="N582" s="1395"/>
      <c r="O582" s="1395"/>
      <c r="P582" s="1395"/>
      <c r="Q582" s="1395"/>
      <c r="R582" s="1395"/>
      <c r="S582" s="1395"/>
      <c r="T582" s="1395"/>
      <c r="U582" s="1395"/>
      <c r="V582" s="1395"/>
      <c r="W582" s="1395"/>
      <c r="X582" s="1395"/>
      <c r="Y582" s="1395"/>
      <c r="Z582" s="1395"/>
      <c r="AA582" s="1395"/>
      <c r="AB582" s="1395"/>
      <c r="AC582" s="1395"/>
      <c r="AD582" s="1395"/>
      <c r="AE582" s="1395"/>
      <c r="AF582" s="1395"/>
      <c r="AG582" s="1395"/>
      <c r="AH582" s="1395"/>
      <c r="AI582" s="1395"/>
      <c r="AJ582" s="1395"/>
      <c r="AK582" s="1395"/>
      <c r="AL582" s="1395"/>
      <c r="AM582" s="1395"/>
      <c r="AN582" s="1395"/>
    </row>
    <row r="583">
      <c r="A583" s="1395"/>
      <c r="B583" s="1395"/>
      <c r="C583" s="1395"/>
      <c r="D583" s="1395"/>
      <c r="E583" s="1395"/>
      <c r="F583" s="1395"/>
      <c r="G583" s="1395"/>
      <c r="H583" s="1395"/>
      <c r="I583" s="1395"/>
      <c r="J583" s="1395"/>
      <c r="K583" s="1395"/>
      <c r="L583" s="1395"/>
      <c r="M583" s="1395"/>
      <c r="N583" s="1395"/>
      <c r="O583" s="1395"/>
      <c r="P583" s="1395"/>
      <c r="Q583" s="1395"/>
      <c r="R583" s="1395"/>
      <c r="S583" s="1395"/>
      <c r="T583" s="1395"/>
      <c r="U583" s="1395"/>
      <c r="V583" s="1395"/>
      <c r="W583" s="1395"/>
      <c r="X583" s="1395"/>
      <c r="Y583" s="1395"/>
      <c r="Z583" s="1395"/>
      <c r="AA583" s="1395"/>
      <c r="AB583" s="1395"/>
      <c r="AC583" s="1395"/>
      <c r="AD583" s="1395"/>
      <c r="AE583" s="1395"/>
      <c r="AF583" s="1395"/>
      <c r="AG583" s="1395"/>
      <c r="AH583" s="1395"/>
      <c r="AI583" s="1395"/>
      <c r="AJ583" s="1395"/>
      <c r="AK583" s="1395"/>
      <c r="AL583" s="1395"/>
      <c r="AM583" s="1395"/>
      <c r="AN583" s="1395"/>
    </row>
    <row r="584">
      <c r="A584" s="1395"/>
      <c r="B584" s="1395"/>
      <c r="C584" s="1395"/>
      <c r="D584" s="1395"/>
      <c r="E584" s="1395"/>
      <c r="F584" s="1395"/>
      <c r="G584" s="1395"/>
      <c r="H584" s="1395"/>
      <c r="I584" s="1395"/>
      <c r="J584" s="1395"/>
      <c r="K584" s="1395"/>
      <c r="L584" s="1395"/>
      <c r="M584" s="1395"/>
      <c r="N584" s="1395"/>
      <c r="O584" s="1395"/>
      <c r="P584" s="1395"/>
      <c r="Q584" s="1395"/>
      <c r="R584" s="1395"/>
      <c r="S584" s="1395"/>
      <c r="T584" s="1395"/>
      <c r="U584" s="1395"/>
      <c r="V584" s="1395"/>
      <c r="W584" s="1395"/>
      <c r="X584" s="1395"/>
      <c r="Y584" s="1395"/>
      <c r="Z584" s="1395"/>
      <c r="AA584" s="1395"/>
      <c r="AB584" s="1395"/>
      <c r="AC584" s="1395"/>
      <c r="AD584" s="1395"/>
      <c r="AE584" s="1395"/>
      <c r="AF584" s="1395"/>
      <c r="AG584" s="1395"/>
      <c r="AH584" s="1395"/>
      <c r="AI584" s="1395"/>
      <c r="AJ584" s="1395"/>
      <c r="AK584" s="1395"/>
      <c r="AL584" s="1395"/>
      <c r="AM584" s="1395"/>
      <c r="AN584" s="1395"/>
    </row>
    <row r="585">
      <c r="A585" s="1395"/>
      <c r="B585" s="1395"/>
      <c r="C585" s="1395"/>
      <c r="D585" s="1395"/>
      <c r="E585" s="1395"/>
      <c r="F585" s="1395"/>
      <c r="G585" s="1395"/>
      <c r="H585" s="1395"/>
      <c r="I585" s="1395"/>
      <c r="J585" s="1395"/>
      <c r="K585" s="1395"/>
      <c r="L585" s="1395"/>
      <c r="M585" s="1395"/>
      <c r="N585" s="1395"/>
      <c r="O585" s="1395"/>
      <c r="P585" s="1395"/>
      <c r="Q585" s="1395"/>
      <c r="R585" s="1395"/>
      <c r="S585" s="1395"/>
      <c r="T585" s="1395"/>
      <c r="U585" s="1395"/>
      <c r="V585" s="1395"/>
      <c r="W585" s="1395"/>
      <c r="X585" s="1395"/>
      <c r="Y585" s="1395"/>
      <c r="Z585" s="1395"/>
      <c r="AA585" s="1395"/>
      <c r="AB585" s="1395"/>
      <c r="AC585" s="1395"/>
      <c r="AD585" s="1395"/>
      <c r="AE585" s="1395"/>
      <c r="AF585" s="1395"/>
      <c r="AG585" s="1395"/>
      <c r="AH585" s="1395"/>
      <c r="AI585" s="1395"/>
      <c r="AJ585" s="1395"/>
      <c r="AK585" s="1395"/>
      <c r="AL585" s="1395"/>
      <c r="AM585" s="1395"/>
      <c r="AN585" s="1395"/>
    </row>
    <row r="586">
      <c r="A586" s="1395"/>
      <c r="B586" s="1395"/>
      <c r="C586" s="1395"/>
      <c r="D586" s="1395"/>
      <c r="E586" s="1395"/>
      <c r="F586" s="1395"/>
      <c r="G586" s="1395"/>
      <c r="H586" s="1395"/>
      <c r="I586" s="1395"/>
      <c r="J586" s="1395"/>
      <c r="K586" s="1395"/>
      <c r="L586" s="1395"/>
      <c r="M586" s="1395"/>
      <c r="N586" s="1395"/>
      <c r="O586" s="1395"/>
      <c r="P586" s="1395"/>
      <c r="Q586" s="1395"/>
      <c r="R586" s="1395"/>
      <c r="S586" s="1395"/>
      <c r="T586" s="1395"/>
      <c r="U586" s="1395"/>
      <c r="V586" s="1395"/>
      <c r="W586" s="1395"/>
      <c r="X586" s="1395"/>
      <c r="Y586" s="1395"/>
      <c r="Z586" s="1395"/>
      <c r="AA586" s="1395"/>
      <c r="AB586" s="1395"/>
      <c r="AC586" s="1395"/>
      <c r="AD586" s="1395"/>
      <c r="AE586" s="1395"/>
      <c r="AF586" s="1395"/>
      <c r="AG586" s="1395"/>
      <c r="AH586" s="1395"/>
      <c r="AI586" s="1395"/>
      <c r="AJ586" s="1395"/>
      <c r="AK586" s="1395"/>
      <c r="AL586" s="1395"/>
      <c r="AM586" s="1395"/>
      <c r="AN586" s="1395"/>
    </row>
    <row r="587">
      <c r="A587" s="1395"/>
      <c r="B587" s="1395"/>
      <c r="C587" s="1395"/>
      <c r="D587" s="1395"/>
      <c r="E587" s="1395"/>
      <c r="F587" s="1395"/>
      <c r="G587" s="1395"/>
      <c r="H587" s="1395"/>
      <c r="I587" s="1395"/>
      <c r="J587" s="1395"/>
      <c r="K587" s="1395"/>
      <c r="L587" s="1395"/>
      <c r="M587" s="1395"/>
      <c r="N587" s="1395"/>
      <c r="O587" s="1395"/>
      <c r="P587" s="1395"/>
      <c r="Q587" s="1395"/>
      <c r="R587" s="1395"/>
      <c r="S587" s="1395"/>
      <c r="T587" s="1395"/>
      <c r="U587" s="1395"/>
      <c r="V587" s="1395"/>
      <c r="W587" s="1395"/>
      <c r="X587" s="1395"/>
      <c r="Y587" s="1395"/>
      <c r="Z587" s="1395"/>
      <c r="AA587" s="1395"/>
      <c r="AB587" s="1395"/>
      <c r="AC587" s="1395"/>
      <c r="AD587" s="1395"/>
      <c r="AE587" s="1395"/>
      <c r="AF587" s="1395"/>
      <c r="AG587" s="1395"/>
      <c r="AH587" s="1395"/>
      <c r="AI587" s="1395"/>
      <c r="AJ587" s="1395"/>
      <c r="AK587" s="1395"/>
      <c r="AL587" s="1395"/>
      <c r="AM587" s="1395"/>
      <c r="AN587" s="1395"/>
    </row>
    <row r="588">
      <c r="A588" s="1395"/>
      <c r="B588" s="1395"/>
      <c r="C588" s="1395"/>
      <c r="D588" s="1395"/>
      <c r="E588" s="1395"/>
      <c r="F588" s="1395"/>
      <c r="G588" s="1395"/>
      <c r="H588" s="1395"/>
      <c r="I588" s="1395"/>
      <c r="J588" s="1395"/>
      <c r="K588" s="1395"/>
      <c r="L588" s="1395"/>
      <c r="M588" s="1395"/>
      <c r="N588" s="1395"/>
      <c r="O588" s="1395"/>
      <c r="P588" s="1395"/>
      <c r="Q588" s="1395"/>
      <c r="R588" s="1395"/>
      <c r="S588" s="1395"/>
      <c r="T588" s="1395"/>
      <c r="U588" s="1395"/>
      <c r="V588" s="1395"/>
      <c r="W588" s="1395"/>
      <c r="X588" s="1395"/>
      <c r="Y588" s="1395"/>
      <c r="Z588" s="1395"/>
      <c r="AA588" s="1395"/>
      <c r="AB588" s="1395"/>
      <c r="AC588" s="1395"/>
      <c r="AD588" s="1395"/>
      <c r="AE588" s="1395"/>
      <c r="AF588" s="1395"/>
      <c r="AG588" s="1395"/>
      <c r="AH588" s="1395"/>
      <c r="AI588" s="1395"/>
      <c r="AJ588" s="1395"/>
      <c r="AK588" s="1395"/>
      <c r="AL588" s="1395"/>
      <c r="AM588" s="1395"/>
      <c r="AN588" s="1395"/>
    </row>
    <row r="589">
      <c r="A589" s="1395"/>
      <c r="B589" s="1395"/>
      <c r="C589" s="1395"/>
      <c r="D589" s="1395"/>
      <c r="E589" s="1395"/>
      <c r="F589" s="1395"/>
      <c r="G589" s="1395"/>
      <c r="H589" s="1395"/>
      <c r="I589" s="1395"/>
      <c r="J589" s="1395"/>
      <c r="K589" s="1395"/>
      <c r="L589" s="1395"/>
      <c r="M589" s="1395"/>
      <c r="N589" s="1395"/>
      <c r="O589" s="1395"/>
      <c r="P589" s="1395"/>
      <c r="Q589" s="1395"/>
      <c r="R589" s="1395"/>
      <c r="S589" s="1395"/>
      <c r="T589" s="1395"/>
      <c r="U589" s="1395"/>
      <c r="V589" s="1395"/>
      <c r="W589" s="1395"/>
      <c r="X589" s="1395"/>
      <c r="Y589" s="1395"/>
      <c r="Z589" s="1395"/>
      <c r="AA589" s="1395"/>
      <c r="AB589" s="1395"/>
      <c r="AC589" s="1395"/>
      <c r="AD589" s="1395"/>
      <c r="AE589" s="1395"/>
      <c r="AF589" s="1395"/>
      <c r="AG589" s="1395"/>
      <c r="AH589" s="1395"/>
      <c r="AI589" s="1395"/>
      <c r="AJ589" s="1395"/>
      <c r="AK589" s="1395"/>
      <c r="AL589" s="1395"/>
      <c r="AM589" s="1395"/>
      <c r="AN589" s="1395"/>
    </row>
    <row r="590">
      <c r="A590" s="1395"/>
      <c r="B590" s="1395"/>
      <c r="C590" s="1395"/>
      <c r="D590" s="1395"/>
      <c r="E590" s="1395"/>
      <c r="F590" s="1395"/>
      <c r="G590" s="1395"/>
      <c r="H590" s="1395"/>
      <c r="I590" s="1395"/>
      <c r="J590" s="1395"/>
      <c r="K590" s="1395"/>
      <c r="L590" s="1395"/>
      <c r="M590" s="1395"/>
      <c r="N590" s="1395"/>
      <c r="O590" s="1395"/>
      <c r="P590" s="1395"/>
      <c r="Q590" s="1395"/>
      <c r="R590" s="1395"/>
      <c r="S590" s="1395"/>
      <c r="T590" s="1395"/>
      <c r="U590" s="1395"/>
      <c r="V590" s="1395"/>
      <c r="W590" s="1395"/>
      <c r="X590" s="1395"/>
      <c r="Y590" s="1395"/>
      <c r="Z590" s="1395"/>
      <c r="AA590" s="1395"/>
      <c r="AB590" s="1395"/>
      <c r="AC590" s="1395"/>
      <c r="AD590" s="1395"/>
      <c r="AE590" s="1395"/>
      <c r="AF590" s="1395"/>
      <c r="AG590" s="1395"/>
      <c r="AH590" s="1395"/>
      <c r="AI590" s="1395"/>
      <c r="AJ590" s="1395"/>
      <c r="AK590" s="1395"/>
      <c r="AL590" s="1395"/>
      <c r="AM590" s="1395"/>
      <c r="AN590" s="1395"/>
    </row>
    <row r="591">
      <c r="A591" s="1395"/>
      <c r="B591" s="1395"/>
      <c r="C591" s="1395"/>
      <c r="D591" s="1395"/>
      <c r="E591" s="1395"/>
      <c r="F591" s="1395"/>
      <c r="G591" s="1395"/>
      <c r="H591" s="1395"/>
      <c r="I591" s="1395"/>
      <c r="J591" s="1395"/>
      <c r="K591" s="1395"/>
      <c r="L591" s="1395"/>
      <c r="M591" s="1395"/>
      <c r="N591" s="1395"/>
      <c r="O591" s="1395"/>
      <c r="P591" s="1395"/>
      <c r="Q591" s="1395"/>
      <c r="R591" s="1395"/>
      <c r="S591" s="1395"/>
      <c r="T591" s="1395"/>
      <c r="U591" s="1395"/>
      <c r="V591" s="1395"/>
      <c r="W591" s="1395"/>
      <c r="X591" s="1395"/>
      <c r="Y591" s="1395"/>
      <c r="Z591" s="1395"/>
      <c r="AA591" s="1395"/>
      <c r="AB591" s="1395"/>
      <c r="AC591" s="1395"/>
      <c r="AD591" s="1395"/>
      <c r="AE591" s="1395"/>
      <c r="AF591" s="1395"/>
      <c r="AG591" s="1395"/>
      <c r="AH591" s="1395"/>
      <c r="AI591" s="1395"/>
      <c r="AJ591" s="1395"/>
      <c r="AK591" s="1395"/>
      <c r="AL591" s="1395"/>
      <c r="AM591" s="1395"/>
      <c r="AN591" s="1395"/>
    </row>
    <row r="592">
      <c r="A592" s="1395"/>
      <c r="B592" s="1395"/>
      <c r="C592" s="1395"/>
      <c r="D592" s="1395"/>
      <c r="E592" s="1395"/>
      <c r="F592" s="1395"/>
      <c r="G592" s="1395"/>
      <c r="H592" s="1395"/>
      <c r="I592" s="1395"/>
      <c r="J592" s="1395"/>
      <c r="K592" s="1395"/>
      <c r="L592" s="1395"/>
      <c r="M592" s="1395"/>
      <c r="N592" s="1395"/>
      <c r="O592" s="1395"/>
      <c r="P592" s="1395"/>
      <c r="Q592" s="1395"/>
      <c r="R592" s="1395"/>
      <c r="S592" s="1395"/>
      <c r="T592" s="1395"/>
      <c r="U592" s="1395"/>
      <c r="V592" s="1395"/>
      <c r="W592" s="1395"/>
      <c r="X592" s="1395"/>
      <c r="Y592" s="1395"/>
      <c r="Z592" s="1395"/>
      <c r="AA592" s="1395"/>
      <c r="AB592" s="1395"/>
      <c r="AC592" s="1395"/>
      <c r="AD592" s="1395"/>
      <c r="AE592" s="1395"/>
      <c r="AF592" s="1395"/>
      <c r="AG592" s="1395"/>
      <c r="AH592" s="1395"/>
      <c r="AI592" s="1395"/>
      <c r="AJ592" s="1395"/>
      <c r="AK592" s="1395"/>
      <c r="AL592" s="1395"/>
      <c r="AM592" s="1395"/>
      <c r="AN592" s="1395"/>
    </row>
    <row r="593">
      <c r="A593" s="1395"/>
      <c r="B593" s="1395"/>
      <c r="C593" s="1395"/>
      <c r="D593" s="1395"/>
      <c r="E593" s="1395"/>
      <c r="F593" s="1395"/>
      <c r="G593" s="1395"/>
      <c r="H593" s="1395"/>
      <c r="I593" s="1395"/>
      <c r="J593" s="1395"/>
      <c r="K593" s="1395"/>
      <c r="L593" s="1395"/>
      <c r="M593" s="1395"/>
      <c r="N593" s="1395"/>
      <c r="O593" s="1395"/>
      <c r="P593" s="1395"/>
      <c r="Q593" s="1395"/>
      <c r="R593" s="1395"/>
      <c r="S593" s="1395"/>
      <c r="T593" s="1395"/>
      <c r="U593" s="1395"/>
      <c r="V593" s="1395"/>
      <c r="W593" s="1395"/>
      <c r="X593" s="1395"/>
      <c r="Y593" s="1395"/>
      <c r="Z593" s="1395"/>
      <c r="AA593" s="1395"/>
      <c r="AB593" s="1395"/>
      <c r="AC593" s="1395"/>
      <c r="AD593" s="1395"/>
      <c r="AE593" s="1395"/>
      <c r="AF593" s="1395"/>
      <c r="AG593" s="1395"/>
      <c r="AH593" s="1395"/>
      <c r="AI593" s="1395"/>
      <c r="AJ593" s="1395"/>
      <c r="AK593" s="1395"/>
      <c r="AL593" s="1395"/>
      <c r="AM593" s="1395"/>
      <c r="AN593" s="1395"/>
    </row>
    <row r="594">
      <c r="A594" s="1395"/>
      <c r="B594" s="1395"/>
      <c r="C594" s="1395"/>
      <c r="D594" s="1395"/>
      <c r="E594" s="1395"/>
      <c r="F594" s="1395"/>
      <c r="G594" s="1395"/>
      <c r="H594" s="1395"/>
      <c r="I594" s="1395"/>
      <c r="J594" s="1395"/>
      <c r="K594" s="1395"/>
      <c r="L594" s="1395"/>
      <c r="M594" s="1395"/>
      <c r="N594" s="1395"/>
      <c r="O594" s="1395"/>
      <c r="P594" s="1395"/>
      <c r="Q594" s="1395"/>
      <c r="R594" s="1395"/>
      <c r="S594" s="1395"/>
      <c r="T594" s="1395"/>
      <c r="U594" s="1395"/>
      <c r="V594" s="1395"/>
      <c r="W594" s="1395"/>
      <c r="X594" s="1395"/>
      <c r="Y594" s="1395"/>
      <c r="Z594" s="1395"/>
      <c r="AA594" s="1395"/>
      <c r="AB594" s="1395"/>
      <c r="AC594" s="1395"/>
      <c r="AD594" s="1395"/>
      <c r="AE594" s="1395"/>
      <c r="AF594" s="1395"/>
      <c r="AG594" s="1395"/>
      <c r="AH594" s="1395"/>
      <c r="AI594" s="1395"/>
      <c r="AJ594" s="1395"/>
      <c r="AK594" s="1395"/>
      <c r="AL594" s="1395"/>
      <c r="AM594" s="1395"/>
      <c r="AN594" s="1395"/>
    </row>
    <row r="595">
      <c r="A595" s="1395"/>
      <c r="B595" s="1395"/>
      <c r="C595" s="1395"/>
      <c r="D595" s="1395"/>
      <c r="E595" s="1395"/>
      <c r="F595" s="1395"/>
      <c r="G595" s="1395"/>
      <c r="H595" s="1395"/>
      <c r="I595" s="1395"/>
      <c r="J595" s="1395"/>
      <c r="K595" s="1395"/>
      <c r="L595" s="1395"/>
      <c r="M595" s="1395"/>
      <c r="N595" s="1395"/>
      <c r="O595" s="1395"/>
      <c r="P595" s="1395"/>
      <c r="Q595" s="1395"/>
      <c r="R595" s="1395"/>
      <c r="S595" s="1395"/>
      <c r="T595" s="1395"/>
      <c r="U595" s="1395"/>
      <c r="V595" s="1395"/>
      <c r="W595" s="1395"/>
      <c r="X595" s="1395"/>
      <c r="Y595" s="1395"/>
      <c r="Z595" s="1395"/>
      <c r="AA595" s="1395"/>
      <c r="AB595" s="1395"/>
      <c r="AC595" s="1395"/>
      <c r="AD595" s="1395"/>
      <c r="AE595" s="1395"/>
      <c r="AF595" s="1395"/>
      <c r="AG595" s="1395"/>
      <c r="AH595" s="1395"/>
      <c r="AI595" s="1395"/>
      <c r="AJ595" s="1395"/>
      <c r="AK595" s="1395"/>
      <c r="AL595" s="1395"/>
      <c r="AM595" s="1395"/>
      <c r="AN595" s="1395"/>
    </row>
    <row r="596">
      <c r="A596" s="1395"/>
      <c r="B596" s="1395"/>
      <c r="C596" s="1395"/>
      <c r="D596" s="1395"/>
      <c r="E596" s="1395"/>
      <c r="F596" s="1395"/>
      <c r="G596" s="1395"/>
      <c r="H596" s="1395"/>
      <c r="I596" s="1395"/>
      <c r="J596" s="1395"/>
      <c r="K596" s="1395"/>
      <c r="L596" s="1395"/>
      <c r="M596" s="1395"/>
      <c r="N596" s="1395"/>
      <c r="O596" s="1395"/>
      <c r="P596" s="1395"/>
      <c r="Q596" s="1395"/>
      <c r="R596" s="1395"/>
      <c r="S596" s="1395"/>
      <c r="T596" s="1395"/>
      <c r="U596" s="1395"/>
      <c r="V596" s="1395"/>
      <c r="W596" s="1395"/>
      <c r="X596" s="1395"/>
      <c r="Y596" s="1395"/>
      <c r="Z596" s="1395"/>
      <c r="AA596" s="1395"/>
      <c r="AB596" s="1395"/>
      <c r="AC596" s="1395"/>
      <c r="AD596" s="1395"/>
      <c r="AE596" s="1395"/>
      <c r="AF596" s="1395"/>
      <c r="AG596" s="1395"/>
      <c r="AH596" s="1395"/>
      <c r="AI596" s="1395"/>
      <c r="AJ596" s="1395"/>
      <c r="AK596" s="1395"/>
      <c r="AL596" s="1395"/>
      <c r="AM596" s="1395"/>
      <c r="AN596" s="1395"/>
    </row>
    <row r="597">
      <c r="A597" s="1395"/>
      <c r="B597" s="1395"/>
      <c r="C597" s="1395"/>
      <c r="D597" s="1395"/>
      <c r="E597" s="1395"/>
      <c r="F597" s="1395"/>
      <c r="G597" s="1395"/>
      <c r="H597" s="1395"/>
      <c r="I597" s="1395"/>
      <c r="J597" s="1395"/>
      <c r="K597" s="1395"/>
      <c r="L597" s="1395"/>
      <c r="M597" s="1395"/>
      <c r="N597" s="1395"/>
      <c r="O597" s="1395"/>
      <c r="P597" s="1395"/>
      <c r="Q597" s="1395"/>
      <c r="R597" s="1395"/>
      <c r="S597" s="1395"/>
      <c r="T597" s="1395"/>
      <c r="U597" s="1395"/>
      <c r="V597" s="1395"/>
      <c r="W597" s="1395"/>
      <c r="X597" s="1395"/>
      <c r="Y597" s="1395"/>
      <c r="Z597" s="1395"/>
      <c r="AA597" s="1395"/>
      <c r="AB597" s="1395"/>
      <c r="AC597" s="1395"/>
      <c r="AD597" s="1395"/>
      <c r="AE597" s="1395"/>
      <c r="AF597" s="1395"/>
      <c r="AG597" s="1395"/>
      <c r="AH597" s="1395"/>
      <c r="AI597" s="1395"/>
      <c r="AJ597" s="1395"/>
      <c r="AK597" s="1395"/>
      <c r="AL597" s="1395"/>
      <c r="AM597" s="1395"/>
      <c r="AN597" s="1395"/>
    </row>
    <row r="598">
      <c r="A598" s="1395"/>
      <c r="B598" s="1395"/>
      <c r="C598" s="1395"/>
      <c r="D598" s="1395"/>
      <c r="E598" s="1395"/>
      <c r="F598" s="1395"/>
      <c r="G598" s="1395"/>
      <c r="H598" s="1395"/>
      <c r="I598" s="1395"/>
      <c r="J598" s="1395"/>
      <c r="K598" s="1395"/>
      <c r="L598" s="1395"/>
      <c r="M598" s="1395"/>
      <c r="N598" s="1395"/>
      <c r="O598" s="1395"/>
      <c r="P598" s="1395"/>
      <c r="Q598" s="1395"/>
      <c r="R598" s="1395"/>
      <c r="S598" s="1395"/>
      <c r="T598" s="1395"/>
      <c r="U598" s="1395"/>
      <c r="V598" s="1395"/>
      <c r="W598" s="1395"/>
      <c r="X598" s="1395"/>
      <c r="Y598" s="1395"/>
      <c r="Z598" s="1395"/>
      <c r="AA598" s="1395"/>
      <c r="AB598" s="1395"/>
      <c r="AC598" s="1395"/>
      <c r="AD598" s="1395"/>
      <c r="AE598" s="1395"/>
      <c r="AF598" s="1395"/>
      <c r="AG598" s="1395"/>
      <c r="AH598" s="1395"/>
      <c r="AI598" s="1395"/>
      <c r="AJ598" s="1395"/>
      <c r="AK598" s="1395"/>
      <c r="AL598" s="1395"/>
      <c r="AM598" s="1395"/>
      <c r="AN598" s="1395"/>
    </row>
    <row r="599">
      <c r="A599" s="1395"/>
      <c r="B599" s="1395"/>
      <c r="C599" s="1395"/>
      <c r="D599" s="1395"/>
      <c r="E599" s="1395"/>
      <c r="F599" s="1395"/>
      <c r="G599" s="1395"/>
      <c r="H599" s="1395"/>
      <c r="I599" s="1395"/>
      <c r="J599" s="1395"/>
      <c r="K599" s="1395"/>
      <c r="L599" s="1395"/>
      <c r="M599" s="1395"/>
      <c r="N599" s="1395"/>
      <c r="O599" s="1395"/>
      <c r="P599" s="1395"/>
      <c r="Q599" s="1395"/>
      <c r="R599" s="1395"/>
      <c r="S599" s="1395"/>
      <c r="T599" s="1395"/>
      <c r="U599" s="1395"/>
      <c r="V599" s="1395"/>
      <c r="W599" s="1395"/>
      <c r="X599" s="1395"/>
      <c r="Y599" s="1395"/>
      <c r="Z599" s="1395"/>
      <c r="AA599" s="1395"/>
      <c r="AB599" s="1395"/>
      <c r="AC599" s="1395"/>
      <c r="AD599" s="1395"/>
      <c r="AE599" s="1395"/>
      <c r="AF599" s="1395"/>
      <c r="AG599" s="1395"/>
      <c r="AH599" s="1395"/>
      <c r="AI599" s="1395"/>
      <c r="AJ599" s="1395"/>
      <c r="AK599" s="1395"/>
      <c r="AL599" s="1395"/>
      <c r="AM599" s="1395"/>
      <c r="AN599" s="1395"/>
    </row>
    <row r="600">
      <c r="A600" s="1395"/>
      <c r="B600" s="1395"/>
      <c r="C600" s="1395"/>
      <c r="D600" s="1395"/>
      <c r="E600" s="1395"/>
      <c r="F600" s="1395"/>
      <c r="G600" s="1395"/>
      <c r="H600" s="1395"/>
      <c r="I600" s="1395"/>
      <c r="J600" s="1395"/>
      <c r="K600" s="1395"/>
      <c r="L600" s="1395"/>
      <c r="M600" s="1395"/>
      <c r="N600" s="1395"/>
      <c r="O600" s="1395"/>
      <c r="P600" s="1395"/>
      <c r="Q600" s="1395"/>
      <c r="R600" s="1395"/>
      <c r="S600" s="1395"/>
      <c r="T600" s="1395"/>
      <c r="U600" s="1395"/>
      <c r="V600" s="1395"/>
      <c r="W600" s="1395"/>
      <c r="X600" s="1395"/>
      <c r="Y600" s="1395"/>
      <c r="Z600" s="1395"/>
      <c r="AA600" s="1395"/>
      <c r="AB600" s="1395"/>
      <c r="AC600" s="1395"/>
      <c r="AD600" s="1395"/>
      <c r="AE600" s="1395"/>
      <c r="AF600" s="1395"/>
      <c r="AG600" s="1395"/>
      <c r="AH600" s="1395"/>
      <c r="AI600" s="1395"/>
      <c r="AJ600" s="1395"/>
      <c r="AK600" s="1395"/>
      <c r="AL600" s="1395"/>
      <c r="AM600" s="1395"/>
      <c r="AN600" s="1395"/>
    </row>
    <row r="601">
      <c r="A601" s="1395"/>
      <c r="B601" s="1395"/>
      <c r="C601" s="1395"/>
      <c r="D601" s="1395"/>
      <c r="E601" s="1395"/>
      <c r="F601" s="1395"/>
      <c r="G601" s="1395"/>
      <c r="H601" s="1395"/>
      <c r="I601" s="1395"/>
      <c r="J601" s="1395"/>
      <c r="K601" s="1395"/>
      <c r="L601" s="1395"/>
      <c r="M601" s="1395"/>
      <c r="N601" s="1395"/>
      <c r="O601" s="1395"/>
      <c r="P601" s="1395"/>
      <c r="Q601" s="1395"/>
      <c r="R601" s="1395"/>
      <c r="S601" s="1395"/>
      <c r="T601" s="1395"/>
      <c r="U601" s="1395"/>
      <c r="V601" s="1395"/>
      <c r="W601" s="1395"/>
      <c r="X601" s="1395"/>
      <c r="Y601" s="1395"/>
      <c r="Z601" s="1395"/>
      <c r="AA601" s="1395"/>
      <c r="AB601" s="1395"/>
      <c r="AC601" s="1395"/>
      <c r="AD601" s="1395"/>
      <c r="AE601" s="1395"/>
      <c r="AF601" s="1395"/>
      <c r="AG601" s="1395"/>
      <c r="AH601" s="1395"/>
      <c r="AI601" s="1395"/>
      <c r="AJ601" s="1395"/>
      <c r="AK601" s="1395"/>
      <c r="AL601" s="1395"/>
      <c r="AM601" s="1395"/>
      <c r="AN601" s="1395"/>
    </row>
    <row r="602">
      <c r="A602" s="1395"/>
      <c r="B602" s="1395"/>
      <c r="C602" s="1395"/>
      <c r="D602" s="1395"/>
      <c r="E602" s="1395"/>
      <c r="F602" s="1395"/>
      <c r="G602" s="1395"/>
      <c r="H602" s="1395"/>
      <c r="I602" s="1395"/>
      <c r="J602" s="1395"/>
      <c r="K602" s="1395"/>
      <c r="L602" s="1395"/>
      <c r="M602" s="1395"/>
      <c r="N602" s="1395"/>
      <c r="O602" s="1395"/>
      <c r="P602" s="1395"/>
      <c r="Q602" s="1395"/>
      <c r="R602" s="1395"/>
      <c r="S602" s="1395"/>
      <c r="T602" s="1395"/>
      <c r="U602" s="1395"/>
      <c r="V602" s="1395"/>
      <c r="W602" s="1395"/>
      <c r="X602" s="1395"/>
      <c r="Y602" s="1395"/>
      <c r="Z602" s="1395"/>
      <c r="AA602" s="1395"/>
      <c r="AB602" s="1395"/>
      <c r="AC602" s="1395"/>
      <c r="AD602" s="1395"/>
      <c r="AE602" s="1395"/>
      <c r="AF602" s="1395"/>
      <c r="AG602" s="1395"/>
      <c r="AH602" s="1395"/>
      <c r="AI602" s="1395"/>
      <c r="AJ602" s="1395"/>
      <c r="AK602" s="1395"/>
      <c r="AL602" s="1395"/>
      <c r="AM602" s="1395"/>
      <c r="AN602" s="1395"/>
    </row>
    <row r="603">
      <c r="A603" s="1395"/>
      <c r="B603" s="1395"/>
      <c r="C603" s="1395"/>
      <c r="D603" s="1395"/>
      <c r="E603" s="1395"/>
      <c r="F603" s="1395"/>
      <c r="G603" s="1395"/>
      <c r="H603" s="1395"/>
      <c r="I603" s="1395"/>
      <c r="J603" s="1395"/>
      <c r="K603" s="1395"/>
      <c r="L603" s="1395"/>
      <c r="M603" s="1395"/>
      <c r="N603" s="1395"/>
      <c r="O603" s="1395"/>
      <c r="P603" s="1395"/>
      <c r="Q603" s="1395"/>
      <c r="R603" s="1395"/>
      <c r="S603" s="1395"/>
      <c r="T603" s="1395"/>
      <c r="U603" s="1395"/>
      <c r="V603" s="1395"/>
      <c r="W603" s="1395"/>
      <c r="X603" s="1395"/>
      <c r="Y603" s="1395"/>
      <c r="Z603" s="1395"/>
      <c r="AA603" s="1395"/>
      <c r="AB603" s="1395"/>
      <c r="AC603" s="1395"/>
      <c r="AD603" s="1395"/>
      <c r="AE603" s="1395"/>
      <c r="AF603" s="1395"/>
      <c r="AG603" s="1395"/>
      <c r="AH603" s="1395"/>
      <c r="AI603" s="1395"/>
      <c r="AJ603" s="1395"/>
      <c r="AK603" s="1395"/>
      <c r="AL603" s="1395"/>
      <c r="AM603" s="1395"/>
      <c r="AN603" s="1395"/>
    </row>
    <row r="604">
      <c r="A604" s="1395"/>
      <c r="B604" s="1395"/>
      <c r="C604" s="1395"/>
      <c r="D604" s="1395"/>
      <c r="E604" s="1395"/>
      <c r="F604" s="1395"/>
      <c r="G604" s="1395"/>
      <c r="H604" s="1395"/>
      <c r="I604" s="1395"/>
      <c r="J604" s="1395"/>
      <c r="K604" s="1395"/>
      <c r="L604" s="1395"/>
      <c r="M604" s="1395"/>
      <c r="N604" s="1395"/>
      <c r="O604" s="1395"/>
      <c r="P604" s="1395"/>
      <c r="Q604" s="1395"/>
      <c r="R604" s="1395"/>
      <c r="S604" s="1395"/>
      <c r="T604" s="1395"/>
      <c r="U604" s="1395"/>
      <c r="V604" s="1395"/>
      <c r="W604" s="1395"/>
      <c r="X604" s="1395"/>
      <c r="Y604" s="1395"/>
      <c r="Z604" s="1395"/>
      <c r="AA604" s="1395"/>
      <c r="AB604" s="1395"/>
      <c r="AC604" s="1395"/>
      <c r="AD604" s="1395"/>
      <c r="AE604" s="1395"/>
      <c r="AF604" s="1395"/>
      <c r="AG604" s="1395"/>
      <c r="AH604" s="1395"/>
      <c r="AI604" s="1395"/>
      <c r="AJ604" s="1395"/>
      <c r="AK604" s="1395"/>
      <c r="AL604" s="1395"/>
      <c r="AM604" s="1395"/>
      <c r="AN604" s="1395"/>
    </row>
    <row r="605">
      <c r="A605" s="1395"/>
      <c r="B605" s="1395"/>
      <c r="C605" s="1395"/>
      <c r="D605" s="1395"/>
      <c r="E605" s="1395"/>
      <c r="F605" s="1395"/>
      <c r="G605" s="1395"/>
      <c r="H605" s="1395"/>
      <c r="I605" s="1395"/>
      <c r="J605" s="1395"/>
      <c r="K605" s="1395"/>
      <c r="L605" s="1395"/>
      <c r="M605" s="1395"/>
      <c r="N605" s="1395"/>
      <c r="O605" s="1395"/>
      <c r="P605" s="1395"/>
      <c r="Q605" s="1395"/>
      <c r="R605" s="1395"/>
      <c r="S605" s="1395"/>
      <c r="T605" s="1395"/>
      <c r="U605" s="1395"/>
      <c r="V605" s="1395"/>
      <c r="W605" s="1395"/>
      <c r="X605" s="1395"/>
      <c r="Y605" s="1395"/>
      <c r="Z605" s="1395"/>
      <c r="AA605" s="1395"/>
      <c r="AB605" s="1395"/>
      <c r="AC605" s="1395"/>
      <c r="AD605" s="1395"/>
      <c r="AE605" s="1395"/>
      <c r="AF605" s="1395"/>
      <c r="AG605" s="1395"/>
      <c r="AH605" s="1395"/>
      <c r="AI605" s="1395"/>
      <c r="AJ605" s="1395"/>
      <c r="AK605" s="1395"/>
      <c r="AL605" s="1395"/>
      <c r="AM605" s="1395"/>
      <c r="AN605" s="1395"/>
    </row>
    <row r="606">
      <c r="A606" s="1395"/>
      <c r="B606" s="1395"/>
      <c r="C606" s="1395"/>
      <c r="D606" s="1395"/>
      <c r="E606" s="1395"/>
      <c r="F606" s="1395"/>
      <c r="G606" s="1395"/>
      <c r="H606" s="1395"/>
      <c r="I606" s="1395"/>
      <c r="J606" s="1395"/>
      <c r="K606" s="1395"/>
      <c r="L606" s="1395"/>
      <c r="M606" s="1395"/>
      <c r="N606" s="1395"/>
      <c r="O606" s="1395"/>
      <c r="P606" s="1395"/>
      <c r="Q606" s="1395"/>
      <c r="R606" s="1395"/>
      <c r="S606" s="1395"/>
      <c r="T606" s="1395"/>
      <c r="U606" s="1395"/>
      <c r="V606" s="1395"/>
      <c r="W606" s="1395"/>
      <c r="X606" s="1395"/>
      <c r="Y606" s="1395"/>
      <c r="Z606" s="1395"/>
      <c r="AA606" s="1395"/>
      <c r="AB606" s="1395"/>
      <c r="AC606" s="1395"/>
      <c r="AD606" s="1395"/>
      <c r="AE606" s="1395"/>
      <c r="AF606" s="1395"/>
      <c r="AG606" s="1395"/>
      <c r="AH606" s="1395"/>
      <c r="AI606" s="1395"/>
      <c r="AJ606" s="1395"/>
      <c r="AK606" s="1395"/>
      <c r="AL606" s="1395"/>
      <c r="AM606" s="1395"/>
      <c r="AN606" s="1395"/>
    </row>
    <row r="607">
      <c r="A607" s="1395"/>
      <c r="B607" s="1395"/>
      <c r="C607" s="1395"/>
      <c r="D607" s="1395"/>
      <c r="E607" s="1395"/>
      <c r="F607" s="1395"/>
      <c r="G607" s="1395"/>
      <c r="H607" s="1395"/>
      <c r="I607" s="1395"/>
      <c r="J607" s="1395"/>
      <c r="K607" s="1395"/>
      <c r="L607" s="1395"/>
      <c r="M607" s="1395"/>
      <c r="N607" s="1395"/>
      <c r="O607" s="1395"/>
      <c r="P607" s="1395"/>
      <c r="Q607" s="1395"/>
      <c r="R607" s="1395"/>
      <c r="S607" s="1395"/>
      <c r="T607" s="1395"/>
      <c r="U607" s="1395"/>
      <c r="V607" s="1395"/>
      <c r="W607" s="1395"/>
      <c r="X607" s="1395"/>
      <c r="Y607" s="1395"/>
      <c r="Z607" s="1395"/>
      <c r="AA607" s="1395"/>
      <c r="AB607" s="1395"/>
      <c r="AC607" s="1395"/>
      <c r="AD607" s="1395"/>
      <c r="AE607" s="1395"/>
      <c r="AF607" s="1395"/>
      <c r="AG607" s="1395"/>
      <c r="AH607" s="1395"/>
      <c r="AI607" s="1395"/>
      <c r="AJ607" s="1395"/>
      <c r="AK607" s="1395"/>
      <c r="AL607" s="1395"/>
      <c r="AM607" s="1395"/>
      <c r="AN607" s="1395"/>
    </row>
    <row r="608">
      <c r="A608" s="1395"/>
      <c r="B608" s="1395"/>
      <c r="C608" s="1395"/>
      <c r="D608" s="1395"/>
      <c r="E608" s="1395"/>
      <c r="F608" s="1395"/>
      <c r="G608" s="1395"/>
      <c r="H608" s="1395"/>
      <c r="I608" s="1395"/>
      <c r="J608" s="1395"/>
      <c r="K608" s="1395"/>
      <c r="L608" s="1395"/>
      <c r="M608" s="1395"/>
      <c r="N608" s="1395"/>
      <c r="O608" s="1395"/>
      <c r="P608" s="1395"/>
      <c r="Q608" s="1395"/>
      <c r="R608" s="1395"/>
      <c r="S608" s="1395"/>
      <c r="T608" s="1395"/>
      <c r="U608" s="1395"/>
      <c r="V608" s="1395"/>
      <c r="W608" s="1395"/>
      <c r="X608" s="1395"/>
      <c r="Y608" s="1395"/>
      <c r="Z608" s="1395"/>
      <c r="AA608" s="1395"/>
      <c r="AB608" s="1395"/>
      <c r="AC608" s="1395"/>
      <c r="AD608" s="1395"/>
      <c r="AE608" s="1395"/>
      <c r="AF608" s="1395"/>
      <c r="AG608" s="1395"/>
      <c r="AH608" s="1395"/>
      <c r="AI608" s="1395"/>
      <c r="AJ608" s="1395"/>
      <c r="AK608" s="1395"/>
      <c r="AL608" s="1395"/>
      <c r="AM608" s="1395"/>
      <c r="AN608" s="1395"/>
    </row>
    <row r="609">
      <c r="A609" s="1395"/>
      <c r="B609" s="1395"/>
      <c r="C609" s="1395"/>
      <c r="D609" s="1395"/>
      <c r="E609" s="1395"/>
      <c r="F609" s="1395"/>
      <c r="G609" s="1395"/>
      <c r="H609" s="1395"/>
      <c r="I609" s="1395"/>
      <c r="J609" s="1395"/>
      <c r="K609" s="1395"/>
      <c r="L609" s="1395"/>
      <c r="M609" s="1395"/>
      <c r="N609" s="1395"/>
      <c r="O609" s="1395"/>
      <c r="P609" s="1395"/>
      <c r="Q609" s="1395"/>
      <c r="R609" s="1395"/>
      <c r="S609" s="1395"/>
      <c r="T609" s="1395"/>
      <c r="U609" s="1395"/>
      <c r="V609" s="1395"/>
      <c r="W609" s="1395"/>
      <c r="X609" s="1395"/>
      <c r="Y609" s="1395"/>
      <c r="Z609" s="1395"/>
      <c r="AA609" s="1395"/>
      <c r="AB609" s="1395"/>
      <c r="AC609" s="1395"/>
      <c r="AD609" s="1395"/>
      <c r="AE609" s="1395"/>
      <c r="AF609" s="1395"/>
      <c r="AG609" s="1395"/>
      <c r="AH609" s="1395"/>
      <c r="AI609" s="1395"/>
      <c r="AJ609" s="1395"/>
      <c r="AK609" s="1395"/>
      <c r="AL609" s="1395"/>
      <c r="AM609" s="1395"/>
      <c r="AN609" s="1395"/>
    </row>
    <row r="610">
      <c r="A610" s="1395"/>
      <c r="B610" s="1395"/>
      <c r="C610" s="1395"/>
      <c r="D610" s="1395"/>
      <c r="E610" s="1395"/>
      <c r="F610" s="1395"/>
      <c r="G610" s="1395"/>
      <c r="H610" s="1395"/>
      <c r="I610" s="1395"/>
      <c r="J610" s="1395"/>
      <c r="K610" s="1395"/>
      <c r="L610" s="1395"/>
      <c r="M610" s="1395"/>
      <c r="N610" s="1395"/>
      <c r="O610" s="1395"/>
      <c r="P610" s="1395"/>
      <c r="Q610" s="1395"/>
      <c r="R610" s="1395"/>
      <c r="S610" s="1395"/>
      <c r="T610" s="1395"/>
      <c r="U610" s="1395"/>
      <c r="V610" s="1395"/>
      <c r="W610" s="1395"/>
      <c r="X610" s="1395"/>
      <c r="Y610" s="1395"/>
      <c r="Z610" s="1395"/>
      <c r="AA610" s="1395"/>
      <c r="AB610" s="1395"/>
      <c r="AC610" s="1395"/>
      <c r="AD610" s="1395"/>
      <c r="AE610" s="1395"/>
      <c r="AF610" s="1395"/>
      <c r="AG610" s="1395"/>
      <c r="AH610" s="1395"/>
      <c r="AI610" s="1395"/>
      <c r="AJ610" s="1395"/>
      <c r="AK610" s="1395"/>
      <c r="AL610" s="1395"/>
      <c r="AM610" s="1395"/>
      <c r="AN610" s="1395"/>
    </row>
    <row r="611">
      <c r="A611" s="1395"/>
      <c r="B611" s="1395"/>
      <c r="C611" s="1395"/>
      <c r="D611" s="1395"/>
      <c r="E611" s="1395"/>
      <c r="F611" s="1395"/>
      <c r="G611" s="1395"/>
      <c r="H611" s="1395"/>
      <c r="I611" s="1395"/>
      <c r="J611" s="1395"/>
      <c r="K611" s="1395"/>
      <c r="L611" s="1395"/>
      <c r="M611" s="1395"/>
      <c r="N611" s="1395"/>
      <c r="O611" s="1395"/>
      <c r="P611" s="1395"/>
      <c r="Q611" s="1395"/>
      <c r="R611" s="1395"/>
      <c r="S611" s="1395"/>
      <c r="T611" s="1395"/>
      <c r="U611" s="1395"/>
      <c r="V611" s="1395"/>
      <c r="W611" s="1395"/>
      <c r="X611" s="1395"/>
      <c r="Y611" s="1395"/>
      <c r="Z611" s="1395"/>
      <c r="AA611" s="1395"/>
      <c r="AB611" s="1395"/>
      <c r="AC611" s="1395"/>
      <c r="AD611" s="1395"/>
      <c r="AE611" s="1395"/>
      <c r="AF611" s="1395"/>
      <c r="AG611" s="1395"/>
      <c r="AH611" s="1395"/>
      <c r="AI611" s="1395"/>
      <c r="AJ611" s="1395"/>
      <c r="AK611" s="1395"/>
      <c r="AL611" s="1395"/>
      <c r="AM611" s="1395"/>
      <c r="AN611" s="1395"/>
    </row>
    <row r="612">
      <c r="A612" s="1395"/>
      <c r="B612" s="1395"/>
      <c r="C612" s="1395"/>
      <c r="D612" s="1395"/>
      <c r="E612" s="1395"/>
      <c r="F612" s="1395"/>
      <c r="G612" s="1395"/>
      <c r="H612" s="1395"/>
      <c r="I612" s="1395"/>
      <c r="J612" s="1395"/>
      <c r="K612" s="1395"/>
      <c r="L612" s="1395"/>
      <c r="M612" s="1395"/>
      <c r="N612" s="1395"/>
      <c r="O612" s="1395"/>
      <c r="P612" s="1395"/>
      <c r="Q612" s="1395"/>
      <c r="R612" s="1395"/>
      <c r="S612" s="1395"/>
      <c r="T612" s="1395"/>
      <c r="U612" s="1395"/>
      <c r="V612" s="1395"/>
      <c r="W612" s="1395"/>
      <c r="X612" s="1395"/>
      <c r="Y612" s="1395"/>
      <c r="Z612" s="1395"/>
      <c r="AA612" s="1395"/>
      <c r="AB612" s="1395"/>
      <c r="AC612" s="1395"/>
      <c r="AD612" s="1395"/>
      <c r="AE612" s="1395"/>
      <c r="AF612" s="1395"/>
      <c r="AG612" s="1395"/>
      <c r="AH612" s="1395"/>
      <c r="AI612" s="1395"/>
      <c r="AJ612" s="1395"/>
      <c r="AK612" s="1395"/>
      <c r="AL612" s="1395"/>
      <c r="AM612" s="1395"/>
      <c r="AN612" s="1395"/>
    </row>
    <row r="613">
      <c r="A613" s="1395"/>
      <c r="B613" s="1395"/>
      <c r="C613" s="1395"/>
      <c r="D613" s="1395"/>
      <c r="E613" s="1395"/>
      <c r="F613" s="1395"/>
      <c r="G613" s="1395"/>
      <c r="H613" s="1395"/>
      <c r="I613" s="1395"/>
      <c r="J613" s="1395"/>
      <c r="K613" s="1395"/>
      <c r="L613" s="1395"/>
      <c r="M613" s="1395"/>
      <c r="N613" s="1395"/>
      <c r="O613" s="1395"/>
      <c r="P613" s="1395"/>
      <c r="Q613" s="1395"/>
      <c r="R613" s="1395"/>
      <c r="S613" s="1395"/>
      <c r="T613" s="1395"/>
      <c r="U613" s="1395"/>
      <c r="V613" s="1395"/>
      <c r="W613" s="1395"/>
      <c r="X613" s="1395"/>
      <c r="Y613" s="1395"/>
      <c r="Z613" s="1395"/>
      <c r="AA613" s="1395"/>
      <c r="AB613" s="1395"/>
      <c r="AC613" s="1395"/>
      <c r="AD613" s="1395"/>
      <c r="AE613" s="1395"/>
      <c r="AF613" s="1395"/>
      <c r="AG613" s="1395"/>
      <c r="AH613" s="1395"/>
      <c r="AI613" s="1395"/>
      <c r="AJ613" s="1395"/>
      <c r="AK613" s="1395"/>
      <c r="AL613" s="1395"/>
      <c r="AM613" s="1395"/>
      <c r="AN613" s="1395"/>
    </row>
    <row r="614">
      <c r="A614" s="1395"/>
      <c r="B614" s="1395"/>
      <c r="C614" s="1395"/>
      <c r="D614" s="1395"/>
      <c r="E614" s="1395"/>
      <c r="F614" s="1395"/>
      <c r="G614" s="1395"/>
      <c r="H614" s="1395"/>
      <c r="I614" s="1395"/>
      <c r="J614" s="1395"/>
      <c r="K614" s="1395"/>
      <c r="L614" s="1395"/>
      <c r="M614" s="1395"/>
      <c r="N614" s="1395"/>
      <c r="O614" s="1395"/>
      <c r="P614" s="1395"/>
      <c r="Q614" s="1395"/>
      <c r="R614" s="1395"/>
      <c r="S614" s="1395"/>
      <c r="T614" s="1395"/>
      <c r="U614" s="1395"/>
      <c r="V614" s="1395"/>
      <c r="W614" s="1395"/>
      <c r="X614" s="1395"/>
      <c r="Y614" s="1395"/>
      <c r="Z614" s="1395"/>
      <c r="AA614" s="1395"/>
      <c r="AB614" s="1395"/>
      <c r="AC614" s="1395"/>
      <c r="AD614" s="1395"/>
      <c r="AE614" s="1395"/>
      <c r="AF614" s="1395"/>
      <c r="AG614" s="1395"/>
      <c r="AH614" s="1395"/>
      <c r="AI614" s="1395"/>
      <c r="AJ614" s="1395"/>
      <c r="AK614" s="1395"/>
      <c r="AL614" s="1395"/>
      <c r="AM614" s="1395"/>
      <c r="AN614" s="1395"/>
    </row>
    <row r="615">
      <c r="A615" s="1395"/>
      <c r="B615" s="1395"/>
      <c r="C615" s="1395"/>
      <c r="D615" s="1395"/>
      <c r="E615" s="1395"/>
      <c r="F615" s="1395"/>
      <c r="G615" s="1395"/>
      <c r="H615" s="1395"/>
      <c r="I615" s="1395"/>
      <c r="J615" s="1395"/>
      <c r="K615" s="1395"/>
      <c r="L615" s="1395"/>
      <c r="M615" s="1395"/>
      <c r="N615" s="1395"/>
      <c r="O615" s="1395"/>
      <c r="P615" s="1395"/>
      <c r="Q615" s="1395"/>
      <c r="R615" s="1395"/>
      <c r="S615" s="1395"/>
      <c r="T615" s="1395"/>
      <c r="U615" s="1395"/>
      <c r="V615" s="1395"/>
      <c r="W615" s="1395"/>
      <c r="X615" s="1395"/>
      <c r="Y615" s="1395"/>
      <c r="Z615" s="1395"/>
      <c r="AA615" s="1395"/>
      <c r="AB615" s="1395"/>
      <c r="AC615" s="1395"/>
      <c r="AD615" s="1395"/>
      <c r="AE615" s="1395"/>
      <c r="AF615" s="1395"/>
      <c r="AG615" s="1395"/>
      <c r="AH615" s="1395"/>
      <c r="AI615" s="1395"/>
      <c r="AJ615" s="1395"/>
      <c r="AK615" s="1395"/>
      <c r="AL615" s="1395"/>
      <c r="AM615" s="1395"/>
      <c r="AN615" s="1395"/>
    </row>
    <row r="616">
      <c r="A616" s="1395"/>
      <c r="B616" s="1395"/>
      <c r="C616" s="1395"/>
      <c r="D616" s="1395"/>
      <c r="E616" s="1395"/>
      <c r="F616" s="1395"/>
      <c r="G616" s="1395"/>
      <c r="H616" s="1395"/>
      <c r="I616" s="1395"/>
      <c r="J616" s="1395"/>
      <c r="K616" s="1395"/>
      <c r="L616" s="1395"/>
      <c r="M616" s="1395"/>
      <c r="N616" s="1395"/>
      <c r="O616" s="1395"/>
      <c r="P616" s="1395"/>
      <c r="Q616" s="1395"/>
      <c r="R616" s="1395"/>
      <c r="S616" s="1395"/>
      <c r="T616" s="1395"/>
      <c r="U616" s="1395"/>
      <c r="V616" s="1395"/>
      <c r="W616" s="1395"/>
      <c r="X616" s="1395"/>
      <c r="Y616" s="1395"/>
      <c r="Z616" s="1395"/>
      <c r="AA616" s="1395"/>
      <c r="AB616" s="1395"/>
      <c r="AC616" s="1395"/>
      <c r="AD616" s="1395"/>
      <c r="AE616" s="1395"/>
      <c r="AF616" s="1395"/>
      <c r="AG616" s="1395"/>
      <c r="AH616" s="1395"/>
      <c r="AI616" s="1395"/>
      <c r="AJ616" s="1395"/>
      <c r="AK616" s="1395"/>
      <c r="AL616" s="1395"/>
      <c r="AM616" s="1395"/>
      <c r="AN616" s="1395"/>
    </row>
    <row r="617">
      <c r="A617" s="1395"/>
      <c r="B617" s="1395"/>
      <c r="C617" s="1395"/>
      <c r="D617" s="1395"/>
      <c r="E617" s="1395"/>
      <c r="F617" s="1395"/>
      <c r="G617" s="1395"/>
      <c r="H617" s="1395"/>
      <c r="I617" s="1395"/>
      <c r="J617" s="1395"/>
      <c r="K617" s="1395"/>
      <c r="L617" s="1395"/>
      <c r="M617" s="1395"/>
      <c r="N617" s="1395"/>
      <c r="O617" s="1395"/>
      <c r="P617" s="1395"/>
      <c r="Q617" s="1395"/>
      <c r="R617" s="1395"/>
      <c r="S617" s="1395"/>
      <c r="T617" s="1395"/>
      <c r="U617" s="1395"/>
      <c r="V617" s="1395"/>
      <c r="W617" s="1395"/>
      <c r="X617" s="1395"/>
      <c r="Y617" s="1395"/>
      <c r="Z617" s="1395"/>
      <c r="AA617" s="1395"/>
      <c r="AB617" s="1395"/>
      <c r="AC617" s="1395"/>
      <c r="AD617" s="1395"/>
      <c r="AE617" s="1395"/>
      <c r="AF617" s="1395"/>
      <c r="AG617" s="1395"/>
      <c r="AH617" s="1395"/>
      <c r="AI617" s="1395"/>
      <c r="AJ617" s="1395"/>
      <c r="AK617" s="1395"/>
      <c r="AL617" s="1395"/>
      <c r="AM617" s="1395"/>
      <c r="AN617" s="1395"/>
    </row>
    <row r="618">
      <c r="A618" s="1395"/>
      <c r="B618" s="1395"/>
      <c r="C618" s="1395"/>
      <c r="D618" s="1395"/>
      <c r="E618" s="1395"/>
      <c r="F618" s="1395"/>
      <c r="G618" s="1395"/>
      <c r="H618" s="1395"/>
      <c r="I618" s="1395"/>
      <c r="J618" s="1395"/>
      <c r="K618" s="1395"/>
      <c r="L618" s="1395"/>
      <c r="M618" s="1395"/>
      <c r="N618" s="1395"/>
      <c r="O618" s="1395"/>
      <c r="P618" s="1395"/>
      <c r="Q618" s="1395"/>
      <c r="R618" s="1395"/>
      <c r="S618" s="1395"/>
      <c r="T618" s="1395"/>
      <c r="U618" s="1395"/>
      <c r="V618" s="1395"/>
      <c r="W618" s="1395"/>
      <c r="X618" s="1395"/>
      <c r="Y618" s="1395"/>
      <c r="Z618" s="1395"/>
      <c r="AA618" s="1395"/>
      <c r="AB618" s="1395"/>
      <c r="AC618" s="1395"/>
      <c r="AD618" s="1395"/>
      <c r="AE618" s="1395"/>
      <c r="AF618" s="1395"/>
      <c r="AG618" s="1395"/>
      <c r="AH618" s="1395"/>
      <c r="AI618" s="1395"/>
      <c r="AJ618" s="1395"/>
      <c r="AK618" s="1395"/>
      <c r="AL618" s="1395"/>
      <c r="AM618" s="1395"/>
      <c r="AN618" s="1395"/>
    </row>
    <row r="619">
      <c r="A619" s="1395"/>
      <c r="B619" s="1395"/>
      <c r="C619" s="1395"/>
      <c r="D619" s="1395"/>
      <c r="E619" s="1395"/>
      <c r="F619" s="1395"/>
      <c r="G619" s="1395"/>
      <c r="H619" s="1395"/>
      <c r="I619" s="1395"/>
      <c r="J619" s="1395"/>
      <c r="K619" s="1395"/>
      <c r="L619" s="1395"/>
      <c r="M619" s="1395"/>
      <c r="N619" s="1395"/>
      <c r="O619" s="1395"/>
      <c r="P619" s="1395"/>
      <c r="Q619" s="1395"/>
      <c r="R619" s="1395"/>
      <c r="S619" s="1395"/>
      <c r="T619" s="1395"/>
      <c r="U619" s="1395"/>
      <c r="V619" s="1395"/>
      <c r="W619" s="1395"/>
      <c r="X619" s="1395"/>
      <c r="Y619" s="1395"/>
      <c r="Z619" s="1395"/>
      <c r="AA619" s="1395"/>
      <c r="AB619" s="1395"/>
      <c r="AC619" s="1395"/>
      <c r="AD619" s="1395"/>
      <c r="AE619" s="1395"/>
      <c r="AF619" s="1395"/>
      <c r="AG619" s="1395"/>
      <c r="AH619" s="1395"/>
      <c r="AI619" s="1395"/>
      <c r="AJ619" s="1395"/>
      <c r="AK619" s="1395"/>
      <c r="AL619" s="1395"/>
      <c r="AM619" s="1395"/>
      <c r="AN619" s="1395"/>
    </row>
    <row r="620">
      <c r="A620" s="1395"/>
      <c r="B620" s="1395"/>
      <c r="C620" s="1395"/>
      <c r="D620" s="1395"/>
      <c r="E620" s="1395"/>
      <c r="F620" s="1395"/>
      <c r="G620" s="1395"/>
      <c r="H620" s="1395"/>
      <c r="I620" s="1395"/>
      <c r="J620" s="1395"/>
      <c r="K620" s="1395"/>
      <c r="L620" s="1395"/>
      <c r="M620" s="1395"/>
      <c r="N620" s="1395"/>
      <c r="O620" s="1395"/>
      <c r="P620" s="1395"/>
      <c r="Q620" s="1395"/>
      <c r="R620" s="1395"/>
      <c r="S620" s="1395"/>
      <c r="T620" s="1395"/>
      <c r="U620" s="1395"/>
      <c r="V620" s="1395"/>
      <c r="W620" s="1395"/>
      <c r="X620" s="1395"/>
      <c r="Y620" s="1395"/>
      <c r="Z620" s="1395"/>
      <c r="AA620" s="1395"/>
      <c r="AB620" s="1395"/>
      <c r="AC620" s="1395"/>
      <c r="AD620" s="1395"/>
      <c r="AE620" s="1395"/>
      <c r="AF620" s="1395"/>
      <c r="AG620" s="1395"/>
      <c r="AH620" s="1395"/>
      <c r="AI620" s="1395"/>
      <c r="AJ620" s="1395"/>
      <c r="AK620" s="1395"/>
      <c r="AL620" s="1395"/>
      <c r="AM620" s="1395"/>
      <c r="AN620" s="1395"/>
    </row>
    <row r="621">
      <c r="A621" s="1395"/>
      <c r="B621" s="1395"/>
      <c r="C621" s="1395"/>
      <c r="D621" s="1395"/>
      <c r="E621" s="1395"/>
      <c r="F621" s="1395"/>
      <c r="G621" s="1395"/>
      <c r="H621" s="1395"/>
      <c r="I621" s="1395"/>
      <c r="J621" s="1395"/>
      <c r="K621" s="1395"/>
      <c r="L621" s="1395"/>
      <c r="M621" s="1395"/>
      <c r="N621" s="1395"/>
      <c r="O621" s="1395"/>
      <c r="P621" s="1395"/>
      <c r="Q621" s="1395"/>
      <c r="R621" s="1395"/>
      <c r="S621" s="1395"/>
      <c r="T621" s="1395"/>
      <c r="U621" s="1395"/>
      <c r="V621" s="1395"/>
      <c r="W621" s="1395"/>
      <c r="X621" s="1395"/>
      <c r="Y621" s="1395"/>
      <c r="Z621" s="1395"/>
      <c r="AA621" s="1395"/>
      <c r="AB621" s="1395"/>
      <c r="AC621" s="1395"/>
      <c r="AD621" s="1395"/>
      <c r="AE621" s="1395"/>
      <c r="AF621" s="1395"/>
      <c r="AG621" s="1395"/>
      <c r="AH621" s="1395"/>
      <c r="AI621" s="1395"/>
      <c r="AJ621" s="1395"/>
      <c r="AK621" s="1395"/>
      <c r="AL621" s="1395"/>
      <c r="AM621" s="1395"/>
      <c r="AN621" s="1395"/>
    </row>
    <row r="622">
      <c r="A622" s="1395"/>
      <c r="B622" s="1395"/>
      <c r="C622" s="1395"/>
      <c r="D622" s="1395"/>
      <c r="E622" s="1395"/>
      <c r="F622" s="1395"/>
      <c r="G622" s="1395"/>
      <c r="H622" s="1395"/>
      <c r="I622" s="1395"/>
      <c r="J622" s="1395"/>
      <c r="K622" s="1395"/>
      <c r="L622" s="1395"/>
      <c r="M622" s="1395"/>
      <c r="N622" s="1395"/>
      <c r="O622" s="1395"/>
      <c r="P622" s="1395"/>
      <c r="Q622" s="1395"/>
      <c r="R622" s="1395"/>
      <c r="S622" s="1395"/>
      <c r="T622" s="1395"/>
      <c r="U622" s="1395"/>
      <c r="V622" s="1395"/>
      <c r="W622" s="1395"/>
      <c r="X622" s="1395"/>
      <c r="Y622" s="1395"/>
      <c r="Z622" s="1395"/>
      <c r="AA622" s="1395"/>
      <c r="AB622" s="1395"/>
      <c r="AC622" s="1395"/>
      <c r="AD622" s="1395"/>
      <c r="AE622" s="1395"/>
      <c r="AF622" s="1395"/>
      <c r="AG622" s="1395"/>
      <c r="AH622" s="1395"/>
      <c r="AI622" s="1395"/>
      <c r="AJ622" s="1395"/>
      <c r="AK622" s="1395"/>
      <c r="AL622" s="1395"/>
      <c r="AM622" s="1395"/>
      <c r="AN622" s="1395"/>
    </row>
    <row r="623">
      <c r="A623" s="1395"/>
      <c r="B623" s="1395"/>
      <c r="C623" s="1395"/>
      <c r="D623" s="1395"/>
      <c r="E623" s="1395"/>
      <c r="F623" s="1395"/>
      <c r="G623" s="1395"/>
      <c r="H623" s="1395"/>
      <c r="I623" s="1395"/>
      <c r="J623" s="1395"/>
      <c r="K623" s="1395"/>
      <c r="L623" s="1395"/>
      <c r="M623" s="1395"/>
      <c r="N623" s="1395"/>
      <c r="O623" s="1395"/>
      <c r="P623" s="1395"/>
      <c r="Q623" s="1395"/>
      <c r="R623" s="1395"/>
      <c r="S623" s="1395"/>
      <c r="T623" s="1395"/>
      <c r="U623" s="1395"/>
      <c r="V623" s="1395"/>
      <c r="W623" s="1395"/>
      <c r="X623" s="1395"/>
      <c r="Y623" s="1395"/>
      <c r="Z623" s="1395"/>
      <c r="AA623" s="1395"/>
      <c r="AB623" s="1395"/>
      <c r="AC623" s="1395"/>
      <c r="AD623" s="1395"/>
      <c r="AE623" s="1395"/>
      <c r="AF623" s="1395"/>
      <c r="AG623" s="1395"/>
      <c r="AH623" s="1395"/>
      <c r="AI623" s="1395"/>
      <c r="AJ623" s="1395"/>
      <c r="AK623" s="1395"/>
      <c r="AL623" s="1395"/>
      <c r="AM623" s="1395"/>
      <c r="AN623" s="1395"/>
    </row>
    <row r="624">
      <c r="A624" s="1395"/>
      <c r="B624" s="1395"/>
      <c r="C624" s="1395"/>
      <c r="D624" s="1395"/>
      <c r="E624" s="1395"/>
      <c r="F624" s="1395"/>
      <c r="G624" s="1395"/>
      <c r="H624" s="1395"/>
      <c r="I624" s="1395"/>
      <c r="J624" s="1395"/>
      <c r="K624" s="1395"/>
      <c r="L624" s="1395"/>
      <c r="M624" s="1395"/>
      <c r="N624" s="1395"/>
      <c r="O624" s="1395"/>
      <c r="P624" s="1395"/>
      <c r="Q624" s="1395"/>
      <c r="R624" s="1395"/>
      <c r="S624" s="1395"/>
      <c r="T624" s="1395"/>
      <c r="U624" s="1395"/>
      <c r="V624" s="1395"/>
      <c r="W624" s="1395"/>
      <c r="X624" s="1395"/>
      <c r="Y624" s="1395"/>
      <c r="Z624" s="1395"/>
      <c r="AA624" s="1395"/>
      <c r="AB624" s="1395"/>
      <c r="AC624" s="1395"/>
      <c r="AD624" s="1395"/>
      <c r="AE624" s="1395"/>
      <c r="AF624" s="1395"/>
      <c r="AG624" s="1395"/>
      <c r="AH624" s="1395"/>
      <c r="AI624" s="1395"/>
      <c r="AJ624" s="1395"/>
      <c r="AK624" s="1395"/>
      <c r="AL624" s="1395"/>
      <c r="AM624" s="1395"/>
      <c r="AN624" s="1395"/>
    </row>
    <row r="625">
      <c r="A625" s="1395"/>
      <c r="B625" s="1395"/>
      <c r="C625" s="1395"/>
      <c r="D625" s="1395"/>
      <c r="E625" s="1395"/>
      <c r="F625" s="1395"/>
      <c r="G625" s="1395"/>
      <c r="H625" s="1395"/>
      <c r="I625" s="1395"/>
      <c r="J625" s="1395"/>
      <c r="K625" s="1395"/>
      <c r="L625" s="1395"/>
      <c r="M625" s="1395"/>
      <c r="N625" s="1395"/>
      <c r="O625" s="1395"/>
      <c r="P625" s="1395"/>
      <c r="Q625" s="1395"/>
      <c r="R625" s="1395"/>
      <c r="S625" s="1395"/>
      <c r="T625" s="1395"/>
      <c r="U625" s="1395"/>
      <c r="V625" s="1395"/>
      <c r="W625" s="1395"/>
      <c r="X625" s="1395"/>
      <c r="Y625" s="1395"/>
      <c r="Z625" s="1395"/>
      <c r="AA625" s="1395"/>
      <c r="AB625" s="1395"/>
      <c r="AC625" s="1395"/>
      <c r="AD625" s="1395"/>
      <c r="AE625" s="1395"/>
      <c r="AF625" s="1395"/>
      <c r="AG625" s="1395"/>
      <c r="AH625" s="1395"/>
      <c r="AI625" s="1395"/>
      <c r="AJ625" s="1395"/>
      <c r="AK625" s="1395"/>
      <c r="AL625" s="1395"/>
      <c r="AM625" s="1395"/>
      <c r="AN625" s="1395"/>
    </row>
    <row r="626">
      <c r="A626" s="1395"/>
      <c r="B626" s="1395"/>
      <c r="C626" s="1395"/>
      <c r="D626" s="1395"/>
      <c r="E626" s="1395"/>
      <c r="F626" s="1395"/>
      <c r="G626" s="1395"/>
      <c r="H626" s="1395"/>
      <c r="I626" s="1395"/>
      <c r="J626" s="1395"/>
      <c r="K626" s="1395"/>
      <c r="L626" s="1395"/>
      <c r="M626" s="1395"/>
      <c r="N626" s="1395"/>
      <c r="O626" s="1395"/>
      <c r="P626" s="1395"/>
      <c r="Q626" s="1395"/>
      <c r="R626" s="1395"/>
      <c r="S626" s="1395"/>
      <c r="T626" s="1395"/>
      <c r="U626" s="1395"/>
      <c r="V626" s="1395"/>
      <c r="W626" s="1395"/>
      <c r="X626" s="1395"/>
      <c r="Y626" s="1395"/>
      <c r="Z626" s="1395"/>
      <c r="AA626" s="1395"/>
      <c r="AB626" s="1395"/>
      <c r="AC626" s="1395"/>
      <c r="AD626" s="1395"/>
      <c r="AE626" s="1395"/>
      <c r="AF626" s="1395"/>
      <c r="AG626" s="1395"/>
      <c r="AH626" s="1395"/>
      <c r="AI626" s="1395"/>
      <c r="AJ626" s="1395"/>
      <c r="AK626" s="1395"/>
      <c r="AL626" s="1395"/>
      <c r="AM626" s="1395"/>
      <c r="AN626" s="1395"/>
    </row>
    <row r="627">
      <c r="A627" s="1395"/>
      <c r="B627" s="1395"/>
      <c r="C627" s="1395"/>
      <c r="D627" s="1395"/>
      <c r="E627" s="1395"/>
      <c r="F627" s="1395"/>
      <c r="G627" s="1395"/>
      <c r="H627" s="1395"/>
      <c r="I627" s="1395"/>
      <c r="J627" s="1395"/>
      <c r="K627" s="1395"/>
      <c r="L627" s="1395"/>
      <c r="M627" s="1395"/>
      <c r="N627" s="1395"/>
      <c r="O627" s="1395"/>
      <c r="P627" s="1395"/>
      <c r="Q627" s="1395"/>
      <c r="R627" s="1395"/>
      <c r="S627" s="1395"/>
      <c r="T627" s="1395"/>
      <c r="U627" s="1395"/>
      <c r="V627" s="1395"/>
      <c r="W627" s="1395"/>
      <c r="X627" s="1395"/>
      <c r="Y627" s="1395"/>
      <c r="Z627" s="1395"/>
      <c r="AA627" s="1395"/>
      <c r="AB627" s="1395"/>
      <c r="AC627" s="1395"/>
      <c r="AD627" s="1395"/>
      <c r="AE627" s="1395"/>
      <c r="AF627" s="1395"/>
      <c r="AG627" s="1395"/>
      <c r="AH627" s="1395"/>
      <c r="AI627" s="1395"/>
      <c r="AJ627" s="1395"/>
      <c r="AK627" s="1395"/>
      <c r="AL627" s="1395"/>
      <c r="AM627" s="1395"/>
      <c r="AN627" s="1395"/>
    </row>
    <row r="628">
      <c r="A628" s="1395"/>
      <c r="B628" s="1395"/>
      <c r="C628" s="1395"/>
      <c r="D628" s="1395"/>
      <c r="E628" s="1395"/>
      <c r="F628" s="1395"/>
      <c r="G628" s="1395"/>
      <c r="H628" s="1395"/>
      <c r="I628" s="1395"/>
      <c r="J628" s="1395"/>
      <c r="K628" s="1395"/>
      <c r="L628" s="1395"/>
      <c r="M628" s="1395"/>
      <c r="N628" s="1395"/>
      <c r="O628" s="1395"/>
      <c r="P628" s="1395"/>
      <c r="Q628" s="1395"/>
      <c r="R628" s="1395"/>
      <c r="S628" s="1395"/>
      <c r="T628" s="1395"/>
      <c r="U628" s="1395"/>
      <c r="V628" s="1395"/>
      <c r="W628" s="1395"/>
      <c r="X628" s="1395"/>
      <c r="Y628" s="1395"/>
      <c r="Z628" s="1395"/>
      <c r="AA628" s="1395"/>
      <c r="AB628" s="1395"/>
      <c r="AC628" s="1395"/>
      <c r="AD628" s="1395"/>
      <c r="AE628" s="1395"/>
      <c r="AF628" s="1395"/>
      <c r="AG628" s="1395"/>
      <c r="AH628" s="1395"/>
      <c r="AI628" s="1395"/>
      <c r="AJ628" s="1395"/>
      <c r="AK628" s="1395"/>
      <c r="AL628" s="1395"/>
      <c r="AM628" s="1395"/>
      <c r="AN628" s="1395"/>
    </row>
    <row r="629">
      <c r="A629" s="1395"/>
      <c r="B629" s="1395"/>
      <c r="C629" s="1395"/>
      <c r="D629" s="1395"/>
      <c r="E629" s="1395"/>
      <c r="F629" s="1395"/>
      <c r="G629" s="1395"/>
      <c r="H629" s="1395"/>
      <c r="I629" s="1395"/>
      <c r="J629" s="1395"/>
      <c r="K629" s="1395"/>
      <c r="L629" s="1395"/>
      <c r="M629" s="1395"/>
      <c r="N629" s="1395"/>
      <c r="O629" s="1395"/>
      <c r="P629" s="1395"/>
      <c r="Q629" s="1395"/>
      <c r="R629" s="1395"/>
      <c r="S629" s="1395"/>
      <c r="T629" s="1395"/>
      <c r="U629" s="1395"/>
      <c r="V629" s="1395"/>
      <c r="W629" s="1395"/>
      <c r="X629" s="1395"/>
      <c r="Y629" s="1395"/>
      <c r="Z629" s="1395"/>
      <c r="AA629" s="1395"/>
      <c r="AB629" s="1395"/>
      <c r="AC629" s="1395"/>
      <c r="AD629" s="1395"/>
      <c r="AE629" s="1395"/>
      <c r="AF629" s="1395"/>
      <c r="AG629" s="1395"/>
      <c r="AH629" s="1395"/>
      <c r="AI629" s="1395"/>
      <c r="AJ629" s="1395"/>
      <c r="AK629" s="1395"/>
      <c r="AL629" s="1395"/>
      <c r="AM629" s="1395"/>
      <c r="AN629" s="1395"/>
    </row>
    <row r="630">
      <c r="A630" s="1395"/>
      <c r="B630" s="1395"/>
      <c r="C630" s="1395"/>
      <c r="D630" s="1395"/>
      <c r="E630" s="1395"/>
      <c r="F630" s="1395"/>
      <c r="G630" s="1395"/>
      <c r="H630" s="1395"/>
      <c r="I630" s="1395"/>
      <c r="J630" s="1395"/>
      <c r="K630" s="1395"/>
      <c r="L630" s="1395"/>
      <c r="M630" s="1395"/>
      <c r="N630" s="1395"/>
      <c r="O630" s="1395"/>
      <c r="P630" s="1395"/>
      <c r="Q630" s="1395"/>
      <c r="R630" s="1395"/>
      <c r="S630" s="1395"/>
      <c r="T630" s="1395"/>
      <c r="U630" s="1395"/>
      <c r="V630" s="1395"/>
      <c r="W630" s="1395"/>
      <c r="X630" s="1395"/>
      <c r="Y630" s="1395"/>
      <c r="Z630" s="1395"/>
      <c r="AA630" s="1395"/>
      <c r="AB630" s="1395"/>
      <c r="AC630" s="1395"/>
      <c r="AD630" s="1395"/>
      <c r="AE630" s="1395"/>
      <c r="AF630" s="1395"/>
      <c r="AG630" s="1395"/>
      <c r="AH630" s="1395"/>
      <c r="AI630" s="1395"/>
      <c r="AJ630" s="1395"/>
      <c r="AK630" s="1395"/>
      <c r="AL630" s="1395"/>
      <c r="AM630" s="1395"/>
      <c r="AN630" s="1395"/>
    </row>
    <row r="631">
      <c r="A631" s="1395"/>
      <c r="B631" s="1395"/>
      <c r="C631" s="1395"/>
      <c r="D631" s="1395"/>
      <c r="E631" s="1395"/>
      <c r="F631" s="1395"/>
      <c r="G631" s="1395"/>
      <c r="H631" s="1395"/>
      <c r="I631" s="1395"/>
      <c r="J631" s="1395"/>
      <c r="K631" s="1395"/>
      <c r="L631" s="1395"/>
      <c r="M631" s="1395"/>
      <c r="N631" s="1395"/>
      <c r="O631" s="1395"/>
      <c r="P631" s="1395"/>
      <c r="Q631" s="1395"/>
      <c r="R631" s="1395"/>
      <c r="S631" s="1395"/>
      <c r="T631" s="1395"/>
      <c r="U631" s="1395"/>
      <c r="V631" s="1395"/>
      <c r="W631" s="1395"/>
      <c r="X631" s="1395"/>
      <c r="Y631" s="1395"/>
      <c r="Z631" s="1395"/>
      <c r="AA631" s="1395"/>
      <c r="AB631" s="1395"/>
      <c r="AC631" s="1395"/>
      <c r="AD631" s="1395"/>
      <c r="AE631" s="1395"/>
      <c r="AF631" s="1395"/>
      <c r="AG631" s="1395"/>
      <c r="AH631" s="1395"/>
      <c r="AI631" s="1395"/>
      <c r="AJ631" s="1395"/>
      <c r="AK631" s="1395"/>
      <c r="AL631" s="1395"/>
      <c r="AM631" s="1395"/>
      <c r="AN631" s="1395"/>
    </row>
    <row r="632">
      <c r="A632" s="1395"/>
      <c r="B632" s="1395"/>
      <c r="C632" s="1395"/>
      <c r="D632" s="1395"/>
      <c r="E632" s="1395"/>
      <c r="F632" s="1395"/>
      <c r="G632" s="1395"/>
      <c r="H632" s="1395"/>
      <c r="I632" s="1395"/>
      <c r="J632" s="1395"/>
      <c r="K632" s="1395"/>
      <c r="L632" s="1395"/>
      <c r="M632" s="1395"/>
      <c r="N632" s="1395"/>
      <c r="O632" s="1395"/>
      <c r="P632" s="1395"/>
      <c r="Q632" s="1395"/>
      <c r="R632" s="1395"/>
      <c r="S632" s="1395"/>
      <c r="T632" s="1395"/>
      <c r="U632" s="1395"/>
      <c r="V632" s="1395"/>
      <c r="W632" s="1395"/>
      <c r="X632" s="1395"/>
      <c r="Y632" s="1395"/>
      <c r="Z632" s="1395"/>
      <c r="AA632" s="1395"/>
      <c r="AB632" s="1395"/>
      <c r="AC632" s="1395"/>
      <c r="AD632" s="1395"/>
      <c r="AE632" s="1395"/>
      <c r="AF632" s="1395"/>
      <c r="AG632" s="1395"/>
      <c r="AH632" s="1395"/>
      <c r="AI632" s="1395"/>
      <c r="AJ632" s="1395"/>
      <c r="AK632" s="1395"/>
      <c r="AL632" s="1395"/>
      <c r="AM632" s="1395"/>
      <c r="AN632" s="1395"/>
    </row>
    <row r="633">
      <c r="A633" s="1395"/>
      <c r="B633" s="1395"/>
      <c r="C633" s="1395"/>
      <c r="D633" s="1395"/>
      <c r="E633" s="1395"/>
      <c r="F633" s="1395"/>
      <c r="G633" s="1395"/>
      <c r="H633" s="1395"/>
      <c r="I633" s="1395"/>
      <c r="J633" s="1395"/>
      <c r="K633" s="1395"/>
      <c r="L633" s="1395"/>
      <c r="M633" s="1395"/>
      <c r="N633" s="1395"/>
      <c r="O633" s="1395"/>
      <c r="P633" s="1395"/>
      <c r="Q633" s="1395"/>
      <c r="R633" s="1395"/>
      <c r="S633" s="1395"/>
      <c r="T633" s="1395"/>
      <c r="U633" s="1395"/>
      <c r="V633" s="1395"/>
      <c r="W633" s="1395"/>
      <c r="X633" s="1395"/>
      <c r="Y633" s="1395"/>
      <c r="Z633" s="1395"/>
      <c r="AA633" s="1395"/>
      <c r="AB633" s="1395"/>
      <c r="AC633" s="1395"/>
      <c r="AD633" s="1395"/>
      <c r="AE633" s="1395"/>
      <c r="AF633" s="1395"/>
      <c r="AG633" s="1395"/>
      <c r="AH633" s="1395"/>
      <c r="AI633" s="1395"/>
      <c r="AJ633" s="1395"/>
      <c r="AK633" s="1395"/>
      <c r="AL633" s="1395"/>
      <c r="AM633" s="1395"/>
      <c r="AN633" s="1395"/>
    </row>
    <row r="634">
      <c r="A634" s="1395"/>
      <c r="B634" s="1395"/>
      <c r="C634" s="1395"/>
      <c r="D634" s="1395"/>
      <c r="E634" s="1395"/>
      <c r="F634" s="1395"/>
      <c r="G634" s="1395"/>
      <c r="H634" s="1395"/>
      <c r="I634" s="1395"/>
      <c r="J634" s="1395"/>
      <c r="K634" s="1395"/>
      <c r="L634" s="1395"/>
      <c r="M634" s="1395"/>
      <c r="N634" s="1395"/>
      <c r="O634" s="1395"/>
      <c r="P634" s="1395"/>
      <c r="Q634" s="1395"/>
      <c r="R634" s="1395"/>
      <c r="S634" s="1395"/>
      <c r="T634" s="1395"/>
      <c r="U634" s="1395"/>
      <c r="V634" s="1395"/>
      <c r="W634" s="1395"/>
      <c r="X634" s="1395"/>
      <c r="Y634" s="1395"/>
      <c r="Z634" s="1395"/>
      <c r="AA634" s="1395"/>
      <c r="AB634" s="1395"/>
      <c r="AC634" s="1395"/>
      <c r="AD634" s="1395"/>
      <c r="AE634" s="1395"/>
      <c r="AF634" s="1395"/>
      <c r="AG634" s="1395"/>
      <c r="AH634" s="1395"/>
      <c r="AI634" s="1395"/>
      <c r="AJ634" s="1395"/>
      <c r="AK634" s="1395"/>
      <c r="AL634" s="1395"/>
      <c r="AM634" s="1395"/>
      <c r="AN634" s="1395"/>
    </row>
    <row r="635">
      <c r="A635" s="1395"/>
      <c r="B635" s="1395"/>
      <c r="C635" s="1395"/>
      <c r="D635" s="1395"/>
      <c r="E635" s="1395"/>
      <c r="F635" s="1395"/>
      <c r="G635" s="1395"/>
      <c r="H635" s="1395"/>
      <c r="I635" s="1395"/>
      <c r="J635" s="1395"/>
      <c r="K635" s="1395"/>
      <c r="L635" s="1395"/>
      <c r="M635" s="1395"/>
      <c r="N635" s="1395"/>
      <c r="O635" s="1395"/>
      <c r="P635" s="1395"/>
      <c r="Q635" s="1395"/>
      <c r="R635" s="1395"/>
      <c r="S635" s="1395"/>
      <c r="T635" s="1395"/>
      <c r="U635" s="1395"/>
      <c r="V635" s="1395"/>
      <c r="W635" s="1395"/>
      <c r="X635" s="1395"/>
      <c r="Y635" s="1395"/>
      <c r="Z635" s="1395"/>
      <c r="AA635" s="1395"/>
      <c r="AB635" s="1395"/>
      <c r="AC635" s="1395"/>
      <c r="AD635" s="1395"/>
      <c r="AE635" s="1395"/>
      <c r="AF635" s="1395"/>
      <c r="AG635" s="1395"/>
      <c r="AH635" s="1395"/>
      <c r="AI635" s="1395"/>
      <c r="AJ635" s="1395"/>
      <c r="AK635" s="1395"/>
      <c r="AL635" s="1395"/>
      <c r="AM635" s="1395"/>
      <c r="AN635" s="1395"/>
    </row>
    <row r="636">
      <c r="A636" s="1395"/>
      <c r="B636" s="1395"/>
      <c r="C636" s="1395"/>
      <c r="D636" s="1395"/>
      <c r="E636" s="1395"/>
      <c r="F636" s="1395"/>
      <c r="G636" s="1395"/>
      <c r="H636" s="1395"/>
      <c r="I636" s="1395"/>
      <c r="J636" s="1395"/>
      <c r="K636" s="1395"/>
      <c r="L636" s="1395"/>
      <c r="M636" s="1395"/>
      <c r="N636" s="1395"/>
      <c r="O636" s="1395"/>
      <c r="P636" s="1395"/>
      <c r="Q636" s="1395"/>
      <c r="R636" s="1395"/>
      <c r="S636" s="1395"/>
      <c r="T636" s="1395"/>
      <c r="U636" s="1395"/>
      <c r="V636" s="1395"/>
      <c r="W636" s="1395"/>
      <c r="X636" s="1395"/>
      <c r="Y636" s="1395"/>
      <c r="Z636" s="1395"/>
      <c r="AA636" s="1395"/>
      <c r="AB636" s="1395"/>
      <c r="AC636" s="1395"/>
      <c r="AD636" s="1395"/>
      <c r="AE636" s="1395"/>
      <c r="AF636" s="1395"/>
      <c r="AG636" s="1395"/>
      <c r="AH636" s="1395"/>
      <c r="AI636" s="1395"/>
      <c r="AJ636" s="1395"/>
      <c r="AK636" s="1395"/>
      <c r="AL636" s="1395"/>
      <c r="AM636" s="1395"/>
      <c r="AN636" s="1395"/>
    </row>
    <row r="637">
      <c r="A637" s="1395"/>
      <c r="B637" s="1395"/>
      <c r="C637" s="1395"/>
      <c r="D637" s="1395"/>
      <c r="E637" s="1395"/>
      <c r="F637" s="1395"/>
      <c r="G637" s="1395"/>
      <c r="H637" s="1395"/>
      <c r="I637" s="1395"/>
      <c r="J637" s="1395"/>
      <c r="K637" s="1395"/>
      <c r="L637" s="1395"/>
      <c r="M637" s="1395"/>
      <c r="N637" s="1395"/>
      <c r="O637" s="1395"/>
      <c r="P637" s="1395"/>
      <c r="Q637" s="1395"/>
      <c r="R637" s="1395"/>
      <c r="S637" s="1395"/>
      <c r="T637" s="1395"/>
      <c r="U637" s="1395"/>
      <c r="V637" s="1395"/>
      <c r="W637" s="1395"/>
      <c r="X637" s="1395"/>
      <c r="Y637" s="1395"/>
      <c r="Z637" s="1395"/>
      <c r="AA637" s="1395"/>
      <c r="AB637" s="1395"/>
      <c r="AC637" s="1395"/>
      <c r="AD637" s="1395"/>
      <c r="AE637" s="1395"/>
      <c r="AF637" s="1395"/>
      <c r="AG637" s="1395"/>
      <c r="AH637" s="1395"/>
      <c r="AI637" s="1395"/>
      <c r="AJ637" s="1395"/>
      <c r="AK637" s="1395"/>
      <c r="AL637" s="1395"/>
      <c r="AM637" s="1395"/>
      <c r="AN637" s="1395"/>
    </row>
    <row r="638">
      <c r="A638" s="1395"/>
      <c r="B638" s="1395"/>
      <c r="C638" s="1395"/>
      <c r="D638" s="1395"/>
      <c r="E638" s="1395"/>
      <c r="F638" s="1395"/>
      <c r="G638" s="1395"/>
      <c r="H638" s="1395"/>
      <c r="I638" s="1395"/>
      <c r="J638" s="1395"/>
      <c r="K638" s="1395"/>
      <c r="L638" s="1395"/>
      <c r="M638" s="1395"/>
      <c r="N638" s="1395"/>
      <c r="O638" s="1395"/>
      <c r="P638" s="1395"/>
      <c r="Q638" s="1395"/>
      <c r="R638" s="1395"/>
      <c r="S638" s="1395"/>
      <c r="T638" s="1395"/>
      <c r="U638" s="1395"/>
      <c r="V638" s="1395"/>
      <c r="W638" s="1395"/>
      <c r="X638" s="1395"/>
      <c r="Y638" s="1395"/>
      <c r="Z638" s="1395"/>
      <c r="AA638" s="1395"/>
      <c r="AB638" s="1395"/>
      <c r="AC638" s="1395"/>
      <c r="AD638" s="1395"/>
      <c r="AE638" s="1395"/>
      <c r="AF638" s="1395"/>
      <c r="AG638" s="1395"/>
      <c r="AH638" s="1395"/>
      <c r="AI638" s="1395"/>
      <c r="AJ638" s="1395"/>
      <c r="AK638" s="1395"/>
      <c r="AL638" s="1395"/>
      <c r="AM638" s="1395"/>
      <c r="AN638" s="1395"/>
    </row>
    <row r="639">
      <c r="A639" s="1395"/>
      <c r="B639" s="1395"/>
      <c r="C639" s="1395"/>
      <c r="D639" s="1395"/>
      <c r="E639" s="1395"/>
      <c r="F639" s="1395"/>
      <c r="G639" s="1395"/>
      <c r="H639" s="1395"/>
      <c r="I639" s="1395"/>
      <c r="J639" s="1395"/>
      <c r="K639" s="1395"/>
      <c r="L639" s="1395"/>
      <c r="M639" s="1395"/>
      <c r="N639" s="1395"/>
      <c r="O639" s="1395"/>
      <c r="P639" s="1395"/>
      <c r="Q639" s="1395"/>
      <c r="R639" s="1395"/>
      <c r="S639" s="1395"/>
      <c r="T639" s="1395"/>
      <c r="U639" s="1395"/>
      <c r="V639" s="1395"/>
      <c r="W639" s="1395"/>
      <c r="X639" s="1395"/>
      <c r="Y639" s="1395"/>
      <c r="Z639" s="1395"/>
      <c r="AA639" s="1395"/>
      <c r="AB639" s="1395"/>
      <c r="AC639" s="1395"/>
      <c r="AD639" s="1395"/>
      <c r="AE639" s="1395"/>
      <c r="AF639" s="1395"/>
      <c r="AG639" s="1395"/>
      <c r="AH639" s="1395"/>
      <c r="AI639" s="1395"/>
      <c r="AJ639" s="1395"/>
      <c r="AK639" s="1395"/>
      <c r="AL639" s="1395"/>
      <c r="AM639" s="1395"/>
      <c r="AN639" s="1395"/>
    </row>
    <row r="640">
      <c r="A640" s="1395"/>
      <c r="B640" s="1395"/>
      <c r="C640" s="1395"/>
      <c r="D640" s="1395"/>
      <c r="E640" s="1395"/>
      <c r="F640" s="1395"/>
      <c r="G640" s="1395"/>
      <c r="H640" s="1395"/>
      <c r="I640" s="1395"/>
      <c r="J640" s="1395"/>
      <c r="K640" s="1395"/>
      <c r="L640" s="1395"/>
      <c r="M640" s="1395"/>
      <c r="N640" s="1395"/>
      <c r="O640" s="1395"/>
      <c r="P640" s="1395"/>
      <c r="Q640" s="1395"/>
      <c r="R640" s="1395"/>
      <c r="S640" s="1395"/>
      <c r="T640" s="1395"/>
      <c r="U640" s="1395"/>
      <c r="V640" s="1395"/>
      <c r="W640" s="1395"/>
      <c r="X640" s="1395"/>
      <c r="Y640" s="1395"/>
      <c r="Z640" s="1395"/>
      <c r="AA640" s="1395"/>
      <c r="AB640" s="1395"/>
      <c r="AC640" s="1395"/>
      <c r="AD640" s="1395"/>
      <c r="AE640" s="1395"/>
      <c r="AF640" s="1395"/>
      <c r="AG640" s="1395"/>
      <c r="AH640" s="1395"/>
      <c r="AI640" s="1395"/>
      <c r="AJ640" s="1395"/>
      <c r="AK640" s="1395"/>
      <c r="AL640" s="1395"/>
      <c r="AM640" s="1395"/>
      <c r="AN640" s="1395"/>
    </row>
    <row r="641">
      <c r="A641" s="1395"/>
      <c r="B641" s="1395"/>
      <c r="C641" s="1395"/>
      <c r="D641" s="1395"/>
      <c r="E641" s="1395"/>
      <c r="F641" s="1395"/>
      <c r="G641" s="1395"/>
      <c r="H641" s="1395"/>
      <c r="I641" s="1395"/>
      <c r="J641" s="1395"/>
      <c r="K641" s="1395"/>
      <c r="L641" s="1395"/>
      <c r="M641" s="1395"/>
      <c r="N641" s="1395"/>
      <c r="O641" s="1395"/>
      <c r="P641" s="1395"/>
      <c r="Q641" s="1395"/>
      <c r="R641" s="1395"/>
      <c r="S641" s="1395"/>
      <c r="T641" s="1395"/>
      <c r="U641" s="1395"/>
      <c r="V641" s="1395"/>
      <c r="W641" s="1395"/>
      <c r="X641" s="1395"/>
      <c r="Y641" s="1395"/>
      <c r="Z641" s="1395"/>
      <c r="AA641" s="1395"/>
      <c r="AB641" s="1395"/>
      <c r="AC641" s="1395"/>
      <c r="AD641" s="1395"/>
      <c r="AE641" s="1395"/>
      <c r="AF641" s="1395"/>
      <c r="AG641" s="1395"/>
      <c r="AH641" s="1395"/>
      <c r="AI641" s="1395"/>
      <c r="AJ641" s="1395"/>
      <c r="AK641" s="1395"/>
      <c r="AL641" s="1395"/>
      <c r="AM641" s="1395"/>
      <c r="AN641" s="1395"/>
    </row>
    <row r="642">
      <c r="A642" s="1395"/>
      <c r="B642" s="1395"/>
      <c r="C642" s="1395"/>
      <c r="D642" s="1395"/>
      <c r="E642" s="1395"/>
      <c r="F642" s="1395"/>
      <c r="G642" s="1395"/>
      <c r="H642" s="1395"/>
      <c r="I642" s="1395"/>
      <c r="J642" s="1395"/>
      <c r="K642" s="1395"/>
      <c r="L642" s="1395"/>
      <c r="M642" s="1395"/>
      <c r="N642" s="1395"/>
      <c r="O642" s="1395"/>
      <c r="P642" s="1395"/>
      <c r="Q642" s="1395"/>
      <c r="R642" s="1395"/>
      <c r="S642" s="1395"/>
      <c r="T642" s="1395"/>
      <c r="U642" s="1395"/>
      <c r="V642" s="1395"/>
      <c r="W642" s="1395"/>
      <c r="X642" s="1395"/>
      <c r="Y642" s="1395"/>
      <c r="Z642" s="1395"/>
      <c r="AA642" s="1395"/>
      <c r="AB642" s="1395"/>
      <c r="AC642" s="1395"/>
      <c r="AD642" s="1395"/>
      <c r="AE642" s="1395"/>
      <c r="AF642" s="1395"/>
      <c r="AG642" s="1395"/>
      <c r="AH642" s="1395"/>
      <c r="AI642" s="1395"/>
      <c r="AJ642" s="1395"/>
      <c r="AK642" s="1395"/>
      <c r="AL642" s="1395"/>
      <c r="AM642" s="1395"/>
      <c r="AN642" s="1395"/>
    </row>
    <row r="643">
      <c r="A643" s="1395"/>
      <c r="B643" s="1395"/>
      <c r="C643" s="1395"/>
      <c r="D643" s="1395"/>
      <c r="E643" s="1395"/>
      <c r="F643" s="1395"/>
      <c r="G643" s="1395"/>
      <c r="H643" s="1395"/>
      <c r="I643" s="1395"/>
      <c r="J643" s="1395"/>
      <c r="K643" s="1395"/>
      <c r="L643" s="1395"/>
      <c r="M643" s="1395"/>
      <c r="N643" s="1395"/>
      <c r="O643" s="1395"/>
      <c r="P643" s="1395"/>
      <c r="Q643" s="1395"/>
      <c r="R643" s="1395"/>
      <c r="S643" s="1395"/>
      <c r="T643" s="1395"/>
      <c r="U643" s="1395"/>
      <c r="V643" s="1395"/>
      <c r="W643" s="1395"/>
      <c r="X643" s="1395"/>
      <c r="Y643" s="1395"/>
      <c r="Z643" s="1395"/>
      <c r="AA643" s="1395"/>
      <c r="AB643" s="1395"/>
      <c r="AC643" s="1395"/>
      <c r="AD643" s="1395"/>
      <c r="AE643" s="1395"/>
      <c r="AF643" s="1395"/>
      <c r="AG643" s="1395"/>
      <c r="AH643" s="1395"/>
      <c r="AI643" s="1395"/>
      <c r="AJ643" s="1395"/>
      <c r="AK643" s="1395"/>
      <c r="AL643" s="1395"/>
      <c r="AM643" s="1395"/>
      <c r="AN643" s="1395"/>
    </row>
    <row r="644">
      <c r="A644" s="1395"/>
      <c r="B644" s="1395"/>
      <c r="C644" s="1395"/>
      <c r="D644" s="1395"/>
      <c r="E644" s="1395"/>
      <c r="F644" s="1395"/>
      <c r="G644" s="1395"/>
      <c r="H644" s="1395"/>
      <c r="I644" s="1395"/>
      <c r="J644" s="1395"/>
      <c r="K644" s="1395"/>
      <c r="L644" s="1395"/>
      <c r="M644" s="1395"/>
      <c r="N644" s="1395"/>
      <c r="O644" s="1395"/>
      <c r="P644" s="1395"/>
      <c r="Q644" s="1395"/>
      <c r="R644" s="1395"/>
      <c r="S644" s="1395"/>
      <c r="T644" s="1395"/>
      <c r="U644" s="1395"/>
      <c r="V644" s="1395"/>
      <c r="W644" s="1395"/>
      <c r="X644" s="1395"/>
      <c r="Y644" s="1395"/>
      <c r="Z644" s="1395"/>
      <c r="AA644" s="1395"/>
      <c r="AB644" s="1395"/>
      <c r="AC644" s="1395"/>
      <c r="AD644" s="1395"/>
      <c r="AE644" s="1395"/>
      <c r="AF644" s="1395"/>
      <c r="AG644" s="1395"/>
      <c r="AH644" s="1395"/>
      <c r="AI644" s="1395"/>
      <c r="AJ644" s="1395"/>
      <c r="AK644" s="1395"/>
      <c r="AL644" s="1395"/>
      <c r="AM644" s="1395"/>
      <c r="AN644" s="1395"/>
    </row>
    <row r="645">
      <c r="A645" s="1395"/>
      <c r="B645" s="1395"/>
      <c r="C645" s="1395"/>
      <c r="D645" s="1395"/>
      <c r="E645" s="1395"/>
      <c r="F645" s="1395"/>
      <c r="G645" s="1395"/>
      <c r="H645" s="1395"/>
      <c r="I645" s="1395"/>
      <c r="J645" s="1395"/>
      <c r="K645" s="1395"/>
      <c r="L645" s="1395"/>
      <c r="M645" s="1395"/>
      <c r="N645" s="1395"/>
      <c r="O645" s="1395"/>
      <c r="P645" s="1395"/>
      <c r="Q645" s="1395"/>
      <c r="R645" s="1395"/>
      <c r="S645" s="1395"/>
      <c r="T645" s="1395"/>
      <c r="U645" s="1395"/>
      <c r="V645" s="1395"/>
      <c r="W645" s="1395"/>
      <c r="X645" s="1395"/>
      <c r="Y645" s="1395"/>
      <c r="Z645" s="1395"/>
      <c r="AA645" s="1395"/>
      <c r="AB645" s="1395"/>
      <c r="AC645" s="1395"/>
      <c r="AD645" s="1395"/>
      <c r="AE645" s="1395"/>
      <c r="AF645" s="1395"/>
      <c r="AG645" s="1395"/>
      <c r="AH645" s="1395"/>
      <c r="AI645" s="1395"/>
      <c r="AJ645" s="1395"/>
      <c r="AK645" s="1395"/>
      <c r="AL645" s="1395"/>
      <c r="AM645" s="1395"/>
      <c r="AN645" s="1395"/>
    </row>
    <row r="646">
      <c r="A646" s="1395"/>
      <c r="B646" s="1395"/>
      <c r="C646" s="1395"/>
      <c r="D646" s="1395"/>
      <c r="E646" s="1395"/>
      <c r="F646" s="1395"/>
      <c r="G646" s="1395"/>
      <c r="H646" s="1395"/>
      <c r="I646" s="1395"/>
      <c r="J646" s="1395"/>
      <c r="K646" s="1395"/>
      <c r="L646" s="1395"/>
      <c r="M646" s="1395"/>
      <c r="N646" s="1395"/>
      <c r="O646" s="1395"/>
      <c r="P646" s="1395"/>
      <c r="Q646" s="1395"/>
      <c r="R646" s="1395"/>
      <c r="S646" s="1395"/>
      <c r="T646" s="1395"/>
      <c r="U646" s="1395"/>
      <c r="V646" s="1395"/>
      <c r="W646" s="1395"/>
      <c r="X646" s="1395"/>
      <c r="Y646" s="1395"/>
      <c r="Z646" s="1395"/>
      <c r="AA646" s="1395"/>
      <c r="AB646" s="1395"/>
      <c r="AC646" s="1395"/>
      <c r="AD646" s="1395"/>
      <c r="AE646" s="1395"/>
      <c r="AF646" s="1395"/>
      <c r="AG646" s="1395"/>
      <c r="AH646" s="1395"/>
      <c r="AI646" s="1395"/>
      <c r="AJ646" s="1395"/>
      <c r="AK646" s="1395"/>
      <c r="AL646" s="1395"/>
      <c r="AM646" s="1395"/>
      <c r="AN646" s="1395"/>
    </row>
    <row r="647">
      <c r="A647" s="1395"/>
      <c r="B647" s="1395"/>
      <c r="C647" s="1395"/>
      <c r="D647" s="1395"/>
      <c r="E647" s="1395"/>
      <c r="F647" s="1395"/>
      <c r="G647" s="1395"/>
      <c r="H647" s="1395"/>
      <c r="I647" s="1395"/>
      <c r="J647" s="1395"/>
      <c r="K647" s="1395"/>
      <c r="L647" s="1395"/>
      <c r="M647" s="1395"/>
      <c r="N647" s="1395"/>
      <c r="O647" s="1395"/>
      <c r="P647" s="1395"/>
      <c r="Q647" s="1395"/>
      <c r="R647" s="1395"/>
      <c r="S647" s="1395"/>
      <c r="T647" s="1395"/>
      <c r="U647" s="1395"/>
      <c r="V647" s="1395"/>
      <c r="W647" s="1395"/>
      <c r="X647" s="1395"/>
      <c r="Y647" s="1395"/>
      <c r="Z647" s="1395"/>
      <c r="AA647" s="1395"/>
      <c r="AB647" s="1395"/>
      <c r="AC647" s="1395"/>
      <c r="AD647" s="1395"/>
      <c r="AE647" s="1395"/>
      <c r="AF647" s="1395"/>
      <c r="AG647" s="1395"/>
      <c r="AH647" s="1395"/>
      <c r="AI647" s="1395"/>
      <c r="AJ647" s="1395"/>
      <c r="AK647" s="1395"/>
      <c r="AL647" s="1395"/>
      <c r="AM647" s="1395"/>
      <c r="AN647" s="1395"/>
    </row>
    <row r="648">
      <c r="A648" s="1395"/>
      <c r="B648" s="1395"/>
      <c r="C648" s="1395"/>
      <c r="D648" s="1395"/>
      <c r="E648" s="1395"/>
      <c r="F648" s="1395"/>
      <c r="G648" s="1395"/>
      <c r="H648" s="1395"/>
      <c r="I648" s="1395"/>
      <c r="J648" s="1395"/>
      <c r="K648" s="1395"/>
      <c r="L648" s="1395"/>
      <c r="M648" s="1395"/>
      <c r="N648" s="1395"/>
      <c r="O648" s="1395"/>
      <c r="P648" s="1395"/>
      <c r="Q648" s="1395"/>
      <c r="R648" s="1395"/>
      <c r="S648" s="1395"/>
      <c r="T648" s="1395"/>
      <c r="U648" s="1395"/>
      <c r="V648" s="1395"/>
      <c r="W648" s="1395"/>
      <c r="X648" s="1395"/>
      <c r="Y648" s="1395"/>
      <c r="Z648" s="1395"/>
      <c r="AA648" s="1395"/>
      <c r="AB648" s="1395"/>
      <c r="AC648" s="1395"/>
      <c r="AD648" s="1395"/>
      <c r="AE648" s="1395"/>
      <c r="AF648" s="1395"/>
      <c r="AG648" s="1395"/>
      <c r="AH648" s="1395"/>
      <c r="AI648" s="1395"/>
      <c r="AJ648" s="1395"/>
      <c r="AK648" s="1395"/>
      <c r="AL648" s="1395"/>
      <c r="AM648" s="1395"/>
      <c r="AN648" s="1395"/>
    </row>
    <row r="649">
      <c r="A649" s="1395"/>
      <c r="B649" s="1395"/>
      <c r="C649" s="1395"/>
      <c r="D649" s="1395"/>
      <c r="E649" s="1395"/>
      <c r="F649" s="1395"/>
      <c r="G649" s="1395"/>
      <c r="H649" s="1395"/>
      <c r="I649" s="1395"/>
      <c r="J649" s="1395"/>
      <c r="K649" s="1395"/>
      <c r="L649" s="1395"/>
      <c r="M649" s="1395"/>
      <c r="N649" s="1395"/>
      <c r="O649" s="1395"/>
      <c r="P649" s="1395"/>
      <c r="Q649" s="1395"/>
      <c r="R649" s="1395"/>
      <c r="S649" s="1395"/>
      <c r="T649" s="1395"/>
      <c r="U649" s="1395"/>
      <c r="V649" s="1395"/>
      <c r="W649" s="1395"/>
      <c r="X649" s="1395"/>
      <c r="Y649" s="1395"/>
      <c r="Z649" s="1395"/>
      <c r="AA649" s="1395"/>
      <c r="AB649" s="1395"/>
      <c r="AC649" s="1395"/>
      <c r="AD649" s="1395"/>
      <c r="AE649" s="1395"/>
      <c r="AF649" s="1395"/>
      <c r="AG649" s="1395"/>
      <c r="AH649" s="1395"/>
      <c r="AI649" s="1395"/>
      <c r="AJ649" s="1395"/>
      <c r="AK649" s="1395"/>
      <c r="AL649" s="1395"/>
      <c r="AM649" s="1395"/>
      <c r="AN649" s="1395"/>
    </row>
    <row r="650">
      <c r="A650" s="1395"/>
      <c r="B650" s="1395"/>
      <c r="C650" s="1395"/>
      <c r="D650" s="1395"/>
      <c r="E650" s="1395"/>
      <c r="F650" s="1395"/>
      <c r="G650" s="1395"/>
      <c r="H650" s="1395"/>
      <c r="I650" s="1395"/>
      <c r="J650" s="1395"/>
      <c r="K650" s="1395"/>
      <c r="L650" s="1395"/>
      <c r="M650" s="1395"/>
      <c r="N650" s="1395"/>
      <c r="O650" s="1395"/>
      <c r="P650" s="1395"/>
      <c r="Q650" s="1395"/>
      <c r="R650" s="1395"/>
      <c r="S650" s="1395"/>
      <c r="T650" s="1395"/>
      <c r="U650" s="1395"/>
      <c r="V650" s="1395"/>
      <c r="W650" s="1395"/>
      <c r="X650" s="1395"/>
      <c r="Y650" s="1395"/>
      <c r="Z650" s="1395"/>
      <c r="AA650" s="1395"/>
      <c r="AB650" s="1395"/>
      <c r="AC650" s="1395"/>
      <c r="AD650" s="1395"/>
      <c r="AE650" s="1395"/>
      <c r="AF650" s="1395"/>
      <c r="AG650" s="1395"/>
      <c r="AH650" s="1395"/>
      <c r="AI650" s="1395"/>
      <c r="AJ650" s="1395"/>
      <c r="AK650" s="1395"/>
      <c r="AL650" s="1395"/>
      <c r="AM650" s="1395"/>
      <c r="AN650" s="1395"/>
    </row>
    <row r="651">
      <c r="A651" s="1395"/>
      <c r="B651" s="1395"/>
      <c r="C651" s="1395"/>
      <c r="D651" s="1395"/>
      <c r="E651" s="1395"/>
      <c r="F651" s="1395"/>
      <c r="G651" s="1395"/>
      <c r="H651" s="1395"/>
      <c r="I651" s="1395"/>
      <c r="J651" s="1395"/>
      <c r="K651" s="1395"/>
      <c r="L651" s="1395"/>
      <c r="M651" s="1395"/>
      <c r="N651" s="1395"/>
      <c r="O651" s="1395"/>
      <c r="P651" s="1395"/>
      <c r="Q651" s="1395"/>
      <c r="R651" s="1395"/>
      <c r="S651" s="1395"/>
      <c r="T651" s="1395"/>
      <c r="U651" s="1395"/>
      <c r="V651" s="1395"/>
      <c r="W651" s="1395"/>
      <c r="X651" s="1395"/>
      <c r="Y651" s="1395"/>
      <c r="Z651" s="1395"/>
      <c r="AA651" s="1395"/>
      <c r="AB651" s="1395"/>
      <c r="AC651" s="1395"/>
      <c r="AD651" s="1395"/>
      <c r="AE651" s="1395"/>
      <c r="AF651" s="1395"/>
      <c r="AG651" s="1395"/>
      <c r="AH651" s="1395"/>
      <c r="AI651" s="1395"/>
      <c r="AJ651" s="1395"/>
      <c r="AK651" s="1395"/>
      <c r="AL651" s="1395"/>
      <c r="AM651" s="1395"/>
      <c r="AN651" s="1395"/>
    </row>
    <row r="652">
      <c r="A652" s="1395"/>
      <c r="B652" s="1395"/>
      <c r="C652" s="1395"/>
      <c r="D652" s="1395"/>
      <c r="E652" s="1395"/>
      <c r="F652" s="1395"/>
      <c r="G652" s="1395"/>
      <c r="H652" s="1395"/>
      <c r="I652" s="1395"/>
      <c r="J652" s="1395"/>
      <c r="K652" s="1395"/>
      <c r="L652" s="1395"/>
      <c r="M652" s="1395"/>
      <c r="N652" s="1395"/>
      <c r="O652" s="1395"/>
      <c r="P652" s="1395"/>
      <c r="Q652" s="1395"/>
      <c r="R652" s="1395"/>
      <c r="S652" s="1395"/>
      <c r="T652" s="1395"/>
      <c r="U652" s="1395"/>
      <c r="V652" s="1395"/>
      <c r="W652" s="1395"/>
      <c r="X652" s="1395"/>
      <c r="Y652" s="1395"/>
      <c r="Z652" s="1395"/>
      <c r="AA652" s="1395"/>
      <c r="AB652" s="1395"/>
      <c r="AC652" s="1395"/>
      <c r="AD652" s="1395"/>
      <c r="AE652" s="1395"/>
      <c r="AF652" s="1395"/>
      <c r="AG652" s="1395"/>
      <c r="AH652" s="1395"/>
      <c r="AI652" s="1395"/>
      <c r="AJ652" s="1395"/>
      <c r="AK652" s="1395"/>
      <c r="AL652" s="1395"/>
      <c r="AM652" s="1395"/>
      <c r="AN652" s="1395"/>
    </row>
    <row r="653">
      <c r="A653" s="1395"/>
      <c r="B653" s="1395"/>
      <c r="C653" s="1395"/>
      <c r="D653" s="1395"/>
      <c r="E653" s="1395"/>
      <c r="F653" s="1395"/>
      <c r="G653" s="1395"/>
      <c r="H653" s="1395"/>
      <c r="I653" s="1395"/>
      <c r="J653" s="1395"/>
      <c r="K653" s="1395"/>
      <c r="L653" s="1395"/>
      <c r="M653" s="1395"/>
      <c r="N653" s="1395"/>
      <c r="O653" s="1395"/>
      <c r="P653" s="1395"/>
      <c r="Q653" s="1395"/>
      <c r="R653" s="1395"/>
      <c r="S653" s="1395"/>
      <c r="T653" s="1395"/>
      <c r="U653" s="1395"/>
      <c r="V653" s="1395"/>
      <c r="W653" s="1395"/>
      <c r="X653" s="1395"/>
      <c r="Y653" s="1395"/>
      <c r="Z653" s="1395"/>
      <c r="AA653" s="1395"/>
      <c r="AB653" s="1395"/>
      <c r="AC653" s="1395"/>
      <c r="AD653" s="1395"/>
      <c r="AE653" s="1395"/>
      <c r="AF653" s="1395"/>
      <c r="AG653" s="1395"/>
      <c r="AH653" s="1395"/>
      <c r="AI653" s="1395"/>
      <c r="AJ653" s="1395"/>
      <c r="AK653" s="1395"/>
      <c r="AL653" s="1395"/>
      <c r="AM653" s="1395"/>
      <c r="AN653" s="1395"/>
    </row>
    <row r="654">
      <c r="A654" s="1395"/>
      <c r="B654" s="1395"/>
      <c r="C654" s="1395"/>
      <c r="D654" s="1395"/>
      <c r="E654" s="1395"/>
      <c r="F654" s="1395"/>
      <c r="G654" s="1395"/>
      <c r="H654" s="1395"/>
      <c r="I654" s="1395"/>
      <c r="J654" s="1395"/>
      <c r="K654" s="1395"/>
      <c r="L654" s="1395"/>
      <c r="M654" s="1395"/>
      <c r="N654" s="1395"/>
      <c r="O654" s="1395"/>
      <c r="P654" s="1395"/>
      <c r="Q654" s="1395"/>
      <c r="R654" s="1395"/>
      <c r="S654" s="1395"/>
      <c r="T654" s="1395"/>
      <c r="U654" s="1395"/>
      <c r="V654" s="1395"/>
      <c r="W654" s="1395"/>
      <c r="X654" s="1395"/>
      <c r="Y654" s="1395"/>
      <c r="Z654" s="1395"/>
      <c r="AA654" s="1395"/>
      <c r="AB654" s="1395"/>
      <c r="AC654" s="1395"/>
      <c r="AD654" s="1395"/>
      <c r="AE654" s="1395"/>
      <c r="AF654" s="1395"/>
      <c r="AG654" s="1395"/>
      <c r="AH654" s="1395"/>
      <c r="AI654" s="1395"/>
      <c r="AJ654" s="1395"/>
      <c r="AK654" s="1395"/>
      <c r="AL654" s="1395"/>
      <c r="AM654" s="1395"/>
      <c r="AN654" s="1395"/>
    </row>
    <row r="655">
      <c r="A655" s="1395"/>
      <c r="B655" s="1395"/>
      <c r="C655" s="1395"/>
      <c r="D655" s="1395"/>
      <c r="E655" s="1395"/>
      <c r="F655" s="1395"/>
      <c r="G655" s="1395"/>
      <c r="H655" s="1395"/>
      <c r="I655" s="1395"/>
      <c r="J655" s="1395"/>
      <c r="K655" s="1395"/>
      <c r="L655" s="1395"/>
      <c r="M655" s="1395"/>
      <c r="N655" s="1395"/>
      <c r="O655" s="1395"/>
      <c r="P655" s="1395"/>
      <c r="Q655" s="1395"/>
      <c r="R655" s="1395"/>
      <c r="S655" s="1395"/>
      <c r="T655" s="1395"/>
      <c r="U655" s="1395"/>
      <c r="V655" s="1395"/>
      <c r="W655" s="1395"/>
      <c r="X655" s="1395"/>
      <c r="Y655" s="1395"/>
      <c r="Z655" s="1395"/>
      <c r="AA655" s="1395"/>
      <c r="AB655" s="1395"/>
      <c r="AC655" s="1395"/>
      <c r="AD655" s="1395"/>
      <c r="AE655" s="1395"/>
      <c r="AF655" s="1395"/>
      <c r="AG655" s="1395"/>
      <c r="AH655" s="1395"/>
      <c r="AI655" s="1395"/>
      <c r="AJ655" s="1395"/>
      <c r="AK655" s="1395"/>
      <c r="AL655" s="1395"/>
      <c r="AM655" s="1395"/>
      <c r="AN655" s="1395"/>
    </row>
    <row r="656">
      <c r="A656" s="1395"/>
      <c r="B656" s="1395"/>
      <c r="C656" s="1395"/>
      <c r="D656" s="1395"/>
      <c r="E656" s="1395"/>
      <c r="F656" s="1395"/>
      <c r="G656" s="1395"/>
      <c r="H656" s="1395"/>
      <c r="I656" s="1395"/>
      <c r="J656" s="1395"/>
      <c r="K656" s="1395"/>
      <c r="L656" s="1395"/>
      <c r="M656" s="1395"/>
      <c r="N656" s="1395"/>
      <c r="O656" s="1395"/>
      <c r="P656" s="1395"/>
      <c r="Q656" s="1395"/>
      <c r="R656" s="1395"/>
      <c r="S656" s="1395"/>
      <c r="T656" s="1395"/>
      <c r="U656" s="1395"/>
      <c r="V656" s="1395"/>
      <c r="W656" s="1395"/>
      <c r="X656" s="1395"/>
      <c r="Y656" s="1395"/>
      <c r="Z656" s="1395"/>
      <c r="AA656" s="1395"/>
      <c r="AB656" s="1395"/>
      <c r="AC656" s="1395"/>
      <c r="AD656" s="1395"/>
      <c r="AE656" s="1395"/>
      <c r="AF656" s="1395"/>
      <c r="AG656" s="1395"/>
      <c r="AH656" s="1395"/>
      <c r="AI656" s="1395"/>
      <c r="AJ656" s="1395"/>
      <c r="AK656" s="1395"/>
      <c r="AL656" s="1395"/>
      <c r="AM656" s="1395"/>
      <c r="AN656" s="1395"/>
    </row>
    <row r="657">
      <c r="A657" s="1395"/>
      <c r="B657" s="1395"/>
      <c r="C657" s="1395"/>
      <c r="D657" s="1395"/>
      <c r="E657" s="1395"/>
      <c r="F657" s="1395"/>
      <c r="G657" s="1395"/>
      <c r="H657" s="1395"/>
      <c r="I657" s="1395"/>
      <c r="J657" s="1395"/>
      <c r="K657" s="1395"/>
      <c r="L657" s="1395"/>
      <c r="M657" s="1395"/>
      <c r="N657" s="1395"/>
      <c r="O657" s="1395"/>
      <c r="P657" s="1395"/>
      <c r="Q657" s="1395"/>
      <c r="R657" s="1395"/>
      <c r="S657" s="1395"/>
      <c r="T657" s="1395"/>
      <c r="U657" s="1395"/>
      <c r="V657" s="1395"/>
      <c r="W657" s="1395"/>
      <c r="X657" s="1395"/>
      <c r="Y657" s="1395"/>
      <c r="Z657" s="1395"/>
      <c r="AA657" s="1395"/>
      <c r="AB657" s="1395"/>
      <c r="AC657" s="1395"/>
      <c r="AD657" s="1395"/>
      <c r="AE657" s="1395"/>
      <c r="AF657" s="1395"/>
      <c r="AG657" s="1395"/>
      <c r="AH657" s="1395"/>
      <c r="AI657" s="1395"/>
      <c r="AJ657" s="1395"/>
      <c r="AK657" s="1395"/>
      <c r="AL657" s="1395"/>
      <c r="AM657" s="1395"/>
      <c r="AN657" s="1395"/>
    </row>
    <row r="658">
      <c r="A658" s="1395"/>
      <c r="B658" s="1395"/>
      <c r="C658" s="1395"/>
      <c r="D658" s="1395"/>
      <c r="E658" s="1395"/>
      <c r="F658" s="1395"/>
      <c r="G658" s="1395"/>
      <c r="H658" s="1395"/>
      <c r="I658" s="1395"/>
      <c r="J658" s="1395"/>
      <c r="K658" s="1395"/>
      <c r="L658" s="1395"/>
      <c r="M658" s="1395"/>
      <c r="N658" s="1395"/>
      <c r="O658" s="1395"/>
      <c r="P658" s="1395"/>
      <c r="Q658" s="1395"/>
      <c r="R658" s="1395"/>
      <c r="S658" s="1395"/>
      <c r="T658" s="1395"/>
      <c r="U658" s="1395"/>
      <c r="V658" s="1395"/>
      <c r="W658" s="1395"/>
      <c r="X658" s="1395"/>
      <c r="Y658" s="1395"/>
      <c r="Z658" s="1395"/>
      <c r="AA658" s="1395"/>
      <c r="AB658" s="1395"/>
      <c r="AC658" s="1395"/>
      <c r="AD658" s="1395"/>
      <c r="AE658" s="1395"/>
      <c r="AF658" s="1395"/>
      <c r="AG658" s="1395"/>
      <c r="AH658" s="1395"/>
      <c r="AI658" s="1395"/>
      <c r="AJ658" s="1395"/>
      <c r="AK658" s="1395"/>
      <c r="AL658" s="1395"/>
      <c r="AM658" s="1395"/>
      <c r="AN658" s="1395"/>
    </row>
    <row r="659">
      <c r="A659" s="1395"/>
      <c r="B659" s="1395"/>
      <c r="C659" s="1395"/>
      <c r="D659" s="1395"/>
      <c r="E659" s="1395"/>
      <c r="F659" s="1395"/>
      <c r="G659" s="1395"/>
      <c r="H659" s="1395"/>
      <c r="I659" s="1395"/>
      <c r="J659" s="1395"/>
      <c r="K659" s="1395"/>
      <c r="L659" s="1395"/>
      <c r="M659" s="1395"/>
      <c r="N659" s="1395"/>
      <c r="O659" s="1395"/>
      <c r="P659" s="1395"/>
      <c r="Q659" s="1395"/>
      <c r="R659" s="1395"/>
      <c r="S659" s="1395"/>
      <c r="T659" s="1395"/>
      <c r="U659" s="1395"/>
      <c r="V659" s="1395"/>
      <c r="W659" s="1395"/>
      <c r="X659" s="1395"/>
      <c r="Y659" s="1395"/>
      <c r="Z659" s="1395"/>
      <c r="AA659" s="1395"/>
      <c r="AB659" s="1395"/>
      <c r="AC659" s="1395"/>
      <c r="AD659" s="1395"/>
      <c r="AE659" s="1395"/>
      <c r="AF659" s="1395"/>
      <c r="AG659" s="1395"/>
      <c r="AH659" s="1395"/>
      <c r="AI659" s="1395"/>
      <c r="AJ659" s="1395"/>
      <c r="AK659" s="1395"/>
      <c r="AL659" s="1395"/>
      <c r="AM659" s="1395"/>
      <c r="AN659" s="1395"/>
    </row>
    <row r="660">
      <c r="A660" s="1395"/>
      <c r="B660" s="1395"/>
      <c r="C660" s="1395"/>
      <c r="D660" s="1395"/>
      <c r="E660" s="1395"/>
      <c r="F660" s="1395"/>
      <c r="G660" s="1395"/>
      <c r="H660" s="1395"/>
      <c r="I660" s="1395"/>
      <c r="J660" s="1395"/>
      <c r="K660" s="1395"/>
      <c r="L660" s="1395"/>
      <c r="M660" s="1395"/>
      <c r="N660" s="1395"/>
      <c r="O660" s="1395"/>
      <c r="P660" s="1395"/>
      <c r="Q660" s="1395"/>
      <c r="R660" s="1395"/>
      <c r="S660" s="1395"/>
      <c r="T660" s="1395"/>
      <c r="U660" s="1395"/>
      <c r="V660" s="1395"/>
      <c r="W660" s="1395"/>
      <c r="X660" s="1395"/>
      <c r="Y660" s="1395"/>
      <c r="Z660" s="1395"/>
      <c r="AA660" s="1395"/>
      <c r="AB660" s="1395"/>
      <c r="AC660" s="1395"/>
      <c r="AD660" s="1395"/>
      <c r="AE660" s="1395"/>
      <c r="AF660" s="1395"/>
      <c r="AG660" s="1395"/>
      <c r="AH660" s="1395"/>
      <c r="AI660" s="1395"/>
      <c r="AJ660" s="1395"/>
      <c r="AK660" s="1395"/>
      <c r="AL660" s="1395"/>
      <c r="AM660" s="1395"/>
      <c r="AN660" s="1395"/>
    </row>
    <row r="661">
      <c r="A661" s="1395"/>
      <c r="B661" s="1395"/>
      <c r="C661" s="1395"/>
      <c r="D661" s="1395"/>
      <c r="E661" s="1395"/>
      <c r="F661" s="1395"/>
      <c r="G661" s="1395"/>
      <c r="H661" s="1395"/>
      <c r="I661" s="1395"/>
      <c r="J661" s="1395"/>
      <c r="K661" s="1395"/>
      <c r="L661" s="1395"/>
      <c r="M661" s="1395"/>
      <c r="N661" s="1395"/>
      <c r="O661" s="1395"/>
      <c r="P661" s="1395"/>
      <c r="Q661" s="1395"/>
      <c r="R661" s="1395"/>
      <c r="S661" s="1395"/>
      <c r="T661" s="1395"/>
      <c r="U661" s="1395"/>
      <c r="V661" s="1395"/>
      <c r="W661" s="1395"/>
      <c r="X661" s="1395"/>
      <c r="Y661" s="1395"/>
      <c r="Z661" s="1395"/>
      <c r="AA661" s="1395"/>
      <c r="AB661" s="1395"/>
      <c r="AC661" s="1395"/>
      <c r="AD661" s="1395"/>
      <c r="AE661" s="1395"/>
      <c r="AF661" s="1395"/>
      <c r="AG661" s="1395"/>
      <c r="AH661" s="1395"/>
      <c r="AI661" s="1395"/>
      <c r="AJ661" s="1395"/>
      <c r="AK661" s="1395"/>
      <c r="AL661" s="1395"/>
      <c r="AM661" s="1395"/>
      <c r="AN661" s="1395"/>
    </row>
    <row r="662">
      <c r="A662" s="1395"/>
      <c r="B662" s="1395"/>
      <c r="C662" s="1395"/>
      <c r="D662" s="1395"/>
      <c r="E662" s="1395"/>
      <c r="F662" s="1395"/>
      <c r="G662" s="1395"/>
      <c r="H662" s="1395"/>
      <c r="I662" s="1395"/>
      <c r="J662" s="1395"/>
      <c r="K662" s="1395"/>
      <c r="L662" s="1395"/>
      <c r="M662" s="1395"/>
      <c r="N662" s="1395"/>
      <c r="O662" s="1395"/>
      <c r="P662" s="1395"/>
      <c r="Q662" s="1395"/>
      <c r="R662" s="1395"/>
      <c r="S662" s="1395"/>
      <c r="T662" s="1395"/>
      <c r="U662" s="1395"/>
      <c r="V662" s="1395"/>
      <c r="W662" s="1395"/>
      <c r="X662" s="1395"/>
      <c r="Y662" s="1395"/>
      <c r="Z662" s="1395"/>
      <c r="AA662" s="1395"/>
      <c r="AB662" s="1395"/>
      <c r="AC662" s="1395"/>
      <c r="AD662" s="1395"/>
      <c r="AE662" s="1395"/>
      <c r="AF662" s="1395"/>
      <c r="AG662" s="1395"/>
      <c r="AH662" s="1395"/>
      <c r="AI662" s="1395"/>
      <c r="AJ662" s="1395"/>
      <c r="AK662" s="1395"/>
      <c r="AL662" s="1395"/>
      <c r="AM662" s="1395"/>
      <c r="AN662" s="1395"/>
    </row>
    <row r="663">
      <c r="A663" s="1395"/>
      <c r="B663" s="1395"/>
      <c r="C663" s="1395"/>
      <c r="D663" s="1395"/>
      <c r="E663" s="1395"/>
      <c r="F663" s="1395"/>
      <c r="G663" s="1395"/>
      <c r="H663" s="1395"/>
      <c r="I663" s="1395"/>
      <c r="J663" s="1395"/>
      <c r="K663" s="1395"/>
      <c r="L663" s="1395"/>
      <c r="M663" s="1395"/>
      <c r="N663" s="1395"/>
      <c r="O663" s="1395"/>
      <c r="P663" s="1395"/>
      <c r="Q663" s="1395"/>
      <c r="R663" s="1395"/>
      <c r="S663" s="1395"/>
      <c r="T663" s="1395"/>
      <c r="U663" s="1395"/>
      <c r="V663" s="1395"/>
      <c r="W663" s="1395"/>
      <c r="X663" s="1395"/>
      <c r="Y663" s="1395"/>
      <c r="Z663" s="1395"/>
      <c r="AA663" s="1395"/>
      <c r="AB663" s="1395"/>
      <c r="AC663" s="1395"/>
      <c r="AD663" s="1395"/>
      <c r="AE663" s="1395"/>
      <c r="AF663" s="1395"/>
      <c r="AG663" s="1395"/>
      <c r="AH663" s="1395"/>
      <c r="AI663" s="1395"/>
      <c r="AJ663" s="1395"/>
      <c r="AK663" s="1395"/>
      <c r="AL663" s="1395"/>
      <c r="AM663" s="1395"/>
      <c r="AN663" s="1395"/>
    </row>
    <row r="664">
      <c r="A664" s="1395"/>
      <c r="B664" s="1395"/>
      <c r="C664" s="1395"/>
      <c r="D664" s="1395"/>
      <c r="E664" s="1395"/>
      <c r="F664" s="1395"/>
      <c r="G664" s="1395"/>
      <c r="H664" s="1395"/>
      <c r="I664" s="1395"/>
      <c r="J664" s="1395"/>
      <c r="K664" s="1395"/>
      <c r="L664" s="1395"/>
      <c r="M664" s="1395"/>
      <c r="N664" s="1395"/>
      <c r="O664" s="1395"/>
      <c r="P664" s="1395"/>
      <c r="Q664" s="1395"/>
      <c r="R664" s="1395"/>
      <c r="S664" s="1395"/>
      <c r="T664" s="1395"/>
      <c r="U664" s="1395"/>
      <c r="V664" s="1395"/>
      <c r="W664" s="1395"/>
      <c r="X664" s="1395"/>
      <c r="Y664" s="1395"/>
      <c r="Z664" s="1395"/>
      <c r="AA664" s="1395"/>
      <c r="AB664" s="1395"/>
      <c r="AC664" s="1395"/>
      <c r="AD664" s="1395"/>
      <c r="AE664" s="1395"/>
      <c r="AF664" s="1395"/>
      <c r="AG664" s="1395"/>
      <c r="AH664" s="1395"/>
      <c r="AI664" s="1395"/>
      <c r="AJ664" s="1395"/>
      <c r="AK664" s="1395"/>
      <c r="AL664" s="1395"/>
      <c r="AM664" s="1395"/>
      <c r="AN664" s="1395"/>
    </row>
    <row r="665">
      <c r="A665" s="1395"/>
      <c r="B665" s="1395"/>
      <c r="C665" s="1395"/>
      <c r="D665" s="1395"/>
      <c r="E665" s="1395"/>
      <c r="F665" s="1395"/>
      <c r="G665" s="1395"/>
      <c r="H665" s="1395"/>
      <c r="I665" s="1395"/>
      <c r="J665" s="1395"/>
      <c r="K665" s="1395"/>
      <c r="L665" s="1395"/>
      <c r="M665" s="1395"/>
      <c r="N665" s="1395"/>
      <c r="O665" s="1395"/>
      <c r="P665" s="1395"/>
      <c r="Q665" s="1395"/>
      <c r="R665" s="1395"/>
      <c r="S665" s="1395"/>
      <c r="T665" s="1395"/>
      <c r="U665" s="1395"/>
      <c r="V665" s="1395"/>
      <c r="W665" s="1395"/>
      <c r="X665" s="1395"/>
      <c r="Y665" s="1395"/>
      <c r="Z665" s="1395"/>
      <c r="AA665" s="1395"/>
      <c r="AB665" s="1395"/>
      <c r="AC665" s="1395"/>
      <c r="AD665" s="1395"/>
      <c r="AE665" s="1395"/>
      <c r="AF665" s="1395"/>
      <c r="AG665" s="1395"/>
      <c r="AH665" s="1395"/>
      <c r="AI665" s="1395"/>
      <c r="AJ665" s="1395"/>
      <c r="AK665" s="1395"/>
      <c r="AL665" s="1395"/>
      <c r="AM665" s="1395"/>
      <c r="AN665" s="1395"/>
    </row>
    <row r="666">
      <c r="A666" s="1395"/>
      <c r="B666" s="1395"/>
      <c r="C666" s="1395"/>
      <c r="D666" s="1395"/>
      <c r="E666" s="1395"/>
      <c r="F666" s="1395"/>
      <c r="G666" s="1395"/>
      <c r="H666" s="1395"/>
      <c r="I666" s="1395"/>
      <c r="J666" s="1395"/>
      <c r="K666" s="1395"/>
      <c r="L666" s="1395"/>
      <c r="M666" s="1395"/>
      <c r="N666" s="1395"/>
      <c r="O666" s="1395"/>
      <c r="P666" s="1395"/>
      <c r="Q666" s="1395"/>
      <c r="R666" s="1395"/>
      <c r="S666" s="1395"/>
      <c r="T666" s="1395"/>
      <c r="U666" s="1395"/>
      <c r="V666" s="1395"/>
      <c r="W666" s="1395"/>
      <c r="X666" s="1395"/>
      <c r="Y666" s="1395"/>
      <c r="Z666" s="1395"/>
      <c r="AA666" s="1395"/>
      <c r="AB666" s="1395"/>
      <c r="AC666" s="1395"/>
      <c r="AD666" s="1395"/>
      <c r="AE666" s="1395"/>
      <c r="AF666" s="1395"/>
      <c r="AG666" s="1395"/>
      <c r="AH666" s="1395"/>
      <c r="AI666" s="1395"/>
      <c r="AJ666" s="1395"/>
      <c r="AK666" s="1395"/>
      <c r="AL666" s="1395"/>
      <c r="AM666" s="1395"/>
      <c r="AN666" s="1395"/>
    </row>
    <row r="667">
      <c r="A667" s="1395"/>
      <c r="B667" s="1395"/>
      <c r="C667" s="1395"/>
      <c r="D667" s="1395"/>
      <c r="E667" s="1395"/>
      <c r="F667" s="1395"/>
      <c r="G667" s="1395"/>
      <c r="H667" s="1395"/>
      <c r="I667" s="1395"/>
      <c r="J667" s="1395"/>
      <c r="K667" s="1395"/>
      <c r="L667" s="1395"/>
      <c r="M667" s="1395"/>
      <c r="N667" s="1395"/>
      <c r="O667" s="1395"/>
      <c r="P667" s="1395"/>
      <c r="Q667" s="1395"/>
      <c r="R667" s="1395"/>
      <c r="S667" s="1395"/>
      <c r="T667" s="1395"/>
      <c r="U667" s="1395"/>
      <c r="V667" s="1395"/>
      <c r="W667" s="1395"/>
      <c r="X667" s="1395"/>
      <c r="Y667" s="1395"/>
      <c r="Z667" s="1395"/>
      <c r="AA667" s="1395"/>
      <c r="AB667" s="1395"/>
      <c r="AC667" s="1395"/>
      <c r="AD667" s="1395"/>
      <c r="AE667" s="1395"/>
      <c r="AF667" s="1395"/>
      <c r="AG667" s="1395"/>
      <c r="AH667" s="1395"/>
      <c r="AI667" s="1395"/>
      <c r="AJ667" s="1395"/>
      <c r="AK667" s="1395"/>
      <c r="AL667" s="1395"/>
      <c r="AM667" s="1395"/>
      <c r="AN667" s="1395"/>
    </row>
    <row r="668">
      <c r="A668" s="1395"/>
      <c r="B668" s="1395"/>
      <c r="C668" s="1395"/>
      <c r="D668" s="1395"/>
      <c r="E668" s="1395"/>
      <c r="F668" s="1395"/>
      <c r="G668" s="1395"/>
      <c r="H668" s="1395"/>
      <c r="I668" s="1395"/>
      <c r="J668" s="1395"/>
      <c r="K668" s="1395"/>
      <c r="L668" s="1395"/>
      <c r="M668" s="1395"/>
      <c r="N668" s="1395"/>
      <c r="O668" s="1395"/>
      <c r="P668" s="1395"/>
      <c r="Q668" s="1395"/>
      <c r="R668" s="1395"/>
      <c r="S668" s="1395"/>
      <c r="T668" s="1395"/>
      <c r="U668" s="1395"/>
      <c r="V668" s="1395"/>
      <c r="W668" s="1395"/>
      <c r="X668" s="1395"/>
      <c r="Y668" s="1395"/>
      <c r="Z668" s="1395"/>
      <c r="AA668" s="1395"/>
      <c r="AB668" s="1395"/>
      <c r="AC668" s="1395"/>
      <c r="AD668" s="1395"/>
      <c r="AE668" s="1395"/>
      <c r="AF668" s="1395"/>
      <c r="AG668" s="1395"/>
      <c r="AH668" s="1395"/>
      <c r="AI668" s="1395"/>
      <c r="AJ668" s="1395"/>
      <c r="AK668" s="1395"/>
      <c r="AL668" s="1395"/>
      <c r="AM668" s="1395"/>
      <c r="AN668" s="1395"/>
    </row>
    <row r="669">
      <c r="A669" s="1395"/>
      <c r="B669" s="1395"/>
      <c r="C669" s="1395"/>
      <c r="D669" s="1395"/>
      <c r="E669" s="1395"/>
      <c r="F669" s="1395"/>
      <c r="G669" s="1395"/>
      <c r="H669" s="1395"/>
      <c r="I669" s="1395"/>
      <c r="J669" s="1395"/>
      <c r="K669" s="1395"/>
      <c r="L669" s="1395"/>
      <c r="M669" s="1395"/>
      <c r="N669" s="1395"/>
      <c r="O669" s="1395"/>
      <c r="P669" s="1395"/>
      <c r="Q669" s="1395"/>
      <c r="R669" s="1395"/>
      <c r="S669" s="1395"/>
      <c r="T669" s="1395"/>
      <c r="U669" s="1395"/>
      <c r="V669" s="1395"/>
      <c r="W669" s="1395"/>
      <c r="X669" s="1395"/>
      <c r="Y669" s="1395"/>
      <c r="Z669" s="1395"/>
      <c r="AA669" s="1395"/>
      <c r="AB669" s="1395"/>
      <c r="AC669" s="1395"/>
      <c r="AD669" s="1395"/>
      <c r="AE669" s="1395"/>
      <c r="AF669" s="1395"/>
      <c r="AG669" s="1395"/>
      <c r="AH669" s="1395"/>
      <c r="AI669" s="1395"/>
      <c r="AJ669" s="1395"/>
      <c r="AK669" s="1395"/>
      <c r="AL669" s="1395"/>
      <c r="AM669" s="1395"/>
      <c r="AN669" s="1395"/>
    </row>
    <row r="670">
      <c r="A670" s="1395"/>
      <c r="B670" s="1395"/>
      <c r="C670" s="1395"/>
      <c r="D670" s="1395"/>
      <c r="E670" s="1395"/>
      <c r="F670" s="1395"/>
      <c r="G670" s="1395"/>
      <c r="H670" s="1395"/>
      <c r="I670" s="1395"/>
      <c r="J670" s="1395"/>
      <c r="K670" s="1395"/>
      <c r="L670" s="1395"/>
      <c r="M670" s="1395"/>
      <c r="N670" s="1395"/>
      <c r="O670" s="1395"/>
      <c r="P670" s="1395"/>
      <c r="Q670" s="1395"/>
      <c r="R670" s="1395"/>
      <c r="S670" s="1395"/>
      <c r="T670" s="1395"/>
      <c r="U670" s="1395"/>
      <c r="V670" s="1395"/>
      <c r="W670" s="1395"/>
      <c r="X670" s="1395"/>
      <c r="Y670" s="1395"/>
      <c r="Z670" s="1395"/>
      <c r="AA670" s="1395"/>
      <c r="AB670" s="1395"/>
      <c r="AC670" s="1395"/>
      <c r="AD670" s="1395"/>
      <c r="AE670" s="1395"/>
      <c r="AF670" s="1395"/>
      <c r="AG670" s="1395"/>
      <c r="AH670" s="1395"/>
      <c r="AI670" s="1395"/>
      <c r="AJ670" s="1395"/>
      <c r="AK670" s="1395"/>
      <c r="AL670" s="1395"/>
      <c r="AM670" s="1395"/>
      <c r="AN670" s="1395"/>
    </row>
    <row r="671">
      <c r="A671" s="1395"/>
      <c r="B671" s="1395"/>
      <c r="C671" s="1395"/>
      <c r="D671" s="1395"/>
      <c r="E671" s="1395"/>
      <c r="F671" s="1395"/>
      <c r="G671" s="1395"/>
      <c r="H671" s="1395"/>
      <c r="I671" s="1395"/>
      <c r="J671" s="1395"/>
      <c r="K671" s="1395"/>
      <c r="L671" s="1395"/>
      <c r="M671" s="1395"/>
      <c r="N671" s="1395"/>
      <c r="O671" s="1395"/>
      <c r="P671" s="1395"/>
      <c r="Q671" s="1395"/>
      <c r="R671" s="1395"/>
      <c r="S671" s="1395"/>
      <c r="T671" s="1395"/>
      <c r="U671" s="1395"/>
      <c r="V671" s="1395"/>
      <c r="W671" s="1395"/>
      <c r="X671" s="1395"/>
      <c r="Y671" s="1395"/>
      <c r="Z671" s="1395"/>
      <c r="AA671" s="1395"/>
      <c r="AB671" s="1395"/>
      <c r="AC671" s="1395"/>
      <c r="AD671" s="1395"/>
      <c r="AE671" s="1395"/>
      <c r="AF671" s="1395"/>
      <c r="AG671" s="1395"/>
      <c r="AH671" s="1395"/>
      <c r="AI671" s="1395"/>
      <c r="AJ671" s="1395"/>
      <c r="AK671" s="1395"/>
      <c r="AL671" s="1395"/>
      <c r="AM671" s="1395"/>
      <c r="AN671" s="1395"/>
    </row>
    <row r="672">
      <c r="A672" s="1395"/>
      <c r="B672" s="1395"/>
      <c r="C672" s="1395"/>
      <c r="D672" s="1395"/>
      <c r="E672" s="1395"/>
      <c r="F672" s="1395"/>
      <c r="G672" s="1395"/>
      <c r="H672" s="1395"/>
      <c r="I672" s="1395"/>
      <c r="J672" s="1395"/>
      <c r="K672" s="1395"/>
      <c r="L672" s="1395"/>
      <c r="M672" s="1395"/>
      <c r="N672" s="1395"/>
      <c r="O672" s="1395"/>
      <c r="P672" s="1395"/>
      <c r="Q672" s="1395"/>
      <c r="R672" s="1395"/>
      <c r="S672" s="1395"/>
      <c r="T672" s="1395"/>
      <c r="U672" s="1395"/>
      <c r="V672" s="1395"/>
      <c r="W672" s="1395"/>
      <c r="X672" s="1395"/>
      <c r="Y672" s="1395"/>
      <c r="Z672" s="1395"/>
      <c r="AA672" s="1395"/>
      <c r="AB672" s="1395"/>
      <c r="AC672" s="1395"/>
      <c r="AD672" s="1395"/>
      <c r="AE672" s="1395"/>
      <c r="AF672" s="1395"/>
      <c r="AG672" s="1395"/>
      <c r="AH672" s="1395"/>
      <c r="AI672" s="1395"/>
      <c r="AJ672" s="1395"/>
      <c r="AK672" s="1395"/>
      <c r="AL672" s="1395"/>
      <c r="AM672" s="1395"/>
      <c r="AN672" s="1395"/>
    </row>
    <row r="673">
      <c r="A673" s="1395"/>
      <c r="B673" s="1395"/>
      <c r="C673" s="1395"/>
      <c r="D673" s="1395"/>
      <c r="E673" s="1395"/>
      <c r="F673" s="1395"/>
      <c r="G673" s="1395"/>
      <c r="H673" s="1395"/>
      <c r="I673" s="1395"/>
      <c r="J673" s="1395"/>
      <c r="K673" s="1395"/>
      <c r="L673" s="1395"/>
      <c r="M673" s="1395"/>
      <c r="N673" s="1395"/>
      <c r="O673" s="1395"/>
      <c r="P673" s="1395"/>
      <c r="Q673" s="1395"/>
      <c r="R673" s="1395"/>
      <c r="S673" s="1395"/>
      <c r="T673" s="1395"/>
      <c r="U673" s="1395"/>
      <c r="V673" s="1395"/>
      <c r="W673" s="1395"/>
      <c r="X673" s="1395"/>
      <c r="Y673" s="1395"/>
      <c r="Z673" s="1395"/>
      <c r="AA673" s="1395"/>
      <c r="AB673" s="1395"/>
      <c r="AC673" s="1395"/>
      <c r="AD673" s="1395"/>
      <c r="AE673" s="1395"/>
      <c r="AF673" s="1395"/>
      <c r="AG673" s="1395"/>
      <c r="AH673" s="1395"/>
      <c r="AI673" s="1395"/>
      <c r="AJ673" s="1395"/>
      <c r="AK673" s="1395"/>
      <c r="AL673" s="1395"/>
      <c r="AM673" s="1395"/>
      <c r="AN673" s="1395"/>
    </row>
    <row r="674">
      <c r="A674" s="1395"/>
      <c r="B674" s="1395"/>
      <c r="C674" s="1395"/>
      <c r="D674" s="1395"/>
      <c r="E674" s="1395"/>
      <c r="F674" s="1395"/>
      <c r="G674" s="1395"/>
      <c r="H674" s="1395"/>
      <c r="I674" s="1395"/>
      <c r="J674" s="1395"/>
      <c r="K674" s="1395"/>
      <c r="L674" s="1395"/>
      <c r="M674" s="1395"/>
      <c r="N674" s="1395"/>
      <c r="O674" s="1395"/>
      <c r="P674" s="1395"/>
      <c r="Q674" s="1395"/>
      <c r="R674" s="1395"/>
      <c r="S674" s="1395"/>
      <c r="T674" s="1395"/>
      <c r="U674" s="1395"/>
      <c r="V674" s="1395"/>
      <c r="W674" s="1395"/>
      <c r="X674" s="1395"/>
      <c r="Y674" s="1395"/>
      <c r="Z674" s="1395"/>
      <c r="AA674" s="1395"/>
      <c r="AB674" s="1395"/>
      <c r="AC674" s="1395"/>
      <c r="AD674" s="1395"/>
      <c r="AE674" s="1395"/>
      <c r="AF674" s="1395"/>
      <c r="AG674" s="1395"/>
      <c r="AH674" s="1395"/>
      <c r="AI674" s="1395"/>
      <c r="AJ674" s="1395"/>
      <c r="AK674" s="1395"/>
      <c r="AL674" s="1395"/>
      <c r="AM674" s="1395"/>
      <c r="AN674" s="1395"/>
    </row>
    <row r="675">
      <c r="A675" s="1395"/>
      <c r="B675" s="1395"/>
      <c r="C675" s="1395"/>
      <c r="D675" s="1395"/>
      <c r="E675" s="1395"/>
      <c r="F675" s="1395"/>
      <c r="G675" s="1395"/>
      <c r="H675" s="1395"/>
      <c r="I675" s="1395"/>
      <c r="J675" s="1395"/>
      <c r="K675" s="1395"/>
      <c r="L675" s="1395"/>
      <c r="M675" s="1395"/>
      <c r="N675" s="1395"/>
      <c r="O675" s="1395"/>
      <c r="P675" s="1395"/>
      <c r="Q675" s="1395"/>
      <c r="R675" s="1395"/>
      <c r="S675" s="1395"/>
      <c r="T675" s="1395"/>
      <c r="U675" s="1395"/>
      <c r="V675" s="1395"/>
      <c r="W675" s="1395"/>
      <c r="X675" s="1395"/>
      <c r="Y675" s="1395"/>
      <c r="Z675" s="1395"/>
      <c r="AA675" s="1395"/>
      <c r="AB675" s="1395"/>
      <c r="AC675" s="1395"/>
      <c r="AD675" s="1395"/>
      <c r="AE675" s="1395"/>
      <c r="AF675" s="1395"/>
      <c r="AG675" s="1395"/>
      <c r="AH675" s="1395"/>
      <c r="AI675" s="1395"/>
      <c r="AJ675" s="1395"/>
      <c r="AK675" s="1395"/>
      <c r="AL675" s="1395"/>
      <c r="AM675" s="1395"/>
      <c r="AN675" s="1395"/>
    </row>
    <row r="676">
      <c r="A676" s="1395"/>
      <c r="B676" s="1395"/>
      <c r="C676" s="1395"/>
      <c r="D676" s="1395"/>
      <c r="E676" s="1395"/>
      <c r="F676" s="1395"/>
      <c r="G676" s="1395"/>
      <c r="H676" s="1395"/>
      <c r="I676" s="1395"/>
      <c r="J676" s="1395"/>
      <c r="K676" s="1395"/>
      <c r="L676" s="1395"/>
      <c r="M676" s="1395"/>
      <c r="N676" s="1395"/>
      <c r="O676" s="1395"/>
      <c r="P676" s="1395"/>
      <c r="Q676" s="1395"/>
      <c r="R676" s="1395"/>
      <c r="S676" s="1395"/>
      <c r="T676" s="1395"/>
      <c r="U676" s="1395"/>
      <c r="V676" s="1395"/>
      <c r="W676" s="1395"/>
      <c r="X676" s="1395"/>
      <c r="Y676" s="1395"/>
      <c r="Z676" s="1395"/>
      <c r="AA676" s="1395"/>
      <c r="AB676" s="1395"/>
      <c r="AC676" s="1395"/>
      <c r="AD676" s="1395"/>
      <c r="AE676" s="1395"/>
      <c r="AF676" s="1395"/>
      <c r="AG676" s="1395"/>
      <c r="AH676" s="1395"/>
      <c r="AI676" s="1395"/>
      <c r="AJ676" s="1395"/>
      <c r="AK676" s="1395"/>
      <c r="AL676" s="1395"/>
      <c r="AM676" s="1395"/>
      <c r="AN676" s="1395"/>
    </row>
    <row r="677">
      <c r="A677" s="1395"/>
      <c r="B677" s="1395"/>
      <c r="C677" s="1395"/>
      <c r="D677" s="1395"/>
      <c r="E677" s="1395"/>
      <c r="F677" s="1395"/>
      <c r="G677" s="1395"/>
      <c r="H677" s="1395"/>
      <c r="I677" s="1395"/>
      <c r="J677" s="1395"/>
      <c r="K677" s="1395"/>
      <c r="L677" s="1395"/>
      <c r="M677" s="1395"/>
      <c r="N677" s="1395"/>
      <c r="O677" s="1395"/>
      <c r="P677" s="1395"/>
      <c r="Q677" s="1395"/>
      <c r="R677" s="1395"/>
      <c r="S677" s="1395"/>
      <c r="T677" s="1395"/>
      <c r="U677" s="1395"/>
      <c r="V677" s="1395"/>
      <c r="W677" s="1395"/>
      <c r="X677" s="1395"/>
      <c r="Y677" s="1395"/>
      <c r="Z677" s="1395"/>
      <c r="AA677" s="1395"/>
      <c r="AB677" s="1395"/>
      <c r="AC677" s="1395"/>
      <c r="AD677" s="1395"/>
      <c r="AE677" s="1395"/>
      <c r="AF677" s="1395"/>
      <c r="AG677" s="1395"/>
      <c r="AH677" s="1395"/>
      <c r="AI677" s="1395"/>
      <c r="AJ677" s="1395"/>
      <c r="AK677" s="1395"/>
      <c r="AL677" s="1395"/>
      <c r="AM677" s="1395"/>
      <c r="AN677" s="1395"/>
    </row>
    <row r="678">
      <c r="A678" s="1395"/>
      <c r="B678" s="1395"/>
      <c r="C678" s="1395"/>
      <c r="D678" s="1395"/>
      <c r="E678" s="1395"/>
      <c r="F678" s="1395"/>
      <c r="G678" s="1395"/>
      <c r="H678" s="1395"/>
      <c r="I678" s="1395"/>
      <c r="J678" s="1395"/>
      <c r="K678" s="1395"/>
      <c r="L678" s="1395"/>
      <c r="M678" s="1395"/>
      <c r="N678" s="1395"/>
      <c r="O678" s="1395"/>
      <c r="P678" s="1395"/>
      <c r="Q678" s="1395"/>
      <c r="R678" s="1395"/>
      <c r="S678" s="1395"/>
      <c r="T678" s="1395"/>
      <c r="U678" s="1395"/>
      <c r="V678" s="1395"/>
      <c r="W678" s="1395"/>
      <c r="X678" s="1395"/>
      <c r="Y678" s="1395"/>
      <c r="Z678" s="1395"/>
      <c r="AA678" s="1395"/>
      <c r="AB678" s="1395"/>
      <c r="AC678" s="1395"/>
      <c r="AD678" s="1395"/>
      <c r="AE678" s="1395"/>
      <c r="AF678" s="1395"/>
      <c r="AG678" s="1395"/>
      <c r="AH678" s="1395"/>
      <c r="AI678" s="1395"/>
      <c r="AJ678" s="1395"/>
      <c r="AK678" s="1395"/>
      <c r="AL678" s="1395"/>
      <c r="AM678" s="1395"/>
      <c r="AN678" s="1395"/>
    </row>
    <row r="679">
      <c r="A679" s="1395"/>
      <c r="B679" s="1395"/>
      <c r="C679" s="1395"/>
      <c r="D679" s="1395"/>
      <c r="E679" s="1395"/>
      <c r="F679" s="1395"/>
      <c r="G679" s="1395"/>
      <c r="H679" s="1395"/>
      <c r="I679" s="1395"/>
      <c r="J679" s="1395"/>
      <c r="K679" s="1395"/>
      <c r="L679" s="1395"/>
      <c r="M679" s="1395"/>
      <c r="N679" s="1395"/>
      <c r="O679" s="1395"/>
      <c r="P679" s="1395"/>
      <c r="Q679" s="1395"/>
      <c r="R679" s="1395"/>
      <c r="S679" s="1395"/>
      <c r="T679" s="1395"/>
      <c r="U679" s="1395"/>
      <c r="V679" s="1395"/>
      <c r="W679" s="1395"/>
      <c r="X679" s="1395"/>
      <c r="Y679" s="1395"/>
      <c r="Z679" s="1395"/>
      <c r="AA679" s="1395"/>
      <c r="AB679" s="1395"/>
      <c r="AC679" s="1395"/>
      <c r="AD679" s="1395"/>
      <c r="AE679" s="1395"/>
      <c r="AF679" s="1395"/>
      <c r="AG679" s="1395"/>
      <c r="AH679" s="1395"/>
      <c r="AI679" s="1395"/>
      <c r="AJ679" s="1395"/>
      <c r="AK679" s="1395"/>
      <c r="AL679" s="1395"/>
      <c r="AM679" s="1395"/>
      <c r="AN679" s="1395"/>
    </row>
    <row r="680">
      <c r="A680" s="1395"/>
      <c r="B680" s="1395"/>
      <c r="C680" s="1395"/>
      <c r="D680" s="1395"/>
      <c r="E680" s="1395"/>
      <c r="F680" s="1395"/>
      <c r="G680" s="1395"/>
      <c r="H680" s="1395"/>
      <c r="I680" s="1395"/>
      <c r="J680" s="1395"/>
      <c r="K680" s="1395"/>
      <c r="L680" s="1395"/>
      <c r="M680" s="1395"/>
      <c r="N680" s="1395"/>
      <c r="O680" s="1395"/>
      <c r="P680" s="1395"/>
      <c r="Q680" s="1395"/>
      <c r="R680" s="1395"/>
      <c r="S680" s="1395"/>
      <c r="T680" s="1395"/>
      <c r="U680" s="1395"/>
      <c r="V680" s="1395"/>
      <c r="W680" s="1395"/>
      <c r="X680" s="1395"/>
      <c r="Y680" s="1395"/>
      <c r="Z680" s="1395"/>
      <c r="AA680" s="1395"/>
      <c r="AB680" s="1395"/>
      <c r="AC680" s="1395"/>
      <c r="AD680" s="1395"/>
      <c r="AE680" s="1395"/>
      <c r="AF680" s="1395"/>
      <c r="AG680" s="1395"/>
      <c r="AH680" s="1395"/>
      <c r="AI680" s="1395"/>
      <c r="AJ680" s="1395"/>
      <c r="AK680" s="1395"/>
      <c r="AL680" s="1395"/>
      <c r="AM680" s="1395"/>
      <c r="AN680" s="1395"/>
    </row>
    <row r="681">
      <c r="A681" s="1395"/>
      <c r="B681" s="1395"/>
      <c r="C681" s="1395"/>
      <c r="D681" s="1395"/>
      <c r="E681" s="1395"/>
      <c r="F681" s="1395"/>
      <c r="G681" s="1395"/>
      <c r="H681" s="1395"/>
      <c r="I681" s="1395"/>
      <c r="J681" s="1395"/>
      <c r="K681" s="1395"/>
      <c r="L681" s="1395"/>
      <c r="M681" s="1395"/>
      <c r="N681" s="1395"/>
      <c r="O681" s="1395"/>
      <c r="P681" s="1395"/>
      <c r="Q681" s="1395"/>
      <c r="R681" s="1395"/>
      <c r="S681" s="1395"/>
      <c r="T681" s="1395"/>
      <c r="U681" s="1395"/>
      <c r="V681" s="1395"/>
      <c r="W681" s="1395"/>
      <c r="X681" s="1395"/>
      <c r="Y681" s="1395"/>
      <c r="Z681" s="1395"/>
      <c r="AA681" s="1395"/>
      <c r="AB681" s="1395"/>
      <c r="AC681" s="1395"/>
      <c r="AD681" s="1395"/>
      <c r="AE681" s="1395"/>
      <c r="AF681" s="1395"/>
      <c r="AG681" s="1395"/>
      <c r="AH681" s="1395"/>
      <c r="AI681" s="1395"/>
      <c r="AJ681" s="1395"/>
      <c r="AK681" s="1395"/>
      <c r="AL681" s="1395"/>
      <c r="AM681" s="1395"/>
      <c r="AN681" s="1395"/>
    </row>
    <row r="682">
      <c r="A682" s="1395"/>
      <c r="B682" s="1395"/>
      <c r="C682" s="1395"/>
      <c r="D682" s="1395"/>
      <c r="E682" s="1395"/>
      <c r="F682" s="1395"/>
      <c r="G682" s="1395"/>
      <c r="H682" s="1395"/>
      <c r="I682" s="1395"/>
      <c r="J682" s="1395"/>
      <c r="K682" s="1395"/>
      <c r="L682" s="1395"/>
      <c r="M682" s="1395"/>
      <c r="N682" s="1395"/>
      <c r="O682" s="1395"/>
      <c r="P682" s="1395"/>
      <c r="Q682" s="1395"/>
      <c r="R682" s="1395"/>
      <c r="S682" s="1395"/>
      <c r="T682" s="1395"/>
      <c r="U682" s="1395"/>
      <c r="V682" s="1395"/>
      <c r="W682" s="1395"/>
      <c r="X682" s="1395"/>
      <c r="Y682" s="1395"/>
      <c r="Z682" s="1395"/>
      <c r="AA682" s="1395"/>
      <c r="AB682" s="1395"/>
      <c r="AC682" s="1395"/>
      <c r="AD682" s="1395"/>
      <c r="AE682" s="1395"/>
      <c r="AF682" s="1395"/>
      <c r="AG682" s="1395"/>
      <c r="AH682" s="1395"/>
      <c r="AI682" s="1395"/>
      <c r="AJ682" s="1395"/>
      <c r="AK682" s="1395"/>
      <c r="AL682" s="1395"/>
      <c r="AM682" s="1395"/>
      <c r="AN682" s="1395"/>
    </row>
    <row r="683">
      <c r="A683" s="1395"/>
      <c r="B683" s="1395"/>
      <c r="C683" s="1395"/>
      <c r="D683" s="1395"/>
      <c r="E683" s="1395"/>
      <c r="F683" s="1395"/>
      <c r="G683" s="1395"/>
      <c r="H683" s="1395"/>
      <c r="I683" s="1395"/>
      <c r="J683" s="1395"/>
      <c r="K683" s="1395"/>
      <c r="L683" s="1395"/>
      <c r="M683" s="1395"/>
      <c r="N683" s="1395"/>
      <c r="O683" s="1395"/>
      <c r="P683" s="1395"/>
      <c r="Q683" s="1395"/>
      <c r="R683" s="1395"/>
      <c r="S683" s="1395"/>
      <c r="T683" s="1395"/>
      <c r="U683" s="1395"/>
      <c r="V683" s="1395"/>
      <c r="W683" s="1395"/>
      <c r="X683" s="1395"/>
      <c r="Y683" s="1395"/>
      <c r="Z683" s="1395"/>
      <c r="AA683" s="1395"/>
      <c r="AB683" s="1395"/>
      <c r="AC683" s="1395"/>
      <c r="AD683" s="1395"/>
      <c r="AE683" s="1395"/>
      <c r="AF683" s="1395"/>
      <c r="AG683" s="1395"/>
      <c r="AH683" s="1395"/>
      <c r="AI683" s="1395"/>
      <c r="AJ683" s="1395"/>
      <c r="AK683" s="1395"/>
      <c r="AL683" s="1395"/>
      <c r="AM683" s="1395"/>
      <c r="AN683" s="1395"/>
    </row>
    <row r="684">
      <c r="A684" s="1395"/>
      <c r="B684" s="1395"/>
      <c r="C684" s="1395"/>
      <c r="D684" s="1395"/>
      <c r="E684" s="1395"/>
      <c r="F684" s="1395"/>
      <c r="G684" s="1395"/>
      <c r="H684" s="1395"/>
      <c r="I684" s="1395"/>
      <c r="J684" s="1395"/>
      <c r="K684" s="1395"/>
      <c r="L684" s="1395"/>
      <c r="M684" s="1395"/>
      <c r="N684" s="1395"/>
      <c r="O684" s="1395"/>
      <c r="P684" s="1395"/>
      <c r="Q684" s="1395"/>
      <c r="R684" s="1395"/>
      <c r="S684" s="1395"/>
      <c r="T684" s="1395"/>
      <c r="U684" s="1395"/>
      <c r="V684" s="1395"/>
      <c r="W684" s="1395"/>
      <c r="X684" s="1395"/>
      <c r="Y684" s="1395"/>
      <c r="Z684" s="1395"/>
      <c r="AA684" s="1395"/>
      <c r="AB684" s="1395"/>
      <c r="AC684" s="1395"/>
      <c r="AD684" s="1395"/>
      <c r="AE684" s="1395"/>
      <c r="AF684" s="1395"/>
      <c r="AG684" s="1395"/>
      <c r="AH684" s="1395"/>
      <c r="AI684" s="1395"/>
      <c r="AJ684" s="1395"/>
      <c r="AK684" s="1395"/>
      <c r="AL684" s="1395"/>
      <c r="AM684" s="1395"/>
      <c r="AN684" s="1395"/>
    </row>
    <row r="685">
      <c r="A685" s="1395"/>
      <c r="B685" s="1395"/>
      <c r="C685" s="1395"/>
      <c r="D685" s="1395"/>
      <c r="E685" s="1395"/>
      <c r="F685" s="1395"/>
      <c r="G685" s="1395"/>
      <c r="H685" s="1395"/>
      <c r="I685" s="1395"/>
      <c r="J685" s="1395"/>
      <c r="K685" s="1395"/>
      <c r="L685" s="1395"/>
      <c r="M685" s="1395"/>
      <c r="N685" s="1395"/>
      <c r="O685" s="1395"/>
      <c r="P685" s="1395"/>
      <c r="Q685" s="1395"/>
      <c r="R685" s="1395"/>
      <c r="S685" s="1395"/>
      <c r="T685" s="1395"/>
      <c r="U685" s="1395"/>
      <c r="V685" s="1395"/>
      <c r="W685" s="1395"/>
      <c r="X685" s="1395"/>
      <c r="Y685" s="1395"/>
      <c r="Z685" s="1395"/>
      <c r="AA685" s="1395"/>
      <c r="AB685" s="1395"/>
      <c r="AC685" s="1395"/>
      <c r="AD685" s="1395"/>
      <c r="AE685" s="1395"/>
      <c r="AF685" s="1395"/>
      <c r="AG685" s="1395"/>
      <c r="AH685" s="1395"/>
      <c r="AI685" s="1395"/>
      <c r="AJ685" s="1395"/>
      <c r="AK685" s="1395"/>
      <c r="AL685" s="1395"/>
      <c r="AM685" s="1395"/>
      <c r="AN685" s="1395"/>
    </row>
    <row r="686">
      <c r="A686" s="1395"/>
      <c r="B686" s="1395"/>
      <c r="C686" s="1395"/>
      <c r="D686" s="1395"/>
      <c r="E686" s="1395"/>
      <c r="F686" s="1395"/>
      <c r="G686" s="1395"/>
      <c r="H686" s="1395"/>
      <c r="I686" s="1395"/>
      <c r="J686" s="1395"/>
      <c r="K686" s="1395"/>
      <c r="L686" s="1395"/>
      <c r="M686" s="1395"/>
      <c r="N686" s="1395"/>
      <c r="O686" s="1395"/>
      <c r="P686" s="1395"/>
      <c r="Q686" s="1395"/>
      <c r="R686" s="1395"/>
      <c r="S686" s="1395"/>
      <c r="T686" s="1395"/>
      <c r="U686" s="1395"/>
      <c r="V686" s="1395"/>
      <c r="W686" s="1395"/>
      <c r="X686" s="1395"/>
      <c r="Y686" s="1395"/>
      <c r="Z686" s="1395"/>
      <c r="AA686" s="1395"/>
      <c r="AB686" s="1395"/>
      <c r="AC686" s="1395"/>
      <c r="AD686" s="1395"/>
      <c r="AE686" s="1395"/>
      <c r="AF686" s="1395"/>
      <c r="AG686" s="1395"/>
      <c r="AH686" s="1395"/>
      <c r="AI686" s="1395"/>
      <c r="AJ686" s="1395"/>
      <c r="AK686" s="1395"/>
      <c r="AL686" s="1395"/>
      <c r="AM686" s="1395"/>
      <c r="AN686" s="1395"/>
    </row>
    <row r="687">
      <c r="A687" s="1395"/>
      <c r="B687" s="1395"/>
      <c r="C687" s="1395"/>
      <c r="D687" s="1395"/>
      <c r="E687" s="1395"/>
      <c r="F687" s="1395"/>
      <c r="G687" s="1395"/>
      <c r="H687" s="1395"/>
      <c r="I687" s="1395"/>
      <c r="J687" s="1395"/>
      <c r="K687" s="1395"/>
      <c r="L687" s="1395"/>
      <c r="M687" s="1395"/>
      <c r="N687" s="1395"/>
      <c r="O687" s="1395"/>
      <c r="P687" s="1395"/>
      <c r="Q687" s="1395"/>
      <c r="R687" s="1395"/>
      <c r="S687" s="1395"/>
      <c r="T687" s="1395"/>
      <c r="U687" s="1395"/>
      <c r="V687" s="1395"/>
      <c r="W687" s="1395"/>
      <c r="X687" s="1395"/>
      <c r="Y687" s="1395"/>
      <c r="Z687" s="1395"/>
      <c r="AA687" s="1395"/>
      <c r="AB687" s="1395"/>
      <c r="AC687" s="1395"/>
      <c r="AD687" s="1395"/>
      <c r="AE687" s="1395"/>
      <c r="AF687" s="1395"/>
      <c r="AG687" s="1395"/>
      <c r="AH687" s="1395"/>
      <c r="AI687" s="1395"/>
      <c r="AJ687" s="1395"/>
      <c r="AK687" s="1395"/>
      <c r="AL687" s="1395"/>
      <c r="AM687" s="1395"/>
      <c r="AN687" s="1395"/>
    </row>
    <row r="688">
      <c r="A688" s="1395"/>
      <c r="B688" s="1395"/>
      <c r="C688" s="1395"/>
      <c r="D688" s="1395"/>
      <c r="E688" s="1395"/>
      <c r="F688" s="1395"/>
      <c r="G688" s="1395"/>
      <c r="H688" s="1395"/>
      <c r="I688" s="1395"/>
      <c r="J688" s="1395"/>
      <c r="K688" s="1395"/>
      <c r="L688" s="1395"/>
      <c r="M688" s="1395"/>
      <c r="N688" s="1395"/>
      <c r="O688" s="1395"/>
      <c r="P688" s="1395"/>
      <c r="Q688" s="1395"/>
      <c r="R688" s="1395"/>
      <c r="S688" s="1395"/>
      <c r="T688" s="1395"/>
      <c r="U688" s="1395"/>
      <c r="V688" s="1395"/>
      <c r="W688" s="1395"/>
      <c r="X688" s="1395"/>
      <c r="Y688" s="1395"/>
      <c r="Z688" s="1395"/>
      <c r="AA688" s="1395"/>
      <c r="AB688" s="1395"/>
      <c r="AC688" s="1395"/>
      <c r="AD688" s="1395"/>
      <c r="AE688" s="1395"/>
      <c r="AF688" s="1395"/>
      <c r="AG688" s="1395"/>
      <c r="AH688" s="1395"/>
      <c r="AI688" s="1395"/>
      <c r="AJ688" s="1395"/>
      <c r="AK688" s="1395"/>
      <c r="AL688" s="1395"/>
      <c r="AM688" s="1395"/>
      <c r="AN688" s="1395"/>
    </row>
    <row r="689">
      <c r="A689" s="1395"/>
      <c r="B689" s="1395"/>
      <c r="C689" s="1395"/>
      <c r="D689" s="1395"/>
      <c r="E689" s="1395"/>
      <c r="F689" s="1395"/>
      <c r="G689" s="1395"/>
      <c r="H689" s="1395"/>
      <c r="I689" s="1395"/>
      <c r="J689" s="1395"/>
      <c r="K689" s="1395"/>
      <c r="L689" s="1395"/>
      <c r="M689" s="1395"/>
      <c r="N689" s="1395"/>
      <c r="O689" s="1395"/>
      <c r="P689" s="1395"/>
      <c r="Q689" s="1395"/>
      <c r="R689" s="1395"/>
      <c r="S689" s="1395"/>
      <c r="T689" s="1395"/>
      <c r="U689" s="1395"/>
      <c r="V689" s="1395"/>
      <c r="W689" s="1395"/>
      <c r="X689" s="1395"/>
      <c r="Y689" s="1395"/>
      <c r="Z689" s="1395"/>
      <c r="AA689" s="1395"/>
      <c r="AB689" s="1395"/>
      <c r="AC689" s="1395"/>
      <c r="AD689" s="1395"/>
      <c r="AE689" s="1395"/>
      <c r="AF689" s="1395"/>
      <c r="AG689" s="1395"/>
      <c r="AH689" s="1395"/>
      <c r="AI689" s="1395"/>
      <c r="AJ689" s="1395"/>
      <c r="AK689" s="1395"/>
      <c r="AL689" s="1395"/>
      <c r="AM689" s="1395"/>
      <c r="AN689" s="1395"/>
    </row>
    <row r="690">
      <c r="A690" s="1395"/>
      <c r="B690" s="1395"/>
      <c r="C690" s="1395"/>
      <c r="D690" s="1395"/>
      <c r="E690" s="1395"/>
      <c r="F690" s="1395"/>
      <c r="G690" s="1395"/>
      <c r="H690" s="1395"/>
      <c r="I690" s="1395"/>
      <c r="J690" s="1395"/>
      <c r="K690" s="1395"/>
      <c r="L690" s="1395"/>
      <c r="M690" s="1395"/>
      <c r="N690" s="1395"/>
      <c r="O690" s="1395"/>
      <c r="P690" s="1395"/>
      <c r="Q690" s="1395"/>
      <c r="R690" s="1395"/>
      <c r="S690" s="1395"/>
      <c r="T690" s="1395"/>
      <c r="U690" s="1395"/>
      <c r="V690" s="1395"/>
      <c r="W690" s="1395"/>
      <c r="X690" s="1395"/>
      <c r="Y690" s="1395"/>
      <c r="Z690" s="1395"/>
      <c r="AA690" s="1395"/>
      <c r="AB690" s="1395"/>
      <c r="AC690" s="1395"/>
      <c r="AD690" s="1395"/>
      <c r="AE690" s="1395"/>
      <c r="AF690" s="1395"/>
      <c r="AG690" s="1395"/>
      <c r="AH690" s="1395"/>
      <c r="AI690" s="1395"/>
      <c r="AJ690" s="1395"/>
      <c r="AK690" s="1395"/>
      <c r="AL690" s="1395"/>
      <c r="AM690" s="1395"/>
      <c r="AN690" s="1395"/>
    </row>
    <row r="691">
      <c r="A691" s="1395"/>
      <c r="B691" s="1395"/>
      <c r="C691" s="1395"/>
      <c r="D691" s="1395"/>
      <c r="E691" s="1395"/>
      <c r="F691" s="1395"/>
      <c r="G691" s="1395"/>
      <c r="H691" s="1395"/>
      <c r="I691" s="1395"/>
      <c r="J691" s="1395"/>
      <c r="K691" s="1395"/>
      <c r="L691" s="1395"/>
      <c r="M691" s="1395"/>
      <c r="N691" s="1395"/>
      <c r="O691" s="1395"/>
      <c r="P691" s="1395"/>
      <c r="Q691" s="1395"/>
      <c r="R691" s="1395"/>
      <c r="S691" s="1395"/>
      <c r="T691" s="1395"/>
      <c r="U691" s="1395"/>
      <c r="V691" s="1395"/>
      <c r="W691" s="1395"/>
      <c r="X691" s="1395"/>
      <c r="Y691" s="1395"/>
      <c r="Z691" s="1395"/>
      <c r="AA691" s="1395"/>
      <c r="AB691" s="1395"/>
      <c r="AC691" s="1395"/>
      <c r="AD691" s="1395"/>
      <c r="AE691" s="1395"/>
      <c r="AF691" s="1395"/>
      <c r="AG691" s="1395"/>
      <c r="AH691" s="1395"/>
      <c r="AI691" s="1395"/>
      <c r="AJ691" s="1395"/>
      <c r="AK691" s="1395"/>
      <c r="AL691" s="1395"/>
      <c r="AM691" s="1395"/>
      <c r="AN691" s="1395"/>
    </row>
    <row r="692">
      <c r="A692" s="1395"/>
      <c r="B692" s="1395"/>
      <c r="C692" s="1395"/>
      <c r="D692" s="1395"/>
      <c r="E692" s="1395"/>
      <c r="F692" s="1395"/>
      <c r="G692" s="1395"/>
      <c r="H692" s="1395"/>
      <c r="I692" s="1395"/>
      <c r="J692" s="1395"/>
      <c r="K692" s="1395"/>
      <c r="L692" s="1395"/>
      <c r="M692" s="1395"/>
      <c r="N692" s="1395"/>
      <c r="O692" s="1395"/>
      <c r="P692" s="1395"/>
      <c r="Q692" s="1395"/>
      <c r="R692" s="1395"/>
      <c r="S692" s="1395"/>
      <c r="T692" s="1395"/>
      <c r="U692" s="1395"/>
      <c r="V692" s="1395"/>
      <c r="W692" s="1395"/>
      <c r="X692" s="1395"/>
      <c r="Y692" s="1395"/>
      <c r="Z692" s="1395"/>
      <c r="AA692" s="1395"/>
      <c r="AB692" s="1395"/>
      <c r="AC692" s="1395"/>
      <c r="AD692" s="1395"/>
      <c r="AE692" s="1395"/>
      <c r="AF692" s="1395"/>
      <c r="AG692" s="1395"/>
      <c r="AH692" s="1395"/>
      <c r="AI692" s="1395"/>
      <c r="AJ692" s="1395"/>
      <c r="AK692" s="1395"/>
      <c r="AL692" s="1395"/>
      <c r="AM692" s="1395"/>
      <c r="AN692" s="1395"/>
    </row>
    <row r="693">
      <c r="A693" s="1395"/>
      <c r="B693" s="1395"/>
      <c r="C693" s="1395"/>
      <c r="D693" s="1395"/>
      <c r="E693" s="1395"/>
      <c r="F693" s="1395"/>
      <c r="G693" s="1395"/>
      <c r="H693" s="1395"/>
      <c r="I693" s="1395"/>
      <c r="J693" s="1395"/>
      <c r="K693" s="1395"/>
      <c r="L693" s="1395"/>
      <c r="M693" s="1395"/>
      <c r="N693" s="1395"/>
      <c r="O693" s="1395"/>
      <c r="P693" s="1395"/>
      <c r="Q693" s="1395"/>
      <c r="R693" s="1395"/>
      <c r="S693" s="1395"/>
      <c r="T693" s="1395"/>
      <c r="U693" s="1395"/>
      <c r="V693" s="1395"/>
      <c r="W693" s="1395"/>
      <c r="X693" s="1395"/>
      <c r="Y693" s="1395"/>
      <c r="Z693" s="1395"/>
      <c r="AA693" s="1395"/>
      <c r="AB693" s="1395"/>
      <c r="AC693" s="1395"/>
      <c r="AD693" s="1395"/>
      <c r="AE693" s="1395"/>
      <c r="AF693" s="1395"/>
      <c r="AG693" s="1395"/>
      <c r="AH693" s="1395"/>
      <c r="AI693" s="1395"/>
      <c r="AJ693" s="1395"/>
      <c r="AK693" s="1395"/>
      <c r="AL693" s="1395"/>
      <c r="AM693" s="1395"/>
      <c r="AN693" s="1395"/>
    </row>
    <row r="694">
      <c r="A694" s="1395"/>
      <c r="B694" s="1395"/>
      <c r="C694" s="1395"/>
      <c r="D694" s="1395"/>
      <c r="E694" s="1395"/>
      <c r="F694" s="1395"/>
      <c r="G694" s="1395"/>
      <c r="H694" s="1395"/>
      <c r="I694" s="1395"/>
      <c r="J694" s="1395"/>
      <c r="K694" s="1395"/>
      <c r="L694" s="1395"/>
      <c r="M694" s="1395"/>
      <c r="N694" s="1395"/>
      <c r="O694" s="1395"/>
      <c r="P694" s="1395"/>
      <c r="Q694" s="1395"/>
      <c r="R694" s="1395"/>
      <c r="S694" s="1395"/>
      <c r="T694" s="1395"/>
      <c r="U694" s="1395"/>
      <c r="V694" s="1395"/>
      <c r="W694" s="1395"/>
      <c r="X694" s="1395"/>
      <c r="Y694" s="1395"/>
      <c r="Z694" s="1395"/>
      <c r="AA694" s="1395"/>
      <c r="AB694" s="1395"/>
      <c r="AC694" s="1395"/>
      <c r="AD694" s="1395"/>
      <c r="AE694" s="1395"/>
      <c r="AF694" s="1395"/>
      <c r="AG694" s="1395"/>
      <c r="AH694" s="1395"/>
      <c r="AI694" s="1395"/>
      <c r="AJ694" s="1395"/>
      <c r="AK694" s="1395"/>
      <c r="AL694" s="1395"/>
      <c r="AM694" s="1395"/>
      <c r="AN694" s="1395"/>
    </row>
    <row r="695">
      <c r="A695" s="1395"/>
      <c r="B695" s="1395"/>
      <c r="C695" s="1395"/>
      <c r="D695" s="1395"/>
      <c r="E695" s="1395"/>
      <c r="F695" s="1395"/>
      <c r="G695" s="1395"/>
      <c r="H695" s="1395"/>
      <c r="I695" s="1395"/>
      <c r="J695" s="1395"/>
      <c r="K695" s="1395"/>
      <c r="L695" s="1395"/>
      <c r="M695" s="1395"/>
      <c r="N695" s="1395"/>
      <c r="O695" s="1395"/>
      <c r="P695" s="1395"/>
      <c r="Q695" s="1395"/>
      <c r="R695" s="1395"/>
      <c r="S695" s="1395"/>
      <c r="T695" s="1395"/>
      <c r="U695" s="1395"/>
      <c r="V695" s="1395"/>
      <c r="W695" s="1395"/>
      <c r="X695" s="1395"/>
      <c r="Y695" s="1395"/>
      <c r="Z695" s="1395"/>
      <c r="AA695" s="1395"/>
      <c r="AB695" s="1395"/>
      <c r="AC695" s="1395"/>
      <c r="AD695" s="1395"/>
      <c r="AE695" s="1395"/>
      <c r="AF695" s="1395"/>
      <c r="AG695" s="1395"/>
      <c r="AH695" s="1395"/>
      <c r="AI695" s="1395"/>
      <c r="AJ695" s="1395"/>
      <c r="AK695" s="1395"/>
      <c r="AL695" s="1395"/>
      <c r="AM695" s="1395"/>
      <c r="AN695" s="1395"/>
    </row>
    <row r="696">
      <c r="A696" s="1395"/>
      <c r="B696" s="1395"/>
      <c r="C696" s="1395"/>
      <c r="D696" s="1395"/>
      <c r="E696" s="1395"/>
      <c r="F696" s="1395"/>
      <c r="G696" s="1395"/>
      <c r="H696" s="1395"/>
      <c r="I696" s="1395"/>
      <c r="J696" s="1395"/>
      <c r="K696" s="1395"/>
      <c r="L696" s="1395"/>
      <c r="M696" s="1395"/>
      <c r="N696" s="1395"/>
      <c r="O696" s="1395"/>
      <c r="P696" s="1395"/>
      <c r="Q696" s="1395"/>
      <c r="R696" s="1395"/>
      <c r="S696" s="1395"/>
      <c r="T696" s="1395"/>
      <c r="U696" s="1395"/>
      <c r="V696" s="1395"/>
      <c r="W696" s="1395"/>
      <c r="X696" s="1395"/>
      <c r="Y696" s="1395"/>
      <c r="Z696" s="1395"/>
      <c r="AA696" s="1395"/>
      <c r="AB696" s="1395"/>
      <c r="AC696" s="1395"/>
      <c r="AD696" s="1395"/>
      <c r="AE696" s="1395"/>
      <c r="AF696" s="1395"/>
      <c r="AG696" s="1395"/>
      <c r="AH696" s="1395"/>
      <c r="AI696" s="1395"/>
      <c r="AJ696" s="1395"/>
      <c r="AK696" s="1395"/>
      <c r="AL696" s="1395"/>
      <c r="AM696" s="1395"/>
      <c r="AN696" s="1395"/>
    </row>
    <row r="697">
      <c r="A697" s="1395"/>
      <c r="B697" s="1395"/>
      <c r="C697" s="1395"/>
      <c r="D697" s="1395"/>
      <c r="E697" s="1395"/>
      <c r="F697" s="1395"/>
      <c r="G697" s="1395"/>
      <c r="H697" s="1395"/>
      <c r="I697" s="1395"/>
      <c r="J697" s="1395"/>
      <c r="K697" s="1395"/>
      <c r="L697" s="1395"/>
      <c r="M697" s="1395"/>
      <c r="N697" s="1395"/>
      <c r="O697" s="1395"/>
      <c r="P697" s="1395"/>
      <c r="Q697" s="1395"/>
      <c r="R697" s="1395"/>
      <c r="S697" s="1395"/>
      <c r="T697" s="1395"/>
      <c r="U697" s="1395"/>
      <c r="V697" s="1395"/>
      <c r="W697" s="1395"/>
      <c r="X697" s="1395"/>
      <c r="Y697" s="1395"/>
      <c r="Z697" s="1395"/>
      <c r="AA697" s="1395"/>
      <c r="AB697" s="1395"/>
      <c r="AC697" s="1395"/>
      <c r="AD697" s="1395"/>
      <c r="AE697" s="1395"/>
      <c r="AF697" s="1395"/>
      <c r="AG697" s="1395"/>
      <c r="AH697" s="1395"/>
      <c r="AI697" s="1395"/>
      <c r="AJ697" s="1395"/>
      <c r="AK697" s="1395"/>
      <c r="AL697" s="1395"/>
      <c r="AM697" s="1395"/>
      <c r="AN697" s="1395"/>
    </row>
    <row r="698">
      <c r="A698" s="1395"/>
      <c r="B698" s="1395"/>
      <c r="C698" s="1395"/>
      <c r="D698" s="1395"/>
      <c r="E698" s="1395"/>
      <c r="F698" s="1395"/>
      <c r="G698" s="1395"/>
      <c r="H698" s="1395"/>
      <c r="I698" s="1395"/>
      <c r="J698" s="1395"/>
      <c r="K698" s="1395"/>
      <c r="L698" s="1395"/>
      <c r="M698" s="1395"/>
      <c r="N698" s="1395"/>
      <c r="O698" s="1395"/>
      <c r="P698" s="1395"/>
      <c r="Q698" s="1395"/>
      <c r="R698" s="1395"/>
      <c r="S698" s="1395"/>
      <c r="T698" s="1395"/>
      <c r="U698" s="1395"/>
      <c r="V698" s="1395"/>
      <c r="W698" s="1395"/>
      <c r="X698" s="1395"/>
      <c r="Y698" s="1395"/>
      <c r="Z698" s="1395"/>
      <c r="AA698" s="1395"/>
      <c r="AB698" s="1395"/>
      <c r="AC698" s="1395"/>
      <c r="AD698" s="1395"/>
      <c r="AE698" s="1395"/>
      <c r="AF698" s="1395"/>
      <c r="AG698" s="1395"/>
      <c r="AH698" s="1395"/>
      <c r="AI698" s="1395"/>
      <c r="AJ698" s="1395"/>
      <c r="AK698" s="1395"/>
      <c r="AL698" s="1395"/>
      <c r="AM698" s="1395"/>
      <c r="AN698" s="1395"/>
    </row>
    <row r="699">
      <c r="A699" s="1395"/>
      <c r="B699" s="1395"/>
      <c r="C699" s="1395"/>
      <c r="D699" s="1395"/>
      <c r="E699" s="1395"/>
      <c r="F699" s="1395"/>
      <c r="G699" s="1395"/>
      <c r="H699" s="1395"/>
      <c r="I699" s="1395"/>
      <c r="J699" s="1395"/>
      <c r="K699" s="1395"/>
      <c r="L699" s="1395"/>
      <c r="M699" s="1395"/>
      <c r="N699" s="1395"/>
      <c r="O699" s="1395"/>
      <c r="P699" s="1395"/>
      <c r="Q699" s="1395"/>
      <c r="R699" s="1395"/>
      <c r="S699" s="1395"/>
      <c r="T699" s="1395"/>
      <c r="U699" s="1395"/>
      <c r="V699" s="1395"/>
      <c r="W699" s="1395"/>
      <c r="X699" s="1395"/>
      <c r="Y699" s="1395"/>
      <c r="Z699" s="1395"/>
      <c r="AA699" s="1395"/>
      <c r="AB699" s="1395"/>
      <c r="AC699" s="1395"/>
      <c r="AD699" s="1395"/>
      <c r="AE699" s="1395"/>
      <c r="AF699" s="1395"/>
      <c r="AG699" s="1395"/>
      <c r="AH699" s="1395"/>
      <c r="AI699" s="1395"/>
      <c r="AJ699" s="1395"/>
      <c r="AK699" s="1395"/>
      <c r="AL699" s="1395"/>
      <c r="AM699" s="1395"/>
      <c r="AN699" s="1395"/>
    </row>
    <row r="700">
      <c r="A700" s="1395"/>
      <c r="B700" s="1395"/>
      <c r="C700" s="1395"/>
      <c r="D700" s="1395"/>
      <c r="E700" s="1395"/>
      <c r="F700" s="1395"/>
      <c r="G700" s="1395"/>
      <c r="H700" s="1395"/>
      <c r="I700" s="1395"/>
      <c r="J700" s="1395"/>
      <c r="K700" s="1395"/>
      <c r="L700" s="1395"/>
      <c r="M700" s="1395"/>
      <c r="N700" s="1395"/>
      <c r="O700" s="1395"/>
      <c r="P700" s="1395"/>
      <c r="Q700" s="1395"/>
      <c r="R700" s="1395"/>
      <c r="S700" s="1395"/>
      <c r="T700" s="1395"/>
      <c r="U700" s="1395"/>
      <c r="V700" s="1395"/>
      <c r="W700" s="1395"/>
      <c r="X700" s="1395"/>
      <c r="Y700" s="1395"/>
      <c r="Z700" s="1395"/>
      <c r="AA700" s="1395"/>
      <c r="AB700" s="1395"/>
      <c r="AC700" s="1395"/>
      <c r="AD700" s="1395"/>
      <c r="AE700" s="1395"/>
      <c r="AF700" s="1395"/>
      <c r="AG700" s="1395"/>
      <c r="AH700" s="1395"/>
      <c r="AI700" s="1395"/>
      <c r="AJ700" s="1395"/>
      <c r="AK700" s="1395"/>
      <c r="AL700" s="1395"/>
      <c r="AM700" s="1395"/>
      <c r="AN700" s="1395"/>
    </row>
    <row r="701">
      <c r="A701" s="1395"/>
      <c r="B701" s="1395"/>
      <c r="C701" s="1395"/>
      <c r="D701" s="1395"/>
      <c r="E701" s="1395"/>
      <c r="F701" s="1395"/>
      <c r="G701" s="1395"/>
      <c r="H701" s="1395"/>
      <c r="I701" s="1395"/>
      <c r="J701" s="1395"/>
      <c r="K701" s="1395"/>
      <c r="L701" s="1395"/>
      <c r="M701" s="1395"/>
      <c r="N701" s="1395"/>
      <c r="O701" s="1395"/>
      <c r="P701" s="1395"/>
      <c r="Q701" s="1395"/>
      <c r="R701" s="1395"/>
      <c r="S701" s="1395"/>
      <c r="T701" s="1395"/>
      <c r="U701" s="1395"/>
      <c r="V701" s="1395"/>
      <c r="W701" s="1395"/>
      <c r="X701" s="1395"/>
      <c r="Y701" s="1395"/>
      <c r="Z701" s="1395"/>
      <c r="AA701" s="1395"/>
      <c r="AB701" s="1395"/>
      <c r="AC701" s="1395"/>
      <c r="AD701" s="1395"/>
      <c r="AE701" s="1395"/>
      <c r="AF701" s="1395"/>
      <c r="AG701" s="1395"/>
      <c r="AH701" s="1395"/>
      <c r="AI701" s="1395"/>
      <c r="AJ701" s="1395"/>
      <c r="AK701" s="1395"/>
      <c r="AL701" s="1395"/>
      <c r="AM701" s="1395"/>
      <c r="AN701" s="1395"/>
    </row>
    <row r="702">
      <c r="A702" s="1395"/>
      <c r="B702" s="1395"/>
      <c r="C702" s="1395"/>
      <c r="D702" s="1395"/>
      <c r="E702" s="1395"/>
      <c r="F702" s="1395"/>
      <c r="G702" s="1395"/>
      <c r="H702" s="1395"/>
      <c r="I702" s="1395"/>
      <c r="J702" s="1395"/>
      <c r="K702" s="1395"/>
      <c r="L702" s="1395"/>
      <c r="M702" s="1395"/>
      <c r="N702" s="1395"/>
      <c r="O702" s="1395"/>
      <c r="P702" s="1395"/>
      <c r="Q702" s="1395"/>
      <c r="R702" s="1395"/>
      <c r="S702" s="1395"/>
      <c r="T702" s="1395"/>
      <c r="U702" s="1395"/>
      <c r="V702" s="1395"/>
      <c r="W702" s="1395"/>
      <c r="X702" s="1395"/>
      <c r="Y702" s="1395"/>
      <c r="Z702" s="1395"/>
      <c r="AA702" s="1395"/>
      <c r="AB702" s="1395"/>
      <c r="AC702" s="1395"/>
      <c r="AD702" s="1395"/>
      <c r="AE702" s="1395"/>
      <c r="AF702" s="1395"/>
      <c r="AG702" s="1395"/>
      <c r="AH702" s="1395"/>
      <c r="AI702" s="1395"/>
      <c r="AJ702" s="1395"/>
      <c r="AK702" s="1395"/>
      <c r="AL702" s="1395"/>
      <c r="AM702" s="1395"/>
      <c r="AN702" s="1395"/>
    </row>
    <row r="703">
      <c r="A703" s="1395"/>
      <c r="B703" s="1395"/>
      <c r="C703" s="1395"/>
      <c r="D703" s="1395"/>
      <c r="E703" s="1395"/>
      <c r="F703" s="1395"/>
      <c r="G703" s="1395"/>
      <c r="H703" s="1395"/>
      <c r="I703" s="1395"/>
      <c r="J703" s="1395"/>
      <c r="K703" s="1395"/>
      <c r="L703" s="1395"/>
      <c r="M703" s="1395"/>
      <c r="N703" s="1395"/>
      <c r="O703" s="1395"/>
      <c r="P703" s="1395"/>
      <c r="Q703" s="1395"/>
      <c r="R703" s="1395"/>
      <c r="S703" s="1395"/>
      <c r="T703" s="1395"/>
      <c r="U703" s="1395"/>
      <c r="V703" s="1395"/>
      <c r="W703" s="1395"/>
      <c r="X703" s="1395"/>
      <c r="Y703" s="1395"/>
      <c r="Z703" s="1395"/>
      <c r="AA703" s="1395"/>
      <c r="AB703" s="1395"/>
      <c r="AC703" s="1395"/>
      <c r="AD703" s="1395"/>
      <c r="AE703" s="1395"/>
      <c r="AF703" s="1395"/>
      <c r="AG703" s="1395"/>
      <c r="AH703" s="1395"/>
      <c r="AI703" s="1395"/>
      <c r="AJ703" s="1395"/>
      <c r="AK703" s="1395"/>
      <c r="AL703" s="1395"/>
      <c r="AM703" s="1395"/>
      <c r="AN703" s="1395"/>
    </row>
    <row r="704">
      <c r="A704" s="1395"/>
      <c r="B704" s="1395"/>
      <c r="C704" s="1395"/>
      <c r="D704" s="1395"/>
      <c r="E704" s="1395"/>
      <c r="F704" s="1395"/>
      <c r="G704" s="1395"/>
      <c r="H704" s="1395"/>
      <c r="I704" s="1395"/>
      <c r="J704" s="1395"/>
      <c r="K704" s="1395"/>
      <c r="L704" s="1395"/>
      <c r="M704" s="1395"/>
      <c r="N704" s="1395"/>
      <c r="O704" s="1395"/>
      <c r="P704" s="1395"/>
      <c r="Q704" s="1395"/>
      <c r="R704" s="1395"/>
      <c r="S704" s="1395"/>
      <c r="T704" s="1395"/>
      <c r="U704" s="1395"/>
      <c r="V704" s="1395"/>
      <c r="W704" s="1395"/>
      <c r="X704" s="1395"/>
      <c r="Y704" s="1395"/>
      <c r="Z704" s="1395"/>
      <c r="AA704" s="1395"/>
      <c r="AB704" s="1395"/>
      <c r="AC704" s="1395"/>
      <c r="AD704" s="1395"/>
      <c r="AE704" s="1395"/>
      <c r="AF704" s="1395"/>
      <c r="AG704" s="1395"/>
      <c r="AH704" s="1395"/>
      <c r="AI704" s="1395"/>
      <c r="AJ704" s="1395"/>
      <c r="AK704" s="1395"/>
      <c r="AL704" s="1395"/>
      <c r="AM704" s="1395"/>
      <c r="AN704" s="1395"/>
    </row>
    <row r="705">
      <c r="A705" s="1395"/>
      <c r="B705" s="1395"/>
      <c r="C705" s="1395"/>
      <c r="D705" s="1395"/>
      <c r="E705" s="1395"/>
      <c r="F705" s="1395"/>
      <c r="G705" s="1395"/>
      <c r="H705" s="1395"/>
      <c r="I705" s="1395"/>
      <c r="J705" s="1395"/>
      <c r="K705" s="1395"/>
      <c r="L705" s="1395"/>
      <c r="M705" s="1395"/>
      <c r="N705" s="1395"/>
      <c r="O705" s="1395"/>
      <c r="P705" s="1395"/>
      <c r="Q705" s="1395"/>
      <c r="R705" s="1395"/>
      <c r="S705" s="1395"/>
      <c r="T705" s="1395"/>
      <c r="U705" s="1395"/>
      <c r="V705" s="1395"/>
      <c r="W705" s="1395"/>
      <c r="X705" s="1395"/>
      <c r="Y705" s="1395"/>
      <c r="Z705" s="1395"/>
      <c r="AA705" s="1395"/>
      <c r="AB705" s="1395"/>
      <c r="AC705" s="1395"/>
      <c r="AD705" s="1395"/>
      <c r="AE705" s="1395"/>
      <c r="AF705" s="1395"/>
      <c r="AG705" s="1395"/>
      <c r="AH705" s="1395"/>
      <c r="AI705" s="1395"/>
      <c r="AJ705" s="1395"/>
      <c r="AK705" s="1395"/>
      <c r="AL705" s="1395"/>
      <c r="AM705" s="1395"/>
      <c r="AN705" s="1395"/>
    </row>
    <row r="706">
      <c r="A706" s="1395"/>
      <c r="B706" s="1395"/>
      <c r="C706" s="1395"/>
      <c r="D706" s="1395"/>
      <c r="E706" s="1395"/>
      <c r="F706" s="1395"/>
      <c r="G706" s="1395"/>
      <c r="H706" s="1395"/>
      <c r="I706" s="1395"/>
      <c r="J706" s="1395"/>
      <c r="K706" s="1395"/>
      <c r="L706" s="1395"/>
      <c r="M706" s="1395"/>
      <c r="N706" s="1395"/>
      <c r="O706" s="1395"/>
      <c r="P706" s="1395"/>
      <c r="Q706" s="1395"/>
      <c r="R706" s="1395"/>
      <c r="S706" s="1395"/>
      <c r="T706" s="1395"/>
      <c r="U706" s="1395"/>
      <c r="V706" s="1395"/>
      <c r="W706" s="1395"/>
      <c r="X706" s="1395"/>
      <c r="Y706" s="1395"/>
      <c r="Z706" s="1395"/>
      <c r="AA706" s="1395"/>
      <c r="AB706" s="1395"/>
      <c r="AC706" s="1395"/>
      <c r="AD706" s="1395"/>
      <c r="AE706" s="1395"/>
      <c r="AF706" s="1395"/>
      <c r="AG706" s="1395"/>
      <c r="AH706" s="1395"/>
      <c r="AI706" s="1395"/>
      <c r="AJ706" s="1395"/>
      <c r="AK706" s="1395"/>
      <c r="AL706" s="1395"/>
      <c r="AM706" s="1395"/>
      <c r="AN706" s="1395"/>
    </row>
    <row r="707">
      <c r="A707" s="1395"/>
      <c r="B707" s="1395"/>
      <c r="C707" s="1395"/>
      <c r="D707" s="1395"/>
      <c r="E707" s="1395"/>
      <c r="F707" s="1395"/>
      <c r="G707" s="1395"/>
      <c r="H707" s="1395"/>
      <c r="I707" s="1395"/>
      <c r="J707" s="1395"/>
      <c r="K707" s="1395"/>
      <c r="L707" s="1395"/>
      <c r="M707" s="1395"/>
      <c r="N707" s="1395"/>
      <c r="O707" s="1395"/>
      <c r="P707" s="1395"/>
      <c r="Q707" s="1395"/>
      <c r="R707" s="1395"/>
      <c r="S707" s="1395"/>
      <c r="T707" s="1395"/>
      <c r="U707" s="1395"/>
      <c r="V707" s="1395"/>
      <c r="W707" s="1395"/>
      <c r="X707" s="1395"/>
      <c r="Y707" s="1395"/>
      <c r="Z707" s="1395"/>
      <c r="AA707" s="1395"/>
      <c r="AB707" s="1395"/>
      <c r="AC707" s="1395"/>
      <c r="AD707" s="1395"/>
      <c r="AE707" s="1395"/>
      <c r="AF707" s="1395"/>
      <c r="AG707" s="1395"/>
      <c r="AH707" s="1395"/>
      <c r="AI707" s="1395"/>
      <c r="AJ707" s="1395"/>
      <c r="AK707" s="1395"/>
      <c r="AL707" s="1395"/>
      <c r="AM707" s="1395"/>
      <c r="AN707" s="1395"/>
    </row>
    <row r="708">
      <c r="A708" s="1395"/>
      <c r="B708" s="1395"/>
      <c r="C708" s="1395"/>
      <c r="D708" s="1395"/>
      <c r="E708" s="1395"/>
      <c r="F708" s="1395"/>
      <c r="G708" s="1395"/>
      <c r="H708" s="1395"/>
      <c r="I708" s="1395"/>
      <c r="J708" s="1395"/>
      <c r="K708" s="1395"/>
      <c r="L708" s="1395"/>
      <c r="M708" s="1395"/>
      <c r="N708" s="1395"/>
      <c r="O708" s="1395"/>
      <c r="P708" s="1395"/>
      <c r="Q708" s="1395"/>
      <c r="R708" s="1395"/>
      <c r="S708" s="1395"/>
      <c r="T708" s="1395"/>
      <c r="U708" s="1395"/>
      <c r="V708" s="1395"/>
      <c r="W708" s="1395"/>
      <c r="X708" s="1395"/>
      <c r="Y708" s="1395"/>
      <c r="Z708" s="1395"/>
      <c r="AA708" s="1395"/>
      <c r="AB708" s="1395"/>
      <c r="AC708" s="1395"/>
      <c r="AD708" s="1395"/>
      <c r="AE708" s="1395"/>
      <c r="AF708" s="1395"/>
      <c r="AG708" s="1395"/>
      <c r="AH708" s="1395"/>
      <c r="AI708" s="1395"/>
      <c r="AJ708" s="1395"/>
      <c r="AK708" s="1395"/>
      <c r="AL708" s="1395"/>
      <c r="AM708" s="1395"/>
      <c r="AN708" s="1395"/>
    </row>
    <row r="709">
      <c r="A709" s="1395"/>
      <c r="B709" s="1395"/>
      <c r="C709" s="1395"/>
      <c r="D709" s="1395"/>
      <c r="E709" s="1395"/>
      <c r="F709" s="1395"/>
      <c r="G709" s="1395"/>
      <c r="H709" s="1395"/>
      <c r="I709" s="1395"/>
      <c r="J709" s="1395"/>
      <c r="K709" s="1395"/>
      <c r="L709" s="1395"/>
      <c r="M709" s="1395"/>
      <c r="N709" s="1395"/>
      <c r="O709" s="1395"/>
      <c r="P709" s="1395"/>
      <c r="Q709" s="1395"/>
      <c r="R709" s="1395"/>
      <c r="S709" s="1395"/>
      <c r="T709" s="1395"/>
      <c r="U709" s="1395"/>
      <c r="V709" s="1395"/>
      <c r="W709" s="1395"/>
      <c r="X709" s="1395"/>
      <c r="Y709" s="1395"/>
      <c r="Z709" s="1395"/>
      <c r="AA709" s="1395"/>
      <c r="AB709" s="1395"/>
      <c r="AC709" s="1395"/>
      <c r="AD709" s="1395"/>
      <c r="AE709" s="1395"/>
      <c r="AF709" s="1395"/>
      <c r="AG709" s="1395"/>
      <c r="AH709" s="1395"/>
      <c r="AI709" s="1395"/>
      <c r="AJ709" s="1395"/>
      <c r="AK709" s="1395"/>
      <c r="AL709" s="1395"/>
      <c r="AM709" s="1395"/>
      <c r="AN709" s="1395"/>
    </row>
    <row r="710">
      <c r="A710" s="1395"/>
      <c r="B710" s="1395"/>
      <c r="C710" s="1395"/>
      <c r="D710" s="1395"/>
      <c r="E710" s="1395"/>
      <c r="F710" s="1395"/>
      <c r="G710" s="1395"/>
      <c r="H710" s="1395"/>
      <c r="I710" s="1395"/>
      <c r="J710" s="1395"/>
      <c r="K710" s="1395"/>
      <c r="L710" s="1395"/>
      <c r="M710" s="1395"/>
      <c r="N710" s="1395"/>
      <c r="O710" s="1395"/>
      <c r="P710" s="1395"/>
      <c r="Q710" s="1395"/>
      <c r="R710" s="1395"/>
      <c r="S710" s="1395"/>
      <c r="T710" s="1395"/>
      <c r="U710" s="1395"/>
      <c r="V710" s="1395"/>
      <c r="W710" s="1395"/>
      <c r="X710" s="1395"/>
      <c r="Y710" s="1395"/>
      <c r="Z710" s="1395"/>
      <c r="AA710" s="1395"/>
      <c r="AB710" s="1395"/>
      <c r="AC710" s="1395"/>
      <c r="AD710" s="1395"/>
      <c r="AE710" s="1395"/>
      <c r="AF710" s="1395"/>
      <c r="AG710" s="1395"/>
      <c r="AH710" s="1395"/>
      <c r="AI710" s="1395"/>
      <c r="AJ710" s="1395"/>
      <c r="AK710" s="1395"/>
      <c r="AL710" s="1395"/>
      <c r="AM710" s="1395"/>
      <c r="AN710" s="1395"/>
    </row>
    <row r="711">
      <c r="A711" s="1395"/>
      <c r="B711" s="1395"/>
      <c r="C711" s="1395"/>
      <c r="D711" s="1395"/>
      <c r="E711" s="1395"/>
      <c r="F711" s="1395"/>
      <c r="G711" s="1395"/>
      <c r="H711" s="1395"/>
      <c r="I711" s="1395"/>
      <c r="J711" s="1395"/>
      <c r="K711" s="1395"/>
      <c r="L711" s="1395"/>
      <c r="M711" s="1395"/>
      <c r="N711" s="1395"/>
      <c r="O711" s="1395"/>
      <c r="P711" s="1395"/>
      <c r="Q711" s="1395"/>
      <c r="R711" s="1395"/>
      <c r="S711" s="1395"/>
      <c r="T711" s="1395"/>
      <c r="U711" s="1395"/>
      <c r="V711" s="1395"/>
      <c r="W711" s="1395"/>
      <c r="X711" s="1395"/>
      <c r="Y711" s="1395"/>
      <c r="Z711" s="1395"/>
      <c r="AA711" s="1395"/>
      <c r="AB711" s="1395"/>
      <c r="AC711" s="1395"/>
      <c r="AD711" s="1395"/>
      <c r="AE711" s="1395"/>
      <c r="AF711" s="1395"/>
      <c r="AG711" s="1395"/>
      <c r="AH711" s="1395"/>
      <c r="AI711" s="1395"/>
      <c r="AJ711" s="1395"/>
      <c r="AK711" s="1395"/>
      <c r="AL711" s="1395"/>
      <c r="AM711" s="1395"/>
      <c r="AN711" s="1395"/>
    </row>
    <row r="712">
      <c r="A712" s="1395"/>
      <c r="B712" s="1395"/>
      <c r="C712" s="1395"/>
      <c r="D712" s="1395"/>
      <c r="E712" s="1395"/>
      <c r="F712" s="1395"/>
      <c r="G712" s="1395"/>
      <c r="H712" s="1395"/>
      <c r="I712" s="1395"/>
      <c r="J712" s="1395"/>
      <c r="K712" s="1395"/>
      <c r="L712" s="1395"/>
      <c r="M712" s="1395"/>
      <c r="N712" s="1395"/>
      <c r="O712" s="1395"/>
      <c r="P712" s="1395"/>
      <c r="Q712" s="1395"/>
      <c r="R712" s="1395"/>
      <c r="S712" s="1395"/>
      <c r="T712" s="1395"/>
      <c r="U712" s="1395"/>
      <c r="V712" s="1395"/>
      <c r="W712" s="1395"/>
      <c r="X712" s="1395"/>
      <c r="Y712" s="1395"/>
      <c r="Z712" s="1395"/>
      <c r="AA712" s="1395"/>
      <c r="AB712" s="1395"/>
      <c r="AC712" s="1395"/>
      <c r="AD712" s="1395"/>
      <c r="AE712" s="1395"/>
      <c r="AF712" s="1395"/>
      <c r="AG712" s="1395"/>
      <c r="AH712" s="1395"/>
      <c r="AI712" s="1395"/>
      <c r="AJ712" s="1395"/>
      <c r="AK712" s="1395"/>
      <c r="AL712" s="1395"/>
      <c r="AM712" s="1395"/>
      <c r="AN712" s="1395"/>
    </row>
    <row r="713">
      <c r="A713" s="1395"/>
      <c r="B713" s="1395"/>
      <c r="C713" s="1395"/>
      <c r="D713" s="1395"/>
      <c r="E713" s="1395"/>
      <c r="F713" s="1395"/>
      <c r="G713" s="1395"/>
      <c r="H713" s="1395"/>
      <c r="I713" s="1395"/>
      <c r="J713" s="1395"/>
      <c r="K713" s="1395"/>
      <c r="L713" s="1395"/>
      <c r="M713" s="1395"/>
      <c r="N713" s="1395"/>
      <c r="O713" s="1395"/>
      <c r="P713" s="1395"/>
      <c r="Q713" s="1395"/>
      <c r="R713" s="1395"/>
      <c r="S713" s="1395"/>
      <c r="T713" s="1395"/>
      <c r="U713" s="1395"/>
      <c r="V713" s="1395"/>
      <c r="W713" s="1395"/>
      <c r="X713" s="1395"/>
      <c r="Y713" s="1395"/>
      <c r="Z713" s="1395"/>
      <c r="AA713" s="1395"/>
      <c r="AB713" s="1395"/>
      <c r="AC713" s="1395"/>
      <c r="AD713" s="1395"/>
      <c r="AE713" s="1395"/>
      <c r="AF713" s="1395"/>
      <c r="AG713" s="1395"/>
      <c r="AH713" s="1395"/>
      <c r="AI713" s="1395"/>
      <c r="AJ713" s="1395"/>
      <c r="AK713" s="1395"/>
      <c r="AL713" s="1395"/>
      <c r="AM713" s="1395"/>
      <c r="AN713" s="1395"/>
    </row>
    <row r="714">
      <c r="A714" s="1395"/>
      <c r="B714" s="1395"/>
      <c r="C714" s="1395"/>
      <c r="D714" s="1395"/>
      <c r="E714" s="1395"/>
      <c r="F714" s="1395"/>
      <c r="G714" s="1395"/>
      <c r="H714" s="1395"/>
      <c r="I714" s="1395"/>
      <c r="J714" s="1395"/>
      <c r="K714" s="1395"/>
      <c r="L714" s="1395"/>
      <c r="M714" s="1395"/>
      <c r="N714" s="1395"/>
      <c r="O714" s="1395"/>
      <c r="P714" s="1395"/>
      <c r="Q714" s="1395"/>
      <c r="R714" s="1395"/>
      <c r="S714" s="1395"/>
      <c r="T714" s="1395"/>
      <c r="U714" s="1395"/>
      <c r="V714" s="1395"/>
      <c r="W714" s="1395"/>
      <c r="X714" s="1395"/>
      <c r="Y714" s="1395"/>
      <c r="Z714" s="1395"/>
      <c r="AA714" s="1395"/>
      <c r="AB714" s="1395"/>
      <c r="AC714" s="1395"/>
      <c r="AD714" s="1395"/>
      <c r="AE714" s="1395"/>
      <c r="AF714" s="1395"/>
      <c r="AG714" s="1395"/>
      <c r="AH714" s="1395"/>
      <c r="AI714" s="1395"/>
      <c r="AJ714" s="1395"/>
      <c r="AK714" s="1395"/>
      <c r="AL714" s="1395"/>
      <c r="AM714" s="1395"/>
      <c r="AN714" s="1395"/>
    </row>
    <row r="715">
      <c r="A715" s="1395"/>
      <c r="B715" s="1395"/>
      <c r="C715" s="1395"/>
      <c r="D715" s="1395"/>
      <c r="E715" s="1395"/>
      <c r="F715" s="1395"/>
      <c r="G715" s="1395"/>
      <c r="H715" s="1395"/>
      <c r="I715" s="1395"/>
      <c r="J715" s="1395"/>
      <c r="K715" s="1395"/>
      <c r="L715" s="1395"/>
      <c r="M715" s="1395"/>
      <c r="N715" s="1395"/>
      <c r="O715" s="1395"/>
      <c r="P715" s="1395"/>
      <c r="Q715" s="1395"/>
      <c r="R715" s="1395"/>
      <c r="S715" s="1395"/>
      <c r="T715" s="1395"/>
      <c r="U715" s="1395"/>
      <c r="V715" s="1395"/>
      <c r="W715" s="1395"/>
      <c r="X715" s="1395"/>
      <c r="Y715" s="1395"/>
      <c r="Z715" s="1395"/>
      <c r="AA715" s="1395"/>
      <c r="AB715" s="1395"/>
      <c r="AC715" s="1395"/>
      <c r="AD715" s="1395"/>
      <c r="AE715" s="1395"/>
      <c r="AF715" s="1395"/>
      <c r="AG715" s="1395"/>
      <c r="AH715" s="1395"/>
      <c r="AI715" s="1395"/>
      <c r="AJ715" s="1395"/>
      <c r="AK715" s="1395"/>
      <c r="AL715" s="1395"/>
      <c r="AM715" s="1395"/>
      <c r="AN715" s="1395"/>
    </row>
    <row r="716">
      <c r="A716" s="1395"/>
      <c r="B716" s="1395"/>
      <c r="C716" s="1395"/>
      <c r="D716" s="1395"/>
      <c r="E716" s="1395"/>
      <c r="F716" s="1395"/>
      <c r="G716" s="1395"/>
      <c r="H716" s="1395"/>
      <c r="I716" s="1395"/>
      <c r="J716" s="1395"/>
      <c r="K716" s="1395"/>
      <c r="L716" s="1395"/>
      <c r="M716" s="1395"/>
      <c r="N716" s="1395"/>
      <c r="O716" s="1395"/>
      <c r="P716" s="1395"/>
      <c r="Q716" s="1395"/>
      <c r="R716" s="1395"/>
      <c r="S716" s="1395"/>
      <c r="T716" s="1395"/>
      <c r="U716" s="1395"/>
      <c r="V716" s="1395"/>
      <c r="W716" s="1395"/>
      <c r="X716" s="1395"/>
      <c r="Y716" s="1395"/>
      <c r="Z716" s="1395"/>
      <c r="AA716" s="1395"/>
      <c r="AB716" s="1395"/>
      <c r="AC716" s="1395"/>
      <c r="AD716" s="1395"/>
      <c r="AE716" s="1395"/>
      <c r="AF716" s="1395"/>
      <c r="AG716" s="1395"/>
      <c r="AH716" s="1395"/>
      <c r="AI716" s="1395"/>
      <c r="AJ716" s="1395"/>
      <c r="AK716" s="1395"/>
      <c r="AL716" s="1395"/>
      <c r="AM716" s="1395"/>
      <c r="AN716" s="1395"/>
    </row>
    <row r="717">
      <c r="A717" s="1395"/>
      <c r="B717" s="1395"/>
      <c r="C717" s="1395"/>
      <c r="D717" s="1395"/>
      <c r="E717" s="1395"/>
      <c r="F717" s="1395"/>
      <c r="G717" s="1395"/>
      <c r="H717" s="1395"/>
      <c r="I717" s="1395"/>
      <c r="J717" s="1395"/>
      <c r="K717" s="1395"/>
      <c r="L717" s="1395"/>
      <c r="M717" s="1395"/>
      <c r="N717" s="1395"/>
      <c r="O717" s="1395"/>
      <c r="P717" s="1395"/>
      <c r="Q717" s="1395"/>
      <c r="R717" s="1395"/>
      <c r="S717" s="1395"/>
      <c r="T717" s="1395"/>
      <c r="U717" s="1395"/>
      <c r="V717" s="1395"/>
      <c r="W717" s="1395"/>
      <c r="X717" s="1395"/>
      <c r="Y717" s="1395"/>
      <c r="Z717" s="1395"/>
      <c r="AA717" s="1395"/>
      <c r="AB717" s="1395"/>
      <c r="AC717" s="1395"/>
      <c r="AD717" s="1395"/>
      <c r="AE717" s="1395"/>
      <c r="AF717" s="1395"/>
      <c r="AG717" s="1395"/>
      <c r="AH717" s="1395"/>
      <c r="AI717" s="1395"/>
      <c r="AJ717" s="1395"/>
      <c r="AK717" s="1395"/>
      <c r="AL717" s="1395"/>
      <c r="AM717" s="1395"/>
      <c r="AN717" s="1395"/>
    </row>
    <row r="718">
      <c r="A718" s="1395"/>
      <c r="B718" s="1395"/>
      <c r="C718" s="1395"/>
      <c r="D718" s="1395"/>
      <c r="E718" s="1395"/>
      <c r="F718" s="1395"/>
      <c r="G718" s="1395"/>
      <c r="H718" s="1395"/>
      <c r="I718" s="1395"/>
      <c r="J718" s="1395"/>
      <c r="K718" s="1395"/>
      <c r="L718" s="1395"/>
      <c r="M718" s="1395"/>
      <c r="N718" s="1395"/>
      <c r="O718" s="1395"/>
      <c r="P718" s="1395"/>
      <c r="Q718" s="1395"/>
      <c r="R718" s="1395"/>
      <c r="S718" s="1395"/>
      <c r="T718" s="1395"/>
      <c r="U718" s="1395"/>
      <c r="V718" s="1395"/>
      <c r="W718" s="1395"/>
      <c r="X718" s="1395"/>
      <c r="Y718" s="1395"/>
      <c r="Z718" s="1395"/>
      <c r="AA718" s="1395"/>
      <c r="AB718" s="1395"/>
      <c r="AC718" s="1395"/>
      <c r="AD718" s="1395"/>
      <c r="AE718" s="1395"/>
      <c r="AF718" s="1395"/>
      <c r="AG718" s="1395"/>
      <c r="AH718" s="1395"/>
      <c r="AI718" s="1395"/>
      <c r="AJ718" s="1395"/>
      <c r="AK718" s="1395"/>
      <c r="AL718" s="1395"/>
      <c r="AM718" s="1395"/>
      <c r="AN718" s="1395"/>
    </row>
    <row r="719">
      <c r="A719" s="1395"/>
      <c r="B719" s="1395"/>
      <c r="C719" s="1395"/>
      <c r="D719" s="1395"/>
      <c r="E719" s="1395"/>
      <c r="F719" s="1395"/>
      <c r="G719" s="1395"/>
      <c r="H719" s="1395"/>
      <c r="I719" s="1395"/>
      <c r="J719" s="1395"/>
      <c r="K719" s="1395"/>
      <c r="L719" s="1395"/>
      <c r="M719" s="1395"/>
      <c r="N719" s="1395"/>
      <c r="O719" s="1395"/>
      <c r="P719" s="1395"/>
      <c r="Q719" s="1395"/>
      <c r="R719" s="1395"/>
      <c r="S719" s="1395"/>
      <c r="T719" s="1395"/>
      <c r="U719" s="1395"/>
      <c r="V719" s="1395"/>
      <c r="W719" s="1395"/>
      <c r="X719" s="1395"/>
      <c r="Y719" s="1395"/>
      <c r="Z719" s="1395"/>
      <c r="AA719" s="1395"/>
      <c r="AB719" s="1395"/>
      <c r="AC719" s="1395"/>
      <c r="AD719" s="1395"/>
      <c r="AE719" s="1395"/>
      <c r="AF719" s="1395"/>
      <c r="AG719" s="1395"/>
      <c r="AH719" s="1395"/>
      <c r="AI719" s="1395"/>
      <c r="AJ719" s="1395"/>
      <c r="AK719" s="1395"/>
      <c r="AL719" s="1395"/>
      <c r="AM719" s="1395"/>
      <c r="AN719" s="1395"/>
    </row>
    <row r="720">
      <c r="A720" s="1395"/>
      <c r="B720" s="1395"/>
      <c r="C720" s="1395"/>
      <c r="D720" s="1395"/>
      <c r="E720" s="1395"/>
      <c r="F720" s="1395"/>
      <c r="G720" s="1395"/>
      <c r="H720" s="1395"/>
      <c r="I720" s="1395"/>
      <c r="J720" s="1395"/>
      <c r="K720" s="1395"/>
      <c r="L720" s="1395"/>
      <c r="M720" s="1395"/>
      <c r="N720" s="1395"/>
      <c r="O720" s="1395"/>
      <c r="P720" s="1395"/>
      <c r="Q720" s="1395"/>
      <c r="R720" s="1395"/>
      <c r="S720" s="1395"/>
      <c r="T720" s="1395"/>
      <c r="U720" s="1395"/>
      <c r="V720" s="1395"/>
      <c r="W720" s="1395"/>
      <c r="X720" s="1395"/>
      <c r="Y720" s="1395"/>
      <c r="Z720" s="1395"/>
      <c r="AA720" s="1395"/>
      <c r="AB720" s="1395"/>
      <c r="AC720" s="1395"/>
      <c r="AD720" s="1395"/>
      <c r="AE720" s="1395"/>
      <c r="AF720" s="1395"/>
      <c r="AG720" s="1395"/>
      <c r="AH720" s="1395"/>
      <c r="AI720" s="1395"/>
      <c r="AJ720" s="1395"/>
      <c r="AK720" s="1395"/>
      <c r="AL720" s="1395"/>
      <c r="AM720" s="1395"/>
      <c r="AN720" s="1395"/>
    </row>
    <row r="721">
      <c r="A721" s="1395"/>
      <c r="B721" s="1395"/>
      <c r="C721" s="1395"/>
      <c r="D721" s="1395"/>
      <c r="E721" s="1395"/>
      <c r="F721" s="1395"/>
      <c r="G721" s="1395"/>
      <c r="H721" s="1395"/>
      <c r="I721" s="1395"/>
      <c r="J721" s="1395"/>
      <c r="K721" s="1395"/>
      <c r="L721" s="1395"/>
      <c r="M721" s="1395"/>
      <c r="N721" s="1395"/>
      <c r="O721" s="1395"/>
      <c r="P721" s="1395"/>
      <c r="Q721" s="1395"/>
      <c r="R721" s="1395"/>
      <c r="S721" s="1395"/>
      <c r="T721" s="1395"/>
      <c r="U721" s="1395"/>
      <c r="V721" s="1395"/>
      <c r="W721" s="1395"/>
      <c r="X721" s="1395"/>
      <c r="Y721" s="1395"/>
      <c r="Z721" s="1395"/>
      <c r="AA721" s="1395"/>
      <c r="AB721" s="1395"/>
      <c r="AC721" s="1395"/>
      <c r="AD721" s="1395"/>
      <c r="AE721" s="1395"/>
      <c r="AF721" s="1395"/>
      <c r="AG721" s="1395"/>
      <c r="AH721" s="1395"/>
      <c r="AI721" s="1395"/>
      <c r="AJ721" s="1395"/>
      <c r="AK721" s="1395"/>
      <c r="AL721" s="1395"/>
      <c r="AM721" s="1395"/>
      <c r="AN721" s="1395"/>
    </row>
    <row r="722">
      <c r="A722" s="1395"/>
      <c r="B722" s="1395"/>
      <c r="C722" s="1395"/>
      <c r="D722" s="1395"/>
      <c r="E722" s="1395"/>
      <c r="F722" s="1395"/>
      <c r="G722" s="1395"/>
      <c r="H722" s="1395"/>
      <c r="I722" s="1395"/>
      <c r="J722" s="1395"/>
      <c r="K722" s="1395"/>
      <c r="L722" s="1395"/>
      <c r="M722" s="1395"/>
      <c r="N722" s="1395"/>
      <c r="O722" s="1395"/>
      <c r="P722" s="1395"/>
      <c r="Q722" s="1395"/>
      <c r="R722" s="1395"/>
      <c r="S722" s="1395"/>
      <c r="T722" s="1395"/>
      <c r="U722" s="1395"/>
      <c r="V722" s="1395"/>
      <c r="W722" s="1395"/>
      <c r="X722" s="1395"/>
      <c r="Y722" s="1395"/>
      <c r="Z722" s="1395"/>
      <c r="AA722" s="1395"/>
      <c r="AB722" s="1395"/>
      <c r="AC722" s="1395"/>
      <c r="AD722" s="1395"/>
      <c r="AE722" s="1395"/>
      <c r="AF722" s="1395"/>
      <c r="AG722" s="1395"/>
      <c r="AH722" s="1395"/>
      <c r="AI722" s="1395"/>
      <c r="AJ722" s="1395"/>
      <c r="AK722" s="1395"/>
      <c r="AL722" s="1395"/>
      <c r="AM722" s="1395"/>
      <c r="AN722" s="1395"/>
    </row>
    <row r="723">
      <c r="A723" s="1395"/>
      <c r="B723" s="1395"/>
      <c r="C723" s="1395"/>
      <c r="D723" s="1395"/>
      <c r="E723" s="1395"/>
      <c r="F723" s="1395"/>
      <c r="G723" s="1395"/>
      <c r="H723" s="1395"/>
      <c r="I723" s="1395"/>
      <c r="J723" s="1395"/>
      <c r="K723" s="1395"/>
      <c r="L723" s="1395"/>
      <c r="M723" s="1395"/>
      <c r="N723" s="1395"/>
      <c r="O723" s="1395"/>
      <c r="P723" s="1395"/>
      <c r="Q723" s="1395"/>
      <c r="R723" s="1395"/>
      <c r="S723" s="1395"/>
      <c r="T723" s="1395"/>
      <c r="U723" s="1395"/>
      <c r="V723" s="1395"/>
      <c r="W723" s="1395"/>
      <c r="X723" s="1395"/>
      <c r="Y723" s="1395"/>
      <c r="Z723" s="1395"/>
      <c r="AA723" s="1395"/>
      <c r="AB723" s="1395"/>
      <c r="AC723" s="1395"/>
      <c r="AD723" s="1395"/>
      <c r="AE723" s="1395"/>
      <c r="AF723" s="1395"/>
      <c r="AG723" s="1395"/>
      <c r="AH723" s="1395"/>
      <c r="AI723" s="1395"/>
      <c r="AJ723" s="1395"/>
      <c r="AK723" s="1395"/>
      <c r="AL723" s="1395"/>
      <c r="AM723" s="1395"/>
      <c r="AN723" s="1395"/>
    </row>
    <row r="724">
      <c r="A724" s="1395"/>
      <c r="B724" s="1395"/>
      <c r="C724" s="1395"/>
      <c r="D724" s="1395"/>
      <c r="E724" s="1395"/>
      <c r="F724" s="1395"/>
      <c r="G724" s="1395"/>
      <c r="H724" s="1395"/>
      <c r="I724" s="1395"/>
      <c r="J724" s="1395"/>
      <c r="K724" s="1395"/>
      <c r="L724" s="1395"/>
      <c r="M724" s="1395"/>
      <c r="N724" s="1395"/>
      <c r="O724" s="1395"/>
      <c r="P724" s="1395"/>
      <c r="Q724" s="1395"/>
      <c r="R724" s="1395"/>
      <c r="S724" s="1395"/>
      <c r="T724" s="1395"/>
      <c r="U724" s="1395"/>
      <c r="V724" s="1395"/>
      <c r="W724" s="1395"/>
      <c r="X724" s="1395"/>
      <c r="Y724" s="1395"/>
      <c r="Z724" s="1395"/>
      <c r="AA724" s="1395"/>
      <c r="AB724" s="1395"/>
      <c r="AC724" s="1395"/>
      <c r="AD724" s="1395"/>
      <c r="AE724" s="1395"/>
      <c r="AF724" s="1395"/>
      <c r="AG724" s="1395"/>
      <c r="AH724" s="1395"/>
      <c r="AI724" s="1395"/>
      <c r="AJ724" s="1395"/>
      <c r="AK724" s="1395"/>
      <c r="AL724" s="1395"/>
      <c r="AM724" s="1395"/>
      <c r="AN724" s="1395"/>
    </row>
    <row r="725">
      <c r="A725" s="1395"/>
      <c r="B725" s="1395"/>
      <c r="C725" s="1395"/>
      <c r="D725" s="1395"/>
      <c r="E725" s="1395"/>
      <c r="F725" s="1395"/>
      <c r="G725" s="1395"/>
      <c r="H725" s="1395"/>
      <c r="I725" s="1395"/>
      <c r="J725" s="1395"/>
      <c r="K725" s="1395"/>
      <c r="L725" s="1395"/>
      <c r="M725" s="1395"/>
      <c r="N725" s="1395"/>
      <c r="O725" s="1395"/>
      <c r="P725" s="1395"/>
      <c r="Q725" s="1395"/>
      <c r="R725" s="1395"/>
      <c r="S725" s="1395"/>
      <c r="T725" s="1395"/>
      <c r="U725" s="1395"/>
      <c r="V725" s="1395"/>
      <c r="W725" s="1395"/>
      <c r="X725" s="1395"/>
      <c r="Y725" s="1395"/>
      <c r="Z725" s="1395"/>
      <c r="AA725" s="1395"/>
      <c r="AB725" s="1395"/>
      <c r="AC725" s="1395"/>
      <c r="AD725" s="1395"/>
      <c r="AE725" s="1395"/>
      <c r="AF725" s="1395"/>
      <c r="AG725" s="1395"/>
      <c r="AH725" s="1395"/>
      <c r="AI725" s="1395"/>
      <c r="AJ725" s="1395"/>
      <c r="AK725" s="1395"/>
      <c r="AL725" s="1395"/>
      <c r="AM725" s="1395"/>
      <c r="AN725" s="1395"/>
    </row>
    <row r="726">
      <c r="A726" s="1395"/>
      <c r="B726" s="1395"/>
      <c r="C726" s="1395"/>
      <c r="D726" s="1395"/>
      <c r="E726" s="1395"/>
      <c r="F726" s="1395"/>
      <c r="G726" s="1395"/>
      <c r="H726" s="1395"/>
      <c r="I726" s="1395"/>
      <c r="J726" s="1395"/>
      <c r="K726" s="1395"/>
      <c r="L726" s="1395"/>
      <c r="M726" s="1395"/>
      <c r="N726" s="1395"/>
      <c r="O726" s="1395"/>
      <c r="P726" s="1395"/>
      <c r="Q726" s="1395"/>
      <c r="R726" s="1395"/>
      <c r="S726" s="1395"/>
      <c r="T726" s="1395"/>
      <c r="U726" s="1395"/>
      <c r="V726" s="1395"/>
      <c r="W726" s="1395"/>
      <c r="X726" s="1395"/>
      <c r="Y726" s="1395"/>
      <c r="Z726" s="1395"/>
      <c r="AA726" s="1395"/>
      <c r="AB726" s="1395"/>
      <c r="AC726" s="1395"/>
      <c r="AD726" s="1395"/>
      <c r="AE726" s="1395"/>
      <c r="AF726" s="1395"/>
      <c r="AG726" s="1395"/>
      <c r="AH726" s="1395"/>
      <c r="AI726" s="1395"/>
      <c r="AJ726" s="1395"/>
      <c r="AK726" s="1395"/>
      <c r="AL726" s="1395"/>
      <c r="AM726" s="1395"/>
      <c r="AN726" s="1395"/>
    </row>
    <row r="727">
      <c r="A727" s="1395"/>
      <c r="B727" s="1395"/>
      <c r="C727" s="1395"/>
      <c r="D727" s="1395"/>
      <c r="E727" s="1395"/>
      <c r="F727" s="1395"/>
      <c r="G727" s="1395"/>
      <c r="H727" s="1395"/>
      <c r="I727" s="1395"/>
      <c r="J727" s="1395"/>
      <c r="K727" s="1395"/>
      <c r="L727" s="1395"/>
      <c r="M727" s="1395"/>
      <c r="N727" s="1395"/>
      <c r="O727" s="1395"/>
      <c r="P727" s="1395"/>
      <c r="Q727" s="1395"/>
      <c r="R727" s="1395"/>
      <c r="S727" s="1395"/>
      <c r="T727" s="1395"/>
      <c r="U727" s="1395"/>
      <c r="V727" s="1395"/>
      <c r="W727" s="1395"/>
      <c r="X727" s="1395"/>
      <c r="Y727" s="1395"/>
      <c r="Z727" s="1395"/>
      <c r="AA727" s="1395"/>
      <c r="AB727" s="1395"/>
      <c r="AC727" s="1395"/>
      <c r="AD727" s="1395"/>
      <c r="AE727" s="1395"/>
      <c r="AF727" s="1395"/>
      <c r="AG727" s="1395"/>
      <c r="AH727" s="1395"/>
      <c r="AI727" s="1395"/>
      <c r="AJ727" s="1395"/>
      <c r="AK727" s="1395"/>
      <c r="AL727" s="1395"/>
      <c r="AM727" s="1395"/>
      <c r="AN727" s="1395"/>
    </row>
    <row r="728">
      <c r="A728" s="1395"/>
      <c r="B728" s="1395"/>
      <c r="C728" s="1395"/>
      <c r="D728" s="1395"/>
      <c r="E728" s="1395"/>
      <c r="F728" s="1395"/>
      <c r="G728" s="1395"/>
      <c r="H728" s="1395"/>
      <c r="I728" s="1395"/>
      <c r="J728" s="1395"/>
      <c r="K728" s="1395"/>
      <c r="L728" s="1395"/>
      <c r="M728" s="1395"/>
      <c r="N728" s="1395"/>
      <c r="O728" s="1395"/>
      <c r="P728" s="1395"/>
      <c r="Q728" s="1395"/>
      <c r="R728" s="1395"/>
      <c r="S728" s="1395"/>
      <c r="T728" s="1395"/>
      <c r="U728" s="1395"/>
      <c r="V728" s="1395"/>
      <c r="W728" s="1395"/>
      <c r="X728" s="1395"/>
      <c r="Y728" s="1395"/>
      <c r="Z728" s="1395"/>
      <c r="AA728" s="1395"/>
      <c r="AB728" s="1395"/>
      <c r="AC728" s="1395"/>
      <c r="AD728" s="1395"/>
      <c r="AE728" s="1395"/>
      <c r="AF728" s="1395"/>
      <c r="AG728" s="1395"/>
      <c r="AH728" s="1395"/>
      <c r="AI728" s="1395"/>
      <c r="AJ728" s="1395"/>
      <c r="AK728" s="1395"/>
      <c r="AL728" s="1395"/>
      <c r="AM728" s="1395"/>
      <c r="AN728" s="1395"/>
    </row>
    <row r="729">
      <c r="A729" s="1395"/>
      <c r="B729" s="1395"/>
      <c r="C729" s="1395"/>
      <c r="D729" s="1395"/>
      <c r="E729" s="1395"/>
      <c r="F729" s="1395"/>
      <c r="G729" s="1395"/>
      <c r="H729" s="1395"/>
      <c r="I729" s="1395"/>
      <c r="J729" s="1395"/>
      <c r="K729" s="1395"/>
      <c r="L729" s="1395"/>
      <c r="M729" s="1395"/>
      <c r="N729" s="1395"/>
      <c r="O729" s="1395"/>
      <c r="P729" s="1395"/>
      <c r="Q729" s="1395"/>
      <c r="R729" s="1395"/>
      <c r="S729" s="1395"/>
      <c r="T729" s="1395"/>
      <c r="U729" s="1395"/>
      <c r="V729" s="1395"/>
      <c r="W729" s="1395"/>
      <c r="X729" s="1395"/>
      <c r="Y729" s="1395"/>
      <c r="Z729" s="1395"/>
      <c r="AA729" s="1395"/>
      <c r="AB729" s="1395"/>
      <c r="AC729" s="1395"/>
      <c r="AD729" s="1395"/>
      <c r="AE729" s="1395"/>
      <c r="AF729" s="1395"/>
      <c r="AG729" s="1395"/>
      <c r="AH729" s="1395"/>
      <c r="AI729" s="1395"/>
      <c r="AJ729" s="1395"/>
      <c r="AK729" s="1395"/>
      <c r="AL729" s="1395"/>
      <c r="AM729" s="1395"/>
      <c r="AN729" s="1395"/>
    </row>
    <row r="730">
      <c r="A730" s="1395"/>
      <c r="B730" s="1395"/>
      <c r="C730" s="1395"/>
      <c r="D730" s="1395"/>
      <c r="E730" s="1395"/>
      <c r="F730" s="1395"/>
      <c r="G730" s="1395"/>
      <c r="H730" s="1395"/>
      <c r="I730" s="1395"/>
      <c r="J730" s="1395"/>
      <c r="K730" s="1395"/>
      <c r="L730" s="1395"/>
      <c r="M730" s="1395"/>
      <c r="N730" s="1395"/>
      <c r="O730" s="1395"/>
      <c r="P730" s="1395"/>
      <c r="Q730" s="1395"/>
      <c r="R730" s="1395"/>
      <c r="S730" s="1395"/>
      <c r="T730" s="1395"/>
      <c r="U730" s="1395"/>
      <c r="V730" s="1395"/>
      <c r="W730" s="1395"/>
      <c r="X730" s="1395"/>
      <c r="Y730" s="1395"/>
      <c r="Z730" s="1395"/>
      <c r="AA730" s="1395"/>
      <c r="AB730" s="1395"/>
      <c r="AC730" s="1395"/>
      <c r="AD730" s="1395"/>
      <c r="AE730" s="1395"/>
      <c r="AF730" s="1395"/>
      <c r="AG730" s="1395"/>
      <c r="AH730" s="1395"/>
      <c r="AI730" s="1395"/>
      <c r="AJ730" s="1395"/>
      <c r="AK730" s="1395"/>
      <c r="AL730" s="1395"/>
      <c r="AM730" s="1395"/>
      <c r="AN730" s="1395"/>
    </row>
    <row r="731">
      <c r="A731" s="1395"/>
      <c r="B731" s="1395"/>
      <c r="C731" s="1395"/>
      <c r="D731" s="1395"/>
      <c r="E731" s="1395"/>
      <c r="F731" s="1395"/>
      <c r="G731" s="1395"/>
      <c r="H731" s="1395"/>
      <c r="I731" s="1395"/>
      <c r="J731" s="1395"/>
      <c r="K731" s="1395"/>
      <c r="L731" s="1395"/>
      <c r="M731" s="1395"/>
      <c r="N731" s="1395"/>
      <c r="O731" s="1395"/>
      <c r="P731" s="1395"/>
      <c r="Q731" s="1395"/>
      <c r="R731" s="1395"/>
      <c r="S731" s="1395"/>
      <c r="T731" s="1395"/>
      <c r="U731" s="1395"/>
      <c r="V731" s="1395"/>
      <c r="W731" s="1395"/>
      <c r="X731" s="1395"/>
      <c r="Y731" s="1395"/>
      <c r="Z731" s="1395"/>
      <c r="AA731" s="1395"/>
      <c r="AB731" s="1395"/>
      <c r="AC731" s="1395"/>
      <c r="AD731" s="1395"/>
      <c r="AE731" s="1395"/>
      <c r="AF731" s="1395"/>
      <c r="AG731" s="1395"/>
      <c r="AH731" s="1395"/>
      <c r="AI731" s="1395"/>
      <c r="AJ731" s="1395"/>
      <c r="AK731" s="1395"/>
      <c r="AL731" s="1395"/>
      <c r="AM731" s="1395"/>
      <c r="AN731" s="1395"/>
    </row>
    <row r="732">
      <c r="A732" s="1395"/>
      <c r="B732" s="1395"/>
      <c r="C732" s="1395"/>
      <c r="D732" s="1395"/>
      <c r="E732" s="1395"/>
      <c r="F732" s="1395"/>
      <c r="G732" s="1395"/>
      <c r="H732" s="1395"/>
      <c r="I732" s="1395"/>
      <c r="J732" s="1395"/>
      <c r="K732" s="1395"/>
      <c r="L732" s="1395"/>
      <c r="M732" s="1395"/>
      <c r="N732" s="1395"/>
      <c r="O732" s="1395"/>
      <c r="P732" s="1395"/>
      <c r="Q732" s="1395"/>
      <c r="R732" s="1395"/>
      <c r="S732" s="1395"/>
      <c r="T732" s="1395"/>
      <c r="U732" s="1395"/>
      <c r="V732" s="1395"/>
      <c r="W732" s="1395"/>
      <c r="X732" s="1395"/>
      <c r="Y732" s="1395"/>
      <c r="Z732" s="1395"/>
      <c r="AA732" s="1395"/>
      <c r="AB732" s="1395"/>
      <c r="AC732" s="1395"/>
      <c r="AD732" s="1395"/>
      <c r="AE732" s="1395"/>
      <c r="AF732" s="1395"/>
      <c r="AG732" s="1395"/>
      <c r="AH732" s="1395"/>
      <c r="AI732" s="1395"/>
      <c r="AJ732" s="1395"/>
      <c r="AK732" s="1395"/>
      <c r="AL732" s="1395"/>
      <c r="AM732" s="1395"/>
      <c r="AN732" s="1395"/>
    </row>
    <row r="733">
      <c r="A733" s="1395"/>
      <c r="B733" s="1395"/>
      <c r="C733" s="1395"/>
      <c r="D733" s="1395"/>
      <c r="E733" s="1395"/>
      <c r="F733" s="1395"/>
      <c r="G733" s="1395"/>
      <c r="H733" s="1395"/>
      <c r="I733" s="1395"/>
      <c r="J733" s="1395"/>
      <c r="K733" s="1395"/>
      <c r="L733" s="1395"/>
      <c r="M733" s="1395"/>
      <c r="N733" s="1395"/>
      <c r="O733" s="1395"/>
      <c r="P733" s="1395"/>
      <c r="Q733" s="1395"/>
      <c r="R733" s="1395"/>
      <c r="S733" s="1395"/>
      <c r="T733" s="1395"/>
      <c r="U733" s="1395"/>
      <c r="V733" s="1395"/>
      <c r="W733" s="1395"/>
      <c r="X733" s="1395"/>
      <c r="Y733" s="1395"/>
      <c r="Z733" s="1395"/>
      <c r="AA733" s="1395"/>
      <c r="AB733" s="1395"/>
      <c r="AC733" s="1395"/>
      <c r="AD733" s="1395"/>
      <c r="AE733" s="1395"/>
      <c r="AF733" s="1395"/>
      <c r="AG733" s="1395"/>
      <c r="AH733" s="1395"/>
      <c r="AI733" s="1395"/>
      <c r="AJ733" s="1395"/>
      <c r="AK733" s="1395"/>
      <c r="AL733" s="1395"/>
      <c r="AM733" s="1395"/>
      <c r="AN733" s="1395"/>
    </row>
    <row r="734">
      <c r="A734" s="1395"/>
      <c r="B734" s="1395"/>
      <c r="C734" s="1395"/>
      <c r="D734" s="1395"/>
      <c r="E734" s="1395"/>
      <c r="F734" s="1395"/>
      <c r="G734" s="1395"/>
      <c r="H734" s="1395"/>
      <c r="I734" s="1395"/>
      <c r="J734" s="1395"/>
      <c r="K734" s="1395"/>
      <c r="L734" s="1395"/>
      <c r="M734" s="1395"/>
      <c r="N734" s="1395"/>
      <c r="O734" s="1395"/>
      <c r="P734" s="1395"/>
      <c r="Q734" s="1395"/>
      <c r="R734" s="1395"/>
      <c r="S734" s="1395"/>
      <c r="T734" s="1395"/>
      <c r="U734" s="1395"/>
      <c r="V734" s="1395"/>
      <c r="W734" s="1395"/>
      <c r="X734" s="1395"/>
      <c r="Y734" s="1395"/>
      <c r="Z734" s="1395"/>
      <c r="AA734" s="1395"/>
      <c r="AB734" s="1395"/>
      <c r="AC734" s="1395"/>
      <c r="AD734" s="1395"/>
      <c r="AE734" s="1395"/>
      <c r="AF734" s="1395"/>
      <c r="AG734" s="1395"/>
      <c r="AH734" s="1395"/>
      <c r="AI734" s="1395"/>
      <c r="AJ734" s="1395"/>
      <c r="AK734" s="1395"/>
      <c r="AL734" s="1395"/>
      <c r="AM734" s="1395"/>
      <c r="AN734" s="1395"/>
    </row>
    <row r="735">
      <c r="A735" s="1395"/>
      <c r="B735" s="1395"/>
      <c r="C735" s="1395"/>
      <c r="D735" s="1395"/>
      <c r="E735" s="1395"/>
      <c r="F735" s="1395"/>
      <c r="G735" s="1395"/>
      <c r="H735" s="1395"/>
      <c r="I735" s="1395"/>
      <c r="J735" s="1395"/>
      <c r="K735" s="1395"/>
      <c r="L735" s="1395"/>
      <c r="M735" s="1395"/>
      <c r="N735" s="1395"/>
      <c r="O735" s="1395"/>
      <c r="P735" s="1395"/>
      <c r="Q735" s="1395"/>
      <c r="R735" s="1395"/>
      <c r="S735" s="1395"/>
      <c r="T735" s="1395"/>
      <c r="U735" s="1395"/>
      <c r="V735" s="1395"/>
      <c r="W735" s="1395"/>
      <c r="X735" s="1395"/>
      <c r="Y735" s="1395"/>
      <c r="Z735" s="1395"/>
      <c r="AA735" s="1395"/>
      <c r="AB735" s="1395"/>
      <c r="AC735" s="1395"/>
      <c r="AD735" s="1395"/>
      <c r="AE735" s="1395"/>
      <c r="AF735" s="1395"/>
      <c r="AG735" s="1395"/>
      <c r="AH735" s="1395"/>
      <c r="AI735" s="1395"/>
      <c r="AJ735" s="1395"/>
      <c r="AK735" s="1395"/>
      <c r="AL735" s="1395"/>
      <c r="AM735" s="1395"/>
      <c r="AN735" s="1395"/>
    </row>
    <row r="736">
      <c r="A736" s="1395"/>
      <c r="B736" s="1395"/>
      <c r="C736" s="1395"/>
      <c r="D736" s="1395"/>
      <c r="E736" s="1395"/>
      <c r="F736" s="1395"/>
      <c r="G736" s="1395"/>
      <c r="H736" s="1395"/>
      <c r="I736" s="1395"/>
      <c r="J736" s="1395"/>
      <c r="K736" s="1395"/>
      <c r="L736" s="1395"/>
      <c r="M736" s="1395"/>
      <c r="N736" s="1395"/>
      <c r="O736" s="1395"/>
      <c r="P736" s="1395"/>
      <c r="Q736" s="1395"/>
      <c r="R736" s="1395"/>
      <c r="S736" s="1395"/>
      <c r="T736" s="1395"/>
      <c r="U736" s="1395"/>
      <c r="V736" s="1395"/>
      <c r="W736" s="1395"/>
      <c r="X736" s="1395"/>
      <c r="Y736" s="1395"/>
      <c r="Z736" s="1395"/>
      <c r="AA736" s="1395"/>
      <c r="AB736" s="1395"/>
      <c r="AC736" s="1395"/>
      <c r="AD736" s="1395"/>
      <c r="AE736" s="1395"/>
      <c r="AF736" s="1395"/>
      <c r="AG736" s="1395"/>
      <c r="AH736" s="1395"/>
      <c r="AI736" s="1395"/>
      <c r="AJ736" s="1395"/>
      <c r="AK736" s="1395"/>
      <c r="AL736" s="1395"/>
      <c r="AM736" s="1395"/>
      <c r="AN736" s="1395"/>
    </row>
    <row r="737">
      <c r="A737" s="1395"/>
      <c r="B737" s="1395"/>
      <c r="C737" s="1395"/>
      <c r="D737" s="1395"/>
      <c r="E737" s="1395"/>
      <c r="F737" s="1395"/>
      <c r="G737" s="1395"/>
      <c r="H737" s="1395"/>
      <c r="I737" s="1395"/>
      <c r="J737" s="1395"/>
      <c r="K737" s="1395"/>
      <c r="L737" s="1395"/>
      <c r="M737" s="1395"/>
      <c r="N737" s="1395"/>
      <c r="O737" s="1395"/>
      <c r="P737" s="1395"/>
      <c r="Q737" s="1395"/>
      <c r="R737" s="1395"/>
      <c r="S737" s="1395"/>
      <c r="T737" s="1395"/>
      <c r="U737" s="1395"/>
      <c r="V737" s="1395"/>
      <c r="W737" s="1395"/>
      <c r="X737" s="1395"/>
      <c r="Y737" s="1395"/>
      <c r="Z737" s="1395"/>
      <c r="AA737" s="1395"/>
      <c r="AB737" s="1395"/>
      <c r="AC737" s="1395"/>
      <c r="AD737" s="1395"/>
      <c r="AE737" s="1395"/>
      <c r="AF737" s="1395"/>
      <c r="AG737" s="1395"/>
      <c r="AH737" s="1395"/>
      <c r="AI737" s="1395"/>
      <c r="AJ737" s="1395"/>
      <c r="AK737" s="1395"/>
      <c r="AL737" s="1395"/>
      <c r="AM737" s="1395"/>
      <c r="AN737" s="1395"/>
    </row>
    <row r="738">
      <c r="A738" s="1395"/>
      <c r="B738" s="1395"/>
      <c r="C738" s="1395"/>
      <c r="D738" s="1395"/>
      <c r="E738" s="1395"/>
      <c r="F738" s="1395"/>
      <c r="G738" s="1395"/>
      <c r="H738" s="1395"/>
      <c r="I738" s="1395"/>
      <c r="J738" s="1395"/>
      <c r="K738" s="1395"/>
      <c r="L738" s="1395"/>
      <c r="M738" s="1395"/>
      <c r="N738" s="1395"/>
      <c r="O738" s="1395"/>
      <c r="P738" s="1395"/>
      <c r="Q738" s="1395"/>
      <c r="R738" s="1395"/>
      <c r="S738" s="1395"/>
      <c r="T738" s="1395"/>
      <c r="U738" s="1395"/>
      <c r="V738" s="1395"/>
      <c r="W738" s="1395"/>
      <c r="X738" s="1395"/>
      <c r="Y738" s="1395"/>
      <c r="Z738" s="1395"/>
      <c r="AA738" s="1395"/>
      <c r="AB738" s="1395"/>
      <c r="AC738" s="1395"/>
      <c r="AD738" s="1395"/>
      <c r="AE738" s="1395"/>
      <c r="AF738" s="1395"/>
      <c r="AG738" s="1395"/>
      <c r="AH738" s="1395"/>
      <c r="AI738" s="1395"/>
      <c r="AJ738" s="1395"/>
      <c r="AK738" s="1395"/>
      <c r="AL738" s="1395"/>
      <c r="AM738" s="1395"/>
      <c r="AN738" s="1395"/>
    </row>
    <row r="739">
      <c r="A739" s="1395"/>
      <c r="B739" s="1395"/>
      <c r="C739" s="1395"/>
      <c r="D739" s="1395"/>
      <c r="E739" s="1395"/>
      <c r="F739" s="1395"/>
      <c r="G739" s="1395"/>
      <c r="H739" s="1395"/>
      <c r="I739" s="1395"/>
      <c r="J739" s="1395"/>
      <c r="K739" s="1395"/>
      <c r="L739" s="1395"/>
      <c r="M739" s="1395"/>
      <c r="N739" s="1395"/>
      <c r="O739" s="1395"/>
      <c r="P739" s="1395"/>
      <c r="Q739" s="1395"/>
      <c r="R739" s="1395"/>
      <c r="S739" s="1395"/>
      <c r="T739" s="1395"/>
      <c r="U739" s="1395"/>
      <c r="V739" s="1395"/>
      <c r="W739" s="1395"/>
      <c r="X739" s="1395"/>
      <c r="Y739" s="1395"/>
      <c r="Z739" s="1395"/>
      <c r="AA739" s="1395"/>
      <c r="AB739" s="1395"/>
      <c r="AC739" s="1395"/>
      <c r="AD739" s="1395"/>
      <c r="AE739" s="1395"/>
      <c r="AF739" s="1395"/>
      <c r="AG739" s="1395"/>
      <c r="AH739" s="1395"/>
      <c r="AI739" s="1395"/>
      <c r="AJ739" s="1395"/>
      <c r="AK739" s="1395"/>
      <c r="AL739" s="1395"/>
      <c r="AM739" s="1395"/>
      <c r="AN739" s="1395"/>
    </row>
    <row r="740">
      <c r="A740" s="1395"/>
      <c r="B740" s="1395"/>
      <c r="C740" s="1395"/>
      <c r="D740" s="1395"/>
      <c r="E740" s="1395"/>
      <c r="F740" s="1395"/>
      <c r="G740" s="1395"/>
      <c r="H740" s="1395"/>
      <c r="I740" s="1395"/>
      <c r="J740" s="1395"/>
      <c r="K740" s="1395"/>
      <c r="L740" s="1395"/>
      <c r="M740" s="1395"/>
      <c r="N740" s="1395"/>
      <c r="O740" s="1395"/>
      <c r="P740" s="1395"/>
      <c r="Q740" s="1395"/>
      <c r="R740" s="1395"/>
      <c r="S740" s="1395"/>
      <c r="T740" s="1395"/>
      <c r="U740" s="1395"/>
      <c r="V740" s="1395"/>
      <c r="W740" s="1395"/>
      <c r="X740" s="1395"/>
      <c r="Y740" s="1395"/>
      <c r="Z740" s="1395"/>
      <c r="AA740" s="1395"/>
      <c r="AB740" s="1395"/>
      <c r="AC740" s="1395"/>
      <c r="AD740" s="1395"/>
      <c r="AE740" s="1395"/>
      <c r="AF740" s="1395"/>
      <c r="AG740" s="1395"/>
      <c r="AH740" s="1395"/>
      <c r="AI740" s="1395"/>
      <c r="AJ740" s="1395"/>
      <c r="AK740" s="1395"/>
      <c r="AL740" s="1395"/>
      <c r="AM740" s="1395"/>
      <c r="AN740" s="1395"/>
    </row>
    <row r="741">
      <c r="A741" s="1395"/>
      <c r="B741" s="1395"/>
      <c r="C741" s="1395"/>
      <c r="D741" s="1395"/>
      <c r="E741" s="1395"/>
      <c r="F741" s="1395"/>
      <c r="G741" s="1395"/>
      <c r="H741" s="1395"/>
      <c r="I741" s="1395"/>
      <c r="J741" s="1395"/>
      <c r="K741" s="1395"/>
      <c r="L741" s="1395"/>
      <c r="M741" s="1395"/>
      <c r="N741" s="1395"/>
      <c r="O741" s="1395"/>
      <c r="P741" s="1395"/>
      <c r="Q741" s="1395"/>
      <c r="R741" s="1395"/>
      <c r="S741" s="1395"/>
      <c r="T741" s="1395"/>
      <c r="U741" s="1395"/>
      <c r="V741" s="1395"/>
      <c r="W741" s="1395"/>
      <c r="X741" s="1395"/>
      <c r="Y741" s="1395"/>
      <c r="Z741" s="1395"/>
      <c r="AA741" s="1395"/>
      <c r="AB741" s="1395"/>
      <c r="AC741" s="1395"/>
      <c r="AD741" s="1395"/>
      <c r="AE741" s="1395"/>
      <c r="AF741" s="1395"/>
      <c r="AG741" s="1395"/>
      <c r="AH741" s="1395"/>
      <c r="AI741" s="1395"/>
      <c r="AJ741" s="1395"/>
      <c r="AK741" s="1395"/>
      <c r="AL741" s="1395"/>
      <c r="AM741" s="1395"/>
      <c r="AN741" s="1395"/>
    </row>
    <row r="742">
      <c r="A742" s="1395"/>
      <c r="B742" s="1395"/>
      <c r="C742" s="1395"/>
      <c r="D742" s="1395"/>
      <c r="E742" s="1395"/>
      <c r="F742" s="1395"/>
      <c r="G742" s="1395"/>
      <c r="H742" s="1395"/>
      <c r="I742" s="1395"/>
      <c r="J742" s="1395"/>
      <c r="K742" s="1395"/>
      <c r="L742" s="1395"/>
      <c r="M742" s="1395"/>
      <c r="N742" s="1395"/>
      <c r="O742" s="1395"/>
      <c r="P742" s="1395"/>
      <c r="Q742" s="1395"/>
      <c r="R742" s="1395"/>
      <c r="S742" s="1395"/>
      <c r="T742" s="1395"/>
      <c r="U742" s="1395"/>
      <c r="V742" s="1395"/>
      <c r="W742" s="1395"/>
      <c r="X742" s="1395"/>
      <c r="Y742" s="1395"/>
      <c r="Z742" s="1395"/>
      <c r="AA742" s="1395"/>
      <c r="AB742" s="1395"/>
      <c r="AC742" s="1395"/>
      <c r="AD742" s="1395"/>
      <c r="AE742" s="1395"/>
      <c r="AF742" s="1395"/>
      <c r="AG742" s="1395"/>
      <c r="AH742" s="1395"/>
      <c r="AI742" s="1395"/>
      <c r="AJ742" s="1395"/>
      <c r="AK742" s="1395"/>
      <c r="AL742" s="1395"/>
      <c r="AM742" s="1395"/>
      <c r="AN742" s="1395"/>
    </row>
    <row r="743">
      <c r="A743" s="1395"/>
      <c r="B743" s="1395"/>
      <c r="C743" s="1395"/>
      <c r="D743" s="1395"/>
      <c r="E743" s="1395"/>
      <c r="F743" s="1395"/>
      <c r="G743" s="1395"/>
      <c r="H743" s="1395"/>
      <c r="I743" s="1395"/>
      <c r="J743" s="1395"/>
      <c r="K743" s="1395"/>
      <c r="L743" s="1395"/>
      <c r="M743" s="1395"/>
      <c r="N743" s="1395"/>
      <c r="O743" s="1395"/>
      <c r="P743" s="1395"/>
      <c r="Q743" s="1395"/>
      <c r="R743" s="1395"/>
      <c r="S743" s="1395"/>
      <c r="T743" s="1395"/>
      <c r="U743" s="1395"/>
      <c r="V743" s="1395"/>
      <c r="W743" s="1395"/>
      <c r="X743" s="1395"/>
      <c r="Y743" s="1395"/>
      <c r="Z743" s="1395"/>
      <c r="AA743" s="1395"/>
      <c r="AB743" s="1395"/>
      <c r="AC743" s="1395"/>
      <c r="AD743" s="1395"/>
      <c r="AE743" s="1395"/>
      <c r="AF743" s="1395"/>
      <c r="AG743" s="1395"/>
      <c r="AH743" s="1395"/>
      <c r="AI743" s="1395"/>
      <c r="AJ743" s="1395"/>
      <c r="AK743" s="1395"/>
      <c r="AL743" s="1395"/>
      <c r="AM743" s="1395"/>
      <c r="AN743" s="1395"/>
    </row>
    <row r="744">
      <c r="A744" s="1395"/>
      <c r="B744" s="1395"/>
      <c r="C744" s="1395"/>
      <c r="D744" s="1395"/>
      <c r="E744" s="1395"/>
      <c r="F744" s="1395"/>
      <c r="G744" s="1395"/>
      <c r="H744" s="1395"/>
      <c r="I744" s="1395"/>
      <c r="J744" s="1395"/>
      <c r="K744" s="1395"/>
      <c r="L744" s="1395"/>
      <c r="M744" s="1395"/>
      <c r="N744" s="1395"/>
      <c r="O744" s="1395"/>
      <c r="P744" s="1395"/>
      <c r="Q744" s="1395"/>
      <c r="R744" s="1395"/>
      <c r="S744" s="1395"/>
      <c r="T744" s="1395"/>
      <c r="U744" s="1395"/>
      <c r="V744" s="1395"/>
      <c r="W744" s="1395"/>
      <c r="X744" s="1395"/>
      <c r="Y744" s="1395"/>
      <c r="Z744" s="1395"/>
      <c r="AA744" s="1395"/>
      <c r="AB744" s="1395"/>
      <c r="AC744" s="1395"/>
      <c r="AD744" s="1395"/>
      <c r="AE744" s="1395"/>
      <c r="AF744" s="1395"/>
      <c r="AG744" s="1395"/>
      <c r="AH744" s="1395"/>
      <c r="AI744" s="1395"/>
      <c r="AJ744" s="1395"/>
      <c r="AK744" s="1395"/>
      <c r="AL744" s="1395"/>
      <c r="AM744" s="1395"/>
      <c r="AN744" s="1395"/>
    </row>
    <row r="745">
      <c r="A745" s="1395"/>
      <c r="B745" s="1395"/>
      <c r="C745" s="1395"/>
      <c r="D745" s="1395"/>
      <c r="E745" s="1395"/>
      <c r="F745" s="1395"/>
      <c r="G745" s="1395"/>
      <c r="H745" s="1395"/>
      <c r="I745" s="1395"/>
      <c r="J745" s="1395"/>
      <c r="K745" s="1395"/>
      <c r="L745" s="1395"/>
      <c r="M745" s="1395"/>
      <c r="N745" s="1395"/>
      <c r="O745" s="1395"/>
      <c r="P745" s="1395"/>
      <c r="Q745" s="1395"/>
      <c r="R745" s="1395"/>
      <c r="S745" s="1395"/>
      <c r="T745" s="1395"/>
      <c r="U745" s="1395"/>
      <c r="V745" s="1395"/>
      <c r="W745" s="1395"/>
      <c r="X745" s="1395"/>
      <c r="Y745" s="1395"/>
      <c r="Z745" s="1395"/>
      <c r="AA745" s="1395"/>
      <c r="AB745" s="1395"/>
      <c r="AC745" s="1395"/>
      <c r="AD745" s="1395"/>
      <c r="AE745" s="1395"/>
      <c r="AF745" s="1395"/>
      <c r="AG745" s="1395"/>
      <c r="AH745" s="1395"/>
      <c r="AI745" s="1395"/>
      <c r="AJ745" s="1395"/>
      <c r="AK745" s="1395"/>
      <c r="AL745" s="1395"/>
      <c r="AM745" s="1395"/>
      <c r="AN745" s="1395"/>
    </row>
    <row r="746">
      <c r="A746" s="1395"/>
      <c r="B746" s="1395"/>
      <c r="C746" s="1395"/>
      <c r="D746" s="1395"/>
      <c r="E746" s="1395"/>
      <c r="F746" s="1395"/>
      <c r="G746" s="1395"/>
      <c r="H746" s="1395"/>
      <c r="I746" s="1395"/>
      <c r="J746" s="1395"/>
      <c r="K746" s="1395"/>
      <c r="L746" s="1395"/>
      <c r="M746" s="1395"/>
      <c r="N746" s="1395"/>
      <c r="O746" s="1395"/>
      <c r="P746" s="1395"/>
      <c r="Q746" s="1395"/>
      <c r="R746" s="1395"/>
      <c r="S746" s="1395"/>
      <c r="T746" s="1395"/>
      <c r="U746" s="1395"/>
      <c r="V746" s="1395"/>
      <c r="W746" s="1395"/>
      <c r="X746" s="1395"/>
      <c r="Y746" s="1395"/>
      <c r="Z746" s="1395"/>
      <c r="AA746" s="1395"/>
      <c r="AB746" s="1395"/>
      <c r="AC746" s="1395"/>
      <c r="AD746" s="1395"/>
      <c r="AE746" s="1395"/>
      <c r="AF746" s="1395"/>
      <c r="AG746" s="1395"/>
      <c r="AH746" s="1395"/>
      <c r="AI746" s="1395"/>
      <c r="AJ746" s="1395"/>
      <c r="AK746" s="1395"/>
      <c r="AL746" s="1395"/>
      <c r="AM746" s="1395"/>
      <c r="AN746" s="1395"/>
    </row>
    <row r="747">
      <c r="A747" s="1395"/>
      <c r="B747" s="1395"/>
      <c r="C747" s="1395"/>
      <c r="D747" s="1395"/>
      <c r="E747" s="1395"/>
      <c r="F747" s="1395"/>
      <c r="G747" s="1395"/>
      <c r="H747" s="1395"/>
      <c r="I747" s="1395"/>
      <c r="J747" s="1395"/>
      <c r="K747" s="1395"/>
      <c r="L747" s="1395"/>
      <c r="M747" s="1395"/>
      <c r="N747" s="1395"/>
      <c r="O747" s="1395"/>
      <c r="P747" s="1395"/>
      <c r="Q747" s="1395"/>
      <c r="R747" s="1395"/>
      <c r="S747" s="1395"/>
      <c r="T747" s="1395"/>
      <c r="U747" s="1395"/>
      <c r="V747" s="1395"/>
      <c r="W747" s="1395"/>
      <c r="X747" s="1395"/>
      <c r="Y747" s="1395"/>
      <c r="Z747" s="1395"/>
      <c r="AA747" s="1395"/>
      <c r="AB747" s="1395"/>
      <c r="AC747" s="1395"/>
      <c r="AD747" s="1395"/>
      <c r="AE747" s="1395"/>
      <c r="AF747" s="1395"/>
      <c r="AG747" s="1395"/>
      <c r="AH747" s="1395"/>
      <c r="AI747" s="1395"/>
      <c r="AJ747" s="1395"/>
      <c r="AK747" s="1395"/>
      <c r="AL747" s="1395"/>
      <c r="AM747" s="1395"/>
      <c r="AN747" s="1395"/>
    </row>
    <row r="748">
      <c r="A748" s="1395"/>
      <c r="B748" s="1395"/>
      <c r="C748" s="1395"/>
      <c r="D748" s="1395"/>
      <c r="E748" s="1395"/>
      <c r="F748" s="1395"/>
      <c r="G748" s="1395"/>
      <c r="H748" s="1395"/>
      <c r="I748" s="1395"/>
      <c r="J748" s="1395"/>
      <c r="K748" s="1395"/>
      <c r="L748" s="1395"/>
      <c r="M748" s="1395"/>
      <c r="N748" s="1395"/>
      <c r="O748" s="1395"/>
      <c r="P748" s="1395"/>
      <c r="Q748" s="1395"/>
      <c r="R748" s="1395"/>
      <c r="S748" s="1395"/>
      <c r="T748" s="1395"/>
      <c r="U748" s="1395"/>
      <c r="V748" s="1395"/>
      <c r="W748" s="1395"/>
      <c r="X748" s="1395"/>
      <c r="Y748" s="1395"/>
      <c r="Z748" s="1395"/>
      <c r="AA748" s="1395"/>
      <c r="AB748" s="1395"/>
      <c r="AC748" s="1395"/>
      <c r="AD748" s="1395"/>
      <c r="AE748" s="1395"/>
      <c r="AF748" s="1395"/>
      <c r="AG748" s="1395"/>
      <c r="AH748" s="1395"/>
      <c r="AI748" s="1395"/>
      <c r="AJ748" s="1395"/>
      <c r="AK748" s="1395"/>
      <c r="AL748" s="1395"/>
      <c r="AM748" s="1395"/>
      <c r="AN748" s="1395"/>
    </row>
    <row r="749">
      <c r="A749" s="1395"/>
      <c r="B749" s="1395"/>
      <c r="C749" s="1395"/>
      <c r="D749" s="1395"/>
      <c r="E749" s="1395"/>
      <c r="F749" s="1395"/>
      <c r="G749" s="1395"/>
      <c r="H749" s="1395"/>
      <c r="I749" s="1395"/>
      <c r="J749" s="1395"/>
      <c r="K749" s="1395"/>
      <c r="L749" s="1395"/>
      <c r="M749" s="1395"/>
      <c r="N749" s="1395"/>
      <c r="O749" s="1395"/>
      <c r="P749" s="1395"/>
      <c r="Q749" s="1395"/>
      <c r="R749" s="1395"/>
      <c r="S749" s="1395"/>
      <c r="T749" s="1395"/>
      <c r="U749" s="1395"/>
      <c r="V749" s="1395"/>
      <c r="W749" s="1395"/>
      <c r="X749" s="1395"/>
      <c r="Y749" s="1395"/>
      <c r="Z749" s="1395"/>
      <c r="AA749" s="1395"/>
      <c r="AB749" s="1395"/>
      <c r="AC749" s="1395"/>
      <c r="AD749" s="1395"/>
      <c r="AE749" s="1395"/>
      <c r="AF749" s="1395"/>
      <c r="AG749" s="1395"/>
      <c r="AH749" s="1395"/>
      <c r="AI749" s="1395"/>
      <c r="AJ749" s="1395"/>
      <c r="AK749" s="1395"/>
      <c r="AL749" s="1395"/>
      <c r="AM749" s="1395"/>
      <c r="AN749" s="1395"/>
    </row>
    <row r="750">
      <c r="A750" s="1395"/>
      <c r="B750" s="1395"/>
      <c r="C750" s="1395"/>
      <c r="D750" s="1395"/>
      <c r="E750" s="1395"/>
      <c r="F750" s="1395"/>
      <c r="G750" s="1395"/>
      <c r="H750" s="1395"/>
      <c r="I750" s="1395"/>
      <c r="J750" s="1395"/>
      <c r="K750" s="1395"/>
      <c r="L750" s="1395"/>
      <c r="M750" s="1395"/>
      <c r="N750" s="1395"/>
      <c r="O750" s="1395"/>
      <c r="P750" s="1395"/>
      <c r="Q750" s="1395"/>
      <c r="R750" s="1395"/>
      <c r="S750" s="1395"/>
      <c r="T750" s="1395"/>
      <c r="U750" s="1395"/>
      <c r="V750" s="1395"/>
      <c r="W750" s="1395"/>
      <c r="X750" s="1395"/>
      <c r="Y750" s="1395"/>
      <c r="Z750" s="1395"/>
      <c r="AA750" s="1395"/>
      <c r="AB750" s="1395"/>
      <c r="AC750" s="1395"/>
      <c r="AD750" s="1395"/>
      <c r="AE750" s="1395"/>
      <c r="AF750" s="1395"/>
      <c r="AG750" s="1395"/>
      <c r="AH750" s="1395"/>
      <c r="AI750" s="1395"/>
      <c r="AJ750" s="1395"/>
      <c r="AK750" s="1395"/>
      <c r="AL750" s="1395"/>
      <c r="AM750" s="1395"/>
      <c r="AN750" s="1395"/>
    </row>
    <row r="751">
      <c r="A751" s="1395"/>
      <c r="B751" s="1395"/>
      <c r="C751" s="1395"/>
      <c r="D751" s="1395"/>
      <c r="E751" s="1395"/>
      <c r="F751" s="1395"/>
      <c r="G751" s="1395"/>
      <c r="H751" s="1395"/>
      <c r="I751" s="1395"/>
      <c r="J751" s="1395"/>
      <c r="K751" s="1395"/>
      <c r="L751" s="1395"/>
      <c r="M751" s="1395"/>
      <c r="N751" s="1395"/>
      <c r="O751" s="1395"/>
      <c r="P751" s="1395"/>
      <c r="Q751" s="1395"/>
      <c r="R751" s="1395"/>
      <c r="S751" s="1395"/>
      <c r="T751" s="1395"/>
      <c r="U751" s="1395"/>
      <c r="V751" s="1395"/>
      <c r="W751" s="1395"/>
      <c r="X751" s="1395"/>
      <c r="Y751" s="1395"/>
      <c r="Z751" s="1395"/>
      <c r="AA751" s="1395"/>
      <c r="AB751" s="1395"/>
      <c r="AC751" s="1395"/>
      <c r="AD751" s="1395"/>
      <c r="AE751" s="1395"/>
      <c r="AF751" s="1395"/>
      <c r="AG751" s="1395"/>
      <c r="AH751" s="1395"/>
      <c r="AI751" s="1395"/>
      <c r="AJ751" s="1395"/>
      <c r="AK751" s="1395"/>
      <c r="AL751" s="1395"/>
      <c r="AM751" s="1395"/>
      <c r="AN751" s="1395"/>
    </row>
    <row r="752">
      <c r="A752" s="1395"/>
      <c r="B752" s="1395"/>
      <c r="C752" s="1395"/>
      <c r="D752" s="1395"/>
      <c r="E752" s="1395"/>
      <c r="F752" s="1395"/>
      <c r="G752" s="1395"/>
      <c r="H752" s="1395"/>
      <c r="I752" s="1395"/>
      <c r="J752" s="1395"/>
      <c r="K752" s="1395"/>
      <c r="L752" s="1395"/>
      <c r="M752" s="1395"/>
      <c r="N752" s="1395"/>
      <c r="O752" s="1395"/>
      <c r="P752" s="1395"/>
      <c r="Q752" s="1395"/>
      <c r="R752" s="1395"/>
      <c r="S752" s="1395"/>
      <c r="T752" s="1395"/>
      <c r="U752" s="1395"/>
      <c r="V752" s="1395"/>
      <c r="W752" s="1395"/>
      <c r="X752" s="1395"/>
      <c r="Y752" s="1395"/>
      <c r="Z752" s="1395"/>
      <c r="AA752" s="1395"/>
      <c r="AB752" s="1395"/>
      <c r="AC752" s="1395"/>
      <c r="AD752" s="1395"/>
      <c r="AE752" s="1395"/>
      <c r="AF752" s="1395"/>
      <c r="AG752" s="1395"/>
      <c r="AH752" s="1395"/>
      <c r="AI752" s="1395"/>
      <c r="AJ752" s="1395"/>
      <c r="AK752" s="1395"/>
      <c r="AL752" s="1395"/>
      <c r="AM752" s="1395"/>
      <c r="AN752" s="1395"/>
    </row>
    <row r="753">
      <c r="A753" s="1395"/>
      <c r="B753" s="1395"/>
      <c r="C753" s="1395"/>
      <c r="D753" s="1395"/>
      <c r="E753" s="1395"/>
      <c r="F753" s="1395"/>
      <c r="G753" s="1395"/>
      <c r="H753" s="1395"/>
      <c r="I753" s="1395"/>
      <c r="J753" s="1395"/>
      <c r="K753" s="1395"/>
      <c r="L753" s="1395"/>
      <c r="M753" s="1395"/>
      <c r="N753" s="1395"/>
      <c r="O753" s="1395"/>
      <c r="P753" s="1395"/>
      <c r="Q753" s="1395"/>
      <c r="R753" s="1395"/>
      <c r="S753" s="1395"/>
      <c r="T753" s="1395"/>
      <c r="U753" s="1395"/>
      <c r="V753" s="1395"/>
      <c r="W753" s="1395"/>
      <c r="X753" s="1395"/>
      <c r="Y753" s="1395"/>
      <c r="Z753" s="1395"/>
      <c r="AA753" s="1395"/>
      <c r="AB753" s="1395"/>
      <c r="AC753" s="1395"/>
      <c r="AD753" s="1395"/>
      <c r="AE753" s="1395"/>
      <c r="AF753" s="1395"/>
      <c r="AG753" s="1395"/>
      <c r="AH753" s="1395"/>
      <c r="AI753" s="1395"/>
      <c r="AJ753" s="1395"/>
      <c r="AK753" s="1395"/>
      <c r="AL753" s="1395"/>
      <c r="AM753" s="1395"/>
      <c r="AN753" s="1395"/>
    </row>
    <row r="754">
      <c r="A754" s="1395"/>
      <c r="B754" s="1395"/>
      <c r="C754" s="1395"/>
      <c r="D754" s="1395"/>
      <c r="E754" s="1395"/>
      <c r="F754" s="1395"/>
      <c r="G754" s="1395"/>
      <c r="H754" s="1395"/>
      <c r="I754" s="1395"/>
      <c r="J754" s="1395"/>
      <c r="K754" s="1395"/>
      <c r="L754" s="1395"/>
      <c r="M754" s="1395"/>
      <c r="N754" s="1395"/>
      <c r="O754" s="1395"/>
      <c r="P754" s="1395"/>
      <c r="Q754" s="1395"/>
      <c r="R754" s="1395"/>
      <c r="S754" s="1395"/>
      <c r="T754" s="1395"/>
      <c r="U754" s="1395"/>
      <c r="V754" s="1395"/>
      <c r="W754" s="1395"/>
      <c r="X754" s="1395"/>
      <c r="Y754" s="1395"/>
      <c r="Z754" s="1395"/>
      <c r="AA754" s="1395"/>
      <c r="AB754" s="1395"/>
      <c r="AC754" s="1395"/>
      <c r="AD754" s="1395"/>
      <c r="AE754" s="1395"/>
      <c r="AF754" s="1395"/>
      <c r="AG754" s="1395"/>
      <c r="AH754" s="1395"/>
      <c r="AI754" s="1395"/>
      <c r="AJ754" s="1395"/>
      <c r="AK754" s="1395"/>
      <c r="AL754" s="1395"/>
      <c r="AM754" s="1395"/>
      <c r="AN754" s="1395"/>
    </row>
    <row r="755">
      <c r="A755" s="1395"/>
      <c r="B755" s="1395"/>
      <c r="C755" s="1395"/>
      <c r="D755" s="1395"/>
      <c r="E755" s="1395"/>
      <c r="F755" s="1395"/>
      <c r="G755" s="1395"/>
      <c r="H755" s="1395"/>
      <c r="I755" s="1395"/>
      <c r="J755" s="1395"/>
      <c r="K755" s="1395"/>
      <c r="L755" s="1395"/>
      <c r="M755" s="1395"/>
      <c r="N755" s="1395"/>
      <c r="O755" s="1395"/>
      <c r="P755" s="1395"/>
      <c r="Q755" s="1395"/>
      <c r="R755" s="1395"/>
      <c r="S755" s="1395"/>
      <c r="T755" s="1395"/>
      <c r="U755" s="1395"/>
      <c r="V755" s="1395"/>
      <c r="W755" s="1395"/>
      <c r="X755" s="1395"/>
      <c r="Y755" s="1395"/>
      <c r="Z755" s="1395"/>
      <c r="AA755" s="1395"/>
      <c r="AB755" s="1395"/>
      <c r="AC755" s="1395"/>
      <c r="AD755" s="1395"/>
      <c r="AE755" s="1395"/>
      <c r="AF755" s="1395"/>
      <c r="AG755" s="1395"/>
      <c r="AH755" s="1395"/>
      <c r="AI755" s="1395"/>
      <c r="AJ755" s="1395"/>
      <c r="AK755" s="1395"/>
      <c r="AL755" s="1395"/>
      <c r="AM755" s="1395"/>
      <c r="AN755" s="1395"/>
    </row>
    <row r="756">
      <c r="A756" s="1395"/>
      <c r="B756" s="1395"/>
      <c r="C756" s="1395"/>
      <c r="D756" s="1395"/>
      <c r="E756" s="1395"/>
      <c r="F756" s="1395"/>
      <c r="G756" s="1395"/>
      <c r="H756" s="1395"/>
      <c r="I756" s="1395"/>
      <c r="J756" s="1395"/>
      <c r="K756" s="1395"/>
      <c r="L756" s="1395"/>
      <c r="M756" s="1395"/>
      <c r="N756" s="1395"/>
      <c r="O756" s="1395"/>
      <c r="P756" s="1395"/>
      <c r="Q756" s="1395"/>
      <c r="R756" s="1395"/>
      <c r="S756" s="1395"/>
      <c r="T756" s="1395"/>
      <c r="U756" s="1395"/>
      <c r="V756" s="1395"/>
      <c r="W756" s="1395"/>
      <c r="X756" s="1395"/>
      <c r="Y756" s="1395"/>
      <c r="Z756" s="1395"/>
      <c r="AA756" s="1395"/>
      <c r="AB756" s="1395"/>
      <c r="AC756" s="1395"/>
      <c r="AD756" s="1395"/>
      <c r="AE756" s="1395"/>
      <c r="AF756" s="1395"/>
      <c r="AG756" s="1395"/>
      <c r="AH756" s="1395"/>
      <c r="AI756" s="1395"/>
      <c r="AJ756" s="1395"/>
      <c r="AK756" s="1395"/>
      <c r="AL756" s="1395"/>
      <c r="AM756" s="1395"/>
      <c r="AN756" s="1395"/>
    </row>
    <row r="757">
      <c r="A757" s="1395"/>
      <c r="B757" s="1395"/>
      <c r="C757" s="1395"/>
      <c r="D757" s="1395"/>
      <c r="E757" s="1395"/>
      <c r="F757" s="1395"/>
      <c r="G757" s="1395"/>
      <c r="H757" s="1395"/>
      <c r="I757" s="1395"/>
      <c r="J757" s="1395"/>
      <c r="K757" s="1395"/>
      <c r="L757" s="1395"/>
      <c r="M757" s="1395"/>
      <c r="N757" s="1395"/>
      <c r="O757" s="1395"/>
      <c r="P757" s="1395"/>
      <c r="Q757" s="1395"/>
      <c r="R757" s="1395"/>
      <c r="S757" s="1395"/>
      <c r="T757" s="1395"/>
      <c r="U757" s="1395"/>
      <c r="V757" s="1395"/>
      <c r="W757" s="1395"/>
      <c r="X757" s="1395"/>
      <c r="Y757" s="1395"/>
      <c r="Z757" s="1395"/>
      <c r="AA757" s="1395"/>
      <c r="AB757" s="1395"/>
      <c r="AC757" s="1395"/>
      <c r="AD757" s="1395"/>
      <c r="AE757" s="1395"/>
      <c r="AF757" s="1395"/>
      <c r="AG757" s="1395"/>
      <c r="AH757" s="1395"/>
      <c r="AI757" s="1395"/>
      <c r="AJ757" s="1395"/>
      <c r="AK757" s="1395"/>
      <c r="AL757" s="1395"/>
      <c r="AM757" s="1395"/>
      <c r="AN757" s="1395"/>
    </row>
    <row r="758">
      <c r="A758" s="1395"/>
      <c r="B758" s="1395"/>
      <c r="C758" s="1395"/>
      <c r="D758" s="1395"/>
      <c r="E758" s="1395"/>
      <c r="F758" s="1395"/>
      <c r="G758" s="1395"/>
      <c r="H758" s="1395"/>
      <c r="I758" s="1395"/>
      <c r="J758" s="1395"/>
      <c r="K758" s="1395"/>
      <c r="L758" s="1395"/>
      <c r="M758" s="1395"/>
      <c r="N758" s="1395"/>
      <c r="O758" s="1395"/>
      <c r="P758" s="1395"/>
      <c r="Q758" s="1395"/>
      <c r="R758" s="1395"/>
      <c r="S758" s="1395"/>
      <c r="T758" s="1395"/>
      <c r="U758" s="1395"/>
      <c r="V758" s="1395"/>
      <c r="W758" s="1395"/>
      <c r="X758" s="1395"/>
      <c r="Y758" s="1395"/>
      <c r="Z758" s="1395"/>
      <c r="AA758" s="1395"/>
      <c r="AB758" s="1395"/>
      <c r="AC758" s="1395"/>
      <c r="AD758" s="1395"/>
      <c r="AE758" s="1395"/>
      <c r="AF758" s="1395"/>
      <c r="AG758" s="1395"/>
      <c r="AH758" s="1395"/>
      <c r="AI758" s="1395"/>
      <c r="AJ758" s="1395"/>
      <c r="AK758" s="1395"/>
      <c r="AL758" s="1395"/>
      <c r="AM758" s="1395"/>
      <c r="AN758" s="1395"/>
    </row>
    <row r="759">
      <c r="A759" s="1395"/>
      <c r="B759" s="1395"/>
      <c r="C759" s="1395"/>
      <c r="D759" s="1395"/>
      <c r="E759" s="1395"/>
      <c r="F759" s="1395"/>
      <c r="G759" s="1395"/>
      <c r="H759" s="1395"/>
      <c r="I759" s="1395"/>
      <c r="J759" s="1395"/>
      <c r="K759" s="1395"/>
      <c r="L759" s="1395"/>
      <c r="M759" s="1395"/>
      <c r="N759" s="1395"/>
      <c r="O759" s="1395"/>
      <c r="P759" s="1395"/>
      <c r="Q759" s="1395"/>
      <c r="R759" s="1395"/>
      <c r="S759" s="1395"/>
      <c r="T759" s="1395"/>
      <c r="U759" s="1395"/>
      <c r="V759" s="1395"/>
      <c r="W759" s="1395"/>
      <c r="X759" s="1395"/>
      <c r="Y759" s="1395"/>
      <c r="Z759" s="1395"/>
      <c r="AA759" s="1395"/>
      <c r="AB759" s="1395"/>
      <c r="AC759" s="1395"/>
      <c r="AD759" s="1395"/>
      <c r="AE759" s="1395"/>
      <c r="AF759" s="1395"/>
      <c r="AG759" s="1395"/>
      <c r="AH759" s="1395"/>
      <c r="AI759" s="1395"/>
      <c r="AJ759" s="1395"/>
      <c r="AK759" s="1395"/>
      <c r="AL759" s="1395"/>
      <c r="AM759" s="1395"/>
      <c r="AN759" s="1395"/>
    </row>
    <row r="760">
      <c r="A760" s="1395"/>
      <c r="B760" s="1395"/>
      <c r="C760" s="1395"/>
      <c r="D760" s="1395"/>
      <c r="E760" s="1395"/>
      <c r="F760" s="1395"/>
      <c r="G760" s="1395"/>
      <c r="H760" s="1395"/>
      <c r="I760" s="1395"/>
      <c r="J760" s="1395"/>
      <c r="K760" s="1395"/>
      <c r="L760" s="1395"/>
      <c r="M760" s="1395"/>
      <c r="N760" s="1395"/>
      <c r="O760" s="1395"/>
      <c r="P760" s="1395"/>
      <c r="Q760" s="1395"/>
      <c r="R760" s="1395"/>
      <c r="S760" s="1395"/>
      <c r="T760" s="1395"/>
      <c r="U760" s="1395"/>
      <c r="V760" s="1395"/>
      <c r="W760" s="1395"/>
      <c r="X760" s="1395"/>
      <c r="Y760" s="1395"/>
      <c r="Z760" s="1395"/>
      <c r="AA760" s="1395"/>
      <c r="AB760" s="1395"/>
      <c r="AC760" s="1395"/>
      <c r="AD760" s="1395"/>
      <c r="AE760" s="1395"/>
      <c r="AF760" s="1395"/>
      <c r="AG760" s="1395"/>
      <c r="AH760" s="1395"/>
      <c r="AI760" s="1395"/>
      <c r="AJ760" s="1395"/>
      <c r="AK760" s="1395"/>
      <c r="AL760" s="1395"/>
      <c r="AM760" s="1395"/>
      <c r="AN760" s="1395"/>
    </row>
    <row r="761">
      <c r="A761" s="1395"/>
      <c r="B761" s="1395"/>
      <c r="C761" s="1395"/>
      <c r="D761" s="1395"/>
      <c r="E761" s="1395"/>
      <c r="F761" s="1395"/>
      <c r="G761" s="1395"/>
      <c r="H761" s="1395"/>
      <c r="I761" s="1395"/>
      <c r="J761" s="1395"/>
      <c r="K761" s="1395"/>
      <c r="L761" s="1395"/>
      <c r="M761" s="1395"/>
      <c r="N761" s="1395"/>
      <c r="O761" s="1395"/>
      <c r="P761" s="1395"/>
      <c r="Q761" s="1395"/>
      <c r="R761" s="1395"/>
      <c r="S761" s="1395"/>
      <c r="T761" s="1395"/>
      <c r="U761" s="1395"/>
      <c r="V761" s="1395"/>
      <c r="W761" s="1395"/>
      <c r="X761" s="1395"/>
      <c r="Y761" s="1395"/>
      <c r="Z761" s="1395"/>
      <c r="AA761" s="1395"/>
      <c r="AB761" s="1395"/>
      <c r="AC761" s="1395"/>
      <c r="AD761" s="1395"/>
      <c r="AE761" s="1395"/>
      <c r="AF761" s="1395"/>
      <c r="AG761" s="1395"/>
      <c r="AH761" s="1395"/>
      <c r="AI761" s="1395"/>
      <c r="AJ761" s="1395"/>
      <c r="AK761" s="1395"/>
      <c r="AL761" s="1395"/>
      <c r="AM761" s="1395"/>
      <c r="AN761" s="1395"/>
    </row>
    <row r="762">
      <c r="A762" s="1395"/>
      <c r="B762" s="1395"/>
      <c r="C762" s="1395"/>
      <c r="D762" s="1395"/>
      <c r="E762" s="1395"/>
      <c r="F762" s="1395"/>
      <c r="G762" s="1395"/>
      <c r="H762" s="1395"/>
      <c r="I762" s="1395"/>
      <c r="J762" s="1395"/>
      <c r="K762" s="1395"/>
      <c r="L762" s="1395"/>
      <c r="M762" s="1395"/>
      <c r="N762" s="1395"/>
      <c r="O762" s="1395"/>
      <c r="P762" s="1395"/>
      <c r="Q762" s="1395"/>
      <c r="R762" s="1395"/>
      <c r="S762" s="1395"/>
      <c r="T762" s="1395"/>
      <c r="U762" s="1395"/>
      <c r="V762" s="1395"/>
      <c r="W762" s="1395"/>
      <c r="X762" s="1395"/>
      <c r="Y762" s="1395"/>
      <c r="Z762" s="1395"/>
      <c r="AA762" s="1395"/>
      <c r="AB762" s="1395"/>
      <c r="AC762" s="1395"/>
      <c r="AD762" s="1395"/>
      <c r="AE762" s="1395"/>
      <c r="AF762" s="1395"/>
      <c r="AG762" s="1395"/>
      <c r="AH762" s="1395"/>
      <c r="AI762" s="1395"/>
      <c r="AJ762" s="1395"/>
      <c r="AK762" s="1395"/>
      <c r="AL762" s="1395"/>
      <c r="AM762" s="1395"/>
      <c r="AN762" s="1395"/>
    </row>
    <row r="763">
      <c r="A763" s="1395"/>
      <c r="B763" s="1395"/>
      <c r="C763" s="1395"/>
      <c r="D763" s="1395"/>
      <c r="E763" s="1395"/>
      <c r="F763" s="1395"/>
      <c r="G763" s="1395"/>
      <c r="H763" s="1395"/>
      <c r="I763" s="1395"/>
      <c r="J763" s="1395"/>
      <c r="K763" s="1395"/>
      <c r="L763" s="1395"/>
      <c r="M763" s="1395"/>
      <c r="N763" s="1395"/>
      <c r="O763" s="1395"/>
      <c r="P763" s="1395"/>
      <c r="Q763" s="1395"/>
      <c r="R763" s="1395"/>
      <c r="S763" s="1395"/>
      <c r="T763" s="1395"/>
      <c r="U763" s="1395"/>
      <c r="V763" s="1395"/>
      <c r="W763" s="1395"/>
      <c r="X763" s="1395"/>
      <c r="Y763" s="1395"/>
      <c r="Z763" s="1395"/>
      <c r="AA763" s="1395"/>
      <c r="AB763" s="1395"/>
      <c r="AC763" s="1395"/>
      <c r="AD763" s="1395"/>
      <c r="AE763" s="1395"/>
      <c r="AF763" s="1395"/>
      <c r="AG763" s="1395"/>
      <c r="AH763" s="1395"/>
      <c r="AI763" s="1395"/>
      <c r="AJ763" s="1395"/>
      <c r="AK763" s="1395"/>
      <c r="AL763" s="1395"/>
      <c r="AM763" s="1395"/>
      <c r="AN763" s="1395"/>
    </row>
    <row r="764">
      <c r="A764" s="1395"/>
      <c r="B764" s="1395"/>
      <c r="C764" s="1395"/>
      <c r="D764" s="1395"/>
      <c r="E764" s="1395"/>
      <c r="F764" s="1395"/>
      <c r="G764" s="1395"/>
      <c r="H764" s="1395"/>
      <c r="I764" s="1395"/>
      <c r="J764" s="1395"/>
      <c r="K764" s="1395"/>
      <c r="L764" s="1395"/>
      <c r="M764" s="1395"/>
      <c r="N764" s="1395"/>
      <c r="O764" s="1395"/>
      <c r="P764" s="1395"/>
      <c r="Q764" s="1395"/>
      <c r="R764" s="1395"/>
      <c r="S764" s="1395"/>
      <c r="T764" s="1395"/>
      <c r="U764" s="1395"/>
      <c r="V764" s="1395"/>
      <c r="W764" s="1395"/>
      <c r="X764" s="1395"/>
      <c r="Y764" s="1395"/>
      <c r="Z764" s="1395"/>
      <c r="AA764" s="1395"/>
      <c r="AB764" s="1395"/>
      <c r="AC764" s="1395"/>
      <c r="AD764" s="1395"/>
      <c r="AE764" s="1395"/>
      <c r="AF764" s="1395"/>
      <c r="AG764" s="1395"/>
      <c r="AH764" s="1395"/>
      <c r="AI764" s="1395"/>
      <c r="AJ764" s="1395"/>
      <c r="AK764" s="1395"/>
      <c r="AL764" s="1395"/>
      <c r="AM764" s="1395"/>
      <c r="AN764" s="1395"/>
    </row>
    <row r="765">
      <c r="A765" s="1395"/>
      <c r="B765" s="1395"/>
      <c r="C765" s="1395"/>
      <c r="D765" s="1395"/>
      <c r="E765" s="1395"/>
      <c r="F765" s="1395"/>
      <c r="G765" s="1395"/>
      <c r="H765" s="1395"/>
      <c r="I765" s="1395"/>
      <c r="J765" s="1395"/>
      <c r="K765" s="1395"/>
      <c r="L765" s="1395"/>
      <c r="M765" s="1395"/>
      <c r="N765" s="1395"/>
      <c r="O765" s="1395"/>
      <c r="P765" s="1395"/>
      <c r="Q765" s="1395"/>
      <c r="R765" s="1395"/>
      <c r="S765" s="1395"/>
      <c r="T765" s="1395"/>
      <c r="U765" s="1395"/>
      <c r="V765" s="1395"/>
      <c r="W765" s="1395"/>
      <c r="X765" s="1395"/>
      <c r="Y765" s="1395"/>
      <c r="Z765" s="1395"/>
      <c r="AA765" s="1395"/>
      <c r="AB765" s="1395"/>
      <c r="AC765" s="1395"/>
      <c r="AD765" s="1395"/>
      <c r="AE765" s="1395"/>
      <c r="AF765" s="1395"/>
      <c r="AG765" s="1395"/>
      <c r="AH765" s="1395"/>
      <c r="AI765" s="1395"/>
      <c r="AJ765" s="1395"/>
      <c r="AK765" s="1395"/>
      <c r="AL765" s="1395"/>
      <c r="AM765" s="1395"/>
      <c r="AN765" s="1395"/>
    </row>
    <row r="766">
      <c r="A766" s="1395"/>
      <c r="B766" s="1395"/>
      <c r="C766" s="1395"/>
      <c r="D766" s="1395"/>
      <c r="E766" s="1395"/>
      <c r="F766" s="1395"/>
      <c r="G766" s="1395"/>
      <c r="H766" s="1395"/>
      <c r="I766" s="1395"/>
      <c r="J766" s="1395"/>
      <c r="K766" s="1395"/>
      <c r="L766" s="1395"/>
      <c r="M766" s="1395"/>
      <c r="N766" s="1395"/>
      <c r="O766" s="1395"/>
      <c r="P766" s="1395"/>
      <c r="Q766" s="1395"/>
      <c r="R766" s="1395"/>
      <c r="S766" s="1395"/>
      <c r="T766" s="1395"/>
      <c r="U766" s="1395"/>
      <c r="V766" s="1395"/>
      <c r="W766" s="1395"/>
      <c r="X766" s="1395"/>
      <c r="Y766" s="1395"/>
      <c r="Z766" s="1395"/>
      <c r="AA766" s="1395"/>
      <c r="AB766" s="1395"/>
      <c r="AC766" s="1395"/>
      <c r="AD766" s="1395"/>
      <c r="AE766" s="1395"/>
      <c r="AF766" s="1395"/>
      <c r="AG766" s="1395"/>
      <c r="AH766" s="1395"/>
      <c r="AI766" s="1395"/>
      <c r="AJ766" s="1395"/>
      <c r="AK766" s="1395"/>
      <c r="AL766" s="1395"/>
      <c r="AM766" s="1395"/>
      <c r="AN766" s="1395"/>
    </row>
    <row r="767">
      <c r="A767" s="1395"/>
      <c r="B767" s="1395"/>
      <c r="C767" s="1395"/>
      <c r="D767" s="1395"/>
      <c r="E767" s="1395"/>
      <c r="F767" s="1395"/>
      <c r="G767" s="1395"/>
      <c r="H767" s="1395"/>
      <c r="I767" s="1395"/>
      <c r="J767" s="1395"/>
      <c r="K767" s="1395"/>
      <c r="L767" s="1395"/>
      <c r="M767" s="1395"/>
      <c r="N767" s="1395"/>
      <c r="O767" s="1395"/>
      <c r="P767" s="1395"/>
      <c r="Q767" s="1395"/>
      <c r="R767" s="1395"/>
      <c r="S767" s="1395"/>
      <c r="T767" s="1395"/>
      <c r="U767" s="1395"/>
      <c r="V767" s="1395"/>
      <c r="W767" s="1395"/>
      <c r="X767" s="1395"/>
      <c r="Y767" s="1395"/>
      <c r="Z767" s="1395"/>
      <c r="AA767" s="1395"/>
      <c r="AB767" s="1395"/>
      <c r="AC767" s="1395"/>
      <c r="AD767" s="1395"/>
      <c r="AE767" s="1395"/>
      <c r="AF767" s="1395"/>
      <c r="AG767" s="1395"/>
      <c r="AH767" s="1395"/>
      <c r="AI767" s="1395"/>
      <c r="AJ767" s="1395"/>
      <c r="AK767" s="1395"/>
      <c r="AL767" s="1395"/>
      <c r="AM767" s="1395"/>
      <c r="AN767" s="1395"/>
    </row>
    <row r="768">
      <c r="A768" s="1395"/>
      <c r="B768" s="1395"/>
      <c r="C768" s="1395"/>
      <c r="D768" s="1395"/>
      <c r="E768" s="1395"/>
      <c r="F768" s="1395"/>
      <c r="G768" s="1395"/>
      <c r="H768" s="1395"/>
      <c r="I768" s="1395"/>
      <c r="J768" s="1395"/>
      <c r="K768" s="1395"/>
      <c r="L768" s="1395"/>
      <c r="M768" s="1395"/>
      <c r="N768" s="1395"/>
      <c r="O768" s="1395"/>
      <c r="P768" s="1395"/>
      <c r="Q768" s="1395"/>
      <c r="R768" s="1395"/>
      <c r="S768" s="1395"/>
      <c r="T768" s="1395"/>
      <c r="U768" s="1395"/>
      <c r="V768" s="1395"/>
      <c r="W768" s="1395"/>
      <c r="X768" s="1395"/>
      <c r="Y768" s="1395"/>
      <c r="Z768" s="1395"/>
      <c r="AA768" s="1395"/>
      <c r="AB768" s="1395"/>
      <c r="AC768" s="1395"/>
      <c r="AD768" s="1395"/>
      <c r="AE768" s="1395"/>
      <c r="AF768" s="1395"/>
      <c r="AG768" s="1395"/>
      <c r="AH768" s="1395"/>
      <c r="AI768" s="1395"/>
      <c r="AJ768" s="1395"/>
      <c r="AK768" s="1395"/>
      <c r="AL768" s="1395"/>
      <c r="AM768" s="1395"/>
      <c r="AN768" s="1395"/>
    </row>
    <row r="769">
      <c r="A769" s="1395"/>
      <c r="B769" s="1395"/>
      <c r="C769" s="1395"/>
      <c r="D769" s="1395"/>
      <c r="E769" s="1395"/>
      <c r="F769" s="1395"/>
      <c r="G769" s="1395"/>
      <c r="H769" s="1395"/>
      <c r="I769" s="1395"/>
      <c r="J769" s="1395"/>
      <c r="K769" s="1395"/>
      <c r="L769" s="1395"/>
      <c r="M769" s="1395"/>
      <c r="N769" s="1395"/>
      <c r="O769" s="1395"/>
      <c r="P769" s="1395"/>
      <c r="Q769" s="1395"/>
      <c r="R769" s="1395"/>
      <c r="S769" s="1395"/>
      <c r="T769" s="1395"/>
      <c r="U769" s="1395"/>
      <c r="V769" s="1395"/>
      <c r="W769" s="1395"/>
      <c r="X769" s="1395"/>
      <c r="Y769" s="1395"/>
      <c r="Z769" s="1395"/>
      <c r="AA769" s="1395"/>
      <c r="AB769" s="1395"/>
      <c r="AC769" s="1395"/>
      <c r="AD769" s="1395"/>
      <c r="AE769" s="1395"/>
      <c r="AF769" s="1395"/>
      <c r="AG769" s="1395"/>
      <c r="AH769" s="1395"/>
      <c r="AI769" s="1395"/>
      <c r="AJ769" s="1395"/>
      <c r="AK769" s="1395"/>
      <c r="AL769" s="1395"/>
      <c r="AM769" s="1395"/>
      <c r="AN769" s="1395"/>
    </row>
    <row r="770">
      <c r="A770" s="1395"/>
      <c r="B770" s="1395"/>
      <c r="C770" s="1395"/>
      <c r="D770" s="1395"/>
      <c r="E770" s="1395"/>
      <c r="F770" s="1395"/>
      <c r="G770" s="1395"/>
      <c r="H770" s="1395"/>
      <c r="I770" s="1395"/>
      <c r="J770" s="1395"/>
      <c r="K770" s="1395"/>
      <c r="L770" s="1395"/>
      <c r="M770" s="1395"/>
      <c r="N770" s="1395"/>
      <c r="O770" s="1395"/>
      <c r="P770" s="1395"/>
      <c r="Q770" s="1395"/>
      <c r="R770" s="1395"/>
      <c r="S770" s="1395"/>
      <c r="T770" s="1395"/>
      <c r="U770" s="1395"/>
      <c r="V770" s="1395"/>
      <c r="W770" s="1395"/>
      <c r="X770" s="1395"/>
      <c r="Y770" s="1395"/>
      <c r="Z770" s="1395"/>
      <c r="AA770" s="1395"/>
      <c r="AB770" s="1395"/>
      <c r="AC770" s="1395"/>
      <c r="AD770" s="1395"/>
      <c r="AE770" s="1395"/>
      <c r="AF770" s="1395"/>
      <c r="AG770" s="1395"/>
      <c r="AH770" s="1395"/>
      <c r="AI770" s="1395"/>
      <c r="AJ770" s="1395"/>
      <c r="AK770" s="1395"/>
      <c r="AL770" s="1395"/>
      <c r="AM770" s="1395"/>
      <c r="AN770" s="1395"/>
    </row>
    <row r="771">
      <c r="A771" s="1395"/>
      <c r="B771" s="1395"/>
      <c r="C771" s="1395"/>
      <c r="D771" s="1395"/>
      <c r="E771" s="1395"/>
      <c r="F771" s="1395"/>
      <c r="G771" s="1395"/>
      <c r="H771" s="1395"/>
      <c r="I771" s="1395"/>
      <c r="J771" s="1395"/>
      <c r="K771" s="1395"/>
      <c r="L771" s="1395"/>
      <c r="M771" s="1395"/>
      <c r="N771" s="1395"/>
      <c r="O771" s="1395"/>
      <c r="P771" s="1395"/>
      <c r="Q771" s="1395"/>
      <c r="R771" s="1395"/>
      <c r="S771" s="1395"/>
      <c r="T771" s="1395"/>
      <c r="U771" s="1395"/>
      <c r="V771" s="1395"/>
      <c r="W771" s="1395"/>
      <c r="X771" s="1395"/>
      <c r="Y771" s="1395"/>
      <c r="Z771" s="1395"/>
      <c r="AA771" s="1395"/>
      <c r="AB771" s="1395"/>
      <c r="AC771" s="1395"/>
      <c r="AD771" s="1395"/>
      <c r="AE771" s="1395"/>
      <c r="AF771" s="1395"/>
      <c r="AG771" s="1395"/>
      <c r="AH771" s="1395"/>
      <c r="AI771" s="1395"/>
      <c r="AJ771" s="1395"/>
      <c r="AK771" s="1395"/>
      <c r="AL771" s="1395"/>
      <c r="AM771" s="1395"/>
      <c r="AN771" s="1395"/>
    </row>
    <row r="772">
      <c r="A772" s="1395"/>
      <c r="B772" s="1395"/>
      <c r="C772" s="1395"/>
      <c r="D772" s="1395"/>
      <c r="E772" s="1395"/>
      <c r="F772" s="1395"/>
      <c r="G772" s="1395"/>
      <c r="H772" s="1395"/>
      <c r="I772" s="1395"/>
      <c r="J772" s="1395"/>
      <c r="K772" s="1395"/>
      <c r="L772" s="1395"/>
      <c r="M772" s="1395"/>
      <c r="N772" s="1395"/>
      <c r="O772" s="1395"/>
      <c r="P772" s="1395"/>
      <c r="Q772" s="1395"/>
      <c r="R772" s="1395"/>
      <c r="S772" s="1395"/>
      <c r="T772" s="1395"/>
      <c r="U772" s="1395"/>
      <c r="V772" s="1395"/>
      <c r="W772" s="1395"/>
      <c r="X772" s="1395"/>
      <c r="Y772" s="1395"/>
      <c r="Z772" s="1395"/>
      <c r="AA772" s="1395"/>
      <c r="AB772" s="1395"/>
      <c r="AC772" s="1395"/>
      <c r="AD772" s="1395"/>
      <c r="AE772" s="1395"/>
      <c r="AF772" s="1395"/>
      <c r="AG772" s="1395"/>
      <c r="AH772" s="1395"/>
      <c r="AI772" s="1395"/>
      <c r="AJ772" s="1395"/>
      <c r="AK772" s="1395"/>
      <c r="AL772" s="1395"/>
      <c r="AM772" s="1395"/>
      <c r="AN772" s="1395"/>
    </row>
    <row r="773">
      <c r="A773" s="1395"/>
      <c r="B773" s="1395"/>
      <c r="C773" s="1395"/>
      <c r="D773" s="1395"/>
      <c r="E773" s="1395"/>
      <c r="F773" s="1395"/>
      <c r="G773" s="1395"/>
      <c r="H773" s="1395"/>
      <c r="I773" s="1395"/>
      <c r="J773" s="1395"/>
      <c r="K773" s="1395"/>
      <c r="L773" s="1395"/>
      <c r="M773" s="1395"/>
      <c r="N773" s="1395"/>
      <c r="O773" s="1395"/>
      <c r="P773" s="1395"/>
      <c r="Q773" s="1395"/>
      <c r="R773" s="1395"/>
      <c r="S773" s="1395"/>
      <c r="T773" s="1395"/>
      <c r="U773" s="1395"/>
      <c r="V773" s="1395"/>
      <c r="W773" s="1395"/>
      <c r="X773" s="1395"/>
      <c r="Y773" s="1395"/>
      <c r="Z773" s="1395"/>
      <c r="AA773" s="1395"/>
      <c r="AB773" s="1395"/>
      <c r="AC773" s="1395"/>
      <c r="AD773" s="1395"/>
      <c r="AE773" s="1395"/>
      <c r="AF773" s="1395"/>
      <c r="AG773" s="1395"/>
      <c r="AH773" s="1395"/>
      <c r="AI773" s="1395"/>
      <c r="AJ773" s="1395"/>
      <c r="AK773" s="1395"/>
      <c r="AL773" s="1395"/>
      <c r="AM773" s="1395"/>
      <c r="AN773" s="1395"/>
    </row>
    <row r="774">
      <c r="A774" s="1395"/>
      <c r="B774" s="1395"/>
      <c r="C774" s="1395"/>
      <c r="D774" s="1395"/>
      <c r="E774" s="1395"/>
      <c r="F774" s="1395"/>
      <c r="G774" s="1395"/>
      <c r="H774" s="1395"/>
      <c r="I774" s="1395"/>
      <c r="J774" s="1395"/>
      <c r="K774" s="1395"/>
      <c r="L774" s="1395"/>
      <c r="M774" s="1395"/>
      <c r="N774" s="1395"/>
      <c r="O774" s="1395"/>
      <c r="P774" s="1395"/>
      <c r="Q774" s="1395"/>
      <c r="R774" s="1395"/>
      <c r="S774" s="1395"/>
      <c r="T774" s="1395"/>
      <c r="U774" s="1395"/>
      <c r="V774" s="1395"/>
      <c r="W774" s="1395"/>
      <c r="X774" s="1395"/>
      <c r="Y774" s="1395"/>
      <c r="Z774" s="1395"/>
      <c r="AA774" s="1395"/>
      <c r="AB774" s="1395"/>
      <c r="AC774" s="1395"/>
      <c r="AD774" s="1395"/>
      <c r="AE774" s="1395"/>
      <c r="AF774" s="1395"/>
      <c r="AG774" s="1395"/>
      <c r="AH774" s="1395"/>
      <c r="AI774" s="1395"/>
      <c r="AJ774" s="1395"/>
      <c r="AK774" s="1395"/>
      <c r="AL774" s="1395"/>
      <c r="AM774" s="1395"/>
      <c r="AN774" s="1395"/>
    </row>
    <row r="775">
      <c r="A775" s="1395"/>
      <c r="B775" s="1395"/>
      <c r="C775" s="1395"/>
      <c r="D775" s="1395"/>
      <c r="E775" s="1395"/>
      <c r="F775" s="1395"/>
      <c r="G775" s="1395"/>
      <c r="H775" s="1395"/>
      <c r="I775" s="1395"/>
      <c r="J775" s="1395"/>
      <c r="K775" s="1395"/>
      <c r="L775" s="1395"/>
      <c r="M775" s="1395"/>
      <c r="N775" s="1395"/>
      <c r="O775" s="1395"/>
      <c r="P775" s="1395"/>
      <c r="Q775" s="1395"/>
      <c r="R775" s="1395"/>
      <c r="S775" s="1395"/>
      <c r="T775" s="1395"/>
      <c r="U775" s="1395"/>
      <c r="V775" s="1395"/>
      <c r="W775" s="1395"/>
      <c r="X775" s="1395"/>
      <c r="Y775" s="1395"/>
      <c r="Z775" s="1395"/>
      <c r="AA775" s="1395"/>
      <c r="AB775" s="1395"/>
      <c r="AC775" s="1395"/>
      <c r="AD775" s="1395"/>
      <c r="AE775" s="1395"/>
      <c r="AF775" s="1395"/>
      <c r="AG775" s="1395"/>
      <c r="AH775" s="1395"/>
      <c r="AI775" s="1395"/>
      <c r="AJ775" s="1395"/>
      <c r="AK775" s="1395"/>
      <c r="AL775" s="1395"/>
      <c r="AM775" s="1395"/>
      <c r="AN775" s="1395"/>
    </row>
    <row r="776">
      <c r="A776" s="1395"/>
      <c r="B776" s="1395"/>
      <c r="C776" s="1395"/>
      <c r="D776" s="1395"/>
      <c r="E776" s="1395"/>
      <c r="F776" s="1395"/>
      <c r="G776" s="1395"/>
      <c r="H776" s="1395"/>
      <c r="I776" s="1395"/>
      <c r="J776" s="1395"/>
      <c r="K776" s="1395"/>
      <c r="L776" s="1395"/>
      <c r="M776" s="1395"/>
      <c r="N776" s="1395"/>
      <c r="O776" s="1395"/>
      <c r="P776" s="1395"/>
      <c r="Q776" s="1395"/>
      <c r="R776" s="1395"/>
      <c r="S776" s="1395"/>
      <c r="T776" s="1395"/>
      <c r="U776" s="1395"/>
      <c r="V776" s="1395"/>
      <c r="W776" s="1395"/>
      <c r="X776" s="1395"/>
      <c r="Y776" s="1395"/>
      <c r="Z776" s="1395"/>
      <c r="AA776" s="1395"/>
      <c r="AB776" s="1395"/>
      <c r="AC776" s="1395"/>
      <c r="AD776" s="1395"/>
      <c r="AE776" s="1395"/>
      <c r="AF776" s="1395"/>
      <c r="AG776" s="1395"/>
      <c r="AH776" s="1395"/>
      <c r="AI776" s="1395"/>
      <c r="AJ776" s="1395"/>
      <c r="AK776" s="1395"/>
      <c r="AL776" s="1395"/>
      <c r="AM776" s="1395"/>
      <c r="AN776" s="1395"/>
    </row>
    <row r="777">
      <c r="A777" s="1395"/>
      <c r="B777" s="1395"/>
      <c r="C777" s="1395"/>
      <c r="D777" s="1395"/>
      <c r="E777" s="1395"/>
      <c r="F777" s="1395"/>
      <c r="G777" s="1395"/>
      <c r="H777" s="1395"/>
      <c r="I777" s="1395"/>
      <c r="J777" s="1395"/>
      <c r="K777" s="1395"/>
      <c r="L777" s="1395"/>
      <c r="M777" s="1395"/>
      <c r="N777" s="1395"/>
      <c r="O777" s="1395"/>
      <c r="P777" s="1395"/>
      <c r="Q777" s="1395"/>
      <c r="R777" s="1395"/>
      <c r="S777" s="1395"/>
      <c r="T777" s="1395"/>
      <c r="U777" s="1395"/>
      <c r="V777" s="1395"/>
      <c r="W777" s="1395"/>
      <c r="X777" s="1395"/>
      <c r="Y777" s="1395"/>
      <c r="Z777" s="1395"/>
      <c r="AA777" s="1395"/>
      <c r="AB777" s="1395"/>
      <c r="AC777" s="1395"/>
      <c r="AD777" s="1395"/>
      <c r="AE777" s="1395"/>
      <c r="AF777" s="1395"/>
      <c r="AG777" s="1395"/>
      <c r="AH777" s="1395"/>
      <c r="AI777" s="1395"/>
      <c r="AJ777" s="1395"/>
      <c r="AK777" s="1395"/>
      <c r="AL777" s="1395"/>
      <c r="AM777" s="1395"/>
      <c r="AN777" s="1395"/>
    </row>
    <row r="778">
      <c r="A778" s="1395"/>
      <c r="B778" s="1395"/>
      <c r="C778" s="1395"/>
      <c r="D778" s="1395"/>
      <c r="E778" s="1395"/>
      <c r="F778" s="1395"/>
      <c r="G778" s="1395"/>
      <c r="H778" s="1395"/>
      <c r="I778" s="1395"/>
      <c r="J778" s="1395"/>
      <c r="K778" s="1395"/>
      <c r="L778" s="1395"/>
      <c r="M778" s="1395"/>
      <c r="N778" s="1395"/>
      <c r="O778" s="1395"/>
      <c r="P778" s="1395"/>
      <c r="Q778" s="1395"/>
      <c r="R778" s="1395"/>
      <c r="S778" s="1395"/>
      <c r="T778" s="1395"/>
      <c r="U778" s="1395"/>
      <c r="V778" s="1395"/>
      <c r="W778" s="1395"/>
      <c r="X778" s="1395"/>
      <c r="Y778" s="1395"/>
      <c r="Z778" s="1395"/>
      <c r="AA778" s="1395"/>
      <c r="AB778" s="1395"/>
      <c r="AC778" s="1395"/>
      <c r="AD778" s="1395"/>
      <c r="AE778" s="1395"/>
      <c r="AF778" s="1395"/>
      <c r="AG778" s="1395"/>
      <c r="AH778" s="1395"/>
      <c r="AI778" s="1395"/>
      <c r="AJ778" s="1395"/>
      <c r="AK778" s="1395"/>
      <c r="AL778" s="1395"/>
      <c r="AM778" s="1395"/>
      <c r="AN778" s="1395"/>
    </row>
    <row r="779">
      <c r="A779" s="1395"/>
      <c r="B779" s="1395"/>
      <c r="C779" s="1395"/>
      <c r="D779" s="1395"/>
      <c r="E779" s="1395"/>
      <c r="F779" s="1395"/>
      <c r="G779" s="1395"/>
      <c r="H779" s="1395"/>
      <c r="I779" s="1395"/>
      <c r="J779" s="1395"/>
      <c r="K779" s="1395"/>
      <c r="L779" s="1395"/>
      <c r="M779" s="1395"/>
      <c r="N779" s="1395"/>
      <c r="O779" s="1395"/>
      <c r="P779" s="1395"/>
      <c r="Q779" s="1395"/>
      <c r="R779" s="1395"/>
      <c r="S779" s="1395"/>
      <c r="T779" s="1395"/>
      <c r="U779" s="1395"/>
      <c r="V779" s="1395"/>
      <c r="W779" s="1395"/>
      <c r="X779" s="1395"/>
      <c r="Y779" s="1395"/>
      <c r="Z779" s="1395"/>
      <c r="AA779" s="1395"/>
      <c r="AB779" s="1395"/>
      <c r="AC779" s="1395"/>
      <c r="AD779" s="1395"/>
      <c r="AE779" s="1395"/>
      <c r="AF779" s="1395"/>
      <c r="AG779" s="1395"/>
      <c r="AH779" s="1395"/>
      <c r="AI779" s="1395"/>
      <c r="AJ779" s="1395"/>
      <c r="AK779" s="1395"/>
      <c r="AL779" s="1395"/>
      <c r="AM779" s="1395"/>
      <c r="AN779" s="1395"/>
    </row>
    <row r="780">
      <c r="A780" s="1395"/>
      <c r="B780" s="1395"/>
      <c r="C780" s="1395"/>
      <c r="D780" s="1395"/>
      <c r="E780" s="1395"/>
      <c r="F780" s="1395"/>
      <c r="G780" s="1395"/>
      <c r="H780" s="1395"/>
      <c r="I780" s="1395"/>
      <c r="J780" s="1395"/>
      <c r="K780" s="1395"/>
      <c r="L780" s="1395"/>
      <c r="M780" s="1395"/>
      <c r="N780" s="1395"/>
      <c r="O780" s="1395"/>
      <c r="P780" s="1395"/>
      <c r="Q780" s="1395"/>
      <c r="R780" s="1395"/>
      <c r="S780" s="1395"/>
      <c r="T780" s="1395"/>
      <c r="U780" s="1395"/>
      <c r="V780" s="1395"/>
      <c r="W780" s="1395"/>
      <c r="X780" s="1395"/>
      <c r="Y780" s="1395"/>
      <c r="Z780" s="1395"/>
      <c r="AA780" s="1395"/>
      <c r="AB780" s="1395"/>
      <c r="AC780" s="1395"/>
      <c r="AD780" s="1395"/>
      <c r="AE780" s="1395"/>
      <c r="AF780" s="1395"/>
      <c r="AG780" s="1395"/>
      <c r="AH780" s="1395"/>
      <c r="AI780" s="1395"/>
      <c r="AJ780" s="1395"/>
      <c r="AK780" s="1395"/>
      <c r="AL780" s="1395"/>
      <c r="AM780" s="1395"/>
      <c r="AN780" s="1395"/>
    </row>
    <row r="781">
      <c r="A781" s="1395"/>
      <c r="B781" s="1395"/>
      <c r="C781" s="1395"/>
      <c r="D781" s="1395"/>
      <c r="E781" s="1395"/>
      <c r="F781" s="1395"/>
      <c r="G781" s="1395"/>
      <c r="H781" s="1395"/>
      <c r="I781" s="1395"/>
      <c r="J781" s="1395"/>
      <c r="K781" s="1395"/>
      <c r="L781" s="1395"/>
      <c r="M781" s="1395"/>
      <c r="N781" s="1395"/>
      <c r="O781" s="1395"/>
      <c r="P781" s="1395"/>
      <c r="Q781" s="1395"/>
      <c r="R781" s="1395"/>
      <c r="S781" s="1395"/>
      <c r="T781" s="1395"/>
      <c r="U781" s="1395"/>
      <c r="V781" s="1395"/>
      <c r="W781" s="1395"/>
      <c r="X781" s="1395"/>
      <c r="Y781" s="1395"/>
      <c r="Z781" s="1395"/>
      <c r="AA781" s="1395"/>
      <c r="AB781" s="1395"/>
      <c r="AC781" s="1395"/>
      <c r="AD781" s="1395"/>
      <c r="AE781" s="1395"/>
      <c r="AF781" s="1395"/>
      <c r="AG781" s="1395"/>
      <c r="AH781" s="1395"/>
      <c r="AI781" s="1395"/>
      <c r="AJ781" s="1395"/>
      <c r="AK781" s="1395"/>
      <c r="AL781" s="1395"/>
      <c r="AM781" s="1395"/>
      <c r="AN781" s="1395"/>
    </row>
    <row r="782">
      <c r="A782" s="1395"/>
      <c r="B782" s="1395"/>
      <c r="C782" s="1395"/>
      <c r="D782" s="1395"/>
      <c r="E782" s="1395"/>
      <c r="F782" s="1395"/>
      <c r="G782" s="1395"/>
      <c r="H782" s="1395"/>
      <c r="I782" s="1395"/>
      <c r="J782" s="1395"/>
      <c r="K782" s="1395"/>
      <c r="L782" s="1395"/>
      <c r="M782" s="1395"/>
      <c r="N782" s="1395"/>
      <c r="O782" s="1395"/>
      <c r="P782" s="1395"/>
      <c r="Q782" s="1395"/>
      <c r="R782" s="1395"/>
      <c r="S782" s="1395"/>
      <c r="T782" s="1395"/>
      <c r="U782" s="1395"/>
      <c r="V782" s="1395"/>
      <c r="W782" s="1395"/>
      <c r="X782" s="1395"/>
      <c r="Y782" s="1395"/>
      <c r="Z782" s="1395"/>
      <c r="AA782" s="1395"/>
      <c r="AB782" s="1395"/>
      <c r="AC782" s="1395"/>
      <c r="AD782" s="1395"/>
      <c r="AE782" s="1395"/>
      <c r="AF782" s="1395"/>
      <c r="AG782" s="1395"/>
      <c r="AH782" s="1395"/>
      <c r="AI782" s="1395"/>
      <c r="AJ782" s="1395"/>
      <c r="AK782" s="1395"/>
      <c r="AL782" s="1395"/>
      <c r="AM782" s="1395"/>
      <c r="AN782" s="1395"/>
    </row>
    <row r="783">
      <c r="A783" s="1395"/>
      <c r="B783" s="1395"/>
      <c r="C783" s="1395"/>
      <c r="D783" s="1395"/>
      <c r="E783" s="1395"/>
      <c r="F783" s="1395"/>
      <c r="G783" s="1395"/>
      <c r="H783" s="1395"/>
      <c r="I783" s="1395"/>
      <c r="J783" s="1395"/>
      <c r="K783" s="1395"/>
      <c r="L783" s="1395"/>
      <c r="M783" s="1395"/>
      <c r="N783" s="1395"/>
      <c r="O783" s="1395"/>
      <c r="P783" s="1395"/>
      <c r="Q783" s="1395"/>
      <c r="R783" s="1395"/>
      <c r="S783" s="1395"/>
      <c r="T783" s="1395"/>
      <c r="U783" s="1395"/>
      <c r="V783" s="1395"/>
      <c r="W783" s="1395"/>
      <c r="X783" s="1395"/>
      <c r="Y783" s="1395"/>
      <c r="Z783" s="1395"/>
      <c r="AA783" s="1395"/>
      <c r="AB783" s="1395"/>
      <c r="AC783" s="1395"/>
      <c r="AD783" s="1395"/>
      <c r="AE783" s="1395"/>
      <c r="AF783" s="1395"/>
      <c r="AG783" s="1395"/>
      <c r="AH783" s="1395"/>
      <c r="AI783" s="1395"/>
      <c r="AJ783" s="1395"/>
      <c r="AK783" s="1395"/>
      <c r="AL783" s="1395"/>
      <c r="AM783" s="1395"/>
      <c r="AN783" s="1395"/>
    </row>
    <row r="784">
      <c r="A784" s="1395"/>
      <c r="B784" s="1395"/>
      <c r="C784" s="1395"/>
      <c r="D784" s="1395"/>
      <c r="E784" s="1395"/>
      <c r="F784" s="1395"/>
      <c r="G784" s="1395"/>
      <c r="H784" s="1395"/>
      <c r="I784" s="1395"/>
      <c r="J784" s="1395"/>
      <c r="K784" s="1395"/>
      <c r="L784" s="1395"/>
      <c r="M784" s="1395"/>
      <c r="N784" s="1395"/>
      <c r="O784" s="1395"/>
      <c r="P784" s="1395"/>
      <c r="Q784" s="1395"/>
      <c r="R784" s="1395"/>
      <c r="S784" s="1395"/>
      <c r="T784" s="1395"/>
      <c r="U784" s="1395"/>
      <c r="V784" s="1395"/>
      <c r="W784" s="1395"/>
      <c r="X784" s="1395"/>
      <c r="Y784" s="1395"/>
      <c r="Z784" s="1395"/>
      <c r="AA784" s="1395"/>
      <c r="AB784" s="1395"/>
      <c r="AC784" s="1395"/>
      <c r="AD784" s="1395"/>
      <c r="AE784" s="1395"/>
      <c r="AF784" s="1395"/>
      <c r="AG784" s="1395"/>
      <c r="AH784" s="1395"/>
      <c r="AI784" s="1395"/>
      <c r="AJ784" s="1395"/>
      <c r="AK784" s="1395"/>
      <c r="AL784" s="1395"/>
      <c r="AM784" s="1395"/>
      <c r="AN784" s="1395"/>
    </row>
    <row r="785">
      <c r="A785" s="1395"/>
      <c r="B785" s="1395"/>
      <c r="C785" s="1395"/>
      <c r="D785" s="1395"/>
      <c r="E785" s="1395"/>
      <c r="F785" s="1395"/>
      <c r="G785" s="1395"/>
      <c r="H785" s="1395"/>
      <c r="I785" s="1395"/>
      <c r="J785" s="1395"/>
      <c r="K785" s="1395"/>
      <c r="L785" s="1395"/>
      <c r="M785" s="1395"/>
      <c r="N785" s="1395"/>
      <c r="O785" s="1395"/>
      <c r="P785" s="1395"/>
      <c r="Q785" s="1395"/>
      <c r="R785" s="1395"/>
      <c r="S785" s="1395"/>
      <c r="T785" s="1395"/>
      <c r="U785" s="1395"/>
      <c r="V785" s="1395"/>
      <c r="W785" s="1395"/>
      <c r="X785" s="1395"/>
      <c r="Y785" s="1395"/>
      <c r="Z785" s="1395"/>
      <c r="AA785" s="1395"/>
      <c r="AB785" s="1395"/>
      <c r="AC785" s="1395"/>
      <c r="AD785" s="1395"/>
      <c r="AE785" s="1395"/>
      <c r="AF785" s="1395"/>
      <c r="AG785" s="1395"/>
      <c r="AH785" s="1395"/>
      <c r="AI785" s="1395"/>
      <c r="AJ785" s="1395"/>
      <c r="AK785" s="1395"/>
      <c r="AL785" s="1395"/>
      <c r="AM785" s="1395"/>
      <c r="AN785" s="1395"/>
    </row>
    <row r="786">
      <c r="A786" s="1395"/>
      <c r="B786" s="1395"/>
      <c r="C786" s="1395"/>
      <c r="D786" s="1395"/>
      <c r="E786" s="1395"/>
      <c r="F786" s="1395"/>
      <c r="G786" s="1395"/>
      <c r="H786" s="1395"/>
      <c r="I786" s="1395"/>
      <c r="J786" s="1395"/>
      <c r="K786" s="1395"/>
      <c r="L786" s="1395"/>
      <c r="M786" s="1395"/>
      <c r="N786" s="1395"/>
      <c r="O786" s="1395"/>
      <c r="P786" s="1395"/>
      <c r="Q786" s="1395"/>
      <c r="R786" s="1395"/>
      <c r="S786" s="1395"/>
      <c r="T786" s="1395"/>
      <c r="U786" s="1395"/>
      <c r="V786" s="1395"/>
      <c r="W786" s="1395"/>
      <c r="X786" s="1395"/>
      <c r="Y786" s="1395"/>
      <c r="Z786" s="1395"/>
      <c r="AA786" s="1395"/>
      <c r="AB786" s="1395"/>
      <c r="AC786" s="1395"/>
      <c r="AD786" s="1395"/>
      <c r="AE786" s="1395"/>
      <c r="AF786" s="1395"/>
      <c r="AG786" s="1395"/>
      <c r="AH786" s="1395"/>
      <c r="AI786" s="1395"/>
      <c r="AJ786" s="1395"/>
      <c r="AK786" s="1395"/>
      <c r="AL786" s="1395"/>
      <c r="AM786" s="1395"/>
      <c r="AN786" s="1395"/>
    </row>
    <row r="787">
      <c r="A787" s="1395"/>
      <c r="B787" s="1395"/>
      <c r="C787" s="1395"/>
      <c r="D787" s="1395"/>
      <c r="E787" s="1395"/>
      <c r="F787" s="1395"/>
      <c r="G787" s="1395"/>
      <c r="H787" s="1395"/>
      <c r="I787" s="1395"/>
      <c r="J787" s="1395"/>
      <c r="K787" s="1395"/>
      <c r="L787" s="1395"/>
      <c r="M787" s="1395"/>
      <c r="N787" s="1395"/>
      <c r="O787" s="1395"/>
      <c r="P787" s="1395"/>
      <c r="Q787" s="1395"/>
      <c r="R787" s="1395"/>
      <c r="S787" s="1395"/>
      <c r="T787" s="1395"/>
      <c r="U787" s="1395"/>
      <c r="V787" s="1395"/>
      <c r="W787" s="1395"/>
      <c r="X787" s="1395"/>
      <c r="Y787" s="1395"/>
      <c r="Z787" s="1395"/>
      <c r="AA787" s="1395"/>
      <c r="AB787" s="1395"/>
      <c r="AC787" s="1395"/>
      <c r="AD787" s="1395"/>
      <c r="AE787" s="1395"/>
      <c r="AF787" s="1395"/>
      <c r="AG787" s="1395"/>
      <c r="AH787" s="1395"/>
      <c r="AI787" s="1395"/>
      <c r="AJ787" s="1395"/>
      <c r="AK787" s="1395"/>
      <c r="AL787" s="1395"/>
      <c r="AM787" s="1395"/>
      <c r="AN787" s="1395"/>
    </row>
    <row r="788">
      <c r="A788" s="1395"/>
      <c r="B788" s="1395"/>
      <c r="C788" s="1395"/>
      <c r="D788" s="1395"/>
      <c r="E788" s="1395"/>
      <c r="F788" s="1395"/>
      <c r="G788" s="1395"/>
      <c r="H788" s="1395"/>
      <c r="I788" s="1395"/>
      <c r="J788" s="1395"/>
      <c r="K788" s="1395"/>
      <c r="L788" s="1395"/>
      <c r="M788" s="1395"/>
      <c r="N788" s="1395"/>
      <c r="O788" s="1395"/>
      <c r="P788" s="1395"/>
      <c r="Q788" s="1395"/>
      <c r="R788" s="1395"/>
      <c r="S788" s="1395"/>
      <c r="T788" s="1395"/>
      <c r="U788" s="1395"/>
      <c r="V788" s="1395"/>
      <c r="W788" s="1395"/>
      <c r="X788" s="1395"/>
      <c r="Y788" s="1395"/>
      <c r="Z788" s="1395"/>
      <c r="AA788" s="1395"/>
      <c r="AB788" s="1395"/>
      <c r="AC788" s="1395"/>
      <c r="AD788" s="1395"/>
      <c r="AE788" s="1395"/>
      <c r="AF788" s="1395"/>
      <c r="AG788" s="1395"/>
      <c r="AH788" s="1395"/>
      <c r="AI788" s="1395"/>
      <c r="AJ788" s="1395"/>
      <c r="AK788" s="1395"/>
      <c r="AL788" s="1395"/>
      <c r="AM788" s="1395"/>
      <c r="AN788" s="1395"/>
    </row>
    <row r="789">
      <c r="A789" s="1395"/>
      <c r="B789" s="1395"/>
      <c r="C789" s="1395"/>
      <c r="D789" s="1395"/>
      <c r="E789" s="1395"/>
      <c r="F789" s="1395"/>
      <c r="G789" s="1395"/>
      <c r="H789" s="1395"/>
      <c r="I789" s="1395"/>
      <c r="J789" s="1395"/>
      <c r="K789" s="1395"/>
      <c r="L789" s="1395"/>
      <c r="M789" s="1395"/>
      <c r="N789" s="1395"/>
      <c r="O789" s="1395"/>
      <c r="P789" s="1395"/>
      <c r="Q789" s="1395"/>
      <c r="R789" s="1395"/>
      <c r="S789" s="1395"/>
      <c r="T789" s="1395"/>
      <c r="U789" s="1395"/>
      <c r="V789" s="1395"/>
      <c r="W789" s="1395"/>
      <c r="X789" s="1395"/>
      <c r="Y789" s="1395"/>
      <c r="Z789" s="1395"/>
      <c r="AA789" s="1395"/>
      <c r="AB789" s="1395"/>
      <c r="AC789" s="1395"/>
      <c r="AD789" s="1395"/>
      <c r="AE789" s="1395"/>
      <c r="AF789" s="1395"/>
      <c r="AG789" s="1395"/>
      <c r="AH789" s="1395"/>
      <c r="AI789" s="1395"/>
      <c r="AJ789" s="1395"/>
      <c r="AK789" s="1395"/>
      <c r="AL789" s="1395"/>
      <c r="AM789" s="1395"/>
      <c r="AN789" s="1395"/>
    </row>
    <row r="790">
      <c r="A790" s="1395"/>
      <c r="B790" s="1395"/>
      <c r="C790" s="1395"/>
      <c r="D790" s="1395"/>
      <c r="E790" s="1395"/>
      <c r="F790" s="1395"/>
      <c r="G790" s="1395"/>
      <c r="H790" s="1395"/>
      <c r="I790" s="1395"/>
      <c r="J790" s="1395"/>
      <c r="K790" s="1395"/>
      <c r="L790" s="1395"/>
      <c r="M790" s="1395"/>
      <c r="N790" s="1395"/>
      <c r="O790" s="1395"/>
      <c r="P790" s="1395"/>
      <c r="Q790" s="1395"/>
      <c r="R790" s="1395"/>
      <c r="S790" s="1395"/>
      <c r="T790" s="1395"/>
      <c r="U790" s="1395"/>
      <c r="V790" s="1395"/>
      <c r="W790" s="1395"/>
      <c r="X790" s="1395"/>
      <c r="Y790" s="1395"/>
      <c r="Z790" s="1395"/>
      <c r="AA790" s="1395"/>
      <c r="AB790" s="1395"/>
      <c r="AC790" s="1395"/>
      <c r="AD790" s="1395"/>
      <c r="AE790" s="1395"/>
      <c r="AF790" s="1395"/>
      <c r="AG790" s="1395"/>
      <c r="AH790" s="1395"/>
      <c r="AI790" s="1395"/>
      <c r="AJ790" s="1395"/>
      <c r="AK790" s="1395"/>
      <c r="AL790" s="1395"/>
      <c r="AM790" s="1395"/>
      <c r="AN790" s="1395"/>
    </row>
    <row r="791">
      <c r="A791" s="1395"/>
      <c r="B791" s="1395"/>
      <c r="C791" s="1395"/>
      <c r="D791" s="1395"/>
      <c r="E791" s="1395"/>
      <c r="F791" s="1395"/>
      <c r="G791" s="1395"/>
      <c r="H791" s="1395"/>
      <c r="I791" s="1395"/>
      <c r="J791" s="1395"/>
      <c r="K791" s="1395"/>
      <c r="L791" s="1395"/>
      <c r="M791" s="1395"/>
      <c r="N791" s="1395"/>
      <c r="O791" s="1395"/>
      <c r="P791" s="1395"/>
      <c r="Q791" s="1395"/>
      <c r="R791" s="1395"/>
      <c r="S791" s="1395"/>
      <c r="T791" s="1395"/>
      <c r="U791" s="1395"/>
      <c r="V791" s="1395"/>
      <c r="W791" s="1395"/>
      <c r="X791" s="1395"/>
      <c r="Y791" s="1395"/>
      <c r="Z791" s="1395"/>
      <c r="AA791" s="1395"/>
      <c r="AB791" s="1395"/>
      <c r="AC791" s="1395"/>
      <c r="AD791" s="1395"/>
      <c r="AE791" s="1395"/>
      <c r="AF791" s="1395"/>
      <c r="AG791" s="1395"/>
      <c r="AH791" s="1395"/>
      <c r="AI791" s="1395"/>
      <c r="AJ791" s="1395"/>
      <c r="AK791" s="1395"/>
      <c r="AL791" s="1395"/>
      <c r="AM791" s="1395"/>
      <c r="AN791" s="1395"/>
    </row>
    <row r="792">
      <c r="A792" s="1395"/>
      <c r="B792" s="1395"/>
      <c r="C792" s="1395"/>
      <c r="D792" s="1395"/>
      <c r="E792" s="1395"/>
      <c r="F792" s="1395"/>
      <c r="G792" s="1395"/>
      <c r="H792" s="1395"/>
      <c r="I792" s="1395"/>
      <c r="J792" s="1395"/>
      <c r="K792" s="1395"/>
      <c r="L792" s="1395"/>
      <c r="M792" s="1395"/>
      <c r="N792" s="1395"/>
      <c r="O792" s="1395"/>
      <c r="P792" s="1395"/>
      <c r="Q792" s="1395"/>
      <c r="R792" s="1395"/>
      <c r="S792" s="1395"/>
      <c r="T792" s="1395"/>
      <c r="U792" s="1395"/>
      <c r="V792" s="1395"/>
      <c r="W792" s="1395"/>
      <c r="X792" s="1395"/>
      <c r="Y792" s="1395"/>
      <c r="Z792" s="1395"/>
      <c r="AA792" s="1395"/>
      <c r="AB792" s="1395"/>
      <c r="AC792" s="1395"/>
      <c r="AD792" s="1395"/>
      <c r="AE792" s="1395"/>
      <c r="AF792" s="1395"/>
      <c r="AG792" s="1395"/>
      <c r="AH792" s="1395"/>
      <c r="AI792" s="1395"/>
      <c r="AJ792" s="1395"/>
      <c r="AK792" s="1395"/>
      <c r="AL792" s="1395"/>
      <c r="AM792" s="1395"/>
      <c r="AN792" s="1395"/>
    </row>
    <row r="793">
      <c r="A793" s="1395"/>
      <c r="B793" s="1395"/>
      <c r="C793" s="1395"/>
      <c r="D793" s="1395"/>
      <c r="E793" s="1395"/>
      <c r="F793" s="1395"/>
      <c r="G793" s="1395"/>
      <c r="H793" s="1395"/>
      <c r="I793" s="1395"/>
      <c r="J793" s="1395"/>
      <c r="K793" s="1395"/>
      <c r="L793" s="1395"/>
      <c r="M793" s="1395"/>
      <c r="N793" s="1395"/>
      <c r="O793" s="1395"/>
      <c r="P793" s="1395"/>
      <c r="Q793" s="1395"/>
      <c r="R793" s="1395"/>
      <c r="S793" s="1395"/>
      <c r="T793" s="1395"/>
      <c r="U793" s="1395"/>
      <c r="V793" s="1395"/>
      <c r="W793" s="1395"/>
      <c r="X793" s="1395"/>
      <c r="Y793" s="1395"/>
      <c r="Z793" s="1395"/>
      <c r="AA793" s="1395"/>
      <c r="AB793" s="1395"/>
      <c r="AC793" s="1395"/>
      <c r="AD793" s="1395"/>
      <c r="AE793" s="1395"/>
      <c r="AF793" s="1395"/>
      <c r="AG793" s="1395"/>
      <c r="AH793" s="1395"/>
      <c r="AI793" s="1395"/>
      <c r="AJ793" s="1395"/>
      <c r="AK793" s="1395"/>
      <c r="AL793" s="1395"/>
      <c r="AM793" s="1395"/>
      <c r="AN793" s="1395"/>
    </row>
    <row r="794">
      <c r="A794" s="1395"/>
      <c r="B794" s="1395"/>
      <c r="C794" s="1395"/>
      <c r="D794" s="1395"/>
      <c r="E794" s="1395"/>
      <c r="F794" s="1395"/>
      <c r="G794" s="1395"/>
      <c r="H794" s="1395"/>
      <c r="I794" s="1395"/>
      <c r="J794" s="1395"/>
      <c r="K794" s="1395"/>
      <c r="L794" s="1395"/>
      <c r="M794" s="1395"/>
      <c r="N794" s="1395"/>
      <c r="O794" s="1395"/>
      <c r="P794" s="1395"/>
      <c r="Q794" s="1395"/>
      <c r="R794" s="1395"/>
      <c r="S794" s="1395"/>
      <c r="T794" s="1395"/>
      <c r="U794" s="1395"/>
      <c r="V794" s="1395"/>
      <c r="W794" s="1395"/>
      <c r="X794" s="1395"/>
      <c r="Y794" s="1395"/>
      <c r="Z794" s="1395"/>
      <c r="AA794" s="1395"/>
      <c r="AB794" s="1395"/>
      <c r="AC794" s="1395"/>
      <c r="AD794" s="1395"/>
      <c r="AE794" s="1395"/>
      <c r="AF794" s="1395"/>
      <c r="AG794" s="1395"/>
      <c r="AH794" s="1395"/>
      <c r="AI794" s="1395"/>
      <c r="AJ794" s="1395"/>
      <c r="AK794" s="1395"/>
      <c r="AL794" s="1395"/>
      <c r="AM794" s="1395"/>
      <c r="AN794" s="1395"/>
    </row>
    <row r="795">
      <c r="A795" s="1395"/>
      <c r="B795" s="1395"/>
      <c r="C795" s="1395"/>
      <c r="D795" s="1395"/>
      <c r="E795" s="1395"/>
      <c r="F795" s="1395"/>
      <c r="G795" s="1395"/>
      <c r="H795" s="1395"/>
      <c r="I795" s="1395"/>
      <c r="J795" s="1395"/>
      <c r="K795" s="1395"/>
      <c r="L795" s="1395"/>
      <c r="M795" s="1395"/>
      <c r="N795" s="1395"/>
      <c r="O795" s="1395"/>
      <c r="P795" s="1395"/>
      <c r="Q795" s="1395"/>
      <c r="R795" s="1395"/>
      <c r="S795" s="1395"/>
      <c r="T795" s="1395"/>
      <c r="U795" s="1395"/>
      <c r="V795" s="1395"/>
      <c r="W795" s="1395"/>
      <c r="X795" s="1395"/>
      <c r="Y795" s="1395"/>
      <c r="Z795" s="1395"/>
      <c r="AA795" s="1395"/>
      <c r="AB795" s="1395"/>
      <c r="AC795" s="1395"/>
      <c r="AD795" s="1395"/>
      <c r="AE795" s="1395"/>
      <c r="AF795" s="1395"/>
      <c r="AG795" s="1395"/>
      <c r="AH795" s="1395"/>
      <c r="AI795" s="1395"/>
      <c r="AJ795" s="1395"/>
      <c r="AK795" s="1395"/>
      <c r="AL795" s="1395"/>
      <c r="AM795" s="1395"/>
      <c r="AN795" s="1395"/>
    </row>
    <row r="796">
      <c r="A796" s="1395"/>
      <c r="B796" s="1395"/>
      <c r="C796" s="1395"/>
      <c r="D796" s="1395"/>
      <c r="E796" s="1395"/>
      <c r="F796" s="1395"/>
      <c r="G796" s="1395"/>
      <c r="H796" s="1395"/>
      <c r="I796" s="1395"/>
      <c r="J796" s="1395"/>
      <c r="K796" s="1395"/>
      <c r="L796" s="1395"/>
      <c r="M796" s="1395"/>
      <c r="N796" s="1395"/>
      <c r="O796" s="1395"/>
      <c r="P796" s="1395"/>
      <c r="Q796" s="1395"/>
      <c r="R796" s="1395"/>
      <c r="S796" s="1395"/>
      <c r="T796" s="1395"/>
      <c r="U796" s="1395"/>
      <c r="V796" s="1395"/>
      <c r="W796" s="1395"/>
      <c r="X796" s="1395"/>
      <c r="Y796" s="1395"/>
      <c r="Z796" s="1395"/>
      <c r="AA796" s="1395"/>
      <c r="AB796" s="1395"/>
      <c r="AC796" s="1395"/>
      <c r="AD796" s="1395"/>
      <c r="AE796" s="1395"/>
      <c r="AF796" s="1395"/>
      <c r="AG796" s="1395"/>
      <c r="AH796" s="1395"/>
      <c r="AI796" s="1395"/>
      <c r="AJ796" s="1395"/>
      <c r="AK796" s="1395"/>
      <c r="AL796" s="1395"/>
      <c r="AM796" s="1395"/>
      <c r="AN796" s="1395"/>
    </row>
    <row r="797">
      <c r="A797" s="1395"/>
      <c r="B797" s="1395"/>
      <c r="C797" s="1395"/>
      <c r="D797" s="1395"/>
      <c r="E797" s="1395"/>
      <c r="F797" s="1395"/>
      <c r="G797" s="1395"/>
      <c r="H797" s="1395"/>
      <c r="I797" s="1395"/>
      <c r="J797" s="1395"/>
      <c r="K797" s="1395"/>
      <c r="L797" s="1395"/>
      <c r="M797" s="1395"/>
      <c r="N797" s="1395"/>
      <c r="O797" s="1395"/>
      <c r="P797" s="1395"/>
      <c r="Q797" s="1395"/>
      <c r="R797" s="1395"/>
      <c r="S797" s="1395"/>
      <c r="T797" s="1395"/>
      <c r="U797" s="1395"/>
      <c r="V797" s="1395"/>
      <c r="W797" s="1395"/>
      <c r="X797" s="1395"/>
      <c r="Y797" s="1395"/>
      <c r="Z797" s="1395"/>
      <c r="AA797" s="1395"/>
      <c r="AB797" s="1395"/>
      <c r="AC797" s="1395"/>
      <c r="AD797" s="1395"/>
      <c r="AE797" s="1395"/>
      <c r="AF797" s="1395"/>
      <c r="AG797" s="1395"/>
      <c r="AH797" s="1395"/>
      <c r="AI797" s="1395"/>
      <c r="AJ797" s="1395"/>
      <c r="AK797" s="1395"/>
      <c r="AL797" s="1395"/>
      <c r="AM797" s="1395"/>
      <c r="AN797" s="1395"/>
    </row>
    <row r="798">
      <c r="A798" s="1395"/>
      <c r="B798" s="1395"/>
      <c r="C798" s="1395"/>
      <c r="D798" s="1395"/>
      <c r="E798" s="1395"/>
      <c r="F798" s="1395"/>
      <c r="G798" s="1395"/>
      <c r="H798" s="1395"/>
      <c r="I798" s="1395"/>
      <c r="J798" s="1395"/>
      <c r="K798" s="1395"/>
      <c r="L798" s="1395"/>
      <c r="M798" s="1395"/>
      <c r="N798" s="1395"/>
      <c r="O798" s="1395"/>
      <c r="P798" s="1395"/>
      <c r="Q798" s="1395"/>
      <c r="R798" s="1395"/>
      <c r="S798" s="1395"/>
      <c r="T798" s="1395"/>
      <c r="U798" s="1395"/>
      <c r="V798" s="1395"/>
      <c r="W798" s="1395"/>
      <c r="X798" s="1395"/>
      <c r="Y798" s="1395"/>
      <c r="Z798" s="1395"/>
      <c r="AA798" s="1395"/>
      <c r="AB798" s="1395"/>
      <c r="AC798" s="1395"/>
      <c r="AD798" s="1395"/>
      <c r="AE798" s="1395"/>
      <c r="AF798" s="1395"/>
      <c r="AG798" s="1395"/>
      <c r="AH798" s="1395"/>
      <c r="AI798" s="1395"/>
      <c r="AJ798" s="1395"/>
      <c r="AK798" s="1395"/>
      <c r="AL798" s="1395"/>
      <c r="AM798" s="1395"/>
      <c r="AN798" s="1395"/>
    </row>
    <row r="799">
      <c r="A799" s="1395"/>
      <c r="B799" s="1395"/>
      <c r="C799" s="1395"/>
      <c r="D799" s="1395"/>
      <c r="E799" s="1395"/>
      <c r="F799" s="1395"/>
      <c r="G799" s="1395"/>
      <c r="H799" s="1395"/>
      <c r="I799" s="1395"/>
      <c r="J799" s="1395"/>
      <c r="K799" s="1395"/>
      <c r="L799" s="1395"/>
      <c r="M799" s="1395"/>
      <c r="N799" s="1395"/>
      <c r="O799" s="1395"/>
      <c r="P799" s="1395"/>
      <c r="Q799" s="1395"/>
      <c r="R799" s="1395"/>
      <c r="S799" s="1395"/>
      <c r="T799" s="1395"/>
      <c r="U799" s="1395"/>
      <c r="V799" s="1395"/>
      <c r="W799" s="1395"/>
      <c r="X799" s="1395"/>
      <c r="Y799" s="1395"/>
      <c r="Z799" s="1395"/>
      <c r="AA799" s="1395"/>
      <c r="AB799" s="1395"/>
      <c r="AC799" s="1395"/>
      <c r="AD799" s="1395"/>
      <c r="AE799" s="1395"/>
      <c r="AF799" s="1395"/>
      <c r="AG799" s="1395"/>
      <c r="AH799" s="1395"/>
      <c r="AI799" s="1395"/>
      <c r="AJ799" s="1395"/>
      <c r="AK799" s="1395"/>
      <c r="AL799" s="1395"/>
      <c r="AM799" s="1395"/>
      <c r="AN799" s="1395"/>
    </row>
    <row r="800">
      <c r="A800" s="1395"/>
      <c r="B800" s="1395"/>
      <c r="C800" s="1395"/>
      <c r="D800" s="1395"/>
      <c r="E800" s="1395"/>
      <c r="F800" s="1395"/>
      <c r="G800" s="1395"/>
      <c r="H800" s="1395"/>
      <c r="I800" s="1395"/>
      <c r="J800" s="1395"/>
      <c r="K800" s="1395"/>
      <c r="L800" s="1395"/>
      <c r="M800" s="1395"/>
      <c r="N800" s="1395"/>
      <c r="O800" s="1395"/>
      <c r="P800" s="1395"/>
      <c r="Q800" s="1395"/>
      <c r="R800" s="1395"/>
      <c r="S800" s="1395"/>
      <c r="T800" s="1395"/>
      <c r="U800" s="1395"/>
      <c r="V800" s="1395"/>
      <c r="W800" s="1395"/>
      <c r="X800" s="1395"/>
      <c r="Y800" s="1395"/>
      <c r="Z800" s="1395"/>
      <c r="AA800" s="1395"/>
      <c r="AB800" s="1395"/>
      <c r="AC800" s="1395"/>
      <c r="AD800" s="1395"/>
      <c r="AE800" s="1395"/>
      <c r="AF800" s="1395"/>
      <c r="AG800" s="1395"/>
      <c r="AH800" s="1395"/>
      <c r="AI800" s="1395"/>
      <c r="AJ800" s="1395"/>
      <c r="AK800" s="1395"/>
      <c r="AL800" s="1395"/>
      <c r="AM800" s="1395"/>
      <c r="AN800" s="1395"/>
    </row>
    <row r="801">
      <c r="A801" s="1395"/>
      <c r="B801" s="1395"/>
      <c r="C801" s="1395"/>
      <c r="D801" s="1395"/>
      <c r="E801" s="1395"/>
      <c r="F801" s="1395"/>
      <c r="G801" s="1395"/>
      <c r="H801" s="1395"/>
      <c r="I801" s="1395"/>
      <c r="J801" s="1395"/>
      <c r="K801" s="1395"/>
      <c r="L801" s="1395"/>
      <c r="M801" s="1395"/>
      <c r="N801" s="1395"/>
      <c r="O801" s="1395"/>
      <c r="P801" s="1395"/>
      <c r="Q801" s="1395"/>
      <c r="R801" s="1395"/>
      <c r="S801" s="1395"/>
      <c r="T801" s="1395"/>
      <c r="U801" s="1395"/>
      <c r="V801" s="1395"/>
      <c r="W801" s="1395"/>
      <c r="X801" s="1395"/>
      <c r="Y801" s="1395"/>
      <c r="Z801" s="1395"/>
      <c r="AA801" s="1395"/>
      <c r="AB801" s="1395"/>
      <c r="AC801" s="1395"/>
      <c r="AD801" s="1395"/>
      <c r="AE801" s="1395"/>
      <c r="AF801" s="1395"/>
      <c r="AG801" s="1395"/>
      <c r="AH801" s="1395"/>
      <c r="AI801" s="1395"/>
      <c r="AJ801" s="1395"/>
      <c r="AK801" s="1395"/>
      <c r="AL801" s="1395"/>
      <c r="AM801" s="1395"/>
      <c r="AN801" s="1395"/>
    </row>
    <row r="802">
      <c r="A802" s="1395"/>
      <c r="B802" s="1395"/>
      <c r="C802" s="1395"/>
      <c r="D802" s="1395"/>
      <c r="E802" s="1395"/>
      <c r="F802" s="1395"/>
      <c r="G802" s="1395"/>
      <c r="H802" s="1395"/>
      <c r="I802" s="1395"/>
      <c r="J802" s="1395"/>
      <c r="K802" s="1395"/>
      <c r="L802" s="1395"/>
      <c r="M802" s="1395"/>
      <c r="N802" s="1395"/>
      <c r="O802" s="1395"/>
      <c r="P802" s="1395"/>
      <c r="Q802" s="1395"/>
      <c r="R802" s="1395"/>
      <c r="S802" s="1395"/>
      <c r="T802" s="1395"/>
      <c r="U802" s="1395"/>
      <c r="V802" s="1395"/>
      <c r="W802" s="1395"/>
      <c r="X802" s="1395"/>
      <c r="Y802" s="1395"/>
      <c r="Z802" s="1395"/>
      <c r="AA802" s="1395"/>
      <c r="AB802" s="1395"/>
      <c r="AC802" s="1395"/>
      <c r="AD802" s="1395"/>
      <c r="AE802" s="1395"/>
      <c r="AF802" s="1395"/>
      <c r="AG802" s="1395"/>
      <c r="AH802" s="1395"/>
      <c r="AI802" s="1395"/>
      <c r="AJ802" s="1395"/>
      <c r="AK802" s="1395"/>
      <c r="AL802" s="1395"/>
      <c r="AM802" s="1395"/>
      <c r="AN802" s="1395"/>
    </row>
    <row r="803">
      <c r="A803" s="1395"/>
      <c r="B803" s="1395"/>
      <c r="C803" s="1395"/>
      <c r="D803" s="1395"/>
      <c r="E803" s="1395"/>
      <c r="F803" s="1395"/>
      <c r="G803" s="1395"/>
      <c r="H803" s="1395"/>
      <c r="I803" s="1395"/>
      <c r="J803" s="1395"/>
      <c r="K803" s="1395"/>
      <c r="L803" s="1395"/>
      <c r="M803" s="1395"/>
      <c r="N803" s="1395"/>
      <c r="O803" s="1395"/>
      <c r="P803" s="1395"/>
      <c r="Q803" s="1395"/>
      <c r="R803" s="1395"/>
      <c r="S803" s="1395"/>
      <c r="T803" s="1395"/>
      <c r="U803" s="1395"/>
      <c r="V803" s="1395"/>
      <c r="W803" s="1395"/>
      <c r="X803" s="1395"/>
      <c r="Y803" s="1395"/>
      <c r="Z803" s="1395"/>
      <c r="AA803" s="1395"/>
      <c r="AB803" s="1395"/>
      <c r="AC803" s="1395"/>
      <c r="AD803" s="1395"/>
      <c r="AE803" s="1395"/>
      <c r="AF803" s="1395"/>
      <c r="AG803" s="1395"/>
      <c r="AH803" s="1395"/>
      <c r="AI803" s="1395"/>
      <c r="AJ803" s="1395"/>
      <c r="AK803" s="1395"/>
      <c r="AL803" s="1395"/>
      <c r="AM803" s="1395"/>
      <c r="AN803" s="1395"/>
    </row>
    <row r="804">
      <c r="A804" s="1395"/>
      <c r="B804" s="1395"/>
      <c r="C804" s="1395"/>
      <c r="D804" s="1395"/>
      <c r="E804" s="1395"/>
      <c r="F804" s="1395"/>
      <c r="G804" s="1395"/>
      <c r="H804" s="1395"/>
      <c r="I804" s="1395"/>
      <c r="J804" s="1395"/>
      <c r="K804" s="1395"/>
      <c r="L804" s="1395"/>
      <c r="M804" s="1395"/>
      <c r="N804" s="1395"/>
      <c r="O804" s="1395"/>
      <c r="P804" s="1395"/>
      <c r="Q804" s="1395"/>
      <c r="R804" s="1395"/>
      <c r="S804" s="1395"/>
      <c r="T804" s="1395"/>
      <c r="U804" s="1395"/>
      <c r="V804" s="1395"/>
      <c r="W804" s="1395"/>
      <c r="X804" s="1395"/>
      <c r="Y804" s="1395"/>
      <c r="Z804" s="1395"/>
      <c r="AA804" s="1395"/>
      <c r="AB804" s="1395"/>
      <c r="AC804" s="1395"/>
      <c r="AD804" s="1395"/>
      <c r="AE804" s="1395"/>
      <c r="AF804" s="1395"/>
      <c r="AG804" s="1395"/>
      <c r="AH804" s="1395"/>
      <c r="AI804" s="1395"/>
      <c r="AJ804" s="1395"/>
      <c r="AK804" s="1395"/>
      <c r="AL804" s="1395"/>
      <c r="AM804" s="1395"/>
      <c r="AN804" s="1395"/>
    </row>
    <row r="805">
      <c r="A805" s="1395"/>
      <c r="B805" s="1395"/>
      <c r="C805" s="1395"/>
      <c r="D805" s="1395"/>
      <c r="E805" s="1395"/>
      <c r="F805" s="1395"/>
      <c r="G805" s="1395"/>
      <c r="H805" s="1395"/>
      <c r="I805" s="1395"/>
      <c r="J805" s="1395"/>
      <c r="K805" s="1395"/>
      <c r="L805" s="1395"/>
      <c r="M805" s="1395"/>
      <c r="N805" s="1395"/>
      <c r="O805" s="1395"/>
      <c r="P805" s="1395"/>
      <c r="Q805" s="1395"/>
      <c r="R805" s="1395"/>
      <c r="S805" s="1395"/>
      <c r="T805" s="1395"/>
      <c r="U805" s="1395"/>
      <c r="V805" s="1395"/>
      <c r="W805" s="1395"/>
      <c r="X805" s="1395"/>
      <c r="Y805" s="1395"/>
      <c r="Z805" s="1395"/>
      <c r="AA805" s="1395"/>
      <c r="AB805" s="1395"/>
      <c r="AC805" s="1395"/>
      <c r="AD805" s="1395"/>
      <c r="AE805" s="1395"/>
      <c r="AF805" s="1395"/>
      <c r="AG805" s="1395"/>
      <c r="AH805" s="1395"/>
      <c r="AI805" s="1395"/>
      <c r="AJ805" s="1395"/>
      <c r="AK805" s="1395"/>
      <c r="AL805" s="1395"/>
      <c r="AM805" s="1395"/>
      <c r="AN805" s="1395"/>
    </row>
    <row r="806">
      <c r="A806" s="1395"/>
      <c r="B806" s="1395"/>
      <c r="C806" s="1395"/>
      <c r="D806" s="1395"/>
      <c r="E806" s="1395"/>
      <c r="F806" s="1395"/>
      <c r="G806" s="1395"/>
      <c r="H806" s="1395"/>
      <c r="I806" s="1395"/>
      <c r="J806" s="1395"/>
      <c r="K806" s="1395"/>
      <c r="L806" s="1395"/>
      <c r="M806" s="1395"/>
      <c r="N806" s="1395"/>
      <c r="O806" s="1395"/>
      <c r="P806" s="1395"/>
      <c r="Q806" s="1395"/>
      <c r="R806" s="1395"/>
      <c r="S806" s="1395"/>
      <c r="T806" s="1395"/>
      <c r="U806" s="1395"/>
      <c r="V806" s="1395"/>
      <c r="W806" s="1395"/>
      <c r="X806" s="1395"/>
      <c r="Y806" s="1395"/>
      <c r="Z806" s="1395"/>
      <c r="AA806" s="1395"/>
      <c r="AB806" s="1395"/>
      <c r="AC806" s="1395"/>
      <c r="AD806" s="1395"/>
      <c r="AE806" s="1395"/>
      <c r="AF806" s="1395"/>
      <c r="AG806" s="1395"/>
      <c r="AH806" s="1395"/>
      <c r="AI806" s="1395"/>
      <c r="AJ806" s="1395"/>
      <c r="AK806" s="1395"/>
      <c r="AL806" s="1395"/>
      <c r="AM806" s="1395"/>
      <c r="AN806" s="1395"/>
    </row>
    <row r="807">
      <c r="A807" s="1395"/>
      <c r="B807" s="1395"/>
      <c r="C807" s="1395"/>
      <c r="D807" s="1395"/>
      <c r="E807" s="1395"/>
      <c r="F807" s="1395"/>
      <c r="G807" s="1395"/>
      <c r="H807" s="1395"/>
      <c r="I807" s="1395"/>
      <c r="J807" s="1395"/>
      <c r="K807" s="1395"/>
      <c r="L807" s="1395"/>
      <c r="M807" s="1395"/>
      <c r="N807" s="1395"/>
      <c r="O807" s="1395"/>
      <c r="P807" s="1395"/>
      <c r="Q807" s="1395"/>
      <c r="R807" s="1395"/>
      <c r="S807" s="1395"/>
      <c r="T807" s="1395"/>
      <c r="U807" s="1395"/>
      <c r="V807" s="1395"/>
      <c r="W807" s="1395"/>
      <c r="X807" s="1395"/>
      <c r="Y807" s="1395"/>
      <c r="Z807" s="1395"/>
      <c r="AA807" s="1395"/>
      <c r="AB807" s="1395"/>
      <c r="AC807" s="1395"/>
      <c r="AD807" s="1395"/>
      <c r="AE807" s="1395"/>
      <c r="AF807" s="1395"/>
      <c r="AG807" s="1395"/>
      <c r="AH807" s="1395"/>
      <c r="AI807" s="1395"/>
      <c r="AJ807" s="1395"/>
      <c r="AK807" s="1395"/>
      <c r="AL807" s="1395"/>
      <c r="AM807" s="1395"/>
      <c r="AN807" s="1395"/>
    </row>
    <row r="808">
      <c r="A808" s="1395"/>
      <c r="B808" s="1395"/>
      <c r="C808" s="1395"/>
      <c r="D808" s="1395"/>
      <c r="E808" s="1395"/>
      <c r="F808" s="1395"/>
      <c r="G808" s="1395"/>
      <c r="H808" s="1395"/>
      <c r="I808" s="1395"/>
      <c r="J808" s="1395"/>
      <c r="K808" s="1395"/>
      <c r="L808" s="1395"/>
      <c r="M808" s="1395"/>
      <c r="N808" s="1395"/>
      <c r="O808" s="1395"/>
      <c r="P808" s="1395"/>
      <c r="Q808" s="1395"/>
      <c r="R808" s="1395"/>
      <c r="S808" s="1395"/>
      <c r="T808" s="1395"/>
      <c r="U808" s="1395"/>
      <c r="V808" s="1395"/>
      <c r="W808" s="1395"/>
      <c r="X808" s="1395"/>
      <c r="Y808" s="1395"/>
      <c r="Z808" s="1395"/>
      <c r="AA808" s="1395"/>
      <c r="AB808" s="1395"/>
      <c r="AC808" s="1395"/>
      <c r="AD808" s="1395"/>
      <c r="AE808" s="1395"/>
      <c r="AF808" s="1395"/>
      <c r="AG808" s="1395"/>
      <c r="AH808" s="1395"/>
      <c r="AI808" s="1395"/>
      <c r="AJ808" s="1395"/>
      <c r="AK808" s="1395"/>
      <c r="AL808" s="1395"/>
      <c r="AM808" s="1395"/>
      <c r="AN808" s="1395"/>
    </row>
    <row r="809">
      <c r="A809" s="1395"/>
      <c r="B809" s="1395"/>
      <c r="C809" s="1395"/>
      <c r="D809" s="1395"/>
      <c r="E809" s="1395"/>
      <c r="F809" s="1395"/>
      <c r="G809" s="1395"/>
      <c r="H809" s="1395"/>
      <c r="I809" s="1395"/>
      <c r="J809" s="1395"/>
      <c r="K809" s="1395"/>
      <c r="L809" s="1395"/>
      <c r="M809" s="1395"/>
      <c r="N809" s="1395"/>
      <c r="O809" s="1395"/>
      <c r="P809" s="1395"/>
      <c r="Q809" s="1395"/>
      <c r="R809" s="1395"/>
      <c r="S809" s="1395"/>
      <c r="T809" s="1395"/>
      <c r="U809" s="1395"/>
      <c r="V809" s="1395"/>
      <c r="W809" s="1395"/>
      <c r="X809" s="1395"/>
      <c r="Y809" s="1395"/>
      <c r="Z809" s="1395"/>
      <c r="AA809" s="1395"/>
      <c r="AB809" s="1395"/>
      <c r="AC809" s="1395"/>
      <c r="AD809" s="1395"/>
      <c r="AE809" s="1395"/>
      <c r="AF809" s="1395"/>
      <c r="AG809" s="1395"/>
      <c r="AH809" s="1395"/>
      <c r="AI809" s="1395"/>
      <c r="AJ809" s="1395"/>
      <c r="AK809" s="1395"/>
      <c r="AL809" s="1395"/>
      <c r="AM809" s="1395"/>
      <c r="AN809" s="1395"/>
    </row>
    <row r="810">
      <c r="A810" s="1395"/>
      <c r="B810" s="1395"/>
      <c r="C810" s="1395"/>
      <c r="D810" s="1395"/>
      <c r="E810" s="1395"/>
      <c r="F810" s="1395"/>
      <c r="G810" s="1395"/>
      <c r="H810" s="1395"/>
      <c r="I810" s="1395"/>
      <c r="J810" s="1395"/>
      <c r="K810" s="1395"/>
      <c r="L810" s="1395"/>
      <c r="M810" s="1395"/>
      <c r="N810" s="1395"/>
      <c r="O810" s="1395"/>
      <c r="P810" s="1395"/>
      <c r="Q810" s="1395"/>
      <c r="R810" s="1395"/>
      <c r="S810" s="1395"/>
      <c r="T810" s="1395"/>
      <c r="U810" s="1395"/>
      <c r="V810" s="1395"/>
      <c r="W810" s="1395"/>
      <c r="X810" s="1395"/>
      <c r="Y810" s="1395"/>
      <c r="Z810" s="1395"/>
      <c r="AA810" s="1395"/>
      <c r="AB810" s="1395"/>
      <c r="AC810" s="1395"/>
      <c r="AD810" s="1395"/>
      <c r="AE810" s="1395"/>
      <c r="AF810" s="1395"/>
      <c r="AG810" s="1395"/>
      <c r="AH810" s="1395"/>
      <c r="AI810" s="1395"/>
      <c r="AJ810" s="1395"/>
      <c r="AK810" s="1395"/>
      <c r="AL810" s="1395"/>
      <c r="AM810" s="1395"/>
      <c r="AN810" s="1395"/>
    </row>
    <row r="811">
      <c r="A811" s="1395"/>
      <c r="B811" s="1395"/>
      <c r="C811" s="1395"/>
      <c r="D811" s="1395"/>
      <c r="E811" s="1395"/>
      <c r="F811" s="1395"/>
      <c r="G811" s="1395"/>
      <c r="H811" s="1395"/>
      <c r="I811" s="1395"/>
      <c r="J811" s="1395"/>
      <c r="K811" s="1395"/>
      <c r="L811" s="1395"/>
      <c r="M811" s="1395"/>
      <c r="N811" s="1395"/>
      <c r="O811" s="1395"/>
      <c r="P811" s="1395"/>
      <c r="Q811" s="1395"/>
      <c r="R811" s="1395"/>
      <c r="S811" s="1395"/>
      <c r="T811" s="1395"/>
      <c r="U811" s="1395"/>
      <c r="V811" s="1395"/>
      <c r="W811" s="1395"/>
      <c r="X811" s="1395"/>
      <c r="Y811" s="1395"/>
      <c r="Z811" s="1395"/>
      <c r="AA811" s="1395"/>
      <c r="AB811" s="1395"/>
      <c r="AC811" s="1395"/>
      <c r="AD811" s="1395"/>
      <c r="AE811" s="1395"/>
      <c r="AF811" s="1395"/>
      <c r="AG811" s="1395"/>
      <c r="AH811" s="1395"/>
      <c r="AI811" s="1395"/>
      <c r="AJ811" s="1395"/>
      <c r="AK811" s="1395"/>
      <c r="AL811" s="1395"/>
      <c r="AM811" s="1395"/>
      <c r="AN811" s="1395"/>
    </row>
    <row r="812">
      <c r="A812" s="1395"/>
      <c r="B812" s="1395"/>
      <c r="C812" s="1395"/>
      <c r="D812" s="1395"/>
      <c r="E812" s="1395"/>
      <c r="F812" s="1395"/>
      <c r="G812" s="1395"/>
      <c r="H812" s="1395"/>
      <c r="I812" s="1395"/>
      <c r="J812" s="1395"/>
      <c r="K812" s="1395"/>
      <c r="L812" s="1395"/>
      <c r="M812" s="1395"/>
      <c r="N812" s="1395"/>
      <c r="O812" s="1395"/>
      <c r="P812" s="1395"/>
      <c r="Q812" s="1395"/>
      <c r="R812" s="1395"/>
      <c r="S812" s="1395"/>
      <c r="T812" s="1395"/>
      <c r="U812" s="1395"/>
      <c r="V812" s="1395"/>
      <c r="W812" s="1395"/>
      <c r="X812" s="1395"/>
      <c r="Y812" s="1395"/>
      <c r="Z812" s="1395"/>
      <c r="AA812" s="1395"/>
      <c r="AB812" s="1395"/>
      <c r="AC812" s="1395"/>
      <c r="AD812" s="1395"/>
      <c r="AE812" s="1395"/>
      <c r="AF812" s="1395"/>
      <c r="AG812" s="1395"/>
      <c r="AH812" s="1395"/>
      <c r="AI812" s="1395"/>
      <c r="AJ812" s="1395"/>
      <c r="AK812" s="1395"/>
      <c r="AL812" s="1395"/>
      <c r="AM812" s="1395"/>
      <c r="AN812" s="1395"/>
    </row>
    <row r="813">
      <c r="A813" s="1395"/>
      <c r="B813" s="1395"/>
      <c r="C813" s="1395"/>
      <c r="D813" s="1395"/>
      <c r="E813" s="1395"/>
      <c r="F813" s="1395"/>
      <c r="G813" s="1395"/>
      <c r="H813" s="1395"/>
      <c r="I813" s="1395"/>
      <c r="J813" s="1395"/>
      <c r="K813" s="1395"/>
      <c r="L813" s="1395"/>
      <c r="M813" s="1395"/>
      <c r="N813" s="1395"/>
      <c r="O813" s="1395"/>
      <c r="P813" s="1395"/>
      <c r="Q813" s="1395"/>
      <c r="R813" s="1395"/>
      <c r="S813" s="1395"/>
      <c r="T813" s="1395"/>
      <c r="U813" s="1395"/>
      <c r="V813" s="1395"/>
      <c r="W813" s="1395"/>
      <c r="X813" s="1395"/>
      <c r="Y813" s="1395"/>
      <c r="Z813" s="1395"/>
      <c r="AA813" s="1395"/>
      <c r="AB813" s="1395"/>
      <c r="AC813" s="1395"/>
      <c r="AD813" s="1395"/>
      <c r="AE813" s="1395"/>
      <c r="AF813" s="1395"/>
      <c r="AG813" s="1395"/>
      <c r="AH813" s="1395"/>
      <c r="AI813" s="1395"/>
      <c r="AJ813" s="1395"/>
      <c r="AK813" s="1395"/>
      <c r="AL813" s="1395"/>
      <c r="AM813" s="1395"/>
      <c r="AN813" s="1395"/>
    </row>
    <row r="814">
      <c r="A814" s="1395"/>
      <c r="B814" s="1395"/>
      <c r="C814" s="1395"/>
      <c r="D814" s="1395"/>
      <c r="E814" s="1395"/>
      <c r="F814" s="1395"/>
      <c r="G814" s="1395"/>
      <c r="H814" s="1395"/>
      <c r="I814" s="1395"/>
      <c r="J814" s="1395"/>
      <c r="K814" s="1395"/>
      <c r="L814" s="1395"/>
      <c r="M814" s="1395"/>
      <c r="N814" s="1395"/>
      <c r="O814" s="1395"/>
      <c r="P814" s="1395"/>
      <c r="Q814" s="1395"/>
      <c r="R814" s="1395"/>
      <c r="S814" s="1395"/>
      <c r="T814" s="1395"/>
      <c r="U814" s="1395"/>
      <c r="V814" s="1395"/>
      <c r="W814" s="1395"/>
      <c r="X814" s="1395"/>
      <c r="Y814" s="1395"/>
      <c r="Z814" s="1395"/>
      <c r="AA814" s="1395"/>
      <c r="AB814" s="1395"/>
      <c r="AC814" s="1395"/>
      <c r="AD814" s="1395"/>
      <c r="AE814" s="1395"/>
      <c r="AF814" s="1395"/>
      <c r="AG814" s="1395"/>
      <c r="AH814" s="1395"/>
      <c r="AI814" s="1395"/>
      <c r="AJ814" s="1395"/>
      <c r="AK814" s="1395"/>
      <c r="AL814" s="1395"/>
      <c r="AM814" s="1395"/>
      <c r="AN814" s="1395"/>
    </row>
    <row r="815">
      <c r="A815" s="1395"/>
      <c r="B815" s="1395"/>
      <c r="C815" s="1395"/>
      <c r="D815" s="1395"/>
      <c r="E815" s="1395"/>
      <c r="F815" s="1395"/>
      <c r="G815" s="1395"/>
      <c r="H815" s="1395"/>
      <c r="I815" s="1395"/>
      <c r="J815" s="1395"/>
      <c r="K815" s="1395"/>
      <c r="L815" s="1395"/>
      <c r="M815" s="1395"/>
      <c r="N815" s="1395"/>
      <c r="O815" s="1395"/>
      <c r="P815" s="1395"/>
      <c r="Q815" s="1395"/>
      <c r="R815" s="1395"/>
      <c r="S815" s="1395"/>
      <c r="T815" s="1395"/>
      <c r="U815" s="1395"/>
      <c r="V815" s="1395"/>
      <c r="W815" s="1395"/>
      <c r="X815" s="1395"/>
      <c r="Y815" s="1395"/>
      <c r="Z815" s="1395"/>
      <c r="AA815" s="1395"/>
      <c r="AB815" s="1395"/>
      <c r="AC815" s="1395"/>
      <c r="AD815" s="1395"/>
      <c r="AE815" s="1395"/>
      <c r="AF815" s="1395"/>
      <c r="AG815" s="1395"/>
      <c r="AH815" s="1395"/>
      <c r="AI815" s="1395"/>
      <c r="AJ815" s="1395"/>
      <c r="AK815" s="1395"/>
      <c r="AL815" s="1395"/>
      <c r="AM815" s="1395"/>
      <c r="AN815" s="1395"/>
    </row>
    <row r="816">
      <c r="A816" s="1395"/>
      <c r="B816" s="1395"/>
      <c r="C816" s="1395"/>
      <c r="D816" s="1395"/>
      <c r="E816" s="1395"/>
      <c r="F816" s="1395"/>
      <c r="G816" s="1395"/>
      <c r="H816" s="1395"/>
      <c r="I816" s="1395"/>
      <c r="J816" s="1395"/>
      <c r="K816" s="1395"/>
      <c r="L816" s="1395"/>
      <c r="M816" s="1395"/>
      <c r="N816" s="1395"/>
      <c r="O816" s="1395"/>
      <c r="P816" s="1395"/>
      <c r="Q816" s="1395"/>
      <c r="R816" s="1395"/>
      <c r="S816" s="1395"/>
      <c r="T816" s="1395"/>
      <c r="U816" s="1395"/>
      <c r="V816" s="1395"/>
      <c r="W816" s="1395"/>
      <c r="X816" s="1395"/>
      <c r="Y816" s="1395"/>
      <c r="Z816" s="1395"/>
      <c r="AA816" s="1395"/>
      <c r="AB816" s="1395"/>
      <c r="AC816" s="1395"/>
      <c r="AD816" s="1395"/>
      <c r="AE816" s="1395"/>
      <c r="AF816" s="1395"/>
      <c r="AG816" s="1395"/>
      <c r="AH816" s="1395"/>
      <c r="AI816" s="1395"/>
      <c r="AJ816" s="1395"/>
      <c r="AK816" s="1395"/>
      <c r="AL816" s="1395"/>
      <c r="AM816" s="1395"/>
      <c r="AN816" s="1395"/>
    </row>
    <row r="817">
      <c r="A817" s="1395"/>
      <c r="B817" s="1395"/>
      <c r="C817" s="1395"/>
      <c r="D817" s="1395"/>
      <c r="E817" s="1395"/>
      <c r="F817" s="1395"/>
      <c r="G817" s="1395"/>
      <c r="H817" s="1395"/>
      <c r="I817" s="1395"/>
      <c r="J817" s="1395"/>
      <c r="K817" s="1395"/>
      <c r="L817" s="1395"/>
      <c r="M817" s="1395"/>
      <c r="N817" s="1395"/>
      <c r="O817" s="1395"/>
      <c r="P817" s="1395"/>
      <c r="Q817" s="1395"/>
      <c r="R817" s="1395"/>
      <c r="S817" s="1395"/>
      <c r="T817" s="1395"/>
      <c r="U817" s="1395"/>
      <c r="V817" s="1395"/>
      <c r="W817" s="1395"/>
      <c r="X817" s="1395"/>
      <c r="Y817" s="1395"/>
      <c r="Z817" s="1395"/>
      <c r="AA817" s="1395"/>
      <c r="AB817" s="1395"/>
      <c r="AC817" s="1395"/>
      <c r="AD817" s="1395"/>
      <c r="AE817" s="1395"/>
      <c r="AF817" s="1395"/>
      <c r="AG817" s="1395"/>
      <c r="AH817" s="1395"/>
      <c r="AI817" s="1395"/>
      <c r="AJ817" s="1395"/>
      <c r="AK817" s="1395"/>
      <c r="AL817" s="1395"/>
      <c r="AM817" s="1395"/>
      <c r="AN817" s="1395"/>
    </row>
    <row r="818">
      <c r="A818" s="1395"/>
      <c r="B818" s="1395"/>
      <c r="C818" s="1395"/>
      <c r="D818" s="1395"/>
      <c r="E818" s="1395"/>
      <c r="F818" s="1395"/>
      <c r="G818" s="1395"/>
      <c r="H818" s="1395"/>
      <c r="I818" s="1395"/>
      <c r="J818" s="1395"/>
      <c r="K818" s="1395"/>
      <c r="L818" s="1395"/>
      <c r="M818" s="1395"/>
      <c r="N818" s="1395"/>
      <c r="O818" s="1395"/>
      <c r="P818" s="1395"/>
      <c r="Q818" s="1395"/>
      <c r="R818" s="1395"/>
      <c r="S818" s="1395"/>
      <c r="T818" s="1395"/>
      <c r="U818" s="1395"/>
      <c r="V818" s="1395"/>
      <c r="W818" s="1395"/>
      <c r="X818" s="1395"/>
      <c r="Y818" s="1395"/>
      <c r="Z818" s="1395"/>
      <c r="AA818" s="1395"/>
      <c r="AB818" s="1395"/>
      <c r="AC818" s="1395"/>
      <c r="AD818" s="1395"/>
      <c r="AE818" s="1395"/>
      <c r="AF818" s="1395"/>
      <c r="AG818" s="1395"/>
      <c r="AH818" s="1395"/>
      <c r="AI818" s="1395"/>
      <c r="AJ818" s="1395"/>
      <c r="AK818" s="1395"/>
      <c r="AL818" s="1395"/>
      <c r="AM818" s="1395"/>
      <c r="AN818" s="1395"/>
    </row>
    <row r="819">
      <c r="A819" s="1395"/>
      <c r="B819" s="1395"/>
      <c r="C819" s="1395"/>
      <c r="D819" s="1395"/>
      <c r="E819" s="1395"/>
      <c r="F819" s="1395"/>
      <c r="G819" s="1395"/>
      <c r="H819" s="1395"/>
      <c r="I819" s="1395"/>
      <c r="J819" s="1395"/>
      <c r="K819" s="1395"/>
      <c r="L819" s="1395"/>
      <c r="M819" s="1395"/>
      <c r="N819" s="1395"/>
      <c r="O819" s="1395"/>
      <c r="P819" s="1395"/>
      <c r="Q819" s="1395"/>
      <c r="R819" s="1395"/>
      <c r="S819" s="1395"/>
      <c r="T819" s="1395"/>
      <c r="U819" s="1395"/>
      <c r="V819" s="1395"/>
      <c r="W819" s="1395"/>
      <c r="X819" s="1395"/>
      <c r="Y819" s="1395"/>
      <c r="Z819" s="1395"/>
      <c r="AA819" s="1395"/>
      <c r="AB819" s="1395"/>
      <c r="AC819" s="1395"/>
      <c r="AD819" s="1395"/>
      <c r="AE819" s="1395"/>
      <c r="AF819" s="1395"/>
      <c r="AG819" s="1395"/>
      <c r="AH819" s="1395"/>
      <c r="AI819" s="1395"/>
      <c r="AJ819" s="1395"/>
      <c r="AK819" s="1395"/>
      <c r="AL819" s="1395"/>
      <c r="AM819" s="1395"/>
      <c r="AN819" s="1395"/>
    </row>
    <row r="820">
      <c r="A820" s="1395"/>
      <c r="B820" s="1395"/>
      <c r="C820" s="1395"/>
      <c r="D820" s="1395"/>
      <c r="E820" s="1395"/>
      <c r="F820" s="1395"/>
      <c r="G820" s="1395"/>
      <c r="H820" s="1395"/>
      <c r="I820" s="1395"/>
      <c r="J820" s="1395"/>
      <c r="K820" s="1395"/>
      <c r="L820" s="1395"/>
      <c r="M820" s="1395"/>
      <c r="N820" s="1395"/>
      <c r="O820" s="1395"/>
      <c r="P820" s="1395"/>
      <c r="Q820" s="1395"/>
      <c r="R820" s="1395"/>
      <c r="S820" s="1395"/>
      <c r="T820" s="1395"/>
      <c r="U820" s="1395"/>
      <c r="V820" s="1395"/>
      <c r="W820" s="1395"/>
      <c r="X820" s="1395"/>
      <c r="Y820" s="1395"/>
      <c r="Z820" s="1395"/>
      <c r="AA820" s="1395"/>
      <c r="AB820" s="1395"/>
      <c r="AC820" s="1395"/>
      <c r="AD820" s="1395"/>
      <c r="AE820" s="1395"/>
      <c r="AF820" s="1395"/>
      <c r="AG820" s="1395"/>
      <c r="AH820" s="1395"/>
      <c r="AI820" s="1395"/>
      <c r="AJ820" s="1395"/>
      <c r="AK820" s="1395"/>
      <c r="AL820" s="1395"/>
      <c r="AM820" s="1395"/>
      <c r="AN820" s="1395"/>
    </row>
    <row r="821">
      <c r="A821" s="1395"/>
      <c r="B821" s="1395"/>
      <c r="C821" s="1395"/>
      <c r="D821" s="1395"/>
      <c r="E821" s="1395"/>
      <c r="F821" s="1395"/>
      <c r="G821" s="1395"/>
      <c r="H821" s="1395"/>
      <c r="I821" s="1395"/>
      <c r="J821" s="1395"/>
      <c r="K821" s="1395"/>
      <c r="L821" s="1395"/>
      <c r="M821" s="1395"/>
      <c r="N821" s="1395"/>
      <c r="O821" s="1395"/>
      <c r="P821" s="1395"/>
      <c r="Q821" s="1395"/>
      <c r="R821" s="1395"/>
      <c r="S821" s="1395"/>
      <c r="T821" s="1395"/>
      <c r="U821" s="1395"/>
      <c r="V821" s="1395"/>
      <c r="W821" s="1395"/>
      <c r="X821" s="1395"/>
      <c r="Y821" s="1395"/>
      <c r="Z821" s="1395"/>
      <c r="AA821" s="1395"/>
      <c r="AB821" s="1395"/>
      <c r="AC821" s="1395"/>
      <c r="AD821" s="1395"/>
      <c r="AE821" s="1395"/>
      <c r="AF821" s="1395"/>
      <c r="AG821" s="1395"/>
      <c r="AH821" s="1395"/>
      <c r="AI821" s="1395"/>
      <c r="AJ821" s="1395"/>
      <c r="AK821" s="1395"/>
      <c r="AL821" s="1395"/>
      <c r="AM821" s="1395"/>
      <c r="AN821" s="1395"/>
    </row>
    <row r="822">
      <c r="A822" s="1395"/>
      <c r="B822" s="1395"/>
      <c r="C822" s="1395"/>
      <c r="D822" s="1395"/>
      <c r="E822" s="1395"/>
      <c r="F822" s="1395"/>
      <c r="G822" s="1395"/>
      <c r="H822" s="1395"/>
      <c r="I822" s="1395"/>
      <c r="J822" s="1395"/>
      <c r="K822" s="1395"/>
      <c r="L822" s="1395"/>
      <c r="M822" s="1395"/>
      <c r="N822" s="1395"/>
      <c r="O822" s="1395"/>
      <c r="P822" s="1395"/>
      <c r="Q822" s="1395"/>
      <c r="R822" s="1395"/>
      <c r="S822" s="1395"/>
      <c r="T822" s="1395"/>
      <c r="U822" s="1395"/>
      <c r="V822" s="1395"/>
      <c r="W822" s="1395"/>
      <c r="X822" s="1395"/>
      <c r="Y822" s="1395"/>
      <c r="Z822" s="1395"/>
      <c r="AA822" s="1395"/>
      <c r="AB822" s="1395"/>
      <c r="AC822" s="1395"/>
      <c r="AD822" s="1395"/>
      <c r="AE822" s="1395"/>
      <c r="AF822" s="1395"/>
      <c r="AG822" s="1395"/>
      <c r="AH822" s="1395"/>
      <c r="AI822" s="1395"/>
      <c r="AJ822" s="1395"/>
      <c r="AK822" s="1395"/>
      <c r="AL822" s="1395"/>
      <c r="AM822" s="1395"/>
      <c r="AN822" s="1395"/>
    </row>
    <row r="823">
      <c r="A823" s="1395"/>
      <c r="B823" s="1395"/>
      <c r="C823" s="1395"/>
      <c r="D823" s="1395"/>
      <c r="E823" s="1395"/>
      <c r="F823" s="1395"/>
      <c r="G823" s="1395"/>
      <c r="H823" s="1395"/>
      <c r="I823" s="1395"/>
      <c r="J823" s="1395"/>
      <c r="K823" s="1395"/>
      <c r="L823" s="1395"/>
      <c r="M823" s="1395"/>
      <c r="N823" s="1395"/>
      <c r="O823" s="1395"/>
      <c r="P823" s="1395"/>
      <c r="Q823" s="1395"/>
      <c r="R823" s="1395"/>
      <c r="S823" s="1395"/>
      <c r="T823" s="1395"/>
      <c r="U823" s="1395"/>
      <c r="V823" s="1395"/>
      <c r="W823" s="1395"/>
      <c r="X823" s="1395"/>
      <c r="Y823" s="1395"/>
      <c r="Z823" s="1395"/>
      <c r="AA823" s="1395"/>
      <c r="AB823" s="1395"/>
      <c r="AC823" s="1395"/>
      <c r="AD823" s="1395"/>
      <c r="AE823" s="1395"/>
      <c r="AF823" s="1395"/>
      <c r="AG823" s="1395"/>
      <c r="AH823" s="1395"/>
      <c r="AI823" s="1395"/>
      <c r="AJ823" s="1395"/>
      <c r="AK823" s="1395"/>
      <c r="AL823" s="1395"/>
      <c r="AM823" s="1395"/>
      <c r="AN823" s="1395"/>
    </row>
    <row r="824">
      <c r="A824" s="1395"/>
      <c r="B824" s="1395"/>
      <c r="C824" s="1395"/>
      <c r="D824" s="1395"/>
      <c r="E824" s="1395"/>
      <c r="F824" s="1395"/>
      <c r="G824" s="1395"/>
      <c r="H824" s="1395"/>
      <c r="I824" s="1395"/>
      <c r="J824" s="1395"/>
      <c r="K824" s="1395"/>
      <c r="L824" s="1395"/>
      <c r="M824" s="1395"/>
      <c r="N824" s="1395"/>
      <c r="O824" s="1395"/>
      <c r="P824" s="1395"/>
      <c r="Q824" s="1395"/>
      <c r="R824" s="1395"/>
      <c r="S824" s="1395"/>
      <c r="T824" s="1395"/>
      <c r="U824" s="1395"/>
      <c r="V824" s="1395"/>
      <c r="W824" s="1395"/>
      <c r="X824" s="1395"/>
      <c r="Y824" s="1395"/>
      <c r="Z824" s="1395"/>
      <c r="AA824" s="1395"/>
      <c r="AB824" s="1395"/>
      <c r="AC824" s="1395"/>
      <c r="AD824" s="1395"/>
      <c r="AE824" s="1395"/>
      <c r="AF824" s="1395"/>
      <c r="AG824" s="1395"/>
      <c r="AH824" s="1395"/>
      <c r="AI824" s="1395"/>
      <c r="AJ824" s="1395"/>
      <c r="AK824" s="1395"/>
      <c r="AL824" s="1395"/>
      <c r="AM824" s="1395"/>
      <c r="AN824" s="1395"/>
    </row>
    <row r="825">
      <c r="A825" s="1395"/>
      <c r="B825" s="1395"/>
      <c r="C825" s="1395"/>
      <c r="D825" s="1395"/>
      <c r="E825" s="1395"/>
      <c r="F825" s="1395"/>
      <c r="G825" s="1395"/>
      <c r="H825" s="1395"/>
      <c r="I825" s="1395"/>
      <c r="J825" s="1395"/>
      <c r="K825" s="1395"/>
      <c r="L825" s="1395"/>
      <c r="M825" s="1395"/>
      <c r="N825" s="1395"/>
      <c r="O825" s="1395"/>
      <c r="P825" s="1395"/>
      <c r="Q825" s="1395"/>
      <c r="R825" s="1395"/>
      <c r="S825" s="1395"/>
      <c r="T825" s="1395"/>
      <c r="U825" s="1395"/>
      <c r="V825" s="1395"/>
      <c r="W825" s="1395"/>
      <c r="X825" s="1395"/>
      <c r="Y825" s="1395"/>
      <c r="Z825" s="1395"/>
      <c r="AA825" s="1395"/>
      <c r="AB825" s="1395"/>
      <c r="AC825" s="1395"/>
      <c r="AD825" s="1395"/>
      <c r="AE825" s="1395"/>
      <c r="AF825" s="1395"/>
      <c r="AG825" s="1395"/>
      <c r="AH825" s="1395"/>
      <c r="AI825" s="1395"/>
      <c r="AJ825" s="1395"/>
      <c r="AK825" s="1395"/>
      <c r="AL825" s="1395"/>
      <c r="AM825" s="1395"/>
      <c r="AN825" s="1395"/>
    </row>
    <row r="826">
      <c r="A826" s="1395"/>
      <c r="B826" s="1395"/>
      <c r="C826" s="1395"/>
      <c r="D826" s="1395"/>
      <c r="E826" s="1395"/>
      <c r="F826" s="1395"/>
      <c r="G826" s="1395"/>
      <c r="H826" s="1395"/>
      <c r="I826" s="1395"/>
      <c r="J826" s="1395"/>
      <c r="K826" s="1395"/>
      <c r="L826" s="1395"/>
      <c r="M826" s="1395"/>
      <c r="N826" s="1395"/>
      <c r="O826" s="1395"/>
      <c r="P826" s="1395"/>
      <c r="Q826" s="1395"/>
      <c r="R826" s="1395"/>
      <c r="S826" s="1395"/>
      <c r="T826" s="1395"/>
      <c r="U826" s="1395"/>
      <c r="V826" s="1395"/>
      <c r="W826" s="1395"/>
      <c r="X826" s="1395"/>
      <c r="Y826" s="1395"/>
      <c r="Z826" s="1395"/>
      <c r="AA826" s="1395"/>
      <c r="AB826" s="1395"/>
      <c r="AC826" s="1395"/>
      <c r="AD826" s="1395"/>
      <c r="AE826" s="1395"/>
      <c r="AF826" s="1395"/>
      <c r="AG826" s="1395"/>
      <c r="AH826" s="1395"/>
      <c r="AI826" s="1395"/>
      <c r="AJ826" s="1395"/>
      <c r="AK826" s="1395"/>
      <c r="AL826" s="1395"/>
      <c r="AM826" s="1395"/>
      <c r="AN826" s="1395"/>
    </row>
    <row r="827">
      <c r="A827" s="1395"/>
      <c r="B827" s="1395"/>
      <c r="C827" s="1395"/>
      <c r="D827" s="1395"/>
      <c r="E827" s="1395"/>
      <c r="F827" s="1395"/>
      <c r="G827" s="1395"/>
      <c r="H827" s="1395"/>
      <c r="I827" s="1395"/>
      <c r="J827" s="1395"/>
      <c r="K827" s="1395"/>
      <c r="L827" s="1395"/>
      <c r="M827" s="1395"/>
      <c r="N827" s="1395"/>
      <c r="O827" s="1395"/>
      <c r="P827" s="1395"/>
      <c r="Q827" s="1395"/>
      <c r="R827" s="1395"/>
      <c r="S827" s="1395"/>
      <c r="T827" s="1395"/>
      <c r="U827" s="1395"/>
      <c r="V827" s="1395"/>
      <c r="W827" s="1395"/>
      <c r="X827" s="1395"/>
      <c r="Y827" s="1395"/>
      <c r="Z827" s="1395"/>
      <c r="AA827" s="1395"/>
      <c r="AB827" s="1395"/>
      <c r="AC827" s="1395"/>
      <c r="AD827" s="1395"/>
      <c r="AE827" s="1395"/>
      <c r="AF827" s="1395"/>
      <c r="AG827" s="1395"/>
      <c r="AH827" s="1395"/>
      <c r="AI827" s="1395"/>
      <c r="AJ827" s="1395"/>
      <c r="AK827" s="1395"/>
      <c r="AL827" s="1395"/>
      <c r="AM827" s="1395"/>
      <c r="AN827" s="1395"/>
    </row>
    <row r="828">
      <c r="A828" s="1395"/>
      <c r="B828" s="1395"/>
      <c r="C828" s="1395"/>
      <c r="D828" s="1395"/>
      <c r="E828" s="1395"/>
      <c r="F828" s="1395"/>
      <c r="G828" s="1395"/>
      <c r="H828" s="1395"/>
      <c r="I828" s="1395"/>
      <c r="J828" s="1395"/>
      <c r="K828" s="1395"/>
      <c r="L828" s="1395"/>
      <c r="M828" s="1395"/>
      <c r="N828" s="1395"/>
      <c r="O828" s="1395"/>
      <c r="P828" s="1395"/>
      <c r="Q828" s="1395"/>
      <c r="R828" s="1395"/>
      <c r="S828" s="1395"/>
      <c r="T828" s="1395"/>
      <c r="U828" s="1395"/>
      <c r="V828" s="1395"/>
      <c r="W828" s="1395"/>
      <c r="X828" s="1395"/>
      <c r="Y828" s="1395"/>
      <c r="Z828" s="1395"/>
      <c r="AA828" s="1395"/>
      <c r="AB828" s="1395"/>
      <c r="AC828" s="1395"/>
      <c r="AD828" s="1395"/>
      <c r="AE828" s="1395"/>
      <c r="AF828" s="1395"/>
      <c r="AG828" s="1395"/>
      <c r="AH828" s="1395"/>
      <c r="AI828" s="1395"/>
      <c r="AJ828" s="1395"/>
      <c r="AK828" s="1395"/>
      <c r="AL828" s="1395"/>
      <c r="AM828" s="1395"/>
      <c r="AN828" s="1395"/>
    </row>
    <row r="829">
      <c r="A829" s="1395"/>
      <c r="B829" s="1395"/>
      <c r="C829" s="1395"/>
      <c r="D829" s="1395"/>
      <c r="E829" s="1395"/>
      <c r="F829" s="1395"/>
      <c r="G829" s="1395"/>
      <c r="H829" s="1395"/>
      <c r="I829" s="1395"/>
      <c r="J829" s="1395"/>
      <c r="K829" s="1395"/>
      <c r="L829" s="1395"/>
      <c r="M829" s="1395"/>
      <c r="N829" s="1395"/>
      <c r="O829" s="1395"/>
      <c r="P829" s="1395"/>
      <c r="Q829" s="1395"/>
      <c r="R829" s="1395"/>
      <c r="S829" s="1395"/>
      <c r="T829" s="1395"/>
      <c r="U829" s="1395"/>
      <c r="V829" s="1395"/>
      <c r="W829" s="1395"/>
      <c r="X829" s="1395"/>
      <c r="Y829" s="1395"/>
      <c r="Z829" s="1395"/>
      <c r="AA829" s="1395"/>
      <c r="AB829" s="1395"/>
      <c r="AC829" s="1395"/>
      <c r="AD829" s="1395"/>
      <c r="AE829" s="1395"/>
      <c r="AF829" s="1395"/>
      <c r="AG829" s="1395"/>
      <c r="AH829" s="1395"/>
      <c r="AI829" s="1395"/>
      <c r="AJ829" s="1395"/>
      <c r="AK829" s="1395"/>
      <c r="AL829" s="1395"/>
      <c r="AM829" s="1395"/>
      <c r="AN829" s="1395"/>
    </row>
    <row r="830">
      <c r="A830" s="1395"/>
      <c r="B830" s="1395"/>
      <c r="C830" s="1395"/>
      <c r="D830" s="1395"/>
      <c r="E830" s="1395"/>
      <c r="F830" s="1395"/>
      <c r="G830" s="1395"/>
      <c r="H830" s="1395"/>
      <c r="I830" s="1395"/>
      <c r="J830" s="1395"/>
      <c r="K830" s="1395"/>
      <c r="L830" s="1395"/>
      <c r="M830" s="1395"/>
      <c r="N830" s="1395"/>
      <c r="O830" s="1395"/>
      <c r="P830" s="1395"/>
      <c r="Q830" s="1395"/>
      <c r="R830" s="1395"/>
      <c r="S830" s="1395"/>
      <c r="T830" s="1395"/>
      <c r="U830" s="1395"/>
      <c r="V830" s="1395"/>
      <c r="W830" s="1395"/>
      <c r="X830" s="1395"/>
      <c r="Y830" s="1395"/>
      <c r="Z830" s="1395"/>
      <c r="AA830" s="1395"/>
      <c r="AB830" s="1395"/>
      <c r="AC830" s="1395"/>
      <c r="AD830" s="1395"/>
      <c r="AE830" s="1395"/>
      <c r="AF830" s="1395"/>
      <c r="AG830" s="1395"/>
      <c r="AH830" s="1395"/>
      <c r="AI830" s="1395"/>
      <c r="AJ830" s="1395"/>
      <c r="AK830" s="1395"/>
      <c r="AL830" s="1395"/>
      <c r="AM830" s="1395"/>
      <c r="AN830" s="1395"/>
    </row>
    <row r="831">
      <c r="A831" s="1395"/>
      <c r="B831" s="1395"/>
      <c r="C831" s="1395"/>
      <c r="D831" s="1395"/>
      <c r="E831" s="1395"/>
      <c r="F831" s="1395"/>
      <c r="G831" s="1395"/>
      <c r="H831" s="1395"/>
      <c r="I831" s="1395"/>
      <c r="J831" s="1395"/>
      <c r="K831" s="1395"/>
      <c r="L831" s="1395"/>
      <c r="M831" s="1395"/>
      <c r="N831" s="1395"/>
      <c r="O831" s="1395"/>
      <c r="P831" s="1395"/>
      <c r="Q831" s="1395"/>
      <c r="R831" s="1395"/>
      <c r="S831" s="1395"/>
      <c r="T831" s="1395"/>
      <c r="U831" s="1395"/>
      <c r="V831" s="1395"/>
      <c r="W831" s="1395"/>
      <c r="X831" s="1395"/>
      <c r="Y831" s="1395"/>
      <c r="Z831" s="1395"/>
      <c r="AA831" s="1395"/>
      <c r="AB831" s="1395"/>
      <c r="AC831" s="1395"/>
      <c r="AD831" s="1395"/>
      <c r="AE831" s="1395"/>
      <c r="AF831" s="1395"/>
      <c r="AG831" s="1395"/>
      <c r="AH831" s="1395"/>
      <c r="AI831" s="1395"/>
      <c r="AJ831" s="1395"/>
      <c r="AK831" s="1395"/>
      <c r="AL831" s="1395"/>
      <c r="AM831" s="1395"/>
      <c r="AN831" s="1395"/>
    </row>
    <row r="832">
      <c r="A832" s="1395"/>
      <c r="B832" s="1395"/>
      <c r="C832" s="1395"/>
      <c r="D832" s="1395"/>
      <c r="E832" s="1395"/>
      <c r="F832" s="1395"/>
      <c r="G832" s="1395"/>
      <c r="H832" s="1395"/>
      <c r="I832" s="1395"/>
      <c r="J832" s="1395"/>
      <c r="K832" s="1395"/>
      <c r="L832" s="1395"/>
      <c r="M832" s="1395"/>
      <c r="N832" s="1395"/>
      <c r="O832" s="1395"/>
      <c r="P832" s="1395"/>
      <c r="Q832" s="1395"/>
      <c r="R832" s="1395"/>
      <c r="S832" s="1395"/>
      <c r="T832" s="1395"/>
      <c r="U832" s="1395"/>
      <c r="V832" s="1395"/>
      <c r="W832" s="1395"/>
      <c r="X832" s="1395"/>
      <c r="Y832" s="1395"/>
      <c r="Z832" s="1395"/>
      <c r="AA832" s="1395"/>
      <c r="AB832" s="1395"/>
      <c r="AC832" s="1395"/>
      <c r="AD832" s="1395"/>
      <c r="AE832" s="1395"/>
      <c r="AF832" s="1395"/>
      <c r="AG832" s="1395"/>
      <c r="AH832" s="1395"/>
      <c r="AI832" s="1395"/>
      <c r="AJ832" s="1395"/>
      <c r="AK832" s="1395"/>
      <c r="AL832" s="1395"/>
      <c r="AM832" s="1395"/>
      <c r="AN832" s="1395"/>
    </row>
    <row r="833">
      <c r="A833" s="1395"/>
      <c r="B833" s="1395"/>
      <c r="C833" s="1395"/>
      <c r="D833" s="1395"/>
      <c r="E833" s="1395"/>
      <c r="F833" s="1395"/>
      <c r="G833" s="1395"/>
      <c r="H833" s="1395"/>
      <c r="I833" s="1395"/>
      <c r="J833" s="1395"/>
      <c r="K833" s="1395"/>
      <c r="L833" s="1395"/>
      <c r="M833" s="1395"/>
      <c r="N833" s="1395"/>
      <c r="O833" s="1395"/>
      <c r="P833" s="1395"/>
      <c r="Q833" s="1395"/>
      <c r="R833" s="1395"/>
      <c r="S833" s="1395"/>
      <c r="T833" s="1395"/>
      <c r="U833" s="1395"/>
      <c r="V833" s="1395"/>
      <c r="W833" s="1395"/>
      <c r="X833" s="1395"/>
      <c r="Y833" s="1395"/>
      <c r="Z833" s="1395"/>
      <c r="AA833" s="1395"/>
      <c r="AB833" s="1395"/>
      <c r="AC833" s="1395"/>
      <c r="AD833" s="1395"/>
      <c r="AE833" s="1395"/>
      <c r="AF833" s="1395"/>
      <c r="AG833" s="1395"/>
      <c r="AH833" s="1395"/>
      <c r="AI833" s="1395"/>
      <c r="AJ833" s="1395"/>
      <c r="AK833" s="1395"/>
      <c r="AL833" s="1395"/>
      <c r="AM833" s="1395"/>
      <c r="AN833" s="1395"/>
    </row>
    <row r="834">
      <c r="A834" s="1395"/>
      <c r="B834" s="1395"/>
      <c r="C834" s="1395"/>
      <c r="D834" s="1395"/>
      <c r="E834" s="1395"/>
      <c r="F834" s="1395"/>
      <c r="G834" s="1395"/>
      <c r="H834" s="1395"/>
      <c r="I834" s="1395"/>
      <c r="J834" s="1395"/>
      <c r="K834" s="1395"/>
      <c r="L834" s="1395"/>
      <c r="M834" s="1395"/>
      <c r="N834" s="1395"/>
      <c r="O834" s="1395"/>
      <c r="P834" s="1395"/>
      <c r="Q834" s="1395"/>
      <c r="R834" s="1395"/>
      <c r="S834" s="1395"/>
      <c r="T834" s="1395"/>
      <c r="U834" s="1395"/>
      <c r="V834" s="1395"/>
      <c r="W834" s="1395"/>
      <c r="X834" s="1395"/>
      <c r="Y834" s="1395"/>
      <c r="Z834" s="1395"/>
      <c r="AA834" s="1395"/>
      <c r="AB834" s="1395"/>
      <c r="AC834" s="1395"/>
      <c r="AD834" s="1395"/>
      <c r="AE834" s="1395"/>
      <c r="AF834" s="1395"/>
      <c r="AG834" s="1395"/>
      <c r="AH834" s="1395"/>
      <c r="AI834" s="1395"/>
      <c r="AJ834" s="1395"/>
      <c r="AK834" s="1395"/>
      <c r="AL834" s="1395"/>
      <c r="AM834" s="1395"/>
      <c r="AN834" s="1395"/>
    </row>
    <row r="835">
      <c r="A835" s="1395"/>
      <c r="B835" s="1395"/>
      <c r="C835" s="1395"/>
      <c r="D835" s="1395"/>
      <c r="E835" s="1395"/>
      <c r="F835" s="1395"/>
      <c r="G835" s="1395"/>
      <c r="H835" s="1395"/>
      <c r="I835" s="1395"/>
      <c r="J835" s="1395"/>
      <c r="K835" s="1395"/>
      <c r="L835" s="1395"/>
      <c r="M835" s="1395"/>
      <c r="N835" s="1395"/>
      <c r="O835" s="1395"/>
      <c r="P835" s="1395"/>
      <c r="Q835" s="1395"/>
      <c r="R835" s="1395"/>
      <c r="S835" s="1395"/>
      <c r="T835" s="1395"/>
      <c r="U835" s="1395"/>
      <c r="V835" s="1395"/>
      <c r="W835" s="1395"/>
      <c r="X835" s="1395"/>
      <c r="Y835" s="1395"/>
      <c r="Z835" s="1395"/>
      <c r="AA835" s="1395"/>
      <c r="AB835" s="1395"/>
      <c r="AC835" s="1395"/>
      <c r="AD835" s="1395"/>
      <c r="AE835" s="1395"/>
      <c r="AF835" s="1395"/>
      <c r="AG835" s="1395"/>
      <c r="AH835" s="1395"/>
      <c r="AI835" s="1395"/>
      <c r="AJ835" s="1395"/>
      <c r="AK835" s="1395"/>
      <c r="AL835" s="1395"/>
      <c r="AM835" s="1395"/>
      <c r="AN835" s="1395"/>
    </row>
    <row r="836">
      <c r="A836" s="1395"/>
      <c r="B836" s="1395"/>
      <c r="C836" s="1395"/>
      <c r="D836" s="1395"/>
      <c r="E836" s="1395"/>
      <c r="F836" s="1395"/>
      <c r="G836" s="1395"/>
      <c r="H836" s="1395"/>
      <c r="I836" s="1395"/>
      <c r="J836" s="1395"/>
      <c r="K836" s="1395"/>
      <c r="L836" s="1395"/>
      <c r="M836" s="1395"/>
      <c r="N836" s="1395"/>
      <c r="O836" s="1395"/>
      <c r="P836" s="1395"/>
      <c r="Q836" s="1395"/>
      <c r="R836" s="1395"/>
      <c r="S836" s="1395"/>
      <c r="T836" s="1395"/>
      <c r="U836" s="1395"/>
      <c r="V836" s="1395"/>
      <c r="W836" s="1395"/>
      <c r="X836" s="1395"/>
      <c r="Y836" s="1395"/>
      <c r="Z836" s="1395"/>
      <c r="AA836" s="1395"/>
      <c r="AB836" s="1395"/>
      <c r="AC836" s="1395"/>
      <c r="AD836" s="1395"/>
      <c r="AE836" s="1395"/>
      <c r="AF836" s="1395"/>
      <c r="AG836" s="1395"/>
      <c r="AH836" s="1395"/>
      <c r="AI836" s="1395"/>
      <c r="AJ836" s="1395"/>
      <c r="AK836" s="1395"/>
      <c r="AL836" s="1395"/>
      <c r="AM836" s="1395"/>
      <c r="AN836" s="1395"/>
    </row>
    <row r="837">
      <c r="A837" s="1395"/>
      <c r="B837" s="1395"/>
      <c r="C837" s="1395"/>
      <c r="D837" s="1395"/>
      <c r="E837" s="1395"/>
      <c r="F837" s="1395"/>
      <c r="G837" s="1395"/>
      <c r="H837" s="1395"/>
      <c r="I837" s="1395"/>
      <c r="J837" s="1395"/>
      <c r="K837" s="1395"/>
      <c r="L837" s="1395"/>
      <c r="M837" s="1395"/>
      <c r="N837" s="1395"/>
      <c r="O837" s="1395"/>
      <c r="P837" s="1395"/>
      <c r="Q837" s="1395"/>
      <c r="R837" s="1395"/>
      <c r="S837" s="1395"/>
      <c r="T837" s="1395"/>
      <c r="U837" s="1395"/>
      <c r="V837" s="1395"/>
      <c r="W837" s="1395"/>
      <c r="X837" s="1395"/>
      <c r="Y837" s="1395"/>
      <c r="Z837" s="1395"/>
      <c r="AA837" s="1395"/>
      <c r="AB837" s="1395"/>
      <c r="AC837" s="1395"/>
      <c r="AD837" s="1395"/>
      <c r="AE837" s="1395"/>
      <c r="AF837" s="1395"/>
      <c r="AG837" s="1395"/>
      <c r="AH837" s="1395"/>
      <c r="AI837" s="1395"/>
      <c r="AJ837" s="1395"/>
      <c r="AK837" s="1395"/>
      <c r="AL837" s="1395"/>
      <c r="AM837" s="1395"/>
      <c r="AN837" s="1395"/>
    </row>
    <row r="838">
      <c r="A838" s="1395"/>
      <c r="B838" s="1395"/>
      <c r="C838" s="1395"/>
      <c r="D838" s="1395"/>
      <c r="E838" s="1395"/>
      <c r="F838" s="1395"/>
      <c r="G838" s="1395"/>
      <c r="H838" s="1395"/>
      <c r="I838" s="1395"/>
      <c r="J838" s="1395"/>
      <c r="K838" s="1395"/>
      <c r="L838" s="1395"/>
      <c r="M838" s="1395"/>
      <c r="N838" s="1395"/>
      <c r="O838" s="1395"/>
      <c r="P838" s="1395"/>
      <c r="Q838" s="1395"/>
      <c r="R838" s="1395"/>
      <c r="S838" s="1395"/>
      <c r="T838" s="1395"/>
      <c r="U838" s="1395"/>
      <c r="V838" s="1395"/>
      <c r="W838" s="1395"/>
      <c r="X838" s="1395"/>
      <c r="Y838" s="1395"/>
      <c r="Z838" s="1395"/>
      <c r="AA838" s="1395"/>
      <c r="AB838" s="1395"/>
      <c r="AC838" s="1395"/>
      <c r="AD838" s="1395"/>
      <c r="AE838" s="1395"/>
      <c r="AF838" s="1395"/>
      <c r="AG838" s="1395"/>
      <c r="AH838" s="1395"/>
      <c r="AI838" s="1395"/>
      <c r="AJ838" s="1395"/>
      <c r="AK838" s="1395"/>
      <c r="AL838" s="1395"/>
      <c r="AM838" s="1395"/>
      <c r="AN838" s="1395"/>
    </row>
    <row r="839">
      <c r="A839" s="1395"/>
      <c r="B839" s="1395"/>
      <c r="C839" s="1395"/>
      <c r="D839" s="1395"/>
      <c r="E839" s="1395"/>
      <c r="F839" s="1395"/>
      <c r="G839" s="1395"/>
      <c r="H839" s="1395"/>
      <c r="I839" s="1395"/>
      <c r="J839" s="1395"/>
      <c r="K839" s="1395"/>
      <c r="L839" s="1395"/>
      <c r="M839" s="1395"/>
      <c r="N839" s="1395"/>
      <c r="O839" s="1395"/>
      <c r="P839" s="1395"/>
      <c r="Q839" s="1395"/>
      <c r="R839" s="1395"/>
      <c r="S839" s="1395"/>
      <c r="T839" s="1395"/>
      <c r="U839" s="1395"/>
      <c r="V839" s="1395"/>
      <c r="W839" s="1395"/>
      <c r="X839" s="1395"/>
      <c r="Y839" s="1395"/>
      <c r="Z839" s="1395"/>
      <c r="AA839" s="1395"/>
      <c r="AB839" s="1395"/>
      <c r="AC839" s="1395"/>
      <c r="AD839" s="1395"/>
      <c r="AE839" s="1395"/>
      <c r="AF839" s="1395"/>
      <c r="AG839" s="1395"/>
      <c r="AH839" s="1395"/>
      <c r="AI839" s="1395"/>
      <c r="AJ839" s="1395"/>
      <c r="AK839" s="1395"/>
      <c r="AL839" s="1395"/>
      <c r="AM839" s="1395"/>
      <c r="AN839" s="1395"/>
    </row>
    <row r="840">
      <c r="A840" s="1395"/>
      <c r="B840" s="1395"/>
      <c r="C840" s="1395"/>
      <c r="D840" s="1395"/>
      <c r="E840" s="1395"/>
      <c r="F840" s="1395"/>
      <c r="G840" s="1395"/>
      <c r="H840" s="1395"/>
      <c r="I840" s="1395"/>
      <c r="J840" s="1395"/>
      <c r="K840" s="1395"/>
      <c r="L840" s="1395"/>
      <c r="M840" s="1395"/>
      <c r="N840" s="1395"/>
      <c r="O840" s="1395"/>
      <c r="P840" s="1395"/>
      <c r="Q840" s="1395"/>
      <c r="R840" s="1395"/>
      <c r="S840" s="1395"/>
      <c r="T840" s="1395"/>
      <c r="U840" s="1395"/>
      <c r="V840" s="1395"/>
      <c r="W840" s="1395"/>
      <c r="X840" s="1395"/>
      <c r="Y840" s="1395"/>
      <c r="Z840" s="1395"/>
      <c r="AA840" s="1395"/>
      <c r="AB840" s="1395"/>
      <c r="AC840" s="1395"/>
      <c r="AD840" s="1395"/>
      <c r="AE840" s="1395"/>
      <c r="AF840" s="1395"/>
      <c r="AG840" s="1395"/>
      <c r="AH840" s="1395"/>
      <c r="AI840" s="1395"/>
      <c r="AJ840" s="1395"/>
      <c r="AK840" s="1395"/>
      <c r="AL840" s="1395"/>
      <c r="AM840" s="1395"/>
      <c r="AN840" s="1395"/>
    </row>
    <row r="841">
      <c r="A841" s="1395"/>
      <c r="B841" s="1395"/>
      <c r="C841" s="1395"/>
      <c r="D841" s="1395"/>
      <c r="E841" s="1395"/>
      <c r="F841" s="1395"/>
      <c r="G841" s="1395"/>
      <c r="H841" s="1395"/>
      <c r="I841" s="1395"/>
      <c r="J841" s="1395"/>
      <c r="K841" s="1395"/>
      <c r="L841" s="1395"/>
      <c r="M841" s="1395"/>
      <c r="N841" s="1395"/>
      <c r="O841" s="1395"/>
      <c r="P841" s="1395"/>
      <c r="Q841" s="1395"/>
      <c r="R841" s="1395"/>
      <c r="S841" s="1395"/>
      <c r="T841" s="1395"/>
      <c r="U841" s="1395"/>
      <c r="V841" s="1395"/>
      <c r="W841" s="1395"/>
      <c r="X841" s="1395"/>
      <c r="Y841" s="1395"/>
      <c r="Z841" s="1395"/>
      <c r="AA841" s="1395"/>
      <c r="AB841" s="1395"/>
      <c r="AC841" s="1395"/>
      <c r="AD841" s="1395"/>
      <c r="AE841" s="1395"/>
      <c r="AF841" s="1395"/>
      <c r="AG841" s="1395"/>
      <c r="AH841" s="1395"/>
      <c r="AI841" s="1395"/>
      <c r="AJ841" s="1395"/>
      <c r="AK841" s="1395"/>
      <c r="AL841" s="1395"/>
      <c r="AM841" s="1395"/>
      <c r="AN841" s="1395"/>
    </row>
    <row r="842">
      <c r="A842" s="1395"/>
      <c r="B842" s="1395"/>
      <c r="C842" s="1395"/>
      <c r="D842" s="1395"/>
      <c r="E842" s="1395"/>
      <c r="F842" s="1395"/>
      <c r="G842" s="1395"/>
      <c r="H842" s="1395"/>
      <c r="I842" s="1395"/>
      <c r="J842" s="1395"/>
      <c r="K842" s="1395"/>
      <c r="L842" s="1395"/>
      <c r="M842" s="1395"/>
      <c r="N842" s="1395"/>
      <c r="O842" s="1395"/>
      <c r="P842" s="1395"/>
      <c r="Q842" s="1395"/>
      <c r="R842" s="1395"/>
      <c r="S842" s="1395"/>
      <c r="T842" s="1395"/>
      <c r="U842" s="1395"/>
      <c r="V842" s="1395"/>
      <c r="W842" s="1395"/>
      <c r="X842" s="1395"/>
      <c r="Y842" s="1395"/>
      <c r="Z842" s="1395"/>
      <c r="AA842" s="1395"/>
      <c r="AB842" s="1395"/>
      <c r="AC842" s="1395"/>
      <c r="AD842" s="1395"/>
      <c r="AE842" s="1395"/>
      <c r="AF842" s="1395"/>
      <c r="AG842" s="1395"/>
      <c r="AH842" s="1395"/>
      <c r="AI842" s="1395"/>
      <c r="AJ842" s="1395"/>
      <c r="AK842" s="1395"/>
      <c r="AL842" s="1395"/>
      <c r="AM842" s="1395"/>
      <c r="AN842" s="1395"/>
    </row>
    <row r="843">
      <c r="A843" s="1395"/>
      <c r="B843" s="1395"/>
      <c r="C843" s="1395"/>
      <c r="D843" s="1395"/>
      <c r="E843" s="1395"/>
      <c r="F843" s="1395"/>
      <c r="G843" s="1395"/>
      <c r="H843" s="1395"/>
      <c r="I843" s="1395"/>
      <c r="J843" s="1395"/>
      <c r="K843" s="1395"/>
      <c r="L843" s="1395"/>
      <c r="M843" s="1395"/>
      <c r="N843" s="1395"/>
      <c r="O843" s="1395"/>
      <c r="P843" s="1395"/>
      <c r="Q843" s="1395"/>
      <c r="R843" s="1395"/>
      <c r="S843" s="1395"/>
      <c r="T843" s="1395"/>
      <c r="U843" s="1395"/>
      <c r="V843" s="1395"/>
      <c r="W843" s="1395"/>
      <c r="X843" s="1395"/>
      <c r="Y843" s="1395"/>
      <c r="Z843" s="1395"/>
      <c r="AA843" s="1395"/>
      <c r="AB843" s="1395"/>
      <c r="AC843" s="1395"/>
      <c r="AD843" s="1395"/>
      <c r="AE843" s="1395"/>
      <c r="AF843" s="1395"/>
      <c r="AG843" s="1395"/>
      <c r="AH843" s="1395"/>
      <c r="AI843" s="1395"/>
      <c r="AJ843" s="1395"/>
      <c r="AK843" s="1395"/>
      <c r="AL843" s="1395"/>
      <c r="AM843" s="1395"/>
      <c r="AN843" s="1395"/>
    </row>
    <row r="844">
      <c r="A844" s="1395"/>
      <c r="B844" s="1395"/>
      <c r="C844" s="1395"/>
      <c r="D844" s="1395"/>
      <c r="E844" s="1395"/>
      <c r="F844" s="1395"/>
      <c r="G844" s="1395"/>
      <c r="H844" s="1395"/>
      <c r="I844" s="1395"/>
      <c r="J844" s="1395"/>
      <c r="K844" s="1395"/>
      <c r="L844" s="1395"/>
      <c r="M844" s="1395"/>
      <c r="N844" s="1395"/>
      <c r="O844" s="1395"/>
      <c r="P844" s="1395"/>
      <c r="Q844" s="1395"/>
      <c r="R844" s="1395"/>
      <c r="S844" s="1395"/>
      <c r="T844" s="1395"/>
      <c r="U844" s="1395"/>
      <c r="V844" s="1395"/>
      <c r="W844" s="1395"/>
      <c r="X844" s="1395"/>
      <c r="Y844" s="1395"/>
      <c r="Z844" s="1395"/>
      <c r="AA844" s="1395"/>
      <c r="AB844" s="1395"/>
      <c r="AC844" s="1395"/>
      <c r="AD844" s="1395"/>
      <c r="AE844" s="1395"/>
      <c r="AF844" s="1395"/>
      <c r="AG844" s="1395"/>
      <c r="AH844" s="1395"/>
      <c r="AI844" s="1395"/>
      <c r="AJ844" s="1395"/>
      <c r="AK844" s="1395"/>
      <c r="AL844" s="1395"/>
      <c r="AM844" s="1395"/>
      <c r="AN844" s="1395"/>
    </row>
    <row r="845">
      <c r="A845" s="1395"/>
      <c r="B845" s="1395"/>
      <c r="C845" s="1395"/>
      <c r="D845" s="1395"/>
      <c r="E845" s="1395"/>
      <c r="F845" s="1395"/>
      <c r="G845" s="1395"/>
      <c r="H845" s="1395"/>
      <c r="I845" s="1395"/>
      <c r="J845" s="1395"/>
      <c r="K845" s="1395"/>
      <c r="L845" s="1395"/>
      <c r="M845" s="1395"/>
      <c r="N845" s="1395"/>
      <c r="O845" s="1395"/>
      <c r="P845" s="1395"/>
      <c r="Q845" s="1395"/>
      <c r="R845" s="1395"/>
      <c r="S845" s="1395"/>
      <c r="T845" s="1395"/>
      <c r="U845" s="1395"/>
      <c r="V845" s="1395"/>
      <c r="W845" s="1395"/>
      <c r="X845" s="1395"/>
      <c r="Y845" s="1395"/>
      <c r="Z845" s="1395"/>
      <c r="AA845" s="1395"/>
      <c r="AB845" s="1395"/>
      <c r="AC845" s="1395"/>
      <c r="AD845" s="1395"/>
      <c r="AE845" s="1395"/>
      <c r="AF845" s="1395"/>
      <c r="AG845" s="1395"/>
      <c r="AH845" s="1395"/>
      <c r="AI845" s="1395"/>
      <c r="AJ845" s="1395"/>
      <c r="AK845" s="1395"/>
      <c r="AL845" s="1395"/>
      <c r="AM845" s="1395"/>
      <c r="AN845" s="1395"/>
    </row>
    <row r="846">
      <c r="A846" s="1395"/>
      <c r="B846" s="1395"/>
      <c r="C846" s="1395"/>
      <c r="D846" s="1395"/>
      <c r="E846" s="1395"/>
      <c r="F846" s="1395"/>
      <c r="G846" s="1395"/>
      <c r="H846" s="1395"/>
      <c r="I846" s="1395"/>
      <c r="J846" s="1395"/>
      <c r="K846" s="1395"/>
      <c r="L846" s="1395"/>
      <c r="M846" s="1395"/>
      <c r="N846" s="1395"/>
      <c r="O846" s="1395"/>
      <c r="P846" s="1395"/>
      <c r="Q846" s="1395"/>
      <c r="R846" s="1395"/>
      <c r="S846" s="1395"/>
      <c r="T846" s="1395"/>
      <c r="U846" s="1395"/>
      <c r="V846" s="1395"/>
      <c r="W846" s="1395"/>
      <c r="X846" s="1395"/>
      <c r="Y846" s="1395"/>
      <c r="Z846" s="1395"/>
      <c r="AA846" s="1395"/>
      <c r="AB846" s="1395"/>
      <c r="AC846" s="1395"/>
      <c r="AD846" s="1395"/>
      <c r="AE846" s="1395"/>
      <c r="AF846" s="1395"/>
      <c r="AG846" s="1395"/>
      <c r="AH846" s="1395"/>
      <c r="AI846" s="1395"/>
      <c r="AJ846" s="1395"/>
      <c r="AK846" s="1395"/>
      <c r="AL846" s="1395"/>
      <c r="AM846" s="1395"/>
      <c r="AN846" s="1395"/>
    </row>
    <row r="847">
      <c r="A847" s="1395"/>
      <c r="B847" s="1395"/>
      <c r="C847" s="1395"/>
      <c r="D847" s="1395"/>
      <c r="E847" s="1395"/>
      <c r="F847" s="1395"/>
      <c r="G847" s="1395"/>
      <c r="H847" s="1395"/>
      <c r="I847" s="1395"/>
      <c r="J847" s="1395"/>
      <c r="K847" s="1395"/>
      <c r="L847" s="1395"/>
      <c r="M847" s="1395"/>
      <c r="N847" s="1395"/>
      <c r="O847" s="1395"/>
      <c r="P847" s="1395"/>
      <c r="Q847" s="1395"/>
      <c r="R847" s="1395"/>
      <c r="S847" s="1395"/>
      <c r="T847" s="1395"/>
      <c r="U847" s="1395"/>
      <c r="V847" s="1395"/>
      <c r="W847" s="1395"/>
      <c r="X847" s="1395"/>
      <c r="Y847" s="1395"/>
      <c r="Z847" s="1395"/>
      <c r="AA847" s="1395"/>
      <c r="AB847" s="1395"/>
      <c r="AC847" s="1395"/>
      <c r="AD847" s="1395"/>
      <c r="AE847" s="1395"/>
      <c r="AF847" s="1395"/>
      <c r="AG847" s="1395"/>
      <c r="AH847" s="1395"/>
      <c r="AI847" s="1395"/>
      <c r="AJ847" s="1395"/>
      <c r="AK847" s="1395"/>
      <c r="AL847" s="1395"/>
      <c r="AM847" s="1395"/>
      <c r="AN847" s="1395"/>
    </row>
    <row r="848">
      <c r="A848" s="1395"/>
      <c r="B848" s="1395"/>
      <c r="C848" s="1395"/>
      <c r="D848" s="1395"/>
      <c r="E848" s="1395"/>
      <c r="F848" s="1395"/>
      <c r="G848" s="1395"/>
      <c r="H848" s="1395"/>
      <c r="I848" s="1395"/>
      <c r="J848" s="1395"/>
      <c r="K848" s="1395"/>
      <c r="L848" s="1395"/>
      <c r="M848" s="1395"/>
      <c r="N848" s="1395"/>
      <c r="O848" s="1395"/>
      <c r="P848" s="1395"/>
      <c r="Q848" s="1395"/>
      <c r="R848" s="1395"/>
      <c r="S848" s="1395"/>
      <c r="T848" s="1395"/>
      <c r="U848" s="1395"/>
      <c r="V848" s="1395"/>
      <c r="W848" s="1395"/>
      <c r="X848" s="1395"/>
      <c r="Y848" s="1395"/>
      <c r="Z848" s="1395"/>
      <c r="AA848" s="1395"/>
      <c r="AB848" s="1395"/>
      <c r="AC848" s="1395"/>
      <c r="AD848" s="1395"/>
      <c r="AE848" s="1395"/>
      <c r="AF848" s="1395"/>
      <c r="AG848" s="1395"/>
      <c r="AH848" s="1395"/>
      <c r="AI848" s="1395"/>
      <c r="AJ848" s="1395"/>
      <c r="AK848" s="1395"/>
      <c r="AL848" s="1395"/>
      <c r="AM848" s="1395"/>
      <c r="AN848" s="1395"/>
    </row>
    <row r="849">
      <c r="A849" s="1395"/>
      <c r="B849" s="1395"/>
      <c r="C849" s="1395"/>
      <c r="D849" s="1395"/>
      <c r="E849" s="1395"/>
      <c r="F849" s="1395"/>
      <c r="G849" s="1395"/>
      <c r="H849" s="1395"/>
      <c r="I849" s="1395"/>
      <c r="J849" s="1395"/>
      <c r="K849" s="1395"/>
      <c r="L849" s="1395"/>
      <c r="M849" s="1395"/>
      <c r="N849" s="1395"/>
      <c r="O849" s="1395"/>
      <c r="P849" s="1395"/>
      <c r="Q849" s="1395"/>
      <c r="R849" s="1395"/>
      <c r="S849" s="1395"/>
      <c r="T849" s="1395"/>
      <c r="U849" s="1395"/>
      <c r="V849" s="1395"/>
      <c r="W849" s="1395"/>
      <c r="X849" s="1395"/>
      <c r="Y849" s="1395"/>
      <c r="Z849" s="1395"/>
      <c r="AA849" s="1395"/>
      <c r="AB849" s="1395"/>
      <c r="AC849" s="1395"/>
      <c r="AD849" s="1395"/>
      <c r="AE849" s="1395"/>
      <c r="AF849" s="1395"/>
      <c r="AG849" s="1395"/>
      <c r="AH849" s="1395"/>
      <c r="AI849" s="1395"/>
      <c r="AJ849" s="1395"/>
      <c r="AK849" s="1395"/>
      <c r="AL849" s="1395"/>
      <c r="AM849" s="1395"/>
      <c r="AN849" s="1395"/>
    </row>
    <row r="850">
      <c r="A850" s="1395"/>
      <c r="B850" s="1395"/>
      <c r="C850" s="1395"/>
      <c r="D850" s="1395"/>
      <c r="E850" s="1395"/>
      <c r="F850" s="1395"/>
      <c r="G850" s="1395"/>
      <c r="H850" s="1395"/>
      <c r="I850" s="1395"/>
      <c r="J850" s="1395"/>
      <c r="K850" s="1395"/>
      <c r="L850" s="1395"/>
      <c r="M850" s="1395"/>
      <c r="N850" s="1395"/>
      <c r="O850" s="1395"/>
      <c r="P850" s="1395"/>
      <c r="Q850" s="1395"/>
      <c r="R850" s="1395"/>
      <c r="S850" s="1395"/>
      <c r="T850" s="1395"/>
      <c r="U850" s="1395"/>
      <c r="V850" s="1395"/>
      <c r="W850" s="1395"/>
      <c r="X850" s="1395"/>
      <c r="Y850" s="1395"/>
      <c r="Z850" s="1395"/>
      <c r="AA850" s="1395"/>
      <c r="AB850" s="1395"/>
      <c r="AC850" s="1395"/>
      <c r="AD850" s="1395"/>
      <c r="AE850" s="1395"/>
      <c r="AF850" s="1395"/>
      <c r="AG850" s="1395"/>
      <c r="AH850" s="1395"/>
      <c r="AI850" s="1395"/>
      <c r="AJ850" s="1395"/>
      <c r="AK850" s="1395"/>
      <c r="AL850" s="1395"/>
      <c r="AM850" s="1395"/>
      <c r="AN850" s="1395"/>
    </row>
    <row r="851">
      <c r="A851" s="1395"/>
      <c r="B851" s="1395"/>
      <c r="C851" s="1395"/>
      <c r="D851" s="1395"/>
      <c r="E851" s="1395"/>
      <c r="F851" s="1395"/>
      <c r="G851" s="1395"/>
      <c r="H851" s="1395"/>
      <c r="I851" s="1395"/>
      <c r="J851" s="1395"/>
      <c r="K851" s="1395"/>
      <c r="L851" s="1395"/>
      <c r="M851" s="1395"/>
      <c r="N851" s="1395"/>
      <c r="O851" s="1395"/>
      <c r="P851" s="1395"/>
      <c r="Q851" s="1395"/>
      <c r="R851" s="1395"/>
      <c r="S851" s="1395"/>
      <c r="T851" s="1395"/>
      <c r="U851" s="1395"/>
      <c r="V851" s="1395"/>
      <c r="W851" s="1395"/>
      <c r="X851" s="1395"/>
      <c r="Y851" s="1395"/>
      <c r="Z851" s="1395"/>
      <c r="AA851" s="1395"/>
      <c r="AB851" s="1395"/>
      <c r="AC851" s="1395"/>
      <c r="AD851" s="1395"/>
      <c r="AE851" s="1395"/>
      <c r="AF851" s="1395"/>
      <c r="AG851" s="1395"/>
      <c r="AH851" s="1395"/>
      <c r="AI851" s="1395"/>
      <c r="AJ851" s="1395"/>
      <c r="AK851" s="1395"/>
      <c r="AL851" s="1395"/>
      <c r="AM851" s="1395"/>
      <c r="AN851" s="1395"/>
    </row>
    <row r="852">
      <c r="A852" s="1395"/>
      <c r="B852" s="1395"/>
      <c r="C852" s="1395"/>
      <c r="D852" s="1395"/>
      <c r="E852" s="1395"/>
      <c r="F852" s="1395"/>
      <c r="G852" s="1395"/>
      <c r="H852" s="1395"/>
      <c r="I852" s="1395"/>
      <c r="J852" s="1395"/>
      <c r="K852" s="1395"/>
      <c r="L852" s="1395"/>
      <c r="M852" s="1395"/>
      <c r="N852" s="1395"/>
      <c r="O852" s="1395"/>
      <c r="P852" s="1395"/>
      <c r="Q852" s="1395"/>
      <c r="R852" s="1395"/>
      <c r="S852" s="1395"/>
      <c r="T852" s="1395"/>
      <c r="U852" s="1395"/>
      <c r="V852" s="1395"/>
      <c r="W852" s="1395"/>
      <c r="X852" s="1395"/>
      <c r="Y852" s="1395"/>
      <c r="Z852" s="1395"/>
      <c r="AA852" s="1395"/>
      <c r="AB852" s="1395"/>
      <c r="AC852" s="1395"/>
      <c r="AD852" s="1395"/>
      <c r="AE852" s="1395"/>
      <c r="AF852" s="1395"/>
      <c r="AG852" s="1395"/>
      <c r="AH852" s="1395"/>
      <c r="AI852" s="1395"/>
      <c r="AJ852" s="1395"/>
      <c r="AK852" s="1395"/>
      <c r="AL852" s="1395"/>
      <c r="AM852" s="1395"/>
      <c r="AN852" s="1395"/>
    </row>
    <row r="853">
      <c r="A853" s="1395"/>
      <c r="B853" s="1395"/>
      <c r="C853" s="1395"/>
      <c r="D853" s="1395"/>
      <c r="E853" s="1395"/>
      <c r="F853" s="1395"/>
      <c r="G853" s="1395"/>
      <c r="H853" s="1395"/>
      <c r="I853" s="1395"/>
      <c r="J853" s="1395"/>
      <c r="K853" s="1395"/>
      <c r="L853" s="1395"/>
      <c r="M853" s="1395"/>
      <c r="N853" s="1395"/>
      <c r="O853" s="1395"/>
      <c r="P853" s="1395"/>
      <c r="Q853" s="1395"/>
      <c r="R853" s="1395"/>
      <c r="S853" s="1395"/>
      <c r="T853" s="1395"/>
      <c r="U853" s="1395"/>
      <c r="V853" s="1395"/>
      <c r="W853" s="1395"/>
      <c r="X853" s="1395"/>
      <c r="Y853" s="1395"/>
      <c r="Z853" s="1395"/>
      <c r="AA853" s="1395"/>
      <c r="AB853" s="1395"/>
      <c r="AC853" s="1395"/>
      <c r="AD853" s="1395"/>
      <c r="AE853" s="1395"/>
      <c r="AF853" s="1395"/>
      <c r="AG853" s="1395"/>
      <c r="AH853" s="1395"/>
      <c r="AI853" s="1395"/>
      <c r="AJ853" s="1395"/>
      <c r="AK853" s="1395"/>
      <c r="AL853" s="1395"/>
      <c r="AM853" s="1395"/>
      <c r="AN853" s="1395"/>
    </row>
    <row r="854">
      <c r="A854" s="1395"/>
      <c r="B854" s="1395"/>
      <c r="C854" s="1395"/>
      <c r="D854" s="1395"/>
      <c r="E854" s="1395"/>
      <c r="F854" s="1395"/>
      <c r="G854" s="1395"/>
      <c r="H854" s="1395"/>
      <c r="I854" s="1395"/>
      <c r="J854" s="1395"/>
      <c r="K854" s="1395"/>
      <c r="L854" s="1395"/>
      <c r="M854" s="1395"/>
      <c r="N854" s="1395"/>
      <c r="O854" s="1395"/>
      <c r="P854" s="1395"/>
      <c r="Q854" s="1395"/>
      <c r="R854" s="1395"/>
      <c r="S854" s="1395"/>
      <c r="T854" s="1395"/>
      <c r="U854" s="1395"/>
      <c r="V854" s="1395"/>
      <c r="W854" s="1395"/>
      <c r="X854" s="1395"/>
      <c r="Y854" s="1395"/>
      <c r="Z854" s="1395"/>
      <c r="AA854" s="1395"/>
      <c r="AB854" s="1395"/>
      <c r="AC854" s="1395"/>
      <c r="AD854" s="1395"/>
      <c r="AE854" s="1395"/>
      <c r="AF854" s="1395"/>
      <c r="AG854" s="1395"/>
      <c r="AH854" s="1395"/>
      <c r="AI854" s="1395"/>
      <c r="AJ854" s="1395"/>
      <c r="AK854" s="1395"/>
      <c r="AL854" s="1395"/>
      <c r="AM854" s="1395"/>
      <c r="AN854" s="1395"/>
    </row>
    <row r="855">
      <c r="A855" s="1395"/>
      <c r="B855" s="1395"/>
      <c r="C855" s="1395"/>
      <c r="D855" s="1395"/>
      <c r="E855" s="1395"/>
      <c r="F855" s="1395"/>
      <c r="G855" s="1395"/>
      <c r="H855" s="1395"/>
      <c r="I855" s="1395"/>
      <c r="J855" s="1395"/>
      <c r="K855" s="1395"/>
      <c r="L855" s="1395"/>
      <c r="M855" s="1395"/>
      <c r="N855" s="1395"/>
      <c r="O855" s="1395"/>
      <c r="P855" s="1395"/>
      <c r="Q855" s="1395"/>
      <c r="R855" s="1395"/>
      <c r="S855" s="1395"/>
      <c r="T855" s="1395"/>
      <c r="U855" s="1395"/>
      <c r="V855" s="1395"/>
      <c r="W855" s="1395"/>
      <c r="X855" s="1395"/>
      <c r="Y855" s="1395"/>
      <c r="Z855" s="1395"/>
      <c r="AA855" s="1395"/>
      <c r="AB855" s="1395"/>
      <c r="AC855" s="1395"/>
      <c r="AD855" s="1395"/>
      <c r="AE855" s="1395"/>
      <c r="AF855" s="1395"/>
      <c r="AG855" s="1395"/>
      <c r="AH855" s="1395"/>
      <c r="AI855" s="1395"/>
      <c r="AJ855" s="1395"/>
      <c r="AK855" s="1395"/>
      <c r="AL855" s="1395"/>
      <c r="AM855" s="1395"/>
      <c r="AN855" s="1395"/>
    </row>
    <row r="856">
      <c r="A856" s="1395"/>
      <c r="B856" s="1395"/>
      <c r="C856" s="1395"/>
      <c r="D856" s="1395"/>
      <c r="E856" s="1395"/>
      <c r="F856" s="1395"/>
      <c r="G856" s="1395"/>
      <c r="H856" s="1395"/>
      <c r="I856" s="1395"/>
      <c r="J856" s="1395"/>
      <c r="K856" s="1395"/>
      <c r="L856" s="1395"/>
      <c r="M856" s="1395"/>
      <c r="N856" s="1395"/>
      <c r="O856" s="1395"/>
      <c r="P856" s="1395"/>
      <c r="Q856" s="1395"/>
      <c r="R856" s="1395"/>
      <c r="S856" s="1395"/>
      <c r="T856" s="1395"/>
      <c r="U856" s="1395"/>
      <c r="V856" s="1395"/>
      <c r="W856" s="1395"/>
      <c r="X856" s="1395"/>
      <c r="Y856" s="1395"/>
      <c r="Z856" s="1395"/>
      <c r="AA856" s="1395"/>
      <c r="AB856" s="1395"/>
      <c r="AC856" s="1395"/>
      <c r="AD856" s="1395"/>
      <c r="AE856" s="1395"/>
      <c r="AF856" s="1395"/>
      <c r="AG856" s="1395"/>
      <c r="AH856" s="1395"/>
      <c r="AI856" s="1395"/>
      <c r="AJ856" s="1395"/>
      <c r="AK856" s="1395"/>
      <c r="AL856" s="1395"/>
      <c r="AM856" s="1395"/>
      <c r="AN856" s="1395"/>
    </row>
    <row r="857">
      <c r="A857" s="1395"/>
      <c r="B857" s="1395"/>
      <c r="C857" s="1395"/>
      <c r="D857" s="1395"/>
      <c r="E857" s="1395"/>
      <c r="F857" s="1395"/>
      <c r="G857" s="1395"/>
      <c r="H857" s="1395"/>
      <c r="I857" s="1395"/>
      <c r="J857" s="1395"/>
      <c r="K857" s="1395"/>
      <c r="L857" s="1395"/>
      <c r="M857" s="1395"/>
      <c r="N857" s="1395"/>
      <c r="O857" s="1395"/>
      <c r="P857" s="1395"/>
      <c r="Q857" s="1395"/>
      <c r="R857" s="1395"/>
      <c r="S857" s="1395"/>
      <c r="T857" s="1395"/>
      <c r="U857" s="1395"/>
      <c r="V857" s="1395"/>
      <c r="W857" s="1395"/>
      <c r="X857" s="1395"/>
      <c r="Y857" s="1395"/>
      <c r="Z857" s="1395"/>
      <c r="AA857" s="1395"/>
      <c r="AB857" s="1395"/>
      <c r="AC857" s="1395"/>
      <c r="AD857" s="1395"/>
      <c r="AE857" s="1395"/>
      <c r="AF857" s="1395"/>
      <c r="AG857" s="1395"/>
      <c r="AH857" s="1395"/>
      <c r="AI857" s="1395"/>
      <c r="AJ857" s="1395"/>
      <c r="AK857" s="1395"/>
      <c r="AL857" s="1395"/>
      <c r="AM857" s="1395"/>
      <c r="AN857" s="1395"/>
    </row>
    <row r="858">
      <c r="A858" s="1395"/>
      <c r="B858" s="1395"/>
      <c r="C858" s="1395"/>
      <c r="D858" s="1395"/>
      <c r="E858" s="1395"/>
      <c r="F858" s="1395"/>
      <c r="G858" s="1395"/>
      <c r="H858" s="1395"/>
      <c r="I858" s="1395"/>
      <c r="J858" s="1395"/>
      <c r="K858" s="1395"/>
      <c r="L858" s="1395"/>
      <c r="M858" s="1395"/>
      <c r="N858" s="1395"/>
      <c r="O858" s="1395"/>
      <c r="P858" s="1395"/>
      <c r="Q858" s="1395"/>
      <c r="R858" s="1395"/>
      <c r="S858" s="1395"/>
      <c r="T858" s="1395"/>
      <c r="U858" s="1395"/>
      <c r="V858" s="1395"/>
      <c r="W858" s="1395"/>
      <c r="X858" s="1395"/>
      <c r="Y858" s="1395"/>
      <c r="Z858" s="1395"/>
      <c r="AA858" s="1395"/>
      <c r="AB858" s="1395"/>
      <c r="AC858" s="1395"/>
      <c r="AD858" s="1395"/>
      <c r="AE858" s="1395"/>
      <c r="AF858" s="1395"/>
      <c r="AG858" s="1395"/>
      <c r="AH858" s="1395"/>
      <c r="AI858" s="1395"/>
      <c r="AJ858" s="1395"/>
      <c r="AK858" s="1395"/>
      <c r="AL858" s="1395"/>
      <c r="AM858" s="1395"/>
      <c r="AN858" s="1395"/>
    </row>
    <row r="859">
      <c r="A859" s="1395"/>
      <c r="B859" s="1395"/>
      <c r="C859" s="1395"/>
      <c r="D859" s="1395"/>
      <c r="E859" s="1395"/>
      <c r="F859" s="1395"/>
      <c r="G859" s="1395"/>
      <c r="H859" s="1395"/>
      <c r="I859" s="1395"/>
      <c r="J859" s="1395"/>
      <c r="K859" s="1395"/>
      <c r="L859" s="1395"/>
      <c r="M859" s="1395"/>
      <c r="N859" s="1395"/>
      <c r="O859" s="1395"/>
      <c r="P859" s="1395"/>
      <c r="Q859" s="1395"/>
      <c r="R859" s="1395"/>
      <c r="S859" s="1395"/>
      <c r="T859" s="1395"/>
      <c r="U859" s="1395"/>
      <c r="V859" s="1395"/>
      <c r="W859" s="1395"/>
      <c r="X859" s="1395"/>
      <c r="Y859" s="1395"/>
      <c r="Z859" s="1395"/>
      <c r="AA859" s="1395"/>
      <c r="AB859" s="1395"/>
      <c r="AC859" s="1395"/>
      <c r="AD859" s="1395"/>
      <c r="AE859" s="1395"/>
      <c r="AF859" s="1395"/>
      <c r="AG859" s="1395"/>
      <c r="AH859" s="1395"/>
      <c r="AI859" s="1395"/>
      <c r="AJ859" s="1395"/>
      <c r="AK859" s="1395"/>
      <c r="AL859" s="1395"/>
      <c r="AM859" s="1395"/>
      <c r="AN859" s="1395"/>
    </row>
    <row r="860">
      <c r="A860" s="1395"/>
      <c r="B860" s="1395"/>
      <c r="C860" s="1395"/>
      <c r="D860" s="1395"/>
      <c r="E860" s="1395"/>
      <c r="F860" s="1395"/>
      <c r="G860" s="1395"/>
      <c r="H860" s="1395"/>
      <c r="I860" s="1395"/>
      <c r="J860" s="1395"/>
      <c r="K860" s="1395"/>
      <c r="L860" s="1395"/>
      <c r="M860" s="1395"/>
      <c r="N860" s="1395"/>
      <c r="O860" s="1395"/>
      <c r="P860" s="1395"/>
      <c r="Q860" s="1395"/>
      <c r="R860" s="1395"/>
      <c r="S860" s="1395"/>
      <c r="T860" s="1395"/>
      <c r="U860" s="1395"/>
      <c r="V860" s="1395"/>
      <c r="W860" s="1395"/>
      <c r="X860" s="1395"/>
      <c r="Y860" s="1395"/>
      <c r="Z860" s="1395"/>
      <c r="AA860" s="1395"/>
      <c r="AB860" s="1395"/>
      <c r="AC860" s="1395"/>
      <c r="AD860" s="1395"/>
      <c r="AE860" s="1395"/>
      <c r="AF860" s="1395"/>
      <c r="AG860" s="1395"/>
      <c r="AH860" s="1395"/>
      <c r="AI860" s="1395"/>
      <c r="AJ860" s="1395"/>
      <c r="AK860" s="1395"/>
      <c r="AL860" s="1395"/>
      <c r="AM860" s="1395"/>
      <c r="AN860" s="1395"/>
    </row>
    <row r="861">
      <c r="A861" s="1395"/>
      <c r="B861" s="1395"/>
      <c r="C861" s="1395"/>
      <c r="D861" s="1395"/>
      <c r="E861" s="1395"/>
      <c r="F861" s="1395"/>
      <c r="G861" s="1395"/>
      <c r="H861" s="1395"/>
      <c r="I861" s="1395"/>
      <c r="J861" s="1395"/>
      <c r="K861" s="1395"/>
      <c r="L861" s="1395"/>
      <c r="M861" s="1395"/>
      <c r="N861" s="1395"/>
      <c r="O861" s="1395"/>
      <c r="P861" s="1395"/>
      <c r="Q861" s="1395"/>
      <c r="R861" s="1395"/>
      <c r="S861" s="1395"/>
      <c r="T861" s="1395"/>
      <c r="U861" s="1395"/>
      <c r="V861" s="1395"/>
      <c r="W861" s="1395"/>
      <c r="X861" s="1395"/>
      <c r="Y861" s="1395"/>
      <c r="Z861" s="1395"/>
      <c r="AA861" s="1395"/>
      <c r="AB861" s="1395"/>
      <c r="AC861" s="1395"/>
      <c r="AD861" s="1395"/>
      <c r="AE861" s="1395"/>
      <c r="AF861" s="1395"/>
      <c r="AG861" s="1395"/>
      <c r="AH861" s="1395"/>
      <c r="AI861" s="1395"/>
      <c r="AJ861" s="1395"/>
      <c r="AK861" s="1395"/>
      <c r="AL861" s="1395"/>
      <c r="AM861" s="1395"/>
      <c r="AN861" s="1395"/>
    </row>
    <row r="862">
      <c r="A862" s="1395"/>
      <c r="B862" s="1395"/>
      <c r="C862" s="1395"/>
      <c r="D862" s="1395"/>
      <c r="E862" s="1395"/>
      <c r="F862" s="1395"/>
      <c r="G862" s="1395"/>
      <c r="H862" s="1395"/>
      <c r="I862" s="1395"/>
      <c r="J862" s="1395"/>
      <c r="K862" s="1395"/>
      <c r="L862" s="1395"/>
      <c r="M862" s="1395"/>
      <c r="N862" s="1395"/>
      <c r="O862" s="1395"/>
      <c r="P862" s="1395"/>
      <c r="Q862" s="1395"/>
      <c r="R862" s="1395"/>
      <c r="S862" s="1395"/>
      <c r="T862" s="1395"/>
      <c r="U862" s="1395"/>
      <c r="V862" s="1395"/>
      <c r="W862" s="1395"/>
      <c r="X862" s="1395"/>
      <c r="Y862" s="1395"/>
      <c r="Z862" s="1395"/>
      <c r="AA862" s="1395"/>
      <c r="AB862" s="1395"/>
      <c r="AC862" s="1395"/>
      <c r="AD862" s="1395"/>
      <c r="AE862" s="1395"/>
      <c r="AF862" s="1395"/>
      <c r="AG862" s="1395"/>
      <c r="AH862" s="1395"/>
      <c r="AI862" s="1395"/>
      <c r="AJ862" s="1395"/>
      <c r="AK862" s="1395"/>
      <c r="AL862" s="1395"/>
      <c r="AM862" s="1395"/>
      <c r="AN862" s="1395"/>
    </row>
    <row r="863">
      <c r="A863" s="1395"/>
      <c r="B863" s="1395"/>
      <c r="C863" s="1395"/>
      <c r="D863" s="1395"/>
      <c r="E863" s="1395"/>
      <c r="F863" s="1395"/>
      <c r="G863" s="1395"/>
      <c r="H863" s="1395"/>
      <c r="I863" s="1395"/>
      <c r="J863" s="1395"/>
      <c r="K863" s="1395"/>
      <c r="L863" s="1395"/>
      <c r="M863" s="1395"/>
      <c r="N863" s="1395"/>
      <c r="O863" s="1395"/>
      <c r="P863" s="1395"/>
      <c r="Q863" s="1395"/>
      <c r="R863" s="1395"/>
      <c r="S863" s="1395"/>
      <c r="T863" s="1395"/>
      <c r="U863" s="1395"/>
      <c r="V863" s="1395"/>
      <c r="W863" s="1395"/>
      <c r="X863" s="1395"/>
      <c r="Y863" s="1395"/>
      <c r="Z863" s="1395"/>
      <c r="AA863" s="1395"/>
      <c r="AB863" s="1395"/>
      <c r="AC863" s="1395"/>
      <c r="AD863" s="1395"/>
      <c r="AE863" s="1395"/>
      <c r="AF863" s="1395"/>
      <c r="AG863" s="1395"/>
      <c r="AH863" s="1395"/>
      <c r="AI863" s="1395"/>
      <c r="AJ863" s="1395"/>
      <c r="AK863" s="1395"/>
      <c r="AL863" s="1395"/>
      <c r="AM863" s="1395"/>
      <c r="AN863" s="1395"/>
    </row>
    <row r="864">
      <c r="A864" s="1395"/>
      <c r="B864" s="1395"/>
      <c r="C864" s="1395"/>
      <c r="D864" s="1395"/>
      <c r="E864" s="1395"/>
      <c r="F864" s="1395"/>
      <c r="G864" s="1395"/>
      <c r="H864" s="1395"/>
      <c r="I864" s="1395"/>
      <c r="J864" s="1395"/>
      <c r="K864" s="1395"/>
      <c r="L864" s="1395"/>
      <c r="M864" s="1395"/>
      <c r="N864" s="1395"/>
      <c r="O864" s="1395"/>
      <c r="P864" s="1395"/>
      <c r="Q864" s="1395"/>
      <c r="R864" s="1395"/>
      <c r="S864" s="1395"/>
      <c r="T864" s="1395"/>
      <c r="U864" s="1395"/>
      <c r="V864" s="1395"/>
      <c r="W864" s="1395"/>
      <c r="X864" s="1395"/>
      <c r="Y864" s="1395"/>
      <c r="Z864" s="1395"/>
      <c r="AA864" s="1395"/>
      <c r="AB864" s="1395"/>
      <c r="AC864" s="1395"/>
      <c r="AD864" s="1395"/>
      <c r="AE864" s="1395"/>
      <c r="AF864" s="1395"/>
      <c r="AG864" s="1395"/>
      <c r="AH864" s="1395"/>
      <c r="AI864" s="1395"/>
      <c r="AJ864" s="1395"/>
      <c r="AK864" s="1395"/>
      <c r="AL864" s="1395"/>
      <c r="AM864" s="1395"/>
      <c r="AN864" s="1395"/>
    </row>
    <row r="865">
      <c r="A865" s="1395"/>
      <c r="B865" s="1395"/>
      <c r="C865" s="1395"/>
      <c r="D865" s="1395"/>
      <c r="E865" s="1395"/>
      <c r="F865" s="1395"/>
      <c r="G865" s="1395"/>
      <c r="H865" s="1395"/>
      <c r="I865" s="1395"/>
      <c r="J865" s="1395"/>
      <c r="K865" s="1395"/>
      <c r="L865" s="1395"/>
      <c r="M865" s="1395"/>
      <c r="N865" s="1395"/>
      <c r="O865" s="1395"/>
      <c r="P865" s="1395"/>
      <c r="Q865" s="1395"/>
      <c r="R865" s="1395"/>
      <c r="S865" s="1395"/>
      <c r="T865" s="1395"/>
      <c r="U865" s="1395"/>
      <c r="V865" s="1395"/>
      <c r="W865" s="1395"/>
      <c r="X865" s="1395"/>
      <c r="Y865" s="1395"/>
      <c r="Z865" s="1395"/>
      <c r="AA865" s="1395"/>
      <c r="AB865" s="1395"/>
      <c r="AC865" s="1395"/>
      <c r="AD865" s="1395"/>
      <c r="AE865" s="1395"/>
      <c r="AF865" s="1395"/>
      <c r="AG865" s="1395"/>
      <c r="AH865" s="1395"/>
      <c r="AI865" s="1395"/>
      <c r="AJ865" s="1395"/>
      <c r="AK865" s="1395"/>
      <c r="AL865" s="1395"/>
      <c r="AM865" s="1395"/>
      <c r="AN865" s="1395"/>
    </row>
    <row r="866">
      <c r="A866" s="1395"/>
      <c r="B866" s="1395"/>
      <c r="C866" s="1395"/>
      <c r="D866" s="1395"/>
      <c r="E866" s="1395"/>
      <c r="F866" s="1395"/>
      <c r="G866" s="1395"/>
      <c r="H866" s="1395"/>
      <c r="I866" s="1395"/>
      <c r="J866" s="1395"/>
      <c r="K866" s="1395"/>
      <c r="L866" s="1395"/>
      <c r="M866" s="1395"/>
      <c r="N866" s="1395"/>
      <c r="O866" s="1395"/>
      <c r="P866" s="1395"/>
      <c r="Q866" s="1395"/>
      <c r="R866" s="1395"/>
      <c r="S866" s="1395"/>
      <c r="T866" s="1395"/>
      <c r="U866" s="1395"/>
      <c r="V866" s="1395"/>
      <c r="W866" s="1395"/>
      <c r="X866" s="1395"/>
      <c r="Y866" s="1395"/>
      <c r="Z866" s="1395"/>
      <c r="AA866" s="1395"/>
      <c r="AB866" s="1395"/>
      <c r="AC866" s="1395"/>
      <c r="AD866" s="1395"/>
      <c r="AE866" s="1395"/>
      <c r="AF866" s="1395"/>
      <c r="AG866" s="1395"/>
      <c r="AH866" s="1395"/>
      <c r="AI866" s="1395"/>
      <c r="AJ866" s="1395"/>
      <c r="AK866" s="1395"/>
      <c r="AL866" s="1395"/>
      <c r="AM866" s="1395"/>
      <c r="AN866" s="1395"/>
    </row>
    <row r="867">
      <c r="A867" s="1395"/>
      <c r="B867" s="1395"/>
      <c r="C867" s="1395"/>
      <c r="D867" s="1395"/>
      <c r="E867" s="1395"/>
      <c r="F867" s="1395"/>
      <c r="G867" s="1395"/>
      <c r="H867" s="1395"/>
      <c r="I867" s="1395"/>
      <c r="J867" s="1395"/>
      <c r="K867" s="1395"/>
      <c r="L867" s="1395"/>
      <c r="M867" s="1395"/>
      <c r="N867" s="1395"/>
      <c r="O867" s="1395"/>
      <c r="P867" s="1395"/>
      <c r="Q867" s="1395"/>
      <c r="R867" s="1395"/>
      <c r="S867" s="1395"/>
      <c r="T867" s="1395"/>
      <c r="U867" s="1395"/>
      <c r="V867" s="1395"/>
      <c r="W867" s="1395"/>
      <c r="X867" s="1395"/>
      <c r="Y867" s="1395"/>
      <c r="Z867" s="1395"/>
      <c r="AA867" s="1395"/>
      <c r="AB867" s="1395"/>
      <c r="AC867" s="1395"/>
      <c r="AD867" s="1395"/>
      <c r="AE867" s="1395"/>
      <c r="AF867" s="1395"/>
      <c r="AG867" s="1395"/>
      <c r="AH867" s="1395"/>
      <c r="AI867" s="1395"/>
      <c r="AJ867" s="1395"/>
      <c r="AK867" s="1395"/>
      <c r="AL867" s="1395"/>
      <c r="AM867" s="1395"/>
      <c r="AN867" s="1395"/>
    </row>
    <row r="868">
      <c r="A868" s="1395"/>
      <c r="B868" s="1395"/>
      <c r="C868" s="1395"/>
      <c r="D868" s="1395"/>
      <c r="E868" s="1395"/>
      <c r="F868" s="1395"/>
      <c r="G868" s="1395"/>
      <c r="H868" s="1395"/>
      <c r="I868" s="1395"/>
      <c r="J868" s="1395"/>
      <c r="K868" s="1395"/>
      <c r="L868" s="1395"/>
      <c r="M868" s="1395"/>
      <c r="N868" s="1395"/>
      <c r="O868" s="1395"/>
      <c r="P868" s="1395"/>
      <c r="Q868" s="1395"/>
      <c r="R868" s="1395"/>
      <c r="S868" s="1395"/>
      <c r="T868" s="1395"/>
      <c r="U868" s="1395"/>
      <c r="V868" s="1395"/>
      <c r="W868" s="1395"/>
      <c r="X868" s="1395"/>
      <c r="Y868" s="1395"/>
      <c r="Z868" s="1395"/>
      <c r="AA868" s="1395"/>
      <c r="AB868" s="1395"/>
      <c r="AC868" s="1395"/>
      <c r="AD868" s="1395"/>
      <c r="AE868" s="1395"/>
      <c r="AF868" s="1395"/>
      <c r="AG868" s="1395"/>
      <c r="AH868" s="1395"/>
      <c r="AI868" s="1395"/>
      <c r="AJ868" s="1395"/>
      <c r="AK868" s="1395"/>
      <c r="AL868" s="1395"/>
      <c r="AM868" s="1395"/>
      <c r="AN868" s="1395"/>
    </row>
    <row r="869">
      <c r="A869" s="1395"/>
      <c r="B869" s="1395"/>
      <c r="C869" s="1395"/>
      <c r="D869" s="1395"/>
      <c r="E869" s="1395"/>
      <c r="F869" s="1395"/>
      <c r="G869" s="1395"/>
      <c r="H869" s="1395"/>
      <c r="I869" s="1395"/>
      <c r="J869" s="1395"/>
      <c r="K869" s="1395"/>
      <c r="L869" s="1395"/>
      <c r="M869" s="1395"/>
      <c r="N869" s="1395"/>
      <c r="O869" s="1395"/>
      <c r="P869" s="1395"/>
      <c r="Q869" s="1395"/>
      <c r="R869" s="1395"/>
      <c r="S869" s="1395"/>
      <c r="T869" s="1395"/>
      <c r="U869" s="1395"/>
      <c r="V869" s="1395"/>
      <c r="W869" s="1395"/>
      <c r="X869" s="1395"/>
      <c r="Y869" s="1395"/>
      <c r="Z869" s="1395"/>
      <c r="AA869" s="1395"/>
      <c r="AB869" s="1395"/>
      <c r="AC869" s="1395"/>
      <c r="AD869" s="1395"/>
      <c r="AE869" s="1395"/>
      <c r="AF869" s="1395"/>
      <c r="AG869" s="1395"/>
      <c r="AH869" s="1395"/>
      <c r="AI869" s="1395"/>
      <c r="AJ869" s="1395"/>
      <c r="AK869" s="1395"/>
      <c r="AL869" s="1395"/>
      <c r="AM869" s="1395"/>
      <c r="AN869" s="1395"/>
    </row>
    <row r="870">
      <c r="A870" s="1395"/>
      <c r="B870" s="1395"/>
      <c r="C870" s="1395"/>
      <c r="D870" s="1395"/>
      <c r="E870" s="1395"/>
      <c r="F870" s="1395"/>
      <c r="G870" s="1395"/>
      <c r="H870" s="1395"/>
      <c r="I870" s="1395"/>
      <c r="J870" s="1395"/>
      <c r="K870" s="1395"/>
      <c r="L870" s="1395"/>
      <c r="M870" s="1395"/>
      <c r="N870" s="1395"/>
      <c r="O870" s="1395"/>
      <c r="P870" s="1395"/>
      <c r="Q870" s="1395"/>
      <c r="R870" s="1395"/>
      <c r="S870" s="1395"/>
      <c r="T870" s="1395"/>
      <c r="U870" s="1395"/>
      <c r="V870" s="1395"/>
      <c r="W870" s="1395"/>
      <c r="X870" s="1395"/>
      <c r="Y870" s="1395"/>
      <c r="Z870" s="1395"/>
      <c r="AA870" s="1395"/>
      <c r="AB870" s="1395"/>
      <c r="AC870" s="1395"/>
      <c r="AD870" s="1395"/>
      <c r="AE870" s="1395"/>
      <c r="AF870" s="1395"/>
      <c r="AG870" s="1395"/>
      <c r="AH870" s="1395"/>
      <c r="AI870" s="1395"/>
      <c r="AJ870" s="1395"/>
      <c r="AK870" s="1395"/>
      <c r="AL870" s="1395"/>
      <c r="AM870" s="1395"/>
      <c r="AN870" s="1395"/>
    </row>
    <row r="871">
      <c r="A871" s="1395"/>
      <c r="B871" s="1395"/>
      <c r="C871" s="1395"/>
      <c r="D871" s="1395"/>
      <c r="E871" s="1395"/>
      <c r="F871" s="1395"/>
      <c r="G871" s="1395"/>
      <c r="H871" s="1395"/>
      <c r="I871" s="1395"/>
      <c r="J871" s="1395"/>
      <c r="K871" s="1395"/>
      <c r="L871" s="1395"/>
      <c r="M871" s="1395"/>
      <c r="N871" s="1395"/>
      <c r="O871" s="1395"/>
      <c r="P871" s="1395"/>
      <c r="Q871" s="1395"/>
      <c r="R871" s="1395"/>
      <c r="S871" s="1395"/>
      <c r="T871" s="1395"/>
      <c r="U871" s="1395"/>
      <c r="V871" s="1395"/>
      <c r="W871" s="1395"/>
      <c r="X871" s="1395"/>
      <c r="Y871" s="1395"/>
      <c r="Z871" s="1395"/>
      <c r="AA871" s="1395"/>
      <c r="AB871" s="1395"/>
      <c r="AC871" s="1395"/>
      <c r="AD871" s="1395"/>
      <c r="AE871" s="1395"/>
      <c r="AF871" s="1395"/>
      <c r="AG871" s="1395"/>
      <c r="AH871" s="1395"/>
      <c r="AI871" s="1395"/>
      <c r="AJ871" s="1395"/>
      <c r="AK871" s="1395"/>
      <c r="AL871" s="1395"/>
      <c r="AM871" s="1395"/>
      <c r="AN871" s="1395"/>
    </row>
    <row r="872">
      <c r="A872" s="1395"/>
      <c r="B872" s="1395"/>
      <c r="C872" s="1395"/>
      <c r="D872" s="1395"/>
      <c r="E872" s="1395"/>
      <c r="F872" s="1395"/>
      <c r="G872" s="1395"/>
      <c r="H872" s="1395"/>
      <c r="I872" s="1395"/>
      <c r="J872" s="1395"/>
      <c r="K872" s="1395"/>
      <c r="L872" s="1395"/>
      <c r="M872" s="1395"/>
      <c r="N872" s="1395"/>
      <c r="O872" s="1395"/>
      <c r="P872" s="1395"/>
      <c r="Q872" s="1395"/>
      <c r="R872" s="1395"/>
      <c r="S872" s="1395"/>
      <c r="T872" s="1395"/>
      <c r="U872" s="1395"/>
      <c r="V872" s="1395"/>
      <c r="W872" s="1395"/>
      <c r="X872" s="1395"/>
      <c r="Y872" s="1395"/>
      <c r="Z872" s="1395"/>
      <c r="AA872" s="1395"/>
      <c r="AB872" s="1395"/>
      <c r="AC872" s="1395"/>
      <c r="AD872" s="1395"/>
      <c r="AE872" s="1395"/>
      <c r="AF872" s="1395"/>
      <c r="AG872" s="1395"/>
      <c r="AH872" s="1395"/>
      <c r="AI872" s="1395"/>
      <c r="AJ872" s="1395"/>
      <c r="AK872" s="1395"/>
      <c r="AL872" s="1395"/>
      <c r="AM872" s="1395"/>
      <c r="AN872" s="1395"/>
    </row>
    <row r="873">
      <c r="A873" s="1395"/>
      <c r="B873" s="1395"/>
      <c r="C873" s="1395"/>
      <c r="D873" s="1395"/>
      <c r="E873" s="1395"/>
      <c r="F873" s="1395"/>
      <c r="G873" s="1395"/>
      <c r="H873" s="1395"/>
      <c r="I873" s="1395"/>
      <c r="J873" s="1395"/>
      <c r="K873" s="1395"/>
      <c r="L873" s="1395"/>
      <c r="M873" s="1395"/>
      <c r="N873" s="1395"/>
      <c r="O873" s="1395"/>
      <c r="P873" s="1395"/>
      <c r="Q873" s="1395"/>
      <c r="R873" s="1395"/>
      <c r="S873" s="1395"/>
      <c r="T873" s="1395"/>
      <c r="U873" s="1395"/>
      <c r="V873" s="1395"/>
      <c r="W873" s="1395"/>
      <c r="X873" s="1395"/>
      <c r="Y873" s="1395"/>
      <c r="Z873" s="1395"/>
      <c r="AA873" s="1395"/>
      <c r="AB873" s="1395"/>
      <c r="AC873" s="1395"/>
      <c r="AD873" s="1395"/>
      <c r="AE873" s="1395"/>
      <c r="AF873" s="1395"/>
      <c r="AG873" s="1395"/>
      <c r="AH873" s="1395"/>
      <c r="AI873" s="1395"/>
      <c r="AJ873" s="1395"/>
      <c r="AK873" s="1395"/>
      <c r="AL873" s="1395"/>
      <c r="AM873" s="1395"/>
      <c r="AN873" s="1395"/>
    </row>
    <row r="874">
      <c r="A874" s="1395"/>
      <c r="B874" s="1395"/>
      <c r="C874" s="1395"/>
      <c r="D874" s="1395"/>
      <c r="E874" s="1395"/>
      <c r="F874" s="1395"/>
      <c r="G874" s="1395"/>
      <c r="H874" s="1395"/>
      <c r="I874" s="1395"/>
      <c r="J874" s="1395"/>
      <c r="K874" s="1395"/>
      <c r="L874" s="1395"/>
      <c r="M874" s="1395"/>
      <c r="N874" s="1395"/>
      <c r="O874" s="1395"/>
      <c r="P874" s="1395"/>
      <c r="Q874" s="1395"/>
      <c r="R874" s="1395"/>
      <c r="S874" s="1395"/>
      <c r="T874" s="1395"/>
      <c r="U874" s="1395"/>
      <c r="V874" s="1395"/>
      <c r="W874" s="1395"/>
      <c r="X874" s="1395"/>
      <c r="Y874" s="1395"/>
      <c r="Z874" s="1395"/>
      <c r="AA874" s="1395"/>
      <c r="AB874" s="1395"/>
      <c r="AC874" s="1395"/>
      <c r="AD874" s="1395"/>
      <c r="AE874" s="1395"/>
      <c r="AF874" s="1395"/>
      <c r="AG874" s="1395"/>
      <c r="AH874" s="1395"/>
      <c r="AI874" s="1395"/>
      <c r="AJ874" s="1395"/>
      <c r="AK874" s="1395"/>
      <c r="AL874" s="1395"/>
      <c r="AM874" s="1395"/>
      <c r="AN874" s="1395"/>
    </row>
    <row r="875">
      <c r="A875" s="1395"/>
      <c r="B875" s="1395"/>
      <c r="C875" s="1395"/>
      <c r="D875" s="1395"/>
      <c r="E875" s="1395"/>
      <c r="F875" s="1395"/>
      <c r="G875" s="1395"/>
      <c r="H875" s="1395"/>
      <c r="I875" s="1395"/>
      <c r="J875" s="1395"/>
      <c r="K875" s="1395"/>
      <c r="L875" s="1395"/>
      <c r="M875" s="1395"/>
      <c r="N875" s="1395"/>
      <c r="O875" s="1395"/>
      <c r="P875" s="1395"/>
      <c r="Q875" s="1395"/>
      <c r="R875" s="1395"/>
      <c r="S875" s="1395"/>
      <c r="T875" s="1395"/>
      <c r="U875" s="1395"/>
      <c r="V875" s="1395"/>
      <c r="W875" s="1395"/>
      <c r="X875" s="1395"/>
      <c r="Y875" s="1395"/>
      <c r="Z875" s="1395"/>
      <c r="AA875" s="1395"/>
      <c r="AB875" s="1395"/>
      <c r="AC875" s="1395"/>
      <c r="AD875" s="1395"/>
      <c r="AE875" s="1395"/>
      <c r="AF875" s="1395"/>
      <c r="AG875" s="1395"/>
      <c r="AH875" s="1395"/>
      <c r="AI875" s="1395"/>
      <c r="AJ875" s="1395"/>
      <c r="AK875" s="1395"/>
      <c r="AL875" s="1395"/>
      <c r="AM875" s="1395"/>
      <c r="AN875" s="1395"/>
    </row>
    <row r="876">
      <c r="A876" s="1395"/>
      <c r="B876" s="1395"/>
      <c r="C876" s="1395"/>
      <c r="D876" s="1395"/>
      <c r="E876" s="1395"/>
      <c r="F876" s="1395"/>
      <c r="G876" s="1395"/>
      <c r="H876" s="1395"/>
      <c r="I876" s="1395"/>
      <c r="J876" s="1395"/>
      <c r="K876" s="1395"/>
      <c r="L876" s="1395"/>
      <c r="M876" s="1395"/>
      <c r="N876" s="1395"/>
      <c r="O876" s="1395"/>
      <c r="P876" s="1395"/>
      <c r="Q876" s="1395"/>
      <c r="R876" s="1395"/>
      <c r="S876" s="1395"/>
      <c r="T876" s="1395"/>
      <c r="U876" s="1395"/>
      <c r="V876" s="1395"/>
      <c r="W876" s="1395"/>
      <c r="X876" s="1395"/>
      <c r="Y876" s="1395"/>
      <c r="Z876" s="1395"/>
      <c r="AA876" s="1395"/>
      <c r="AB876" s="1395"/>
      <c r="AC876" s="1395"/>
      <c r="AD876" s="1395"/>
      <c r="AE876" s="1395"/>
      <c r="AF876" s="1395"/>
      <c r="AG876" s="1395"/>
      <c r="AH876" s="1395"/>
      <c r="AI876" s="1395"/>
      <c r="AJ876" s="1395"/>
      <c r="AK876" s="1395"/>
      <c r="AL876" s="1395"/>
      <c r="AM876" s="1395"/>
      <c r="AN876" s="1395"/>
    </row>
    <row r="877">
      <c r="A877" s="1395"/>
      <c r="B877" s="1395"/>
      <c r="C877" s="1395"/>
      <c r="D877" s="1395"/>
      <c r="E877" s="1395"/>
      <c r="F877" s="1395"/>
      <c r="G877" s="1395"/>
      <c r="H877" s="1395"/>
      <c r="I877" s="1395"/>
      <c r="J877" s="1395"/>
      <c r="K877" s="1395"/>
      <c r="L877" s="1395"/>
      <c r="M877" s="1395"/>
      <c r="N877" s="1395"/>
      <c r="O877" s="1395"/>
      <c r="P877" s="1395"/>
      <c r="Q877" s="1395"/>
      <c r="R877" s="1395"/>
      <c r="S877" s="1395"/>
      <c r="T877" s="1395"/>
      <c r="U877" s="1395"/>
      <c r="V877" s="1395"/>
      <c r="W877" s="1395"/>
      <c r="X877" s="1395"/>
      <c r="Y877" s="1395"/>
      <c r="Z877" s="1395"/>
      <c r="AA877" s="1395"/>
      <c r="AB877" s="1395"/>
      <c r="AC877" s="1395"/>
      <c r="AD877" s="1395"/>
      <c r="AE877" s="1395"/>
      <c r="AF877" s="1395"/>
      <c r="AG877" s="1395"/>
      <c r="AH877" s="1395"/>
      <c r="AI877" s="1395"/>
      <c r="AJ877" s="1395"/>
      <c r="AK877" s="1395"/>
      <c r="AL877" s="1395"/>
      <c r="AM877" s="1395"/>
      <c r="AN877" s="1395"/>
    </row>
    <row r="878">
      <c r="A878" s="1395"/>
      <c r="B878" s="1395"/>
      <c r="C878" s="1395"/>
      <c r="D878" s="1395"/>
      <c r="E878" s="1395"/>
      <c r="F878" s="1395"/>
      <c r="G878" s="1395"/>
      <c r="H878" s="1395"/>
      <c r="I878" s="1395"/>
      <c r="J878" s="1395"/>
      <c r="K878" s="1395"/>
      <c r="L878" s="1395"/>
      <c r="M878" s="1395"/>
      <c r="N878" s="1395"/>
      <c r="O878" s="1395"/>
      <c r="P878" s="1395"/>
      <c r="Q878" s="1395"/>
      <c r="R878" s="1395"/>
      <c r="S878" s="1395"/>
      <c r="T878" s="1395"/>
      <c r="U878" s="1395"/>
      <c r="V878" s="1395"/>
      <c r="W878" s="1395"/>
      <c r="X878" s="1395"/>
      <c r="Y878" s="1395"/>
      <c r="Z878" s="1395"/>
      <c r="AA878" s="1395"/>
      <c r="AB878" s="1395"/>
      <c r="AC878" s="1395"/>
      <c r="AD878" s="1395"/>
      <c r="AE878" s="1395"/>
      <c r="AF878" s="1395"/>
      <c r="AG878" s="1395"/>
      <c r="AH878" s="1395"/>
      <c r="AI878" s="1395"/>
      <c r="AJ878" s="1395"/>
      <c r="AK878" s="1395"/>
      <c r="AL878" s="1395"/>
      <c r="AM878" s="1395"/>
      <c r="AN878" s="1395"/>
    </row>
    <row r="879">
      <c r="A879" s="1395"/>
      <c r="B879" s="1395"/>
      <c r="C879" s="1395"/>
      <c r="D879" s="1395"/>
      <c r="E879" s="1395"/>
      <c r="F879" s="1395"/>
      <c r="G879" s="1395"/>
      <c r="H879" s="1395"/>
      <c r="I879" s="1395"/>
      <c r="J879" s="1395"/>
      <c r="K879" s="1395"/>
      <c r="L879" s="1395"/>
      <c r="M879" s="1395"/>
      <c r="N879" s="1395"/>
      <c r="O879" s="1395"/>
      <c r="P879" s="1395"/>
      <c r="Q879" s="1395"/>
      <c r="R879" s="1395"/>
      <c r="S879" s="1395"/>
      <c r="T879" s="1395"/>
      <c r="U879" s="1395"/>
      <c r="V879" s="1395"/>
      <c r="W879" s="1395"/>
      <c r="X879" s="1395"/>
      <c r="Y879" s="1395"/>
      <c r="Z879" s="1395"/>
      <c r="AA879" s="1395"/>
      <c r="AB879" s="1395"/>
      <c r="AC879" s="1395"/>
      <c r="AD879" s="1395"/>
      <c r="AE879" s="1395"/>
      <c r="AF879" s="1395"/>
      <c r="AG879" s="1395"/>
      <c r="AH879" s="1395"/>
      <c r="AI879" s="1395"/>
      <c r="AJ879" s="1395"/>
      <c r="AK879" s="1395"/>
      <c r="AL879" s="1395"/>
      <c r="AM879" s="1395"/>
      <c r="AN879" s="1395"/>
    </row>
    <row r="880">
      <c r="A880" s="1395"/>
      <c r="B880" s="1395"/>
      <c r="C880" s="1395"/>
      <c r="D880" s="1395"/>
      <c r="E880" s="1395"/>
      <c r="F880" s="1395"/>
      <c r="G880" s="1395"/>
      <c r="H880" s="1395"/>
      <c r="I880" s="1395"/>
      <c r="J880" s="1395"/>
      <c r="K880" s="1395"/>
      <c r="L880" s="1395"/>
      <c r="M880" s="1395"/>
      <c r="N880" s="1395"/>
      <c r="O880" s="1395"/>
      <c r="P880" s="1395"/>
      <c r="Q880" s="1395"/>
      <c r="R880" s="1395"/>
      <c r="S880" s="1395"/>
      <c r="T880" s="1395"/>
      <c r="U880" s="1395"/>
      <c r="V880" s="1395"/>
      <c r="W880" s="1395"/>
      <c r="X880" s="1395"/>
      <c r="Y880" s="1395"/>
      <c r="Z880" s="1395"/>
      <c r="AA880" s="1395"/>
      <c r="AB880" s="1395"/>
      <c r="AC880" s="1395"/>
      <c r="AD880" s="1395"/>
      <c r="AE880" s="1395"/>
      <c r="AF880" s="1395"/>
      <c r="AG880" s="1395"/>
      <c r="AH880" s="1395"/>
      <c r="AI880" s="1395"/>
      <c r="AJ880" s="1395"/>
      <c r="AK880" s="1395"/>
      <c r="AL880" s="1395"/>
      <c r="AM880" s="1395"/>
      <c r="AN880" s="1395"/>
    </row>
    <row r="881">
      <c r="A881" s="1395"/>
      <c r="B881" s="1395"/>
      <c r="C881" s="1395"/>
      <c r="D881" s="1395"/>
      <c r="E881" s="1395"/>
      <c r="F881" s="1395"/>
      <c r="G881" s="1395"/>
      <c r="H881" s="1395"/>
      <c r="I881" s="1395"/>
      <c r="J881" s="1395"/>
      <c r="K881" s="1395"/>
      <c r="L881" s="1395"/>
      <c r="M881" s="1395"/>
      <c r="N881" s="1395"/>
      <c r="O881" s="1395"/>
      <c r="P881" s="1395"/>
      <c r="Q881" s="1395"/>
      <c r="R881" s="1395"/>
      <c r="S881" s="1395"/>
      <c r="T881" s="1395"/>
      <c r="U881" s="1395"/>
      <c r="V881" s="1395"/>
      <c r="W881" s="1395"/>
      <c r="X881" s="1395"/>
      <c r="Y881" s="1395"/>
      <c r="Z881" s="1395"/>
      <c r="AA881" s="1395"/>
      <c r="AB881" s="1395"/>
      <c r="AC881" s="1395"/>
      <c r="AD881" s="1395"/>
      <c r="AE881" s="1395"/>
      <c r="AF881" s="1395"/>
      <c r="AG881" s="1395"/>
      <c r="AH881" s="1395"/>
      <c r="AI881" s="1395"/>
      <c r="AJ881" s="1395"/>
      <c r="AK881" s="1395"/>
      <c r="AL881" s="1395"/>
      <c r="AM881" s="1395"/>
      <c r="AN881" s="1395"/>
    </row>
    <row r="882">
      <c r="A882" s="1395"/>
      <c r="B882" s="1395"/>
      <c r="C882" s="1395"/>
      <c r="D882" s="1395"/>
      <c r="E882" s="1395"/>
      <c r="F882" s="1395"/>
      <c r="G882" s="1395"/>
      <c r="H882" s="1395"/>
      <c r="I882" s="1395"/>
      <c r="J882" s="1395"/>
      <c r="K882" s="1395"/>
      <c r="L882" s="1395"/>
      <c r="M882" s="1395"/>
      <c r="N882" s="1395"/>
      <c r="O882" s="1395"/>
      <c r="P882" s="1395"/>
      <c r="Q882" s="1395"/>
      <c r="R882" s="1395"/>
      <c r="S882" s="1395"/>
      <c r="T882" s="1395"/>
      <c r="U882" s="1395"/>
      <c r="V882" s="1395"/>
      <c r="W882" s="1395"/>
      <c r="X882" s="1395"/>
      <c r="Y882" s="1395"/>
      <c r="Z882" s="1395"/>
      <c r="AA882" s="1395"/>
      <c r="AB882" s="1395"/>
      <c r="AC882" s="1395"/>
      <c r="AD882" s="1395"/>
      <c r="AE882" s="1395"/>
      <c r="AF882" s="1395"/>
      <c r="AG882" s="1395"/>
      <c r="AH882" s="1395"/>
      <c r="AI882" s="1395"/>
      <c r="AJ882" s="1395"/>
      <c r="AK882" s="1395"/>
      <c r="AL882" s="1395"/>
      <c r="AM882" s="1395"/>
      <c r="AN882" s="1395"/>
    </row>
    <row r="883">
      <c r="A883" s="1395"/>
      <c r="B883" s="1395"/>
      <c r="C883" s="1395"/>
      <c r="D883" s="1395"/>
      <c r="E883" s="1395"/>
      <c r="F883" s="1395"/>
      <c r="G883" s="1395"/>
      <c r="H883" s="1395"/>
      <c r="I883" s="1395"/>
      <c r="J883" s="1395"/>
      <c r="K883" s="1395"/>
      <c r="L883" s="1395"/>
      <c r="M883" s="1395"/>
      <c r="N883" s="1395"/>
      <c r="O883" s="1395"/>
      <c r="P883" s="1395"/>
      <c r="Q883" s="1395"/>
      <c r="R883" s="1395"/>
      <c r="S883" s="1395"/>
      <c r="T883" s="1395"/>
      <c r="U883" s="1395"/>
      <c r="V883" s="1395"/>
      <c r="W883" s="1395"/>
      <c r="X883" s="1395"/>
      <c r="Y883" s="1395"/>
      <c r="Z883" s="1395"/>
      <c r="AA883" s="1395"/>
      <c r="AB883" s="1395"/>
      <c r="AC883" s="1395"/>
      <c r="AD883" s="1395"/>
      <c r="AE883" s="1395"/>
      <c r="AF883" s="1395"/>
      <c r="AG883" s="1395"/>
      <c r="AH883" s="1395"/>
      <c r="AI883" s="1395"/>
      <c r="AJ883" s="1395"/>
      <c r="AK883" s="1395"/>
      <c r="AL883" s="1395"/>
      <c r="AM883" s="1395"/>
      <c r="AN883" s="1395"/>
    </row>
    <row r="884">
      <c r="A884" s="1395"/>
      <c r="B884" s="1395"/>
      <c r="C884" s="1395"/>
      <c r="D884" s="1395"/>
      <c r="E884" s="1395"/>
      <c r="F884" s="1395"/>
      <c r="G884" s="1395"/>
      <c r="H884" s="1395"/>
      <c r="I884" s="1395"/>
      <c r="J884" s="1395"/>
      <c r="K884" s="1395"/>
      <c r="L884" s="1395"/>
      <c r="M884" s="1395"/>
      <c r="N884" s="1395"/>
      <c r="O884" s="1395"/>
      <c r="P884" s="1395"/>
      <c r="Q884" s="1395"/>
      <c r="R884" s="1395"/>
      <c r="S884" s="1395"/>
      <c r="T884" s="1395"/>
      <c r="U884" s="1395"/>
      <c r="V884" s="1395"/>
      <c r="W884" s="1395"/>
      <c r="X884" s="1395"/>
      <c r="Y884" s="1395"/>
      <c r="Z884" s="1395"/>
      <c r="AA884" s="1395"/>
      <c r="AB884" s="1395"/>
      <c r="AC884" s="1395"/>
      <c r="AD884" s="1395"/>
      <c r="AE884" s="1395"/>
      <c r="AF884" s="1395"/>
      <c r="AG884" s="1395"/>
      <c r="AH884" s="1395"/>
      <c r="AI884" s="1395"/>
      <c r="AJ884" s="1395"/>
      <c r="AK884" s="1395"/>
      <c r="AL884" s="1395"/>
      <c r="AM884" s="1395"/>
      <c r="AN884" s="1395"/>
    </row>
    <row r="885">
      <c r="A885" s="1395"/>
      <c r="B885" s="1395"/>
      <c r="C885" s="1395"/>
      <c r="D885" s="1395"/>
      <c r="E885" s="1395"/>
      <c r="F885" s="1395"/>
      <c r="G885" s="1395"/>
      <c r="H885" s="1395"/>
      <c r="I885" s="1395"/>
      <c r="J885" s="1395"/>
      <c r="K885" s="1395"/>
      <c r="L885" s="1395"/>
      <c r="M885" s="1395"/>
      <c r="N885" s="1395"/>
      <c r="O885" s="1395"/>
      <c r="P885" s="1395"/>
      <c r="Q885" s="1395"/>
      <c r="R885" s="1395"/>
      <c r="S885" s="1395"/>
      <c r="T885" s="1395"/>
      <c r="U885" s="1395"/>
      <c r="V885" s="1395"/>
      <c r="W885" s="1395"/>
      <c r="X885" s="1395"/>
      <c r="Y885" s="1395"/>
      <c r="Z885" s="1395"/>
      <c r="AA885" s="1395"/>
      <c r="AB885" s="1395"/>
      <c r="AC885" s="1395"/>
      <c r="AD885" s="1395"/>
      <c r="AE885" s="1395"/>
      <c r="AF885" s="1395"/>
      <c r="AG885" s="1395"/>
      <c r="AH885" s="1395"/>
      <c r="AI885" s="1395"/>
      <c r="AJ885" s="1395"/>
      <c r="AK885" s="1395"/>
      <c r="AL885" s="1395"/>
      <c r="AM885" s="1395"/>
      <c r="AN885" s="1395"/>
    </row>
    <row r="886">
      <c r="A886" s="1395"/>
      <c r="B886" s="1395"/>
      <c r="C886" s="1395"/>
      <c r="D886" s="1395"/>
      <c r="E886" s="1395"/>
      <c r="F886" s="1395"/>
      <c r="G886" s="1395"/>
      <c r="H886" s="1395"/>
      <c r="I886" s="1395"/>
      <c r="J886" s="1395"/>
      <c r="K886" s="1395"/>
      <c r="L886" s="1395"/>
      <c r="M886" s="1395"/>
      <c r="N886" s="1395"/>
      <c r="O886" s="1395"/>
      <c r="P886" s="1395"/>
      <c r="Q886" s="1395"/>
      <c r="R886" s="1395"/>
      <c r="S886" s="1395"/>
      <c r="T886" s="1395"/>
      <c r="U886" s="1395"/>
      <c r="V886" s="1395"/>
      <c r="W886" s="1395"/>
      <c r="X886" s="1395"/>
      <c r="Y886" s="1395"/>
      <c r="Z886" s="1395"/>
      <c r="AA886" s="1395"/>
      <c r="AB886" s="1395"/>
      <c r="AC886" s="1395"/>
      <c r="AD886" s="1395"/>
      <c r="AE886" s="1395"/>
      <c r="AF886" s="1395"/>
      <c r="AG886" s="1395"/>
      <c r="AH886" s="1395"/>
      <c r="AI886" s="1395"/>
      <c r="AJ886" s="1395"/>
      <c r="AK886" s="1395"/>
      <c r="AL886" s="1395"/>
      <c r="AM886" s="1395"/>
      <c r="AN886" s="1395"/>
    </row>
    <row r="887">
      <c r="A887" s="1395"/>
      <c r="B887" s="1395"/>
      <c r="C887" s="1395"/>
      <c r="D887" s="1395"/>
      <c r="E887" s="1395"/>
      <c r="F887" s="1395"/>
      <c r="G887" s="1395"/>
      <c r="H887" s="1395"/>
      <c r="I887" s="1395"/>
      <c r="J887" s="1395"/>
      <c r="K887" s="1395"/>
      <c r="L887" s="1395"/>
      <c r="M887" s="1395"/>
      <c r="N887" s="1395"/>
      <c r="O887" s="1395"/>
      <c r="P887" s="1395"/>
      <c r="Q887" s="1395"/>
      <c r="R887" s="1395"/>
      <c r="S887" s="1395"/>
      <c r="T887" s="1395"/>
      <c r="U887" s="1395"/>
      <c r="V887" s="1395"/>
      <c r="W887" s="1395"/>
      <c r="X887" s="1395"/>
      <c r="Y887" s="1395"/>
      <c r="Z887" s="1395"/>
      <c r="AA887" s="1395"/>
      <c r="AB887" s="1395"/>
      <c r="AC887" s="1395"/>
      <c r="AD887" s="1395"/>
      <c r="AE887" s="1395"/>
      <c r="AF887" s="1395"/>
      <c r="AG887" s="1395"/>
      <c r="AH887" s="1395"/>
      <c r="AI887" s="1395"/>
      <c r="AJ887" s="1395"/>
      <c r="AK887" s="1395"/>
      <c r="AL887" s="1395"/>
      <c r="AM887" s="1395"/>
      <c r="AN887" s="1395"/>
    </row>
    <row r="888">
      <c r="A888" s="1395"/>
      <c r="B888" s="1395"/>
      <c r="C888" s="1395"/>
      <c r="D888" s="1395"/>
      <c r="E888" s="1395"/>
      <c r="F888" s="1395"/>
      <c r="G888" s="1395"/>
      <c r="H888" s="1395"/>
      <c r="I888" s="1395"/>
      <c r="J888" s="1395"/>
      <c r="K888" s="1395"/>
      <c r="L888" s="1395"/>
      <c r="M888" s="1395"/>
      <c r="N888" s="1395"/>
      <c r="O888" s="1395"/>
      <c r="P888" s="1395"/>
      <c r="Q888" s="1395"/>
      <c r="R888" s="1395"/>
      <c r="S888" s="1395"/>
      <c r="T888" s="1395"/>
      <c r="U888" s="1395"/>
      <c r="V888" s="1395"/>
      <c r="W888" s="1395"/>
      <c r="X888" s="1395"/>
      <c r="Y888" s="1395"/>
      <c r="Z888" s="1395"/>
      <c r="AA888" s="1395"/>
      <c r="AB888" s="1395"/>
      <c r="AC888" s="1395"/>
      <c r="AD888" s="1395"/>
      <c r="AE888" s="1395"/>
      <c r="AF888" s="1395"/>
      <c r="AG888" s="1395"/>
      <c r="AH888" s="1395"/>
      <c r="AI888" s="1395"/>
      <c r="AJ888" s="1395"/>
      <c r="AK888" s="1395"/>
      <c r="AL888" s="1395"/>
      <c r="AM888" s="1395"/>
      <c r="AN888" s="1395"/>
    </row>
    <row r="889">
      <c r="A889" s="1395"/>
      <c r="B889" s="1395"/>
      <c r="C889" s="1395"/>
      <c r="D889" s="1395"/>
      <c r="E889" s="1395"/>
      <c r="F889" s="1395"/>
      <c r="G889" s="1395"/>
      <c r="H889" s="1395"/>
      <c r="I889" s="1395"/>
      <c r="J889" s="1395"/>
      <c r="K889" s="1395"/>
      <c r="L889" s="1395"/>
      <c r="M889" s="1395"/>
      <c r="N889" s="1395"/>
      <c r="O889" s="1395"/>
      <c r="P889" s="1395"/>
      <c r="Q889" s="1395"/>
      <c r="R889" s="1395"/>
      <c r="S889" s="1395"/>
      <c r="T889" s="1395"/>
      <c r="U889" s="1395"/>
      <c r="V889" s="1395"/>
      <c r="W889" s="1395"/>
      <c r="X889" s="1395"/>
      <c r="Y889" s="1395"/>
      <c r="Z889" s="1395"/>
      <c r="AA889" s="1395"/>
      <c r="AB889" s="1395"/>
      <c r="AC889" s="1395"/>
      <c r="AD889" s="1395"/>
      <c r="AE889" s="1395"/>
      <c r="AF889" s="1395"/>
      <c r="AG889" s="1395"/>
      <c r="AH889" s="1395"/>
      <c r="AI889" s="1395"/>
      <c r="AJ889" s="1395"/>
      <c r="AK889" s="1395"/>
      <c r="AL889" s="1395"/>
      <c r="AM889" s="1395"/>
      <c r="AN889" s="1395"/>
    </row>
    <row r="890">
      <c r="A890" s="1395"/>
      <c r="B890" s="1395"/>
      <c r="C890" s="1395"/>
      <c r="D890" s="1395"/>
      <c r="E890" s="1395"/>
      <c r="F890" s="1395"/>
      <c r="G890" s="1395"/>
      <c r="H890" s="1395"/>
      <c r="I890" s="1395"/>
      <c r="J890" s="1395"/>
      <c r="K890" s="1395"/>
      <c r="L890" s="1395"/>
      <c r="M890" s="1395"/>
      <c r="N890" s="1395"/>
      <c r="O890" s="1395"/>
      <c r="P890" s="1395"/>
      <c r="Q890" s="1395"/>
      <c r="R890" s="1395"/>
      <c r="S890" s="1395"/>
      <c r="T890" s="1395"/>
      <c r="U890" s="1395"/>
      <c r="V890" s="1395"/>
      <c r="W890" s="1395"/>
      <c r="X890" s="1395"/>
      <c r="Y890" s="1395"/>
      <c r="Z890" s="1395"/>
      <c r="AA890" s="1395"/>
      <c r="AB890" s="1395"/>
      <c r="AC890" s="1395"/>
      <c r="AD890" s="1395"/>
      <c r="AE890" s="1395"/>
      <c r="AF890" s="1395"/>
      <c r="AG890" s="1395"/>
      <c r="AH890" s="1395"/>
      <c r="AI890" s="1395"/>
      <c r="AJ890" s="1395"/>
      <c r="AK890" s="1395"/>
      <c r="AL890" s="1395"/>
      <c r="AM890" s="1395"/>
      <c r="AN890" s="1395"/>
    </row>
    <row r="891">
      <c r="A891" s="1395"/>
      <c r="B891" s="1395"/>
      <c r="C891" s="1395"/>
      <c r="D891" s="1395"/>
      <c r="E891" s="1395"/>
      <c r="F891" s="1395"/>
      <c r="G891" s="1395"/>
      <c r="H891" s="1395"/>
      <c r="I891" s="1395"/>
      <c r="J891" s="1395"/>
      <c r="K891" s="1395"/>
      <c r="L891" s="1395"/>
      <c r="M891" s="1395"/>
      <c r="N891" s="1395"/>
      <c r="O891" s="1395"/>
      <c r="P891" s="1395"/>
      <c r="Q891" s="1395"/>
      <c r="R891" s="1395"/>
      <c r="S891" s="1395"/>
      <c r="T891" s="1395"/>
      <c r="U891" s="1395"/>
      <c r="V891" s="1395"/>
      <c r="W891" s="1395"/>
      <c r="X891" s="1395"/>
      <c r="Y891" s="1395"/>
      <c r="Z891" s="1395"/>
      <c r="AA891" s="1395"/>
      <c r="AB891" s="1395"/>
      <c r="AC891" s="1395"/>
      <c r="AD891" s="1395"/>
      <c r="AE891" s="1395"/>
      <c r="AF891" s="1395"/>
      <c r="AG891" s="1395"/>
      <c r="AH891" s="1395"/>
      <c r="AI891" s="1395"/>
      <c r="AJ891" s="1395"/>
      <c r="AK891" s="1395"/>
      <c r="AL891" s="1395"/>
      <c r="AM891" s="1395"/>
      <c r="AN891" s="1395"/>
    </row>
    <row r="892">
      <c r="A892" s="1395"/>
      <c r="B892" s="1395"/>
      <c r="C892" s="1395"/>
      <c r="D892" s="1395"/>
      <c r="E892" s="1395"/>
      <c r="F892" s="1395"/>
      <c r="G892" s="1395"/>
      <c r="H892" s="1395"/>
      <c r="I892" s="1395"/>
      <c r="J892" s="1395"/>
      <c r="K892" s="1395"/>
      <c r="L892" s="1395"/>
      <c r="M892" s="1395"/>
      <c r="N892" s="1395"/>
      <c r="O892" s="1395"/>
      <c r="P892" s="1395"/>
      <c r="Q892" s="1395"/>
      <c r="R892" s="1395"/>
      <c r="S892" s="1395"/>
      <c r="T892" s="1395"/>
      <c r="U892" s="1395"/>
      <c r="V892" s="1395"/>
      <c r="W892" s="1395"/>
      <c r="X892" s="1395"/>
      <c r="Y892" s="1395"/>
      <c r="Z892" s="1395"/>
      <c r="AA892" s="1395"/>
      <c r="AB892" s="1395"/>
      <c r="AC892" s="1395"/>
      <c r="AD892" s="1395"/>
      <c r="AE892" s="1395"/>
      <c r="AF892" s="1395"/>
      <c r="AG892" s="1395"/>
      <c r="AH892" s="1395"/>
      <c r="AI892" s="1395"/>
      <c r="AJ892" s="1395"/>
      <c r="AK892" s="1395"/>
      <c r="AL892" s="1395"/>
      <c r="AM892" s="1395"/>
      <c r="AN892" s="1395"/>
    </row>
    <row r="893">
      <c r="A893" s="1395"/>
      <c r="B893" s="1395"/>
      <c r="C893" s="1395"/>
      <c r="D893" s="1395"/>
      <c r="E893" s="1395"/>
      <c r="F893" s="1395"/>
      <c r="G893" s="1395"/>
      <c r="H893" s="1395"/>
      <c r="I893" s="1395"/>
      <c r="J893" s="1395"/>
      <c r="K893" s="1395"/>
      <c r="L893" s="1395"/>
      <c r="M893" s="1395"/>
      <c r="N893" s="1395"/>
      <c r="O893" s="1395"/>
      <c r="P893" s="1395"/>
      <c r="Q893" s="1395"/>
      <c r="R893" s="1395"/>
      <c r="S893" s="1395"/>
      <c r="T893" s="1395"/>
      <c r="U893" s="1395"/>
      <c r="V893" s="1395"/>
      <c r="W893" s="1395"/>
      <c r="X893" s="1395"/>
      <c r="Y893" s="1395"/>
      <c r="Z893" s="1395"/>
      <c r="AA893" s="1395"/>
      <c r="AB893" s="1395"/>
      <c r="AC893" s="1395"/>
      <c r="AD893" s="1395"/>
      <c r="AE893" s="1395"/>
      <c r="AF893" s="1395"/>
      <c r="AG893" s="1395"/>
      <c r="AH893" s="1395"/>
      <c r="AI893" s="1395"/>
      <c r="AJ893" s="1395"/>
      <c r="AK893" s="1395"/>
      <c r="AL893" s="1395"/>
      <c r="AM893" s="1395"/>
      <c r="AN893" s="1395"/>
    </row>
    <row r="894">
      <c r="A894" s="1395"/>
      <c r="B894" s="1395"/>
      <c r="C894" s="1395"/>
      <c r="D894" s="1395"/>
      <c r="E894" s="1395"/>
      <c r="F894" s="1395"/>
      <c r="G894" s="1395"/>
      <c r="H894" s="1395"/>
      <c r="I894" s="1395"/>
      <c r="J894" s="1395"/>
      <c r="K894" s="1395"/>
      <c r="L894" s="1395"/>
      <c r="M894" s="1395"/>
      <c r="N894" s="1395"/>
      <c r="O894" s="1395"/>
      <c r="P894" s="1395"/>
      <c r="Q894" s="1395"/>
      <c r="R894" s="1395"/>
      <c r="S894" s="1395"/>
      <c r="T894" s="1395"/>
      <c r="U894" s="1395"/>
      <c r="V894" s="1395"/>
      <c r="W894" s="1395"/>
      <c r="X894" s="1395"/>
      <c r="Y894" s="1395"/>
      <c r="Z894" s="1395"/>
      <c r="AA894" s="1395"/>
      <c r="AB894" s="1395"/>
      <c r="AC894" s="1395"/>
      <c r="AD894" s="1395"/>
      <c r="AE894" s="1395"/>
      <c r="AF894" s="1395"/>
      <c r="AG894" s="1395"/>
      <c r="AH894" s="1395"/>
      <c r="AI894" s="1395"/>
      <c r="AJ894" s="1395"/>
      <c r="AK894" s="1395"/>
      <c r="AL894" s="1395"/>
      <c r="AM894" s="1395"/>
      <c r="AN894" s="1395"/>
    </row>
    <row r="895">
      <c r="A895" s="1395"/>
      <c r="B895" s="1395"/>
      <c r="C895" s="1395"/>
      <c r="D895" s="1395"/>
      <c r="E895" s="1395"/>
      <c r="F895" s="1395"/>
      <c r="G895" s="1395"/>
      <c r="H895" s="1395"/>
      <c r="I895" s="1395"/>
      <c r="J895" s="1395"/>
      <c r="K895" s="1395"/>
      <c r="L895" s="1395"/>
      <c r="M895" s="1395"/>
      <c r="N895" s="1395"/>
      <c r="O895" s="1395"/>
      <c r="P895" s="1395"/>
      <c r="Q895" s="1395"/>
      <c r="R895" s="1395"/>
      <c r="S895" s="1395"/>
      <c r="T895" s="1395"/>
      <c r="U895" s="1395"/>
      <c r="V895" s="1395"/>
      <c r="W895" s="1395"/>
      <c r="X895" s="1395"/>
      <c r="Y895" s="1395"/>
      <c r="Z895" s="1395"/>
      <c r="AA895" s="1395"/>
      <c r="AB895" s="1395"/>
      <c r="AC895" s="1395"/>
      <c r="AD895" s="1395"/>
      <c r="AE895" s="1395"/>
      <c r="AF895" s="1395"/>
      <c r="AG895" s="1395"/>
      <c r="AH895" s="1395"/>
      <c r="AI895" s="1395"/>
      <c r="AJ895" s="1395"/>
      <c r="AK895" s="1395"/>
      <c r="AL895" s="1395"/>
      <c r="AM895" s="1395"/>
      <c r="AN895" s="1395"/>
    </row>
    <row r="896">
      <c r="A896" s="1395"/>
      <c r="B896" s="1395"/>
      <c r="C896" s="1395"/>
      <c r="D896" s="1395"/>
      <c r="E896" s="1395"/>
      <c r="F896" s="1395"/>
      <c r="G896" s="1395"/>
      <c r="H896" s="1395"/>
      <c r="I896" s="1395"/>
      <c r="J896" s="1395"/>
      <c r="K896" s="1395"/>
      <c r="L896" s="1395"/>
      <c r="M896" s="1395"/>
      <c r="N896" s="1395"/>
      <c r="O896" s="1395"/>
      <c r="P896" s="1395"/>
      <c r="Q896" s="1395"/>
      <c r="R896" s="1395"/>
      <c r="S896" s="1395"/>
      <c r="T896" s="1395"/>
      <c r="U896" s="1395"/>
      <c r="V896" s="1395"/>
      <c r="W896" s="1395"/>
      <c r="X896" s="1395"/>
      <c r="Y896" s="1395"/>
      <c r="Z896" s="1395"/>
      <c r="AA896" s="1395"/>
      <c r="AB896" s="1395"/>
      <c r="AC896" s="1395"/>
      <c r="AD896" s="1395"/>
      <c r="AE896" s="1395"/>
      <c r="AF896" s="1395"/>
      <c r="AG896" s="1395"/>
      <c r="AH896" s="1395"/>
      <c r="AI896" s="1395"/>
      <c r="AJ896" s="1395"/>
      <c r="AK896" s="1395"/>
      <c r="AL896" s="1395"/>
      <c r="AM896" s="1395"/>
      <c r="AN896" s="1395"/>
    </row>
    <row r="897">
      <c r="A897" s="1395"/>
      <c r="B897" s="1395"/>
      <c r="C897" s="1395"/>
      <c r="D897" s="1395"/>
      <c r="E897" s="1395"/>
      <c r="F897" s="1395"/>
      <c r="G897" s="1395"/>
      <c r="H897" s="1395"/>
      <c r="I897" s="1395"/>
      <c r="J897" s="1395"/>
      <c r="K897" s="1395"/>
      <c r="L897" s="1395"/>
      <c r="M897" s="1395"/>
      <c r="N897" s="1395"/>
      <c r="O897" s="1395"/>
      <c r="P897" s="1395"/>
      <c r="Q897" s="1395"/>
      <c r="R897" s="1395"/>
      <c r="S897" s="1395"/>
      <c r="T897" s="1395"/>
      <c r="U897" s="1395"/>
      <c r="V897" s="1395"/>
      <c r="W897" s="1395"/>
      <c r="X897" s="1395"/>
      <c r="Y897" s="1395"/>
      <c r="Z897" s="1395"/>
      <c r="AA897" s="1395"/>
      <c r="AB897" s="1395"/>
      <c r="AC897" s="1395"/>
      <c r="AD897" s="1395"/>
      <c r="AE897" s="1395"/>
      <c r="AF897" s="1395"/>
      <c r="AG897" s="1395"/>
      <c r="AH897" s="1395"/>
      <c r="AI897" s="1395"/>
      <c r="AJ897" s="1395"/>
      <c r="AK897" s="1395"/>
      <c r="AL897" s="1395"/>
      <c r="AM897" s="1395"/>
      <c r="AN897" s="1395"/>
    </row>
    <row r="898">
      <c r="A898" s="1395"/>
      <c r="B898" s="1395"/>
      <c r="C898" s="1395"/>
      <c r="D898" s="1395"/>
      <c r="E898" s="1395"/>
      <c r="F898" s="1395"/>
      <c r="G898" s="1395"/>
      <c r="H898" s="1395"/>
      <c r="I898" s="1395"/>
      <c r="J898" s="1395"/>
      <c r="K898" s="1395"/>
      <c r="L898" s="1395"/>
      <c r="M898" s="1395"/>
      <c r="N898" s="1395"/>
      <c r="O898" s="1395"/>
      <c r="P898" s="1395"/>
      <c r="Q898" s="1395"/>
      <c r="R898" s="1395"/>
      <c r="S898" s="1395"/>
      <c r="T898" s="1395"/>
      <c r="U898" s="1395"/>
      <c r="V898" s="1395"/>
      <c r="W898" s="1395"/>
      <c r="X898" s="1395"/>
      <c r="Y898" s="1395"/>
      <c r="Z898" s="1395"/>
      <c r="AA898" s="1395"/>
      <c r="AB898" s="1395"/>
      <c r="AC898" s="1395"/>
      <c r="AD898" s="1395"/>
      <c r="AE898" s="1395"/>
      <c r="AF898" s="1395"/>
      <c r="AG898" s="1395"/>
      <c r="AH898" s="1395"/>
      <c r="AI898" s="1395"/>
      <c r="AJ898" s="1395"/>
      <c r="AK898" s="1395"/>
      <c r="AL898" s="1395"/>
      <c r="AM898" s="1395"/>
      <c r="AN898" s="1395"/>
    </row>
    <row r="899">
      <c r="A899" s="1395"/>
      <c r="B899" s="1395"/>
      <c r="C899" s="1395"/>
      <c r="D899" s="1395"/>
      <c r="E899" s="1395"/>
      <c r="F899" s="1395"/>
      <c r="G899" s="1395"/>
      <c r="H899" s="1395"/>
      <c r="I899" s="1395"/>
      <c r="J899" s="1395"/>
      <c r="K899" s="1395"/>
      <c r="L899" s="1395"/>
      <c r="M899" s="1395"/>
      <c r="N899" s="1395"/>
      <c r="O899" s="1395"/>
      <c r="P899" s="1395"/>
      <c r="Q899" s="1395"/>
      <c r="R899" s="1395"/>
      <c r="S899" s="1395"/>
      <c r="T899" s="1395"/>
      <c r="U899" s="1395"/>
      <c r="V899" s="1395"/>
      <c r="W899" s="1395"/>
      <c r="X899" s="1395"/>
      <c r="Y899" s="1395"/>
      <c r="Z899" s="1395"/>
      <c r="AA899" s="1395"/>
      <c r="AB899" s="1395"/>
      <c r="AC899" s="1395"/>
      <c r="AD899" s="1395"/>
      <c r="AE899" s="1395"/>
      <c r="AF899" s="1395"/>
      <c r="AG899" s="1395"/>
      <c r="AH899" s="1395"/>
      <c r="AI899" s="1395"/>
      <c r="AJ899" s="1395"/>
      <c r="AK899" s="1395"/>
      <c r="AL899" s="1395"/>
      <c r="AM899" s="1395"/>
      <c r="AN899" s="1395"/>
    </row>
    <row r="900">
      <c r="A900" s="1395"/>
      <c r="B900" s="1395"/>
      <c r="C900" s="1395"/>
      <c r="D900" s="1395"/>
      <c r="E900" s="1395"/>
      <c r="F900" s="1395"/>
      <c r="G900" s="1395"/>
      <c r="H900" s="1395"/>
      <c r="I900" s="1395"/>
      <c r="J900" s="1395"/>
      <c r="K900" s="1395"/>
      <c r="L900" s="1395"/>
      <c r="M900" s="1395"/>
      <c r="N900" s="1395"/>
      <c r="O900" s="1395"/>
      <c r="P900" s="1395"/>
      <c r="Q900" s="1395"/>
      <c r="R900" s="1395"/>
      <c r="S900" s="1395"/>
      <c r="T900" s="1395"/>
      <c r="U900" s="1395"/>
      <c r="V900" s="1395"/>
      <c r="W900" s="1395"/>
      <c r="X900" s="1395"/>
      <c r="Y900" s="1395"/>
      <c r="Z900" s="1395"/>
      <c r="AA900" s="1395"/>
      <c r="AB900" s="1395"/>
      <c r="AC900" s="1395"/>
      <c r="AD900" s="1395"/>
      <c r="AE900" s="1395"/>
      <c r="AF900" s="1395"/>
      <c r="AG900" s="1395"/>
      <c r="AH900" s="1395"/>
      <c r="AI900" s="1395"/>
      <c r="AJ900" s="1395"/>
      <c r="AK900" s="1395"/>
      <c r="AL900" s="1395"/>
      <c r="AM900" s="1395"/>
      <c r="AN900" s="1395"/>
    </row>
    <row r="901">
      <c r="A901" s="1395"/>
      <c r="B901" s="1395"/>
      <c r="C901" s="1395"/>
      <c r="D901" s="1395"/>
      <c r="E901" s="1395"/>
      <c r="F901" s="1395"/>
      <c r="G901" s="1395"/>
      <c r="H901" s="1395"/>
      <c r="I901" s="1395"/>
      <c r="J901" s="1395"/>
      <c r="K901" s="1395"/>
      <c r="L901" s="1395"/>
      <c r="M901" s="1395"/>
      <c r="N901" s="1395"/>
      <c r="O901" s="1395"/>
      <c r="P901" s="1395"/>
      <c r="Q901" s="1395"/>
      <c r="R901" s="1395"/>
      <c r="S901" s="1395"/>
      <c r="T901" s="1395"/>
      <c r="U901" s="1395"/>
      <c r="V901" s="1395"/>
      <c r="W901" s="1395"/>
      <c r="X901" s="1395"/>
      <c r="Y901" s="1395"/>
      <c r="Z901" s="1395"/>
      <c r="AA901" s="1395"/>
      <c r="AB901" s="1395"/>
      <c r="AC901" s="1395"/>
      <c r="AD901" s="1395"/>
      <c r="AE901" s="1395"/>
      <c r="AF901" s="1395"/>
      <c r="AG901" s="1395"/>
      <c r="AH901" s="1395"/>
      <c r="AI901" s="1395"/>
      <c r="AJ901" s="1395"/>
      <c r="AK901" s="1395"/>
      <c r="AL901" s="1395"/>
      <c r="AM901" s="1395"/>
      <c r="AN901" s="1395"/>
    </row>
    <row r="902">
      <c r="A902" s="1395"/>
      <c r="B902" s="1395"/>
      <c r="C902" s="1395"/>
      <c r="D902" s="1395"/>
      <c r="E902" s="1395"/>
      <c r="F902" s="1395"/>
      <c r="G902" s="1395"/>
      <c r="H902" s="1395"/>
      <c r="I902" s="1395"/>
      <c r="J902" s="1395"/>
      <c r="K902" s="1395"/>
      <c r="L902" s="1395"/>
      <c r="M902" s="1395"/>
      <c r="N902" s="1395"/>
      <c r="O902" s="1395"/>
      <c r="P902" s="1395"/>
      <c r="Q902" s="1395"/>
      <c r="R902" s="1395"/>
      <c r="S902" s="1395"/>
      <c r="T902" s="1395"/>
      <c r="U902" s="1395"/>
      <c r="V902" s="1395"/>
      <c r="W902" s="1395"/>
      <c r="X902" s="1395"/>
      <c r="Y902" s="1395"/>
      <c r="Z902" s="1395"/>
      <c r="AA902" s="1395"/>
      <c r="AB902" s="1395"/>
      <c r="AC902" s="1395"/>
      <c r="AD902" s="1395"/>
      <c r="AE902" s="1395"/>
      <c r="AF902" s="1395"/>
      <c r="AG902" s="1395"/>
      <c r="AH902" s="1395"/>
      <c r="AI902" s="1395"/>
      <c r="AJ902" s="1395"/>
      <c r="AK902" s="1395"/>
      <c r="AL902" s="1395"/>
      <c r="AM902" s="1395"/>
      <c r="AN902" s="1395"/>
    </row>
    <row r="903">
      <c r="A903" s="1395"/>
      <c r="B903" s="1395"/>
      <c r="C903" s="1395"/>
      <c r="D903" s="1395"/>
      <c r="E903" s="1395"/>
      <c r="F903" s="1395"/>
      <c r="G903" s="1395"/>
      <c r="H903" s="1395"/>
      <c r="I903" s="1395"/>
      <c r="J903" s="1395"/>
      <c r="K903" s="1395"/>
      <c r="L903" s="1395"/>
      <c r="M903" s="1395"/>
      <c r="N903" s="1395"/>
      <c r="O903" s="1395"/>
      <c r="P903" s="1395"/>
      <c r="Q903" s="1395"/>
      <c r="R903" s="1395"/>
      <c r="S903" s="1395"/>
      <c r="T903" s="1395"/>
      <c r="U903" s="1395"/>
      <c r="V903" s="1395"/>
      <c r="W903" s="1395"/>
      <c r="X903" s="1395"/>
      <c r="Y903" s="1395"/>
      <c r="Z903" s="1395"/>
      <c r="AA903" s="1395"/>
      <c r="AB903" s="1395"/>
      <c r="AC903" s="1395"/>
      <c r="AD903" s="1395"/>
      <c r="AE903" s="1395"/>
      <c r="AF903" s="1395"/>
      <c r="AG903" s="1395"/>
      <c r="AH903" s="1395"/>
      <c r="AI903" s="1395"/>
      <c r="AJ903" s="1395"/>
      <c r="AK903" s="1395"/>
      <c r="AL903" s="1395"/>
      <c r="AM903" s="1395"/>
      <c r="AN903" s="1395"/>
    </row>
    <row r="904">
      <c r="A904" s="1395"/>
      <c r="B904" s="1395"/>
      <c r="C904" s="1395"/>
      <c r="D904" s="1395"/>
      <c r="E904" s="1395"/>
      <c r="F904" s="1395"/>
      <c r="G904" s="1395"/>
      <c r="H904" s="1395"/>
      <c r="I904" s="1395"/>
      <c r="J904" s="1395"/>
      <c r="K904" s="1395"/>
      <c r="L904" s="1395"/>
      <c r="M904" s="1395"/>
      <c r="N904" s="1395"/>
      <c r="O904" s="1395"/>
      <c r="P904" s="1395"/>
      <c r="Q904" s="1395"/>
      <c r="R904" s="1395"/>
      <c r="S904" s="1395"/>
      <c r="T904" s="1395"/>
      <c r="U904" s="1395"/>
      <c r="V904" s="1395"/>
      <c r="W904" s="1395"/>
      <c r="X904" s="1395"/>
      <c r="Y904" s="1395"/>
      <c r="Z904" s="1395"/>
      <c r="AA904" s="1395"/>
      <c r="AB904" s="1395"/>
      <c r="AC904" s="1395"/>
      <c r="AD904" s="1395"/>
      <c r="AE904" s="1395"/>
      <c r="AF904" s="1395"/>
      <c r="AG904" s="1395"/>
      <c r="AH904" s="1395"/>
      <c r="AI904" s="1395"/>
      <c r="AJ904" s="1395"/>
      <c r="AK904" s="1395"/>
      <c r="AL904" s="1395"/>
      <c r="AM904" s="1395"/>
      <c r="AN904" s="1395"/>
    </row>
    <row r="905">
      <c r="A905" s="1395"/>
      <c r="B905" s="1395"/>
      <c r="C905" s="1395"/>
      <c r="D905" s="1395"/>
      <c r="E905" s="1395"/>
      <c r="F905" s="1395"/>
      <c r="G905" s="1395"/>
      <c r="H905" s="1395"/>
      <c r="I905" s="1395"/>
      <c r="J905" s="1395"/>
      <c r="K905" s="1395"/>
      <c r="L905" s="1395"/>
      <c r="M905" s="1395"/>
      <c r="N905" s="1395"/>
      <c r="O905" s="1395"/>
      <c r="P905" s="1395"/>
      <c r="Q905" s="1395"/>
      <c r="R905" s="1395"/>
      <c r="S905" s="1395"/>
      <c r="T905" s="1395"/>
      <c r="U905" s="1395"/>
      <c r="V905" s="1395"/>
      <c r="W905" s="1395"/>
      <c r="X905" s="1395"/>
      <c r="Y905" s="1395"/>
      <c r="Z905" s="1395"/>
      <c r="AA905" s="1395"/>
      <c r="AB905" s="1395"/>
      <c r="AC905" s="1395"/>
      <c r="AD905" s="1395"/>
      <c r="AE905" s="1395"/>
      <c r="AF905" s="1395"/>
      <c r="AG905" s="1395"/>
      <c r="AH905" s="1395"/>
      <c r="AI905" s="1395"/>
      <c r="AJ905" s="1395"/>
      <c r="AK905" s="1395"/>
      <c r="AL905" s="1395"/>
      <c r="AM905" s="1395"/>
      <c r="AN905" s="1395"/>
    </row>
    <row r="906">
      <c r="A906" s="1395"/>
      <c r="B906" s="1395"/>
      <c r="C906" s="1395"/>
      <c r="D906" s="1395"/>
      <c r="E906" s="1395"/>
      <c r="F906" s="1395"/>
      <c r="G906" s="1395"/>
      <c r="H906" s="1395"/>
      <c r="I906" s="1395"/>
      <c r="J906" s="1395"/>
      <c r="K906" s="1395"/>
      <c r="L906" s="1395"/>
      <c r="M906" s="1395"/>
      <c r="N906" s="1395"/>
      <c r="O906" s="1395"/>
      <c r="P906" s="1395"/>
      <c r="Q906" s="1395"/>
      <c r="R906" s="1395"/>
      <c r="S906" s="1395"/>
      <c r="T906" s="1395"/>
      <c r="U906" s="1395"/>
      <c r="V906" s="1395"/>
      <c r="W906" s="1395"/>
      <c r="X906" s="1395"/>
      <c r="Y906" s="1395"/>
      <c r="Z906" s="1395"/>
      <c r="AA906" s="1395"/>
      <c r="AB906" s="1395"/>
      <c r="AC906" s="1395"/>
      <c r="AD906" s="1395"/>
      <c r="AE906" s="1395"/>
      <c r="AF906" s="1395"/>
      <c r="AG906" s="1395"/>
      <c r="AH906" s="1395"/>
      <c r="AI906" s="1395"/>
      <c r="AJ906" s="1395"/>
      <c r="AK906" s="1395"/>
      <c r="AL906" s="1395"/>
      <c r="AM906" s="1395"/>
      <c r="AN906" s="1395"/>
    </row>
    <row r="907">
      <c r="A907" s="1395"/>
      <c r="B907" s="1395"/>
      <c r="C907" s="1395"/>
      <c r="D907" s="1395"/>
      <c r="E907" s="1395"/>
      <c r="F907" s="1395"/>
      <c r="G907" s="1395"/>
      <c r="H907" s="1395"/>
      <c r="I907" s="1395"/>
      <c r="J907" s="1395"/>
      <c r="K907" s="1395"/>
      <c r="L907" s="1395"/>
      <c r="M907" s="1395"/>
      <c r="N907" s="1395"/>
      <c r="O907" s="1395"/>
      <c r="P907" s="1395"/>
      <c r="Q907" s="1395"/>
      <c r="R907" s="1395"/>
      <c r="S907" s="1395"/>
      <c r="T907" s="1395"/>
      <c r="U907" s="1395"/>
      <c r="V907" s="1395"/>
      <c r="W907" s="1395"/>
      <c r="X907" s="1395"/>
      <c r="Y907" s="1395"/>
      <c r="Z907" s="1395"/>
      <c r="AA907" s="1395"/>
      <c r="AB907" s="1395"/>
      <c r="AC907" s="1395"/>
      <c r="AD907" s="1395"/>
      <c r="AE907" s="1395"/>
      <c r="AF907" s="1395"/>
      <c r="AG907" s="1395"/>
      <c r="AH907" s="1395"/>
      <c r="AI907" s="1395"/>
      <c r="AJ907" s="1395"/>
      <c r="AK907" s="1395"/>
      <c r="AL907" s="1395"/>
      <c r="AM907" s="1395"/>
      <c r="AN907" s="1395"/>
    </row>
    <row r="908">
      <c r="A908" s="1395"/>
      <c r="B908" s="1395"/>
      <c r="C908" s="1395"/>
      <c r="D908" s="1395"/>
      <c r="E908" s="1395"/>
      <c r="F908" s="1395"/>
      <c r="G908" s="1395"/>
      <c r="H908" s="1395"/>
      <c r="I908" s="1395"/>
      <c r="J908" s="1395"/>
      <c r="K908" s="1395"/>
      <c r="L908" s="1395"/>
      <c r="M908" s="1395"/>
      <c r="N908" s="1395"/>
      <c r="O908" s="1395"/>
      <c r="P908" s="1395"/>
      <c r="Q908" s="1395"/>
      <c r="R908" s="1395"/>
      <c r="S908" s="1395"/>
      <c r="T908" s="1395"/>
      <c r="U908" s="1395"/>
      <c r="V908" s="1395"/>
      <c r="W908" s="1395"/>
      <c r="X908" s="1395"/>
      <c r="Y908" s="1395"/>
      <c r="Z908" s="1395"/>
      <c r="AA908" s="1395"/>
      <c r="AB908" s="1395"/>
      <c r="AC908" s="1395"/>
      <c r="AD908" s="1395"/>
      <c r="AE908" s="1395"/>
      <c r="AF908" s="1395"/>
      <c r="AG908" s="1395"/>
      <c r="AH908" s="1395"/>
      <c r="AI908" s="1395"/>
      <c r="AJ908" s="1395"/>
      <c r="AK908" s="1395"/>
      <c r="AL908" s="1395"/>
      <c r="AM908" s="1395"/>
      <c r="AN908" s="1395"/>
    </row>
    <row r="909">
      <c r="A909" s="1395"/>
      <c r="B909" s="1395"/>
      <c r="C909" s="1395"/>
      <c r="D909" s="1395"/>
      <c r="E909" s="1395"/>
      <c r="F909" s="1395"/>
      <c r="G909" s="1395"/>
      <c r="H909" s="1395"/>
      <c r="I909" s="1395"/>
      <c r="J909" s="1395"/>
      <c r="K909" s="1395"/>
      <c r="L909" s="1395"/>
      <c r="M909" s="1395"/>
      <c r="N909" s="1395"/>
      <c r="O909" s="1395"/>
      <c r="P909" s="1395"/>
      <c r="Q909" s="1395"/>
      <c r="R909" s="1395"/>
      <c r="S909" s="1395"/>
      <c r="T909" s="1395"/>
      <c r="U909" s="1395"/>
      <c r="V909" s="1395"/>
      <c r="W909" s="1395"/>
      <c r="X909" s="1395"/>
      <c r="Y909" s="1395"/>
      <c r="Z909" s="1395"/>
      <c r="AA909" s="1395"/>
      <c r="AB909" s="1395"/>
      <c r="AC909" s="1395"/>
      <c r="AD909" s="1395"/>
      <c r="AE909" s="1395"/>
      <c r="AF909" s="1395"/>
      <c r="AG909" s="1395"/>
      <c r="AH909" s="1395"/>
      <c r="AI909" s="1395"/>
      <c r="AJ909" s="1395"/>
      <c r="AK909" s="1395"/>
      <c r="AL909" s="1395"/>
      <c r="AM909" s="1395"/>
      <c r="AN909" s="1395"/>
    </row>
    <row r="910">
      <c r="A910" s="1395"/>
      <c r="B910" s="1395"/>
      <c r="C910" s="1395"/>
      <c r="D910" s="1395"/>
      <c r="E910" s="1395"/>
      <c r="F910" s="1395"/>
      <c r="G910" s="1395"/>
      <c r="H910" s="1395"/>
      <c r="I910" s="1395"/>
      <c r="J910" s="1395"/>
      <c r="K910" s="1395"/>
      <c r="L910" s="1395"/>
      <c r="M910" s="1395"/>
      <c r="N910" s="1395"/>
      <c r="O910" s="1395"/>
      <c r="P910" s="1395"/>
      <c r="Q910" s="1395"/>
      <c r="R910" s="1395"/>
      <c r="S910" s="1395"/>
      <c r="T910" s="1395"/>
      <c r="U910" s="1395"/>
      <c r="V910" s="1395"/>
      <c r="W910" s="1395"/>
      <c r="X910" s="1395"/>
      <c r="Y910" s="1395"/>
      <c r="Z910" s="1395"/>
      <c r="AA910" s="1395"/>
      <c r="AB910" s="1395"/>
      <c r="AC910" s="1395"/>
      <c r="AD910" s="1395"/>
      <c r="AE910" s="1395"/>
      <c r="AF910" s="1395"/>
      <c r="AG910" s="1395"/>
      <c r="AH910" s="1395"/>
      <c r="AI910" s="1395"/>
      <c r="AJ910" s="1395"/>
      <c r="AK910" s="1395"/>
      <c r="AL910" s="1395"/>
      <c r="AM910" s="1395"/>
      <c r="AN910" s="1395"/>
    </row>
    <row r="911">
      <c r="A911" s="1395"/>
      <c r="B911" s="1395"/>
      <c r="C911" s="1395"/>
      <c r="D911" s="1395"/>
      <c r="E911" s="1395"/>
      <c r="F911" s="1395"/>
      <c r="G911" s="1395"/>
      <c r="H911" s="1395"/>
      <c r="I911" s="1395"/>
      <c r="J911" s="1395"/>
      <c r="K911" s="1395"/>
      <c r="L911" s="1395"/>
      <c r="M911" s="1395"/>
      <c r="N911" s="1395"/>
      <c r="O911" s="1395"/>
      <c r="P911" s="1395"/>
      <c r="Q911" s="1395"/>
      <c r="R911" s="1395"/>
      <c r="S911" s="1395"/>
      <c r="T911" s="1395"/>
      <c r="U911" s="1395"/>
      <c r="V911" s="1395"/>
      <c r="W911" s="1395"/>
      <c r="X911" s="1395"/>
      <c r="Y911" s="1395"/>
      <c r="Z911" s="1395"/>
      <c r="AA911" s="1395"/>
      <c r="AB911" s="1395"/>
      <c r="AC911" s="1395"/>
      <c r="AD911" s="1395"/>
      <c r="AE911" s="1395"/>
      <c r="AF911" s="1395"/>
      <c r="AG911" s="1395"/>
      <c r="AH911" s="1395"/>
      <c r="AI911" s="1395"/>
      <c r="AJ911" s="1395"/>
      <c r="AK911" s="1395"/>
      <c r="AL911" s="1395"/>
      <c r="AM911" s="1395"/>
      <c r="AN911" s="1395"/>
    </row>
    <row r="912">
      <c r="A912" s="1395"/>
      <c r="B912" s="1395"/>
      <c r="C912" s="1395"/>
      <c r="D912" s="1395"/>
      <c r="E912" s="1395"/>
      <c r="F912" s="1395"/>
      <c r="G912" s="1395"/>
      <c r="H912" s="1395"/>
      <c r="I912" s="1395"/>
      <c r="J912" s="1395"/>
      <c r="K912" s="1395"/>
      <c r="L912" s="1395"/>
      <c r="M912" s="1395"/>
      <c r="N912" s="1395"/>
      <c r="O912" s="1395"/>
      <c r="P912" s="1395"/>
      <c r="Q912" s="1395"/>
      <c r="R912" s="1395"/>
      <c r="S912" s="1395"/>
      <c r="T912" s="1395"/>
      <c r="U912" s="1395"/>
      <c r="V912" s="1395"/>
      <c r="W912" s="1395"/>
      <c r="X912" s="1395"/>
      <c r="Y912" s="1395"/>
      <c r="Z912" s="1395"/>
      <c r="AA912" s="1395"/>
      <c r="AB912" s="1395"/>
      <c r="AC912" s="1395"/>
      <c r="AD912" s="1395"/>
      <c r="AE912" s="1395"/>
      <c r="AF912" s="1395"/>
      <c r="AG912" s="1395"/>
      <c r="AH912" s="1395"/>
      <c r="AI912" s="1395"/>
      <c r="AJ912" s="1395"/>
      <c r="AK912" s="1395"/>
      <c r="AL912" s="1395"/>
      <c r="AM912" s="1395"/>
      <c r="AN912" s="1395"/>
    </row>
    <row r="913">
      <c r="A913" s="1395"/>
      <c r="B913" s="1395"/>
      <c r="C913" s="1395"/>
      <c r="D913" s="1395"/>
      <c r="E913" s="1395"/>
      <c r="F913" s="1395"/>
      <c r="G913" s="1395"/>
      <c r="H913" s="1395"/>
      <c r="I913" s="1395"/>
      <c r="J913" s="1395"/>
      <c r="K913" s="1395"/>
      <c r="L913" s="1395"/>
      <c r="M913" s="1395"/>
      <c r="N913" s="1395"/>
      <c r="O913" s="1395"/>
      <c r="P913" s="1395"/>
      <c r="Q913" s="1395"/>
      <c r="R913" s="1395"/>
      <c r="S913" s="1395"/>
      <c r="T913" s="1395"/>
      <c r="U913" s="1395"/>
      <c r="V913" s="1395"/>
      <c r="W913" s="1395"/>
      <c r="X913" s="1395"/>
      <c r="Y913" s="1395"/>
      <c r="Z913" s="1395"/>
      <c r="AA913" s="1395"/>
      <c r="AB913" s="1395"/>
      <c r="AC913" s="1395"/>
      <c r="AD913" s="1395"/>
      <c r="AE913" s="1395"/>
      <c r="AF913" s="1395"/>
      <c r="AG913" s="1395"/>
      <c r="AH913" s="1395"/>
      <c r="AI913" s="1395"/>
      <c r="AJ913" s="1395"/>
      <c r="AK913" s="1395"/>
      <c r="AL913" s="1395"/>
      <c r="AM913" s="1395"/>
      <c r="AN913" s="1395"/>
    </row>
    <row r="914">
      <c r="A914" s="1395"/>
      <c r="B914" s="1395"/>
      <c r="C914" s="1395"/>
      <c r="D914" s="1395"/>
      <c r="E914" s="1395"/>
      <c r="F914" s="1395"/>
      <c r="G914" s="1395"/>
      <c r="H914" s="1395"/>
      <c r="I914" s="1395"/>
      <c r="J914" s="1395"/>
      <c r="K914" s="1395"/>
      <c r="L914" s="1395"/>
      <c r="M914" s="1395"/>
      <c r="N914" s="1395"/>
      <c r="O914" s="1395"/>
      <c r="P914" s="1395"/>
      <c r="Q914" s="1395"/>
      <c r="R914" s="1395"/>
      <c r="S914" s="1395"/>
      <c r="T914" s="1395"/>
      <c r="U914" s="1395"/>
      <c r="V914" s="1395"/>
      <c r="W914" s="1395"/>
      <c r="X914" s="1395"/>
      <c r="Y914" s="1395"/>
      <c r="Z914" s="1395"/>
      <c r="AA914" s="1395"/>
      <c r="AB914" s="1395"/>
      <c r="AC914" s="1395"/>
      <c r="AD914" s="1395"/>
      <c r="AE914" s="1395"/>
      <c r="AF914" s="1395"/>
      <c r="AG914" s="1395"/>
      <c r="AH914" s="1395"/>
      <c r="AI914" s="1395"/>
      <c r="AJ914" s="1395"/>
      <c r="AK914" s="1395"/>
      <c r="AL914" s="1395"/>
      <c r="AM914" s="1395"/>
      <c r="AN914" s="1395"/>
    </row>
    <row r="915">
      <c r="A915" s="1395"/>
      <c r="B915" s="1395"/>
      <c r="C915" s="1395"/>
      <c r="D915" s="1395"/>
      <c r="E915" s="1395"/>
      <c r="F915" s="1395"/>
      <c r="G915" s="1395"/>
      <c r="H915" s="1395"/>
      <c r="I915" s="1395"/>
      <c r="J915" s="1395"/>
      <c r="K915" s="1395"/>
      <c r="L915" s="1395"/>
      <c r="M915" s="1395"/>
      <c r="N915" s="1395"/>
      <c r="O915" s="1395"/>
      <c r="P915" s="1395"/>
      <c r="Q915" s="1395"/>
      <c r="R915" s="1395"/>
      <c r="S915" s="1395"/>
      <c r="T915" s="1395"/>
      <c r="U915" s="1395"/>
      <c r="V915" s="1395"/>
      <c r="W915" s="1395"/>
      <c r="X915" s="1395"/>
      <c r="Y915" s="1395"/>
      <c r="Z915" s="1395"/>
      <c r="AA915" s="1395"/>
      <c r="AB915" s="1395"/>
      <c r="AC915" s="1395"/>
      <c r="AD915" s="1395"/>
      <c r="AE915" s="1395"/>
      <c r="AF915" s="1395"/>
      <c r="AG915" s="1395"/>
      <c r="AH915" s="1395"/>
      <c r="AI915" s="1395"/>
      <c r="AJ915" s="1395"/>
      <c r="AK915" s="1395"/>
      <c r="AL915" s="1395"/>
      <c r="AM915" s="1395"/>
      <c r="AN915" s="1395"/>
    </row>
    <row r="916">
      <c r="A916" s="1395"/>
      <c r="B916" s="1395"/>
      <c r="C916" s="1395"/>
      <c r="D916" s="1395"/>
      <c r="E916" s="1395"/>
      <c r="F916" s="1395"/>
      <c r="G916" s="1395"/>
      <c r="H916" s="1395"/>
      <c r="I916" s="1395"/>
      <c r="J916" s="1395"/>
      <c r="K916" s="1395"/>
      <c r="L916" s="1395"/>
      <c r="M916" s="1395"/>
      <c r="N916" s="1395"/>
      <c r="O916" s="1395"/>
      <c r="P916" s="1395"/>
      <c r="Q916" s="1395"/>
      <c r="R916" s="1395"/>
      <c r="S916" s="1395"/>
      <c r="T916" s="1395"/>
      <c r="U916" s="1395"/>
      <c r="V916" s="1395"/>
      <c r="W916" s="1395"/>
      <c r="X916" s="1395"/>
      <c r="Y916" s="1395"/>
      <c r="Z916" s="1395"/>
      <c r="AA916" s="1395"/>
      <c r="AB916" s="1395"/>
      <c r="AC916" s="1395"/>
      <c r="AD916" s="1395"/>
      <c r="AE916" s="1395"/>
      <c r="AF916" s="1395"/>
      <c r="AG916" s="1395"/>
      <c r="AH916" s="1395"/>
      <c r="AI916" s="1395"/>
      <c r="AJ916" s="1395"/>
      <c r="AK916" s="1395"/>
      <c r="AL916" s="1395"/>
      <c r="AM916" s="1395"/>
      <c r="AN916" s="1395"/>
    </row>
    <row r="917">
      <c r="A917" s="1395"/>
      <c r="B917" s="1395"/>
      <c r="C917" s="1395"/>
      <c r="D917" s="1395"/>
      <c r="E917" s="1395"/>
      <c r="F917" s="1395"/>
      <c r="G917" s="1395"/>
      <c r="H917" s="1395"/>
      <c r="I917" s="1395"/>
      <c r="J917" s="1395"/>
      <c r="K917" s="1395"/>
      <c r="L917" s="1395"/>
      <c r="M917" s="1395"/>
      <c r="N917" s="1395"/>
      <c r="O917" s="1395"/>
      <c r="P917" s="1395"/>
      <c r="Q917" s="1395"/>
      <c r="R917" s="1395"/>
      <c r="S917" s="1395"/>
      <c r="T917" s="1395"/>
      <c r="U917" s="1395"/>
      <c r="V917" s="1395"/>
      <c r="W917" s="1395"/>
      <c r="X917" s="1395"/>
      <c r="Y917" s="1395"/>
      <c r="Z917" s="1395"/>
      <c r="AA917" s="1395"/>
      <c r="AB917" s="1395"/>
      <c r="AC917" s="1395"/>
      <c r="AD917" s="1395"/>
      <c r="AE917" s="1395"/>
      <c r="AF917" s="1395"/>
      <c r="AG917" s="1395"/>
      <c r="AH917" s="1395"/>
      <c r="AI917" s="1395"/>
      <c r="AJ917" s="1395"/>
      <c r="AK917" s="1395"/>
      <c r="AL917" s="1395"/>
      <c r="AM917" s="1395"/>
      <c r="AN917" s="1395"/>
    </row>
    <row r="918">
      <c r="A918" s="1395"/>
      <c r="B918" s="1395"/>
      <c r="C918" s="1395"/>
      <c r="D918" s="1395"/>
      <c r="E918" s="1395"/>
      <c r="F918" s="1395"/>
      <c r="G918" s="1395"/>
      <c r="H918" s="1395"/>
      <c r="I918" s="1395"/>
      <c r="J918" s="1395"/>
      <c r="K918" s="1395"/>
      <c r="L918" s="1395"/>
      <c r="M918" s="1395"/>
      <c r="N918" s="1395"/>
      <c r="O918" s="1395"/>
      <c r="P918" s="1395"/>
      <c r="Q918" s="1395"/>
      <c r="R918" s="1395"/>
      <c r="S918" s="1395"/>
      <c r="T918" s="1395"/>
      <c r="U918" s="1395"/>
      <c r="V918" s="1395"/>
      <c r="W918" s="1395"/>
      <c r="X918" s="1395"/>
      <c r="Y918" s="1395"/>
      <c r="Z918" s="1395"/>
      <c r="AA918" s="1395"/>
      <c r="AB918" s="1395"/>
      <c r="AC918" s="1395"/>
      <c r="AD918" s="1395"/>
      <c r="AE918" s="1395"/>
      <c r="AF918" s="1395"/>
      <c r="AG918" s="1395"/>
      <c r="AH918" s="1395"/>
      <c r="AI918" s="1395"/>
      <c r="AJ918" s="1395"/>
      <c r="AK918" s="1395"/>
      <c r="AL918" s="1395"/>
      <c r="AM918" s="1395"/>
      <c r="AN918" s="1395"/>
    </row>
    <row r="919">
      <c r="A919" s="1395"/>
      <c r="B919" s="1395"/>
      <c r="C919" s="1395"/>
      <c r="D919" s="1395"/>
      <c r="E919" s="1395"/>
      <c r="F919" s="1395"/>
      <c r="G919" s="1395"/>
      <c r="H919" s="1395"/>
      <c r="I919" s="1395"/>
      <c r="J919" s="1395"/>
      <c r="K919" s="1395"/>
      <c r="L919" s="1395"/>
      <c r="M919" s="1395"/>
      <c r="N919" s="1395"/>
      <c r="O919" s="1395"/>
      <c r="P919" s="1395"/>
      <c r="Q919" s="1395"/>
      <c r="R919" s="1395"/>
      <c r="S919" s="1395"/>
      <c r="T919" s="1395"/>
      <c r="U919" s="1395"/>
      <c r="V919" s="1395"/>
      <c r="W919" s="1395"/>
      <c r="X919" s="1395"/>
      <c r="Y919" s="1395"/>
      <c r="Z919" s="1395"/>
      <c r="AA919" s="1395"/>
      <c r="AB919" s="1395"/>
      <c r="AC919" s="1395"/>
      <c r="AD919" s="1395"/>
      <c r="AE919" s="1395"/>
      <c r="AF919" s="1395"/>
      <c r="AG919" s="1395"/>
      <c r="AH919" s="1395"/>
      <c r="AI919" s="1395"/>
      <c r="AJ919" s="1395"/>
      <c r="AK919" s="1395"/>
      <c r="AL919" s="1395"/>
      <c r="AM919" s="1395"/>
      <c r="AN919" s="1395"/>
    </row>
    <row r="920">
      <c r="A920" s="1395"/>
      <c r="B920" s="1395"/>
      <c r="C920" s="1395"/>
      <c r="D920" s="1395"/>
      <c r="E920" s="1395"/>
      <c r="F920" s="1395"/>
      <c r="G920" s="1395"/>
      <c r="H920" s="1395"/>
      <c r="I920" s="1395"/>
      <c r="J920" s="1395"/>
      <c r="K920" s="1395"/>
      <c r="L920" s="1395"/>
      <c r="M920" s="1395"/>
      <c r="N920" s="1395"/>
      <c r="O920" s="1395"/>
      <c r="P920" s="1395"/>
      <c r="Q920" s="1395"/>
      <c r="R920" s="1395"/>
      <c r="S920" s="1395"/>
      <c r="T920" s="1395"/>
      <c r="U920" s="1395"/>
      <c r="V920" s="1395"/>
      <c r="W920" s="1395"/>
      <c r="X920" s="1395"/>
      <c r="Y920" s="1395"/>
      <c r="Z920" s="1395"/>
      <c r="AA920" s="1395"/>
      <c r="AB920" s="1395"/>
      <c r="AC920" s="1395"/>
      <c r="AD920" s="1395"/>
      <c r="AE920" s="1395"/>
      <c r="AF920" s="1395"/>
      <c r="AG920" s="1395"/>
      <c r="AH920" s="1395"/>
      <c r="AI920" s="1395"/>
      <c r="AJ920" s="1395"/>
      <c r="AK920" s="1395"/>
      <c r="AL920" s="1395"/>
      <c r="AM920" s="1395"/>
      <c r="AN920" s="1395"/>
    </row>
    <row r="921">
      <c r="A921" s="1395"/>
      <c r="B921" s="1395"/>
      <c r="C921" s="1395"/>
      <c r="D921" s="1395"/>
      <c r="E921" s="1395"/>
      <c r="F921" s="1395"/>
      <c r="G921" s="1395"/>
      <c r="H921" s="1395"/>
      <c r="I921" s="1395"/>
      <c r="J921" s="1395"/>
      <c r="K921" s="1395"/>
      <c r="L921" s="1395"/>
      <c r="M921" s="1395"/>
      <c r="N921" s="1395"/>
      <c r="O921" s="1395"/>
      <c r="P921" s="1395"/>
      <c r="Q921" s="1395"/>
      <c r="R921" s="1395"/>
      <c r="S921" s="1395"/>
      <c r="T921" s="1395"/>
      <c r="U921" s="1395"/>
      <c r="V921" s="1395"/>
      <c r="W921" s="1395"/>
      <c r="X921" s="1395"/>
      <c r="Y921" s="1395"/>
      <c r="Z921" s="1395"/>
      <c r="AA921" s="1395"/>
      <c r="AB921" s="1395"/>
      <c r="AC921" s="1395"/>
      <c r="AD921" s="1395"/>
      <c r="AE921" s="1395"/>
      <c r="AF921" s="1395"/>
      <c r="AG921" s="1395"/>
      <c r="AH921" s="1395"/>
      <c r="AI921" s="1395"/>
      <c r="AJ921" s="1395"/>
      <c r="AK921" s="1395"/>
      <c r="AL921" s="1395"/>
      <c r="AM921" s="1395"/>
      <c r="AN921" s="1395"/>
    </row>
    <row r="922">
      <c r="A922" s="1395"/>
      <c r="B922" s="1395"/>
      <c r="C922" s="1395"/>
      <c r="D922" s="1395"/>
      <c r="E922" s="1395"/>
      <c r="F922" s="1395"/>
      <c r="G922" s="1395"/>
      <c r="H922" s="1395"/>
      <c r="I922" s="1395"/>
      <c r="J922" s="1395"/>
      <c r="K922" s="1395"/>
      <c r="L922" s="1395"/>
      <c r="M922" s="1395"/>
      <c r="N922" s="1395"/>
      <c r="O922" s="1395"/>
      <c r="P922" s="1395"/>
      <c r="Q922" s="1395"/>
      <c r="R922" s="1395"/>
      <c r="S922" s="1395"/>
      <c r="T922" s="1395"/>
      <c r="U922" s="1395"/>
      <c r="V922" s="1395"/>
      <c r="W922" s="1395"/>
      <c r="X922" s="1395"/>
      <c r="Y922" s="1395"/>
      <c r="Z922" s="1395"/>
      <c r="AA922" s="1395"/>
      <c r="AB922" s="1395"/>
      <c r="AC922" s="1395"/>
      <c r="AD922" s="1395"/>
      <c r="AE922" s="1395"/>
      <c r="AF922" s="1395"/>
      <c r="AG922" s="1395"/>
      <c r="AH922" s="1395"/>
      <c r="AI922" s="1395"/>
      <c r="AJ922" s="1395"/>
      <c r="AK922" s="1395"/>
      <c r="AL922" s="1395"/>
      <c r="AM922" s="1395"/>
      <c r="AN922" s="1395"/>
    </row>
    <row r="923">
      <c r="A923" s="1395"/>
      <c r="B923" s="1395"/>
      <c r="C923" s="1395"/>
      <c r="D923" s="1395"/>
      <c r="E923" s="1395"/>
      <c r="F923" s="1395"/>
      <c r="G923" s="1395"/>
      <c r="H923" s="1395"/>
      <c r="I923" s="1395"/>
      <c r="J923" s="1395"/>
      <c r="K923" s="1395"/>
      <c r="L923" s="1395"/>
      <c r="M923" s="1395"/>
      <c r="N923" s="1395"/>
      <c r="O923" s="1395"/>
      <c r="P923" s="1395"/>
      <c r="Q923" s="1395"/>
      <c r="R923" s="1395"/>
      <c r="S923" s="1395"/>
      <c r="T923" s="1395"/>
      <c r="U923" s="1395"/>
      <c r="V923" s="1395"/>
      <c r="W923" s="1395"/>
      <c r="X923" s="1395"/>
      <c r="Y923" s="1395"/>
      <c r="Z923" s="1395"/>
      <c r="AA923" s="1395"/>
      <c r="AB923" s="1395"/>
      <c r="AC923" s="1395"/>
      <c r="AD923" s="1395"/>
      <c r="AE923" s="1395"/>
      <c r="AF923" s="1395"/>
      <c r="AG923" s="1395"/>
      <c r="AH923" s="1395"/>
      <c r="AI923" s="1395"/>
      <c r="AJ923" s="1395"/>
      <c r="AK923" s="1395"/>
      <c r="AL923" s="1395"/>
      <c r="AM923" s="1395"/>
      <c r="AN923" s="1395"/>
    </row>
    <row r="924">
      <c r="A924" s="1395"/>
      <c r="B924" s="1395"/>
      <c r="C924" s="1395"/>
      <c r="D924" s="1395"/>
      <c r="E924" s="1395"/>
      <c r="F924" s="1395"/>
      <c r="G924" s="1395"/>
      <c r="H924" s="1395"/>
      <c r="I924" s="1395"/>
      <c r="J924" s="1395"/>
      <c r="K924" s="1395"/>
      <c r="L924" s="1395"/>
      <c r="M924" s="1395"/>
      <c r="N924" s="1395"/>
      <c r="O924" s="1395"/>
      <c r="P924" s="1395"/>
      <c r="Q924" s="1395"/>
      <c r="R924" s="1395"/>
      <c r="S924" s="1395"/>
      <c r="T924" s="1395"/>
      <c r="U924" s="1395"/>
      <c r="V924" s="1395"/>
      <c r="W924" s="1395"/>
      <c r="X924" s="1395"/>
      <c r="Y924" s="1395"/>
      <c r="Z924" s="1395"/>
      <c r="AA924" s="1395"/>
      <c r="AB924" s="1395"/>
      <c r="AC924" s="1395"/>
      <c r="AD924" s="1395"/>
      <c r="AE924" s="1395"/>
      <c r="AF924" s="1395"/>
      <c r="AG924" s="1395"/>
      <c r="AH924" s="1395"/>
      <c r="AI924" s="1395"/>
      <c r="AJ924" s="1395"/>
      <c r="AK924" s="1395"/>
      <c r="AL924" s="1395"/>
      <c r="AM924" s="1395"/>
      <c r="AN924" s="1395"/>
    </row>
    <row r="925">
      <c r="A925" s="1395"/>
      <c r="B925" s="1395"/>
      <c r="C925" s="1395"/>
      <c r="D925" s="1395"/>
      <c r="E925" s="1395"/>
      <c r="F925" s="1395"/>
      <c r="G925" s="1395"/>
      <c r="H925" s="1395"/>
      <c r="I925" s="1395"/>
      <c r="J925" s="1395"/>
      <c r="K925" s="1395"/>
      <c r="L925" s="1395"/>
      <c r="M925" s="1395"/>
      <c r="N925" s="1395"/>
      <c r="O925" s="1395"/>
      <c r="P925" s="1395"/>
      <c r="Q925" s="1395"/>
      <c r="R925" s="1395"/>
      <c r="S925" s="1395"/>
      <c r="T925" s="1395"/>
      <c r="U925" s="1395"/>
      <c r="V925" s="1395"/>
      <c r="W925" s="1395"/>
      <c r="X925" s="1395"/>
      <c r="Y925" s="1395"/>
      <c r="Z925" s="1395"/>
      <c r="AA925" s="1395"/>
      <c r="AB925" s="1395"/>
      <c r="AC925" s="1395"/>
      <c r="AD925" s="1395"/>
      <c r="AE925" s="1395"/>
      <c r="AF925" s="1395"/>
      <c r="AG925" s="1395"/>
      <c r="AH925" s="1395"/>
      <c r="AI925" s="1395"/>
      <c r="AJ925" s="1395"/>
      <c r="AK925" s="1395"/>
      <c r="AL925" s="1395"/>
      <c r="AM925" s="1395"/>
      <c r="AN925" s="1395"/>
    </row>
    <row r="926">
      <c r="A926" s="1395"/>
      <c r="B926" s="1395"/>
      <c r="C926" s="1395"/>
      <c r="D926" s="1395"/>
      <c r="E926" s="1395"/>
      <c r="F926" s="1395"/>
      <c r="G926" s="1395"/>
      <c r="H926" s="1395"/>
      <c r="I926" s="1395"/>
      <c r="J926" s="1395"/>
      <c r="K926" s="1395"/>
      <c r="L926" s="1395"/>
      <c r="M926" s="1395"/>
      <c r="N926" s="1395"/>
      <c r="O926" s="1395"/>
      <c r="P926" s="1395"/>
      <c r="Q926" s="1395"/>
      <c r="R926" s="1395"/>
      <c r="S926" s="1395"/>
      <c r="T926" s="1395"/>
      <c r="U926" s="1395"/>
      <c r="V926" s="1395"/>
      <c r="W926" s="1395"/>
      <c r="X926" s="1395"/>
      <c r="Y926" s="1395"/>
      <c r="Z926" s="1395"/>
      <c r="AA926" s="1395"/>
      <c r="AB926" s="1395"/>
      <c r="AC926" s="1395"/>
      <c r="AD926" s="1395"/>
      <c r="AE926" s="1395"/>
      <c r="AF926" s="1395"/>
      <c r="AG926" s="1395"/>
      <c r="AH926" s="1395"/>
      <c r="AI926" s="1395"/>
      <c r="AJ926" s="1395"/>
      <c r="AK926" s="1395"/>
      <c r="AL926" s="1395"/>
      <c r="AM926" s="1395"/>
      <c r="AN926" s="1395"/>
    </row>
    <row r="927">
      <c r="A927" s="1395"/>
      <c r="B927" s="1395"/>
      <c r="C927" s="1395"/>
      <c r="D927" s="1395"/>
      <c r="E927" s="1395"/>
      <c r="F927" s="1395"/>
      <c r="G927" s="1395"/>
      <c r="H927" s="1395"/>
      <c r="I927" s="1395"/>
      <c r="J927" s="1395"/>
      <c r="K927" s="1395"/>
      <c r="L927" s="1395"/>
      <c r="M927" s="1395"/>
      <c r="N927" s="1395"/>
      <c r="O927" s="1395"/>
      <c r="P927" s="1395"/>
      <c r="Q927" s="1395"/>
      <c r="R927" s="1395"/>
      <c r="S927" s="1395"/>
      <c r="T927" s="1395"/>
      <c r="U927" s="1395"/>
      <c r="V927" s="1395"/>
      <c r="W927" s="1395"/>
      <c r="X927" s="1395"/>
      <c r="Y927" s="1395"/>
      <c r="Z927" s="1395"/>
      <c r="AA927" s="1395"/>
      <c r="AB927" s="1395"/>
      <c r="AC927" s="1395"/>
      <c r="AD927" s="1395"/>
      <c r="AE927" s="1395"/>
      <c r="AF927" s="1395"/>
      <c r="AG927" s="1395"/>
      <c r="AH927" s="1395"/>
      <c r="AI927" s="1395"/>
      <c r="AJ927" s="1395"/>
      <c r="AK927" s="1395"/>
      <c r="AL927" s="1395"/>
      <c r="AM927" s="1395"/>
      <c r="AN927" s="1395"/>
    </row>
    <row r="928">
      <c r="A928" s="1395"/>
      <c r="B928" s="1395"/>
      <c r="C928" s="1395"/>
      <c r="D928" s="1395"/>
      <c r="E928" s="1395"/>
      <c r="F928" s="1395"/>
      <c r="G928" s="1395"/>
      <c r="H928" s="1395"/>
      <c r="I928" s="1395"/>
      <c r="J928" s="1395"/>
      <c r="K928" s="1395"/>
      <c r="L928" s="1395"/>
      <c r="M928" s="1395"/>
      <c r="N928" s="1395"/>
      <c r="O928" s="1395"/>
      <c r="P928" s="1395"/>
      <c r="Q928" s="1395"/>
      <c r="R928" s="1395"/>
      <c r="S928" s="1395"/>
      <c r="T928" s="1395"/>
      <c r="U928" s="1395"/>
      <c r="V928" s="1395"/>
      <c r="W928" s="1395"/>
      <c r="X928" s="1395"/>
      <c r="Y928" s="1395"/>
      <c r="Z928" s="1395"/>
      <c r="AA928" s="1395"/>
      <c r="AB928" s="1395"/>
      <c r="AC928" s="1395"/>
      <c r="AD928" s="1395"/>
      <c r="AE928" s="1395"/>
      <c r="AF928" s="1395"/>
      <c r="AG928" s="1395"/>
      <c r="AH928" s="1395"/>
      <c r="AI928" s="1395"/>
      <c r="AJ928" s="1395"/>
      <c r="AK928" s="1395"/>
      <c r="AL928" s="1395"/>
      <c r="AM928" s="1395"/>
      <c r="AN928" s="1395"/>
    </row>
    <row r="929">
      <c r="A929" s="1395"/>
      <c r="B929" s="1395"/>
      <c r="C929" s="1395"/>
      <c r="D929" s="1395"/>
      <c r="E929" s="1395"/>
      <c r="F929" s="1395"/>
      <c r="G929" s="1395"/>
      <c r="H929" s="1395"/>
      <c r="I929" s="1395"/>
      <c r="J929" s="1395"/>
      <c r="K929" s="1395"/>
      <c r="L929" s="1395"/>
      <c r="M929" s="1395"/>
      <c r="N929" s="1395"/>
      <c r="O929" s="1395"/>
      <c r="P929" s="1395"/>
      <c r="Q929" s="1395"/>
      <c r="R929" s="1395"/>
      <c r="S929" s="1395"/>
      <c r="T929" s="1395"/>
      <c r="U929" s="1395"/>
      <c r="V929" s="1395"/>
      <c r="W929" s="1395"/>
      <c r="X929" s="1395"/>
      <c r="Y929" s="1395"/>
      <c r="Z929" s="1395"/>
      <c r="AA929" s="1395"/>
      <c r="AB929" s="1395"/>
      <c r="AC929" s="1395"/>
      <c r="AD929" s="1395"/>
      <c r="AE929" s="1395"/>
      <c r="AF929" s="1395"/>
      <c r="AG929" s="1395"/>
      <c r="AH929" s="1395"/>
      <c r="AI929" s="1395"/>
      <c r="AJ929" s="1395"/>
      <c r="AK929" s="1395"/>
      <c r="AL929" s="1395"/>
      <c r="AM929" s="1395"/>
      <c r="AN929" s="1395"/>
    </row>
    <row r="930">
      <c r="A930" s="1395"/>
      <c r="B930" s="1395"/>
      <c r="C930" s="1395"/>
      <c r="D930" s="1395"/>
      <c r="E930" s="1395"/>
      <c r="F930" s="1395"/>
      <c r="G930" s="1395"/>
      <c r="H930" s="1395"/>
      <c r="I930" s="1395"/>
      <c r="J930" s="1395"/>
      <c r="K930" s="1395"/>
      <c r="L930" s="1395"/>
      <c r="M930" s="1395"/>
      <c r="N930" s="1395"/>
      <c r="O930" s="1395"/>
      <c r="P930" s="1395"/>
      <c r="Q930" s="1395"/>
      <c r="R930" s="1395"/>
      <c r="S930" s="1395"/>
      <c r="T930" s="1395"/>
      <c r="U930" s="1395"/>
      <c r="V930" s="1395"/>
      <c r="W930" s="1395"/>
      <c r="X930" s="1395"/>
      <c r="Y930" s="1395"/>
      <c r="Z930" s="1395"/>
      <c r="AA930" s="1395"/>
      <c r="AB930" s="1395"/>
      <c r="AC930" s="1395"/>
      <c r="AD930" s="1395"/>
      <c r="AE930" s="1395"/>
      <c r="AF930" s="1395"/>
      <c r="AG930" s="1395"/>
      <c r="AH930" s="1395"/>
      <c r="AI930" s="1395"/>
      <c r="AJ930" s="1395"/>
      <c r="AK930" s="1395"/>
      <c r="AL930" s="1395"/>
      <c r="AM930" s="1395"/>
      <c r="AN930" s="1395"/>
    </row>
    <row r="931">
      <c r="A931" s="1395"/>
      <c r="B931" s="1395"/>
      <c r="C931" s="1395"/>
      <c r="D931" s="1395"/>
      <c r="E931" s="1395"/>
      <c r="F931" s="1395"/>
      <c r="G931" s="1395"/>
      <c r="H931" s="1395"/>
      <c r="I931" s="1395"/>
      <c r="J931" s="1395"/>
      <c r="K931" s="1395"/>
      <c r="L931" s="1395"/>
      <c r="M931" s="1395"/>
      <c r="N931" s="1395"/>
      <c r="O931" s="1395"/>
      <c r="P931" s="1395"/>
      <c r="Q931" s="1395"/>
      <c r="R931" s="1395"/>
      <c r="S931" s="1395"/>
      <c r="T931" s="1395"/>
      <c r="U931" s="1395"/>
      <c r="V931" s="1395"/>
      <c r="W931" s="1395"/>
      <c r="X931" s="1395"/>
      <c r="Y931" s="1395"/>
      <c r="Z931" s="1395"/>
      <c r="AA931" s="1395"/>
      <c r="AB931" s="1395"/>
      <c r="AC931" s="1395"/>
      <c r="AD931" s="1395"/>
      <c r="AE931" s="1395"/>
      <c r="AF931" s="1395"/>
      <c r="AG931" s="1395"/>
      <c r="AH931" s="1395"/>
      <c r="AI931" s="1395"/>
      <c r="AJ931" s="1395"/>
      <c r="AK931" s="1395"/>
      <c r="AL931" s="1395"/>
      <c r="AM931" s="1395"/>
      <c r="AN931" s="1395"/>
    </row>
    <row r="932">
      <c r="A932" s="1395"/>
      <c r="B932" s="1395"/>
      <c r="C932" s="1395"/>
      <c r="D932" s="1395"/>
      <c r="E932" s="1395"/>
      <c r="F932" s="1395"/>
      <c r="G932" s="1395"/>
      <c r="H932" s="1395"/>
      <c r="I932" s="1395"/>
      <c r="J932" s="1395"/>
      <c r="K932" s="1395"/>
      <c r="L932" s="1395"/>
      <c r="M932" s="1395"/>
      <c r="N932" s="1395"/>
      <c r="O932" s="1395"/>
      <c r="P932" s="1395"/>
      <c r="Q932" s="1395"/>
      <c r="R932" s="1395"/>
      <c r="S932" s="1395"/>
      <c r="T932" s="1395"/>
      <c r="U932" s="1395"/>
      <c r="V932" s="1395"/>
      <c r="W932" s="1395"/>
      <c r="X932" s="1395"/>
      <c r="Y932" s="1395"/>
      <c r="Z932" s="1395"/>
      <c r="AA932" s="1395"/>
      <c r="AB932" s="1395"/>
      <c r="AC932" s="1395"/>
      <c r="AD932" s="1395"/>
      <c r="AE932" s="1395"/>
      <c r="AF932" s="1395"/>
      <c r="AG932" s="1395"/>
      <c r="AH932" s="1395"/>
      <c r="AI932" s="1395"/>
      <c r="AJ932" s="1395"/>
      <c r="AK932" s="1395"/>
      <c r="AL932" s="1395"/>
      <c r="AM932" s="1395"/>
      <c r="AN932" s="1395"/>
    </row>
    <row r="933">
      <c r="A933" s="1395"/>
      <c r="B933" s="1395"/>
      <c r="C933" s="1395"/>
      <c r="D933" s="1395"/>
      <c r="E933" s="1395"/>
      <c r="F933" s="1395"/>
      <c r="G933" s="1395"/>
      <c r="H933" s="1395"/>
      <c r="I933" s="1395"/>
      <c r="J933" s="1395"/>
      <c r="K933" s="1395"/>
      <c r="L933" s="1395"/>
      <c r="M933" s="1395"/>
      <c r="N933" s="1395"/>
      <c r="O933" s="1395"/>
      <c r="P933" s="1395"/>
      <c r="Q933" s="1395"/>
      <c r="R933" s="1395"/>
      <c r="S933" s="1395"/>
      <c r="T933" s="1395"/>
      <c r="U933" s="1395"/>
      <c r="V933" s="1395"/>
      <c r="W933" s="1395"/>
      <c r="X933" s="1395"/>
      <c r="Y933" s="1395"/>
      <c r="Z933" s="1395"/>
      <c r="AA933" s="1395"/>
      <c r="AB933" s="1395"/>
      <c r="AC933" s="1395"/>
      <c r="AD933" s="1395"/>
      <c r="AE933" s="1395"/>
      <c r="AF933" s="1395"/>
      <c r="AG933" s="1395"/>
      <c r="AH933" s="1395"/>
      <c r="AI933" s="1395"/>
      <c r="AJ933" s="1395"/>
      <c r="AK933" s="1395"/>
      <c r="AL933" s="1395"/>
      <c r="AM933" s="1395"/>
      <c r="AN933" s="1395"/>
    </row>
    <row r="934">
      <c r="A934" s="1395"/>
      <c r="B934" s="1395"/>
      <c r="C934" s="1395"/>
      <c r="D934" s="1395"/>
      <c r="E934" s="1395"/>
      <c r="F934" s="1395"/>
      <c r="G934" s="1395"/>
      <c r="H934" s="1395"/>
      <c r="I934" s="1395"/>
      <c r="J934" s="1395"/>
      <c r="K934" s="1395"/>
      <c r="L934" s="1395"/>
      <c r="M934" s="1395"/>
      <c r="N934" s="1395"/>
      <c r="O934" s="1395"/>
      <c r="P934" s="1395"/>
      <c r="Q934" s="1395"/>
      <c r="R934" s="1395"/>
      <c r="S934" s="1395"/>
      <c r="T934" s="1395"/>
      <c r="U934" s="1395"/>
      <c r="V934" s="1395"/>
      <c r="W934" s="1395"/>
      <c r="X934" s="1395"/>
      <c r="Y934" s="1395"/>
      <c r="Z934" s="1395"/>
      <c r="AA934" s="1395"/>
      <c r="AB934" s="1395"/>
      <c r="AC934" s="1395"/>
      <c r="AD934" s="1395"/>
      <c r="AE934" s="1395"/>
      <c r="AF934" s="1395"/>
      <c r="AG934" s="1395"/>
      <c r="AH934" s="1395"/>
      <c r="AI934" s="1395"/>
      <c r="AJ934" s="1395"/>
      <c r="AK934" s="1395"/>
      <c r="AL934" s="1395"/>
      <c r="AM934" s="1395"/>
      <c r="AN934" s="1395"/>
    </row>
    <row r="935">
      <c r="A935" s="1395"/>
      <c r="B935" s="1395"/>
      <c r="C935" s="1395"/>
      <c r="D935" s="1395"/>
      <c r="E935" s="1395"/>
      <c r="F935" s="1395"/>
      <c r="G935" s="1395"/>
      <c r="H935" s="1395"/>
      <c r="I935" s="1395"/>
      <c r="J935" s="1395"/>
      <c r="K935" s="1395"/>
      <c r="L935" s="1395"/>
      <c r="M935" s="1395"/>
      <c r="N935" s="1395"/>
      <c r="O935" s="1395"/>
      <c r="P935" s="1395"/>
      <c r="Q935" s="1395"/>
      <c r="R935" s="1395"/>
      <c r="S935" s="1395"/>
      <c r="T935" s="1395"/>
      <c r="U935" s="1395"/>
      <c r="V935" s="1395"/>
      <c r="W935" s="1395"/>
      <c r="X935" s="1395"/>
      <c r="Y935" s="1395"/>
      <c r="Z935" s="1395"/>
      <c r="AA935" s="1395"/>
      <c r="AB935" s="1395"/>
      <c r="AC935" s="1395"/>
      <c r="AD935" s="1395"/>
      <c r="AE935" s="1395"/>
      <c r="AF935" s="1395"/>
      <c r="AG935" s="1395"/>
      <c r="AH935" s="1395"/>
      <c r="AI935" s="1395"/>
      <c r="AJ935" s="1395"/>
      <c r="AK935" s="1395"/>
      <c r="AL935" s="1395"/>
      <c r="AM935" s="1395"/>
      <c r="AN935" s="1395"/>
    </row>
    <row r="936">
      <c r="A936" s="1395"/>
      <c r="B936" s="1395"/>
      <c r="C936" s="1395"/>
      <c r="D936" s="1395"/>
      <c r="E936" s="1395"/>
      <c r="F936" s="1395"/>
      <c r="G936" s="1395"/>
      <c r="H936" s="1395"/>
      <c r="I936" s="1395"/>
      <c r="J936" s="1395"/>
      <c r="K936" s="1395"/>
      <c r="L936" s="1395"/>
      <c r="M936" s="1395"/>
      <c r="N936" s="1395"/>
      <c r="O936" s="1395"/>
      <c r="P936" s="1395"/>
      <c r="Q936" s="1395"/>
      <c r="R936" s="1395"/>
      <c r="S936" s="1395"/>
      <c r="T936" s="1395"/>
      <c r="U936" s="1395"/>
      <c r="V936" s="1395"/>
      <c r="W936" s="1395"/>
      <c r="X936" s="1395"/>
      <c r="Y936" s="1395"/>
      <c r="Z936" s="1395"/>
      <c r="AA936" s="1395"/>
      <c r="AB936" s="1395"/>
      <c r="AC936" s="1395"/>
      <c r="AD936" s="1395"/>
      <c r="AE936" s="1395"/>
      <c r="AF936" s="1395"/>
      <c r="AG936" s="1395"/>
      <c r="AH936" s="1395"/>
      <c r="AI936" s="1395"/>
      <c r="AJ936" s="1395"/>
      <c r="AK936" s="1395"/>
      <c r="AL936" s="1395"/>
      <c r="AM936" s="1395"/>
      <c r="AN936" s="1395"/>
    </row>
    <row r="937">
      <c r="A937" s="1395"/>
      <c r="B937" s="1395"/>
      <c r="C937" s="1395"/>
      <c r="D937" s="1395"/>
      <c r="E937" s="1395"/>
      <c r="F937" s="1395"/>
      <c r="G937" s="1395"/>
      <c r="H937" s="1395"/>
      <c r="I937" s="1395"/>
      <c r="J937" s="1395"/>
      <c r="K937" s="1395"/>
      <c r="L937" s="1395"/>
      <c r="M937" s="1395"/>
      <c r="N937" s="1395"/>
      <c r="O937" s="1395"/>
      <c r="P937" s="1395"/>
      <c r="Q937" s="1395"/>
      <c r="R937" s="1395"/>
      <c r="S937" s="1395"/>
      <c r="T937" s="1395"/>
      <c r="U937" s="1395"/>
      <c r="V937" s="1395"/>
      <c r="W937" s="1395"/>
      <c r="X937" s="1395"/>
      <c r="Y937" s="1395"/>
      <c r="Z937" s="1395"/>
      <c r="AA937" s="1395"/>
      <c r="AB937" s="1395"/>
      <c r="AC937" s="1395"/>
      <c r="AD937" s="1395"/>
      <c r="AE937" s="1395"/>
      <c r="AF937" s="1395"/>
      <c r="AG937" s="1395"/>
      <c r="AH937" s="1395"/>
      <c r="AI937" s="1395"/>
      <c r="AJ937" s="1395"/>
      <c r="AK937" s="1395"/>
      <c r="AL937" s="1395"/>
      <c r="AM937" s="1395"/>
      <c r="AN937" s="1395"/>
    </row>
    <row r="938">
      <c r="A938" s="1395"/>
      <c r="B938" s="1395"/>
      <c r="C938" s="1395"/>
      <c r="D938" s="1395"/>
      <c r="E938" s="1395"/>
      <c r="F938" s="1395"/>
      <c r="G938" s="1395"/>
      <c r="H938" s="1395"/>
      <c r="I938" s="1395"/>
      <c r="J938" s="1395"/>
      <c r="K938" s="1395"/>
      <c r="L938" s="1395"/>
      <c r="M938" s="1395"/>
      <c r="N938" s="1395"/>
      <c r="O938" s="1395"/>
      <c r="P938" s="1395"/>
      <c r="Q938" s="1395"/>
      <c r="R938" s="1395"/>
      <c r="S938" s="1395"/>
      <c r="T938" s="1395"/>
      <c r="U938" s="1395"/>
      <c r="V938" s="1395"/>
      <c r="W938" s="1395"/>
      <c r="X938" s="1395"/>
      <c r="Y938" s="1395"/>
      <c r="Z938" s="1395"/>
      <c r="AA938" s="1395"/>
      <c r="AB938" s="1395"/>
      <c r="AC938" s="1395"/>
      <c r="AD938" s="1395"/>
      <c r="AE938" s="1395"/>
      <c r="AF938" s="1395"/>
      <c r="AG938" s="1395"/>
      <c r="AH938" s="1395"/>
      <c r="AI938" s="1395"/>
      <c r="AJ938" s="1395"/>
      <c r="AK938" s="1395"/>
      <c r="AL938" s="1395"/>
      <c r="AM938" s="1395"/>
      <c r="AN938" s="1395"/>
    </row>
    <row r="939">
      <c r="A939" s="1395"/>
      <c r="B939" s="1395"/>
      <c r="C939" s="1395"/>
      <c r="D939" s="1395"/>
      <c r="E939" s="1395"/>
      <c r="F939" s="1395"/>
      <c r="G939" s="1395"/>
      <c r="H939" s="1395"/>
      <c r="I939" s="1395"/>
      <c r="J939" s="1395"/>
      <c r="K939" s="1395"/>
      <c r="L939" s="1395"/>
      <c r="M939" s="1395"/>
      <c r="N939" s="1395"/>
      <c r="O939" s="1395"/>
      <c r="P939" s="1395"/>
      <c r="Q939" s="1395"/>
      <c r="R939" s="1395"/>
      <c r="S939" s="1395"/>
      <c r="T939" s="1395"/>
      <c r="U939" s="1395"/>
      <c r="V939" s="1395"/>
      <c r="W939" s="1395"/>
      <c r="X939" s="1395"/>
      <c r="Y939" s="1395"/>
      <c r="Z939" s="1395"/>
      <c r="AA939" s="1395"/>
      <c r="AB939" s="1395"/>
      <c r="AC939" s="1395"/>
      <c r="AD939" s="1395"/>
      <c r="AE939" s="1395"/>
      <c r="AF939" s="1395"/>
      <c r="AG939" s="1395"/>
      <c r="AH939" s="1395"/>
      <c r="AI939" s="1395"/>
      <c r="AJ939" s="1395"/>
      <c r="AK939" s="1395"/>
      <c r="AL939" s="1395"/>
      <c r="AM939" s="1395"/>
      <c r="AN939" s="1395"/>
    </row>
    <row r="940">
      <c r="A940" s="1395"/>
      <c r="B940" s="1395"/>
      <c r="C940" s="1395"/>
      <c r="D940" s="1395"/>
      <c r="E940" s="1395"/>
      <c r="F940" s="1395"/>
      <c r="G940" s="1395"/>
      <c r="H940" s="1395"/>
      <c r="I940" s="1395"/>
      <c r="J940" s="1395"/>
      <c r="K940" s="1395"/>
      <c r="L940" s="1395"/>
      <c r="M940" s="1395"/>
      <c r="N940" s="1395"/>
      <c r="O940" s="1395"/>
      <c r="P940" s="1395"/>
      <c r="Q940" s="1395"/>
      <c r="R940" s="1395"/>
      <c r="S940" s="1395"/>
      <c r="T940" s="1395"/>
      <c r="U940" s="1395"/>
      <c r="V940" s="1395"/>
      <c r="W940" s="1395"/>
      <c r="X940" s="1395"/>
      <c r="Y940" s="1395"/>
      <c r="Z940" s="1395"/>
      <c r="AA940" s="1395"/>
      <c r="AB940" s="1395"/>
      <c r="AC940" s="1395"/>
      <c r="AD940" s="1395"/>
      <c r="AE940" s="1395"/>
      <c r="AF940" s="1395"/>
      <c r="AG940" s="1395"/>
      <c r="AH940" s="1395"/>
      <c r="AI940" s="1395"/>
      <c r="AJ940" s="1395"/>
      <c r="AK940" s="1395"/>
      <c r="AL940" s="1395"/>
      <c r="AM940" s="1395"/>
      <c r="AN940" s="1395"/>
    </row>
    <row r="941">
      <c r="A941" s="1395"/>
      <c r="B941" s="1395"/>
      <c r="C941" s="1395"/>
      <c r="D941" s="1395"/>
      <c r="E941" s="1395"/>
      <c r="F941" s="1395"/>
      <c r="G941" s="1395"/>
      <c r="H941" s="1395"/>
      <c r="I941" s="1395"/>
      <c r="J941" s="1395"/>
      <c r="K941" s="1395"/>
      <c r="L941" s="1395"/>
      <c r="M941" s="1395"/>
      <c r="N941" s="1395"/>
      <c r="O941" s="1395"/>
      <c r="P941" s="1395"/>
      <c r="Q941" s="1395"/>
      <c r="R941" s="1395"/>
      <c r="S941" s="1395"/>
      <c r="T941" s="1395"/>
      <c r="U941" s="1395"/>
      <c r="V941" s="1395"/>
      <c r="W941" s="1395"/>
      <c r="X941" s="1395"/>
      <c r="Y941" s="1395"/>
      <c r="Z941" s="1395"/>
      <c r="AA941" s="1395"/>
      <c r="AB941" s="1395"/>
      <c r="AC941" s="1395"/>
      <c r="AD941" s="1395"/>
      <c r="AE941" s="1395"/>
      <c r="AF941" s="1395"/>
      <c r="AG941" s="1395"/>
      <c r="AH941" s="1395"/>
      <c r="AI941" s="1395"/>
      <c r="AJ941" s="1395"/>
      <c r="AK941" s="1395"/>
      <c r="AL941" s="1395"/>
      <c r="AM941" s="1395"/>
      <c r="AN941" s="1395"/>
    </row>
    <row r="942">
      <c r="A942" s="1395"/>
      <c r="B942" s="1395"/>
      <c r="C942" s="1395"/>
      <c r="D942" s="1395"/>
      <c r="E942" s="1395"/>
      <c r="F942" s="1395"/>
      <c r="G942" s="1395"/>
      <c r="H942" s="1395"/>
      <c r="I942" s="1395"/>
      <c r="J942" s="1395"/>
      <c r="K942" s="1395"/>
      <c r="L942" s="1395"/>
      <c r="M942" s="1395"/>
      <c r="N942" s="1395"/>
      <c r="O942" s="1395"/>
      <c r="P942" s="1395"/>
      <c r="Q942" s="1395"/>
      <c r="R942" s="1395"/>
      <c r="S942" s="1395"/>
      <c r="T942" s="1395"/>
      <c r="U942" s="1395"/>
      <c r="V942" s="1395"/>
      <c r="W942" s="1395"/>
      <c r="X942" s="1395"/>
      <c r="Y942" s="1395"/>
      <c r="Z942" s="1395"/>
      <c r="AA942" s="1395"/>
      <c r="AB942" s="1395"/>
      <c r="AC942" s="1395"/>
      <c r="AD942" s="1395"/>
      <c r="AE942" s="1395"/>
      <c r="AF942" s="1395"/>
      <c r="AG942" s="1395"/>
      <c r="AH942" s="1395"/>
      <c r="AI942" s="1395"/>
      <c r="AJ942" s="1395"/>
      <c r="AK942" s="1395"/>
      <c r="AL942" s="1395"/>
      <c r="AM942" s="1395"/>
      <c r="AN942" s="1395"/>
    </row>
    <row r="943">
      <c r="A943" s="1395"/>
      <c r="B943" s="1395"/>
      <c r="C943" s="1395"/>
      <c r="D943" s="1395"/>
      <c r="E943" s="1395"/>
      <c r="F943" s="1395"/>
      <c r="G943" s="1395"/>
      <c r="H943" s="1395"/>
      <c r="I943" s="1395"/>
      <c r="J943" s="1395"/>
      <c r="K943" s="1395"/>
      <c r="L943" s="1395"/>
      <c r="M943" s="1395"/>
      <c r="N943" s="1395"/>
      <c r="O943" s="1395"/>
      <c r="P943" s="1395"/>
      <c r="Q943" s="1395"/>
      <c r="R943" s="1395"/>
      <c r="S943" s="1395"/>
      <c r="T943" s="1395"/>
      <c r="U943" s="1395"/>
      <c r="V943" s="1395"/>
      <c r="W943" s="1395"/>
      <c r="X943" s="1395"/>
      <c r="Y943" s="1395"/>
      <c r="Z943" s="1395"/>
      <c r="AA943" s="1395"/>
      <c r="AB943" s="1395"/>
      <c r="AC943" s="1395"/>
      <c r="AD943" s="1395"/>
      <c r="AE943" s="1395"/>
      <c r="AF943" s="1395"/>
      <c r="AG943" s="1395"/>
      <c r="AH943" s="1395"/>
      <c r="AI943" s="1395"/>
      <c r="AJ943" s="1395"/>
      <c r="AK943" s="1395"/>
      <c r="AL943" s="1395"/>
      <c r="AM943" s="1395"/>
      <c r="AN943" s="1395"/>
    </row>
    <row r="944">
      <c r="A944" s="1395"/>
      <c r="B944" s="1395"/>
      <c r="C944" s="1395"/>
      <c r="D944" s="1395"/>
      <c r="E944" s="1395"/>
      <c r="F944" s="1395"/>
      <c r="G944" s="1395"/>
      <c r="H944" s="1395"/>
      <c r="I944" s="1395"/>
      <c r="J944" s="1395"/>
      <c r="K944" s="1395"/>
      <c r="L944" s="1395"/>
      <c r="M944" s="1395"/>
      <c r="N944" s="1395"/>
      <c r="O944" s="1395"/>
      <c r="P944" s="1395"/>
      <c r="Q944" s="1395"/>
      <c r="R944" s="1395"/>
      <c r="S944" s="1395"/>
      <c r="T944" s="1395"/>
      <c r="U944" s="1395"/>
      <c r="V944" s="1395"/>
      <c r="W944" s="1395"/>
      <c r="X944" s="1395"/>
      <c r="Y944" s="1395"/>
      <c r="Z944" s="1395"/>
      <c r="AA944" s="1395"/>
      <c r="AB944" s="1395"/>
      <c r="AC944" s="1395"/>
      <c r="AD944" s="1395"/>
      <c r="AE944" s="1395"/>
      <c r="AF944" s="1395"/>
      <c r="AG944" s="1395"/>
      <c r="AH944" s="1395"/>
      <c r="AI944" s="1395"/>
      <c r="AJ944" s="1395"/>
      <c r="AK944" s="1395"/>
      <c r="AL944" s="1395"/>
      <c r="AM944" s="1395"/>
      <c r="AN944" s="1395"/>
    </row>
    <row r="945">
      <c r="A945" s="1395"/>
      <c r="B945" s="1395"/>
      <c r="C945" s="1395"/>
      <c r="D945" s="1395"/>
      <c r="E945" s="1395"/>
      <c r="F945" s="1395"/>
      <c r="G945" s="1395"/>
      <c r="H945" s="1395"/>
      <c r="I945" s="1395"/>
      <c r="J945" s="1395"/>
      <c r="K945" s="1395"/>
      <c r="L945" s="1395"/>
      <c r="M945" s="1395"/>
      <c r="N945" s="1395"/>
      <c r="O945" s="1395"/>
      <c r="P945" s="1395"/>
      <c r="Q945" s="1395"/>
      <c r="R945" s="1395"/>
      <c r="S945" s="1395"/>
      <c r="T945" s="1395"/>
      <c r="U945" s="1395"/>
      <c r="V945" s="1395"/>
      <c r="W945" s="1395"/>
      <c r="X945" s="1395"/>
      <c r="Y945" s="1395"/>
      <c r="Z945" s="1395"/>
      <c r="AA945" s="1395"/>
      <c r="AB945" s="1395"/>
      <c r="AC945" s="1395"/>
      <c r="AD945" s="1395"/>
      <c r="AE945" s="1395"/>
      <c r="AF945" s="1395"/>
      <c r="AG945" s="1395"/>
      <c r="AH945" s="1395"/>
      <c r="AI945" s="1395"/>
      <c r="AJ945" s="1395"/>
      <c r="AK945" s="1395"/>
      <c r="AL945" s="1395"/>
      <c r="AM945" s="1395"/>
      <c r="AN945" s="1395"/>
    </row>
    <row r="946">
      <c r="A946" s="1395"/>
      <c r="B946" s="1395"/>
      <c r="C946" s="1395"/>
      <c r="D946" s="1395"/>
      <c r="E946" s="1395"/>
      <c r="F946" s="1395"/>
      <c r="G946" s="1395"/>
      <c r="H946" s="1395"/>
      <c r="I946" s="1395"/>
      <c r="J946" s="1395"/>
      <c r="K946" s="1395"/>
      <c r="L946" s="1395"/>
      <c r="M946" s="1395"/>
      <c r="N946" s="1395"/>
      <c r="O946" s="1395"/>
      <c r="P946" s="1395"/>
      <c r="Q946" s="1395"/>
      <c r="R946" s="1395"/>
      <c r="S946" s="1395"/>
      <c r="T946" s="1395"/>
      <c r="U946" s="1395"/>
      <c r="V946" s="1395"/>
      <c r="W946" s="1395"/>
      <c r="X946" s="1395"/>
      <c r="Y946" s="1395"/>
      <c r="Z946" s="1395"/>
      <c r="AA946" s="1395"/>
      <c r="AB946" s="1395"/>
      <c r="AC946" s="1395"/>
      <c r="AD946" s="1395"/>
      <c r="AE946" s="1395"/>
      <c r="AF946" s="1395"/>
      <c r="AG946" s="1395"/>
      <c r="AH946" s="1395"/>
      <c r="AI946" s="1395"/>
      <c r="AJ946" s="1395"/>
      <c r="AK946" s="1395"/>
      <c r="AL946" s="1395"/>
      <c r="AM946" s="1395"/>
      <c r="AN946" s="1395"/>
    </row>
    <row r="947">
      <c r="A947" s="1395"/>
      <c r="B947" s="1395"/>
      <c r="C947" s="1395"/>
      <c r="D947" s="1395"/>
      <c r="E947" s="1395"/>
      <c r="F947" s="1395"/>
      <c r="G947" s="1395"/>
      <c r="H947" s="1395"/>
      <c r="I947" s="1395"/>
      <c r="J947" s="1395"/>
      <c r="K947" s="1395"/>
      <c r="L947" s="1395"/>
      <c r="M947" s="1395"/>
      <c r="N947" s="1395"/>
      <c r="O947" s="1395"/>
      <c r="P947" s="1395"/>
      <c r="Q947" s="1395"/>
      <c r="R947" s="1395"/>
      <c r="S947" s="1395"/>
      <c r="T947" s="1395"/>
      <c r="U947" s="1395"/>
      <c r="V947" s="1395"/>
      <c r="W947" s="1395"/>
      <c r="X947" s="1395"/>
      <c r="Y947" s="1395"/>
      <c r="Z947" s="1395"/>
      <c r="AA947" s="1395"/>
      <c r="AB947" s="1395"/>
      <c r="AC947" s="1395"/>
      <c r="AD947" s="1395"/>
      <c r="AE947" s="1395"/>
      <c r="AF947" s="1395"/>
      <c r="AG947" s="1395"/>
      <c r="AH947" s="1395"/>
      <c r="AI947" s="1395"/>
      <c r="AJ947" s="1395"/>
      <c r="AK947" s="1395"/>
      <c r="AL947" s="1395"/>
      <c r="AM947" s="1395"/>
      <c r="AN947" s="1395"/>
    </row>
    <row r="948">
      <c r="A948" s="1395"/>
      <c r="B948" s="1395"/>
      <c r="C948" s="1395"/>
      <c r="D948" s="1395"/>
      <c r="E948" s="1395"/>
      <c r="F948" s="1395"/>
      <c r="G948" s="1395"/>
      <c r="H948" s="1395"/>
      <c r="I948" s="1395"/>
      <c r="J948" s="1395"/>
      <c r="K948" s="1395"/>
      <c r="L948" s="1395"/>
      <c r="M948" s="1395"/>
      <c r="N948" s="1395"/>
      <c r="O948" s="1395"/>
      <c r="P948" s="1395"/>
      <c r="Q948" s="1395"/>
      <c r="R948" s="1395"/>
      <c r="S948" s="1395"/>
      <c r="T948" s="1395"/>
      <c r="U948" s="1395"/>
      <c r="V948" s="1395"/>
      <c r="W948" s="1395"/>
      <c r="X948" s="1395"/>
      <c r="Y948" s="1395"/>
      <c r="Z948" s="1395"/>
      <c r="AA948" s="1395"/>
      <c r="AB948" s="1395"/>
      <c r="AC948" s="1395"/>
      <c r="AD948" s="1395"/>
      <c r="AE948" s="1395"/>
      <c r="AF948" s="1395"/>
      <c r="AG948" s="1395"/>
      <c r="AH948" s="1395"/>
      <c r="AI948" s="1395"/>
      <c r="AJ948" s="1395"/>
      <c r="AK948" s="1395"/>
      <c r="AL948" s="1395"/>
      <c r="AM948" s="1395"/>
      <c r="AN948" s="1395"/>
    </row>
    <row r="949">
      <c r="A949" s="1395"/>
      <c r="B949" s="1395"/>
      <c r="C949" s="1395"/>
      <c r="D949" s="1395"/>
      <c r="E949" s="1395"/>
      <c r="F949" s="1395"/>
      <c r="G949" s="1395"/>
      <c r="H949" s="1395"/>
      <c r="I949" s="1395"/>
      <c r="J949" s="1395"/>
      <c r="K949" s="1395"/>
      <c r="L949" s="1395"/>
      <c r="M949" s="1395"/>
      <c r="N949" s="1395"/>
      <c r="O949" s="1395"/>
      <c r="P949" s="1395"/>
      <c r="Q949" s="1395"/>
      <c r="R949" s="1395"/>
      <c r="S949" s="1395"/>
      <c r="T949" s="1395"/>
      <c r="U949" s="1395"/>
      <c r="V949" s="1395"/>
      <c r="W949" s="1395"/>
      <c r="X949" s="1395"/>
      <c r="Y949" s="1395"/>
      <c r="Z949" s="1395"/>
      <c r="AA949" s="1395"/>
      <c r="AB949" s="1395"/>
      <c r="AC949" s="1395"/>
      <c r="AD949" s="1395"/>
      <c r="AE949" s="1395"/>
      <c r="AF949" s="1395"/>
      <c r="AG949" s="1395"/>
      <c r="AH949" s="1395"/>
      <c r="AI949" s="1395"/>
      <c r="AJ949" s="1395"/>
      <c r="AK949" s="1395"/>
      <c r="AL949" s="1395"/>
      <c r="AM949" s="1395"/>
      <c r="AN949" s="1395"/>
    </row>
    <row r="950">
      <c r="A950" s="1395"/>
      <c r="B950" s="1395"/>
      <c r="C950" s="1395"/>
      <c r="D950" s="1395"/>
      <c r="E950" s="1395"/>
      <c r="F950" s="1395"/>
      <c r="G950" s="1395"/>
      <c r="H950" s="1395"/>
      <c r="I950" s="1395"/>
      <c r="J950" s="1395"/>
      <c r="K950" s="1395"/>
      <c r="L950" s="1395"/>
      <c r="M950" s="1395"/>
      <c r="N950" s="1395"/>
      <c r="O950" s="1395"/>
      <c r="P950" s="1395"/>
      <c r="Q950" s="1395"/>
      <c r="R950" s="1395"/>
      <c r="S950" s="1395"/>
      <c r="T950" s="1395"/>
      <c r="U950" s="1395"/>
      <c r="V950" s="1395"/>
      <c r="W950" s="1395"/>
      <c r="X950" s="1395"/>
      <c r="Y950" s="1395"/>
      <c r="Z950" s="1395"/>
      <c r="AA950" s="1395"/>
      <c r="AB950" s="1395"/>
      <c r="AC950" s="1395"/>
      <c r="AD950" s="1395"/>
      <c r="AE950" s="1395"/>
      <c r="AF950" s="1395"/>
      <c r="AG950" s="1395"/>
      <c r="AH950" s="1395"/>
      <c r="AI950" s="1395"/>
      <c r="AJ950" s="1395"/>
      <c r="AK950" s="1395"/>
      <c r="AL950" s="1395"/>
      <c r="AM950" s="1395"/>
      <c r="AN950" s="1395"/>
    </row>
    <row r="951">
      <c r="A951" s="1395"/>
      <c r="B951" s="1395"/>
      <c r="C951" s="1395"/>
      <c r="D951" s="1395"/>
      <c r="E951" s="1395"/>
      <c r="F951" s="1395"/>
      <c r="G951" s="1395"/>
      <c r="H951" s="1395"/>
      <c r="I951" s="1395"/>
      <c r="J951" s="1395"/>
      <c r="K951" s="1395"/>
      <c r="L951" s="1395"/>
      <c r="M951" s="1395"/>
      <c r="N951" s="1395"/>
      <c r="O951" s="1395"/>
      <c r="P951" s="1395"/>
      <c r="Q951" s="1395"/>
      <c r="R951" s="1395"/>
      <c r="S951" s="1395"/>
      <c r="T951" s="1395"/>
      <c r="U951" s="1395"/>
      <c r="V951" s="1395"/>
      <c r="W951" s="1395"/>
      <c r="X951" s="1395"/>
      <c r="Y951" s="1395"/>
      <c r="Z951" s="1395"/>
      <c r="AA951" s="1395"/>
      <c r="AB951" s="1395"/>
      <c r="AC951" s="1395"/>
      <c r="AD951" s="1395"/>
      <c r="AE951" s="1395"/>
      <c r="AF951" s="1395"/>
      <c r="AG951" s="1395"/>
      <c r="AH951" s="1395"/>
      <c r="AI951" s="1395"/>
      <c r="AJ951" s="1395"/>
      <c r="AK951" s="1395"/>
      <c r="AL951" s="1395"/>
      <c r="AM951" s="1395"/>
      <c r="AN951" s="1395"/>
    </row>
    <row r="952">
      <c r="A952" s="1395"/>
      <c r="B952" s="1395"/>
      <c r="C952" s="1395"/>
      <c r="D952" s="1395"/>
      <c r="E952" s="1395"/>
      <c r="F952" s="1395"/>
      <c r="G952" s="1395"/>
      <c r="H952" s="1395"/>
      <c r="I952" s="1395"/>
      <c r="J952" s="1395"/>
      <c r="K952" s="1395"/>
      <c r="L952" s="1395"/>
      <c r="M952" s="1395"/>
      <c r="N952" s="1395"/>
      <c r="O952" s="1395"/>
      <c r="P952" s="1395"/>
      <c r="Q952" s="1395"/>
      <c r="R952" s="1395"/>
      <c r="S952" s="1395"/>
      <c r="T952" s="1395"/>
      <c r="U952" s="1395"/>
      <c r="V952" s="1395"/>
      <c r="W952" s="1395"/>
      <c r="X952" s="1395"/>
      <c r="Y952" s="1395"/>
      <c r="Z952" s="1395"/>
      <c r="AA952" s="1395"/>
      <c r="AB952" s="1395"/>
      <c r="AC952" s="1395"/>
      <c r="AD952" s="1395"/>
      <c r="AE952" s="1395"/>
      <c r="AF952" s="1395"/>
      <c r="AG952" s="1395"/>
      <c r="AH952" s="1395"/>
      <c r="AI952" s="1395"/>
      <c r="AJ952" s="1395"/>
      <c r="AK952" s="1395"/>
      <c r="AL952" s="1395"/>
      <c r="AM952" s="1395"/>
      <c r="AN952" s="1395"/>
    </row>
    <row r="953">
      <c r="A953" s="1395"/>
      <c r="B953" s="1395"/>
      <c r="C953" s="1395"/>
      <c r="D953" s="1395"/>
      <c r="E953" s="1395"/>
      <c r="F953" s="1395"/>
      <c r="G953" s="1395"/>
      <c r="H953" s="1395"/>
      <c r="I953" s="1395"/>
      <c r="J953" s="1395"/>
      <c r="K953" s="1395"/>
      <c r="L953" s="1395"/>
      <c r="M953" s="1395"/>
      <c r="N953" s="1395"/>
      <c r="O953" s="1395"/>
      <c r="P953" s="1395"/>
      <c r="Q953" s="1395"/>
      <c r="R953" s="1395"/>
      <c r="S953" s="1395"/>
      <c r="T953" s="1395"/>
      <c r="U953" s="1395"/>
      <c r="V953" s="1395"/>
      <c r="W953" s="1395"/>
      <c r="X953" s="1395"/>
      <c r="Y953" s="1395"/>
      <c r="Z953" s="1395"/>
      <c r="AA953" s="1395"/>
      <c r="AB953" s="1395"/>
      <c r="AC953" s="1395"/>
      <c r="AD953" s="1395"/>
      <c r="AE953" s="1395"/>
      <c r="AF953" s="1395"/>
      <c r="AG953" s="1395"/>
      <c r="AH953" s="1395"/>
      <c r="AI953" s="1395"/>
      <c r="AJ953" s="1395"/>
      <c r="AK953" s="1395"/>
      <c r="AL953" s="1395"/>
      <c r="AM953" s="1395"/>
      <c r="AN953" s="1395"/>
    </row>
    <row r="954">
      <c r="A954" s="1395"/>
      <c r="B954" s="1395"/>
      <c r="C954" s="1395"/>
      <c r="D954" s="1395"/>
      <c r="E954" s="1395"/>
      <c r="F954" s="1395"/>
      <c r="G954" s="1395"/>
      <c r="H954" s="1395"/>
      <c r="I954" s="1395"/>
      <c r="J954" s="1395"/>
      <c r="K954" s="1395"/>
      <c r="L954" s="1395"/>
      <c r="M954" s="1395"/>
      <c r="N954" s="1395"/>
      <c r="O954" s="1395"/>
      <c r="P954" s="1395"/>
      <c r="Q954" s="1395"/>
      <c r="R954" s="1395"/>
      <c r="S954" s="1395"/>
      <c r="T954" s="1395"/>
      <c r="U954" s="1395"/>
      <c r="V954" s="1395"/>
      <c r="W954" s="1395"/>
      <c r="X954" s="1395"/>
      <c r="Y954" s="1395"/>
      <c r="Z954" s="1395"/>
      <c r="AA954" s="1395"/>
      <c r="AB954" s="1395"/>
      <c r="AC954" s="1395"/>
      <c r="AD954" s="1395"/>
      <c r="AE954" s="1395"/>
      <c r="AF954" s="1395"/>
      <c r="AG954" s="1395"/>
      <c r="AH954" s="1395"/>
      <c r="AI954" s="1395"/>
      <c r="AJ954" s="1395"/>
      <c r="AK954" s="1395"/>
      <c r="AL954" s="1395"/>
      <c r="AM954" s="1395"/>
      <c r="AN954" s="1395"/>
    </row>
    <row r="955">
      <c r="A955" s="1395"/>
      <c r="B955" s="1395"/>
      <c r="C955" s="1395"/>
      <c r="D955" s="1395"/>
      <c r="E955" s="1395"/>
      <c r="F955" s="1395"/>
      <c r="G955" s="1395"/>
      <c r="H955" s="1395"/>
      <c r="I955" s="1395"/>
      <c r="J955" s="1395"/>
      <c r="K955" s="1395"/>
      <c r="L955" s="1395"/>
      <c r="M955" s="1395"/>
      <c r="N955" s="1395"/>
      <c r="O955" s="1395"/>
      <c r="P955" s="1395"/>
      <c r="Q955" s="1395"/>
      <c r="R955" s="1395"/>
      <c r="S955" s="1395"/>
      <c r="T955" s="1395"/>
      <c r="U955" s="1395"/>
      <c r="V955" s="1395"/>
      <c r="W955" s="1395"/>
      <c r="X955" s="1395"/>
      <c r="Y955" s="1395"/>
      <c r="Z955" s="1395"/>
      <c r="AA955" s="1395"/>
      <c r="AB955" s="1395"/>
      <c r="AC955" s="1395"/>
      <c r="AD955" s="1395"/>
      <c r="AE955" s="1395"/>
      <c r="AF955" s="1395"/>
      <c r="AG955" s="1395"/>
      <c r="AH955" s="1395"/>
      <c r="AI955" s="1395"/>
      <c r="AJ955" s="1395"/>
      <c r="AK955" s="1395"/>
      <c r="AL955" s="1395"/>
      <c r="AM955" s="1395"/>
      <c r="AN955" s="1395"/>
    </row>
    <row r="956">
      <c r="A956" s="1395"/>
      <c r="B956" s="1395"/>
      <c r="C956" s="1395"/>
      <c r="D956" s="1395"/>
      <c r="E956" s="1395"/>
      <c r="F956" s="1395"/>
      <c r="G956" s="1395"/>
      <c r="H956" s="1395"/>
      <c r="I956" s="1395"/>
      <c r="J956" s="1395"/>
      <c r="K956" s="1395"/>
      <c r="L956" s="1395"/>
      <c r="M956" s="1395"/>
      <c r="N956" s="1395"/>
      <c r="O956" s="1395"/>
      <c r="P956" s="1395"/>
      <c r="Q956" s="1395"/>
      <c r="R956" s="1395"/>
      <c r="S956" s="1395"/>
      <c r="T956" s="1395"/>
      <c r="U956" s="1395"/>
      <c r="V956" s="1395"/>
      <c r="W956" s="1395"/>
      <c r="X956" s="1395"/>
      <c r="Y956" s="1395"/>
      <c r="Z956" s="1395"/>
      <c r="AA956" s="1395"/>
      <c r="AB956" s="1395"/>
      <c r="AC956" s="1395"/>
      <c r="AD956" s="1395"/>
      <c r="AE956" s="1395"/>
      <c r="AF956" s="1395"/>
      <c r="AG956" s="1395"/>
      <c r="AH956" s="1395"/>
      <c r="AI956" s="1395"/>
      <c r="AJ956" s="1395"/>
      <c r="AK956" s="1395"/>
      <c r="AL956" s="1395"/>
      <c r="AM956" s="1395"/>
      <c r="AN956" s="1395"/>
    </row>
    <row r="957">
      <c r="A957" s="1395"/>
      <c r="B957" s="1395"/>
      <c r="C957" s="1395"/>
      <c r="D957" s="1395"/>
      <c r="E957" s="1395"/>
      <c r="F957" s="1395"/>
      <c r="G957" s="1395"/>
      <c r="H957" s="1395"/>
      <c r="I957" s="1395"/>
      <c r="J957" s="1395"/>
      <c r="K957" s="1395"/>
      <c r="L957" s="1395"/>
      <c r="M957" s="1395"/>
      <c r="N957" s="1395"/>
      <c r="O957" s="1395"/>
      <c r="P957" s="1395"/>
      <c r="Q957" s="1395"/>
      <c r="R957" s="1395"/>
      <c r="S957" s="1395"/>
      <c r="T957" s="1395"/>
      <c r="U957" s="1395"/>
      <c r="V957" s="1395"/>
      <c r="W957" s="1395"/>
      <c r="X957" s="1395"/>
      <c r="Y957" s="1395"/>
      <c r="Z957" s="1395"/>
      <c r="AA957" s="1395"/>
      <c r="AB957" s="1395"/>
      <c r="AC957" s="1395"/>
      <c r="AD957" s="1395"/>
      <c r="AE957" s="1395"/>
      <c r="AF957" s="1395"/>
      <c r="AG957" s="1395"/>
      <c r="AH957" s="1395"/>
      <c r="AI957" s="1395"/>
      <c r="AJ957" s="1395"/>
      <c r="AK957" s="1395"/>
      <c r="AL957" s="1395"/>
      <c r="AM957" s="1395"/>
      <c r="AN957" s="1395"/>
    </row>
    <row r="958">
      <c r="A958" s="1395"/>
      <c r="B958" s="1395"/>
      <c r="C958" s="1395"/>
      <c r="D958" s="1395"/>
      <c r="E958" s="1395"/>
      <c r="F958" s="1395"/>
      <c r="G958" s="1395"/>
      <c r="H958" s="1395"/>
      <c r="I958" s="1395"/>
      <c r="J958" s="1395"/>
      <c r="K958" s="1395"/>
      <c r="L958" s="1395"/>
      <c r="M958" s="1395"/>
      <c r="N958" s="1395"/>
      <c r="O958" s="1395"/>
      <c r="P958" s="1395"/>
      <c r="Q958" s="1395"/>
      <c r="R958" s="1395"/>
      <c r="S958" s="1395"/>
      <c r="T958" s="1395"/>
      <c r="U958" s="1395"/>
      <c r="V958" s="1395"/>
      <c r="W958" s="1395"/>
      <c r="X958" s="1395"/>
      <c r="Y958" s="1395"/>
      <c r="Z958" s="1395"/>
      <c r="AA958" s="1395"/>
      <c r="AB958" s="1395"/>
      <c r="AC958" s="1395"/>
      <c r="AD958" s="1395"/>
      <c r="AE958" s="1395"/>
      <c r="AF958" s="1395"/>
      <c r="AG958" s="1395"/>
      <c r="AH958" s="1395"/>
      <c r="AI958" s="1395"/>
      <c r="AJ958" s="1395"/>
      <c r="AK958" s="1395"/>
      <c r="AL958" s="1395"/>
      <c r="AM958" s="1395"/>
      <c r="AN958" s="1395"/>
    </row>
    <row r="959">
      <c r="A959" s="1395"/>
      <c r="B959" s="1395"/>
      <c r="C959" s="1395"/>
      <c r="D959" s="1395"/>
      <c r="E959" s="1395"/>
      <c r="F959" s="1395"/>
      <c r="G959" s="1395"/>
      <c r="H959" s="1395"/>
      <c r="I959" s="1395"/>
      <c r="J959" s="1395"/>
      <c r="K959" s="1395"/>
      <c r="L959" s="1395"/>
      <c r="M959" s="1395"/>
      <c r="N959" s="1395"/>
      <c r="O959" s="1395"/>
      <c r="P959" s="1395"/>
      <c r="Q959" s="1395"/>
      <c r="R959" s="1395"/>
      <c r="S959" s="1395"/>
      <c r="T959" s="1395"/>
      <c r="U959" s="1395"/>
      <c r="V959" s="1395"/>
      <c r="W959" s="1395"/>
      <c r="X959" s="1395"/>
      <c r="Y959" s="1395"/>
      <c r="Z959" s="1395"/>
      <c r="AA959" s="1395"/>
      <c r="AB959" s="1395"/>
      <c r="AC959" s="1395"/>
      <c r="AD959" s="1395"/>
      <c r="AE959" s="1395"/>
      <c r="AF959" s="1395"/>
      <c r="AG959" s="1395"/>
      <c r="AH959" s="1395"/>
      <c r="AI959" s="1395"/>
      <c r="AJ959" s="1395"/>
      <c r="AK959" s="1395"/>
      <c r="AL959" s="1395"/>
      <c r="AM959" s="1395"/>
      <c r="AN959" s="1395"/>
    </row>
    <row r="960">
      <c r="A960" s="1395"/>
      <c r="B960" s="1395"/>
      <c r="C960" s="1395"/>
      <c r="D960" s="1395"/>
      <c r="E960" s="1395"/>
      <c r="F960" s="1395"/>
      <c r="G960" s="1395"/>
      <c r="H960" s="1395"/>
      <c r="I960" s="1395"/>
      <c r="J960" s="1395"/>
      <c r="K960" s="1395"/>
      <c r="L960" s="1395"/>
      <c r="M960" s="1395"/>
      <c r="N960" s="1395"/>
      <c r="O960" s="1395"/>
      <c r="P960" s="1395"/>
      <c r="Q960" s="1395"/>
      <c r="R960" s="1395"/>
      <c r="S960" s="1395"/>
      <c r="T960" s="1395"/>
      <c r="U960" s="1395"/>
      <c r="V960" s="1395"/>
      <c r="W960" s="1395"/>
      <c r="X960" s="1395"/>
      <c r="Y960" s="1395"/>
      <c r="Z960" s="1395"/>
      <c r="AA960" s="1395"/>
      <c r="AB960" s="1395"/>
      <c r="AC960" s="1395"/>
      <c r="AD960" s="1395"/>
      <c r="AE960" s="1395"/>
      <c r="AF960" s="1395"/>
      <c r="AG960" s="1395"/>
      <c r="AH960" s="1395"/>
      <c r="AI960" s="1395"/>
      <c r="AJ960" s="1395"/>
      <c r="AK960" s="1395"/>
      <c r="AL960" s="1395"/>
      <c r="AM960" s="1395"/>
      <c r="AN960" s="1395"/>
    </row>
    <row r="961">
      <c r="A961" s="1395"/>
      <c r="B961" s="1395"/>
      <c r="C961" s="1395"/>
      <c r="D961" s="1395"/>
      <c r="E961" s="1395"/>
      <c r="F961" s="1395"/>
      <c r="G961" s="1395"/>
      <c r="H961" s="1395"/>
      <c r="I961" s="1395"/>
      <c r="J961" s="1395"/>
      <c r="K961" s="1395"/>
      <c r="L961" s="1395"/>
      <c r="M961" s="1395"/>
      <c r="N961" s="1395"/>
      <c r="O961" s="1395"/>
      <c r="P961" s="1395"/>
      <c r="Q961" s="1395"/>
      <c r="R961" s="1395"/>
      <c r="S961" s="1395"/>
      <c r="T961" s="1395"/>
      <c r="U961" s="1395"/>
      <c r="V961" s="1395"/>
      <c r="W961" s="1395"/>
      <c r="X961" s="1395"/>
      <c r="Y961" s="1395"/>
      <c r="Z961" s="1395"/>
      <c r="AA961" s="1395"/>
      <c r="AB961" s="1395"/>
      <c r="AC961" s="1395"/>
      <c r="AD961" s="1395"/>
      <c r="AE961" s="1395"/>
      <c r="AF961" s="1395"/>
      <c r="AG961" s="1395"/>
      <c r="AH961" s="1395"/>
      <c r="AI961" s="1395"/>
      <c r="AJ961" s="1395"/>
      <c r="AK961" s="1395"/>
      <c r="AL961" s="1395"/>
      <c r="AM961" s="1395"/>
      <c r="AN961" s="1395"/>
    </row>
    <row r="962">
      <c r="A962" s="1395"/>
      <c r="B962" s="1395"/>
      <c r="C962" s="1395"/>
      <c r="D962" s="1395"/>
      <c r="E962" s="1395"/>
      <c r="F962" s="1395"/>
      <c r="G962" s="1395"/>
      <c r="H962" s="1395"/>
      <c r="I962" s="1395"/>
      <c r="J962" s="1395"/>
      <c r="K962" s="1395"/>
      <c r="L962" s="1395"/>
      <c r="M962" s="1395"/>
      <c r="N962" s="1395"/>
      <c r="O962" s="1395"/>
      <c r="P962" s="1395"/>
      <c r="Q962" s="1395"/>
      <c r="R962" s="1395"/>
      <c r="S962" s="1395"/>
      <c r="T962" s="1395"/>
      <c r="U962" s="1395"/>
      <c r="V962" s="1395"/>
      <c r="W962" s="1395"/>
      <c r="X962" s="1395"/>
      <c r="Y962" s="1395"/>
      <c r="Z962" s="1395"/>
      <c r="AA962" s="1395"/>
      <c r="AB962" s="1395"/>
      <c r="AC962" s="1395"/>
      <c r="AD962" s="1395"/>
      <c r="AE962" s="1395"/>
      <c r="AF962" s="1395"/>
      <c r="AG962" s="1395"/>
      <c r="AH962" s="1395"/>
      <c r="AI962" s="1395"/>
      <c r="AJ962" s="1395"/>
      <c r="AK962" s="1395"/>
      <c r="AL962" s="1395"/>
      <c r="AM962" s="1395"/>
      <c r="AN962" s="1395"/>
    </row>
    <row r="963">
      <c r="A963" s="1395"/>
      <c r="B963" s="1395"/>
      <c r="C963" s="1395"/>
      <c r="D963" s="1395"/>
      <c r="E963" s="1395"/>
      <c r="F963" s="1395"/>
      <c r="G963" s="1395"/>
      <c r="H963" s="1395"/>
      <c r="I963" s="1395"/>
      <c r="J963" s="1395"/>
      <c r="K963" s="1395"/>
      <c r="L963" s="1395"/>
      <c r="M963" s="1395"/>
      <c r="N963" s="1395"/>
      <c r="O963" s="1395"/>
      <c r="P963" s="1395"/>
      <c r="Q963" s="1395"/>
      <c r="R963" s="1395"/>
      <c r="S963" s="1395"/>
      <c r="T963" s="1395"/>
      <c r="U963" s="1395"/>
      <c r="V963" s="1395"/>
      <c r="W963" s="1395"/>
      <c r="X963" s="1395"/>
      <c r="Y963" s="1395"/>
      <c r="Z963" s="1395"/>
      <c r="AA963" s="1395"/>
      <c r="AB963" s="1395"/>
      <c r="AC963" s="1395"/>
      <c r="AD963" s="1395"/>
      <c r="AE963" s="1395"/>
      <c r="AF963" s="1395"/>
      <c r="AG963" s="1395"/>
      <c r="AH963" s="1395"/>
      <c r="AI963" s="1395"/>
      <c r="AJ963" s="1395"/>
      <c r="AK963" s="1395"/>
      <c r="AL963" s="1395"/>
      <c r="AM963" s="1395"/>
      <c r="AN963" s="1395"/>
    </row>
    <row r="964">
      <c r="A964" s="1395"/>
      <c r="B964" s="1395"/>
      <c r="C964" s="1395"/>
      <c r="D964" s="1395"/>
      <c r="E964" s="1395"/>
      <c r="F964" s="1395"/>
      <c r="G964" s="1395"/>
      <c r="H964" s="1395"/>
      <c r="I964" s="1395"/>
      <c r="J964" s="1395"/>
      <c r="K964" s="1395"/>
      <c r="L964" s="1395"/>
      <c r="M964" s="1395"/>
      <c r="N964" s="1395"/>
      <c r="O964" s="1395"/>
      <c r="P964" s="1395"/>
      <c r="Q964" s="1395"/>
      <c r="R964" s="1395"/>
      <c r="S964" s="1395"/>
      <c r="T964" s="1395"/>
      <c r="U964" s="1395"/>
      <c r="V964" s="1395"/>
      <c r="W964" s="1395"/>
      <c r="X964" s="1395"/>
      <c r="Y964" s="1395"/>
      <c r="Z964" s="1395"/>
      <c r="AA964" s="1395"/>
      <c r="AB964" s="1395"/>
      <c r="AC964" s="1395"/>
      <c r="AD964" s="1395"/>
      <c r="AE964" s="1395"/>
      <c r="AF964" s="1395"/>
      <c r="AG964" s="1395"/>
      <c r="AH964" s="1395"/>
      <c r="AI964" s="1395"/>
      <c r="AJ964" s="1395"/>
      <c r="AK964" s="1395"/>
      <c r="AL964" s="1395"/>
      <c r="AM964" s="1395"/>
      <c r="AN964" s="1395"/>
    </row>
    <row r="965">
      <c r="A965" s="1395"/>
      <c r="B965" s="1395"/>
      <c r="C965" s="1395"/>
      <c r="D965" s="1395"/>
      <c r="E965" s="1395"/>
      <c r="F965" s="1395"/>
      <c r="G965" s="1395"/>
      <c r="H965" s="1395"/>
      <c r="I965" s="1395"/>
      <c r="J965" s="1395"/>
      <c r="K965" s="1395"/>
      <c r="L965" s="1395"/>
      <c r="M965" s="1395"/>
      <c r="N965" s="1395"/>
      <c r="O965" s="1395"/>
      <c r="P965" s="1395"/>
      <c r="Q965" s="1395"/>
      <c r="R965" s="1395"/>
      <c r="S965" s="1395"/>
      <c r="T965" s="1395"/>
      <c r="U965" s="1395"/>
      <c r="V965" s="1395"/>
      <c r="W965" s="1395"/>
      <c r="X965" s="1395"/>
      <c r="Y965" s="1395"/>
      <c r="Z965" s="1395"/>
      <c r="AA965" s="1395"/>
      <c r="AB965" s="1395"/>
      <c r="AC965" s="1395"/>
      <c r="AD965" s="1395"/>
      <c r="AE965" s="1395"/>
      <c r="AF965" s="1395"/>
      <c r="AG965" s="1395"/>
      <c r="AH965" s="1395"/>
      <c r="AI965" s="1395"/>
      <c r="AJ965" s="1395"/>
      <c r="AK965" s="1395"/>
      <c r="AL965" s="1395"/>
      <c r="AM965" s="1395"/>
      <c r="AN965" s="1395"/>
    </row>
    <row r="966">
      <c r="A966" s="1395"/>
      <c r="B966" s="1395"/>
      <c r="C966" s="1395"/>
      <c r="D966" s="1395"/>
      <c r="E966" s="1395"/>
      <c r="F966" s="1395"/>
      <c r="G966" s="1395"/>
      <c r="H966" s="1395"/>
      <c r="I966" s="1395"/>
      <c r="J966" s="1395"/>
      <c r="K966" s="1395"/>
      <c r="L966" s="1395"/>
      <c r="M966" s="1395"/>
      <c r="N966" s="1395"/>
      <c r="O966" s="1395"/>
      <c r="P966" s="1395"/>
      <c r="Q966" s="1395"/>
      <c r="R966" s="1395"/>
      <c r="S966" s="1395"/>
      <c r="T966" s="1395"/>
      <c r="U966" s="1395"/>
      <c r="V966" s="1395"/>
      <c r="W966" s="1395"/>
      <c r="X966" s="1395"/>
      <c r="Y966" s="1395"/>
      <c r="Z966" s="1395"/>
      <c r="AA966" s="1395"/>
      <c r="AB966" s="1395"/>
      <c r="AC966" s="1395"/>
      <c r="AD966" s="1395"/>
      <c r="AE966" s="1395"/>
      <c r="AF966" s="1395"/>
      <c r="AG966" s="1395"/>
      <c r="AH966" s="1395"/>
      <c r="AI966" s="1395"/>
      <c r="AJ966" s="1395"/>
      <c r="AK966" s="1395"/>
      <c r="AL966" s="1395"/>
      <c r="AM966" s="1395"/>
      <c r="AN966" s="1395"/>
    </row>
    <row r="967">
      <c r="A967" s="1395"/>
      <c r="B967" s="1395"/>
      <c r="C967" s="1395"/>
      <c r="D967" s="1395"/>
      <c r="E967" s="1395"/>
      <c r="F967" s="1395"/>
      <c r="G967" s="1395"/>
      <c r="H967" s="1395"/>
      <c r="I967" s="1395"/>
      <c r="J967" s="1395"/>
      <c r="K967" s="1395"/>
      <c r="L967" s="1395"/>
      <c r="M967" s="1395"/>
      <c r="N967" s="1395"/>
      <c r="O967" s="1395"/>
      <c r="P967" s="1395"/>
      <c r="Q967" s="1395"/>
      <c r="R967" s="1395"/>
      <c r="S967" s="1395"/>
      <c r="T967" s="1395"/>
      <c r="U967" s="1395"/>
      <c r="V967" s="1395"/>
      <c r="W967" s="1395"/>
      <c r="X967" s="1395"/>
      <c r="Y967" s="1395"/>
      <c r="Z967" s="1395"/>
      <c r="AA967" s="1395"/>
      <c r="AB967" s="1395"/>
      <c r="AC967" s="1395"/>
      <c r="AD967" s="1395"/>
      <c r="AE967" s="1395"/>
      <c r="AF967" s="1395"/>
      <c r="AG967" s="1395"/>
      <c r="AH967" s="1395"/>
      <c r="AI967" s="1395"/>
      <c r="AJ967" s="1395"/>
      <c r="AK967" s="1395"/>
      <c r="AL967" s="1395"/>
      <c r="AM967" s="1395"/>
      <c r="AN967" s="1395"/>
    </row>
    <row r="968">
      <c r="A968" s="1395"/>
      <c r="B968" s="1395"/>
      <c r="C968" s="1395"/>
      <c r="D968" s="1395"/>
      <c r="E968" s="1395"/>
      <c r="F968" s="1395"/>
      <c r="G968" s="1395"/>
      <c r="H968" s="1395"/>
      <c r="I968" s="1395"/>
      <c r="J968" s="1395"/>
      <c r="K968" s="1395"/>
      <c r="L968" s="1395"/>
      <c r="M968" s="1395"/>
      <c r="N968" s="1395"/>
      <c r="O968" s="1395"/>
      <c r="P968" s="1395"/>
      <c r="Q968" s="1395"/>
      <c r="R968" s="1395"/>
      <c r="S968" s="1395"/>
      <c r="T968" s="1395"/>
      <c r="U968" s="1395"/>
      <c r="V968" s="1395"/>
      <c r="W968" s="1395"/>
      <c r="X968" s="1395"/>
      <c r="Y968" s="1395"/>
      <c r="Z968" s="1395"/>
      <c r="AA968" s="1395"/>
      <c r="AB968" s="1395"/>
      <c r="AC968" s="1395"/>
      <c r="AD968" s="1395"/>
      <c r="AE968" s="1395"/>
      <c r="AF968" s="1395"/>
      <c r="AG968" s="1395"/>
      <c r="AH968" s="1395"/>
      <c r="AI968" s="1395"/>
      <c r="AJ968" s="1395"/>
      <c r="AK968" s="1395"/>
      <c r="AL968" s="1395"/>
      <c r="AM968" s="1395"/>
      <c r="AN968" s="1395"/>
    </row>
    <row r="969">
      <c r="A969" s="1395"/>
      <c r="B969" s="1395"/>
      <c r="C969" s="1395"/>
      <c r="D969" s="1395"/>
      <c r="E969" s="1395"/>
      <c r="F969" s="1395"/>
      <c r="G969" s="1395"/>
      <c r="H969" s="1395"/>
      <c r="I969" s="1395"/>
      <c r="J969" s="1395"/>
      <c r="K969" s="1395"/>
      <c r="L969" s="1395"/>
      <c r="M969" s="1395"/>
      <c r="N969" s="1395"/>
      <c r="O969" s="1395"/>
      <c r="P969" s="1395"/>
      <c r="Q969" s="1395"/>
      <c r="R969" s="1395"/>
      <c r="S969" s="1395"/>
      <c r="T969" s="1395"/>
      <c r="U969" s="1395"/>
      <c r="V969" s="1395"/>
      <c r="W969" s="1395"/>
      <c r="X969" s="1395"/>
      <c r="Y969" s="1395"/>
      <c r="Z969" s="1395"/>
      <c r="AA969" s="1395"/>
      <c r="AB969" s="1395"/>
      <c r="AC969" s="1395"/>
      <c r="AD969" s="1395"/>
      <c r="AE969" s="1395"/>
      <c r="AF969" s="1395"/>
      <c r="AG969" s="1395"/>
      <c r="AH969" s="1395"/>
      <c r="AI969" s="1395"/>
      <c r="AJ969" s="1395"/>
      <c r="AK969" s="1395"/>
      <c r="AL969" s="1395"/>
      <c r="AM969" s="1395"/>
      <c r="AN969" s="1395"/>
    </row>
    <row r="970">
      <c r="A970" s="1395"/>
      <c r="B970" s="1395"/>
      <c r="C970" s="1395"/>
      <c r="D970" s="1395"/>
      <c r="E970" s="1395"/>
      <c r="F970" s="1395"/>
      <c r="G970" s="1395"/>
      <c r="H970" s="1395"/>
      <c r="I970" s="1395"/>
      <c r="J970" s="1395"/>
      <c r="K970" s="1395"/>
      <c r="L970" s="1395"/>
      <c r="M970" s="1395"/>
      <c r="N970" s="1395"/>
      <c r="O970" s="1395"/>
      <c r="P970" s="1395"/>
      <c r="Q970" s="1395"/>
      <c r="R970" s="1395"/>
      <c r="S970" s="1395"/>
      <c r="T970" s="1395"/>
      <c r="U970" s="1395"/>
      <c r="V970" s="1395"/>
      <c r="W970" s="1395"/>
      <c r="X970" s="1395"/>
      <c r="Y970" s="1395"/>
      <c r="Z970" s="1395"/>
      <c r="AA970" s="1395"/>
      <c r="AB970" s="1395"/>
      <c r="AC970" s="1395"/>
      <c r="AD970" s="1395"/>
      <c r="AE970" s="1395"/>
      <c r="AF970" s="1395"/>
      <c r="AG970" s="1395"/>
      <c r="AH970" s="1395"/>
      <c r="AI970" s="1395"/>
      <c r="AJ970" s="1395"/>
      <c r="AK970" s="1395"/>
      <c r="AL970" s="1395"/>
      <c r="AM970" s="1395"/>
      <c r="AN970" s="1395"/>
    </row>
    <row r="971">
      <c r="A971" s="1395"/>
      <c r="B971" s="1395"/>
      <c r="C971" s="1395"/>
      <c r="D971" s="1395"/>
      <c r="E971" s="1395"/>
      <c r="F971" s="1395"/>
      <c r="G971" s="1395"/>
      <c r="H971" s="1395"/>
      <c r="I971" s="1395"/>
      <c r="J971" s="1395"/>
      <c r="K971" s="1395"/>
      <c r="L971" s="1395"/>
      <c r="M971" s="1395"/>
      <c r="N971" s="1395"/>
      <c r="O971" s="1395"/>
      <c r="P971" s="1395"/>
      <c r="Q971" s="1395"/>
      <c r="R971" s="1395"/>
      <c r="S971" s="1395"/>
      <c r="T971" s="1395"/>
      <c r="U971" s="1395"/>
      <c r="V971" s="1395"/>
      <c r="W971" s="1395"/>
      <c r="X971" s="1395"/>
      <c r="Y971" s="1395"/>
      <c r="Z971" s="1395"/>
      <c r="AA971" s="1395"/>
      <c r="AB971" s="1395"/>
      <c r="AC971" s="1395"/>
      <c r="AD971" s="1395"/>
      <c r="AE971" s="1395"/>
      <c r="AF971" s="1395"/>
      <c r="AG971" s="1395"/>
      <c r="AH971" s="1395"/>
      <c r="AI971" s="1395"/>
      <c r="AJ971" s="1395"/>
      <c r="AK971" s="1395"/>
      <c r="AL971" s="1395"/>
      <c r="AM971" s="1395"/>
      <c r="AN971" s="1395"/>
    </row>
    <row r="972">
      <c r="A972" s="1395"/>
      <c r="B972" s="1395"/>
      <c r="C972" s="1395"/>
      <c r="D972" s="1395"/>
      <c r="E972" s="1395"/>
      <c r="F972" s="1395"/>
      <c r="G972" s="1395"/>
      <c r="H972" s="1395"/>
      <c r="I972" s="1395"/>
      <c r="J972" s="1395"/>
      <c r="K972" s="1395"/>
      <c r="L972" s="1395"/>
      <c r="M972" s="1395"/>
      <c r="N972" s="1395"/>
      <c r="O972" s="1395"/>
      <c r="P972" s="1395"/>
      <c r="Q972" s="1395"/>
      <c r="R972" s="1395"/>
      <c r="S972" s="1395"/>
      <c r="T972" s="1395"/>
      <c r="U972" s="1395"/>
      <c r="V972" s="1395"/>
      <c r="W972" s="1395"/>
      <c r="X972" s="1395"/>
      <c r="Y972" s="1395"/>
      <c r="Z972" s="1395"/>
      <c r="AA972" s="1395"/>
      <c r="AB972" s="1395"/>
      <c r="AC972" s="1395"/>
      <c r="AD972" s="1395"/>
      <c r="AE972" s="1395"/>
      <c r="AF972" s="1395"/>
      <c r="AG972" s="1395"/>
      <c r="AH972" s="1395"/>
      <c r="AI972" s="1395"/>
      <c r="AJ972" s="1395"/>
      <c r="AK972" s="1395"/>
      <c r="AL972" s="1395"/>
      <c r="AM972" s="1395"/>
      <c r="AN972" s="1395"/>
    </row>
    <row r="973">
      <c r="A973" s="1395"/>
      <c r="B973" s="1395"/>
      <c r="C973" s="1395"/>
      <c r="D973" s="1395"/>
      <c r="E973" s="1395"/>
      <c r="F973" s="1395"/>
      <c r="G973" s="1395"/>
      <c r="H973" s="1395"/>
      <c r="I973" s="1395"/>
      <c r="J973" s="1395"/>
      <c r="K973" s="1395"/>
      <c r="L973" s="1395"/>
      <c r="M973" s="1395"/>
      <c r="N973" s="1395"/>
      <c r="O973" s="1395"/>
      <c r="P973" s="1395"/>
      <c r="Q973" s="1395"/>
      <c r="R973" s="1395"/>
      <c r="S973" s="1395"/>
      <c r="T973" s="1395"/>
      <c r="U973" s="1395"/>
      <c r="V973" s="1395"/>
      <c r="W973" s="1395"/>
      <c r="X973" s="1395"/>
      <c r="Y973" s="1395"/>
      <c r="Z973" s="1395"/>
      <c r="AA973" s="1395"/>
      <c r="AB973" s="1395"/>
      <c r="AC973" s="1395"/>
      <c r="AD973" s="1395"/>
      <c r="AE973" s="1395"/>
      <c r="AF973" s="1395"/>
      <c r="AG973" s="1395"/>
      <c r="AH973" s="1395"/>
      <c r="AI973" s="1395"/>
      <c r="AJ973" s="1395"/>
      <c r="AK973" s="1395"/>
      <c r="AL973" s="1395"/>
      <c r="AM973" s="1395"/>
      <c r="AN973" s="1395"/>
    </row>
    <row r="974">
      <c r="A974" s="1395"/>
      <c r="B974" s="1395"/>
      <c r="C974" s="1395"/>
      <c r="D974" s="1395"/>
      <c r="E974" s="1395"/>
      <c r="F974" s="1395"/>
      <c r="G974" s="1395"/>
      <c r="H974" s="1395"/>
      <c r="I974" s="1395"/>
      <c r="J974" s="1395"/>
      <c r="K974" s="1395"/>
      <c r="L974" s="1395"/>
      <c r="M974" s="1395"/>
      <c r="N974" s="1395"/>
      <c r="O974" s="1395"/>
      <c r="P974" s="1395"/>
      <c r="Q974" s="1395"/>
      <c r="R974" s="1395"/>
      <c r="S974" s="1395"/>
      <c r="T974" s="1395"/>
      <c r="U974" s="1395"/>
      <c r="V974" s="1395"/>
      <c r="W974" s="1395"/>
      <c r="X974" s="1395"/>
      <c r="Y974" s="1395"/>
      <c r="Z974" s="1395"/>
      <c r="AA974" s="1395"/>
      <c r="AB974" s="1395"/>
      <c r="AC974" s="1395"/>
      <c r="AD974" s="1395"/>
      <c r="AE974" s="1395"/>
      <c r="AF974" s="1395"/>
      <c r="AG974" s="1395"/>
      <c r="AH974" s="1395"/>
      <c r="AI974" s="1395"/>
      <c r="AJ974" s="1395"/>
      <c r="AK974" s="1395"/>
      <c r="AL974" s="1395"/>
      <c r="AM974" s="1395"/>
      <c r="AN974" s="1395"/>
    </row>
    <row r="975">
      <c r="A975" s="1395"/>
      <c r="B975" s="1395"/>
      <c r="C975" s="1395"/>
      <c r="D975" s="1395"/>
      <c r="E975" s="1395"/>
      <c r="F975" s="1395"/>
      <c r="G975" s="1395"/>
      <c r="H975" s="1395"/>
      <c r="I975" s="1395"/>
      <c r="J975" s="1395"/>
      <c r="K975" s="1395"/>
      <c r="L975" s="1395"/>
      <c r="M975" s="1395"/>
      <c r="N975" s="1395"/>
      <c r="O975" s="1395"/>
      <c r="P975" s="1395"/>
      <c r="Q975" s="1395"/>
      <c r="R975" s="1395"/>
      <c r="S975" s="1395"/>
      <c r="T975" s="1395"/>
      <c r="U975" s="1395"/>
      <c r="V975" s="1395"/>
      <c r="W975" s="1395"/>
      <c r="X975" s="1395"/>
      <c r="Y975" s="1395"/>
      <c r="Z975" s="1395"/>
      <c r="AA975" s="1395"/>
      <c r="AB975" s="1395"/>
      <c r="AC975" s="1395"/>
      <c r="AD975" s="1395"/>
      <c r="AE975" s="1395"/>
      <c r="AF975" s="1395"/>
      <c r="AG975" s="1395"/>
      <c r="AH975" s="1395"/>
      <c r="AI975" s="1395"/>
      <c r="AJ975" s="1395"/>
      <c r="AK975" s="1395"/>
      <c r="AL975" s="1395"/>
      <c r="AM975" s="1395"/>
      <c r="AN975" s="1395"/>
    </row>
    <row r="976">
      <c r="A976" s="1395"/>
      <c r="B976" s="1395"/>
      <c r="C976" s="1395"/>
      <c r="D976" s="1395"/>
      <c r="E976" s="1395"/>
      <c r="F976" s="1395"/>
      <c r="G976" s="1395"/>
      <c r="H976" s="1395"/>
      <c r="I976" s="1395"/>
      <c r="J976" s="1395"/>
      <c r="K976" s="1395"/>
      <c r="L976" s="1395"/>
      <c r="M976" s="1395"/>
      <c r="N976" s="1395"/>
      <c r="O976" s="1395"/>
      <c r="P976" s="1395"/>
      <c r="Q976" s="1395"/>
      <c r="R976" s="1395"/>
      <c r="S976" s="1395"/>
      <c r="T976" s="1395"/>
      <c r="U976" s="1395"/>
      <c r="V976" s="1395"/>
      <c r="W976" s="1395"/>
      <c r="X976" s="1395"/>
      <c r="Y976" s="1395"/>
      <c r="Z976" s="1395"/>
      <c r="AA976" s="1395"/>
      <c r="AB976" s="1395"/>
      <c r="AC976" s="1395"/>
      <c r="AD976" s="1395"/>
      <c r="AE976" s="1395"/>
      <c r="AF976" s="1395"/>
      <c r="AG976" s="1395"/>
      <c r="AH976" s="1395"/>
      <c r="AI976" s="1395"/>
      <c r="AJ976" s="1395"/>
      <c r="AK976" s="1395"/>
      <c r="AL976" s="1395"/>
      <c r="AM976" s="1395"/>
      <c r="AN976" s="1395"/>
    </row>
    <row r="977">
      <c r="A977" s="1395"/>
      <c r="B977" s="1395"/>
      <c r="C977" s="1395"/>
      <c r="D977" s="1395"/>
      <c r="E977" s="1395"/>
      <c r="F977" s="1395"/>
      <c r="G977" s="1395"/>
      <c r="H977" s="1395"/>
      <c r="I977" s="1395"/>
      <c r="J977" s="1395"/>
      <c r="K977" s="1395"/>
      <c r="L977" s="1395"/>
      <c r="M977" s="1395"/>
      <c r="N977" s="1395"/>
      <c r="O977" s="1395"/>
      <c r="P977" s="1395"/>
      <c r="Q977" s="1395"/>
      <c r="R977" s="1395"/>
      <c r="S977" s="1395"/>
      <c r="T977" s="1395"/>
      <c r="U977" s="1395"/>
      <c r="V977" s="1395"/>
      <c r="W977" s="1395"/>
      <c r="X977" s="1395"/>
      <c r="Y977" s="1395"/>
      <c r="Z977" s="1395"/>
      <c r="AA977" s="1395"/>
      <c r="AB977" s="1395"/>
      <c r="AC977" s="1395"/>
      <c r="AD977" s="1395"/>
      <c r="AE977" s="1395"/>
      <c r="AF977" s="1395"/>
      <c r="AG977" s="1395"/>
      <c r="AH977" s="1395"/>
      <c r="AI977" s="1395"/>
      <c r="AJ977" s="1395"/>
      <c r="AK977" s="1395"/>
      <c r="AL977" s="1395"/>
      <c r="AM977" s="1395"/>
      <c r="AN977" s="1395"/>
    </row>
    <row r="978">
      <c r="A978" s="1395"/>
      <c r="B978" s="1395"/>
      <c r="C978" s="1395"/>
      <c r="D978" s="1395"/>
      <c r="E978" s="1395"/>
      <c r="F978" s="1395"/>
      <c r="G978" s="1395"/>
      <c r="H978" s="1395"/>
      <c r="I978" s="1395"/>
      <c r="J978" s="1395"/>
      <c r="K978" s="1395"/>
      <c r="L978" s="1395"/>
      <c r="M978" s="1395"/>
      <c r="N978" s="1395"/>
      <c r="O978" s="1395"/>
      <c r="P978" s="1395"/>
      <c r="Q978" s="1395"/>
      <c r="R978" s="1395"/>
      <c r="S978" s="1395"/>
      <c r="T978" s="1395"/>
      <c r="U978" s="1395"/>
      <c r="V978" s="1395"/>
      <c r="W978" s="1395"/>
      <c r="X978" s="1395"/>
      <c r="Y978" s="1395"/>
      <c r="Z978" s="1395"/>
      <c r="AA978" s="1395"/>
      <c r="AB978" s="1395"/>
      <c r="AC978" s="1395"/>
      <c r="AD978" s="1395"/>
      <c r="AE978" s="1395"/>
      <c r="AF978" s="1395"/>
      <c r="AG978" s="1395"/>
      <c r="AH978" s="1395"/>
      <c r="AI978" s="1395"/>
      <c r="AJ978" s="1395"/>
      <c r="AK978" s="1395"/>
      <c r="AL978" s="1395"/>
      <c r="AM978" s="1395"/>
      <c r="AN978" s="1395"/>
    </row>
    <row r="979">
      <c r="A979" s="1395"/>
      <c r="B979" s="1395"/>
      <c r="C979" s="1395"/>
      <c r="D979" s="1395"/>
      <c r="E979" s="1395"/>
      <c r="F979" s="1395"/>
      <c r="G979" s="1395"/>
      <c r="H979" s="1395"/>
      <c r="I979" s="1395"/>
      <c r="J979" s="1395"/>
      <c r="K979" s="1395"/>
      <c r="L979" s="1395"/>
      <c r="M979" s="1395"/>
      <c r="N979" s="1395"/>
      <c r="O979" s="1395"/>
      <c r="P979" s="1395"/>
      <c r="Q979" s="1395"/>
      <c r="R979" s="1395"/>
      <c r="S979" s="1395"/>
      <c r="T979" s="1395"/>
      <c r="U979" s="1395"/>
      <c r="V979" s="1395"/>
      <c r="W979" s="1395"/>
      <c r="X979" s="1395"/>
      <c r="Y979" s="1395"/>
      <c r="Z979" s="1395"/>
      <c r="AA979" s="1395"/>
      <c r="AB979" s="1395"/>
      <c r="AC979" s="1395"/>
      <c r="AD979" s="1395"/>
      <c r="AE979" s="1395"/>
      <c r="AF979" s="1395"/>
      <c r="AG979" s="1395"/>
      <c r="AH979" s="1395"/>
      <c r="AI979" s="1395"/>
      <c r="AJ979" s="1395"/>
      <c r="AK979" s="1395"/>
      <c r="AL979" s="1395"/>
      <c r="AM979" s="1395"/>
      <c r="AN979" s="1395"/>
    </row>
    <row r="980">
      <c r="A980" s="1395"/>
      <c r="B980" s="1395"/>
      <c r="C980" s="1395"/>
      <c r="D980" s="1395"/>
      <c r="E980" s="1395"/>
      <c r="F980" s="1395"/>
      <c r="G980" s="1395"/>
      <c r="H980" s="1395"/>
      <c r="I980" s="1395"/>
      <c r="J980" s="1395"/>
      <c r="K980" s="1395"/>
      <c r="L980" s="1395"/>
      <c r="M980" s="1395"/>
      <c r="N980" s="1395"/>
      <c r="O980" s="1395"/>
      <c r="P980" s="1395"/>
      <c r="Q980" s="1395"/>
      <c r="R980" s="1395"/>
      <c r="S980" s="1395"/>
      <c r="T980" s="1395"/>
      <c r="U980" s="1395"/>
      <c r="V980" s="1395"/>
      <c r="W980" s="1395"/>
      <c r="X980" s="1395"/>
      <c r="Y980" s="1395"/>
      <c r="Z980" s="1395"/>
      <c r="AA980" s="1395"/>
      <c r="AB980" s="1395"/>
      <c r="AC980" s="1395"/>
      <c r="AD980" s="1395"/>
      <c r="AE980" s="1395"/>
      <c r="AF980" s="1395"/>
      <c r="AG980" s="1395"/>
      <c r="AH980" s="1395"/>
      <c r="AI980" s="1395"/>
      <c r="AJ980" s="1395"/>
      <c r="AK980" s="1395"/>
      <c r="AL980" s="1395"/>
      <c r="AM980" s="1395"/>
      <c r="AN980" s="1395"/>
    </row>
    <row r="981">
      <c r="A981" s="1395"/>
      <c r="B981" s="1395"/>
      <c r="C981" s="1395"/>
      <c r="D981" s="1395"/>
      <c r="E981" s="1395"/>
      <c r="F981" s="1395"/>
      <c r="G981" s="1395"/>
      <c r="H981" s="1395"/>
      <c r="I981" s="1395"/>
      <c r="J981" s="1395"/>
      <c r="K981" s="1395"/>
      <c r="L981" s="1395"/>
      <c r="M981" s="1395"/>
      <c r="N981" s="1395"/>
      <c r="O981" s="1395"/>
      <c r="P981" s="1395"/>
      <c r="Q981" s="1395"/>
      <c r="R981" s="1395"/>
      <c r="S981" s="1395"/>
      <c r="T981" s="1395"/>
      <c r="U981" s="1395"/>
      <c r="V981" s="1395"/>
      <c r="W981" s="1395"/>
      <c r="X981" s="1395"/>
      <c r="Y981" s="1395"/>
      <c r="Z981" s="1395"/>
      <c r="AA981" s="1395"/>
      <c r="AB981" s="1395"/>
      <c r="AC981" s="1395"/>
      <c r="AD981" s="1395"/>
      <c r="AE981" s="1395"/>
      <c r="AF981" s="1395"/>
      <c r="AG981" s="1395"/>
      <c r="AH981" s="1395"/>
      <c r="AI981" s="1395"/>
      <c r="AJ981" s="1395"/>
      <c r="AK981" s="1395"/>
      <c r="AL981" s="1395"/>
      <c r="AM981" s="1395"/>
      <c r="AN981" s="1395"/>
    </row>
    <row r="982">
      <c r="A982" s="1395"/>
      <c r="B982" s="1395"/>
      <c r="C982" s="1395"/>
      <c r="D982" s="1395"/>
      <c r="E982" s="1395"/>
      <c r="F982" s="1395"/>
      <c r="G982" s="1395"/>
      <c r="H982" s="1395"/>
      <c r="I982" s="1395"/>
      <c r="J982" s="1395"/>
      <c r="K982" s="1395"/>
      <c r="L982" s="1395"/>
      <c r="M982" s="1395"/>
      <c r="N982" s="1395"/>
      <c r="O982" s="1395"/>
      <c r="P982" s="1395"/>
      <c r="Q982" s="1395"/>
      <c r="R982" s="1395"/>
      <c r="S982" s="1395"/>
      <c r="T982" s="1395"/>
      <c r="U982" s="1395"/>
      <c r="V982" s="1395"/>
      <c r="W982" s="1395"/>
      <c r="X982" s="1395"/>
      <c r="Y982" s="1395"/>
      <c r="Z982" s="1395"/>
      <c r="AA982" s="1395"/>
      <c r="AB982" s="1395"/>
      <c r="AC982" s="1395"/>
      <c r="AD982" s="1395"/>
      <c r="AE982" s="1395"/>
      <c r="AF982" s="1395"/>
      <c r="AG982" s="1395"/>
      <c r="AH982" s="1395"/>
      <c r="AI982" s="1395"/>
      <c r="AJ982" s="1395"/>
      <c r="AK982" s="1395"/>
      <c r="AL982" s="1395"/>
      <c r="AM982" s="1395"/>
      <c r="AN982" s="1395"/>
    </row>
    <row r="983">
      <c r="A983" s="1395"/>
      <c r="B983" s="1395"/>
      <c r="C983" s="1395"/>
      <c r="D983" s="1395"/>
      <c r="E983" s="1395"/>
      <c r="F983" s="1395"/>
      <c r="G983" s="1395"/>
      <c r="H983" s="1395"/>
      <c r="I983" s="1395"/>
      <c r="J983" s="1395"/>
      <c r="K983" s="1395"/>
      <c r="L983" s="1395"/>
      <c r="M983" s="1395"/>
      <c r="N983" s="1395"/>
      <c r="O983" s="1395"/>
      <c r="P983" s="1395"/>
      <c r="Q983" s="1395"/>
      <c r="R983" s="1395"/>
      <c r="S983" s="1395"/>
      <c r="T983" s="1395"/>
      <c r="U983" s="1395"/>
      <c r="V983" s="1395"/>
      <c r="W983" s="1395"/>
      <c r="X983" s="1395"/>
      <c r="Y983" s="1395"/>
      <c r="Z983" s="1395"/>
      <c r="AA983" s="1395"/>
      <c r="AB983" s="1395"/>
      <c r="AC983" s="1395"/>
      <c r="AD983" s="1395"/>
      <c r="AE983" s="1395"/>
      <c r="AF983" s="1395"/>
      <c r="AG983" s="1395"/>
      <c r="AH983" s="1395"/>
      <c r="AI983" s="1395"/>
      <c r="AJ983" s="1395"/>
      <c r="AK983" s="1395"/>
      <c r="AL983" s="1395"/>
      <c r="AM983" s="1395"/>
      <c r="AN983" s="1395"/>
    </row>
    <row r="984">
      <c r="A984" s="1395"/>
      <c r="B984" s="1395"/>
      <c r="C984" s="1395"/>
      <c r="D984" s="1395"/>
      <c r="E984" s="1395"/>
      <c r="F984" s="1395"/>
      <c r="G984" s="1395"/>
      <c r="H984" s="1395"/>
      <c r="I984" s="1395"/>
      <c r="J984" s="1395"/>
      <c r="K984" s="1395"/>
      <c r="L984" s="1395"/>
      <c r="M984" s="1395"/>
      <c r="N984" s="1395"/>
      <c r="O984" s="1395"/>
      <c r="P984" s="1395"/>
      <c r="Q984" s="1395"/>
      <c r="R984" s="1395"/>
      <c r="S984" s="1395"/>
      <c r="T984" s="1395"/>
      <c r="U984" s="1395"/>
      <c r="V984" s="1395"/>
      <c r="W984" s="1395"/>
      <c r="X984" s="1395"/>
      <c r="Y984" s="1395"/>
      <c r="Z984" s="1395"/>
      <c r="AA984" s="1395"/>
      <c r="AB984" s="1395"/>
      <c r="AC984" s="1395"/>
      <c r="AD984" s="1395"/>
      <c r="AE984" s="1395"/>
      <c r="AF984" s="1395"/>
      <c r="AG984" s="1395"/>
      <c r="AH984" s="1395"/>
      <c r="AI984" s="1395"/>
      <c r="AJ984" s="1395"/>
      <c r="AK984" s="1395"/>
      <c r="AL984" s="1395"/>
      <c r="AM984" s="1395"/>
      <c r="AN984" s="1395"/>
    </row>
    <row r="985">
      <c r="A985" s="1395"/>
      <c r="B985" s="1395"/>
      <c r="C985" s="1395"/>
      <c r="D985" s="1395"/>
      <c r="E985" s="1395"/>
      <c r="F985" s="1395"/>
      <c r="G985" s="1395"/>
      <c r="H985" s="1395"/>
      <c r="I985" s="1395"/>
      <c r="J985" s="1395"/>
      <c r="K985" s="1395"/>
      <c r="L985" s="1395"/>
      <c r="M985" s="1395"/>
      <c r="N985" s="1395"/>
      <c r="O985" s="1395"/>
      <c r="P985" s="1395"/>
      <c r="Q985" s="1395"/>
      <c r="R985" s="1395"/>
      <c r="S985" s="1395"/>
      <c r="T985" s="1395"/>
      <c r="U985" s="1395"/>
      <c r="V985" s="1395"/>
      <c r="W985" s="1395"/>
      <c r="X985" s="1395"/>
      <c r="Y985" s="1395"/>
      <c r="Z985" s="1395"/>
      <c r="AA985" s="1395"/>
      <c r="AB985" s="1395"/>
      <c r="AC985" s="1395"/>
      <c r="AD985" s="1395"/>
      <c r="AE985" s="1395"/>
      <c r="AF985" s="1395"/>
      <c r="AG985" s="1395"/>
      <c r="AH985" s="1395"/>
      <c r="AI985" s="1395"/>
      <c r="AJ985" s="1395"/>
      <c r="AK985" s="1395"/>
      <c r="AL985" s="1395"/>
      <c r="AM985" s="1395"/>
      <c r="AN985" s="1395"/>
    </row>
    <row r="986">
      <c r="A986" s="1395"/>
      <c r="B986" s="1395"/>
      <c r="C986" s="1395"/>
      <c r="D986" s="1395"/>
      <c r="E986" s="1395"/>
      <c r="F986" s="1395"/>
      <c r="G986" s="1395"/>
      <c r="H986" s="1395"/>
      <c r="I986" s="1395"/>
      <c r="J986" s="1395"/>
      <c r="K986" s="1395"/>
      <c r="L986" s="1395"/>
      <c r="M986" s="1395"/>
      <c r="N986" s="1395"/>
      <c r="O986" s="1395"/>
      <c r="P986" s="1395"/>
      <c r="Q986" s="1395"/>
      <c r="R986" s="1395"/>
      <c r="S986" s="1395"/>
      <c r="T986" s="1395"/>
      <c r="U986" s="1395"/>
      <c r="V986" s="1395"/>
      <c r="W986" s="1395"/>
      <c r="X986" s="1395"/>
      <c r="Y986" s="1395"/>
      <c r="Z986" s="1395"/>
      <c r="AA986" s="1395"/>
      <c r="AB986" s="1395"/>
      <c r="AC986" s="1395"/>
      <c r="AD986" s="1395"/>
      <c r="AE986" s="1395"/>
      <c r="AF986" s="1395"/>
      <c r="AG986" s="1395"/>
      <c r="AH986" s="1395"/>
      <c r="AI986" s="1395"/>
      <c r="AJ986" s="1395"/>
      <c r="AK986" s="1395"/>
      <c r="AL986" s="1395"/>
      <c r="AM986" s="1395"/>
      <c r="AN986" s="1395"/>
    </row>
    <row r="987">
      <c r="A987" s="1395"/>
      <c r="B987" s="1395"/>
      <c r="C987" s="1395"/>
      <c r="D987" s="1395"/>
      <c r="E987" s="1395"/>
      <c r="F987" s="1395"/>
      <c r="G987" s="1395"/>
      <c r="H987" s="1395"/>
      <c r="I987" s="1395"/>
      <c r="J987" s="1395"/>
      <c r="K987" s="1395"/>
      <c r="L987" s="1395"/>
      <c r="M987" s="1395"/>
      <c r="N987" s="1395"/>
      <c r="O987" s="1395"/>
      <c r="P987" s="1395"/>
      <c r="Q987" s="1395"/>
      <c r="R987" s="1395"/>
      <c r="S987" s="1395"/>
      <c r="T987" s="1395"/>
      <c r="U987" s="1395"/>
      <c r="V987" s="1395"/>
      <c r="W987" s="1395"/>
      <c r="X987" s="1395"/>
      <c r="Y987" s="1395"/>
      <c r="Z987" s="1395"/>
      <c r="AA987" s="1395"/>
      <c r="AB987" s="1395"/>
      <c r="AC987" s="1395"/>
      <c r="AD987" s="1395"/>
      <c r="AE987" s="1395"/>
      <c r="AF987" s="1395"/>
      <c r="AG987" s="1395"/>
      <c r="AH987" s="1395"/>
      <c r="AI987" s="1395"/>
      <c r="AJ987" s="1395"/>
      <c r="AK987" s="1395"/>
      <c r="AL987" s="1395"/>
      <c r="AM987" s="1395"/>
      <c r="AN987" s="1395"/>
    </row>
    <row r="988">
      <c r="A988" s="1395"/>
      <c r="B988" s="1395"/>
      <c r="C988" s="1395"/>
      <c r="D988" s="1395"/>
      <c r="E988" s="1395"/>
      <c r="F988" s="1395"/>
      <c r="G988" s="1395"/>
      <c r="H988" s="1395"/>
      <c r="I988" s="1395"/>
      <c r="J988" s="1395"/>
      <c r="K988" s="1395"/>
      <c r="L988" s="1395"/>
      <c r="M988" s="1395"/>
      <c r="N988" s="1395"/>
      <c r="O988" s="1395"/>
      <c r="P988" s="1395"/>
      <c r="Q988" s="1395"/>
      <c r="R988" s="1395"/>
      <c r="S988" s="1395"/>
      <c r="T988" s="1395"/>
      <c r="U988" s="1395"/>
      <c r="V988" s="1395"/>
      <c r="W988" s="1395"/>
      <c r="X988" s="1395"/>
      <c r="Y988" s="1395"/>
      <c r="Z988" s="1395"/>
      <c r="AA988" s="1395"/>
      <c r="AB988" s="1395"/>
      <c r="AC988" s="1395"/>
      <c r="AD988" s="1395"/>
      <c r="AE988" s="1395"/>
      <c r="AF988" s="1395"/>
      <c r="AG988" s="1395"/>
      <c r="AH988" s="1395"/>
      <c r="AI988" s="1395"/>
      <c r="AJ988" s="1395"/>
      <c r="AK988" s="1395"/>
      <c r="AL988" s="1395"/>
      <c r="AM988" s="1395"/>
      <c r="AN988" s="1395"/>
    </row>
    <row r="989">
      <c r="A989" s="1395"/>
      <c r="B989" s="1395"/>
      <c r="C989" s="1395"/>
      <c r="D989" s="1395"/>
      <c r="E989" s="1395"/>
      <c r="F989" s="1395"/>
      <c r="G989" s="1395"/>
      <c r="H989" s="1395"/>
      <c r="I989" s="1395"/>
      <c r="J989" s="1395"/>
      <c r="K989" s="1395"/>
      <c r="L989" s="1395"/>
      <c r="M989" s="1395"/>
      <c r="N989" s="1395"/>
      <c r="O989" s="1395"/>
      <c r="P989" s="1395"/>
      <c r="Q989" s="1395"/>
      <c r="R989" s="1395"/>
      <c r="S989" s="1395"/>
      <c r="T989" s="1395"/>
      <c r="U989" s="1395"/>
      <c r="V989" s="1395"/>
      <c r="W989" s="1395"/>
      <c r="X989" s="1395"/>
      <c r="Y989" s="1395"/>
      <c r="Z989" s="1395"/>
      <c r="AA989" s="1395"/>
      <c r="AB989" s="1395"/>
      <c r="AC989" s="1395"/>
      <c r="AD989" s="1395"/>
      <c r="AE989" s="1395"/>
      <c r="AF989" s="1395"/>
      <c r="AG989" s="1395"/>
      <c r="AH989" s="1395"/>
      <c r="AI989" s="1395"/>
      <c r="AJ989" s="1395"/>
      <c r="AK989" s="1395"/>
      <c r="AL989" s="1395"/>
      <c r="AM989" s="1395"/>
      <c r="AN989" s="1395"/>
    </row>
    <row r="990">
      <c r="A990" s="1395"/>
      <c r="B990" s="1395"/>
      <c r="C990" s="1395"/>
      <c r="D990" s="1395"/>
      <c r="E990" s="1395"/>
      <c r="F990" s="1395"/>
      <c r="G990" s="1395"/>
      <c r="H990" s="1395"/>
      <c r="I990" s="1395"/>
      <c r="J990" s="1395"/>
      <c r="K990" s="1395"/>
      <c r="L990" s="1395"/>
      <c r="M990" s="1395"/>
      <c r="N990" s="1395"/>
      <c r="O990" s="1395"/>
      <c r="P990" s="1395"/>
      <c r="Q990" s="1395"/>
      <c r="R990" s="1395"/>
      <c r="S990" s="1395"/>
      <c r="T990" s="1395"/>
      <c r="U990" s="1395"/>
      <c r="V990" s="1395"/>
      <c r="W990" s="1395"/>
      <c r="X990" s="1395"/>
      <c r="Y990" s="1395"/>
      <c r="Z990" s="1395"/>
      <c r="AA990" s="1395"/>
      <c r="AB990" s="1395"/>
      <c r="AC990" s="1395"/>
      <c r="AD990" s="1395"/>
      <c r="AE990" s="1395"/>
      <c r="AF990" s="1395"/>
      <c r="AG990" s="1395"/>
      <c r="AH990" s="1395"/>
      <c r="AI990" s="1395"/>
      <c r="AJ990" s="1395"/>
      <c r="AK990" s="1395"/>
      <c r="AL990" s="1395"/>
      <c r="AM990" s="1395"/>
      <c r="AN990" s="1395"/>
    </row>
    <row r="991">
      <c r="A991" s="1395"/>
      <c r="B991" s="1395"/>
      <c r="C991" s="1395"/>
      <c r="D991" s="1395"/>
      <c r="E991" s="1395"/>
      <c r="F991" s="1395"/>
      <c r="G991" s="1395"/>
      <c r="H991" s="1395"/>
      <c r="I991" s="1395"/>
      <c r="J991" s="1395"/>
      <c r="K991" s="1395"/>
      <c r="L991" s="1395"/>
      <c r="M991" s="1395"/>
      <c r="N991" s="1395"/>
      <c r="O991" s="1395"/>
      <c r="P991" s="1395"/>
      <c r="Q991" s="1395"/>
      <c r="R991" s="1395"/>
      <c r="S991" s="1395"/>
      <c r="T991" s="1395"/>
      <c r="U991" s="1395"/>
      <c r="V991" s="1395"/>
      <c r="W991" s="1395"/>
      <c r="X991" s="1395"/>
      <c r="Y991" s="1395"/>
      <c r="Z991" s="1395"/>
      <c r="AA991" s="1395"/>
      <c r="AB991" s="1395"/>
      <c r="AC991" s="1395"/>
      <c r="AD991" s="1395"/>
      <c r="AE991" s="1395"/>
      <c r="AF991" s="1395"/>
      <c r="AG991" s="1395"/>
      <c r="AH991" s="1395"/>
      <c r="AI991" s="1395"/>
      <c r="AJ991" s="1395"/>
      <c r="AK991" s="1395"/>
      <c r="AL991" s="1395"/>
      <c r="AM991" s="1395"/>
      <c r="AN991" s="1395"/>
    </row>
    <row r="992">
      <c r="A992" s="1395"/>
      <c r="B992" s="1395"/>
      <c r="C992" s="1395"/>
      <c r="D992" s="1395"/>
      <c r="E992" s="1395"/>
      <c r="F992" s="1395"/>
      <c r="G992" s="1395"/>
      <c r="H992" s="1395"/>
      <c r="I992" s="1395"/>
      <c r="J992" s="1395"/>
      <c r="K992" s="1395"/>
      <c r="L992" s="1395"/>
      <c r="M992" s="1395"/>
      <c r="N992" s="1395"/>
      <c r="O992" s="1395"/>
      <c r="P992" s="1395"/>
      <c r="Q992" s="1395"/>
      <c r="R992" s="1395"/>
      <c r="S992" s="1395"/>
      <c r="T992" s="1395"/>
      <c r="U992" s="1395"/>
      <c r="V992" s="1395"/>
      <c r="W992" s="1395"/>
      <c r="X992" s="1395"/>
      <c r="Y992" s="1395"/>
      <c r="Z992" s="1395"/>
      <c r="AA992" s="1395"/>
      <c r="AB992" s="1395"/>
      <c r="AC992" s="1395"/>
      <c r="AD992" s="1395"/>
      <c r="AE992" s="1395"/>
      <c r="AF992" s="1395"/>
      <c r="AG992" s="1395"/>
      <c r="AH992" s="1395"/>
      <c r="AI992" s="1395"/>
      <c r="AJ992" s="1395"/>
      <c r="AK992" s="1395"/>
      <c r="AL992" s="1395"/>
      <c r="AM992" s="1395"/>
      <c r="AN992" s="1395"/>
    </row>
    <row r="993">
      <c r="A993" s="1395"/>
      <c r="B993" s="1395"/>
      <c r="C993" s="1395"/>
      <c r="D993" s="1395"/>
      <c r="E993" s="1395"/>
      <c r="F993" s="1395"/>
      <c r="G993" s="1395"/>
      <c r="H993" s="1395"/>
      <c r="I993" s="1395"/>
      <c r="J993" s="1395"/>
      <c r="K993" s="1395"/>
      <c r="L993" s="1395"/>
      <c r="M993" s="1395"/>
      <c r="N993" s="1395"/>
      <c r="O993" s="1395"/>
      <c r="P993" s="1395"/>
      <c r="Q993" s="1395"/>
      <c r="R993" s="1395"/>
      <c r="S993" s="1395"/>
      <c r="T993" s="1395"/>
      <c r="U993" s="1395"/>
      <c r="V993" s="1395"/>
      <c r="W993" s="1395"/>
      <c r="X993" s="1395"/>
      <c r="Y993" s="1395"/>
      <c r="Z993" s="1395"/>
      <c r="AA993" s="1395"/>
      <c r="AB993" s="1395"/>
      <c r="AC993" s="1395"/>
      <c r="AD993" s="1395"/>
      <c r="AE993" s="1395"/>
      <c r="AF993" s="1395"/>
      <c r="AG993" s="1395"/>
      <c r="AH993" s="1395"/>
      <c r="AI993" s="1395"/>
      <c r="AJ993" s="1395"/>
      <c r="AK993" s="1395"/>
      <c r="AL993" s="1395"/>
      <c r="AM993" s="1395"/>
      <c r="AN993" s="1395"/>
    </row>
    <row r="994">
      <c r="A994" s="1395"/>
      <c r="B994" s="1395"/>
      <c r="C994" s="1395"/>
      <c r="D994" s="1395"/>
      <c r="E994" s="1395"/>
      <c r="F994" s="1395"/>
      <c r="G994" s="1395"/>
      <c r="H994" s="1395"/>
      <c r="I994" s="1395"/>
      <c r="J994" s="1395"/>
      <c r="K994" s="1395"/>
      <c r="L994" s="1395"/>
      <c r="M994" s="1395"/>
      <c r="N994" s="1395"/>
      <c r="O994" s="1395"/>
      <c r="P994" s="1395"/>
      <c r="Q994" s="1395"/>
      <c r="R994" s="1395"/>
      <c r="S994" s="1395"/>
      <c r="T994" s="1395"/>
      <c r="U994" s="1395"/>
      <c r="V994" s="1395"/>
      <c r="W994" s="1395"/>
      <c r="X994" s="1395"/>
      <c r="Y994" s="1395"/>
      <c r="Z994" s="1395"/>
      <c r="AA994" s="1395"/>
      <c r="AB994" s="1395"/>
      <c r="AC994" s="1395"/>
      <c r="AD994" s="1395"/>
      <c r="AE994" s="1395"/>
      <c r="AF994" s="1395"/>
      <c r="AG994" s="1395"/>
      <c r="AH994" s="1395"/>
      <c r="AI994" s="1395"/>
      <c r="AJ994" s="1395"/>
      <c r="AK994" s="1395"/>
      <c r="AL994" s="1395"/>
      <c r="AM994" s="1395"/>
      <c r="AN994" s="1395"/>
    </row>
    <row r="995">
      <c r="A995" s="1395"/>
      <c r="B995" s="1395"/>
      <c r="C995" s="1395"/>
      <c r="D995" s="1395"/>
      <c r="E995" s="1395"/>
      <c r="F995" s="1395"/>
      <c r="G995" s="1395"/>
      <c r="H995" s="1395"/>
      <c r="I995" s="1395"/>
      <c r="J995" s="1395"/>
      <c r="K995" s="1395"/>
      <c r="L995" s="1395"/>
      <c r="M995" s="1395"/>
      <c r="N995" s="1395"/>
      <c r="O995" s="1395"/>
      <c r="P995" s="1395"/>
      <c r="Q995" s="1395"/>
      <c r="R995" s="1395"/>
      <c r="S995" s="1395"/>
      <c r="T995" s="1395"/>
      <c r="U995" s="1395"/>
      <c r="V995" s="1395"/>
      <c r="W995" s="1395"/>
      <c r="X995" s="1395"/>
      <c r="Y995" s="1395"/>
      <c r="Z995" s="1395"/>
      <c r="AA995" s="1395"/>
      <c r="AB995" s="1395"/>
      <c r="AC995" s="1395"/>
      <c r="AD995" s="1395"/>
      <c r="AE995" s="1395"/>
      <c r="AF995" s="1395"/>
      <c r="AG995" s="1395"/>
      <c r="AH995" s="1395"/>
      <c r="AI995" s="1395"/>
      <c r="AJ995" s="1395"/>
      <c r="AK995" s="1395"/>
      <c r="AL995" s="1395"/>
      <c r="AM995" s="1395"/>
      <c r="AN995" s="1395"/>
    </row>
    <row r="996">
      <c r="A996" s="1395"/>
      <c r="B996" s="1395"/>
      <c r="C996" s="1395"/>
      <c r="D996" s="1395"/>
      <c r="E996" s="1395"/>
      <c r="F996" s="1395"/>
      <c r="G996" s="1395"/>
      <c r="H996" s="1395"/>
      <c r="I996" s="1395"/>
      <c r="J996" s="1395"/>
      <c r="K996" s="1395"/>
      <c r="L996" s="1395"/>
      <c r="M996" s="1395"/>
      <c r="N996" s="1395"/>
      <c r="O996" s="1395"/>
      <c r="P996" s="1395"/>
      <c r="Q996" s="1395"/>
      <c r="R996" s="1395"/>
      <c r="S996" s="1395"/>
      <c r="T996" s="1395"/>
      <c r="U996" s="1395"/>
      <c r="V996" s="1395"/>
      <c r="W996" s="1395"/>
      <c r="X996" s="1395"/>
      <c r="Y996" s="1395"/>
      <c r="Z996" s="1395"/>
      <c r="AA996" s="1395"/>
      <c r="AB996" s="1395"/>
      <c r="AC996" s="1395"/>
      <c r="AD996" s="1395"/>
      <c r="AE996" s="1395"/>
      <c r="AF996" s="1395"/>
      <c r="AG996" s="1395"/>
      <c r="AH996" s="1395"/>
      <c r="AI996" s="1395"/>
      <c r="AJ996" s="1395"/>
      <c r="AK996" s="1395"/>
      <c r="AL996" s="1395"/>
      <c r="AM996" s="1395"/>
      <c r="AN996" s="1395"/>
    </row>
    <row r="997">
      <c r="A997" s="1395"/>
      <c r="B997" s="1395"/>
      <c r="C997" s="1395"/>
      <c r="D997" s="1395"/>
      <c r="E997" s="1395"/>
      <c r="F997" s="1395"/>
      <c r="G997" s="1395"/>
      <c r="H997" s="1395"/>
      <c r="I997" s="1395"/>
      <c r="J997" s="1395"/>
      <c r="K997" s="1395"/>
      <c r="L997" s="1395"/>
      <c r="M997" s="1395"/>
      <c r="N997" s="1395"/>
      <c r="O997" s="1395"/>
      <c r="P997" s="1395"/>
      <c r="Q997" s="1395"/>
      <c r="R997" s="1395"/>
      <c r="S997" s="1395"/>
      <c r="T997" s="1395"/>
      <c r="U997" s="1395"/>
      <c r="V997" s="1395"/>
      <c r="W997" s="1395"/>
      <c r="X997" s="1395"/>
      <c r="Y997" s="1395"/>
      <c r="Z997" s="1395"/>
      <c r="AA997" s="1395"/>
      <c r="AB997" s="1395"/>
      <c r="AC997" s="1395"/>
      <c r="AD997" s="1395"/>
      <c r="AE997" s="1395"/>
      <c r="AF997" s="1395"/>
      <c r="AG997" s="1395"/>
      <c r="AH997" s="1395"/>
      <c r="AI997" s="1395"/>
      <c r="AJ997" s="1395"/>
      <c r="AK997" s="1395"/>
      <c r="AL997" s="1395"/>
      <c r="AM997" s="1395"/>
      <c r="AN997" s="1395"/>
    </row>
    <row r="998">
      <c r="A998" s="1395"/>
      <c r="B998" s="1395"/>
      <c r="C998" s="1395"/>
      <c r="D998" s="1395"/>
      <c r="E998" s="1395"/>
      <c r="F998" s="1395"/>
      <c r="G998" s="1395"/>
      <c r="H998" s="1395"/>
      <c r="I998" s="1395"/>
      <c r="J998" s="1395"/>
      <c r="K998" s="1395"/>
      <c r="L998" s="1395"/>
      <c r="M998" s="1395"/>
      <c r="N998" s="1395"/>
      <c r="O998" s="1395"/>
      <c r="P998" s="1395"/>
      <c r="Q998" s="1395"/>
      <c r="R998" s="1395"/>
      <c r="S998" s="1395"/>
      <c r="T998" s="1395"/>
      <c r="U998" s="1395"/>
      <c r="V998" s="1395"/>
      <c r="W998" s="1395"/>
      <c r="X998" s="1395"/>
      <c r="Y998" s="1395"/>
      <c r="Z998" s="1395"/>
      <c r="AA998" s="1395"/>
      <c r="AB998" s="1395"/>
      <c r="AC998" s="1395"/>
      <c r="AD998" s="1395"/>
      <c r="AE998" s="1395"/>
      <c r="AF998" s="1395"/>
      <c r="AG998" s="1395"/>
      <c r="AH998" s="1395"/>
      <c r="AI998" s="1395"/>
      <c r="AJ998" s="1395"/>
      <c r="AK998" s="1395"/>
      <c r="AL998" s="1395"/>
      <c r="AM998" s="1395"/>
      <c r="AN998" s="1395"/>
    </row>
    <row r="999">
      <c r="A999" s="1395"/>
      <c r="B999" s="1395"/>
      <c r="C999" s="1395"/>
      <c r="D999" s="1395"/>
      <c r="E999" s="1395"/>
      <c r="F999" s="1395"/>
      <c r="G999" s="1395"/>
      <c r="H999" s="1395"/>
      <c r="I999" s="1395"/>
      <c r="J999" s="1395"/>
      <c r="K999" s="1395"/>
      <c r="L999" s="1395"/>
      <c r="M999" s="1395"/>
      <c r="N999" s="1395"/>
      <c r="O999" s="1395"/>
      <c r="P999" s="1395"/>
      <c r="Q999" s="1395"/>
      <c r="R999" s="1395"/>
      <c r="S999" s="1395"/>
      <c r="T999" s="1395"/>
      <c r="U999" s="1395"/>
      <c r="V999" s="1395"/>
      <c r="W999" s="1395"/>
      <c r="X999" s="1395"/>
      <c r="Y999" s="1395"/>
      <c r="Z999" s="1395"/>
      <c r="AA999" s="1395"/>
      <c r="AB999" s="1395"/>
      <c r="AC999" s="1395"/>
      <c r="AD999" s="1395"/>
      <c r="AE999" s="1395"/>
      <c r="AF999" s="1395"/>
      <c r="AG999" s="1395"/>
      <c r="AH999" s="1395"/>
      <c r="AI999" s="1395"/>
      <c r="AJ999" s="1395"/>
      <c r="AK999" s="1395"/>
      <c r="AL999" s="1395"/>
      <c r="AM999" s="1395"/>
      <c r="AN999" s="1395"/>
    </row>
    <row r="1000">
      <c r="A1000" s="1395"/>
      <c r="B1000" s="1395"/>
      <c r="C1000" s="1395"/>
      <c r="D1000" s="1395"/>
      <c r="E1000" s="1395"/>
      <c r="F1000" s="1395"/>
      <c r="G1000" s="1395"/>
      <c r="H1000" s="1395"/>
      <c r="I1000" s="1395"/>
      <c r="J1000" s="1395"/>
      <c r="K1000" s="1395"/>
      <c r="L1000" s="1395"/>
      <c r="M1000" s="1395"/>
      <c r="N1000" s="1395"/>
      <c r="O1000" s="1395"/>
      <c r="P1000" s="1395"/>
      <c r="Q1000" s="1395"/>
      <c r="R1000" s="1395"/>
      <c r="S1000" s="1395"/>
      <c r="T1000" s="1395"/>
      <c r="U1000" s="1395"/>
      <c r="V1000" s="1395"/>
      <c r="W1000" s="1395"/>
      <c r="X1000" s="1395"/>
      <c r="Y1000" s="1395"/>
      <c r="Z1000" s="1395"/>
      <c r="AA1000" s="1395"/>
      <c r="AB1000" s="1395"/>
      <c r="AC1000" s="1395"/>
      <c r="AD1000" s="1395"/>
      <c r="AE1000" s="1395"/>
      <c r="AF1000" s="1395"/>
      <c r="AG1000" s="1395"/>
      <c r="AH1000" s="1395"/>
      <c r="AI1000" s="1395"/>
      <c r="AJ1000" s="1395"/>
      <c r="AK1000" s="1395"/>
      <c r="AL1000" s="1395"/>
      <c r="AM1000" s="1395"/>
      <c r="AN1000" s="1395"/>
    </row>
    <row r="1001">
      <c r="A1001" s="1395"/>
      <c r="B1001" s="1395"/>
      <c r="C1001" s="1395"/>
      <c r="D1001" s="1395"/>
      <c r="E1001" s="1395"/>
      <c r="F1001" s="1395"/>
      <c r="G1001" s="1395"/>
      <c r="H1001" s="1395"/>
      <c r="I1001" s="1395"/>
      <c r="J1001" s="1395"/>
      <c r="K1001" s="1395"/>
      <c r="L1001" s="1395"/>
      <c r="M1001" s="1395"/>
      <c r="N1001" s="1395"/>
      <c r="O1001" s="1395"/>
      <c r="P1001" s="1395"/>
      <c r="Q1001" s="1395"/>
      <c r="R1001" s="1395"/>
      <c r="S1001" s="1395"/>
      <c r="T1001" s="1395"/>
      <c r="U1001" s="1395"/>
      <c r="V1001" s="1395"/>
      <c r="W1001" s="1395"/>
      <c r="X1001" s="1395"/>
      <c r="Y1001" s="1395"/>
      <c r="Z1001" s="1395"/>
      <c r="AA1001" s="1395"/>
      <c r="AB1001" s="1395"/>
      <c r="AC1001" s="1395"/>
      <c r="AD1001" s="1395"/>
      <c r="AE1001" s="1395"/>
      <c r="AF1001" s="1395"/>
      <c r="AG1001" s="1395"/>
      <c r="AH1001" s="1395"/>
      <c r="AI1001" s="1395"/>
      <c r="AJ1001" s="1395"/>
      <c r="AK1001" s="1395"/>
      <c r="AL1001" s="1395"/>
      <c r="AM1001" s="1395"/>
      <c r="AN1001" s="1395"/>
    </row>
    <row r="1002">
      <c r="A1002" s="1395"/>
      <c r="B1002" s="1395"/>
      <c r="C1002" s="1395"/>
      <c r="D1002" s="1395"/>
      <c r="E1002" s="1395"/>
      <c r="F1002" s="1395"/>
      <c r="G1002" s="1395"/>
      <c r="H1002" s="1395"/>
      <c r="I1002" s="1395"/>
      <c r="J1002" s="1395"/>
      <c r="K1002" s="1395"/>
      <c r="L1002" s="1395"/>
      <c r="M1002" s="1395"/>
      <c r="N1002" s="1395"/>
      <c r="O1002" s="1395"/>
      <c r="P1002" s="1395"/>
      <c r="Q1002" s="1395"/>
      <c r="R1002" s="1395"/>
      <c r="S1002" s="1395"/>
      <c r="T1002" s="1395"/>
      <c r="U1002" s="1395"/>
      <c r="V1002" s="1395"/>
      <c r="W1002" s="1395"/>
      <c r="X1002" s="1395"/>
      <c r="Y1002" s="1395"/>
      <c r="Z1002" s="1395"/>
      <c r="AA1002" s="1395"/>
      <c r="AB1002" s="1395"/>
      <c r="AC1002" s="1395"/>
      <c r="AD1002" s="1395"/>
      <c r="AE1002" s="1395"/>
      <c r="AF1002" s="1395"/>
      <c r="AG1002" s="1395"/>
      <c r="AH1002" s="1395"/>
      <c r="AI1002" s="1395"/>
      <c r="AJ1002" s="1395"/>
      <c r="AK1002" s="1395"/>
      <c r="AL1002" s="1395"/>
      <c r="AM1002" s="1395"/>
      <c r="AN1002" s="1395"/>
    </row>
    <row r="1003">
      <c r="A1003" s="1395"/>
      <c r="B1003" s="1395"/>
      <c r="C1003" s="1395"/>
      <c r="D1003" s="1395"/>
      <c r="E1003" s="1395"/>
      <c r="F1003" s="1395"/>
      <c r="G1003" s="1395"/>
      <c r="H1003" s="1395"/>
      <c r="I1003" s="1395"/>
      <c r="J1003" s="1395"/>
      <c r="K1003" s="1395"/>
      <c r="L1003" s="1395"/>
      <c r="M1003" s="1395"/>
      <c r="N1003" s="1395"/>
      <c r="O1003" s="1395"/>
      <c r="P1003" s="1395"/>
      <c r="Q1003" s="1395"/>
      <c r="R1003" s="1395"/>
      <c r="S1003" s="1395"/>
      <c r="T1003" s="1395"/>
      <c r="U1003" s="1395"/>
      <c r="V1003" s="1395"/>
      <c r="W1003" s="1395"/>
      <c r="X1003" s="1395"/>
      <c r="Y1003" s="1395"/>
      <c r="Z1003" s="1395"/>
      <c r="AA1003" s="1395"/>
      <c r="AB1003" s="1395"/>
      <c r="AC1003" s="1395"/>
      <c r="AD1003" s="1395"/>
      <c r="AE1003" s="1395"/>
      <c r="AF1003" s="1395"/>
      <c r="AG1003" s="1395"/>
      <c r="AH1003" s="1395"/>
      <c r="AI1003" s="1395"/>
      <c r="AJ1003" s="1395"/>
      <c r="AK1003" s="1395"/>
      <c r="AL1003" s="1395"/>
      <c r="AM1003" s="1395"/>
      <c r="AN1003" s="1395"/>
    </row>
    <row r="1004">
      <c r="A1004" s="1395"/>
      <c r="B1004" s="1395"/>
      <c r="C1004" s="1395"/>
      <c r="D1004" s="1395"/>
      <c r="E1004" s="1395"/>
      <c r="F1004" s="1395"/>
      <c r="G1004" s="1395"/>
      <c r="H1004" s="1395"/>
      <c r="I1004" s="1395"/>
      <c r="J1004" s="1395"/>
      <c r="K1004" s="1395"/>
      <c r="L1004" s="1395"/>
      <c r="M1004" s="1395"/>
      <c r="N1004" s="1395"/>
      <c r="O1004" s="1395"/>
      <c r="P1004" s="1395"/>
      <c r="Q1004" s="1395"/>
      <c r="R1004" s="1395"/>
      <c r="S1004" s="1395"/>
      <c r="T1004" s="1395"/>
      <c r="U1004" s="1395"/>
      <c r="V1004" s="1395"/>
      <c r="W1004" s="1395"/>
      <c r="X1004" s="1395"/>
      <c r="Y1004" s="1395"/>
      <c r="Z1004" s="1395"/>
      <c r="AA1004" s="1395"/>
      <c r="AB1004" s="1395"/>
      <c r="AC1004" s="1395"/>
      <c r="AD1004" s="1395"/>
      <c r="AE1004" s="1395"/>
      <c r="AF1004" s="1395"/>
      <c r="AG1004" s="1395"/>
      <c r="AH1004" s="1395"/>
      <c r="AI1004" s="1395"/>
      <c r="AJ1004" s="1395"/>
      <c r="AK1004" s="1395"/>
      <c r="AL1004" s="1395"/>
      <c r="AM1004" s="1395"/>
      <c r="AN1004" s="1395"/>
    </row>
    <row r="1005">
      <c r="A1005" s="1395"/>
      <c r="B1005" s="1395"/>
      <c r="C1005" s="1395"/>
      <c r="D1005" s="1395"/>
      <c r="E1005" s="1395"/>
      <c r="F1005" s="1395"/>
      <c r="G1005" s="1395"/>
      <c r="H1005" s="1395"/>
      <c r="I1005" s="1395"/>
      <c r="J1005" s="1395"/>
      <c r="K1005" s="1395"/>
      <c r="L1005" s="1395"/>
      <c r="M1005" s="1395"/>
      <c r="N1005" s="1395"/>
      <c r="O1005" s="1395"/>
      <c r="P1005" s="1395"/>
      <c r="Q1005" s="1395"/>
      <c r="R1005" s="1395"/>
      <c r="S1005" s="1395"/>
      <c r="T1005" s="1395"/>
      <c r="U1005" s="1395"/>
      <c r="V1005" s="1395"/>
      <c r="W1005" s="1395"/>
      <c r="X1005" s="1395"/>
      <c r="Y1005" s="1395"/>
      <c r="Z1005" s="1395"/>
      <c r="AA1005" s="1395"/>
      <c r="AB1005" s="1395"/>
      <c r="AC1005" s="1395"/>
      <c r="AD1005" s="1395"/>
      <c r="AE1005" s="1395"/>
      <c r="AF1005" s="1395"/>
      <c r="AG1005" s="1395"/>
      <c r="AH1005" s="1395"/>
      <c r="AI1005" s="1395"/>
      <c r="AJ1005" s="1395"/>
      <c r="AK1005" s="1395"/>
      <c r="AL1005" s="1395"/>
      <c r="AM1005" s="1395"/>
      <c r="AN1005" s="1395"/>
    </row>
    <row r="1006">
      <c r="A1006" s="1395"/>
      <c r="B1006" s="1395"/>
      <c r="C1006" s="1395"/>
      <c r="D1006" s="1395"/>
      <c r="E1006" s="1395"/>
      <c r="F1006" s="1395"/>
      <c r="G1006" s="1395"/>
      <c r="H1006" s="1395"/>
      <c r="I1006" s="1395"/>
      <c r="J1006" s="1395"/>
      <c r="K1006" s="1395"/>
      <c r="L1006" s="1395"/>
      <c r="M1006" s="1395"/>
      <c r="N1006" s="1395"/>
      <c r="O1006" s="1395"/>
      <c r="P1006" s="1395"/>
      <c r="Q1006" s="1395"/>
      <c r="R1006" s="1395"/>
      <c r="S1006" s="1395"/>
      <c r="T1006" s="1395"/>
      <c r="U1006" s="1395"/>
      <c r="V1006" s="1395"/>
      <c r="W1006" s="1395"/>
      <c r="X1006" s="1395"/>
      <c r="Y1006" s="1395"/>
      <c r="Z1006" s="1395"/>
      <c r="AA1006" s="1395"/>
      <c r="AB1006" s="1395"/>
      <c r="AC1006" s="1395"/>
      <c r="AD1006" s="1395"/>
      <c r="AE1006" s="1395"/>
      <c r="AF1006" s="1395"/>
      <c r="AG1006" s="1395"/>
      <c r="AH1006" s="1395"/>
      <c r="AI1006" s="1395"/>
      <c r="AJ1006" s="1395"/>
      <c r="AK1006" s="1395"/>
      <c r="AL1006" s="1395"/>
      <c r="AM1006" s="1395"/>
      <c r="AN1006" s="1395"/>
    </row>
    <row r="1007">
      <c r="A1007" s="1395"/>
      <c r="B1007" s="1395"/>
      <c r="C1007" s="1395"/>
      <c r="D1007" s="1395"/>
      <c r="E1007" s="1395"/>
      <c r="F1007" s="1395"/>
      <c r="G1007" s="1395"/>
      <c r="H1007" s="1395"/>
      <c r="I1007" s="1395"/>
      <c r="J1007" s="1395"/>
      <c r="K1007" s="1395"/>
      <c r="L1007" s="1395"/>
      <c r="M1007" s="1395"/>
      <c r="N1007" s="1395"/>
      <c r="O1007" s="1395"/>
      <c r="P1007" s="1395"/>
      <c r="Q1007" s="1395"/>
      <c r="R1007" s="1395"/>
      <c r="S1007" s="1395"/>
      <c r="T1007" s="1395"/>
      <c r="U1007" s="1395"/>
      <c r="V1007" s="1395"/>
      <c r="W1007" s="1395"/>
      <c r="X1007" s="1395"/>
      <c r="Y1007" s="1395"/>
      <c r="Z1007" s="1395"/>
      <c r="AA1007" s="1395"/>
      <c r="AB1007" s="1395"/>
      <c r="AC1007" s="1395"/>
      <c r="AD1007" s="1395"/>
      <c r="AE1007" s="1395"/>
      <c r="AF1007" s="1395"/>
      <c r="AG1007" s="1395"/>
      <c r="AH1007" s="1395"/>
      <c r="AI1007" s="1395"/>
      <c r="AJ1007" s="1395"/>
      <c r="AK1007" s="1395"/>
      <c r="AL1007" s="1395"/>
      <c r="AM1007" s="1395"/>
      <c r="AN1007" s="1395"/>
    </row>
    <row r="1008">
      <c r="A1008" s="1395"/>
      <c r="B1008" s="1395"/>
      <c r="C1008" s="1395"/>
      <c r="D1008" s="1395"/>
      <c r="E1008" s="1395"/>
      <c r="F1008" s="1395"/>
      <c r="G1008" s="1395"/>
      <c r="H1008" s="1395"/>
      <c r="I1008" s="1395"/>
      <c r="J1008" s="1395"/>
      <c r="K1008" s="1395"/>
      <c r="L1008" s="1395"/>
      <c r="M1008" s="1395"/>
      <c r="N1008" s="1395"/>
      <c r="O1008" s="1395"/>
      <c r="P1008" s="1395"/>
      <c r="Q1008" s="1395"/>
      <c r="R1008" s="1395"/>
      <c r="S1008" s="1395"/>
      <c r="T1008" s="1395"/>
      <c r="U1008" s="1395"/>
      <c r="V1008" s="1395"/>
      <c r="W1008" s="1395"/>
      <c r="X1008" s="1395"/>
      <c r="Y1008" s="1395"/>
      <c r="Z1008" s="1395"/>
      <c r="AA1008" s="1395"/>
      <c r="AB1008" s="1395"/>
      <c r="AC1008" s="1395"/>
      <c r="AD1008" s="1395"/>
      <c r="AE1008" s="1395"/>
      <c r="AF1008" s="1395"/>
      <c r="AG1008" s="1395"/>
      <c r="AH1008" s="1395"/>
      <c r="AI1008" s="1395"/>
      <c r="AJ1008" s="1395"/>
      <c r="AK1008" s="1395"/>
      <c r="AL1008" s="1395"/>
      <c r="AM1008" s="1395"/>
      <c r="AN1008" s="1395"/>
    </row>
    <row r="1009">
      <c r="A1009" s="1395"/>
      <c r="B1009" s="1395"/>
      <c r="C1009" s="1395"/>
      <c r="D1009" s="1395"/>
      <c r="E1009" s="1395"/>
      <c r="F1009" s="1395"/>
      <c r="G1009" s="1395"/>
      <c r="H1009" s="1395"/>
      <c r="I1009" s="1395"/>
      <c r="J1009" s="1395"/>
      <c r="K1009" s="1395"/>
      <c r="L1009" s="1395"/>
      <c r="M1009" s="1395"/>
      <c r="N1009" s="1395"/>
      <c r="O1009" s="1395"/>
      <c r="P1009" s="1395"/>
      <c r="Q1009" s="1395"/>
      <c r="R1009" s="1395"/>
      <c r="S1009" s="1395"/>
      <c r="T1009" s="1395"/>
      <c r="U1009" s="1395"/>
      <c r="V1009" s="1395"/>
      <c r="W1009" s="1395"/>
      <c r="X1009" s="1395"/>
      <c r="Y1009" s="1395"/>
      <c r="Z1009" s="1395"/>
      <c r="AA1009" s="1395"/>
      <c r="AB1009" s="1395"/>
      <c r="AC1009" s="1395"/>
      <c r="AD1009" s="1395"/>
      <c r="AE1009" s="1395"/>
      <c r="AF1009" s="1395"/>
      <c r="AG1009" s="1395"/>
      <c r="AH1009" s="1395"/>
      <c r="AI1009" s="1395"/>
      <c r="AJ1009" s="1395"/>
      <c r="AK1009" s="1395"/>
      <c r="AL1009" s="1395"/>
      <c r="AM1009" s="1395"/>
      <c r="AN1009" s="1395"/>
    </row>
    <row r="1010">
      <c r="A1010" s="1395"/>
      <c r="B1010" s="1395"/>
      <c r="C1010" s="1395"/>
      <c r="D1010" s="1395"/>
      <c r="E1010" s="1395"/>
      <c r="F1010" s="1395"/>
      <c r="G1010" s="1395"/>
      <c r="H1010" s="1395"/>
      <c r="I1010" s="1395"/>
      <c r="J1010" s="1395"/>
      <c r="K1010" s="1395"/>
      <c r="L1010" s="1395"/>
      <c r="M1010" s="1395"/>
      <c r="N1010" s="1395"/>
      <c r="O1010" s="1395"/>
      <c r="P1010" s="1395"/>
      <c r="Q1010" s="1395"/>
      <c r="R1010" s="1395"/>
      <c r="S1010" s="1395"/>
      <c r="T1010" s="1395"/>
      <c r="U1010" s="1395"/>
      <c r="V1010" s="1395"/>
      <c r="W1010" s="1395"/>
      <c r="X1010" s="1395"/>
      <c r="Y1010" s="1395"/>
      <c r="Z1010" s="1395"/>
      <c r="AA1010" s="1395"/>
      <c r="AB1010" s="1395"/>
      <c r="AC1010" s="1395"/>
      <c r="AD1010" s="1395"/>
      <c r="AE1010" s="1395"/>
      <c r="AF1010" s="1395"/>
      <c r="AG1010" s="1395"/>
      <c r="AH1010" s="1395"/>
      <c r="AI1010" s="1395"/>
      <c r="AJ1010" s="1395"/>
      <c r="AK1010" s="1395"/>
      <c r="AL1010" s="1395"/>
      <c r="AM1010" s="1395"/>
      <c r="AN1010" s="1395"/>
    </row>
    <row r="1011">
      <c r="A1011" s="1395"/>
      <c r="B1011" s="1395"/>
      <c r="C1011" s="1395"/>
      <c r="D1011" s="1395"/>
      <c r="E1011" s="1395"/>
      <c r="F1011" s="1395"/>
      <c r="G1011" s="1395"/>
      <c r="H1011" s="1395"/>
      <c r="I1011" s="1395"/>
      <c r="J1011" s="1395"/>
      <c r="K1011" s="1395"/>
      <c r="L1011" s="1395"/>
      <c r="M1011" s="1395"/>
      <c r="N1011" s="1395"/>
      <c r="O1011" s="1395"/>
      <c r="P1011" s="1395"/>
      <c r="Q1011" s="1395"/>
      <c r="R1011" s="1395"/>
      <c r="S1011" s="1395"/>
      <c r="T1011" s="1395"/>
      <c r="U1011" s="1395"/>
      <c r="V1011" s="1395"/>
      <c r="W1011" s="1395"/>
      <c r="X1011" s="1395"/>
      <c r="Y1011" s="1395"/>
      <c r="Z1011" s="1395"/>
      <c r="AA1011" s="1395"/>
      <c r="AB1011" s="1395"/>
      <c r="AC1011" s="1395"/>
      <c r="AD1011" s="1395"/>
      <c r="AE1011" s="1395"/>
      <c r="AF1011" s="1395"/>
      <c r="AG1011" s="1395"/>
      <c r="AH1011" s="1395"/>
      <c r="AI1011" s="1395"/>
      <c r="AJ1011" s="1395"/>
      <c r="AK1011" s="1395"/>
      <c r="AL1011" s="1395"/>
      <c r="AM1011" s="1395"/>
      <c r="AN1011" s="1395"/>
    </row>
    <row r="1012">
      <c r="A1012" s="1395"/>
      <c r="B1012" s="1395"/>
      <c r="C1012" s="1395"/>
      <c r="D1012" s="1395"/>
      <c r="E1012" s="1395"/>
      <c r="F1012" s="1395"/>
      <c r="G1012" s="1395"/>
      <c r="H1012" s="1395"/>
      <c r="I1012" s="1395"/>
      <c r="J1012" s="1395"/>
      <c r="K1012" s="1395"/>
      <c r="L1012" s="1395"/>
      <c r="M1012" s="1395"/>
      <c r="N1012" s="1395"/>
      <c r="O1012" s="1395"/>
      <c r="P1012" s="1395"/>
      <c r="Q1012" s="1395"/>
      <c r="R1012" s="1395"/>
      <c r="S1012" s="1395"/>
      <c r="T1012" s="1395"/>
      <c r="U1012" s="1395"/>
      <c r="V1012" s="1395"/>
      <c r="W1012" s="1395"/>
      <c r="X1012" s="1395"/>
      <c r="Y1012" s="1395"/>
      <c r="Z1012" s="1395"/>
      <c r="AA1012" s="1395"/>
      <c r="AB1012" s="1395"/>
      <c r="AC1012" s="1395"/>
      <c r="AD1012" s="1395"/>
      <c r="AE1012" s="1395"/>
      <c r="AF1012" s="1395"/>
      <c r="AG1012" s="1395"/>
      <c r="AH1012" s="1395"/>
      <c r="AI1012" s="1395"/>
      <c r="AJ1012" s="1395"/>
      <c r="AK1012" s="1395"/>
      <c r="AL1012" s="1395"/>
      <c r="AM1012" s="1395"/>
      <c r="AN1012" s="1395"/>
    </row>
    <row r="1013">
      <c r="A1013" s="1395"/>
      <c r="B1013" s="1395"/>
      <c r="C1013" s="1395"/>
      <c r="D1013" s="1395"/>
      <c r="E1013" s="1395"/>
      <c r="F1013" s="1395"/>
      <c r="G1013" s="1395"/>
      <c r="H1013" s="1395"/>
      <c r="I1013" s="1395"/>
      <c r="J1013" s="1395"/>
      <c r="K1013" s="1395"/>
      <c r="L1013" s="1395"/>
      <c r="M1013" s="1395"/>
      <c r="N1013" s="1395"/>
      <c r="O1013" s="1395"/>
      <c r="P1013" s="1395"/>
      <c r="Q1013" s="1395"/>
      <c r="R1013" s="1395"/>
      <c r="S1013" s="1395"/>
      <c r="T1013" s="1395"/>
      <c r="U1013" s="1395"/>
      <c r="V1013" s="1395"/>
      <c r="W1013" s="1395"/>
      <c r="X1013" s="1395"/>
      <c r="Y1013" s="1395"/>
      <c r="Z1013" s="1395"/>
      <c r="AA1013" s="1395"/>
      <c r="AB1013" s="1395"/>
      <c r="AC1013" s="1395"/>
      <c r="AD1013" s="1395"/>
      <c r="AE1013" s="1395"/>
      <c r="AF1013" s="1395"/>
      <c r="AG1013" s="1395"/>
      <c r="AH1013" s="1395"/>
      <c r="AI1013" s="1395"/>
      <c r="AJ1013" s="1395"/>
      <c r="AK1013" s="1395"/>
      <c r="AL1013" s="1395"/>
      <c r="AM1013" s="1395"/>
      <c r="AN1013" s="1395"/>
    </row>
    <row r="1014">
      <c r="A1014" s="1395"/>
      <c r="B1014" s="1395"/>
      <c r="C1014" s="1395"/>
      <c r="D1014" s="1395"/>
      <c r="E1014" s="1395"/>
      <c r="F1014" s="1395"/>
      <c r="G1014" s="1395"/>
      <c r="H1014" s="1395"/>
      <c r="I1014" s="1395"/>
      <c r="J1014" s="1395"/>
      <c r="K1014" s="1395"/>
      <c r="L1014" s="1395"/>
      <c r="M1014" s="1395"/>
      <c r="N1014" s="1395"/>
      <c r="O1014" s="1395"/>
      <c r="P1014" s="1395"/>
      <c r="Q1014" s="1395"/>
      <c r="R1014" s="1395"/>
      <c r="S1014" s="1395"/>
      <c r="T1014" s="1395"/>
      <c r="U1014" s="1395"/>
      <c r="V1014" s="1395"/>
      <c r="W1014" s="1395"/>
      <c r="X1014" s="1395"/>
      <c r="Y1014" s="1395"/>
      <c r="Z1014" s="1395"/>
      <c r="AA1014" s="1395"/>
      <c r="AB1014" s="1395"/>
      <c r="AC1014" s="1395"/>
      <c r="AD1014" s="1395"/>
      <c r="AE1014" s="1395"/>
      <c r="AF1014" s="1395"/>
      <c r="AG1014" s="1395"/>
      <c r="AH1014" s="1395"/>
      <c r="AI1014" s="1395"/>
      <c r="AJ1014" s="1395"/>
      <c r="AK1014" s="1395"/>
      <c r="AL1014" s="1395"/>
      <c r="AM1014" s="1395"/>
      <c r="AN1014" s="1395"/>
    </row>
    <row r="1015">
      <c r="A1015" s="1395"/>
      <c r="B1015" s="1395"/>
      <c r="C1015" s="1395"/>
      <c r="D1015" s="1395"/>
      <c r="E1015" s="1395"/>
      <c r="F1015" s="1395"/>
      <c r="G1015" s="1395"/>
      <c r="H1015" s="1395"/>
      <c r="I1015" s="1395"/>
      <c r="J1015" s="1395"/>
      <c r="K1015" s="1395"/>
      <c r="L1015" s="1395"/>
      <c r="M1015" s="1395"/>
      <c r="N1015" s="1395"/>
      <c r="O1015" s="1395"/>
      <c r="P1015" s="1395"/>
      <c r="Q1015" s="1395"/>
      <c r="R1015" s="1395"/>
      <c r="S1015" s="1395"/>
      <c r="T1015" s="1395"/>
      <c r="U1015" s="1395"/>
      <c r="V1015" s="1395"/>
      <c r="W1015" s="1395"/>
      <c r="X1015" s="1395"/>
      <c r="Y1015" s="1395"/>
      <c r="Z1015" s="1395"/>
      <c r="AA1015" s="1395"/>
      <c r="AB1015" s="1395"/>
      <c r="AC1015" s="1395"/>
      <c r="AD1015" s="1395"/>
      <c r="AE1015" s="1395"/>
      <c r="AF1015" s="1395"/>
      <c r="AG1015" s="1395"/>
      <c r="AH1015" s="1395"/>
      <c r="AI1015" s="1395"/>
      <c r="AJ1015" s="1395"/>
      <c r="AK1015" s="1395"/>
      <c r="AL1015" s="1395"/>
      <c r="AM1015" s="1395"/>
      <c r="AN1015" s="1395"/>
    </row>
    <row r="1016">
      <c r="A1016" s="1395"/>
      <c r="B1016" s="1395"/>
      <c r="C1016" s="1395"/>
      <c r="D1016" s="1395"/>
      <c r="E1016" s="1395"/>
      <c r="F1016" s="1395"/>
      <c r="G1016" s="1395"/>
      <c r="H1016" s="1395"/>
      <c r="I1016" s="1395"/>
      <c r="J1016" s="1395"/>
      <c r="K1016" s="1395"/>
      <c r="L1016" s="1395"/>
      <c r="M1016" s="1395"/>
      <c r="N1016" s="1395"/>
      <c r="O1016" s="1395"/>
      <c r="P1016" s="1395"/>
      <c r="Q1016" s="1395"/>
      <c r="R1016" s="1395"/>
      <c r="S1016" s="1395"/>
      <c r="T1016" s="1395"/>
      <c r="U1016" s="1395"/>
      <c r="V1016" s="1395"/>
      <c r="W1016" s="1395"/>
      <c r="X1016" s="1395"/>
      <c r="Y1016" s="1395"/>
      <c r="Z1016" s="1395"/>
      <c r="AA1016" s="1395"/>
      <c r="AB1016" s="1395"/>
      <c r="AC1016" s="1395"/>
      <c r="AD1016" s="1395"/>
      <c r="AE1016" s="1395"/>
      <c r="AF1016" s="1395"/>
      <c r="AG1016" s="1395"/>
      <c r="AH1016" s="1395"/>
      <c r="AI1016" s="1395"/>
      <c r="AJ1016" s="1395"/>
      <c r="AK1016" s="1395"/>
      <c r="AL1016" s="1395"/>
      <c r="AM1016" s="1395"/>
      <c r="AN1016" s="1395"/>
    </row>
    <row r="1017">
      <c r="A1017" s="1395"/>
      <c r="B1017" s="1395"/>
      <c r="C1017" s="1395"/>
      <c r="D1017" s="1395"/>
      <c r="E1017" s="1395"/>
      <c r="F1017" s="1395"/>
      <c r="G1017" s="1395"/>
      <c r="H1017" s="1395"/>
      <c r="I1017" s="1395"/>
      <c r="J1017" s="1395"/>
      <c r="K1017" s="1395"/>
      <c r="L1017" s="1395"/>
      <c r="M1017" s="1395"/>
      <c r="N1017" s="1395"/>
      <c r="O1017" s="1395"/>
      <c r="P1017" s="1395"/>
      <c r="Q1017" s="1395"/>
      <c r="R1017" s="1395"/>
      <c r="S1017" s="1395"/>
      <c r="T1017" s="1395"/>
      <c r="U1017" s="1395"/>
      <c r="V1017" s="1395"/>
      <c r="W1017" s="1395"/>
      <c r="X1017" s="1395"/>
      <c r="Y1017" s="1395"/>
      <c r="Z1017" s="1395"/>
      <c r="AA1017" s="1395"/>
      <c r="AB1017" s="1395"/>
      <c r="AC1017" s="1395"/>
      <c r="AD1017" s="1395"/>
      <c r="AE1017" s="1395"/>
      <c r="AF1017" s="1395"/>
      <c r="AG1017" s="1395"/>
      <c r="AH1017" s="1395"/>
      <c r="AI1017" s="1395"/>
      <c r="AJ1017" s="1395"/>
      <c r="AK1017" s="1395"/>
      <c r="AL1017" s="1395"/>
      <c r="AM1017" s="1395"/>
      <c r="AN1017" s="1395"/>
    </row>
    <row r="1018">
      <c r="A1018" s="1395"/>
      <c r="B1018" s="1395"/>
      <c r="C1018" s="1395"/>
      <c r="D1018" s="1395"/>
      <c r="E1018" s="1395"/>
      <c r="F1018" s="1395"/>
      <c r="G1018" s="1395"/>
      <c r="H1018" s="1395"/>
      <c r="I1018" s="1395"/>
      <c r="J1018" s="1395"/>
      <c r="K1018" s="1395"/>
      <c r="L1018" s="1395"/>
      <c r="M1018" s="1395"/>
      <c r="N1018" s="1395"/>
      <c r="O1018" s="1395"/>
      <c r="P1018" s="1395"/>
      <c r="Q1018" s="1395"/>
      <c r="R1018" s="1395"/>
      <c r="S1018" s="1395"/>
      <c r="T1018" s="1395"/>
      <c r="U1018" s="1395"/>
      <c r="V1018" s="1395"/>
      <c r="W1018" s="1395"/>
      <c r="X1018" s="1395"/>
      <c r="Y1018" s="1395"/>
      <c r="Z1018" s="1395"/>
      <c r="AA1018" s="1395"/>
      <c r="AB1018" s="1395"/>
      <c r="AC1018" s="1395"/>
      <c r="AD1018" s="1395"/>
      <c r="AE1018" s="1395"/>
      <c r="AF1018" s="1395"/>
      <c r="AG1018" s="1395"/>
      <c r="AH1018" s="1395"/>
      <c r="AI1018" s="1395"/>
      <c r="AJ1018" s="1395"/>
      <c r="AK1018" s="1395"/>
      <c r="AL1018" s="1395"/>
      <c r="AM1018" s="1395"/>
      <c r="AN1018" s="1395"/>
    </row>
    <row r="1019">
      <c r="A1019" s="1395"/>
      <c r="B1019" s="1395"/>
      <c r="C1019" s="1395"/>
      <c r="D1019" s="1395"/>
      <c r="E1019" s="1395"/>
      <c r="F1019" s="1395"/>
      <c r="G1019" s="1395"/>
      <c r="H1019" s="1395"/>
      <c r="I1019" s="1395"/>
      <c r="J1019" s="1395"/>
      <c r="K1019" s="1395"/>
      <c r="L1019" s="1395"/>
      <c r="M1019" s="1395"/>
      <c r="N1019" s="1395"/>
      <c r="O1019" s="1395"/>
      <c r="P1019" s="1395"/>
      <c r="Q1019" s="1395"/>
      <c r="R1019" s="1395"/>
      <c r="S1019" s="1395"/>
      <c r="T1019" s="1395"/>
      <c r="U1019" s="1395"/>
      <c r="V1019" s="1395"/>
      <c r="W1019" s="1395"/>
      <c r="X1019" s="1395"/>
      <c r="Y1019" s="1395"/>
      <c r="Z1019" s="1395"/>
      <c r="AA1019" s="1395"/>
      <c r="AB1019" s="1395"/>
      <c r="AC1019" s="1395"/>
      <c r="AD1019" s="1395"/>
      <c r="AE1019" s="1395"/>
      <c r="AF1019" s="1395"/>
      <c r="AG1019" s="1395"/>
      <c r="AH1019" s="1395"/>
      <c r="AI1019" s="1395"/>
      <c r="AJ1019" s="1395"/>
      <c r="AK1019" s="1395"/>
      <c r="AL1019" s="1395"/>
      <c r="AM1019" s="1395"/>
      <c r="AN1019" s="1395"/>
    </row>
    <row r="1020">
      <c r="A1020" s="1395"/>
      <c r="B1020" s="1395"/>
      <c r="C1020" s="1395"/>
      <c r="D1020" s="1395"/>
      <c r="E1020" s="1395"/>
      <c r="F1020" s="1395"/>
      <c r="G1020" s="1395"/>
      <c r="H1020" s="1395"/>
      <c r="I1020" s="1395"/>
      <c r="J1020" s="1395"/>
      <c r="K1020" s="1395"/>
      <c r="L1020" s="1395"/>
      <c r="M1020" s="1395"/>
      <c r="N1020" s="1395"/>
      <c r="O1020" s="1395"/>
      <c r="P1020" s="1395"/>
      <c r="Q1020" s="1395"/>
      <c r="R1020" s="1395"/>
      <c r="S1020" s="1395"/>
      <c r="T1020" s="1395"/>
      <c r="U1020" s="1395"/>
      <c r="V1020" s="1395"/>
      <c r="W1020" s="1395"/>
      <c r="X1020" s="1395"/>
      <c r="Y1020" s="1395"/>
      <c r="Z1020" s="1395"/>
      <c r="AA1020" s="1395"/>
      <c r="AB1020" s="1395"/>
      <c r="AC1020" s="1395"/>
      <c r="AD1020" s="1395"/>
      <c r="AE1020" s="1395"/>
      <c r="AF1020" s="1395"/>
      <c r="AG1020" s="1395"/>
      <c r="AH1020" s="1395"/>
      <c r="AI1020" s="1395"/>
      <c r="AJ1020" s="1395"/>
      <c r="AK1020" s="1395"/>
      <c r="AL1020" s="1395"/>
      <c r="AM1020" s="1395"/>
      <c r="AN1020" s="1395"/>
    </row>
    <row r="1021">
      <c r="A1021" s="1395"/>
      <c r="B1021" s="1395"/>
      <c r="C1021" s="1395"/>
      <c r="D1021" s="1395"/>
      <c r="E1021" s="1395"/>
      <c r="F1021" s="1395"/>
      <c r="G1021" s="1395"/>
      <c r="H1021" s="1395"/>
      <c r="I1021" s="1395"/>
      <c r="J1021" s="1395"/>
      <c r="K1021" s="1395"/>
      <c r="L1021" s="1395"/>
      <c r="M1021" s="1395"/>
      <c r="N1021" s="1395"/>
      <c r="O1021" s="1395"/>
      <c r="P1021" s="1395"/>
      <c r="Q1021" s="1395"/>
      <c r="R1021" s="1395"/>
      <c r="S1021" s="1395"/>
      <c r="T1021" s="1395"/>
      <c r="U1021" s="1395"/>
      <c r="V1021" s="1395"/>
      <c r="W1021" s="1395"/>
      <c r="X1021" s="1395"/>
      <c r="Y1021" s="1395"/>
      <c r="Z1021" s="1395"/>
      <c r="AA1021" s="1395"/>
      <c r="AB1021" s="1395"/>
      <c r="AC1021" s="1395"/>
      <c r="AD1021" s="1395"/>
      <c r="AE1021" s="1395"/>
      <c r="AF1021" s="1395"/>
      <c r="AG1021" s="1395"/>
      <c r="AH1021" s="1395"/>
      <c r="AI1021" s="1395"/>
      <c r="AJ1021" s="1395"/>
      <c r="AK1021" s="1395"/>
      <c r="AL1021" s="1395"/>
      <c r="AM1021" s="1395"/>
      <c r="AN1021" s="1395"/>
    </row>
    <row r="1022">
      <c r="A1022" s="1395"/>
      <c r="B1022" s="1395"/>
      <c r="C1022" s="1395"/>
      <c r="D1022" s="1395"/>
      <c r="E1022" s="1395"/>
      <c r="F1022" s="1395"/>
      <c r="G1022" s="1395"/>
      <c r="H1022" s="1395"/>
      <c r="I1022" s="1395"/>
      <c r="J1022" s="1395"/>
      <c r="K1022" s="1395"/>
      <c r="L1022" s="1395"/>
      <c r="M1022" s="1395"/>
      <c r="N1022" s="1395"/>
      <c r="O1022" s="1395"/>
      <c r="P1022" s="1395"/>
      <c r="Q1022" s="1395"/>
      <c r="R1022" s="1395"/>
      <c r="S1022" s="1395"/>
      <c r="T1022" s="1395"/>
      <c r="U1022" s="1395"/>
      <c r="V1022" s="1395"/>
      <c r="W1022" s="1395"/>
      <c r="X1022" s="1395"/>
      <c r="Y1022" s="1395"/>
      <c r="Z1022" s="1395"/>
      <c r="AA1022" s="1395"/>
      <c r="AB1022" s="1395"/>
      <c r="AC1022" s="1395"/>
      <c r="AD1022" s="1395"/>
      <c r="AE1022" s="1395"/>
      <c r="AF1022" s="1395"/>
      <c r="AG1022" s="1395"/>
      <c r="AH1022" s="1395"/>
      <c r="AI1022" s="1395"/>
      <c r="AJ1022" s="1395"/>
      <c r="AK1022" s="1395"/>
      <c r="AL1022" s="1395"/>
      <c r="AM1022" s="1395"/>
      <c r="AN1022" s="1395"/>
    </row>
    <row r="1023">
      <c r="A1023" s="1395"/>
      <c r="B1023" s="1395"/>
      <c r="C1023" s="1395"/>
      <c r="D1023" s="1395"/>
      <c r="E1023" s="1395"/>
      <c r="F1023" s="1395"/>
      <c r="G1023" s="1395"/>
      <c r="H1023" s="1395"/>
      <c r="I1023" s="1395"/>
      <c r="J1023" s="1395"/>
      <c r="K1023" s="1395"/>
      <c r="L1023" s="1395"/>
      <c r="M1023" s="1395"/>
      <c r="N1023" s="1395"/>
      <c r="O1023" s="1395"/>
      <c r="P1023" s="1395"/>
      <c r="Q1023" s="1395"/>
      <c r="R1023" s="1395"/>
      <c r="S1023" s="1395"/>
      <c r="T1023" s="1395"/>
      <c r="U1023" s="1395"/>
      <c r="V1023" s="1395"/>
      <c r="W1023" s="1395"/>
      <c r="X1023" s="1395"/>
      <c r="Y1023" s="1395"/>
      <c r="Z1023" s="1395"/>
      <c r="AA1023" s="1395"/>
      <c r="AB1023" s="1395"/>
      <c r="AC1023" s="1395"/>
      <c r="AD1023" s="1395"/>
      <c r="AE1023" s="1395"/>
      <c r="AF1023" s="1395"/>
      <c r="AG1023" s="1395"/>
      <c r="AH1023" s="1395"/>
      <c r="AI1023" s="1395"/>
      <c r="AJ1023" s="1395"/>
      <c r="AK1023" s="1395"/>
      <c r="AL1023" s="1395"/>
      <c r="AM1023" s="1395"/>
      <c r="AN1023" s="1395"/>
    </row>
    <row r="1024">
      <c r="A1024" s="1395"/>
      <c r="B1024" s="1395"/>
      <c r="C1024" s="1395"/>
      <c r="D1024" s="1395"/>
      <c r="E1024" s="1395"/>
      <c r="F1024" s="1395"/>
      <c r="G1024" s="1395"/>
      <c r="H1024" s="1395"/>
      <c r="I1024" s="1395"/>
      <c r="J1024" s="1395"/>
      <c r="K1024" s="1395"/>
      <c r="L1024" s="1395"/>
      <c r="M1024" s="1395"/>
      <c r="N1024" s="1395"/>
      <c r="O1024" s="1395"/>
      <c r="P1024" s="1395"/>
      <c r="Q1024" s="1395"/>
      <c r="R1024" s="1395"/>
      <c r="S1024" s="1395"/>
      <c r="T1024" s="1395"/>
      <c r="U1024" s="1395"/>
      <c r="V1024" s="1395"/>
      <c r="W1024" s="1395"/>
      <c r="X1024" s="1395"/>
      <c r="Y1024" s="1395"/>
      <c r="Z1024" s="1395"/>
      <c r="AA1024" s="1395"/>
      <c r="AB1024" s="1395"/>
      <c r="AC1024" s="1395"/>
      <c r="AD1024" s="1395"/>
      <c r="AE1024" s="1395"/>
      <c r="AF1024" s="1395"/>
      <c r="AG1024" s="1395"/>
      <c r="AH1024" s="1395"/>
      <c r="AI1024" s="1395"/>
      <c r="AJ1024" s="1395"/>
      <c r="AK1024" s="1395"/>
      <c r="AL1024" s="1395"/>
      <c r="AM1024" s="1395"/>
      <c r="AN1024" s="1395"/>
    </row>
    <row r="1025">
      <c r="A1025" s="1395"/>
      <c r="B1025" s="1395"/>
      <c r="C1025" s="1395"/>
      <c r="D1025" s="1395"/>
      <c r="E1025" s="1395"/>
      <c r="F1025" s="1395"/>
      <c r="G1025" s="1395"/>
      <c r="H1025" s="1395"/>
      <c r="I1025" s="1395"/>
      <c r="J1025" s="1395"/>
      <c r="K1025" s="1395"/>
      <c r="L1025" s="1395"/>
      <c r="M1025" s="1395"/>
      <c r="N1025" s="1395"/>
      <c r="O1025" s="1395"/>
      <c r="P1025" s="1395"/>
      <c r="Q1025" s="1395"/>
      <c r="R1025" s="1395"/>
      <c r="S1025" s="1395"/>
      <c r="T1025" s="1395"/>
      <c r="U1025" s="1395"/>
      <c r="V1025" s="1395"/>
      <c r="W1025" s="1395"/>
      <c r="X1025" s="1395"/>
      <c r="Y1025" s="1395"/>
      <c r="Z1025" s="1395"/>
      <c r="AA1025" s="1395"/>
      <c r="AB1025" s="1395"/>
      <c r="AC1025" s="1395"/>
      <c r="AD1025" s="1395"/>
      <c r="AE1025" s="1395"/>
      <c r="AF1025" s="1395"/>
      <c r="AG1025" s="1395"/>
      <c r="AH1025" s="1395"/>
      <c r="AI1025" s="1395"/>
      <c r="AJ1025" s="1395"/>
      <c r="AK1025" s="1395"/>
      <c r="AL1025" s="1395"/>
      <c r="AM1025" s="1395"/>
      <c r="AN1025" s="1395"/>
    </row>
    <row r="1026">
      <c r="A1026" s="1395"/>
      <c r="B1026" s="1395"/>
      <c r="C1026" s="1395"/>
      <c r="D1026" s="1395"/>
      <c r="E1026" s="1395"/>
      <c r="F1026" s="1395"/>
      <c r="G1026" s="1395"/>
      <c r="H1026" s="1395"/>
      <c r="I1026" s="1395"/>
      <c r="J1026" s="1395"/>
      <c r="K1026" s="1395"/>
      <c r="L1026" s="1395"/>
      <c r="M1026" s="1395"/>
      <c r="N1026" s="1395"/>
      <c r="O1026" s="1395"/>
      <c r="P1026" s="1395"/>
      <c r="Q1026" s="1395"/>
      <c r="R1026" s="1395"/>
      <c r="S1026" s="1395"/>
      <c r="T1026" s="1395"/>
      <c r="U1026" s="1395"/>
      <c r="V1026" s="1395"/>
      <c r="W1026" s="1395"/>
      <c r="X1026" s="1395"/>
      <c r="Y1026" s="1395"/>
      <c r="Z1026" s="1395"/>
      <c r="AA1026" s="1395"/>
      <c r="AB1026" s="1395"/>
      <c r="AC1026" s="1395"/>
      <c r="AD1026" s="1395"/>
      <c r="AE1026" s="1395"/>
      <c r="AF1026" s="1395"/>
      <c r="AG1026" s="1395"/>
      <c r="AH1026" s="1395"/>
      <c r="AI1026" s="1395"/>
      <c r="AJ1026" s="1395"/>
      <c r="AK1026" s="1395"/>
      <c r="AL1026" s="1395"/>
      <c r="AM1026" s="1395"/>
      <c r="AN1026" s="1395"/>
    </row>
    <row r="1027">
      <c r="A1027" s="1395"/>
      <c r="B1027" s="1395"/>
      <c r="C1027" s="1395"/>
      <c r="D1027" s="1395"/>
      <c r="E1027" s="1395"/>
      <c r="F1027" s="1395"/>
      <c r="G1027" s="1395"/>
      <c r="H1027" s="1395"/>
      <c r="I1027" s="1395"/>
      <c r="J1027" s="1395"/>
      <c r="K1027" s="1395"/>
      <c r="L1027" s="1395"/>
      <c r="M1027" s="1395"/>
      <c r="N1027" s="1395"/>
      <c r="O1027" s="1395"/>
      <c r="P1027" s="1395"/>
      <c r="Q1027" s="1395"/>
      <c r="R1027" s="1395"/>
      <c r="S1027" s="1395"/>
      <c r="T1027" s="1395"/>
      <c r="U1027" s="1395"/>
      <c r="V1027" s="1395"/>
      <c r="W1027" s="1395"/>
      <c r="X1027" s="1395"/>
      <c r="Y1027" s="1395"/>
      <c r="Z1027" s="1395"/>
      <c r="AA1027" s="1395"/>
      <c r="AB1027" s="1395"/>
      <c r="AC1027" s="1395"/>
      <c r="AD1027" s="1395"/>
      <c r="AE1027" s="1395"/>
      <c r="AF1027" s="1395"/>
      <c r="AG1027" s="1395"/>
      <c r="AH1027" s="1395"/>
      <c r="AI1027" s="1395"/>
      <c r="AJ1027" s="1395"/>
      <c r="AK1027" s="1395"/>
      <c r="AL1027" s="1395"/>
      <c r="AM1027" s="1395"/>
      <c r="AN1027" s="1395"/>
    </row>
    <row r="1028">
      <c r="A1028" s="1395"/>
      <c r="B1028" s="1395"/>
      <c r="C1028" s="1395"/>
      <c r="D1028" s="1395"/>
      <c r="E1028" s="1395"/>
      <c r="F1028" s="1395"/>
      <c r="G1028" s="1395"/>
      <c r="H1028" s="1395"/>
      <c r="I1028" s="1395"/>
      <c r="J1028" s="1395"/>
      <c r="K1028" s="1395"/>
      <c r="L1028" s="1395"/>
      <c r="M1028" s="1395"/>
      <c r="N1028" s="1395"/>
      <c r="O1028" s="1395"/>
      <c r="P1028" s="1395"/>
      <c r="Q1028" s="1395"/>
      <c r="R1028" s="1395"/>
      <c r="S1028" s="1395"/>
      <c r="T1028" s="1395"/>
      <c r="U1028" s="1395"/>
      <c r="V1028" s="1395"/>
      <c r="W1028" s="1395"/>
      <c r="X1028" s="1395"/>
      <c r="Y1028" s="1395"/>
      <c r="Z1028" s="1395"/>
      <c r="AA1028" s="1395"/>
      <c r="AB1028" s="1395"/>
      <c r="AC1028" s="1395"/>
      <c r="AD1028" s="1395"/>
      <c r="AE1028" s="1395"/>
      <c r="AF1028" s="1395"/>
      <c r="AG1028" s="1395"/>
      <c r="AH1028" s="1395"/>
      <c r="AI1028" s="1395"/>
      <c r="AJ1028" s="1395"/>
      <c r="AK1028" s="1395"/>
      <c r="AL1028" s="1395"/>
      <c r="AM1028" s="1395"/>
      <c r="AN1028" s="1395"/>
    </row>
    <row r="1029">
      <c r="A1029" s="1395"/>
      <c r="B1029" s="1395"/>
      <c r="C1029" s="1395"/>
      <c r="D1029" s="1395"/>
      <c r="E1029" s="1395"/>
      <c r="F1029" s="1395"/>
      <c r="G1029" s="1395"/>
      <c r="H1029" s="1395"/>
      <c r="I1029" s="1395"/>
      <c r="J1029" s="1395"/>
      <c r="K1029" s="1395"/>
      <c r="L1029" s="1395"/>
      <c r="M1029" s="1395"/>
      <c r="N1029" s="1395"/>
      <c r="O1029" s="1395"/>
      <c r="P1029" s="1395"/>
      <c r="Q1029" s="1395"/>
      <c r="R1029" s="1395"/>
      <c r="S1029" s="1395"/>
      <c r="T1029" s="1395"/>
      <c r="U1029" s="1395"/>
      <c r="V1029" s="1395"/>
      <c r="W1029" s="1395"/>
      <c r="X1029" s="1395"/>
      <c r="Y1029" s="1395"/>
      <c r="Z1029" s="1395"/>
      <c r="AA1029" s="1395"/>
      <c r="AB1029" s="1395"/>
      <c r="AC1029" s="1395"/>
      <c r="AD1029" s="1395"/>
      <c r="AE1029" s="1395"/>
      <c r="AF1029" s="1395"/>
      <c r="AG1029" s="1395"/>
      <c r="AH1029" s="1395"/>
      <c r="AI1029" s="1395"/>
      <c r="AJ1029" s="1395"/>
      <c r="AK1029" s="1395"/>
      <c r="AL1029" s="1395"/>
      <c r="AM1029" s="1395"/>
      <c r="AN1029" s="1395"/>
    </row>
    <row r="1030">
      <c r="A1030" s="1395"/>
      <c r="B1030" s="1395"/>
      <c r="C1030" s="1395"/>
      <c r="D1030" s="1395"/>
      <c r="E1030" s="1395"/>
      <c r="F1030" s="1395"/>
      <c r="G1030" s="1395"/>
      <c r="H1030" s="1395"/>
      <c r="I1030" s="1395"/>
      <c r="J1030" s="1395"/>
      <c r="K1030" s="1395"/>
      <c r="L1030" s="1395"/>
      <c r="M1030" s="1395"/>
      <c r="N1030" s="1395"/>
      <c r="O1030" s="1395"/>
      <c r="P1030" s="1395"/>
      <c r="Q1030" s="1395"/>
      <c r="R1030" s="1395"/>
      <c r="S1030" s="1395"/>
      <c r="T1030" s="1395"/>
      <c r="U1030" s="1395"/>
      <c r="V1030" s="1395"/>
      <c r="W1030" s="1395"/>
      <c r="X1030" s="1395"/>
      <c r="Y1030" s="1395"/>
      <c r="Z1030" s="1395"/>
      <c r="AA1030" s="1395"/>
      <c r="AB1030" s="1395"/>
      <c r="AC1030" s="1395"/>
      <c r="AD1030" s="1395"/>
      <c r="AE1030" s="1395"/>
      <c r="AF1030" s="1395"/>
      <c r="AG1030" s="1395"/>
      <c r="AH1030" s="1395"/>
      <c r="AI1030" s="1395"/>
      <c r="AJ1030" s="1395"/>
      <c r="AK1030" s="1395"/>
      <c r="AL1030" s="1395"/>
      <c r="AM1030" s="1395"/>
      <c r="AN1030" s="1395"/>
    </row>
    <row r="1031">
      <c r="A1031" s="1395"/>
      <c r="B1031" s="1395"/>
      <c r="C1031" s="1395"/>
      <c r="D1031" s="1395"/>
      <c r="E1031" s="1395"/>
      <c r="F1031" s="1395"/>
      <c r="G1031" s="1395"/>
      <c r="H1031" s="1395"/>
      <c r="I1031" s="1395"/>
      <c r="J1031" s="1395"/>
      <c r="K1031" s="1395"/>
      <c r="L1031" s="1395"/>
      <c r="M1031" s="1395"/>
      <c r="N1031" s="1395"/>
      <c r="O1031" s="1395"/>
      <c r="P1031" s="1395"/>
      <c r="Q1031" s="1395"/>
      <c r="R1031" s="1395"/>
      <c r="S1031" s="1395"/>
      <c r="T1031" s="1395"/>
      <c r="U1031" s="1395"/>
      <c r="V1031" s="1395"/>
      <c r="W1031" s="1395"/>
      <c r="X1031" s="1395"/>
      <c r="Y1031" s="1395"/>
      <c r="Z1031" s="1395"/>
      <c r="AA1031" s="1395"/>
      <c r="AB1031" s="1395"/>
      <c r="AC1031" s="1395"/>
      <c r="AD1031" s="1395"/>
      <c r="AE1031" s="1395"/>
      <c r="AF1031" s="1395"/>
      <c r="AG1031" s="1395"/>
      <c r="AH1031" s="1395"/>
      <c r="AI1031" s="1395"/>
      <c r="AJ1031" s="1395"/>
      <c r="AK1031" s="1395"/>
      <c r="AL1031" s="1395"/>
      <c r="AM1031" s="1395"/>
      <c r="AN1031" s="1395"/>
    </row>
    <row r="1032">
      <c r="A1032" s="1395"/>
      <c r="B1032" s="1395"/>
      <c r="C1032" s="1395"/>
      <c r="D1032" s="1395"/>
      <c r="E1032" s="1395"/>
      <c r="F1032" s="1395"/>
      <c r="G1032" s="1395"/>
      <c r="H1032" s="1395"/>
      <c r="I1032" s="1395"/>
      <c r="J1032" s="1395"/>
      <c r="K1032" s="1395"/>
      <c r="L1032" s="1395"/>
      <c r="M1032" s="1395"/>
      <c r="N1032" s="1395"/>
      <c r="O1032" s="1395"/>
      <c r="P1032" s="1395"/>
      <c r="Q1032" s="1395"/>
      <c r="R1032" s="1395"/>
      <c r="S1032" s="1395"/>
      <c r="T1032" s="1395"/>
      <c r="U1032" s="1395"/>
      <c r="V1032" s="1395"/>
      <c r="W1032" s="1395"/>
      <c r="X1032" s="1395"/>
      <c r="Y1032" s="1395"/>
      <c r="Z1032" s="1395"/>
      <c r="AA1032" s="1395"/>
      <c r="AB1032" s="1395"/>
      <c r="AC1032" s="1395"/>
      <c r="AD1032" s="1395"/>
      <c r="AE1032" s="1395"/>
      <c r="AF1032" s="1395"/>
      <c r="AG1032" s="1395"/>
      <c r="AH1032" s="1395"/>
      <c r="AI1032" s="1395"/>
      <c r="AJ1032" s="1395"/>
      <c r="AK1032" s="1395"/>
      <c r="AL1032" s="1395"/>
      <c r="AM1032" s="1395"/>
      <c r="AN1032" s="1395"/>
    </row>
    <row r="1033">
      <c r="A1033" s="1395"/>
      <c r="B1033" s="1395"/>
      <c r="C1033" s="1395"/>
      <c r="D1033" s="1395"/>
      <c r="E1033" s="1395"/>
      <c r="F1033" s="1395"/>
      <c r="G1033" s="1395"/>
      <c r="H1033" s="1395"/>
      <c r="I1033" s="1395"/>
      <c r="J1033" s="1395"/>
      <c r="K1033" s="1395"/>
      <c r="L1033" s="1395"/>
      <c r="M1033" s="1395"/>
      <c r="N1033" s="1395"/>
      <c r="O1033" s="1395"/>
      <c r="P1033" s="1395"/>
      <c r="Q1033" s="1395"/>
      <c r="R1033" s="1395"/>
      <c r="S1033" s="1395"/>
      <c r="T1033" s="1395"/>
      <c r="U1033" s="1395"/>
      <c r="V1033" s="1395"/>
      <c r="W1033" s="1395"/>
      <c r="X1033" s="1395"/>
      <c r="Y1033" s="1395"/>
      <c r="Z1033" s="1395"/>
      <c r="AA1033" s="1395"/>
      <c r="AB1033" s="1395"/>
      <c r="AC1033" s="1395"/>
      <c r="AD1033" s="1395"/>
      <c r="AE1033" s="1395"/>
      <c r="AF1033" s="1395"/>
      <c r="AG1033" s="1395"/>
      <c r="AH1033" s="1395"/>
      <c r="AI1033" s="1395"/>
      <c r="AJ1033" s="1395"/>
      <c r="AK1033" s="1395"/>
      <c r="AL1033" s="1395"/>
      <c r="AM1033" s="1395"/>
      <c r="AN1033" s="1395"/>
    </row>
    <row r="1034">
      <c r="A1034" s="1395"/>
      <c r="B1034" s="1395"/>
      <c r="C1034" s="1395"/>
      <c r="D1034" s="1395"/>
      <c r="E1034" s="1395"/>
      <c r="F1034" s="1395"/>
      <c r="G1034" s="1395"/>
      <c r="H1034" s="1395"/>
      <c r="I1034" s="1395"/>
      <c r="J1034" s="1395"/>
      <c r="K1034" s="1395"/>
      <c r="L1034" s="1395"/>
      <c r="M1034" s="1395"/>
      <c r="N1034" s="1395"/>
      <c r="O1034" s="1395"/>
      <c r="P1034" s="1395"/>
      <c r="Q1034" s="1395"/>
      <c r="R1034" s="1395"/>
      <c r="S1034" s="1395"/>
      <c r="T1034" s="1395"/>
      <c r="U1034" s="1395"/>
      <c r="V1034" s="1395"/>
      <c r="W1034" s="1395"/>
      <c r="X1034" s="1395"/>
      <c r="Y1034" s="1395"/>
      <c r="Z1034" s="1395"/>
      <c r="AA1034" s="1395"/>
      <c r="AB1034" s="1395"/>
      <c r="AC1034" s="1395"/>
      <c r="AD1034" s="1395"/>
      <c r="AE1034" s="1395"/>
      <c r="AF1034" s="1395"/>
      <c r="AG1034" s="1395"/>
      <c r="AH1034" s="1395"/>
      <c r="AI1034" s="1395"/>
      <c r="AJ1034" s="1395"/>
      <c r="AK1034" s="1395"/>
      <c r="AL1034" s="1395"/>
      <c r="AM1034" s="1395"/>
      <c r="AN1034" s="1395"/>
    </row>
    <row r="1035">
      <c r="A1035" s="1395"/>
      <c r="B1035" s="1395"/>
      <c r="C1035" s="1395"/>
      <c r="D1035" s="1395"/>
      <c r="E1035" s="1395"/>
      <c r="F1035" s="1395"/>
      <c r="G1035" s="1395"/>
      <c r="H1035" s="1395"/>
      <c r="I1035" s="1395"/>
      <c r="J1035" s="1395"/>
      <c r="K1035" s="1395"/>
      <c r="L1035" s="1395"/>
      <c r="M1035" s="1395"/>
      <c r="N1035" s="1395"/>
      <c r="O1035" s="1395"/>
      <c r="P1035" s="1395"/>
      <c r="Q1035" s="1395"/>
      <c r="R1035" s="1395"/>
      <c r="S1035" s="1395"/>
      <c r="T1035" s="1395"/>
      <c r="U1035" s="1395"/>
      <c r="V1035" s="1395"/>
      <c r="W1035" s="1395"/>
      <c r="X1035" s="1395"/>
      <c r="Y1035" s="1395"/>
      <c r="Z1035" s="1395"/>
      <c r="AA1035" s="1395"/>
      <c r="AB1035" s="1395"/>
      <c r="AC1035" s="1395"/>
      <c r="AD1035" s="1395"/>
      <c r="AE1035" s="1395"/>
      <c r="AF1035" s="1395"/>
      <c r="AG1035" s="1395"/>
      <c r="AH1035" s="1395"/>
      <c r="AI1035" s="1395"/>
      <c r="AJ1035" s="1395"/>
      <c r="AK1035" s="1395"/>
      <c r="AL1035" s="1395"/>
      <c r="AM1035" s="1395"/>
      <c r="AN1035" s="1395"/>
    </row>
    <row r="1036">
      <c r="A1036" s="1395"/>
      <c r="B1036" s="1395"/>
      <c r="C1036" s="1395"/>
      <c r="D1036" s="1395"/>
      <c r="E1036" s="1395"/>
      <c r="F1036" s="1395"/>
      <c r="G1036" s="1395"/>
      <c r="H1036" s="1395"/>
      <c r="I1036" s="1395"/>
      <c r="J1036" s="1395"/>
      <c r="K1036" s="1395"/>
      <c r="L1036" s="1395"/>
      <c r="M1036" s="1395"/>
      <c r="N1036" s="1395"/>
      <c r="O1036" s="1395"/>
      <c r="P1036" s="1395"/>
      <c r="Q1036" s="1395"/>
      <c r="R1036" s="1395"/>
      <c r="S1036" s="1395"/>
      <c r="T1036" s="1395"/>
      <c r="U1036" s="1395"/>
      <c r="V1036" s="1395"/>
      <c r="W1036" s="1395"/>
      <c r="X1036" s="1395"/>
      <c r="Y1036" s="1395"/>
      <c r="Z1036" s="1395"/>
      <c r="AA1036" s="1395"/>
      <c r="AB1036" s="1395"/>
      <c r="AC1036" s="1395"/>
      <c r="AD1036" s="1395"/>
      <c r="AE1036" s="1395"/>
      <c r="AF1036" s="1395"/>
      <c r="AG1036" s="1395"/>
      <c r="AH1036" s="1395"/>
      <c r="AI1036" s="1395"/>
      <c r="AJ1036" s="1395"/>
      <c r="AK1036" s="1395"/>
      <c r="AL1036" s="1395"/>
      <c r="AM1036" s="1395"/>
      <c r="AN1036" s="1395"/>
    </row>
    <row r="1037">
      <c r="A1037" s="1395"/>
      <c r="B1037" s="1395"/>
      <c r="C1037" s="1395"/>
      <c r="D1037" s="1395"/>
      <c r="E1037" s="1395"/>
      <c r="F1037" s="1395"/>
      <c r="G1037" s="1395"/>
      <c r="H1037" s="1395"/>
      <c r="I1037" s="1395"/>
      <c r="J1037" s="1395"/>
      <c r="K1037" s="1395"/>
      <c r="L1037" s="1395"/>
      <c r="M1037" s="1395"/>
      <c r="N1037" s="1395"/>
      <c r="O1037" s="1395"/>
      <c r="P1037" s="1395"/>
      <c r="Q1037" s="1395"/>
      <c r="R1037" s="1395"/>
      <c r="S1037" s="1395"/>
      <c r="T1037" s="1395"/>
      <c r="U1037" s="1395"/>
      <c r="V1037" s="1395"/>
      <c r="W1037" s="1395"/>
      <c r="X1037" s="1395"/>
      <c r="Y1037" s="1395"/>
      <c r="Z1037" s="1395"/>
      <c r="AA1037" s="1395"/>
      <c r="AB1037" s="1395"/>
      <c r="AC1037" s="1395"/>
      <c r="AD1037" s="1395"/>
      <c r="AE1037" s="1395"/>
      <c r="AF1037" s="1395"/>
      <c r="AG1037" s="1395"/>
      <c r="AH1037" s="1395"/>
      <c r="AI1037" s="1395"/>
      <c r="AJ1037" s="1395"/>
      <c r="AK1037" s="1395"/>
      <c r="AL1037" s="1395"/>
      <c r="AM1037" s="1395"/>
      <c r="AN1037" s="1395"/>
    </row>
    <row r="1038">
      <c r="A1038" s="1395"/>
      <c r="B1038" s="1395"/>
      <c r="C1038" s="1395"/>
      <c r="D1038" s="1395"/>
      <c r="E1038" s="1395"/>
      <c r="F1038" s="1395"/>
      <c r="G1038" s="1395"/>
      <c r="H1038" s="1395"/>
      <c r="I1038" s="1395"/>
      <c r="J1038" s="1395"/>
      <c r="K1038" s="1395"/>
      <c r="L1038" s="1395"/>
      <c r="M1038" s="1395"/>
      <c r="N1038" s="1395"/>
      <c r="O1038" s="1395"/>
      <c r="P1038" s="1395"/>
      <c r="Q1038" s="1395"/>
      <c r="R1038" s="1395"/>
      <c r="S1038" s="1395"/>
      <c r="T1038" s="1395"/>
      <c r="U1038" s="1395"/>
      <c r="V1038" s="1395"/>
      <c r="W1038" s="1395"/>
      <c r="X1038" s="1395"/>
      <c r="Y1038" s="1395"/>
      <c r="Z1038" s="1395"/>
      <c r="AA1038" s="1395"/>
      <c r="AB1038" s="1395"/>
      <c r="AC1038" s="1395"/>
      <c r="AD1038" s="1395"/>
      <c r="AE1038" s="1395"/>
      <c r="AF1038" s="1395"/>
      <c r="AG1038" s="1395"/>
      <c r="AH1038" s="1395"/>
      <c r="AI1038" s="1395"/>
      <c r="AJ1038" s="1395"/>
      <c r="AK1038" s="1395"/>
      <c r="AL1038" s="1395"/>
      <c r="AM1038" s="1395"/>
      <c r="AN1038" s="1395"/>
    </row>
    <row r="1039">
      <c r="A1039" s="1395"/>
      <c r="B1039" s="1395"/>
      <c r="C1039" s="1395"/>
      <c r="D1039" s="1395"/>
      <c r="E1039" s="1395"/>
      <c r="F1039" s="1395"/>
      <c r="G1039" s="1395"/>
      <c r="H1039" s="1395"/>
      <c r="I1039" s="1395"/>
      <c r="J1039" s="1395"/>
      <c r="K1039" s="1395"/>
      <c r="L1039" s="1395"/>
      <c r="M1039" s="1395"/>
      <c r="N1039" s="1395"/>
      <c r="O1039" s="1395"/>
      <c r="P1039" s="1395"/>
      <c r="Q1039" s="1395"/>
      <c r="R1039" s="1395"/>
      <c r="S1039" s="1395"/>
      <c r="T1039" s="1395"/>
      <c r="U1039" s="1395"/>
      <c r="V1039" s="1395"/>
      <c r="W1039" s="1395"/>
      <c r="X1039" s="1395"/>
      <c r="Y1039" s="1395"/>
      <c r="Z1039" s="1395"/>
      <c r="AA1039" s="1395"/>
      <c r="AB1039" s="1395"/>
      <c r="AC1039" s="1395"/>
      <c r="AD1039" s="1395"/>
      <c r="AE1039" s="1395"/>
      <c r="AF1039" s="1395"/>
      <c r="AG1039" s="1395"/>
      <c r="AH1039" s="1395"/>
      <c r="AI1039" s="1395"/>
      <c r="AJ1039" s="1395"/>
      <c r="AK1039" s="1395"/>
      <c r="AL1039" s="1395"/>
      <c r="AM1039" s="1395"/>
      <c r="AN1039" s="1395"/>
    </row>
    <row r="1040">
      <c r="A1040" s="1395"/>
      <c r="B1040" s="1395"/>
      <c r="C1040" s="1395"/>
      <c r="D1040" s="1395"/>
      <c r="E1040" s="1395"/>
      <c r="F1040" s="1395"/>
      <c r="G1040" s="1395"/>
      <c r="H1040" s="1395"/>
      <c r="I1040" s="1395"/>
      <c r="J1040" s="1395"/>
      <c r="K1040" s="1395"/>
      <c r="L1040" s="1395"/>
      <c r="M1040" s="1395"/>
      <c r="N1040" s="1395"/>
      <c r="O1040" s="1395"/>
      <c r="P1040" s="1395"/>
      <c r="Q1040" s="1395"/>
      <c r="R1040" s="1395"/>
      <c r="S1040" s="1395"/>
      <c r="T1040" s="1395"/>
      <c r="U1040" s="1395"/>
      <c r="V1040" s="1395"/>
      <c r="W1040" s="1395"/>
      <c r="X1040" s="1395"/>
      <c r="Y1040" s="1395"/>
      <c r="Z1040" s="1395"/>
      <c r="AA1040" s="1395"/>
      <c r="AB1040" s="1395"/>
      <c r="AC1040" s="1395"/>
      <c r="AD1040" s="1395"/>
      <c r="AE1040" s="1395"/>
      <c r="AF1040" s="1395"/>
      <c r="AG1040" s="1395"/>
      <c r="AH1040" s="1395"/>
      <c r="AI1040" s="1395"/>
      <c r="AJ1040" s="1395"/>
      <c r="AK1040" s="1395"/>
      <c r="AL1040" s="1395"/>
      <c r="AM1040" s="1395"/>
      <c r="AN1040" s="1395"/>
    </row>
  </sheetData>
  <mergeCells count="21">
    <mergeCell ref="A6:H6"/>
    <mergeCell ref="A7:E7"/>
    <mergeCell ref="A15:J15"/>
    <mergeCell ref="A21:C21"/>
    <mergeCell ref="A23:H23"/>
    <mergeCell ref="A24:H24"/>
    <mergeCell ref="A25:J25"/>
    <mergeCell ref="A74:B74"/>
    <mergeCell ref="A84:E84"/>
    <mergeCell ref="A88:B88"/>
    <mergeCell ref="A111:E111"/>
    <mergeCell ref="A115:B115"/>
    <mergeCell ref="A153:E153"/>
    <mergeCell ref="A157:B157"/>
    <mergeCell ref="A27:B27"/>
    <mergeCell ref="A39:B39"/>
    <mergeCell ref="A52:C52"/>
    <mergeCell ref="A62:B62"/>
    <mergeCell ref="A64:C64"/>
    <mergeCell ref="A65:D65"/>
    <mergeCell ref="A66:F66"/>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3" max="3" width="25.5"/>
    <col customWidth="1" min="9" max="9" width="18.0"/>
  </cols>
  <sheetData>
    <row r="1">
      <c r="A1" s="515" t="s">
        <v>1939</v>
      </c>
      <c r="B1" s="60"/>
      <c r="C1" s="60"/>
      <c r="D1" s="60"/>
      <c r="E1" s="60"/>
      <c r="F1" s="60"/>
      <c r="G1" s="60"/>
      <c r="H1" s="60"/>
      <c r="I1" s="60"/>
      <c r="J1" s="60"/>
      <c r="K1" s="60"/>
      <c r="L1" s="60"/>
      <c r="M1" s="60"/>
      <c r="N1" s="60"/>
      <c r="O1" s="60"/>
      <c r="P1" s="60"/>
      <c r="Q1" s="60"/>
      <c r="R1" s="60"/>
      <c r="S1" s="60"/>
      <c r="T1" s="60"/>
      <c r="U1" s="60"/>
      <c r="V1" s="60"/>
      <c r="W1" s="60"/>
      <c r="X1" s="60"/>
      <c r="Y1" s="60"/>
      <c r="Z1" s="60"/>
    </row>
    <row r="2">
      <c r="A2" s="60" t="s">
        <v>1800</v>
      </c>
      <c r="B2" s="60"/>
      <c r="C2" s="60"/>
      <c r="D2" s="60"/>
      <c r="E2" s="60"/>
      <c r="F2" s="60"/>
      <c r="G2" s="60"/>
      <c r="H2" s="60"/>
      <c r="I2" s="60"/>
      <c r="J2" s="60"/>
      <c r="K2" s="60"/>
      <c r="L2" s="60"/>
      <c r="M2" s="60"/>
      <c r="N2" s="60"/>
      <c r="O2" s="60"/>
      <c r="P2" s="60"/>
      <c r="Q2" s="60"/>
      <c r="R2" s="60"/>
      <c r="S2" s="60"/>
      <c r="T2" s="60"/>
      <c r="U2" s="60"/>
      <c r="V2" s="60"/>
      <c r="W2" s="60"/>
      <c r="X2" s="60"/>
      <c r="Y2" s="60"/>
      <c r="Z2" s="60"/>
    </row>
    <row r="3">
      <c r="A3" s="60"/>
      <c r="B3" s="60"/>
      <c r="C3" s="60"/>
      <c r="D3" s="60"/>
      <c r="E3" s="60"/>
      <c r="F3" s="60"/>
      <c r="G3" s="60"/>
      <c r="H3" s="60"/>
      <c r="I3" s="60"/>
      <c r="J3" s="60"/>
      <c r="K3" s="60"/>
      <c r="L3" s="60"/>
      <c r="M3" s="60"/>
      <c r="N3" s="60"/>
      <c r="O3" s="60"/>
      <c r="P3" s="60"/>
      <c r="Q3" s="60"/>
      <c r="R3" s="60"/>
      <c r="S3" s="60"/>
      <c r="T3" s="60"/>
      <c r="U3" s="60"/>
      <c r="V3" s="60"/>
      <c r="W3" s="60"/>
      <c r="X3" s="60"/>
      <c r="Y3" s="60"/>
      <c r="Z3" s="60"/>
    </row>
    <row r="4">
      <c r="A4" s="1358" t="s">
        <v>1128</v>
      </c>
      <c r="D4" s="60"/>
      <c r="E4" s="60"/>
      <c r="F4" s="60"/>
      <c r="G4" s="60"/>
      <c r="H4" s="60"/>
      <c r="I4" s="60"/>
      <c r="J4" s="60"/>
      <c r="K4" s="60"/>
      <c r="L4" s="60"/>
      <c r="M4" s="60"/>
      <c r="N4" s="60"/>
      <c r="O4" s="60"/>
      <c r="P4" s="60"/>
      <c r="Q4" s="60"/>
      <c r="R4" s="60"/>
      <c r="S4" s="60"/>
      <c r="T4" s="60"/>
      <c r="U4" s="60"/>
      <c r="V4" s="60"/>
      <c r="W4" s="60"/>
      <c r="X4" s="60"/>
      <c r="Y4" s="60"/>
      <c r="Z4" s="60"/>
    </row>
    <row r="5">
      <c r="A5" s="60"/>
      <c r="B5" s="60"/>
      <c r="C5" s="60"/>
      <c r="D5" s="60"/>
      <c r="E5" s="60"/>
      <c r="F5" s="60"/>
      <c r="G5" s="60"/>
      <c r="H5" s="60"/>
      <c r="I5" s="60"/>
      <c r="J5" s="60"/>
      <c r="K5" s="60"/>
      <c r="L5" s="60"/>
      <c r="M5" s="60"/>
      <c r="N5" s="60"/>
      <c r="O5" s="60"/>
      <c r="P5" s="60"/>
      <c r="Q5" s="60"/>
      <c r="R5" s="60"/>
      <c r="S5" s="60"/>
      <c r="T5" s="60"/>
      <c r="U5" s="60"/>
      <c r="V5" s="60"/>
      <c r="W5" s="60"/>
      <c r="X5" s="60"/>
      <c r="Y5" s="60"/>
      <c r="Z5" s="60"/>
    </row>
    <row r="6">
      <c r="A6" s="1246" t="s">
        <v>1129</v>
      </c>
      <c r="B6" s="1246"/>
      <c r="C6" s="1246"/>
      <c r="D6" s="1246"/>
      <c r="E6" s="1246"/>
      <c r="F6" s="1246"/>
      <c r="G6" s="1246"/>
      <c r="H6" s="1246"/>
      <c r="I6" s="1246"/>
      <c r="J6" s="60"/>
      <c r="K6" s="60"/>
      <c r="L6" s="60"/>
      <c r="M6" s="60"/>
      <c r="N6" s="60"/>
      <c r="O6" s="60"/>
      <c r="P6" s="60"/>
      <c r="Q6" s="60"/>
      <c r="R6" s="60"/>
      <c r="S6" s="60"/>
      <c r="T6" s="60"/>
      <c r="U6" s="60"/>
      <c r="V6" s="60"/>
      <c r="W6" s="60"/>
      <c r="X6" s="60"/>
      <c r="Y6" s="60"/>
      <c r="Z6" s="60"/>
    </row>
    <row r="7">
      <c r="A7" s="1246" t="s">
        <v>1940</v>
      </c>
      <c r="B7" s="1246"/>
      <c r="C7" s="1246"/>
      <c r="D7" s="1246"/>
      <c r="E7" s="1246"/>
      <c r="F7" s="1246"/>
      <c r="G7" s="60"/>
      <c r="H7" s="60"/>
      <c r="I7" s="60"/>
      <c r="J7" s="60"/>
      <c r="K7" s="60"/>
      <c r="L7" s="60"/>
      <c r="M7" s="60"/>
      <c r="N7" s="60"/>
      <c r="O7" s="60"/>
      <c r="P7" s="60"/>
      <c r="Q7" s="60"/>
      <c r="R7" s="60"/>
      <c r="S7" s="60"/>
      <c r="T7" s="60"/>
      <c r="U7" s="60"/>
      <c r="V7" s="60"/>
      <c r="W7" s="60"/>
      <c r="X7" s="60"/>
      <c r="Y7" s="60"/>
      <c r="Z7" s="60"/>
    </row>
    <row r="8">
      <c r="A8" s="60"/>
      <c r="B8" s="60"/>
      <c r="C8" s="60"/>
      <c r="D8" s="60"/>
      <c r="E8" s="60"/>
      <c r="F8" s="60"/>
      <c r="G8" s="60"/>
      <c r="H8" s="60"/>
      <c r="I8" s="60"/>
      <c r="J8" s="60"/>
      <c r="K8" s="60"/>
      <c r="L8" s="60"/>
      <c r="M8" s="60"/>
      <c r="N8" s="60"/>
      <c r="O8" s="60"/>
      <c r="P8" s="60"/>
      <c r="Q8" s="60"/>
      <c r="R8" s="60"/>
      <c r="S8" s="60"/>
      <c r="T8" s="60"/>
      <c r="U8" s="60"/>
      <c r="V8" s="60"/>
      <c r="W8" s="60"/>
      <c r="X8" s="60"/>
      <c r="Y8" s="60"/>
      <c r="Z8" s="60"/>
    </row>
    <row r="9">
      <c r="A9" s="517" t="s">
        <v>452</v>
      </c>
      <c r="B9" s="517" t="s">
        <v>7</v>
      </c>
      <c r="C9" s="517" t="s">
        <v>490</v>
      </c>
      <c r="D9" s="517" t="s">
        <v>491</v>
      </c>
      <c r="E9" s="517" t="s">
        <v>492</v>
      </c>
      <c r="F9" s="517" t="s">
        <v>493</v>
      </c>
      <c r="G9" s="517" t="s">
        <v>498</v>
      </c>
      <c r="H9" s="517" t="s">
        <v>500</v>
      </c>
      <c r="I9" s="517" t="s">
        <v>501</v>
      </c>
      <c r="J9" s="517" t="s">
        <v>502</v>
      </c>
      <c r="K9" s="517" t="s">
        <v>482</v>
      </c>
      <c r="L9" s="517" t="s">
        <v>484</v>
      </c>
      <c r="M9" s="518" t="s">
        <v>503</v>
      </c>
      <c r="N9" s="282"/>
      <c r="O9" s="282"/>
      <c r="P9" s="282"/>
      <c r="Q9" s="282"/>
      <c r="R9" s="282"/>
      <c r="S9" s="282"/>
      <c r="T9" s="282"/>
      <c r="U9" s="282"/>
      <c r="V9" s="282"/>
      <c r="W9" s="282"/>
      <c r="X9" s="282"/>
      <c r="Y9" s="282"/>
      <c r="Z9" s="282"/>
    </row>
    <row r="10">
      <c r="A10" s="520" t="s">
        <v>453</v>
      </c>
      <c r="B10" s="521" t="s">
        <v>453</v>
      </c>
      <c r="C10" s="520" t="s">
        <v>11</v>
      </c>
      <c r="D10" s="520" t="s">
        <v>15</v>
      </c>
      <c r="E10" s="520" t="s">
        <v>15</v>
      </c>
      <c r="F10" s="520" t="s">
        <v>22</v>
      </c>
      <c r="G10" s="520" t="s">
        <v>22</v>
      </c>
      <c r="H10" s="520" t="s">
        <v>28</v>
      </c>
      <c r="I10" s="520" t="s">
        <v>15</v>
      </c>
      <c r="J10" s="520" t="s">
        <v>35</v>
      </c>
      <c r="K10" s="520" t="s">
        <v>35</v>
      </c>
      <c r="L10" s="520" t="s">
        <v>35</v>
      </c>
      <c r="M10" s="522" t="s">
        <v>8</v>
      </c>
      <c r="N10" s="60"/>
      <c r="O10" s="60"/>
      <c r="P10" s="60"/>
      <c r="Q10" s="60"/>
      <c r="R10" s="60"/>
      <c r="S10" s="60"/>
      <c r="T10" s="60"/>
      <c r="U10" s="60"/>
      <c r="V10" s="60"/>
      <c r="W10" s="60"/>
      <c r="X10" s="60"/>
      <c r="Y10" s="60"/>
      <c r="Z10" s="60"/>
    </row>
    <row r="11">
      <c r="A11" s="523" t="s">
        <v>1941</v>
      </c>
      <c r="B11" s="523">
        <v>113.0</v>
      </c>
      <c r="C11" s="523" t="s">
        <v>1942</v>
      </c>
      <c r="D11" s="523" t="s">
        <v>1943</v>
      </c>
      <c r="E11" s="523" t="s">
        <v>20</v>
      </c>
      <c r="F11" s="1410" t="str">
        <f>"084"</f>
        <v>084</v>
      </c>
      <c r="G11" s="523" t="s">
        <v>1944</v>
      </c>
      <c r="H11" s="521" t="s">
        <v>1945</v>
      </c>
      <c r="I11" s="523" t="s">
        <v>1808</v>
      </c>
      <c r="J11" s="525">
        <v>45858.0</v>
      </c>
      <c r="K11" s="525">
        <v>45027.0</v>
      </c>
      <c r="L11" s="525">
        <v>45858.0</v>
      </c>
      <c r="M11" s="522">
        <v>176039.0</v>
      </c>
      <c r="N11" s="60"/>
      <c r="O11" s="60"/>
      <c r="P11" s="60"/>
      <c r="Q11" s="60"/>
      <c r="R11" s="60"/>
      <c r="S11" s="60"/>
      <c r="T11" s="60"/>
      <c r="U11" s="60"/>
      <c r="V11" s="60"/>
      <c r="W11" s="60"/>
      <c r="X11" s="60"/>
      <c r="Y11" s="60"/>
      <c r="Z11" s="60"/>
    </row>
    <row r="12">
      <c r="A12" s="520" t="s">
        <v>1802</v>
      </c>
      <c r="B12" s="520">
        <v>104.0</v>
      </c>
      <c r="C12" s="520" t="s">
        <v>1803</v>
      </c>
      <c r="D12" s="520" t="s">
        <v>1804</v>
      </c>
      <c r="E12" s="520" t="s">
        <v>20</v>
      </c>
      <c r="F12" s="1410" t="str">
        <f>"022"</f>
        <v>022</v>
      </c>
      <c r="G12" s="520" t="s">
        <v>1806</v>
      </c>
      <c r="H12" s="521" t="s">
        <v>1807</v>
      </c>
      <c r="I12" s="520" t="s">
        <v>1808</v>
      </c>
      <c r="J12" s="525">
        <v>45900.0</v>
      </c>
      <c r="K12" s="525">
        <v>45828.0</v>
      </c>
      <c r="L12" s="525">
        <v>45900.0</v>
      </c>
      <c r="M12" s="522">
        <v>176039.0</v>
      </c>
      <c r="N12" s="60"/>
      <c r="O12" s="60"/>
      <c r="P12" s="60"/>
      <c r="Q12" s="60"/>
      <c r="R12" s="60"/>
      <c r="S12" s="60"/>
      <c r="T12" s="60"/>
      <c r="U12" s="60"/>
      <c r="V12" s="60"/>
      <c r="W12" s="60"/>
      <c r="X12" s="60"/>
      <c r="Y12" s="60"/>
      <c r="Z12" s="60"/>
    </row>
    <row r="13">
      <c r="A13" s="1246"/>
      <c r="B13" s="1246"/>
      <c r="C13" s="1246"/>
      <c r="D13" s="1246"/>
      <c r="E13" s="1246"/>
      <c r="F13" s="1246"/>
      <c r="G13" s="1246"/>
      <c r="H13" s="1246"/>
      <c r="I13" s="60"/>
      <c r="J13" s="60"/>
      <c r="K13" s="60"/>
      <c r="L13" s="60"/>
      <c r="M13" s="60"/>
      <c r="N13" s="60"/>
      <c r="O13" s="60"/>
      <c r="P13" s="60"/>
      <c r="Q13" s="60"/>
      <c r="R13" s="60"/>
      <c r="S13" s="60"/>
      <c r="T13" s="60"/>
      <c r="U13" s="60"/>
      <c r="V13" s="60"/>
      <c r="W13" s="60"/>
      <c r="X13" s="60"/>
      <c r="Y13" s="60"/>
      <c r="Z13" s="60"/>
    </row>
    <row r="14">
      <c r="A14" s="1246" t="s">
        <v>1946</v>
      </c>
      <c r="I14" s="60"/>
      <c r="J14" s="60"/>
      <c r="K14" s="60"/>
      <c r="L14" s="60"/>
      <c r="M14" s="60"/>
      <c r="N14" s="60"/>
      <c r="O14" s="60"/>
      <c r="P14" s="60"/>
      <c r="Q14" s="60"/>
      <c r="R14" s="60"/>
      <c r="S14" s="60"/>
      <c r="T14" s="60"/>
      <c r="U14" s="60"/>
      <c r="V14" s="60"/>
      <c r="W14" s="60"/>
      <c r="X14" s="60"/>
      <c r="Y14" s="60"/>
      <c r="Z14" s="60"/>
    </row>
    <row r="15">
      <c r="A15" s="60" t="s">
        <v>1608</v>
      </c>
      <c r="E15" s="60"/>
      <c r="F15" s="60"/>
      <c r="G15" s="60"/>
      <c r="H15" s="60"/>
      <c r="I15" s="60"/>
      <c r="J15" s="60"/>
      <c r="K15" s="60"/>
      <c r="L15" s="60"/>
      <c r="M15" s="60"/>
      <c r="N15" s="60"/>
      <c r="O15" s="60"/>
      <c r="P15" s="60"/>
      <c r="Q15" s="60"/>
      <c r="R15" s="60"/>
      <c r="S15" s="60"/>
      <c r="T15" s="60"/>
      <c r="U15" s="60"/>
      <c r="V15" s="60"/>
      <c r="W15" s="60"/>
      <c r="X15" s="60"/>
      <c r="Y15" s="60"/>
      <c r="Z15" s="60"/>
    </row>
    <row r="16">
      <c r="A16" s="1246"/>
      <c r="B16" s="1246"/>
      <c r="C16" s="1246"/>
      <c r="D16" s="1246"/>
      <c r="E16" s="1246"/>
      <c r="F16" s="1246"/>
      <c r="G16" s="1246"/>
      <c r="H16" s="1246"/>
      <c r="I16" s="60"/>
      <c r="J16" s="60"/>
      <c r="K16" s="60"/>
      <c r="L16" s="60"/>
      <c r="M16" s="60"/>
      <c r="N16" s="60"/>
      <c r="O16" s="60"/>
      <c r="P16" s="60"/>
      <c r="Q16" s="60"/>
      <c r="R16" s="60"/>
      <c r="S16" s="60"/>
      <c r="T16" s="60"/>
      <c r="U16" s="60"/>
      <c r="V16" s="60"/>
      <c r="W16" s="60"/>
      <c r="X16" s="60"/>
      <c r="Y16" s="60"/>
      <c r="Z16" s="60"/>
    </row>
    <row r="17">
      <c r="A17" s="1362" t="str">
        <f t="array" ref="A17:J17">TRANSPOSE('All Table_V4_Clean'!A340:A349)</f>
        <v>limit_id</v>
      </c>
      <c r="B17" s="1362" t="s">
        <v>7</v>
      </c>
      <c r="C17" s="1362" t="s">
        <v>905</v>
      </c>
      <c r="D17" s="1362" t="s">
        <v>534</v>
      </c>
      <c r="E17" s="1411" t="s">
        <v>906</v>
      </c>
      <c r="F17" s="1411" t="s">
        <v>908</v>
      </c>
      <c r="G17" s="1362" t="s">
        <v>910</v>
      </c>
      <c r="H17" s="1412" t="s">
        <v>912</v>
      </c>
      <c r="I17" s="441" t="s">
        <v>915</v>
      </c>
      <c r="J17" s="528" t="s">
        <v>482</v>
      </c>
      <c r="K17" s="1413" t="s">
        <v>452</v>
      </c>
      <c r="L17" s="282"/>
      <c r="M17" s="282"/>
      <c r="N17" s="282"/>
      <c r="O17" s="282"/>
      <c r="P17" s="282"/>
      <c r="Q17" s="282"/>
      <c r="R17" s="282"/>
      <c r="S17" s="282"/>
      <c r="T17" s="282"/>
      <c r="U17" s="282"/>
      <c r="V17" s="282"/>
      <c r="W17" s="282"/>
      <c r="X17" s="282"/>
      <c r="Y17" s="282"/>
      <c r="Z17" s="282"/>
    </row>
    <row r="18">
      <c r="A18" s="1324" t="s">
        <v>453</v>
      </c>
      <c r="B18" s="521" t="s">
        <v>453</v>
      </c>
      <c r="C18" s="1102" t="s">
        <v>59</v>
      </c>
      <c r="D18" s="1102" t="s">
        <v>81</v>
      </c>
      <c r="E18" s="1102" t="s">
        <v>126</v>
      </c>
      <c r="F18" s="1102" t="s">
        <v>126</v>
      </c>
      <c r="G18" s="1102" t="s">
        <v>126</v>
      </c>
      <c r="H18" s="1102" t="s">
        <v>35</v>
      </c>
      <c r="I18" s="1217" t="s">
        <v>110</v>
      </c>
      <c r="J18" s="1324" t="s">
        <v>35</v>
      </c>
      <c r="K18" s="1364" t="s">
        <v>453</v>
      </c>
      <c r="L18" s="60"/>
      <c r="M18" s="60"/>
      <c r="N18" s="60"/>
      <c r="O18" s="60"/>
      <c r="P18" s="60"/>
      <c r="Q18" s="60"/>
      <c r="R18" s="60"/>
      <c r="S18" s="60"/>
      <c r="T18" s="60"/>
      <c r="U18" s="60"/>
      <c r="V18" s="60"/>
      <c r="W18" s="60"/>
      <c r="X18" s="60"/>
      <c r="Y18" s="60"/>
      <c r="Z18" s="60"/>
    </row>
    <row r="19">
      <c r="A19" s="1324">
        <v>2003.0</v>
      </c>
      <c r="B19" s="1324">
        <v>113.0</v>
      </c>
      <c r="C19" s="1102" t="s">
        <v>1402</v>
      </c>
      <c r="D19" s="1102" t="s">
        <v>83</v>
      </c>
      <c r="E19" s="1218">
        <v>1.0E9</v>
      </c>
      <c r="F19" s="1218">
        <v>1.0E9</v>
      </c>
      <c r="G19" s="1102">
        <v>0.0</v>
      </c>
      <c r="H19" s="1414">
        <v>45931.0</v>
      </c>
      <c r="I19" s="1415">
        <v>45930.375</v>
      </c>
      <c r="J19" s="1365">
        <v>45828.0</v>
      </c>
      <c r="K19" s="1416" t="s">
        <v>1941</v>
      </c>
      <c r="L19" s="60"/>
      <c r="M19" s="60"/>
      <c r="N19" s="60"/>
      <c r="O19" s="60"/>
      <c r="P19" s="60"/>
      <c r="Q19" s="60"/>
      <c r="R19" s="60"/>
      <c r="S19" s="60"/>
      <c r="T19" s="60"/>
      <c r="U19" s="60"/>
      <c r="V19" s="60"/>
      <c r="W19" s="60"/>
      <c r="X19" s="60"/>
      <c r="Y19" s="60"/>
      <c r="Z19" s="60"/>
    </row>
    <row r="20">
      <c r="A20" s="1324">
        <v>2002.0</v>
      </c>
      <c r="B20" s="1217">
        <v>104.0</v>
      </c>
      <c r="C20" s="1217" t="s">
        <v>1402</v>
      </c>
      <c r="D20" s="1217" t="s">
        <v>83</v>
      </c>
      <c r="E20" s="1218">
        <v>5.0E8</v>
      </c>
      <c r="F20" s="1218">
        <v>5.0E8</v>
      </c>
      <c r="G20" s="1217">
        <v>0.0</v>
      </c>
      <c r="H20" s="1365">
        <v>45828.0</v>
      </c>
      <c r="I20" s="1417">
        <v>45931.375</v>
      </c>
      <c r="J20" s="1365">
        <v>45828.0</v>
      </c>
      <c r="K20" s="1418" t="s">
        <v>1802</v>
      </c>
      <c r="L20" s="60"/>
      <c r="M20" s="60"/>
      <c r="N20" s="60"/>
      <c r="O20" s="60"/>
      <c r="P20" s="60"/>
      <c r="Q20" s="60"/>
      <c r="R20" s="60"/>
      <c r="S20" s="60"/>
      <c r="T20" s="60"/>
      <c r="U20" s="60"/>
      <c r="V20" s="60"/>
      <c r="W20" s="60"/>
      <c r="X20" s="60"/>
      <c r="Y20" s="60"/>
      <c r="Z20" s="60"/>
    </row>
    <row r="21">
      <c r="A21" s="60"/>
      <c r="B21" s="60"/>
      <c r="C21" s="60"/>
      <c r="D21" s="60"/>
      <c r="E21" s="1360"/>
      <c r="F21" s="1360"/>
      <c r="G21" s="60"/>
      <c r="H21" s="1368"/>
      <c r="I21" s="1361"/>
      <c r="J21" s="60"/>
      <c r="K21" s="60"/>
      <c r="L21" s="60"/>
      <c r="M21" s="60"/>
      <c r="N21" s="60"/>
      <c r="O21" s="60"/>
      <c r="P21" s="60"/>
      <c r="Q21" s="60"/>
      <c r="R21" s="60"/>
      <c r="S21" s="60"/>
      <c r="T21" s="60"/>
      <c r="U21" s="60"/>
      <c r="V21" s="60"/>
      <c r="W21" s="60"/>
      <c r="X21" s="60"/>
      <c r="Y21" s="60"/>
      <c r="Z21" s="60"/>
    </row>
    <row r="22">
      <c r="A22" s="1246" t="s">
        <v>1609</v>
      </c>
      <c r="H22" s="60"/>
      <c r="I22" s="60"/>
      <c r="J22" s="60"/>
      <c r="K22" s="60"/>
      <c r="L22" s="60"/>
      <c r="M22" s="60"/>
      <c r="N22" s="60"/>
      <c r="O22" s="60"/>
      <c r="P22" s="60"/>
      <c r="Q22" s="60"/>
      <c r="R22" s="60"/>
      <c r="S22" s="60"/>
      <c r="T22" s="60"/>
      <c r="U22" s="60"/>
      <c r="V22" s="60"/>
      <c r="W22" s="60"/>
      <c r="X22" s="60"/>
      <c r="Y22" s="60"/>
      <c r="Z22" s="60"/>
    </row>
    <row r="23">
      <c r="A23" s="60" t="s">
        <v>1812</v>
      </c>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1246"/>
      <c r="B24" s="1246"/>
      <c r="C24" s="1246"/>
      <c r="D24" s="1246"/>
      <c r="E24" s="1246"/>
      <c r="F24" s="1246"/>
      <c r="G24" s="1246"/>
      <c r="H24" s="1246"/>
      <c r="I24" s="1246"/>
      <c r="J24" s="60"/>
      <c r="K24" s="60"/>
      <c r="L24" s="60"/>
      <c r="M24" s="60"/>
      <c r="N24" s="60"/>
      <c r="O24" s="60"/>
      <c r="P24" s="60"/>
      <c r="Q24" s="60"/>
      <c r="R24" s="60"/>
      <c r="S24" s="60"/>
      <c r="T24" s="60"/>
      <c r="U24" s="60"/>
      <c r="V24" s="60"/>
      <c r="W24" s="60"/>
      <c r="X24" s="60"/>
      <c r="Y24" s="60"/>
      <c r="Z24" s="60"/>
    </row>
    <row r="25">
      <c r="A25" s="1369" t="s">
        <v>1137</v>
      </c>
      <c r="D25" s="60"/>
      <c r="E25" s="60"/>
      <c r="F25" s="60"/>
      <c r="G25" s="60"/>
      <c r="H25" s="60"/>
      <c r="I25" s="60"/>
      <c r="J25" s="60"/>
      <c r="K25" s="60"/>
      <c r="L25" s="60"/>
      <c r="M25" s="60"/>
      <c r="N25" s="60"/>
      <c r="O25" s="60"/>
      <c r="P25" s="60"/>
      <c r="Q25" s="60"/>
      <c r="R25" s="60"/>
      <c r="S25" s="60"/>
      <c r="T25" s="60"/>
      <c r="U25" s="60"/>
      <c r="V25" s="60"/>
      <c r="W25" s="60"/>
      <c r="X25" s="60"/>
      <c r="Y25" s="60"/>
      <c r="Z25" s="60"/>
    </row>
    <row r="26">
      <c r="A26" s="1246"/>
      <c r="B26" s="1246"/>
      <c r="C26" s="1246"/>
      <c r="D26" s="1246"/>
      <c r="E26" s="1246"/>
      <c r="F26" s="1246"/>
      <c r="G26" s="1246"/>
      <c r="H26" s="1246"/>
      <c r="I26" s="1246"/>
      <c r="J26" s="1246"/>
      <c r="K26" s="1246"/>
      <c r="L26" s="1246"/>
      <c r="M26" s="1246"/>
      <c r="N26" s="1246"/>
      <c r="O26" s="1246"/>
      <c r="P26" s="1246"/>
      <c r="Q26" s="60"/>
      <c r="R26" s="60"/>
      <c r="S26" s="60"/>
      <c r="T26" s="60"/>
      <c r="U26" s="60"/>
      <c r="V26" s="60"/>
      <c r="W26" s="60"/>
      <c r="X26" s="60"/>
      <c r="Y26" s="60"/>
      <c r="Z26" s="60"/>
    </row>
    <row r="27">
      <c r="A27" s="1246" t="s">
        <v>1813</v>
      </c>
      <c r="J27" s="1246"/>
      <c r="K27" s="1246"/>
      <c r="L27" s="1246"/>
      <c r="M27" s="1246"/>
      <c r="N27" s="1246"/>
      <c r="O27" s="1246"/>
      <c r="P27" s="1246"/>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517" t="s">
        <v>602</v>
      </c>
      <c r="B29" s="517" t="s">
        <v>583</v>
      </c>
      <c r="C29" s="517" t="s">
        <v>585</v>
      </c>
      <c r="D29" s="517" t="s">
        <v>525</v>
      </c>
      <c r="E29" s="517" t="s">
        <v>604</v>
      </c>
      <c r="F29" s="517" t="s">
        <v>7</v>
      </c>
      <c r="G29" s="517" t="s">
        <v>606</v>
      </c>
      <c r="H29" s="517" t="s">
        <v>534</v>
      </c>
      <c r="I29" s="517" t="s">
        <v>609</v>
      </c>
      <c r="J29" s="517" t="s">
        <v>613</v>
      </c>
      <c r="K29" s="517" t="s">
        <v>614</v>
      </c>
      <c r="L29" s="517" t="s">
        <v>616</v>
      </c>
      <c r="M29" s="517" t="s">
        <v>620</v>
      </c>
      <c r="N29" s="517" t="s">
        <v>624</v>
      </c>
      <c r="O29" s="517" t="s">
        <v>627</v>
      </c>
      <c r="P29" s="517" t="s">
        <v>630</v>
      </c>
      <c r="Q29" s="517" t="s">
        <v>633</v>
      </c>
      <c r="R29" s="517" t="s">
        <v>636</v>
      </c>
      <c r="S29" s="517" t="s">
        <v>426</v>
      </c>
      <c r="T29" s="517" t="s">
        <v>548</v>
      </c>
      <c r="U29" s="527" t="s">
        <v>639</v>
      </c>
      <c r="V29" s="528" t="s">
        <v>640</v>
      </c>
      <c r="W29" s="528" t="s">
        <v>644</v>
      </c>
      <c r="X29" s="528" t="s">
        <v>452</v>
      </c>
      <c r="Y29" s="282"/>
      <c r="Z29" s="282"/>
    </row>
    <row r="30">
      <c r="A30" s="529" t="s">
        <v>453</v>
      </c>
      <c r="B30" s="530" t="s">
        <v>110</v>
      </c>
      <c r="C30" s="530" t="s">
        <v>35</v>
      </c>
      <c r="D30" s="530" t="s">
        <v>35</v>
      </c>
      <c r="E30" s="530" t="s">
        <v>28</v>
      </c>
      <c r="F30" s="529" t="s">
        <v>453</v>
      </c>
      <c r="G30" s="530" t="s">
        <v>126</v>
      </c>
      <c r="H30" s="530" t="s">
        <v>81</v>
      </c>
      <c r="I30" s="530" t="s">
        <v>59</v>
      </c>
      <c r="J30" s="530" t="s">
        <v>28</v>
      </c>
      <c r="K30" s="530" t="s">
        <v>71</v>
      </c>
      <c r="L30" s="531" t="s">
        <v>28</v>
      </c>
      <c r="M30" s="530" t="s">
        <v>59</v>
      </c>
      <c r="N30" s="530" t="s">
        <v>71</v>
      </c>
      <c r="O30" s="530" t="s">
        <v>71</v>
      </c>
      <c r="P30" s="530" t="s">
        <v>35</v>
      </c>
      <c r="Q30" s="530" t="s">
        <v>35</v>
      </c>
      <c r="R30" s="530" t="s">
        <v>59</v>
      </c>
      <c r="S30" s="530" t="s">
        <v>126</v>
      </c>
      <c r="T30" s="530" t="s">
        <v>59</v>
      </c>
      <c r="U30" s="532" t="s">
        <v>15</v>
      </c>
      <c r="V30" s="1324" t="s">
        <v>453</v>
      </c>
      <c r="W30" s="531" t="s">
        <v>8</v>
      </c>
      <c r="X30" s="1252" t="s">
        <v>453</v>
      </c>
      <c r="Y30" s="60"/>
      <c r="Z30" s="60"/>
    </row>
    <row r="31">
      <c r="A31" s="529">
        <v>40006.0</v>
      </c>
      <c r="B31" s="534">
        <v>45931.44097222222</v>
      </c>
      <c r="C31" s="535">
        <v>45931.0</v>
      </c>
      <c r="D31" s="535">
        <v>45945.0</v>
      </c>
      <c r="E31" s="530" t="s">
        <v>123</v>
      </c>
      <c r="F31" s="529">
        <v>113.0</v>
      </c>
      <c r="G31" s="537">
        <v>5.0E8</v>
      </c>
      <c r="H31" s="530" t="s">
        <v>83</v>
      </c>
      <c r="I31" s="536" t="str">
        <f t="shared" ref="I31:I32" si="2">CONCATENATE(M31,L31,A31)</f>
        <v>FIX40006</v>
      </c>
      <c r="J31" s="530" t="s">
        <v>131</v>
      </c>
      <c r="K31" s="540">
        <v>1.5</v>
      </c>
      <c r="L31" s="531" t="str">
        <f>""</f>
        <v/>
      </c>
      <c r="M31" s="530" t="s">
        <v>693</v>
      </c>
      <c r="N31" s="530" t="str">
        <f t="shared" ref="N31:Q31" si="1">" "</f>
        <v> </v>
      </c>
      <c r="O31" s="530" t="str">
        <f t="shared" si="1"/>
        <v> </v>
      </c>
      <c r="P31" s="530" t="str">
        <f t="shared" si="1"/>
        <v> </v>
      </c>
      <c r="Q31" s="530" t="str">
        <f t="shared" si="1"/>
        <v> </v>
      </c>
      <c r="R31" s="530" t="s">
        <v>79</v>
      </c>
      <c r="S31" s="530">
        <v>0.0</v>
      </c>
      <c r="T31" s="530" t="s">
        <v>143</v>
      </c>
      <c r="U31" s="530" t="str">
        <f t="shared" ref="U31:U32" si="3">" "</f>
        <v> </v>
      </c>
      <c r="V31" s="1324">
        <v>2003.0</v>
      </c>
      <c r="W31" s="531">
        <f t="shared" ref="W31:W32" si="4">D31-C31</f>
        <v>14</v>
      </c>
      <c r="X31" s="531" t="str">
        <f>$K$19</f>
        <v>SCB0107536000102</v>
      </c>
      <c r="Y31" s="60"/>
      <c r="Z31" s="60"/>
    </row>
    <row r="32">
      <c r="A32" s="536">
        <f>'IB Lend_V4_Sep25'!A33</f>
        <v>40004</v>
      </c>
      <c r="B32" s="534">
        <v>45930.416666666664</v>
      </c>
      <c r="C32" s="535">
        <f>'IB Lend_V4_Sep25'!C33</f>
        <v>45930</v>
      </c>
      <c r="D32" s="535">
        <f>'IB Lend_V4_Sep25'!D33</f>
        <v>46021</v>
      </c>
      <c r="E32" s="536" t="str">
        <f>'IB Lend_V4_Sep25'!E33</f>
        <v>Lend</v>
      </c>
      <c r="F32" s="536">
        <f>'IB Lend_V4_Sep25'!F33</f>
        <v>104</v>
      </c>
      <c r="G32" s="537">
        <f>'IB Lend_V4_Sep25'!G33</f>
        <v>100000000</v>
      </c>
      <c r="H32" s="536" t="str">
        <f>'IB Lend_V4_Sep25'!H33</f>
        <v>THB</v>
      </c>
      <c r="I32" s="536" t="str">
        <f t="shared" si="2"/>
        <v>THOR1M40004</v>
      </c>
      <c r="J32" s="536" t="str">
        <f>'IB Lend_V4_Sep25'!J33</f>
        <v>Floating</v>
      </c>
      <c r="K32" s="540">
        <f>'IB Lend_V4_Sep25'!K33</f>
        <v>2.2</v>
      </c>
      <c r="L32" s="530" t="str">
        <f>'IB Lend_V4_Sep25'!L33</f>
        <v>1M</v>
      </c>
      <c r="M32" s="530" t="str">
        <f>'IB Lend_V4_Sep25'!M33</f>
        <v>THOR</v>
      </c>
      <c r="N32" s="540">
        <f>'IB Lend_V4_Sep25'!N33</f>
        <v>0.1</v>
      </c>
      <c r="O32" s="540">
        <f>'IB Lend_V4_Sep25'!O33</f>
        <v>2.1</v>
      </c>
      <c r="P32" s="1419">
        <f>'IB Lend_V4_Sep25'!P33</f>
        <v>45960</v>
      </c>
      <c r="Q32" s="1419">
        <f>'IB Lend_V4_Sep25'!Q33</f>
        <v>45991</v>
      </c>
      <c r="R32" s="530" t="str">
        <f>'IB Lend_V4_Sep25'!R33</f>
        <v>Actual/365</v>
      </c>
      <c r="S32" s="530">
        <f>'IB Lend_V4_Sep25'!S33</f>
        <v>0</v>
      </c>
      <c r="T32" s="530" t="str">
        <f>'IB Lend_V4_Sep25'!T33</f>
        <v>Active</v>
      </c>
      <c r="U32" s="530" t="str">
        <f t="shared" si="3"/>
        <v> </v>
      </c>
      <c r="V32" s="1102">
        <f>'IB Lend_V4_Sep25'!V33</f>
        <v>2002</v>
      </c>
      <c r="W32" s="531">
        <f t="shared" si="4"/>
        <v>91</v>
      </c>
      <c r="X32" s="531" t="str">
        <f>$K$20</f>
        <v>CIMB0107537002338</v>
      </c>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1358" t="s">
        <v>1573</v>
      </c>
      <c r="D34" s="1246"/>
      <c r="E34" s="1246"/>
      <c r="F34" s="1246"/>
      <c r="G34" s="1246"/>
      <c r="H34" s="1246"/>
      <c r="I34" s="60"/>
      <c r="J34" s="60"/>
      <c r="K34" s="60"/>
      <c r="L34" s="60"/>
      <c r="M34" s="60"/>
      <c r="N34" s="60"/>
      <c r="O34" s="60"/>
      <c r="P34" s="60"/>
      <c r="Q34" s="60"/>
      <c r="R34" s="60"/>
      <c r="S34" s="60"/>
      <c r="T34" s="60"/>
      <c r="U34" s="60"/>
      <c r="V34" s="60"/>
      <c r="W34" s="60"/>
      <c r="X34" s="60"/>
      <c r="Y34" s="60"/>
      <c r="Z34" s="60"/>
    </row>
    <row r="35">
      <c r="A35" s="1246"/>
      <c r="B35" s="1246"/>
      <c r="C35" s="1246"/>
      <c r="D35" s="1246"/>
      <c r="E35" s="1360"/>
      <c r="F35" s="1360"/>
      <c r="G35" s="1360"/>
      <c r="H35" s="1361"/>
      <c r="I35" s="60"/>
      <c r="J35" s="60"/>
      <c r="K35" s="60"/>
      <c r="L35" s="60"/>
      <c r="M35" s="60"/>
      <c r="N35" s="60"/>
      <c r="O35" s="60"/>
      <c r="P35" s="60"/>
      <c r="Q35" s="60"/>
      <c r="R35" s="60"/>
      <c r="S35" s="60"/>
      <c r="T35" s="60"/>
      <c r="U35" s="60"/>
      <c r="V35" s="60"/>
      <c r="W35" s="60"/>
      <c r="X35" s="60"/>
      <c r="Y35" s="60"/>
      <c r="Z35" s="60"/>
    </row>
    <row r="36">
      <c r="A36" s="60" t="s">
        <v>1947</v>
      </c>
      <c r="K36" s="60"/>
      <c r="L36" s="60"/>
      <c r="M36" s="60"/>
      <c r="N36" s="60"/>
      <c r="O36" s="60"/>
      <c r="P36" s="60"/>
      <c r="Q36" s="60"/>
      <c r="R36" s="60"/>
      <c r="S36" s="60"/>
      <c r="T36" s="60"/>
      <c r="U36" s="60"/>
      <c r="V36" s="60"/>
      <c r="W36" s="60"/>
      <c r="X36" s="60"/>
      <c r="Y36" s="60"/>
      <c r="Z36" s="60"/>
    </row>
    <row r="37">
      <c r="A37" s="1246"/>
      <c r="B37" s="1246"/>
      <c r="C37" s="1246"/>
      <c r="D37" s="1246"/>
      <c r="E37" s="60"/>
      <c r="F37" s="60"/>
      <c r="G37" s="60"/>
      <c r="H37" s="60"/>
      <c r="I37" s="60"/>
      <c r="J37" s="60"/>
      <c r="K37" s="60"/>
      <c r="L37" s="60"/>
      <c r="M37" s="60"/>
      <c r="N37" s="60"/>
      <c r="O37" s="60"/>
      <c r="P37" s="60"/>
      <c r="Q37" s="60"/>
      <c r="R37" s="60"/>
      <c r="S37" s="60"/>
      <c r="T37" s="60"/>
      <c r="U37" s="60"/>
      <c r="V37" s="60"/>
      <c r="W37" s="60"/>
      <c r="X37" s="60"/>
      <c r="Y37" s="60"/>
      <c r="Z37" s="60"/>
    </row>
    <row r="38">
      <c r="A38" s="1362" t="str">
        <f t="shared" ref="A38:J38" si="5">A17</f>
        <v>limit_id</v>
      </c>
      <c r="B38" s="1362" t="str">
        <f t="shared" si="5"/>
        <v>counterparty_id</v>
      </c>
      <c r="C38" s="1362" t="str">
        <f t="shared" si="5"/>
        <v>limit_type</v>
      </c>
      <c r="D38" s="1362" t="str">
        <f t="shared" si="5"/>
        <v>currency</v>
      </c>
      <c r="E38" s="1411" t="str">
        <f t="shared" si="5"/>
        <v>available_line</v>
      </c>
      <c r="F38" s="1411" t="str">
        <f t="shared" si="5"/>
        <v>total_credit_line</v>
      </c>
      <c r="G38" s="1362" t="str">
        <f t="shared" si="5"/>
        <v>utilization_amount</v>
      </c>
      <c r="H38" s="1412" t="str">
        <f t="shared" si="5"/>
        <v>credit_line_approve_date</v>
      </c>
      <c r="I38" s="1362" t="str">
        <f t="shared" si="5"/>
        <v>timestamp</v>
      </c>
      <c r="J38" s="1362" t="str">
        <f t="shared" si="5"/>
        <v>created_date</v>
      </c>
      <c r="K38" s="282"/>
      <c r="L38" s="282"/>
      <c r="M38" s="282"/>
      <c r="N38" s="282"/>
      <c r="O38" s="282"/>
      <c r="P38" s="282"/>
      <c r="Q38" s="282"/>
      <c r="R38" s="282"/>
      <c r="S38" s="282"/>
      <c r="T38" s="282"/>
      <c r="U38" s="282"/>
      <c r="V38" s="282"/>
      <c r="W38" s="282"/>
      <c r="X38" s="282"/>
      <c r="Y38" s="282"/>
      <c r="Z38" s="282"/>
    </row>
    <row r="39">
      <c r="A39" s="1324" t="s">
        <v>453</v>
      </c>
      <c r="B39" s="521" t="s">
        <v>453</v>
      </c>
      <c r="C39" s="1102" t="s">
        <v>59</v>
      </c>
      <c r="D39" s="1102" t="s">
        <v>81</v>
      </c>
      <c r="E39" s="1102" t="s">
        <v>126</v>
      </c>
      <c r="F39" s="1102" t="s">
        <v>126</v>
      </c>
      <c r="G39" s="1102" t="s">
        <v>126</v>
      </c>
      <c r="H39" s="1102" t="s">
        <v>35</v>
      </c>
      <c r="I39" s="1217" t="s">
        <v>110</v>
      </c>
      <c r="J39" s="1324" t="s">
        <v>35</v>
      </c>
      <c r="K39" s="1364" t="s">
        <v>453</v>
      </c>
      <c r="L39" s="60"/>
      <c r="M39" s="60"/>
      <c r="N39" s="60"/>
      <c r="O39" s="60"/>
      <c r="P39" s="60"/>
      <c r="Q39" s="60"/>
      <c r="R39" s="60"/>
      <c r="S39" s="60"/>
      <c r="T39" s="60"/>
      <c r="U39" s="60"/>
      <c r="V39" s="60"/>
      <c r="W39" s="60"/>
      <c r="X39" s="60"/>
      <c r="Y39" s="60"/>
      <c r="Z39" s="60"/>
    </row>
    <row r="40">
      <c r="A40" s="1217">
        <v>45.0</v>
      </c>
      <c r="B40" s="1217">
        <v>112.0</v>
      </c>
      <c r="C40" s="1217" t="s">
        <v>1402</v>
      </c>
      <c r="D40" s="1217" t="s">
        <v>83</v>
      </c>
      <c r="E40" s="1218">
        <v>5.0E8</v>
      </c>
      <c r="F40" s="1218">
        <v>1.0E9</v>
      </c>
      <c r="G40" s="1218">
        <v>5.0E8</v>
      </c>
      <c r="H40" s="1365">
        <f>$H$19</f>
        <v>45931</v>
      </c>
      <c r="I40" s="1366">
        <f>I19</f>
        <v>45930.375</v>
      </c>
      <c r="J40" s="1365">
        <v>45828.0</v>
      </c>
      <c r="K40" s="60"/>
      <c r="L40" s="60"/>
      <c r="M40" s="60"/>
      <c r="N40" s="60"/>
      <c r="O40" s="60"/>
      <c r="P40" s="60"/>
      <c r="Q40" s="60"/>
      <c r="R40" s="60"/>
      <c r="S40" s="60"/>
      <c r="T40" s="60"/>
      <c r="U40" s="60"/>
      <c r="V40" s="60"/>
      <c r="W40" s="60"/>
      <c r="X40" s="60"/>
      <c r="Y40" s="60"/>
      <c r="Z40" s="60"/>
    </row>
    <row r="41">
      <c r="A41" s="1217">
        <f>'IB Lend_V4_Sep25'!A42</f>
        <v>2002</v>
      </c>
      <c r="B41" s="1217">
        <f>'IB Lend_V4_Sep25'!B42</f>
        <v>104</v>
      </c>
      <c r="C41" s="1217" t="str">
        <f>'IB Lend_V4_Sep25'!C42</f>
        <v>PLACEMENT_LIMIT</v>
      </c>
      <c r="D41" s="1217" t="str">
        <f>'IB Lend_V4_Sep25'!D42</f>
        <v>THB</v>
      </c>
      <c r="E41" s="1218">
        <f>'IB Lend_V4_Sep25'!E42</f>
        <v>400000000</v>
      </c>
      <c r="F41" s="1218">
        <f>'IB Lend_V4_Sep25'!F42</f>
        <v>500000000</v>
      </c>
      <c r="G41" s="537">
        <f>'IB Lend_V4_Sep25'!G42</f>
        <v>100000000</v>
      </c>
      <c r="H41" s="1365">
        <f t="shared" ref="H41:I41" si="6">H20</f>
        <v>45828</v>
      </c>
      <c r="I41" s="1366">
        <f t="shared" si="6"/>
        <v>45931.375</v>
      </c>
      <c r="J41" s="1365">
        <v>45828.0</v>
      </c>
      <c r="K41" s="1246"/>
      <c r="L41" s="1246"/>
      <c r="M41" s="1246"/>
      <c r="N41" s="1246"/>
      <c r="O41" s="1246"/>
      <c r="P41" s="1246"/>
      <c r="Q41" s="60"/>
      <c r="R41" s="60"/>
      <c r="S41" s="60"/>
      <c r="T41" s="60"/>
      <c r="U41" s="60"/>
      <c r="V41" s="60"/>
      <c r="W41" s="60"/>
      <c r="X41" s="60"/>
      <c r="Y41" s="60"/>
      <c r="Z41" s="60"/>
    </row>
    <row r="42">
      <c r="A42" s="1246"/>
      <c r="B42" s="1246"/>
      <c r="C42" s="1246"/>
      <c r="D42" s="1246"/>
      <c r="E42" s="1246"/>
      <c r="F42" s="1246"/>
      <c r="G42" s="1246"/>
      <c r="H42" s="1246"/>
      <c r="I42" s="1246"/>
      <c r="J42" s="1246"/>
      <c r="K42" s="1246"/>
      <c r="L42" s="1246"/>
      <c r="M42" s="1246"/>
      <c r="N42" s="1246"/>
      <c r="O42" s="1246"/>
      <c r="P42" s="1246"/>
      <c r="Q42" s="60"/>
      <c r="R42" s="60"/>
      <c r="S42" s="60"/>
      <c r="T42" s="60"/>
      <c r="U42" s="60"/>
      <c r="V42" s="60"/>
      <c r="W42" s="60"/>
      <c r="X42" s="60"/>
      <c r="Y42" s="60"/>
      <c r="Z42" s="60"/>
    </row>
    <row r="43">
      <c r="A43" s="1358" t="s">
        <v>1612</v>
      </c>
      <c r="E43" s="1246"/>
      <c r="F43" s="1246"/>
      <c r="G43" s="1246"/>
      <c r="H43" s="1246"/>
      <c r="I43" s="1246"/>
      <c r="J43" s="1246"/>
      <c r="K43" s="60"/>
      <c r="L43" s="60"/>
      <c r="M43" s="60"/>
      <c r="N43" s="60"/>
      <c r="O43" s="60"/>
      <c r="P43" s="60"/>
      <c r="Q43" s="60"/>
      <c r="R43" s="60"/>
      <c r="S43" s="60"/>
      <c r="T43" s="60"/>
      <c r="U43" s="60"/>
      <c r="V43" s="60"/>
      <c r="W43" s="60"/>
      <c r="X43" s="60"/>
      <c r="Y43" s="60"/>
      <c r="Z43" s="60"/>
    </row>
    <row r="44">
      <c r="A44" s="1246"/>
      <c r="B44" s="1246"/>
      <c r="C44" s="1246"/>
      <c r="D44" s="1246"/>
      <c r="E44" s="1246"/>
      <c r="F44" s="60"/>
      <c r="G44" s="60"/>
      <c r="H44" s="60"/>
      <c r="I44" s="60"/>
      <c r="J44" s="60"/>
      <c r="K44" s="60"/>
      <c r="L44" s="60"/>
      <c r="M44" s="60"/>
      <c r="N44" s="60"/>
      <c r="O44" s="60"/>
      <c r="P44" s="60"/>
      <c r="Q44" s="60"/>
      <c r="R44" s="60"/>
      <c r="S44" s="60"/>
      <c r="T44" s="60"/>
      <c r="U44" s="60"/>
      <c r="V44" s="60"/>
      <c r="W44" s="60"/>
      <c r="X44" s="60"/>
      <c r="Y44" s="60"/>
      <c r="Z44" s="60"/>
    </row>
    <row r="45">
      <c r="A45" s="1246" t="s">
        <v>1948</v>
      </c>
      <c r="G45" s="1246"/>
      <c r="H45" s="1246"/>
      <c r="I45" s="1246"/>
      <c r="J45" s="1246"/>
      <c r="K45" s="1246"/>
      <c r="L45" s="1246"/>
      <c r="M45" s="1246"/>
      <c r="N45" s="1246"/>
      <c r="O45" s="1246"/>
      <c r="P45" s="1246"/>
      <c r="Q45" s="60"/>
      <c r="R45" s="60"/>
      <c r="S45" s="60"/>
      <c r="T45" s="60"/>
      <c r="U45" s="60"/>
      <c r="V45" s="60"/>
      <c r="W45" s="60"/>
      <c r="X45" s="60"/>
      <c r="Y45" s="60"/>
      <c r="Z45" s="60"/>
    </row>
    <row r="46">
      <c r="A46" s="1246" t="s">
        <v>1614</v>
      </c>
      <c r="Q46" s="60"/>
      <c r="R46" s="60"/>
      <c r="S46" s="60"/>
      <c r="T46" s="60"/>
      <c r="U46" s="60"/>
      <c r="V46" s="60"/>
      <c r="W46" s="60"/>
      <c r="X46" s="60"/>
      <c r="Y46" s="60"/>
      <c r="Z46" s="60"/>
    </row>
    <row r="47">
      <c r="A47" s="1246" t="s">
        <v>1615</v>
      </c>
      <c r="K47" s="1246"/>
      <c r="L47" s="1246"/>
      <c r="M47" s="1246"/>
      <c r="N47" s="1246"/>
      <c r="O47" s="1246"/>
      <c r="P47" s="1246"/>
      <c r="Q47" s="60"/>
      <c r="R47" s="60"/>
      <c r="S47" s="60"/>
      <c r="T47" s="60"/>
      <c r="U47" s="60"/>
      <c r="V47" s="60"/>
      <c r="W47" s="60"/>
      <c r="X47" s="60"/>
      <c r="Y47" s="60"/>
      <c r="Z47" s="60"/>
    </row>
    <row r="48">
      <c r="A48" s="1246" t="s">
        <v>1818</v>
      </c>
      <c r="F48" s="60"/>
      <c r="G48" s="60"/>
      <c r="H48" s="60"/>
      <c r="I48" s="60"/>
      <c r="J48" s="60"/>
      <c r="K48" s="60"/>
      <c r="L48" s="60"/>
      <c r="M48" s="60"/>
      <c r="N48" s="60"/>
      <c r="O48" s="60"/>
      <c r="P48" s="60"/>
      <c r="Q48" s="60"/>
      <c r="R48" s="60"/>
      <c r="S48" s="60"/>
      <c r="T48" s="60"/>
      <c r="U48" s="60"/>
      <c r="V48" s="60"/>
      <c r="W48" s="60"/>
      <c r="X48" s="60"/>
      <c r="Y48" s="60"/>
      <c r="Z48" s="60"/>
    </row>
    <row r="49">
      <c r="A49" s="1246"/>
      <c r="B49" s="1246"/>
      <c r="C49" s="1246"/>
      <c r="D49" s="60"/>
      <c r="E49" s="60"/>
      <c r="F49" s="60"/>
      <c r="G49" s="60"/>
      <c r="H49" s="60"/>
      <c r="I49" s="60"/>
      <c r="J49" s="60"/>
      <c r="K49" s="60"/>
      <c r="L49" s="60"/>
      <c r="M49" s="60"/>
      <c r="N49" s="60"/>
      <c r="O49" s="60"/>
      <c r="P49" s="60"/>
      <c r="Q49" s="60"/>
      <c r="R49" s="60"/>
      <c r="S49" s="60"/>
      <c r="T49" s="60"/>
      <c r="U49" s="60"/>
      <c r="V49" s="60"/>
      <c r="W49" s="60"/>
      <c r="X49" s="60"/>
      <c r="Y49" s="60"/>
      <c r="Z49" s="60"/>
    </row>
    <row r="50">
      <c r="A50" s="517" t="s">
        <v>602</v>
      </c>
      <c r="B50" s="517" t="s">
        <v>583</v>
      </c>
      <c r="C50" s="517" t="s">
        <v>585</v>
      </c>
      <c r="D50" s="517" t="s">
        <v>525</v>
      </c>
      <c r="E50" s="517" t="s">
        <v>604</v>
      </c>
      <c r="F50" s="517" t="s">
        <v>7</v>
      </c>
      <c r="G50" s="517" t="s">
        <v>606</v>
      </c>
      <c r="H50" s="517" t="s">
        <v>534</v>
      </c>
      <c r="I50" s="517" t="s">
        <v>609</v>
      </c>
      <c r="J50" s="517" t="s">
        <v>613</v>
      </c>
      <c r="K50" s="517" t="s">
        <v>614</v>
      </c>
      <c r="L50" s="517" t="s">
        <v>616</v>
      </c>
      <c r="M50" s="517" t="s">
        <v>620</v>
      </c>
      <c r="N50" s="517" t="s">
        <v>624</v>
      </c>
      <c r="O50" s="517" t="s">
        <v>627</v>
      </c>
      <c r="P50" s="517" t="s">
        <v>630</v>
      </c>
      <c r="Q50" s="517" t="s">
        <v>633</v>
      </c>
      <c r="R50" s="517" t="s">
        <v>636</v>
      </c>
      <c r="S50" s="517" t="s">
        <v>426</v>
      </c>
      <c r="T50" s="517" t="s">
        <v>548</v>
      </c>
      <c r="U50" s="517" t="s">
        <v>639</v>
      </c>
      <c r="V50" s="517" t="s">
        <v>640</v>
      </c>
      <c r="W50" s="517" t="s">
        <v>644</v>
      </c>
      <c r="X50" s="528" t="s">
        <v>452</v>
      </c>
      <c r="Y50" s="282"/>
      <c r="Z50" s="282"/>
    </row>
    <row r="51">
      <c r="A51" s="529" t="s">
        <v>453</v>
      </c>
      <c r="B51" s="530" t="s">
        <v>110</v>
      </c>
      <c r="C51" s="1420" t="s">
        <v>35</v>
      </c>
      <c r="D51" s="1420" t="s">
        <v>35</v>
      </c>
      <c r="E51" s="1421" t="s">
        <v>28</v>
      </c>
      <c r="F51" s="529" t="s">
        <v>453</v>
      </c>
      <c r="G51" s="1421" t="s">
        <v>126</v>
      </c>
      <c r="H51" s="1421" t="s">
        <v>81</v>
      </c>
      <c r="I51" s="530" t="s">
        <v>59</v>
      </c>
      <c r="J51" s="1421" t="s">
        <v>28</v>
      </c>
      <c r="K51" s="1421" t="s">
        <v>71</v>
      </c>
      <c r="L51" s="531" t="s">
        <v>28</v>
      </c>
      <c r="M51" s="1421" t="s">
        <v>59</v>
      </c>
      <c r="N51" s="1421" t="s">
        <v>71</v>
      </c>
      <c r="O51" s="1421" t="s">
        <v>71</v>
      </c>
      <c r="P51" s="1421" t="s">
        <v>35</v>
      </c>
      <c r="Q51" s="1421" t="s">
        <v>35</v>
      </c>
      <c r="R51" s="1421" t="s">
        <v>59</v>
      </c>
      <c r="S51" s="1421" t="s">
        <v>126</v>
      </c>
      <c r="T51" s="1421" t="s">
        <v>59</v>
      </c>
      <c r="U51" s="1421" t="s">
        <v>15</v>
      </c>
      <c r="V51" s="1422" t="s">
        <v>453</v>
      </c>
      <c r="W51" s="531" t="s">
        <v>8</v>
      </c>
      <c r="X51" s="1252" t="s">
        <v>453</v>
      </c>
      <c r="Y51" s="60"/>
      <c r="Z51" s="60"/>
    </row>
    <row r="52">
      <c r="A52" s="529">
        <v>40006.0</v>
      </c>
      <c r="B52" s="534">
        <v>45931.44097222222</v>
      </c>
      <c r="C52" s="1423">
        <v>45931.0</v>
      </c>
      <c r="D52" s="1423">
        <v>45945.0</v>
      </c>
      <c r="E52" s="1424" t="s">
        <v>123</v>
      </c>
      <c r="F52" s="529">
        <v>113.0</v>
      </c>
      <c r="G52" s="1425">
        <v>5.0E8</v>
      </c>
      <c r="H52" s="1421" t="s">
        <v>83</v>
      </c>
      <c r="I52" s="536" t="str">
        <f t="shared" ref="I52:I53" si="7">CONCATENATE(M52,L52,A52)</f>
        <v>FIX40006</v>
      </c>
      <c r="J52" s="1421" t="s">
        <v>131</v>
      </c>
      <c r="K52" s="1426">
        <v>1.5</v>
      </c>
      <c r="L52" s="531" t="str">
        <f>""</f>
        <v/>
      </c>
      <c r="M52" s="1426" t="s">
        <v>693</v>
      </c>
      <c r="N52" s="1421" t="s">
        <v>1887</v>
      </c>
      <c r="O52" s="1421" t="s">
        <v>1887</v>
      </c>
      <c r="P52" s="1421" t="s">
        <v>1887</v>
      </c>
      <c r="Q52" s="1421" t="s">
        <v>1887</v>
      </c>
      <c r="R52" s="1421" t="s">
        <v>79</v>
      </c>
      <c r="S52" s="1421">
        <v>0.0</v>
      </c>
      <c r="T52" s="1421" t="s">
        <v>143</v>
      </c>
      <c r="U52" s="1421" t="s">
        <v>1949</v>
      </c>
      <c r="V52" s="1421">
        <f>$V$31</f>
        <v>2003</v>
      </c>
      <c r="W52" s="531">
        <f t="shared" ref="W52:W53" si="8">D52-C52</f>
        <v>14</v>
      </c>
      <c r="X52" s="531" t="str">
        <f>$K$19</f>
        <v>SCB0107536000102</v>
      </c>
      <c r="Y52" s="60"/>
      <c r="Z52" s="60"/>
    </row>
    <row r="53">
      <c r="A53" s="536">
        <f>'IB Lend_V4_Sep25'!A62</f>
        <v>40004</v>
      </c>
      <c r="B53" s="534">
        <v>45930.416666666664</v>
      </c>
      <c r="C53" s="535">
        <f>'IB Lend_V4_Sep25'!C62</f>
        <v>45930</v>
      </c>
      <c r="D53" s="535">
        <f>'IB Lend_V4_Sep25'!D62</f>
        <v>46021</v>
      </c>
      <c r="E53" s="530" t="str">
        <f>'IB Lend_V4_Sep25'!E62</f>
        <v>Lend</v>
      </c>
      <c r="F53" s="530">
        <f>'IB Lend_V4_Sep25'!F62</f>
        <v>104</v>
      </c>
      <c r="G53" s="537">
        <f>'IB Lend_V4_Sep25'!G62</f>
        <v>100000000</v>
      </c>
      <c r="H53" s="530" t="str">
        <f>'IB Lend_V4_Sep25'!H62</f>
        <v>THB</v>
      </c>
      <c r="I53" s="536" t="str">
        <f t="shared" si="7"/>
        <v>THOR1M40004</v>
      </c>
      <c r="J53" s="530" t="str">
        <f>'IB Lend_V4_Sep25'!J62</f>
        <v>Floating</v>
      </c>
      <c r="K53" s="540">
        <f>'IB Lend_V4_Sep25'!K62</f>
        <v>2.2</v>
      </c>
      <c r="L53" s="530" t="str">
        <f>'IB Lend_V4_Sep25'!L62</f>
        <v>1M</v>
      </c>
      <c r="M53" s="530" t="str">
        <f>'IB Lend_V4_Sep25'!M62</f>
        <v>THOR</v>
      </c>
      <c r="N53" s="540">
        <f>'IB Lend_V4_Sep25'!N62</f>
        <v>0.1</v>
      </c>
      <c r="O53" s="540">
        <f>'IB Lend_V4_Sep25'!O62</f>
        <v>2.1</v>
      </c>
      <c r="P53" s="1419">
        <f>'IB Lend_V4_Sep25'!P62</f>
        <v>45960</v>
      </c>
      <c r="Q53" s="1419">
        <f>'IB Lend_V4_Sep25'!Q62</f>
        <v>45991</v>
      </c>
      <c r="R53" s="530" t="str">
        <f>'IB Lend_V4_Sep25'!R62</f>
        <v>Actual/365</v>
      </c>
      <c r="S53" s="530">
        <f>'IB Lend_V4_Sep25'!S62</f>
        <v>0</v>
      </c>
      <c r="T53" s="530" t="str">
        <f>'IB Lend_V4_Sep25'!T62</f>
        <v>Active</v>
      </c>
      <c r="U53" s="530" t="str">
        <f>'IB Lend_V4_Sep25'!U62</f>
        <v>CONF-ISO-45012-20250930</v>
      </c>
      <c r="V53" s="1102">
        <f>'IB Lend_V4_Sep25'!V62</f>
        <v>2002</v>
      </c>
      <c r="W53" s="531">
        <f t="shared" si="8"/>
        <v>91</v>
      </c>
      <c r="X53" s="531" t="str">
        <f>$K$20</f>
        <v>CIMB0107537002338</v>
      </c>
      <c r="Y53" s="60"/>
      <c r="Z53" s="60"/>
    </row>
    <row r="54">
      <c r="A54" s="515"/>
      <c r="B54" s="543"/>
      <c r="C54" s="543"/>
      <c r="D54" s="543"/>
      <c r="E54" s="60"/>
      <c r="F54" s="60"/>
      <c r="G54" s="1360"/>
      <c r="H54" s="60"/>
      <c r="I54" s="60"/>
      <c r="J54" s="60"/>
      <c r="K54" s="60"/>
      <c r="L54" s="60"/>
      <c r="M54" s="60"/>
      <c r="N54" s="60"/>
      <c r="O54" s="60"/>
      <c r="P54" s="60"/>
      <c r="Q54" s="60"/>
      <c r="R54" s="60"/>
      <c r="S54" s="60"/>
      <c r="T54" s="60"/>
      <c r="U54" s="60"/>
      <c r="V54" s="60"/>
      <c r="W54" s="60"/>
      <c r="X54" s="60"/>
      <c r="Y54" s="60"/>
      <c r="Z54" s="60"/>
    </row>
    <row r="55">
      <c r="A55" s="1246"/>
      <c r="B55" s="1246"/>
      <c r="C55" s="1246"/>
      <c r="D55" s="60"/>
      <c r="E55" s="60"/>
      <c r="F55" s="60"/>
      <c r="G55" s="60"/>
      <c r="H55" s="60"/>
      <c r="I55" s="60"/>
      <c r="J55" s="60"/>
      <c r="K55" s="60"/>
      <c r="L55" s="60"/>
      <c r="M55" s="60"/>
      <c r="N55" s="60"/>
      <c r="O55" s="60"/>
      <c r="P55" s="60"/>
      <c r="Q55" s="60"/>
      <c r="R55" s="60"/>
      <c r="S55" s="60"/>
      <c r="T55" s="60"/>
      <c r="U55" s="60"/>
      <c r="V55" s="60"/>
      <c r="W55" s="60"/>
      <c r="X55" s="60"/>
      <c r="Y55" s="60"/>
      <c r="Z55" s="60"/>
    </row>
    <row r="56">
      <c r="A56" s="1358" t="s">
        <v>1617</v>
      </c>
      <c r="D56" s="60"/>
      <c r="E56" s="60"/>
      <c r="F56" s="60"/>
      <c r="G56" s="60"/>
      <c r="H56" s="60"/>
      <c r="I56" s="60"/>
      <c r="J56" s="60"/>
      <c r="K56" s="60"/>
      <c r="L56" s="60"/>
      <c r="M56" s="60"/>
      <c r="N56" s="60"/>
      <c r="O56" s="60"/>
      <c r="P56" s="60"/>
      <c r="Q56" s="60"/>
      <c r="R56" s="60"/>
      <c r="S56" s="60"/>
      <c r="T56" s="60"/>
      <c r="U56" s="60"/>
      <c r="V56" s="60"/>
      <c r="W56" s="60"/>
      <c r="X56" s="60"/>
      <c r="Y56" s="60"/>
      <c r="Z56" s="60"/>
    </row>
    <row r="57">
      <c r="A57" s="1246"/>
      <c r="B57" s="1246"/>
      <c r="C57" s="1246"/>
      <c r="D57" s="60"/>
      <c r="E57" s="60"/>
      <c r="F57" s="60"/>
      <c r="G57" s="60"/>
      <c r="H57" s="60"/>
      <c r="I57" s="60"/>
      <c r="J57" s="60"/>
      <c r="K57" s="60"/>
      <c r="L57" s="60"/>
      <c r="M57" s="60"/>
      <c r="N57" s="60"/>
      <c r="O57" s="60"/>
      <c r="P57" s="60"/>
      <c r="Q57" s="60"/>
      <c r="R57" s="60"/>
      <c r="S57" s="60"/>
      <c r="T57" s="60"/>
      <c r="U57" s="60"/>
      <c r="V57" s="60"/>
      <c r="W57" s="60"/>
      <c r="X57" s="60"/>
      <c r="Y57" s="60"/>
      <c r="Z57" s="60"/>
    </row>
    <row r="58">
      <c r="A58" s="1246" t="s">
        <v>1150</v>
      </c>
      <c r="G58" s="60"/>
      <c r="H58" s="60"/>
      <c r="I58" s="60"/>
      <c r="J58" s="60"/>
      <c r="K58" s="60"/>
      <c r="L58" s="60"/>
      <c r="M58" s="60"/>
      <c r="N58" s="60"/>
      <c r="O58" s="60"/>
      <c r="P58" s="60"/>
      <c r="Q58" s="60"/>
      <c r="R58" s="60"/>
      <c r="S58" s="60"/>
      <c r="T58" s="60"/>
      <c r="U58" s="60"/>
      <c r="V58" s="60"/>
      <c r="W58" s="60"/>
      <c r="X58" s="60"/>
      <c r="Y58" s="60"/>
      <c r="Z58" s="60"/>
    </row>
    <row r="59">
      <c r="A59" s="1246"/>
      <c r="B59" s="1246"/>
      <c r="C59" s="1246"/>
      <c r="D59" s="1246"/>
      <c r="E59" s="1246"/>
      <c r="F59" s="1246"/>
      <c r="G59" s="1246"/>
      <c r="H59" s="1246"/>
      <c r="I59" s="1246"/>
      <c r="J59" s="1246"/>
      <c r="K59" s="1246"/>
      <c r="L59" s="1246"/>
      <c r="M59" s="1246"/>
      <c r="N59" s="1246"/>
      <c r="O59" s="1246"/>
      <c r="P59" s="1246"/>
      <c r="Q59" s="60"/>
      <c r="R59" s="60"/>
      <c r="S59" s="60"/>
      <c r="T59" s="60"/>
      <c r="U59" s="60"/>
      <c r="V59" s="60"/>
      <c r="W59" s="60"/>
      <c r="X59" s="60"/>
      <c r="Y59" s="60"/>
      <c r="Z59" s="60"/>
    </row>
    <row r="60">
      <c r="A60" s="1246" t="s">
        <v>1908</v>
      </c>
      <c r="B60" s="1246"/>
      <c r="C60" s="1246"/>
      <c r="D60" s="1246"/>
      <c r="E60" s="1246"/>
      <c r="F60" s="1246"/>
      <c r="G60" s="1360"/>
      <c r="H60" s="1246"/>
      <c r="I60" s="1246"/>
      <c r="J60" s="1246"/>
      <c r="K60" s="1246"/>
      <c r="L60" s="1246"/>
      <c r="M60" s="1246"/>
      <c r="N60" s="1360"/>
      <c r="O60" s="1246"/>
      <c r="P60" s="1246"/>
      <c r="Q60" s="60"/>
      <c r="R60" s="60"/>
      <c r="S60" s="60"/>
      <c r="T60" s="60"/>
      <c r="U60" s="60"/>
      <c r="V60" s="60"/>
      <c r="W60" s="60"/>
      <c r="X60" s="60"/>
      <c r="Y60" s="60"/>
      <c r="Z60" s="60"/>
    </row>
    <row r="61">
      <c r="A61" s="1246" t="s">
        <v>1822</v>
      </c>
      <c r="D61" s="173"/>
      <c r="E61" s="1246"/>
      <c r="F61" s="1246"/>
      <c r="G61" s="1360"/>
      <c r="H61" s="1246"/>
      <c r="I61" s="1246"/>
      <c r="J61" s="1246"/>
      <c r="K61" s="1246"/>
      <c r="L61" s="1246"/>
      <c r="M61" s="1246"/>
      <c r="N61" s="1360"/>
      <c r="O61" s="1246"/>
      <c r="P61" s="1246"/>
      <c r="Q61" s="60"/>
      <c r="R61" s="60"/>
      <c r="S61" s="60"/>
      <c r="T61" s="60"/>
      <c r="U61" s="60"/>
      <c r="V61" s="60"/>
      <c r="W61" s="60"/>
      <c r="X61" s="60"/>
      <c r="Y61" s="60"/>
      <c r="Z61" s="60"/>
    </row>
    <row r="62">
      <c r="A62" s="1246" t="s">
        <v>1154</v>
      </c>
      <c r="B62" s="564">
        <v>20547.95</v>
      </c>
      <c r="C62" s="1246" t="s">
        <v>1909</v>
      </c>
      <c r="D62" s="60"/>
      <c r="E62" s="60"/>
      <c r="F62" s="60"/>
      <c r="G62" s="60"/>
      <c r="H62" s="60"/>
      <c r="I62" s="60"/>
      <c r="J62" s="60"/>
      <c r="K62" s="60"/>
      <c r="L62" s="60"/>
      <c r="M62" s="60"/>
      <c r="N62" s="60"/>
      <c r="O62" s="60"/>
      <c r="P62" s="60"/>
      <c r="Q62" s="60"/>
      <c r="R62" s="60"/>
      <c r="S62" s="60"/>
      <c r="T62" s="60"/>
      <c r="U62" s="60"/>
      <c r="V62" s="60"/>
      <c r="W62" s="60"/>
      <c r="X62" s="60"/>
      <c r="Y62" s="60"/>
      <c r="Z62" s="60"/>
    </row>
    <row r="63">
      <c r="A63" s="1246"/>
      <c r="B63" s="1246"/>
      <c r="C63" s="1246"/>
      <c r="D63" s="60"/>
      <c r="E63" s="60"/>
      <c r="F63" s="60"/>
      <c r="G63" s="60"/>
      <c r="H63" s="60"/>
      <c r="I63" s="60"/>
      <c r="J63" s="60"/>
      <c r="K63" s="60"/>
      <c r="L63" s="60"/>
      <c r="M63" s="60"/>
      <c r="N63" s="60"/>
      <c r="O63" s="60"/>
      <c r="P63" s="60"/>
      <c r="Q63" s="60"/>
      <c r="R63" s="60"/>
      <c r="S63" s="60"/>
      <c r="T63" s="60"/>
      <c r="U63" s="60"/>
      <c r="V63" s="60"/>
      <c r="W63" s="60"/>
      <c r="X63" s="60"/>
      <c r="Y63" s="60"/>
      <c r="Z63" s="60"/>
    </row>
    <row r="64">
      <c r="A64" s="1246" t="s">
        <v>1827</v>
      </c>
      <c r="D64" s="60"/>
      <c r="E64" s="60"/>
      <c r="F64" s="60"/>
      <c r="G64" s="60"/>
      <c r="H64" s="60"/>
      <c r="I64" s="60"/>
      <c r="J64" s="60"/>
      <c r="K64" s="60"/>
      <c r="L64" s="60"/>
      <c r="M64" s="60"/>
      <c r="N64" s="60"/>
      <c r="O64" s="60"/>
      <c r="P64" s="60"/>
      <c r="Q64" s="60"/>
      <c r="R64" s="60"/>
      <c r="S64" s="60"/>
      <c r="T64" s="60"/>
      <c r="U64" s="60"/>
      <c r="V64" s="60"/>
      <c r="W64" s="60"/>
      <c r="X64" s="60"/>
      <c r="Y64" s="60"/>
      <c r="Z64" s="60"/>
    </row>
    <row r="65">
      <c r="A65" s="1246"/>
      <c r="B65" s="1246"/>
      <c r="C65" s="1246"/>
      <c r="D65" s="1246"/>
      <c r="E65" s="1246"/>
      <c r="F65" s="1246"/>
      <c r="G65" s="60"/>
      <c r="H65" s="60"/>
      <c r="I65" s="60"/>
      <c r="J65" s="60"/>
      <c r="K65" s="60"/>
      <c r="L65" s="60"/>
      <c r="M65" s="60"/>
      <c r="N65" s="60"/>
      <c r="O65" s="60"/>
      <c r="P65" s="60"/>
      <c r="Q65" s="60"/>
      <c r="R65" s="60"/>
      <c r="S65" s="60"/>
      <c r="T65" s="60"/>
      <c r="U65" s="60"/>
      <c r="V65" s="60"/>
      <c r="W65" s="60"/>
      <c r="X65" s="60"/>
      <c r="Y65" s="60"/>
      <c r="Z65" s="60"/>
    </row>
    <row r="66">
      <c r="A66" s="1427" t="s">
        <v>602</v>
      </c>
      <c r="B66" s="1427" t="s">
        <v>583</v>
      </c>
      <c r="C66" s="1427" t="s">
        <v>585</v>
      </c>
      <c r="D66" s="1427" t="s">
        <v>525</v>
      </c>
      <c r="E66" s="1427" t="s">
        <v>604</v>
      </c>
      <c r="F66" s="1427" t="s">
        <v>7</v>
      </c>
      <c r="G66" s="1427" t="s">
        <v>606</v>
      </c>
      <c r="H66" s="1427" t="s">
        <v>534</v>
      </c>
      <c r="I66" s="1427" t="s">
        <v>609</v>
      </c>
      <c r="J66" s="1427" t="s">
        <v>613</v>
      </c>
      <c r="K66" s="1427" t="s">
        <v>614</v>
      </c>
      <c r="L66" s="1427" t="s">
        <v>616</v>
      </c>
      <c r="M66" s="1427" t="s">
        <v>620</v>
      </c>
      <c r="N66" s="1427" t="s">
        <v>624</v>
      </c>
      <c r="O66" s="1427" t="s">
        <v>627</v>
      </c>
      <c r="P66" s="1427" t="s">
        <v>630</v>
      </c>
      <c r="Q66" s="1427" t="s">
        <v>633</v>
      </c>
      <c r="R66" s="1427" t="s">
        <v>636</v>
      </c>
      <c r="S66" s="1427" t="s">
        <v>426</v>
      </c>
      <c r="T66" s="1427" t="s">
        <v>548</v>
      </c>
      <c r="U66" s="1427" t="s">
        <v>639</v>
      </c>
      <c r="V66" s="1427" t="s">
        <v>640</v>
      </c>
      <c r="W66" s="1427" t="s">
        <v>644</v>
      </c>
      <c r="X66" s="528" t="s">
        <v>452</v>
      </c>
      <c r="Y66" s="282"/>
      <c r="Z66" s="282"/>
    </row>
    <row r="67">
      <c r="A67" s="1428" t="s">
        <v>453</v>
      </c>
      <c r="B67" s="1420" t="s">
        <v>110</v>
      </c>
      <c r="C67" s="1420" t="s">
        <v>35</v>
      </c>
      <c r="D67" s="1420" t="s">
        <v>35</v>
      </c>
      <c r="E67" s="1421" t="s">
        <v>28</v>
      </c>
      <c r="F67" s="1428" t="s">
        <v>453</v>
      </c>
      <c r="G67" s="1421" t="s">
        <v>126</v>
      </c>
      <c r="H67" s="1421" t="s">
        <v>81</v>
      </c>
      <c r="I67" s="1420" t="s">
        <v>59</v>
      </c>
      <c r="J67" s="1421" t="s">
        <v>28</v>
      </c>
      <c r="K67" s="1421" t="s">
        <v>71</v>
      </c>
      <c r="L67" s="1429" t="s">
        <v>28</v>
      </c>
      <c r="M67" s="1421" t="s">
        <v>59</v>
      </c>
      <c r="N67" s="1421" t="s">
        <v>71</v>
      </c>
      <c r="O67" s="1421" t="s">
        <v>71</v>
      </c>
      <c r="P67" s="1421" t="s">
        <v>35</v>
      </c>
      <c r="Q67" s="1421" t="s">
        <v>35</v>
      </c>
      <c r="R67" s="1421" t="s">
        <v>59</v>
      </c>
      <c r="S67" s="1421" t="s">
        <v>126</v>
      </c>
      <c r="T67" s="1421" t="s">
        <v>59</v>
      </c>
      <c r="U67" s="1421" t="s">
        <v>15</v>
      </c>
      <c r="V67" s="1422" t="s">
        <v>453</v>
      </c>
      <c r="W67" s="1429" t="s">
        <v>8</v>
      </c>
      <c r="X67" s="1252" t="s">
        <v>453</v>
      </c>
      <c r="Y67" s="60"/>
      <c r="Z67" s="60"/>
    </row>
    <row r="68">
      <c r="A68" s="529">
        <v>40006.0</v>
      </c>
      <c r="B68" s="534">
        <v>45931.44097222222</v>
      </c>
      <c r="C68" s="535">
        <v>45931.0</v>
      </c>
      <c r="D68" s="535">
        <v>45945.0</v>
      </c>
      <c r="E68" s="1102" t="s">
        <v>123</v>
      </c>
      <c r="F68" s="529">
        <v>113.0</v>
      </c>
      <c r="G68" s="1218">
        <v>5.0E8</v>
      </c>
      <c r="H68" s="1102" t="s">
        <v>83</v>
      </c>
      <c r="I68" s="536" t="str">
        <f t="shared" ref="I68:I69" si="9">CONCATENATE(M68,L68,A68)</f>
        <v>FIX40006</v>
      </c>
      <c r="J68" s="1102" t="s">
        <v>131</v>
      </c>
      <c r="K68" s="1430">
        <v>1.5</v>
      </c>
      <c r="L68" s="531" t="str">
        <f>""</f>
        <v/>
      </c>
      <c r="M68" s="1430" t="s">
        <v>693</v>
      </c>
      <c r="N68" s="1102" t="s">
        <v>1887</v>
      </c>
      <c r="O68" s="1102" t="s">
        <v>1887</v>
      </c>
      <c r="P68" s="1102" t="s">
        <v>1887</v>
      </c>
      <c r="Q68" s="1102" t="s">
        <v>1887</v>
      </c>
      <c r="R68" s="1102" t="s">
        <v>79</v>
      </c>
      <c r="S68" s="1218">
        <f>$B$62</f>
        <v>20547.95</v>
      </c>
      <c r="T68" s="1102" t="s">
        <v>143</v>
      </c>
      <c r="U68" s="1102" t="s">
        <v>1949</v>
      </c>
      <c r="V68" s="1102">
        <f>$V$52</f>
        <v>2003</v>
      </c>
      <c r="W68" s="531">
        <f t="shared" ref="W68:W69" si="10">D68-C68</f>
        <v>14</v>
      </c>
      <c r="X68" s="531" t="str">
        <f>$K$19</f>
        <v>SCB0107536000102</v>
      </c>
      <c r="Y68" s="60"/>
      <c r="Z68" s="60"/>
    </row>
    <row r="69">
      <c r="A69" s="536">
        <f>'IB Lend_V4_Sep25'!A82</f>
        <v>40004</v>
      </c>
      <c r="B69" s="534">
        <v>45930.416666666664</v>
      </c>
      <c r="C69" s="535">
        <f>'IB Lend_V4_Sep25'!C82</f>
        <v>45930</v>
      </c>
      <c r="D69" s="535">
        <f>'IB Lend_V4_Sep25'!D82</f>
        <v>46021</v>
      </c>
      <c r="E69" s="530" t="str">
        <f>'IB Lend_V4_Sep25'!E82</f>
        <v>Lend</v>
      </c>
      <c r="F69" s="530">
        <f>'IB Lend_V4_Sep25'!F82</f>
        <v>104</v>
      </c>
      <c r="G69" s="537">
        <f>'IB Lend_V4_Sep25'!G82</f>
        <v>100000000</v>
      </c>
      <c r="H69" s="530" t="str">
        <f>'IB Lend_V4_Sep25'!H82</f>
        <v>THB</v>
      </c>
      <c r="I69" s="536" t="str">
        <f t="shared" si="9"/>
        <v>THOR1M40004</v>
      </c>
      <c r="J69" s="530" t="str">
        <f>'IB Lend_V4_Sep25'!J82</f>
        <v>Floating</v>
      </c>
      <c r="K69" s="540">
        <f>'IB Lend_V4_Sep25'!K82</f>
        <v>2.2</v>
      </c>
      <c r="L69" s="530" t="str">
        <f>'IB Lend_V4_Sep25'!L82</f>
        <v>1M</v>
      </c>
      <c r="M69" s="530" t="str">
        <f>'IB Lend_V4_Sep25'!M82</f>
        <v>THOR</v>
      </c>
      <c r="N69" s="540">
        <f>'IB Lend_V4_Sep25'!N82</f>
        <v>0.1</v>
      </c>
      <c r="O69" s="540">
        <f>'IB Lend_V4_Sep25'!O82</f>
        <v>2.1</v>
      </c>
      <c r="P69" s="1419">
        <f>'IB Lend_V4_Sep25'!P82</f>
        <v>45960</v>
      </c>
      <c r="Q69" s="1419">
        <f>'IB Lend_V4_Sep25'!Q82</f>
        <v>45991</v>
      </c>
      <c r="R69" s="530" t="str">
        <f>'IB Lend_V4_Sep25'!R82</f>
        <v>Actual/365</v>
      </c>
      <c r="S69" s="560">
        <f>'IB Lend_V4_Sep25'!S82</f>
        <v>5890.410959</v>
      </c>
      <c r="T69" s="530" t="str">
        <f>'IB Lend_V4_Sep25'!T82</f>
        <v>Active</v>
      </c>
      <c r="U69" s="530" t="str">
        <f>'IB Lend_V4_Sep25'!U82</f>
        <v>CONF-ISO-45012-20250930</v>
      </c>
      <c r="V69" s="1102">
        <f>'IB Lend_V4_Sep25'!V82</f>
        <v>2002</v>
      </c>
      <c r="W69" s="531">
        <f t="shared" si="10"/>
        <v>91</v>
      </c>
      <c r="X69" s="531" t="str">
        <f>$K$20</f>
        <v>CIMB0107537002338</v>
      </c>
      <c r="Y69" s="60"/>
      <c r="Z69" s="60"/>
    </row>
    <row r="70">
      <c r="A70" s="515"/>
      <c r="B70" s="543"/>
      <c r="C70" s="543"/>
      <c r="D70" s="543"/>
      <c r="E70" s="60"/>
      <c r="F70" s="60"/>
      <c r="G70" s="1360"/>
      <c r="H70" s="60"/>
      <c r="I70" s="60"/>
      <c r="J70" s="60"/>
      <c r="K70" s="60"/>
      <c r="L70" s="60"/>
      <c r="M70" s="60"/>
      <c r="N70" s="60"/>
      <c r="O70" s="60"/>
      <c r="P70" s="60"/>
      <c r="Q70" s="60"/>
      <c r="R70" s="60"/>
      <c r="S70" s="1360"/>
      <c r="T70" s="60"/>
      <c r="U70" s="60"/>
      <c r="V70" s="60"/>
      <c r="W70" s="60"/>
      <c r="X70" s="60"/>
      <c r="Y70" s="60"/>
      <c r="Z70" s="60"/>
    </row>
    <row r="71">
      <c r="A71" s="1246"/>
      <c r="B71" s="1246"/>
      <c r="C71" s="1246"/>
      <c r="D71" s="1246"/>
      <c r="E71" s="1246"/>
      <c r="F71" s="1246"/>
      <c r="G71" s="60"/>
      <c r="H71" s="60"/>
      <c r="I71" s="60"/>
      <c r="J71" s="60"/>
      <c r="K71" s="60"/>
      <c r="L71" s="60"/>
      <c r="M71" s="60"/>
      <c r="N71" s="60"/>
      <c r="O71" s="60"/>
      <c r="P71" s="60"/>
      <c r="Q71" s="60"/>
      <c r="R71" s="60"/>
      <c r="S71" s="60"/>
      <c r="T71" s="60"/>
      <c r="U71" s="60"/>
      <c r="V71" s="60"/>
      <c r="W71" s="60"/>
      <c r="X71" s="60"/>
      <c r="Y71" s="60"/>
      <c r="Z71" s="60"/>
    </row>
    <row r="72">
      <c r="A72" s="1358" t="s">
        <v>1160</v>
      </c>
      <c r="D72" s="1246"/>
      <c r="E72" s="1246"/>
      <c r="F72" s="1246"/>
      <c r="G72" s="60"/>
      <c r="H72" s="60"/>
      <c r="I72" s="60"/>
      <c r="J72" s="60"/>
      <c r="K72" s="60"/>
      <c r="L72" s="60"/>
      <c r="M72" s="60"/>
      <c r="N72" s="60"/>
      <c r="O72" s="60"/>
      <c r="P72" s="60"/>
      <c r="Q72" s="60"/>
      <c r="R72" s="60"/>
      <c r="S72" s="60"/>
      <c r="T72" s="60"/>
      <c r="U72" s="60"/>
      <c r="V72" s="60"/>
      <c r="W72" s="60"/>
      <c r="X72" s="60"/>
      <c r="Y72" s="60"/>
      <c r="Z72" s="60"/>
    </row>
    <row r="73">
      <c r="A73" s="1246"/>
      <c r="B73" s="1246"/>
      <c r="C73" s="1246"/>
      <c r="D73" s="1246"/>
      <c r="E73" s="1246"/>
      <c r="F73" s="1246"/>
      <c r="G73" s="1246"/>
      <c r="H73" s="1246"/>
      <c r="I73" s="1246"/>
      <c r="J73" s="1246"/>
      <c r="K73" s="1246"/>
      <c r="L73" s="1246"/>
      <c r="M73" s="1246"/>
      <c r="N73" s="1246"/>
      <c r="O73" s="1246"/>
      <c r="P73" s="1246"/>
      <c r="Q73" s="60"/>
      <c r="R73" s="60"/>
      <c r="S73" s="60"/>
      <c r="T73" s="60"/>
      <c r="U73" s="60"/>
      <c r="V73" s="60"/>
      <c r="W73" s="60"/>
      <c r="X73" s="60"/>
      <c r="Y73" s="60"/>
      <c r="Z73" s="60"/>
    </row>
    <row r="74">
      <c r="A74" s="1246" t="s">
        <v>1950</v>
      </c>
      <c r="D74" s="1246"/>
      <c r="E74" s="1246"/>
      <c r="F74" s="1246"/>
      <c r="G74" s="1360"/>
      <c r="H74" s="1246"/>
      <c r="I74" s="1246"/>
      <c r="J74" s="1246"/>
      <c r="K74" s="1246"/>
      <c r="L74" s="1246"/>
      <c r="M74" s="1246"/>
      <c r="N74" s="1360"/>
      <c r="O74" s="1246"/>
      <c r="P74" s="1246"/>
      <c r="Q74" s="60"/>
      <c r="R74" s="60"/>
      <c r="S74" s="60"/>
      <c r="T74" s="60"/>
      <c r="U74" s="60"/>
      <c r="V74" s="60"/>
      <c r="W74" s="60"/>
      <c r="X74" s="60"/>
      <c r="Y74" s="60"/>
      <c r="Z74" s="60"/>
    </row>
    <row r="75">
      <c r="A75" s="1246" t="s">
        <v>1622</v>
      </c>
      <c r="G75" s="1360"/>
      <c r="H75" s="1246"/>
      <c r="I75" s="1246"/>
      <c r="J75" s="1246"/>
      <c r="K75" s="1246"/>
      <c r="L75" s="1246"/>
      <c r="M75" s="1246"/>
      <c r="N75" s="1360"/>
      <c r="O75" s="1246"/>
      <c r="P75" s="1246"/>
      <c r="Q75" s="60"/>
      <c r="R75" s="60"/>
      <c r="S75" s="60"/>
      <c r="T75" s="60"/>
      <c r="U75" s="60"/>
      <c r="V75" s="60"/>
      <c r="W75" s="60"/>
      <c r="X75" s="60"/>
      <c r="Y75" s="60"/>
      <c r="Z75" s="60"/>
    </row>
    <row r="76">
      <c r="A76" s="1246"/>
      <c r="B76" s="1246"/>
      <c r="C76" s="1246"/>
      <c r="D76" s="1246"/>
      <c r="E76" s="1246"/>
      <c r="F76" s="1246"/>
      <c r="G76" s="1246"/>
      <c r="H76" s="1246"/>
      <c r="I76" s="60"/>
      <c r="J76" s="60"/>
      <c r="K76" s="60"/>
      <c r="L76" s="60"/>
      <c r="M76" s="60"/>
      <c r="N76" s="60"/>
      <c r="O76" s="60"/>
      <c r="P76" s="60"/>
      <c r="Q76" s="60"/>
      <c r="R76" s="60"/>
      <c r="S76" s="60"/>
      <c r="T76" s="60"/>
      <c r="U76" s="60"/>
      <c r="V76" s="60"/>
      <c r="W76" s="60"/>
      <c r="X76" s="60"/>
      <c r="Y76" s="60"/>
      <c r="Z76" s="60"/>
    </row>
    <row r="77">
      <c r="A77" s="1246" t="s">
        <v>1951</v>
      </c>
      <c r="E77" s="1246"/>
      <c r="F77" s="1246"/>
      <c r="G77" s="1246"/>
      <c r="H77" s="1246"/>
      <c r="I77" s="60"/>
      <c r="J77" s="60"/>
      <c r="K77" s="60"/>
      <c r="L77" s="60"/>
      <c r="M77" s="60"/>
      <c r="N77" s="60"/>
      <c r="O77" s="60"/>
      <c r="P77" s="60"/>
      <c r="Q77" s="60"/>
      <c r="R77" s="60"/>
      <c r="S77" s="60"/>
      <c r="T77" s="60"/>
      <c r="U77" s="60"/>
      <c r="V77" s="60"/>
      <c r="W77" s="60"/>
      <c r="X77" s="60"/>
      <c r="Y77" s="60"/>
      <c r="Z77" s="60"/>
    </row>
    <row r="78">
      <c r="A78" s="1246" t="s">
        <v>83</v>
      </c>
      <c r="B78" s="564">
        <v>5.0028767123E8</v>
      </c>
      <c r="C78" s="1246"/>
      <c r="D78" s="1246"/>
      <c r="E78" s="1246"/>
      <c r="F78" s="1246"/>
      <c r="G78" s="1246"/>
      <c r="H78" s="1246"/>
      <c r="I78" s="60"/>
      <c r="J78" s="60"/>
      <c r="K78" s="60"/>
      <c r="L78" s="60"/>
      <c r="M78" s="60"/>
      <c r="N78" s="60"/>
      <c r="O78" s="60"/>
      <c r="P78" s="60"/>
      <c r="Q78" s="60"/>
      <c r="R78" s="60"/>
      <c r="S78" s="60"/>
      <c r="T78" s="60"/>
      <c r="U78" s="60"/>
      <c r="V78" s="60"/>
      <c r="W78" s="60"/>
      <c r="X78" s="60"/>
      <c r="Y78" s="60"/>
      <c r="Z78" s="60"/>
    </row>
    <row r="79">
      <c r="A79" s="1246"/>
      <c r="B79" s="1246"/>
      <c r="C79" s="1246"/>
      <c r="D79" s="1246"/>
      <c r="E79" s="1360"/>
      <c r="F79" s="1360"/>
      <c r="G79" s="1360"/>
      <c r="H79" s="1246"/>
      <c r="I79" s="60"/>
      <c r="J79" s="60"/>
      <c r="K79" s="60"/>
      <c r="L79" s="60"/>
      <c r="M79" s="60"/>
      <c r="N79" s="60"/>
      <c r="O79" s="60"/>
      <c r="P79" s="60"/>
      <c r="Q79" s="60"/>
      <c r="R79" s="60"/>
      <c r="S79" s="60"/>
      <c r="T79" s="60"/>
      <c r="U79" s="60"/>
      <c r="V79" s="60"/>
      <c r="W79" s="60"/>
      <c r="X79" s="60"/>
      <c r="Y79" s="60"/>
      <c r="Z79" s="60"/>
    </row>
    <row r="80">
      <c r="A80" s="1246" t="s">
        <v>1848</v>
      </c>
      <c r="G80" s="1360"/>
      <c r="H80" s="1361"/>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517" t="s">
        <v>602</v>
      </c>
      <c r="B82" s="517" t="s">
        <v>583</v>
      </c>
      <c r="C82" s="517" t="s">
        <v>585</v>
      </c>
      <c r="D82" s="517" t="s">
        <v>525</v>
      </c>
      <c r="E82" s="517" t="s">
        <v>604</v>
      </c>
      <c r="F82" s="517" t="s">
        <v>7</v>
      </c>
      <c r="G82" s="517" t="s">
        <v>606</v>
      </c>
      <c r="H82" s="517" t="s">
        <v>534</v>
      </c>
      <c r="I82" s="517" t="s">
        <v>609</v>
      </c>
      <c r="J82" s="517" t="s">
        <v>613</v>
      </c>
      <c r="K82" s="517" t="s">
        <v>614</v>
      </c>
      <c r="L82" s="517" t="s">
        <v>616</v>
      </c>
      <c r="M82" s="517" t="s">
        <v>620</v>
      </c>
      <c r="N82" s="517" t="s">
        <v>624</v>
      </c>
      <c r="O82" s="517" t="s">
        <v>627</v>
      </c>
      <c r="P82" s="517" t="s">
        <v>630</v>
      </c>
      <c r="Q82" s="517" t="s">
        <v>633</v>
      </c>
      <c r="R82" s="517" t="s">
        <v>636</v>
      </c>
      <c r="S82" s="517" t="s">
        <v>426</v>
      </c>
      <c r="T82" s="517" t="s">
        <v>548</v>
      </c>
      <c r="U82" s="517" t="s">
        <v>639</v>
      </c>
      <c r="V82" s="517" t="s">
        <v>640</v>
      </c>
      <c r="W82" s="517" t="s">
        <v>644</v>
      </c>
      <c r="X82" s="528" t="s">
        <v>452</v>
      </c>
      <c r="Y82" s="282"/>
      <c r="Z82" s="282"/>
    </row>
    <row r="83">
      <c r="A83" s="529" t="s">
        <v>453</v>
      </c>
      <c r="B83" s="530" t="s">
        <v>110</v>
      </c>
      <c r="C83" s="530" t="s">
        <v>35</v>
      </c>
      <c r="D83" s="530" t="s">
        <v>35</v>
      </c>
      <c r="E83" s="1102" t="s">
        <v>28</v>
      </c>
      <c r="F83" s="529" t="s">
        <v>453</v>
      </c>
      <c r="G83" s="1102" t="s">
        <v>126</v>
      </c>
      <c r="H83" s="1102" t="s">
        <v>81</v>
      </c>
      <c r="I83" s="530" t="s">
        <v>59</v>
      </c>
      <c r="J83" s="1102" t="s">
        <v>28</v>
      </c>
      <c r="K83" s="1102" t="s">
        <v>71</v>
      </c>
      <c r="L83" s="531" t="s">
        <v>28</v>
      </c>
      <c r="M83" s="1102" t="s">
        <v>59</v>
      </c>
      <c r="N83" s="1102" t="s">
        <v>71</v>
      </c>
      <c r="O83" s="1102" t="s">
        <v>71</v>
      </c>
      <c r="P83" s="1102" t="s">
        <v>35</v>
      </c>
      <c r="Q83" s="1102" t="s">
        <v>35</v>
      </c>
      <c r="R83" s="1102" t="s">
        <v>59</v>
      </c>
      <c r="S83" s="1102" t="s">
        <v>126</v>
      </c>
      <c r="T83" s="1102" t="s">
        <v>59</v>
      </c>
      <c r="U83" s="1102" t="s">
        <v>15</v>
      </c>
      <c r="V83" s="1324" t="s">
        <v>453</v>
      </c>
      <c r="W83" s="531" t="s">
        <v>8</v>
      </c>
      <c r="X83" s="1252" t="s">
        <v>453</v>
      </c>
      <c r="Y83" s="60"/>
      <c r="Z83" s="60"/>
    </row>
    <row r="84">
      <c r="A84" s="529">
        <v>40006.0</v>
      </c>
      <c r="B84" s="534">
        <v>45931.44097222222</v>
      </c>
      <c r="C84" s="535">
        <v>45931.0</v>
      </c>
      <c r="D84" s="535">
        <v>45945.0</v>
      </c>
      <c r="E84" s="1102" t="s">
        <v>123</v>
      </c>
      <c r="F84" s="529">
        <v>113.0</v>
      </c>
      <c r="G84" s="1218">
        <v>5.0E8</v>
      </c>
      <c r="H84" s="1102" t="s">
        <v>83</v>
      </c>
      <c r="I84" s="536" t="str">
        <f t="shared" ref="I84:I85" si="11">CONCATENATE(M84,L84,A84)</f>
        <v>FIX40006</v>
      </c>
      <c r="J84" s="1102" t="s">
        <v>131</v>
      </c>
      <c r="K84" s="1430">
        <v>1.5</v>
      </c>
      <c r="L84" s="531" t="str">
        <f>""</f>
        <v/>
      </c>
      <c r="M84" s="1430" t="s">
        <v>693</v>
      </c>
      <c r="N84" s="1102" t="s">
        <v>1887</v>
      </c>
      <c r="O84" s="1102" t="s">
        <v>1887</v>
      </c>
      <c r="P84" s="1102" t="s">
        <v>1887</v>
      </c>
      <c r="Q84" s="1102" t="s">
        <v>1887</v>
      </c>
      <c r="R84" s="1102" t="s">
        <v>79</v>
      </c>
      <c r="S84" s="1218">
        <v>287671.0</v>
      </c>
      <c r="T84" s="1102" t="s">
        <v>1003</v>
      </c>
      <c r="U84" s="1102" t="s">
        <v>1949</v>
      </c>
      <c r="V84" s="1102">
        <f>$V$68</f>
        <v>2003</v>
      </c>
      <c r="W84" s="531">
        <f t="shared" ref="W84:W85" si="12">D84-C84</f>
        <v>14</v>
      </c>
      <c r="X84" s="531" t="str">
        <f>$K$19</f>
        <v>SCB0107536000102</v>
      </c>
      <c r="Y84" s="60"/>
      <c r="Z84" s="60"/>
    </row>
    <row r="85">
      <c r="A85" s="530">
        <f>'IB Lend_V4_Sep25'!A109</f>
        <v>40004</v>
      </c>
      <c r="B85" s="534">
        <v>45930.416666666664</v>
      </c>
      <c r="C85" s="535">
        <f>'IB Lend_V4_Sep25'!C109</f>
        <v>45930</v>
      </c>
      <c r="D85" s="535">
        <f>'IB Lend_V4_Sep25'!D109</f>
        <v>46021</v>
      </c>
      <c r="E85" s="530" t="str">
        <f>'IB Lend_V4_Sep25'!E109</f>
        <v>Lend</v>
      </c>
      <c r="F85" s="530">
        <f>'IB Lend_V4_Sep25'!F109</f>
        <v>104</v>
      </c>
      <c r="G85" s="537">
        <f>'IB Lend_V4_Sep25'!G109</f>
        <v>100000000</v>
      </c>
      <c r="H85" s="530" t="str">
        <f>'IB Lend_V4_Sep25'!H109</f>
        <v>THB</v>
      </c>
      <c r="I85" s="536" t="str">
        <f t="shared" si="11"/>
        <v>THOR1M40004</v>
      </c>
      <c r="J85" s="530" t="str">
        <f>'IB Lend_V4_Sep25'!J109</f>
        <v>Floating</v>
      </c>
      <c r="K85" s="540">
        <f>'IB Lend_V4_Sep25'!K109</f>
        <v>2.35</v>
      </c>
      <c r="L85" s="530" t="str">
        <f>'IB Lend_V4_Sep25'!L109</f>
        <v>1M</v>
      </c>
      <c r="M85" s="530" t="str">
        <f>'IB Lend_V4_Sep25'!M109</f>
        <v>THOR</v>
      </c>
      <c r="N85" s="540">
        <f>'IB Lend_V4_Sep25'!N109</f>
        <v>0.1</v>
      </c>
      <c r="O85" s="540">
        <f>'IB Lend_V4_Sep25'!O109</f>
        <v>2.25</v>
      </c>
      <c r="P85" s="1419">
        <f>'IB Lend_V4_Sep25'!P109</f>
        <v>45991</v>
      </c>
      <c r="Q85" s="1419">
        <f>'IB Lend_V4_Sep25'!Q109</f>
        <v>46021</v>
      </c>
      <c r="R85" s="530" t="str">
        <f>'IB Lend_V4_Sep25'!R109</f>
        <v>Actual/365</v>
      </c>
      <c r="S85" s="560">
        <f>'IB Lend_V4_Sep25'!S109</f>
        <v>556712.3288</v>
      </c>
      <c r="T85" s="1102" t="str">
        <f>'IB Lend_V4_Sep25'!T109</f>
        <v>Matured</v>
      </c>
      <c r="U85" s="530" t="str">
        <f>'IB Lend_V4_Sep25'!U109</f>
        <v>CONF-ISO-45012-20250930</v>
      </c>
      <c r="V85" s="1102">
        <f>'IB Lend_V4_Sep25'!V109</f>
        <v>2002</v>
      </c>
      <c r="W85" s="531">
        <f t="shared" si="12"/>
        <v>91</v>
      </c>
      <c r="X85" s="531" t="str">
        <f>$K$20</f>
        <v>CIMB0107537002338</v>
      </c>
      <c r="Y85" s="60"/>
      <c r="Z85" s="60"/>
    </row>
    <row r="86">
      <c r="A86" s="1246"/>
      <c r="B86" s="1246"/>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1246" t="s">
        <v>1849</v>
      </c>
      <c r="B87" s="1246"/>
      <c r="C87" s="1246"/>
      <c r="D87" s="1246"/>
      <c r="E87" s="60"/>
      <c r="F87" s="60"/>
      <c r="G87" s="60"/>
      <c r="H87" s="60"/>
      <c r="I87" s="60"/>
      <c r="J87" s="60"/>
      <c r="K87" s="60"/>
      <c r="L87" s="60"/>
      <c r="M87" s="60"/>
      <c r="N87" s="60"/>
      <c r="O87" s="60"/>
      <c r="P87" s="60"/>
      <c r="Q87" s="60"/>
      <c r="R87" s="60"/>
      <c r="S87" s="60"/>
      <c r="T87" s="60"/>
      <c r="U87" s="60"/>
      <c r="V87" s="60"/>
      <c r="W87" s="60"/>
      <c r="X87" s="60"/>
      <c r="Y87" s="60"/>
      <c r="Z87" s="60"/>
    </row>
    <row r="88">
      <c r="A88" s="1246"/>
      <c r="B88" s="1246"/>
      <c r="C88" s="1246"/>
      <c r="D88" s="60"/>
      <c r="E88" s="60"/>
      <c r="F88" s="60"/>
      <c r="G88" s="60"/>
      <c r="H88" s="60"/>
      <c r="I88" s="60"/>
      <c r="J88" s="60"/>
      <c r="K88" s="60"/>
      <c r="L88" s="60"/>
      <c r="M88" s="60"/>
      <c r="N88" s="60"/>
      <c r="O88" s="60"/>
      <c r="P88" s="60"/>
      <c r="Q88" s="60"/>
      <c r="R88" s="60"/>
      <c r="S88" s="60"/>
      <c r="T88" s="60"/>
      <c r="U88" s="60"/>
      <c r="V88" s="60"/>
      <c r="W88" s="60"/>
      <c r="X88" s="60"/>
      <c r="Y88" s="60"/>
      <c r="Z88" s="60"/>
    </row>
    <row r="89">
      <c r="A89" s="441" t="str">
        <f t="shared" ref="A89:J89" si="13">A38</f>
        <v>limit_id</v>
      </c>
      <c r="B89" s="441" t="str">
        <f t="shared" si="13"/>
        <v>counterparty_id</v>
      </c>
      <c r="C89" s="441" t="str">
        <f t="shared" si="13"/>
        <v>limit_type</v>
      </c>
      <c r="D89" s="441" t="str">
        <f t="shared" si="13"/>
        <v>currency</v>
      </c>
      <c r="E89" s="1411" t="str">
        <f t="shared" si="13"/>
        <v>available_line</v>
      </c>
      <c r="F89" s="1411" t="str">
        <f t="shared" si="13"/>
        <v>total_credit_line</v>
      </c>
      <c r="G89" s="441" t="str">
        <f t="shared" si="13"/>
        <v>utilization_amount</v>
      </c>
      <c r="H89" s="1412" t="str">
        <f t="shared" si="13"/>
        <v>credit_line_approve_date</v>
      </c>
      <c r="I89" s="441" t="str">
        <f t="shared" si="13"/>
        <v>timestamp</v>
      </c>
      <c r="J89" s="441" t="str">
        <f t="shared" si="13"/>
        <v>created_date</v>
      </c>
      <c r="K89" s="1413" t="s">
        <v>452</v>
      </c>
      <c r="L89" s="282"/>
      <c r="M89" s="282"/>
      <c r="N89" s="282"/>
      <c r="O89" s="282"/>
      <c r="P89" s="282"/>
      <c r="Q89" s="282"/>
      <c r="R89" s="282"/>
      <c r="S89" s="282"/>
      <c r="T89" s="282"/>
      <c r="U89" s="282"/>
      <c r="V89" s="282"/>
      <c r="W89" s="282"/>
      <c r="X89" s="282"/>
      <c r="Y89" s="282"/>
      <c r="Z89" s="282"/>
    </row>
    <row r="90">
      <c r="A90" s="1324" t="s">
        <v>453</v>
      </c>
      <c r="B90" s="521" t="s">
        <v>453</v>
      </c>
      <c r="C90" s="1102" t="s">
        <v>59</v>
      </c>
      <c r="D90" s="1102" t="s">
        <v>81</v>
      </c>
      <c r="E90" s="1102" t="s">
        <v>126</v>
      </c>
      <c r="F90" s="1102" t="s">
        <v>126</v>
      </c>
      <c r="G90" s="1102" t="s">
        <v>126</v>
      </c>
      <c r="H90" s="1102" t="s">
        <v>35</v>
      </c>
      <c r="I90" s="1217" t="s">
        <v>110</v>
      </c>
      <c r="J90" s="1324" t="s">
        <v>35</v>
      </c>
      <c r="K90" s="1364" t="s">
        <v>453</v>
      </c>
      <c r="L90" s="60"/>
      <c r="M90" s="60"/>
      <c r="N90" s="60"/>
      <c r="O90" s="60"/>
      <c r="P90" s="60"/>
      <c r="Q90" s="60"/>
      <c r="R90" s="60"/>
      <c r="S90" s="60"/>
      <c r="T90" s="60"/>
      <c r="U90" s="60"/>
      <c r="V90" s="60"/>
      <c r="W90" s="60"/>
      <c r="X90" s="60"/>
      <c r="Y90" s="60"/>
      <c r="Z90" s="60"/>
    </row>
    <row r="91">
      <c r="A91" s="1431">
        <v>2003.0</v>
      </c>
      <c r="B91" s="1431">
        <v>113.0</v>
      </c>
      <c r="C91" s="1432" t="s">
        <v>1402</v>
      </c>
      <c r="D91" s="1432" t="s">
        <v>83</v>
      </c>
      <c r="E91" s="1225">
        <v>1.0E9</v>
      </c>
      <c r="F91" s="1225">
        <v>5.0E8</v>
      </c>
      <c r="G91" s="1225">
        <v>-5.0E8</v>
      </c>
      <c r="H91" s="1433">
        <f t="shared" ref="H91:H92" si="14">H40</f>
        <v>45931</v>
      </c>
      <c r="I91" s="1434">
        <v>45945.375</v>
      </c>
      <c r="J91" s="1365">
        <v>45828.0</v>
      </c>
      <c r="K91" s="1416" t="s">
        <v>1941</v>
      </c>
      <c r="L91" s="60"/>
      <c r="M91" s="60"/>
      <c r="N91" s="60"/>
      <c r="O91" s="60"/>
      <c r="P91" s="60"/>
      <c r="Q91" s="60"/>
      <c r="R91" s="60"/>
      <c r="S91" s="60"/>
      <c r="T91" s="60"/>
      <c r="U91" s="60"/>
      <c r="V91" s="60"/>
      <c r="W91" s="60"/>
      <c r="X91" s="60"/>
      <c r="Y91" s="60"/>
      <c r="Z91" s="60"/>
    </row>
    <row r="92">
      <c r="A92" s="1435">
        <f>'IB Lend_V4_Sep25'!A122</f>
        <v>2002</v>
      </c>
      <c r="B92" s="1435">
        <f>'IB Lend_V4_Sep25'!B122</f>
        <v>104</v>
      </c>
      <c r="C92" s="1435" t="str">
        <f>'IB Lend_V4_Sep25'!C122</f>
        <v>PLACEMENT_LIMIT</v>
      </c>
      <c r="D92" s="1435" t="str">
        <f>'IB Lend_V4_Sep25'!D122</f>
        <v>THB</v>
      </c>
      <c r="E92" s="1225">
        <f>'IB Lend_V4_Sep25'!E122</f>
        <v>500000000</v>
      </c>
      <c r="F92" s="1225">
        <f>'IB Lend_V4_Sep25'!F122</f>
        <v>500000000</v>
      </c>
      <c r="G92" s="1225">
        <f>'IB Lend_V4_Sep25'!G122</f>
        <v>-100000000</v>
      </c>
      <c r="H92" s="1433">
        <f t="shared" si="14"/>
        <v>45828</v>
      </c>
      <c r="I92" s="1434">
        <f>'IB Lend_V4_Sep25'!I122</f>
        <v>46021.375</v>
      </c>
      <c r="J92" s="1365">
        <v>45828.0</v>
      </c>
      <c r="K92" s="1418" t="s">
        <v>1802</v>
      </c>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1246"/>
      <c r="B94" s="1246"/>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1390" t="s">
        <v>1914</v>
      </c>
      <c r="B95" s="1246"/>
      <c r="C95" s="1246"/>
      <c r="D95" s="1246"/>
      <c r="E95" s="1246"/>
      <c r="F95" s="1246"/>
      <c r="G95" s="1246"/>
      <c r="H95" s="1246"/>
      <c r="I95" s="1246"/>
      <c r="J95" s="1246"/>
      <c r="K95" s="1246"/>
      <c r="L95" s="1246"/>
      <c r="M95" s="1246"/>
      <c r="N95" s="1246"/>
      <c r="O95" s="1246"/>
      <c r="P95" s="1246"/>
      <c r="Q95" s="60"/>
      <c r="R95" s="60"/>
      <c r="S95" s="60"/>
      <c r="T95" s="60"/>
      <c r="U95" s="60"/>
      <c r="V95" s="60"/>
      <c r="W95" s="60"/>
      <c r="X95" s="60"/>
      <c r="Y95" s="60"/>
      <c r="Z95" s="60"/>
    </row>
    <row r="96">
      <c r="A96" s="1246"/>
      <c r="B96" s="173"/>
      <c r="C96" s="173"/>
      <c r="D96" s="173"/>
      <c r="E96" s="1246"/>
      <c r="F96" s="1246"/>
      <c r="G96" s="1360"/>
      <c r="H96" s="1246"/>
      <c r="I96" s="1246"/>
      <c r="J96" s="1246"/>
      <c r="K96" s="1246"/>
      <c r="L96" s="1246"/>
      <c r="M96" s="1246"/>
      <c r="N96" s="1360"/>
      <c r="O96" s="1246"/>
      <c r="P96" s="1246"/>
      <c r="Q96" s="60"/>
      <c r="R96" s="60"/>
      <c r="S96" s="60"/>
      <c r="T96" s="60"/>
      <c r="U96" s="60"/>
      <c r="V96" s="60"/>
      <c r="W96" s="60"/>
      <c r="X96" s="60"/>
      <c r="Y96" s="60"/>
      <c r="Z96" s="60"/>
    </row>
    <row r="97">
      <c r="A97" s="282" t="s">
        <v>1952</v>
      </c>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t="s">
        <v>1953</v>
      </c>
      <c r="E98" s="60"/>
      <c r="F98" s="60"/>
      <c r="G98" s="60"/>
      <c r="H98" s="60"/>
      <c r="I98" s="60"/>
      <c r="J98" s="60"/>
      <c r="K98" s="60"/>
      <c r="L98" s="60"/>
      <c r="M98" s="60"/>
      <c r="N98" s="60"/>
      <c r="O98" s="60"/>
      <c r="P98" s="60"/>
      <c r="Q98" s="60"/>
      <c r="R98" s="60"/>
      <c r="S98" s="60"/>
      <c r="T98" s="60"/>
      <c r="U98" s="60"/>
      <c r="V98" s="60"/>
      <c r="W98" s="60"/>
      <c r="X98" s="60"/>
      <c r="Y98" s="60"/>
      <c r="Z98" s="60"/>
    </row>
    <row r="99">
      <c r="A99" s="60" t="s">
        <v>1954</v>
      </c>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282" t="s">
        <v>1955</v>
      </c>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t="s">
        <v>1956</v>
      </c>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1436" t="s">
        <v>1957</v>
      </c>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517" t="s">
        <v>602</v>
      </c>
      <c r="B105" s="517" t="s">
        <v>583</v>
      </c>
      <c r="C105" s="517" t="s">
        <v>585</v>
      </c>
      <c r="D105" s="517" t="s">
        <v>525</v>
      </c>
      <c r="E105" s="517" t="s">
        <v>604</v>
      </c>
      <c r="F105" s="517" t="s">
        <v>7</v>
      </c>
      <c r="G105" s="517" t="s">
        <v>606</v>
      </c>
      <c r="H105" s="517" t="s">
        <v>534</v>
      </c>
      <c r="I105" s="517" t="s">
        <v>609</v>
      </c>
      <c r="J105" s="517" t="s">
        <v>613</v>
      </c>
      <c r="K105" s="517" t="s">
        <v>614</v>
      </c>
      <c r="L105" s="517" t="s">
        <v>616</v>
      </c>
      <c r="M105" s="517" t="s">
        <v>620</v>
      </c>
      <c r="N105" s="517" t="s">
        <v>624</v>
      </c>
      <c r="O105" s="517" t="s">
        <v>627</v>
      </c>
      <c r="P105" s="517" t="s">
        <v>630</v>
      </c>
      <c r="Q105" s="517" t="s">
        <v>633</v>
      </c>
      <c r="R105" s="517" t="s">
        <v>636</v>
      </c>
      <c r="S105" s="517" t="s">
        <v>426</v>
      </c>
      <c r="T105" s="517" t="s">
        <v>548</v>
      </c>
      <c r="U105" s="517" t="s">
        <v>639</v>
      </c>
      <c r="V105" s="517" t="s">
        <v>640</v>
      </c>
      <c r="W105" s="517" t="s">
        <v>644</v>
      </c>
      <c r="X105" s="528" t="s">
        <v>452</v>
      </c>
      <c r="Y105" s="282"/>
      <c r="Z105" s="282"/>
    </row>
    <row r="106">
      <c r="A106" s="529" t="s">
        <v>453</v>
      </c>
      <c r="B106" s="530" t="s">
        <v>110</v>
      </c>
      <c r="C106" s="530" t="s">
        <v>35</v>
      </c>
      <c r="D106" s="530" t="s">
        <v>35</v>
      </c>
      <c r="E106" s="1102" t="s">
        <v>28</v>
      </c>
      <c r="F106" s="529" t="s">
        <v>453</v>
      </c>
      <c r="G106" s="1102" t="s">
        <v>126</v>
      </c>
      <c r="H106" s="1102" t="s">
        <v>81</v>
      </c>
      <c r="I106" s="530" t="s">
        <v>59</v>
      </c>
      <c r="J106" s="1102" t="s">
        <v>28</v>
      </c>
      <c r="K106" s="1102" t="s">
        <v>71</v>
      </c>
      <c r="L106" s="531" t="s">
        <v>28</v>
      </c>
      <c r="M106" s="1102" t="s">
        <v>59</v>
      </c>
      <c r="N106" s="531" t="s">
        <v>71</v>
      </c>
      <c r="O106" s="531" t="s">
        <v>71</v>
      </c>
      <c r="P106" s="531" t="s">
        <v>35</v>
      </c>
      <c r="Q106" s="531" t="s">
        <v>35</v>
      </c>
      <c r="R106" s="1102" t="s">
        <v>59</v>
      </c>
      <c r="S106" s="1102" t="s">
        <v>126</v>
      </c>
      <c r="T106" s="1102" t="s">
        <v>59</v>
      </c>
      <c r="U106" s="1102" t="s">
        <v>15</v>
      </c>
      <c r="V106" s="1324" t="s">
        <v>453</v>
      </c>
      <c r="W106" s="531" t="s">
        <v>8</v>
      </c>
      <c r="X106" s="1252" t="s">
        <v>453</v>
      </c>
      <c r="Y106" s="60"/>
      <c r="Z106" s="60"/>
    </row>
    <row r="107">
      <c r="A107" s="529">
        <v>40006.0</v>
      </c>
      <c r="B107" s="534">
        <v>45931.44097222222</v>
      </c>
      <c r="C107" s="535">
        <v>45931.0</v>
      </c>
      <c r="D107" s="535">
        <v>45945.0</v>
      </c>
      <c r="E107" s="1102" t="s">
        <v>123</v>
      </c>
      <c r="F107" s="529">
        <v>113.0</v>
      </c>
      <c r="G107" s="1218">
        <v>5.0E8</v>
      </c>
      <c r="H107" s="1102" t="s">
        <v>83</v>
      </c>
      <c r="I107" s="536" t="str">
        <f t="shared" ref="I107:I108" si="16">CONCATENATE(M107,L107,A107)</f>
        <v>FIX40006</v>
      </c>
      <c r="J107" s="1102" t="s">
        <v>131</v>
      </c>
      <c r="K107" s="1430">
        <v>1.5</v>
      </c>
      <c r="L107" s="531" t="str">
        <f>""</f>
        <v/>
      </c>
      <c r="M107" s="1102" t="s">
        <v>693</v>
      </c>
      <c r="N107" s="531" t="str">
        <f t="shared" ref="N107:Q107" si="15">""</f>
        <v/>
      </c>
      <c r="O107" s="531" t="str">
        <f t="shared" si="15"/>
        <v/>
      </c>
      <c r="P107" s="531" t="str">
        <f t="shared" si="15"/>
        <v/>
      </c>
      <c r="Q107" s="531" t="str">
        <f t="shared" si="15"/>
        <v/>
      </c>
      <c r="R107" s="1102" t="s">
        <v>79</v>
      </c>
      <c r="S107" s="1218">
        <v>287671.0</v>
      </c>
      <c r="T107" s="1102" t="s">
        <v>1003</v>
      </c>
      <c r="U107" s="1102" t="s">
        <v>1949</v>
      </c>
      <c r="V107" s="1102">
        <f>$V$84</f>
        <v>2003</v>
      </c>
      <c r="W107" s="531">
        <f t="shared" ref="W107:W108" si="17">D107-C107</f>
        <v>14</v>
      </c>
      <c r="X107" s="531" t="str">
        <f>$K$19</f>
        <v>SCB0107536000102</v>
      </c>
      <c r="Y107" s="60"/>
      <c r="Z107" s="60"/>
    </row>
    <row r="108">
      <c r="A108" s="530">
        <f>'IB Lend_V4_Sep25'!A169</f>
        <v>40004</v>
      </c>
      <c r="B108" s="534">
        <v>45930.416666666664</v>
      </c>
      <c r="C108" s="535">
        <f>'IB Lend_V4_Sep25'!C169</f>
        <v>45930</v>
      </c>
      <c r="D108" s="535">
        <f>'IB Lend_V4_Sep25'!D169</f>
        <v>46021</v>
      </c>
      <c r="E108" s="530" t="str">
        <f>'IB Lend_V4_Sep25'!E169</f>
        <v>Lend</v>
      </c>
      <c r="F108" s="530">
        <f>'IB Lend_V4_Sep25'!F169</f>
        <v>104</v>
      </c>
      <c r="G108" s="537">
        <f>'IB Lend_V4_Sep25'!G169</f>
        <v>100000000</v>
      </c>
      <c r="H108" s="530" t="str">
        <f>'IB Lend_V4_Sep25'!H169</f>
        <v>THB</v>
      </c>
      <c r="I108" s="536" t="str">
        <f t="shared" si="16"/>
        <v>THOR1M40004</v>
      </c>
      <c r="J108" s="530" t="str">
        <f>'IB Lend_V4_Sep25'!J169</f>
        <v>Floating</v>
      </c>
      <c r="K108" s="540">
        <f>'IB Lend_V4_Sep25'!K169</f>
        <v>2.2</v>
      </c>
      <c r="L108" s="530" t="str">
        <f>'IB Lend_V4_Sep25'!L169</f>
        <v>1M</v>
      </c>
      <c r="M108" s="530" t="str">
        <f>'IB Lend_V4_Sep25'!M169</f>
        <v>THOR</v>
      </c>
      <c r="N108" s="540">
        <f>'IB Lend_V4_Sep25'!N169</f>
        <v>0.1</v>
      </c>
      <c r="O108" s="540">
        <f>'IB Lend_V4_Sep25'!O169</f>
        <v>2.1</v>
      </c>
      <c r="P108" s="1419">
        <f>'IB Lend_V4_Sep25'!P169</f>
        <v>45960</v>
      </c>
      <c r="Q108" s="1419">
        <f>'IB Lend_V4_Sep25'!Q169</f>
        <v>45991</v>
      </c>
      <c r="R108" s="530" t="str">
        <f>'IB Lend_V4_Sep25'!R169</f>
        <v>Actual/365</v>
      </c>
      <c r="S108" s="560">
        <f>'IB Lend_V4_Sep25'!S169</f>
        <v>182739.726</v>
      </c>
      <c r="T108" s="1102" t="str">
        <f>'IB Lend_V4_Sep25'!T169</f>
        <v>Active</v>
      </c>
      <c r="U108" s="530" t="str">
        <f>'IB Lend_V4_Sep25'!U169</f>
        <v>CONF-ISO-45012-20250930</v>
      </c>
      <c r="V108" s="1102">
        <f>'IB Lend_V4_Sep25'!V169</f>
        <v>2002</v>
      </c>
      <c r="W108" s="531">
        <f t="shared" si="17"/>
        <v>91</v>
      </c>
      <c r="X108" s="531" t="str">
        <f>$K$20</f>
        <v>CIMB0107537002338</v>
      </c>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1362" t="str">
        <f t="shared" ref="A111:J111" si="18">A89</f>
        <v>limit_id</v>
      </c>
      <c r="B111" s="1362" t="str">
        <f t="shared" si="18"/>
        <v>counterparty_id</v>
      </c>
      <c r="C111" s="1362" t="str">
        <f t="shared" si="18"/>
        <v>limit_type</v>
      </c>
      <c r="D111" s="1362" t="str">
        <f t="shared" si="18"/>
        <v>currency</v>
      </c>
      <c r="E111" s="1411" t="str">
        <f t="shared" si="18"/>
        <v>available_line</v>
      </c>
      <c r="F111" s="1411" t="str">
        <f t="shared" si="18"/>
        <v>total_credit_line</v>
      </c>
      <c r="G111" s="1362" t="str">
        <f t="shared" si="18"/>
        <v>utilization_amount</v>
      </c>
      <c r="H111" s="1412" t="str">
        <f t="shared" si="18"/>
        <v>credit_line_approve_date</v>
      </c>
      <c r="I111" s="1362" t="str">
        <f t="shared" si="18"/>
        <v>timestamp</v>
      </c>
      <c r="J111" s="1362" t="str">
        <f t="shared" si="18"/>
        <v>created_date</v>
      </c>
      <c r="K111" s="1413" t="s">
        <v>452</v>
      </c>
      <c r="L111" s="282"/>
      <c r="M111" s="282"/>
      <c r="N111" s="282"/>
      <c r="O111" s="282"/>
      <c r="P111" s="282"/>
      <c r="Q111" s="282"/>
      <c r="R111" s="282"/>
      <c r="S111" s="282"/>
      <c r="T111" s="282"/>
      <c r="U111" s="282"/>
      <c r="V111" s="282"/>
      <c r="W111" s="282"/>
      <c r="X111" s="282"/>
      <c r="Y111" s="282"/>
      <c r="Z111" s="282"/>
    </row>
    <row r="112">
      <c r="A112" s="1324" t="s">
        <v>453</v>
      </c>
      <c r="B112" s="521" t="s">
        <v>453</v>
      </c>
      <c r="C112" s="1102" t="s">
        <v>59</v>
      </c>
      <c r="D112" s="1102" t="s">
        <v>81</v>
      </c>
      <c r="E112" s="1102" t="s">
        <v>126</v>
      </c>
      <c r="F112" s="1102" t="s">
        <v>126</v>
      </c>
      <c r="G112" s="1102" t="s">
        <v>126</v>
      </c>
      <c r="H112" s="1102" t="s">
        <v>35</v>
      </c>
      <c r="I112" s="1217" t="s">
        <v>110</v>
      </c>
      <c r="J112" s="1324" t="s">
        <v>35</v>
      </c>
      <c r="K112" s="1364" t="s">
        <v>453</v>
      </c>
      <c r="L112" s="60"/>
      <c r="M112" s="60"/>
      <c r="N112" s="60"/>
      <c r="O112" s="60"/>
      <c r="P112" s="60"/>
      <c r="Q112" s="60"/>
      <c r="R112" s="60"/>
      <c r="S112" s="60"/>
      <c r="T112" s="60"/>
      <c r="U112" s="60"/>
      <c r="V112" s="60"/>
      <c r="W112" s="60"/>
      <c r="X112" s="60"/>
      <c r="Y112" s="60"/>
      <c r="Z112" s="60"/>
    </row>
    <row r="113">
      <c r="A113" s="1431">
        <f t="shared" ref="A113:B113" si="19">A91</f>
        <v>2003</v>
      </c>
      <c r="B113" s="1435">
        <f t="shared" si="19"/>
        <v>113</v>
      </c>
      <c r="C113" s="1435" t="s">
        <v>1402</v>
      </c>
      <c r="D113" s="1435" t="s">
        <v>83</v>
      </c>
      <c r="E113" s="1225">
        <v>1.0E9</v>
      </c>
      <c r="F113" s="1225">
        <v>5.0E8</v>
      </c>
      <c r="G113" s="1225">
        <v>0.0</v>
      </c>
      <c r="H113" s="1433">
        <f t="shared" ref="H113:J113" si="20">H91</f>
        <v>45931</v>
      </c>
      <c r="I113" s="1434">
        <f t="shared" si="20"/>
        <v>45945.375</v>
      </c>
      <c r="J113" s="1365">
        <f t="shared" si="20"/>
        <v>45828</v>
      </c>
      <c r="K113" s="1416" t="s">
        <v>1941</v>
      </c>
      <c r="L113" s="60"/>
      <c r="M113" s="60"/>
      <c r="N113" s="60"/>
      <c r="O113" s="60"/>
      <c r="P113" s="60"/>
      <c r="Q113" s="60"/>
      <c r="R113" s="60"/>
      <c r="S113" s="60"/>
      <c r="T113" s="60"/>
      <c r="U113" s="60"/>
      <c r="V113" s="60"/>
      <c r="W113" s="60"/>
      <c r="X113" s="60"/>
      <c r="Y113" s="60"/>
      <c r="Z113" s="60"/>
    </row>
    <row r="114">
      <c r="A114" s="1431">
        <v>2002.0</v>
      </c>
      <c r="B114" s="1435">
        <v>104.0</v>
      </c>
      <c r="C114" s="1435" t="s">
        <v>1402</v>
      </c>
      <c r="D114" s="1435" t="s">
        <v>83</v>
      </c>
      <c r="E114" s="1225">
        <v>4.0E8</v>
      </c>
      <c r="F114" s="1225">
        <v>5.0E8</v>
      </c>
      <c r="G114" s="1225">
        <v>1.0E8</v>
      </c>
      <c r="H114" s="1433">
        <f>H92</f>
        <v>45828</v>
      </c>
      <c r="I114" s="1434">
        <f>I41</f>
        <v>45931.375</v>
      </c>
      <c r="J114" s="1365">
        <f>J92</f>
        <v>45828</v>
      </c>
      <c r="K114" s="1418" t="s">
        <v>1802</v>
      </c>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517" t="s">
        <v>649</v>
      </c>
      <c r="B117" s="517" t="s">
        <v>651</v>
      </c>
      <c r="C117" s="517" t="s">
        <v>602</v>
      </c>
      <c r="D117" s="517" t="s">
        <v>630</v>
      </c>
      <c r="E117" s="517" t="s">
        <v>633</v>
      </c>
      <c r="F117" s="517" t="s">
        <v>627</v>
      </c>
      <c r="G117" s="517" t="s">
        <v>614</v>
      </c>
      <c r="H117" s="517" t="s">
        <v>548</v>
      </c>
      <c r="I117" s="60"/>
      <c r="J117" s="60"/>
      <c r="K117" s="60"/>
      <c r="L117" s="60"/>
      <c r="M117" s="60"/>
      <c r="N117" s="60"/>
      <c r="O117" s="60"/>
      <c r="P117" s="60"/>
      <c r="Q117" s="60"/>
      <c r="R117" s="60"/>
      <c r="S117" s="60"/>
      <c r="T117" s="60"/>
      <c r="U117" s="60"/>
      <c r="V117" s="60"/>
      <c r="W117" s="60"/>
      <c r="X117" s="60"/>
      <c r="Y117" s="60"/>
      <c r="Z117" s="60"/>
    </row>
    <row r="118">
      <c r="A118" s="547" t="s">
        <v>453</v>
      </c>
      <c r="B118" s="548" t="s">
        <v>59</v>
      </c>
      <c r="C118" s="547" t="s">
        <v>453</v>
      </c>
      <c r="D118" s="549" t="s">
        <v>35</v>
      </c>
      <c r="E118" s="549" t="s">
        <v>35</v>
      </c>
      <c r="F118" s="549" t="s">
        <v>71</v>
      </c>
      <c r="G118" s="549" t="s">
        <v>71</v>
      </c>
      <c r="H118" s="550" t="s">
        <v>59</v>
      </c>
      <c r="I118" s="60"/>
      <c r="J118" s="60"/>
      <c r="K118" s="60"/>
      <c r="L118" s="60"/>
      <c r="M118" s="60"/>
      <c r="N118" s="60"/>
      <c r="O118" s="60"/>
      <c r="P118" s="60"/>
      <c r="Q118" s="60"/>
      <c r="R118" s="60"/>
      <c r="S118" s="60"/>
      <c r="T118" s="60"/>
      <c r="U118" s="60"/>
      <c r="V118" s="60"/>
      <c r="W118" s="60"/>
      <c r="X118" s="60"/>
      <c r="Y118" s="60"/>
      <c r="Z118" s="60"/>
    </row>
    <row r="119">
      <c r="A119" s="547">
        <v>4.0</v>
      </c>
      <c r="B119" s="1437" t="str">
        <f>'IB Lend_V4_Sep25'!B173</f>
        <v>THOR1M40004</v>
      </c>
      <c r="C119" s="549">
        <f>'IB Lend_V4_Sep25'!C173</f>
        <v>40004</v>
      </c>
      <c r="D119" s="553">
        <f>'IB Lend_V4_Sep25'!D173</f>
        <v>45930</v>
      </c>
      <c r="E119" s="553">
        <f>'IB Lend_V4_Sep25'!E173</f>
        <v>45960</v>
      </c>
      <c r="F119" s="562">
        <f>'IB Lend_V4_Sep25'!F173</f>
        <v>2.05</v>
      </c>
      <c r="G119" s="562">
        <f>'IB Lend_V4_Sep25'!G173</f>
        <v>2.15</v>
      </c>
      <c r="H119" s="550" t="str">
        <f>'IB Lend_V4_Sep25'!H173</f>
        <v>Closed</v>
      </c>
      <c r="I119" s="60"/>
      <c r="J119" s="60"/>
      <c r="K119" s="60"/>
      <c r="L119" s="60"/>
      <c r="M119" s="60"/>
      <c r="N119" s="60"/>
      <c r="O119" s="60"/>
      <c r="P119" s="60"/>
      <c r="Q119" s="60"/>
      <c r="R119" s="60"/>
      <c r="S119" s="60"/>
      <c r="T119" s="60"/>
      <c r="U119" s="60"/>
      <c r="V119" s="60"/>
      <c r="W119" s="60"/>
      <c r="X119" s="60"/>
      <c r="Y119" s="60"/>
      <c r="Z119" s="60"/>
    </row>
    <row r="120">
      <c r="A120" s="547">
        <v>5.0</v>
      </c>
      <c r="B120" s="1437" t="str">
        <f>'IB Lend_V4_Sep25'!B174</f>
        <v>THOR1M40004</v>
      </c>
      <c r="C120" s="549">
        <f>'IB Lend_V4_Sep25'!C174</f>
        <v>40004</v>
      </c>
      <c r="D120" s="553">
        <f>'IB Lend_V4_Sep25'!D174</f>
        <v>45960</v>
      </c>
      <c r="E120" s="553">
        <f>'IB Lend_V4_Sep25'!E174</f>
        <v>45991</v>
      </c>
      <c r="F120" s="562">
        <f>'IB Lend_V4_Sep25'!F174</f>
        <v>2.1</v>
      </c>
      <c r="G120" s="562">
        <f>'IB Lend_V4_Sep25'!G174</f>
        <v>2.2</v>
      </c>
      <c r="H120" s="550" t="str">
        <f>'IB Lend_V4_Sep25'!H174</f>
        <v>Active</v>
      </c>
      <c r="I120" s="60"/>
      <c r="J120" s="60"/>
      <c r="K120" s="60"/>
      <c r="L120" s="60"/>
      <c r="M120" s="60"/>
      <c r="N120" s="60"/>
      <c r="O120" s="60"/>
      <c r="P120" s="60"/>
      <c r="Q120" s="60"/>
      <c r="R120" s="60"/>
      <c r="S120" s="60"/>
      <c r="T120" s="60"/>
      <c r="U120" s="60"/>
      <c r="V120" s="60"/>
      <c r="W120" s="60"/>
      <c r="X120" s="60"/>
      <c r="Y120" s="60"/>
      <c r="Z120" s="60"/>
    </row>
    <row r="121">
      <c r="A121" s="547">
        <v>6.0</v>
      </c>
      <c r="B121" s="1437" t="str">
        <f>'IB Lend_V4_Sep25'!B175</f>
        <v>THOR1M40004</v>
      </c>
      <c r="C121" s="549">
        <f>'IB Lend_V4_Sep25'!C175</f>
        <v>40004</v>
      </c>
      <c r="D121" s="553">
        <f>'IB Lend_V4_Sep25'!D175</f>
        <v>45991</v>
      </c>
      <c r="E121" s="553">
        <f>'IB Lend_V4_Sep25'!E175</f>
        <v>46021</v>
      </c>
      <c r="F121" s="1375" t="str">
        <f>'IB Lend_V4_Sep25'!F175</f>
        <v> </v>
      </c>
      <c r="G121" s="1375" t="str">
        <f>'IB Lend_V4_Sep25'!G175</f>
        <v> </v>
      </c>
      <c r="H121" s="550" t="str">
        <f>'IB Lend_V4_Sep25'!H175</f>
        <v>Planned</v>
      </c>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1395"/>
      <c r="B212" s="1395"/>
      <c r="C212" s="1395"/>
      <c r="D212" s="1395"/>
      <c r="E212" s="1395"/>
      <c r="F212" s="1395"/>
      <c r="G212" s="1395"/>
      <c r="H212" s="1395"/>
      <c r="I212" s="1395"/>
      <c r="J212" s="1395"/>
      <c r="K212" s="1395"/>
      <c r="L212" s="1395"/>
      <c r="M212" s="1395"/>
      <c r="N212" s="1395"/>
      <c r="O212" s="1395"/>
      <c r="P212" s="1395"/>
      <c r="Q212" s="1395"/>
      <c r="R212" s="1395"/>
      <c r="S212" s="1395"/>
      <c r="T212" s="1395"/>
      <c r="U212" s="1395"/>
      <c r="V212" s="1395"/>
      <c r="W212" s="1395"/>
      <c r="X212" s="1395"/>
      <c r="Y212" s="1395"/>
      <c r="Z212" s="1395"/>
    </row>
    <row r="213">
      <c r="A213" s="1395"/>
      <c r="B213" s="1395"/>
      <c r="C213" s="1395"/>
      <c r="D213" s="1395"/>
      <c r="E213" s="1395"/>
      <c r="F213" s="1395"/>
      <c r="G213" s="1395"/>
      <c r="H213" s="1395"/>
      <c r="I213" s="1395"/>
      <c r="J213" s="1395"/>
      <c r="K213" s="1395"/>
      <c r="L213" s="1395"/>
      <c r="M213" s="1395"/>
      <c r="N213" s="1395"/>
      <c r="O213" s="1395"/>
      <c r="P213" s="1395"/>
      <c r="Q213" s="1395"/>
      <c r="R213" s="1395"/>
      <c r="S213" s="1395"/>
      <c r="T213" s="1395"/>
      <c r="U213" s="1395"/>
      <c r="V213" s="1395"/>
      <c r="W213" s="1395"/>
      <c r="X213" s="1395"/>
      <c r="Y213" s="1395"/>
      <c r="Z213" s="1395"/>
    </row>
    <row r="214">
      <c r="A214" s="1395"/>
      <c r="B214" s="1395"/>
      <c r="C214" s="1395"/>
      <c r="D214" s="1395"/>
      <c r="E214" s="1395"/>
      <c r="F214" s="1395"/>
      <c r="G214" s="1395"/>
      <c r="H214" s="1395"/>
      <c r="I214" s="1395"/>
      <c r="J214" s="1395"/>
      <c r="K214" s="1395"/>
      <c r="L214" s="1395"/>
      <c r="M214" s="1395"/>
      <c r="N214" s="1395"/>
      <c r="O214" s="1395"/>
      <c r="P214" s="1395"/>
      <c r="Q214" s="1395"/>
      <c r="R214" s="1395"/>
      <c r="S214" s="1395"/>
      <c r="T214" s="1395"/>
      <c r="U214" s="1395"/>
      <c r="V214" s="1395"/>
      <c r="W214" s="1395"/>
      <c r="X214" s="1395"/>
      <c r="Y214" s="1395"/>
      <c r="Z214" s="1395"/>
    </row>
    <row r="215">
      <c r="A215" s="1395"/>
      <c r="B215" s="1395"/>
      <c r="C215" s="1395"/>
      <c r="D215" s="1395"/>
      <c r="E215" s="1395"/>
      <c r="F215" s="1395"/>
      <c r="G215" s="1395"/>
      <c r="H215" s="1395"/>
      <c r="I215" s="1395"/>
      <c r="J215" s="1395"/>
      <c r="K215" s="1395"/>
      <c r="L215" s="1395"/>
      <c r="M215" s="1395"/>
      <c r="N215" s="1395"/>
      <c r="O215" s="1395"/>
      <c r="P215" s="1395"/>
      <c r="Q215" s="1395"/>
      <c r="R215" s="1395"/>
      <c r="S215" s="1395"/>
      <c r="T215" s="1395"/>
      <c r="U215" s="1395"/>
      <c r="V215" s="1395"/>
      <c r="W215" s="1395"/>
      <c r="X215" s="1395"/>
      <c r="Y215" s="1395"/>
      <c r="Z215" s="1395"/>
    </row>
    <row r="216">
      <c r="A216" s="1395"/>
      <c r="B216" s="1395"/>
      <c r="C216" s="1395"/>
      <c r="D216" s="1395"/>
      <c r="E216" s="1395"/>
      <c r="F216" s="1395"/>
      <c r="G216" s="1395"/>
      <c r="H216" s="1395"/>
      <c r="I216" s="1395"/>
      <c r="J216" s="1395"/>
      <c r="K216" s="1395"/>
      <c r="L216" s="1395"/>
      <c r="M216" s="1395"/>
      <c r="N216" s="1395"/>
      <c r="O216" s="1395"/>
      <c r="P216" s="1395"/>
      <c r="Q216" s="1395"/>
      <c r="R216" s="1395"/>
      <c r="S216" s="1395"/>
      <c r="T216" s="1395"/>
      <c r="U216" s="1395"/>
      <c r="V216" s="1395"/>
      <c r="W216" s="1395"/>
      <c r="X216" s="1395"/>
      <c r="Y216" s="1395"/>
      <c r="Z216" s="1395"/>
    </row>
    <row r="217">
      <c r="A217" s="1395"/>
      <c r="B217" s="1395"/>
      <c r="C217" s="1395"/>
      <c r="D217" s="1395"/>
      <c r="E217" s="1395"/>
      <c r="F217" s="1395"/>
      <c r="G217" s="1395"/>
      <c r="H217" s="1395"/>
      <c r="I217" s="1395"/>
      <c r="J217" s="1395"/>
      <c r="K217" s="1395"/>
      <c r="L217" s="1395"/>
      <c r="M217" s="1395"/>
      <c r="N217" s="1395"/>
      <c r="O217" s="1395"/>
      <c r="P217" s="1395"/>
      <c r="Q217" s="1395"/>
      <c r="R217" s="1395"/>
      <c r="S217" s="1395"/>
      <c r="T217" s="1395"/>
      <c r="U217" s="1395"/>
      <c r="V217" s="1395"/>
      <c r="W217" s="1395"/>
      <c r="X217" s="1395"/>
      <c r="Y217" s="1395"/>
      <c r="Z217" s="1395"/>
    </row>
    <row r="218">
      <c r="A218" s="1395"/>
      <c r="B218" s="1395"/>
      <c r="C218" s="1395"/>
      <c r="D218" s="1395"/>
      <c r="E218" s="1395"/>
      <c r="F218" s="1395"/>
      <c r="G218" s="1395"/>
      <c r="H218" s="1395"/>
      <c r="I218" s="1395"/>
      <c r="J218" s="1395"/>
      <c r="K218" s="1395"/>
      <c r="L218" s="1395"/>
      <c r="M218" s="1395"/>
      <c r="N218" s="1395"/>
      <c r="O218" s="1395"/>
      <c r="P218" s="1395"/>
      <c r="Q218" s="1395"/>
      <c r="R218" s="1395"/>
      <c r="S218" s="1395"/>
      <c r="T218" s="1395"/>
      <c r="U218" s="1395"/>
      <c r="V218" s="1395"/>
      <c r="W218" s="1395"/>
      <c r="X218" s="1395"/>
      <c r="Y218" s="1395"/>
      <c r="Z218" s="1395"/>
    </row>
    <row r="219">
      <c r="A219" s="1395"/>
      <c r="B219" s="1395"/>
      <c r="C219" s="1395"/>
      <c r="D219" s="1395"/>
      <c r="E219" s="1395"/>
      <c r="F219" s="1395"/>
      <c r="G219" s="1395"/>
      <c r="H219" s="1395"/>
      <c r="I219" s="1395"/>
      <c r="J219" s="1395"/>
      <c r="K219" s="1395"/>
      <c r="L219" s="1395"/>
      <c r="M219" s="1395"/>
      <c r="N219" s="1395"/>
      <c r="O219" s="1395"/>
      <c r="P219" s="1395"/>
      <c r="Q219" s="1395"/>
      <c r="R219" s="1395"/>
      <c r="S219" s="1395"/>
      <c r="T219" s="1395"/>
      <c r="U219" s="1395"/>
      <c r="V219" s="1395"/>
      <c r="W219" s="1395"/>
      <c r="X219" s="1395"/>
      <c r="Y219" s="1395"/>
      <c r="Z219" s="1395"/>
    </row>
    <row r="220">
      <c r="A220" s="1395"/>
      <c r="B220" s="1395"/>
      <c r="C220" s="1395"/>
      <c r="D220" s="1395"/>
      <c r="E220" s="1395"/>
      <c r="F220" s="1395"/>
      <c r="G220" s="1395"/>
      <c r="H220" s="1395"/>
      <c r="I220" s="1395"/>
      <c r="J220" s="1395"/>
      <c r="K220" s="1395"/>
      <c r="L220" s="1395"/>
      <c r="M220" s="1395"/>
      <c r="N220" s="1395"/>
      <c r="O220" s="1395"/>
      <c r="P220" s="1395"/>
      <c r="Q220" s="1395"/>
      <c r="R220" s="1395"/>
      <c r="S220" s="1395"/>
      <c r="T220" s="1395"/>
      <c r="U220" s="1395"/>
      <c r="V220" s="1395"/>
      <c r="W220" s="1395"/>
      <c r="X220" s="1395"/>
      <c r="Y220" s="1395"/>
      <c r="Z220" s="1395"/>
    </row>
    <row r="221">
      <c r="A221" s="1395"/>
      <c r="B221" s="1395"/>
      <c r="C221" s="1395"/>
      <c r="D221" s="1395"/>
      <c r="E221" s="1395"/>
      <c r="F221" s="1395"/>
      <c r="G221" s="1395"/>
      <c r="H221" s="1395"/>
      <c r="I221" s="1395"/>
      <c r="J221" s="1395"/>
      <c r="K221" s="1395"/>
      <c r="L221" s="1395"/>
      <c r="M221" s="1395"/>
      <c r="N221" s="1395"/>
      <c r="O221" s="1395"/>
      <c r="P221" s="1395"/>
      <c r="Q221" s="1395"/>
      <c r="R221" s="1395"/>
      <c r="S221" s="1395"/>
      <c r="T221" s="1395"/>
      <c r="U221" s="1395"/>
      <c r="V221" s="1395"/>
      <c r="W221" s="1395"/>
      <c r="X221" s="1395"/>
      <c r="Y221" s="1395"/>
      <c r="Z221" s="1395"/>
    </row>
    <row r="222">
      <c r="A222" s="1395"/>
      <c r="B222" s="1395"/>
      <c r="C222" s="1395"/>
      <c r="D222" s="1395"/>
      <c r="E222" s="1395"/>
      <c r="F222" s="1395"/>
      <c r="G222" s="1395"/>
      <c r="H222" s="1395"/>
      <c r="I222" s="1395"/>
      <c r="J222" s="1395"/>
      <c r="K222" s="1395"/>
      <c r="L222" s="1395"/>
      <c r="M222" s="1395"/>
      <c r="N222" s="1395"/>
      <c r="O222" s="1395"/>
      <c r="P222" s="1395"/>
      <c r="Q222" s="1395"/>
      <c r="R222" s="1395"/>
      <c r="S222" s="1395"/>
      <c r="T222" s="1395"/>
      <c r="U222" s="1395"/>
      <c r="V222" s="1395"/>
      <c r="W222" s="1395"/>
      <c r="X222" s="1395"/>
      <c r="Y222" s="1395"/>
      <c r="Z222" s="1395"/>
    </row>
    <row r="223">
      <c r="A223" s="1395"/>
      <c r="B223" s="1395"/>
      <c r="C223" s="1395"/>
      <c r="D223" s="1395"/>
      <c r="E223" s="1395"/>
      <c r="F223" s="1395"/>
      <c r="G223" s="1395"/>
      <c r="H223" s="1395"/>
      <c r="I223" s="1395"/>
      <c r="J223" s="1395"/>
      <c r="K223" s="1395"/>
      <c r="L223" s="1395"/>
      <c r="M223" s="1395"/>
      <c r="N223" s="1395"/>
      <c r="O223" s="1395"/>
      <c r="P223" s="1395"/>
      <c r="Q223" s="1395"/>
      <c r="R223" s="1395"/>
      <c r="S223" s="1395"/>
      <c r="T223" s="1395"/>
      <c r="U223" s="1395"/>
      <c r="V223" s="1395"/>
      <c r="W223" s="1395"/>
      <c r="X223" s="1395"/>
      <c r="Y223" s="1395"/>
      <c r="Z223" s="1395"/>
    </row>
    <row r="224">
      <c r="A224" s="1395"/>
      <c r="B224" s="1395"/>
      <c r="C224" s="1395"/>
      <c r="D224" s="1395"/>
      <c r="E224" s="1395"/>
      <c r="F224" s="1395"/>
      <c r="G224" s="1395"/>
      <c r="H224" s="1395"/>
      <c r="I224" s="1395"/>
      <c r="J224" s="1395"/>
      <c r="K224" s="1395"/>
      <c r="L224" s="1395"/>
      <c r="M224" s="1395"/>
      <c r="N224" s="1395"/>
      <c r="O224" s="1395"/>
      <c r="P224" s="1395"/>
      <c r="Q224" s="1395"/>
      <c r="R224" s="1395"/>
      <c r="S224" s="1395"/>
      <c r="T224" s="1395"/>
      <c r="U224" s="1395"/>
      <c r="V224" s="1395"/>
      <c r="W224" s="1395"/>
      <c r="X224" s="1395"/>
      <c r="Y224" s="1395"/>
      <c r="Z224" s="1395"/>
    </row>
    <row r="225">
      <c r="A225" s="1395"/>
      <c r="B225" s="1395"/>
      <c r="C225" s="1395"/>
      <c r="D225" s="1395"/>
      <c r="E225" s="1395"/>
      <c r="F225" s="1395"/>
      <c r="G225" s="1395"/>
      <c r="H225" s="1395"/>
      <c r="I225" s="1395"/>
      <c r="J225" s="1395"/>
      <c r="K225" s="1395"/>
      <c r="L225" s="1395"/>
      <c r="M225" s="1395"/>
      <c r="N225" s="1395"/>
      <c r="O225" s="1395"/>
      <c r="P225" s="1395"/>
      <c r="Q225" s="1395"/>
      <c r="R225" s="1395"/>
      <c r="S225" s="1395"/>
      <c r="T225" s="1395"/>
      <c r="U225" s="1395"/>
      <c r="V225" s="1395"/>
      <c r="W225" s="1395"/>
      <c r="X225" s="1395"/>
      <c r="Y225" s="1395"/>
      <c r="Z225" s="1395"/>
    </row>
    <row r="226">
      <c r="A226" s="1395"/>
      <c r="B226" s="1395"/>
      <c r="C226" s="1395"/>
      <c r="D226" s="1395"/>
      <c r="E226" s="1395"/>
      <c r="F226" s="1395"/>
      <c r="G226" s="1395"/>
      <c r="H226" s="1395"/>
      <c r="I226" s="1395"/>
      <c r="J226" s="1395"/>
      <c r="K226" s="1395"/>
      <c r="L226" s="1395"/>
      <c r="M226" s="1395"/>
      <c r="N226" s="1395"/>
      <c r="O226" s="1395"/>
      <c r="P226" s="1395"/>
      <c r="Q226" s="1395"/>
      <c r="R226" s="1395"/>
      <c r="S226" s="1395"/>
      <c r="T226" s="1395"/>
      <c r="U226" s="1395"/>
      <c r="V226" s="1395"/>
      <c r="W226" s="1395"/>
      <c r="X226" s="1395"/>
      <c r="Y226" s="1395"/>
      <c r="Z226" s="1395"/>
    </row>
    <row r="227">
      <c r="A227" s="1395"/>
      <c r="B227" s="1395"/>
      <c r="C227" s="1395"/>
      <c r="D227" s="1395"/>
      <c r="E227" s="1395"/>
      <c r="F227" s="1395"/>
      <c r="G227" s="1395"/>
      <c r="H227" s="1395"/>
      <c r="I227" s="1395"/>
      <c r="J227" s="1395"/>
      <c r="K227" s="1395"/>
      <c r="L227" s="1395"/>
      <c r="M227" s="1395"/>
      <c r="N227" s="1395"/>
      <c r="O227" s="1395"/>
      <c r="P227" s="1395"/>
      <c r="Q227" s="1395"/>
      <c r="R227" s="1395"/>
      <c r="S227" s="1395"/>
      <c r="T227" s="1395"/>
      <c r="U227" s="1395"/>
      <c r="V227" s="1395"/>
      <c r="W227" s="1395"/>
      <c r="X227" s="1395"/>
      <c r="Y227" s="1395"/>
      <c r="Z227" s="1395"/>
    </row>
    <row r="228">
      <c r="A228" s="1395"/>
      <c r="B228" s="1395"/>
      <c r="C228" s="1395"/>
      <c r="D228" s="1395"/>
      <c r="E228" s="1395"/>
      <c r="F228" s="1395"/>
      <c r="G228" s="1395"/>
      <c r="H228" s="1395"/>
      <c r="I228" s="1395"/>
      <c r="J228" s="1395"/>
      <c r="K228" s="1395"/>
      <c r="L228" s="1395"/>
      <c r="M228" s="1395"/>
      <c r="N228" s="1395"/>
      <c r="O228" s="1395"/>
      <c r="P228" s="1395"/>
      <c r="Q228" s="1395"/>
      <c r="R228" s="1395"/>
      <c r="S228" s="1395"/>
      <c r="T228" s="1395"/>
      <c r="U228" s="1395"/>
      <c r="V228" s="1395"/>
      <c r="W228" s="1395"/>
      <c r="X228" s="1395"/>
      <c r="Y228" s="1395"/>
      <c r="Z228" s="1395"/>
    </row>
    <row r="229">
      <c r="A229" s="1395"/>
      <c r="B229" s="1395"/>
      <c r="C229" s="1395"/>
      <c r="D229" s="1395"/>
      <c r="E229" s="1395"/>
      <c r="F229" s="1395"/>
      <c r="G229" s="1395"/>
      <c r="H229" s="1395"/>
      <c r="I229" s="1395"/>
      <c r="J229" s="1395"/>
      <c r="K229" s="1395"/>
      <c r="L229" s="1395"/>
      <c r="M229" s="1395"/>
      <c r="N229" s="1395"/>
      <c r="O229" s="1395"/>
      <c r="P229" s="1395"/>
      <c r="Q229" s="1395"/>
      <c r="R229" s="1395"/>
      <c r="S229" s="1395"/>
      <c r="T229" s="1395"/>
      <c r="U229" s="1395"/>
      <c r="V229" s="1395"/>
      <c r="W229" s="1395"/>
      <c r="X229" s="1395"/>
      <c r="Y229" s="1395"/>
      <c r="Z229" s="1395"/>
    </row>
    <row r="230">
      <c r="A230" s="1395"/>
      <c r="B230" s="1395"/>
      <c r="C230" s="1395"/>
      <c r="D230" s="1395"/>
      <c r="E230" s="1395"/>
      <c r="F230" s="1395"/>
      <c r="G230" s="1395"/>
      <c r="H230" s="1395"/>
      <c r="I230" s="1395"/>
      <c r="J230" s="1395"/>
      <c r="K230" s="1395"/>
      <c r="L230" s="1395"/>
      <c r="M230" s="1395"/>
      <c r="N230" s="1395"/>
      <c r="O230" s="1395"/>
      <c r="P230" s="1395"/>
      <c r="Q230" s="1395"/>
      <c r="R230" s="1395"/>
      <c r="S230" s="1395"/>
      <c r="T230" s="1395"/>
      <c r="U230" s="1395"/>
      <c r="V230" s="1395"/>
      <c r="W230" s="1395"/>
      <c r="X230" s="1395"/>
      <c r="Y230" s="1395"/>
      <c r="Z230" s="1395"/>
    </row>
    <row r="231">
      <c r="A231" s="1395"/>
      <c r="B231" s="1395"/>
      <c r="C231" s="1395"/>
      <c r="D231" s="1395"/>
      <c r="E231" s="1395"/>
      <c r="F231" s="1395"/>
      <c r="G231" s="1395"/>
      <c r="H231" s="1395"/>
      <c r="I231" s="1395"/>
      <c r="J231" s="1395"/>
      <c r="K231" s="1395"/>
      <c r="L231" s="1395"/>
      <c r="M231" s="1395"/>
      <c r="N231" s="1395"/>
      <c r="O231" s="1395"/>
      <c r="P231" s="1395"/>
      <c r="Q231" s="1395"/>
      <c r="R231" s="1395"/>
      <c r="S231" s="1395"/>
      <c r="T231" s="1395"/>
      <c r="U231" s="1395"/>
      <c r="V231" s="1395"/>
      <c r="W231" s="1395"/>
      <c r="X231" s="1395"/>
      <c r="Y231" s="1395"/>
      <c r="Z231" s="1395"/>
    </row>
    <row r="232">
      <c r="A232" s="1395"/>
      <c r="B232" s="1395"/>
      <c r="C232" s="1395"/>
      <c r="D232" s="1395"/>
      <c r="E232" s="1395"/>
      <c r="F232" s="1395"/>
      <c r="G232" s="1395"/>
      <c r="H232" s="1395"/>
      <c r="I232" s="1395"/>
      <c r="J232" s="1395"/>
      <c r="K232" s="1395"/>
      <c r="L232" s="1395"/>
      <c r="M232" s="1395"/>
      <c r="N232" s="1395"/>
      <c r="O232" s="1395"/>
      <c r="P232" s="1395"/>
      <c r="Q232" s="1395"/>
      <c r="R232" s="1395"/>
      <c r="S232" s="1395"/>
      <c r="T232" s="1395"/>
      <c r="U232" s="1395"/>
      <c r="V232" s="1395"/>
      <c r="W232" s="1395"/>
      <c r="X232" s="1395"/>
      <c r="Y232" s="1395"/>
      <c r="Z232" s="1395"/>
    </row>
    <row r="233">
      <c r="A233" s="1395"/>
      <c r="B233" s="1395"/>
      <c r="C233" s="1395"/>
      <c r="D233" s="1395"/>
      <c r="E233" s="1395"/>
      <c r="F233" s="1395"/>
      <c r="G233" s="1395"/>
      <c r="H233" s="1395"/>
      <c r="I233" s="1395"/>
      <c r="J233" s="1395"/>
      <c r="K233" s="1395"/>
      <c r="L233" s="1395"/>
      <c r="M233" s="1395"/>
      <c r="N233" s="1395"/>
      <c r="O233" s="1395"/>
      <c r="P233" s="1395"/>
      <c r="Q233" s="1395"/>
      <c r="R233" s="1395"/>
      <c r="S233" s="1395"/>
      <c r="T233" s="1395"/>
      <c r="U233" s="1395"/>
      <c r="V233" s="1395"/>
      <c r="W233" s="1395"/>
      <c r="X233" s="1395"/>
      <c r="Y233" s="1395"/>
      <c r="Z233" s="1395"/>
    </row>
    <row r="234">
      <c r="A234" s="1395"/>
      <c r="B234" s="1395"/>
      <c r="C234" s="1395"/>
      <c r="D234" s="1395"/>
      <c r="E234" s="1395"/>
      <c r="F234" s="1395"/>
      <c r="G234" s="1395"/>
      <c r="H234" s="1395"/>
      <c r="I234" s="1395"/>
      <c r="J234" s="1395"/>
      <c r="K234" s="1395"/>
      <c r="L234" s="1395"/>
      <c r="M234" s="1395"/>
      <c r="N234" s="1395"/>
      <c r="O234" s="1395"/>
      <c r="P234" s="1395"/>
      <c r="Q234" s="1395"/>
      <c r="R234" s="1395"/>
      <c r="S234" s="1395"/>
      <c r="T234" s="1395"/>
      <c r="U234" s="1395"/>
      <c r="V234" s="1395"/>
      <c r="W234" s="1395"/>
      <c r="X234" s="1395"/>
      <c r="Y234" s="1395"/>
      <c r="Z234" s="1395"/>
    </row>
    <row r="235">
      <c r="A235" s="1395"/>
      <c r="B235" s="1395"/>
      <c r="C235" s="1395"/>
      <c r="D235" s="1395"/>
      <c r="E235" s="1395"/>
      <c r="F235" s="1395"/>
      <c r="G235" s="1395"/>
      <c r="H235" s="1395"/>
      <c r="I235" s="1395"/>
      <c r="J235" s="1395"/>
      <c r="K235" s="1395"/>
      <c r="L235" s="1395"/>
      <c r="M235" s="1395"/>
      <c r="N235" s="1395"/>
      <c r="O235" s="1395"/>
      <c r="P235" s="1395"/>
      <c r="Q235" s="1395"/>
      <c r="R235" s="1395"/>
      <c r="S235" s="1395"/>
      <c r="T235" s="1395"/>
      <c r="U235" s="1395"/>
      <c r="V235" s="1395"/>
      <c r="W235" s="1395"/>
      <c r="X235" s="1395"/>
      <c r="Y235" s="1395"/>
      <c r="Z235" s="1395"/>
    </row>
    <row r="236">
      <c r="A236" s="1395"/>
      <c r="B236" s="1395"/>
      <c r="C236" s="1395"/>
      <c r="D236" s="1395"/>
      <c r="E236" s="1395"/>
      <c r="F236" s="1395"/>
      <c r="G236" s="1395"/>
      <c r="H236" s="1395"/>
      <c r="I236" s="1395"/>
      <c r="J236" s="1395"/>
      <c r="K236" s="1395"/>
      <c r="L236" s="1395"/>
      <c r="M236" s="1395"/>
      <c r="N236" s="1395"/>
      <c r="O236" s="1395"/>
      <c r="P236" s="1395"/>
      <c r="Q236" s="1395"/>
      <c r="R236" s="1395"/>
      <c r="S236" s="1395"/>
      <c r="T236" s="1395"/>
      <c r="U236" s="1395"/>
      <c r="V236" s="1395"/>
      <c r="W236" s="1395"/>
      <c r="X236" s="1395"/>
      <c r="Y236" s="1395"/>
      <c r="Z236" s="1395"/>
    </row>
    <row r="237">
      <c r="A237" s="1395"/>
      <c r="B237" s="1395"/>
      <c r="C237" s="1395"/>
      <c r="D237" s="1395"/>
      <c r="E237" s="1395"/>
      <c r="F237" s="1395"/>
      <c r="G237" s="1395"/>
      <c r="H237" s="1395"/>
      <c r="I237" s="1395"/>
      <c r="J237" s="1395"/>
      <c r="K237" s="1395"/>
      <c r="L237" s="1395"/>
      <c r="M237" s="1395"/>
      <c r="N237" s="1395"/>
      <c r="O237" s="1395"/>
      <c r="P237" s="1395"/>
      <c r="Q237" s="1395"/>
      <c r="R237" s="1395"/>
      <c r="S237" s="1395"/>
      <c r="T237" s="1395"/>
      <c r="U237" s="1395"/>
      <c r="V237" s="1395"/>
      <c r="W237" s="1395"/>
      <c r="X237" s="1395"/>
      <c r="Y237" s="1395"/>
      <c r="Z237" s="1395"/>
    </row>
    <row r="238">
      <c r="A238" s="1395"/>
      <c r="B238" s="1395"/>
      <c r="C238" s="1395"/>
      <c r="D238" s="1395"/>
      <c r="E238" s="1395"/>
      <c r="F238" s="1395"/>
      <c r="G238" s="1395"/>
      <c r="H238" s="1395"/>
      <c r="I238" s="1395"/>
      <c r="J238" s="1395"/>
      <c r="K238" s="1395"/>
      <c r="L238" s="1395"/>
      <c r="M238" s="1395"/>
      <c r="N238" s="1395"/>
      <c r="O238" s="1395"/>
      <c r="P238" s="1395"/>
      <c r="Q238" s="1395"/>
      <c r="R238" s="1395"/>
      <c r="S238" s="1395"/>
      <c r="T238" s="1395"/>
      <c r="U238" s="1395"/>
      <c r="V238" s="1395"/>
      <c r="W238" s="1395"/>
      <c r="X238" s="1395"/>
      <c r="Y238" s="1395"/>
      <c r="Z238" s="1395"/>
    </row>
    <row r="239">
      <c r="A239" s="1395"/>
      <c r="B239" s="1395"/>
      <c r="C239" s="1395"/>
      <c r="D239" s="1395"/>
      <c r="E239" s="1395"/>
      <c r="F239" s="1395"/>
      <c r="G239" s="1395"/>
      <c r="H239" s="1395"/>
      <c r="I239" s="1395"/>
      <c r="J239" s="1395"/>
      <c r="K239" s="1395"/>
      <c r="L239" s="1395"/>
      <c r="M239" s="1395"/>
      <c r="N239" s="1395"/>
      <c r="O239" s="1395"/>
      <c r="P239" s="1395"/>
      <c r="Q239" s="1395"/>
      <c r="R239" s="1395"/>
      <c r="S239" s="1395"/>
      <c r="T239" s="1395"/>
      <c r="U239" s="1395"/>
      <c r="V239" s="1395"/>
      <c r="W239" s="1395"/>
      <c r="X239" s="1395"/>
      <c r="Y239" s="1395"/>
      <c r="Z239" s="1395"/>
    </row>
    <row r="240">
      <c r="A240" s="1395"/>
      <c r="B240" s="1395"/>
      <c r="C240" s="1395"/>
      <c r="D240" s="1395"/>
      <c r="E240" s="1395"/>
      <c r="F240" s="1395"/>
      <c r="G240" s="1395"/>
      <c r="H240" s="1395"/>
      <c r="I240" s="1395"/>
      <c r="J240" s="1395"/>
      <c r="K240" s="1395"/>
      <c r="L240" s="1395"/>
      <c r="M240" s="1395"/>
      <c r="N240" s="1395"/>
      <c r="O240" s="1395"/>
      <c r="P240" s="1395"/>
      <c r="Q240" s="1395"/>
      <c r="R240" s="1395"/>
      <c r="S240" s="1395"/>
      <c r="T240" s="1395"/>
      <c r="U240" s="1395"/>
      <c r="V240" s="1395"/>
      <c r="W240" s="1395"/>
      <c r="X240" s="1395"/>
      <c r="Y240" s="1395"/>
      <c r="Z240" s="1395"/>
    </row>
    <row r="241">
      <c r="A241" s="1395"/>
      <c r="B241" s="1395"/>
      <c r="C241" s="1395"/>
      <c r="D241" s="1395"/>
      <c r="E241" s="1395"/>
      <c r="F241" s="1395"/>
      <c r="G241" s="1395"/>
      <c r="H241" s="1395"/>
      <c r="I241" s="1395"/>
      <c r="J241" s="1395"/>
      <c r="K241" s="1395"/>
      <c r="L241" s="1395"/>
      <c r="M241" s="1395"/>
      <c r="N241" s="1395"/>
      <c r="O241" s="1395"/>
      <c r="P241" s="1395"/>
      <c r="Q241" s="1395"/>
      <c r="R241" s="1395"/>
      <c r="S241" s="1395"/>
      <c r="T241" s="1395"/>
      <c r="U241" s="1395"/>
      <c r="V241" s="1395"/>
      <c r="W241" s="1395"/>
      <c r="X241" s="1395"/>
      <c r="Y241" s="1395"/>
      <c r="Z241" s="1395"/>
    </row>
    <row r="242">
      <c r="A242" s="1395"/>
      <c r="B242" s="1395"/>
      <c r="C242" s="1395"/>
      <c r="D242" s="1395"/>
      <c r="E242" s="1395"/>
      <c r="F242" s="1395"/>
      <c r="G242" s="1395"/>
      <c r="H242" s="1395"/>
      <c r="I242" s="1395"/>
      <c r="J242" s="1395"/>
      <c r="K242" s="1395"/>
      <c r="L242" s="1395"/>
      <c r="M242" s="1395"/>
      <c r="N242" s="1395"/>
      <c r="O242" s="1395"/>
      <c r="P242" s="1395"/>
      <c r="Q242" s="1395"/>
      <c r="R242" s="1395"/>
      <c r="S242" s="1395"/>
      <c r="T242" s="1395"/>
      <c r="U242" s="1395"/>
      <c r="V242" s="1395"/>
      <c r="W242" s="1395"/>
      <c r="X242" s="1395"/>
      <c r="Y242" s="1395"/>
      <c r="Z242" s="1395"/>
    </row>
    <row r="243">
      <c r="A243" s="1395"/>
      <c r="B243" s="1395"/>
      <c r="C243" s="1395"/>
      <c r="D243" s="1395"/>
      <c r="E243" s="1395"/>
      <c r="F243" s="1395"/>
      <c r="G243" s="1395"/>
      <c r="H243" s="1395"/>
      <c r="I243" s="1395"/>
      <c r="J243" s="1395"/>
      <c r="K243" s="1395"/>
      <c r="L243" s="1395"/>
      <c r="M243" s="1395"/>
      <c r="N243" s="1395"/>
      <c r="O243" s="1395"/>
      <c r="P243" s="1395"/>
      <c r="Q243" s="1395"/>
      <c r="R243" s="1395"/>
      <c r="S243" s="1395"/>
      <c r="T243" s="1395"/>
      <c r="U243" s="1395"/>
      <c r="V243" s="1395"/>
      <c r="W243" s="1395"/>
      <c r="X243" s="1395"/>
      <c r="Y243" s="1395"/>
      <c r="Z243" s="1395"/>
    </row>
    <row r="244">
      <c r="A244" s="1395"/>
      <c r="B244" s="1395"/>
      <c r="C244" s="1395"/>
      <c r="D244" s="1395"/>
      <c r="E244" s="1395"/>
      <c r="F244" s="1395"/>
      <c r="G244" s="1395"/>
      <c r="H244" s="1395"/>
      <c r="I244" s="1395"/>
      <c r="J244" s="1395"/>
      <c r="K244" s="1395"/>
      <c r="L244" s="1395"/>
      <c r="M244" s="1395"/>
      <c r="N244" s="1395"/>
      <c r="O244" s="1395"/>
      <c r="P244" s="1395"/>
      <c r="Q244" s="1395"/>
      <c r="R244" s="1395"/>
      <c r="S244" s="1395"/>
      <c r="T244" s="1395"/>
      <c r="U244" s="1395"/>
      <c r="V244" s="1395"/>
      <c r="W244" s="1395"/>
      <c r="X244" s="1395"/>
      <c r="Y244" s="1395"/>
      <c r="Z244" s="1395"/>
    </row>
    <row r="245">
      <c r="A245" s="1395"/>
      <c r="B245" s="1395"/>
      <c r="C245" s="1395"/>
      <c r="D245" s="1395"/>
      <c r="E245" s="1395"/>
      <c r="F245" s="1395"/>
      <c r="G245" s="1395"/>
      <c r="H245" s="1395"/>
      <c r="I245" s="1395"/>
      <c r="J245" s="1395"/>
      <c r="K245" s="1395"/>
      <c r="L245" s="1395"/>
      <c r="M245" s="1395"/>
      <c r="N245" s="1395"/>
      <c r="O245" s="1395"/>
      <c r="P245" s="1395"/>
      <c r="Q245" s="1395"/>
      <c r="R245" s="1395"/>
      <c r="S245" s="1395"/>
      <c r="T245" s="1395"/>
      <c r="U245" s="1395"/>
      <c r="V245" s="1395"/>
      <c r="W245" s="1395"/>
      <c r="X245" s="1395"/>
      <c r="Y245" s="1395"/>
      <c r="Z245" s="1395"/>
    </row>
    <row r="246">
      <c r="A246" s="1395"/>
      <c r="B246" s="1395"/>
      <c r="C246" s="1395"/>
      <c r="D246" s="1395"/>
      <c r="E246" s="1395"/>
      <c r="F246" s="1395"/>
      <c r="G246" s="1395"/>
      <c r="H246" s="1395"/>
      <c r="I246" s="1395"/>
      <c r="J246" s="1395"/>
      <c r="K246" s="1395"/>
      <c r="L246" s="1395"/>
      <c r="M246" s="1395"/>
      <c r="N246" s="1395"/>
      <c r="O246" s="1395"/>
      <c r="P246" s="1395"/>
      <c r="Q246" s="1395"/>
      <c r="R246" s="1395"/>
      <c r="S246" s="1395"/>
      <c r="T246" s="1395"/>
      <c r="U246" s="1395"/>
      <c r="V246" s="1395"/>
      <c r="W246" s="1395"/>
      <c r="X246" s="1395"/>
      <c r="Y246" s="1395"/>
      <c r="Z246" s="1395"/>
    </row>
    <row r="247">
      <c r="A247" s="1395"/>
      <c r="B247" s="1395"/>
      <c r="C247" s="1395"/>
      <c r="D247" s="1395"/>
      <c r="E247" s="1395"/>
      <c r="F247" s="1395"/>
      <c r="G247" s="1395"/>
      <c r="H247" s="1395"/>
      <c r="I247" s="1395"/>
      <c r="J247" s="1395"/>
      <c r="K247" s="1395"/>
      <c r="L247" s="1395"/>
      <c r="M247" s="1395"/>
      <c r="N247" s="1395"/>
      <c r="O247" s="1395"/>
      <c r="P247" s="1395"/>
      <c r="Q247" s="1395"/>
      <c r="R247" s="1395"/>
      <c r="S247" s="1395"/>
      <c r="T247" s="1395"/>
      <c r="U247" s="1395"/>
      <c r="V247" s="1395"/>
      <c r="W247" s="1395"/>
      <c r="X247" s="1395"/>
      <c r="Y247" s="1395"/>
      <c r="Z247" s="1395"/>
    </row>
    <row r="248">
      <c r="A248" s="1395"/>
      <c r="B248" s="1395"/>
      <c r="C248" s="1395"/>
      <c r="D248" s="1395"/>
      <c r="E248" s="1395"/>
      <c r="F248" s="1395"/>
      <c r="G248" s="1395"/>
      <c r="H248" s="1395"/>
      <c r="I248" s="1395"/>
      <c r="J248" s="1395"/>
      <c r="K248" s="1395"/>
      <c r="L248" s="1395"/>
      <c r="M248" s="1395"/>
      <c r="N248" s="1395"/>
      <c r="O248" s="1395"/>
      <c r="P248" s="1395"/>
      <c r="Q248" s="1395"/>
      <c r="R248" s="1395"/>
      <c r="S248" s="1395"/>
      <c r="T248" s="1395"/>
      <c r="U248" s="1395"/>
      <c r="V248" s="1395"/>
      <c r="W248" s="1395"/>
      <c r="X248" s="1395"/>
      <c r="Y248" s="1395"/>
      <c r="Z248" s="1395"/>
    </row>
    <row r="249">
      <c r="A249" s="1395"/>
      <c r="B249" s="1395"/>
      <c r="C249" s="1395"/>
      <c r="D249" s="1395"/>
      <c r="E249" s="1395"/>
      <c r="F249" s="1395"/>
      <c r="G249" s="1395"/>
      <c r="H249" s="1395"/>
      <c r="I249" s="1395"/>
      <c r="J249" s="1395"/>
      <c r="K249" s="1395"/>
      <c r="L249" s="1395"/>
      <c r="M249" s="1395"/>
      <c r="N249" s="1395"/>
      <c r="O249" s="1395"/>
      <c r="P249" s="1395"/>
      <c r="Q249" s="1395"/>
      <c r="R249" s="1395"/>
      <c r="S249" s="1395"/>
      <c r="T249" s="1395"/>
      <c r="U249" s="1395"/>
      <c r="V249" s="1395"/>
      <c r="W249" s="1395"/>
      <c r="X249" s="1395"/>
      <c r="Y249" s="1395"/>
      <c r="Z249" s="1395"/>
    </row>
    <row r="250">
      <c r="A250" s="1395"/>
      <c r="B250" s="1395"/>
      <c r="C250" s="1395"/>
      <c r="D250" s="1395"/>
      <c r="E250" s="1395"/>
      <c r="F250" s="1395"/>
      <c r="G250" s="1395"/>
      <c r="H250" s="1395"/>
      <c r="I250" s="1395"/>
      <c r="J250" s="1395"/>
      <c r="K250" s="1395"/>
      <c r="L250" s="1395"/>
      <c r="M250" s="1395"/>
      <c r="N250" s="1395"/>
      <c r="O250" s="1395"/>
      <c r="P250" s="1395"/>
      <c r="Q250" s="1395"/>
      <c r="R250" s="1395"/>
      <c r="S250" s="1395"/>
      <c r="T250" s="1395"/>
      <c r="U250" s="1395"/>
      <c r="V250" s="1395"/>
      <c r="W250" s="1395"/>
      <c r="X250" s="1395"/>
      <c r="Y250" s="1395"/>
      <c r="Z250" s="1395"/>
    </row>
    <row r="251">
      <c r="A251" s="1395"/>
      <c r="B251" s="1395"/>
      <c r="C251" s="1395"/>
      <c r="D251" s="1395"/>
      <c r="E251" s="1395"/>
      <c r="F251" s="1395"/>
      <c r="G251" s="1395"/>
      <c r="H251" s="1395"/>
      <c r="I251" s="1395"/>
      <c r="J251" s="1395"/>
      <c r="K251" s="1395"/>
      <c r="L251" s="1395"/>
      <c r="M251" s="1395"/>
      <c r="N251" s="1395"/>
      <c r="O251" s="1395"/>
      <c r="P251" s="1395"/>
      <c r="Q251" s="1395"/>
      <c r="R251" s="1395"/>
      <c r="S251" s="1395"/>
      <c r="T251" s="1395"/>
      <c r="U251" s="1395"/>
      <c r="V251" s="1395"/>
      <c r="W251" s="1395"/>
      <c r="X251" s="1395"/>
      <c r="Y251" s="1395"/>
      <c r="Z251" s="1395"/>
    </row>
    <row r="252">
      <c r="A252" s="1395"/>
      <c r="B252" s="1395"/>
      <c r="C252" s="1395"/>
      <c r="D252" s="1395"/>
      <c r="E252" s="1395"/>
      <c r="F252" s="1395"/>
      <c r="G252" s="1395"/>
      <c r="H252" s="1395"/>
      <c r="I252" s="1395"/>
      <c r="J252" s="1395"/>
      <c r="K252" s="1395"/>
      <c r="L252" s="1395"/>
      <c r="M252" s="1395"/>
      <c r="N252" s="1395"/>
      <c r="O252" s="1395"/>
      <c r="P252" s="1395"/>
      <c r="Q252" s="1395"/>
      <c r="R252" s="1395"/>
      <c r="S252" s="1395"/>
      <c r="T252" s="1395"/>
      <c r="U252" s="1395"/>
      <c r="V252" s="1395"/>
      <c r="W252" s="1395"/>
      <c r="X252" s="1395"/>
      <c r="Y252" s="1395"/>
      <c r="Z252" s="1395"/>
    </row>
    <row r="253">
      <c r="A253" s="1395"/>
      <c r="B253" s="1395"/>
      <c r="C253" s="1395"/>
      <c r="D253" s="1395"/>
      <c r="E253" s="1395"/>
      <c r="F253" s="1395"/>
      <c r="G253" s="1395"/>
      <c r="H253" s="1395"/>
      <c r="I253" s="1395"/>
      <c r="J253" s="1395"/>
      <c r="K253" s="1395"/>
      <c r="L253" s="1395"/>
      <c r="M253" s="1395"/>
      <c r="N253" s="1395"/>
      <c r="O253" s="1395"/>
      <c r="P253" s="1395"/>
      <c r="Q253" s="1395"/>
      <c r="R253" s="1395"/>
      <c r="S253" s="1395"/>
      <c r="T253" s="1395"/>
      <c r="U253" s="1395"/>
      <c r="V253" s="1395"/>
      <c r="W253" s="1395"/>
      <c r="X253" s="1395"/>
      <c r="Y253" s="1395"/>
      <c r="Z253" s="1395"/>
    </row>
    <row r="254">
      <c r="A254" s="1395"/>
      <c r="B254" s="1395"/>
      <c r="C254" s="1395"/>
      <c r="D254" s="1395"/>
      <c r="E254" s="1395"/>
      <c r="F254" s="1395"/>
      <c r="G254" s="1395"/>
      <c r="H254" s="1395"/>
      <c r="I254" s="1395"/>
      <c r="J254" s="1395"/>
      <c r="K254" s="1395"/>
      <c r="L254" s="1395"/>
      <c r="M254" s="1395"/>
      <c r="N254" s="1395"/>
      <c r="O254" s="1395"/>
      <c r="P254" s="1395"/>
      <c r="Q254" s="1395"/>
      <c r="R254" s="1395"/>
      <c r="S254" s="1395"/>
      <c r="T254" s="1395"/>
      <c r="U254" s="1395"/>
      <c r="V254" s="1395"/>
      <c r="W254" s="1395"/>
      <c r="X254" s="1395"/>
      <c r="Y254" s="1395"/>
      <c r="Z254" s="1395"/>
    </row>
    <row r="255">
      <c r="A255" s="1395"/>
      <c r="B255" s="1395"/>
      <c r="C255" s="1395"/>
      <c r="D255" s="1395"/>
      <c r="E255" s="1395"/>
      <c r="F255" s="1395"/>
      <c r="G255" s="1395"/>
      <c r="H255" s="1395"/>
      <c r="I255" s="1395"/>
      <c r="J255" s="1395"/>
      <c r="K255" s="1395"/>
      <c r="L255" s="1395"/>
      <c r="M255" s="1395"/>
      <c r="N255" s="1395"/>
      <c r="O255" s="1395"/>
      <c r="P255" s="1395"/>
      <c r="Q255" s="1395"/>
      <c r="R255" s="1395"/>
      <c r="S255" s="1395"/>
      <c r="T255" s="1395"/>
      <c r="U255" s="1395"/>
      <c r="V255" s="1395"/>
      <c r="W255" s="1395"/>
      <c r="X255" s="1395"/>
      <c r="Y255" s="1395"/>
      <c r="Z255" s="1395"/>
    </row>
    <row r="256">
      <c r="A256" s="1395"/>
      <c r="B256" s="1395"/>
      <c r="C256" s="1395"/>
      <c r="D256" s="1395"/>
      <c r="E256" s="1395"/>
      <c r="F256" s="1395"/>
      <c r="G256" s="1395"/>
      <c r="H256" s="1395"/>
      <c r="I256" s="1395"/>
      <c r="J256" s="1395"/>
      <c r="K256" s="1395"/>
      <c r="L256" s="1395"/>
      <c r="M256" s="1395"/>
      <c r="N256" s="1395"/>
      <c r="O256" s="1395"/>
      <c r="P256" s="1395"/>
      <c r="Q256" s="1395"/>
      <c r="R256" s="1395"/>
      <c r="S256" s="1395"/>
      <c r="T256" s="1395"/>
      <c r="U256" s="1395"/>
      <c r="V256" s="1395"/>
      <c r="W256" s="1395"/>
      <c r="X256" s="1395"/>
      <c r="Y256" s="1395"/>
      <c r="Z256" s="1395"/>
    </row>
    <row r="257">
      <c r="A257" s="1395"/>
      <c r="B257" s="1395"/>
      <c r="C257" s="1395"/>
      <c r="D257" s="1395"/>
      <c r="E257" s="1395"/>
      <c r="F257" s="1395"/>
      <c r="G257" s="1395"/>
      <c r="H257" s="1395"/>
      <c r="I257" s="1395"/>
      <c r="J257" s="1395"/>
      <c r="K257" s="1395"/>
      <c r="L257" s="1395"/>
      <c r="M257" s="1395"/>
      <c r="N257" s="1395"/>
      <c r="O257" s="1395"/>
      <c r="P257" s="1395"/>
      <c r="Q257" s="1395"/>
      <c r="R257" s="1395"/>
      <c r="S257" s="1395"/>
      <c r="T257" s="1395"/>
      <c r="U257" s="1395"/>
      <c r="V257" s="1395"/>
      <c r="W257" s="1395"/>
      <c r="X257" s="1395"/>
      <c r="Y257" s="1395"/>
      <c r="Z257" s="1395"/>
    </row>
    <row r="258">
      <c r="A258" s="1395"/>
      <c r="B258" s="1395"/>
      <c r="C258" s="1395"/>
      <c r="D258" s="1395"/>
      <c r="E258" s="1395"/>
      <c r="F258" s="1395"/>
      <c r="G258" s="1395"/>
      <c r="H258" s="1395"/>
      <c r="I258" s="1395"/>
      <c r="J258" s="1395"/>
      <c r="K258" s="1395"/>
      <c r="L258" s="1395"/>
      <c r="M258" s="1395"/>
      <c r="N258" s="1395"/>
      <c r="O258" s="1395"/>
      <c r="P258" s="1395"/>
      <c r="Q258" s="1395"/>
      <c r="R258" s="1395"/>
      <c r="S258" s="1395"/>
      <c r="T258" s="1395"/>
      <c r="U258" s="1395"/>
      <c r="V258" s="1395"/>
      <c r="W258" s="1395"/>
      <c r="X258" s="1395"/>
      <c r="Y258" s="1395"/>
      <c r="Z258" s="1395"/>
    </row>
    <row r="259">
      <c r="A259" s="1395"/>
      <c r="B259" s="1395"/>
      <c r="C259" s="1395"/>
      <c r="D259" s="1395"/>
      <c r="E259" s="1395"/>
      <c r="F259" s="1395"/>
      <c r="G259" s="1395"/>
      <c r="H259" s="1395"/>
      <c r="I259" s="1395"/>
      <c r="J259" s="1395"/>
      <c r="K259" s="1395"/>
      <c r="L259" s="1395"/>
      <c r="M259" s="1395"/>
      <c r="N259" s="1395"/>
      <c r="O259" s="1395"/>
      <c r="P259" s="1395"/>
      <c r="Q259" s="1395"/>
      <c r="R259" s="1395"/>
      <c r="S259" s="1395"/>
      <c r="T259" s="1395"/>
      <c r="U259" s="1395"/>
      <c r="V259" s="1395"/>
      <c r="W259" s="1395"/>
      <c r="X259" s="1395"/>
      <c r="Y259" s="1395"/>
      <c r="Z259" s="1395"/>
    </row>
    <row r="260">
      <c r="A260" s="1395"/>
      <c r="B260" s="1395"/>
      <c r="C260" s="1395"/>
      <c r="D260" s="1395"/>
      <c r="E260" s="1395"/>
      <c r="F260" s="1395"/>
      <c r="G260" s="1395"/>
      <c r="H260" s="1395"/>
      <c r="I260" s="1395"/>
      <c r="J260" s="1395"/>
      <c r="K260" s="1395"/>
      <c r="L260" s="1395"/>
      <c r="M260" s="1395"/>
      <c r="N260" s="1395"/>
      <c r="O260" s="1395"/>
      <c r="P260" s="1395"/>
      <c r="Q260" s="1395"/>
      <c r="R260" s="1395"/>
      <c r="S260" s="1395"/>
      <c r="T260" s="1395"/>
      <c r="U260" s="1395"/>
      <c r="V260" s="1395"/>
      <c r="W260" s="1395"/>
      <c r="X260" s="1395"/>
      <c r="Y260" s="1395"/>
      <c r="Z260" s="1395"/>
    </row>
    <row r="261">
      <c r="A261" s="1395"/>
      <c r="B261" s="1395"/>
      <c r="C261" s="1395"/>
      <c r="D261" s="1395"/>
      <c r="E261" s="1395"/>
      <c r="F261" s="1395"/>
      <c r="G261" s="1395"/>
      <c r="H261" s="1395"/>
      <c r="I261" s="1395"/>
      <c r="J261" s="1395"/>
      <c r="K261" s="1395"/>
      <c r="L261" s="1395"/>
      <c r="M261" s="1395"/>
      <c r="N261" s="1395"/>
      <c r="O261" s="1395"/>
      <c r="P261" s="1395"/>
      <c r="Q261" s="1395"/>
      <c r="R261" s="1395"/>
      <c r="S261" s="1395"/>
      <c r="T261" s="1395"/>
      <c r="U261" s="1395"/>
      <c r="V261" s="1395"/>
      <c r="W261" s="1395"/>
      <c r="X261" s="1395"/>
      <c r="Y261" s="1395"/>
      <c r="Z261" s="1395"/>
    </row>
    <row r="262">
      <c r="A262" s="1395"/>
      <c r="B262" s="1395"/>
      <c r="C262" s="1395"/>
      <c r="D262" s="1395"/>
      <c r="E262" s="1395"/>
      <c r="F262" s="1395"/>
      <c r="G262" s="1395"/>
      <c r="H262" s="1395"/>
      <c r="I262" s="1395"/>
      <c r="J262" s="1395"/>
      <c r="K262" s="1395"/>
      <c r="L262" s="1395"/>
      <c r="M262" s="1395"/>
      <c r="N262" s="1395"/>
      <c r="O262" s="1395"/>
      <c r="P262" s="1395"/>
      <c r="Q262" s="1395"/>
      <c r="R262" s="1395"/>
      <c r="S262" s="1395"/>
      <c r="T262" s="1395"/>
      <c r="U262" s="1395"/>
      <c r="V262" s="1395"/>
      <c r="W262" s="1395"/>
      <c r="X262" s="1395"/>
      <c r="Y262" s="1395"/>
      <c r="Z262" s="1395"/>
    </row>
    <row r="263">
      <c r="A263" s="1395"/>
      <c r="B263" s="1395"/>
      <c r="C263" s="1395"/>
      <c r="D263" s="1395"/>
      <c r="E263" s="1395"/>
      <c r="F263" s="1395"/>
      <c r="G263" s="1395"/>
      <c r="H263" s="1395"/>
      <c r="I263" s="1395"/>
      <c r="J263" s="1395"/>
      <c r="K263" s="1395"/>
      <c r="L263" s="1395"/>
      <c r="M263" s="1395"/>
      <c r="N263" s="1395"/>
      <c r="O263" s="1395"/>
      <c r="P263" s="1395"/>
      <c r="Q263" s="1395"/>
      <c r="R263" s="1395"/>
      <c r="S263" s="1395"/>
      <c r="T263" s="1395"/>
      <c r="U263" s="1395"/>
      <c r="V263" s="1395"/>
      <c r="W263" s="1395"/>
      <c r="X263" s="1395"/>
      <c r="Y263" s="1395"/>
      <c r="Z263" s="1395"/>
    </row>
    <row r="264">
      <c r="A264" s="1395"/>
      <c r="B264" s="1395"/>
      <c r="C264" s="1395"/>
      <c r="D264" s="1395"/>
      <c r="E264" s="1395"/>
      <c r="F264" s="1395"/>
      <c r="G264" s="1395"/>
      <c r="H264" s="1395"/>
      <c r="I264" s="1395"/>
      <c r="J264" s="1395"/>
      <c r="K264" s="1395"/>
      <c r="L264" s="1395"/>
      <c r="M264" s="1395"/>
      <c r="N264" s="1395"/>
      <c r="O264" s="1395"/>
      <c r="P264" s="1395"/>
      <c r="Q264" s="1395"/>
      <c r="R264" s="1395"/>
      <c r="S264" s="1395"/>
      <c r="T264" s="1395"/>
      <c r="U264" s="1395"/>
      <c r="V264" s="1395"/>
      <c r="W264" s="1395"/>
      <c r="X264" s="1395"/>
      <c r="Y264" s="1395"/>
      <c r="Z264" s="1395"/>
    </row>
    <row r="265">
      <c r="A265" s="1395"/>
      <c r="B265" s="1395"/>
      <c r="C265" s="1395"/>
      <c r="D265" s="1395"/>
      <c r="E265" s="1395"/>
      <c r="F265" s="1395"/>
      <c r="G265" s="1395"/>
      <c r="H265" s="1395"/>
      <c r="I265" s="1395"/>
      <c r="J265" s="1395"/>
      <c r="K265" s="1395"/>
      <c r="L265" s="1395"/>
      <c r="M265" s="1395"/>
      <c r="N265" s="1395"/>
      <c r="O265" s="1395"/>
      <c r="P265" s="1395"/>
      <c r="Q265" s="1395"/>
      <c r="R265" s="1395"/>
      <c r="S265" s="1395"/>
      <c r="T265" s="1395"/>
      <c r="U265" s="1395"/>
      <c r="V265" s="1395"/>
      <c r="W265" s="1395"/>
      <c r="X265" s="1395"/>
      <c r="Y265" s="1395"/>
      <c r="Z265" s="1395"/>
    </row>
    <row r="266">
      <c r="A266" s="1395"/>
      <c r="B266" s="1395"/>
      <c r="C266" s="1395"/>
      <c r="D266" s="1395"/>
      <c r="E266" s="1395"/>
      <c r="F266" s="1395"/>
      <c r="G266" s="1395"/>
      <c r="H266" s="1395"/>
      <c r="I266" s="1395"/>
      <c r="J266" s="1395"/>
      <c r="K266" s="1395"/>
      <c r="L266" s="1395"/>
      <c r="M266" s="1395"/>
      <c r="N266" s="1395"/>
      <c r="O266" s="1395"/>
      <c r="P266" s="1395"/>
      <c r="Q266" s="1395"/>
      <c r="R266" s="1395"/>
      <c r="S266" s="1395"/>
      <c r="T266" s="1395"/>
      <c r="U266" s="1395"/>
      <c r="V266" s="1395"/>
      <c r="W266" s="1395"/>
      <c r="X266" s="1395"/>
      <c r="Y266" s="1395"/>
      <c r="Z266" s="1395"/>
    </row>
    <row r="267">
      <c r="A267" s="1395"/>
      <c r="B267" s="1395"/>
      <c r="C267" s="1395"/>
      <c r="D267" s="1395"/>
      <c r="E267" s="1395"/>
      <c r="F267" s="1395"/>
      <c r="G267" s="1395"/>
      <c r="H267" s="1395"/>
      <c r="I267" s="1395"/>
      <c r="J267" s="1395"/>
      <c r="K267" s="1395"/>
      <c r="L267" s="1395"/>
      <c r="M267" s="1395"/>
      <c r="N267" s="1395"/>
      <c r="O267" s="1395"/>
      <c r="P267" s="1395"/>
      <c r="Q267" s="1395"/>
      <c r="R267" s="1395"/>
      <c r="S267" s="1395"/>
      <c r="T267" s="1395"/>
      <c r="U267" s="1395"/>
      <c r="V267" s="1395"/>
      <c r="W267" s="1395"/>
      <c r="X267" s="1395"/>
      <c r="Y267" s="1395"/>
      <c r="Z267" s="1395"/>
    </row>
    <row r="268">
      <c r="A268" s="1395"/>
      <c r="B268" s="1395"/>
      <c r="C268" s="1395"/>
      <c r="D268" s="1395"/>
      <c r="E268" s="1395"/>
      <c r="F268" s="1395"/>
      <c r="G268" s="1395"/>
      <c r="H268" s="1395"/>
      <c r="I268" s="1395"/>
      <c r="J268" s="1395"/>
      <c r="K268" s="1395"/>
      <c r="L268" s="1395"/>
      <c r="M268" s="1395"/>
      <c r="N268" s="1395"/>
      <c r="O268" s="1395"/>
      <c r="P268" s="1395"/>
      <c r="Q268" s="1395"/>
      <c r="R268" s="1395"/>
      <c r="S268" s="1395"/>
      <c r="T268" s="1395"/>
      <c r="U268" s="1395"/>
      <c r="V268" s="1395"/>
      <c r="W268" s="1395"/>
      <c r="X268" s="1395"/>
      <c r="Y268" s="1395"/>
      <c r="Z268" s="1395"/>
    </row>
    <row r="269">
      <c r="A269" s="1395"/>
      <c r="B269" s="1395"/>
      <c r="C269" s="1395"/>
      <c r="D269" s="1395"/>
      <c r="E269" s="1395"/>
      <c r="F269" s="1395"/>
      <c r="G269" s="1395"/>
      <c r="H269" s="1395"/>
      <c r="I269" s="1395"/>
      <c r="J269" s="1395"/>
      <c r="K269" s="1395"/>
      <c r="L269" s="1395"/>
      <c r="M269" s="1395"/>
      <c r="N269" s="1395"/>
      <c r="O269" s="1395"/>
      <c r="P269" s="1395"/>
      <c r="Q269" s="1395"/>
      <c r="R269" s="1395"/>
      <c r="S269" s="1395"/>
      <c r="T269" s="1395"/>
      <c r="U269" s="1395"/>
      <c r="V269" s="1395"/>
      <c r="W269" s="1395"/>
      <c r="X269" s="1395"/>
      <c r="Y269" s="1395"/>
      <c r="Z269" s="1395"/>
    </row>
    <row r="270">
      <c r="A270" s="1395"/>
      <c r="B270" s="1395"/>
      <c r="C270" s="1395"/>
      <c r="D270" s="1395"/>
      <c r="E270" s="1395"/>
      <c r="F270" s="1395"/>
      <c r="G270" s="1395"/>
      <c r="H270" s="1395"/>
      <c r="I270" s="1395"/>
      <c r="J270" s="1395"/>
      <c r="K270" s="1395"/>
      <c r="L270" s="1395"/>
      <c r="M270" s="1395"/>
      <c r="N270" s="1395"/>
      <c r="O270" s="1395"/>
      <c r="P270" s="1395"/>
      <c r="Q270" s="1395"/>
      <c r="R270" s="1395"/>
      <c r="S270" s="1395"/>
      <c r="T270" s="1395"/>
      <c r="U270" s="1395"/>
      <c r="V270" s="1395"/>
      <c r="W270" s="1395"/>
      <c r="X270" s="1395"/>
      <c r="Y270" s="1395"/>
      <c r="Z270" s="1395"/>
    </row>
    <row r="271">
      <c r="A271" s="1395"/>
      <c r="B271" s="1395"/>
      <c r="C271" s="1395"/>
      <c r="D271" s="1395"/>
      <c r="E271" s="1395"/>
      <c r="F271" s="1395"/>
      <c r="G271" s="1395"/>
      <c r="H271" s="1395"/>
      <c r="I271" s="1395"/>
      <c r="J271" s="1395"/>
      <c r="K271" s="1395"/>
      <c r="L271" s="1395"/>
      <c r="M271" s="1395"/>
      <c r="N271" s="1395"/>
      <c r="O271" s="1395"/>
      <c r="P271" s="1395"/>
      <c r="Q271" s="1395"/>
      <c r="R271" s="1395"/>
      <c r="S271" s="1395"/>
      <c r="T271" s="1395"/>
      <c r="U271" s="1395"/>
      <c r="V271" s="1395"/>
      <c r="W271" s="1395"/>
      <c r="X271" s="1395"/>
      <c r="Y271" s="1395"/>
      <c r="Z271" s="1395"/>
    </row>
    <row r="272">
      <c r="A272" s="1395"/>
      <c r="B272" s="1395"/>
      <c r="C272" s="1395"/>
      <c r="D272" s="1395"/>
      <c r="E272" s="1395"/>
      <c r="F272" s="1395"/>
      <c r="G272" s="1395"/>
      <c r="H272" s="1395"/>
      <c r="I272" s="1395"/>
      <c r="J272" s="1395"/>
      <c r="K272" s="1395"/>
      <c r="L272" s="1395"/>
      <c r="M272" s="1395"/>
      <c r="N272" s="1395"/>
      <c r="O272" s="1395"/>
      <c r="P272" s="1395"/>
      <c r="Q272" s="1395"/>
      <c r="R272" s="1395"/>
      <c r="S272" s="1395"/>
      <c r="T272" s="1395"/>
      <c r="U272" s="1395"/>
      <c r="V272" s="1395"/>
      <c r="W272" s="1395"/>
      <c r="X272" s="1395"/>
      <c r="Y272" s="1395"/>
      <c r="Z272" s="1395"/>
    </row>
    <row r="273">
      <c r="A273" s="1395"/>
      <c r="B273" s="1395"/>
      <c r="C273" s="1395"/>
      <c r="D273" s="1395"/>
      <c r="E273" s="1395"/>
      <c r="F273" s="1395"/>
      <c r="G273" s="1395"/>
      <c r="H273" s="1395"/>
      <c r="I273" s="1395"/>
      <c r="J273" s="1395"/>
      <c r="K273" s="1395"/>
      <c r="L273" s="1395"/>
      <c r="M273" s="1395"/>
      <c r="N273" s="1395"/>
      <c r="O273" s="1395"/>
      <c r="P273" s="1395"/>
      <c r="Q273" s="1395"/>
      <c r="R273" s="1395"/>
      <c r="S273" s="1395"/>
      <c r="T273" s="1395"/>
      <c r="U273" s="1395"/>
      <c r="V273" s="1395"/>
      <c r="W273" s="1395"/>
      <c r="X273" s="1395"/>
      <c r="Y273" s="1395"/>
      <c r="Z273" s="1395"/>
    </row>
    <row r="274">
      <c r="A274" s="1395"/>
      <c r="B274" s="1395"/>
      <c r="C274" s="1395"/>
      <c r="D274" s="1395"/>
      <c r="E274" s="1395"/>
      <c r="F274" s="1395"/>
      <c r="G274" s="1395"/>
      <c r="H274" s="1395"/>
      <c r="I274" s="1395"/>
      <c r="J274" s="1395"/>
      <c r="K274" s="1395"/>
      <c r="L274" s="1395"/>
      <c r="M274" s="1395"/>
      <c r="N274" s="1395"/>
      <c r="O274" s="1395"/>
      <c r="P274" s="1395"/>
      <c r="Q274" s="1395"/>
      <c r="R274" s="1395"/>
      <c r="S274" s="1395"/>
      <c r="T274" s="1395"/>
      <c r="U274" s="1395"/>
      <c r="V274" s="1395"/>
      <c r="W274" s="1395"/>
      <c r="X274" s="1395"/>
      <c r="Y274" s="1395"/>
      <c r="Z274" s="1395"/>
    </row>
    <row r="275">
      <c r="A275" s="1395"/>
      <c r="B275" s="1395"/>
      <c r="C275" s="1395"/>
      <c r="D275" s="1395"/>
      <c r="E275" s="1395"/>
      <c r="F275" s="1395"/>
      <c r="G275" s="1395"/>
      <c r="H275" s="1395"/>
      <c r="I275" s="1395"/>
      <c r="J275" s="1395"/>
      <c r="K275" s="1395"/>
      <c r="L275" s="1395"/>
      <c r="M275" s="1395"/>
      <c r="N275" s="1395"/>
      <c r="O275" s="1395"/>
      <c r="P275" s="1395"/>
      <c r="Q275" s="1395"/>
      <c r="R275" s="1395"/>
      <c r="S275" s="1395"/>
      <c r="T275" s="1395"/>
      <c r="U275" s="1395"/>
      <c r="V275" s="1395"/>
      <c r="W275" s="1395"/>
      <c r="X275" s="1395"/>
      <c r="Y275" s="1395"/>
      <c r="Z275" s="1395"/>
    </row>
    <row r="276">
      <c r="A276" s="1395"/>
      <c r="B276" s="1395"/>
      <c r="C276" s="1395"/>
      <c r="D276" s="1395"/>
      <c r="E276" s="1395"/>
      <c r="F276" s="1395"/>
      <c r="G276" s="1395"/>
      <c r="H276" s="1395"/>
      <c r="I276" s="1395"/>
      <c r="J276" s="1395"/>
      <c r="K276" s="1395"/>
      <c r="L276" s="1395"/>
      <c r="M276" s="1395"/>
      <c r="N276" s="1395"/>
      <c r="O276" s="1395"/>
      <c r="P276" s="1395"/>
      <c r="Q276" s="1395"/>
      <c r="R276" s="1395"/>
      <c r="S276" s="1395"/>
      <c r="T276" s="1395"/>
      <c r="U276" s="1395"/>
      <c r="V276" s="1395"/>
      <c r="W276" s="1395"/>
      <c r="X276" s="1395"/>
      <c r="Y276" s="1395"/>
      <c r="Z276" s="1395"/>
    </row>
    <row r="277">
      <c r="A277" s="1395"/>
      <c r="B277" s="1395"/>
      <c r="C277" s="1395"/>
      <c r="D277" s="1395"/>
      <c r="E277" s="1395"/>
      <c r="F277" s="1395"/>
      <c r="G277" s="1395"/>
      <c r="H277" s="1395"/>
      <c r="I277" s="1395"/>
      <c r="J277" s="1395"/>
      <c r="K277" s="1395"/>
      <c r="L277" s="1395"/>
      <c r="M277" s="1395"/>
      <c r="N277" s="1395"/>
      <c r="O277" s="1395"/>
      <c r="P277" s="1395"/>
      <c r="Q277" s="1395"/>
      <c r="R277" s="1395"/>
      <c r="S277" s="1395"/>
      <c r="T277" s="1395"/>
      <c r="U277" s="1395"/>
      <c r="V277" s="1395"/>
      <c r="W277" s="1395"/>
      <c r="X277" s="1395"/>
      <c r="Y277" s="1395"/>
      <c r="Z277" s="1395"/>
    </row>
    <row r="278">
      <c r="A278" s="1395"/>
      <c r="B278" s="1395"/>
      <c r="C278" s="1395"/>
      <c r="D278" s="1395"/>
      <c r="E278" s="1395"/>
      <c r="F278" s="1395"/>
      <c r="G278" s="1395"/>
      <c r="H278" s="1395"/>
      <c r="I278" s="1395"/>
      <c r="J278" s="1395"/>
      <c r="K278" s="1395"/>
      <c r="L278" s="1395"/>
      <c r="M278" s="1395"/>
      <c r="N278" s="1395"/>
      <c r="O278" s="1395"/>
      <c r="P278" s="1395"/>
      <c r="Q278" s="1395"/>
      <c r="R278" s="1395"/>
      <c r="S278" s="1395"/>
      <c r="T278" s="1395"/>
      <c r="U278" s="1395"/>
      <c r="V278" s="1395"/>
      <c r="W278" s="1395"/>
      <c r="X278" s="1395"/>
      <c r="Y278" s="1395"/>
      <c r="Z278" s="1395"/>
    </row>
    <row r="279">
      <c r="A279" s="1395"/>
      <c r="B279" s="1395"/>
      <c r="C279" s="1395"/>
      <c r="D279" s="1395"/>
      <c r="E279" s="1395"/>
      <c r="F279" s="1395"/>
      <c r="G279" s="1395"/>
      <c r="H279" s="1395"/>
      <c r="I279" s="1395"/>
      <c r="J279" s="1395"/>
      <c r="K279" s="1395"/>
      <c r="L279" s="1395"/>
      <c r="M279" s="1395"/>
      <c r="N279" s="1395"/>
      <c r="O279" s="1395"/>
      <c r="P279" s="1395"/>
      <c r="Q279" s="1395"/>
      <c r="R279" s="1395"/>
      <c r="S279" s="1395"/>
      <c r="T279" s="1395"/>
      <c r="U279" s="1395"/>
      <c r="V279" s="1395"/>
      <c r="W279" s="1395"/>
      <c r="X279" s="1395"/>
      <c r="Y279" s="1395"/>
      <c r="Z279" s="1395"/>
    </row>
    <row r="280">
      <c r="A280" s="1395"/>
      <c r="B280" s="1395"/>
      <c r="C280" s="1395"/>
      <c r="D280" s="1395"/>
      <c r="E280" s="1395"/>
      <c r="F280" s="1395"/>
      <c r="G280" s="1395"/>
      <c r="H280" s="1395"/>
      <c r="I280" s="1395"/>
      <c r="J280" s="1395"/>
      <c r="K280" s="1395"/>
      <c r="L280" s="1395"/>
      <c r="M280" s="1395"/>
      <c r="N280" s="1395"/>
      <c r="O280" s="1395"/>
      <c r="P280" s="1395"/>
      <c r="Q280" s="1395"/>
      <c r="R280" s="1395"/>
      <c r="S280" s="1395"/>
      <c r="T280" s="1395"/>
      <c r="U280" s="1395"/>
      <c r="V280" s="1395"/>
      <c r="W280" s="1395"/>
      <c r="X280" s="1395"/>
      <c r="Y280" s="1395"/>
      <c r="Z280" s="1395"/>
    </row>
    <row r="281">
      <c r="A281" s="1395"/>
      <c r="B281" s="1395"/>
      <c r="C281" s="1395"/>
      <c r="D281" s="1395"/>
      <c r="E281" s="1395"/>
      <c r="F281" s="1395"/>
      <c r="G281" s="1395"/>
      <c r="H281" s="1395"/>
      <c r="I281" s="1395"/>
      <c r="J281" s="1395"/>
      <c r="K281" s="1395"/>
      <c r="L281" s="1395"/>
      <c r="M281" s="1395"/>
      <c r="N281" s="1395"/>
      <c r="O281" s="1395"/>
      <c r="P281" s="1395"/>
      <c r="Q281" s="1395"/>
      <c r="R281" s="1395"/>
      <c r="S281" s="1395"/>
      <c r="T281" s="1395"/>
      <c r="U281" s="1395"/>
      <c r="V281" s="1395"/>
      <c r="W281" s="1395"/>
      <c r="X281" s="1395"/>
      <c r="Y281" s="1395"/>
      <c r="Z281" s="1395"/>
    </row>
    <row r="282">
      <c r="A282" s="1395"/>
      <c r="B282" s="1395"/>
      <c r="C282" s="1395"/>
      <c r="D282" s="1395"/>
      <c r="E282" s="1395"/>
      <c r="F282" s="1395"/>
      <c r="G282" s="1395"/>
      <c r="H282" s="1395"/>
      <c r="I282" s="1395"/>
      <c r="J282" s="1395"/>
      <c r="K282" s="1395"/>
      <c r="L282" s="1395"/>
      <c r="M282" s="1395"/>
      <c r="N282" s="1395"/>
      <c r="O282" s="1395"/>
      <c r="P282" s="1395"/>
      <c r="Q282" s="1395"/>
      <c r="R282" s="1395"/>
      <c r="S282" s="1395"/>
      <c r="T282" s="1395"/>
      <c r="U282" s="1395"/>
      <c r="V282" s="1395"/>
      <c r="W282" s="1395"/>
      <c r="X282" s="1395"/>
      <c r="Y282" s="1395"/>
      <c r="Z282" s="1395"/>
    </row>
    <row r="283">
      <c r="A283" s="1395"/>
      <c r="B283" s="1395"/>
      <c r="C283" s="1395"/>
      <c r="D283" s="1395"/>
      <c r="E283" s="1395"/>
      <c r="F283" s="1395"/>
      <c r="G283" s="1395"/>
      <c r="H283" s="1395"/>
      <c r="I283" s="1395"/>
      <c r="J283" s="1395"/>
      <c r="K283" s="1395"/>
      <c r="L283" s="1395"/>
      <c r="M283" s="1395"/>
      <c r="N283" s="1395"/>
      <c r="O283" s="1395"/>
      <c r="P283" s="1395"/>
      <c r="Q283" s="1395"/>
      <c r="R283" s="1395"/>
      <c r="S283" s="1395"/>
      <c r="T283" s="1395"/>
      <c r="U283" s="1395"/>
      <c r="V283" s="1395"/>
      <c r="W283" s="1395"/>
      <c r="X283" s="1395"/>
      <c r="Y283" s="1395"/>
      <c r="Z283" s="1395"/>
    </row>
    <row r="284">
      <c r="A284" s="1395"/>
      <c r="B284" s="1395"/>
      <c r="C284" s="1395"/>
      <c r="D284" s="1395"/>
      <c r="E284" s="1395"/>
      <c r="F284" s="1395"/>
      <c r="G284" s="1395"/>
      <c r="H284" s="1395"/>
      <c r="I284" s="1395"/>
      <c r="J284" s="1395"/>
      <c r="K284" s="1395"/>
      <c r="L284" s="1395"/>
      <c r="M284" s="1395"/>
      <c r="N284" s="1395"/>
      <c r="O284" s="1395"/>
      <c r="P284" s="1395"/>
      <c r="Q284" s="1395"/>
      <c r="R284" s="1395"/>
      <c r="S284" s="1395"/>
      <c r="T284" s="1395"/>
      <c r="U284" s="1395"/>
      <c r="V284" s="1395"/>
      <c r="W284" s="1395"/>
      <c r="X284" s="1395"/>
      <c r="Y284" s="1395"/>
      <c r="Z284" s="1395"/>
    </row>
    <row r="285">
      <c r="A285" s="1395"/>
      <c r="B285" s="1395"/>
      <c r="C285" s="1395"/>
      <c r="D285" s="1395"/>
      <c r="E285" s="1395"/>
      <c r="F285" s="1395"/>
      <c r="G285" s="1395"/>
      <c r="H285" s="1395"/>
      <c r="I285" s="1395"/>
      <c r="J285" s="1395"/>
      <c r="K285" s="1395"/>
      <c r="L285" s="1395"/>
      <c r="M285" s="1395"/>
      <c r="N285" s="1395"/>
      <c r="O285" s="1395"/>
      <c r="P285" s="1395"/>
      <c r="Q285" s="1395"/>
      <c r="R285" s="1395"/>
      <c r="S285" s="1395"/>
      <c r="T285" s="1395"/>
      <c r="U285" s="1395"/>
      <c r="V285" s="1395"/>
      <c r="W285" s="1395"/>
      <c r="X285" s="1395"/>
      <c r="Y285" s="1395"/>
      <c r="Z285" s="1395"/>
    </row>
    <row r="286">
      <c r="A286" s="1395"/>
      <c r="B286" s="1395"/>
      <c r="C286" s="1395"/>
      <c r="D286" s="1395"/>
      <c r="E286" s="1395"/>
      <c r="F286" s="1395"/>
      <c r="G286" s="1395"/>
      <c r="H286" s="1395"/>
      <c r="I286" s="1395"/>
      <c r="J286" s="1395"/>
      <c r="K286" s="1395"/>
      <c r="L286" s="1395"/>
      <c r="M286" s="1395"/>
      <c r="N286" s="1395"/>
      <c r="O286" s="1395"/>
      <c r="P286" s="1395"/>
      <c r="Q286" s="1395"/>
      <c r="R286" s="1395"/>
      <c r="S286" s="1395"/>
      <c r="T286" s="1395"/>
      <c r="U286" s="1395"/>
      <c r="V286" s="1395"/>
      <c r="W286" s="1395"/>
      <c r="X286" s="1395"/>
      <c r="Y286" s="1395"/>
      <c r="Z286" s="1395"/>
    </row>
    <row r="287">
      <c r="A287" s="1395"/>
      <c r="B287" s="1395"/>
      <c r="C287" s="1395"/>
      <c r="D287" s="1395"/>
      <c r="E287" s="1395"/>
      <c r="F287" s="1395"/>
      <c r="G287" s="1395"/>
      <c r="H287" s="1395"/>
      <c r="I287" s="1395"/>
      <c r="J287" s="1395"/>
      <c r="K287" s="1395"/>
      <c r="L287" s="1395"/>
      <c r="M287" s="1395"/>
      <c r="N287" s="1395"/>
      <c r="O287" s="1395"/>
      <c r="P287" s="1395"/>
      <c r="Q287" s="1395"/>
      <c r="R287" s="1395"/>
      <c r="S287" s="1395"/>
      <c r="T287" s="1395"/>
      <c r="U287" s="1395"/>
      <c r="V287" s="1395"/>
      <c r="W287" s="1395"/>
      <c r="X287" s="1395"/>
      <c r="Y287" s="1395"/>
      <c r="Z287" s="1395"/>
    </row>
    <row r="288">
      <c r="A288" s="1395"/>
      <c r="B288" s="1395"/>
      <c r="C288" s="1395"/>
      <c r="D288" s="1395"/>
      <c r="E288" s="1395"/>
      <c r="F288" s="1395"/>
      <c r="G288" s="1395"/>
      <c r="H288" s="1395"/>
      <c r="I288" s="1395"/>
      <c r="J288" s="1395"/>
      <c r="K288" s="1395"/>
      <c r="L288" s="1395"/>
      <c r="M288" s="1395"/>
      <c r="N288" s="1395"/>
      <c r="O288" s="1395"/>
      <c r="P288" s="1395"/>
      <c r="Q288" s="1395"/>
      <c r="R288" s="1395"/>
      <c r="S288" s="1395"/>
      <c r="T288" s="1395"/>
      <c r="U288" s="1395"/>
      <c r="V288" s="1395"/>
      <c r="W288" s="1395"/>
      <c r="X288" s="1395"/>
      <c r="Y288" s="1395"/>
      <c r="Z288" s="1395"/>
    </row>
    <row r="289">
      <c r="A289" s="1395"/>
      <c r="B289" s="1395"/>
      <c r="C289" s="1395"/>
      <c r="D289" s="1395"/>
      <c r="E289" s="1395"/>
      <c r="F289" s="1395"/>
      <c r="G289" s="1395"/>
      <c r="H289" s="1395"/>
      <c r="I289" s="1395"/>
      <c r="J289" s="1395"/>
      <c r="K289" s="1395"/>
      <c r="L289" s="1395"/>
      <c r="M289" s="1395"/>
      <c r="N289" s="1395"/>
      <c r="O289" s="1395"/>
      <c r="P289" s="1395"/>
      <c r="Q289" s="1395"/>
      <c r="R289" s="1395"/>
      <c r="S289" s="1395"/>
      <c r="T289" s="1395"/>
      <c r="U289" s="1395"/>
      <c r="V289" s="1395"/>
      <c r="W289" s="1395"/>
      <c r="X289" s="1395"/>
      <c r="Y289" s="1395"/>
      <c r="Z289" s="1395"/>
    </row>
    <row r="290">
      <c r="A290" s="1395"/>
      <c r="B290" s="1395"/>
      <c r="C290" s="1395"/>
      <c r="D290" s="1395"/>
      <c r="E290" s="1395"/>
      <c r="F290" s="1395"/>
      <c r="G290" s="1395"/>
      <c r="H290" s="1395"/>
      <c r="I290" s="1395"/>
      <c r="J290" s="1395"/>
      <c r="K290" s="1395"/>
      <c r="L290" s="1395"/>
      <c r="M290" s="1395"/>
      <c r="N290" s="1395"/>
      <c r="O290" s="1395"/>
      <c r="P290" s="1395"/>
      <c r="Q290" s="1395"/>
      <c r="R290" s="1395"/>
      <c r="S290" s="1395"/>
      <c r="T290" s="1395"/>
      <c r="U290" s="1395"/>
      <c r="V290" s="1395"/>
      <c r="W290" s="1395"/>
      <c r="X290" s="1395"/>
      <c r="Y290" s="1395"/>
      <c r="Z290" s="1395"/>
    </row>
    <row r="291">
      <c r="A291" s="1395"/>
      <c r="B291" s="1395"/>
      <c r="C291" s="1395"/>
      <c r="D291" s="1395"/>
      <c r="E291" s="1395"/>
      <c r="F291" s="1395"/>
      <c r="G291" s="1395"/>
      <c r="H291" s="1395"/>
      <c r="I291" s="1395"/>
      <c r="J291" s="1395"/>
      <c r="K291" s="1395"/>
      <c r="L291" s="1395"/>
      <c r="M291" s="1395"/>
      <c r="N291" s="1395"/>
      <c r="O291" s="1395"/>
      <c r="P291" s="1395"/>
      <c r="Q291" s="1395"/>
      <c r="R291" s="1395"/>
      <c r="S291" s="1395"/>
      <c r="T291" s="1395"/>
      <c r="U291" s="1395"/>
      <c r="V291" s="1395"/>
      <c r="W291" s="1395"/>
      <c r="X291" s="1395"/>
      <c r="Y291" s="1395"/>
      <c r="Z291" s="1395"/>
    </row>
    <row r="292">
      <c r="A292" s="1395"/>
      <c r="B292" s="1395"/>
      <c r="C292" s="1395"/>
      <c r="D292" s="1395"/>
      <c r="E292" s="1395"/>
      <c r="F292" s="1395"/>
      <c r="G292" s="1395"/>
      <c r="H292" s="1395"/>
      <c r="I292" s="1395"/>
      <c r="J292" s="1395"/>
      <c r="K292" s="1395"/>
      <c r="L292" s="1395"/>
      <c r="M292" s="1395"/>
      <c r="N292" s="1395"/>
      <c r="O292" s="1395"/>
      <c r="P292" s="1395"/>
      <c r="Q292" s="1395"/>
      <c r="R292" s="1395"/>
      <c r="S292" s="1395"/>
      <c r="T292" s="1395"/>
      <c r="U292" s="1395"/>
      <c r="V292" s="1395"/>
      <c r="W292" s="1395"/>
      <c r="X292" s="1395"/>
      <c r="Y292" s="1395"/>
      <c r="Z292" s="1395"/>
    </row>
    <row r="293">
      <c r="A293" s="1395"/>
      <c r="B293" s="1395"/>
      <c r="C293" s="1395"/>
      <c r="D293" s="1395"/>
      <c r="E293" s="1395"/>
      <c r="F293" s="1395"/>
      <c r="G293" s="1395"/>
      <c r="H293" s="1395"/>
      <c r="I293" s="1395"/>
      <c r="J293" s="1395"/>
      <c r="K293" s="1395"/>
      <c r="L293" s="1395"/>
      <c r="M293" s="1395"/>
      <c r="N293" s="1395"/>
      <c r="O293" s="1395"/>
      <c r="P293" s="1395"/>
      <c r="Q293" s="1395"/>
      <c r="R293" s="1395"/>
      <c r="S293" s="1395"/>
      <c r="T293" s="1395"/>
      <c r="U293" s="1395"/>
      <c r="V293" s="1395"/>
      <c r="W293" s="1395"/>
      <c r="X293" s="1395"/>
      <c r="Y293" s="1395"/>
      <c r="Z293" s="1395"/>
    </row>
    <row r="294">
      <c r="A294" s="1395"/>
      <c r="B294" s="1395"/>
      <c r="C294" s="1395"/>
      <c r="D294" s="1395"/>
      <c r="E294" s="1395"/>
      <c r="F294" s="1395"/>
      <c r="G294" s="1395"/>
      <c r="H294" s="1395"/>
      <c r="I294" s="1395"/>
      <c r="J294" s="1395"/>
      <c r="K294" s="1395"/>
      <c r="L294" s="1395"/>
      <c r="M294" s="1395"/>
      <c r="N294" s="1395"/>
      <c r="O294" s="1395"/>
      <c r="P294" s="1395"/>
      <c r="Q294" s="1395"/>
      <c r="R294" s="1395"/>
      <c r="S294" s="1395"/>
      <c r="T294" s="1395"/>
      <c r="U294" s="1395"/>
      <c r="V294" s="1395"/>
      <c r="W294" s="1395"/>
      <c r="X294" s="1395"/>
      <c r="Y294" s="1395"/>
      <c r="Z294" s="1395"/>
    </row>
    <row r="295">
      <c r="A295" s="1395"/>
      <c r="B295" s="1395"/>
      <c r="C295" s="1395"/>
      <c r="D295" s="1395"/>
      <c r="E295" s="1395"/>
      <c r="F295" s="1395"/>
      <c r="G295" s="1395"/>
      <c r="H295" s="1395"/>
      <c r="I295" s="1395"/>
      <c r="J295" s="1395"/>
      <c r="K295" s="1395"/>
      <c r="L295" s="1395"/>
      <c r="M295" s="1395"/>
      <c r="N295" s="1395"/>
      <c r="O295" s="1395"/>
      <c r="P295" s="1395"/>
      <c r="Q295" s="1395"/>
      <c r="R295" s="1395"/>
      <c r="S295" s="1395"/>
      <c r="T295" s="1395"/>
      <c r="U295" s="1395"/>
      <c r="V295" s="1395"/>
      <c r="W295" s="1395"/>
      <c r="X295" s="1395"/>
      <c r="Y295" s="1395"/>
      <c r="Z295" s="1395"/>
    </row>
    <row r="296">
      <c r="A296" s="1395"/>
      <c r="B296" s="1395"/>
      <c r="C296" s="1395"/>
      <c r="D296" s="1395"/>
      <c r="E296" s="1395"/>
      <c r="F296" s="1395"/>
      <c r="G296" s="1395"/>
      <c r="H296" s="1395"/>
      <c r="I296" s="1395"/>
      <c r="J296" s="1395"/>
      <c r="K296" s="1395"/>
      <c r="L296" s="1395"/>
      <c r="M296" s="1395"/>
      <c r="N296" s="1395"/>
      <c r="O296" s="1395"/>
      <c r="P296" s="1395"/>
      <c r="Q296" s="1395"/>
      <c r="R296" s="1395"/>
      <c r="S296" s="1395"/>
      <c r="T296" s="1395"/>
      <c r="U296" s="1395"/>
      <c r="V296" s="1395"/>
      <c r="W296" s="1395"/>
      <c r="X296" s="1395"/>
      <c r="Y296" s="1395"/>
      <c r="Z296" s="1395"/>
    </row>
    <row r="297">
      <c r="A297" s="1395"/>
      <c r="B297" s="1395"/>
      <c r="C297" s="1395"/>
      <c r="D297" s="1395"/>
      <c r="E297" s="1395"/>
      <c r="F297" s="1395"/>
      <c r="G297" s="1395"/>
      <c r="H297" s="1395"/>
      <c r="I297" s="1395"/>
      <c r="J297" s="1395"/>
      <c r="K297" s="1395"/>
      <c r="L297" s="1395"/>
      <c r="M297" s="1395"/>
      <c r="N297" s="1395"/>
      <c r="O297" s="1395"/>
      <c r="P297" s="1395"/>
      <c r="Q297" s="1395"/>
      <c r="R297" s="1395"/>
      <c r="S297" s="1395"/>
      <c r="T297" s="1395"/>
      <c r="U297" s="1395"/>
      <c r="V297" s="1395"/>
      <c r="W297" s="1395"/>
      <c r="X297" s="1395"/>
      <c r="Y297" s="1395"/>
      <c r="Z297" s="1395"/>
    </row>
    <row r="298">
      <c r="A298" s="1395"/>
      <c r="B298" s="1395"/>
      <c r="C298" s="1395"/>
      <c r="D298" s="1395"/>
      <c r="E298" s="1395"/>
      <c r="F298" s="1395"/>
      <c r="G298" s="1395"/>
      <c r="H298" s="1395"/>
      <c r="I298" s="1395"/>
      <c r="J298" s="1395"/>
      <c r="K298" s="1395"/>
      <c r="L298" s="1395"/>
      <c r="M298" s="1395"/>
      <c r="N298" s="1395"/>
      <c r="O298" s="1395"/>
      <c r="P298" s="1395"/>
      <c r="Q298" s="1395"/>
      <c r="R298" s="1395"/>
      <c r="S298" s="1395"/>
      <c r="T298" s="1395"/>
      <c r="U298" s="1395"/>
      <c r="V298" s="1395"/>
      <c r="W298" s="1395"/>
      <c r="X298" s="1395"/>
      <c r="Y298" s="1395"/>
      <c r="Z298" s="1395"/>
    </row>
    <row r="299">
      <c r="A299" s="1395"/>
      <c r="B299" s="1395"/>
      <c r="C299" s="1395"/>
      <c r="D299" s="1395"/>
      <c r="E299" s="1395"/>
      <c r="F299" s="1395"/>
      <c r="G299" s="1395"/>
      <c r="H299" s="1395"/>
      <c r="I299" s="1395"/>
      <c r="J299" s="1395"/>
      <c r="K299" s="1395"/>
      <c r="L299" s="1395"/>
      <c r="M299" s="1395"/>
      <c r="N299" s="1395"/>
      <c r="O299" s="1395"/>
      <c r="P299" s="1395"/>
      <c r="Q299" s="1395"/>
      <c r="R299" s="1395"/>
      <c r="S299" s="1395"/>
      <c r="T299" s="1395"/>
      <c r="U299" s="1395"/>
      <c r="V299" s="1395"/>
      <c r="W299" s="1395"/>
      <c r="X299" s="1395"/>
      <c r="Y299" s="1395"/>
      <c r="Z299" s="1395"/>
    </row>
    <row r="300">
      <c r="A300" s="1395"/>
      <c r="B300" s="1395"/>
      <c r="C300" s="1395"/>
      <c r="D300" s="1395"/>
      <c r="E300" s="1395"/>
      <c r="F300" s="1395"/>
      <c r="G300" s="1395"/>
      <c r="H300" s="1395"/>
      <c r="I300" s="1395"/>
      <c r="J300" s="1395"/>
      <c r="K300" s="1395"/>
      <c r="L300" s="1395"/>
      <c r="M300" s="1395"/>
      <c r="N300" s="1395"/>
      <c r="O300" s="1395"/>
      <c r="P300" s="1395"/>
      <c r="Q300" s="1395"/>
      <c r="R300" s="1395"/>
      <c r="S300" s="1395"/>
      <c r="T300" s="1395"/>
      <c r="U300" s="1395"/>
      <c r="V300" s="1395"/>
      <c r="W300" s="1395"/>
      <c r="X300" s="1395"/>
      <c r="Y300" s="1395"/>
      <c r="Z300" s="1395"/>
    </row>
    <row r="301">
      <c r="A301" s="1395"/>
      <c r="B301" s="1395"/>
      <c r="C301" s="1395"/>
      <c r="D301" s="1395"/>
      <c r="E301" s="1395"/>
      <c r="F301" s="1395"/>
      <c r="G301" s="1395"/>
      <c r="H301" s="1395"/>
      <c r="I301" s="1395"/>
      <c r="J301" s="1395"/>
      <c r="K301" s="1395"/>
      <c r="L301" s="1395"/>
      <c r="M301" s="1395"/>
      <c r="N301" s="1395"/>
      <c r="O301" s="1395"/>
      <c r="P301" s="1395"/>
      <c r="Q301" s="1395"/>
      <c r="R301" s="1395"/>
      <c r="S301" s="1395"/>
      <c r="T301" s="1395"/>
      <c r="U301" s="1395"/>
      <c r="V301" s="1395"/>
      <c r="W301" s="1395"/>
      <c r="X301" s="1395"/>
      <c r="Y301" s="1395"/>
      <c r="Z301" s="1395"/>
    </row>
    <row r="302">
      <c r="A302" s="1395"/>
      <c r="B302" s="1395"/>
      <c r="C302" s="1395"/>
      <c r="D302" s="1395"/>
      <c r="E302" s="1395"/>
      <c r="F302" s="1395"/>
      <c r="G302" s="1395"/>
      <c r="H302" s="1395"/>
      <c r="I302" s="1395"/>
      <c r="J302" s="1395"/>
      <c r="K302" s="1395"/>
      <c r="L302" s="1395"/>
      <c r="M302" s="1395"/>
      <c r="N302" s="1395"/>
      <c r="O302" s="1395"/>
      <c r="P302" s="1395"/>
      <c r="Q302" s="1395"/>
      <c r="R302" s="1395"/>
      <c r="S302" s="1395"/>
      <c r="T302" s="1395"/>
      <c r="U302" s="1395"/>
      <c r="V302" s="1395"/>
      <c r="W302" s="1395"/>
      <c r="X302" s="1395"/>
      <c r="Y302" s="1395"/>
      <c r="Z302" s="1395"/>
    </row>
    <row r="303">
      <c r="A303" s="1395"/>
      <c r="B303" s="1395"/>
      <c r="C303" s="1395"/>
      <c r="D303" s="1395"/>
      <c r="E303" s="1395"/>
      <c r="F303" s="1395"/>
      <c r="G303" s="1395"/>
      <c r="H303" s="1395"/>
      <c r="I303" s="1395"/>
      <c r="J303" s="1395"/>
      <c r="K303" s="1395"/>
      <c r="L303" s="1395"/>
      <c r="M303" s="1395"/>
      <c r="N303" s="1395"/>
      <c r="O303" s="1395"/>
      <c r="P303" s="1395"/>
      <c r="Q303" s="1395"/>
      <c r="R303" s="1395"/>
      <c r="S303" s="1395"/>
      <c r="T303" s="1395"/>
      <c r="U303" s="1395"/>
      <c r="V303" s="1395"/>
      <c r="W303" s="1395"/>
      <c r="X303" s="1395"/>
      <c r="Y303" s="1395"/>
      <c r="Z303" s="1395"/>
    </row>
    <row r="304">
      <c r="A304" s="1395"/>
      <c r="B304" s="1395"/>
      <c r="C304" s="1395"/>
      <c r="D304" s="1395"/>
      <c r="E304" s="1395"/>
      <c r="F304" s="1395"/>
      <c r="G304" s="1395"/>
      <c r="H304" s="1395"/>
      <c r="I304" s="1395"/>
      <c r="J304" s="1395"/>
      <c r="K304" s="1395"/>
      <c r="L304" s="1395"/>
      <c r="M304" s="1395"/>
      <c r="N304" s="1395"/>
      <c r="O304" s="1395"/>
      <c r="P304" s="1395"/>
      <c r="Q304" s="1395"/>
      <c r="R304" s="1395"/>
      <c r="S304" s="1395"/>
      <c r="T304" s="1395"/>
      <c r="U304" s="1395"/>
      <c r="V304" s="1395"/>
      <c r="W304" s="1395"/>
      <c r="X304" s="1395"/>
      <c r="Y304" s="1395"/>
      <c r="Z304" s="1395"/>
    </row>
    <row r="305">
      <c r="A305" s="1395"/>
      <c r="B305" s="1395"/>
      <c r="C305" s="1395"/>
      <c r="D305" s="1395"/>
      <c r="E305" s="1395"/>
      <c r="F305" s="1395"/>
      <c r="G305" s="1395"/>
      <c r="H305" s="1395"/>
      <c r="I305" s="1395"/>
      <c r="J305" s="1395"/>
      <c r="K305" s="1395"/>
      <c r="L305" s="1395"/>
      <c r="M305" s="1395"/>
      <c r="N305" s="1395"/>
      <c r="O305" s="1395"/>
      <c r="P305" s="1395"/>
      <c r="Q305" s="1395"/>
      <c r="R305" s="1395"/>
      <c r="S305" s="1395"/>
      <c r="T305" s="1395"/>
      <c r="U305" s="1395"/>
      <c r="V305" s="1395"/>
      <c r="W305" s="1395"/>
      <c r="X305" s="1395"/>
      <c r="Y305" s="1395"/>
      <c r="Z305" s="1395"/>
    </row>
    <row r="306">
      <c r="A306" s="1395"/>
      <c r="B306" s="1395"/>
      <c r="C306" s="1395"/>
      <c r="D306" s="1395"/>
      <c r="E306" s="1395"/>
      <c r="F306" s="1395"/>
      <c r="G306" s="1395"/>
      <c r="H306" s="1395"/>
      <c r="I306" s="1395"/>
      <c r="J306" s="1395"/>
      <c r="K306" s="1395"/>
      <c r="L306" s="1395"/>
      <c r="M306" s="1395"/>
      <c r="N306" s="1395"/>
      <c r="O306" s="1395"/>
      <c r="P306" s="1395"/>
      <c r="Q306" s="1395"/>
      <c r="R306" s="1395"/>
      <c r="S306" s="1395"/>
      <c r="T306" s="1395"/>
      <c r="U306" s="1395"/>
      <c r="V306" s="1395"/>
      <c r="W306" s="1395"/>
      <c r="X306" s="1395"/>
      <c r="Y306" s="1395"/>
      <c r="Z306" s="1395"/>
    </row>
    <row r="307">
      <c r="A307" s="1395"/>
      <c r="B307" s="1395"/>
      <c r="C307" s="1395"/>
      <c r="D307" s="1395"/>
      <c r="E307" s="1395"/>
      <c r="F307" s="1395"/>
      <c r="G307" s="1395"/>
      <c r="H307" s="1395"/>
      <c r="I307" s="1395"/>
      <c r="J307" s="1395"/>
      <c r="K307" s="1395"/>
      <c r="L307" s="1395"/>
      <c r="M307" s="1395"/>
      <c r="N307" s="1395"/>
      <c r="O307" s="1395"/>
      <c r="P307" s="1395"/>
      <c r="Q307" s="1395"/>
      <c r="R307" s="1395"/>
      <c r="S307" s="1395"/>
      <c r="T307" s="1395"/>
      <c r="U307" s="1395"/>
      <c r="V307" s="1395"/>
      <c r="W307" s="1395"/>
      <c r="X307" s="1395"/>
      <c r="Y307" s="1395"/>
      <c r="Z307" s="1395"/>
    </row>
    <row r="308">
      <c r="A308" s="1395"/>
      <c r="B308" s="1395"/>
      <c r="C308" s="1395"/>
      <c r="D308" s="1395"/>
      <c r="E308" s="1395"/>
      <c r="F308" s="1395"/>
      <c r="G308" s="1395"/>
      <c r="H308" s="1395"/>
      <c r="I308" s="1395"/>
      <c r="J308" s="1395"/>
      <c r="K308" s="1395"/>
      <c r="L308" s="1395"/>
      <c r="M308" s="1395"/>
      <c r="N308" s="1395"/>
      <c r="O308" s="1395"/>
      <c r="P308" s="1395"/>
      <c r="Q308" s="1395"/>
      <c r="R308" s="1395"/>
      <c r="S308" s="1395"/>
      <c r="T308" s="1395"/>
      <c r="U308" s="1395"/>
      <c r="V308" s="1395"/>
      <c r="W308" s="1395"/>
      <c r="X308" s="1395"/>
      <c r="Y308" s="1395"/>
      <c r="Z308" s="1395"/>
    </row>
    <row r="309">
      <c r="A309" s="1395"/>
      <c r="B309" s="1395"/>
      <c r="C309" s="1395"/>
      <c r="D309" s="1395"/>
      <c r="E309" s="1395"/>
      <c r="F309" s="1395"/>
      <c r="G309" s="1395"/>
      <c r="H309" s="1395"/>
      <c r="I309" s="1395"/>
      <c r="J309" s="1395"/>
      <c r="K309" s="1395"/>
      <c r="L309" s="1395"/>
      <c r="M309" s="1395"/>
      <c r="N309" s="1395"/>
      <c r="O309" s="1395"/>
      <c r="P309" s="1395"/>
      <c r="Q309" s="1395"/>
      <c r="R309" s="1395"/>
      <c r="S309" s="1395"/>
      <c r="T309" s="1395"/>
      <c r="U309" s="1395"/>
      <c r="V309" s="1395"/>
      <c r="W309" s="1395"/>
      <c r="X309" s="1395"/>
      <c r="Y309" s="1395"/>
      <c r="Z309" s="1395"/>
    </row>
    <row r="310">
      <c r="A310" s="1395"/>
      <c r="B310" s="1395"/>
      <c r="C310" s="1395"/>
      <c r="D310" s="1395"/>
      <c r="E310" s="1395"/>
      <c r="F310" s="1395"/>
      <c r="G310" s="1395"/>
      <c r="H310" s="1395"/>
      <c r="I310" s="1395"/>
      <c r="J310" s="1395"/>
      <c r="K310" s="1395"/>
      <c r="L310" s="1395"/>
      <c r="M310" s="1395"/>
      <c r="N310" s="1395"/>
      <c r="O310" s="1395"/>
      <c r="P310" s="1395"/>
      <c r="Q310" s="1395"/>
      <c r="R310" s="1395"/>
      <c r="S310" s="1395"/>
      <c r="T310" s="1395"/>
      <c r="U310" s="1395"/>
      <c r="V310" s="1395"/>
      <c r="W310" s="1395"/>
      <c r="X310" s="1395"/>
      <c r="Y310" s="1395"/>
      <c r="Z310" s="1395"/>
    </row>
    <row r="311">
      <c r="A311" s="1395"/>
      <c r="B311" s="1395"/>
      <c r="C311" s="1395"/>
      <c r="D311" s="1395"/>
      <c r="E311" s="1395"/>
      <c r="F311" s="1395"/>
      <c r="G311" s="1395"/>
      <c r="H311" s="1395"/>
      <c r="I311" s="1395"/>
      <c r="J311" s="1395"/>
      <c r="K311" s="1395"/>
      <c r="L311" s="1395"/>
      <c r="M311" s="1395"/>
      <c r="N311" s="1395"/>
      <c r="O311" s="1395"/>
      <c r="P311" s="1395"/>
      <c r="Q311" s="1395"/>
      <c r="R311" s="1395"/>
      <c r="S311" s="1395"/>
      <c r="T311" s="1395"/>
      <c r="U311" s="1395"/>
      <c r="V311" s="1395"/>
      <c r="W311" s="1395"/>
      <c r="X311" s="1395"/>
      <c r="Y311" s="1395"/>
      <c r="Z311" s="1395"/>
    </row>
    <row r="312">
      <c r="A312" s="1395"/>
      <c r="B312" s="1395"/>
      <c r="C312" s="1395"/>
      <c r="D312" s="1395"/>
      <c r="E312" s="1395"/>
      <c r="F312" s="1395"/>
      <c r="G312" s="1395"/>
      <c r="H312" s="1395"/>
      <c r="I312" s="1395"/>
      <c r="J312" s="1395"/>
      <c r="K312" s="1395"/>
      <c r="L312" s="1395"/>
      <c r="M312" s="1395"/>
      <c r="N312" s="1395"/>
      <c r="O312" s="1395"/>
      <c r="P312" s="1395"/>
      <c r="Q312" s="1395"/>
      <c r="R312" s="1395"/>
      <c r="S312" s="1395"/>
      <c r="T312" s="1395"/>
      <c r="U312" s="1395"/>
      <c r="V312" s="1395"/>
      <c r="W312" s="1395"/>
      <c r="X312" s="1395"/>
      <c r="Y312" s="1395"/>
      <c r="Z312" s="1395"/>
    </row>
    <row r="313">
      <c r="A313" s="1395"/>
      <c r="B313" s="1395"/>
      <c r="C313" s="1395"/>
      <c r="D313" s="1395"/>
      <c r="E313" s="1395"/>
      <c r="F313" s="1395"/>
      <c r="G313" s="1395"/>
      <c r="H313" s="1395"/>
      <c r="I313" s="1395"/>
      <c r="J313" s="1395"/>
      <c r="K313" s="1395"/>
      <c r="L313" s="1395"/>
      <c r="M313" s="1395"/>
      <c r="N313" s="1395"/>
      <c r="O313" s="1395"/>
      <c r="P313" s="1395"/>
      <c r="Q313" s="1395"/>
      <c r="R313" s="1395"/>
      <c r="S313" s="1395"/>
      <c r="T313" s="1395"/>
      <c r="U313" s="1395"/>
      <c r="V313" s="1395"/>
      <c r="W313" s="1395"/>
      <c r="X313" s="1395"/>
      <c r="Y313" s="1395"/>
      <c r="Z313" s="1395"/>
    </row>
    <row r="314">
      <c r="A314" s="1395"/>
      <c r="B314" s="1395"/>
      <c r="C314" s="1395"/>
      <c r="D314" s="1395"/>
      <c r="E314" s="1395"/>
      <c r="F314" s="1395"/>
      <c r="G314" s="1395"/>
      <c r="H314" s="1395"/>
      <c r="I314" s="1395"/>
      <c r="J314" s="1395"/>
      <c r="K314" s="1395"/>
      <c r="L314" s="1395"/>
      <c r="M314" s="1395"/>
      <c r="N314" s="1395"/>
      <c r="O314" s="1395"/>
      <c r="P314" s="1395"/>
      <c r="Q314" s="1395"/>
      <c r="R314" s="1395"/>
      <c r="S314" s="1395"/>
      <c r="T314" s="1395"/>
      <c r="U314" s="1395"/>
      <c r="V314" s="1395"/>
      <c r="W314" s="1395"/>
      <c r="X314" s="1395"/>
      <c r="Y314" s="1395"/>
      <c r="Z314" s="1395"/>
    </row>
    <row r="315">
      <c r="A315" s="1395"/>
      <c r="B315" s="1395"/>
      <c r="C315" s="1395"/>
      <c r="D315" s="1395"/>
      <c r="E315" s="1395"/>
      <c r="F315" s="1395"/>
      <c r="G315" s="1395"/>
      <c r="H315" s="1395"/>
      <c r="I315" s="1395"/>
      <c r="J315" s="1395"/>
      <c r="K315" s="1395"/>
      <c r="L315" s="1395"/>
      <c r="M315" s="1395"/>
      <c r="N315" s="1395"/>
      <c r="O315" s="1395"/>
      <c r="P315" s="1395"/>
      <c r="Q315" s="1395"/>
      <c r="R315" s="1395"/>
      <c r="S315" s="1395"/>
      <c r="T315" s="1395"/>
      <c r="U315" s="1395"/>
      <c r="V315" s="1395"/>
      <c r="W315" s="1395"/>
      <c r="X315" s="1395"/>
      <c r="Y315" s="1395"/>
      <c r="Z315" s="1395"/>
    </row>
    <row r="316">
      <c r="A316" s="1395"/>
      <c r="B316" s="1395"/>
      <c r="C316" s="1395"/>
      <c r="D316" s="1395"/>
      <c r="E316" s="1395"/>
      <c r="F316" s="1395"/>
      <c r="G316" s="1395"/>
      <c r="H316" s="1395"/>
      <c r="I316" s="1395"/>
      <c r="J316" s="1395"/>
      <c r="K316" s="1395"/>
      <c r="L316" s="1395"/>
      <c r="M316" s="1395"/>
      <c r="N316" s="1395"/>
      <c r="O316" s="1395"/>
      <c r="P316" s="1395"/>
      <c r="Q316" s="1395"/>
      <c r="R316" s="1395"/>
      <c r="S316" s="1395"/>
      <c r="T316" s="1395"/>
      <c r="U316" s="1395"/>
      <c r="V316" s="1395"/>
      <c r="W316" s="1395"/>
      <c r="X316" s="1395"/>
      <c r="Y316" s="1395"/>
      <c r="Z316" s="1395"/>
    </row>
    <row r="317">
      <c r="A317" s="1395"/>
      <c r="B317" s="1395"/>
      <c r="C317" s="1395"/>
      <c r="D317" s="1395"/>
      <c r="E317" s="1395"/>
      <c r="F317" s="1395"/>
      <c r="G317" s="1395"/>
      <c r="H317" s="1395"/>
      <c r="I317" s="1395"/>
      <c r="J317" s="1395"/>
      <c r="K317" s="1395"/>
      <c r="L317" s="1395"/>
      <c r="M317" s="1395"/>
      <c r="N317" s="1395"/>
      <c r="O317" s="1395"/>
      <c r="P317" s="1395"/>
      <c r="Q317" s="1395"/>
      <c r="R317" s="1395"/>
      <c r="S317" s="1395"/>
      <c r="T317" s="1395"/>
      <c r="U317" s="1395"/>
      <c r="V317" s="1395"/>
      <c r="W317" s="1395"/>
      <c r="X317" s="1395"/>
      <c r="Y317" s="1395"/>
      <c r="Z317" s="1395"/>
    </row>
    <row r="318">
      <c r="A318" s="1395"/>
      <c r="B318" s="1395"/>
      <c r="C318" s="1395"/>
      <c r="D318" s="1395"/>
      <c r="E318" s="1395"/>
      <c r="F318" s="1395"/>
      <c r="G318" s="1395"/>
      <c r="H318" s="1395"/>
      <c r="I318" s="1395"/>
      <c r="J318" s="1395"/>
      <c r="K318" s="1395"/>
      <c r="L318" s="1395"/>
      <c r="M318" s="1395"/>
      <c r="N318" s="1395"/>
      <c r="O318" s="1395"/>
      <c r="P318" s="1395"/>
      <c r="Q318" s="1395"/>
      <c r="R318" s="1395"/>
      <c r="S318" s="1395"/>
      <c r="T318" s="1395"/>
      <c r="U318" s="1395"/>
      <c r="V318" s="1395"/>
      <c r="W318" s="1395"/>
      <c r="X318" s="1395"/>
      <c r="Y318" s="1395"/>
      <c r="Z318" s="1395"/>
    </row>
    <row r="319">
      <c r="A319" s="1395"/>
      <c r="B319" s="1395"/>
      <c r="C319" s="1395"/>
      <c r="D319" s="1395"/>
      <c r="E319" s="1395"/>
      <c r="F319" s="1395"/>
      <c r="G319" s="1395"/>
      <c r="H319" s="1395"/>
      <c r="I319" s="1395"/>
      <c r="J319" s="1395"/>
      <c r="K319" s="1395"/>
      <c r="L319" s="1395"/>
      <c r="M319" s="1395"/>
      <c r="N319" s="1395"/>
      <c r="O319" s="1395"/>
      <c r="P319" s="1395"/>
      <c r="Q319" s="1395"/>
      <c r="R319" s="1395"/>
      <c r="S319" s="1395"/>
      <c r="T319" s="1395"/>
      <c r="U319" s="1395"/>
      <c r="V319" s="1395"/>
      <c r="W319" s="1395"/>
      <c r="X319" s="1395"/>
      <c r="Y319" s="1395"/>
      <c r="Z319" s="1395"/>
    </row>
    <row r="320">
      <c r="A320" s="1395"/>
      <c r="B320" s="1395"/>
      <c r="C320" s="1395"/>
      <c r="D320" s="1395"/>
      <c r="E320" s="1395"/>
      <c r="F320" s="1395"/>
      <c r="G320" s="1395"/>
      <c r="H320" s="1395"/>
      <c r="I320" s="1395"/>
      <c r="J320" s="1395"/>
      <c r="K320" s="1395"/>
      <c r="L320" s="1395"/>
      <c r="M320" s="1395"/>
      <c r="N320" s="1395"/>
      <c r="O320" s="1395"/>
      <c r="P320" s="1395"/>
      <c r="Q320" s="1395"/>
      <c r="R320" s="1395"/>
      <c r="S320" s="1395"/>
      <c r="T320" s="1395"/>
      <c r="U320" s="1395"/>
      <c r="V320" s="1395"/>
      <c r="W320" s="1395"/>
      <c r="X320" s="1395"/>
      <c r="Y320" s="1395"/>
      <c r="Z320" s="1395"/>
    </row>
    <row r="321">
      <c r="A321" s="1395"/>
      <c r="B321" s="1395"/>
      <c r="C321" s="1395"/>
      <c r="D321" s="1395"/>
      <c r="E321" s="1395"/>
      <c r="F321" s="1395"/>
      <c r="G321" s="1395"/>
      <c r="H321" s="1395"/>
      <c r="I321" s="1395"/>
      <c r="J321" s="1395"/>
      <c r="K321" s="1395"/>
      <c r="L321" s="1395"/>
      <c r="M321" s="1395"/>
      <c r="N321" s="1395"/>
      <c r="O321" s="1395"/>
      <c r="P321" s="1395"/>
      <c r="Q321" s="1395"/>
      <c r="R321" s="1395"/>
      <c r="S321" s="1395"/>
      <c r="T321" s="1395"/>
      <c r="U321" s="1395"/>
      <c r="V321" s="1395"/>
      <c r="W321" s="1395"/>
      <c r="X321" s="1395"/>
      <c r="Y321" s="1395"/>
      <c r="Z321" s="1395"/>
    </row>
    <row r="322">
      <c r="A322" s="1395"/>
      <c r="B322" s="1395"/>
      <c r="C322" s="1395"/>
      <c r="D322" s="1395"/>
      <c r="E322" s="1395"/>
      <c r="F322" s="1395"/>
      <c r="G322" s="1395"/>
      <c r="H322" s="1395"/>
      <c r="I322" s="1395"/>
      <c r="J322" s="1395"/>
      <c r="K322" s="1395"/>
      <c r="L322" s="1395"/>
      <c r="M322" s="1395"/>
      <c r="N322" s="1395"/>
      <c r="O322" s="1395"/>
      <c r="P322" s="1395"/>
      <c r="Q322" s="1395"/>
      <c r="R322" s="1395"/>
      <c r="S322" s="1395"/>
      <c r="T322" s="1395"/>
      <c r="U322" s="1395"/>
      <c r="V322" s="1395"/>
      <c r="W322" s="1395"/>
      <c r="X322" s="1395"/>
      <c r="Y322" s="1395"/>
      <c r="Z322" s="1395"/>
    </row>
    <row r="323">
      <c r="A323" s="1395"/>
      <c r="B323" s="1395"/>
      <c r="C323" s="1395"/>
      <c r="D323" s="1395"/>
      <c r="E323" s="1395"/>
      <c r="F323" s="1395"/>
      <c r="G323" s="1395"/>
      <c r="H323" s="1395"/>
      <c r="I323" s="1395"/>
      <c r="J323" s="1395"/>
      <c r="K323" s="1395"/>
      <c r="L323" s="1395"/>
      <c r="M323" s="1395"/>
      <c r="N323" s="1395"/>
      <c r="O323" s="1395"/>
      <c r="P323" s="1395"/>
      <c r="Q323" s="1395"/>
      <c r="R323" s="1395"/>
      <c r="S323" s="1395"/>
      <c r="T323" s="1395"/>
      <c r="U323" s="1395"/>
      <c r="V323" s="1395"/>
      <c r="W323" s="1395"/>
      <c r="X323" s="1395"/>
      <c r="Y323" s="1395"/>
      <c r="Z323" s="1395"/>
    </row>
    <row r="324">
      <c r="A324" s="1395"/>
      <c r="B324" s="1395"/>
      <c r="C324" s="1395"/>
      <c r="D324" s="1395"/>
      <c r="E324" s="1395"/>
      <c r="F324" s="1395"/>
      <c r="G324" s="1395"/>
      <c r="H324" s="1395"/>
      <c r="I324" s="1395"/>
      <c r="J324" s="1395"/>
      <c r="K324" s="1395"/>
      <c r="L324" s="1395"/>
      <c r="M324" s="1395"/>
      <c r="N324" s="1395"/>
      <c r="O324" s="1395"/>
      <c r="P324" s="1395"/>
      <c r="Q324" s="1395"/>
      <c r="R324" s="1395"/>
      <c r="S324" s="1395"/>
      <c r="T324" s="1395"/>
      <c r="U324" s="1395"/>
      <c r="V324" s="1395"/>
      <c r="W324" s="1395"/>
      <c r="X324" s="1395"/>
      <c r="Y324" s="1395"/>
      <c r="Z324" s="1395"/>
    </row>
    <row r="325">
      <c r="A325" s="1395"/>
      <c r="B325" s="1395"/>
      <c r="C325" s="1395"/>
      <c r="D325" s="1395"/>
      <c r="E325" s="1395"/>
      <c r="F325" s="1395"/>
      <c r="G325" s="1395"/>
      <c r="H325" s="1395"/>
      <c r="I325" s="1395"/>
      <c r="J325" s="1395"/>
      <c r="K325" s="1395"/>
      <c r="L325" s="1395"/>
      <c r="M325" s="1395"/>
      <c r="N325" s="1395"/>
      <c r="O325" s="1395"/>
      <c r="P325" s="1395"/>
      <c r="Q325" s="1395"/>
      <c r="R325" s="1395"/>
      <c r="S325" s="1395"/>
      <c r="T325" s="1395"/>
      <c r="U325" s="1395"/>
      <c r="V325" s="1395"/>
      <c r="W325" s="1395"/>
      <c r="X325" s="1395"/>
      <c r="Y325" s="1395"/>
      <c r="Z325" s="1395"/>
    </row>
    <row r="326">
      <c r="A326" s="1395"/>
      <c r="B326" s="1395"/>
      <c r="C326" s="1395"/>
      <c r="D326" s="1395"/>
      <c r="E326" s="1395"/>
      <c r="F326" s="1395"/>
      <c r="G326" s="1395"/>
      <c r="H326" s="1395"/>
      <c r="I326" s="1395"/>
      <c r="J326" s="1395"/>
      <c r="K326" s="1395"/>
      <c r="L326" s="1395"/>
      <c r="M326" s="1395"/>
      <c r="N326" s="1395"/>
      <c r="O326" s="1395"/>
      <c r="P326" s="1395"/>
      <c r="Q326" s="1395"/>
      <c r="R326" s="1395"/>
      <c r="S326" s="1395"/>
      <c r="T326" s="1395"/>
      <c r="U326" s="1395"/>
      <c r="V326" s="1395"/>
      <c r="W326" s="1395"/>
      <c r="X326" s="1395"/>
      <c r="Y326" s="1395"/>
      <c r="Z326" s="1395"/>
    </row>
    <row r="327">
      <c r="A327" s="1395"/>
      <c r="B327" s="1395"/>
      <c r="C327" s="1395"/>
      <c r="D327" s="1395"/>
      <c r="E327" s="1395"/>
      <c r="F327" s="1395"/>
      <c r="G327" s="1395"/>
      <c r="H327" s="1395"/>
      <c r="I327" s="1395"/>
      <c r="J327" s="1395"/>
      <c r="K327" s="1395"/>
      <c r="L327" s="1395"/>
      <c r="M327" s="1395"/>
      <c r="N327" s="1395"/>
      <c r="O327" s="1395"/>
      <c r="P327" s="1395"/>
      <c r="Q327" s="1395"/>
      <c r="R327" s="1395"/>
      <c r="S327" s="1395"/>
      <c r="T327" s="1395"/>
      <c r="U327" s="1395"/>
      <c r="V327" s="1395"/>
      <c r="W327" s="1395"/>
      <c r="X327" s="1395"/>
      <c r="Y327" s="1395"/>
      <c r="Z327" s="1395"/>
    </row>
    <row r="328">
      <c r="A328" s="1395"/>
      <c r="B328" s="1395"/>
      <c r="C328" s="1395"/>
      <c r="D328" s="1395"/>
      <c r="E328" s="1395"/>
      <c r="F328" s="1395"/>
      <c r="G328" s="1395"/>
      <c r="H328" s="1395"/>
      <c r="I328" s="1395"/>
      <c r="J328" s="1395"/>
      <c r="K328" s="1395"/>
      <c r="L328" s="1395"/>
      <c r="M328" s="1395"/>
      <c r="N328" s="1395"/>
      <c r="O328" s="1395"/>
      <c r="P328" s="1395"/>
      <c r="Q328" s="1395"/>
      <c r="R328" s="1395"/>
      <c r="S328" s="1395"/>
      <c r="T328" s="1395"/>
      <c r="U328" s="1395"/>
      <c r="V328" s="1395"/>
      <c r="W328" s="1395"/>
      <c r="X328" s="1395"/>
      <c r="Y328" s="1395"/>
      <c r="Z328" s="1395"/>
    </row>
    <row r="329">
      <c r="A329" s="1395"/>
      <c r="B329" s="1395"/>
      <c r="C329" s="1395"/>
      <c r="D329" s="1395"/>
      <c r="E329" s="1395"/>
      <c r="F329" s="1395"/>
      <c r="G329" s="1395"/>
      <c r="H329" s="1395"/>
      <c r="I329" s="1395"/>
      <c r="J329" s="1395"/>
      <c r="K329" s="1395"/>
      <c r="L329" s="1395"/>
      <c r="M329" s="1395"/>
      <c r="N329" s="1395"/>
      <c r="O329" s="1395"/>
      <c r="P329" s="1395"/>
      <c r="Q329" s="1395"/>
      <c r="R329" s="1395"/>
      <c r="S329" s="1395"/>
      <c r="T329" s="1395"/>
      <c r="U329" s="1395"/>
      <c r="V329" s="1395"/>
      <c r="W329" s="1395"/>
      <c r="X329" s="1395"/>
      <c r="Y329" s="1395"/>
      <c r="Z329" s="1395"/>
    </row>
    <row r="330">
      <c r="A330" s="1395"/>
      <c r="B330" s="1395"/>
      <c r="C330" s="1395"/>
      <c r="D330" s="1395"/>
      <c r="E330" s="1395"/>
      <c r="F330" s="1395"/>
      <c r="G330" s="1395"/>
      <c r="H330" s="1395"/>
      <c r="I330" s="1395"/>
      <c r="J330" s="1395"/>
      <c r="K330" s="1395"/>
      <c r="L330" s="1395"/>
      <c r="M330" s="1395"/>
      <c r="N330" s="1395"/>
      <c r="O330" s="1395"/>
      <c r="P330" s="1395"/>
      <c r="Q330" s="1395"/>
      <c r="R330" s="1395"/>
      <c r="S330" s="1395"/>
      <c r="T330" s="1395"/>
      <c r="U330" s="1395"/>
      <c r="V330" s="1395"/>
      <c r="W330" s="1395"/>
      <c r="X330" s="1395"/>
      <c r="Y330" s="1395"/>
      <c r="Z330" s="1395"/>
    </row>
    <row r="331">
      <c r="A331" s="1395"/>
      <c r="B331" s="1395"/>
      <c r="C331" s="1395"/>
      <c r="D331" s="1395"/>
      <c r="E331" s="1395"/>
      <c r="F331" s="1395"/>
      <c r="G331" s="1395"/>
      <c r="H331" s="1395"/>
      <c r="I331" s="1395"/>
      <c r="J331" s="1395"/>
      <c r="K331" s="1395"/>
      <c r="L331" s="1395"/>
      <c r="M331" s="1395"/>
      <c r="N331" s="1395"/>
      <c r="O331" s="1395"/>
      <c r="P331" s="1395"/>
      <c r="Q331" s="1395"/>
      <c r="R331" s="1395"/>
      <c r="S331" s="1395"/>
      <c r="T331" s="1395"/>
      <c r="U331" s="1395"/>
      <c r="V331" s="1395"/>
      <c r="W331" s="1395"/>
      <c r="X331" s="1395"/>
      <c r="Y331" s="1395"/>
      <c r="Z331" s="1395"/>
    </row>
    <row r="332">
      <c r="A332" s="1395"/>
      <c r="B332" s="1395"/>
      <c r="C332" s="1395"/>
      <c r="D332" s="1395"/>
      <c r="E332" s="1395"/>
      <c r="F332" s="1395"/>
      <c r="G332" s="1395"/>
      <c r="H332" s="1395"/>
      <c r="I332" s="1395"/>
      <c r="J332" s="1395"/>
      <c r="K332" s="1395"/>
      <c r="L332" s="1395"/>
      <c r="M332" s="1395"/>
      <c r="N332" s="1395"/>
      <c r="O332" s="1395"/>
      <c r="P332" s="1395"/>
      <c r="Q332" s="1395"/>
      <c r="R332" s="1395"/>
      <c r="S332" s="1395"/>
      <c r="T332" s="1395"/>
      <c r="U332" s="1395"/>
      <c r="V332" s="1395"/>
      <c r="W332" s="1395"/>
      <c r="X332" s="1395"/>
      <c r="Y332" s="1395"/>
      <c r="Z332" s="1395"/>
    </row>
    <row r="333">
      <c r="A333" s="1395"/>
      <c r="B333" s="1395"/>
      <c r="C333" s="1395"/>
      <c r="D333" s="1395"/>
      <c r="E333" s="1395"/>
      <c r="F333" s="1395"/>
      <c r="G333" s="1395"/>
      <c r="H333" s="1395"/>
      <c r="I333" s="1395"/>
      <c r="J333" s="1395"/>
      <c r="K333" s="1395"/>
      <c r="L333" s="1395"/>
      <c r="M333" s="1395"/>
      <c r="N333" s="1395"/>
      <c r="O333" s="1395"/>
      <c r="P333" s="1395"/>
      <c r="Q333" s="1395"/>
      <c r="R333" s="1395"/>
      <c r="S333" s="1395"/>
      <c r="T333" s="1395"/>
      <c r="U333" s="1395"/>
      <c r="V333" s="1395"/>
      <c r="W333" s="1395"/>
      <c r="X333" s="1395"/>
      <c r="Y333" s="1395"/>
      <c r="Z333" s="1395"/>
    </row>
    <row r="334">
      <c r="A334" s="1395"/>
      <c r="B334" s="1395"/>
      <c r="C334" s="1395"/>
      <c r="D334" s="1395"/>
      <c r="E334" s="1395"/>
      <c r="F334" s="1395"/>
      <c r="G334" s="1395"/>
      <c r="H334" s="1395"/>
      <c r="I334" s="1395"/>
      <c r="J334" s="1395"/>
      <c r="K334" s="1395"/>
      <c r="L334" s="1395"/>
      <c r="M334" s="1395"/>
      <c r="N334" s="1395"/>
      <c r="O334" s="1395"/>
      <c r="P334" s="1395"/>
      <c r="Q334" s="1395"/>
      <c r="R334" s="1395"/>
      <c r="S334" s="1395"/>
      <c r="T334" s="1395"/>
      <c r="U334" s="1395"/>
      <c r="V334" s="1395"/>
      <c r="W334" s="1395"/>
      <c r="X334" s="1395"/>
      <c r="Y334" s="1395"/>
      <c r="Z334" s="1395"/>
    </row>
    <row r="335">
      <c r="A335" s="1395"/>
      <c r="B335" s="1395"/>
      <c r="C335" s="1395"/>
      <c r="D335" s="1395"/>
      <c r="E335" s="1395"/>
      <c r="F335" s="1395"/>
      <c r="G335" s="1395"/>
      <c r="H335" s="1395"/>
      <c r="I335" s="1395"/>
      <c r="J335" s="1395"/>
      <c r="K335" s="1395"/>
      <c r="L335" s="1395"/>
      <c r="M335" s="1395"/>
      <c r="N335" s="1395"/>
      <c r="O335" s="1395"/>
      <c r="P335" s="1395"/>
      <c r="Q335" s="1395"/>
      <c r="R335" s="1395"/>
      <c r="S335" s="1395"/>
      <c r="T335" s="1395"/>
      <c r="U335" s="1395"/>
      <c r="V335" s="1395"/>
      <c r="W335" s="1395"/>
      <c r="X335" s="1395"/>
      <c r="Y335" s="1395"/>
      <c r="Z335" s="1395"/>
    </row>
    <row r="336">
      <c r="A336" s="1395"/>
      <c r="B336" s="1395"/>
      <c r="C336" s="1395"/>
      <c r="D336" s="1395"/>
      <c r="E336" s="1395"/>
      <c r="F336" s="1395"/>
      <c r="G336" s="1395"/>
      <c r="H336" s="1395"/>
      <c r="I336" s="1395"/>
      <c r="J336" s="1395"/>
      <c r="K336" s="1395"/>
      <c r="L336" s="1395"/>
      <c r="M336" s="1395"/>
      <c r="N336" s="1395"/>
      <c r="O336" s="1395"/>
      <c r="P336" s="1395"/>
      <c r="Q336" s="1395"/>
      <c r="R336" s="1395"/>
      <c r="S336" s="1395"/>
      <c r="T336" s="1395"/>
      <c r="U336" s="1395"/>
      <c r="V336" s="1395"/>
      <c r="W336" s="1395"/>
      <c r="X336" s="1395"/>
      <c r="Y336" s="1395"/>
      <c r="Z336" s="1395"/>
    </row>
    <row r="337">
      <c r="A337" s="1395"/>
      <c r="B337" s="1395"/>
      <c r="C337" s="1395"/>
      <c r="D337" s="1395"/>
      <c r="E337" s="1395"/>
      <c r="F337" s="1395"/>
      <c r="G337" s="1395"/>
      <c r="H337" s="1395"/>
      <c r="I337" s="1395"/>
      <c r="J337" s="1395"/>
      <c r="K337" s="1395"/>
      <c r="L337" s="1395"/>
      <c r="M337" s="1395"/>
      <c r="N337" s="1395"/>
      <c r="O337" s="1395"/>
      <c r="P337" s="1395"/>
      <c r="Q337" s="1395"/>
      <c r="R337" s="1395"/>
      <c r="S337" s="1395"/>
      <c r="T337" s="1395"/>
      <c r="U337" s="1395"/>
      <c r="V337" s="1395"/>
      <c r="W337" s="1395"/>
      <c r="X337" s="1395"/>
      <c r="Y337" s="1395"/>
      <c r="Z337" s="1395"/>
    </row>
    <row r="338">
      <c r="A338" s="1395"/>
      <c r="B338" s="1395"/>
      <c r="C338" s="1395"/>
      <c r="D338" s="1395"/>
      <c r="E338" s="1395"/>
      <c r="F338" s="1395"/>
      <c r="G338" s="1395"/>
      <c r="H338" s="1395"/>
      <c r="I338" s="1395"/>
      <c r="J338" s="1395"/>
      <c r="K338" s="1395"/>
      <c r="L338" s="1395"/>
      <c r="M338" s="1395"/>
      <c r="N338" s="1395"/>
      <c r="O338" s="1395"/>
      <c r="P338" s="1395"/>
      <c r="Q338" s="1395"/>
      <c r="R338" s="1395"/>
      <c r="S338" s="1395"/>
      <c r="T338" s="1395"/>
      <c r="U338" s="1395"/>
      <c r="V338" s="1395"/>
      <c r="W338" s="1395"/>
      <c r="X338" s="1395"/>
      <c r="Y338" s="1395"/>
      <c r="Z338" s="1395"/>
    </row>
    <row r="339">
      <c r="A339" s="1395"/>
      <c r="B339" s="1395"/>
      <c r="C339" s="1395"/>
      <c r="D339" s="1395"/>
      <c r="E339" s="1395"/>
      <c r="F339" s="1395"/>
      <c r="G339" s="1395"/>
      <c r="H339" s="1395"/>
      <c r="I339" s="1395"/>
      <c r="J339" s="1395"/>
      <c r="K339" s="1395"/>
      <c r="L339" s="1395"/>
      <c r="M339" s="1395"/>
      <c r="N339" s="1395"/>
      <c r="O339" s="1395"/>
      <c r="P339" s="1395"/>
      <c r="Q339" s="1395"/>
      <c r="R339" s="1395"/>
      <c r="S339" s="1395"/>
      <c r="T339" s="1395"/>
      <c r="U339" s="1395"/>
      <c r="V339" s="1395"/>
      <c r="W339" s="1395"/>
      <c r="X339" s="1395"/>
      <c r="Y339" s="1395"/>
      <c r="Z339" s="1395"/>
    </row>
    <row r="340">
      <c r="A340" s="1395"/>
      <c r="B340" s="1395"/>
      <c r="C340" s="1395"/>
      <c r="D340" s="1395"/>
      <c r="E340" s="1395"/>
      <c r="F340" s="1395"/>
      <c r="G340" s="1395"/>
      <c r="H340" s="1395"/>
      <c r="I340" s="1395"/>
      <c r="J340" s="1395"/>
      <c r="K340" s="1395"/>
      <c r="L340" s="1395"/>
      <c r="M340" s="1395"/>
      <c r="N340" s="1395"/>
      <c r="O340" s="1395"/>
      <c r="P340" s="1395"/>
      <c r="Q340" s="1395"/>
      <c r="R340" s="1395"/>
      <c r="S340" s="1395"/>
      <c r="T340" s="1395"/>
      <c r="U340" s="1395"/>
      <c r="V340" s="1395"/>
      <c r="W340" s="1395"/>
      <c r="X340" s="1395"/>
      <c r="Y340" s="1395"/>
      <c r="Z340" s="1395"/>
    </row>
    <row r="341">
      <c r="A341" s="1395"/>
      <c r="B341" s="1395"/>
      <c r="C341" s="1395"/>
      <c r="D341" s="1395"/>
      <c r="E341" s="1395"/>
      <c r="F341" s="1395"/>
      <c r="G341" s="1395"/>
      <c r="H341" s="1395"/>
      <c r="I341" s="1395"/>
      <c r="J341" s="1395"/>
      <c r="K341" s="1395"/>
      <c r="L341" s="1395"/>
      <c r="M341" s="1395"/>
      <c r="N341" s="1395"/>
      <c r="O341" s="1395"/>
      <c r="P341" s="1395"/>
      <c r="Q341" s="1395"/>
      <c r="R341" s="1395"/>
      <c r="S341" s="1395"/>
      <c r="T341" s="1395"/>
      <c r="U341" s="1395"/>
      <c r="V341" s="1395"/>
      <c r="W341" s="1395"/>
      <c r="X341" s="1395"/>
      <c r="Y341" s="1395"/>
      <c r="Z341" s="1395"/>
    </row>
    <row r="342">
      <c r="A342" s="1395"/>
      <c r="B342" s="1395"/>
      <c r="C342" s="1395"/>
      <c r="D342" s="1395"/>
      <c r="E342" s="1395"/>
      <c r="F342" s="1395"/>
      <c r="G342" s="1395"/>
      <c r="H342" s="1395"/>
      <c r="I342" s="1395"/>
      <c r="J342" s="1395"/>
      <c r="K342" s="1395"/>
      <c r="L342" s="1395"/>
      <c r="M342" s="1395"/>
      <c r="N342" s="1395"/>
      <c r="O342" s="1395"/>
      <c r="P342" s="1395"/>
      <c r="Q342" s="1395"/>
      <c r="R342" s="1395"/>
      <c r="S342" s="1395"/>
      <c r="T342" s="1395"/>
      <c r="U342" s="1395"/>
      <c r="V342" s="1395"/>
      <c r="W342" s="1395"/>
      <c r="X342" s="1395"/>
      <c r="Y342" s="1395"/>
      <c r="Z342" s="1395"/>
    </row>
    <row r="343">
      <c r="A343" s="1395"/>
      <c r="B343" s="1395"/>
      <c r="C343" s="1395"/>
      <c r="D343" s="1395"/>
      <c r="E343" s="1395"/>
      <c r="F343" s="1395"/>
      <c r="G343" s="1395"/>
      <c r="H343" s="1395"/>
      <c r="I343" s="1395"/>
      <c r="J343" s="1395"/>
      <c r="K343" s="1395"/>
      <c r="L343" s="1395"/>
      <c r="M343" s="1395"/>
      <c r="N343" s="1395"/>
      <c r="O343" s="1395"/>
      <c r="P343" s="1395"/>
      <c r="Q343" s="1395"/>
      <c r="R343" s="1395"/>
      <c r="S343" s="1395"/>
      <c r="T343" s="1395"/>
      <c r="U343" s="1395"/>
      <c r="V343" s="1395"/>
      <c r="W343" s="1395"/>
      <c r="X343" s="1395"/>
      <c r="Y343" s="1395"/>
      <c r="Z343" s="1395"/>
    </row>
    <row r="344">
      <c r="A344" s="1395"/>
      <c r="B344" s="1395"/>
      <c r="C344" s="1395"/>
      <c r="D344" s="1395"/>
      <c r="E344" s="1395"/>
      <c r="F344" s="1395"/>
      <c r="G344" s="1395"/>
      <c r="H344" s="1395"/>
      <c r="I344" s="1395"/>
      <c r="J344" s="1395"/>
      <c r="K344" s="1395"/>
      <c r="L344" s="1395"/>
      <c r="M344" s="1395"/>
      <c r="N344" s="1395"/>
      <c r="O344" s="1395"/>
      <c r="P344" s="1395"/>
      <c r="Q344" s="1395"/>
      <c r="R344" s="1395"/>
      <c r="S344" s="1395"/>
      <c r="T344" s="1395"/>
      <c r="U344" s="1395"/>
      <c r="V344" s="1395"/>
      <c r="W344" s="1395"/>
      <c r="X344" s="1395"/>
      <c r="Y344" s="1395"/>
      <c r="Z344" s="1395"/>
    </row>
    <row r="345">
      <c r="A345" s="1395"/>
      <c r="B345" s="1395"/>
      <c r="C345" s="1395"/>
      <c r="D345" s="1395"/>
      <c r="E345" s="1395"/>
      <c r="F345" s="1395"/>
      <c r="G345" s="1395"/>
      <c r="H345" s="1395"/>
      <c r="I345" s="1395"/>
      <c r="J345" s="1395"/>
      <c r="K345" s="1395"/>
      <c r="L345" s="1395"/>
      <c r="M345" s="1395"/>
      <c r="N345" s="1395"/>
      <c r="O345" s="1395"/>
      <c r="P345" s="1395"/>
      <c r="Q345" s="1395"/>
      <c r="R345" s="1395"/>
      <c r="S345" s="1395"/>
      <c r="T345" s="1395"/>
      <c r="U345" s="1395"/>
      <c r="V345" s="1395"/>
      <c r="W345" s="1395"/>
      <c r="X345" s="1395"/>
      <c r="Y345" s="1395"/>
      <c r="Z345" s="1395"/>
    </row>
    <row r="346">
      <c r="A346" s="1395"/>
      <c r="B346" s="1395"/>
      <c r="C346" s="1395"/>
      <c r="D346" s="1395"/>
      <c r="E346" s="1395"/>
      <c r="F346" s="1395"/>
      <c r="G346" s="1395"/>
      <c r="H346" s="1395"/>
      <c r="I346" s="1395"/>
      <c r="J346" s="1395"/>
      <c r="K346" s="1395"/>
      <c r="L346" s="1395"/>
      <c r="M346" s="1395"/>
      <c r="N346" s="1395"/>
      <c r="O346" s="1395"/>
      <c r="P346" s="1395"/>
      <c r="Q346" s="1395"/>
      <c r="R346" s="1395"/>
      <c r="S346" s="1395"/>
      <c r="T346" s="1395"/>
      <c r="U346" s="1395"/>
      <c r="V346" s="1395"/>
      <c r="W346" s="1395"/>
      <c r="X346" s="1395"/>
      <c r="Y346" s="1395"/>
      <c r="Z346" s="1395"/>
    </row>
    <row r="347">
      <c r="A347" s="1395"/>
      <c r="B347" s="1395"/>
      <c r="C347" s="1395"/>
      <c r="D347" s="1395"/>
      <c r="E347" s="1395"/>
      <c r="F347" s="1395"/>
      <c r="G347" s="1395"/>
      <c r="H347" s="1395"/>
      <c r="I347" s="1395"/>
      <c r="J347" s="1395"/>
      <c r="K347" s="1395"/>
      <c r="L347" s="1395"/>
      <c r="M347" s="1395"/>
      <c r="N347" s="1395"/>
      <c r="O347" s="1395"/>
      <c r="P347" s="1395"/>
      <c r="Q347" s="1395"/>
      <c r="R347" s="1395"/>
      <c r="S347" s="1395"/>
      <c r="T347" s="1395"/>
      <c r="U347" s="1395"/>
      <c r="V347" s="1395"/>
      <c r="W347" s="1395"/>
      <c r="X347" s="1395"/>
      <c r="Y347" s="1395"/>
      <c r="Z347" s="1395"/>
    </row>
    <row r="348">
      <c r="A348" s="1395"/>
      <c r="B348" s="1395"/>
      <c r="C348" s="1395"/>
      <c r="D348" s="1395"/>
      <c r="E348" s="1395"/>
      <c r="F348" s="1395"/>
      <c r="G348" s="1395"/>
      <c r="H348" s="1395"/>
      <c r="I348" s="1395"/>
      <c r="J348" s="1395"/>
      <c r="K348" s="1395"/>
      <c r="L348" s="1395"/>
      <c r="M348" s="1395"/>
      <c r="N348" s="1395"/>
      <c r="O348" s="1395"/>
      <c r="P348" s="1395"/>
      <c r="Q348" s="1395"/>
      <c r="R348" s="1395"/>
      <c r="S348" s="1395"/>
      <c r="T348" s="1395"/>
      <c r="U348" s="1395"/>
      <c r="V348" s="1395"/>
      <c r="W348" s="1395"/>
      <c r="X348" s="1395"/>
      <c r="Y348" s="1395"/>
      <c r="Z348" s="1395"/>
    </row>
    <row r="349">
      <c r="A349" s="1395"/>
      <c r="B349" s="1395"/>
      <c r="C349" s="1395"/>
      <c r="D349" s="1395"/>
      <c r="E349" s="1395"/>
      <c r="F349" s="1395"/>
      <c r="G349" s="1395"/>
      <c r="H349" s="1395"/>
      <c r="I349" s="1395"/>
      <c r="J349" s="1395"/>
      <c r="K349" s="1395"/>
      <c r="L349" s="1395"/>
      <c r="M349" s="1395"/>
      <c r="N349" s="1395"/>
      <c r="O349" s="1395"/>
      <c r="P349" s="1395"/>
      <c r="Q349" s="1395"/>
      <c r="R349" s="1395"/>
      <c r="S349" s="1395"/>
      <c r="T349" s="1395"/>
      <c r="U349" s="1395"/>
      <c r="V349" s="1395"/>
      <c r="W349" s="1395"/>
      <c r="X349" s="1395"/>
      <c r="Y349" s="1395"/>
      <c r="Z349" s="1395"/>
    </row>
    <row r="350">
      <c r="A350" s="1395"/>
      <c r="B350" s="1395"/>
      <c r="C350" s="1395"/>
      <c r="D350" s="1395"/>
      <c r="E350" s="1395"/>
      <c r="F350" s="1395"/>
      <c r="G350" s="1395"/>
      <c r="H350" s="1395"/>
      <c r="I350" s="1395"/>
      <c r="J350" s="1395"/>
      <c r="K350" s="1395"/>
      <c r="L350" s="1395"/>
      <c r="M350" s="1395"/>
      <c r="N350" s="1395"/>
      <c r="O350" s="1395"/>
      <c r="P350" s="1395"/>
      <c r="Q350" s="1395"/>
      <c r="R350" s="1395"/>
      <c r="S350" s="1395"/>
      <c r="T350" s="1395"/>
      <c r="U350" s="1395"/>
      <c r="V350" s="1395"/>
      <c r="W350" s="1395"/>
      <c r="X350" s="1395"/>
      <c r="Y350" s="1395"/>
      <c r="Z350" s="1395"/>
    </row>
    <row r="351">
      <c r="A351" s="1395"/>
      <c r="B351" s="1395"/>
      <c r="C351" s="1395"/>
      <c r="D351" s="1395"/>
      <c r="E351" s="1395"/>
      <c r="F351" s="1395"/>
      <c r="G351" s="1395"/>
      <c r="H351" s="1395"/>
      <c r="I351" s="1395"/>
      <c r="J351" s="1395"/>
      <c r="K351" s="1395"/>
      <c r="L351" s="1395"/>
      <c r="M351" s="1395"/>
      <c r="N351" s="1395"/>
      <c r="O351" s="1395"/>
      <c r="P351" s="1395"/>
      <c r="Q351" s="1395"/>
      <c r="R351" s="1395"/>
      <c r="S351" s="1395"/>
      <c r="T351" s="1395"/>
      <c r="U351" s="1395"/>
      <c r="V351" s="1395"/>
      <c r="W351" s="1395"/>
      <c r="X351" s="1395"/>
      <c r="Y351" s="1395"/>
      <c r="Z351" s="1395"/>
    </row>
    <row r="352">
      <c r="A352" s="1395"/>
      <c r="B352" s="1395"/>
      <c r="C352" s="1395"/>
      <c r="D352" s="1395"/>
      <c r="E352" s="1395"/>
      <c r="F352" s="1395"/>
      <c r="G352" s="1395"/>
      <c r="H352" s="1395"/>
      <c r="I352" s="1395"/>
      <c r="J352" s="1395"/>
      <c r="K352" s="1395"/>
      <c r="L352" s="1395"/>
      <c r="M352" s="1395"/>
      <c r="N352" s="1395"/>
      <c r="O352" s="1395"/>
      <c r="P352" s="1395"/>
      <c r="Q352" s="1395"/>
      <c r="R352" s="1395"/>
      <c r="S352" s="1395"/>
      <c r="T352" s="1395"/>
      <c r="U352" s="1395"/>
      <c r="V352" s="1395"/>
      <c r="W352" s="1395"/>
      <c r="X352" s="1395"/>
      <c r="Y352" s="1395"/>
      <c r="Z352" s="1395"/>
    </row>
    <row r="353">
      <c r="A353" s="1395"/>
      <c r="B353" s="1395"/>
      <c r="C353" s="1395"/>
      <c r="D353" s="1395"/>
      <c r="E353" s="1395"/>
      <c r="F353" s="1395"/>
      <c r="G353" s="1395"/>
      <c r="H353" s="1395"/>
      <c r="I353" s="1395"/>
      <c r="J353" s="1395"/>
      <c r="K353" s="1395"/>
      <c r="L353" s="1395"/>
      <c r="M353" s="1395"/>
      <c r="N353" s="1395"/>
      <c r="O353" s="1395"/>
      <c r="P353" s="1395"/>
      <c r="Q353" s="1395"/>
      <c r="R353" s="1395"/>
      <c r="S353" s="1395"/>
      <c r="T353" s="1395"/>
      <c r="U353" s="1395"/>
      <c r="V353" s="1395"/>
      <c r="W353" s="1395"/>
      <c r="X353" s="1395"/>
      <c r="Y353" s="1395"/>
      <c r="Z353" s="1395"/>
    </row>
    <row r="354">
      <c r="A354" s="1395"/>
      <c r="B354" s="1395"/>
      <c r="C354" s="1395"/>
      <c r="D354" s="1395"/>
      <c r="E354" s="1395"/>
      <c r="F354" s="1395"/>
      <c r="G354" s="1395"/>
      <c r="H354" s="1395"/>
      <c r="I354" s="1395"/>
      <c r="J354" s="1395"/>
      <c r="K354" s="1395"/>
      <c r="L354" s="1395"/>
      <c r="M354" s="1395"/>
      <c r="N354" s="1395"/>
      <c r="O354" s="1395"/>
      <c r="P354" s="1395"/>
      <c r="Q354" s="1395"/>
      <c r="R354" s="1395"/>
      <c r="S354" s="1395"/>
      <c r="T354" s="1395"/>
      <c r="U354" s="1395"/>
      <c r="V354" s="1395"/>
      <c r="W354" s="1395"/>
      <c r="X354" s="1395"/>
      <c r="Y354" s="1395"/>
      <c r="Z354" s="1395"/>
    </row>
    <row r="355">
      <c r="A355" s="1395"/>
      <c r="B355" s="1395"/>
      <c r="C355" s="1395"/>
      <c r="D355" s="1395"/>
      <c r="E355" s="1395"/>
      <c r="F355" s="1395"/>
      <c r="G355" s="1395"/>
      <c r="H355" s="1395"/>
      <c r="I355" s="1395"/>
      <c r="J355" s="1395"/>
      <c r="K355" s="1395"/>
      <c r="L355" s="1395"/>
      <c r="M355" s="1395"/>
      <c r="N355" s="1395"/>
      <c r="O355" s="1395"/>
      <c r="P355" s="1395"/>
      <c r="Q355" s="1395"/>
      <c r="R355" s="1395"/>
      <c r="S355" s="1395"/>
      <c r="T355" s="1395"/>
      <c r="U355" s="1395"/>
      <c r="V355" s="1395"/>
      <c r="W355" s="1395"/>
      <c r="X355" s="1395"/>
      <c r="Y355" s="1395"/>
      <c r="Z355" s="1395"/>
    </row>
    <row r="356">
      <c r="A356" s="1395"/>
      <c r="B356" s="1395"/>
      <c r="C356" s="1395"/>
      <c r="D356" s="1395"/>
      <c r="E356" s="1395"/>
      <c r="F356" s="1395"/>
      <c r="G356" s="1395"/>
      <c r="H356" s="1395"/>
      <c r="I356" s="1395"/>
      <c r="J356" s="1395"/>
      <c r="K356" s="1395"/>
      <c r="L356" s="1395"/>
      <c r="M356" s="1395"/>
      <c r="N356" s="1395"/>
      <c r="O356" s="1395"/>
      <c r="P356" s="1395"/>
      <c r="Q356" s="1395"/>
      <c r="R356" s="1395"/>
      <c r="S356" s="1395"/>
      <c r="T356" s="1395"/>
      <c r="U356" s="1395"/>
      <c r="V356" s="1395"/>
      <c r="W356" s="1395"/>
      <c r="X356" s="1395"/>
      <c r="Y356" s="1395"/>
      <c r="Z356" s="1395"/>
    </row>
    <row r="357">
      <c r="A357" s="1395"/>
      <c r="B357" s="1395"/>
      <c r="C357" s="1395"/>
      <c r="D357" s="1395"/>
      <c r="E357" s="1395"/>
      <c r="F357" s="1395"/>
      <c r="G357" s="1395"/>
      <c r="H357" s="1395"/>
      <c r="I357" s="1395"/>
      <c r="J357" s="1395"/>
      <c r="K357" s="1395"/>
      <c r="L357" s="1395"/>
      <c r="M357" s="1395"/>
      <c r="N357" s="1395"/>
      <c r="O357" s="1395"/>
      <c r="P357" s="1395"/>
      <c r="Q357" s="1395"/>
      <c r="R357" s="1395"/>
      <c r="S357" s="1395"/>
      <c r="T357" s="1395"/>
      <c r="U357" s="1395"/>
      <c r="V357" s="1395"/>
      <c r="W357" s="1395"/>
      <c r="X357" s="1395"/>
      <c r="Y357" s="1395"/>
      <c r="Z357" s="1395"/>
    </row>
    <row r="358">
      <c r="A358" s="1395"/>
      <c r="B358" s="1395"/>
      <c r="C358" s="1395"/>
      <c r="D358" s="1395"/>
      <c r="E358" s="1395"/>
      <c r="F358" s="1395"/>
      <c r="G358" s="1395"/>
      <c r="H358" s="1395"/>
      <c r="I358" s="1395"/>
      <c r="J358" s="1395"/>
      <c r="K358" s="1395"/>
      <c r="L358" s="1395"/>
      <c r="M358" s="1395"/>
      <c r="N358" s="1395"/>
      <c r="O358" s="1395"/>
      <c r="P358" s="1395"/>
      <c r="Q358" s="1395"/>
      <c r="R358" s="1395"/>
      <c r="S358" s="1395"/>
      <c r="T358" s="1395"/>
      <c r="U358" s="1395"/>
      <c r="V358" s="1395"/>
      <c r="W358" s="1395"/>
      <c r="X358" s="1395"/>
      <c r="Y358" s="1395"/>
      <c r="Z358" s="1395"/>
    </row>
    <row r="359">
      <c r="A359" s="1395"/>
      <c r="B359" s="1395"/>
      <c r="C359" s="1395"/>
      <c r="D359" s="1395"/>
      <c r="E359" s="1395"/>
      <c r="F359" s="1395"/>
      <c r="G359" s="1395"/>
      <c r="H359" s="1395"/>
      <c r="I359" s="1395"/>
      <c r="J359" s="1395"/>
      <c r="K359" s="1395"/>
      <c r="L359" s="1395"/>
      <c r="M359" s="1395"/>
      <c r="N359" s="1395"/>
      <c r="O359" s="1395"/>
      <c r="P359" s="1395"/>
      <c r="Q359" s="1395"/>
      <c r="R359" s="1395"/>
      <c r="S359" s="1395"/>
      <c r="T359" s="1395"/>
      <c r="U359" s="1395"/>
      <c r="V359" s="1395"/>
      <c r="W359" s="1395"/>
      <c r="X359" s="1395"/>
      <c r="Y359" s="1395"/>
      <c r="Z359" s="1395"/>
    </row>
    <row r="360">
      <c r="A360" s="1395"/>
      <c r="B360" s="1395"/>
      <c r="C360" s="1395"/>
      <c r="D360" s="1395"/>
      <c r="E360" s="1395"/>
      <c r="F360" s="1395"/>
      <c r="G360" s="1395"/>
      <c r="H360" s="1395"/>
      <c r="I360" s="1395"/>
      <c r="J360" s="1395"/>
      <c r="K360" s="1395"/>
      <c r="L360" s="1395"/>
      <c r="M360" s="1395"/>
      <c r="N360" s="1395"/>
      <c r="O360" s="1395"/>
      <c r="P360" s="1395"/>
      <c r="Q360" s="1395"/>
      <c r="R360" s="1395"/>
      <c r="S360" s="1395"/>
      <c r="T360" s="1395"/>
      <c r="U360" s="1395"/>
      <c r="V360" s="1395"/>
      <c r="W360" s="1395"/>
      <c r="X360" s="1395"/>
      <c r="Y360" s="1395"/>
      <c r="Z360" s="1395"/>
    </row>
    <row r="361">
      <c r="A361" s="1395"/>
      <c r="B361" s="1395"/>
      <c r="C361" s="1395"/>
      <c r="D361" s="1395"/>
      <c r="E361" s="1395"/>
      <c r="F361" s="1395"/>
      <c r="G361" s="1395"/>
      <c r="H361" s="1395"/>
      <c r="I361" s="1395"/>
      <c r="J361" s="1395"/>
      <c r="K361" s="1395"/>
      <c r="L361" s="1395"/>
      <c r="M361" s="1395"/>
      <c r="N361" s="1395"/>
      <c r="O361" s="1395"/>
      <c r="P361" s="1395"/>
      <c r="Q361" s="1395"/>
      <c r="R361" s="1395"/>
      <c r="S361" s="1395"/>
      <c r="T361" s="1395"/>
      <c r="U361" s="1395"/>
      <c r="V361" s="1395"/>
      <c r="W361" s="1395"/>
      <c r="X361" s="1395"/>
      <c r="Y361" s="1395"/>
      <c r="Z361" s="1395"/>
    </row>
    <row r="362">
      <c r="A362" s="1395"/>
      <c r="B362" s="1395"/>
      <c r="C362" s="1395"/>
      <c r="D362" s="1395"/>
      <c r="E362" s="1395"/>
      <c r="F362" s="1395"/>
      <c r="G362" s="1395"/>
      <c r="H362" s="1395"/>
      <c r="I362" s="1395"/>
      <c r="J362" s="1395"/>
      <c r="K362" s="1395"/>
      <c r="L362" s="1395"/>
      <c r="M362" s="1395"/>
      <c r="N362" s="1395"/>
      <c r="O362" s="1395"/>
      <c r="P362" s="1395"/>
      <c r="Q362" s="1395"/>
      <c r="R362" s="1395"/>
      <c r="S362" s="1395"/>
      <c r="T362" s="1395"/>
      <c r="U362" s="1395"/>
      <c r="V362" s="1395"/>
      <c r="W362" s="1395"/>
      <c r="X362" s="1395"/>
      <c r="Y362" s="1395"/>
      <c r="Z362" s="1395"/>
    </row>
    <row r="363">
      <c r="A363" s="1395"/>
      <c r="B363" s="1395"/>
      <c r="C363" s="1395"/>
      <c r="D363" s="1395"/>
      <c r="E363" s="1395"/>
      <c r="F363" s="1395"/>
      <c r="G363" s="1395"/>
      <c r="H363" s="1395"/>
      <c r="I363" s="1395"/>
      <c r="J363" s="1395"/>
      <c r="K363" s="1395"/>
      <c r="L363" s="1395"/>
      <c r="M363" s="1395"/>
      <c r="N363" s="1395"/>
      <c r="O363" s="1395"/>
      <c r="P363" s="1395"/>
      <c r="Q363" s="1395"/>
      <c r="R363" s="1395"/>
      <c r="S363" s="1395"/>
      <c r="T363" s="1395"/>
      <c r="U363" s="1395"/>
      <c r="V363" s="1395"/>
      <c r="W363" s="1395"/>
      <c r="X363" s="1395"/>
      <c r="Y363" s="1395"/>
      <c r="Z363" s="1395"/>
    </row>
    <row r="364">
      <c r="A364" s="1395"/>
      <c r="B364" s="1395"/>
      <c r="C364" s="1395"/>
      <c r="D364" s="1395"/>
      <c r="E364" s="1395"/>
      <c r="F364" s="1395"/>
      <c r="G364" s="1395"/>
      <c r="H364" s="1395"/>
      <c r="I364" s="1395"/>
      <c r="J364" s="1395"/>
      <c r="K364" s="1395"/>
      <c r="L364" s="1395"/>
      <c r="M364" s="1395"/>
      <c r="N364" s="1395"/>
      <c r="O364" s="1395"/>
      <c r="P364" s="1395"/>
      <c r="Q364" s="1395"/>
      <c r="R364" s="1395"/>
      <c r="S364" s="1395"/>
      <c r="T364" s="1395"/>
      <c r="U364" s="1395"/>
      <c r="V364" s="1395"/>
      <c r="W364" s="1395"/>
      <c r="X364" s="1395"/>
      <c r="Y364" s="1395"/>
      <c r="Z364" s="1395"/>
    </row>
    <row r="365">
      <c r="A365" s="1395"/>
      <c r="B365" s="1395"/>
      <c r="C365" s="1395"/>
      <c r="D365" s="1395"/>
      <c r="E365" s="1395"/>
      <c r="F365" s="1395"/>
      <c r="G365" s="1395"/>
      <c r="H365" s="1395"/>
      <c r="I365" s="1395"/>
      <c r="J365" s="1395"/>
      <c r="K365" s="1395"/>
      <c r="L365" s="1395"/>
      <c r="M365" s="1395"/>
      <c r="N365" s="1395"/>
      <c r="O365" s="1395"/>
      <c r="P365" s="1395"/>
      <c r="Q365" s="1395"/>
      <c r="R365" s="1395"/>
      <c r="S365" s="1395"/>
      <c r="T365" s="1395"/>
      <c r="U365" s="1395"/>
      <c r="V365" s="1395"/>
      <c r="W365" s="1395"/>
      <c r="X365" s="1395"/>
      <c r="Y365" s="1395"/>
      <c r="Z365" s="1395"/>
    </row>
    <row r="366">
      <c r="A366" s="1395"/>
      <c r="B366" s="1395"/>
      <c r="C366" s="1395"/>
      <c r="D366" s="1395"/>
      <c r="E366" s="1395"/>
      <c r="F366" s="1395"/>
      <c r="G366" s="1395"/>
      <c r="H366" s="1395"/>
      <c r="I366" s="1395"/>
      <c r="J366" s="1395"/>
      <c r="K366" s="1395"/>
      <c r="L366" s="1395"/>
      <c r="M366" s="1395"/>
      <c r="N366" s="1395"/>
      <c r="O366" s="1395"/>
      <c r="P366" s="1395"/>
      <c r="Q366" s="1395"/>
      <c r="R366" s="1395"/>
      <c r="S366" s="1395"/>
      <c r="T366" s="1395"/>
      <c r="U366" s="1395"/>
      <c r="V366" s="1395"/>
      <c r="W366" s="1395"/>
      <c r="X366" s="1395"/>
      <c r="Y366" s="1395"/>
      <c r="Z366" s="1395"/>
    </row>
    <row r="367">
      <c r="A367" s="1395"/>
      <c r="B367" s="1395"/>
      <c r="C367" s="1395"/>
      <c r="D367" s="1395"/>
      <c r="E367" s="1395"/>
      <c r="F367" s="1395"/>
      <c r="G367" s="1395"/>
      <c r="H367" s="1395"/>
      <c r="I367" s="1395"/>
      <c r="J367" s="1395"/>
      <c r="K367" s="1395"/>
      <c r="L367" s="1395"/>
      <c r="M367" s="1395"/>
      <c r="N367" s="1395"/>
      <c r="O367" s="1395"/>
      <c r="P367" s="1395"/>
      <c r="Q367" s="1395"/>
      <c r="R367" s="1395"/>
      <c r="S367" s="1395"/>
      <c r="T367" s="1395"/>
      <c r="U367" s="1395"/>
      <c r="V367" s="1395"/>
      <c r="W367" s="1395"/>
      <c r="X367" s="1395"/>
      <c r="Y367" s="1395"/>
      <c r="Z367" s="1395"/>
    </row>
    <row r="368">
      <c r="A368" s="1395"/>
      <c r="B368" s="1395"/>
      <c r="C368" s="1395"/>
      <c r="D368" s="1395"/>
      <c r="E368" s="1395"/>
      <c r="F368" s="1395"/>
      <c r="G368" s="1395"/>
      <c r="H368" s="1395"/>
      <c r="I368" s="1395"/>
      <c r="J368" s="1395"/>
      <c r="K368" s="1395"/>
      <c r="L368" s="1395"/>
      <c r="M368" s="1395"/>
      <c r="N368" s="1395"/>
      <c r="O368" s="1395"/>
      <c r="P368" s="1395"/>
      <c r="Q368" s="1395"/>
      <c r="R368" s="1395"/>
      <c r="S368" s="1395"/>
      <c r="T368" s="1395"/>
      <c r="U368" s="1395"/>
      <c r="V368" s="1395"/>
      <c r="W368" s="1395"/>
      <c r="X368" s="1395"/>
      <c r="Y368" s="1395"/>
      <c r="Z368" s="1395"/>
    </row>
    <row r="369">
      <c r="A369" s="1395"/>
      <c r="B369" s="1395"/>
      <c r="C369" s="1395"/>
      <c r="D369" s="1395"/>
      <c r="E369" s="1395"/>
      <c r="F369" s="1395"/>
      <c r="G369" s="1395"/>
      <c r="H369" s="1395"/>
      <c r="I369" s="1395"/>
      <c r="J369" s="1395"/>
      <c r="K369" s="1395"/>
      <c r="L369" s="1395"/>
      <c r="M369" s="1395"/>
      <c r="N369" s="1395"/>
      <c r="O369" s="1395"/>
      <c r="P369" s="1395"/>
      <c r="Q369" s="1395"/>
      <c r="R369" s="1395"/>
      <c r="S369" s="1395"/>
      <c r="T369" s="1395"/>
      <c r="U369" s="1395"/>
      <c r="V369" s="1395"/>
      <c r="W369" s="1395"/>
      <c r="X369" s="1395"/>
      <c r="Y369" s="1395"/>
      <c r="Z369" s="1395"/>
    </row>
    <row r="370">
      <c r="A370" s="1395"/>
      <c r="B370" s="1395"/>
      <c r="C370" s="1395"/>
      <c r="D370" s="1395"/>
      <c r="E370" s="1395"/>
      <c r="F370" s="1395"/>
      <c r="G370" s="1395"/>
      <c r="H370" s="1395"/>
      <c r="I370" s="1395"/>
      <c r="J370" s="1395"/>
      <c r="K370" s="1395"/>
      <c r="L370" s="1395"/>
      <c r="M370" s="1395"/>
      <c r="N370" s="1395"/>
      <c r="O370" s="1395"/>
      <c r="P370" s="1395"/>
      <c r="Q370" s="1395"/>
      <c r="R370" s="1395"/>
      <c r="S370" s="1395"/>
      <c r="T370" s="1395"/>
      <c r="U370" s="1395"/>
      <c r="V370" s="1395"/>
      <c r="W370" s="1395"/>
      <c r="X370" s="1395"/>
      <c r="Y370" s="1395"/>
      <c r="Z370" s="1395"/>
    </row>
    <row r="371">
      <c r="A371" s="1395"/>
      <c r="B371" s="1395"/>
      <c r="C371" s="1395"/>
      <c r="D371" s="1395"/>
      <c r="E371" s="1395"/>
      <c r="F371" s="1395"/>
      <c r="G371" s="1395"/>
      <c r="H371" s="1395"/>
      <c r="I371" s="1395"/>
      <c r="J371" s="1395"/>
      <c r="K371" s="1395"/>
      <c r="L371" s="1395"/>
      <c r="M371" s="1395"/>
      <c r="N371" s="1395"/>
      <c r="O371" s="1395"/>
      <c r="P371" s="1395"/>
      <c r="Q371" s="1395"/>
      <c r="R371" s="1395"/>
      <c r="S371" s="1395"/>
      <c r="T371" s="1395"/>
      <c r="U371" s="1395"/>
      <c r="V371" s="1395"/>
      <c r="W371" s="1395"/>
      <c r="X371" s="1395"/>
      <c r="Y371" s="1395"/>
      <c r="Z371" s="1395"/>
    </row>
    <row r="372">
      <c r="A372" s="1395"/>
      <c r="B372" s="1395"/>
      <c r="C372" s="1395"/>
      <c r="D372" s="1395"/>
      <c r="E372" s="1395"/>
      <c r="F372" s="1395"/>
      <c r="G372" s="1395"/>
      <c r="H372" s="1395"/>
      <c r="I372" s="1395"/>
      <c r="J372" s="1395"/>
      <c r="K372" s="1395"/>
      <c r="L372" s="1395"/>
      <c r="M372" s="1395"/>
      <c r="N372" s="1395"/>
      <c r="O372" s="1395"/>
      <c r="P372" s="1395"/>
      <c r="Q372" s="1395"/>
      <c r="R372" s="1395"/>
      <c r="S372" s="1395"/>
      <c r="T372" s="1395"/>
      <c r="U372" s="1395"/>
      <c r="V372" s="1395"/>
      <c r="W372" s="1395"/>
      <c r="X372" s="1395"/>
      <c r="Y372" s="1395"/>
      <c r="Z372" s="1395"/>
    </row>
    <row r="373">
      <c r="A373" s="1395"/>
      <c r="B373" s="1395"/>
      <c r="C373" s="1395"/>
      <c r="D373" s="1395"/>
      <c r="E373" s="1395"/>
      <c r="F373" s="1395"/>
      <c r="G373" s="1395"/>
      <c r="H373" s="1395"/>
      <c r="I373" s="1395"/>
      <c r="J373" s="1395"/>
      <c r="K373" s="1395"/>
      <c r="L373" s="1395"/>
      <c r="M373" s="1395"/>
      <c r="N373" s="1395"/>
      <c r="O373" s="1395"/>
      <c r="P373" s="1395"/>
      <c r="Q373" s="1395"/>
      <c r="R373" s="1395"/>
      <c r="S373" s="1395"/>
      <c r="T373" s="1395"/>
      <c r="U373" s="1395"/>
      <c r="V373" s="1395"/>
      <c r="W373" s="1395"/>
      <c r="X373" s="1395"/>
      <c r="Y373" s="1395"/>
      <c r="Z373" s="1395"/>
    </row>
    <row r="374">
      <c r="A374" s="1395"/>
      <c r="B374" s="1395"/>
      <c r="C374" s="1395"/>
      <c r="D374" s="1395"/>
      <c r="E374" s="1395"/>
      <c r="F374" s="1395"/>
      <c r="G374" s="1395"/>
      <c r="H374" s="1395"/>
      <c r="I374" s="1395"/>
      <c r="J374" s="1395"/>
      <c r="K374" s="1395"/>
      <c r="L374" s="1395"/>
      <c r="M374" s="1395"/>
      <c r="N374" s="1395"/>
      <c r="O374" s="1395"/>
      <c r="P374" s="1395"/>
      <c r="Q374" s="1395"/>
      <c r="R374" s="1395"/>
      <c r="S374" s="1395"/>
      <c r="T374" s="1395"/>
      <c r="U374" s="1395"/>
      <c r="V374" s="1395"/>
      <c r="W374" s="1395"/>
      <c r="X374" s="1395"/>
      <c r="Y374" s="1395"/>
      <c r="Z374" s="1395"/>
    </row>
    <row r="375">
      <c r="A375" s="1395"/>
      <c r="B375" s="1395"/>
      <c r="C375" s="1395"/>
      <c r="D375" s="1395"/>
      <c r="E375" s="1395"/>
      <c r="F375" s="1395"/>
      <c r="G375" s="1395"/>
      <c r="H375" s="1395"/>
      <c r="I375" s="1395"/>
      <c r="J375" s="1395"/>
      <c r="K375" s="1395"/>
      <c r="L375" s="1395"/>
      <c r="M375" s="1395"/>
      <c r="N375" s="1395"/>
      <c r="O375" s="1395"/>
      <c r="P375" s="1395"/>
      <c r="Q375" s="1395"/>
      <c r="R375" s="1395"/>
      <c r="S375" s="1395"/>
      <c r="T375" s="1395"/>
      <c r="U375" s="1395"/>
      <c r="V375" s="1395"/>
      <c r="W375" s="1395"/>
      <c r="X375" s="1395"/>
      <c r="Y375" s="1395"/>
      <c r="Z375" s="1395"/>
    </row>
    <row r="376">
      <c r="A376" s="1395"/>
      <c r="B376" s="1395"/>
      <c r="C376" s="1395"/>
      <c r="D376" s="1395"/>
      <c r="E376" s="1395"/>
      <c r="F376" s="1395"/>
      <c r="G376" s="1395"/>
      <c r="H376" s="1395"/>
      <c r="I376" s="1395"/>
      <c r="J376" s="1395"/>
      <c r="K376" s="1395"/>
      <c r="L376" s="1395"/>
      <c r="M376" s="1395"/>
      <c r="N376" s="1395"/>
      <c r="O376" s="1395"/>
      <c r="P376" s="1395"/>
      <c r="Q376" s="1395"/>
      <c r="R376" s="1395"/>
      <c r="S376" s="1395"/>
      <c r="T376" s="1395"/>
      <c r="U376" s="1395"/>
      <c r="V376" s="1395"/>
      <c r="W376" s="1395"/>
      <c r="X376" s="1395"/>
      <c r="Y376" s="1395"/>
      <c r="Z376" s="1395"/>
    </row>
    <row r="377">
      <c r="A377" s="1395"/>
      <c r="B377" s="1395"/>
      <c r="C377" s="1395"/>
      <c r="D377" s="1395"/>
      <c r="E377" s="1395"/>
      <c r="F377" s="1395"/>
      <c r="G377" s="1395"/>
      <c r="H377" s="1395"/>
      <c r="I377" s="1395"/>
      <c r="J377" s="1395"/>
      <c r="K377" s="1395"/>
      <c r="L377" s="1395"/>
      <c r="M377" s="1395"/>
      <c r="N377" s="1395"/>
      <c r="O377" s="1395"/>
      <c r="P377" s="1395"/>
      <c r="Q377" s="1395"/>
      <c r="R377" s="1395"/>
      <c r="S377" s="1395"/>
      <c r="T377" s="1395"/>
      <c r="U377" s="1395"/>
      <c r="V377" s="1395"/>
      <c r="W377" s="1395"/>
      <c r="X377" s="1395"/>
      <c r="Y377" s="1395"/>
      <c r="Z377" s="1395"/>
    </row>
    <row r="378">
      <c r="A378" s="1395"/>
      <c r="B378" s="1395"/>
      <c r="C378" s="1395"/>
      <c r="D378" s="1395"/>
      <c r="E378" s="1395"/>
      <c r="F378" s="1395"/>
      <c r="G378" s="1395"/>
      <c r="H378" s="1395"/>
      <c r="I378" s="1395"/>
      <c r="J378" s="1395"/>
      <c r="K378" s="1395"/>
      <c r="L378" s="1395"/>
      <c r="M378" s="1395"/>
      <c r="N378" s="1395"/>
      <c r="O378" s="1395"/>
      <c r="P378" s="1395"/>
      <c r="Q378" s="1395"/>
      <c r="R378" s="1395"/>
      <c r="S378" s="1395"/>
      <c r="T378" s="1395"/>
      <c r="U378" s="1395"/>
      <c r="V378" s="1395"/>
      <c r="W378" s="1395"/>
      <c r="X378" s="1395"/>
      <c r="Y378" s="1395"/>
      <c r="Z378" s="1395"/>
    </row>
    <row r="379">
      <c r="A379" s="1395"/>
      <c r="B379" s="1395"/>
      <c r="C379" s="1395"/>
      <c r="D379" s="1395"/>
      <c r="E379" s="1395"/>
      <c r="F379" s="1395"/>
      <c r="G379" s="1395"/>
      <c r="H379" s="1395"/>
      <c r="I379" s="1395"/>
      <c r="J379" s="1395"/>
      <c r="K379" s="1395"/>
      <c r="L379" s="1395"/>
      <c r="M379" s="1395"/>
      <c r="N379" s="1395"/>
      <c r="O379" s="1395"/>
      <c r="P379" s="1395"/>
      <c r="Q379" s="1395"/>
      <c r="R379" s="1395"/>
      <c r="S379" s="1395"/>
      <c r="T379" s="1395"/>
      <c r="U379" s="1395"/>
      <c r="V379" s="1395"/>
      <c r="W379" s="1395"/>
      <c r="X379" s="1395"/>
      <c r="Y379" s="1395"/>
      <c r="Z379" s="1395"/>
    </row>
    <row r="380">
      <c r="A380" s="1395"/>
      <c r="B380" s="1395"/>
      <c r="C380" s="1395"/>
      <c r="D380" s="1395"/>
      <c r="E380" s="1395"/>
      <c r="F380" s="1395"/>
      <c r="G380" s="1395"/>
      <c r="H380" s="1395"/>
      <c r="I380" s="1395"/>
      <c r="J380" s="1395"/>
      <c r="K380" s="1395"/>
      <c r="L380" s="1395"/>
      <c r="M380" s="1395"/>
      <c r="N380" s="1395"/>
      <c r="O380" s="1395"/>
      <c r="P380" s="1395"/>
      <c r="Q380" s="1395"/>
      <c r="R380" s="1395"/>
      <c r="S380" s="1395"/>
      <c r="T380" s="1395"/>
      <c r="U380" s="1395"/>
      <c r="V380" s="1395"/>
      <c r="W380" s="1395"/>
      <c r="X380" s="1395"/>
      <c r="Y380" s="1395"/>
      <c r="Z380" s="1395"/>
    </row>
    <row r="381">
      <c r="A381" s="1395"/>
      <c r="B381" s="1395"/>
      <c r="C381" s="1395"/>
      <c r="D381" s="1395"/>
      <c r="E381" s="1395"/>
      <c r="F381" s="1395"/>
      <c r="G381" s="1395"/>
      <c r="H381" s="1395"/>
      <c r="I381" s="1395"/>
      <c r="J381" s="1395"/>
      <c r="K381" s="1395"/>
      <c r="L381" s="1395"/>
      <c r="M381" s="1395"/>
      <c r="N381" s="1395"/>
      <c r="O381" s="1395"/>
      <c r="P381" s="1395"/>
      <c r="Q381" s="1395"/>
      <c r="R381" s="1395"/>
      <c r="S381" s="1395"/>
      <c r="T381" s="1395"/>
      <c r="U381" s="1395"/>
      <c r="V381" s="1395"/>
      <c r="W381" s="1395"/>
      <c r="X381" s="1395"/>
      <c r="Y381" s="1395"/>
      <c r="Z381" s="1395"/>
    </row>
    <row r="382">
      <c r="A382" s="1395"/>
      <c r="B382" s="1395"/>
      <c r="C382" s="1395"/>
      <c r="D382" s="1395"/>
      <c r="E382" s="1395"/>
      <c r="F382" s="1395"/>
      <c r="G382" s="1395"/>
      <c r="H382" s="1395"/>
      <c r="I382" s="1395"/>
      <c r="J382" s="1395"/>
      <c r="K382" s="1395"/>
      <c r="L382" s="1395"/>
      <c r="M382" s="1395"/>
      <c r="N382" s="1395"/>
      <c r="O382" s="1395"/>
      <c r="P382" s="1395"/>
      <c r="Q382" s="1395"/>
      <c r="R382" s="1395"/>
      <c r="S382" s="1395"/>
      <c r="T382" s="1395"/>
      <c r="U382" s="1395"/>
      <c r="V382" s="1395"/>
      <c r="W382" s="1395"/>
      <c r="X382" s="1395"/>
      <c r="Y382" s="1395"/>
      <c r="Z382" s="1395"/>
    </row>
    <row r="383">
      <c r="A383" s="1395"/>
      <c r="B383" s="1395"/>
      <c r="C383" s="1395"/>
      <c r="D383" s="1395"/>
      <c r="E383" s="1395"/>
      <c r="F383" s="1395"/>
      <c r="G383" s="1395"/>
      <c r="H383" s="1395"/>
      <c r="I383" s="1395"/>
      <c r="J383" s="1395"/>
      <c r="K383" s="1395"/>
      <c r="L383" s="1395"/>
      <c r="M383" s="1395"/>
      <c r="N383" s="1395"/>
      <c r="O383" s="1395"/>
      <c r="P383" s="1395"/>
      <c r="Q383" s="1395"/>
      <c r="R383" s="1395"/>
      <c r="S383" s="1395"/>
      <c r="T383" s="1395"/>
      <c r="U383" s="1395"/>
      <c r="V383" s="1395"/>
      <c r="W383" s="1395"/>
      <c r="X383" s="1395"/>
      <c r="Y383" s="1395"/>
      <c r="Z383" s="1395"/>
    </row>
    <row r="384">
      <c r="A384" s="1395"/>
      <c r="B384" s="1395"/>
      <c r="C384" s="1395"/>
      <c r="D384" s="1395"/>
      <c r="E384" s="1395"/>
      <c r="F384" s="1395"/>
      <c r="G384" s="1395"/>
      <c r="H384" s="1395"/>
      <c r="I384" s="1395"/>
      <c r="J384" s="1395"/>
      <c r="K384" s="1395"/>
      <c r="L384" s="1395"/>
      <c r="M384" s="1395"/>
      <c r="N384" s="1395"/>
      <c r="O384" s="1395"/>
      <c r="P384" s="1395"/>
      <c r="Q384" s="1395"/>
      <c r="R384" s="1395"/>
      <c r="S384" s="1395"/>
      <c r="T384" s="1395"/>
      <c r="U384" s="1395"/>
      <c r="V384" s="1395"/>
      <c r="W384" s="1395"/>
      <c r="X384" s="1395"/>
      <c r="Y384" s="1395"/>
      <c r="Z384" s="1395"/>
    </row>
    <row r="385">
      <c r="A385" s="1395"/>
      <c r="B385" s="1395"/>
      <c r="C385" s="1395"/>
      <c r="D385" s="1395"/>
      <c r="E385" s="1395"/>
      <c r="F385" s="1395"/>
      <c r="G385" s="1395"/>
      <c r="H385" s="1395"/>
      <c r="I385" s="1395"/>
      <c r="J385" s="1395"/>
      <c r="K385" s="1395"/>
      <c r="L385" s="1395"/>
      <c r="M385" s="1395"/>
      <c r="N385" s="1395"/>
      <c r="O385" s="1395"/>
      <c r="P385" s="1395"/>
      <c r="Q385" s="1395"/>
      <c r="R385" s="1395"/>
      <c r="S385" s="1395"/>
      <c r="T385" s="1395"/>
      <c r="U385" s="1395"/>
      <c r="V385" s="1395"/>
      <c r="W385" s="1395"/>
      <c r="X385" s="1395"/>
      <c r="Y385" s="1395"/>
      <c r="Z385" s="1395"/>
    </row>
    <row r="386">
      <c r="A386" s="1395"/>
      <c r="B386" s="1395"/>
      <c r="C386" s="1395"/>
      <c r="D386" s="1395"/>
      <c r="E386" s="1395"/>
      <c r="F386" s="1395"/>
      <c r="G386" s="1395"/>
      <c r="H386" s="1395"/>
      <c r="I386" s="1395"/>
      <c r="J386" s="1395"/>
      <c r="K386" s="1395"/>
      <c r="L386" s="1395"/>
      <c r="M386" s="1395"/>
      <c r="N386" s="1395"/>
      <c r="O386" s="1395"/>
      <c r="P386" s="1395"/>
      <c r="Q386" s="1395"/>
      <c r="R386" s="1395"/>
      <c r="S386" s="1395"/>
      <c r="T386" s="1395"/>
      <c r="U386" s="1395"/>
      <c r="V386" s="1395"/>
      <c r="W386" s="1395"/>
      <c r="X386" s="1395"/>
      <c r="Y386" s="1395"/>
      <c r="Z386" s="1395"/>
    </row>
    <row r="387">
      <c r="A387" s="1395"/>
      <c r="B387" s="1395"/>
      <c r="C387" s="1395"/>
      <c r="D387" s="1395"/>
      <c r="E387" s="1395"/>
      <c r="F387" s="1395"/>
      <c r="G387" s="1395"/>
      <c r="H387" s="1395"/>
      <c r="I387" s="1395"/>
      <c r="J387" s="1395"/>
      <c r="K387" s="1395"/>
      <c r="L387" s="1395"/>
      <c r="M387" s="1395"/>
      <c r="N387" s="1395"/>
      <c r="O387" s="1395"/>
      <c r="P387" s="1395"/>
      <c r="Q387" s="1395"/>
      <c r="R387" s="1395"/>
      <c r="S387" s="1395"/>
      <c r="T387" s="1395"/>
      <c r="U387" s="1395"/>
      <c r="V387" s="1395"/>
      <c r="W387" s="1395"/>
      <c r="X387" s="1395"/>
      <c r="Y387" s="1395"/>
      <c r="Z387" s="1395"/>
    </row>
    <row r="388">
      <c r="A388" s="1395"/>
      <c r="B388" s="1395"/>
      <c r="C388" s="1395"/>
      <c r="D388" s="1395"/>
      <c r="E388" s="1395"/>
      <c r="F388" s="1395"/>
      <c r="G388" s="1395"/>
      <c r="H388" s="1395"/>
      <c r="I388" s="1395"/>
      <c r="J388" s="1395"/>
      <c r="K388" s="1395"/>
      <c r="L388" s="1395"/>
      <c r="M388" s="1395"/>
      <c r="N388" s="1395"/>
      <c r="O388" s="1395"/>
      <c r="P388" s="1395"/>
      <c r="Q388" s="1395"/>
      <c r="R388" s="1395"/>
      <c r="S388" s="1395"/>
      <c r="T388" s="1395"/>
      <c r="U388" s="1395"/>
      <c r="V388" s="1395"/>
      <c r="W388" s="1395"/>
      <c r="X388" s="1395"/>
      <c r="Y388" s="1395"/>
      <c r="Z388" s="1395"/>
    </row>
    <row r="389">
      <c r="A389" s="1395"/>
      <c r="B389" s="1395"/>
      <c r="C389" s="1395"/>
      <c r="D389" s="1395"/>
      <c r="E389" s="1395"/>
      <c r="F389" s="1395"/>
      <c r="G389" s="1395"/>
      <c r="H389" s="1395"/>
      <c r="I389" s="1395"/>
      <c r="J389" s="1395"/>
      <c r="K389" s="1395"/>
      <c r="L389" s="1395"/>
      <c r="M389" s="1395"/>
      <c r="N389" s="1395"/>
      <c r="O389" s="1395"/>
      <c r="P389" s="1395"/>
      <c r="Q389" s="1395"/>
      <c r="R389" s="1395"/>
      <c r="S389" s="1395"/>
      <c r="T389" s="1395"/>
      <c r="U389" s="1395"/>
      <c r="V389" s="1395"/>
      <c r="W389" s="1395"/>
      <c r="X389" s="1395"/>
      <c r="Y389" s="1395"/>
      <c r="Z389" s="1395"/>
    </row>
    <row r="390">
      <c r="A390" s="1395"/>
      <c r="B390" s="1395"/>
      <c r="C390" s="1395"/>
      <c r="D390" s="1395"/>
      <c r="E390" s="1395"/>
      <c r="F390" s="1395"/>
      <c r="G390" s="1395"/>
      <c r="H390" s="1395"/>
      <c r="I390" s="1395"/>
      <c r="J390" s="1395"/>
      <c r="K390" s="1395"/>
      <c r="L390" s="1395"/>
      <c r="M390" s="1395"/>
      <c r="N390" s="1395"/>
      <c r="O390" s="1395"/>
      <c r="P390" s="1395"/>
      <c r="Q390" s="1395"/>
      <c r="R390" s="1395"/>
      <c r="S390" s="1395"/>
      <c r="T390" s="1395"/>
      <c r="U390" s="1395"/>
      <c r="V390" s="1395"/>
      <c r="W390" s="1395"/>
      <c r="X390" s="1395"/>
      <c r="Y390" s="1395"/>
      <c r="Z390" s="1395"/>
    </row>
    <row r="391">
      <c r="A391" s="1395"/>
      <c r="B391" s="1395"/>
      <c r="C391" s="1395"/>
      <c r="D391" s="1395"/>
      <c r="E391" s="1395"/>
      <c r="F391" s="1395"/>
      <c r="G391" s="1395"/>
      <c r="H391" s="1395"/>
      <c r="I391" s="1395"/>
      <c r="J391" s="1395"/>
      <c r="K391" s="1395"/>
      <c r="L391" s="1395"/>
      <c r="M391" s="1395"/>
      <c r="N391" s="1395"/>
      <c r="O391" s="1395"/>
      <c r="P391" s="1395"/>
      <c r="Q391" s="1395"/>
      <c r="R391" s="1395"/>
      <c r="S391" s="1395"/>
      <c r="T391" s="1395"/>
      <c r="U391" s="1395"/>
      <c r="V391" s="1395"/>
      <c r="W391" s="1395"/>
      <c r="X391" s="1395"/>
      <c r="Y391" s="1395"/>
      <c r="Z391" s="1395"/>
    </row>
    <row r="392">
      <c r="A392" s="1395"/>
      <c r="B392" s="1395"/>
      <c r="C392" s="1395"/>
      <c r="D392" s="1395"/>
      <c r="E392" s="1395"/>
      <c r="F392" s="1395"/>
      <c r="G392" s="1395"/>
      <c r="H392" s="1395"/>
      <c r="I392" s="1395"/>
      <c r="J392" s="1395"/>
      <c r="K392" s="1395"/>
      <c r="L392" s="1395"/>
      <c r="M392" s="1395"/>
      <c r="N392" s="1395"/>
      <c r="O392" s="1395"/>
      <c r="P392" s="1395"/>
      <c r="Q392" s="1395"/>
      <c r="R392" s="1395"/>
      <c r="S392" s="1395"/>
      <c r="T392" s="1395"/>
      <c r="U392" s="1395"/>
      <c r="V392" s="1395"/>
      <c r="W392" s="1395"/>
      <c r="X392" s="1395"/>
      <c r="Y392" s="1395"/>
      <c r="Z392" s="1395"/>
    </row>
    <row r="393">
      <c r="A393" s="1395"/>
      <c r="B393" s="1395"/>
      <c r="C393" s="1395"/>
      <c r="D393" s="1395"/>
      <c r="E393" s="1395"/>
      <c r="F393" s="1395"/>
      <c r="G393" s="1395"/>
      <c r="H393" s="1395"/>
      <c r="I393" s="1395"/>
      <c r="J393" s="1395"/>
      <c r="K393" s="1395"/>
      <c r="L393" s="1395"/>
      <c r="M393" s="1395"/>
      <c r="N393" s="1395"/>
      <c r="O393" s="1395"/>
      <c r="P393" s="1395"/>
      <c r="Q393" s="1395"/>
      <c r="R393" s="1395"/>
      <c r="S393" s="1395"/>
      <c r="T393" s="1395"/>
      <c r="U393" s="1395"/>
      <c r="V393" s="1395"/>
      <c r="W393" s="1395"/>
      <c r="X393" s="1395"/>
      <c r="Y393" s="1395"/>
      <c r="Z393" s="1395"/>
    </row>
    <row r="394">
      <c r="A394" s="1395"/>
      <c r="B394" s="1395"/>
      <c r="C394" s="1395"/>
      <c r="D394" s="1395"/>
      <c r="E394" s="1395"/>
      <c r="F394" s="1395"/>
      <c r="G394" s="1395"/>
      <c r="H394" s="1395"/>
      <c r="I394" s="1395"/>
      <c r="J394" s="1395"/>
      <c r="K394" s="1395"/>
      <c r="L394" s="1395"/>
      <c r="M394" s="1395"/>
      <c r="N394" s="1395"/>
      <c r="O394" s="1395"/>
      <c r="P394" s="1395"/>
      <c r="Q394" s="1395"/>
      <c r="R394" s="1395"/>
      <c r="S394" s="1395"/>
      <c r="T394" s="1395"/>
      <c r="U394" s="1395"/>
      <c r="V394" s="1395"/>
      <c r="W394" s="1395"/>
      <c r="X394" s="1395"/>
      <c r="Y394" s="1395"/>
      <c r="Z394" s="1395"/>
    </row>
    <row r="395">
      <c r="A395" s="1395"/>
      <c r="B395" s="1395"/>
      <c r="C395" s="1395"/>
      <c r="D395" s="1395"/>
      <c r="E395" s="1395"/>
      <c r="F395" s="1395"/>
      <c r="G395" s="1395"/>
      <c r="H395" s="1395"/>
      <c r="I395" s="1395"/>
      <c r="J395" s="1395"/>
      <c r="K395" s="1395"/>
      <c r="L395" s="1395"/>
      <c r="M395" s="1395"/>
      <c r="N395" s="1395"/>
      <c r="O395" s="1395"/>
      <c r="P395" s="1395"/>
      <c r="Q395" s="1395"/>
      <c r="R395" s="1395"/>
      <c r="S395" s="1395"/>
      <c r="T395" s="1395"/>
      <c r="U395" s="1395"/>
      <c r="V395" s="1395"/>
      <c r="W395" s="1395"/>
      <c r="X395" s="1395"/>
      <c r="Y395" s="1395"/>
      <c r="Z395" s="1395"/>
    </row>
    <row r="396">
      <c r="A396" s="1395"/>
      <c r="B396" s="1395"/>
      <c r="C396" s="1395"/>
      <c r="D396" s="1395"/>
      <c r="E396" s="1395"/>
      <c r="F396" s="1395"/>
      <c r="G396" s="1395"/>
      <c r="H396" s="1395"/>
      <c r="I396" s="1395"/>
      <c r="J396" s="1395"/>
      <c r="K396" s="1395"/>
      <c r="L396" s="1395"/>
      <c r="M396" s="1395"/>
      <c r="N396" s="1395"/>
      <c r="O396" s="1395"/>
      <c r="P396" s="1395"/>
      <c r="Q396" s="1395"/>
      <c r="R396" s="1395"/>
      <c r="S396" s="1395"/>
      <c r="T396" s="1395"/>
      <c r="U396" s="1395"/>
      <c r="V396" s="1395"/>
      <c r="W396" s="1395"/>
      <c r="X396" s="1395"/>
      <c r="Y396" s="1395"/>
      <c r="Z396" s="1395"/>
    </row>
    <row r="397">
      <c r="A397" s="1395"/>
      <c r="B397" s="1395"/>
      <c r="C397" s="1395"/>
      <c r="D397" s="1395"/>
      <c r="E397" s="1395"/>
      <c r="F397" s="1395"/>
      <c r="G397" s="1395"/>
      <c r="H397" s="1395"/>
      <c r="I397" s="1395"/>
      <c r="J397" s="1395"/>
      <c r="K397" s="1395"/>
      <c r="L397" s="1395"/>
      <c r="M397" s="1395"/>
      <c r="N397" s="1395"/>
      <c r="O397" s="1395"/>
      <c r="P397" s="1395"/>
      <c r="Q397" s="1395"/>
      <c r="R397" s="1395"/>
      <c r="S397" s="1395"/>
      <c r="T397" s="1395"/>
      <c r="U397" s="1395"/>
      <c r="V397" s="1395"/>
      <c r="W397" s="1395"/>
      <c r="X397" s="1395"/>
      <c r="Y397" s="1395"/>
      <c r="Z397" s="1395"/>
    </row>
    <row r="398">
      <c r="A398" s="1395"/>
      <c r="B398" s="1395"/>
      <c r="C398" s="1395"/>
      <c r="D398" s="1395"/>
      <c r="E398" s="1395"/>
      <c r="F398" s="1395"/>
      <c r="G398" s="1395"/>
      <c r="H398" s="1395"/>
      <c r="I398" s="1395"/>
      <c r="J398" s="1395"/>
      <c r="K398" s="1395"/>
      <c r="L398" s="1395"/>
      <c r="M398" s="1395"/>
      <c r="N398" s="1395"/>
      <c r="O398" s="1395"/>
      <c r="P398" s="1395"/>
      <c r="Q398" s="1395"/>
      <c r="R398" s="1395"/>
      <c r="S398" s="1395"/>
      <c r="T398" s="1395"/>
      <c r="U398" s="1395"/>
      <c r="V398" s="1395"/>
      <c r="W398" s="1395"/>
      <c r="X398" s="1395"/>
      <c r="Y398" s="1395"/>
      <c r="Z398" s="1395"/>
    </row>
    <row r="399">
      <c r="A399" s="1395"/>
      <c r="B399" s="1395"/>
      <c r="C399" s="1395"/>
      <c r="D399" s="1395"/>
      <c r="E399" s="1395"/>
      <c r="F399" s="1395"/>
      <c r="G399" s="1395"/>
      <c r="H399" s="1395"/>
      <c r="I399" s="1395"/>
      <c r="J399" s="1395"/>
      <c r="K399" s="1395"/>
      <c r="L399" s="1395"/>
      <c r="M399" s="1395"/>
      <c r="N399" s="1395"/>
      <c r="O399" s="1395"/>
      <c r="P399" s="1395"/>
      <c r="Q399" s="1395"/>
      <c r="R399" s="1395"/>
      <c r="S399" s="1395"/>
      <c r="T399" s="1395"/>
      <c r="U399" s="1395"/>
      <c r="V399" s="1395"/>
      <c r="W399" s="1395"/>
      <c r="X399" s="1395"/>
      <c r="Y399" s="1395"/>
      <c r="Z399" s="1395"/>
    </row>
    <row r="400">
      <c r="A400" s="1395"/>
      <c r="B400" s="1395"/>
      <c r="C400" s="1395"/>
      <c r="D400" s="1395"/>
      <c r="E400" s="1395"/>
      <c r="F400" s="1395"/>
      <c r="G400" s="1395"/>
      <c r="H400" s="1395"/>
      <c r="I400" s="1395"/>
      <c r="J400" s="1395"/>
      <c r="K400" s="1395"/>
      <c r="L400" s="1395"/>
      <c r="M400" s="1395"/>
      <c r="N400" s="1395"/>
      <c r="O400" s="1395"/>
      <c r="P400" s="1395"/>
      <c r="Q400" s="1395"/>
      <c r="R400" s="1395"/>
      <c r="S400" s="1395"/>
      <c r="T400" s="1395"/>
      <c r="U400" s="1395"/>
      <c r="V400" s="1395"/>
      <c r="W400" s="1395"/>
      <c r="X400" s="1395"/>
      <c r="Y400" s="1395"/>
      <c r="Z400" s="1395"/>
    </row>
    <row r="401">
      <c r="A401" s="1395"/>
      <c r="B401" s="1395"/>
      <c r="C401" s="1395"/>
      <c r="D401" s="1395"/>
      <c r="E401" s="1395"/>
      <c r="F401" s="1395"/>
      <c r="G401" s="1395"/>
      <c r="H401" s="1395"/>
      <c r="I401" s="1395"/>
      <c r="J401" s="1395"/>
      <c r="K401" s="1395"/>
      <c r="L401" s="1395"/>
      <c r="M401" s="1395"/>
      <c r="N401" s="1395"/>
      <c r="O401" s="1395"/>
      <c r="P401" s="1395"/>
      <c r="Q401" s="1395"/>
      <c r="R401" s="1395"/>
      <c r="S401" s="1395"/>
      <c r="T401" s="1395"/>
      <c r="U401" s="1395"/>
      <c r="V401" s="1395"/>
      <c r="W401" s="1395"/>
      <c r="X401" s="1395"/>
      <c r="Y401" s="1395"/>
      <c r="Z401" s="1395"/>
    </row>
    <row r="402">
      <c r="A402" s="1395"/>
      <c r="B402" s="1395"/>
      <c r="C402" s="1395"/>
      <c r="D402" s="1395"/>
      <c r="E402" s="1395"/>
      <c r="F402" s="1395"/>
      <c r="G402" s="1395"/>
      <c r="H402" s="1395"/>
      <c r="I402" s="1395"/>
      <c r="J402" s="1395"/>
      <c r="K402" s="1395"/>
      <c r="L402" s="1395"/>
      <c r="M402" s="1395"/>
      <c r="N402" s="1395"/>
      <c r="O402" s="1395"/>
      <c r="P402" s="1395"/>
      <c r="Q402" s="1395"/>
      <c r="R402" s="1395"/>
      <c r="S402" s="1395"/>
      <c r="T402" s="1395"/>
      <c r="U402" s="1395"/>
      <c r="V402" s="1395"/>
      <c r="W402" s="1395"/>
      <c r="X402" s="1395"/>
      <c r="Y402" s="1395"/>
      <c r="Z402" s="1395"/>
    </row>
    <row r="403">
      <c r="A403" s="1395"/>
      <c r="B403" s="1395"/>
      <c r="C403" s="1395"/>
      <c r="D403" s="1395"/>
      <c r="E403" s="1395"/>
      <c r="F403" s="1395"/>
      <c r="G403" s="1395"/>
      <c r="H403" s="1395"/>
      <c r="I403" s="1395"/>
      <c r="J403" s="1395"/>
      <c r="K403" s="1395"/>
      <c r="L403" s="1395"/>
      <c r="M403" s="1395"/>
      <c r="N403" s="1395"/>
      <c r="O403" s="1395"/>
      <c r="P403" s="1395"/>
      <c r="Q403" s="1395"/>
      <c r="R403" s="1395"/>
      <c r="S403" s="1395"/>
      <c r="T403" s="1395"/>
      <c r="U403" s="1395"/>
      <c r="V403" s="1395"/>
      <c r="W403" s="1395"/>
      <c r="X403" s="1395"/>
      <c r="Y403" s="1395"/>
      <c r="Z403" s="1395"/>
    </row>
    <row r="404">
      <c r="A404" s="1395"/>
      <c r="B404" s="1395"/>
      <c r="C404" s="1395"/>
      <c r="D404" s="1395"/>
      <c r="E404" s="1395"/>
      <c r="F404" s="1395"/>
      <c r="G404" s="1395"/>
      <c r="H404" s="1395"/>
      <c r="I404" s="1395"/>
      <c r="J404" s="1395"/>
      <c r="K404" s="1395"/>
      <c r="L404" s="1395"/>
      <c r="M404" s="1395"/>
      <c r="N404" s="1395"/>
      <c r="O404" s="1395"/>
      <c r="P404" s="1395"/>
      <c r="Q404" s="1395"/>
      <c r="R404" s="1395"/>
      <c r="S404" s="1395"/>
      <c r="T404" s="1395"/>
      <c r="U404" s="1395"/>
      <c r="V404" s="1395"/>
      <c r="W404" s="1395"/>
      <c r="X404" s="1395"/>
      <c r="Y404" s="1395"/>
      <c r="Z404" s="1395"/>
    </row>
    <row r="405">
      <c r="A405" s="1395"/>
      <c r="B405" s="1395"/>
      <c r="C405" s="1395"/>
      <c r="D405" s="1395"/>
      <c r="E405" s="1395"/>
      <c r="F405" s="1395"/>
      <c r="G405" s="1395"/>
      <c r="H405" s="1395"/>
      <c r="I405" s="1395"/>
      <c r="J405" s="1395"/>
      <c r="K405" s="1395"/>
      <c r="L405" s="1395"/>
      <c r="M405" s="1395"/>
      <c r="N405" s="1395"/>
      <c r="O405" s="1395"/>
      <c r="P405" s="1395"/>
      <c r="Q405" s="1395"/>
      <c r="R405" s="1395"/>
      <c r="S405" s="1395"/>
      <c r="T405" s="1395"/>
      <c r="U405" s="1395"/>
      <c r="V405" s="1395"/>
      <c r="W405" s="1395"/>
      <c r="X405" s="1395"/>
      <c r="Y405" s="1395"/>
      <c r="Z405" s="1395"/>
    </row>
    <row r="406">
      <c r="A406" s="1395"/>
      <c r="B406" s="1395"/>
      <c r="C406" s="1395"/>
      <c r="D406" s="1395"/>
      <c r="E406" s="1395"/>
      <c r="F406" s="1395"/>
      <c r="G406" s="1395"/>
      <c r="H406" s="1395"/>
      <c r="I406" s="1395"/>
      <c r="J406" s="1395"/>
      <c r="K406" s="1395"/>
      <c r="L406" s="1395"/>
      <c r="M406" s="1395"/>
      <c r="N406" s="1395"/>
      <c r="O406" s="1395"/>
      <c r="P406" s="1395"/>
      <c r="Q406" s="1395"/>
      <c r="R406" s="1395"/>
      <c r="S406" s="1395"/>
      <c r="T406" s="1395"/>
      <c r="U406" s="1395"/>
      <c r="V406" s="1395"/>
      <c r="W406" s="1395"/>
      <c r="X406" s="1395"/>
      <c r="Y406" s="1395"/>
      <c r="Z406" s="1395"/>
    </row>
    <row r="407">
      <c r="A407" s="1395"/>
      <c r="B407" s="1395"/>
      <c r="C407" s="1395"/>
      <c r="D407" s="1395"/>
      <c r="E407" s="1395"/>
      <c r="F407" s="1395"/>
      <c r="G407" s="1395"/>
      <c r="H407" s="1395"/>
      <c r="I407" s="1395"/>
      <c r="J407" s="1395"/>
      <c r="K407" s="1395"/>
      <c r="L407" s="1395"/>
      <c r="M407" s="1395"/>
      <c r="N407" s="1395"/>
      <c r="O407" s="1395"/>
      <c r="P407" s="1395"/>
      <c r="Q407" s="1395"/>
      <c r="R407" s="1395"/>
      <c r="S407" s="1395"/>
      <c r="T407" s="1395"/>
      <c r="U407" s="1395"/>
      <c r="V407" s="1395"/>
      <c r="W407" s="1395"/>
      <c r="X407" s="1395"/>
      <c r="Y407" s="1395"/>
      <c r="Z407" s="1395"/>
    </row>
    <row r="408">
      <c r="A408" s="1395"/>
      <c r="B408" s="1395"/>
      <c r="C408" s="1395"/>
      <c r="D408" s="1395"/>
      <c r="E408" s="1395"/>
      <c r="F408" s="1395"/>
      <c r="G408" s="1395"/>
      <c r="H408" s="1395"/>
      <c r="I408" s="1395"/>
      <c r="J408" s="1395"/>
      <c r="K408" s="1395"/>
      <c r="L408" s="1395"/>
      <c r="M408" s="1395"/>
      <c r="N408" s="1395"/>
      <c r="O408" s="1395"/>
      <c r="P408" s="1395"/>
      <c r="Q408" s="1395"/>
      <c r="R408" s="1395"/>
      <c r="S408" s="1395"/>
      <c r="T408" s="1395"/>
      <c r="U408" s="1395"/>
      <c r="V408" s="1395"/>
      <c r="W408" s="1395"/>
      <c r="X408" s="1395"/>
      <c r="Y408" s="1395"/>
      <c r="Z408" s="1395"/>
    </row>
    <row r="409">
      <c r="A409" s="1395"/>
      <c r="B409" s="1395"/>
      <c r="C409" s="1395"/>
      <c r="D409" s="1395"/>
      <c r="E409" s="1395"/>
      <c r="F409" s="1395"/>
      <c r="G409" s="1395"/>
      <c r="H409" s="1395"/>
      <c r="I409" s="1395"/>
      <c r="J409" s="1395"/>
      <c r="K409" s="1395"/>
      <c r="L409" s="1395"/>
      <c r="M409" s="1395"/>
      <c r="N409" s="1395"/>
      <c r="O409" s="1395"/>
      <c r="P409" s="1395"/>
      <c r="Q409" s="1395"/>
      <c r="R409" s="1395"/>
      <c r="S409" s="1395"/>
      <c r="T409" s="1395"/>
      <c r="U409" s="1395"/>
      <c r="V409" s="1395"/>
      <c r="W409" s="1395"/>
      <c r="X409" s="1395"/>
      <c r="Y409" s="1395"/>
      <c r="Z409" s="1395"/>
    </row>
    <row r="410">
      <c r="A410" s="1395"/>
      <c r="B410" s="1395"/>
      <c r="C410" s="1395"/>
      <c r="D410" s="1395"/>
      <c r="E410" s="1395"/>
      <c r="F410" s="1395"/>
      <c r="G410" s="1395"/>
      <c r="H410" s="1395"/>
      <c r="I410" s="1395"/>
      <c r="J410" s="1395"/>
      <c r="K410" s="1395"/>
      <c r="L410" s="1395"/>
      <c r="M410" s="1395"/>
      <c r="N410" s="1395"/>
      <c r="O410" s="1395"/>
      <c r="P410" s="1395"/>
      <c r="Q410" s="1395"/>
      <c r="R410" s="1395"/>
      <c r="S410" s="1395"/>
      <c r="T410" s="1395"/>
      <c r="U410" s="1395"/>
      <c r="V410" s="1395"/>
      <c r="W410" s="1395"/>
      <c r="X410" s="1395"/>
      <c r="Y410" s="1395"/>
      <c r="Z410" s="1395"/>
    </row>
    <row r="411">
      <c r="A411" s="1395"/>
      <c r="B411" s="1395"/>
      <c r="C411" s="1395"/>
      <c r="D411" s="1395"/>
      <c r="E411" s="1395"/>
      <c r="F411" s="1395"/>
      <c r="G411" s="1395"/>
      <c r="H411" s="1395"/>
      <c r="I411" s="1395"/>
      <c r="J411" s="1395"/>
      <c r="K411" s="1395"/>
      <c r="L411" s="1395"/>
      <c r="M411" s="1395"/>
      <c r="N411" s="1395"/>
      <c r="O411" s="1395"/>
      <c r="P411" s="1395"/>
      <c r="Q411" s="1395"/>
      <c r="R411" s="1395"/>
      <c r="S411" s="1395"/>
      <c r="T411" s="1395"/>
      <c r="U411" s="1395"/>
      <c r="V411" s="1395"/>
      <c r="W411" s="1395"/>
      <c r="X411" s="1395"/>
      <c r="Y411" s="1395"/>
      <c r="Z411" s="1395"/>
    </row>
    <row r="412">
      <c r="A412" s="1395"/>
      <c r="B412" s="1395"/>
      <c r="C412" s="1395"/>
      <c r="D412" s="1395"/>
      <c r="E412" s="1395"/>
      <c r="F412" s="1395"/>
      <c r="G412" s="1395"/>
      <c r="H412" s="1395"/>
      <c r="I412" s="1395"/>
      <c r="J412" s="1395"/>
      <c r="K412" s="1395"/>
      <c r="L412" s="1395"/>
      <c r="M412" s="1395"/>
      <c r="N412" s="1395"/>
      <c r="O412" s="1395"/>
      <c r="P412" s="1395"/>
      <c r="Q412" s="1395"/>
      <c r="R412" s="1395"/>
      <c r="S412" s="1395"/>
      <c r="T412" s="1395"/>
      <c r="U412" s="1395"/>
      <c r="V412" s="1395"/>
      <c r="W412" s="1395"/>
      <c r="X412" s="1395"/>
      <c r="Y412" s="1395"/>
      <c r="Z412" s="1395"/>
    </row>
    <row r="413">
      <c r="A413" s="1395"/>
      <c r="B413" s="1395"/>
      <c r="C413" s="1395"/>
      <c r="D413" s="1395"/>
      <c r="E413" s="1395"/>
      <c r="F413" s="1395"/>
      <c r="G413" s="1395"/>
      <c r="H413" s="1395"/>
      <c r="I413" s="1395"/>
      <c r="J413" s="1395"/>
      <c r="K413" s="1395"/>
      <c r="L413" s="1395"/>
      <c r="M413" s="1395"/>
      <c r="N413" s="1395"/>
      <c r="O413" s="1395"/>
      <c r="P413" s="1395"/>
      <c r="Q413" s="1395"/>
      <c r="R413" s="1395"/>
      <c r="S413" s="1395"/>
      <c r="T413" s="1395"/>
      <c r="U413" s="1395"/>
      <c r="V413" s="1395"/>
      <c r="W413" s="1395"/>
      <c r="X413" s="1395"/>
      <c r="Y413" s="1395"/>
      <c r="Z413" s="1395"/>
    </row>
    <row r="414">
      <c r="A414" s="1395"/>
      <c r="B414" s="1395"/>
      <c r="C414" s="1395"/>
      <c r="D414" s="1395"/>
      <c r="E414" s="1395"/>
      <c r="F414" s="1395"/>
      <c r="G414" s="1395"/>
      <c r="H414" s="1395"/>
      <c r="I414" s="1395"/>
      <c r="J414" s="1395"/>
      <c r="K414" s="1395"/>
      <c r="L414" s="1395"/>
      <c r="M414" s="1395"/>
      <c r="N414" s="1395"/>
      <c r="O414" s="1395"/>
      <c r="P414" s="1395"/>
      <c r="Q414" s="1395"/>
      <c r="R414" s="1395"/>
      <c r="S414" s="1395"/>
      <c r="T414" s="1395"/>
      <c r="U414" s="1395"/>
      <c r="V414" s="1395"/>
      <c r="W414" s="1395"/>
      <c r="X414" s="1395"/>
      <c r="Y414" s="1395"/>
      <c r="Z414" s="1395"/>
    </row>
    <row r="415">
      <c r="A415" s="1395"/>
      <c r="B415" s="1395"/>
      <c r="C415" s="1395"/>
      <c r="D415" s="1395"/>
      <c r="E415" s="1395"/>
      <c r="F415" s="1395"/>
      <c r="G415" s="1395"/>
      <c r="H415" s="1395"/>
      <c r="I415" s="1395"/>
      <c r="J415" s="1395"/>
      <c r="K415" s="1395"/>
      <c r="L415" s="1395"/>
      <c r="M415" s="1395"/>
      <c r="N415" s="1395"/>
      <c r="O415" s="1395"/>
      <c r="P415" s="1395"/>
      <c r="Q415" s="1395"/>
      <c r="R415" s="1395"/>
      <c r="S415" s="1395"/>
      <c r="T415" s="1395"/>
      <c r="U415" s="1395"/>
      <c r="V415" s="1395"/>
      <c r="W415" s="1395"/>
      <c r="X415" s="1395"/>
      <c r="Y415" s="1395"/>
      <c r="Z415" s="1395"/>
    </row>
    <row r="416">
      <c r="A416" s="1395"/>
      <c r="B416" s="1395"/>
      <c r="C416" s="1395"/>
      <c r="D416" s="1395"/>
      <c r="E416" s="1395"/>
      <c r="F416" s="1395"/>
      <c r="G416" s="1395"/>
      <c r="H416" s="1395"/>
      <c r="I416" s="1395"/>
      <c r="J416" s="1395"/>
      <c r="K416" s="1395"/>
      <c r="L416" s="1395"/>
      <c r="M416" s="1395"/>
      <c r="N416" s="1395"/>
      <c r="O416" s="1395"/>
      <c r="P416" s="1395"/>
      <c r="Q416" s="1395"/>
      <c r="R416" s="1395"/>
      <c r="S416" s="1395"/>
      <c r="T416" s="1395"/>
      <c r="U416" s="1395"/>
      <c r="V416" s="1395"/>
      <c r="W416" s="1395"/>
      <c r="X416" s="1395"/>
      <c r="Y416" s="1395"/>
      <c r="Z416" s="1395"/>
    </row>
    <row r="417">
      <c r="A417" s="1395"/>
      <c r="B417" s="1395"/>
      <c r="C417" s="1395"/>
      <c r="D417" s="1395"/>
      <c r="E417" s="1395"/>
      <c r="F417" s="1395"/>
      <c r="G417" s="1395"/>
      <c r="H417" s="1395"/>
      <c r="I417" s="1395"/>
      <c r="J417" s="1395"/>
      <c r="K417" s="1395"/>
      <c r="L417" s="1395"/>
      <c r="M417" s="1395"/>
      <c r="N417" s="1395"/>
      <c r="O417" s="1395"/>
      <c r="P417" s="1395"/>
      <c r="Q417" s="1395"/>
      <c r="R417" s="1395"/>
      <c r="S417" s="1395"/>
      <c r="T417" s="1395"/>
      <c r="U417" s="1395"/>
      <c r="V417" s="1395"/>
      <c r="W417" s="1395"/>
      <c r="X417" s="1395"/>
      <c r="Y417" s="1395"/>
      <c r="Z417" s="1395"/>
    </row>
    <row r="418">
      <c r="A418" s="1395"/>
      <c r="B418" s="1395"/>
      <c r="C418" s="1395"/>
      <c r="D418" s="1395"/>
      <c r="E418" s="1395"/>
      <c r="F418" s="1395"/>
      <c r="G418" s="1395"/>
      <c r="H418" s="1395"/>
      <c r="I418" s="1395"/>
      <c r="J418" s="1395"/>
      <c r="K418" s="1395"/>
      <c r="L418" s="1395"/>
      <c r="M418" s="1395"/>
      <c r="N418" s="1395"/>
      <c r="O418" s="1395"/>
      <c r="P418" s="1395"/>
      <c r="Q418" s="1395"/>
      <c r="R418" s="1395"/>
      <c r="S418" s="1395"/>
      <c r="T418" s="1395"/>
      <c r="U418" s="1395"/>
      <c r="V418" s="1395"/>
      <c r="W418" s="1395"/>
      <c r="X418" s="1395"/>
      <c r="Y418" s="1395"/>
      <c r="Z418" s="1395"/>
    </row>
    <row r="419">
      <c r="A419" s="1395"/>
      <c r="B419" s="1395"/>
      <c r="C419" s="1395"/>
      <c r="D419" s="1395"/>
      <c r="E419" s="1395"/>
      <c r="F419" s="1395"/>
      <c r="G419" s="1395"/>
      <c r="H419" s="1395"/>
      <c r="I419" s="1395"/>
      <c r="J419" s="1395"/>
      <c r="K419" s="1395"/>
      <c r="L419" s="1395"/>
      <c r="M419" s="1395"/>
      <c r="N419" s="1395"/>
      <c r="O419" s="1395"/>
      <c r="P419" s="1395"/>
      <c r="Q419" s="1395"/>
      <c r="R419" s="1395"/>
      <c r="S419" s="1395"/>
      <c r="T419" s="1395"/>
      <c r="U419" s="1395"/>
      <c r="V419" s="1395"/>
      <c r="W419" s="1395"/>
      <c r="X419" s="1395"/>
      <c r="Y419" s="1395"/>
      <c r="Z419" s="1395"/>
    </row>
    <row r="420">
      <c r="A420" s="1395"/>
      <c r="B420" s="1395"/>
      <c r="C420" s="1395"/>
      <c r="D420" s="1395"/>
      <c r="E420" s="1395"/>
      <c r="F420" s="1395"/>
      <c r="G420" s="1395"/>
      <c r="H420" s="1395"/>
      <c r="I420" s="1395"/>
      <c r="J420" s="1395"/>
      <c r="K420" s="1395"/>
      <c r="L420" s="1395"/>
      <c r="M420" s="1395"/>
      <c r="N420" s="1395"/>
      <c r="O420" s="1395"/>
      <c r="P420" s="1395"/>
      <c r="Q420" s="1395"/>
      <c r="R420" s="1395"/>
      <c r="S420" s="1395"/>
      <c r="T420" s="1395"/>
      <c r="U420" s="1395"/>
      <c r="V420" s="1395"/>
      <c r="W420" s="1395"/>
      <c r="X420" s="1395"/>
      <c r="Y420" s="1395"/>
      <c r="Z420" s="1395"/>
    </row>
    <row r="421">
      <c r="A421" s="1395"/>
      <c r="B421" s="1395"/>
      <c r="C421" s="1395"/>
      <c r="D421" s="1395"/>
      <c r="E421" s="1395"/>
      <c r="F421" s="1395"/>
      <c r="G421" s="1395"/>
      <c r="H421" s="1395"/>
      <c r="I421" s="1395"/>
      <c r="J421" s="1395"/>
      <c r="K421" s="1395"/>
      <c r="L421" s="1395"/>
      <c r="M421" s="1395"/>
      <c r="N421" s="1395"/>
      <c r="O421" s="1395"/>
      <c r="P421" s="1395"/>
      <c r="Q421" s="1395"/>
      <c r="R421" s="1395"/>
      <c r="S421" s="1395"/>
      <c r="T421" s="1395"/>
      <c r="U421" s="1395"/>
      <c r="V421" s="1395"/>
      <c r="W421" s="1395"/>
      <c r="X421" s="1395"/>
      <c r="Y421" s="1395"/>
      <c r="Z421" s="1395"/>
    </row>
    <row r="422">
      <c r="A422" s="1395"/>
      <c r="B422" s="1395"/>
      <c r="C422" s="1395"/>
      <c r="D422" s="1395"/>
      <c r="E422" s="1395"/>
      <c r="F422" s="1395"/>
      <c r="G422" s="1395"/>
      <c r="H422" s="1395"/>
      <c r="I422" s="1395"/>
      <c r="J422" s="1395"/>
      <c r="K422" s="1395"/>
      <c r="L422" s="1395"/>
      <c r="M422" s="1395"/>
      <c r="N422" s="1395"/>
      <c r="O422" s="1395"/>
      <c r="P422" s="1395"/>
      <c r="Q422" s="1395"/>
      <c r="R422" s="1395"/>
      <c r="S422" s="1395"/>
      <c r="T422" s="1395"/>
      <c r="U422" s="1395"/>
      <c r="V422" s="1395"/>
      <c r="W422" s="1395"/>
      <c r="X422" s="1395"/>
      <c r="Y422" s="1395"/>
      <c r="Z422" s="1395"/>
    </row>
    <row r="423">
      <c r="A423" s="1395"/>
      <c r="B423" s="1395"/>
      <c r="C423" s="1395"/>
      <c r="D423" s="1395"/>
      <c r="E423" s="1395"/>
      <c r="F423" s="1395"/>
      <c r="G423" s="1395"/>
      <c r="H423" s="1395"/>
      <c r="I423" s="1395"/>
      <c r="J423" s="1395"/>
      <c r="K423" s="1395"/>
      <c r="L423" s="1395"/>
      <c r="M423" s="1395"/>
      <c r="N423" s="1395"/>
      <c r="O423" s="1395"/>
      <c r="P423" s="1395"/>
      <c r="Q423" s="1395"/>
      <c r="R423" s="1395"/>
      <c r="S423" s="1395"/>
      <c r="T423" s="1395"/>
      <c r="U423" s="1395"/>
      <c r="V423" s="1395"/>
      <c r="W423" s="1395"/>
      <c r="X423" s="1395"/>
      <c r="Y423" s="1395"/>
      <c r="Z423" s="1395"/>
    </row>
    <row r="424">
      <c r="A424" s="1395"/>
      <c r="B424" s="1395"/>
      <c r="C424" s="1395"/>
      <c r="D424" s="1395"/>
      <c r="E424" s="1395"/>
      <c r="F424" s="1395"/>
      <c r="G424" s="1395"/>
      <c r="H424" s="1395"/>
      <c r="I424" s="1395"/>
      <c r="J424" s="1395"/>
      <c r="K424" s="1395"/>
      <c r="L424" s="1395"/>
      <c r="M424" s="1395"/>
      <c r="N424" s="1395"/>
      <c r="O424" s="1395"/>
      <c r="P424" s="1395"/>
      <c r="Q424" s="1395"/>
      <c r="R424" s="1395"/>
      <c r="S424" s="1395"/>
      <c r="T424" s="1395"/>
      <c r="U424" s="1395"/>
      <c r="V424" s="1395"/>
      <c r="W424" s="1395"/>
      <c r="X424" s="1395"/>
      <c r="Y424" s="1395"/>
      <c r="Z424" s="1395"/>
    </row>
    <row r="425">
      <c r="A425" s="1395"/>
      <c r="B425" s="1395"/>
      <c r="C425" s="1395"/>
      <c r="D425" s="1395"/>
      <c r="E425" s="1395"/>
      <c r="F425" s="1395"/>
      <c r="G425" s="1395"/>
      <c r="H425" s="1395"/>
      <c r="I425" s="1395"/>
      <c r="J425" s="1395"/>
      <c r="K425" s="1395"/>
      <c r="L425" s="1395"/>
      <c r="M425" s="1395"/>
      <c r="N425" s="1395"/>
      <c r="O425" s="1395"/>
      <c r="P425" s="1395"/>
      <c r="Q425" s="1395"/>
      <c r="R425" s="1395"/>
      <c r="S425" s="1395"/>
      <c r="T425" s="1395"/>
      <c r="U425" s="1395"/>
      <c r="V425" s="1395"/>
      <c r="W425" s="1395"/>
      <c r="X425" s="1395"/>
      <c r="Y425" s="1395"/>
      <c r="Z425" s="1395"/>
    </row>
    <row r="426">
      <c r="A426" s="1395"/>
      <c r="B426" s="1395"/>
      <c r="C426" s="1395"/>
      <c r="D426" s="1395"/>
      <c r="E426" s="1395"/>
      <c r="F426" s="1395"/>
      <c r="G426" s="1395"/>
      <c r="H426" s="1395"/>
      <c r="I426" s="1395"/>
      <c r="J426" s="1395"/>
      <c r="K426" s="1395"/>
      <c r="L426" s="1395"/>
      <c r="M426" s="1395"/>
      <c r="N426" s="1395"/>
      <c r="O426" s="1395"/>
      <c r="P426" s="1395"/>
      <c r="Q426" s="1395"/>
      <c r="R426" s="1395"/>
      <c r="S426" s="1395"/>
      <c r="T426" s="1395"/>
      <c r="U426" s="1395"/>
      <c r="V426" s="1395"/>
      <c r="W426" s="1395"/>
      <c r="X426" s="1395"/>
      <c r="Y426" s="1395"/>
      <c r="Z426" s="1395"/>
    </row>
    <row r="427">
      <c r="A427" s="1395"/>
      <c r="B427" s="1395"/>
      <c r="C427" s="1395"/>
      <c r="D427" s="1395"/>
      <c r="E427" s="1395"/>
      <c r="F427" s="1395"/>
      <c r="G427" s="1395"/>
      <c r="H427" s="1395"/>
      <c r="I427" s="1395"/>
      <c r="J427" s="1395"/>
      <c r="K427" s="1395"/>
      <c r="L427" s="1395"/>
      <c r="M427" s="1395"/>
      <c r="N427" s="1395"/>
      <c r="O427" s="1395"/>
      <c r="P427" s="1395"/>
      <c r="Q427" s="1395"/>
      <c r="R427" s="1395"/>
      <c r="S427" s="1395"/>
      <c r="T427" s="1395"/>
      <c r="U427" s="1395"/>
      <c r="V427" s="1395"/>
      <c r="W427" s="1395"/>
      <c r="X427" s="1395"/>
      <c r="Y427" s="1395"/>
      <c r="Z427" s="1395"/>
    </row>
    <row r="428">
      <c r="A428" s="1395"/>
      <c r="B428" s="1395"/>
      <c r="C428" s="1395"/>
      <c r="D428" s="1395"/>
      <c r="E428" s="1395"/>
      <c r="F428" s="1395"/>
      <c r="G428" s="1395"/>
      <c r="H428" s="1395"/>
      <c r="I428" s="1395"/>
      <c r="J428" s="1395"/>
      <c r="K428" s="1395"/>
      <c r="L428" s="1395"/>
      <c r="M428" s="1395"/>
      <c r="N428" s="1395"/>
      <c r="O428" s="1395"/>
      <c r="P428" s="1395"/>
      <c r="Q428" s="1395"/>
      <c r="R428" s="1395"/>
      <c r="S428" s="1395"/>
      <c r="T428" s="1395"/>
      <c r="U428" s="1395"/>
      <c r="V428" s="1395"/>
      <c r="W428" s="1395"/>
      <c r="X428" s="1395"/>
      <c r="Y428" s="1395"/>
      <c r="Z428" s="1395"/>
    </row>
    <row r="429">
      <c r="A429" s="1395"/>
      <c r="B429" s="1395"/>
      <c r="C429" s="1395"/>
      <c r="D429" s="1395"/>
      <c r="E429" s="1395"/>
      <c r="F429" s="1395"/>
      <c r="G429" s="1395"/>
      <c r="H429" s="1395"/>
      <c r="I429" s="1395"/>
      <c r="J429" s="1395"/>
      <c r="K429" s="1395"/>
      <c r="L429" s="1395"/>
      <c r="M429" s="1395"/>
      <c r="N429" s="1395"/>
      <c r="O429" s="1395"/>
      <c r="P429" s="1395"/>
      <c r="Q429" s="1395"/>
      <c r="R429" s="1395"/>
      <c r="S429" s="1395"/>
      <c r="T429" s="1395"/>
      <c r="U429" s="1395"/>
      <c r="V429" s="1395"/>
      <c r="W429" s="1395"/>
      <c r="X429" s="1395"/>
      <c r="Y429" s="1395"/>
      <c r="Z429" s="1395"/>
    </row>
    <row r="430">
      <c r="A430" s="1395"/>
      <c r="B430" s="1395"/>
      <c r="C430" s="1395"/>
      <c r="D430" s="1395"/>
      <c r="E430" s="1395"/>
      <c r="F430" s="1395"/>
      <c r="G430" s="1395"/>
      <c r="H430" s="1395"/>
      <c r="I430" s="1395"/>
      <c r="J430" s="1395"/>
      <c r="K430" s="1395"/>
      <c r="L430" s="1395"/>
      <c r="M430" s="1395"/>
      <c r="N430" s="1395"/>
      <c r="O430" s="1395"/>
      <c r="P430" s="1395"/>
      <c r="Q430" s="1395"/>
      <c r="R430" s="1395"/>
      <c r="S430" s="1395"/>
      <c r="T430" s="1395"/>
      <c r="U430" s="1395"/>
      <c r="V430" s="1395"/>
      <c r="W430" s="1395"/>
      <c r="X430" s="1395"/>
      <c r="Y430" s="1395"/>
      <c r="Z430" s="1395"/>
    </row>
    <row r="431">
      <c r="A431" s="1395"/>
      <c r="B431" s="1395"/>
      <c r="C431" s="1395"/>
      <c r="D431" s="1395"/>
      <c r="E431" s="1395"/>
      <c r="F431" s="1395"/>
      <c r="G431" s="1395"/>
      <c r="H431" s="1395"/>
      <c r="I431" s="1395"/>
      <c r="J431" s="1395"/>
      <c r="K431" s="1395"/>
      <c r="L431" s="1395"/>
      <c r="M431" s="1395"/>
      <c r="N431" s="1395"/>
      <c r="O431" s="1395"/>
      <c r="P431" s="1395"/>
      <c r="Q431" s="1395"/>
      <c r="R431" s="1395"/>
      <c r="S431" s="1395"/>
      <c r="T431" s="1395"/>
      <c r="U431" s="1395"/>
      <c r="V431" s="1395"/>
      <c r="W431" s="1395"/>
      <c r="X431" s="1395"/>
      <c r="Y431" s="1395"/>
      <c r="Z431" s="1395"/>
    </row>
    <row r="432">
      <c r="A432" s="1395"/>
      <c r="B432" s="1395"/>
      <c r="C432" s="1395"/>
      <c r="D432" s="1395"/>
      <c r="E432" s="1395"/>
      <c r="F432" s="1395"/>
      <c r="G432" s="1395"/>
      <c r="H432" s="1395"/>
      <c r="I432" s="1395"/>
      <c r="J432" s="1395"/>
      <c r="K432" s="1395"/>
      <c r="L432" s="1395"/>
      <c r="M432" s="1395"/>
      <c r="N432" s="1395"/>
      <c r="O432" s="1395"/>
      <c r="P432" s="1395"/>
      <c r="Q432" s="1395"/>
      <c r="R432" s="1395"/>
      <c r="S432" s="1395"/>
      <c r="T432" s="1395"/>
      <c r="U432" s="1395"/>
      <c r="V432" s="1395"/>
      <c r="W432" s="1395"/>
      <c r="X432" s="1395"/>
      <c r="Y432" s="1395"/>
      <c r="Z432" s="1395"/>
    </row>
    <row r="433">
      <c r="A433" s="1395"/>
      <c r="B433" s="1395"/>
      <c r="C433" s="1395"/>
      <c r="D433" s="1395"/>
      <c r="E433" s="1395"/>
      <c r="F433" s="1395"/>
      <c r="G433" s="1395"/>
      <c r="H433" s="1395"/>
      <c r="I433" s="1395"/>
      <c r="J433" s="1395"/>
      <c r="K433" s="1395"/>
      <c r="L433" s="1395"/>
      <c r="M433" s="1395"/>
      <c r="N433" s="1395"/>
      <c r="O433" s="1395"/>
      <c r="P433" s="1395"/>
      <c r="Q433" s="1395"/>
      <c r="R433" s="1395"/>
      <c r="S433" s="1395"/>
      <c r="T433" s="1395"/>
      <c r="U433" s="1395"/>
      <c r="V433" s="1395"/>
      <c r="W433" s="1395"/>
      <c r="X433" s="1395"/>
      <c r="Y433" s="1395"/>
      <c r="Z433" s="1395"/>
    </row>
    <row r="434">
      <c r="A434" s="1395"/>
      <c r="B434" s="1395"/>
      <c r="C434" s="1395"/>
      <c r="D434" s="1395"/>
      <c r="E434" s="1395"/>
      <c r="F434" s="1395"/>
      <c r="G434" s="1395"/>
      <c r="H434" s="1395"/>
      <c r="I434" s="1395"/>
      <c r="J434" s="1395"/>
      <c r="K434" s="1395"/>
      <c r="L434" s="1395"/>
      <c r="M434" s="1395"/>
      <c r="N434" s="1395"/>
      <c r="O434" s="1395"/>
      <c r="P434" s="1395"/>
      <c r="Q434" s="1395"/>
      <c r="R434" s="1395"/>
      <c r="S434" s="1395"/>
      <c r="T434" s="1395"/>
      <c r="U434" s="1395"/>
      <c r="V434" s="1395"/>
      <c r="W434" s="1395"/>
      <c r="X434" s="1395"/>
      <c r="Y434" s="1395"/>
      <c r="Z434" s="1395"/>
    </row>
    <row r="435">
      <c r="A435" s="1395"/>
      <c r="B435" s="1395"/>
      <c r="C435" s="1395"/>
      <c r="D435" s="1395"/>
      <c r="E435" s="1395"/>
      <c r="F435" s="1395"/>
      <c r="G435" s="1395"/>
      <c r="H435" s="1395"/>
      <c r="I435" s="1395"/>
      <c r="J435" s="1395"/>
      <c r="K435" s="1395"/>
      <c r="L435" s="1395"/>
      <c r="M435" s="1395"/>
      <c r="N435" s="1395"/>
      <c r="O435" s="1395"/>
      <c r="P435" s="1395"/>
      <c r="Q435" s="1395"/>
      <c r="R435" s="1395"/>
      <c r="S435" s="1395"/>
      <c r="T435" s="1395"/>
      <c r="U435" s="1395"/>
      <c r="V435" s="1395"/>
      <c r="W435" s="1395"/>
      <c r="X435" s="1395"/>
      <c r="Y435" s="1395"/>
      <c r="Z435" s="1395"/>
    </row>
    <row r="436">
      <c r="A436" s="1395"/>
      <c r="B436" s="1395"/>
      <c r="C436" s="1395"/>
      <c r="D436" s="1395"/>
      <c r="E436" s="1395"/>
      <c r="F436" s="1395"/>
      <c r="G436" s="1395"/>
      <c r="H436" s="1395"/>
      <c r="I436" s="1395"/>
      <c r="J436" s="1395"/>
      <c r="K436" s="1395"/>
      <c r="L436" s="1395"/>
      <c r="M436" s="1395"/>
      <c r="N436" s="1395"/>
      <c r="O436" s="1395"/>
      <c r="P436" s="1395"/>
      <c r="Q436" s="1395"/>
      <c r="R436" s="1395"/>
      <c r="S436" s="1395"/>
      <c r="T436" s="1395"/>
      <c r="U436" s="1395"/>
      <c r="V436" s="1395"/>
      <c r="W436" s="1395"/>
      <c r="X436" s="1395"/>
      <c r="Y436" s="1395"/>
      <c r="Z436" s="1395"/>
    </row>
    <row r="437">
      <c r="A437" s="1395"/>
      <c r="B437" s="1395"/>
      <c r="C437" s="1395"/>
      <c r="D437" s="1395"/>
      <c r="E437" s="1395"/>
      <c r="F437" s="1395"/>
      <c r="G437" s="1395"/>
      <c r="H437" s="1395"/>
      <c r="I437" s="1395"/>
      <c r="J437" s="1395"/>
      <c r="K437" s="1395"/>
      <c r="L437" s="1395"/>
      <c r="M437" s="1395"/>
      <c r="N437" s="1395"/>
      <c r="O437" s="1395"/>
      <c r="P437" s="1395"/>
      <c r="Q437" s="1395"/>
      <c r="R437" s="1395"/>
      <c r="S437" s="1395"/>
      <c r="T437" s="1395"/>
      <c r="U437" s="1395"/>
      <c r="V437" s="1395"/>
      <c r="W437" s="1395"/>
      <c r="X437" s="1395"/>
      <c r="Y437" s="1395"/>
      <c r="Z437" s="1395"/>
    </row>
    <row r="438">
      <c r="A438" s="1395"/>
      <c r="B438" s="1395"/>
      <c r="C438" s="1395"/>
      <c r="D438" s="1395"/>
      <c r="E438" s="1395"/>
      <c r="F438" s="1395"/>
      <c r="G438" s="1395"/>
      <c r="H438" s="1395"/>
      <c r="I438" s="1395"/>
      <c r="J438" s="1395"/>
      <c r="K438" s="1395"/>
      <c r="L438" s="1395"/>
      <c r="M438" s="1395"/>
      <c r="N438" s="1395"/>
      <c r="O438" s="1395"/>
      <c r="P438" s="1395"/>
      <c r="Q438" s="1395"/>
      <c r="R438" s="1395"/>
      <c r="S438" s="1395"/>
      <c r="T438" s="1395"/>
      <c r="U438" s="1395"/>
      <c r="V438" s="1395"/>
      <c r="W438" s="1395"/>
      <c r="X438" s="1395"/>
      <c r="Y438" s="1395"/>
      <c r="Z438" s="1395"/>
    </row>
    <row r="439">
      <c r="A439" s="1395"/>
      <c r="B439" s="1395"/>
      <c r="C439" s="1395"/>
      <c r="D439" s="1395"/>
      <c r="E439" s="1395"/>
      <c r="F439" s="1395"/>
      <c r="G439" s="1395"/>
      <c r="H439" s="1395"/>
      <c r="I439" s="1395"/>
      <c r="J439" s="1395"/>
      <c r="K439" s="1395"/>
      <c r="L439" s="1395"/>
      <c r="M439" s="1395"/>
      <c r="N439" s="1395"/>
      <c r="O439" s="1395"/>
      <c r="P439" s="1395"/>
      <c r="Q439" s="1395"/>
      <c r="R439" s="1395"/>
      <c r="S439" s="1395"/>
      <c r="T439" s="1395"/>
      <c r="U439" s="1395"/>
      <c r="V439" s="1395"/>
      <c r="W439" s="1395"/>
      <c r="X439" s="1395"/>
      <c r="Y439" s="1395"/>
      <c r="Z439" s="1395"/>
    </row>
    <row r="440">
      <c r="A440" s="1395"/>
      <c r="B440" s="1395"/>
      <c r="C440" s="1395"/>
      <c r="D440" s="1395"/>
      <c r="E440" s="1395"/>
      <c r="F440" s="1395"/>
      <c r="G440" s="1395"/>
      <c r="H440" s="1395"/>
      <c r="I440" s="1395"/>
      <c r="J440" s="1395"/>
      <c r="K440" s="1395"/>
      <c r="L440" s="1395"/>
      <c r="M440" s="1395"/>
      <c r="N440" s="1395"/>
      <c r="O440" s="1395"/>
      <c r="P440" s="1395"/>
      <c r="Q440" s="1395"/>
      <c r="R440" s="1395"/>
      <c r="S440" s="1395"/>
      <c r="T440" s="1395"/>
      <c r="U440" s="1395"/>
      <c r="V440" s="1395"/>
      <c r="W440" s="1395"/>
      <c r="X440" s="1395"/>
      <c r="Y440" s="1395"/>
      <c r="Z440" s="1395"/>
    </row>
    <row r="441">
      <c r="A441" s="1395"/>
      <c r="B441" s="1395"/>
      <c r="C441" s="1395"/>
      <c r="D441" s="1395"/>
      <c r="E441" s="1395"/>
      <c r="F441" s="1395"/>
      <c r="G441" s="1395"/>
      <c r="H441" s="1395"/>
      <c r="I441" s="1395"/>
      <c r="J441" s="1395"/>
      <c r="K441" s="1395"/>
      <c r="L441" s="1395"/>
      <c r="M441" s="1395"/>
      <c r="N441" s="1395"/>
      <c r="O441" s="1395"/>
      <c r="P441" s="1395"/>
      <c r="Q441" s="1395"/>
      <c r="R441" s="1395"/>
      <c r="S441" s="1395"/>
      <c r="T441" s="1395"/>
      <c r="U441" s="1395"/>
      <c r="V441" s="1395"/>
      <c r="W441" s="1395"/>
      <c r="X441" s="1395"/>
      <c r="Y441" s="1395"/>
      <c r="Z441" s="1395"/>
    </row>
    <row r="442">
      <c r="A442" s="1395"/>
      <c r="B442" s="1395"/>
      <c r="C442" s="1395"/>
      <c r="D442" s="1395"/>
      <c r="E442" s="1395"/>
      <c r="F442" s="1395"/>
      <c r="G442" s="1395"/>
      <c r="H442" s="1395"/>
      <c r="I442" s="1395"/>
      <c r="J442" s="1395"/>
      <c r="K442" s="1395"/>
      <c r="L442" s="1395"/>
      <c r="M442" s="1395"/>
      <c r="N442" s="1395"/>
      <c r="O442" s="1395"/>
      <c r="P442" s="1395"/>
      <c r="Q442" s="1395"/>
      <c r="R442" s="1395"/>
      <c r="S442" s="1395"/>
      <c r="T442" s="1395"/>
      <c r="U442" s="1395"/>
      <c r="V442" s="1395"/>
      <c r="W442" s="1395"/>
      <c r="X442" s="1395"/>
      <c r="Y442" s="1395"/>
      <c r="Z442" s="1395"/>
    </row>
    <row r="443">
      <c r="A443" s="1395"/>
      <c r="B443" s="1395"/>
      <c r="C443" s="1395"/>
      <c r="D443" s="1395"/>
      <c r="E443" s="1395"/>
      <c r="F443" s="1395"/>
      <c r="G443" s="1395"/>
      <c r="H443" s="1395"/>
      <c r="I443" s="1395"/>
      <c r="J443" s="1395"/>
      <c r="K443" s="1395"/>
      <c r="L443" s="1395"/>
      <c r="M443" s="1395"/>
      <c r="N443" s="1395"/>
      <c r="O443" s="1395"/>
      <c r="P443" s="1395"/>
      <c r="Q443" s="1395"/>
      <c r="R443" s="1395"/>
      <c r="S443" s="1395"/>
      <c r="T443" s="1395"/>
      <c r="U443" s="1395"/>
      <c r="V443" s="1395"/>
      <c r="W443" s="1395"/>
      <c r="X443" s="1395"/>
      <c r="Y443" s="1395"/>
      <c r="Z443" s="1395"/>
    </row>
    <row r="444">
      <c r="A444" s="1395"/>
      <c r="B444" s="1395"/>
      <c r="C444" s="1395"/>
      <c r="D444" s="1395"/>
      <c r="E444" s="1395"/>
      <c r="F444" s="1395"/>
      <c r="G444" s="1395"/>
      <c r="H444" s="1395"/>
      <c r="I444" s="1395"/>
      <c r="J444" s="1395"/>
      <c r="K444" s="1395"/>
      <c r="L444" s="1395"/>
      <c r="M444" s="1395"/>
      <c r="N444" s="1395"/>
      <c r="O444" s="1395"/>
      <c r="P444" s="1395"/>
      <c r="Q444" s="1395"/>
      <c r="R444" s="1395"/>
      <c r="S444" s="1395"/>
      <c r="T444" s="1395"/>
      <c r="U444" s="1395"/>
      <c r="V444" s="1395"/>
      <c r="W444" s="1395"/>
      <c r="X444" s="1395"/>
      <c r="Y444" s="1395"/>
      <c r="Z444" s="1395"/>
    </row>
    <row r="445">
      <c r="A445" s="1395"/>
      <c r="B445" s="1395"/>
      <c r="C445" s="1395"/>
      <c r="D445" s="1395"/>
      <c r="E445" s="1395"/>
      <c r="F445" s="1395"/>
      <c r="G445" s="1395"/>
      <c r="H445" s="1395"/>
      <c r="I445" s="1395"/>
      <c r="J445" s="1395"/>
      <c r="K445" s="1395"/>
      <c r="L445" s="1395"/>
      <c r="M445" s="1395"/>
      <c r="N445" s="1395"/>
      <c r="O445" s="1395"/>
      <c r="P445" s="1395"/>
      <c r="Q445" s="1395"/>
      <c r="R445" s="1395"/>
      <c r="S445" s="1395"/>
      <c r="T445" s="1395"/>
      <c r="U445" s="1395"/>
      <c r="V445" s="1395"/>
      <c r="W445" s="1395"/>
      <c r="X445" s="1395"/>
      <c r="Y445" s="1395"/>
      <c r="Z445" s="1395"/>
    </row>
    <row r="446">
      <c r="A446" s="1395"/>
      <c r="B446" s="1395"/>
      <c r="C446" s="1395"/>
      <c r="D446" s="1395"/>
      <c r="E446" s="1395"/>
      <c r="F446" s="1395"/>
      <c r="G446" s="1395"/>
      <c r="H446" s="1395"/>
      <c r="I446" s="1395"/>
      <c r="J446" s="1395"/>
      <c r="K446" s="1395"/>
      <c r="L446" s="1395"/>
      <c r="M446" s="1395"/>
      <c r="N446" s="1395"/>
      <c r="O446" s="1395"/>
      <c r="P446" s="1395"/>
      <c r="Q446" s="1395"/>
      <c r="R446" s="1395"/>
      <c r="S446" s="1395"/>
      <c r="T446" s="1395"/>
      <c r="U446" s="1395"/>
      <c r="V446" s="1395"/>
      <c r="W446" s="1395"/>
      <c r="X446" s="1395"/>
      <c r="Y446" s="1395"/>
      <c r="Z446" s="1395"/>
    </row>
    <row r="447">
      <c r="A447" s="1395"/>
      <c r="B447" s="1395"/>
      <c r="C447" s="1395"/>
      <c r="D447" s="1395"/>
      <c r="E447" s="1395"/>
      <c r="F447" s="1395"/>
      <c r="G447" s="1395"/>
      <c r="H447" s="1395"/>
      <c r="I447" s="1395"/>
      <c r="J447" s="1395"/>
      <c r="K447" s="1395"/>
      <c r="L447" s="1395"/>
      <c r="M447" s="1395"/>
      <c r="N447" s="1395"/>
      <c r="O447" s="1395"/>
      <c r="P447" s="1395"/>
      <c r="Q447" s="1395"/>
      <c r="R447" s="1395"/>
      <c r="S447" s="1395"/>
      <c r="T447" s="1395"/>
      <c r="U447" s="1395"/>
      <c r="V447" s="1395"/>
      <c r="W447" s="1395"/>
      <c r="X447" s="1395"/>
      <c r="Y447" s="1395"/>
      <c r="Z447" s="1395"/>
    </row>
    <row r="448">
      <c r="A448" s="1395"/>
      <c r="B448" s="1395"/>
      <c r="C448" s="1395"/>
      <c r="D448" s="1395"/>
      <c r="E448" s="1395"/>
      <c r="F448" s="1395"/>
      <c r="G448" s="1395"/>
      <c r="H448" s="1395"/>
      <c r="I448" s="1395"/>
      <c r="J448" s="1395"/>
      <c r="K448" s="1395"/>
      <c r="L448" s="1395"/>
      <c r="M448" s="1395"/>
      <c r="N448" s="1395"/>
      <c r="O448" s="1395"/>
      <c r="P448" s="1395"/>
      <c r="Q448" s="1395"/>
      <c r="R448" s="1395"/>
      <c r="S448" s="1395"/>
      <c r="T448" s="1395"/>
      <c r="U448" s="1395"/>
      <c r="V448" s="1395"/>
      <c r="W448" s="1395"/>
      <c r="X448" s="1395"/>
      <c r="Y448" s="1395"/>
      <c r="Z448" s="1395"/>
    </row>
    <row r="449">
      <c r="A449" s="1395"/>
      <c r="B449" s="1395"/>
      <c r="C449" s="1395"/>
      <c r="D449" s="1395"/>
      <c r="E449" s="1395"/>
      <c r="F449" s="1395"/>
      <c r="G449" s="1395"/>
      <c r="H449" s="1395"/>
      <c r="I449" s="1395"/>
      <c r="J449" s="1395"/>
      <c r="K449" s="1395"/>
      <c r="L449" s="1395"/>
      <c r="M449" s="1395"/>
      <c r="N449" s="1395"/>
      <c r="O449" s="1395"/>
      <c r="P449" s="1395"/>
      <c r="Q449" s="1395"/>
      <c r="R449" s="1395"/>
      <c r="S449" s="1395"/>
      <c r="T449" s="1395"/>
      <c r="U449" s="1395"/>
      <c r="V449" s="1395"/>
      <c r="W449" s="1395"/>
      <c r="X449" s="1395"/>
      <c r="Y449" s="1395"/>
      <c r="Z449" s="1395"/>
    </row>
    <row r="450">
      <c r="A450" s="1395"/>
      <c r="B450" s="1395"/>
      <c r="C450" s="1395"/>
      <c r="D450" s="1395"/>
      <c r="E450" s="1395"/>
      <c r="F450" s="1395"/>
      <c r="G450" s="1395"/>
      <c r="H450" s="1395"/>
      <c r="I450" s="1395"/>
      <c r="J450" s="1395"/>
      <c r="K450" s="1395"/>
      <c r="L450" s="1395"/>
      <c r="M450" s="1395"/>
      <c r="N450" s="1395"/>
      <c r="O450" s="1395"/>
      <c r="P450" s="1395"/>
      <c r="Q450" s="1395"/>
      <c r="R450" s="1395"/>
      <c r="S450" s="1395"/>
      <c r="T450" s="1395"/>
      <c r="U450" s="1395"/>
      <c r="V450" s="1395"/>
      <c r="W450" s="1395"/>
      <c r="X450" s="1395"/>
      <c r="Y450" s="1395"/>
      <c r="Z450" s="1395"/>
    </row>
    <row r="451">
      <c r="A451" s="1395"/>
      <c r="B451" s="1395"/>
      <c r="C451" s="1395"/>
      <c r="D451" s="1395"/>
      <c r="E451" s="1395"/>
      <c r="F451" s="1395"/>
      <c r="G451" s="1395"/>
      <c r="H451" s="1395"/>
      <c r="I451" s="1395"/>
      <c r="J451" s="1395"/>
      <c r="K451" s="1395"/>
      <c r="L451" s="1395"/>
      <c r="M451" s="1395"/>
      <c r="N451" s="1395"/>
      <c r="O451" s="1395"/>
      <c r="P451" s="1395"/>
      <c r="Q451" s="1395"/>
      <c r="R451" s="1395"/>
      <c r="S451" s="1395"/>
      <c r="T451" s="1395"/>
      <c r="U451" s="1395"/>
      <c r="V451" s="1395"/>
      <c r="W451" s="1395"/>
      <c r="X451" s="1395"/>
      <c r="Y451" s="1395"/>
      <c r="Z451" s="1395"/>
    </row>
    <row r="452">
      <c r="A452" s="1395"/>
      <c r="B452" s="1395"/>
      <c r="C452" s="1395"/>
      <c r="D452" s="1395"/>
      <c r="E452" s="1395"/>
      <c r="F452" s="1395"/>
      <c r="G452" s="1395"/>
      <c r="H452" s="1395"/>
      <c r="I452" s="1395"/>
      <c r="J452" s="1395"/>
      <c r="K452" s="1395"/>
      <c r="L452" s="1395"/>
      <c r="M452" s="1395"/>
      <c r="N452" s="1395"/>
      <c r="O452" s="1395"/>
      <c r="P452" s="1395"/>
      <c r="Q452" s="1395"/>
      <c r="R452" s="1395"/>
      <c r="S452" s="1395"/>
      <c r="T452" s="1395"/>
      <c r="U452" s="1395"/>
      <c r="V452" s="1395"/>
      <c r="W452" s="1395"/>
      <c r="X452" s="1395"/>
      <c r="Y452" s="1395"/>
      <c r="Z452" s="1395"/>
    </row>
    <row r="453">
      <c r="A453" s="1395"/>
      <c r="B453" s="1395"/>
      <c r="C453" s="1395"/>
      <c r="D453" s="1395"/>
      <c r="E453" s="1395"/>
      <c r="F453" s="1395"/>
      <c r="G453" s="1395"/>
      <c r="H453" s="1395"/>
      <c r="I453" s="1395"/>
      <c r="J453" s="1395"/>
      <c r="K453" s="1395"/>
      <c r="L453" s="1395"/>
      <c r="M453" s="1395"/>
      <c r="N453" s="1395"/>
      <c r="O453" s="1395"/>
      <c r="P453" s="1395"/>
      <c r="Q453" s="1395"/>
      <c r="R453" s="1395"/>
      <c r="S453" s="1395"/>
      <c r="T453" s="1395"/>
      <c r="U453" s="1395"/>
      <c r="V453" s="1395"/>
      <c r="W453" s="1395"/>
      <c r="X453" s="1395"/>
      <c r="Y453" s="1395"/>
      <c r="Z453" s="1395"/>
    </row>
    <row r="454">
      <c r="A454" s="1395"/>
      <c r="B454" s="1395"/>
      <c r="C454" s="1395"/>
      <c r="D454" s="1395"/>
      <c r="E454" s="1395"/>
      <c r="F454" s="1395"/>
      <c r="G454" s="1395"/>
      <c r="H454" s="1395"/>
      <c r="I454" s="1395"/>
      <c r="J454" s="1395"/>
      <c r="K454" s="1395"/>
      <c r="L454" s="1395"/>
      <c r="M454" s="1395"/>
      <c r="N454" s="1395"/>
      <c r="O454" s="1395"/>
      <c r="P454" s="1395"/>
      <c r="Q454" s="1395"/>
      <c r="R454" s="1395"/>
      <c r="S454" s="1395"/>
      <c r="T454" s="1395"/>
      <c r="U454" s="1395"/>
      <c r="V454" s="1395"/>
      <c r="W454" s="1395"/>
      <c r="X454" s="1395"/>
      <c r="Y454" s="1395"/>
      <c r="Z454" s="1395"/>
    </row>
    <row r="455">
      <c r="A455" s="1395"/>
      <c r="B455" s="1395"/>
      <c r="C455" s="1395"/>
      <c r="D455" s="1395"/>
      <c r="E455" s="1395"/>
      <c r="F455" s="1395"/>
      <c r="G455" s="1395"/>
      <c r="H455" s="1395"/>
      <c r="I455" s="1395"/>
      <c r="J455" s="1395"/>
      <c r="K455" s="1395"/>
      <c r="L455" s="1395"/>
      <c r="M455" s="1395"/>
      <c r="N455" s="1395"/>
      <c r="O455" s="1395"/>
      <c r="P455" s="1395"/>
      <c r="Q455" s="1395"/>
      <c r="R455" s="1395"/>
      <c r="S455" s="1395"/>
      <c r="T455" s="1395"/>
      <c r="U455" s="1395"/>
      <c r="V455" s="1395"/>
      <c r="W455" s="1395"/>
      <c r="X455" s="1395"/>
      <c r="Y455" s="1395"/>
      <c r="Z455" s="1395"/>
    </row>
    <row r="456">
      <c r="A456" s="1395"/>
      <c r="B456" s="1395"/>
      <c r="C456" s="1395"/>
      <c r="D456" s="1395"/>
      <c r="E456" s="1395"/>
      <c r="F456" s="1395"/>
      <c r="G456" s="1395"/>
      <c r="H456" s="1395"/>
      <c r="I456" s="1395"/>
      <c r="J456" s="1395"/>
      <c r="K456" s="1395"/>
      <c r="L456" s="1395"/>
      <c r="M456" s="1395"/>
      <c r="N456" s="1395"/>
      <c r="O456" s="1395"/>
      <c r="P456" s="1395"/>
      <c r="Q456" s="1395"/>
      <c r="R456" s="1395"/>
      <c r="S456" s="1395"/>
      <c r="T456" s="1395"/>
      <c r="U456" s="1395"/>
      <c r="V456" s="1395"/>
      <c r="W456" s="1395"/>
      <c r="X456" s="1395"/>
      <c r="Y456" s="1395"/>
      <c r="Z456" s="1395"/>
    </row>
    <row r="457">
      <c r="A457" s="1395"/>
      <c r="B457" s="1395"/>
      <c r="C457" s="1395"/>
      <c r="D457" s="1395"/>
      <c r="E457" s="1395"/>
      <c r="F457" s="1395"/>
      <c r="G457" s="1395"/>
      <c r="H457" s="1395"/>
      <c r="I457" s="1395"/>
      <c r="J457" s="1395"/>
      <c r="K457" s="1395"/>
      <c r="L457" s="1395"/>
      <c r="M457" s="1395"/>
      <c r="N457" s="1395"/>
      <c r="O457" s="1395"/>
      <c r="P457" s="1395"/>
      <c r="Q457" s="1395"/>
      <c r="R457" s="1395"/>
      <c r="S457" s="1395"/>
      <c r="T457" s="1395"/>
      <c r="U457" s="1395"/>
      <c r="V457" s="1395"/>
      <c r="W457" s="1395"/>
      <c r="X457" s="1395"/>
      <c r="Y457" s="1395"/>
      <c r="Z457" s="1395"/>
    </row>
    <row r="458">
      <c r="A458" s="1395"/>
      <c r="B458" s="1395"/>
      <c r="C458" s="1395"/>
      <c r="D458" s="1395"/>
      <c r="E458" s="1395"/>
      <c r="F458" s="1395"/>
      <c r="G458" s="1395"/>
      <c r="H458" s="1395"/>
      <c r="I458" s="1395"/>
      <c r="J458" s="1395"/>
      <c r="K458" s="1395"/>
      <c r="L458" s="1395"/>
      <c r="M458" s="1395"/>
      <c r="N458" s="1395"/>
      <c r="O458" s="1395"/>
      <c r="P458" s="1395"/>
      <c r="Q458" s="1395"/>
      <c r="R458" s="1395"/>
      <c r="S458" s="1395"/>
      <c r="T458" s="1395"/>
      <c r="U458" s="1395"/>
      <c r="V458" s="1395"/>
      <c r="W458" s="1395"/>
      <c r="X458" s="1395"/>
      <c r="Y458" s="1395"/>
      <c r="Z458" s="1395"/>
    </row>
    <row r="459">
      <c r="A459" s="1395"/>
      <c r="B459" s="1395"/>
      <c r="C459" s="1395"/>
      <c r="D459" s="1395"/>
      <c r="E459" s="1395"/>
      <c r="F459" s="1395"/>
      <c r="G459" s="1395"/>
      <c r="H459" s="1395"/>
      <c r="I459" s="1395"/>
      <c r="J459" s="1395"/>
      <c r="K459" s="1395"/>
      <c r="L459" s="1395"/>
      <c r="M459" s="1395"/>
      <c r="N459" s="1395"/>
      <c r="O459" s="1395"/>
      <c r="P459" s="1395"/>
      <c r="Q459" s="1395"/>
      <c r="R459" s="1395"/>
      <c r="S459" s="1395"/>
      <c r="T459" s="1395"/>
      <c r="U459" s="1395"/>
      <c r="V459" s="1395"/>
      <c r="W459" s="1395"/>
      <c r="X459" s="1395"/>
      <c r="Y459" s="1395"/>
      <c r="Z459" s="1395"/>
    </row>
    <row r="460">
      <c r="A460" s="1395"/>
      <c r="B460" s="1395"/>
      <c r="C460" s="1395"/>
      <c r="D460" s="1395"/>
      <c r="E460" s="1395"/>
      <c r="F460" s="1395"/>
      <c r="G460" s="1395"/>
      <c r="H460" s="1395"/>
      <c r="I460" s="1395"/>
      <c r="J460" s="1395"/>
      <c r="K460" s="1395"/>
      <c r="L460" s="1395"/>
      <c r="M460" s="1395"/>
      <c r="N460" s="1395"/>
      <c r="O460" s="1395"/>
      <c r="P460" s="1395"/>
      <c r="Q460" s="1395"/>
      <c r="R460" s="1395"/>
      <c r="S460" s="1395"/>
      <c r="T460" s="1395"/>
      <c r="U460" s="1395"/>
      <c r="V460" s="1395"/>
      <c r="W460" s="1395"/>
      <c r="X460" s="1395"/>
      <c r="Y460" s="1395"/>
      <c r="Z460" s="1395"/>
    </row>
    <row r="461">
      <c r="A461" s="1395"/>
      <c r="B461" s="1395"/>
      <c r="C461" s="1395"/>
      <c r="D461" s="1395"/>
      <c r="E461" s="1395"/>
      <c r="F461" s="1395"/>
      <c r="G461" s="1395"/>
      <c r="H461" s="1395"/>
      <c r="I461" s="1395"/>
      <c r="J461" s="1395"/>
      <c r="K461" s="1395"/>
      <c r="L461" s="1395"/>
      <c r="M461" s="1395"/>
      <c r="N461" s="1395"/>
      <c r="O461" s="1395"/>
      <c r="P461" s="1395"/>
      <c r="Q461" s="1395"/>
      <c r="R461" s="1395"/>
      <c r="S461" s="1395"/>
      <c r="T461" s="1395"/>
      <c r="U461" s="1395"/>
      <c r="V461" s="1395"/>
      <c r="W461" s="1395"/>
      <c r="X461" s="1395"/>
      <c r="Y461" s="1395"/>
      <c r="Z461" s="1395"/>
    </row>
    <row r="462">
      <c r="A462" s="1395"/>
      <c r="B462" s="1395"/>
      <c r="C462" s="1395"/>
      <c r="D462" s="1395"/>
      <c r="E462" s="1395"/>
      <c r="F462" s="1395"/>
      <c r="G462" s="1395"/>
      <c r="H462" s="1395"/>
      <c r="I462" s="1395"/>
      <c r="J462" s="1395"/>
      <c r="K462" s="1395"/>
      <c r="L462" s="1395"/>
      <c r="M462" s="1395"/>
      <c r="N462" s="1395"/>
      <c r="O462" s="1395"/>
      <c r="P462" s="1395"/>
      <c r="Q462" s="1395"/>
      <c r="R462" s="1395"/>
      <c r="S462" s="1395"/>
      <c r="T462" s="1395"/>
      <c r="U462" s="1395"/>
      <c r="V462" s="1395"/>
      <c r="W462" s="1395"/>
      <c r="X462" s="1395"/>
      <c r="Y462" s="1395"/>
      <c r="Z462" s="1395"/>
    </row>
    <row r="463">
      <c r="A463" s="1395"/>
      <c r="B463" s="1395"/>
      <c r="C463" s="1395"/>
      <c r="D463" s="1395"/>
      <c r="E463" s="1395"/>
      <c r="F463" s="1395"/>
      <c r="G463" s="1395"/>
      <c r="H463" s="1395"/>
      <c r="I463" s="1395"/>
      <c r="J463" s="1395"/>
      <c r="K463" s="1395"/>
      <c r="L463" s="1395"/>
      <c r="M463" s="1395"/>
      <c r="N463" s="1395"/>
      <c r="O463" s="1395"/>
      <c r="P463" s="1395"/>
      <c r="Q463" s="1395"/>
      <c r="R463" s="1395"/>
      <c r="S463" s="1395"/>
      <c r="T463" s="1395"/>
      <c r="U463" s="1395"/>
      <c r="V463" s="1395"/>
      <c r="W463" s="1395"/>
      <c r="X463" s="1395"/>
      <c r="Y463" s="1395"/>
      <c r="Z463" s="1395"/>
    </row>
    <row r="464">
      <c r="A464" s="1395"/>
      <c r="B464" s="1395"/>
      <c r="C464" s="1395"/>
      <c r="D464" s="1395"/>
      <c r="E464" s="1395"/>
      <c r="F464" s="1395"/>
      <c r="G464" s="1395"/>
      <c r="H464" s="1395"/>
      <c r="I464" s="1395"/>
      <c r="J464" s="1395"/>
      <c r="K464" s="1395"/>
      <c r="L464" s="1395"/>
      <c r="M464" s="1395"/>
      <c r="N464" s="1395"/>
      <c r="O464" s="1395"/>
      <c r="P464" s="1395"/>
      <c r="Q464" s="1395"/>
      <c r="R464" s="1395"/>
      <c r="S464" s="1395"/>
      <c r="T464" s="1395"/>
      <c r="U464" s="1395"/>
      <c r="V464" s="1395"/>
      <c r="W464" s="1395"/>
      <c r="X464" s="1395"/>
      <c r="Y464" s="1395"/>
      <c r="Z464" s="1395"/>
    </row>
    <row r="465">
      <c r="A465" s="1395"/>
      <c r="B465" s="1395"/>
      <c r="C465" s="1395"/>
      <c r="D465" s="1395"/>
      <c r="E465" s="1395"/>
      <c r="F465" s="1395"/>
      <c r="G465" s="1395"/>
      <c r="H465" s="1395"/>
      <c r="I465" s="1395"/>
      <c r="J465" s="1395"/>
      <c r="K465" s="1395"/>
      <c r="L465" s="1395"/>
      <c r="M465" s="1395"/>
      <c r="N465" s="1395"/>
      <c r="O465" s="1395"/>
      <c r="P465" s="1395"/>
      <c r="Q465" s="1395"/>
      <c r="R465" s="1395"/>
      <c r="S465" s="1395"/>
      <c r="T465" s="1395"/>
      <c r="U465" s="1395"/>
      <c r="V465" s="1395"/>
      <c r="W465" s="1395"/>
      <c r="X465" s="1395"/>
      <c r="Y465" s="1395"/>
      <c r="Z465" s="1395"/>
    </row>
    <row r="466">
      <c r="A466" s="1395"/>
      <c r="B466" s="1395"/>
      <c r="C466" s="1395"/>
      <c r="D466" s="1395"/>
      <c r="E466" s="1395"/>
      <c r="F466" s="1395"/>
      <c r="G466" s="1395"/>
      <c r="H466" s="1395"/>
      <c r="I466" s="1395"/>
      <c r="J466" s="1395"/>
      <c r="K466" s="1395"/>
      <c r="L466" s="1395"/>
      <c r="M466" s="1395"/>
      <c r="N466" s="1395"/>
      <c r="O466" s="1395"/>
      <c r="P466" s="1395"/>
      <c r="Q466" s="1395"/>
      <c r="R466" s="1395"/>
      <c r="S466" s="1395"/>
      <c r="T466" s="1395"/>
      <c r="U466" s="1395"/>
      <c r="V466" s="1395"/>
      <c r="W466" s="1395"/>
      <c r="X466" s="1395"/>
      <c r="Y466" s="1395"/>
      <c r="Z466" s="1395"/>
    </row>
    <row r="467">
      <c r="A467" s="1395"/>
      <c r="B467" s="1395"/>
      <c r="C467" s="1395"/>
      <c r="D467" s="1395"/>
      <c r="E467" s="1395"/>
      <c r="F467" s="1395"/>
      <c r="G467" s="1395"/>
      <c r="H467" s="1395"/>
      <c r="I467" s="1395"/>
      <c r="J467" s="1395"/>
      <c r="K467" s="1395"/>
      <c r="L467" s="1395"/>
      <c r="M467" s="1395"/>
      <c r="N467" s="1395"/>
      <c r="O467" s="1395"/>
      <c r="P467" s="1395"/>
      <c r="Q467" s="1395"/>
      <c r="R467" s="1395"/>
      <c r="S467" s="1395"/>
      <c r="T467" s="1395"/>
      <c r="U467" s="1395"/>
      <c r="V467" s="1395"/>
      <c r="W467" s="1395"/>
      <c r="X467" s="1395"/>
      <c r="Y467" s="1395"/>
      <c r="Z467" s="1395"/>
    </row>
    <row r="468">
      <c r="A468" s="1395"/>
      <c r="B468" s="1395"/>
      <c r="C468" s="1395"/>
      <c r="D468" s="1395"/>
      <c r="E468" s="1395"/>
      <c r="F468" s="1395"/>
      <c r="G468" s="1395"/>
      <c r="H468" s="1395"/>
      <c r="I468" s="1395"/>
      <c r="J468" s="1395"/>
      <c r="K468" s="1395"/>
      <c r="L468" s="1395"/>
      <c r="M468" s="1395"/>
      <c r="N468" s="1395"/>
      <c r="O468" s="1395"/>
      <c r="P468" s="1395"/>
      <c r="Q468" s="1395"/>
      <c r="R468" s="1395"/>
      <c r="S468" s="1395"/>
      <c r="T468" s="1395"/>
      <c r="U468" s="1395"/>
      <c r="V468" s="1395"/>
      <c r="W468" s="1395"/>
      <c r="X468" s="1395"/>
      <c r="Y468" s="1395"/>
      <c r="Z468" s="1395"/>
    </row>
    <row r="469">
      <c r="A469" s="1395"/>
      <c r="B469" s="1395"/>
      <c r="C469" s="1395"/>
      <c r="D469" s="1395"/>
      <c r="E469" s="1395"/>
      <c r="F469" s="1395"/>
      <c r="G469" s="1395"/>
      <c r="H469" s="1395"/>
      <c r="I469" s="1395"/>
      <c r="J469" s="1395"/>
      <c r="K469" s="1395"/>
      <c r="L469" s="1395"/>
      <c r="M469" s="1395"/>
      <c r="N469" s="1395"/>
      <c r="O469" s="1395"/>
      <c r="P469" s="1395"/>
      <c r="Q469" s="1395"/>
      <c r="R469" s="1395"/>
      <c r="S469" s="1395"/>
      <c r="T469" s="1395"/>
      <c r="U469" s="1395"/>
      <c r="V469" s="1395"/>
      <c r="W469" s="1395"/>
      <c r="X469" s="1395"/>
      <c r="Y469" s="1395"/>
      <c r="Z469" s="1395"/>
    </row>
    <row r="470">
      <c r="A470" s="1395"/>
      <c r="B470" s="1395"/>
      <c r="C470" s="1395"/>
      <c r="D470" s="1395"/>
      <c r="E470" s="1395"/>
      <c r="F470" s="1395"/>
      <c r="G470" s="1395"/>
      <c r="H470" s="1395"/>
      <c r="I470" s="1395"/>
      <c r="J470" s="1395"/>
      <c r="K470" s="1395"/>
      <c r="L470" s="1395"/>
      <c r="M470" s="1395"/>
      <c r="N470" s="1395"/>
      <c r="O470" s="1395"/>
      <c r="P470" s="1395"/>
      <c r="Q470" s="1395"/>
      <c r="R470" s="1395"/>
      <c r="S470" s="1395"/>
      <c r="T470" s="1395"/>
      <c r="U470" s="1395"/>
      <c r="V470" s="1395"/>
      <c r="W470" s="1395"/>
      <c r="X470" s="1395"/>
      <c r="Y470" s="1395"/>
      <c r="Z470" s="1395"/>
    </row>
    <row r="471">
      <c r="A471" s="1395"/>
      <c r="B471" s="1395"/>
      <c r="C471" s="1395"/>
      <c r="D471" s="1395"/>
      <c r="E471" s="1395"/>
      <c r="F471" s="1395"/>
      <c r="G471" s="1395"/>
      <c r="H471" s="1395"/>
      <c r="I471" s="1395"/>
      <c r="J471" s="1395"/>
      <c r="K471" s="1395"/>
      <c r="L471" s="1395"/>
      <c r="M471" s="1395"/>
      <c r="N471" s="1395"/>
      <c r="O471" s="1395"/>
      <c r="P471" s="1395"/>
      <c r="Q471" s="1395"/>
      <c r="R471" s="1395"/>
      <c r="S471" s="1395"/>
      <c r="T471" s="1395"/>
      <c r="U471" s="1395"/>
      <c r="V471" s="1395"/>
      <c r="W471" s="1395"/>
      <c r="X471" s="1395"/>
      <c r="Y471" s="1395"/>
      <c r="Z471" s="1395"/>
    </row>
    <row r="472">
      <c r="A472" s="1395"/>
      <c r="B472" s="1395"/>
      <c r="C472" s="1395"/>
      <c r="D472" s="1395"/>
      <c r="E472" s="1395"/>
      <c r="F472" s="1395"/>
      <c r="G472" s="1395"/>
      <c r="H472" s="1395"/>
      <c r="I472" s="1395"/>
      <c r="J472" s="1395"/>
      <c r="K472" s="1395"/>
      <c r="L472" s="1395"/>
      <c r="M472" s="1395"/>
      <c r="N472" s="1395"/>
      <c r="O472" s="1395"/>
      <c r="P472" s="1395"/>
      <c r="Q472" s="1395"/>
      <c r="R472" s="1395"/>
      <c r="S472" s="1395"/>
      <c r="T472" s="1395"/>
      <c r="U472" s="1395"/>
      <c r="V472" s="1395"/>
      <c r="W472" s="1395"/>
      <c r="X472" s="1395"/>
      <c r="Y472" s="1395"/>
      <c r="Z472" s="1395"/>
    </row>
    <row r="473">
      <c r="A473" s="1395"/>
      <c r="B473" s="1395"/>
      <c r="C473" s="1395"/>
      <c r="D473" s="1395"/>
      <c r="E473" s="1395"/>
      <c r="F473" s="1395"/>
      <c r="G473" s="1395"/>
      <c r="H473" s="1395"/>
      <c r="I473" s="1395"/>
      <c r="J473" s="1395"/>
      <c r="K473" s="1395"/>
      <c r="L473" s="1395"/>
      <c r="M473" s="1395"/>
      <c r="N473" s="1395"/>
      <c r="O473" s="1395"/>
      <c r="P473" s="1395"/>
      <c r="Q473" s="1395"/>
      <c r="R473" s="1395"/>
      <c r="S473" s="1395"/>
      <c r="T473" s="1395"/>
      <c r="U473" s="1395"/>
      <c r="V473" s="1395"/>
      <c r="W473" s="1395"/>
      <c r="X473" s="1395"/>
      <c r="Y473" s="1395"/>
      <c r="Z473" s="1395"/>
    </row>
    <row r="474">
      <c r="A474" s="1395"/>
      <c r="B474" s="1395"/>
      <c r="C474" s="1395"/>
      <c r="D474" s="1395"/>
      <c r="E474" s="1395"/>
      <c r="F474" s="1395"/>
      <c r="G474" s="1395"/>
      <c r="H474" s="1395"/>
      <c r="I474" s="1395"/>
      <c r="J474" s="1395"/>
      <c r="K474" s="1395"/>
      <c r="L474" s="1395"/>
      <c r="M474" s="1395"/>
      <c r="N474" s="1395"/>
      <c r="O474" s="1395"/>
      <c r="P474" s="1395"/>
      <c r="Q474" s="1395"/>
      <c r="R474" s="1395"/>
      <c r="S474" s="1395"/>
      <c r="T474" s="1395"/>
      <c r="U474" s="1395"/>
      <c r="V474" s="1395"/>
      <c r="W474" s="1395"/>
      <c r="X474" s="1395"/>
      <c r="Y474" s="1395"/>
      <c r="Z474" s="1395"/>
    </row>
    <row r="475">
      <c r="A475" s="1395"/>
      <c r="B475" s="1395"/>
      <c r="C475" s="1395"/>
      <c r="D475" s="1395"/>
      <c r="E475" s="1395"/>
      <c r="F475" s="1395"/>
      <c r="G475" s="1395"/>
      <c r="H475" s="1395"/>
      <c r="I475" s="1395"/>
      <c r="J475" s="1395"/>
      <c r="K475" s="1395"/>
      <c r="L475" s="1395"/>
      <c r="M475" s="1395"/>
      <c r="N475" s="1395"/>
      <c r="O475" s="1395"/>
      <c r="P475" s="1395"/>
      <c r="Q475" s="1395"/>
      <c r="R475" s="1395"/>
      <c r="S475" s="1395"/>
      <c r="T475" s="1395"/>
      <c r="U475" s="1395"/>
      <c r="V475" s="1395"/>
      <c r="W475" s="1395"/>
      <c r="X475" s="1395"/>
      <c r="Y475" s="1395"/>
      <c r="Z475" s="1395"/>
    </row>
    <row r="476">
      <c r="A476" s="1395"/>
      <c r="B476" s="1395"/>
      <c r="C476" s="1395"/>
      <c r="D476" s="1395"/>
      <c r="E476" s="1395"/>
      <c r="F476" s="1395"/>
      <c r="G476" s="1395"/>
      <c r="H476" s="1395"/>
      <c r="I476" s="1395"/>
      <c r="J476" s="1395"/>
      <c r="K476" s="1395"/>
      <c r="L476" s="1395"/>
      <c r="M476" s="1395"/>
      <c r="N476" s="1395"/>
      <c r="O476" s="1395"/>
      <c r="P476" s="1395"/>
      <c r="Q476" s="1395"/>
      <c r="R476" s="1395"/>
      <c r="S476" s="1395"/>
      <c r="T476" s="1395"/>
      <c r="U476" s="1395"/>
      <c r="V476" s="1395"/>
      <c r="W476" s="1395"/>
      <c r="X476" s="1395"/>
      <c r="Y476" s="1395"/>
      <c r="Z476" s="1395"/>
    </row>
    <row r="477">
      <c r="A477" s="1395"/>
      <c r="B477" s="1395"/>
      <c r="C477" s="1395"/>
      <c r="D477" s="1395"/>
      <c r="E477" s="1395"/>
      <c r="F477" s="1395"/>
      <c r="G477" s="1395"/>
      <c r="H477" s="1395"/>
      <c r="I477" s="1395"/>
      <c r="J477" s="1395"/>
      <c r="K477" s="1395"/>
      <c r="L477" s="1395"/>
      <c r="M477" s="1395"/>
      <c r="N477" s="1395"/>
      <c r="O477" s="1395"/>
      <c r="P477" s="1395"/>
      <c r="Q477" s="1395"/>
      <c r="R477" s="1395"/>
      <c r="S477" s="1395"/>
      <c r="T477" s="1395"/>
      <c r="U477" s="1395"/>
      <c r="V477" s="1395"/>
      <c r="W477" s="1395"/>
      <c r="X477" s="1395"/>
      <c r="Y477" s="1395"/>
      <c r="Z477" s="1395"/>
    </row>
    <row r="478">
      <c r="A478" s="1395"/>
      <c r="B478" s="1395"/>
      <c r="C478" s="1395"/>
      <c r="D478" s="1395"/>
      <c r="E478" s="1395"/>
      <c r="F478" s="1395"/>
      <c r="G478" s="1395"/>
      <c r="H478" s="1395"/>
      <c r="I478" s="1395"/>
      <c r="J478" s="1395"/>
      <c r="K478" s="1395"/>
      <c r="L478" s="1395"/>
      <c r="M478" s="1395"/>
      <c r="N478" s="1395"/>
      <c r="O478" s="1395"/>
      <c r="P478" s="1395"/>
      <c r="Q478" s="1395"/>
      <c r="R478" s="1395"/>
      <c r="S478" s="1395"/>
      <c r="T478" s="1395"/>
      <c r="U478" s="1395"/>
      <c r="V478" s="1395"/>
      <c r="W478" s="1395"/>
      <c r="X478" s="1395"/>
      <c r="Y478" s="1395"/>
      <c r="Z478" s="1395"/>
    </row>
    <row r="479">
      <c r="A479" s="1395"/>
      <c r="B479" s="1395"/>
      <c r="C479" s="1395"/>
      <c r="D479" s="1395"/>
      <c r="E479" s="1395"/>
      <c r="F479" s="1395"/>
      <c r="G479" s="1395"/>
      <c r="H479" s="1395"/>
      <c r="I479" s="1395"/>
      <c r="J479" s="1395"/>
      <c r="K479" s="1395"/>
      <c r="L479" s="1395"/>
      <c r="M479" s="1395"/>
      <c r="N479" s="1395"/>
      <c r="O479" s="1395"/>
      <c r="P479" s="1395"/>
      <c r="Q479" s="1395"/>
      <c r="R479" s="1395"/>
      <c r="S479" s="1395"/>
      <c r="T479" s="1395"/>
      <c r="U479" s="1395"/>
      <c r="V479" s="1395"/>
      <c r="W479" s="1395"/>
      <c r="X479" s="1395"/>
      <c r="Y479" s="1395"/>
      <c r="Z479" s="1395"/>
    </row>
    <row r="480">
      <c r="A480" s="1395"/>
      <c r="B480" s="1395"/>
      <c r="C480" s="1395"/>
      <c r="D480" s="1395"/>
      <c r="E480" s="1395"/>
      <c r="F480" s="1395"/>
      <c r="G480" s="1395"/>
      <c r="H480" s="1395"/>
      <c r="I480" s="1395"/>
      <c r="J480" s="1395"/>
      <c r="K480" s="1395"/>
      <c r="L480" s="1395"/>
      <c r="M480" s="1395"/>
      <c r="N480" s="1395"/>
      <c r="O480" s="1395"/>
      <c r="P480" s="1395"/>
      <c r="Q480" s="1395"/>
      <c r="R480" s="1395"/>
      <c r="S480" s="1395"/>
      <c r="T480" s="1395"/>
      <c r="U480" s="1395"/>
      <c r="V480" s="1395"/>
      <c r="W480" s="1395"/>
      <c r="X480" s="1395"/>
      <c r="Y480" s="1395"/>
      <c r="Z480" s="1395"/>
    </row>
    <row r="481">
      <c r="A481" s="1395"/>
      <c r="B481" s="1395"/>
      <c r="C481" s="1395"/>
      <c r="D481" s="1395"/>
      <c r="E481" s="1395"/>
      <c r="F481" s="1395"/>
      <c r="G481" s="1395"/>
      <c r="H481" s="1395"/>
      <c r="I481" s="1395"/>
      <c r="J481" s="1395"/>
      <c r="K481" s="1395"/>
      <c r="L481" s="1395"/>
      <c r="M481" s="1395"/>
      <c r="N481" s="1395"/>
      <c r="O481" s="1395"/>
      <c r="P481" s="1395"/>
      <c r="Q481" s="1395"/>
      <c r="R481" s="1395"/>
      <c r="S481" s="1395"/>
      <c r="T481" s="1395"/>
      <c r="U481" s="1395"/>
      <c r="V481" s="1395"/>
      <c r="W481" s="1395"/>
      <c r="X481" s="1395"/>
      <c r="Y481" s="1395"/>
      <c r="Z481" s="1395"/>
    </row>
    <row r="482">
      <c r="A482" s="1395"/>
      <c r="B482" s="1395"/>
      <c r="C482" s="1395"/>
      <c r="D482" s="1395"/>
      <c r="E482" s="1395"/>
      <c r="F482" s="1395"/>
      <c r="G482" s="1395"/>
      <c r="H482" s="1395"/>
      <c r="I482" s="1395"/>
      <c r="J482" s="1395"/>
      <c r="K482" s="1395"/>
      <c r="L482" s="1395"/>
      <c r="M482" s="1395"/>
      <c r="N482" s="1395"/>
      <c r="O482" s="1395"/>
      <c r="P482" s="1395"/>
      <c r="Q482" s="1395"/>
      <c r="R482" s="1395"/>
      <c r="S482" s="1395"/>
      <c r="T482" s="1395"/>
      <c r="U482" s="1395"/>
      <c r="V482" s="1395"/>
      <c r="W482" s="1395"/>
      <c r="X482" s="1395"/>
      <c r="Y482" s="1395"/>
      <c r="Z482" s="1395"/>
    </row>
    <row r="483">
      <c r="A483" s="1395"/>
      <c r="B483" s="1395"/>
      <c r="C483" s="1395"/>
      <c r="D483" s="1395"/>
      <c r="E483" s="1395"/>
      <c r="F483" s="1395"/>
      <c r="G483" s="1395"/>
      <c r="H483" s="1395"/>
      <c r="I483" s="1395"/>
      <c r="J483" s="1395"/>
      <c r="K483" s="1395"/>
      <c r="L483" s="1395"/>
      <c r="M483" s="1395"/>
      <c r="N483" s="1395"/>
      <c r="O483" s="1395"/>
      <c r="P483" s="1395"/>
      <c r="Q483" s="1395"/>
      <c r="R483" s="1395"/>
      <c r="S483" s="1395"/>
      <c r="T483" s="1395"/>
      <c r="U483" s="1395"/>
      <c r="V483" s="1395"/>
      <c r="W483" s="1395"/>
      <c r="X483" s="1395"/>
      <c r="Y483" s="1395"/>
      <c r="Z483" s="1395"/>
    </row>
    <row r="484">
      <c r="A484" s="1395"/>
      <c r="B484" s="1395"/>
      <c r="C484" s="1395"/>
      <c r="D484" s="1395"/>
      <c r="E484" s="1395"/>
      <c r="F484" s="1395"/>
      <c r="G484" s="1395"/>
      <c r="H484" s="1395"/>
      <c r="I484" s="1395"/>
      <c r="J484" s="1395"/>
      <c r="K484" s="1395"/>
      <c r="L484" s="1395"/>
      <c r="M484" s="1395"/>
      <c r="N484" s="1395"/>
      <c r="O484" s="1395"/>
      <c r="P484" s="1395"/>
      <c r="Q484" s="1395"/>
      <c r="R484" s="1395"/>
      <c r="S484" s="1395"/>
      <c r="T484" s="1395"/>
      <c r="U484" s="1395"/>
      <c r="V484" s="1395"/>
      <c r="W484" s="1395"/>
      <c r="X484" s="1395"/>
      <c r="Y484" s="1395"/>
      <c r="Z484" s="1395"/>
    </row>
    <row r="485">
      <c r="A485" s="1395"/>
      <c r="B485" s="1395"/>
      <c r="C485" s="1395"/>
      <c r="D485" s="1395"/>
      <c r="E485" s="1395"/>
      <c r="F485" s="1395"/>
      <c r="G485" s="1395"/>
      <c r="H485" s="1395"/>
      <c r="I485" s="1395"/>
      <c r="J485" s="1395"/>
      <c r="K485" s="1395"/>
      <c r="L485" s="1395"/>
      <c r="M485" s="1395"/>
      <c r="N485" s="1395"/>
      <c r="O485" s="1395"/>
      <c r="P485" s="1395"/>
      <c r="Q485" s="1395"/>
      <c r="R485" s="1395"/>
      <c r="S485" s="1395"/>
      <c r="T485" s="1395"/>
      <c r="U485" s="1395"/>
      <c r="V485" s="1395"/>
      <c r="W485" s="1395"/>
      <c r="X485" s="1395"/>
      <c r="Y485" s="1395"/>
      <c r="Z485" s="1395"/>
    </row>
    <row r="486">
      <c r="A486" s="1395"/>
      <c r="B486" s="1395"/>
      <c r="C486" s="1395"/>
      <c r="D486" s="1395"/>
      <c r="E486" s="1395"/>
      <c r="F486" s="1395"/>
      <c r="G486" s="1395"/>
      <c r="H486" s="1395"/>
      <c r="I486" s="1395"/>
      <c r="J486" s="1395"/>
      <c r="K486" s="1395"/>
      <c r="L486" s="1395"/>
      <c r="M486" s="1395"/>
      <c r="N486" s="1395"/>
      <c r="O486" s="1395"/>
      <c r="P486" s="1395"/>
      <c r="Q486" s="1395"/>
      <c r="R486" s="1395"/>
      <c r="S486" s="1395"/>
      <c r="T486" s="1395"/>
      <c r="U486" s="1395"/>
      <c r="V486" s="1395"/>
      <c r="W486" s="1395"/>
      <c r="X486" s="1395"/>
      <c r="Y486" s="1395"/>
      <c r="Z486" s="1395"/>
    </row>
    <row r="487">
      <c r="A487" s="1395"/>
      <c r="B487" s="1395"/>
      <c r="C487" s="1395"/>
      <c r="D487" s="1395"/>
      <c r="E487" s="1395"/>
      <c r="F487" s="1395"/>
      <c r="G487" s="1395"/>
      <c r="H487" s="1395"/>
      <c r="I487" s="1395"/>
      <c r="J487" s="1395"/>
      <c r="K487" s="1395"/>
      <c r="L487" s="1395"/>
      <c r="M487" s="1395"/>
      <c r="N487" s="1395"/>
      <c r="O487" s="1395"/>
      <c r="P487" s="1395"/>
      <c r="Q487" s="1395"/>
      <c r="R487" s="1395"/>
      <c r="S487" s="1395"/>
      <c r="T487" s="1395"/>
      <c r="U487" s="1395"/>
      <c r="V487" s="1395"/>
      <c r="W487" s="1395"/>
      <c r="X487" s="1395"/>
      <c r="Y487" s="1395"/>
      <c r="Z487" s="1395"/>
    </row>
    <row r="488">
      <c r="A488" s="1395"/>
      <c r="B488" s="1395"/>
      <c r="C488" s="1395"/>
      <c r="D488" s="1395"/>
      <c r="E488" s="1395"/>
      <c r="F488" s="1395"/>
      <c r="G488" s="1395"/>
      <c r="H488" s="1395"/>
      <c r="I488" s="1395"/>
      <c r="J488" s="1395"/>
      <c r="K488" s="1395"/>
      <c r="L488" s="1395"/>
      <c r="M488" s="1395"/>
      <c r="N488" s="1395"/>
      <c r="O488" s="1395"/>
      <c r="P488" s="1395"/>
      <c r="Q488" s="1395"/>
      <c r="R488" s="1395"/>
      <c r="S488" s="1395"/>
      <c r="T488" s="1395"/>
      <c r="U488" s="1395"/>
      <c r="V488" s="1395"/>
      <c r="W488" s="1395"/>
      <c r="X488" s="1395"/>
      <c r="Y488" s="1395"/>
      <c r="Z488" s="1395"/>
    </row>
    <row r="489">
      <c r="A489" s="1395"/>
      <c r="B489" s="1395"/>
      <c r="C489" s="1395"/>
      <c r="D489" s="1395"/>
      <c r="E489" s="1395"/>
      <c r="F489" s="1395"/>
      <c r="G489" s="1395"/>
      <c r="H489" s="1395"/>
      <c r="I489" s="1395"/>
      <c r="J489" s="1395"/>
      <c r="K489" s="1395"/>
      <c r="L489" s="1395"/>
      <c r="M489" s="1395"/>
      <c r="N489" s="1395"/>
      <c r="O489" s="1395"/>
      <c r="P489" s="1395"/>
      <c r="Q489" s="1395"/>
      <c r="R489" s="1395"/>
      <c r="S489" s="1395"/>
      <c r="T489" s="1395"/>
      <c r="U489" s="1395"/>
      <c r="V489" s="1395"/>
      <c r="W489" s="1395"/>
      <c r="X489" s="1395"/>
      <c r="Y489" s="1395"/>
      <c r="Z489" s="1395"/>
    </row>
    <row r="490">
      <c r="A490" s="1395"/>
      <c r="B490" s="1395"/>
      <c r="C490" s="1395"/>
      <c r="D490" s="1395"/>
      <c r="E490" s="1395"/>
      <c r="F490" s="1395"/>
      <c r="G490" s="1395"/>
      <c r="H490" s="1395"/>
      <c r="I490" s="1395"/>
      <c r="J490" s="1395"/>
      <c r="K490" s="1395"/>
      <c r="L490" s="1395"/>
      <c r="M490" s="1395"/>
      <c r="N490" s="1395"/>
      <c r="O490" s="1395"/>
      <c r="P490" s="1395"/>
      <c r="Q490" s="1395"/>
      <c r="R490" s="1395"/>
      <c r="S490" s="1395"/>
      <c r="T490" s="1395"/>
      <c r="U490" s="1395"/>
      <c r="V490" s="1395"/>
      <c r="W490" s="1395"/>
      <c r="X490" s="1395"/>
      <c r="Y490" s="1395"/>
      <c r="Z490" s="1395"/>
    </row>
    <row r="491">
      <c r="A491" s="1395"/>
      <c r="B491" s="1395"/>
      <c r="C491" s="1395"/>
      <c r="D491" s="1395"/>
      <c r="E491" s="1395"/>
      <c r="F491" s="1395"/>
      <c r="G491" s="1395"/>
      <c r="H491" s="1395"/>
      <c r="I491" s="1395"/>
      <c r="J491" s="1395"/>
      <c r="K491" s="1395"/>
      <c r="L491" s="1395"/>
      <c r="M491" s="1395"/>
      <c r="N491" s="1395"/>
      <c r="O491" s="1395"/>
      <c r="P491" s="1395"/>
      <c r="Q491" s="1395"/>
      <c r="R491" s="1395"/>
      <c r="S491" s="1395"/>
      <c r="T491" s="1395"/>
      <c r="U491" s="1395"/>
      <c r="V491" s="1395"/>
      <c r="W491" s="1395"/>
      <c r="X491" s="1395"/>
      <c r="Y491" s="1395"/>
      <c r="Z491" s="1395"/>
    </row>
    <row r="492">
      <c r="A492" s="1395"/>
      <c r="B492" s="1395"/>
      <c r="C492" s="1395"/>
      <c r="D492" s="1395"/>
      <c r="E492" s="1395"/>
      <c r="F492" s="1395"/>
      <c r="G492" s="1395"/>
      <c r="H492" s="1395"/>
      <c r="I492" s="1395"/>
      <c r="J492" s="1395"/>
      <c r="K492" s="1395"/>
      <c r="L492" s="1395"/>
      <c r="M492" s="1395"/>
      <c r="N492" s="1395"/>
      <c r="O492" s="1395"/>
      <c r="P492" s="1395"/>
      <c r="Q492" s="1395"/>
      <c r="R492" s="1395"/>
      <c r="S492" s="1395"/>
      <c r="T492" s="1395"/>
      <c r="U492" s="1395"/>
      <c r="V492" s="1395"/>
      <c r="W492" s="1395"/>
      <c r="X492" s="1395"/>
      <c r="Y492" s="1395"/>
      <c r="Z492" s="1395"/>
    </row>
    <row r="493">
      <c r="A493" s="1395"/>
      <c r="B493" s="1395"/>
      <c r="C493" s="1395"/>
      <c r="D493" s="1395"/>
      <c r="E493" s="1395"/>
      <c r="F493" s="1395"/>
      <c r="G493" s="1395"/>
      <c r="H493" s="1395"/>
      <c r="I493" s="1395"/>
      <c r="J493" s="1395"/>
      <c r="K493" s="1395"/>
      <c r="L493" s="1395"/>
      <c r="M493" s="1395"/>
      <c r="N493" s="1395"/>
      <c r="O493" s="1395"/>
      <c r="P493" s="1395"/>
      <c r="Q493" s="1395"/>
      <c r="R493" s="1395"/>
      <c r="S493" s="1395"/>
      <c r="T493" s="1395"/>
      <c r="U493" s="1395"/>
      <c r="V493" s="1395"/>
      <c r="W493" s="1395"/>
      <c r="X493" s="1395"/>
      <c r="Y493" s="1395"/>
      <c r="Z493" s="1395"/>
    </row>
    <row r="494">
      <c r="A494" s="1395"/>
      <c r="B494" s="1395"/>
      <c r="C494" s="1395"/>
      <c r="D494" s="1395"/>
      <c r="E494" s="1395"/>
      <c r="F494" s="1395"/>
      <c r="G494" s="1395"/>
      <c r="H494" s="1395"/>
      <c r="I494" s="1395"/>
      <c r="J494" s="1395"/>
      <c r="K494" s="1395"/>
      <c r="L494" s="1395"/>
      <c r="M494" s="1395"/>
      <c r="N494" s="1395"/>
      <c r="O494" s="1395"/>
      <c r="P494" s="1395"/>
      <c r="Q494" s="1395"/>
      <c r="R494" s="1395"/>
      <c r="S494" s="1395"/>
      <c r="T494" s="1395"/>
      <c r="U494" s="1395"/>
      <c r="V494" s="1395"/>
      <c r="W494" s="1395"/>
      <c r="X494" s="1395"/>
      <c r="Y494" s="1395"/>
      <c r="Z494" s="1395"/>
    </row>
    <row r="495">
      <c r="A495" s="1395"/>
      <c r="B495" s="1395"/>
      <c r="C495" s="1395"/>
      <c r="D495" s="1395"/>
      <c r="E495" s="1395"/>
      <c r="F495" s="1395"/>
      <c r="G495" s="1395"/>
      <c r="H495" s="1395"/>
      <c r="I495" s="1395"/>
      <c r="J495" s="1395"/>
      <c r="K495" s="1395"/>
      <c r="L495" s="1395"/>
      <c r="M495" s="1395"/>
      <c r="N495" s="1395"/>
      <c r="O495" s="1395"/>
      <c r="P495" s="1395"/>
      <c r="Q495" s="1395"/>
      <c r="R495" s="1395"/>
      <c r="S495" s="1395"/>
      <c r="T495" s="1395"/>
      <c r="U495" s="1395"/>
      <c r="V495" s="1395"/>
      <c r="W495" s="1395"/>
      <c r="X495" s="1395"/>
      <c r="Y495" s="1395"/>
      <c r="Z495" s="1395"/>
    </row>
    <row r="496">
      <c r="A496" s="1395"/>
      <c r="B496" s="1395"/>
      <c r="C496" s="1395"/>
      <c r="D496" s="1395"/>
      <c r="E496" s="1395"/>
      <c r="F496" s="1395"/>
      <c r="G496" s="1395"/>
      <c r="H496" s="1395"/>
      <c r="I496" s="1395"/>
      <c r="J496" s="1395"/>
      <c r="K496" s="1395"/>
      <c r="L496" s="1395"/>
      <c r="M496" s="1395"/>
      <c r="N496" s="1395"/>
      <c r="O496" s="1395"/>
      <c r="P496" s="1395"/>
      <c r="Q496" s="1395"/>
      <c r="R496" s="1395"/>
      <c r="S496" s="1395"/>
      <c r="T496" s="1395"/>
      <c r="U496" s="1395"/>
      <c r="V496" s="1395"/>
      <c r="W496" s="1395"/>
      <c r="X496" s="1395"/>
      <c r="Y496" s="1395"/>
      <c r="Z496" s="1395"/>
    </row>
    <row r="497">
      <c r="A497" s="1395"/>
      <c r="B497" s="1395"/>
      <c r="C497" s="1395"/>
      <c r="D497" s="1395"/>
      <c r="E497" s="1395"/>
      <c r="F497" s="1395"/>
      <c r="G497" s="1395"/>
      <c r="H497" s="1395"/>
      <c r="I497" s="1395"/>
      <c r="J497" s="1395"/>
      <c r="K497" s="1395"/>
      <c r="L497" s="1395"/>
      <c r="M497" s="1395"/>
      <c r="N497" s="1395"/>
      <c r="O497" s="1395"/>
      <c r="P497" s="1395"/>
      <c r="Q497" s="1395"/>
      <c r="R497" s="1395"/>
      <c r="S497" s="1395"/>
      <c r="T497" s="1395"/>
      <c r="U497" s="1395"/>
      <c r="V497" s="1395"/>
      <c r="W497" s="1395"/>
      <c r="X497" s="1395"/>
      <c r="Y497" s="1395"/>
      <c r="Z497" s="1395"/>
    </row>
    <row r="498">
      <c r="A498" s="1395"/>
      <c r="B498" s="1395"/>
      <c r="C498" s="1395"/>
      <c r="D498" s="1395"/>
      <c r="E498" s="1395"/>
      <c r="F498" s="1395"/>
      <c r="G498" s="1395"/>
      <c r="H498" s="1395"/>
      <c r="I498" s="1395"/>
      <c r="J498" s="1395"/>
      <c r="K498" s="1395"/>
      <c r="L498" s="1395"/>
      <c r="M498" s="1395"/>
      <c r="N498" s="1395"/>
      <c r="O498" s="1395"/>
      <c r="P498" s="1395"/>
      <c r="Q498" s="1395"/>
      <c r="R498" s="1395"/>
      <c r="S498" s="1395"/>
      <c r="T498" s="1395"/>
      <c r="U498" s="1395"/>
      <c r="V498" s="1395"/>
      <c r="W498" s="1395"/>
      <c r="X498" s="1395"/>
      <c r="Y498" s="1395"/>
      <c r="Z498" s="1395"/>
    </row>
    <row r="499">
      <c r="A499" s="1395"/>
      <c r="B499" s="1395"/>
      <c r="C499" s="1395"/>
      <c r="D499" s="1395"/>
      <c r="E499" s="1395"/>
      <c r="F499" s="1395"/>
      <c r="G499" s="1395"/>
      <c r="H499" s="1395"/>
      <c r="I499" s="1395"/>
      <c r="J499" s="1395"/>
      <c r="K499" s="1395"/>
      <c r="L499" s="1395"/>
      <c r="M499" s="1395"/>
      <c r="N499" s="1395"/>
      <c r="O499" s="1395"/>
      <c r="P499" s="1395"/>
      <c r="Q499" s="1395"/>
      <c r="R499" s="1395"/>
      <c r="S499" s="1395"/>
      <c r="T499" s="1395"/>
      <c r="U499" s="1395"/>
      <c r="V499" s="1395"/>
      <c r="W499" s="1395"/>
      <c r="X499" s="1395"/>
      <c r="Y499" s="1395"/>
      <c r="Z499" s="1395"/>
    </row>
    <row r="500">
      <c r="A500" s="1395"/>
      <c r="B500" s="1395"/>
      <c r="C500" s="1395"/>
      <c r="D500" s="1395"/>
      <c r="E500" s="1395"/>
      <c r="F500" s="1395"/>
      <c r="G500" s="1395"/>
      <c r="H500" s="1395"/>
      <c r="I500" s="1395"/>
      <c r="J500" s="1395"/>
      <c r="K500" s="1395"/>
      <c r="L500" s="1395"/>
      <c r="M500" s="1395"/>
      <c r="N500" s="1395"/>
      <c r="O500" s="1395"/>
      <c r="P500" s="1395"/>
      <c r="Q500" s="1395"/>
      <c r="R500" s="1395"/>
      <c r="S500" s="1395"/>
      <c r="T500" s="1395"/>
      <c r="U500" s="1395"/>
      <c r="V500" s="1395"/>
      <c r="W500" s="1395"/>
      <c r="X500" s="1395"/>
      <c r="Y500" s="1395"/>
      <c r="Z500" s="1395"/>
    </row>
    <row r="501">
      <c r="A501" s="1395"/>
      <c r="B501" s="1395"/>
      <c r="C501" s="1395"/>
      <c r="D501" s="1395"/>
      <c r="E501" s="1395"/>
      <c r="F501" s="1395"/>
      <c r="G501" s="1395"/>
      <c r="H501" s="1395"/>
      <c r="I501" s="1395"/>
      <c r="J501" s="1395"/>
      <c r="K501" s="1395"/>
      <c r="L501" s="1395"/>
      <c r="M501" s="1395"/>
      <c r="N501" s="1395"/>
      <c r="O501" s="1395"/>
      <c r="P501" s="1395"/>
      <c r="Q501" s="1395"/>
      <c r="R501" s="1395"/>
      <c r="S501" s="1395"/>
      <c r="T501" s="1395"/>
      <c r="U501" s="1395"/>
      <c r="V501" s="1395"/>
      <c r="W501" s="1395"/>
      <c r="X501" s="1395"/>
      <c r="Y501" s="1395"/>
      <c r="Z501" s="1395"/>
    </row>
    <row r="502">
      <c r="A502" s="1395"/>
      <c r="B502" s="1395"/>
      <c r="C502" s="1395"/>
      <c r="D502" s="1395"/>
      <c r="E502" s="1395"/>
      <c r="F502" s="1395"/>
      <c r="G502" s="1395"/>
      <c r="H502" s="1395"/>
      <c r="I502" s="1395"/>
      <c r="J502" s="1395"/>
      <c r="K502" s="1395"/>
      <c r="L502" s="1395"/>
      <c r="M502" s="1395"/>
      <c r="N502" s="1395"/>
      <c r="O502" s="1395"/>
      <c r="P502" s="1395"/>
      <c r="Q502" s="1395"/>
      <c r="R502" s="1395"/>
      <c r="S502" s="1395"/>
      <c r="T502" s="1395"/>
      <c r="U502" s="1395"/>
      <c r="V502" s="1395"/>
      <c r="W502" s="1395"/>
      <c r="X502" s="1395"/>
      <c r="Y502" s="1395"/>
      <c r="Z502" s="1395"/>
    </row>
    <row r="503">
      <c r="A503" s="1395"/>
      <c r="B503" s="1395"/>
      <c r="C503" s="1395"/>
      <c r="D503" s="1395"/>
      <c r="E503" s="1395"/>
      <c r="F503" s="1395"/>
      <c r="G503" s="1395"/>
      <c r="H503" s="1395"/>
      <c r="I503" s="1395"/>
      <c r="J503" s="1395"/>
      <c r="K503" s="1395"/>
      <c r="L503" s="1395"/>
      <c r="M503" s="1395"/>
      <c r="N503" s="1395"/>
      <c r="O503" s="1395"/>
      <c r="P503" s="1395"/>
      <c r="Q503" s="1395"/>
      <c r="R503" s="1395"/>
      <c r="S503" s="1395"/>
      <c r="T503" s="1395"/>
      <c r="U503" s="1395"/>
      <c r="V503" s="1395"/>
      <c r="W503" s="1395"/>
      <c r="X503" s="1395"/>
      <c r="Y503" s="1395"/>
      <c r="Z503" s="1395"/>
    </row>
    <row r="504">
      <c r="A504" s="1395"/>
      <c r="B504" s="1395"/>
      <c r="C504" s="1395"/>
      <c r="D504" s="1395"/>
      <c r="E504" s="1395"/>
      <c r="F504" s="1395"/>
      <c r="G504" s="1395"/>
      <c r="H504" s="1395"/>
      <c r="I504" s="1395"/>
      <c r="J504" s="1395"/>
      <c r="K504" s="1395"/>
      <c r="L504" s="1395"/>
      <c r="M504" s="1395"/>
      <c r="N504" s="1395"/>
      <c r="O504" s="1395"/>
      <c r="P504" s="1395"/>
      <c r="Q504" s="1395"/>
      <c r="R504" s="1395"/>
      <c r="S504" s="1395"/>
      <c r="T504" s="1395"/>
      <c r="U504" s="1395"/>
      <c r="V504" s="1395"/>
      <c r="W504" s="1395"/>
      <c r="X504" s="1395"/>
      <c r="Y504" s="1395"/>
      <c r="Z504" s="1395"/>
    </row>
    <row r="505">
      <c r="A505" s="1395"/>
      <c r="B505" s="1395"/>
      <c r="C505" s="1395"/>
      <c r="D505" s="1395"/>
      <c r="E505" s="1395"/>
      <c r="F505" s="1395"/>
      <c r="G505" s="1395"/>
      <c r="H505" s="1395"/>
      <c r="I505" s="1395"/>
      <c r="J505" s="1395"/>
      <c r="K505" s="1395"/>
      <c r="L505" s="1395"/>
      <c r="M505" s="1395"/>
      <c r="N505" s="1395"/>
      <c r="O505" s="1395"/>
      <c r="P505" s="1395"/>
      <c r="Q505" s="1395"/>
      <c r="R505" s="1395"/>
      <c r="S505" s="1395"/>
      <c r="T505" s="1395"/>
      <c r="U505" s="1395"/>
      <c r="V505" s="1395"/>
      <c r="W505" s="1395"/>
      <c r="X505" s="1395"/>
      <c r="Y505" s="1395"/>
      <c r="Z505" s="1395"/>
    </row>
    <row r="506">
      <c r="A506" s="1395"/>
      <c r="B506" s="1395"/>
      <c r="C506" s="1395"/>
      <c r="D506" s="1395"/>
      <c r="E506" s="1395"/>
      <c r="F506" s="1395"/>
      <c r="G506" s="1395"/>
      <c r="H506" s="1395"/>
      <c r="I506" s="1395"/>
      <c r="J506" s="1395"/>
      <c r="K506" s="1395"/>
      <c r="L506" s="1395"/>
      <c r="M506" s="1395"/>
      <c r="N506" s="1395"/>
      <c r="O506" s="1395"/>
      <c r="P506" s="1395"/>
      <c r="Q506" s="1395"/>
      <c r="R506" s="1395"/>
      <c r="S506" s="1395"/>
      <c r="T506" s="1395"/>
      <c r="U506" s="1395"/>
      <c r="V506" s="1395"/>
      <c r="W506" s="1395"/>
      <c r="X506" s="1395"/>
      <c r="Y506" s="1395"/>
      <c r="Z506" s="1395"/>
    </row>
    <row r="507">
      <c r="A507" s="1395"/>
      <c r="B507" s="1395"/>
      <c r="C507" s="1395"/>
      <c r="D507" s="1395"/>
      <c r="E507" s="1395"/>
      <c r="F507" s="1395"/>
      <c r="G507" s="1395"/>
      <c r="H507" s="1395"/>
      <c r="I507" s="1395"/>
      <c r="J507" s="1395"/>
      <c r="K507" s="1395"/>
      <c r="L507" s="1395"/>
      <c r="M507" s="1395"/>
      <c r="N507" s="1395"/>
      <c r="O507" s="1395"/>
      <c r="P507" s="1395"/>
      <c r="Q507" s="1395"/>
      <c r="R507" s="1395"/>
      <c r="S507" s="1395"/>
      <c r="T507" s="1395"/>
      <c r="U507" s="1395"/>
      <c r="V507" s="1395"/>
      <c r="W507" s="1395"/>
      <c r="X507" s="1395"/>
      <c r="Y507" s="1395"/>
      <c r="Z507" s="1395"/>
    </row>
    <row r="508">
      <c r="A508" s="1395"/>
      <c r="B508" s="1395"/>
      <c r="C508" s="1395"/>
      <c r="D508" s="1395"/>
      <c r="E508" s="1395"/>
      <c r="F508" s="1395"/>
      <c r="G508" s="1395"/>
      <c r="H508" s="1395"/>
      <c r="I508" s="1395"/>
      <c r="J508" s="1395"/>
      <c r="K508" s="1395"/>
      <c r="L508" s="1395"/>
      <c r="M508" s="1395"/>
      <c r="N508" s="1395"/>
      <c r="O508" s="1395"/>
      <c r="P508" s="1395"/>
      <c r="Q508" s="1395"/>
      <c r="R508" s="1395"/>
      <c r="S508" s="1395"/>
      <c r="T508" s="1395"/>
      <c r="U508" s="1395"/>
      <c r="V508" s="1395"/>
      <c r="W508" s="1395"/>
      <c r="X508" s="1395"/>
      <c r="Y508" s="1395"/>
      <c r="Z508" s="1395"/>
    </row>
    <row r="509">
      <c r="A509" s="1395"/>
      <c r="B509" s="1395"/>
      <c r="C509" s="1395"/>
      <c r="D509" s="1395"/>
      <c r="E509" s="1395"/>
      <c r="F509" s="1395"/>
      <c r="G509" s="1395"/>
      <c r="H509" s="1395"/>
      <c r="I509" s="1395"/>
      <c r="J509" s="1395"/>
      <c r="K509" s="1395"/>
      <c r="L509" s="1395"/>
      <c r="M509" s="1395"/>
      <c r="N509" s="1395"/>
      <c r="O509" s="1395"/>
      <c r="P509" s="1395"/>
      <c r="Q509" s="1395"/>
      <c r="R509" s="1395"/>
      <c r="S509" s="1395"/>
      <c r="T509" s="1395"/>
      <c r="U509" s="1395"/>
      <c r="V509" s="1395"/>
      <c r="W509" s="1395"/>
      <c r="X509" s="1395"/>
      <c r="Y509" s="1395"/>
      <c r="Z509" s="1395"/>
    </row>
    <row r="510">
      <c r="A510" s="1395"/>
      <c r="B510" s="1395"/>
      <c r="C510" s="1395"/>
      <c r="D510" s="1395"/>
      <c r="E510" s="1395"/>
      <c r="F510" s="1395"/>
      <c r="G510" s="1395"/>
      <c r="H510" s="1395"/>
      <c r="I510" s="1395"/>
      <c r="J510" s="1395"/>
      <c r="K510" s="1395"/>
      <c r="L510" s="1395"/>
      <c r="M510" s="1395"/>
      <c r="N510" s="1395"/>
      <c r="O510" s="1395"/>
      <c r="P510" s="1395"/>
      <c r="Q510" s="1395"/>
      <c r="R510" s="1395"/>
      <c r="S510" s="1395"/>
      <c r="T510" s="1395"/>
      <c r="U510" s="1395"/>
      <c r="V510" s="1395"/>
      <c r="W510" s="1395"/>
      <c r="X510" s="1395"/>
      <c r="Y510" s="1395"/>
      <c r="Z510" s="1395"/>
    </row>
    <row r="511">
      <c r="A511" s="1395"/>
      <c r="B511" s="1395"/>
      <c r="C511" s="1395"/>
      <c r="D511" s="1395"/>
      <c r="E511" s="1395"/>
      <c r="F511" s="1395"/>
      <c r="G511" s="1395"/>
      <c r="H511" s="1395"/>
      <c r="I511" s="1395"/>
      <c r="J511" s="1395"/>
      <c r="K511" s="1395"/>
      <c r="L511" s="1395"/>
      <c r="M511" s="1395"/>
      <c r="N511" s="1395"/>
      <c r="O511" s="1395"/>
      <c r="P511" s="1395"/>
      <c r="Q511" s="1395"/>
      <c r="R511" s="1395"/>
      <c r="S511" s="1395"/>
      <c r="T511" s="1395"/>
      <c r="U511" s="1395"/>
      <c r="V511" s="1395"/>
      <c r="W511" s="1395"/>
      <c r="X511" s="1395"/>
      <c r="Y511" s="1395"/>
      <c r="Z511" s="1395"/>
    </row>
    <row r="512">
      <c r="A512" s="1395"/>
      <c r="B512" s="1395"/>
      <c r="C512" s="1395"/>
      <c r="D512" s="1395"/>
      <c r="E512" s="1395"/>
      <c r="F512" s="1395"/>
      <c r="G512" s="1395"/>
      <c r="H512" s="1395"/>
      <c r="I512" s="1395"/>
      <c r="J512" s="1395"/>
      <c r="K512" s="1395"/>
      <c r="L512" s="1395"/>
      <c r="M512" s="1395"/>
      <c r="N512" s="1395"/>
      <c r="O512" s="1395"/>
      <c r="P512" s="1395"/>
      <c r="Q512" s="1395"/>
      <c r="R512" s="1395"/>
      <c r="S512" s="1395"/>
      <c r="T512" s="1395"/>
      <c r="U512" s="1395"/>
      <c r="V512" s="1395"/>
      <c r="W512" s="1395"/>
      <c r="X512" s="1395"/>
      <c r="Y512" s="1395"/>
      <c r="Z512" s="1395"/>
    </row>
    <row r="513">
      <c r="A513" s="1395"/>
      <c r="B513" s="1395"/>
      <c r="C513" s="1395"/>
      <c r="D513" s="1395"/>
      <c r="E513" s="1395"/>
      <c r="F513" s="1395"/>
      <c r="G513" s="1395"/>
      <c r="H513" s="1395"/>
      <c r="I513" s="1395"/>
      <c r="J513" s="1395"/>
      <c r="K513" s="1395"/>
      <c r="L513" s="1395"/>
      <c r="M513" s="1395"/>
      <c r="N513" s="1395"/>
      <c r="O513" s="1395"/>
      <c r="P513" s="1395"/>
      <c r="Q513" s="1395"/>
      <c r="R513" s="1395"/>
      <c r="S513" s="1395"/>
      <c r="T513" s="1395"/>
      <c r="U513" s="1395"/>
      <c r="V513" s="1395"/>
      <c r="W513" s="1395"/>
      <c r="X513" s="1395"/>
      <c r="Y513" s="1395"/>
      <c r="Z513" s="1395"/>
    </row>
    <row r="514">
      <c r="A514" s="1395"/>
      <c r="B514" s="1395"/>
      <c r="C514" s="1395"/>
      <c r="D514" s="1395"/>
      <c r="E514" s="1395"/>
      <c r="F514" s="1395"/>
      <c r="G514" s="1395"/>
      <c r="H514" s="1395"/>
      <c r="I514" s="1395"/>
      <c r="J514" s="1395"/>
      <c r="K514" s="1395"/>
      <c r="L514" s="1395"/>
      <c r="M514" s="1395"/>
      <c r="N514" s="1395"/>
      <c r="O514" s="1395"/>
      <c r="P514" s="1395"/>
      <c r="Q514" s="1395"/>
      <c r="R514" s="1395"/>
      <c r="S514" s="1395"/>
      <c r="T514" s="1395"/>
      <c r="U514" s="1395"/>
      <c r="V514" s="1395"/>
      <c r="W514" s="1395"/>
      <c r="X514" s="1395"/>
      <c r="Y514" s="1395"/>
      <c r="Z514" s="1395"/>
    </row>
    <row r="515">
      <c r="A515" s="1395"/>
      <c r="B515" s="1395"/>
      <c r="C515" s="1395"/>
      <c r="D515" s="1395"/>
      <c r="E515" s="1395"/>
      <c r="F515" s="1395"/>
      <c r="G515" s="1395"/>
      <c r="H515" s="1395"/>
      <c r="I515" s="1395"/>
      <c r="J515" s="1395"/>
      <c r="K515" s="1395"/>
      <c r="L515" s="1395"/>
      <c r="M515" s="1395"/>
      <c r="N515" s="1395"/>
      <c r="O515" s="1395"/>
      <c r="P515" s="1395"/>
      <c r="Q515" s="1395"/>
      <c r="R515" s="1395"/>
      <c r="S515" s="1395"/>
      <c r="T515" s="1395"/>
      <c r="U515" s="1395"/>
      <c r="V515" s="1395"/>
      <c r="W515" s="1395"/>
      <c r="X515" s="1395"/>
      <c r="Y515" s="1395"/>
      <c r="Z515" s="1395"/>
    </row>
    <row r="516">
      <c r="A516" s="1395"/>
      <c r="B516" s="1395"/>
      <c r="C516" s="1395"/>
      <c r="D516" s="1395"/>
      <c r="E516" s="1395"/>
      <c r="F516" s="1395"/>
      <c r="G516" s="1395"/>
      <c r="H516" s="1395"/>
      <c r="I516" s="1395"/>
      <c r="J516" s="1395"/>
      <c r="K516" s="1395"/>
      <c r="L516" s="1395"/>
      <c r="M516" s="1395"/>
      <c r="N516" s="1395"/>
      <c r="O516" s="1395"/>
      <c r="P516" s="1395"/>
      <c r="Q516" s="1395"/>
      <c r="R516" s="1395"/>
      <c r="S516" s="1395"/>
      <c r="T516" s="1395"/>
      <c r="U516" s="1395"/>
      <c r="V516" s="1395"/>
      <c r="W516" s="1395"/>
      <c r="X516" s="1395"/>
      <c r="Y516" s="1395"/>
      <c r="Z516" s="1395"/>
    </row>
    <row r="517">
      <c r="A517" s="1395"/>
      <c r="B517" s="1395"/>
      <c r="C517" s="1395"/>
      <c r="D517" s="1395"/>
      <c r="E517" s="1395"/>
      <c r="F517" s="1395"/>
      <c r="G517" s="1395"/>
      <c r="H517" s="1395"/>
      <c r="I517" s="1395"/>
      <c r="J517" s="1395"/>
      <c r="K517" s="1395"/>
      <c r="L517" s="1395"/>
      <c r="M517" s="1395"/>
      <c r="N517" s="1395"/>
      <c r="O517" s="1395"/>
      <c r="P517" s="1395"/>
      <c r="Q517" s="1395"/>
      <c r="R517" s="1395"/>
      <c r="S517" s="1395"/>
      <c r="T517" s="1395"/>
      <c r="U517" s="1395"/>
      <c r="V517" s="1395"/>
      <c r="W517" s="1395"/>
      <c r="X517" s="1395"/>
      <c r="Y517" s="1395"/>
      <c r="Z517" s="1395"/>
    </row>
    <row r="518">
      <c r="A518" s="1395"/>
      <c r="B518" s="1395"/>
      <c r="C518" s="1395"/>
      <c r="D518" s="1395"/>
      <c r="E518" s="1395"/>
      <c r="F518" s="1395"/>
      <c r="G518" s="1395"/>
      <c r="H518" s="1395"/>
      <c r="I518" s="1395"/>
      <c r="J518" s="1395"/>
      <c r="K518" s="1395"/>
      <c r="L518" s="1395"/>
      <c r="M518" s="1395"/>
      <c r="N518" s="1395"/>
      <c r="O518" s="1395"/>
      <c r="P518" s="1395"/>
      <c r="Q518" s="1395"/>
      <c r="R518" s="1395"/>
      <c r="S518" s="1395"/>
      <c r="T518" s="1395"/>
      <c r="U518" s="1395"/>
      <c r="V518" s="1395"/>
      <c r="W518" s="1395"/>
      <c r="X518" s="1395"/>
      <c r="Y518" s="1395"/>
      <c r="Z518" s="1395"/>
    </row>
    <row r="519">
      <c r="A519" s="1395"/>
      <c r="B519" s="1395"/>
      <c r="C519" s="1395"/>
      <c r="D519" s="1395"/>
      <c r="E519" s="1395"/>
      <c r="F519" s="1395"/>
      <c r="G519" s="1395"/>
      <c r="H519" s="1395"/>
      <c r="I519" s="1395"/>
      <c r="J519" s="1395"/>
      <c r="K519" s="1395"/>
      <c r="L519" s="1395"/>
      <c r="M519" s="1395"/>
      <c r="N519" s="1395"/>
      <c r="O519" s="1395"/>
      <c r="P519" s="1395"/>
      <c r="Q519" s="1395"/>
      <c r="R519" s="1395"/>
      <c r="S519" s="1395"/>
      <c r="T519" s="1395"/>
      <c r="U519" s="1395"/>
      <c r="V519" s="1395"/>
      <c r="W519" s="1395"/>
      <c r="X519" s="1395"/>
      <c r="Y519" s="1395"/>
      <c r="Z519" s="1395"/>
    </row>
    <row r="520">
      <c r="A520" s="1395"/>
      <c r="B520" s="1395"/>
      <c r="C520" s="1395"/>
      <c r="D520" s="1395"/>
      <c r="E520" s="1395"/>
      <c r="F520" s="1395"/>
      <c r="G520" s="1395"/>
      <c r="H520" s="1395"/>
      <c r="I520" s="1395"/>
      <c r="J520" s="1395"/>
      <c r="K520" s="1395"/>
      <c r="L520" s="1395"/>
      <c r="M520" s="1395"/>
      <c r="N520" s="1395"/>
      <c r="O520" s="1395"/>
      <c r="P520" s="1395"/>
      <c r="Q520" s="1395"/>
      <c r="R520" s="1395"/>
      <c r="S520" s="1395"/>
      <c r="T520" s="1395"/>
      <c r="U520" s="1395"/>
      <c r="V520" s="1395"/>
      <c r="W520" s="1395"/>
      <c r="X520" s="1395"/>
      <c r="Y520" s="1395"/>
      <c r="Z520" s="1395"/>
    </row>
    <row r="521">
      <c r="A521" s="1395"/>
      <c r="B521" s="1395"/>
      <c r="C521" s="1395"/>
      <c r="D521" s="1395"/>
      <c r="E521" s="1395"/>
      <c r="F521" s="1395"/>
      <c r="G521" s="1395"/>
      <c r="H521" s="1395"/>
      <c r="I521" s="1395"/>
      <c r="J521" s="1395"/>
      <c r="K521" s="1395"/>
      <c r="L521" s="1395"/>
      <c r="M521" s="1395"/>
      <c r="N521" s="1395"/>
      <c r="O521" s="1395"/>
      <c r="P521" s="1395"/>
      <c r="Q521" s="1395"/>
      <c r="R521" s="1395"/>
      <c r="S521" s="1395"/>
      <c r="T521" s="1395"/>
      <c r="U521" s="1395"/>
      <c r="V521" s="1395"/>
      <c r="W521" s="1395"/>
      <c r="X521" s="1395"/>
      <c r="Y521" s="1395"/>
      <c r="Z521" s="1395"/>
    </row>
    <row r="522">
      <c r="A522" s="1395"/>
      <c r="B522" s="1395"/>
      <c r="C522" s="1395"/>
      <c r="D522" s="1395"/>
      <c r="E522" s="1395"/>
      <c r="F522" s="1395"/>
      <c r="G522" s="1395"/>
      <c r="H522" s="1395"/>
      <c r="I522" s="1395"/>
      <c r="J522" s="1395"/>
      <c r="K522" s="1395"/>
      <c r="L522" s="1395"/>
      <c r="M522" s="1395"/>
      <c r="N522" s="1395"/>
      <c r="O522" s="1395"/>
      <c r="P522" s="1395"/>
      <c r="Q522" s="1395"/>
      <c r="R522" s="1395"/>
      <c r="S522" s="1395"/>
      <c r="T522" s="1395"/>
      <c r="U522" s="1395"/>
      <c r="V522" s="1395"/>
      <c r="W522" s="1395"/>
      <c r="X522" s="1395"/>
      <c r="Y522" s="1395"/>
      <c r="Z522" s="1395"/>
    </row>
    <row r="523">
      <c r="A523" s="1395"/>
      <c r="B523" s="1395"/>
      <c r="C523" s="1395"/>
      <c r="D523" s="1395"/>
      <c r="E523" s="1395"/>
      <c r="F523" s="1395"/>
      <c r="G523" s="1395"/>
      <c r="H523" s="1395"/>
      <c r="I523" s="1395"/>
      <c r="J523" s="1395"/>
      <c r="K523" s="1395"/>
      <c r="L523" s="1395"/>
      <c r="M523" s="1395"/>
      <c r="N523" s="1395"/>
      <c r="O523" s="1395"/>
      <c r="P523" s="1395"/>
      <c r="Q523" s="1395"/>
      <c r="R523" s="1395"/>
      <c r="S523" s="1395"/>
      <c r="T523" s="1395"/>
      <c r="U523" s="1395"/>
      <c r="V523" s="1395"/>
      <c r="W523" s="1395"/>
      <c r="X523" s="1395"/>
      <c r="Y523" s="1395"/>
      <c r="Z523" s="1395"/>
    </row>
    <row r="524">
      <c r="A524" s="1395"/>
      <c r="B524" s="1395"/>
      <c r="C524" s="1395"/>
      <c r="D524" s="1395"/>
      <c r="E524" s="1395"/>
      <c r="F524" s="1395"/>
      <c r="G524" s="1395"/>
      <c r="H524" s="1395"/>
      <c r="I524" s="1395"/>
      <c r="J524" s="1395"/>
      <c r="K524" s="1395"/>
      <c r="L524" s="1395"/>
      <c r="M524" s="1395"/>
      <c r="N524" s="1395"/>
      <c r="O524" s="1395"/>
      <c r="P524" s="1395"/>
      <c r="Q524" s="1395"/>
      <c r="R524" s="1395"/>
      <c r="S524" s="1395"/>
      <c r="T524" s="1395"/>
      <c r="U524" s="1395"/>
      <c r="V524" s="1395"/>
      <c r="W524" s="1395"/>
      <c r="X524" s="1395"/>
      <c r="Y524" s="1395"/>
      <c r="Z524" s="1395"/>
    </row>
    <row r="525">
      <c r="A525" s="1395"/>
      <c r="B525" s="1395"/>
      <c r="C525" s="1395"/>
      <c r="D525" s="1395"/>
      <c r="E525" s="1395"/>
      <c r="F525" s="1395"/>
      <c r="G525" s="1395"/>
      <c r="H525" s="1395"/>
      <c r="I525" s="1395"/>
      <c r="J525" s="1395"/>
      <c r="K525" s="1395"/>
      <c r="L525" s="1395"/>
      <c r="M525" s="1395"/>
      <c r="N525" s="1395"/>
      <c r="O525" s="1395"/>
      <c r="P525" s="1395"/>
      <c r="Q525" s="1395"/>
      <c r="R525" s="1395"/>
      <c r="S525" s="1395"/>
      <c r="T525" s="1395"/>
      <c r="U525" s="1395"/>
      <c r="V525" s="1395"/>
      <c r="W525" s="1395"/>
      <c r="X525" s="1395"/>
      <c r="Y525" s="1395"/>
      <c r="Z525" s="1395"/>
    </row>
    <row r="526">
      <c r="A526" s="1395"/>
      <c r="B526" s="1395"/>
      <c r="C526" s="1395"/>
      <c r="D526" s="1395"/>
      <c r="E526" s="1395"/>
      <c r="F526" s="1395"/>
      <c r="G526" s="1395"/>
      <c r="H526" s="1395"/>
      <c r="I526" s="1395"/>
      <c r="J526" s="1395"/>
      <c r="K526" s="1395"/>
      <c r="L526" s="1395"/>
      <c r="M526" s="1395"/>
      <c r="N526" s="1395"/>
      <c r="O526" s="1395"/>
      <c r="P526" s="1395"/>
      <c r="Q526" s="1395"/>
      <c r="R526" s="1395"/>
      <c r="S526" s="1395"/>
      <c r="T526" s="1395"/>
      <c r="U526" s="1395"/>
      <c r="V526" s="1395"/>
      <c r="W526" s="1395"/>
      <c r="X526" s="1395"/>
      <c r="Y526" s="1395"/>
      <c r="Z526" s="1395"/>
    </row>
    <row r="527">
      <c r="A527" s="1395"/>
      <c r="B527" s="1395"/>
      <c r="C527" s="1395"/>
      <c r="D527" s="1395"/>
      <c r="E527" s="1395"/>
      <c r="F527" s="1395"/>
      <c r="G527" s="1395"/>
      <c r="H527" s="1395"/>
      <c r="I527" s="1395"/>
      <c r="J527" s="1395"/>
      <c r="K527" s="1395"/>
      <c r="L527" s="1395"/>
      <c r="M527" s="1395"/>
      <c r="N527" s="1395"/>
      <c r="O527" s="1395"/>
      <c r="P527" s="1395"/>
      <c r="Q527" s="1395"/>
      <c r="R527" s="1395"/>
      <c r="S527" s="1395"/>
      <c r="T527" s="1395"/>
      <c r="U527" s="1395"/>
      <c r="V527" s="1395"/>
      <c r="W527" s="1395"/>
      <c r="X527" s="1395"/>
      <c r="Y527" s="1395"/>
      <c r="Z527" s="1395"/>
    </row>
    <row r="528">
      <c r="A528" s="1395"/>
      <c r="B528" s="1395"/>
      <c r="C528" s="1395"/>
      <c r="D528" s="1395"/>
      <c r="E528" s="1395"/>
      <c r="F528" s="1395"/>
      <c r="G528" s="1395"/>
      <c r="H528" s="1395"/>
      <c r="I528" s="1395"/>
      <c r="J528" s="1395"/>
      <c r="K528" s="1395"/>
      <c r="L528" s="1395"/>
      <c r="M528" s="1395"/>
      <c r="N528" s="1395"/>
      <c r="O528" s="1395"/>
      <c r="P528" s="1395"/>
      <c r="Q528" s="1395"/>
      <c r="R528" s="1395"/>
      <c r="S528" s="1395"/>
      <c r="T528" s="1395"/>
      <c r="U528" s="1395"/>
      <c r="V528" s="1395"/>
      <c r="W528" s="1395"/>
      <c r="X528" s="1395"/>
      <c r="Y528" s="1395"/>
      <c r="Z528" s="1395"/>
    </row>
    <row r="529">
      <c r="A529" s="1395"/>
      <c r="B529" s="1395"/>
      <c r="C529" s="1395"/>
      <c r="D529" s="1395"/>
      <c r="E529" s="1395"/>
      <c r="F529" s="1395"/>
      <c r="G529" s="1395"/>
      <c r="H529" s="1395"/>
      <c r="I529" s="1395"/>
      <c r="J529" s="1395"/>
      <c r="K529" s="1395"/>
      <c r="L529" s="1395"/>
      <c r="M529" s="1395"/>
      <c r="N529" s="1395"/>
      <c r="O529" s="1395"/>
      <c r="P529" s="1395"/>
      <c r="Q529" s="1395"/>
      <c r="R529" s="1395"/>
      <c r="S529" s="1395"/>
      <c r="T529" s="1395"/>
      <c r="U529" s="1395"/>
      <c r="V529" s="1395"/>
      <c r="W529" s="1395"/>
      <c r="X529" s="1395"/>
      <c r="Y529" s="1395"/>
      <c r="Z529" s="1395"/>
    </row>
    <row r="530">
      <c r="A530" s="1395"/>
      <c r="B530" s="1395"/>
      <c r="C530" s="1395"/>
      <c r="D530" s="1395"/>
      <c r="E530" s="1395"/>
      <c r="F530" s="1395"/>
      <c r="G530" s="1395"/>
      <c r="H530" s="1395"/>
      <c r="I530" s="1395"/>
      <c r="J530" s="1395"/>
      <c r="K530" s="1395"/>
      <c r="L530" s="1395"/>
      <c r="M530" s="1395"/>
      <c r="N530" s="1395"/>
      <c r="O530" s="1395"/>
      <c r="P530" s="1395"/>
      <c r="Q530" s="1395"/>
      <c r="R530" s="1395"/>
      <c r="S530" s="1395"/>
      <c r="T530" s="1395"/>
      <c r="U530" s="1395"/>
      <c r="V530" s="1395"/>
      <c r="W530" s="1395"/>
      <c r="X530" s="1395"/>
      <c r="Y530" s="1395"/>
      <c r="Z530" s="1395"/>
    </row>
    <row r="531">
      <c r="A531" s="1395"/>
      <c r="B531" s="1395"/>
      <c r="C531" s="1395"/>
      <c r="D531" s="1395"/>
      <c r="E531" s="1395"/>
      <c r="F531" s="1395"/>
      <c r="G531" s="1395"/>
      <c r="H531" s="1395"/>
      <c r="I531" s="1395"/>
      <c r="J531" s="1395"/>
      <c r="K531" s="1395"/>
      <c r="L531" s="1395"/>
      <c r="M531" s="1395"/>
      <c r="N531" s="1395"/>
      <c r="O531" s="1395"/>
      <c r="P531" s="1395"/>
      <c r="Q531" s="1395"/>
      <c r="R531" s="1395"/>
      <c r="S531" s="1395"/>
      <c r="T531" s="1395"/>
      <c r="U531" s="1395"/>
      <c r="V531" s="1395"/>
      <c r="W531" s="1395"/>
      <c r="X531" s="1395"/>
      <c r="Y531" s="1395"/>
      <c r="Z531" s="1395"/>
    </row>
    <row r="532">
      <c r="A532" s="1395"/>
      <c r="B532" s="1395"/>
      <c r="C532" s="1395"/>
      <c r="D532" s="1395"/>
      <c r="E532" s="1395"/>
      <c r="F532" s="1395"/>
      <c r="G532" s="1395"/>
      <c r="H532" s="1395"/>
      <c r="I532" s="1395"/>
      <c r="J532" s="1395"/>
      <c r="K532" s="1395"/>
      <c r="L532" s="1395"/>
      <c r="M532" s="1395"/>
      <c r="N532" s="1395"/>
      <c r="O532" s="1395"/>
      <c r="P532" s="1395"/>
      <c r="Q532" s="1395"/>
      <c r="R532" s="1395"/>
      <c r="S532" s="1395"/>
      <c r="T532" s="1395"/>
      <c r="U532" s="1395"/>
      <c r="V532" s="1395"/>
      <c r="W532" s="1395"/>
      <c r="X532" s="1395"/>
      <c r="Y532" s="1395"/>
      <c r="Z532" s="1395"/>
    </row>
    <row r="533">
      <c r="A533" s="1395"/>
      <c r="B533" s="1395"/>
      <c r="C533" s="1395"/>
      <c r="D533" s="1395"/>
      <c r="E533" s="1395"/>
      <c r="F533" s="1395"/>
      <c r="G533" s="1395"/>
      <c r="H533" s="1395"/>
      <c r="I533" s="1395"/>
      <c r="J533" s="1395"/>
      <c r="K533" s="1395"/>
      <c r="L533" s="1395"/>
      <c r="M533" s="1395"/>
      <c r="N533" s="1395"/>
      <c r="O533" s="1395"/>
      <c r="P533" s="1395"/>
      <c r="Q533" s="1395"/>
      <c r="R533" s="1395"/>
      <c r="S533" s="1395"/>
      <c r="T533" s="1395"/>
      <c r="U533" s="1395"/>
      <c r="V533" s="1395"/>
      <c r="W533" s="1395"/>
      <c r="X533" s="1395"/>
      <c r="Y533" s="1395"/>
      <c r="Z533" s="1395"/>
    </row>
    <row r="534">
      <c r="A534" s="1395"/>
      <c r="B534" s="1395"/>
      <c r="C534" s="1395"/>
      <c r="D534" s="1395"/>
      <c r="E534" s="1395"/>
      <c r="F534" s="1395"/>
      <c r="G534" s="1395"/>
      <c r="H534" s="1395"/>
      <c r="I534" s="1395"/>
      <c r="J534" s="1395"/>
      <c r="K534" s="1395"/>
      <c r="L534" s="1395"/>
      <c r="M534" s="1395"/>
      <c r="N534" s="1395"/>
      <c r="O534" s="1395"/>
      <c r="P534" s="1395"/>
      <c r="Q534" s="1395"/>
      <c r="R534" s="1395"/>
      <c r="S534" s="1395"/>
      <c r="T534" s="1395"/>
      <c r="U534" s="1395"/>
      <c r="V534" s="1395"/>
      <c r="W534" s="1395"/>
      <c r="X534" s="1395"/>
      <c r="Y534" s="1395"/>
      <c r="Z534" s="1395"/>
    </row>
    <row r="535">
      <c r="A535" s="1395"/>
      <c r="B535" s="1395"/>
      <c r="C535" s="1395"/>
      <c r="D535" s="1395"/>
      <c r="E535" s="1395"/>
      <c r="F535" s="1395"/>
      <c r="G535" s="1395"/>
      <c r="H535" s="1395"/>
      <c r="I535" s="1395"/>
      <c r="J535" s="1395"/>
      <c r="K535" s="1395"/>
      <c r="L535" s="1395"/>
      <c r="M535" s="1395"/>
      <c r="N535" s="1395"/>
      <c r="O535" s="1395"/>
      <c r="P535" s="1395"/>
      <c r="Q535" s="1395"/>
      <c r="R535" s="1395"/>
      <c r="S535" s="1395"/>
      <c r="T535" s="1395"/>
      <c r="U535" s="1395"/>
      <c r="V535" s="1395"/>
      <c r="W535" s="1395"/>
      <c r="X535" s="1395"/>
      <c r="Y535" s="1395"/>
      <c r="Z535" s="1395"/>
    </row>
    <row r="536">
      <c r="A536" s="1395"/>
      <c r="B536" s="1395"/>
      <c r="C536" s="1395"/>
      <c r="D536" s="1395"/>
      <c r="E536" s="1395"/>
      <c r="F536" s="1395"/>
      <c r="G536" s="1395"/>
      <c r="H536" s="1395"/>
      <c r="I536" s="1395"/>
      <c r="J536" s="1395"/>
      <c r="K536" s="1395"/>
      <c r="L536" s="1395"/>
      <c r="M536" s="1395"/>
      <c r="N536" s="1395"/>
      <c r="O536" s="1395"/>
      <c r="P536" s="1395"/>
      <c r="Q536" s="1395"/>
      <c r="R536" s="1395"/>
      <c r="S536" s="1395"/>
      <c r="T536" s="1395"/>
      <c r="U536" s="1395"/>
      <c r="V536" s="1395"/>
      <c r="W536" s="1395"/>
      <c r="X536" s="1395"/>
      <c r="Y536" s="1395"/>
      <c r="Z536" s="1395"/>
    </row>
    <row r="537">
      <c r="A537" s="1395"/>
      <c r="B537" s="1395"/>
      <c r="C537" s="1395"/>
      <c r="D537" s="1395"/>
      <c r="E537" s="1395"/>
      <c r="F537" s="1395"/>
      <c r="G537" s="1395"/>
      <c r="H537" s="1395"/>
      <c r="I537" s="1395"/>
      <c r="J537" s="1395"/>
      <c r="K537" s="1395"/>
      <c r="L537" s="1395"/>
      <c r="M537" s="1395"/>
      <c r="N537" s="1395"/>
      <c r="O537" s="1395"/>
      <c r="P537" s="1395"/>
      <c r="Q537" s="1395"/>
      <c r="R537" s="1395"/>
      <c r="S537" s="1395"/>
      <c r="T537" s="1395"/>
      <c r="U537" s="1395"/>
      <c r="V537" s="1395"/>
      <c r="W537" s="1395"/>
      <c r="X537" s="1395"/>
      <c r="Y537" s="1395"/>
      <c r="Z537" s="1395"/>
    </row>
    <row r="538">
      <c r="A538" s="1395"/>
      <c r="B538" s="1395"/>
      <c r="C538" s="1395"/>
      <c r="D538" s="1395"/>
      <c r="E538" s="1395"/>
      <c r="F538" s="1395"/>
      <c r="G538" s="1395"/>
      <c r="H538" s="1395"/>
      <c r="I538" s="1395"/>
      <c r="J538" s="1395"/>
      <c r="K538" s="1395"/>
      <c r="L538" s="1395"/>
      <c r="M538" s="1395"/>
      <c r="N538" s="1395"/>
      <c r="O538" s="1395"/>
      <c r="P538" s="1395"/>
      <c r="Q538" s="1395"/>
      <c r="R538" s="1395"/>
      <c r="S538" s="1395"/>
      <c r="T538" s="1395"/>
      <c r="U538" s="1395"/>
      <c r="V538" s="1395"/>
      <c r="W538" s="1395"/>
      <c r="X538" s="1395"/>
      <c r="Y538" s="1395"/>
      <c r="Z538" s="1395"/>
    </row>
    <row r="539">
      <c r="A539" s="1395"/>
      <c r="B539" s="1395"/>
      <c r="C539" s="1395"/>
      <c r="D539" s="1395"/>
      <c r="E539" s="1395"/>
      <c r="F539" s="1395"/>
      <c r="G539" s="1395"/>
      <c r="H539" s="1395"/>
      <c r="I539" s="1395"/>
      <c r="J539" s="1395"/>
      <c r="K539" s="1395"/>
      <c r="L539" s="1395"/>
      <c r="M539" s="1395"/>
      <c r="N539" s="1395"/>
      <c r="O539" s="1395"/>
      <c r="P539" s="1395"/>
      <c r="Q539" s="1395"/>
      <c r="R539" s="1395"/>
      <c r="S539" s="1395"/>
      <c r="T539" s="1395"/>
      <c r="U539" s="1395"/>
      <c r="V539" s="1395"/>
      <c r="W539" s="1395"/>
      <c r="X539" s="1395"/>
      <c r="Y539" s="1395"/>
      <c r="Z539" s="1395"/>
    </row>
    <row r="540">
      <c r="A540" s="1395"/>
      <c r="B540" s="1395"/>
      <c r="C540" s="1395"/>
      <c r="D540" s="1395"/>
      <c r="E540" s="1395"/>
      <c r="F540" s="1395"/>
      <c r="G540" s="1395"/>
      <c r="H540" s="1395"/>
      <c r="I540" s="1395"/>
      <c r="J540" s="1395"/>
      <c r="K540" s="1395"/>
      <c r="L540" s="1395"/>
      <c r="M540" s="1395"/>
      <c r="N540" s="1395"/>
      <c r="O540" s="1395"/>
      <c r="P540" s="1395"/>
      <c r="Q540" s="1395"/>
      <c r="R540" s="1395"/>
      <c r="S540" s="1395"/>
      <c r="T540" s="1395"/>
      <c r="U540" s="1395"/>
      <c r="V540" s="1395"/>
      <c r="W540" s="1395"/>
      <c r="X540" s="1395"/>
      <c r="Y540" s="1395"/>
      <c r="Z540" s="1395"/>
    </row>
    <row r="541">
      <c r="A541" s="1395"/>
      <c r="B541" s="1395"/>
      <c r="C541" s="1395"/>
      <c r="D541" s="1395"/>
      <c r="E541" s="1395"/>
      <c r="F541" s="1395"/>
      <c r="G541" s="1395"/>
      <c r="H541" s="1395"/>
      <c r="I541" s="1395"/>
      <c r="J541" s="1395"/>
      <c r="K541" s="1395"/>
      <c r="L541" s="1395"/>
      <c r="M541" s="1395"/>
      <c r="N541" s="1395"/>
      <c r="O541" s="1395"/>
      <c r="P541" s="1395"/>
      <c r="Q541" s="1395"/>
      <c r="R541" s="1395"/>
      <c r="S541" s="1395"/>
      <c r="T541" s="1395"/>
      <c r="U541" s="1395"/>
      <c r="V541" s="1395"/>
      <c r="W541" s="1395"/>
      <c r="X541" s="1395"/>
      <c r="Y541" s="1395"/>
      <c r="Z541" s="1395"/>
    </row>
    <row r="542">
      <c r="A542" s="1395"/>
      <c r="B542" s="1395"/>
      <c r="C542" s="1395"/>
      <c r="D542" s="1395"/>
      <c r="E542" s="1395"/>
      <c r="F542" s="1395"/>
      <c r="G542" s="1395"/>
      <c r="H542" s="1395"/>
      <c r="I542" s="1395"/>
      <c r="J542" s="1395"/>
      <c r="K542" s="1395"/>
      <c r="L542" s="1395"/>
      <c r="M542" s="1395"/>
      <c r="N542" s="1395"/>
      <c r="O542" s="1395"/>
      <c r="P542" s="1395"/>
      <c r="Q542" s="1395"/>
      <c r="R542" s="1395"/>
      <c r="S542" s="1395"/>
      <c r="T542" s="1395"/>
      <c r="U542" s="1395"/>
      <c r="V542" s="1395"/>
      <c r="W542" s="1395"/>
      <c r="X542" s="1395"/>
      <c r="Y542" s="1395"/>
      <c r="Z542" s="1395"/>
    </row>
    <row r="543">
      <c r="A543" s="1395"/>
      <c r="B543" s="1395"/>
      <c r="C543" s="1395"/>
      <c r="D543" s="1395"/>
      <c r="E543" s="1395"/>
      <c r="F543" s="1395"/>
      <c r="G543" s="1395"/>
      <c r="H543" s="1395"/>
      <c r="I543" s="1395"/>
      <c r="J543" s="1395"/>
      <c r="K543" s="1395"/>
      <c r="L543" s="1395"/>
      <c r="M543" s="1395"/>
      <c r="N543" s="1395"/>
      <c r="O543" s="1395"/>
      <c r="P543" s="1395"/>
      <c r="Q543" s="1395"/>
      <c r="R543" s="1395"/>
      <c r="S543" s="1395"/>
      <c r="T543" s="1395"/>
      <c r="U543" s="1395"/>
      <c r="V543" s="1395"/>
      <c r="W543" s="1395"/>
      <c r="X543" s="1395"/>
      <c r="Y543" s="1395"/>
      <c r="Z543" s="1395"/>
    </row>
    <row r="544">
      <c r="A544" s="1395"/>
      <c r="B544" s="1395"/>
      <c r="C544" s="1395"/>
      <c r="D544" s="1395"/>
      <c r="E544" s="1395"/>
      <c r="F544" s="1395"/>
      <c r="G544" s="1395"/>
      <c r="H544" s="1395"/>
      <c r="I544" s="1395"/>
      <c r="J544" s="1395"/>
      <c r="K544" s="1395"/>
      <c r="L544" s="1395"/>
      <c r="M544" s="1395"/>
      <c r="N544" s="1395"/>
      <c r="O544" s="1395"/>
      <c r="P544" s="1395"/>
      <c r="Q544" s="1395"/>
      <c r="R544" s="1395"/>
      <c r="S544" s="1395"/>
      <c r="T544" s="1395"/>
      <c r="U544" s="1395"/>
      <c r="V544" s="1395"/>
      <c r="W544" s="1395"/>
      <c r="X544" s="1395"/>
      <c r="Y544" s="1395"/>
      <c r="Z544" s="1395"/>
    </row>
    <row r="545">
      <c r="A545" s="1395"/>
      <c r="B545" s="1395"/>
      <c r="C545" s="1395"/>
      <c r="D545" s="1395"/>
      <c r="E545" s="1395"/>
      <c r="F545" s="1395"/>
      <c r="G545" s="1395"/>
      <c r="H545" s="1395"/>
      <c r="I545" s="1395"/>
      <c r="J545" s="1395"/>
      <c r="K545" s="1395"/>
      <c r="L545" s="1395"/>
      <c r="M545" s="1395"/>
      <c r="N545" s="1395"/>
      <c r="O545" s="1395"/>
      <c r="P545" s="1395"/>
      <c r="Q545" s="1395"/>
      <c r="R545" s="1395"/>
      <c r="S545" s="1395"/>
      <c r="T545" s="1395"/>
      <c r="U545" s="1395"/>
      <c r="V545" s="1395"/>
      <c r="W545" s="1395"/>
      <c r="X545" s="1395"/>
      <c r="Y545" s="1395"/>
      <c r="Z545" s="1395"/>
    </row>
    <row r="546">
      <c r="A546" s="1395"/>
      <c r="B546" s="1395"/>
      <c r="C546" s="1395"/>
      <c r="D546" s="1395"/>
      <c r="E546" s="1395"/>
      <c r="F546" s="1395"/>
      <c r="G546" s="1395"/>
      <c r="H546" s="1395"/>
      <c r="I546" s="1395"/>
      <c r="J546" s="1395"/>
      <c r="K546" s="1395"/>
      <c r="L546" s="1395"/>
      <c r="M546" s="1395"/>
      <c r="N546" s="1395"/>
      <c r="O546" s="1395"/>
      <c r="P546" s="1395"/>
      <c r="Q546" s="1395"/>
      <c r="R546" s="1395"/>
      <c r="S546" s="1395"/>
      <c r="T546" s="1395"/>
      <c r="U546" s="1395"/>
      <c r="V546" s="1395"/>
      <c r="W546" s="1395"/>
      <c r="X546" s="1395"/>
      <c r="Y546" s="1395"/>
      <c r="Z546" s="1395"/>
    </row>
    <row r="547">
      <c r="A547" s="1395"/>
      <c r="B547" s="1395"/>
      <c r="C547" s="1395"/>
      <c r="D547" s="1395"/>
      <c r="E547" s="1395"/>
      <c r="F547" s="1395"/>
      <c r="G547" s="1395"/>
      <c r="H547" s="1395"/>
      <c r="I547" s="1395"/>
      <c r="J547" s="1395"/>
      <c r="K547" s="1395"/>
      <c r="L547" s="1395"/>
      <c r="M547" s="1395"/>
      <c r="N547" s="1395"/>
      <c r="O547" s="1395"/>
      <c r="P547" s="1395"/>
      <c r="Q547" s="1395"/>
      <c r="R547" s="1395"/>
      <c r="S547" s="1395"/>
      <c r="T547" s="1395"/>
      <c r="U547" s="1395"/>
      <c r="V547" s="1395"/>
      <c r="W547" s="1395"/>
      <c r="X547" s="1395"/>
      <c r="Y547" s="1395"/>
      <c r="Z547" s="1395"/>
    </row>
    <row r="548">
      <c r="A548" s="1395"/>
      <c r="B548" s="1395"/>
      <c r="C548" s="1395"/>
      <c r="D548" s="1395"/>
      <c r="E548" s="1395"/>
      <c r="F548" s="1395"/>
      <c r="G548" s="1395"/>
      <c r="H548" s="1395"/>
      <c r="I548" s="1395"/>
      <c r="J548" s="1395"/>
      <c r="K548" s="1395"/>
      <c r="L548" s="1395"/>
      <c r="M548" s="1395"/>
      <c r="N548" s="1395"/>
      <c r="O548" s="1395"/>
      <c r="P548" s="1395"/>
      <c r="Q548" s="1395"/>
      <c r="R548" s="1395"/>
      <c r="S548" s="1395"/>
      <c r="T548" s="1395"/>
      <c r="U548" s="1395"/>
      <c r="V548" s="1395"/>
      <c r="W548" s="1395"/>
      <c r="X548" s="1395"/>
      <c r="Y548" s="1395"/>
      <c r="Z548" s="1395"/>
    </row>
    <row r="549">
      <c r="A549" s="1395"/>
      <c r="B549" s="1395"/>
      <c r="C549" s="1395"/>
      <c r="D549" s="1395"/>
      <c r="E549" s="1395"/>
      <c r="F549" s="1395"/>
      <c r="G549" s="1395"/>
      <c r="H549" s="1395"/>
      <c r="I549" s="1395"/>
      <c r="J549" s="1395"/>
      <c r="K549" s="1395"/>
      <c r="L549" s="1395"/>
      <c r="M549" s="1395"/>
      <c r="N549" s="1395"/>
      <c r="O549" s="1395"/>
      <c r="P549" s="1395"/>
      <c r="Q549" s="1395"/>
      <c r="R549" s="1395"/>
      <c r="S549" s="1395"/>
      <c r="T549" s="1395"/>
      <c r="U549" s="1395"/>
      <c r="V549" s="1395"/>
      <c r="W549" s="1395"/>
      <c r="X549" s="1395"/>
      <c r="Y549" s="1395"/>
      <c r="Z549" s="1395"/>
    </row>
    <row r="550">
      <c r="A550" s="1395"/>
      <c r="B550" s="1395"/>
      <c r="C550" s="1395"/>
      <c r="D550" s="1395"/>
      <c r="E550" s="1395"/>
      <c r="F550" s="1395"/>
      <c r="G550" s="1395"/>
      <c r="H550" s="1395"/>
      <c r="I550" s="1395"/>
      <c r="J550" s="1395"/>
      <c r="K550" s="1395"/>
      <c r="L550" s="1395"/>
      <c r="M550" s="1395"/>
      <c r="N550" s="1395"/>
      <c r="O550" s="1395"/>
      <c r="P550" s="1395"/>
      <c r="Q550" s="1395"/>
      <c r="R550" s="1395"/>
      <c r="S550" s="1395"/>
      <c r="T550" s="1395"/>
      <c r="U550" s="1395"/>
      <c r="V550" s="1395"/>
      <c r="W550" s="1395"/>
      <c r="X550" s="1395"/>
      <c r="Y550" s="1395"/>
      <c r="Z550" s="1395"/>
    </row>
    <row r="551">
      <c r="A551" s="1395"/>
      <c r="B551" s="1395"/>
      <c r="C551" s="1395"/>
      <c r="D551" s="1395"/>
      <c r="E551" s="1395"/>
      <c r="F551" s="1395"/>
      <c r="G551" s="1395"/>
      <c r="H551" s="1395"/>
      <c r="I551" s="1395"/>
      <c r="J551" s="1395"/>
      <c r="K551" s="1395"/>
      <c r="L551" s="1395"/>
      <c r="M551" s="1395"/>
      <c r="N551" s="1395"/>
      <c r="O551" s="1395"/>
      <c r="P551" s="1395"/>
      <c r="Q551" s="1395"/>
      <c r="R551" s="1395"/>
      <c r="S551" s="1395"/>
      <c r="T551" s="1395"/>
      <c r="U551" s="1395"/>
      <c r="V551" s="1395"/>
      <c r="W551" s="1395"/>
      <c r="X551" s="1395"/>
      <c r="Y551" s="1395"/>
      <c r="Z551" s="1395"/>
    </row>
    <row r="552">
      <c r="A552" s="1395"/>
      <c r="B552" s="1395"/>
      <c r="C552" s="1395"/>
      <c r="D552" s="1395"/>
      <c r="E552" s="1395"/>
      <c r="F552" s="1395"/>
      <c r="G552" s="1395"/>
      <c r="H552" s="1395"/>
      <c r="I552" s="1395"/>
      <c r="J552" s="1395"/>
      <c r="K552" s="1395"/>
      <c r="L552" s="1395"/>
      <c r="M552" s="1395"/>
      <c r="N552" s="1395"/>
      <c r="O552" s="1395"/>
      <c r="P552" s="1395"/>
      <c r="Q552" s="1395"/>
      <c r="R552" s="1395"/>
      <c r="S552" s="1395"/>
      <c r="T552" s="1395"/>
      <c r="U552" s="1395"/>
      <c r="V552" s="1395"/>
      <c r="W552" s="1395"/>
      <c r="X552" s="1395"/>
      <c r="Y552" s="1395"/>
      <c r="Z552" s="1395"/>
    </row>
    <row r="553">
      <c r="A553" s="1395"/>
      <c r="B553" s="1395"/>
      <c r="C553" s="1395"/>
      <c r="D553" s="1395"/>
      <c r="E553" s="1395"/>
      <c r="F553" s="1395"/>
      <c r="G553" s="1395"/>
      <c r="H553" s="1395"/>
      <c r="I553" s="1395"/>
      <c r="J553" s="1395"/>
      <c r="K553" s="1395"/>
      <c r="L553" s="1395"/>
      <c r="M553" s="1395"/>
      <c r="N553" s="1395"/>
      <c r="O553" s="1395"/>
      <c r="P553" s="1395"/>
      <c r="Q553" s="1395"/>
      <c r="R553" s="1395"/>
      <c r="S553" s="1395"/>
      <c r="T553" s="1395"/>
      <c r="U553" s="1395"/>
      <c r="V553" s="1395"/>
      <c r="W553" s="1395"/>
      <c r="X553" s="1395"/>
      <c r="Y553" s="1395"/>
      <c r="Z553" s="1395"/>
    </row>
    <row r="554">
      <c r="A554" s="1395"/>
      <c r="B554" s="1395"/>
      <c r="C554" s="1395"/>
      <c r="D554" s="1395"/>
      <c r="E554" s="1395"/>
      <c r="F554" s="1395"/>
      <c r="G554" s="1395"/>
      <c r="H554" s="1395"/>
      <c r="I554" s="1395"/>
      <c r="J554" s="1395"/>
      <c r="K554" s="1395"/>
      <c r="L554" s="1395"/>
      <c r="M554" s="1395"/>
      <c r="N554" s="1395"/>
      <c r="O554" s="1395"/>
      <c r="P554" s="1395"/>
      <c r="Q554" s="1395"/>
      <c r="R554" s="1395"/>
      <c r="S554" s="1395"/>
      <c r="T554" s="1395"/>
      <c r="U554" s="1395"/>
      <c r="V554" s="1395"/>
      <c r="W554" s="1395"/>
      <c r="X554" s="1395"/>
      <c r="Y554" s="1395"/>
      <c r="Z554" s="1395"/>
    </row>
    <row r="555">
      <c r="A555" s="1395"/>
      <c r="B555" s="1395"/>
      <c r="C555" s="1395"/>
      <c r="D555" s="1395"/>
      <c r="E555" s="1395"/>
      <c r="F555" s="1395"/>
      <c r="G555" s="1395"/>
      <c r="H555" s="1395"/>
      <c r="I555" s="1395"/>
      <c r="J555" s="1395"/>
      <c r="K555" s="1395"/>
      <c r="L555" s="1395"/>
      <c r="M555" s="1395"/>
      <c r="N555" s="1395"/>
      <c r="O555" s="1395"/>
      <c r="P555" s="1395"/>
      <c r="Q555" s="1395"/>
      <c r="R555" s="1395"/>
      <c r="S555" s="1395"/>
      <c r="T555" s="1395"/>
      <c r="U555" s="1395"/>
      <c r="V555" s="1395"/>
      <c r="W555" s="1395"/>
      <c r="X555" s="1395"/>
      <c r="Y555" s="1395"/>
      <c r="Z555" s="1395"/>
    </row>
    <row r="556">
      <c r="A556" s="1395"/>
      <c r="B556" s="1395"/>
      <c r="C556" s="1395"/>
      <c r="D556" s="1395"/>
      <c r="E556" s="1395"/>
      <c r="F556" s="1395"/>
      <c r="G556" s="1395"/>
      <c r="H556" s="1395"/>
      <c r="I556" s="1395"/>
      <c r="J556" s="1395"/>
      <c r="K556" s="1395"/>
      <c r="L556" s="1395"/>
      <c r="M556" s="1395"/>
      <c r="N556" s="1395"/>
      <c r="O556" s="1395"/>
      <c r="P556" s="1395"/>
      <c r="Q556" s="1395"/>
      <c r="R556" s="1395"/>
      <c r="S556" s="1395"/>
      <c r="T556" s="1395"/>
      <c r="U556" s="1395"/>
      <c r="V556" s="1395"/>
      <c r="W556" s="1395"/>
      <c r="X556" s="1395"/>
      <c r="Y556" s="1395"/>
      <c r="Z556" s="1395"/>
    </row>
    <row r="557">
      <c r="A557" s="1395"/>
      <c r="B557" s="1395"/>
      <c r="C557" s="1395"/>
      <c r="D557" s="1395"/>
      <c r="E557" s="1395"/>
      <c r="F557" s="1395"/>
      <c r="G557" s="1395"/>
      <c r="H557" s="1395"/>
      <c r="I557" s="1395"/>
      <c r="J557" s="1395"/>
      <c r="K557" s="1395"/>
      <c r="L557" s="1395"/>
      <c r="M557" s="1395"/>
      <c r="N557" s="1395"/>
      <c r="O557" s="1395"/>
      <c r="P557" s="1395"/>
      <c r="Q557" s="1395"/>
      <c r="R557" s="1395"/>
      <c r="S557" s="1395"/>
      <c r="T557" s="1395"/>
      <c r="U557" s="1395"/>
      <c r="V557" s="1395"/>
      <c r="W557" s="1395"/>
      <c r="X557" s="1395"/>
      <c r="Y557" s="1395"/>
      <c r="Z557" s="1395"/>
    </row>
    <row r="558">
      <c r="A558" s="1395"/>
      <c r="B558" s="1395"/>
      <c r="C558" s="1395"/>
      <c r="D558" s="1395"/>
      <c r="E558" s="1395"/>
      <c r="F558" s="1395"/>
      <c r="G558" s="1395"/>
      <c r="H558" s="1395"/>
      <c r="I558" s="1395"/>
      <c r="J558" s="1395"/>
      <c r="K558" s="1395"/>
      <c r="L558" s="1395"/>
      <c r="M558" s="1395"/>
      <c r="N558" s="1395"/>
      <c r="O558" s="1395"/>
      <c r="P558" s="1395"/>
      <c r="Q558" s="1395"/>
      <c r="R558" s="1395"/>
      <c r="S558" s="1395"/>
      <c r="T558" s="1395"/>
      <c r="U558" s="1395"/>
      <c r="V558" s="1395"/>
      <c r="W558" s="1395"/>
      <c r="X558" s="1395"/>
      <c r="Y558" s="1395"/>
      <c r="Z558" s="1395"/>
    </row>
    <row r="559">
      <c r="A559" s="1395"/>
      <c r="B559" s="1395"/>
      <c r="C559" s="1395"/>
      <c r="D559" s="1395"/>
      <c r="E559" s="1395"/>
      <c r="F559" s="1395"/>
      <c r="G559" s="1395"/>
      <c r="H559" s="1395"/>
      <c r="I559" s="1395"/>
      <c r="J559" s="1395"/>
      <c r="K559" s="1395"/>
      <c r="L559" s="1395"/>
      <c r="M559" s="1395"/>
      <c r="N559" s="1395"/>
      <c r="O559" s="1395"/>
      <c r="P559" s="1395"/>
      <c r="Q559" s="1395"/>
      <c r="R559" s="1395"/>
      <c r="S559" s="1395"/>
      <c r="T559" s="1395"/>
      <c r="U559" s="1395"/>
      <c r="V559" s="1395"/>
      <c r="W559" s="1395"/>
      <c r="X559" s="1395"/>
      <c r="Y559" s="1395"/>
      <c r="Z559" s="1395"/>
    </row>
    <row r="560">
      <c r="A560" s="1395"/>
      <c r="B560" s="1395"/>
      <c r="C560" s="1395"/>
      <c r="D560" s="1395"/>
      <c r="E560" s="1395"/>
      <c r="F560" s="1395"/>
      <c r="G560" s="1395"/>
      <c r="H560" s="1395"/>
      <c r="I560" s="1395"/>
      <c r="J560" s="1395"/>
      <c r="K560" s="1395"/>
      <c r="L560" s="1395"/>
      <c r="M560" s="1395"/>
      <c r="N560" s="1395"/>
      <c r="O560" s="1395"/>
      <c r="P560" s="1395"/>
      <c r="Q560" s="1395"/>
      <c r="R560" s="1395"/>
      <c r="S560" s="1395"/>
      <c r="T560" s="1395"/>
      <c r="U560" s="1395"/>
      <c r="V560" s="1395"/>
      <c r="W560" s="1395"/>
      <c r="X560" s="1395"/>
      <c r="Y560" s="1395"/>
      <c r="Z560" s="1395"/>
    </row>
    <row r="561">
      <c r="A561" s="1395"/>
      <c r="B561" s="1395"/>
      <c r="C561" s="1395"/>
      <c r="D561" s="1395"/>
      <c r="E561" s="1395"/>
      <c r="F561" s="1395"/>
      <c r="G561" s="1395"/>
      <c r="H561" s="1395"/>
      <c r="I561" s="1395"/>
      <c r="J561" s="1395"/>
      <c r="K561" s="1395"/>
      <c r="L561" s="1395"/>
      <c r="M561" s="1395"/>
      <c r="N561" s="1395"/>
      <c r="O561" s="1395"/>
      <c r="P561" s="1395"/>
      <c r="Q561" s="1395"/>
      <c r="R561" s="1395"/>
      <c r="S561" s="1395"/>
      <c r="T561" s="1395"/>
      <c r="U561" s="1395"/>
      <c r="V561" s="1395"/>
      <c r="W561" s="1395"/>
      <c r="X561" s="1395"/>
      <c r="Y561" s="1395"/>
      <c r="Z561" s="1395"/>
    </row>
    <row r="562">
      <c r="A562" s="1395"/>
      <c r="B562" s="1395"/>
      <c r="C562" s="1395"/>
      <c r="D562" s="1395"/>
      <c r="E562" s="1395"/>
      <c r="F562" s="1395"/>
      <c r="G562" s="1395"/>
      <c r="H562" s="1395"/>
      <c r="I562" s="1395"/>
      <c r="J562" s="1395"/>
      <c r="K562" s="1395"/>
      <c r="L562" s="1395"/>
      <c r="M562" s="1395"/>
      <c r="N562" s="1395"/>
      <c r="O562" s="1395"/>
      <c r="P562" s="1395"/>
      <c r="Q562" s="1395"/>
      <c r="R562" s="1395"/>
      <c r="S562" s="1395"/>
      <c r="T562" s="1395"/>
      <c r="U562" s="1395"/>
      <c r="V562" s="1395"/>
      <c r="W562" s="1395"/>
      <c r="X562" s="1395"/>
      <c r="Y562" s="1395"/>
      <c r="Z562" s="1395"/>
    </row>
    <row r="563">
      <c r="A563" s="1395"/>
      <c r="B563" s="1395"/>
      <c r="C563" s="1395"/>
      <c r="D563" s="1395"/>
      <c r="E563" s="1395"/>
      <c r="F563" s="1395"/>
      <c r="G563" s="1395"/>
      <c r="H563" s="1395"/>
      <c r="I563" s="1395"/>
      <c r="J563" s="1395"/>
      <c r="K563" s="1395"/>
      <c r="L563" s="1395"/>
      <c r="M563" s="1395"/>
      <c r="N563" s="1395"/>
      <c r="O563" s="1395"/>
      <c r="P563" s="1395"/>
      <c r="Q563" s="1395"/>
      <c r="R563" s="1395"/>
      <c r="S563" s="1395"/>
      <c r="T563" s="1395"/>
      <c r="U563" s="1395"/>
      <c r="V563" s="1395"/>
      <c r="W563" s="1395"/>
      <c r="X563" s="1395"/>
      <c r="Y563" s="1395"/>
      <c r="Z563" s="1395"/>
    </row>
    <row r="564">
      <c r="A564" s="1395"/>
      <c r="B564" s="1395"/>
      <c r="C564" s="1395"/>
      <c r="D564" s="1395"/>
      <c r="E564" s="1395"/>
      <c r="F564" s="1395"/>
      <c r="G564" s="1395"/>
      <c r="H564" s="1395"/>
      <c r="I564" s="1395"/>
      <c r="J564" s="1395"/>
      <c r="K564" s="1395"/>
      <c r="L564" s="1395"/>
      <c r="M564" s="1395"/>
      <c r="N564" s="1395"/>
      <c r="O564" s="1395"/>
      <c r="P564" s="1395"/>
      <c r="Q564" s="1395"/>
      <c r="R564" s="1395"/>
      <c r="S564" s="1395"/>
      <c r="T564" s="1395"/>
      <c r="U564" s="1395"/>
      <c r="V564" s="1395"/>
      <c r="W564" s="1395"/>
      <c r="X564" s="1395"/>
      <c r="Y564" s="1395"/>
      <c r="Z564" s="1395"/>
    </row>
    <row r="565">
      <c r="A565" s="1395"/>
      <c r="B565" s="1395"/>
      <c r="C565" s="1395"/>
      <c r="D565" s="1395"/>
      <c r="E565" s="1395"/>
      <c r="F565" s="1395"/>
      <c r="G565" s="1395"/>
      <c r="H565" s="1395"/>
      <c r="I565" s="1395"/>
      <c r="J565" s="1395"/>
      <c r="K565" s="1395"/>
      <c r="L565" s="1395"/>
      <c r="M565" s="1395"/>
      <c r="N565" s="1395"/>
      <c r="O565" s="1395"/>
      <c r="P565" s="1395"/>
      <c r="Q565" s="1395"/>
      <c r="R565" s="1395"/>
      <c r="S565" s="1395"/>
      <c r="T565" s="1395"/>
      <c r="U565" s="1395"/>
      <c r="V565" s="1395"/>
      <c r="W565" s="1395"/>
      <c r="X565" s="1395"/>
      <c r="Y565" s="1395"/>
      <c r="Z565" s="1395"/>
    </row>
    <row r="566">
      <c r="A566" s="1395"/>
      <c r="B566" s="1395"/>
      <c r="C566" s="1395"/>
      <c r="D566" s="1395"/>
      <c r="E566" s="1395"/>
      <c r="F566" s="1395"/>
      <c r="G566" s="1395"/>
      <c r="H566" s="1395"/>
      <c r="I566" s="1395"/>
      <c r="J566" s="1395"/>
      <c r="K566" s="1395"/>
      <c r="L566" s="1395"/>
      <c r="M566" s="1395"/>
      <c r="N566" s="1395"/>
      <c r="O566" s="1395"/>
      <c r="P566" s="1395"/>
      <c r="Q566" s="1395"/>
      <c r="R566" s="1395"/>
      <c r="S566" s="1395"/>
      <c r="T566" s="1395"/>
      <c r="U566" s="1395"/>
      <c r="V566" s="1395"/>
      <c r="W566" s="1395"/>
      <c r="X566" s="1395"/>
      <c r="Y566" s="1395"/>
      <c r="Z566" s="1395"/>
    </row>
    <row r="567">
      <c r="A567" s="1395"/>
      <c r="B567" s="1395"/>
      <c r="C567" s="1395"/>
      <c r="D567" s="1395"/>
      <c r="E567" s="1395"/>
      <c r="F567" s="1395"/>
      <c r="G567" s="1395"/>
      <c r="H567" s="1395"/>
      <c r="I567" s="1395"/>
      <c r="J567" s="1395"/>
      <c r="K567" s="1395"/>
      <c r="L567" s="1395"/>
      <c r="M567" s="1395"/>
      <c r="N567" s="1395"/>
      <c r="O567" s="1395"/>
      <c r="P567" s="1395"/>
      <c r="Q567" s="1395"/>
      <c r="R567" s="1395"/>
      <c r="S567" s="1395"/>
      <c r="T567" s="1395"/>
      <c r="U567" s="1395"/>
      <c r="V567" s="1395"/>
      <c r="W567" s="1395"/>
      <c r="X567" s="1395"/>
      <c r="Y567" s="1395"/>
      <c r="Z567" s="1395"/>
    </row>
    <row r="568">
      <c r="A568" s="1395"/>
      <c r="B568" s="1395"/>
      <c r="C568" s="1395"/>
      <c r="D568" s="1395"/>
      <c r="E568" s="1395"/>
      <c r="F568" s="1395"/>
      <c r="G568" s="1395"/>
      <c r="H568" s="1395"/>
      <c r="I568" s="1395"/>
      <c r="J568" s="1395"/>
      <c r="K568" s="1395"/>
      <c r="L568" s="1395"/>
      <c r="M568" s="1395"/>
      <c r="N568" s="1395"/>
      <c r="O568" s="1395"/>
      <c r="P568" s="1395"/>
      <c r="Q568" s="1395"/>
      <c r="R568" s="1395"/>
      <c r="S568" s="1395"/>
      <c r="T568" s="1395"/>
      <c r="U568" s="1395"/>
      <c r="V568" s="1395"/>
      <c r="W568" s="1395"/>
      <c r="X568" s="1395"/>
      <c r="Y568" s="1395"/>
      <c r="Z568" s="1395"/>
    </row>
    <row r="569">
      <c r="A569" s="1395"/>
      <c r="B569" s="1395"/>
      <c r="C569" s="1395"/>
      <c r="D569" s="1395"/>
      <c r="E569" s="1395"/>
      <c r="F569" s="1395"/>
      <c r="G569" s="1395"/>
      <c r="H569" s="1395"/>
      <c r="I569" s="1395"/>
      <c r="J569" s="1395"/>
      <c r="K569" s="1395"/>
      <c r="L569" s="1395"/>
      <c r="M569" s="1395"/>
      <c r="N569" s="1395"/>
      <c r="O569" s="1395"/>
      <c r="P569" s="1395"/>
      <c r="Q569" s="1395"/>
      <c r="R569" s="1395"/>
      <c r="S569" s="1395"/>
      <c r="T569" s="1395"/>
      <c r="U569" s="1395"/>
      <c r="V569" s="1395"/>
      <c r="W569" s="1395"/>
      <c r="X569" s="1395"/>
      <c r="Y569" s="1395"/>
      <c r="Z569" s="1395"/>
    </row>
    <row r="570">
      <c r="A570" s="1395"/>
      <c r="B570" s="1395"/>
      <c r="C570" s="1395"/>
      <c r="D570" s="1395"/>
      <c r="E570" s="1395"/>
      <c r="F570" s="1395"/>
      <c r="G570" s="1395"/>
      <c r="H570" s="1395"/>
      <c r="I570" s="1395"/>
      <c r="J570" s="1395"/>
      <c r="K570" s="1395"/>
      <c r="L570" s="1395"/>
      <c r="M570" s="1395"/>
      <c r="N570" s="1395"/>
      <c r="O570" s="1395"/>
      <c r="P570" s="1395"/>
      <c r="Q570" s="1395"/>
      <c r="R570" s="1395"/>
      <c r="S570" s="1395"/>
      <c r="T570" s="1395"/>
      <c r="U570" s="1395"/>
      <c r="V570" s="1395"/>
      <c r="W570" s="1395"/>
      <c r="X570" s="1395"/>
      <c r="Y570" s="1395"/>
      <c r="Z570" s="1395"/>
    </row>
    <row r="571">
      <c r="A571" s="1395"/>
      <c r="B571" s="1395"/>
      <c r="C571" s="1395"/>
      <c r="D571" s="1395"/>
      <c r="E571" s="1395"/>
      <c r="F571" s="1395"/>
      <c r="G571" s="1395"/>
      <c r="H571" s="1395"/>
      <c r="I571" s="1395"/>
      <c r="J571" s="1395"/>
      <c r="K571" s="1395"/>
      <c r="L571" s="1395"/>
      <c r="M571" s="1395"/>
      <c r="N571" s="1395"/>
      <c r="O571" s="1395"/>
      <c r="P571" s="1395"/>
      <c r="Q571" s="1395"/>
      <c r="R571" s="1395"/>
      <c r="S571" s="1395"/>
      <c r="T571" s="1395"/>
      <c r="U571" s="1395"/>
      <c r="V571" s="1395"/>
      <c r="W571" s="1395"/>
      <c r="X571" s="1395"/>
      <c r="Y571" s="1395"/>
      <c r="Z571" s="1395"/>
    </row>
    <row r="572">
      <c r="A572" s="1395"/>
      <c r="B572" s="1395"/>
      <c r="C572" s="1395"/>
      <c r="D572" s="1395"/>
      <c r="E572" s="1395"/>
      <c r="F572" s="1395"/>
      <c r="G572" s="1395"/>
      <c r="H572" s="1395"/>
      <c r="I572" s="1395"/>
      <c r="J572" s="1395"/>
      <c r="K572" s="1395"/>
      <c r="L572" s="1395"/>
      <c r="M572" s="1395"/>
      <c r="N572" s="1395"/>
      <c r="O572" s="1395"/>
      <c r="P572" s="1395"/>
      <c r="Q572" s="1395"/>
      <c r="R572" s="1395"/>
      <c r="S572" s="1395"/>
      <c r="T572" s="1395"/>
      <c r="U572" s="1395"/>
      <c r="V572" s="1395"/>
      <c r="W572" s="1395"/>
      <c r="X572" s="1395"/>
      <c r="Y572" s="1395"/>
      <c r="Z572" s="1395"/>
    </row>
    <row r="573">
      <c r="A573" s="1395"/>
      <c r="B573" s="1395"/>
      <c r="C573" s="1395"/>
      <c r="D573" s="1395"/>
      <c r="E573" s="1395"/>
      <c r="F573" s="1395"/>
      <c r="G573" s="1395"/>
      <c r="H573" s="1395"/>
      <c r="I573" s="1395"/>
      <c r="J573" s="1395"/>
      <c r="K573" s="1395"/>
      <c r="L573" s="1395"/>
      <c r="M573" s="1395"/>
      <c r="N573" s="1395"/>
      <c r="O573" s="1395"/>
      <c r="P573" s="1395"/>
      <c r="Q573" s="1395"/>
      <c r="R573" s="1395"/>
      <c r="S573" s="1395"/>
      <c r="T573" s="1395"/>
      <c r="U573" s="1395"/>
      <c r="V573" s="1395"/>
      <c r="W573" s="1395"/>
      <c r="X573" s="1395"/>
      <c r="Y573" s="1395"/>
      <c r="Z573" s="1395"/>
    </row>
    <row r="574">
      <c r="A574" s="1395"/>
      <c r="B574" s="1395"/>
      <c r="C574" s="1395"/>
      <c r="D574" s="1395"/>
      <c r="E574" s="1395"/>
      <c r="F574" s="1395"/>
      <c r="G574" s="1395"/>
      <c r="H574" s="1395"/>
      <c r="I574" s="1395"/>
      <c r="J574" s="1395"/>
      <c r="K574" s="1395"/>
      <c r="L574" s="1395"/>
      <c r="M574" s="1395"/>
      <c r="N574" s="1395"/>
      <c r="O574" s="1395"/>
      <c r="P574" s="1395"/>
      <c r="Q574" s="1395"/>
      <c r="R574" s="1395"/>
      <c r="S574" s="1395"/>
      <c r="T574" s="1395"/>
      <c r="U574" s="1395"/>
      <c r="V574" s="1395"/>
      <c r="W574" s="1395"/>
      <c r="X574" s="1395"/>
      <c r="Y574" s="1395"/>
      <c r="Z574" s="1395"/>
    </row>
    <row r="575">
      <c r="A575" s="1395"/>
      <c r="B575" s="1395"/>
      <c r="C575" s="1395"/>
      <c r="D575" s="1395"/>
      <c r="E575" s="1395"/>
      <c r="F575" s="1395"/>
      <c r="G575" s="1395"/>
      <c r="H575" s="1395"/>
      <c r="I575" s="1395"/>
      <c r="J575" s="1395"/>
      <c r="K575" s="1395"/>
      <c r="L575" s="1395"/>
      <c r="M575" s="1395"/>
      <c r="N575" s="1395"/>
      <c r="O575" s="1395"/>
      <c r="P575" s="1395"/>
      <c r="Q575" s="1395"/>
      <c r="R575" s="1395"/>
      <c r="S575" s="1395"/>
      <c r="T575" s="1395"/>
      <c r="U575" s="1395"/>
      <c r="V575" s="1395"/>
      <c r="W575" s="1395"/>
      <c r="X575" s="1395"/>
      <c r="Y575" s="1395"/>
      <c r="Z575" s="1395"/>
    </row>
    <row r="576">
      <c r="A576" s="1395"/>
      <c r="B576" s="1395"/>
      <c r="C576" s="1395"/>
      <c r="D576" s="1395"/>
      <c r="E576" s="1395"/>
      <c r="F576" s="1395"/>
      <c r="G576" s="1395"/>
      <c r="H576" s="1395"/>
      <c r="I576" s="1395"/>
      <c r="J576" s="1395"/>
      <c r="K576" s="1395"/>
      <c r="L576" s="1395"/>
      <c r="M576" s="1395"/>
      <c r="N576" s="1395"/>
      <c r="O576" s="1395"/>
      <c r="P576" s="1395"/>
      <c r="Q576" s="1395"/>
      <c r="R576" s="1395"/>
      <c r="S576" s="1395"/>
      <c r="T576" s="1395"/>
      <c r="U576" s="1395"/>
      <c r="V576" s="1395"/>
      <c r="W576" s="1395"/>
      <c r="X576" s="1395"/>
      <c r="Y576" s="1395"/>
      <c r="Z576" s="1395"/>
    </row>
    <row r="577">
      <c r="A577" s="1395"/>
      <c r="B577" s="1395"/>
      <c r="C577" s="1395"/>
      <c r="D577" s="1395"/>
      <c r="E577" s="1395"/>
      <c r="F577" s="1395"/>
      <c r="G577" s="1395"/>
      <c r="H577" s="1395"/>
      <c r="I577" s="1395"/>
      <c r="J577" s="1395"/>
      <c r="K577" s="1395"/>
      <c r="L577" s="1395"/>
      <c r="M577" s="1395"/>
      <c r="N577" s="1395"/>
      <c r="O577" s="1395"/>
      <c r="P577" s="1395"/>
      <c r="Q577" s="1395"/>
      <c r="R577" s="1395"/>
      <c r="S577" s="1395"/>
      <c r="T577" s="1395"/>
      <c r="U577" s="1395"/>
      <c r="V577" s="1395"/>
      <c r="W577" s="1395"/>
      <c r="X577" s="1395"/>
      <c r="Y577" s="1395"/>
      <c r="Z577" s="1395"/>
    </row>
    <row r="578">
      <c r="A578" s="1395"/>
      <c r="B578" s="1395"/>
      <c r="C578" s="1395"/>
      <c r="D578" s="1395"/>
      <c r="E578" s="1395"/>
      <c r="F578" s="1395"/>
      <c r="G578" s="1395"/>
      <c r="H578" s="1395"/>
      <c r="I578" s="1395"/>
      <c r="J578" s="1395"/>
      <c r="K578" s="1395"/>
      <c r="L578" s="1395"/>
      <c r="M578" s="1395"/>
      <c r="N578" s="1395"/>
      <c r="O578" s="1395"/>
      <c r="P578" s="1395"/>
      <c r="Q578" s="1395"/>
      <c r="R578" s="1395"/>
      <c r="S578" s="1395"/>
      <c r="T578" s="1395"/>
      <c r="U578" s="1395"/>
      <c r="V578" s="1395"/>
      <c r="W578" s="1395"/>
      <c r="X578" s="1395"/>
      <c r="Y578" s="1395"/>
      <c r="Z578" s="1395"/>
    </row>
    <row r="579">
      <c r="A579" s="1395"/>
      <c r="B579" s="1395"/>
      <c r="C579" s="1395"/>
      <c r="D579" s="1395"/>
      <c r="E579" s="1395"/>
      <c r="F579" s="1395"/>
      <c r="G579" s="1395"/>
      <c r="H579" s="1395"/>
      <c r="I579" s="1395"/>
      <c r="J579" s="1395"/>
      <c r="K579" s="1395"/>
      <c r="L579" s="1395"/>
      <c r="M579" s="1395"/>
      <c r="N579" s="1395"/>
      <c r="O579" s="1395"/>
      <c r="P579" s="1395"/>
      <c r="Q579" s="1395"/>
      <c r="R579" s="1395"/>
      <c r="S579" s="1395"/>
      <c r="T579" s="1395"/>
      <c r="U579" s="1395"/>
      <c r="V579" s="1395"/>
      <c r="W579" s="1395"/>
      <c r="X579" s="1395"/>
      <c r="Y579" s="1395"/>
      <c r="Z579" s="1395"/>
    </row>
    <row r="580">
      <c r="A580" s="1395"/>
      <c r="B580" s="1395"/>
      <c r="C580" s="1395"/>
      <c r="D580" s="1395"/>
      <c r="E580" s="1395"/>
      <c r="F580" s="1395"/>
      <c r="G580" s="1395"/>
      <c r="H580" s="1395"/>
      <c r="I580" s="1395"/>
      <c r="J580" s="1395"/>
      <c r="K580" s="1395"/>
      <c r="L580" s="1395"/>
      <c r="M580" s="1395"/>
      <c r="N580" s="1395"/>
      <c r="O580" s="1395"/>
      <c r="P580" s="1395"/>
      <c r="Q580" s="1395"/>
      <c r="R580" s="1395"/>
      <c r="S580" s="1395"/>
      <c r="T580" s="1395"/>
      <c r="U580" s="1395"/>
      <c r="V580" s="1395"/>
      <c r="W580" s="1395"/>
      <c r="X580" s="1395"/>
      <c r="Y580" s="1395"/>
      <c r="Z580" s="1395"/>
    </row>
    <row r="581">
      <c r="A581" s="1395"/>
      <c r="B581" s="1395"/>
      <c r="C581" s="1395"/>
      <c r="D581" s="1395"/>
      <c r="E581" s="1395"/>
      <c r="F581" s="1395"/>
      <c r="G581" s="1395"/>
      <c r="H581" s="1395"/>
      <c r="I581" s="1395"/>
      <c r="J581" s="1395"/>
      <c r="K581" s="1395"/>
      <c r="L581" s="1395"/>
      <c r="M581" s="1395"/>
      <c r="N581" s="1395"/>
      <c r="O581" s="1395"/>
      <c r="P581" s="1395"/>
      <c r="Q581" s="1395"/>
      <c r="R581" s="1395"/>
      <c r="S581" s="1395"/>
      <c r="T581" s="1395"/>
      <c r="U581" s="1395"/>
      <c r="V581" s="1395"/>
      <c r="W581" s="1395"/>
      <c r="X581" s="1395"/>
      <c r="Y581" s="1395"/>
      <c r="Z581" s="1395"/>
    </row>
    <row r="582">
      <c r="A582" s="1395"/>
      <c r="B582" s="1395"/>
      <c r="C582" s="1395"/>
      <c r="D582" s="1395"/>
      <c r="E582" s="1395"/>
      <c r="F582" s="1395"/>
      <c r="G582" s="1395"/>
      <c r="H582" s="1395"/>
      <c r="I582" s="1395"/>
      <c r="J582" s="1395"/>
      <c r="K582" s="1395"/>
      <c r="L582" s="1395"/>
      <c r="M582" s="1395"/>
      <c r="N582" s="1395"/>
      <c r="O582" s="1395"/>
      <c r="P582" s="1395"/>
      <c r="Q582" s="1395"/>
      <c r="R582" s="1395"/>
      <c r="S582" s="1395"/>
      <c r="T582" s="1395"/>
      <c r="U582" s="1395"/>
      <c r="V582" s="1395"/>
      <c r="W582" s="1395"/>
      <c r="X582" s="1395"/>
      <c r="Y582" s="1395"/>
      <c r="Z582" s="1395"/>
    </row>
    <row r="583">
      <c r="A583" s="1395"/>
      <c r="B583" s="1395"/>
      <c r="C583" s="1395"/>
      <c r="D583" s="1395"/>
      <c r="E583" s="1395"/>
      <c r="F583" s="1395"/>
      <c r="G583" s="1395"/>
      <c r="H583" s="1395"/>
      <c r="I583" s="1395"/>
      <c r="J583" s="1395"/>
      <c r="K583" s="1395"/>
      <c r="L583" s="1395"/>
      <c r="M583" s="1395"/>
      <c r="N583" s="1395"/>
      <c r="O583" s="1395"/>
      <c r="P583" s="1395"/>
      <c r="Q583" s="1395"/>
      <c r="R583" s="1395"/>
      <c r="S583" s="1395"/>
      <c r="T583" s="1395"/>
      <c r="U583" s="1395"/>
      <c r="V583" s="1395"/>
      <c r="W583" s="1395"/>
      <c r="X583" s="1395"/>
      <c r="Y583" s="1395"/>
      <c r="Z583" s="1395"/>
    </row>
    <row r="584">
      <c r="A584" s="1395"/>
      <c r="B584" s="1395"/>
      <c r="C584" s="1395"/>
      <c r="D584" s="1395"/>
      <c r="E584" s="1395"/>
      <c r="F584" s="1395"/>
      <c r="G584" s="1395"/>
      <c r="H584" s="1395"/>
      <c r="I584" s="1395"/>
      <c r="J584" s="1395"/>
      <c r="K584" s="1395"/>
      <c r="L584" s="1395"/>
      <c r="M584" s="1395"/>
      <c r="N584" s="1395"/>
      <c r="O584" s="1395"/>
      <c r="P584" s="1395"/>
      <c r="Q584" s="1395"/>
      <c r="R584" s="1395"/>
      <c r="S584" s="1395"/>
      <c r="T584" s="1395"/>
      <c r="U584" s="1395"/>
      <c r="V584" s="1395"/>
      <c r="W584" s="1395"/>
      <c r="X584" s="1395"/>
      <c r="Y584" s="1395"/>
      <c r="Z584" s="1395"/>
    </row>
    <row r="585">
      <c r="A585" s="1395"/>
      <c r="B585" s="1395"/>
      <c r="C585" s="1395"/>
      <c r="D585" s="1395"/>
      <c r="E585" s="1395"/>
      <c r="F585" s="1395"/>
      <c r="G585" s="1395"/>
      <c r="H585" s="1395"/>
      <c r="I585" s="1395"/>
      <c r="J585" s="1395"/>
      <c r="K585" s="1395"/>
      <c r="L585" s="1395"/>
      <c r="M585" s="1395"/>
      <c r="N585" s="1395"/>
      <c r="O585" s="1395"/>
      <c r="P585" s="1395"/>
      <c r="Q585" s="1395"/>
      <c r="R585" s="1395"/>
      <c r="S585" s="1395"/>
      <c r="T585" s="1395"/>
      <c r="U585" s="1395"/>
      <c r="V585" s="1395"/>
      <c r="W585" s="1395"/>
      <c r="X585" s="1395"/>
      <c r="Y585" s="1395"/>
      <c r="Z585" s="1395"/>
    </row>
    <row r="586">
      <c r="A586" s="1395"/>
      <c r="B586" s="1395"/>
      <c r="C586" s="1395"/>
      <c r="D586" s="1395"/>
      <c r="E586" s="1395"/>
      <c r="F586" s="1395"/>
      <c r="G586" s="1395"/>
      <c r="H586" s="1395"/>
      <c r="I586" s="1395"/>
      <c r="J586" s="1395"/>
      <c r="K586" s="1395"/>
      <c r="L586" s="1395"/>
      <c r="M586" s="1395"/>
      <c r="N586" s="1395"/>
      <c r="O586" s="1395"/>
      <c r="P586" s="1395"/>
      <c r="Q586" s="1395"/>
      <c r="R586" s="1395"/>
      <c r="S586" s="1395"/>
      <c r="T586" s="1395"/>
      <c r="U586" s="1395"/>
      <c r="V586" s="1395"/>
      <c r="W586" s="1395"/>
      <c r="X586" s="1395"/>
      <c r="Y586" s="1395"/>
      <c r="Z586" s="1395"/>
    </row>
    <row r="587">
      <c r="A587" s="1395"/>
      <c r="B587" s="1395"/>
      <c r="C587" s="1395"/>
      <c r="D587" s="1395"/>
      <c r="E587" s="1395"/>
      <c r="F587" s="1395"/>
      <c r="G587" s="1395"/>
      <c r="H587" s="1395"/>
      <c r="I587" s="1395"/>
      <c r="J587" s="1395"/>
      <c r="K587" s="1395"/>
      <c r="L587" s="1395"/>
      <c r="M587" s="1395"/>
      <c r="N587" s="1395"/>
      <c r="O587" s="1395"/>
      <c r="P587" s="1395"/>
      <c r="Q587" s="1395"/>
      <c r="R587" s="1395"/>
      <c r="S587" s="1395"/>
      <c r="T587" s="1395"/>
      <c r="U587" s="1395"/>
      <c r="V587" s="1395"/>
      <c r="W587" s="1395"/>
      <c r="X587" s="1395"/>
      <c r="Y587" s="1395"/>
      <c r="Z587" s="1395"/>
    </row>
    <row r="588">
      <c r="A588" s="1395"/>
      <c r="B588" s="1395"/>
      <c r="C588" s="1395"/>
      <c r="D588" s="1395"/>
      <c r="E588" s="1395"/>
      <c r="F588" s="1395"/>
      <c r="G588" s="1395"/>
      <c r="H588" s="1395"/>
      <c r="I588" s="1395"/>
      <c r="J588" s="1395"/>
      <c r="K588" s="1395"/>
      <c r="L588" s="1395"/>
      <c r="M588" s="1395"/>
      <c r="N588" s="1395"/>
      <c r="O588" s="1395"/>
      <c r="P588" s="1395"/>
      <c r="Q588" s="1395"/>
      <c r="R588" s="1395"/>
      <c r="S588" s="1395"/>
      <c r="T588" s="1395"/>
      <c r="U588" s="1395"/>
      <c r="V588" s="1395"/>
      <c r="W588" s="1395"/>
      <c r="X588" s="1395"/>
      <c r="Y588" s="1395"/>
      <c r="Z588" s="1395"/>
    </row>
    <row r="589">
      <c r="A589" s="1395"/>
      <c r="B589" s="1395"/>
      <c r="C589" s="1395"/>
      <c r="D589" s="1395"/>
      <c r="E589" s="1395"/>
      <c r="F589" s="1395"/>
      <c r="G589" s="1395"/>
      <c r="H589" s="1395"/>
      <c r="I589" s="1395"/>
      <c r="J589" s="1395"/>
      <c r="K589" s="1395"/>
      <c r="L589" s="1395"/>
      <c r="M589" s="1395"/>
      <c r="N589" s="1395"/>
      <c r="O589" s="1395"/>
      <c r="P589" s="1395"/>
      <c r="Q589" s="1395"/>
      <c r="R589" s="1395"/>
      <c r="S589" s="1395"/>
      <c r="T589" s="1395"/>
      <c r="U589" s="1395"/>
      <c r="V589" s="1395"/>
      <c r="W589" s="1395"/>
      <c r="X589" s="1395"/>
      <c r="Y589" s="1395"/>
      <c r="Z589" s="1395"/>
    </row>
    <row r="590">
      <c r="A590" s="1395"/>
      <c r="B590" s="1395"/>
      <c r="C590" s="1395"/>
      <c r="D590" s="1395"/>
      <c r="E590" s="1395"/>
      <c r="F590" s="1395"/>
      <c r="G590" s="1395"/>
      <c r="H590" s="1395"/>
      <c r="I590" s="1395"/>
      <c r="J590" s="1395"/>
      <c r="K590" s="1395"/>
      <c r="L590" s="1395"/>
      <c r="M590" s="1395"/>
      <c r="N590" s="1395"/>
      <c r="O590" s="1395"/>
      <c r="P590" s="1395"/>
      <c r="Q590" s="1395"/>
      <c r="R590" s="1395"/>
      <c r="S590" s="1395"/>
      <c r="T590" s="1395"/>
      <c r="U590" s="1395"/>
      <c r="V590" s="1395"/>
      <c r="W590" s="1395"/>
      <c r="X590" s="1395"/>
      <c r="Y590" s="1395"/>
      <c r="Z590" s="1395"/>
    </row>
    <row r="591">
      <c r="A591" s="1395"/>
      <c r="B591" s="1395"/>
      <c r="C591" s="1395"/>
      <c r="D591" s="1395"/>
      <c r="E591" s="1395"/>
      <c r="F591" s="1395"/>
      <c r="G591" s="1395"/>
      <c r="H591" s="1395"/>
      <c r="I591" s="1395"/>
      <c r="J591" s="1395"/>
      <c r="K591" s="1395"/>
      <c r="L591" s="1395"/>
      <c r="M591" s="1395"/>
      <c r="N591" s="1395"/>
      <c r="O591" s="1395"/>
      <c r="P591" s="1395"/>
      <c r="Q591" s="1395"/>
      <c r="R591" s="1395"/>
      <c r="S591" s="1395"/>
      <c r="T591" s="1395"/>
      <c r="U591" s="1395"/>
      <c r="V591" s="1395"/>
      <c r="W591" s="1395"/>
      <c r="X591" s="1395"/>
      <c r="Y591" s="1395"/>
      <c r="Z591" s="1395"/>
    </row>
    <row r="592">
      <c r="A592" s="1395"/>
      <c r="B592" s="1395"/>
      <c r="C592" s="1395"/>
      <c r="D592" s="1395"/>
      <c r="E592" s="1395"/>
      <c r="F592" s="1395"/>
      <c r="G592" s="1395"/>
      <c r="H592" s="1395"/>
      <c r="I592" s="1395"/>
      <c r="J592" s="1395"/>
      <c r="K592" s="1395"/>
      <c r="L592" s="1395"/>
      <c r="M592" s="1395"/>
      <c r="N592" s="1395"/>
      <c r="O592" s="1395"/>
      <c r="P592" s="1395"/>
      <c r="Q592" s="1395"/>
      <c r="R592" s="1395"/>
      <c r="S592" s="1395"/>
      <c r="T592" s="1395"/>
      <c r="U592" s="1395"/>
      <c r="V592" s="1395"/>
      <c r="W592" s="1395"/>
      <c r="X592" s="1395"/>
      <c r="Y592" s="1395"/>
      <c r="Z592" s="1395"/>
    </row>
    <row r="593">
      <c r="A593" s="1395"/>
      <c r="B593" s="1395"/>
      <c r="C593" s="1395"/>
      <c r="D593" s="1395"/>
      <c r="E593" s="1395"/>
      <c r="F593" s="1395"/>
      <c r="G593" s="1395"/>
      <c r="H593" s="1395"/>
      <c r="I593" s="1395"/>
      <c r="J593" s="1395"/>
      <c r="K593" s="1395"/>
      <c r="L593" s="1395"/>
      <c r="M593" s="1395"/>
      <c r="N593" s="1395"/>
      <c r="O593" s="1395"/>
      <c r="P593" s="1395"/>
      <c r="Q593" s="1395"/>
      <c r="R593" s="1395"/>
      <c r="S593" s="1395"/>
      <c r="T593" s="1395"/>
      <c r="U593" s="1395"/>
      <c r="V593" s="1395"/>
      <c r="W593" s="1395"/>
      <c r="X593" s="1395"/>
      <c r="Y593" s="1395"/>
      <c r="Z593" s="1395"/>
    </row>
    <row r="594">
      <c r="A594" s="1395"/>
      <c r="B594" s="1395"/>
      <c r="C594" s="1395"/>
      <c r="D594" s="1395"/>
      <c r="E594" s="1395"/>
      <c r="F594" s="1395"/>
      <c r="G594" s="1395"/>
      <c r="H594" s="1395"/>
      <c r="I594" s="1395"/>
      <c r="J594" s="1395"/>
      <c r="K594" s="1395"/>
      <c r="L594" s="1395"/>
      <c r="M594" s="1395"/>
      <c r="N594" s="1395"/>
      <c r="O594" s="1395"/>
      <c r="P594" s="1395"/>
      <c r="Q594" s="1395"/>
      <c r="R594" s="1395"/>
      <c r="S594" s="1395"/>
      <c r="T594" s="1395"/>
      <c r="U594" s="1395"/>
      <c r="V594" s="1395"/>
      <c r="W594" s="1395"/>
      <c r="X594" s="1395"/>
      <c r="Y594" s="1395"/>
      <c r="Z594" s="1395"/>
    </row>
    <row r="595">
      <c r="A595" s="1395"/>
      <c r="B595" s="1395"/>
      <c r="C595" s="1395"/>
      <c r="D595" s="1395"/>
      <c r="E595" s="1395"/>
      <c r="F595" s="1395"/>
      <c r="G595" s="1395"/>
      <c r="H595" s="1395"/>
      <c r="I595" s="1395"/>
      <c r="J595" s="1395"/>
      <c r="K595" s="1395"/>
      <c r="L595" s="1395"/>
      <c r="M595" s="1395"/>
      <c r="N595" s="1395"/>
      <c r="O595" s="1395"/>
      <c r="P595" s="1395"/>
      <c r="Q595" s="1395"/>
      <c r="R595" s="1395"/>
      <c r="S595" s="1395"/>
      <c r="T595" s="1395"/>
      <c r="U595" s="1395"/>
      <c r="V595" s="1395"/>
      <c r="W595" s="1395"/>
      <c r="X595" s="1395"/>
      <c r="Y595" s="1395"/>
      <c r="Z595" s="1395"/>
    </row>
    <row r="596">
      <c r="A596" s="1395"/>
      <c r="B596" s="1395"/>
      <c r="C596" s="1395"/>
      <c r="D596" s="1395"/>
      <c r="E596" s="1395"/>
      <c r="F596" s="1395"/>
      <c r="G596" s="1395"/>
      <c r="H596" s="1395"/>
      <c r="I596" s="1395"/>
      <c r="J596" s="1395"/>
      <c r="K596" s="1395"/>
      <c r="L596" s="1395"/>
      <c r="M596" s="1395"/>
      <c r="N596" s="1395"/>
      <c r="O596" s="1395"/>
      <c r="P596" s="1395"/>
      <c r="Q596" s="1395"/>
      <c r="R596" s="1395"/>
      <c r="S596" s="1395"/>
      <c r="T596" s="1395"/>
      <c r="U596" s="1395"/>
      <c r="V596" s="1395"/>
      <c r="W596" s="1395"/>
      <c r="X596" s="1395"/>
      <c r="Y596" s="1395"/>
      <c r="Z596" s="1395"/>
    </row>
    <row r="597">
      <c r="A597" s="1395"/>
      <c r="B597" s="1395"/>
      <c r="C597" s="1395"/>
      <c r="D597" s="1395"/>
      <c r="E597" s="1395"/>
      <c r="F597" s="1395"/>
      <c r="G597" s="1395"/>
      <c r="H597" s="1395"/>
      <c r="I597" s="1395"/>
      <c r="J597" s="1395"/>
      <c r="K597" s="1395"/>
      <c r="L597" s="1395"/>
      <c r="M597" s="1395"/>
      <c r="N597" s="1395"/>
      <c r="O597" s="1395"/>
      <c r="P597" s="1395"/>
      <c r="Q597" s="1395"/>
      <c r="R597" s="1395"/>
      <c r="S597" s="1395"/>
      <c r="T597" s="1395"/>
      <c r="U597" s="1395"/>
      <c r="V597" s="1395"/>
      <c r="W597" s="1395"/>
      <c r="X597" s="1395"/>
      <c r="Y597" s="1395"/>
      <c r="Z597" s="1395"/>
    </row>
    <row r="598">
      <c r="A598" s="1395"/>
      <c r="B598" s="1395"/>
      <c r="C598" s="1395"/>
      <c r="D598" s="1395"/>
      <c r="E598" s="1395"/>
      <c r="F598" s="1395"/>
      <c r="G598" s="1395"/>
      <c r="H598" s="1395"/>
      <c r="I598" s="1395"/>
      <c r="J598" s="1395"/>
      <c r="K598" s="1395"/>
      <c r="L598" s="1395"/>
      <c r="M598" s="1395"/>
      <c r="N598" s="1395"/>
      <c r="O598" s="1395"/>
      <c r="P598" s="1395"/>
      <c r="Q598" s="1395"/>
      <c r="R598" s="1395"/>
      <c r="S598" s="1395"/>
      <c r="T598" s="1395"/>
      <c r="U598" s="1395"/>
      <c r="V598" s="1395"/>
      <c r="W598" s="1395"/>
      <c r="X598" s="1395"/>
      <c r="Y598" s="1395"/>
      <c r="Z598" s="1395"/>
    </row>
    <row r="599">
      <c r="A599" s="1395"/>
      <c r="B599" s="1395"/>
      <c r="C599" s="1395"/>
      <c r="D599" s="1395"/>
      <c r="E599" s="1395"/>
      <c r="F599" s="1395"/>
      <c r="G599" s="1395"/>
      <c r="H599" s="1395"/>
      <c r="I599" s="1395"/>
      <c r="J599" s="1395"/>
      <c r="K599" s="1395"/>
      <c r="L599" s="1395"/>
      <c r="M599" s="1395"/>
      <c r="N599" s="1395"/>
      <c r="O599" s="1395"/>
      <c r="P599" s="1395"/>
      <c r="Q599" s="1395"/>
      <c r="R599" s="1395"/>
      <c r="S599" s="1395"/>
      <c r="T599" s="1395"/>
      <c r="U599" s="1395"/>
      <c r="V599" s="1395"/>
      <c r="W599" s="1395"/>
      <c r="X599" s="1395"/>
      <c r="Y599" s="1395"/>
      <c r="Z599" s="1395"/>
    </row>
    <row r="600">
      <c r="A600" s="1395"/>
      <c r="B600" s="1395"/>
      <c r="C600" s="1395"/>
      <c r="D600" s="1395"/>
      <c r="E600" s="1395"/>
      <c r="F600" s="1395"/>
      <c r="G600" s="1395"/>
      <c r="H600" s="1395"/>
      <c r="I600" s="1395"/>
      <c r="J600" s="1395"/>
      <c r="K600" s="1395"/>
      <c r="L600" s="1395"/>
      <c r="M600" s="1395"/>
      <c r="N600" s="1395"/>
      <c r="O600" s="1395"/>
      <c r="P600" s="1395"/>
      <c r="Q600" s="1395"/>
      <c r="R600" s="1395"/>
      <c r="S600" s="1395"/>
      <c r="T600" s="1395"/>
      <c r="U600" s="1395"/>
      <c r="V600" s="1395"/>
      <c r="W600" s="1395"/>
      <c r="X600" s="1395"/>
      <c r="Y600" s="1395"/>
      <c r="Z600" s="1395"/>
    </row>
    <row r="601">
      <c r="A601" s="1395"/>
      <c r="B601" s="1395"/>
      <c r="C601" s="1395"/>
      <c r="D601" s="1395"/>
      <c r="E601" s="1395"/>
      <c r="F601" s="1395"/>
      <c r="G601" s="1395"/>
      <c r="H601" s="1395"/>
      <c r="I601" s="1395"/>
      <c r="J601" s="1395"/>
      <c r="K601" s="1395"/>
      <c r="L601" s="1395"/>
      <c r="M601" s="1395"/>
      <c r="N601" s="1395"/>
      <c r="O601" s="1395"/>
      <c r="P601" s="1395"/>
      <c r="Q601" s="1395"/>
      <c r="R601" s="1395"/>
      <c r="S601" s="1395"/>
      <c r="T601" s="1395"/>
      <c r="U601" s="1395"/>
      <c r="V601" s="1395"/>
      <c r="W601" s="1395"/>
      <c r="X601" s="1395"/>
      <c r="Y601" s="1395"/>
      <c r="Z601" s="1395"/>
    </row>
    <row r="602">
      <c r="A602" s="1395"/>
      <c r="B602" s="1395"/>
      <c r="C602" s="1395"/>
      <c r="D602" s="1395"/>
      <c r="E602" s="1395"/>
      <c r="F602" s="1395"/>
      <c r="G602" s="1395"/>
      <c r="H602" s="1395"/>
      <c r="I602" s="1395"/>
      <c r="J602" s="1395"/>
      <c r="K602" s="1395"/>
      <c r="L602" s="1395"/>
      <c r="M602" s="1395"/>
      <c r="N602" s="1395"/>
      <c r="O602" s="1395"/>
      <c r="P602" s="1395"/>
      <c r="Q602" s="1395"/>
      <c r="R602" s="1395"/>
      <c r="S602" s="1395"/>
      <c r="T602" s="1395"/>
      <c r="U602" s="1395"/>
      <c r="V602" s="1395"/>
      <c r="W602" s="1395"/>
      <c r="X602" s="1395"/>
      <c r="Y602" s="1395"/>
      <c r="Z602" s="1395"/>
    </row>
    <row r="603">
      <c r="A603" s="1395"/>
      <c r="B603" s="1395"/>
      <c r="C603" s="1395"/>
      <c r="D603" s="1395"/>
      <c r="E603" s="1395"/>
      <c r="F603" s="1395"/>
      <c r="G603" s="1395"/>
      <c r="H603" s="1395"/>
      <c r="I603" s="1395"/>
      <c r="J603" s="1395"/>
      <c r="K603" s="1395"/>
      <c r="L603" s="1395"/>
      <c r="M603" s="1395"/>
      <c r="N603" s="1395"/>
      <c r="O603" s="1395"/>
      <c r="P603" s="1395"/>
      <c r="Q603" s="1395"/>
      <c r="R603" s="1395"/>
      <c r="S603" s="1395"/>
      <c r="T603" s="1395"/>
      <c r="U603" s="1395"/>
      <c r="V603" s="1395"/>
      <c r="W603" s="1395"/>
      <c r="X603" s="1395"/>
      <c r="Y603" s="1395"/>
      <c r="Z603" s="1395"/>
    </row>
    <row r="604">
      <c r="A604" s="1395"/>
      <c r="B604" s="1395"/>
      <c r="C604" s="1395"/>
      <c r="D604" s="1395"/>
      <c r="E604" s="1395"/>
      <c r="F604" s="1395"/>
      <c r="G604" s="1395"/>
      <c r="H604" s="1395"/>
      <c r="I604" s="1395"/>
      <c r="J604" s="1395"/>
      <c r="K604" s="1395"/>
      <c r="L604" s="1395"/>
      <c r="M604" s="1395"/>
      <c r="N604" s="1395"/>
      <c r="O604" s="1395"/>
      <c r="P604" s="1395"/>
      <c r="Q604" s="1395"/>
      <c r="R604" s="1395"/>
      <c r="S604" s="1395"/>
      <c r="T604" s="1395"/>
      <c r="U604" s="1395"/>
      <c r="V604" s="1395"/>
      <c r="W604" s="1395"/>
      <c r="X604" s="1395"/>
      <c r="Y604" s="1395"/>
      <c r="Z604" s="1395"/>
    </row>
    <row r="605">
      <c r="A605" s="1395"/>
      <c r="B605" s="1395"/>
      <c r="C605" s="1395"/>
      <c r="D605" s="1395"/>
      <c r="E605" s="1395"/>
      <c r="F605" s="1395"/>
      <c r="G605" s="1395"/>
      <c r="H605" s="1395"/>
      <c r="I605" s="1395"/>
      <c r="J605" s="1395"/>
      <c r="K605" s="1395"/>
      <c r="L605" s="1395"/>
      <c r="M605" s="1395"/>
      <c r="N605" s="1395"/>
      <c r="O605" s="1395"/>
      <c r="P605" s="1395"/>
      <c r="Q605" s="1395"/>
      <c r="R605" s="1395"/>
      <c r="S605" s="1395"/>
      <c r="T605" s="1395"/>
      <c r="U605" s="1395"/>
      <c r="V605" s="1395"/>
      <c r="W605" s="1395"/>
      <c r="X605" s="1395"/>
      <c r="Y605" s="1395"/>
      <c r="Z605" s="1395"/>
    </row>
    <row r="606">
      <c r="A606" s="1395"/>
      <c r="B606" s="1395"/>
      <c r="C606" s="1395"/>
      <c r="D606" s="1395"/>
      <c r="E606" s="1395"/>
      <c r="F606" s="1395"/>
      <c r="G606" s="1395"/>
      <c r="H606" s="1395"/>
      <c r="I606" s="1395"/>
      <c r="J606" s="1395"/>
      <c r="K606" s="1395"/>
      <c r="L606" s="1395"/>
      <c r="M606" s="1395"/>
      <c r="N606" s="1395"/>
      <c r="O606" s="1395"/>
      <c r="P606" s="1395"/>
      <c r="Q606" s="1395"/>
      <c r="R606" s="1395"/>
      <c r="S606" s="1395"/>
      <c r="T606" s="1395"/>
      <c r="U606" s="1395"/>
      <c r="V606" s="1395"/>
      <c r="W606" s="1395"/>
      <c r="X606" s="1395"/>
      <c r="Y606" s="1395"/>
      <c r="Z606" s="1395"/>
    </row>
    <row r="607">
      <c r="A607" s="1395"/>
      <c r="B607" s="1395"/>
      <c r="C607" s="1395"/>
      <c r="D607" s="1395"/>
      <c r="E607" s="1395"/>
      <c r="F607" s="1395"/>
      <c r="G607" s="1395"/>
      <c r="H607" s="1395"/>
      <c r="I607" s="1395"/>
      <c r="J607" s="1395"/>
      <c r="K607" s="1395"/>
      <c r="L607" s="1395"/>
      <c r="M607" s="1395"/>
      <c r="N607" s="1395"/>
      <c r="O607" s="1395"/>
      <c r="P607" s="1395"/>
      <c r="Q607" s="1395"/>
      <c r="R607" s="1395"/>
      <c r="S607" s="1395"/>
      <c r="T607" s="1395"/>
      <c r="U607" s="1395"/>
      <c r="V607" s="1395"/>
      <c r="W607" s="1395"/>
      <c r="X607" s="1395"/>
      <c r="Y607" s="1395"/>
      <c r="Z607" s="1395"/>
    </row>
    <row r="608">
      <c r="A608" s="1395"/>
      <c r="B608" s="1395"/>
      <c r="C608" s="1395"/>
      <c r="D608" s="1395"/>
      <c r="E608" s="1395"/>
      <c r="F608" s="1395"/>
      <c r="G608" s="1395"/>
      <c r="H608" s="1395"/>
      <c r="I608" s="1395"/>
      <c r="J608" s="1395"/>
      <c r="K608" s="1395"/>
      <c r="L608" s="1395"/>
      <c r="M608" s="1395"/>
      <c r="N608" s="1395"/>
      <c r="O608" s="1395"/>
      <c r="P608" s="1395"/>
      <c r="Q608" s="1395"/>
      <c r="R608" s="1395"/>
      <c r="S608" s="1395"/>
      <c r="T608" s="1395"/>
      <c r="U608" s="1395"/>
      <c r="V608" s="1395"/>
      <c r="W608" s="1395"/>
      <c r="X608" s="1395"/>
      <c r="Y608" s="1395"/>
      <c r="Z608" s="1395"/>
    </row>
    <row r="609">
      <c r="A609" s="1395"/>
      <c r="B609" s="1395"/>
      <c r="C609" s="1395"/>
      <c r="D609" s="1395"/>
      <c r="E609" s="1395"/>
      <c r="F609" s="1395"/>
      <c r="G609" s="1395"/>
      <c r="H609" s="1395"/>
      <c r="I609" s="1395"/>
      <c r="J609" s="1395"/>
      <c r="K609" s="1395"/>
      <c r="L609" s="1395"/>
      <c r="M609" s="1395"/>
      <c r="N609" s="1395"/>
      <c r="O609" s="1395"/>
      <c r="P609" s="1395"/>
      <c r="Q609" s="1395"/>
      <c r="R609" s="1395"/>
      <c r="S609" s="1395"/>
      <c r="T609" s="1395"/>
      <c r="U609" s="1395"/>
      <c r="V609" s="1395"/>
      <c r="W609" s="1395"/>
      <c r="X609" s="1395"/>
      <c r="Y609" s="1395"/>
      <c r="Z609" s="1395"/>
    </row>
    <row r="610">
      <c r="A610" s="1395"/>
      <c r="B610" s="1395"/>
      <c r="C610" s="1395"/>
      <c r="D610" s="1395"/>
      <c r="E610" s="1395"/>
      <c r="F610" s="1395"/>
      <c r="G610" s="1395"/>
      <c r="H610" s="1395"/>
      <c r="I610" s="1395"/>
      <c r="J610" s="1395"/>
      <c r="K610" s="1395"/>
      <c r="L610" s="1395"/>
      <c r="M610" s="1395"/>
      <c r="N610" s="1395"/>
      <c r="O610" s="1395"/>
      <c r="P610" s="1395"/>
      <c r="Q610" s="1395"/>
      <c r="R610" s="1395"/>
      <c r="S610" s="1395"/>
      <c r="T610" s="1395"/>
      <c r="U610" s="1395"/>
      <c r="V610" s="1395"/>
      <c r="W610" s="1395"/>
      <c r="X610" s="1395"/>
      <c r="Y610" s="1395"/>
      <c r="Z610" s="1395"/>
    </row>
    <row r="611">
      <c r="A611" s="1395"/>
      <c r="B611" s="1395"/>
      <c r="C611" s="1395"/>
      <c r="D611" s="1395"/>
      <c r="E611" s="1395"/>
      <c r="F611" s="1395"/>
      <c r="G611" s="1395"/>
      <c r="H611" s="1395"/>
      <c r="I611" s="1395"/>
      <c r="J611" s="1395"/>
      <c r="K611" s="1395"/>
      <c r="L611" s="1395"/>
      <c r="M611" s="1395"/>
      <c r="N611" s="1395"/>
      <c r="O611" s="1395"/>
      <c r="P611" s="1395"/>
      <c r="Q611" s="1395"/>
      <c r="R611" s="1395"/>
      <c r="S611" s="1395"/>
      <c r="T611" s="1395"/>
      <c r="U611" s="1395"/>
      <c r="V611" s="1395"/>
      <c r="W611" s="1395"/>
      <c r="X611" s="1395"/>
      <c r="Y611" s="1395"/>
      <c r="Z611" s="1395"/>
    </row>
    <row r="612">
      <c r="A612" s="1395"/>
      <c r="B612" s="1395"/>
      <c r="C612" s="1395"/>
      <c r="D612" s="1395"/>
      <c r="E612" s="1395"/>
      <c r="F612" s="1395"/>
      <c r="G612" s="1395"/>
      <c r="H612" s="1395"/>
      <c r="I612" s="1395"/>
      <c r="J612" s="1395"/>
      <c r="K612" s="1395"/>
      <c r="L612" s="1395"/>
      <c r="M612" s="1395"/>
      <c r="N612" s="1395"/>
      <c r="O612" s="1395"/>
      <c r="P612" s="1395"/>
      <c r="Q612" s="1395"/>
      <c r="R612" s="1395"/>
      <c r="S612" s="1395"/>
      <c r="T612" s="1395"/>
      <c r="U612" s="1395"/>
      <c r="V612" s="1395"/>
      <c r="W612" s="1395"/>
      <c r="X612" s="1395"/>
      <c r="Y612" s="1395"/>
      <c r="Z612" s="1395"/>
    </row>
    <row r="613">
      <c r="A613" s="1395"/>
      <c r="B613" s="1395"/>
      <c r="C613" s="1395"/>
      <c r="D613" s="1395"/>
      <c r="E613" s="1395"/>
      <c r="F613" s="1395"/>
      <c r="G613" s="1395"/>
      <c r="H613" s="1395"/>
      <c r="I613" s="1395"/>
      <c r="J613" s="1395"/>
      <c r="K613" s="1395"/>
      <c r="L613" s="1395"/>
      <c r="M613" s="1395"/>
      <c r="N613" s="1395"/>
      <c r="O613" s="1395"/>
      <c r="P613" s="1395"/>
      <c r="Q613" s="1395"/>
      <c r="R613" s="1395"/>
      <c r="S613" s="1395"/>
      <c r="T613" s="1395"/>
      <c r="U613" s="1395"/>
      <c r="V613" s="1395"/>
      <c r="W613" s="1395"/>
      <c r="X613" s="1395"/>
      <c r="Y613" s="1395"/>
      <c r="Z613" s="1395"/>
    </row>
    <row r="614">
      <c r="A614" s="1395"/>
      <c r="B614" s="1395"/>
      <c r="C614" s="1395"/>
      <c r="D614" s="1395"/>
      <c r="E614" s="1395"/>
      <c r="F614" s="1395"/>
      <c r="G614" s="1395"/>
      <c r="H614" s="1395"/>
      <c r="I614" s="1395"/>
      <c r="J614" s="1395"/>
      <c r="K614" s="1395"/>
      <c r="L614" s="1395"/>
      <c r="M614" s="1395"/>
      <c r="N614" s="1395"/>
      <c r="O614" s="1395"/>
      <c r="P614" s="1395"/>
      <c r="Q614" s="1395"/>
      <c r="R614" s="1395"/>
      <c r="S614" s="1395"/>
      <c r="T614" s="1395"/>
      <c r="U614" s="1395"/>
      <c r="V614" s="1395"/>
      <c r="W614" s="1395"/>
      <c r="X614" s="1395"/>
      <c r="Y614" s="1395"/>
      <c r="Z614" s="1395"/>
    </row>
    <row r="615">
      <c r="A615" s="1395"/>
      <c r="B615" s="1395"/>
      <c r="C615" s="1395"/>
      <c r="D615" s="1395"/>
      <c r="E615" s="1395"/>
      <c r="F615" s="1395"/>
      <c r="G615" s="1395"/>
      <c r="H615" s="1395"/>
      <c r="I615" s="1395"/>
      <c r="J615" s="1395"/>
      <c r="K615" s="1395"/>
      <c r="L615" s="1395"/>
      <c r="M615" s="1395"/>
      <c r="N615" s="1395"/>
      <c r="O615" s="1395"/>
      <c r="P615" s="1395"/>
      <c r="Q615" s="1395"/>
      <c r="R615" s="1395"/>
      <c r="S615" s="1395"/>
      <c r="T615" s="1395"/>
      <c r="U615" s="1395"/>
      <c r="V615" s="1395"/>
      <c r="W615" s="1395"/>
      <c r="X615" s="1395"/>
      <c r="Y615" s="1395"/>
      <c r="Z615" s="1395"/>
    </row>
    <row r="616">
      <c r="A616" s="1395"/>
      <c r="B616" s="1395"/>
      <c r="C616" s="1395"/>
      <c r="D616" s="1395"/>
      <c r="E616" s="1395"/>
      <c r="F616" s="1395"/>
      <c r="G616" s="1395"/>
      <c r="H616" s="1395"/>
      <c r="I616" s="1395"/>
      <c r="J616" s="1395"/>
      <c r="K616" s="1395"/>
      <c r="L616" s="1395"/>
      <c r="M616" s="1395"/>
      <c r="N616" s="1395"/>
      <c r="O616" s="1395"/>
      <c r="P616" s="1395"/>
      <c r="Q616" s="1395"/>
      <c r="R616" s="1395"/>
      <c r="S616" s="1395"/>
      <c r="T616" s="1395"/>
      <c r="U616" s="1395"/>
      <c r="V616" s="1395"/>
      <c r="W616" s="1395"/>
      <c r="X616" s="1395"/>
      <c r="Y616" s="1395"/>
      <c r="Z616" s="1395"/>
    </row>
    <row r="617">
      <c r="A617" s="1395"/>
      <c r="B617" s="1395"/>
      <c r="C617" s="1395"/>
      <c r="D617" s="1395"/>
      <c r="E617" s="1395"/>
      <c r="F617" s="1395"/>
      <c r="G617" s="1395"/>
      <c r="H617" s="1395"/>
      <c r="I617" s="1395"/>
      <c r="J617" s="1395"/>
      <c r="K617" s="1395"/>
      <c r="L617" s="1395"/>
      <c r="M617" s="1395"/>
      <c r="N617" s="1395"/>
      <c r="O617" s="1395"/>
      <c r="P617" s="1395"/>
      <c r="Q617" s="1395"/>
      <c r="R617" s="1395"/>
      <c r="S617" s="1395"/>
      <c r="T617" s="1395"/>
      <c r="U617" s="1395"/>
      <c r="V617" s="1395"/>
      <c r="W617" s="1395"/>
      <c r="X617" s="1395"/>
      <c r="Y617" s="1395"/>
      <c r="Z617" s="1395"/>
    </row>
    <row r="618">
      <c r="A618" s="1395"/>
      <c r="B618" s="1395"/>
      <c r="C618" s="1395"/>
      <c r="D618" s="1395"/>
      <c r="E618" s="1395"/>
      <c r="F618" s="1395"/>
      <c r="G618" s="1395"/>
      <c r="H618" s="1395"/>
      <c r="I618" s="1395"/>
      <c r="J618" s="1395"/>
      <c r="K618" s="1395"/>
      <c r="L618" s="1395"/>
      <c r="M618" s="1395"/>
      <c r="N618" s="1395"/>
      <c r="O618" s="1395"/>
      <c r="P618" s="1395"/>
      <c r="Q618" s="1395"/>
      <c r="R618" s="1395"/>
      <c r="S618" s="1395"/>
      <c r="T618" s="1395"/>
      <c r="U618" s="1395"/>
      <c r="V618" s="1395"/>
      <c r="W618" s="1395"/>
      <c r="X618" s="1395"/>
      <c r="Y618" s="1395"/>
      <c r="Z618" s="1395"/>
    </row>
    <row r="619">
      <c r="A619" s="1395"/>
      <c r="B619" s="1395"/>
      <c r="C619" s="1395"/>
      <c r="D619" s="1395"/>
      <c r="E619" s="1395"/>
      <c r="F619" s="1395"/>
      <c r="G619" s="1395"/>
      <c r="H619" s="1395"/>
      <c r="I619" s="1395"/>
      <c r="J619" s="1395"/>
      <c r="K619" s="1395"/>
      <c r="L619" s="1395"/>
      <c r="M619" s="1395"/>
      <c r="N619" s="1395"/>
      <c r="O619" s="1395"/>
      <c r="P619" s="1395"/>
      <c r="Q619" s="1395"/>
      <c r="R619" s="1395"/>
      <c r="S619" s="1395"/>
      <c r="T619" s="1395"/>
      <c r="U619" s="1395"/>
      <c r="V619" s="1395"/>
      <c r="W619" s="1395"/>
      <c r="X619" s="1395"/>
      <c r="Y619" s="1395"/>
      <c r="Z619" s="1395"/>
    </row>
    <row r="620">
      <c r="A620" s="1395"/>
      <c r="B620" s="1395"/>
      <c r="C620" s="1395"/>
      <c r="D620" s="1395"/>
      <c r="E620" s="1395"/>
      <c r="F620" s="1395"/>
      <c r="G620" s="1395"/>
      <c r="H620" s="1395"/>
      <c r="I620" s="1395"/>
      <c r="J620" s="1395"/>
      <c r="K620" s="1395"/>
      <c r="L620" s="1395"/>
      <c r="M620" s="1395"/>
      <c r="N620" s="1395"/>
      <c r="O620" s="1395"/>
      <c r="P620" s="1395"/>
      <c r="Q620" s="1395"/>
      <c r="R620" s="1395"/>
      <c r="S620" s="1395"/>
      <c r="T620" s="1395"/>
      <c r="U620" s="1395"/>
      <c r="V620" s="1395"/>
      <c r="W620" s="1395"/>
      <c r="X620" s="1395"/>
      <c r="Y620" s="1395"/>
      <c r="Z620" s="1395"/>
    </row>
    <row r="621">
      <c r="A621" s="1395"/>
      <c r="B621" s="1395"/>
      <c r="C621" s="1395"/>
      <c r="D621" s="1395"/>
      <c r="E621" s="1395"/>
      <c r="F621" s="1395"/>
      <c r="G621" s="1395"/>
      <c r="H621" s="1395"/>
      <c r="I621" s="1395"/>
      <c r="J621" s="1395"/>
      <c r="K621" s="1395"/>
      <c r="L621" s="1395"/>
      <c r="M621" s="1395"/>
      <c r="N621" s="1395"/>
      <c r="O621" s="1395"/>
      <c r="P621" s="1395"/>
      <c r="Q621" s="1395"/>
      <c r="R621" s="1395"/>
      <c r="S621" s="1395"/>
      <c r="T621" s="1395"/>
      <c r="U621" s="1395"/>
      <c r="V621" s="1395"/>
      <c r="W621" s="1395"/>
      <c r="X621" s="1395"/>
      <c r="Y621" s="1395"/>
      <c r="Z621" s="1395"/>
    </row>
    <row r="622">
      <c r="A622" s="1395"/>
      <c r="B622" s="1395"/>
      <c r="C622" s="1395"/>
      <c r="D622" s="1395"/>
      <c r="E622" s="1395"/>
      <c r="F622" s="1395"/>
      <c r="G622" s="1395"/>
      <c r="H622" s="1395"/>
      <c r="I622" s="1395"/>
      <c r="J622" s="1395"/>
      <c r="K622" s="1395"/>
      <c r="L622" s="1395"/>
      <c r="M622" s="1395"/>
      <c r="N622" s="1395"/>
      <c r="O622" s="1395"/>
      <c r="P622" s="1395"/>
      <c r="Q622" s="1395"/>
      <c r="R622" s="1395"/>
      <c r="S622" s="1395"/>
      <c r="T622" s="1395"/>
      <c r="U622" s="1395"/>
      <c r="V622" s="1395"/>
      <c r="W622" s="1395"/>
      <c r="X622" s="1395"/>
      <c r="Y622" s="1395"/>
      <c r="Z622" s="1395"/>
    </row>
    <row r="623">
      <c r="A623" s="1395"/>
      <c r="B623" s="1395"/>
      <c r="C623" s="1395"/>
      <c r="D623" s="1395"/>
      <c r="E623" s="1395"/>
      <c r="F623" s="1395"/>
      <c r="G623" s="1395"/>
      <c r="H623" s="1395"/>
      <c r="I623" s="1395"/>
      <c r="J623" s="1395"/>
      <c r="K623" s="1395"/>
      <c r="L623" s="1395"/>
      <c r="M623" s="1395"/>
      <c r="N623" s="1395"/>
      <c r="O623" s="1395"/>
      <c r="P623" s="1395"/>
      <c r="Q623" s="1395"/>
      <c r="R623" s="1395"/>
      <c r="S623" s="1395"/>
      <c r="T623" s="1395"/>
      <c r="U623" s="1395"/>
      <c r="V623" s="1395"/>
      <c r="W623" s="1395"/>
      <c r="X623" s="1395"/>
      <c r="Y623" s="1395"/>
      <c r="Z623" s="1395"/>
    </row>
    <row r="624">
      <c r="A624" s="1395"/>
      <c r="B624" s="1395"/>
      <c r="C624" s="1395"/>
      <c r="D624" s="1395"/>
      <c r="E624" s="1395"/>
      <c r="F624" s="1395"/>
      <c r="G624" s="1395"/>
      <c r="H624" s="1395"/>
      <c r="I624" s="1395"/>
      <c r="J624" s="1395"/>
      <c r="K624" s="1395"/>
      <c r="L624" s="1395"/>
      <c r="M624" s="1395"/>
      <c r="N624" s="1395"/>
      <c r="O624" s="1395"/>
      <c r="P624" s="1395"/>
      <c r="Q624" s="1395"/>
      <c r="R624" s="1395"/>
      <c r="S624" s="1395"/>
      <c r="T624" s="1395"/>
      <c r="U624" s="1395"/>
      <c r="V624" s="1395"/>
      <c r="W624" s="1395"/>
      <c r="X624" s="1395"/>
      <c r="Y624" s="1395"/>
      <c r="Z624" s="1395"/>
    </row>
    <row r="625">
      <c r="A625" s="1395"/>
      <c r="B625" s="1395"/>
      <c r="C625" s="1395"/>
      <c r="D625" s="1395"/>
      <c r="E625" s="1395"/>
      <c r="F625" s="1395"/>
      <c r="G625" s="1395"/>
      <c r="H625" s="1395"/>
      <c r="I625" s="1395"/>
      <c r="J625" s="1395"/>
      <c r="K625" s="1395"/>
      <c r="L625" s="1395"/>
      <c r="M625" s="1395"/>
      <c r="N625" s="1395"/>
      <c r="O625" s="1395"/>
      <c r="P625" s="1395"/>
      <c r="Q625" s="1395"/>
      <c r="R625" s="1395"/>
      <c r="S625" s="1395"/>
      <c r="T625" s="1395"/>
      <c r="U625" s="1395"/>
      <c r="V625" s="1395"/>
      <c r="W625" s="1395"/>
      <c r="X625" s="1395"/>
      <c r="Y625" s="1395"/>
      <c r="Z625" s="1395"/>
    </row>
    <row r="626">
      <c r="A626" s="1395"/>
      <c r="B626" s="1395"/>
      <c r="C626" s="1395"/>
      <c r="D626" s="1395"/>
      <c r="E626" s="1395"/>
      <c r="F626" s="1395"/>
      <c r="G626" s="1395"/>
      <c r="H626" s="1395"/>
      <c r="I626" s="1395"/>
      <c r="J626" s="1395"/>
      <c r="K626" s="1395"/>
      <c r="L626" s="1395"/>
      <c r="M626" s="1395"/>
      <c r="N626" s="1395"/>
      <c r="O626" s="1395"/>
      <c r="P626" s="1395"/>
      <c r="Q626" s="1395"/>
      <c r="R626" s="1395"/>
      <c r="S626" s="1395"/>
      <c r="T626" s="1395"/>
      <c r="U626" s="1395"/>
      <c r="V626" s="1395"/>
      <c r="W626" s="1395"/>
      <c r="X626" s="1395"/>
      <c r="Y626" s="1395"/>
      <c r="Z626" s="1395"/>
    </row>
    <row r="627">
      <c r="A627" s="1395"/>
      <c r="B627" s="1395"/>
      <c r="C627" s="1395"/>
      <c r="D627" s="1395"/>
      <c r="E627" s="1395"/>
      <c r="F627" s="1395"/>
      <c r="G627" s="1395"/>
      <c r="H627" s="1395"/>
      <c r="I627" s="1395"/>
      <c r="J627" s="1395"/>
      <c r="K627" s="1395"/>
      <c r="L627" s="1395"/>
      <c r="M627" s="1395"/>
      <c r="N627" s="1395"/>
      <c r="O627" s="1395"/>
      <c r="P627" s="1395"/>
      <c r="Q627" s="1395"/>
      <c r="R627" s="1395"/>
      <c r="S627" s="1395"/>
      <c r="T627" s="1395"/>
      <c r="U627" s="1395"/>
      <c r="V627" s="1395"/>
      <c r="W627" s="1395"/>
      <c r="X627" s="1395"/>
      <c r="Y627" s="1395"/>
      <c r="Z627" s="1395"/>
    </row>
    <row r="628">
      <c r="A628" s="1395"/>
      <c r="B628" s="1395"/>
      <c r="C628" s="1395"/>
      <c r="D628" s="1395"/>
      <c r="E628" s="1395"/>
      <c r="F628" s="1395"/>
      <c r="G628" s="1395"/>
      <c r="H628" s="1395"/>
      <c r="I628" s="1395"/>
      <c r="J628" s="1395"/>
      <c r="K628" s="1395"/>
      <c r="L628" s="1395"/>
      <c r="M628" s="1395"/>
      <c r="N628" s="1395"/>
      <c r="O628" s="1395"/>
      <c r="P628" s="1395"/>
      <c r="Q628" s="1395"/>
      <c r="R628" s="1395"/>
      <c r="S628" s="1395"/>
      <c r="T628" s="1395"/>
      <c r="U628" s="1395"/>
      <c r="V628" s="1395"/>
      <c r="W628" s="1395"/>
      <c r="X628" s="1395"/>
      <c r="Y628" s="1395"/>
      <c r="Z628" s="1395"/>
    </row>
    <row r="629">
      <c r="A629" s="1395"/>
      <c r="B629" s="1395"/>
      <c r="C629" s="1395"/>
      <c r="D629" s="1395"/>
      <c r="E629" s="1395"/>
      <c r="F629" s="1395"/>
      <c r="G629" s="1395"/>
      <c r="H629" s="1395"/>
      <c r="I629" s="1395"/>
      <c r="J629" s="1395"/>
      <c r="K629" s="1395"/>
      <c r="L629" s="1395"/>
      <c r="M629" s="1395"/>
      <c r="N629" s="1395"/>
      <c r="O629" s="1395"/>
      <c r="P629" s="1395"/>
      <c r="Q629" s="1395"/>
      <c r="R629" s="1395"/>
      <c r="S629" s="1395"/>
      <c r="T629" s="1395"/>
      <c r="U629" s="1395"/>
      <c r="V629" s="1395"/>
      <c r="W629" s="1395"/>
      <c r="X629" s="1395"/>
      <c r="Y629" s="1395"/>
      <c r="Z629" s="1395"/>
    </row>
    <row r="630">
      <c r="A630" s="1395"/>
      <c r="B630" s="1395"/>
      <c r="C630" s="1395"/>
      <c r="D630" s="1395"/>
      <c r="E630" s="1395"/>
      <c r="F630" s="1395"/>
      <c r="G630" s="1395"/>
      <c r="H630" s="1395"/>
      <c r="I630" s="1395"/>
      <c r="J630" s="1395"/>
      <c r="K630" s="1395"/>
      <c r="L630" s="1395"/>
      <c r="M630" s="1395"/>
      <c r="N630" s="1395"/>
      <c r="O630" s="1395"/>
      <c r="P630" s="1395"/>
      <c r="Q630" s="1395"/>
      <c r="R630" s="1395"/>
      <c r="S630" s="1395"/>
      <c r="T630" s="1395"/>
      <c r="U630" s="1395"/>
      <c r="V630" s="1395"/>
      <c r="W630" s="1395"/>
      <c r="X630" s="1395"/>
      <c r="Y630" s="1395"/>
      <c r="Z630" s="1395"/>
    </row>
    <row r="631">
      <c r="A631" s="1395"/>
      <c r="B631" s="1395"/>
      <c r="C631" s="1395"/>
      <c r="D631" s="1395"/>
      <c r="E631" s="1395"/>
      <c r="F631" s="1395"/>
      <c r="G631" s="1395"/>
      <c r="H631" s="1395"/>
      <c r="I631" s="1395"/>
      <c r="J631" s="1395"/>
      <c r="K631" s="1395"/>
      <c r="L631" s="1395"/>
      <c r="M631" s="1395"/>
      <c r="N631" s="1395"/>
      <c r="O631" s="1395"/>
      <c r="P631" s="1395"/>
      <c r="Q631" s="1395"/>
      <c r="R631" s="1395"/>
      <c r="S631" s="1395"/>
      <c r="T631" s="1395"/>
      <c r="U631" s="1395"/>
      <c r="V631" s="1395"/>
      <c r="W631" s="1395"/>
      <c r="X631" s="1395"/>
      <c r="Y631" s="1395"/>
      <c r="Z631" s="1395"/>
    </row>
    <row r="632">
      <c r="A632" s="1395"/>
      <c r="B632" s="1395"/>
      <c r="C632" s="1395"/>
      <c r="D632" s="1395"/>
      <c r="E632" s="1395"/>
      <c r="F632" s="1395"/>
      <c r="G632" s="1395"/>
      <c r="H632" s="1395"/>
      <c r="I632" s="1395"/>
      <c r="J632" s="1395"/>
      <c r="K632" s="1395"/>
      <c r="L632" s="1395"/>
      <c r="M632" s="1395"/>
      <c r="N632" s="1395"/>
      <c r="O632" s="1395"/>
      <c r="P632" s="1395"/>
      <c r="Q632" s="1395"/>
      <c r="R632" s="1395"/>
      <c r="S632" s="1395"/>
      <c r="T632" s="1395"/>
      <c r="U632" s="1395"/>
      <c r="V632" s="1395"/>
      <c r="W632" s="1395"/>
      <c r="X632" s="1395"/>
      <c r="Y632" s="1395"/>
      <c r="Z632" s="1395"/>
    </row>
    <row r="633">
      <c r="A633" s="1395"/>
      <c r="B633" s="1395"/>
      <c r="C633" s="1395"/>
      <c r="D633" s="1395"/>
      <c r="E633" s="1395"/>
      <c r="F633" s="1395"/>
      <c r="G633" s="1395"/>
      <c r="H633" s="1395"/>
      <c r="I633" s="1395"/>
      <c r="J633" s="1395"/>
      <c r="K633" s="1395"/>
      <c r="L633" s="1395"/>
      <c r="M633" s="1395"/>
      <c r="N633" s="1395"/>
      <c r="O633" s="1395"/>
      <c r="P633" s="1395"/>
      <c r="Q633" s="1395"/>
      <c r="R633" s="1395"/>
      <c r="S633" s="1395"/>
      <c r="T633" s="1395"/>
      <c r="U633" s="1395"/>
      <c r="V633" s="1395"/>
      <c r="W633" s="1395"/>
      <c r="X633" s="1395"/>
      <c r="Y633" s="1395"/>
      <c r="Z633" s="1395"/>
    </row>
    <row r="634">
      <c r="A634" s="1395"/>
      <c r="B634" s="1395"/>
      <c r="C634" s="1395"/>
      <c r="D634" s="1395"/>
      <c r="E634" s="1395"/>
      <c r="F634" s="1395"/>
      <c r="G634" s="1395"/>
      <c r="H634" s="1395"/>
      <c r="I634" s="1395"/>
      <c r="J634" s="1395"/>
      <c r="K634" s="1395"/>
      <c r="L634" s="1395"/>
      <c r="M634" s="1395"/>
      <c r="N634" s="1395"/>
      <c r="O634" s="1395"/>
      <c r="P634" s="1395"/>
      <c r="Q634" s="1395"/>
      <c r="R634" s="1395"/>
      <c r="S634" s="1395"/>
      <c r="T634" s="1395"/>
      <c r="U634" s="1395"/>
      <c r="V634" s="1395"/>
      <c r="W634" s="1395"/>
      <c r="X634" s="1395"/>
      <c r="Y634" s="1395"/>
      <c r="Z634" s="1395"/>
    </row>
    <row r="635">
      <c r="A635" s="1395"/>
      <c r="B635" s="1395"/>
      <c r="C635" s="1395"/>
      <c r="D635" s="1395"/>
      <c r="E635" s="1395"/>
      <c r="F635" s="1395"/>
      <c r="G635" s="1395"/>
      <c r="H635" s="1395"/>
      <c r="I635" s="1395"/>
      <c r="J635" s="1395"/>
      <c r="K635" s="1395"/>
      <c r="L635" s="1395"/>
      <c r="M635" s="1395"/>
      <c r="N635" s="1395"/>
      <c r="O635" s="1395"/>
      <c r="P635" s="1395"/>
      <c r="Q635" s="1395"/>
      <c r="R635" s="1395"/>
      <c r="S635" s="1395"/>
      <c r="T635" s="1395"/>
      <c r="U635" s="1395"/>
      <c r="V635" s="1395"/>
      <c r="W635" s="1395"/>
      <c r="X635" s="1395"/>
      <c r="Y635" s="1395"/>
      <c r="Z635" s="1395"/>
    </row>
    <row r="636">
      <c r="A636" s="1395"/>
      <c r="B636" s="1395"/>
      <c r="C636" s="1395"/>
      <c r="D636" s="1395"/>
      <c r="E636" s="1395"/>
      <c r="F636" s="1395"/>
      <c r="G636" s="1395"/>
      <c r="H636" s="1395"/>
      <c r="I636" s="1395"/>
      <c r="J636" s="1395"/>
      <c r="K636" s="1395"/>
      <c r="L636" s="1395"/>
      <c r="M636" s="1395"/>
      <c r="N636" s="1395"/>
      <c r="O636" s="1395"/>
      <c r="P636" s="1395"/>
      <c r="Q636" s="1395"/>
      <c r="R636" s="1395"/>
      <c r="S636" s="1395"/>
      <c r="T636" s="1395"/>
      <c r="U636" s="1395"/>
      <c r="V636" s="1395"/>
      <c r="W636" s="1395"/>
      <c r="X636" s="1395"/>
      <c r="Y636" s="1395"/>
      <c r="Z636" s="1395"/>
    </row>
    <row r="637">
      <c r="A637" s="1395"/>
      <c r="B637" s="1395"/>
      <c r="C637" s="1395"/>
      <c r="D637" s="1395"/>
      <c r="E637" s="1395"/>
      <c r="F637" s="1395"/>
      <c r="G637" s="1395"/>
      <c r="H637" s="1395"/>
      <c r="I637" s="1395"/>
      <c r="J637" s="1395"/>
      <c r="K637" s="1395"/>
      <c r="L637" s="1395"/>
      <c r="M637" s="1395"/>
      <c r="N637" s="1395"/>
      <c r="O637" s="1395"/>
      <c r="P637" s="1395"/>
      <c r="Q637" s="1395"/>
      <c r="R637" s="1395"/>
      <c r="S637" s="1395"/>
      <c r="T637" s="1395"/>
      <c r="U637" s="1395"/>
      <c r="V637" s="1395"/>
      <c r="W637" s="1395"/>
      <c r="X637" s="1395"/>
      <c r="Y637" s="1395"/>
      <c r="Z637" s="1395"/>
    </row>
    <row r="638">
      <c r="A638" s="1395"/>
      <c r="B638" s="1395"/>
      <c r="C638" s="1395"/>
      <c r="D638" s="1395"/>
      <c r="E638" s="1395"/>
      <c r="F638" s="1395"/>
      <c r="G638" s="1395"/>
      <c r="H638" s="1395"/>
      <c r="I638" s="1395"/>
      <c r="J638" s="1395"/>
      <c r="K638" s="1395"/>
      <c r="L638" s="1395"/>
      <c r="M638" s="1395"/>
      <c r="N638" s="1395"/>
      <c r="O638" s="1395"/>
      <c r="P638" s="1395"/>
      <c r="Q638" s="1395"/>
      <c r="R638" s="1395"/>
      <c r="S638" s="1395"/>
      <c r="T638" s="1395"/>
      <c r="U638" s="1395"/>
      <c r="V638" s="1395"/>
      <c r="W638" s="1395"/>
      <c r="X638" s="1395"/>
      <c r="Y638" s="1395"/>
      <c r="Z638" s="1395"/>
    </row>
    <row r="639">
      <c r="A639" s="1395"/>
      <c r="B639" s="1395"/>
      <c r="C639" s="1395"/>
      <c r="D639" s="1395"/>
      <c r="E639" s="1395"/>
      <c r="F639" s="1395"/>
      <c r="G639" s="1395"/>
      <c r="H639" s="1395"/>
      <c r="I639" s="1395"/>
      <c r="J639" s="1395"/>
      <c r="K639" s="1395"/>
      <c r="L639" s="1395"/>
      <c r="M639" s="1395"/>
      <c r="N639" s="1395"/>
      <c r="O639" s="1395"/>
      <c r="P639" s="1395"/>
      <c r="Q639" s="1395"/>
      <c r="R639" s="1395"/>
      <c r="S639" s="1395"/>
      <c r="T639" s="1395"/>
      <c r="U639" s="1395"/>
      <c r="V639" s="1395"/>
      <c r="W639" s="1395"/>
      <c r="X639" s="1395"/>
      <c r="Y639" s="1395"/>
      <c r="Z639" s="1395"/>
    </row>
    <row r="640">
      <c r="A640" s="1395"/>
      <c r="B640" s="1395"/>
      <c r="C640" s="1395"/>
      <c r="D640" s="1395"/>
      <c r="E640" s="1395"/>
      <c r="F640" s="1395"/>
      <c r="G640" s="1395"/>
      <c r="H640" s="1395"/>
      <c r="I640" s="1395"/>
      <c r="J640" s="1395"/>
      <c r="K640" s="1395"/>
      <c r="L640" s="1395"/>
      <c r="M640" s="1395"/>
      <c r="N640" s="1395"/>
      <c r="O640" s="1395"/>
      <c r="P640" s="1395"/>
      <c r="Q640" s="1395"/>
      <c r="R640" s="1395"/>
      <c r="S640" s="1395"/>
      <c r="T640" s="1395"/>
      <c r="U640" s="1395"/>
      <c r="V640" s="1395"/>
      <c r="W640" s="1395"/>
      <c r="X640" s="1395"/>
      <c r="Y640" s="1395"/>
      <c r="Z640" s="1395"/>
    </row>
    <row r="641">
      <c r="A641" s="1395"/>
      <c r="B641" s="1395"/>
      <c r="C641" s="1395"/>
      <c r="D641" s="1395"/>
      <c r="E641" s="1395"/>
      <c r="F641" s="1395"/>
      <c r="G641" s="1395"/>
      <c r="H641" s="1395"/>
      <c r="I641" s="1395"/>
      <c r="J641" s="1395"/>
      <c r="K641" s="1395"/>
      <c r="L641" s="1395"/>
      <c r="M641" s="1395"/>
      <c r="N641" s="1395"/>
      <c r="O641" s="1395"/>
      <c r="P641" s="1395"/>
      <c r="Q641" s="1395"/>
      <c r="R641" s="1395"/>
      <c r="S641" s="1395"/>
      <c r="T641" s="1395"/>
      <c r="U641" s="1395"/>
      <c r="V641" s="1395"/>
      <c r="W641" s="1395"/>
      <c r="X641" s="1395"/>
      <c r="Y641" s="1395"/>
      <c r="Z641" s="1395"/>
    </row>
    <row r="642">
      <c r="A642" s="1395"/>
      <c r="B642" s="1395"/>
      <c r="C642" s="1395"/>
      <c r="D642" s="1395"/>
      <c r="E642" s="1395"/>
      <c r="F642" s="1395"/>
      <c r="G642" s="1395"/>
      <c r="H642" s="1395"/>
      <c r="I642" s="1395"/>
      <c r="J642" s="1395"/>
      <c r="K642" s="1395"/>
      <c r="L642" s="1395"/>
      <c r="M642" s="1395"/>
      <c r="N642" s="1395"/>
      <c r="O642" s="1395"/>
      <c r="P642" s="1395"/>
      <c r="Q642" s="1395"/>
      <c r="R642" s="1395"/>
      <c r="S642" s="1395"/>
      <c r="T642" s="1395"/>
      <c r="U642" s="1395"/>
      <c r="V642" s="1395"/>
      <c r="W642" s="1395"/>
      <c r="X642" s="1395"/>
      <c r="Y642" s="1395"/>
      <c r="Z642" s="1395"/>
    </row>
    <row r="643">
      <c r="A643" s="1395"/>
      <c r="B643" s="1395"/>
      <c r="C643" s="1395"/>
      <c r="D643" s="1395"/>
      <c r="E643" s="1395"/>
      <c r="F643" s="1395"/>
      <c r="G643" s="1395"/>
      <c r="H643" s="1395"/>
      <c r="I643" s="1395"/>
      <c r="J643" s="1395"/>
      <c r="K643" s="1395"/>
      <c r="L643" s="1395"/>
      <c r="M643" s="1395"/>
      <c r="N643" s="1395"/>
      <c r="O643" s="1395"/>
      <c r="P643" s="1395"/>
      <c r="Q643" s="1395"/>
      <c r="R643" s="1395"/>
      <c r="S643" s="1395"/>
      <c r="T643" s="1395"/>
      <c r="U643" s="1395"/>
      <c r="V643" s="1395"/>
      <c r="W643" s="1395"/>
      <c r="X643" s="1395"/>
      <c r="Y643" s="1395"/>
      <c r="Z643" s="1395"/>
    </row>
    <row r="644">
      <c r="A644" s="1395"/>
      <c r="B644" s="1395"/>
      <c r="C644" s="1395"/>
      <c r="D644" s="1395"/>
      <c r="E644" s="1395"/>
      <c r="F644" s="1395"/>
      <c r="G644" s="1395"/>
      <c r="H644" s="1395"/>
      <c r="I644" s="1395"/>
      <c r="J644" s="1395"/>
      <c r="K644" s="1395"/>
      <c r="L644" s="1395"/>
      <c r="M644" s="1395"/>
      <c r="N644" s="1395"/>
      <c r="O644" s="1395"/>
      <c r="P644" s="1395"/>
      <c r="Q644" s="1395"/>
      <c r="R644" s="1395"/>
      <c r="S644" s="1395"/>
      <c r="T644" s="1395"/>
      <c r="U644" s="1395"/>
      <c r="V644" s="1395"/>
      <c r="W644" s="1395"/>
      <c r="X644" s="1395"/>
      <c r="Y644" s="1395"/>
      <c r="Z644" s="1395"/>
    </row>
    <row r="645">
      <c r="A645" s="1395"/>
      <c r="B645" s="1395"/>
      <c r="C645" s="1395"/>
      <c r="D645" s="1395"/>
      <c r="E645" s="1395"/>
      <c r="F645" s="1395"/>
      <c r="G645" s="1395"/>
      <c r="H645" s="1395"/>
      <c r="I645" s="1395"/>
      <c r="J645" s="1395"/>
      <c r="K645" s="1395"/>
      <c r="L645" s="1395"/>
      <c r="M645" s="1395"/>
      <c r="N645" s="1395"/>
      <c r="O645" s="1395"/>
      <c r="P645" s="1395"/>
      <c r="Q645" s="1395"/>
      <c r="R645" s="1395"/>
      <c r="S645" s="1395"/>
      <c r="T645" s="1395"/>
      <c r="U645" s="1395"/>
      <c r="V645" s="1395"/>
      <c r="W645" s="1395"/>
      <c r="X645" s="1395"/>
      <c r="Y645" s="1395"/>
      <c r="Z645" s="1395"/>
    </row>
    <row r="646">
      <c r="A646" s="1395"/>
      <c r="B646" s="1395"/>
      <c r="C646" s="1395"/>
      <c r="D646" s="1395"/>
      <c r="E646" s="1395"/>
      <c r="F646" s="1395"/>
      <c r="G646" s="1395"/>
      <c r="H646" s="1395"/>
      <c r="I646" s="1395"/>
      <c r="J646" s="1395"/>
      <c r="K646" s="1395"/>
      <c r="L646" s="1395"/>
      <c r="M646" s="1395"/>
      <c r="N646" s="1395"/>
      <c r="O646" s="1395"/>
      <c r="P646" s="1395"/>
      <c r="Q646" s="1395"/>
      <c r="R646" s="1395"/>
      <c r="S646" s="1395"/>
      <c r="T646" s="1395"/>
      <c r="U646" s="1395"/>
      <c r="V646" s="1395"/>
      <c r="W646" s="1395"/>
      <c r="X646" s="1395"/>
      <c r="Y646" s="1395"/>
      <c r="Z646" s="1395"/>
    </row>
    <row r="647">
      <c r="A647" s="1395"/>
      <c r="B647" s="1395"/>
      <c r="C647" s="1395"/>
      <c r="D647" s="1395"/>
      <c r="E647" s="1395"/>
      <c r="F647" s="1395"/>
      <c r="G647" s="1395"/>
      <c r="H647" s="1395"/>
      <c r="I647" s="1395"/>
      <c r="J647" s="1395"/>
      <c r="K647" s="1395"/>
      <c r="L647" s="1395"/>
      <c r="M647" s="1395"/>
      <c r="N647" s="1395"/>
      <c r="O647" s="1395"/>
      <c r="P647" s="1395"/>
      <c r="Q647" s="1395"/>
      <c r="R647" s="1395"/>
      <c r="S647" s="1395"/>
      <c r="T647" s="1395"/>
      <c r="U647" s="1395"/>
      <c r="V647" s="1395"/>
      <c r="W647" s="1395"/>
      <c r="X647" s="1395"/>
      <c r="Y647" s="1395"/>
      <c r="Z647" s="1395"/>
    </row>
    <row r="648">
      <c r="A648" s="1395"/>
      <c r="B648" s="1395"/>
      <c r="C648" s="1395"/>
      <c r="D648" s="1395"/>
      <c r="E648" s="1395"/>
      <c r="F648" s="1395"/>
      <c r="G648" s="1395"/>
      <c r="H648" s="1395"/>
      <c r="I648" s="1395"/>
      <c r="J648" s="1395"/>
      <c r="K648" s="1395"/>
      <c r="L648" s="1395"/>
      <c r="M648" s="1395"/>
      <c r="N648" s="1395"/>
      <c r="O648" s="1395"/>
      <c r="P648" s="1395"/>
      <c r="Q648" s="1395"/>
      <c r="R648" s="1395"/>
      <c r="S648" s="1395"/>
      <c r="T648" s="1395"/>
      <c r="U648" s="1395"/>
      <c r="V648" s="1395"/>
      <c r="W648" s="1395"/>
      <c r="X648" s="1395"/>
      <c r="Y648" s="1395"/>
      <c r="Z648" s="1395"/>
    </row>
    <row r="649">
      <c r="A649" s="1395"/>
      <c r="B649" s="1395"/>
      <c r="C649" s="1395"/>
      <c r="D649" s="1395"/>
      <c r="E649" s="1395"/>
      <c r="F649" s="1395"/>
      <c r="G649" s="1395"/>
      <c r="H649" s="1395"/>
      <c r="I649" s="1395"/>
      <c r="J649" s="1395"/>
      <c r="K649" s="1395"/>
      <c r="L649" s="1395"/>
      <c r="M649" s="1395"/>
      <c r="N649" s="1395"/>
      <c r="O649" s="1395"/>
      <c r="P649" s="1395"/>
      <c r="Q649" s="1395"/>
      <c r="R649" s="1395"/>
      <c r="S649" s="1395"/>
      <c r="T649" s="1395"/>
      <c r="U649" s="1395"/>
      <c r="V649" s="1395"/>
      <c r="W649" s="1395"/>
      <c r="X649" s="1395"/>
      <c r="Y649" s="1395"/>
      <c r="Z649" s="1395"/>
    </row>
    <row r="650">
      <c r="A650" s="1395"/>
      <c r="B650" s="1395"/>
      <c r="C650" s="1395"/>
      <c r="D650" s="1395"/>
      <c r="E650" s="1395"/>
      <c r="F650" s="1395"/>
      <c r="G650" s="1395"/>
      <c r="H650" s="1395"/>
      <c r="I650" s="1395"/>
      <c r="J650" s="1395"/>
      <c r="K650" s="1395"/>
      <c r="L650" s="1395"/>
      <c r="M650" s="1395"/>
      <c r="N650" s="1395"/>
      <c r="O650" s="1395"/>
      <c r="P650" s="1395"/>
      <c r="Q650" s="1395"/>
      <c r="R650" s="1395"/>
      <c r="S650" s="1395"/>
      <c r="T650" s="1395"/>
      <c r="U650" s="1395"/>
      <c r="V650" s="1395"/>
      <c r="W650" s="1395"/>
      <c r="X650" s="1395"/>
      <c r="Y650" s="1395"/>
      <c r="Z650" s="1395"/>
    </row>
    <row r="651">
      <c r="A651" s="1395"/>
      <c r="B651" s="1395"/>
      <c r="C651" s="1395"/>
      <c r="D651" s="1395"/>
      <c r="E651" s="1395"/>
      <c r="F651" s="1395"/>
      <c r="G651" s="1395"/>
      <c r="H651" s="1395"/>
      <c r="I651" s="1395"/>
      <c r="J651" s="1395"/>
      <c r="K651" s="1395"/>
      <c r="L651" s="1395"/>
      <c r="M651" s="1395"/>
      <c r="N651" s="1395"/>
      <c r="O651" s="1395"/>
      <c r="P651" s="1395"/>
      <c r="Q651" s="1395"/>
      <c r="R651" s="1395"/>
      <c r="S651" s="1395"/>
      <c r="T651" s="1395"/>
      <c r="U651" s="1395"/>
      <c r="V651" s="1395"/>
      <c r="W651" s="1395"/>
      <c r="X651" s="1395"/>
      <c r="Y651" s="1395"/>
      <c r="Z651" s="1395"/>
    </row>
    <row r="652">
      <c r="A652" s="1395"/>
      <c r="B652" s="1395"/>
      <c r="C652" s="1395"/>
      <c r="D652" s="1395"/>
      <c r="E652" s="1395"/>
      <c r="F652" s="1395"/>
      <c r="G652" s="1395"/>
      <c r="H652" s="1395"/>
      <c r="I652" s="1395"/>
      <c r="J652" s="1395"/>
      <c r="K652" s="1395"/>
      <c r="L652" s="1395"/>
      <c r="M652" s="1395"/>
      <c r="N652" s="1395"/>
      <c r="O652" s="1395"/>
      <c r="P652" s="1395"/>
      <c r="Q652" s="1395"/>
      <c r="R652" s="1395"/>
      <c r="S652" s="1395"/>
      <c r="T652" s="1395"/>
      <c r="U652" s="1395"/>
      <c r="V652" s="1395"/>
      <c r="W652" s="1395"/>
      <c r="X652" s="1395"/>
      <c r="Y652" s="1395"/>
      <c r="Z652" s="1395"/>
    </row>
    <row r="653">
      <c r="A653" s="1395"/>
      <c r="B653" s="1395"/>
      <c r="C653" s="1395"/>
      <c r="D653" s="1395"/>
      <c r="E653" s="1395"/>
      <c r="F653" s="1395"/>
      <c r="G653" s="1395"/>
      <c r="H653" s="1395"/>
      <c r="I653" s="1395"/>
      <c r="J653" s="1395"/>
      <c r="K653" s="1395"/>
      <c r="L653" s="1395"/>
      <c r="M653" s="1395"/>
      <c r="N653" s="1395"/>
      <c r="O653" s="1395"/>
      <c r="P653" s="1395"/>
      <c r="Q653" s="1395"/>
      <c r="R653" s="1395"/>
      <c r="S653" s="1395"/>
      <c r="T653" s="1395"/>
      <c r="U653" s="1395"/>
      <c r="V653" s="1395"/>
      <c r="W653" s="1395"/>
      <c r="X653" s="1395"/>
      <c r="Y653" s="1395"/>
      <c r="Z653" s="1395"/>
    </row>
    <row r="654">
      <c r="A654" s="1395"/>
      <c r="B654" s="1395"/>
      <c r="C654" s="1395"/>
      <c r="D654" s="1395"/>
      <c r="E654" s="1395"/>
      <c r="F654" s="1395"/>
      <c r="G654" s="1395"/>
      <c r="H654" s="1395"/>
      <c r="I654" s="1395"/>
      <c r="J654" s="1395"/>
      <c r="K654" s="1395"/>
      <c r="L654" s="1395"/>
      <c r="M654" s="1395"/>
      <c r="N654" s="1395"/>
      <c r="O654" s="1395"/>
      <c r="P654" s="1395"/>
      <c r="Q654" s="1395"/>
      <c r="R654" s="1395"/>
      <c r="S654" s="1395"/>
      <c r="T654" s="1395"/>
      <c r="U654" s="1395"/>
      <c r="V654" s="1395"/>
      <c r="W654" s="1395"/>
      <c r="X654" s="1395"/>
      <c r="Y654" s="1395"/>
      <c r="Z654" s="1395"/>
    </row>
    <row r="655">
      <c r="A655" s="1395"/>
      <c r="B655" s="1395"/>
      <c r="C655" s="1395"/>
      <c r="D655" s="1395"/>
      <c r="E655" s="1395"/>
      <c r="F655" s="1395"/>
      <c r="G655" s="1395"/>
      <c r="H655" s="1395"/>
      <c r="I655" s="1395"/>
      <c r="J655" s="1395"/>
      <c r="K655" s="1395"/>
      <c r="L655" s="1395"/>
      <c r="M655" s="1395"/>
      <c r="N655" s="1395"/>
      <c r="O655" s="1395"/>
      <c r="P655" s="1395"/>
      <c r="Q655" s="1395"/>
      <c r="R655" s="1395"/>
      <c r="S655" s="1395"/>
      <c r="T655" s="1395"/>
      <c r="U655" s="1395"/>
      <c r="V655" s="1395"/>
      <c r="W655" s="1395"/>
      <c r="X655" s="1395"/>
      <c r="Y655" s="1395"/>
      <c r="Z655" s="1395"/>
    </row>
    <row r="656">
      <c r="A656" s="1395"/>
      <c r="B656" s="1395"/>
      <c r="C656" s="1395"/>
      <c r="D656" s="1395"/>
      <c r="E656" s="1395"/>
      <c r="F656" s="1395"/>
      <c r="G656" s="1395"/>
      <c r="H656" s="1395"/>
      <c r="I656" s="1395"/>
      <c r="J656" s="1395"/>
      <c r="K656" s="1395"/>
      <c r="L656" s="1395"/>
      <c r="M656" s="1395"/>
      <c r="N656" s="1395"/>
      <c r="O656" s="1395"/>
      <c r="P656" s="1395"/>
      <c r="Q656" s="1395"/>
      <c r="R656" s="1395"/>
      <c r="S656" s="1395"/>
      <c r="T656" s="1395"/>
      <c r="U656" s="1395"/>
      <c r="V656" s="1395"/>
      <c r="W656" s="1395"/>
      <c r="X656" s="1395"/>
      <c r="Y656" s="1395"/>
      <c r="Z656" s="1395"/>
    </row>
    <row r="657">
      <c r="A657" s="1395"/>
      <c r="B657" s="1395"/>
      <c r="C657" s="1395"/>
      <c r="D657" s="1395"/>
      <c r="E657" s="1395"/>
      <c r="F657" s="1395"/>
      <c r="G657" s="1395"/>
      <c r="H657" s="1395"/>
      <c r="I657" s="1395"/>
      <c r="J657" s="1395"/>
      <c r="K657" s="1395"/>
      <c r="L657" s="1395"/>
      <c r="M657" s="1395"/>
      <c r="N657" s="1395"/>
      <c r="O657" s="1395"/>
      <c r="P657" s="1395"/>
      <c r="Q657" s="1395"/>
      <c r="R657" s="1395"/>
      <c r="S657" s="1395"/>
      <c r="T657" s="1395"/>
      <c r="U657" s="1395"/>
      <c r="V657" s="1395"/>
      <c r="W657" s="1395"/>
      <c r="X657" s="1395"/>
      <c r="Y657" s="1395"/>
      <c r="Z657" s="1395"/>
    </row>
    <row r="658">
      <c r="A658" s="1395"/>
      <c r="B658" s="1395"/>
      <c r="C658" s="1395"/>
      <c r="D658" s="1395"/>
      <c r="E658" s="1395"/>
      <c r="F658" s="1395"/>
      <c r="G658" s="1395"/>
      <c r="H658" s="1395"/>
      <c r="I658" s="1395"/>
      <c r="J658" s="1395"/>
      <c r="K658" s="1395"/>
      <c r="L658" s="1395"/>
      <c r="M658" s="1395"/>
      <c r="N658" s="1395"/>
      <c r="O658" s="1395"/>
      <c r="P658" s="1395"/>
      <c r="Q658" s="1395"/>
      <c r="R658" s="1395"/>
      <c r="S658" s="1395"/>
      <c r="T658" s="1395"/>
      <c r="U658" s="1395"/>
      <c r="V658" s="1395"/>
      <c r="W658" s="1395"/>
      <c r="X658" s="1395"/>
      <c r="Y658" s="1395"/>
      <c r="Z658" s="1395"/>
    </row>
    <row r="659">
      <c r="A659" s="1395"/>
      <c r="B659" s="1395"/>
      <c r="C659" s="1395"/>
      <c r="D659" s="1395"/>
      <c r="E659" s="1395"/>
      <c r="F659" s="1395"/>
      <c r="G659" s="1395"/>
      <c r="H659" s="1395"/>
      <c r="I659" s="1395"/>
      <c r="J659" s="1395"/>
      <c r="K659" s="1395"/>
      <c r="L659" s="1395"/>
      <c r="M659" s="1395"/>
      <c r="N659" s="1395"/>
      <c r="O659" s="1395"/>
      <c r="P659" s="1395"/>
      <c r="Q659" s="1395"/>
      <c r="R659" s="1395"/>
      <c r="S659" s="1395"/>
      <c r="T659" s="1395"/>
      <c r="U659" s="1395"/>
      <c r="V659" s="1395"/>
      <c r="W659" s="1395"/>
      <c r="X659" s="1395"/>
      <c r="Y659" s="1395"/>
      <c r="Z659" s="1395"/>
    </row>
    <row r="660">
      <c r="A660" s="1395"/>
      <c r="B660" s="1395"/>
      <c r="C660" s="1395"/>
      <c r="D660" s="1395"/>
      <c r="E660" s="1395"/>
      <c r="F660" s="1395"/>
      <c r="G660" s="1395"/>
      <c r="H660" s="1395"/>
      <c r="I660" s="1395"/>
      <c r="J660" s="1395"/>
      <c r="K660" s="1395"/>
      <c r="L660" s="1395"/>
      <c r="M660" s="1395"/>
      <c r="N660" s="1395"/>
      <c r="O660" s="1395"/>
      <c r="P660" s="1395"/>
      <c r="Q660" s="1395"/>
      <c r="R660" s="1395"/>
      <c r="S660" s="1395"/>
      <c r="T660" s="1395"/>
      <c r="U660" s="1395"/>
      <c r="V660" s="1395"/>
      <c r="W660" s="1395"/>
      <c r="X660" s="1395"/>
      <c r="Y660" s="1395"/>
      <c r="Z660" s="1395"/>
    </row>
    <row r="661">
      <c r="A661" s="1395"/>
      <c r="B661" s="1395"/>
      <c r="C661" s="1395"/>
      <c r="D661" s="1395"/>
      <c r="E661" s="1395"/>
      <c r="F661" s="1395"/>
      <c r="G661" s="1395"/>
      <c r="H661" s="1395"/>
      <c r="I661" s="1395"/>
      <c r="J661" s="1395"/>
      <c r="K661" s="1395"/>
      <c r="L661" s="1395"/>
      <c r="M661" s="1395"/>
      <c r="N661" s="1395"/>
      <c r="O661" s="1395"/>
      <c r="P661" s="1395"/>
      <c r="Q661" s="1395"/>
      <c r="R661" s="1395"/>
      <c r="S661" s="1395"/>
      <c r="T661" s="1395"/>
      <c r="U661" s="1395"/>
      <c r="V661" s="1395"/>
      <c r="W661" s="1395"/>
      <c r="X661" s="1395"/>
      <c r="Y661" s="1395"/>
      <c r="Z661" s="1395"/>
    </row>
    <row r="662">
      <c r="A662" s="1395"/>
      <c r="B662" s="1395"/>
      <c r="C662" s="1395"/>
      <c r="D662" s="1395"/>
      <c r="E662" s="1395"/>
      <c r="F662" s="1395"/>
      <c r="G662" s="1395"/>
      <c r="H662" s="1395"/>
      <c r="I662" s="1395"/>
      <c r="J662" s="1395"/>
      <c r="K662" s="1395"/>
      <c r="L662" s="1395"/>
      <c r="M662" s="1395"/>
      <c r="N662" s="1395"/>
      <c r="O662" s="1395"/>
      <c r="P662" s="1395"/>
      <c r="Q662" s="1395"/>
      <c r="R662" s="1395"/>
      <c r="S662" s="1395"/>
      <c r="T662" s="1395"/>
      <c r="U662" s="1395"/>
      <c r="V662" s="1395"/>
      <c r="W662" s="1395"/>
      <c r="X662" s="1395"/>
      <c r="Y662" s="1395"/>
      <c r="Z662" s="1395"/>
    </row>
    <row r="663">
      <c r="A663" s="1395"/>
      <c r="B663" s="1395"/>
      <c r="C663" s="1395"/>
      <c r="D663" s="1395"/>
      <c r="E663" s="1395"/>
      <c r="F663" s="1395"/>
      <c r="G663" s="1395"/>
      <c r="H663" s="1395"/>
      <c r="I663" s="1395"/>
      <c r="J663" s="1395"/>
      <c r="K663" s="1395"/>
      <c r="L663" s="1395"/>
      <c r="M663" s="1395"/>
      <c r="N663" s="1395"/>
      <c r="O663" s="1395"/>
      <c r="P663" s="1395"/>
      <c r="Q663" s="1395"/>
      <c r="R663" s="1395"/>
      <c r="S663" s="1395"/>
      <c r="T663" s="1395"/>
      <c r="U663" s="1395"/>
      <c r="V663" s="1395"/>
      <c r="W663" s="1395"/>
      <c r="X663" s="1395"/>
      <c r="Y663" s="1395"/>
      <c r="Z663" s="1395"/>
    </row>
    <row r="664">
      <c r="A664" s="1395"/>
      <c r="B664" s="1395"/>
      <c r="C664" s="1395"/>
      <c r="D664" s="1395"/>
      <c r="E664" s="1395"/>
      <c r="F664" s="1395"/>
      <c r="G664" s="1395"/>
      <c r="H664" s="1395"/>
      <c r="I664" s="1395"/>
      <c r="J664" s="1395"/>
      <c r="K664" s="1395"/>
      <c r="L664" s="1395"/>
      <c r="M664" s="1395"/>
      <c r="N664" s="1395"/>
      <c r="O664" s="1395"/>
      <c r="P664" s="1395"/>
      <c r="Q664" s="1395"/>
      <c r="R664" s="1395"/>
      <c r="S664" s="1395"/>
      <c r="T664" s="1395"/>
      <c r="U664" s="1395"/>
      <c r="V664" s="1395"/>
      <c r="W664" s="1395"/>
      <c r="X664" s="1395"/>
      <c r="Y664" s="1395"/>
      <c r="Z664" s="1395"/>
    </row>
    <row r="665">
      <c r="A665" s="1395"/>
      <c r="B665" s="1395"/>
      <c r="C665" s="1395"/>
      <c r="D665" s="1395"/>
      <c r="E665" s="1395"/>
      <c r="F665" s="1395"/>
      <c r="G665" s="1395"/>
      <c r="H665" s="1395"/>
      <c r="I665" s="1395"/>
      <c r="J665" s="1395"/>
      <c r="K665" s="1395"/>
      <c r="L665" s="1395"/>
      <c r="M665" s="1395"/>
      <c r="N665" s="1395"/>
      <c r="O665" s="1395"/>
      <c r="P665" s="1395"/>
      <c r="Q665" s="1395"/>
      <c r="R665" s="1395"/>
      <c r="S665" s="1395"/>
      <c r="T665" s="1395"/>
      <c r="U665" s="1395"/>
      <c r="V665" s="1395"/>
      <c r="W665" s="1395"/>
      <c r="X665" s="1395"/>
      <c r="Y665" s="1395"/>
      <c r="Z665" s="1395"/>
    </row>
    <row r="666">
      <c r="A666" s="1395"/>
      <c r="B666" s="1395"/>
      <c r="C666" s="1395"/>
      <c r="D666" s="1395"/>
      <c r="E666" s="1395"/>
      <c r="F666" s="1395"/>
      <c r="G666" s="1395"/>
      <c r="H666" s="1395"/>
      <c r="I666" s="1395"/>
      <c r="J666" s="1395"/>
      <c r="K666" s="1395"/>
      <c r="L666" s="1395"/>
      <c r="M666" s="1395"/>
      <c r="N666" s="1395"/>
      <c r="O666" s="1395"/>
      <c r="P666" s="1395"/>
      <c r="Q666" s="1395"/>
      <c r="R666" s="1395"/>
      <c r="S666" s="1395"/>
      <c r="T666" s="1395"/>
      <c r="U666" s="1395"/>
      <c r="V666" s="1395"/>
      <c r="W666" s="1395"/>
      <c r="X666" s="1395"/>
      <c r="Y666" s="1395"/>
      <c r="Z666" s="1395"/>
    </row>
    <row r="667">
      <c r="A667" s="1395"/>
      <c r="B667" s="1395"/>
      <c r="C667" s="1395"/>
      <c r="D667" s="1395"/>
      <c r="E667" s="1395"/>
      <c r="F667" s="1395"/>
      <c r="G667" s="1395"/>
      <c r="H667" s="1395"/>
      <c r="I667" s="1395"/>
      <c r="J667" s="1395"/>
      <c r="K667" s="1395"/>
      <c r="L667" s="1395"/>
      <c r="M667" s="1395"/>
      <c r="N667" s="1395"/>
      <c r="O667" s="1395"/>
      <c r="P667" s="1395"/>
      <c r="Q667" s="1395"/>
      <c r="R667" s="1395"/>
      <c r="S667" s="1395"/>
      <c r="T667" s="1395"/>
      <c r="U667" s="1395"/>
      <c r="V667" s="1395"/>
      <c r="W667" s="1395"/>
      <c r="X667" s="1395"/>
      <c r="Y667" s="1395"/>
      <c r="Z667" s="1395"/>
    </row>
    <row r="668">
      <c r="A668" s="1395"/>
      <c r="B668" s="1395"/>
      <c r="C668" s="1395"/>
      <c r="D668" s="1395"/>
      <c r="E668" s="1395"/>
      <c r="F668" s="1395"/>
      <c r="G668" s="1395"/>
      <c r="H668" s="1395"/>
      <c r="I668" s="1395"/>
      <c r="J668" s="1395"/>
      <c r="K668" s="1395"/>
      <c r="L668" s="1395"/>
      <c r="M668" s="1395"/>
      <c r="N668" s="1395"/>
      <c r="O668" s="1395"/>
      <c r="P668" s="1395"/>
      <c r="Q668" s="1395"/>
      <c r="R668" s="1395"/>
      <c r="S668" s="1395"/>
      <c r="T668" s="1395"/>
      <c r="U668" s="1395"/>
      <c r="V668" s="1395"/>
      <c r="W668" s="1395"/>
      <c r="X668" s="1395"/>
      <c r="Y668" s="1395"/>
      <c r="Z668" s="1395"/>
    </row>
    <row r="669">
      <c r="A669" s="1395"/>
      <c r="B669" s="1395"/>
      <c r="C669" s="1395"/>
      <c r="D669" s="1395"/>
      <c r="E669" s="1395"/>
      <c r="F669" s="1395"/>
      <c r="G669" s="1395"/>
      <c r="H669" s="1395"/>
      <c r="I669" s="1395"/>
      <c r="J669" s="1395"/>
      <c r="K669" s="1395"/>
      <c r="L669" s="1395"/>
      <c r="M669" s="1395"/>
      <c r="N669" s="1395"/>
      <c r="O669" s="1395"/>
      <c r="P669" s="1395"/>
      <c r="Q669" s="1395"/>
      <c r="R669" s="1395"/>
      <c r="S669" s="1395"/>
      <c r="T669" s="1395"/>
      <c r="U669" s="1395"/>
      <c r="V669" s="1395"/>
      <c r="W669" s="1395"/>
      <c r="X669" s="1395"/>
      <c r="Y669" s="1395"/>
      <c r="Z669" s="1395"/>
    </row>
    <row r="670">
      <c r="A670" s="1395"/>
      <c r="B670" s="1395"/>
      <c r="C670" s="1395"/>
      <c r="D670" s="1395"/>
      <c r="E670" s="1395"/>
      <c r="F670" s="1395"/>
      <c r="G670" s="1395"/>
      <c r="H670" s="1395"/>
      <c r="I670" s="1395"/>
      <c r="J670" s="1395"/>
      <c r="K670" s="1395"/>
      <c r="L670" s="1395"/>
      <c r="M670" s="1395"/>
      <c r="N670" s="1395"/>
      <c r="O670" s="1395"/>
      <c r="P670" s="1395"/>
      <c r="Q670" s="1395"/>
      <c r="R670" s="1395"/>
      <c r="S670" s="1395"/>
      <c r="T670" s="1395"/>
      <c r="U670" s="1395"/>
      <c r="V670" s="1395"/>
      <c r="W670" s="1395"/>
      <c r="X670" s="1395"/>
      <c r="Y670" s="1395"/>
      <c r="Z670" s="1395"/>
    </row>
    <row r="671">
      <c r="A671" s="1395"/>
      <c r="B671" s="1395"/>
      <c r="C671" s="1395"/>
      <c r="D671" s="1395"/>
      <c r="E671" s="1395"/>
      <c r="F671" s="1395"/>
      <c r="G671" s="1395"/>
      <c r="H671" s="1395"/>
      <c r="I671" s="1395"/>
      <c r="J671" s="1395"/>
      <c r="K671" s="1395"/>
      <c r="L671" s="1395"/>
      <c r="M671" s="1395"/>
      <c r="N671" s="1395"/>
      <c r="O671" s="1395"/>
      <c r="P671" s="1395"/>
      <c r="Q671" s="1395"/>
      <c r="R671" s="1395"/>
      <c r="S671" s="1395"/>
      <c r="T671" s="1395"/>
      <c r="U671" s="1395"/>
      <c r="V671" s="1395"/>
      <c r="W671" s="1395"/>
      <c r="X671" s="1395"/>
      <c r="Y671" s="1395"/>
      <c r="Z671" s="1395"/>
    </row>
    <row r="672">
      <c r="A672" s="1395"/>
      <c r="B672" s="1395"/>
      <c r="C672" s="1395"/>
      <c r="D672" s="1395"/>
      <c r="E672" s="1395"/>
      <c r="F672" s="1395"/>
      <c r="G672" s="1395"/>
      <c r="H672" s="1395"/>
      <c r="I672" s="1395"/>
      <c r="J672" s="1395"/>
      <c r="K672" s="1395"/>
      <c r="L672" s="1395"/>
      <c r="M672" s="1395"/>
      <c r="N672" s="1395"/>
      <c r="O672" s="1395"/>
      <c r="P672" s="1395"/>
      <c r="Q672" s="1395"/>
      <c r="R672" s="1395"/>
      <c r="S672" s="1395"/>
      <c r="T672" s="1395"/>
      <c r="U672" s="1395"/>
      <c r="V672" s="1395"/>
      <c r="W672" s="1395"/>
      <c r="X672" s="1395"/>
      <c r="Y672" s="1395"/>
      <c r="Z672" s="1395"/>
    </row>
    <row r="673">
      <c r="A673" s="1395"/>
      <c r="B673" s="1395"/>
      <c r="C673" s="1395"/>
      <c r="D673" s="1395"/>
      <c r="E673" s="1395"/>
      <c r="F673" s="1395"/>
      <c r="G673" s="1395"/>
      <c r="H673" s="1395"/>
      <c r="I673" s="1395"/>
      <c r="J673" s="1395"/>
      <c r="K673" s="1395"/>
      <c r="L673" s="1395"/>
      <c r="M673" s="1395"/>
      <c r="N673" s="1395"/>
      <c r="O673" s="1395"/>
      <c r="P673" s="1395"/>
      <c r="Q673" s="1395"/>
      <c r="R673" s="1395"/>
      <c r="S673" s="1395"/>
      <c r="T673" s="1395"/>
      <c r="U673" s="1395"/>
      <c r="V673" s="1395"/>
      <c r="W673" s="1395"/>
      <c r="X673" s="1395"/>
      <c r="Y673" s="1395"/>
      <c r="Z673" s="1395"/>
    </row>
    <row r="674">
      <c r="A674" s="1395"/>
      <c r="B674" s="1395"/>
      <c r="C674" s="1395"/>
      <c r="D674" s="1395"/>
      <c r="E674" s="1395"/>
      <c r="F674" s="1395"/>
      <c r="G674" s="1395"/>
      <c r="H674" s="1395"/>
      <c r="I674" s="1395"/>
      <c r="J674" s="1395"/>
      <c r="K674" s="1395"/>
      <c r="L674" s="1395"/>
      <c r="M674" s="1395"/>
      <c r="N674" s="1395"/>
      <c r="O674" s="1395"/>
      <c r="P674" s="1395"/>
      <c r="Q674" s="1395"/>
      <c r="R674" s="1395"/>
      <c r="S674" s="1395"/>
      <c r="T674" s="1395"/>
      <c r="U674" s="1395"/>
      <c r="V674" s="1395"/>
      <c r="W674" s="1395"/>
      <c r="X674" s="1395"/>
      <c r="Y674" s="1395"/>
      <c r="Z674" s="1395"/>
    </row>
    <row r="675">
      <c r="A675" s="1395"/>
      <c r="B675" s="1395"/>
      <c r="C675" s="1395"/>
      <c r="D675" s="1395"/>
      <c r="E675" s="1395"/>
      <c r="F675" s="1395"/>
      <c r="G675" s="1395"/>
      <c r="H675" s="1395"/>
      <c r="I675" s="1395"/>
      <c r="J675" s="1395"/>
      <c r="K675" s="1395"/>
      <c r="L675" s="1395"/>
      <c r="M675" s="1395"/>
      <c r="N675" s="1395"/>
      <c r="O675" s="1395"/>
      <c r="P675" s="1395"/>
      <c r="Q675" s="1395"/>
      <c r="R675" s="1395"/>
      <c r="S675" s="1395"/>
      <c r="T675" s="1395"/>
      <c r="U675" s="1395"/>
      <c r="V675" s="1395"/>
      <c r="W675" s="1395"/>
      <c r="X675" s="1395"/>
      <c r="Y675" s="1395"/>
      <c r="Z675" s="1395"/>
    </row>
    <row r="676">
      <c r="A676" s="1395"/>
      <c r="B676" s="1395"/>
      <c r="C676" s="1395"/>
      <c r="D676" s="1395"/>
      <c r="E676" s="1395"/>
      <c r="F676" s="1395"/>
      <c r="G676" s="1395"/>
      <c r="H676" s="1395"/>
      <c r="I676" s="1395"/>
      <c r="J676" s="1395"/>
      <c r="K676" s="1395"/>
      <c r="L676" s="1395"/>
      <c r="M676" s="1395"/>
      <c r="N676" s="1395"/>
      <c r="O676" s="1395"/>
      <c r="P676" s="1395"/>
      <c r="Q676" s="1395"/>
      <c r="R676" s="1395"/>
      <c r="S676" s="1395"/>
      <c r="T676" s="1395"/>
      <c r="U676" s="1395"/>
      <c r="V676" s="1395"/>
      <c r="W676" s="1395"/>
      <c r="X676" s="1395"/>
      <c r="Y676" s="1395"/>
      <c r="Z676" s="1395"/>
    </row>
    <row r="677">
      <c r="A677" s="1395"/>
      <c r="B677" s="1395"/>
      <c r="C677" s="1395"/>
      <c r="D677" s="1395"/>
      <c r="E677" s="1395"/>
      <c r="F677" s="1395"/>
      <c r="G677" s="1395"/>
      <c r="H677" s="1395"/>
      <c r="I677" s="1395"/>
      <c r="J677" s="1395"/>
      <c r="K677" s="1395"/>
      <c r="L677" s="1395"/>
      <c r="M677" s="1395"/>
      <c r="N677" s="1395"/>
      <c r="O677" s="1395"/>
      <c r="P677" s="1395"/>
      <c r="Q677" s="1395"/>
      <c r="R677" s="1395"/>
      <c r="S677" s="1395"/>
      <c r="T677" s="1395"/>
      <c r="U677" s="1395"/>
      <c r="V677" s="1395"/>
      <c r="W677" s="1395"/>
      <c r="X677" s="1395"/>
      <c r="Y677" s="1395"/>
      <c r="Z677" s="1395"/>
    </row>
    <row r="678">
      <c r="A678" s="1395"/>
      <c r="B678" s="1395"/>
      <c r="C678" s="1395"/>
      <c r="D678" s="1395"/>
      <c r="E678" s="1395"/>
      <c r="F678" s="1395"/>
      <c r="G678" s="1395"/>
      <c r="H678" s="1395"/>
      <c r="I678" s="1395"/>
      <c r="J678" s="1395"/>
      <c r="K678" s="1395"/>
      <c r="L678" s="1395"/>
      <c r="M678" s="1395"/>
      <c r="N678" s="1395"/>
      <c r="O678" s="1395"/>
      <c r="P678" s="1395"/>
      <c r="Q678" s="1395"/>
      <c r="R678" s="1395"/>
      <c r="S678" s="1395"/>
      <c r="T678" s="1395"/>
      <c r="U678" s="1395"/>
      <c r="V678" s="1395"/>
      <c r="W678" s="1395"/>
      <c r="X678" s="1395"/>
      <c r="Y678" s="1395"/>
      <c r="Z678" s="1395"/>
    </row>
    <row r="679">
      <c r="A679" s="1395"/>
      <c r="B679" s="1395"/>
      <c r="C679" s="1395"/>
      <c r="D679" s="1395"/>
      <c r="E679" s="1395"/>
      <c r="F679" s="1395"/>
      <c r="G679" s="1395"/>
      <c r="H679" s="1395"/>
      <c r="I679" s="1395"/>
      <c r="J679" s="1395"/>
      <c r="K679" s="1395"/>
      <c r="L679" s="1395"/>
      <c r="M679" s="1395"/>
      <c r="N679" s="1395"/>
      <c r="O679" s="1395"/>
      <c r="P679" s="1395"/>
      <c r="Q679" s="1395"/>
      <c r="R679" s="1395"/>
      <c r="S679" s="1395"/>
      <c r="T679" s="1395"/>
      <c r="U679" s="1395"/>
      <c r="V679" s="1395"/>
      <c r="W679" s="1395"/>
      <c r="X679" s="1395"/>
      <c r="Y679" s="1395"/>
      <c r="Z679" s="1395"/>
    </row>
    <row r="680">
      <c r="A680" s="1395"/>
      <c r="B680" s="1395"/>
      <c r="C680" s="1395"/>
      <c r="D680" s="1395"/>
      <c r="E680" s="1395"/>
      <c r="F680" s="1395"/>
      <c r="G680" s="1395"/>
      <c r="H680" s="1395"/>
      <c r="I680" s="1395"/>
      <c r="J680" s="1395"/>
      <c r="K680" s="1395"/>
      <c r="L680" s="1395"/>
      <c r="M680" s="1395"/>
      <c r="N680" s="1395"/>
      <c r="O680" s="1395"/>
      <c r="P680" s="1395"/>
      <c r="Q680" s="1395"/>
      <c r="R680" s="1395"/>
      <c r="S680" s="1395"/>
      <c r="T680" s="1395"/>
      <c r="U680" s="1395"/>
      <c r="V680" s="1395"/>
      <c r="W680" s="1395"/>
      <c r="X680" s="1395"/>
      <c r="Y680" s="1395"/>
      <c r="Z680" s="1395"/>
    </row>
    <row r="681">
      <c r="A681" s="1395"/>
      <c r="B681" s="1395"/>
      <c r="C681" s="1395"/>
      <c r="D681" s="1395"/>
      <c r="E681" s="1395"/>
      <c r="F681" s="1395"/>
      <c r="G681" s="1395"/>
      <c r="H681" s="1395"/>
      <c r="I681" s="1395"/>
      <c r="J681" s="1395"/>
      <c r="K681" s="1395"/>
      <c r="L681" s="1395"/>
      <c r="M681" s="1395"/>
      <c r="N681" s="1395"/>
      <c r="O681" s="1395"/>
      <c r="P681" s="1395"/>
      <c r="Q681" s="1395"/>
      <c r="R681" s="1395"/>
      <c r="S681" s="1395"/>
      <c r="T681" s="1395"/>
      <c r="U681" s="1395"/>
      <c r="V681" s="1395"/>
      <c r="W681" s="1395"/>
      <c r="X681" s="1395"/>
      <c r="Y681" s="1395"/>
      <c r="Z681" s="1395"/>
    </row>
    <row r="682">
      <c r="A682" s="1395"/>
      <c r="B682" s="1395"/>
      <c r="C682" s="1395"/>
      <c r="D682" s="1395"/>
      <c r="E682" s="1395"/>
      <c r="F682" s="1395"/>
      <c r="G682" s="1395"/>
      <c r="H682" s="1395"/>
      <c r="I682" s="1395"/>
      <c r="J682" s="1395"/>
      <c r="K682" s="1395"/>
      <c r="L682" s="1395"/>
      <c r="M682" s="1395"/>
      <c r="N682" s="1395"/>
      <c r="O682" s="1395"/>
      <c r="P682" s="1395"/>
      <c r="Q682" s="1395"/>
      <c r="R682" s="1395"/>
      <c r="S682" s="1395"/>
      <c r="T682" s="1395"/>
      <c r="U682" s="1395"/>
      <c r="V682" s="1395"/>
      <c r="W682" s="1395"/>
      <c r="X682" s="1395"/>
      <c r="Y682" s="1395"/>
      <c r="Z682" s="1395"/>
    </row>
    <row r="683">
      <c r="A683" s="1395"/>
      <c r="B683" s="1395"/>
      <c r="C683" s="1395"/>
      <c r="D683" s="1395"/>
      <c r="E683" s="1395"/>
      <c r="F683" s="1395"/>
      <c r="G683" s="1395"/>
      <c r="H683" s="1395"/>
      <c r="I683" s="1395"/>
      <c r="J683" s="1395"/>
      <c r="K683" s="1395"/>
      <c r="L683" s="1395"/>
      <c r="M683" s="1395"/>
      <c r="N683" s="1395"/>
      <c r="O683" s="1395"/>
      <c r="P683" s="1395"/>
      <c r="Q683" s="1395"/>
      <c r="R683" s="1395"/>
      <c r="S683" s="1395"/>
      <c r="T683" s="1395"/>
      <c r="U683" s="1395"/>
      <c r="V683" s="1395"/>
      <c r="W683" s="1395"/>
      <c r="X683" s="1395"/>
      <c r="Y683" s="1395"/>
      <c r="Z683" s="1395"/>
    </row>
    <row r="684">
      <c r="A684" s="1395"/>
      <c r="B684" s="1395"/>
      <c r="C684" s="1395"/>
      <c r="D684" s="1395"/>
      <c r="E684" s="1395"/>
      <c r="F684" s="1395"/>
      <c r="G684" s="1395"/>
      <c r="H684" s="1395"/>
      <c r="I684" s="1395"/>
      <c r="J684" s="1395"/>
      <c r="K684" s="1395"/>
      <c r="L684" s="1395"/>
      <c r="M684" s="1395"/>
      <c r="N684" s="1395"/>
      <c r="O684" s="1395"/>
      <c r="P684" s="1395"/>
      <c r="Q684" s="1395"/>
      <c r="R684" s="1395"/>
      <c r="S684" s="1395"/>
      <c r="T684" s="1395"/>
      <c r="U684" s="1395"/>
      <c r="V684" s="1395"/>
      <c r="W684" s="1395"/>
      <c r="X684" s="1395"/>
      <c r="Y684" s="1395"/>
      <c r="Z684" s="1395"/>
    </row>
    <row r="685">
      <c r="A685" s="1395"/>
      <c r="B685" s="1395"/>
      <c r="C685" s="1395"/>
      <c r="D685" s="1395"/>
      <c r="E685" s="1395"/>
      <c r="F685" s="1395"/>
      <c r="G685" s="1395"/>
      <c r="H685" s="1395"/>
      <c r="I685" s="1395"/>
      <c r="J685" s="1395"/>
      <c r="K685" s="1395"/>
      <c r="L685" s="1395"/>
      <c r="M685" s="1395"/>
      <c r="N685" s="1395"/>
      <c r="O685" s="1395"/>
      <c r="P685" s="1395"/>
      <c r="Q685" s="1395"/>
      <c r="R685" s="1395"/>
      <c r="S685" s="1395"/>
      <c r="T685" s="1395"/>
      <c r="U685" s="1395"/>
      <c r="V685" s="1395"/>
      <c r="W685" s="1395"/>
      <c r="X685" s="1395"/>
      <c r="Y685" s="1395"/>
      <c r="Z685" s="1395"/>
    </row>
    <row r="686">
      <c r="A686" s="1395"/>
      <c r="B686" s="1395"/>
      <c r="C686" s="1395"/>
      <c r="D686" s="1395"/>
      <c r="E686" s="1395"/>
      <c r="F686" s="1395"/>
      <c r="G686" s="1395"/>
      <c r="H686" s="1395"/>
      <c r="I686" s="1395"/>
      <c r="J686" s="1395"/>
      <c r="K686" s="1395"/>
      <c r="L686" s="1395"/>
      <c r="M686" s="1395"/>
      <c r="N686" s="1395"/>
      <c r="O686" s="1395"/>
      <c r="P686" s="1395"/>
      <c r="Q686" s="1395"/>
      <c r="R686" s="1395"/>
      <c r="S686" s="1395"/>
      <c r="T686" s="1395"/>
      <c r="U686" s="1395"/>
      <c r="V686" s="1395"/>
      <c r="W686" s="1395"/>
      <c r="X686" s="1395"/>
      <c r="Y686" s="1395"/>
      <c r="Z686" s="1395"/>
    </row>
    <row r="687">
      <c r="A687" s="1395"/>
      <c r="B687" s="1395"/>
      <c r="C687" s="1395"/>
      <c r="D687" s="1395"/>
      <c r="E687" s="1395"/>
      <c r="F687" s="1395"/>
      <c r="G687" s="1395"/>
      <c r="H687" s="1395"/>
      <c r="I687" s="1395"/>
      <c r="J687" s="1395"/>
      <c r="K687" s="1395"/>
      <c r="L687" s="1395"/>
      <c r="M687" s="1395"/>
      <c r="N687" s="1395"/>
      <c r="O687" s="1395"/>
      <c r="P687" s="1395"/>
      <c r="Q687" s="1395"/>
      <c r="R687" s="1395"/>
      <c r="S687" s="1395"/>
      <c r="T687" s="1395"/>
      <c r="U687" s="1395"/>
      <c r="V687" s="1395"/>
      <c r="W687" s="1395"/>
      <c r="X687" s="1395"/>
      <c r="Y687" s="1395"/>
      <c r="Z687" s="1395"/>
    </row>
    <row r="688">
      <c r="A688" s="1395"/>
      <c r="B688" s="1395"/>
      <c r="C688" s="1395"/>
      <c r="D688" s="1395"/>
      <c r="E688" s="1395"/>
      <c r="F688" s="1395"/>
      <c r="G688" s="1395"/>
      <c r="H688" s="1395"/>
      <c r="I688" s="1395"/>
      <c r="J688" s="1395"/>
      <c r="K688" s="1395"/>
      <c r="L688" s="1395"/>
      <c r="M688" s="1395"/>
      <c r="N688" s="1395"/>
      <c r="O688" s="1395"/>
      <c r="P688" s="1395"/>
      <c r="Q688" s="1395"/>
      <c r="R688" s="1395"/>
      <c r="S688" s="1395"/>
      <c r="T688" s="1395"/>
      <c r="U688" s="1395"/>
      <c r="V688" s="1395"/>
      <c r="W688" s="1395"/>
      <c r="X688" s="1395"/>
      <c r="Y688" s="1395"/>
      <c r="Z688" s="1395"/>
    </row>
    <row r="689">
      <c r="A689" s="1395"/>
      <c r="B689" s="1395"/>
      <c r="C689" s="1395"/>
      <c r="D689" s="1395"/>
      <c r="E689" s="1395"/>
      <c r="F689" s="1395"/>
      <c r="G689" s="1395"/>
      <c r="H689" s="1395"/>
      <c r="I689" s="1395"/>
      <c r="J689" s="1395"/>
      <c r="K689" s="1395"/>
      <c r="L689" s="1395"/>
      <c r="M689" s="1395"/>
      <c r="N689" s="1395"/>
      <c r="O689" s="1395"/>
      <c r="P689" s="1395"/>
      <c r="Q689" s="1395"/>
      <c r="R689" s="1395"/>
      <c r="S689" s="1395"/>
      <c r="T689" s="1395"/>
      <c r="U689" s="1395"/>
      <c r="V689" s="1395"/>
      <c r="W689" s="1395"/>
      <c r="X689" s="1395"/>
      <c r="Y689" s="1395"/>
      <c r="Z689" s="1395"/>
    </row>
    <row r="690">
      <c r="A690" s="1395"/>
      <c r="B690" s="1395"/>
      <c r="C690" s="1395"/>
      <c r="D690" s="1395"/>
      <c r="E690" s="1395"/>
      <c r="F690" s="1395"/>
      <c r="G690" s="1395"/>
      <c r="H690" s="1395"/>
      <c r="I690" s="1395"/>
      <c r="J690" s="1395"/>
      <c r="K690" s="1395"/>
      <c r="L690" s="1395"/>
      <c r="M690" s="1395"/>
      <c r="N690" s="1395"/>
      <c r="O690" s="1395"/>
      <c r="P690" s="1395"/>
      <c r="Q690" s="1395"/>
      <c r="R690" s="1395"/>
      <c r="S690" s="1395"/>
      <c r="T690" s="1395"/>
      <c r="U690" s="1395"/>
      <c r="V690" s="1395"/>
      <c r="W690" s="1395"/>
      <c r="X690" s="1395"/>
      <c r="Y690" s="1395"/>
      <c r="Z690" s="1395"/>
    </row>
    <row r="691">
      <c r="A691" s="1395"/>
      <c r="B691" s="1395"/>
      <c r="C691" s="1395"/>
      <c r="D691" s="1395"/>
      <c r="E691" s="1395"/>
      <c r="F691" s="1395"/>
      <c r="G691" s="1395"/>
      <c r="H691" s="1395"/>
      <c r="I691" s="1395"/>
      <c r="J691" s="1395"/>
      <c r="K691" s="1395"/>
      <c r="L691" s="1395"/>
      <c r="M691" s="1395"/>
      <c r="N691" s="1395"/>
      <c r="O691" s="1395"/>
      <c r="P691" s="1395"/>
      <c r="Q691" s="1395"/>
      <c r="R691" s="1395"/>
      <c r="S691" s="1395"/>
      <c r="T691" s="1395"/>
      <c r="U691" s="1395"/>
      <c r="V691" s="1395"/>
      <c r="W691" s="1395"/>
      <c r="X691" s="1395"/>
      <c r="Y691" s="1395"/>
      <c r="Z691" s="1395"/>
    </row>
    <row r="692">
      <c r="A692" s="1395"/>
      <c r="B692" s="1395"/>
      <c r="C692" s="1395"/>
      <c r="D692" s="1395"/>
      <c r="E692" s="1395"/>
      <c r="F692" s="1395"/>
      <c r="G692" s="1395"/>
      <c r="H692" s="1395"/>
      <c r="I692" s="1395"/>
      <c r="J692" s="1395"/>
      <c r="K692" s="1395"/>
      <c r="L692" s="1395"/>
      <c r="M692" s="1395"/>
      <c r="N692" s="1395"/>
      <c r="O692" s="1395"/>
      <c r="P692" s="1395"/>
      <c r="Q692" s="1395"/>
      <c r="R692" s="1395"/>
      <c r="S692" s="1395"/>
      <c r="T692" s="1395"/>
      <c r="U692" s="1395"/>
      <c r="V692" s="1395"/>
      <c r="W692" s="1395"/>
      <c r="X692" s="1395"/>
      <c r="Y692" s="1395"/>
      <c r="Z692" s="1395"/>
    </row>
    <row r="693">
      <c r="A693" s="1395"/>
      <c r="B693" s="1395"/>
      <c r="C693" s="1395"/>
      <c r="D693" s="1395"/>
      <c r="E693" s="1395"/>
      <c r="F693" s="1395"/>
      <c r="G693" s="1395"/>
      <c r="H693" s="1395"/>
      <c r="I693" s="1395"/>
      <c r="J693" s="1395"/>
      <c r="K693" s="1395"/>
      <c r="L693" s="1395"/>
      <c r="M693" s="1395"/>
      <c r="N693" s="1395"/>
      <c r="O693" s="1395"/>
      <c r="P693" s="1395"/>
      <c r="Q693" s="1395"/>
      <c r="R693" s="1395"/>
      <c r="S693" s="1395"/>
      <c r="T693" s="1395"/>
      <c r="U693" s="1395"/>
      <c r="V693" s="1395"/>
      <c r="W693" s="1395"/>
      <c r="X693" s="1395"/>
      <c r="Y693" s="1395"/>
      <c r="Z693" s="1395"/>
    </row>
    <row r="694">
      <c r="A694" s="1395"/>
      <c r="B694" s="1395"/>
      <c r="C694" s="1395"/>
      <c r="D694" s="1395"/>
      <c r="E694" s="1395"/>
      <c r="F694" s="1395"/>
      <c r="G694" s="1395"/>
      <c r="H694" s="1395"/>
      <c r="I694" s="1395"/>
      <c r="J694" s="1395"/>
      <c r="K694" s="1395"/>
      <c r="L694" s="1395"/>
      <c r="M694" s="1395"/>
      <c r="N694" s="1395"/>
      <c r="O694" s="1395"/>
      <c r="P694" s="1395"/>
      <c r="Q694" s="1395"/>
      <c r="R694" s="1395"/>
      <c r="S694" s="1395"/>
      <c r="T694" s="1395"/>
      <c r="U694" s="1395"/>
      <c r="V694" s="1395"/>
      <c r="W694" s="1395"/>
      <c r="X694" s="1395"/>
      <c r="Y694" s="1395"/>
      <c r="Z694" s="1395"/>
    </row>
    <row r="695">
      <c r="A695" s="1395"/>
      <c r="B695" s="1395"/>
      <c r="C695" s="1395"/>
      <c r="D695" s="1395"/>
      <c r="E695" s="1395"/>
      <c r="F695" s="1395"/>
      <c r="G695" s="1395"/>
      <c r="H695" s="1395"/>
      <c r="I695" s="1395"/>
      <c r="J695" s="1395"/>
      <c r="K695" s="1395"/>
      <c r="L695" s="1395"/>
      <c r="M695" s="1395"/>
      <c r="N695" s="1395"/>
      <c r="O695" s="1395"/>
      <c r="P695" s="1395"/>
      <c r="Q695" s="1395"/>
      <c r="R695" s="1395"/>
      <c r="S695" s="1395"/>
      <c r="T695" s="1395"/>
      <c r="U695" s="1395"/>
      <c r="V695" s="1395"/>
      <c r="W695" s="1395"/>
      <c r="X695" s="1395"/>
      <c r="Y695" s="1395"/>
      <c r="Z695" s="1395"/>
    </row>
    <row r="696">
      <c r="A696" s="1395"/>
      <c r="B696" s="1395"/>
      <c r="C696" s="1395"/>
      <c r="D696" s="1395"/>
      <c r="E696" s="1395"/>
      <c r="F696" s="1395"/>
      <c r="G696" s="1395"/>
      <c r="H696" s="1395"/>
      <c r="I696" s="1395"/>
      <c r="J696" s="1395"/>
      <c r="K696" s="1395"/>
      <c r="L696" s="1395"/>
      <c r="M696" s="1395"/>
      <c r="N696" s="1395"/>
      <c r="O696" s="1395"/>
      <c r="P696" s="1395"/>
      <c r="Q696" s="1395"/>
      <c r="R696" s="1395"/>
      <c r="S696" s="1395"/>
      <c r="T696" s="1395"/>
      <c r="U696" s="1395"/>
      <c r="V696" s="1395"/>
      <c r="W696" s="1395"/>
      <c r="X696" s="1395"/>
      <c r="Y696" s="1395"/>
      <c r="Z696" s="1395"/>
    </row>
    <row r="697">
      <c r="A697" s="1395"/>
      <c r="B697" s="1395"/>
      <c r="C697" s="1395"/>
      <c r="D697" s="1395"/>
      <c r="E697" s="1395"/>
      <c r="F697" s="1395"/>
      <c r="G697" s="1395"/>
      <c r="H697" s="1395"/>
      <c r="I697" s="1395"/>
      <c r="J697" s="1395"/>
      <c r="K697" s="1395"/>
      <c r="L697" s="1395"/>
      <c r="M697" s="1395"/>
      <c r="N697" s="1395"/>
      <c r="O697" s="1395"/>
      <c r="P697" s="1395"/>
      <c r="Q697" s="1395"/>
      <c r="R697" s="1395"/>
      <c r="S697" s="1395"/>
      <c r="T697" s="1395"/>
      <c r="U697" s="1395"/>
      <c r="V697" s="1395"/>
      <c r="W697" s="1395"/>
      <c r="X697" s="1395"/>
      <c r="Y697" s="1395"/>
      <c r="Z697" s="1395"/>
    </row>
    <row r="698">
      <c r="A698" s="1395"/>
      <c r="B698" s="1395"/>
      <c r="C698" s="1395"/>
      <c r="D698" s="1395"/>
      <c r="E698" s="1395"/>
      <c r="F698" s="1395"/>
      <c r="G698" s="1395"/>
      <c r="H698" s="1395"/>
      <c r="I698" s="1395"/>
      <c r="J698" s="1395"/>
      <c r="K698" s="1395"/>
      <c r="L698" s="1395"/>
      <c r="M698" s="1395"/>
      <c r="N698" s="1395"/>
      <c r="O698" s="1395"/>
      <c r="P698" s="1395"/>
      <c r="Q698" s="1395"/>
      <c r="R698" s="1395"/>
      <c r="S698" s="1395"/>
      <c r="T698" s="1395"/>
      <c r="U698" s="1395"/>
      <c r="V698" s="1395"/>
      <c r="W698" s="1395"/>
      <c r="X698" s="1395"/>
      <c r="Y698" s="1395"/>
      <c r="Z698" s="1395"/>
    </row>
    <row r="699">
      <c r="A699" s="1395"/>
      <c r="B699" s="1395"/>
      <c r="C699" s="1395"/>
      <c r="D699" s="1395"/>
      <c r="E699" s="1395"/>
      <c r="F699" s="1395"/>
      <c r="G699" s="1395"/>
      <c r="H699" s="1395"/>
      <c r="I699" s="1395"/>
      <c r="J699" s="1395"/>
      <c r="K699" s="1395"/>
      <c r="L699" s="1395"/>
      <c r="M699" s="1395"/>
      <c r="N699" s="1395"/>
      <c r="O699" s="1395"/>
      <c r="P699" s="1395"/>
      <c r="Q699" s="1395"/>
      <c r="R699" s="1395"/>
      <c r="S699" s="1395"/>
      <c r="T699" s="1395"/>
      <c r="U699" s="1395"/>
      <c r="V699" s="1395"/>
      <c r="W699" s="1395"/>
      <c r="X699" s="1395"/>
      <c r="Y699" s="1395"/>
      <c r="Z699" s="1395"/>
    </row>
    <row r="700">
      <c r="A700" s="1395"/>
      <c r="B700" s="1395"/>
      <c r="C700" s="1395"/>
      <c r="D700" s="1395"/>
      <c r="E700" s="1395"/>
      <c r="F700" s="1395"/>
      <c r="G700" s="1395"/>
      <c r="H700" s="1395"/>
      <c r="I700" s="1395"/>
      <c r="J700" s="1395"/>
      <c r="K700" s="1395"/>
      <c r="L700" s="1395"/>
      <c r="M700" s="1395"/>
      <c r="N700" s="1395"/>
      <c r="O700" s="1395"/>
      <c r="P700" s="1395"/>
      <c r="Q700" s="1395"/>
      <c r="R700" s="1395"/>
      <c r="S700" s="1395"/>
      <c r="T700" s="1395"/>
      <c r="U700" s="1395"/>
      <c r="V700" s="1395"/>
      <c r="W700" s="1395"/>
      <c r="X700" s="1395"/>
      <c r="Y700" s="1395"/>
      <c r="Z700" s="1395"/>
    </row>
    <row r="701">
      <c r="A701" s="1395"/>
      <c r="B701" s="1395"/>
      <c r="C701" s="1395"/>
      <c r="D701" s="1395"/>
      <c r="E701" s="1395"/>
      <c r="F701" s="1395"/>
      <c r="G701" s="1395"/>
      <c r="H701" s="1395"/>
      <c r="I701" s="1395"/>
      <c r="J701" s="1395"/>
      <c r="K701" s="1395"/>
      <c r="L701" s="1395"/>
      <c r="M701" s="1395"/>
      <c r="N701" s="1395"/>
      <c r="O701" s="1395"/>
      <c r="P701" s="1395"/>
      <c r="Q701" s="1395"/>
      <c r="R701" s="1395"/>
      <c r="S701" s="1395"/>
      <c r="T701" s="1395"/>
      <c r="U701" s="1395"/>
      <c r="V701" s="1395"/>
      <c r="W701" s="1395"/>
      <c r="X701" s="1395"/>
      <c r="Y701" s="1395"/>
      <c r="Z701" s="1395"/>
    </row>
    <row r="702">
      <c r="A702" s="1395"/>
      <c r="B702" s="1395"/>
      <c r="C702" s="1395"/>
      <c r="D702" s="1395"/>
      <c r="E702" s="1395"/>
      <c r="F702" s="1395"/>
      <c r="G702" s="1395"/>
      <c r="H702" s="1395"/>
      <c r="I702" s="1395"/>
      <c r="J702" s="1395"/>
      <c r="K702" s="1395"/>
      <c r="L702" s="1395"/>
      <c r="M702" s="1395"/>
      <c r="N702" s="1395"/>
      <c r="O702" s="1395"/>
      <c r="P702" s="1395"/>
      <c r="Q702" s="1395"/>
      <c r="R702" s="1395"/>
      <c r="S702" s="1395"/>
      <c r="T702" s="1395"/>
      <c r="U702" s="1395"/>
      <c r="V702" s="1395"/>
      <c r="W702" s="1395"/>
      <c r="X702" s="1395"/>
      <c r="Y702" s="1395"/>
      <c r="Z702" s="1395"/>
    </row>
    <row r="703">
      <c r="A703" s="1395"/>
      <c r="B703" s="1395"/>
      <c r="C703" s="1395"/>
      <c r="D703" s="1395"/>
      <c r="E703" s="1395"/>
      <c r="F703" s="1395"/>
      <c r="G703" s="1395"/>
      <c r="H703" s="1395"/>
      <c r="I703" s="1395"/>
      <c r="J703" s="1395"/>
      <c r="K703" s="1395"/>
      <c r="L703" s="1395"/>
      <c r="M703" s="1395"/>
      <c r="N703" s="1395"/>
      <c r="O703" s="1395"/>
      <c r="P703" s="1395"/>
      <c r="Q703" s="1395"/>
      <c r="R703" s="1395"/>
      <c r="S703" s="1395"/>
      <c r="T703" s="1395"/>
      <c r="U703" s="1395"/>
      <c r="V703" s="1395"/>
      <c r="W703" s="1395"/>
      <c r="X703" s="1395"/>
      <c r="Y703" s="1395"/>
      <c r="Z703" s="1395"/>
    </row>
    <row r="704">
      <c r="A704" s="1395"/>
      <c r="B704" s="1395"/>
      <c r="C704" s="1395"/>
      <c r="D704" s="1395"/>
      <c r="E704" s="1395"/>
      <c r="F704" s="1395"/>
      <c r="G704" s="1395"/>
      <c r="H704" s="1395"/>
      <c r="I704" s="1395"/>
      <c r="J704" s="1395"/>
      <c r="K704" s="1395"/>
      <c r="L704" s="1395"/>
      <c r="M704" s="1395"/>
      <c r="N704" s="1395"/>
      <c r="O704" s="1395"/>
      <c r="P704" s="1395"/>
      <c r="Q704" s="1395"/>
      <c r="R704" s="1395"/>
      <c r="S704" s="1395"/>
      <c r="T704" s="1395"/>
      <c r="U704" s="1395"/>
      <c r="V704" s="1395"/>
      <c r="W704" s="1395"/>
      <c r="X704" s="1395"/>
      <c r="Y704" s="1395"/>
      <c r="Z704" s="1395"/>
    </row>
    <row r="705">
      <c r="A705" s="1395"/>
      <c r="B705" s="1395"/>
      <c r="C705" s="1395"/>
      <c r="D705" s="1395"/>
      <c r="E705" s="1395"/>
      <c r="F705" s="1395"/>
      <c r="G705" s="1395"/>
      <c r="H705" s="1395"/>
      <c r="I705" s="1395"/>
      <c r="J705" s="1395"/>
      <c r="K705" s="1395"/>
      <c r="L705" s="1395"/>
      <c r="M705" s="1395"/>
      <c r="N705" s="1395"/>
      <c r="O705" s="1395"/>
      <c r="P705" s="1395"/>
      <c r="Q705" s="1395"/>
      <c r="R705" s="1395"/>
      <c r="S705" s="1395"/>
      <c r="T705" s="1395"/>
      <c r="U705" s="1395"/>
      <c r="V705" s="1395"/>
      <c r="W705" s="1395"/>
      <c r="X705" s="1395"/>
      <c r="Y705" s="1395"/>
      <c r="Z705" s="1395"/>
    </row>
    <row r="706">
      <c r="A706" s="1395"/>
      <c r="B706" s="1395"/>
      <c r="C706" s="1395"/>
      <c r="D706" s="1395"/>
      <c r="E706" s="1395"/>
      <c r="F706" s="1395"/>
      <c r="G706" s="1395"/>
      <c r="H706" s="1395"/>
      <c r="I706" s="1395"/>
      <c r="J706" s="1395"/>
      <c r="K706" s="1395"/>
      <c r="L706" s="1395"/>
      <c r="M706" s="1395"/>
      <c r="N706" s="1395"/>
      <c r="O706" s="1395"/>
      <c r="P706" s="1395"/>
      <c r="Q706" s="1395"/>
      <c r="R706" s="1395"/>
      <c r="S706" s="1395"/>
      <c r="T706" s="1395"/>
      <c r="U706" s="1395"/>
      <c r="V706" s="1395"/>
      <c r="W706" s="1395"/>
      <c r="X706" s="1395"/>
      <c r="Y706" s="1395"/>
      <c r="Z706" s="1395"/>
    </row>
    <row r="707">
      <c r="A707" s="1395"/>
      <c r="B707" s="1395"/>
      <c r="C707" s="1395"/>
      <c r="D707" s="1395"/>
      <c r="E707" s="1395"/>
      <c r="F707" s="1395"/>
      <c r="G707" s="1395"/>
      <c r="H707" s="1395"/>
      <c r="I707" s="1395"/>
      <c r="J707" s="1395"/>
      <c r="K707" s="1395"/>
      <c r="L707" s="1395"/>
      <c r="M707" s="1395"/>
      <c r="N707" s="1395"/>
      <c r="O707" s="1395"/>
      <c r="P707" s="1395"/>
      <c r="Q707" s="1395"/>
      <c r="R707" s="1395"/>
      <c r="S707" s="1395"/>
      <c r="T707" s="1395"/>
      <c r="U707" s="1395"/>
      <c r="V707" s="1395"/>
      <c r="W707" s="1395"/>
      <c r="X707" s="1395"/>
      <c r="Y707" s="1395"/>
      <c r="Z707" s="1395"/>
    </row>
    <row r="708">
      <c r="A708" s="1395"/>
      <c r="B708" s="1395"/>
      <c r="C708" s="1395"/>
      <c r="D708" s="1395"/>
      <c r="E708" s="1395"/>
      <c r="F708" s="1395"/>
      <c r="G708" s="1395"/>
      <c r="H708" s="1395"/>
      <c r="I708" s="1395"/>
      <c r="J708" s="1395"/>
      <c r="K708" s="1395"/>
      <c r="L708" s="1395"/>
      <c r="M708" s="1395"/>
      <c r="N708" s="1395"/>
      <c r="O708" s="1395"/>
      <c r="P708" s="1395"/>
      <c r="Q708" s="1395"/>
      <c r="R708" s="1395"/>
      <c r="S708" s="1395"/>
      <c r="T708" s="1395"/>
      <c r="U708" s="1395"/>
      <c r="V708" s="1395"/>
      <c r="W708" s="1395"/>
      <c r="X708" s="1395"/>
      <c r="Y708" s="1395"/>
      <c r="Z708" s="1395"/>
    </row>
    <row r="709">
      <c r="A709" s="1395"/>
      <c r="B709" s="1395"/>
      <c r="C709" s="1395"/>
      <c r="D709" s="1395"/>
      <c r="E709" s="1395"/>
      <c r="F709" s="1395"/>
      <c r="G709" s="1395"/>
      <c r="H709" s="1395"/>
      <c r="I709" s="1395"/>
      <c r="J709" s="1395"/>
      <c r="K709" s="1395"/>
      <c r="L709" s="1395"/>
      <c r="M709" s="1395"/>
      <c r="N709" s="1395"/>
      <c r="O709" s="1395"/>
      <c r="P709" s="1395"/>
      <c r="Q709" s="1395"/>
      <c r="R709" s="1395"/>
      <c r="S709" s="1395"/>
      <c r="T709" s="1395"/>
      <c r="U709" s="1395"/>
      <c r="V709" s="1395"/>
      <c r="W709" s="1395"/>
      <c r="X709" s="1395"/>
      <c r="Y709" s="1395"/>
      <c r="Z709" s="1395"/>
    </row>
    <row r="710">
      <c r="A710" s="1395"/>
      <c r="B710" s="1395"/>
      <c r="C710" s="1395"/>
      <c r="D710" s="1395"/>
      <c r="E710" s="1395"/>
      <c r="F710" s="1395"/>
      <c r="G710" s="1395"/>
      <c r="H710" s="1395"/>
      <c r="I710" s="1395"/>
      <c r="J710" s="1395"/>
      <c r="K710" s="1395"/>
      <c r="L710" s="1395"/>
      <c r="M710" s="1395"/>
      <c r="N710" s="1395"/>
      <c r="O710" s="1395"/>
      <c r="P710" s="1395"/>
      <c r="Q710" s="1395"/>
      <c r="R710" s="1395"/>
      <c r="S710" s="1395"/>
      <c r="T710" s="1395"/>
      <c r="U710" s="1395"/>
      <c r="V710" s="1395"/>
      <c r="W710" s="1395"/>
      <c r="X710" s="1395"/>
      <c r="Y710" s="1395"/>
      <c r="Z710" s="1395"/>
    </row>
    <row r="711">
      <c r="A711" s="1395"/>
      <c r="B711" s="1395"/>
      <c r="C711" s="1395"/>
      <c r="D711" s="1395"/>
      <c r="E711" s="1395"/>
      <c r="F711" s="1395"/>
      <c r="G711" s="1395"/>
      <c r="H711" s="1395"/>
      <c r="I711" s="1395"/>
      <c r="J711" s="1395"/>
      <c r="K711" s="1395"/>
      <c r="L711" s="1395"/>
      <c r="M711" s="1395"/>
      <c r="N711" s="1395"/>
      <c r="O711" s="1395"/>
      <c r="P711" s="1395"/>
      <c r="Q711" s="1395"/>
      <c r="R711" s="1395"/>
      <c r="S711" s="1395"/>
      <c r="T711" s="1395"/>
      <c r="U711" s="1395"/>
      <c r="V711" s="1395"/>
      <c r="W711" s="1395"/>
      <c r="X711" s="1395"/>
      <c r="Y711" s="1395"/>
      <c r="Z711" s="1395"/>
    </row>
    <row r="712">
      <c r="A712" s="1395"/>
      <c r="B712" s="1395"/>
      <c r="C712" s="1395"/>
      <c r="D712" s="1395"/>
      <c r="E712" s="1395"/>
      <c r="F712" s="1395"/>
      <c r="G712" s="1395"/>
      <c r="H712" s="1395"/>
      <c r="I712" s="1395"/>
      <c r="J712" s="1395"/>
      <c r="K712" s="1395"/>
      <c r="L712" s="1395"/>
      <c r="M712" s="1395"/>
      <c r="N712" s="1395"/>
      <c r="O712" s="1395"/>
      <c r="P712" s="1395"/>
      <c r="Q712" s="1395"/>
      <c r="R712" s="1395"/>
      <c r="S712" s="1395"/>
      <c r="T712" s="1395"/>
      <c r="U712" s="1395"/>
      <c r="V712" s="1395"/>
      <c r="W712" s="1395"/>
      <c r="X712" s="1395"/>
      <c r="Y712" s="1395"/>
      <c r="Z712" s="1395"/>
    </row>
    <row r="713">
      <c r="A713" s="1395"/>
      <c r="B713" s="1395"/>
      <c r="C713" s="1395"/>
      <c r="D713" s="1395"/>
      <c r="E713" s="1395"/>
      <c r="F713" s="1395"/>
      <c r="G713" s="1395"/>
      <c r="H713" s="1395"/>
      <c r="I713" s="1395"/>
      <c r="J713" s="1395"/>
      <c r="K713" s="1395"/>
      <c r="L713" s="1395"/>
      <c r="M713" s="1395"/>
      <c r="N713" s="1395"/>
      <c r="O713" s="1395"/>
      <c r="P713" s="1395"/>
      <c r="Q713" s="1395"/>
      <c r="R713" s="1395"/>
      <c r="S713" s="1395"/>
      <c r="T713" s="1395"/>
      <c r="U713" s="1395"/>
      <c r="V713" s="1395"/>
      <c r="W713" s="1395"/>
      <c r="X713" s="1395"/>
      <c r="Y713" s="1395"/>
      <c r="Z713" s="1395"/>
    </row>
    <row r="714">
      <c r="A714" s="1395"/>
      <c r="B714" s="1395"/>
      <c r="C714" s="1395"/>
      <c r="D714" s="1395"/>
      <c r="E714" s="1395"/>
      <c r="F714" s="1395"/>
      <c r="G714" s="1395"/>
      <c r="H714" s="1395"/>
      <c r="I714" s="1395"/>
      <c r="J714" s="1395"/>
      <c r="K714" s="1395"/>
      <c r="L714" s="1395"/>
      <c r="M714" s="1395"/>
      <c r="N714" s="1395"/>
      <c r="O714" s="1395"/>
      <c r="P714" s="1395"/>
      <c r="Q714" s="1395"/>
      <c r="R714" s="1395"/>
      <c r="S714" s="1395"/>
      <c r="T714" s="1395"/>
      <c r="U714" s="1395"/>
      <c r="V714" s="1395"/>
      <c r="W714" s="1395"/>
      <c r="X714" s="1395"/>
      <c r="Y714" s="1395"/>
      <c r="Z714" s="1395"/>
    </row>
    <row r="715">
      <c r="A715" s="1395"/>
      <c r="B715" s="1395"/>
      <c r="C715" s="1395"/>
      <c r="D715" s="1395"/>
      <c r="E715" s="1395"/>
      <c r="F715" s="1395"/>
      <c r="G715" s="1395"/>
      <c r="H715" s="1395"/>
      <c r="I715" s="1395"/>
      <c r="J715" s="1395"/>
      <c r="K715" s="1395"/>
      <c r="L715" s="1395"/>
      <c r="M715" s="1395"/>
      <c r="N715" s="1395"/>
      <c r="O715" s="1395"/>
      <c r="P715" s="1395"/>
      <c r="Q715" s="1395"/>
      <c r="R715" s="1395"/>
      <c r="S715" s="1395"/>
      <c r="T715" s="1395"/>
      <c r="U715" s="1395"/>
      <c r="V715" s="1395"/>
      <c r="W715" s="1395"/>
      <c r="X715" s="1395"/>
      <c r="Y715" s="1395"/>
      <c r="Z715" s="1395"/>
    </row>
    <row r="716">
      <c r="A716" s="1395"/>
      <c r="B716" s="1395"/>
      <c r="C716" s="1395"/>
      <c r="D716" s="1395"/>
      <c r="E716" s="1395"/>
      <c r="F716" s="1395"/>
      <c r="G716" s="1395"/>
      <c r="H716" s="1395"/>
      <c r="I716" s="1395"/>
      <c r="J716" s="1395"/>
      <c r="K716" s="1395"/>
      <c r="L716" s="1395"/>
      <c r="M716" s="1395"/>
      <c r="N716" s="1395"/>
      <c r="O716" s="1395"/>
      <c r="P716" s="1395"/>
      <c r="Q716" s="1395"/>
      <c r="R716" s="1395"/>
      <c r="S716" s="1395"/>
      <c r="T716" s="1395"/>
      <c r="U716" s="1395"/>
      <c r="V716" s="1395"/>
      <c r="W716" s="1395"/>
      <c r="X716" s="1395"/>
      <c r="Y716" s="1395"/>
      <c r="Z716" s="1395"/>
    </row>
    <row r="717">
      <c r="A717" s="1395"/>
      <c r="B717" s="1395"/>
      <c r="C717" s="1395"/>
      <c r="D717" s="1395"/>
      <c r="E717" s="1395"/>
      <c r="F717" s="1395"/>
      <c r="G717" s="1395"/>
      <c r="H717" s="1395"/>
      <c r="I717" s="1395"/>
      <c r="J717" s="1395"/>
      <c r="K717" s="1395"/>
      <c r="L717" s="1395"/>
      <c r="M717" s="1395"/>
      <c r="N717" s="1395"/>
      <c r="O717" s="1395"/>
      <c r="P717" s="1395"/>
      <c r="Q717" s="1395"/>
      <c r="R717" s="1395"/>
      <c r="S717" s="1395"/>
      <c r="T717" s="1395"/>
      <c r="U717" s="1395"/>
      <c r="V717" s="1395"/>
      <c r="W717" s="1395"/>
      <c r="X717" s="1395"/>
      <c r="Y717" s="1395"/>
      <c r="Z717" s="1395"/>
    </row>
    <row r="718">
      <c r="A718" s="1395"/>
      <c r="B718" s="1395"/>
      <c r="C718" s="1395"/>
      <c r="D718" s="1395"/>
      <c r="E718" s="1395"/>
      <c r="F718" s="1395"/>
      <c r="G718" s="1395"/>
      <c r="H718" s="1395"/>
      <c r="I718" s="1395"/>
      <c r="J718" s="1395"/>
      <c r="K718" s="1395"/>
      <c r="L718" s="1395"/>
      <c r="M718" s="1395"/>
      <c r="N718" s="1395"/>
      <c r="O718" s="1395"/>
      <c r="P718" s="1395"/>
      <c r="Q718" s="1395"/>
      <c r="R718" s="1395"/>
      <c r="S718" s="1395"/>
      <c r="T718" s="1395"/>
      <c r="U718" s="1395"/>
      <c r="V718" s="1395"/>
      <c r="W718" s="1395"/>
      <c r="X718" s="1395"/>
      <c r="Y718" s="1395"/>
      <c r="Z718" s="1395"/>
    </row>
    <row r="719">
      <c r="A719" s="1395"/>
      <c r="B719" s="1395"/>
      <c r="C719" s="1395"/>
      <c r="D719" s="1395"/>
      <c r="E719" s="1395"/>
      <c r="F719" s="1395"/>
      <c r="G719" s="1395"/>
      <c r="H719" s="1395"/>
      <c r="I719" s="1395"/>
      <c r="J719" s="1395"/>
      <c r="K719" s="1395"/>
      <c r="L719" s="1395"/>
      <c r="M719" s="1395"/>
      <c r="N719" s="1395"/>
      <c r="O719" s="1395"/>
      <c r="P719" s="1395"/>
      <c r="Q719" s="1395"/>
      <c r="R719" s="1395"/>
      <c r="S719" s="1395"/>
      <c r="T719" s="1395"/>
      <c r="U719" s="1395"/>
      <c r="V719" s="1395"/>
      <c r="W719" s="1395"/>
      <c r="X719" s="1395"/>
      <c r="Y719" s="1395"/>
      <c r="Z719" s="1395"/>
    </row>
    <row r="720">
      <c r="A720" s="1395"/>
      <c r="B720" s="1395"/>
      <c r="C720" s="1395"/>
      <c r="D720" s="1395"/>
      <c r="E720" s="1395"/>
      <c r="F720" s="1395"/>
      <c r="G720" s="1395"/>
      <c r="H720" s="1395"/>
      <c r="I720" s="1395"/>
      <c r="J720" s="1395"/>
      <c r="K720" s="1395"/>
      <c r="L720" s="1395"/>
      <c r="M720" s="1395"/>
      <c r="N720" s="1395"/>
      <c r="O720" s="1395"/>
      <c r="P720" s="1395"/>
      <c r="Q720" s="1395"/>
      <c r="R720" s="1395"/>
      <c r="S720" s="1395"/>
      <c r="T720" s="1395"/>
      <c r="U720" s="1395"/>
      <c r="V720" s="1395"/>
      <c r="W720" s="1395"/>
      <c r="X720" s="1395"/>
      <c r="Y720" s="1395"/>
      <c r="Z720" s="1395"/>
    </row>
    <row r="721">
      <c r="A721" s="1395"/>
      <c r="B721" s="1395"/>
      <c r="C721" s="1395"/>
      <c r="D721" s="1395"/>
      <c r="E721" s="1395"/>
      <c r="F721" s="1395"/>
      <c r="G721" s="1395"/>
      <c r="H721" s="1395"/>
      <c r="I721" s="1395"/>
      <c r="J721" s="1395"/>
      <c r="K721" s="1395"/>
      <c r="L721" s="1395"/>
      <c r="M721" s="1395"/>
      <c r="N721" s="1395"/>
      <c r="O721" s="1395"/>
      <c r="P721" s="1395"/>
      <c r="Q721" s="1395"/>
      <c r="R721" s="1395"/>
      <c r="S721" s="1395"/>
      <c r="T721" s="1395"/>
      <c r="U721" s="1395"/>
      <c r="V721" s="1395"/>
      <c r="W721" s="1395"/>
      <c r="X721" s="1395"/>
      <c r="Y721" s="1395"/>
      <c r="Z721" s="1395"/>
    </row>
    <row r="722">
      <c r="A722" s="1395"/>
      <c r="B722" s="1395"/>
      <c r="C722" s="1395"/>
      <c r="D722" s="1395"/>
      <c r="E722" s="1395"/>
      <c r="F722" s="1395"/>
      <c r="G722" s="1395"/>
      <c r="H722" s="1395"/>
      <c r="I722" s="1395"/>
      <c r="J722" s="1395"/>
      <c r="K722" s="1395"/>
      <c r="L722" s="1395"/>
      <c r="M722" s="1395"/>
      <c r="N722" s="1395"/>
      <c r="O722" s="1395"/>
      <c r="P722" s="1395"/>
      <c r="Q722" s="1395"/>
      <c r="R722" s="1395"/>
      <c r="S722" s="1395"/>
      <c r="T722" s="1395"/>
      <c r="U722" s="1395"/>
      <c r="V722" s="1395"/>
      <c r="W722" s="1395"/>
      <c r="X722" s="1395"/>
      <c r="Y722" s="1395"/>
      <c r="Z722" s="1395"/>
    </row>
    <row r="723">
      <c r="A723" s="1395"/>
      <c r="B723" s="1395"/>
      <c r="C723" s="1395"/>
      <c r="D723" s="1395"/>
      <c r="E723" s="1395"/>
      <c r="F723" s="1395"/>
      <c r="G723" s="1395"/>
      <c r="H723" s="1395"/>
      <c r="I723" s="1395"/>
      <c r="J723" s="1395"/>
      <c r="K723" s="1395"/>
      <c r="L723" s="1395"/>
      <c r="M723" s="1395"/>
      <c r="N723" s="1395"/>
      <c r="O723" s="1395"/>
      <c r="P723" s="1395"/>
      <c r="Q723" s="1395"/>
      <c r="R723" s="1395"/>
      <c r="S723" s="1395"/>
      <c r="T723" s="1395"/>
      <c r="U723" s="1395"/>
      <c r="V723" s="1395"/>
      <c r="W723" s="1395"/>
      <c r="X723" s="1395"/>
      <c r="Y723" s="1395"/>
      <c r="Z723" s="1395"/>
    </row>
    <row r="724">
      <c r="A724" s="1395"/>
      <c r="B724" s="1395"/>
      <c r="C724" s="1395"/>
      <c r="D724" s="1395"/>
      <c r="E724" s="1395"/>
      <c r="F724" s="1395"/>
      <c r="G724" s="1395"/>
      <c r="H724" s="1395"/>
      <c r="I724" s="1395"/>
      <c r="J724" s="1395"/>
      <c r="K724" s="1395"/>
      <c r="L724" s="1395"/>
      <c r="M724" s="1395"/>
      <c r="N724" s="1395"/>
      <c r="O724" s="1395"/>
      <c r="P724" s="1395"/>
      <c r="Q724" s="1395"/>
      <c r="R724" s="1395"/>
      <c r="S724" s="1395"/>
      <c r="T724" s="1395"/>
      <c r="U724" s="1395"/>
      <c r="V724" s="1395"/>
      <c r="W724" s="1395"/>
      <c r="X724" s="1395"/>
      <c r="Y724" s="1395"/>
      <c r="Z724" s="1395"/>
    </row>
    <row r="725">
      <c r="A725" s="1395"/>
      <c r="B725" s="1395"/>
      <c r="C725" s="1395"/>
      <c r="D725" s="1395"/>
      <c r="E725" s="1395"/>
      <c r="F725" s="1395"/>
      <c r="G725" s="1395"/>
      <c r="H725" s="1395"/>
      <c r="I725" s="1395"/>
      <c r="J725" s="1395"/>
      <c r="K725" s="1395"/>
      <c r="L725" s="1395"/>
      <c r="M725" s="1395"/>
      <c r="N725" s="1395"/>
      <c r="O725" s="1395"/>
      <c r="P725" s="1395"/>
      <c r="Q725" s="1395"/>
      <c r="R725" s="1395"/>
      <c r="S725" s="1395"/>
      <c r="T725" s="1395"/>
      <c r="U725" s="1395"/>
      <c r="V725" s="1395"/>
      <c r="W725" s="1395"/>
      <c r="X725" s="1395"/>
      <c r="Y725" s="1395"/>
      <c r="Z725" s="1395"/>
    </row>
    <row r="726">
      <c r="A726" s="1395"/>
      <c r="B726" s="1395"/>
      <c r="C726" s="1395"/>
      <c r="D726" s="1395"/>
      <c r="E726" s="1395"/>
      <c r="F726" s="1395"/>
      <c r="G726" s="1395"/>
      <c r="H726" s="1395"/>
      <c r="I726" s="1395"/>
      <c r="J726" s="1395"/>
      <c r="K726" s="1395"/>
      <c r="L726" s="1395"/>
      <c r="M726" s="1395"/>
      <c r="N726" s="1395"/>
      <c r="O726" s="1395"/>
      <c r="P726" s="1395"/>
      <c r="Q726" s="1395"/>
      <c r="R726" s="1395"/>
      <c r="S726" s="1395"/>
      <c r="T726" s="1395"/>
      <c r="U726" s="1395"/>
      <c r="V726" s="1395"/>
      <c r="W726" s="1395"/>
      <c r="X726" s="1395"/>
      <c r="Y726" s="1395"/>
      <c r="Z726" s="1395"/>
    </row>
    <row r="727">
      <c r="A727" s="1395"/>
      <c r="B727" s="1395"/>
      <c r="C727" s="1395"/>
      <c r="D727" s="1395"/>
      <c r="E727" s="1395"/>
      <c r="F727" s="1395"/>
      <c r="G727" s="1395"/>
      <c r="H727" s="1395"/>
      <c r="I727" s="1395"/>
      <c r="J727" s="1395"/>
      <c r="K727" s="1395"/>
      <c r="L727" s="1395"/>
      <c r="M727" s="1395"/>
      <c r="N727" s="1395"/>
      <c r="O727" s="1395"/>
      <c r="P727" s="1395"/>
      <c r="Q727" s="1395"/>
      <c r="R727" s="1395"/>
      <c r="S727" s="1395"/>
      <c r="T727" s="1395"/>
      <c r="U727" s="1395"/>
      <c r="V727" s="1395"/>
      <c r="W727" s="1395"/>
      <c r="X727" s="1395"/>
      <c r="Y727" s="1395"/>
      <c r="Z727" s="1395"/>
    </row>
    <row r="728">
      <c r="A728" s="1395"/>
      <c r="B728" s="1395"/>
      <c r="C728" s="1395"/>
      <c r="D728" s="1395"/>
      <c r="E728" s="1395"/>
      <c r="F728" s="1395"/>
      <c r="G728" s="1395"/>
      <c r="H728" s="1395"/>
      <c r="I728" s="1395"/>
      <c r="J728" s="1395"/>
      <c r="K728" s="1395"/>
      <c r="L728" s="1395"/>
      <c r="M728" s="1395"/>
      <c r="N728" s="1395"/>
      <c r="O728" s="1395"/>
      <c r="P728" s="1395"/>
      <c r="Q728" s="1395"/>
      <c r="R728" s="1395"/>
      <c r="S728" s="1395"/>
      <c r="T728" s="1395"/>
      <c r="U728" s="1395"/>
      <c r="V728" s="1395"/>
      <c r="W728" s="1395"/>
      <c r="X728" s="1395"/>
      <c r="Y728" s="1395"/>
      <c r="Z728" s="1395"/>
    </row>
    <row r="729">
      <c r="A729" s="1395"/>
      <c r="B729" s="1395"/>
      <c r="C729" s="1395"/>
      <c r="D729" s="1395"/>
      <c r="E729" s="1395"/>
      <c r="F729" s="1395"/>
      <c r="G729" s="1395"/>
      <c r="H729" s="1395"/>
      <c r="I729" s="1395"/>
      <c r="J729" s="1395"/>
      <c r="K729" s="1395"/>
      <c r="L729" s="1395"/>
      <c r="M729" s="1395"/>
      <c r="N729" s="1395"/>
      <c r="O729" s="1395"/>
      <c r="P729" s="1395"/>
      <c r="Q729" s="1395"/>
      <c r="R729" s="1395"/>
      <c r="S729" s="1395"/>
      <c r="T729" s="1395"/>
      <c r="U729" s="1395"/>
      <c r="V729" s="1395"/>
      <c r="W729" s="1395"/>
      <c r="X729" s="1395"/>
      <c r="Y729" s="1395"/>
      <c r="Z729" s="1395"/>
    </row>
    <row r="730">
      <c r="A730" s="1395"/>
      <c r="B730" s="1395"/>
      <c r="C730" s="1395"/>
      <c r="D730" s="1395"/>
      <c r="E730" s="1395"/>
      <c r="F730" s="1395"/>
      <c r="G730" s="1395"/>
      <c r="H730" s="1395"/>
      <c r="I730" s="1395"/>
      <c r="J730" s="1395"/>
      <c r="K730" s="1395"/>
      <c r="L730" s="1395"/>
      <c r="M730" s="1395"/>
      <c r="N730" s="1395"/>
      <c r="O730" s="1395"/>
      <c r="P730" s="1395"/>
      <c r="Q730" s="1395"/>
      <c r="R730" s="1395"/>
      <c r="S730" s="1395"/>
      <c r="T730" s="1395"/>
      <c r="U730" s="1395"/>
      <c r="V730" s="1395"/>
      <c r="W730" s="1395"/>
      <c r="X730" s="1395"/>
      <c r="Y730" s="1395"/>
      <c r="Z730" s="1395"/>
    </row>
    <row r="731">
      <c r="A731" s="1395"/>
      <c r="B731" s="1395"/>
      <c r="C731" s="1395"/>
      <c r="D731" s="1395"/>
      <c r="E731" s="1395"/>
      <c r="F731" s="1395"/>
      <c r="G731" s="1395"/>
      <c r="H731" s="1395"/>
      <c r="I731" s="1395"/>
      <c r="J731" s="1395"/>
      <c r="K731" s="1395"/>
      <c r="L731" s="1395"/>
      <c r="M731" s="1395"/>
      <c r="N731" s="1395"/>
      <c r="O731" s="1395"/>
      <c r="P731" s="1395"/>
      <c r="Q731" s="1395"/>
      <c r="R731" s="1395"/>
      <c r="S731" s="1395"/>
      <c r="T731" s="1395"/>
      <c r="U731" s="1395"/>
      <c r="V731" s="1395"/>
      <c r="W731" s="1395"/>
      <c r="X731" s="1395"/>
      <c r="Y731" s="1395"/>
      <c r="Z731" s="1395"/>
    </row>
    <row r="732">
      <c r="A732" s="1395"/>
      <c r="B732" s="1395"/>
      <c r="C732" s="1395"/>
      <c r="D732" s="1395"/>
      <c r="E732" s="1395"/>
      <c r="F732" s="1395"/>
      <c r="G732" s="1395"/>
      <c r="H732" s="1395"/>
      <c r="I732" s="1395"/>
      <c r="J732" s="1395"/>
      <c r="K732" s="1395"/>
      <c r="L732" s="1395"/>
      <c r="M732" s="1395"/>
      <c r="N732" s="1395"/>
      <c r="O732" s="1395"/>
      <c r="P732" s="1395"/>
      <c r="Q732" s="1395"/>
      <c r="R732" s="1395"/>
      <c r="S732" s="1395"/>
      <c r="T732" s="1395"/>
      <c r="U732" s="1395"/>
      <c r="V732" s="1395"/>
      <c r="W732" s="1395"/>
      <c r="X732" s="1395"/>
      <c r="Y732" s="1395"/>
      <c r="Z732" s="1395"/>
    </row>
    <row r="733">
      <c r="A733" s="1395"/>
      <c r="B733" s="1395"/>
      <c r="C733" s="1395"/>
      <c r="D733" s="1395"/>
      <c r="E733" s="1395"/>
      <c r="F733" s="1395"/>
      <c r="G733" s="1395"/>
      <c r="H733" s="1395"/>
      <c r="I733" s="1395"/>
      <c r="J733" s="1395"/>
      <c r="K733" s="1395"/>
      <c r="L733" s="1395"/>
      <c r="M733" s="1395"/>
      <c r="N733" s="1395"/>
      <c r="O733" s="1395"/>
      <c r="P733" s="1395"/>
      <c r="Q733" s="1395"/>
      <c r="R733" s="1395"/>
      <c r="S733" s="1395"/>
      <c r="T733" s="1395"/>
      <c r="U733" s="1395"/>
      <c r="V733" s="1395"/>
      <c r="W733" s="1395"/>
      <c r="X733" s="1395"/>
      <c r="Y733" s="1395"/>
      <c r="Z733" s="1395"/>
    </row>
    <row r="734">
      <c r="A734" s="1395"/>
      <c r="B734" s="1395"/>
      <c r="C734" s="1395"/>
      <c r="D734" s="1395"/>
      <c r="E734" s="1395"/>
      <c r="F734" s="1395"/>
      <c r="G734" s="1395"/>
      <c r="H734" s="1395"/>
      <c r="I734" s="1395"/>
      <c r="J734" s="1395"/>
      <c r="K734" s="1395"/>
      <c r="L734" s="1395"/>
      <c r="M734" s="1395"/>
      <c r="N734" s="1395"/>
      <c r="O734" s="1395"/>
      <c r="P734" s="1395"/>
      <c r="Q734" s="1395"/>
      <c r="R734" s="1395"/>
      <c r="S734" s="1395"/>
      <c r="T734" s="1395"/>
      <c r="U734" s="1395"/>
      <c r="V734" s="1395"/>
      <c r="W734" s="1395"/>
      <c r="X734" s="1395"/>
      <c r="Y734" s="1395"/>
      <c r="Z734" s="1395"/>
    </row>
    <row r="735">
      <c r="A735" s="1395"/>
      <c r="B735" s="1395"/>
      <c r="C735" s="1395"/>
      <c r="D735" s="1395"/>
      <c r="E735" s="1395"/>
      <c r="F735" s="1395"/>
      <c r="G735" s="1395"/>
      <c r="H735" s="1395"/>
      <c r="I735" s="1395"/>
      <c r="J735" s="1395"/>
      <c r="K735" s="1395"/>
      <c r="L735" s="1395"/>
      <c r="M735" s="1395"/>
      <c r="N735" s="1395"/>
      <c r="O735" s="1395"/>
      <c r="P735" s="1395"/>
      <c r="Q735" s="1395"/>
      <c r="R735" s="1395"/>
      <c r="S735" s="1395"/>
      <c r="T735" s="1395"/>
      <c r="U735" s="1395"/>
      <c r="V735" s="1395"/>
      <c r="W735" s="1395"/>
      <c r="X735" s="1395"/>
      <c r="Y735" s="1395"/>
      <c r="Z735" s="1395"/>
    </row>
    <row r="736">
      <c r="A736" s="1395"/>
      <c r="B736" s="1395"/>
      <c r="C736" s="1395"/>
      <c r="D736" s="1395"/>
      <c r="E736" s="1395"/>
      <c r="F736" s="1395"/>
      <c r="G736" s="1395"/>
      <c r="H736" s="1395"/>
      <c r="I736" s="1395"/>
      <c r="J736" s="1395"/>
      <c r="K736" s="1395"/>
      <c r="L736" s="1395"/>
      <c r="M736" s="1395"/>
      <c r="N736" s="1395"/>
      <c r="O736" s="1395"/>
      <c r="P736" s="1395"/>
      <c r="Q736" s="1395"/>
      <c r="R736" s="1395"/>
      <c r="S736" s="1395"/>
      <c r="T736" s="1395"/>
      <c r="U736" s="1395"/>
      <c r="V736" s="1395"/>
      <c r="W736" s="1395"/>
      <c r="X736" s="1395"/>
      <c r="Y736" s="1395"/>
      <c r="Z736" s="1395"/>
    </row>
    <row r="737">
      <c r="A737" s="1395"/>
      <c r="B737" s="1395"/>
      <c r="C737" s="1395"/>
      <c r="D737" s="1395"/>
      <c r="E737" s="1395"/>
      <c r="F737" s="1395"/>
      <c r="G737" s="1395"/>
      <c r="H737" s="1395"/>
      <c r="I737" s="1395"/>
      <c r="J737" s="1395"/>
      <c r="K737" s="1395"/>
      <c r="L737" s="1395"/>
      <c r="M737" s="1395"/>
      <c r="N737" s="1395"/>
      <c r="O737" s="1395"/>
      <c r="P737" s="1395"/>
      <c r="Q737" s="1395"/>
      <c r="R737" s="1395"/>
      <c r="S737" s="1395"/>
      <c r="T737" s="1395"/>
      <c r="U737" s="1395"/>
      <c r="V737" s="1395"/>
      <c r="W737" s="1395"/>
      <c r="X737" s="1395"/>
      <c r="Y737" s="1395"/>
      <c r="Z737" s="1395"/>
    </row>
    <row r="738">
      <c r="A738" s="1395"/>
      <c r="B738" s="1395"/>
      <c r="C738" s="1395"/>
      <c r="D738" s="1395"/>
      <c r="E738" s="1395"/>
      <c r="F738" s="1395"/>
      <c r="G738" s="1395"/>
      <c r="H738" s="1395"/>
      <c r="I738" s="1395"/>
      <c r="J738" s="1395"/>
      <c r="K738" s="1395"/>
      <c r="L738" s="1395"/>
      <c r="M738" s="1395"/>
      <c r="N738" s="1395"/>
      <c r="O738" s="1395"/>
      <c r="P738" s="1395"/>
      <c r="Q738" s="1395"/>
      <c r="R738" s="1395"/>
      <c r="S738" s="1395"/>
      <c r="T738" s="1395"/>
      <c r="U738" s="1395"/>
      <c r="V738" s="1395"/>
      <c r="W738" s="1395"/>
      <c r="X738" s="1395"/>
      <c r="Y738" s="1395"/>
      <c r="Z738" s="1395"/>
    </row>
    <row r="739">
      <c r="A739" s="1395"/>
      <c r="B739" s="1395"/>
      <c r="C739" s="1395"/>
      <c r="D739" s="1395"/>
      <c r="E739" s="1395"/>
      <c r="F739" s="1395"/>
      <c r="G739" s="1395"/>
      <c r="H739" s="1395"/>
      <c r="I739" s="1395"/>
      <c r="J739" s="1395"/>
      <c r="K739" s="1395"/>
      <c r="L739" s="1395"/>
      <c r="M739" s="1395"/>
      <c r="N739" s="1395"/>
      <c r="O739" s="1395"/>
      <c r="P739" s="1395"/>
      <c r="Q739" s="1395"/>
      <c r="R739" s="1395"/>
      <c r="S739" s="1395"/>
      <c r="T739" s="1395"/>
      <c r="U739" s="1395"/>
      <c r="V739" s="1395"/>
      <c r="W739" s="1395"/>
      <c r="X739" s="1395"/>
      <c r="Y739" s="1395"/>
      <c r="Z739" s="1395"/>
    </row>
    <row r="740">
      <c r="A740" s="1395"/>
      <c r="B740" s="1395"/>
      <c r="C740" s="1395"/>
      <c r="D740" s="1395"/>
      <c r="E740" s="1395"/>
      <c r="F740" s="1395"/>
      <c r="G740" s="1395"/>
      <c r="H740" s="1395"/>
      <c r="I740" s="1395"/>
      <c r="J740" s="1395"/>
      <c r="K740" s="1395"/>
      <c r="L740" s="1395"/>
      <c r="M740" s="1395"/>
      <c r="N740" s="1395"/>
      <c r="O740" s="1395"/>
      <c r="P740" s="1395"/>
      <c r="Q740" s="1395"/>
      <c r="R740" s="1395"/>
      <c r="S740" s="1395"/>
      <c r="T740" s="1395"/>
      <c r="U740" s="1395"/>
      <c r="V740" s="1395"/>
      <c r="W740" s="1395"/>
      <c r="X740" s="1395"/>
      <c r="Y740" s="1395"/>
      <c r="Z740" s="1395"/>
    </row>
    <row r="741">
      <c r="A741" s="1395"/>
      <c r="B741" s="1395"/>
      <c r="C741" s="1395"/>
      <c r="D741" s="1395"/>
      <c r="E741" s="1395"/>
      <c r="F741" s="1395"/>
      <c r="G741" s="1395"/>
      <c r="H741" s="1395"/>
      <c r="I741" s="1395"/>
      <c r="J741" s="1395"/>
      <c r="K741" s="1395"/>
      <c r="L741" s="1395"/>
      <c r="M741" s="1395"/>
      <c r="N741" s="1395"/>
      <c r="O741" s="1395"/>
      <c r="P741" s="1395"/>
      <c r="Q741" s="1395"/>
      <c r="R741" s="1395"/>
      <c r="S741" s="1395"/>
      <c r="T741" s="1395"/>
      <c r="U741" s="1395"/>
      <c r="V741" s="1395"/>
      <c r="W741" s="1395"/>
      <c r="X741" s="1395"/>
      <c r="Y741" s="1395"/>
      <c r="Z741" s="1395"/>
    </row>
    <row r="742">
      <c r="A742" s="1395"/>
      <c r="B742" s="1395"/>
      <c r="C742" s="1395"/>
      <c r="D742" s="1395"/>
      <c r="E742" s="1395"/>
      <c r="F742" s="1395"/>
      <c r="G742" s="1395"/>
      <c r="H742" s="1395"/>
      <c r="I742" s="1395"/>
      <c r="J742" s="1395"/>
      <c r="K742" s="1395"/>
      <c r="L742" s="1395"/>
      <c r="M742" s="1395"/>
      <c r="N742" s="1395"/>
      <c r="O742" s="1395"/>
      <c r="P742" s="1395"/>
      <c r="Q742" s="1395"/>
      <c r="R742" s="1395"/>
      <c r="S742" s="1395"/>
      <c r="T742" s="1395"/>
      <c r="U742" s="1395"/>
      <c r="V742" s="1395"/>
      <c r="W742" s="1395"/>
      <c r="X742" s="1395"/>
      <c r="Y742" s="1395"/>
      <c r="Z742" s="1395"/>
    </row>
    <row r="743">
      <c r="A743" s="1395"/>
      <c r="B743" s="1395"/>
      <c r="C743" s="1395"/>
      <c r="D743" s="1395"/>
      <c r="E743" s="1395"/>
      <c r="F743" s="1395"/>
      <c r="G743" s="1395"/>
      <c r="H743" s="1395"/>
      <c r="I743" s="1395"/>
      <c r="J743" s="1395"/>
      <c r="K743" s="1395"/>
      <c r="L743" s="1395"/>
      <c r="M743" s="1395"/>
      <c r="N743" s="1395"/>
      <c r="O743" s="1395"/>
      <c r="P743" s="1395"/>
      <c r="Q743" s="1395"/>
      <c r="R743" s="1395"/>
      <c r="S743" s="1395"/>
      <c r="T743" s="1395"/>
      <c r="U743" s="1395"/>
      <c r="V743" s="1395"/>
      <c r="W743" s="1395"/>
      <c r="X743" s="1395"/>
      <c r="Y743" s="1395"/>
      <c r="Z743" s="1395"/>
    </row>
    <row r="744">
      <c r="A744" s="1395"/>
      <c r="B744" s="1395"/>
      <c r="C744" s="1395"/>
      <c r="D744" s="1395"/>
      <c r="E744" s="1395"/>
      <c r="F744" s="1395"/>
      <c r="G744" s="1395"/>
      <c r="H744" s="1395"/>
      <c r="I744" s="1395"/>
      <c r="J744" s="1395"/>
      <c r="K744" s="1395"/>
      <c r="L744" s="1395"/>
      <c r="M744" s="1395"/>
      <c r="N744" s="1395"/>
      <c r="O744" s="1395"/>
      <c r="P744" s="1395"/>
      <c r="Q744" s="1395"/>
      <c r="R744" s="1395"/>
      <c r="S744" s="1395"/>
      <c r="T744" s="1395"/>
      <c r="U744" s="1395"/>
      <c r="V744" s="1395"/>
      <c r="W744" s="1395"/>
      <c r="X744" s="1395"/>
      <c r="Y744" s="1395"/>
      <c r="Z744" s="1395"/>
    </row>
    <row r="745">
      <c r="A745" s="1395"/>
      <c r="B745" s="1395"/>
      <c r="C745" s="1395"/>
      <c r="D745" s="1395"/>
      <c r="E745" s="1395"/>
      <c r="F745" s="1395"/>
      <c r="G745" s="1395"/>
      <c r="H745" s="1395"/>
      <c r="I745" s="1395"/>
      <c r="J745" s="1395"/>
      <c r="K745" s="1395"/>
      <c r="L745" s="1395"/>
      <c r="M745" s="1395"/>
      <c r="N745" s="1395"/>
      <c r="O745" s="1395"/>
      <c r="P745" s="1395"/>
      <c r="Q745" s="1395"/>
      <c r="R745" s="1395"/>
      <c r="S745" s="1395"/>
      <c r="T745" s="1395"/>
      <c r="U745" s="1395"/>
      <c r="V745" s="1395"/>
      <c r="W745" s="1395"/>
      <c r="X745" s="1395"/>
      <c r="Y745" s="1395"/>
      <c r="Z745" s="1395"/>
    </row>
    <row r="746">
      <c r="A746" s="1395"/>
      <c r="B746" s="1395"/>
      <c r="C746" s="1395"/>
      <c r="D746" s="1395"/>
      <c r="E746" s="1395"/>
      <c r="F746" s="1395"/>
      <c r="G746" s="1395"/>
      <c r="H746" s="1395"/>
      <c r="I746" s="1395"/>
      <c r="J746" s="1395"/>
      <c r="K746" s="1395"/>
      <c r="L746" s="1395"/>
      <c r="M746" s="1395"/>
      <c r="N746" s="1395"/>
      <c r="O746" s="1395"/>
      <c r="P746" s="1395"/>
      <c r="Q746" s="1395"/>
      <c r="R746" s="1395"/>
      <c r="S746" s="1395"/>
      <c r="T746" s="1395"/>
      <c r="U746" s="1395"/>
      <c r="V746" s="1395"/>
      <c r="W746" s="1395"/>
      <c r="X746" s="1395"/>
      <c r="Y746" s="1395"/>
      <c r="Z746" s="1395"/>
    </row>
    <row r="747">
      <c r="A747" s="1395"/>
      <c r="B747" s="1395"/>
      <c r="C747" s="1395"/>
      <c r="D747" s="1395"/>
      <c r="E747" s="1395"/>
      <c r="F747" s="1395"/>
      <c r="G747" s="1395"/>
      <c r="H747" s="1395"/>
      <c r="I747" s="1395"/>
      <c r="J747" s="1395"/>
      <c r="K747" s="1395"/>
      <c r="L747" s="1395"/>
      <c r="M747" s="1395"/>
      <c r="N747" s="1395"/>
      <c r="O747" s="1395"/>
      <c r="P747" s="1395"/>
      <c r="Q747" s="1395"/>
      <c r="R747" s="1395"/>
      <c r="S747" s="1395"/>
      <c r="T747" s="1395"/>
      <c r="U747" s="1395"/>
      <c r="V747" s="1395"/>
      <c r="W747" s="1395"/>
      <c r="X747" s="1395"/>
      <c r="Y747" s="1395"/>
      <c r="Z747" s="1395"/>
    </row>
    <row r="748">
      <c r="A748" s="1395"/>
      <c r="B748" s="1395"/>
      <c r="C748" s="1395"/>
      <c r="D748" s="1395"/>
      <c r="E748" s="1395"/>
      <c r="F748" s="1395"/>
      <c r="G748" s="1395"/>
      <c r="H748" s="1395"/>
      <c r="I748" s="1395"/>
      <c r="J748" s="1395"/>
      <c r="K748" s="1395"/>
      <c r="L748" s="1395"/>
      <c r="M748" s="1395"/>
      <c r="N748" s="1395"/>
      <c r="O748" s="1395"/>
      <c r="P748" s="1395"/>
      <c r="Q748" s="1395"/>
      <c r="R748" s="1395"/>
      <c r="S748" s="1395"/>
      <c r="T748" s="1395"/>
      <c r="U748" s="1395"/>
      <c r="V748" s="1395"/>
      <c r="W748" s="1395"/>
      <c r="X748" s="1395"/>
      <c r="Y748" s="1395"/>
      <c r="Z748" s="1395"/>
    </row>
    <row r="749">
      <c r="A749" s="1395"/>
      <c r="B749" s="1395"/>
      <c r="C749" s="1395"/>
      <c r="D749" s="1395"/>
      <c r="E749" s="1395"/>
      <c r="F749" s="1395"/>
      <c r="G749" s="1395"/>
      <c r="H749" s="1395"/>
      <c r="I749" s="1395"/>
      <c r="J749" s="1395"/>
      <c r="K749" s="1395"/>
      <c r="L749" s="1395"/>
      <c r="M749" s="1395"/>
      <c r="N749" s="1395"/>
      <c r="O749" s="1395"/>
      <c r="P749" s="1395"/>
      <c r="Q749" s="1395"/>
      <c r="R749" s="1395"/>
      <c r="S749" s="1395"/>
      <c r="T749" s="1395"/>
      <c r="U749" s="1395"/>
      <c r="V749" s="1395"/>
      <c r="W749" s="1395"/>
      <c r="X749" s="1395"/>
      <c r="Y749" s="1395"/>
      <c r="Z749" s="1395"/>
    </row>
    <row r="750">
      <c r="A750" s="1395"/>
      <c r="B750" s="1395"/>
      <c r="C750" s="1395"/>
      <c r="D750" s="1395"/>
      <c r="E750" s="1395"/>
      <c r="F750" s="1395"/>
      <c r="G750" s="1395"/>
      <c r="H750" s="1395"/>
      <c r="I750" s="1395"/>
      <c r="J750" s="1395"/>
      <c r="K750" s="1395"/>
      <c r="L750" s="1395"/>
      <c r="M750" s="1395"/>
      <c r="N750" s="1395"/>
      <c r="O750" s="1395"/>
      <c r="P750" s="1395"/>
      <c r="Q750" s="1395"/>
      <c r="R750" s="1395"/>
      <c r="S750" s="1395"/>
      <c r="T750" s="1395"/>
      <c r="U750" s="1395"/>
      <c r="V750" s="1395"/>
      <c r="W750" s="1395"/>
      <c r="X750" s="1395"/>
      <c r="Y750" s="1395"/>
      <c r="Z750" s="1395"/>
    </row>
    <row r="751">
      <c r="A751" s="1395"/>
      <c r="B751" s="1395"/>
      <c r="C751" s="1395"/>
      <c r="D751" s="1395"/>
      <c r="E751" s="1395"/>
      <c r="F751" s="1395"/>
      <c r="G751" s="1395"/>
      <c r="H751" s="1395"/>
      <c r="I751" s="1395"/>
      <c r="J751" s="1395"/>
      <c r="K751" s="1395"/>
      <c r="L751" s="1395"/>
      <c r="M751" s="1395"/>
      <c r="N751" s="1395"/>
      <c r="O751" s="1395"/>
      <c r="P751" s="1395"/>
      <c r="Q751" s="1395"/>
      <c r="R751" s="1395"/>
      <c r="S751" s="1395"/>
      <c r="T751" s="1395"/>
      <c r="U751" s="1395"/>
      <c r="V751" s="1395"/>
      <c r="W751" s="1395"/>
      <c r="X751" s="1395"/>
      <c r="Y751" s="1395"/>
      <c r="Z751" s="1395"/>
    </row>
    <row r="752">
      <c r="A752" s="1395"/>
      <c r="B752" s="1395"/>
      <c r="C752" s="1395"/>
      <c r="D752" s="1395"/>
      <c r="E752" s="1395"/>
      <c r="F752" s="1395"/>
      <c r="G752" s="1395"/>
      <c r="H752" s="1395"/>
      <c r="I752" s="1395"/>
      <c r="J752" s="1395"/>
      <c r="K752" s="1395"/>
      <c r="L752" s="1395"/>
      <c r="M752" s="1395"/>
      <c r="N752" s="1395"/>
      <c r="O752" s="1395"/>
      <c r="P752" s="1395"/>
      <c r="Q752" s="1395"/>
      <c r="R752" s="1395"/>
      <c r="S752" s="1395"/>
      <c r="T752" s="1395"/>
      <c r="U752" s="1395"/>
      <c r="V752" s="1395"/>
      <c r="W752" s="1395"/>
      <c r="X752" s="1395"/>
      <c r="Y752" s="1395"/>
      <c r="Z752" s="1395"/>
    </row>
    <row r="753">
      <c r="A753" s="1395"/>
      <c r="B753" s="1395"/>
      <c r="C753" s="1395"/>
      <c r="D753" s="1395"/>
      <c r="E753" s="1395"/>
      <c r="F753" s="1395"/>
      <c r="G753" s="1395"/>
      <c r="H753" s="1395"/>
      <c r="I753" s="1395"/>
      <c r="J753" s="1395"/>
      <c r="K753" s="1395"/>
      <c r="L753" s="1395"/>
      <c r="M753" s="1395"/>
      <c r="N753" s="1395"/>
      <c r="O753" s="1395"/>
      <c r="P753" s="1395"/>
      <c r="Q753" s="1395"/>
      <c r="R753" s="1395"/>
      <c r="S753" s="1395"/>
      <c r="T753" s="1395"/>
      <c r="U753" s="1395"/>
      <c r="V753" s="1395"/>
      <c r="W753" s="1395"/>
      <c r="X753" s="1395"/>
      <c r="Y753" s="1395"/>
      <c r="Z753" s="1395"/>
    </row>
    <row r="754">
      <c r="A754" s="1395"/>
      <c r="B754" s="1395"/>
      <c r="C754" s="1395"/>
      <c r="D754" s="1395"/>
      <c r="E754" s="1395"/>
      <c r="F754" s="1395"/>
      <c r="G754" s="1395"/>
      <c r="H754" s="1395"/>
      <c r="I754" s="1395"/>
      <c r="J754" s="1395"/>
      <c r="K754" s="1395"/>
      <c r="L754" s="1395"/>
      <c r="M754" s="1395"/>
      <c r="N754" s="1395"/>
      <c r="O754" s="1395"/>
      <c r="P754" s="1395"/>
      <c r="Q754" s="1395"/>
      <c r="R754" s="1395"/>
      <c r="S754" s="1395"/>
      <c r="T754" s="1395"/>
      <c r="U754" s="1395"/>
      <c r="V754" s="1395"/>
      <c r="W754" s="1395"/>
      <c r="X754" s="1395"/>
      <c r="Y754" s="1395"/>
      <c r="Z754" s="1395"/>
    </row>
    <row r="755">
      <c r="A755" s="1395"/>
      <c r="B755" s="1395"/>
      <c r="C755" s="1395"/>
      <c r="D755" s="1395"/>
      <c r="E755" s="1395"/>
      <c r="F755" s="1395"/>
      <c r="G755" s="1395"/>
      <c r="H755" s="1395"/>
      <c r="I755" s="1395"/>
      <c r="J755" s="1395"/>
      <c r="K755" s="1395"/>
      <c r="L755" s="1395"/>
      <c r="M755" s="1395"/>
      <c r="N755" s="1395"/>
      <c r="O755" s="1395"/>
      <c r="P755" s="1395"/>
      <c r="Q755" s="1395"/>
      <c r="R755" s="1395"/>
      <c r="S755" s="1395"/>
      <c r="T755" s="1395"/>
      <c r="U755" s="1395"/>
      <c r="V755" s="1395"/>
      <c r="W755" s="1395"/>
      <c r="X755" s="1395"/>
      <c r="Y755" s="1395"/>
      <c r="Z755" s="1395"/>
    </row>
    <row r="756">
      <c r="A756" s="1395"/>
      <c r="B756" s="1395"/>
      <c r="C756" s="1395"/>
      <c r="D756" s="1395"/>
      <c r="E756" s="1395"/>
      <c r="F756" s="1395"/>
      <c r="G756" s="1395"/>
      <c r="H756" s="1395"/>
      <c r="I756" s="1395"/>
      <c r="J756" s="1395"/>
      <c r="K756" s="1395"/>
      <c r="L756" s="1395"/>
      <c r="M756" s="1395"/>
      <c r="N756" s="1395"/>
      <c r="O756" s="1395"/>
      <c r="P756" s="1395"/>
      <c r="Q756" s="1395"/>
      <c r="R756" s="1395"/>
      <c r="S756" s="1395"/>
      <c r="T756" s="1395"/>
      <c r="U756" s="1395"/>
      <c r="V756" s="1395"/>
      <c r="W756" s="1395"/>
      <c r="X756" s="1395"/>
      <c r="Y756" s="1395"/>
      <c r="Z756" s="1395"/>
    </row>
    <row r="757">
      <c r="A757" s="1395"/>
      <c r="B757" s="1395"/>
      <c r="C757" s="1395"/>
      <c r="D757" s="1395"/>
      <c r="E757" s="1395"/>
      <c r="F757" s="1395"/>
      <c r="G757" s="1395"/>
      <c r="H757" s="1395"/>
      <c r="I757" s="1395"/>
      <c r="J757" s="1395"/>
      <c r="K757" s="1395"/>
      <c r="L757" s="1395"/>
      <c r="M757" s="1395"/>
      <c r="N757" s="1395"/>
      <c r="O757" s="1395"/>
      <c r="P757" s="1395"/>
      <c r="Q757" s="1395"/>
      <c r="R757" s="1395"/>
      <c r="S757" s="1395"/>
      <c r="T757" s="1395"/>
      <c r="U757" s="1395"/>
      <c r="V757" s="1395"/>
      <c r="W757" s="1395"/>
      <c r="X757" s="1395"/>
      <c r="Y757" s="1395"/>
      <c r="Z757" s="1395"/>
    </row>
    <row r="758">
      <c r="A758" s="1395"/>
      <c r="B758" s="1395"/>
      <c r="C758" s="1395"/>
      <c r="D758" s="1395"/>
      <c r="E758" s="1395"/>
      <c r="F758" s="1395"/>
      <c r="G758" s="1395"/>
      <c r="H758" s="1395"/>
      <c r="I758" s="1395"/>
      <c r="J758" s="1395"/>
      <c r="K758" s="1395"/>
      <c r="L758" s="1395"/>
      <c r="M758" s="1395"/>
      <c r="N758" s="1395"/>
      <c r="O758" s="1395"/>
      <c r="P758" s="1395"/>
      <c r="Q758" s="1395"/>
      <c r="R758" s="1395"/>
      <c r="S758" s="1395"/>
      <c r="T758" s="1395"/>
      <c r="U758" s="1395"/>
      <c r="V758" s="1395"/>
      <c r="W758" s="1395"/>
      <c r="X758" s="1395"/>
      <c r="Y758" s="1395"/>
      <c r="Z758" s="1395"/>
    </row>
    <row r="759">
      <c r="A759" s="1395"/>
      <c r="B759" s="1395"/>
      <c r="C759" s="1395"/>
      <c r="D759" s="1395"/>
      <c r="E759" s="1395"/>
      <c r="F759" s="1395"/>
      <c r="G759" s="1395"/>
      <c r="H759" s="1395"/>
      <c r="I759" s="1395"/>
      <c r="J759" s="1395"/>
      <c r="K759" s="1395"/>
      <c r="L759" s="1395"/>
      <c r="M759" s="1395"/>
      <c r="N759" s="1395"/>
      <c r="O759" s="1395"/>
      <c r="P759" s="1395"/>
      <c r="Q759" s="1395"/>
      <c r="R759" s="1395"/>
      <c r="S759" s="1395"/>
      <c r="T759" s="1395"/>
      <c r="U759" s="1395"/>
      <c r="V759" s="1395"/>
      <c r="W759" s="1395"/>
      <c r="X759" s="1395"/>
      <c r="Y759" s="1395"/>
      <c r="Z759" s="1395"/>
    </row>
    <row r="760">
      <c r="A760" s="1395"/>
      <c r="B760" s="1395"/>
      <c r="C760" s="1395"/>
      <c r="D760" s="1395"/>
      <c r="E760" s="1395"/>
      <c r="F760" s="1395"/>
      <c r="G760" s="1395"/>
      <c r="H760" s="1395"/>
      <c r="I760" s="1395"/>
      <c r="J760" s="1395"/>
      <c r="K760" s="1395"/>
      <c r="L760" s="1395"/>
      <c r="M760" s="1395"/>
      <c r="N760" s="1395"/>
      <c r="O760" s="1395"/>
      <c r="P760" s="1395"/>
      <c r="Q760" s="1395"/>
      <c r="R760" s="1395"/>
      <c r="S760" s="1395"/>
      <c r="T760" s="1395"/>
      <c r="U760" s="1395"/>
      <c r="V760" s="1395"/>
      <c r="W760" s="1395"/>
      <c r="X760" s="1395"/>
      <c r="Y760" s="1395"/>
      <c r="Z760" s="1395"/>
    </row>
    <row r="761">
      <c r="A761" s="1395"/>
      <c r="B761" s="1395"/>
      <c r="C761" s="1395"/>
      <c r="D761" s="1395"/>
      <c r="E761" s="1395"/>
      <c r="F761" s="1395"/>
      <c r="G761" s="1395"/>
      <c r="H761" s="1395"/>
      <c r="I761" s="1395"/>
      <c r="J761" s="1395"/>
      <c r="K761" s="1395"/>
      <c r="L761" s="1395"/>
      <c r="M761" s="1395"/>
      <c r="N761" s="1395"/>
      <c r="O761" s="1395"/>
      <c r="P761" s="1395"/>
      <c r="Q761" s="1395"/>
      <c r="R761" s="1395"/>
      <c r="S761" s="1395"/>
      <c r="T761" s="1395"/>
      <c r="U761" s="1395"/>
      <c r="V761" s="1395"/>
      <c r="W761" s="1395"/>
      <c r="X761" s="1395"/>
      <c r="Y761" s="1395"/>
      <c r="Z761" s="1395"/>
    </row>
    <row r="762">
      <c r="A762" s="1395"/>
      <c r="B762" s="1395"/>
      <c r="C762" s="1395"/>
      <c r="D762" s="1395"/>
      <c r="E762" s="1395"/>
      <c r="F762" s="1395"/>
      <c r="G762" s="1395"/>
      <c r="H762" s="1395"/>
      <c r="I762" s="1395"/>
      <c r="J762" s="1395"/>
      <c r="K762" s="1395"/>
      <c r="L762" s="1395"/>
      <c r="M762" s="1395"/>
      <c r="N762" s="1395"/>
      <c r="O762" s="1395"/>
      <c r="P762" s="1395"/>
      <c r="Q762" s="1395"/>
      <c r="R762" s="1395"/>
      <c r="S762" s="1395"/>
      <c r="T762" s="1395"/>
      <c r="U762" s="1395"/>
      <c r="V762" s="1395"/>
      <c r="W762" s="1395"/>
      <c r="X762" s="1395"/>
      <c r="Y762" s="1395"/>
      <c r="Z762" s="1395"/>
    </row>
    <row r="763">
      <c r="A763" s="1395"/>
      <c r="B763" s="1395"/>
      <c r="C763" s="1395"/>
      <c r="D763" s="1395"/>
      <c r="E763" s="1395"/>
      <c r="F763" s="1395"/>
      <c r="G763" s="1395"/>
      <c r="H763" s="1395"/>
      <c r="I763" s="1395"/>
      <c r="J763" s="1395"/>
      <c r="K763" s="1395"/>
      <c r="L763" s="1395"/>
      <c r="M763" s="1395"/>
      <c r="N763" s="1395"/>
      <c r="O763" s="1395"/>
      <c r="P763" s="1395"/>
      <c r="Q763" s="1395"/>
      <c r="R763" s="1395"/>
      <c r="S763" s="1395"/>
      <c r="T763" s="1395"/>
      <c r="U763" s="1395"/>
      <c r="V763" s="1395"/>
      <c r="W763" s="1395"/>
      <c r="X763" s="1395"/>
      <c r="Y763" s="1395"/>
      <c r="Z763" s="1395"/>
    </row>
    <row r="764">
      <c r="A764" s="1395"/>
      <c r="B764" s="1395"/>
      <c r="C764" s="1395"/>
      <c r="D764" s="1395"/>
      <c r="E764" s="1395"/>
      <c r="F764" s="1395"/>
      <c r="G764" s="1395"/>
      <c r="H764" s="1395"/>
      <c r="I764" s="1395"/>
      <c r="J764" s="1395"/>
      <c r="K764" s="1395"/>
      <c r="L764" s="1395"/>
      <c r="M764" s="1395"/>
      <c r="N764" s="1395"/>
      <c r="O764" s="1395"/>
      <c r="P764" s="1395"/>
      <c r="Q764" s="1395"/>
      <c r="R764" s="1395"/>
      <c r="S764" s="1395"/>
      <c r="T764" s="1395"/>
      <c r="U764" s="1395"/>
      <c r="V764" s="1395"/>
      <c r="W764" s="1395"/>
      <c r="X764" s="1395"/>
      <c r="Y764" s="1395"/>
      <c r="Z764" s="1395"/>
    </row>
    <row r="765">
      <c r="A765" s="1395"/>
      <c r="B765" s="1395"/>
      <c r="C765" s="1395"/>
      <c r="D765" s="1395"/>
      <c r="E765" s="1395"/>
      <c r="F765" s="1395"/>
      <c r="G765" s="1395"/>
      <c r="H765" s="1395"/>
      <c r="I765" s="1395"/>
      <c r="J765" s="1395"/>
      <c r="K765" s="1395"/>
      <c r="L765" s="1395"/>
      <c r="M765" s="1395"/>
      <c r="N765" s="1395"/>
      <c r="O765" s="1395"/>
      <c r="P765" s="1395"/>
      <c r="Q765" s="1395"/>
      <c r="R765" s="1395"/>
      <c r="S765" s="1395"/>
      <c r="T765" s="1395"/>
      <c r="U765" s="1395"/>
      <c r="V765" s="1395"/>
      <c r="W765" s="1395"/>
      <c r="X765" s="1395"/>
      <c r="Y765" s="1395"/>
      <c r="Z765" s="1395"/>
    </row>
    <row r="766">
      <c r="A766" s="1395"/>
      <c r="B766" s="1395"/>
      <c r="C766" s="1395"/>
      <c r="D766" s="1395"/>
      <c r="E766" s="1395"/>
      <c r="F766" s="1395"/>
      <c r="G766" s="1395"/>
      <c r="H766" s="1395"/>
      <c r="I766" s="1395"/>
      <c r="J766" s="1395"/>
      <c r="K766" s="1395"/>
      <c r="L766" s="1395"/>
      <c r="M766" s="1395"/>
      <c r="N766" s="1395"/>
      <c r="O766" s="1395"/>
      <c r="P766" s="1395"/>
      <c r="Q766" s="1395"/>
      <c r="R766" s="1395"/>
      <c r="S766" s="1395"/>
      <c r="T766" s="1395"/>
      <c r="U766" s="1395"/>
      <c r="V766" s="1395"/>
      <c r="W766" s="1395"/>
      <c r="X766" s="1395"/>
      <c r="Y766" s="1395"/>
      <c r="Z766" s="1395"/>
    </row>
    <row r="767">
      <c r="A767" s="1395"/>
      <c r="B767" s="1395"/>
      <c r="C767" s="1395"/>
      <c r="D767" s="1395"/>
      <c r="E767" s="1395"/>
      <c r="F767" s="1395"/>
      <c r="G767" s="1395"/>
      <c r="H767" s="1395"/>
      <c r="I767" s="1395"/>
      <c r="J767" s="1395"/>
      <c r="K767" s="1395"/>
      <c r="L767" s="1395"/>
      <c r="M767" s="1395"/>
      <c r="N767" s="1395"/>
      <c r="O767" s="1395"/>
      <c r="P767" s="1395"/>
      <c r="Q767" s="1395"/>
      <c r="R767" s="1395"/>
      <c r="S767" s="1395"/>
      <c r="T767" s="1395"/>
      <c r="U767" s="1395"/>
      <c r="V767" s="1395"/>
      <c r="W767" s="1395"/>
      <c r="X767" s="1395"/>
      <c r="Y767" s="1395"/>
      <c r="Z767" s="1395"/>
    </row>
    <row r="768">
      <c r="A768" s="1395"/>
      <c r="B768" s="1395"/>
      <c r="C768" s="1395"/>
      <c r="D768" s="1395"/>
      <c r="E768" s="1395"/>
      <c r="F768" s="1395"/>
      <c r="G768" s="1395"/>
      <c r="H768" s="1395"/>
      <c r="I768" s="1395"/>
      <c r="J768" s="1395"/>
      <c r="K768" s="1395"/>
      <c r="L768" s="1395"/>
      <c r="M768" s="1395"/>
      <c r="N768" s="1395"/>
      <c r="O768" s="1395"/>
      <c r="P768" s="1395"/>
      <c r="Q768" s="1395"/>
      <c r="R768" s="1395"/>
      <c r="S768" s="1395"/>
      <c r="T768" s="1395"/>
      <c r="U768" s="1395"/>
      <c r="V768" s="1395"/>
      <c r="W768" s="1395"/>
      <c r="X768" s="1395"/>
      <c r="Y768" s="1395"/>
      <c r="Z768" s="1395"/>
    </row>
    <row r="769">
      <c r="A769" s="1395"/>
      <c r="B769" s="1395"/>
      <c r="C769" s="1395"/>
      <c r="D769" s="1395"/>
      <c r="E769" s="1395"/>
      <c r="F769" s="1395"/>
      <c r="G769" s="1395"/>
      <c r="H769" s="1395"/>
      <c r="I769" s="1395"/>
      <c r="J769" s="1395"/>
      <c r="K769" s="1395"/>
      <c r="L769" s="1395"/>
      <c r="M769" s="1395"/>
      <c r="N769" s="1395"/>
      <c r="O769" s="1395"/>
      <c r="P769" s="1395"/>
      <c r="Q769" s="1395"/>
      <c r="R769" s="1395"/>
      <c r="S769" s="1395"/>
      <c r="T769" s="1395"/>
      <c r="U769" s="1395"/>
      <c r="V769" s="1395"/>
      <c r="W769" s="1395"/>
      <c r="X769" s="1395"/>
      <c r="Y769" s="1395"/>
      <c r="Z769" s="1395"/>
    </row>
    <row r="770">
      <c r="A770" s="1395"/>
      <c r="B770" s="1395"/>
      <c r="C770" s="1395"/>
      <c r="D770" s="1395"/>
      <c r="E770" s="1395"/>
      <c r="F770" s="1395"/>
      <c r="G770" s="1395"/>
      <c r="H770" s="1395"/>
      <c r="I770" s="1395"/>
      <c r="J770" s="1395"/>
      <c r="K770" s="1395"/>
      <c r="L770" s="1395"/>
      <c r="M770" s="1395"/>
      <c r="N770" s="1395"/>
      <c r="O770" s="1395"/>
      <c r="P770" s="1395"/>
      <c r="Q770" s="1395"/>
      <c r="R770" s="1395"/>
      <c r="S770" s="1395"/>
      <c r="T770" s="1395"/>
      <c r="U770" s="1395"/>
      <c r="V770" s="1395"/>
      <c r="W770" s="1395"/>
      <c r="X770" s="1395"/>
      <c r="Y770" s="1395"/>
      <c r="Z770" s="1395"/>
    </row>
    <row r="771">
      <c r="A771" s="1395"/>
      <c r="B771" s="1395"/>
      <c r="C771" s="1395"/>
      <c r="D771" s="1395"/>
      <c r="E771" s="1395"/>
      <c r="F771" s="1395"/>
      <c r="G771" s="1395"/>
      <c r="H771" s="1395"/>
      <c r="I771" s="1395"/>
      <c r="J771" s="1395"/>
      <c r="K771" s="1395"/>
      <c r="L771" s="1395"/>
      <c r="M771" s="1395"/>
      <c r="N771" s="1395"/>
      <c r="O771" s="1395"/>
      <c r="P771" s="1395"/>
      <c r="Q771" s="1395"/>
      <c r="R771" s="1395"/>
      <c r="S771" s="1395"/>
      <c r="T771" s="1395"/>
      <c r="U771" s="1395"/>
      <c r="V771" s="1395"/>
      <c r="W771" s="1395"/>
      <c r="X771" s="1395"/>
      <c r="Y771" s="1395"/>
      <c r="Z771" s="1395"/>
    </row>
    <row r="772">
      <c r="A772" s="1395"/>
      <c r="B772" s="1395"/>
      <c r="C772" s="1395"/>
      <c r="D772" s="1395"/>
      <c r="E772" s="1395"/>
      <c r="F772" s="1395"/>
      <c r="G772" s="1395"/>
      <c r="H772" s="1395"/>
      <c r="I772" s="1395"/>
      <c r="J772" s="1395"/>
      <c r="K772" s="1395"/>
      <c r="L772" s="1395"/>
      <c r="M772" s="1395"/>
      <c r="N772" s="1395"/>
      <c r="O772" s="1395"/>
      <c r="P772" s="1395"/>
      <c r="Q772" s="1395"/>
      <c r="R772" s="1395"/>
      <c r="S772" s="1395"/>
      <c r="T772" s="1395"/>
      <c r="U772" s="1395"/>
      <c r="V772" s="1395"/>
      <c r="W772" s="1395"/>
      <c r="X772" s="1395"/>
      <c r="Y772" s="1395"/>
      <c r="Z772" s="1395"/>
    </row>
    <row r="773">
      <c r="A773" s="1395"/>
      <c r="B773" s="1395"/>
      <c r="C773" s="1395"/>
      <c r="D773" s="1395"/>
      <c r="E773" s="1395"/>
      <c r="F773" s="1395"/>
      <c r="G773" s="1395"/>
      <c r="H773" s="1395"/>
      <c r="I773" s="1395"/>
      <c r="J773" s="1395"/>
      <c r="K773" s="1395"/>
      <c r="L773" s="1395"/>
      <c r="M773" s="1395"/>
      <c r="N773" s="1395"/>
      <c r="O773" s="1395"/>
      <c r="P773" s="1395"/>
      <c r="Q773" s="1395"/>
      <c r="R773" s="1395"/>
      <c r="S773" s="1395"/>
      <c r="T773" s="1395"/>
      <c r="U773" s="1395"/>
      <c r="V773" s="1395"/>
      <c r="W773" s="1395"/>
      <c r="X773" s="1395"/>
      <c r="Y773" s="1395"/>
      <c r="Z773" s="1395"/>
    </row>
    <row r="774">
      <c r="A774" s="1395"/>
      <c r="B774" s="1395"/>
      <c r="C774" s="1395"/>
      <c r="D774" s="1395"/>
      <c r="E774" s="1395"/>
      <c r="F774" s="1395"/>
      <c r="G774" s="1395"/>
      <c r="H774" s="1395"/>
      <c r="I774" s="1395"/>
      <c r="J774" s="1395"/>
      <c r="K774" s="1395"/>
      <c r="L774" s="1395"/>
      <c r="M774" s="1395"/>
      <c r="N774" s="1395"/>
      <c r="O774" s="1395"/>
      <c r="P774" s="1395"/>
      <c r="Q774" s="1395"/>
      <c r="R774" s="1395"/>
      <c r="S774" s="1395"/>
      <c r="T774" s="1395"/>
      <c r="U774" s="1395"/>
      <c r="V774" s="1395"/>
      <c r="W774" s="1395"/>
      <c r="X774" s="1395"/>
      <c r="Y774" s="1395"/>
      <c r="Z774" s="1395"/>
    </row>
    <row r="775">
      <c r="A775" s="1395"/>
      <c r="B775" s="1395"/>
      <c r="C775" s="1395"/>
      <c r="D775" s="1395"/>
      <c r="E775" s="1395"/>
      <c r="F775" s="1395"/>
      <c r="G775" s="1395"/>
      <c r="H775" s="1395"/>
      <c r="I775" s="1395"/>
      <c r="J775" s="1395"/>
      <c r="K775" s="1395"/>
      <c r="L775" s="1395"/>
      <c r="M775" s="1395"/>
      <c r="N775" s="1395"/>
      <c r="O775" s="1395"/>
      <c r="P775" s="1395"/>
      <c r="Q775" s="1395"/>
      <c r="R775" s="1395"/>
      <c r="S775" s="1395"/>
      <c r="T775" s="1395"/>
      <c r="U775" s="1395"/>
      <c r="V775" s="1395"/>
      <c r="W775" s="1395"/>
      <c r="X775" s="1395"/>
      <c r="Y775" s="1395"/>
      <c r="Z775" s="1395"/>
    </row>
    <row r="776">
      <c r="A776" s="1395"/>
      <c r="B776" s="1395"/>
      <c r="C776" s="1395"/>
      <c r="D776" s="1395"/>
      <c r="E776" s="1395"/>
      <c r="F776" s="1395"/>
      <c r="G776" s="1395"/>
      <c r="H776" s="1395"/>
      <c r="I776" s="1395"/>
      <c r="J776" s="1395"/>
      <c r="K776" s="1395"/>
      <c r="L776" s="1395"/>
      <c r="M776" s="1395"/>
      <c r="N776" s="1395"/>
      <c r="O776" s="1395"/>
      <c r="P776" s="1395"/>
      <c r="Q776" s="1395"/>
      <c r="R776" s="1395"/>
      <c r="S776" s="1395"/>
      <c r="T776" s="1395"/>
      <c r="U776" s="1395"/>
      <c r="V776" s="1395"/>
      <c r="W776" s="1395"/>
      <c r="X776" s="1395"/>
      <c r="Y776" s="1395"/>
      <c r="Z776" s="1395"/>
    </row>
    <row r="777">
      <c r="A777" s="1395"/>
      <c r="B777" s="1395"/>
      <c r="C777" s="1395"/>
      <c r="D777" s="1395"/>
      <c r="E777" s="1395"/>
      <c r="F777" s="1395"/>
      <c r="G777" s="1395"/>
      <c r="H777" s="1395"/>
      <c r="I777" s="1395"/>
      <c r="J777" s="1395"/>
      <c r="K777" s="1395"/>
      <c r="L777" s="1395"/>
      <c r="M777" s="1395"/>
      <c r="N777" s="1395"/>
      <c r="O777" s="1395"/>
      <c r="P777" s="1395"/>
      <c r="Q777" s="1395"/>
      <c r="R777" s="1395"/>
      <c r="S777" s="1395"/>
      <c r="T777" s="1395"/>
      <c r="U777" s="1395"/>
      <c r="V777" s="1395"/>
      <c r="W777" s="1395"/>
      <c r="X777" s="1395"/>
      <c r="Y777" s="1395"/>
      <c r="Z777" s="1395"/>
    </row>
    <row r="778">
      <c r="A778" s="1395"/>
      <c r="B778" s="1395"/>
      <c r="C778" s="1395"/>
      <c r="D778" s="1395"/>
      <c r="E778" s="1395"/>
      <c r="F778" s="1395"/>
      <c r="G778" s="1395"/>
      <c r="H778" s="1395"/>
      <c r="I778" s="1395"/>
      <c r="J778" s="1395"/>
      <c r="K778" s="1395"/>
      <c r="L778" s="1395"/>
      <c r="M778" s="1395"/>
      <c r="N778" s="1395"/>
      <c r="O778" s="1395"/>
      <c r="P778" s="1395"/>
      <c r="Q778" s="1395"/>
      <c r="R778" s="1395"/>
      <c r="S778" s="1395"/>
      <c r="T778" s="1395"/>
      <c r="U778" s="1395"/>
      <c r="V778" s="1395"/>
      <c r="W778" s="1395"/>
      <c r="X778" s="1395"/>
      <c r="Y778" s="1395"/>
      <c r="Z778" s="1395"/>
    </row>
    <row r="779">
      <c r="A779" s="1395"/>
      <c r="B779" s="1395"/>
      <c r="C779" s="1395"/>
      <c r="D779" s="1395"/>
      <c r="E779" s="1395"/>
      <c r="F779" s="1395"/>
      <c r="G779" s="1395"/>
      <c r="H779" s="1395"/>
      <c r="I779" s="1395"/>
      <c r="J779" s="1395"/>
      <c r="K779" s="1395"/>
      <c r="L779" s="1395"/>
      <c r="M779" s="1395"/>
      <c r="N779" s="1395"/>
      <c r="O779" s="1395"/>
      <c r="P779" s="1395"/>
      <c r="Q779" s="1395"/>
      <c r="R779" s="1395"/>
      <c r="S779" s="1395"/>
      <c r="T779" s="1395"/>
      <c r="U779" s="1395"/>
      <c r="V779" s="1395"/>
      <c r="W779" s="1395"/>
      <c r="X779" s="1395"/>
      <c r="Y779" s="1395"/>
      <c r="Z779" s="1395"/>
    </row>
    <row r="780">
      <c r="A780" s="1395"/>
      <c r="B780" s="1395"/>
      <c r="C780" s="1395"/>
      <c r="D780" s="1395"/>
      <c r="E780" s="1395"/>
      <c r="F780" s="1395"/>
      <c r="G780" s="1395"/>
      <c r="H780" s="1395"/>
      <c r="I780" s="1395"/>
      <c r="J780" s="1395"/>
      <c r="K780" s="1395"/>
      <c r="L780" s="1395"/>
      <c r="M780" s="1395"/>
      <c r="N780" s="1395"/>
      <c r="O780" s="1395"/>
      <c r="P780" s="1395"/>
      <c r="Q780" s="1395"/>
      <c r="R780" s="1395"/>
      <c r="S780" s="1395"/>
      <c r="T780" s="1395"/>
      <c r="U780" s="1395"/>
      <c r="V780" s="1395"/>
      <c r="W780" s="1395"/>
      <c r="X780" s="1395"/>
      <c r="Y780" s="1395"/>
      <c r="Z780" s="1395"/>
    </row>
    <row r="781">
      <c r="A781" s="1395"/>
      <c r="B781" s="1395"/>
      <c r="C781" s="1395"/>
      <c r="D781" s="1395"/>
      <c r="E781" s="1395"/>
      <c r="F781" s="1395"/>
      <c r="G781" s="1395"/>
      <c r="H781" s="1395"/>
      <c r="I781" s="1395"/>
      <c r="J781" s="1395"/>
      <c r="K781" s="1395"/>
      <c r="L781" s="1395"/>
      <c r="M781" s="1395"/>
      <c r="N781" s="1395"/>
      <c r="O781" s="1395"/>
      <c r="P781" s="1395"/>
      <c r="Q781" s="1395"/>
      <c r="R781" s="1395"/>
      <c r="S781" s="1395"/>
      <c r="T781" s="1395"/>
      <c r="U781" s="1395"/>
      <c r="V781" s="1395"/>
      <c r="W781" s="1395"/>
      <c r="X781" s="1395"/>
      <c r="Y781" s="1395"/>
      <c r="Z781" s="1395"/>
    </row>
    <row r="782">
      <c r="A782" s="1395"/>
      <c r="B782" s="1395"/>
      <c r="C782" s="1395"/>
      <c r="D782" s="1395"/>
      <c r="E782" s="1395"/>
      <c r="F782" s="1395"/>
      <c r="G782" s="1395"/>
      <c r="H782" s="1395"/>
      <c r="I782" s="1395"/>
      <c r="J782" s="1395"/>
      <c r="K782" s="1395"/>
      <c r="L782" s="1395"/>
      <c r="M782" s="1395"/>
      <c r="N782" s="1395"/>
      <c r="O782" s="1395"/>
      <c r="P782" s="1395"/>
      <c r="Q782" s="1395"/>
      <c r="R782" s="1395"/>
      <c r="S782" s="1395"/>
      <c r="T782" s="1395"/>
      <c r="U782" s="1395"/>
      <c r="V782" s="1395"/>
      <c r="W782" s="1395"/>
      <c r="X782" s="1395"/>
      <c r="Y782" s="1395"/>
      <c r="Z782" s="1395"/>
    </row>
    <row r="783">
      <c r="A783" s="1395"/>
      <c r="B783" s="1395"/>
      <c r="C783" s="1395"/>
      <c r="D783" s="1395"/>
      <c r="E783" s="1395"/>
      <c r="F783" s="1395"/>
      <c r="G783" s="1395"/>
      <c r="H783" s="1395"/>
      <c r="I783" s="1395"/>
      <c r="J783" s="1395"/>
      <c r="K783" s="1395"/>
      <c r="L783" s="1395"/>
      <c r="M783" s="1395"/>
      <c r="N783" s="1395"/>
      <c r="O783" s="1395"/>
      <c r="P783" s="1395"/>
      <c r="Q783" s="1395"/>
      <c r="R783" s="1395"/>
      <c r="S783" s="1395"/>
      <c r="T783" s="1395"/>
      <c r="U783" s="1395"/>
      <c r="V783" s="1395"/>
      <c r="W783" s="1395"/>
      <c r="X783" s="1395"/>
      <c r="Y783" s="1395"/>
      <c r="Z783" s="1395"/>
    </row>
    <row r="784">
      <c r="A784" s="1395"/>
      <c r="B784" s="1395"/>
      <c r="C784" s="1395"/>
      <c r="D784" s="1395"/>
      <c r="E784" s="1395"/>
      <c r="F784" s="1395"/>
      <c r="G784" s="1395"/>
      <c r="H784" s="1395"/>
      <c r="I784" s="1395"/>
      <c r="J784" s="1395"/>
      <c r="K784" s="1395"/>
      <c r="L784" s="1395"/>
      <c r="M784" s="1395"/>
      <c r="N784" s="1395"/>
      <c r="O784" s="1395"/>
      <c r="P784" s="1395"/>
      <c r="Q784" s="1395"/>
      <c r="R784" s="1395"/>
      <c r="S784" s="1395"/>
      <c r="T784" s="1395"/>
      <c r="U784" s="1395"/>
      <c r="V784" s="1395"/>
      <c r="W784" s="1395"/>
      <c r="X784" s="1395"/>
      <c r="Y784" s="1395"/>
      <c r="Z784" s="1395"/>
    </row>
    <row r="785">
      <c r="A785" s="1395"/>
      <c r="B785" s="1395"/>
      <c r="C785" s="1395"/>
      <c r="D785" s="1395"/>
      <c r="E785" s="1395"/>
      <c r="F785" s="1395"/>
      <c r="G785" s="1395"/>
      <c r="H785" s="1395"/>
      <c r="I785" s="1395"/>
      <c r="J785" s="1395"/>
      <c r="K785" s="1395"/>
      <c r="L785" s="1395"/>
      <c r="M785" s="1395"/>
      <c r="N785" s="1395"/>
      <c r="O785" s="1395"/>
      <c r="P785" s="1395"/>
      <c r="Q785" s="1395"/>
      <c r="R785" s="1395"/>
      <c r="S785" s="1395"/>
      <c r="T785" s="1395"/>
      <c r="U785" s="1395"/>
      <c r="V785" s="1395"/>
      <c r="W785" s="1395"/>
      <c r="X785" s="1395"/>
      <c r="Y785" s="1395"/>
      <c r="Z785" s="1395"/>
    </row>
    <row r="786">
      <c r="A786" s="1395"/>
      <c r="B786" s="1395"/>
      <c r="C786" s="1395"/>
      <c r="D786" s="1395"/>
      <c r="E786" s="1395"/>
      <c r="F786" s="1395"/>
      <c r="G786" s="1395"/>
      <c r="H786" s="1395"/>
      <c r="I786" s="1395"/>
      <c r="J786" s="1395"/>
      <c r="K786" s="1395"/>
      <c r="L786" s="1395"/>
      <c r="M786" s="1395"/>
      <c r="N786" s="1395"/>
      <c r="O786" s="1395"/>
      <c r="P786" s="1395"/>
      <c r="Q786" s="1395"/>
      <c r="R786" s="1395"/>
      <c r="S786" s="1395"/>
      <c r="T786" s="1395"/>
      <c r="U786" s="1395"/>
      <c r="V786" s="1395"/>
      <c r="W786" s="1395"/>
      <c r="X786" s="1395"/>
      <c r="Y786" s="1395"/>
      <c r="Z786" s="1395"/>
    </row>
    <row r="787">
      <c r="A787" s="1395"/>
      <c r="B787" s="1395"/>
      <c r="C787" s="1395"/>
      <c r="D787" s="1395"/>
      <c r="E787" s="1395"/>
      <c r="F787" s="1395"/>
      <c r="G787" s="1395"/>
      <c r="H787" s="1395"/>
      <c r="I787" s="1395"/>
      <c r="J787" s="1395"/>
      <c r="K787" s="1395"/>
      <c r="L787" s="1395"/>
      <c r="M787" s="1395"/>
      <c r="N787" s="1395"/>
      <c r="O787" s="1395"/>
      <c r="P787" s="1395"/>
      <c r="Q787" s="1395"/>
      <c r="R787" s="1395"/>
      <c r="S787" s="1395"/>
      <c r="T787" s="1395"/>
      <c r="U787" s="1395"/>
      <c r="V787" s="1395"/>
      <c r="W787" s="1395"/>
      <c r="X787" s="1395"/>
      <c r="Y787" s="1395"/>
      <c r="Z787" s="1395"/>
    </row>
    <row r="788">
      <c r="A788" s="1395"/>
      <c r="B788" s="1395"/>
      <c r="C788" s="1395"/>
      <c r="D788" s="1395"/>
      <c r="E788" s="1395"/>
      <c r="F788" s="1395"/>
      <c r="G788" s="1395"/>
      <c r="H788" s="1395"/>
      <c r="I788" s="1395"/>
      <c r="J788" s="1395"/>
      <c r="K788" s="1395"/>
      <c r="L788" s="1395"/>
      <c r="M788" s="1395"/>
      <c r="N788" s="1395"/>
      <c r="O788" s="1395"/>
      <c r="P788" s="1395"/>
      <c r="Q788" s="1395"/>
      <c r="R788" s="1395"/>
      <c r="S788" s="1395"/>
      <c r="T788" s="1395"/>
      <c r="U788" s="1395"/>
      <c r="V788" s="1395"/>
      <c r="W788" s="1395"/>
      <c r="X788" s="1395"/>
      <c r="Y788" s="1395"/>
      <c r="Z788" s="1395"/>
    </row>
    <row r="789">
      <c r="A789" s="1395"/>
      <c r="B789" s="1395"/>
      <c r="C789" s="1395"/>
      <c r="D789" s="1395"/>
      <c r="E789" s="1395"/>
      <c r="F789" s="1395"/>
      <c r="G789" s="1395"/>
      <c r="H789" s="1395"/>
      <c r="I789" s="1395"/>
      <c r="J789" s="1395"/>
      <c r="K789" s="1395"/>
      <c r="L789" s="1395"/>
      <c r="M789" s="1395"/>
      <c r="N789" s="1395"/>
      <c r="O789" s="1395"/>
      <c r="P789" s="1395"/>
      <c r="Q789" s="1395"/>
      <c r="R789" s="1395"/>
      <c r="S789" s="1395"/>
      <c r="T789" s="1395"/>
      <c r="U789" s="1395"/>
      <c r="V789" s="1395"/>
      <c r="W789" s="1395"/>
      <c r="X789" s="1395"/>
      <c r="Y789" s="1395"/>
      <c r="Z789" s="1395"/>
    </row>
    <row r="790">
      <c r="A790" s="1395"/>
      <c r="B790" s="1395"/>
      <c r="C790" s="1395"/>
      <c r="D790" s="1395"/>
      <c r="E790" s="1395"/>
      <c r="F790" s="1395"/>
      <c r="G790" s="1395"/>
      <c r="H790" s="1395"/>
      <c r="I790" s="1395"/>
      <c r="J790" s="1395"/>
      <c r="K790" s="1395"/>
      <c r="L790" s="1395"/>
      <c r="M790" s="1395"/>
      <c r="N790" s="1395"/>
      <c r="O790" s="1395"/>
      <c r="P790" s="1395"/>
      <c r="Q790" s="1395"/>
      <c r="R790" s="1395"/>
      <c r="S790" s="1395"/>
      <c r="T790" s="1395"/>
      <c r="U790" s="1395"/>
      <c r="V790" s="1395"/>
      <c r="W790" s="1395"/>
      <c r="X790" s="1395"/>
      <c r="Y790" s="1395"/>
      <c r="Z790" s="1395"/>
    </row>
    <row r="791">
      <c r="A791" s="1395"/>
      <c r="B791" s="1395"/>
      <c r="C791" s="1395"/>
      <c r="D791" s="1395"/>
      <c r="E791" s="1395"/>
      <c r="F791" s="1395"/>
      <c r="G791" s="1395"/>
      <c r="H791" s="1395"/>
      <c r="I791" s="1395"/>
      <c r="J791" s="1395"/>
      <c r="K791" s="1395"/>
      <c r="L791" s="1395"/>
      <c r="M791" s="1395"/>
      <c r="N791" s="1395"/>
      <c r="O791" s="1395"/>
      <c r="P791" s="1395"/>
      <c r="Q791" s="1395"/>
      <c r="R791" s="1395"/>
      <c r="S791" s="1395"/>
      <c r="T791" s="1395"/>
      <c r="U791" s="1395"/>
      <c r="V791" s="1395"/>
      <c r="W791" s="1395"/>
      <c r="X791" s="1395"/>
      <c r="Y791" s="1395"/>
      <c r="Z791" s="1395"/>
    </row>
    <row r="792">
      <c r="A792" s="1395"/>
      <c r="B792" s="1395"/>
      <c r="C792" s="1395"/>
      <c r="D792" s="1395"/>
      <c r="E792" s="1395"/>
      <c r="F792" s="1395"/>
      <c r="G792" s="1395"/>
      <c r="H792" s="1395"/>
      <c r="I792" s="1395"/>
      <c r="J792" s="1395"/>
      <c r="K792" s="1395"/>
      <c r="L792" s="1395"/>
      <c r="M792" s="1395"/>
      <c r="N792" s="1395"/>
      <c r="O792" s="1395"/>
      <c r="P792" s="1395"/>
      <c r="Q792" s="1395"/>
      <c r="R792" s="1395"/>
      <c r="S792" s="1395"/>
      <c r="T792" s="1395"/>
      <c r="U792" s="1395"/>
      <c r="V792" s="1395"/>
      <c r="W792" s="1395"/>
      <c r="X792" s="1395"/>
      <c r="Y792" s="1395"/>
      <c r="Z792" s="1395"/>
    </row>
    <row r="793">
      <c r="A793" s="1395"/>
      <c r="B793" s="1395"/>
      <c r="C793" s="1395"/>
      <c r="D793" s="1395"/>
      <c r="E793" s="1395"/>
      <c r="F793" s="1395"/>
      <c r="G793" s="1395"/>
      <c r="H793" s="1395"/>
      <c r="I793" s="1395"/>
      <c r="J793" s="1395"/>
      <c r="K793" s="1395"/>
      <c r="L793" s="1395"/>
      <c r="M793" s="1395"/>
      <c r="N793" s="1395"/>
      <c r="O793" s="1395"/>
      <c r="P793" s="1395"/>
      <c r="Q793" s="1395"/>
      <c r="R793" s="1395"/>
      <c r="S793" s="1395"/>
      <c r="T793" s="1395"/>
      <c r="U793" s="1395"/>
      <c r="V793" s="1395"/>
      <c r="W793" s="1395"/>
      <c r="X793" s="1395"/>
      <c r="Y793" s="1395"/>
      <c r="Z793" s="1395"/>
    </row>
    <row r="794">
      <c r="A794" s="1395"/>
      <c r="B794" s="1395"/>
      <c r="C794" s="1395"/>
      <c r="D794" s="1395"/>
      <c r="E794" s="1395"/>
      <c r="F794" s="1395"/>
      <c r="G794" s="1395"/>
      <c r="H794" s="1395"/>
      <c r="I794" s="1395"/>
      <c r="J794" s="1395"/>
      <c r="K794" s="1395"/>
      <c r="L794" s="1395"/>
      <c r="M794" s="1395"/>
      <c r="N794" s="1395"/>
      <c r="O794" s="1395"/>
      <c r="P794" s="1395"/>
      <c r="Q794" s="1395"/>
      <c r="R794" s="1395"/>
      <c r="S794" s="1395"/>
      <c r="T794" s="1395"/>
      <c r="U794" s="1395"/>
      <c r="V794" s="1395"/>
      <c r="W794" s="1395"/>
      <c r="X794" s="1395"/>
      <c r="Y794" s="1395"/>
      <c r="Z794" s="1395"/>
    </row>
    <row r="795">
      <c r="A795" s="1395"/>
      <c r="B795" s="1395"/>
      <c r="C795" s="1395"/>
      <c r="D795" s="1395"/>
      <c r="E795" s="1395"/>
      <c r="F795" s="1395"/>
      <c r="G795" s="1395"/>
      <c r="H795" s="1395"/>
      <c r="I795" s="1395"/>
      <c r="J795" s="1395"/>
      <c r="K795" s="1395"/>
      <c r="L795" s="1395"/>
      <c r="M795" s="1395"/>
      <c r="N795" s="1395"/>
      <c r="O795" s="1395"/>
      <c r="P795" s="1395"/>
      <c r="Q795" s="1395"/>
      <c r="R795" s="1395"/>
      <c r="S795" s="1395"/>
      <c r="T795" s="1395"/>
      <c r="U795" s="1395"/>
      <c r="V795" s="1395"/>
      <c r="W795" s="1395"/>
      <c r="X795" s="1395"/>
      <c r="Y795" s="1395"/>
      <c r="Z795" s="1395"/>
    </row>
    <row r="796">
      <c r="A796" s="1395"/>
      <c r="B796" s="1395"/>
      <c r="C796" s="1395"/>
      <c r="D796" s="1395"/>
      <c r="E796" s="1395"/>
      <c r="F796" s="1395"/>
      <c r="G796" s="1395"/>
      <c r="H796" s="1395"/>
      <c r="I796" s="1395"/>
      <c r="J796" s="1395"/>
      <c r="K796" s="1395"/>
      <c r="L796" s="1395"/>
      <c r="M796" s="1395"/>
      <c r="N796" s="1395"/>
      <c r="O796" s="1395"/>
      <c r="P796" s="1395"/>
      <c r="Q796" s="1395"/>
      <c r="R796" s="1395"/>
      <c r="S796" s="1395"/>
      <c r="T796" s="1395"/>
      <c r="U796" s="1395"/>
      <c r="V796" s="1395"/>
      <c r="W796" s="1395"/>
      <c r="X796" s="1395"/>
      <c r="Y796" s="1395"/>
      <c r="Z796" s="1395"/>
    </row>
    <row r="797">
      <c r="A797" s="1395"/>
      <c r="B797" s="1395"/>
      <c r="C797" s="1395"/>
      <c r="D797" s="1395"/>
      <c r="E797" s="1395"/>
      <c r="F797" s="1395"/>
      <c r="G797" s="1395"/>
      <c r="H797" s="1395"/>
      <c r="I797" s="1395"/>
      <c r="J797" s="1395"/>
      <c r="K797" s="1395"/>
      <c r="L797" s="1395"/>
      <c r="M797" s="1395"/>
      <c r="N797" s="1395"/>
      <c r="O797" s="1395"/>
      <c r="P797" s="1395"/>
      <c r="Q797" s="1395"/>
      <c r="R797" s="1395"/>
      <c r="S797" s="1395"/>
      <c r="T797" s="1395"/>
      <c r="U797" s="1395"/>
      <c r="V797" s="1395"/>
      <c r="W797" s="1395"/>
      <c r="X797" s="1395"/>
      <c r="Y797" s="1395"/>
      <c r="Z797" s="1395"/>
    </row>
    <row r="798">
      <c r="A798" s="1395"/>
      <c r="B798" s="1395"/>
      <c r="C798" s="1395"/>
      <c r="D798" s="1395"/>
      <c r="E798" s="1395"/>
      <c r="F798" s="1395"/>
      <c r="G798" s="1395"/>
      <c r="H798" s="1395"/>
      <c r="I798" s="1395"/>
      <c r="J798" s="1395"/>
      <c r="K798" s="1395"/>
      <c r="L798" s="1395"/>
      <c r="M798" s="1395"/>
      <c r="N798" s="1395"/>
      <c r="O798" s="1395"/>
      <c r="P798" s="1395"/>
      <c r="Q798" s="1395"/>
      <c r="R798" s="1395"/>
      <c r="S798" s="1395"/>
      <c r="T798" s="1395"/>
      <c r="U798" s="1395"/>
      <c r="V798" s="1395"/>
      <c r="W798" s="1395"/>
      <c r="X798" s="1395"/>
      <c r="Y798" s="1395"/>
      <c r="Z798" s="1395"/>
    </row>
    <row r="799">
      <c r="A799" s="1395"/>
      <c r="B799" s="1395"/>
      <c r="C799" s="1395"/>
      <c r="D799" s="1395"/>
      <c r="E799" s="1395"/>
      <c r="F799" s="1395"/>
      <c r="G799" s="1395"/>
      <c r="H799" s="1395"/>
      <c r="I799" s="1395"/>
      <c r="J799" s="1395"/>
      <c r="K799" s="1395"/>
      <c r="L799" s="1395"/>
      <c r="M799" s="1395"/>
      <c r="N799" s="1395"/>
      <c r="O799" s="1395"/>
      <c r="P799" s="1395"/>
      <c r="Q799" s="1395"/>
      <c r="R799" s="1395"/>
      <c r="S799" s="1395"/>
      <c r="T799" s="1395"/>
      <c r="U799" s="1395"/>
      <c r="V799" s="1395"/>
      <c r="W799" s="1395"/>
      <c r="X799" s="1395"/>
      <c r="Y799" s="1395"/>
      <c r="Z799" s="1395"/>
    </row>
    <row r="800">
      <c r="A800" s="1395"/>
      <c r="B800" s="1395"/>
      <c r="C800" s="1395"/>
      <c r="D800" s="1395"/>
      <c r="E800" s="1395"/>
      <c r="F800" s="1395"/>
      <c r="G800" s="1395"/>
      <c r="H800" s="1395"/>
      <c r="I800" s="1395"/>
      <c r="J800" s="1395"/>
      <c r="K800" s="1395"/>
      <c r="L800" s="1395"/>
      <c r="M800" s="1395"/>
      <c r="N800" s="1395"/>
      <c r="O800" s="1395"/>
      <c r="P800" s="1395"/>
      <c r="Q800" s="1395"/>
      <c r="R800" s="1395"/>
      <c r="S800" s="1395"/>
      <c r="T800" s="1395"/>
      <c r="U800" s="1395"/>
      <c r="V800" s="1395"/>
      <c r="W800" s="1395"/>
      <c r="X800" s="1395"/>
      <c r="Y800" s="1395"/>
      <c r="Z800" s="1395"/>
    </row>
    <row r="801">
      <c r="A801" s="1395"/>
      <c r="B801" s="1395"/>
      <c r="C801" s="1395"/>
      <c r="D801" s="1395"/>
      <c r="E801" s="1395"/>
      <c r="F801" s="1395"/>
      <c r="G801" s="1395"/>
      <c r="H801" s="1395"/>
      <c r="I801" s="1395"/>
      <c r="J801" s="1395"/>
      <c r="K801" s="1395"/>
      <c r="L801" s="1395"/>
      <c r="M801" s="1395"/>
      <c r="N801" s="1395"/>
      <c r="O801" s="1395"/>
      <c r="P801" s="1395"/>
      <c r="Q801" s="1395"/>
      <c r="R801" s="1395"/>
      <c r="S801" s="1395"/>
      <c r="T801" s="1395"/>
      <c r="U801" s="1395"/>
      <c r="V801" s="1395"/>
      <c r="W801" s="1395"/>
      <c r="X801" s="1395"/>
      <c r="Y801" s="1395"/>
      <c r="Z801" s="1395"/>
    </row>
    <row r="802">
      <c r="A802" s="1395"/>
      <c r="B802" s="1395"/>
      <c r="C802" s="1395"/>
      <c r="D802" s="1395"/>
      <c r="E802" s="1395"/>
      <c r="F802" s="1395"/>
      <c r="G802" s="1395"/>
      <c r="H802" s="1395"/>
      <c r="I802" s="1395"/>
      <c r="J802" s="1395"/>
      <c r="K802" s="1395"/>
      <c r="L802" s="1395"/>
      <c r="M802" s="1395"/>
      <c r="N802" s="1395"/>
      <c r="O802" s="1395"/>
      <c r="P802" s="1395"/>
      <c r="Q802" s="1395"/>
      <c r="R802" s="1395"/>
      <c r="S802" s="1395"/>
      <c r="T802" s="1395"/>
      <c r="U802" s="1395"/>
      <c r="V802" s="1395"/>
      <c r="W802" s="1395"/>
      <c r="X802" s="1395"/>
      <c r="Y802" s="1395"/>
      <c r="Z802" s="1395"/>
    </row>
    <row r="803">
      <c r="A803" s="1395"/>
      <c r="B803" s="1395"/>
      <c r="C803" s="1395"/>
      <c r="D803" s="1395"/>
      <c r="E803" s="1395"/>
      <c r="F803" s="1395"/>
      <c r="G803" s="1395"/>
      <c r="H803" s="1395"/>
      <c r="I803" s="1395"/>
      <c r="J803" s="1395"/>
      <c r="K803" s="1395"/>
      <c r="L803" s="1395"/>
      <c r="M803" s="1395"/>
      <c r="N803" s="1395"/>
      <c r="O803" s="1395"/>
      <c r="P803" s="1395"/>
      <c r="Q803" s="1395"/>
      <c r="R803" s="1395"/>
      <c r="S803" s="1395"/>
      <c r="T803" s="1395"/>
      <c r="U803" s="1395"/>
      <c r="V803" s="1395"/>
      <c r="W803" s="1395"/>
      <c r="X803" s="1395"/>
      <c r="Y803" s="1395"/>
      <c r="Z803" s="1395"/>
    </row>
    <row r="804">
      <c r="A804" s="1395"/>
      <c r="B804" s="1395"/>
      <c r="C804" s="1395"/>
      <c r="D804" s="1395"/>
      <c r="E804" s="1395"/>
      <c r="F804" s="1395"/>
      <c r="G804" s="1395"/>
      <c r="H804" s="1395"/>
      <c r="I804" s="1395"/>
      <c r="J804" s="1395"/>
      <c r="K804" s="1395"/>
      <c r="L804" s="1395"/>
      <c r="M804" s="1395"/>
      <c r="N804" s="1395"/>
      <c r="O804" s="1395"/>
      <c r="P804" s="1395"/>
      <c r="Q804" s="1395"/>
      <c r="R804" s="1395"/>
      <c r="S804" s="1395"/>
      <c r="T804" s="1395"/>
      <c r="U804" s="1395"/>
      <c r="V804" s="1395"/>
      <c r="W804" s="1395"/>
      <c r="X804" s="1395"/>
      <c r="Y804" s="1395"/>
      <c r="Z804" s="1395"/>
    </row>
    <row r="805">
      <c r="A805" s="1395"/>
      <c r="B805" s="1395"/>
      <c r="C805" s="1395"/>
      <c r="D805" s="1395"/>
      <c r="E805" s="1395"/>
      <c r="F805" s="1395"/>
      <c r="G805" s="1395"/>
      <c r="H805" s="1395"/>
      <c r="I805" s="1395"/>
      <c r="J805" s="1395"/>
      <c r="K805" s="1395"/>
      <c r="L805" s="1395"/>
      <c r="M805" s="1395"/>
      <c r="N805" s="1395"/>
      <c r="O805" s="1395"/>
      <c r="P805" s="1395"/>
      <c r="Q805" s="1395"/>
      <c r="R805" s="1395"/>
      <c r="S805" s="1395"/>
      <c r="T805" s="1395"/>
      <c r="U805" s="1395"/>
      <c r="V805" s="1395"/>
      <c r="W805" s="1395"/>
      <c r="X805" s="1395"/>
      <c r="Y805" s="1395"/>
      <c r="Z805" s="1395"/>
    </row>
    <row r="806">
      <c r="A806" s="1395"/>
      <c r="B806" s="1395"/>
      <c r="C806" s="1395"/>
      <c r="D806" s="1395"/>
      <c r="E806" s="1395"/>
      <c r="F806" s="1395"/>
      <c r="G806" s="1395"/>
      <c r="H806" s="1395"/>
      <c r="I806" s="1395"/>
      <c r="J806" s="1395"/>
      <c r="K806" s="1395"/>
      <c r="L806" s="1395"/>
      <c r="M806" s="1395"/>
      <c r="N806" s="1395"/>
      <c r="O806" s="1395"/>
      <c r="P806" s="1395"/>
      <c r="Q806" s="1395"/>
      <c r="R806" s="1395"/>
      <c r="S806" s="1395"/>
      <c r="T806" s="1395"/>
      <c r="U806" s="1395"/>
      <c r="V806" s="1395"/>
      <c r="W806" s="1395"/>
      <c r="X806" s="1395"/>
      <c r="Y806" s="1395"/>
      <c r="Z806" s="1395"/>
    </row>
    <row r="807">
      <c r="A807" s="1395"/>
      <c r="B807" s="1395"/>
      <c r="C807" s="1395"/>
      <c r="D807" s="1395"/>
      <c r="E807" s="1395"/>
      <c r="F807" s="1395"/>
      <c r="G807" s="1395"/>
      <c r="H807" s="1395"/>
      <c r="I807" s="1395"/>
      <c r="J807" s="1395"/>
      <c r="K807" s="1395"/>
      <c r="L807" s="1395"/>
      <c r="M807" s="1395"/>
      <c r="N807" s="1395"/>
      <c r="O807" s="1395"/>
      <c r="P807" s="1395"/>
      <c r="Q807" s="1395"/>
      <c r="R807" s="1395"/>
      <c r="S807" s="1395"/>
      <c r="T807" s="1395"/>
      <c r="U807" s="1395"/>
      <c r="V807" s="1395"/>
      <c r="W807" s="1395"/>
      <c r="X807" s="1395"/>
      <c r="Y807" s="1395"/>
      <c r="Z807" s="1395"/>
    </row>
    <row r="808">
      <c r="A808" s="1395"/>
      <c r="B808" s="1395"/>
      <c r="C808" s="1395"/>
      <c r="D808" s="1395"/>
      <c r="E808" s="1395"/>
      <c r="F808" s="1395"/>
      <c r="G808" s="1395"/>
      <c r="H808" s="1395"/>
      <c r="I808" s="1395"/>
      <c r="J808" s="1395"/>
      <c r="K808" s="1395"/>
      <c r="L808" s="1395"/>
      <c r="M808" s="1395"/>
      <c r="N808" s="1395"/>
      <c r="O808" s="1395"/>
      <c r="P808" s="1395"/>
      <c r="Q808" s="1395"/>
      <c r="R808" s="1395"/>
      <c r="S808" s="1395"/>
      <c r="T808" s="1395"/>
      <c r="U808" s="1395"/>
      <c r="V808" s="1395"/>
      <c r="W808" s="1395"/>
      <c r="X808" s="1395"/>
      <c r="Y808" s="1395"/>
      <c r="Z808" s="1395"/>
    </row>
    <row r="809">
      <c r="A809" s="1395"/>
      <c r="B809" s="1395"/>
      <c r="C809" s="1395"/>
      <c r="D809" s="1395"/>
      <c r="E809" s="1395"/>
      <c r="F809" s="1395"/>
      <c r="G809" s="1395"/>
      <c r="H809" s="1395"/>
      <c r="I809" s="1395"/>
      <c r="J809" s="1395"/>
      <c r="K809" s="1395"/>
      <c r="L809" s="1395"/>
      <c r="M809" s="1395"/>
      <c r="N809" s="1395"/>
      <c r="O809" s="1395"/>
      <c r="P809" s="1395"/>
      <c r="Q809" s="1395"/>
      <c r="R809" s="1395"/>
      <c r="S809" s="1395"/>
      <c r="T809" s="1395"/>
      <c r="U809" s="1395"/>
      <c r="V809" s="1395"/>
      <c r="W809" s="1395"/>
      <c r="X809" s="1395"/>
      <c r="Y809" s="1395"/>
      <c r="Z809" s="1395"/>
    </row>
    <row r="810">
      <c r="A810" s="1395"/>
      <c r="B810" s="1395"/>
      <c r="C810" s="1395"/>
      <c r="D810" s="1395"/>
      <c r="E810" s="1395"/>
      <c r="F810" s="1395"/>
      <c r="G810" s="1395"/>
      <c r="H810" s="1395"/>
      <c r="I810" s="1395"/>
      <c r="J810" s="1395"/>
      <c r="K810" s="1395"/>
      <c r="L810" s="1395"/>
      <c r="M810" s="1395"/>
      <c r="N810" s="1395"/>
      <c r="O810" s="1395"/>
      <c r="P810" s="1395"/>
      <c r="Q810" s="1395"/>
      <c r="R810" s="1395"/>
      <c r="S810" s="1395"/>
      <c r="T810" s="1395"/>
      <c r="U810" s="1395"/>
      <c r="V810" s="1395"/>
      <c r="W810" s="1395"/>
      <c r="X810" s="1395"/>
      <c r="Y810" s="1395"/>
      <c r="Z810" s="1395"/>
    </row>
    <row r="811">
      <c r="A811" s="1395"/>
      <c r="B811" s="1395"/>
      <c r="C811" s="1395"/>
      <c r="D811" s="1395"/>
      <c r="E811" s="1395"/>
      <c r="F811" s="1395"/>
      <c r="G811" s="1395"/>
      <c r="H811" s="1395"/>
      <c r="I811" s="1395"/>
      <c r="J811" s="1395"/>
      <c r="K811" s="1395"/>
      <c r="L811" s="1395"/>
      <c r="M811" s="1395"/>
      <c r="N811" s="1395"/>
      <c r="O811" s="1395"/>
      <c r="P811" s="1395"/>
      <c r="Q811" s="1395"/>
      <c r="R811" s="1395"/>
      <c r="S811" s="1395"/>
      <c r="T811" s="1395"/>
      <c r="U811" s="1395"/>
      <c r="V811" s="1395"/>
      <c r="W811" s="1395"/>
      <c r="X811" s="1395"/>
      <c r="Y811" s="1395"/>
      <c r="Z811" s="1395"/>
    </row>
    <row r="812">
      <c r="A812" s="1395"/>
      <c r="B812" s="1395"/>
      <c r="C812" s="1395"/>
      <c r="D812" s="1395"/>
      <c r="E812" s="1395"/>
      <c r="F812" s="1395"/>
      <c r="G812" s="1395"/>
      <c r="H812" s="1395"/>
      <c r="I812" s="1395"/>
      <c r="J812" s="1395"/>
      <c r="K812" s="1395"/>
      <c r="L812" s="1395"/>
      <c r="M812" s="1395"/>
      <c r="N812" s="1395"/>
      <c r="O812" s="1395"/>
      <c r="P812" s="1395"/>
      <c r="Q812" s="1395"/>
      <c r="R812" s="1395"/>
      <c r="S812" s="1395"/>
      <c r="T812" s="1395"/>
      <c r="U812" s="1395"/>
      <c r="V812" s="1395"/>
      <c r="W812" s="1395"/>
      <c r="X812" s="1395"/>
      <c r="Y812" s="1395"/>
      <c r="Z812" s="1395"/>
    </row>
    <row r="813">
      <c r="A813" s="1395"/>
      <c r="B813" s="1395"/>
      <c r="C813" s="1395"/>
      <c r="D813" s="1395"/>
      <c r="E813" s="1395"/>
      <c r="F813" s="1395"/>
      <c r="G813" s="1395"/>
      <c r="H813" s="1395"/>
      <c r="I813" s="1395"/>
      <c r="J813" s="1395"/>
      <c r="K813" s="1395"/>
      <c r="L813" s="1395"/>
      <c r="M813" s="1395"/>
      <c r="N813" s="1395"/>
      <c r="O813" s="1395"/>
      <c r="P813" s="1395"/>
      <c r="Q813" s="1395"/>
      <c r="R813" s="1395"/>
      <c r="S813" s="1395"/>
      <c r="T813" s="1395"/>
      <c r="U813" s="1395"/>
      <c r="V813" s="1395"/>
      <c r="W813" s="1395"/>
      <c r="X813" s="1395"/>
      <c r="Y813" s="1395"/>
      <c r="Z813" s="1395"/>
    </row>
    <row r="814">
      <c r="A814" s="1395"/>
      <c r="B814" s="1395"/>
      <c r="C814" s="1395"/>
      <c r="D814" s="1395"/>
      <c r="E814" s="1395"/>
      <c r="F814" s="1395"/>
      <c r="G814" s="1395"/>
      <c r="H814" s="1395"/>
      <c r="I814" s="1395"/>
      <c r="J814" s="1395"/>
      <c r="K814" s="1395"/>
      <c r="L814" s="1395"/>
      <c r="M814" s="1395"/>
      <c r="N814" s="1395"/>
      <c r="O814" s="1395"/>
      <c r="P814" s="1395"/>
      <c r="Q814" s="1395"/>
      <c r="R814" s="1395"/>
      <c r="S814" s="1395"/>
      <c r="T814" s="1395"/>
      <c r="U814" s="1395"/>
      <c r="V814" s="1395"/>
      <c r="W814" s="1395"/>
      <c r="X814" s="1395"/>
      <c r="Y814" s="1395"/>
      <c r="Z814" s="1395"/>
    </row>
    <row r="815">
      <c r="A815" s="1395"/>
      <c r="B815" s="1395"/>
      <c r="C815" s="1395"/>
      <c r="D815" s="1395"/>
      <c r="E815" s="1395"/>
      <c r="F815" s="1395"/>
      <c r="G815" s="1395"/>
      <c r="H815" s="1395"/>
      <c r="I815" s="1395"/>
      <c r="J815" s="1395"/>
      <c r="K815" s="1395"/>
      <c r="L815" s="1395"/>
      <c r="M815" s="1395"/>
      <c r="N815" s="1395"/>
      <c r="O815" s="1395"/>
      <c r="P815" s="1395"/>
      <c r="Q815" s="1395"/>
      <c r="R815" s="1395"/>
      <c r="S815" s="1395"/>
      <c r="T815" s="1395"/>
      <c r="U815" s="1395"/>
      <c r="V815" s="1395"/>
      <c r="W815" s="1395"/>
      <c r="X815" s="1395"/>
      <c r="Y815" s="1395"/>
      <c r="Z815" s="1395"/>
    </row>
    <row r="816">
      <c r="A816" s="1395"/>
      <c r="B816" s="1395"/>
      <c r="C816" s="1395"/>
      <c r="D816" s="1395"/>
      <c r="E816" s="1395"/>
      <c r="F816" s="1395"/>
      <c r="G816" s="1395"/>
      <c r="H816" s="1395"/>
      <c r="I816" s="1395"/>
      <c r="J816" s="1395"/>
      <c r="K816" s="1395"/>
      <c r="L816" s="1395"/>
      <c r="M816" s="1395"/>
      <c r="N816" s="1395"/>
      <c r="O816" s="1395"/>
      <c r="P816" s="1395"/>
      <c r="Q816" s="1395"/>
      <c r="R816" s="1395"/>
      <c r="S816" s="1395"/>
      <c r="T816" s="1395"/>
      <c r="U816" s="1395"/>
      <c r="V816" s="1395"/>
      <c r="W816" s="1395"/>
      <c r="X816" s="1395"/>
      <c r="Y816" s="1395"/>
      <c r="Z816" s="1395"/>
    </row>
    <row r="817">
      <c r="A817" s="1395"/>
      <c r="B817" s="1395"/>
      <c r="C817" s="1395"/>
      <c r="D817" s="1395"/>
      <c r="E817" s="1395"/>
      <c r="F817" s="1395"/>
      <c r="G817" s="1395"/>
      <c r="H817" s="1395"/>
      <c r="I817" s="1395"/>
      <c r="J817" s="1395"/>
      <c r="K817" s="1395"/>
      <c r="L817" s="1395"/>
      <c r="M817" s="1395"/>
      <c r="N817" s="1395"/>
      <c r="O817" s="1395"/>
      <c r="P817" s="1395"/>
      <c r="Q817" s="1395"/>
      <c r="R817" s="1395"/>
      <c r="S817" s="1395"/>
      <c r="T817" s="1395"/>
      <c r="U817" s="1395"/>
      <c r="V817" s="1395"/>
      <c r="W817" s="1395"/>
      <c r="X817" s="1395"/>
      <c r="Y817" s="1395"/>
      <c r="Z817" s="1395"/>
    </row>
    <row r="818">
      <c r="A818" s="1395"/>
      <c r="B818" s="1395"/>
      <c r="C818" s="1395"/>
      <c r="D818" s="1395"/>
      <c r="E818" s="1395"/>
      <c r="F818" s="1395"/>
      <c r="G818" s="1395"/>
      <c r="H818" s="1395"/>
      <c r="I818" s="1395"/>
      <c r="J818" s="1395"/>
      <c r="K818" s="1395"/>
      <c r="L818" s="1395"/>
      <c r="M818" s="1395"/>
      <c r="N818" s="1395"/>
      <c r="O818" s="1395"/>
      <c r="P818" s="1395"/>
      <c r="Q818" s="1395"/>
      <c r="R818" s="1395"/>
      <c r="S818" s="1395"/>
      <c r="T818" s="1395"/>
      <c r="U818" s="1395"/>
      <c r="V818" s="1395"/>
      <c r="W818" s="1395"/>
      <c r="X818" s="1395"/>
      <c r="Y818" s="1395"/>
      <c r="Z818" s="1395"/>
    </row>
    <row r="819">
      <c r="A819" s="1395"/>
      <c r="B819" s="1395"/>
      <c r="C819" s="1395"/>
      <c r="D819" s="1395"/>
      <c r="E819" s="1395"/>
      <c r="F819" s="1395"/>
      <c r="G819" s="1395"/>
      <c r="H819" s="1395"/>
      <c r="I819" s="1395"/>
      <c r="J819" s="1395"/>
      <c r="K819" s="1395"/>
      <c r="L819" s="1395"/>
      <c r="M819" s="1395"/>
      <c r="N819" s="1395"/>
      <c r="O819" s="1395"/>
      <c r="P819" s="1395"/>
      <c r="Q819" s="1395"/>
      <c r="R819" s="1395"/>
      <c r="S819" s="1395"/>
      <c r="T819" s="1395"/>
      <c r="U819" s="1395"/>
      <c r="V819" s="1395"/>
      <c r="W819" s="1395"/>
      <c r="X819" s="1395"/>
      <c r="Y819" s="1395"/>
      <c r="Z819" s="1395"/>
    </row>
    <row r="820">
      <c r="A820" s="1395"/>
      <c r="B820" s="1395"/>
      <c r="C820" s="1395"/>
      <c r="D820" s="1395"/>
      <c r="E820" s="1395"/>
      <c r="F820" s="1395"/>
      <c r="G820" s="1395"/>
      <c r="H820" s="1395"/>
      <c r="I820" s="1395"/>
      <c r="J820" s="1395"/>
      <c r="K820" s="1395"/>
      <c r="L820" s="1395"/>
      <c r="M820" s="1395"/>
      <c r="N820" s="1395"/>
      <c r="O820" s="1395"/>
      <c r="P820" s="1395"/>
      <c r="Q820" s="1395"/>
      <c r="R820" s="1395"/>
      <c r="S820" s="1395"/>
      <c r="T820" s="1395"/>
      <c r="U820" s="1395"/>
      <c r="V820" s="1395"/>
      <c r="W820" s="1395"/>
      <c r="X820" s="1395"/>
      <c r="Y820" s="1395"/>
      <c r="Z820" s="1395"/>
    </row>
    <row r="821">
      <c r="A821" s="1395"/>
      <c r="B821" s="1395"/>
      <c r="C821" s="1395"/>
      <c r="D821" s="1395"/>
      <c r="E821" s="1395"/>
      <c r="F821" s="1395"/>
      <c r="G821" s="1395"/>
      <c r="H821" s="1395"/>
      <c r="I821" s="1395"/>
      <c r="J821" s="1395"/>
      <c r="K821" s="1395"/>
      <c r="L821" s="1395"/>
      <c r="M821" s="1395"/>
      <c r="N821" s="1395"/>
      <c r="O821" s="1395"/>
      <c r="P821" s="1395"/>
      <c r="Q821" s="1395"/>
      <c r="R821" s="1395"/>
      <c r="S821" s="1395"/>
      <c r="T821" s="1395"/>
      <c r="U821" s="1395"/>
      <c r="V821" s="1395"/>
      <c r="W821" s="1395"/>
      <c r="X821" s="1395"/>
      <c r="Y821" s="1395"/>
      <c r="Z821" s="1395"/>
    </row>
    <row r="822">
      <c r="A822" s="1395"/>
      <c r="B822" s="1395"/>
      <c r="C822" s="1395"/>
      <c r="D822" s="1395"/>
      <c r="E822" s="1395"/>
      <c r="F822" s="1395"/>
      <c r="G822" s="1395"/>
      <c r="H822" s="1395"/>
      <c r="I822" s="1395"/>
      <c r="J822" s="1395"/>
      <c r="K822" s="1395"/>
      <c r="L822" s="1395"/>
      <c r="M822" s="1395"/>
      <c r="N822" s="1395"/>
      <c r="O822" s="1395"/>
      <c r="P822" s="1395"/>
      <c r="Q822" s="1395"/>
      <c r="R822" s="1395"/>
      <c r="S822" s="1395"/>
      <c r="T822" s="1395"/>
      <c r="U822" s="1395"/>
      <c r="V822" s="1395"/>
      <c r="W822" s="1395"/>
      <c r="X822" s="1395"/>
      <c r="Y822" s="1395"/>
      <c r="Z822" s="1395"/>
    </row>
    <row r="823">
      <c r="A823" s="1395"/>
      <c r="B823" s="1395"/>
      <c r="C823" s="1395"/>
      <c r="D823" s="1395"/>
      <c r="E823" s="1395"/>
      <c r="F823" s="1395"/>
      <c r="G823" s="1395"/>
      <c r="H823" s="1395"/>
      <c r="I823" s="1395"/>
      <c r="J823" s="1395"/>
      <c r="K823" s="1395"/>
      <c r="L823" s="1395"/>
      <c r="M823" s="1395"/>
      <c r="N823" s="1395"/>
      <c r="O823" s="1395"/>
      <c r="P823" s="1395"/>
      <c r="Q823" s="1395"/>
      <c r="R823" s="1395"/>
      <c r="S823" s="1395"/>
      <c r="T823" s="1395"/>
      <c r="U823" s="1395"/>
      <c r="V823" s="1395"/>
      <c r="W823" s="1395"/>
      <c r="X823" s="1395"/>
      <c r="Y823" s="1395"/>
      <c r="Z823" s="1395"/>
    </row>
    <row r="824">
      <c r="A824" s="1395"/>
      <c r="B824" s="1395"/>
      <c r="C824" s="1395"/>
      <c r="D824" s="1395"/>
      <c r="E824" s="1395"/>
      <c r="F824" s="1395"/>
      <c r="G824" s="1395"/>
      <c r="H824" s="1395"/>
      <c r="I824" s="1395"/>
      <c r="J824" s="1395"/>
      <c r="K824" s="1395"/>
      <c r="L824" s="1395"/>
      <c r="M824" s="1395"/>
      <c r="N824" s="1395"/>
      <c r="O824" s="1395"/>
      <c r="P824" s="1395"/>
      <c r="Q824" s="1395"/>
      <c r="R824" s="1395"/>
      <c r="S824" s="1395"/>
      <c r="T824" s="1395"/>
      <c r="U824" s="1395"/>
      <c r="V824" s="1395"/>
      <c r="W824" s="1395"/>
      <c r="X824" s="1395"/>
      <c r="Y824" s="1395"/>
      <c r="Z824" s="1395"/>
    </row>
    <row r="825">
      <c r="A825" s="1395"/>
      <c r="B825" s="1395"/>
      <c r="C825" s="1395"/>
      <c r="D825" s="1395"/>
      <c r="E825" s="1395"/>
      <c r="F825" s="1395"/>
      <c r="G825" s="1395"/>
      <c r="H825" s="1395"/>
      <c r="I825" s="1395"/>
      <c r="J825" s="1395"/>
      <c r="K825" s="1395"/>
      <c r="L825" s="1395"/>
      <c r="M825" s="1395"/>
      <c r="N825" s="1395"/>
      <c r="O825" s="1395"/>
      <c r="P825" s="1395"/>
      <c r="Q825" s="1395"/>
      <c r="R825" s="1395"/>
      <c r="S825" s="1395"/>
      <c r="T825" s="1395"/>
      <c r="U825" s="1395"/>
      <c r="V825" s="1395"/>
      <c r="W825" s="1395"/>
      <c r="X825" s="1395"/>
      <c r="Y825" s="1395"/>
      <c r="Z825" s="1395"/>
    </row>
    <row r="826">
      <c r="A826" s="1395"/>
      <c r="B826" s="1395"/>
      <c r="C826" s="1395"/>
      <c r="D826" s="1395"/>
      <c r="E826" s="1395"/>
      <c r="F826" s="1395"/>
      <c r="G826" s="1395"/>
      <c r="H826" s="1395"/>
      <c r="I826" s="1395"/>
      <c r="J826" s="1395"/>
      <c r="K826" s="1395"/>
      <c r="L826" s="1395"/>
      <c r="M826" s="1395"/>
      <c r="N826" s="1395"/>
      <c r="O826" s="1395"/>
      <c r="P826" s="1395"/>
      <c r="Q826" s="1395"/>
      <c r="R826" s="1395"/>
      <c r="S826" s="1395"/>
      <c r="T826" s="1395"/>
      <c r="U826" s="1395"/>
      <c r="V826" s="1395"/>
      <c r="W826" s="1395"/>
      <c r="X826" s="1395"/>
      <c r="Y826" s="1395"/>
      <c r="Z826" s="1395"/>
    </row>
    <row r="827">
      <c r="A827" s="1395"/>
      <c r="B827" s="1395"/>
      <c r="C827" s="1395"/>
      <c r="D827" s="1395"/>
      <c r="E827" s="1395"/>
      <c r="F827" s="1395"/>
      <c r="G827" s="1395"/>
      <c r="H827" s="1395"/>
      <c r="I827" s="1395"/>
      <c r="J827" s="1395"/>
      <c r="K827" s="1395"/>
      <c r="L827" s="1395"/>
      <c r="M827" s="1395"/>
      <c r="N827" s="1395"/>
      <c r="O827" s="1395"/>
      <c r="P827" s="1395"/>
      <c r="Q827" s="1395"/>
      <c r="R827" s="1395"/>
      <c r="S827" s="1395"/>
      <c r="T827" s="1395"/>
      <c r="U827" s="1395"/>
      <c r="V827" s="1395"/>
      <c r="W827" s="1395"/>
      <c r="X827" s="1395"/>
      <c r="Y827" s="1395"/>
      <c r="Z827" s="1395"/>
    </row>
    <row r="828">
      <c r="A828" s="1395"/>
      <c r="B828" s="1395"/>
      <c r="C828" s="1395"/>
      <c r="D828" s="1395"/>
      <c r="E828" s="1395"/>
      <c r="F828" s="1395"/>
      <c r="G828" s="1395"/>
      <c r="H828" s="1395"/>
      <c r="I828" s="1395"/>
      <c r="J828" s="1395"/>
      <c r="K828" s="1395"/>
      <c r="L828" s="1395"/>
      <c r="M828" s="1395"/>
      <c r="N828" s="1395"/>
      <c r="O828" s="1395"/>
      <c r="P828" s="1395"/>
      <c r="Q828" s="1395"/>
      <c r="R828" s="1395"/>
      <c r="S828" s="1395"/>
      <c r="T828" s="1395"/>
      <c r="U828" s="1395"/>
      <c r="V828" s="1395"/>
      <c r="W828" s="1395"/>
      <c r="X828" s="1395"/>
      <c r="Y828" s="1395"/>
      <c r="Z828" s="1395"/>
    </row>
    <row r="829">
      <c r="A829" s="1395"/>
      <c r="B829" s="1395"/>
      <c r="C829" s="1395"/>
      <c r="D829" s="1395"/>
      <c r="E829" s="1395"/>
      <c r="F829" s="1395"/>
      <c r="G829" s="1395"/>
      <c r="H829" s="1395"/>
      <c r="I829" s="1395"/>
      <c r="J829" s="1395"/>
      <c r="K829" s="1395"/>
      <c r="L829" s="1395"/>
      <c r="M829" s="1395"/>
      <c r="N829" s="1395"/>
      <c r="O829" s="1395"/>
      <c r="P829" s="1395"/>
      <c r="Q829" s="1395"/>
      <c r="R829" s="1395"/>
      <c r="S829" s="1395"/>
      <c r="T829" s="1395"/>
      <c r="U829" s="1395"/>
      <c r="V829" s="1395"/>
      <c r="W829" s="1395"/>
      <c r="X829" s="1395"/>
      <c r="Y829" s="1395"/>
      <c r="Z829" s="1395"/>
    </row>
    <row r="830">
      <c r="A830" s="1395"/>
      <c r="B830" s="1395"/>
      <c r="C830" s="1395"/>
      <c r="D830" s="1395"/>
      <c r="E830" s="1395"/>
      <c r="F830" s="1395"/>
      <c r="G830" s="1395"/>
      <c r="H830" s="1395"/>
      <c r="I830" s="1395"/>
      <c r="J830" s="1395"/>
      <c r="K830" s="1395"/>
      <c r="L830" s="1395"/>
      <c r="M830" s="1395"/>
      <c r="N830" s="1395"/>
      <c r="O830" s="1395"/>
      <c r="P830" s="1395"/>
      <c r="Q830" s="1395"/>
      <c r="R830" s="1395"/>
      <c r="S830" s="1395"/>
      <c r="T830" s="1395"/>
      <c r="U830" s="1395"/>
      <c r="V830" s="1395"/>
      <c r="W830" s="1395"/>
      <c r="X830" s="1395"/>
      <c r="Y830" s="1395"/>
      <c r="Z830" s="1395"/>
    </row>
    <row r="831">
      <c r="A831" s="1395"/>
      <c r="B831" s="1395"/>
      <c r="C831" s="1395"/>
      <c r="D831" s="1395"/>
      <c r="E831" s="1395"/>
      <c r="F831" s="1395"/>
      <c r="G831" s="1395"/>
      <c r="H831" s="1395"/>
      <c r="I831" s="1395"/>
      <c r="J831" s="1395"/>
      <c r="K831" s="1395"/>
      <c r="L831" s="1395"/>
      <c r="M831" s="1395"/>
      <c r="N831" s="1395"/>
      <c r="O831" s="1395"/>
      <c r="P831" s="1395"/>
      <c r="Q831" s="1395"/>
      <c r="R831" s="1395"/>
      <c r="S831" s="1395"/>
      <c r="T831" s="1395"/>
      <c r="U831" s="1395"/>
      <c r="V831" s="1395"/>
      <c r="W831" s="1395"/>
      <c r="X831" s="1395"/>
      <c r="Y831" s="1395"/>
      <c r="Z831" s="1395"/>
    </row>
    <row r="832">
      <c r="A832" s="1395"/>
      <c r="B832" s="1395"/>
      <c r="C832" s="1395"/>
      <c r="D832" s="1395"/>
      <c r="E832" s="1395"/>
      <c r="F832" s="1395"/>
      <c r="G832" s="1395"/>
      <c r="H832" s="1395"/>
      <c r="I832" s="1395"/>
      <c r="J832" s="1395"/>
      <c r="K832" s="1395"/>
      <c r="L832" s="1395"/>
      <c r="M832" s="1395"/>
      <c r="N832" s="1395"/>
      <c r="O832" s="1395"/>
      <c r="P832" s="1395"/>
      <c r="Q832" s="1395"/>
      <c r="R832" s="1395"/>
      <c r="S832" s="1395"/>
      <c r="T832" s="1395"/>
      <c r="U832" s="1395"/>
      <c r="V832" s="1395"/>
      <c r="W832" s="1395"/>
      <c r="X832" s="1395"/>
      <c r="Y832" s="1395"/>
      <c r="Z832" s="1395"/>
    </row>
    <row r="833">
      <c r="A833" s="1395"/>
      <c r="B833" s="1395"/>
      <c r="C833" s="1395"/>
      <c r="D833" s="1395"/>
      <c r="E833" s="1395"/>
      <c r="F833" s="1395"/>
      <c r="G833" s="1395"/>
      <c r="H833" s="1395"/>
      <c r="I833" s="1395"/>
      <c r="J833" s="1395"/>
      <c r="K833" s="1395"/>
      <c r="L833" s="1395"/>
      <c r="M833" s="1395"/>
      <c r="N833" s="1395"/>
      <c r="O833" s="1395"/>
      <c r="P833" s="1395"/>
      <c r="Q833" s="1395"/>
      <c r="R833" s="1395"/>
      <c r="S833" s="1395"/>
      <c r="T833" s="1395"/>
      <c r="U833" s="1395"/>
      <c r="V833" s="1395"/>
      <c r="W833" s="1395"/>
      <c r="X833" s="1395"/>
      <c r="Y833" s="1395"/>
      <c r="Z833" s="1395"/>
    </row>
    <row r="834">
      <c r="A834" s="1395"/>
      <c r="B834" s="1395"/>
      <c r="C834" s="1395"/>
      <c r="D834" s="1395"/>
      <c r="E834" s="1395"/>
      <c r="F834" s="1395"/>
      <c r="G834" s="1395"/>
      <c r="H834" s="1395"/>
      <c r="I834" s="1395"/>
      <c r="J834" s="1395"/>
      <c r="K834" s="1395"/>
      <c r="L834" s="1395"/>
      <c r="M834" s="1395"/>
      <c r="N834" s="1395"/>
      <c r="O834" s="1395"/>
      <c r="P834" s="1395"/>
      <c r="Q834" s="1395"/>
      <c r="R834" s="1395"/>
      <c r="S834" s="1395"/>
      <c r="T834" s="1395"/>
      <c r="U834" s="1395"/>
      <c r="V834" s="1395"/>
      <c r="W834" s="1395"/>
      <c r="X834" s="1395"/>
      <c r="Y834" s="1395"/>
      <c r="Z834" s="1395"/>
    </row>
    <row r="835">
      <c r="A835" s="1395"/>
      <c r="B835" s="1395"/>
      <c r="C835" s="1395"/>
      <c r="D835" s="1395"/>
      <c r="E835" s="1395"/>
      <c r="F835" s="1395"/>
      <c r="G835" s="1395"/>
      <c r="H835" s="1395"/>
      <c r="I835" s="1395"/>
      <c r="J835" s="1395"/>
      <c r="K835" s="1395"/>
      <c r="L835" s="1395"/>
      <c r="M835" s="1395"/>
      <c r="N835" s="1395"/>
      <c r="O835" s="1395"/>
      <c r="P835" s="1395"/>
      <c r="Q835" s="1395"/>
      <c r="R835" s="1395"/>
      <c r="S835" s="1395"/>
      <c r="T835" s="1395"/>
      <c r="U835" s="1395"/>
      <c r="V835" s="1395"/>
      <c r="W835" s="1395"/>
      <c r="X835" s="1395"/>
      <c r="Y835" s="1395"/>
      <c r="Z835" s="1395"/>
    </row>
    <row r="836">
      <c r="A836" s="1395"/>
      <c r="B836" s="1395"/>
      <c r="C836" s="1395"/>
      <c r="D836" s="1395"/>
      <c r="E836" s="1395"/>
      <c r="F836" s="1395"/>
      <c r="G836" s="1395"/>
      <c r="H836" s="1395"/>
      <c r="I836" s="1395"/>
      <c r="J836" s="1395"/>
      <c r="K836" s="1395"/>
      <c r="L836" s="1395"/>
      <c r="M836" s="1395"/>
      <c r="N836" s="1395"/>
      <c r="O836" s="1395"/>
      <c r="P836" s="1395"/>
      <c r="Q836" s="1395"/>
      <c r="R836" s="1395"/>
      <c r="S836" s="1395"/>
      <c r="T836" s="1395"/>
      <c r="U836" s="1395"/>
      <c r="V836" s="1395"/>
      <c r="W836" s="1395"/>
      <c r="X836" s="1395"/>
      <c r="Y836" s="1395"/>
      <c r="Z836" s="1395"/>
    </row>
    <row r="837">
      <c r="A837" s="1395"/>
      <c r="B837" s="1395"/>
      <c r="C837" s="1395"/>
      <c r="D837" s="1395"/>
      <c r="E837" s="1395"/>
      <c r="F837" s="1395"/>
      <c r="G837" s="1395"/>
      <c r="H837" s="1395"/>
      <c r="I837" s="1395"/>
      <c r="J837" s="1395"/>
      <c r="K837" s="1395"/>
      <c r="L837" s="1395"/>
      <c r="M837" s="1395"/>
      <c r="N837" s="1395"/>
      <c r="O837" s="1395"/>
      <c r="P837" s="1395"/>
      <c r="Q837" s="1395"/>
      <c r="R837" s="1395"/>
      <c r="S837" s="1395"/>
      <c r="T837" s="1395"/>
      <c r="U837" s="1395"/>
      <c r="V837" s="1395"/>
      <c r="W837" s="1395"/>
      <c r="X837" s="1395"/>
      <c r="Y837" s="1395"/>
      <c r="Z837" s="1395"/>
    </row>
    <row r="838">
      <c r="A838" s="1395"/>
      <c r="B838" s="1395"/>
      <c r="C838" s="1395"/>
      <c r="D838" s="1395"/>
      <c r="E838" s="1395"/>
      <c r="F838" s="1395"/>
      <c r="G838" s="1395"/>
      <c r="H838" s="1395"/>
      <c r="I838" s="1395"/>
      <c r="J838" s="1395"/>
      <c r="K838" s="1395"/>
      <c r="L838" s="1395"/>
      <c r="M838" s="1395"/>
      <c r="N838" s="1395"/>
      <c r="O838" s="1395"/>
      <c r="P838" s="1395"/>
      <c r="Q838" s="1395"/>
      <c r="R838" s="1395"/>
      <c r="S838" s="1395"/>
      <c r="T838" s="1395"/>
      <c r="U838" s="1395"/>
      <c r="V838" s="1395"/>
      <c r="W838" s="1395"/>
      <c r="X838" s="1395"/>
      <c r="Y838" s="1395"/>
      <c r="Z838" s="1395"/>
    </row>
    <row r="839">
      <c r="A839" s="1395"/>
      <c r="B839" s="1395"/>
      <c r="C839" s="1395"/>
      <c r="D839" s="1395"/>
      <c r="E839" s="1395"/>
      <c r="F839" s="1395"/>
      <c r="G839" s="1395"/>
      <c r="H839" s="1395"/>
      <c r="I839" s="1395"/>
      <c r="J839" s="1395"/>
      <c r="K839" s="1395"/>
      <c r="L839" s="1395"/>
      <c r="M839" s="1395"/>
      <c r="N839" s="1395"/>
      <c r="O839" s="1395"/>
      <c r="P839" s="1395"/>
      <c r="Q839" s="1395"/>
      <c r="R839" s="1395"/>
      <c r="S839" s="1395"/>
      <c r="T839" s="1395"/>
      <c r="U839" s="1395"/>
      <c r="V839" s="1395"/>
      <c r="W839" s="1395"/>
      <c r="X839" s="1395"/>
      <c r="Y839" s="1395"/>
      <c r="Z839" s="1395"/>
    </row>
    <row r="840">
      <c r="A840" s="1395"/>
      <c r="B840" s="1395"/>
      <c r="C840" s="1395"/>
      <c r="D840" s="1395"/>
      <c r="E840" s="1395"/>
      <c r="F840" s="1395"/>
      <c r="G840" s="1395"/>
      <c r="H840" s="1395"/>
      <c r="I840" s="1395"/>
      <c r="J840" s="1395"/>
      <c r="K840" s="1395"/>
      <c r="L840" s="1395"/>
      <c r="M840" s="1395"/>
      <c r="N840" s="1395"/>
      <c r="O840" s="1395"/>
      <c r="P840" s="1395"/>
      <c r="Q840" s="1395"/>
      <c r="R840" s="1395"/>
      <c r="S840" s="1395"/>
      <c r="T840" s="1395"/>
      <c r="U840" s="1395"/>
      <c r="V840" s="1395"/>
      <c r="W840" s="1395"/>
      <c r="X840" s="1395"/>
      <c r="Y840" s="1395"/>
      <c r="Z840" s="1395"/>
    </row>
    <row r="841">
      <c r="A841" s="1395"/>
      <c r="B841" s="1395"/>
      <c r="C841" s="1395"/>
      <c r="D841" s="1395"/>
      <c r="E841" s="1395"/>
      <c r="F841" s="1395"/>
      <c r="G841" s="1395"/>
      <c r="H841" s="1395"/>
      <c r="I841" s="1395"/>
      <c r="J841" s="1395"/>
      <c r="K841" s="1395"/>
      <c r="L841" s="1395"/>
      <c r="M841" s="1395"/>
      <c r="N841" s="1395"/>
      <c r="O841" s="1395"/>
      <c r="P841" s="1395"/>
      <c r="Q841" s="1395"/>
      <c r="R841" s="1395"/>
      <c r="S841" s="1395"/>
      <c r="T841" s="1395"/>
      <c r="U841" s="1395"/>
      <c r="V841" s="1395"/>
      <c r="W841" s="1395"/>
      <c r="X841" s="1395"/>
      <c r="Y841" s="1395"/>
      <c r="Z841" s="1395"/>
    </row>
    <row r="842">
      <c r="A842" s="1395"/>
      <c r="B842" s="1395"/>
      <c r="C842" s="1395"/>
      <c r="D842" s="1395"/>
      <c r="E842" s="1395"/>
      <c r="F842" s="1395"/>
      <c r="G842" s="1395"/>
      <c r="H842" s="1395"/>
      <c r="I842" s="1395"/>
      <c r="J842" s="1395"/>
      <c r="K842" s="1395"/>
      <c r="L842" s="1395"/>
      <c r="M842" s="1395"/>
      <c r="N842" s="1395"/>
      <c r="O842" s="1395"/>
      <c r="P842" s="1395"/>
      <c r="Q842" s="1395"/>
      <c r="R842" s="1395"/>
      <c r="S842" s="1395"/>
      <c r="T842" s="1395"/>
      <c r="U842" s="1395"/>
      <c r="V842" s="1395"/>
      <c r="W842" s="1395"/>
      <c r="X842" s="1395"/>
      <c r="Y842" s="1395"/>
      <c r="Z842" s="1395"/>
    </row>
    <row r="843">
      <c r="A843" s="1395"/>
      <c r="B843" s="1395"/>
      <c r="C843" s="1395"/>
      <c r="D843" s="1395"/>
      <c r="E843" s="1395"/>
      <c r="F843" s="1395"/>
      <c r="G843" s="1395"/>
      <c r="H843" s="1395"/>
      <c r="I843" s="1395"/>
      <c r="J843" s="1395"/>
      <c r="K843" s="1395"/>
      <c r="L843" s="1395"/>
      <c r="M843" s="1395"/>
      <c r="N843" s="1395"/>
      <c r="O843" s="1395"/>
      <c r="P843" s="1395"/>
      <c r="Q843" s="1395"/>
      <c r="R843" s="1395"/>
      <c r="S843" s="1395"/>
      <c r="T843" s="1395"/>
      <c r="U843" s="1395"/>
      <c r="V843" s="1395"/>
      <c r="W843" s="1395"/>
      <c r="X843" s="1395"/>
      <c r="Y843" s="1395"/>
      <c r="Z843" s="1395"/>
    </row>
    <row r="844">
      <c r="A844" s="1395"/>
      <c r="B844" s="1395"/>
      <c r="C844" s="1395"/>
      <c r="D844" s="1395"/>
      <c r="E844" s="1395"/>
      <c r="F844" s="1395"/>
      <c r="G844" s="1395"/>
      <c r="H844" s="1395"/>
      <c r="I844" s="1395"/>
      <c r="J844" s="1395"/>
      <c r="K844" s="1395"/>
      <c r="L844" s="1395"/>
      <c r="M844" s="1395"/>
      <c r="N844" s="1395"/>
      <c r="O844" s="1395"/>
      <c r="P844" s="1395"/>
      <c r="Q844" s="1395"/>
      <c r="R844" s="1395"/>
      <c r="S844" s="1395"/>
      <c r="T844" s="1395"/>
      <c r="U844" s="1395"/>
      <c r="V844" s="1395"/>
      <c r="W844" s="1395"/>
      <c r="X844" s="1395"/>
      <c r="Y844" s="1395"/>
      <c r="Z844" s="1395"/>
    </row>
    <row r="845">
      <c r="A845" s="1395"/>
      <c r="B845" s="1395"/>
      <c r="C845" s="1395"/>
      <c r="D845" s="1395"/>
      <c r="E845" s="1395"/>
      <c r="F845" s="1395"/>
      <c r="G845" s="1395"/>
      <c r="H845" s="1395"/>
      <c r="I845" s="1395"/>
      <c r="J845" s="1395"/>
      <c r="K845" s="1395"/>
      <c r="L845" s="1395"/>
      <c r="M845" s="1395"/>
      <c r="N845" s="1395"/>
      <c r="O845" s="1395"/>
      <c r="P845" s="1395"/>
      <c r="Q845" s="1395"/>
      <c r="R845" s="1395"/>
      <c r="S845" s="1395"/>
      <c r="T845" s="1395"/>
      <c r="U845" s="1395"/>
      <c r="V845" s="1395"/>
      <c r="W845" s="1395"/>
      <c r="X845" s="1395"/>
      <c r="Y845" s="1395"/>
      <c r="Z845" s="1395"/>
    </row>
    <row r="846">
      <c r="A846" s="1395"/>
      <c r="B846" s="1395"/>
      <c r="C846" s="1395"/>
      <c r="D846" s="1395"/>
      <c r="E846" s="1395"/>
      <c r="F846" s="1395"/>
      <c r="G846" s="1395"/>
      <c r="H846" s="1395"/>
      <c r="I846" s="1395"/>
      <c r="J846" s="1395"/>
      <c r="K846" s="1395"/>
      <c r="L846" s="1395"/>
      <c r="M846" s="1395"/>
      <c r="N846" s="1395"/>
      <c r="O846" s="1395"/>
      <c r="P846" s="1395"/>
      <c r="Q846" s="1395"/>
      <c r="R846" s="1395"/>
      <c r="S846" s="1395"/>
      <c r="T846" s="1395"/>
      <c r="U846" s="1395"/>
      <c r="V846" s="1395"/>
      <c r="W846" s="1395"/>
      <c r="X846" s="1395"/>
      <c r="Y846" s="1395"/>
      <c r="Z846" s="1395"/>
    </row>
    <row r="847">
      <c r="A847" s="1395"/>
      <c r="B847" s="1395"/>
      <c r="C847" s="1395"/>
      <c r="D847" s="1395"/>
      <c r="E847" s="1395"/>
      <c r="F847" s="1395"/>
      <c r="G847" s="1395"/>
      <c r="H847" s="1395"/>
      <c r="I847" s="1395"/>
      <c r="J847" s="1395"/>
      <c r="K847" s="1395"/>
      <c r="L847" s="1395"/>
      <c r="M847" s="1395"/>
      <c r="N847" s="1395"/>
      <c r="O847" s="1395"/>
      <c r="P847" s="1395"/>
      <c r="Q847" s="1395"/>
      <c r="R847" s="1395"/>
      <c r="S847" s="1395"/>
      <c r="T847" s="1395"/>
      <c r="U847" s="1395"/>
      <c r="V847" s="1395"/>
      <c r="W847" s="1395"/>
      <c r="X847" s="1395"/>
      <c r="Y847" s="1395"/>
      <c r="Z847" s="1395"/>
    </row>
    <row r="848">
      <c r="A848" s="1395"/>
      <c r="B848" s="1395"/>
      <c r="C848" s="1395"/>
      <c r="D848" s="1395"/>
      <c r="E848" s="1395"/>
      <c r="F848" s="1395"/>
      <c r="G848" s="1395"/>
      <c r="H848" s="1395"/>
      <c r="I848" s="1395"/>
      <c r="J848" s="1395"/>
      <c r="K848" s="1395"/>
      <c r="L848" s="1395"/>
      <c r="M848" s="1395"/>
      <c r="N848" s="1395"/>
      <c r="O848" s="1395"/>
      <c r="P848" s="1395"/>
      <c r="Q848" s="1395"/>
      <c r="R848" s="1395"/>
      <c r="S848" s="1395"/>
      <c r="T848" s="1395"/>
      <c r="U848" s="1395"/>
      <c r="V848" s="1395"/>
      <c r="W848" s="1395"/>
      <c r="X848" s="1395"/>
      <c r="Y848" s="1395"/>
      <c r="Z848" s="1395"/>
    </row>
    <row r="849">
      <c r="A849" s="1395"/>
      <c r="B849" s="1395"/>
      <c r="C849" s="1395"/>
      <c r="D849" s="1395"/>
      <c r="E849" s="1395"/>
      <c r="F849" s="1395"/>
      <c r="G849" s="1395"/>
      <c r="H849" s="1395"/>
      <c r="I849" s="1395"/>
      <c r="J849" s="1395"/>
      <c r="K849" s="1395"/>
      <c r="L849" s="1395"/>
      <c r="M849" s="1395"/>
      <c r="N849" s="1395"/>
      <c r="O849" s="1395"/>
      <c r="P849" s="1395"/>
      <c r="Q849" s="1395"/>
      <c r="R849" s="1395"/>
      <c r="S849" s="1395"/>
      <c r="T849" s="1395"/>
      <c r="U849" s="1395"/>
      <c r="V849" s="1395"/>
      <c r="W849" s="1395"/>
      <c r="X849" s="1395"/>
      <c r="Y849" s="1395"/>
      <c r="Z849" s="1395"/>
    </row>
    <row r="850">
      <c r="A850" s="1395"/>
      <c r="B850" s="1395"/>
      <c r="C850" s="1395"/>
      <c r="D850" s="1395"/>
      <c r="E850" s="1395"/>
      <c r="F850" s="1395"/>
      <c r="G850" s="1395"/>
      <c r="H850" s="1395"/>
      <c r="I850" s="1395"/>
      <c r="J850" s="1395"/>
      <c r="K850" s="1395"/>
      <c r="L850" s="1395"/>
      <c r="M850" s="1395"/>
      <c r="N850" s="1395"/>
      <c r="O850" s="1395"/>
      <c r="P850" s="1395"/>
      <c r="Q850" s="1395"/>
      <c r="R850" s="1395"/>
      <c r="S850" s="1395"/>
      <c r="T850" s="1395"/>
      <c r="U850" s="1395"/>
      <c r="V850" s="1395"/>
      <c r="W850" s="1395"/>
      <c r="X850" s="1395"/>
      <c r="Y850" s="1395"/>
      <c r="Z850" s="1395"/>
    </row>
    <row r="851">
      <c r="A851" s="1395"/>
      <c r="B851" s="1395"/>
      <c r="C851" s="1395"/>
      <c r="D851" s="1395"/>
      <c r="E851" s="1395"/>
      <c r="F851" s="1395"/>
      <c r="G851" s="1395"/>
      <c r="H851" s="1395"/>
      <c r="I851" s="1395"/>
      <c r="J851" s="1395"/>
      <c r="K851" s="1395"/>
      <c r="L851" s="1395"/>
      <c r="M851" s="1395"/>
      <c r="N851" s="1395"/>
      <c r="O851" s="1395"/>
      <c r="P851" s="1395"/>
      <c r="Q851" s="1395"/>
      <c r="R851" s="1395"/>
      <c r="S851" s="1395"/>
      <c r="T851" s="1395"/>
      <c r="U851" s="1395"/>
      <c r="V851" s="1395"/>
      <c r="W851" s="1395"/>
      <c r="X851" s="1395"/>
      <c r="Y851" s="1395"/>
      <c r="Z851" s="1395"/>
    </row>
    <row r="852">
      <c r="A852" s="1395"/>
      <c r="B852" s="1395"/>
      <c r="C852" s="1395"/>
      <c r="D852" s="1395"/>
      <c r="E852" s="1395"/>
      <c r="F852" s="1395"/>
      <c r="G852" s="1395"/>
      <c r="H852" s="1395"/>
      <c r="I852" s="1395"/>
      <c r="J852" s="1395"/>
      <c r="K852" s="1395"/>
      <c r="L852" s="1395"/>
      <c r="M852" s="1395"/>
      <c r="N852" s="1395"/>
      <c r="O852" s="1395"/>
      <c r="P852" s="1395"/>
      <c r="Q852" s="1395"/>
      <c r="R852" s="1395"/>
      <c r="S852" s="1395"/>
      <c r="T852" s="1395"/>
      <c r="U852" s="1395"/>
      <c r="V852" s="1395"/>
      <c r="W852" s="1395"/>
      <c r="X852" s="1395"/>
      <c r="Y852" s="1395"/>
      <c r="Z852" s="1395"/>
    </row>
    <row r="853">
      <c r="A853" s="1395"/>
      <c r="B853" s="1395"/>
      <c r="C853" s="1395"/>
      <c r="D853" s="1395"/>
      <c r="E853" s="1395"/>
      <c r="F853" s="1395"/>
      <c r="G853" s="1395"/>
      <c r="H853" s="1395"/>
      <c r="I853" s="1395"/>
      <c r="J853" s="1395"/>
      <c r="K853" s="1395"/>
      <c r="L853" s="1395"/>
      <c r="M853" s="1395"/>
      <c r="N853" s="1395"/>
      <c r="O853" s="1395"/>
      <c r="P853" s="1395"/>
      <c r="Q853" s="1395"/>
      <c r="R853" s="1395"/>
      <c r="S853" s="1395"/>
      <c r="T853" s="1395"/>
      <c r="U853" s="1395"/>
      <c r="V853" s="1395"/>
      <c r="W853" s="1395"/>
      <c r="X853" s="1395"/>
      <c r="Y853" s="1395"/>
      <c r="Z853" s="1395"/>
    </row>
    <row r="854">
      <c r="A854" s="1395"/>
      <c r="B854" s="1395"/>
      <c r="C854" s="1395"/>
      <c r="D854" s="1395"/>
      <c r="E854" s="1395"/>
      <c r="F854" s="1395"/>
      <c r="G854" s="1395"/>
      <c r="H854" s="1395"/>
      <c r="I854" s="1395"/>
      <c r="J854" s="1395"/>
      <c r="K854" s="1395"/>
      <c r="L854" s="1395"/>
      <c r="M854" s="1395"/>
      <c r="N854" s="1395"/>
      <c r="O854" s="1395"/>
      <c r="P854" s="1395"/>
      <c r="Q854" s="1395"/>
      <c r="R854" s="1395"/>
      <c r="S854" s="1395"/>
      <c r="T854" s="1395"/>
      <c r="U854" s="1395"/>
      <c r="V854" s="1395"/>
      <c r="W854" s="1395"/>
      <c r="X854" s="1395"/>
      <c r="Y854" s="1395"/>
      <c r="Z854" s="1395"/>
    </row>
    <row r="855">
      <c r="A855" s="1395"/>
      <c r="B855" s="1395"/>
      <c r="C855" s="1395"/>
      <c r="D855" s="1395"/>
      <c r="E855" s="1395"/>
      <c r="F855" s="1395"/>
      <c r="G855" s="1395"/>
      <c r="H855" s="1395"/>
      <c r="I855" s="1395"/>
      <c r="J855" s="1395"/>
      <c r="K855" s="1395"/>
      <c r="L855" s="1395"/>
      <c r="M855" s="1395"/>
      <c r="N855" s="1395"/>
      <c r="O855" s="1395"/>
      <c r="P855" s="1395"/>
      <c r="Q855" s="1395"/>
      <c r="R855" s="1395"/>
      <c r="S855" s="1395"/>
      <c r="T855" s="1395"/>
      <c r="U855" s="1395"/>
      <c r="V855" s="1395"/>
      <c r="W855" s="1395"/>
      <c r="X855" s="1395"/>
      <c r="Y855" s="1395"/>
      <c r="Z855" s="1395"/>
    </row>
    <row r="856">
      <c r="A856" s="1395"/>
      <c r="B856" s="1395"/>
      <c r="C856" s="1395"/>
      <c r="D856" s="1395"/>
      <c r="E856" s="1395"/>
      <c r="F856" s="1395"/>
      <c r="G856" s="1395"/>
      <c r="H856" s="1395"/>
      <c r="I856" s="1395"/>
      <c r="J856" s="1395"/>
      <c r="K856" s="1395"/>
      <c r="L856" s="1395"/>
      <c r="M856" s="1395"/>
      <c r="N856" s="1395"/>
      <c r="O856" s="1395"/>
      <c r="P856" s="1395"/>
      <c r="Q856" s="1395"/>
      <c r="R856" s="1395"/>
      <c r="S856" s="1395"/>
      <c r="T856" s="1395"/>
      <c r="U856" s="1395"/>
      <c r="V856" s="1395"/>
      <c r="W856" s="1395"/>
      <c r="X856" s="1395"/>
      <c r="Y856" s="1395"/>
      <c r="Z856" s="1395"/>
    </row>
    <row r="857">
      <c r="A857" s="1395"/>
      <c r="B857" s="1395"/>
      <c r="C857" s="1395"/>
      <c r="D857" s="1395"/>
      <c r="E857" s="1395"/>
      <c r="F857" s="1395"/>
      <c r="G857" s="1395"/>
      <c r="H857" s="1395"/>
      <c r="I857" s="1395"/>
      <c r="J857" s="1395"/>
      <c r="K857" s="1395"/>
      <c r="L857" s="1395"/>
      <c r="M857" s="1395"/>
      <c r="N857" s="1395"/>
      <c r="O857" s="1395"/>
      <c r="P857" s="1395"/>
      <c r="Q857" s="1395"/>
      <c r="R857" s="1395"/>
      <c r="S857" s="1395"/>
      <c r="T857" s="1395"/>
      <c r="U857" s="1395"/>
      <c r="V857" s="1395"/>
      <c r="W857" s="1395"/>
      <c r="X857" s="1395"/>
      <c r="Y857" s="1395"/>
      <c r="Z857" s="1395"/>
    </row>
    <row r="858">
      <c r="A858" s="1395"/>
      <c r="B858" s="1395"/>
      <c r="C858" s="1395"/>
      <c r="D858" s="1395"/>
      <c r="E858" s="1395"/>
      <c r="F858" s="1395"/>
      <c r="G858" s="1395"/>
      <c r="H858" s="1395"/>
      <c r="I858" s="1395"/>
      <c r="J858" s="1395"/>
      <c r="K858" s="1395"/>
      <c r="L858" s="1395"/>
      <c r="M858" s="1395"/>
      <c r="N858" s="1395"/>
      <c r="O858" s="1395"/>
      <c r="P858" s="1395"/>
      <c r="Q858" s="1395"/>
      <c r="R858" s="1395"/>
      <c r="S858" s="1395"/>
      <c r="T858" s="1395"/>
      <c r="U858" s="1395"/>
      <c r="V858" s="1395"/>
      <c r="W858" s="1395"/>
      <c r="X858" s="1395"/>
      <c r="Y858" s="1395"/>
      <c r="Z858" s="1395"/>
    </row>
    <row r="859">
      <c r="A859" s="1395"/>
      <c r="B859" s="1395"/>
      <c r="C859" s="1395"/>
      <c r="D859" s="1395"/>
      <c r="E859" s="1395"/>
      <c r="F859" s="1395"/>
      <c r="G859" s="1395"/>
      <c r="H859" s="1395"/>
      <c r="I859" s="1395"/>
      <c r="J859" s="1395"/>
      <c r="K859" s="1395"/>
      <c r="L859" s="1395"/>
      <c r="M859" s="1395"/>
      <c r="N859" s="1395"/>
      <c r="O859" s="1395"/>
      <c r="P859" s="1395"/>
      <c r="Q859" s="1395"/>
      <c r="R859" s="1395"/>
      <c r="S859" s="1395"/>
      <c r="T859" s="1395"/>
      <c r="U859" s="1395"/>
      <c r="V859" s="1395"/>
      <c r="W859" s="1395"/>
      <c r="X859" s="1395"/>
      <c r="Y859" s="1395"/>
      <c r="Z859" s="1395"/>
    </row>
    <row r="860">
      <c r="A860" s="1395"/>
      <c r="B860" s="1395"/>
      <c r="C860" s="1395"/>
      <c r="D860" s="1395"/>
      <c r="E860" s="1395"/>
      <c r="F860" s="1395"/>
      <c r="G860" s="1395"/>
      <c r="H860" s="1395"/>
      <c r="I860" s="1395"/>
      <c r="J860" s="1395"/>
      <c r="K860" s="1395"/>
      <c r="L860" s="1395"/>
      <c r="M860" s="1395"/>
      <c r="N860" s="1395"/>
      <c r="O860" s="1395"/>
      <c r="P860" s="1395"/>
      <c r="Q860" s="1395"/>
      <c r="R860" s="1395"/>
      <c r="S860" s="1395"/>
      <c r="T860" s="1395"/>
      <c r="U860" s="1395"/>
      <c r="V860" s="1395"/>
      <c r="W860" s="1395"/>
      <c r="X860" s="1395"/>
      <c r="Y860" s="1395"/>
      <c r="Z860" s="1395"/>
    </row>
    <row r="861">
      <c r="A861" s="1395"/>
      <c r="B861" s="1395"/>
      <c r="C861" s="1395"/>
      <c r="D861" s="1395"/>
      <c r="E861" s="1395"/>
      <c r="F861" s="1395"/>
      <c r="G861" s="1395"/>
      <c r="H861" s="1395"/>
      <c r="I861" s="1395"/>
      <c r="J861" s="1395"/>
      <c r="K861" s="1395"/>
      <c r="L861" s="1395"/>
      <c r="M861" s="1395"/>
      <c r="N861" s="1395"/>
      <c r="O861" s="1395"/>
      <c r="P861" s="1395"/>
      <c r="Q861" s="1395"/>
      <c r="R861" s="1395"/>
      <c r="S861" s="1395"/>
      <c r="T861" s="1395"/>
      <c r="U861" s="1395"/>
      <c r="V861" s="1395"/>
      <c r="W861" s="1395"/>
      <c r="X861" s="1395"/>
      <c r="Y861" s="1395"/>
      <c r="Z861" s="1395"/>
    </row>
    <row r="862">
      <c r="A862" s="1395"/>
      <c r="B862" s="1395"/>
      <c r="C862" s="1395"/>
      <c r="D862" s="1395"/>
      <c r="E862" s="1395"/>
      <c r="F862" s="1395"/>
      <c r="G862" s="1395"/>
      <c r="H862" s="1395"/>
      <c r="I862" s="1395"/>
      <c r="J862" s="1395"/>
      <c r="K862" s="1395"/>
      <c r="L862" s="1395"/>
      <c r="M862" s="1395"/>
      <c r="N862" s="1395"/>
      <c r="O862" s="1395"/>
      <c r="P862" s="1395"/>
      <c r="Q862" s="1395"/>
      <c r="R862" s="1395"/>
      <c r="S862" s="1395"/>
      <c r="T862" s="1395"/>
      <c r="U862" s="1395"/>
      <c r="V862" s="1395"/>
      <c r="W862" s="1395"/>
      <c r="X862" s="1395"/>
      <c r="Y862" s="1395"/>
      <c r="Z862" s="1395"/>
    </row>
    <row r="863">
      <c r="A863" s="1395"/>
      <c r="B863" s="1395"/>
      <c r="C863" s="1395"/>
      <c r="D863" s="1395"/>
      <c r="E863" s="1395"/>
      <c r="F863" s="1395"/>
      <c r="G863" s="1395"/>
      <c r="H863" s="1395"/>
      <c r="I863" s="1395"/>
      <c r="J863" s="1395"/>
      <c r="K863" s="1395"/>
      <c r="L863" s="1395"/>
      <c r="M863" s="1395"/>
      <c r="N863" s="1395"/>
      <c r="O863" s="1395"/>
      <c r="P863" s="1395"/>
      <c r="Q863" s="1395"/>
      <c r="R863" s="1395"/>
      <c r="S863" s="1395"/>
      <c r="T863" s="1395"/>
      <c r="U863" s="1395"/>
      <c r="V863" s="1395"/>
      <c r="W863" s="1395"/>
      <c r="X863" s="1395"/>
      <c r="Y863" s="1395"/>
      <c r="Z863" s="1395"/>
    </row>
    <row r="864">
      <c r="A864" s="1395"/>
      <c r="B864" s="1395"/>
      <c r="C864" s="1395"/>
      <c r="D864" s="1395"/>
      <c r="E864" s="1395"/>
      <c r="F864" s="1395"/>
      <c r="G864" s="1395"/>
      <c r="H864" s="1395"/>
      <c r="I864" s="1395"/>
      <c r="J864" s="1395"/>
      <c r="K864" s="1395"/>
      <c r="L864" s="1395"/>
      <c r="M864" s="1395"/>
      <c r="N864" s="1395"/>
      <c r="O864" s="1395"/>
      <c r="P864" s="1395"/>
      <c r="Q864" s="1395"/>
      <c r="R864" s="1395"/>
      <c r="S864" s="1395"/>
      <c r="T864" s="1395"/>
      <c r="U864" s="1395"/>
      <c r="V864" s="1395"/>
      <c r="W864" s="1395"/>
      <c r="X864" s="1395"/>
      <c r="Y864" s="1395"/>
      <c r="Z864" s="1395"/>
    </row>
    <row r="865">
      <c r="A865" s="1395"/>
      <c r="B865" s="1395"/>
      <c r="C865" s="1395"/>
      <c r="D865" s="1395"/>
      <c r="E865" s="1395"/>
      <c r="F865" s="1395"/>
      <c r="G865" s="1395"/>
      <c r="H865" s="1395"/>
      <c r="I865" s="1395"/>
      <c r="J865" s="1395"/>
      <c r="K865" s="1395"/>
      <c r="L865" s="1395"/>
      <c r="M865" s="1395"/>
      <c r="N865" s="1395"/>
      <c r="O865" s="1395"/>
      <c r="P865" s="1395"/>
      <c r="Q865" s="1395"/>
      <c r="R865" s="1395"/>
      <c r="S865" s="1395"/>
      <c r="T865" s="1395"/>
      <c r="U865" s="1395"/>
      <c r="V865" s="1395"/>
      <c r="W865" s="1395"/>
      <c r="X865" s="1395"/>
      <c r="Y865" s="1395"/>
      <c r="Z865" s="1395"/>
    </row>
    <row r="866">
      <c r="A866" s="1395"/>
      <c r="B866" s="1395"/>
      <c r="C866" s="1395"/>
      <c r="D866" s="1395"/>
      <c r="E866" s="1395"/>
      <c r="F866" s="1395"/>
      <c r="G866" s="1395"/>
      <c r="H866" s="1395"/>
      <c r="I866" s="1395"/>
      <c r="J866" s="1395"/>
      <c r="K866" s="1395"/>
      <c r="L866" s="1395"/>
      <c r="M866" s="1395"/>
      <c r="N866" s="1395"/>
      <c r="O866" s="1395"/>
      <c r="P866" s="1395"/>
      <c r="Q866" s="1395"/>
      <c r="R866" s="1395"/>
      <c r="S866" s="1395"/>
      <c r="T866" s="1395"/>
      <c r="U866" s="1395"/>
      <c r="V866" s="1395"/>
      <c r="W866" s="1395"/>
      <c r="X866" s="1395"/>
      <c r="Y866" s="1395"/>
      <c r="Z866" s="1395"/>
    </row>
    <row r="867">
      <c r="A867" s="1395"/>
      <c r="B867" s="1395"/>
      <c r="C867" s="1395"/>
      <c r="D867" s="1395"/>
      <c r="E867" s="1395"/>
      <c r="F867" s="1395"/>
      <c r="G867" s="1395"/>
      <c r="H867" s="1395"/>
      <c r="I867" s="1395"/>
      <c r="J867" s="1395"/>
      <c r="K867" s="1395"/>
      <c r="L867" s="1395"/>
      <c r="M867" s="1395"/>
      <c r="N867" s="1395"/>
      <c r="O867" s="1395"/>
      <c r="P867" s="1395"/>
      <c r="Q867" s="1395"/>
      <c r="R867" s="1395"/>
      <c r="S867" s="1395"/>
      <c r="T867" s="1395"/>
      <c r="U867" s="1395"/>
      <c r="V867" s="1395"/>
      <c r="W867" s="1395"/>
      <c r="X867" s="1395"/>
      <c r="Y867" s="1395"/>
      <c r="Z867" s="1395"/>
    </row>
    <row r="868">
      <c r="A868" s="1395"/>
      <c r="B868" s="1395"/>
      <c r="C868" s="1395"/>
      <c r="D868" s="1395"/>
      <c r="E868" s="1395"/>
      <c r="F868" s="1395"/>
      <c r="G868" s="1395"/>
      <c r="H868" s="1395"/>
      <c r="I868" s="1395"/>
      <c r="J868" s="1395"/>
      <c r="K868" s="1395"/>
      <c r="L868" s="1395"/>
      <c r="M868" s="1395"/>
      <c r="N868" s="1395"/>
      <c r="O868" s="1395"/>
      <c r="P868" s="1395"/>
      <c r="Q868" s="1395"/>
      <c r="R868" s="1395"/>
      <c r="S868" s="1395"/>
      <c r="T868" s="1395"/>
      <c r="U868" s="1395"/>
      <c r="V868" s="1395"/>
      <c r="W868" s="1395"/>
      <c r="X868" s="1395"/>
      <c r="Y868" s="1395"/>
      <c r="Z868" s="1395"/>
    </row>
    <row r="869">
      <c r="A869" s="1395"/>
      <c r="B869" s="1395"/>
      <c r="C869" s="1395"/>
      <c r="D869" s="1395"/>
      <c r="E869" s="1395"/>
      <c r="F869" s="1395"/>
      <c r="G869" s="1395"/>
      <c r="H869" s="1395"/>
      <c r="I869" s="1395"/>
      <c r="J869" s="1395"/>
      <c r="K869" s="1395"/>
      <c r="L869" s="1395"/>
      <c r="M869" s="1395"/>
      <c r="N869" s="1395"/>
      <c r="O869" s="1395"/>
      <c r="P869" s="1395"/>
      <c r="Q869" s="1395"/>
      <c r="R869" s="1395"/>
      <c r="S869" s="1395"/>
      <c r="T869" s="1395"/>
      <c r="U869" s="1395"/>
      <c r="V869" s="1395"/>
      <c r="W869" s="1395"/>
      <c r="X869" s="1395"/>
      <c r="Y869" s="1395"/>
      <c r="Z869" s="1395"/>
    </row>
    <row r="870">
      <c r="A870" s="1395"/>
      <c r="B870" s="1395"/>
      <c r="C870" s="1395"/>
      <c r="D870" s="1395"/>
      <c r="E870" s="1395"/>
      <c r="F870" s="1395"/>
      <c r="G870" s="1395"/>
      <c r="H870" s="1395"/>
      <c r="I870" s="1395"/>
      <c r="J870" s="1395"/>
      <c r="K870" s="1395"/>
      <c r="L870" s="1395"/>
      <c r="M870" s="1395"/>
      <c r="N870" s="1395"/>
      <c r="O870" s="1395"/>
      <c r="P870" s="1395"/>
      <c r="Q870" s="1395"/>
      <c r="R870" s="1395"/>
      <c r="S870" s="1395"/>
      <c r="T870" s="1395"/>
      <c r="U870" s="1395"/>
      <c r="V870" s="1395"/>
      <c r="W870" s="1395"/>
      <c r="X870" s="1395"/>
      <c r="Y870" s="1395"/>
      <c r="Z870" s="1395"/>
    </row>
    <row r="871">
      <c r="A871" s="1395"/>
      <c r="B871" s="1395"/>
      <c r="C871" s="1395"/>
      <c r="D871" s="1395"/>
      <c r="E871" s="1395"/>
      <c r="F871" s="1395"/>
      <c r="G871" s="1395"/>
      <c r="H871" s="1395"/>
      <c r="I871" s="1395"/>
      <c r="J871" s="1395"/>
      <c r="K871" s="1395"/>
      <c r="L871" s="1395"/>
      <c r="M871" s="1395"/>
      <c r="N871" s="1395"/>
      <c r="O871" s="1395"/>
      <c r="P871" s="1395"/>
      <c r="Q871" s="1395"/>
      <c r="R871" s="1395"/>
      <c r="S871" s="1395"/>
      <c r="T871" s="1395"/>
      <c r="U871" s="1395"/>
      <c r="V871" s="1395"/>
      <c r="W871" s="1395"/>
      <c r="X871" s="1395"/>
      <c r="Y871" s="1395"/>
      <c r="Z871" s="1395"/>
    </row>
    <row r="872">
      <c r="A872" s="1395"/>
      <c r="B872" s="1395"/>
      <c r="C872" s="1395"/>
      <c r="D872" s="1395"/>
      <c r="E872" s="1395"/>
      <c r="F872" s="1395"/>
      <c r="G872" s="1395"/>
      <c r="H872" s="1395"/>
      <c r="I872" s="1395"/>
      <c r="J872" s="1395"/>
      <c r="K872" s="1395"/>
      <c r="L872" s="1395"/>
      <c r="M872" s="1395"/>
      <c r="N872" s="1395"/>
      <c r="O872" s="1395"/>
      <c r="P872" s="1395"/>
      <c r="Q872" s="1395"/>
      <c r="R872" s="1395"/>
      <c r="S872" s="1395"/>
      <c r="T872" s="1395"/>
      <c r="U872" s="1395"/>
      <c r="V872" s="1395"/>
      <c r="W872" s="1395"/>
      <c r="X872" s="1395"/>
      <c r="Y872" s="1395"/>
      <c r="Z872" s="1395"/>
    </row>
    <row r="873">
      <c r="A873" s="1395"/>
      <c r="B873" s="1395"/>
      <c r="C873" s="1395"/>
      <c r="D873" s="1395"/>
      <c r="E873" s="1395"/>
      <c r="F873" s="1395"/>
      <c r="G873" s="1395"/>
      <c r="H873" s="1395"/>
      <c r="I873" s="1395"/>
      <c r="J873" s="1395"/>
      <c r="K873" s="1395"/>
      <c r="L873" s="1395"/>
      <c r="M873" s="1395"/>
      <c r="N873" s="1395"/>
      <c r="O873" s="1395"/>
      <c r="P873" s="1395"/>
      <c r="Q873" s="1395"/>
      <c r="R873" s="1395"/>
      <c r="S873" s="1395"/>
      <c r="T873" s="1395"/>
      <c r="U873" s="1395"/>
      <c r="V873" s="1395"/>
      <c r="W873" s="1395"/>
      <c r="X873" s="1395"/>
      <c r="Y873" s="1395"/>
      <c r="Z873" s="1395"/>
    </row>
    <row r="874">
      <c r="A874" s="1395"/>
      <c r="B874" s="1395"/>
      <c r="C874" s="1395"/>
      <c r="D874" s="1395"/>
      <c r="E874" s="1395"/>
      <c r="F874" s="1395"/>
      <c r="G874" s="1395"/>
      <c r="H874" s="1395"/>
      <c r="I874" s="1395"/>
      <c r="J874" s="1395"/>
      <c r="K874" s="1395"/>
      <c r="L874" s="1395"/>
      <c r="M874" s="1395"/>
      <c r="N874" s="1395"/>
      <c r="O874" s="1395"/>
      <c r="P874" s="1395"/>
      <c r="Q874" s="1395"/>
      <c r="R874" s="1395"/>
      <c r="S874" s="1395"/>
      <c r="T874" s="1395"/>
      <c r="U874" s="1395"/>
      <c r="V874" s="1395"/>
      <c r="W874" s="1395"/>
      <c r="X874" s="1395"/>
      <c r="Y874" s="1395"/>
      <c r="Z874" s="1395"/>
    </row>
    <row r="875">
      <c r="A875" s="1395"/>
      <c r="B875" s="1395"/>
      <c r="C875" s="1395"/>
      <c r="D875" s="1395"/>
      <c r="E875" s="1395"/>
      <c r="F875" s="1395"/>
      <c r="G875" s="1395"/>
      <c r="H875" s="1395"/>
      <c r="I875" s="1395"/>
      <c r="J875" s="1395"/>
      <c r="K875" s="1395"/>
      <c r="L875" s="1395"/>
      <c r="M875" s="1395"/>
      <c r="N875" s="1395"/>
      <c r="O875" s="1395"/>
      <c r="P875" s="1395"/>
      <c r="Q875" s="1395"/>
      <c r="R875" s="1395"/>
      <c r="S875" s="1395"/>
      <c r="T875" s="1395"/>
      <c r="U875" s="1395"/>
      <c r="V875" s="1395"/>
      <c r="W875" s="1395"/>
      <c r="X875" s="1395"/>
      <c r="Y875" s="1395"/>
      <c r="Z875" s="1395"/>
    </row>
    <row r="876">
      <c r="A876" s="1395"/>
      <c r="B876" s="1395"/>
      <c r="C876" s="1395"/>
      <c r="D876" s="1395"/>
      <c r="E876" s="1395"/>
      <c r="F876" s="1395"/>
      <c r="G876" s="1395"/>
      <c r="H876" s="1395"/>
      <c r="I876" s="1395"/>
      <c r="J876" s="1395"/>
      <c r="K876" s="1395"/>
      <c r="L876" s="1395"/>
      <c r="M876" s="1395"/>
      <c r="N876" s="1395"/>
      <c r="O876" s="1395"/>
      <c r="P876" s="1395"/>
      <c r="Q876" s="1395"/>
      <c r="R876" s="1395"/>
      <c r="S876" s="1395"/>
      <c r="T876" s="1395"/>
      <c r="U876" s="1395"/>
      <c r="V876" s="1395"/>
      <c r="W876" s="1395"/>
      <c r="X876" s="1395"/>
      <c r="Y876" s="1395"/>
      <c r="Z876" s="1395"/>
    </row>
    <row r="877">
      <c r="A877" s="1395"/>
      <c r="B877" s="1395"/>
      <c r="C877" s="1395"/>
      <c r="D877" s="1395"/>
      <c r="E877" s="1395"/>
      <c r="F877" s="1395"/>
      <c r="G877" s="1395"/>
      <c r="H877" s="1395"/>
      <c r="I877" s="1395"/>
      <c r="J877" s="1395"/>
      <c r="K877" s="1395"/>
      <c r="L877" s="1395"/>
      <c r="M877" s="1395"/>
      <c r="N877" s="1395"/>
      <c r="O877" s="1395"/>
      <c r="P877" s="1395"/>
      <c r="Q877" s="1395"/>
      <c r="R877" s="1395"/>
      <c r="S877" s="1395"/>
      <c r="T877" s="1395"/>
      <c r="U877" s="1395"/>
      <c r="V877" s="1395"/>
      <c r="W877" s="1395"/>
      <c r="X877" s="1395"/>
      <c r="Y877" s="1395"/>
      <c r="Z877" s="1395"/>
    </row>
    <row r="878">
      <c r="A878" s="1395"/>
      <c r="B878" s="1395"/>
      <c r="C878" s="1395"/>
      <c r="D878" s="1395"/>
      <c r="E878" s="1395"/>
      <c r="F878" s="1395"/>
      <c r="G878" s="1395"/>
      <c r="H878" s="1395"/>
      <c r="I878" s="1395"/>
      <c r="J878" s="1395"/>
      <c r="K878" s="1395"/>
      <c r="L878" s="1395"/>
      <c r="M878" s="1395"/>
      <c r="N878" s="1395"/>
      <c r="O878" s="1395"/>
      <c r="P878" s="1395"/>
      <c r="Q878" s="1395"/>
      <c r="R878" s="1395"/>
      <c r="S878" s="1395"/>
      <c r="T878" s="1395"/>
      <c r="U878" s="1395"/>
      <c r="V878" s="1395"/>
      <c r="W878" s="1395"/>
      <c r="X878" s="1395"/>
      <c r="Y878" s="1395"/>
      <c r="Z878" s="1395"/>
    </row>
    <row r="879">
      <c r="A879" s="1395"/>
      <c r="B879" s="1395"/>
      <c r="C879" s="1395"/>
      <c r="D879" s="1395"/>
      <c r="E879" s="1395"/>
      <c r="F879" s="1395"/>
      <c r="G879" s="1395"/>
      <c r="H879" s="1395"/>
      <c r="I879" s="1395"/>
      <c r="J879" s="1395"/>
      <c r="K879" s="1395"/>
      <c r="L879" s="1395"/>
      <c r="M879" s="1395"/>
      <c r="N879" s="1395"/>
      <c r="O879" s="1395"/>
      <c r="P879" s="1395"/>
      <c r="Q879" s="1395"/>
      <c r="R879" s="1395"/>
      <c r="S879" s="1395"/>
      <c r="T879" s="1395"/>
      <c r="U879" s="1395"/>
      <c r="V879" s="1395"/>
      <c r="W879" s="1395"/>
      <c r="X879" s="1395"/>
      <c r="Y879" s="1395"/>
      <c r="Z879" s="1395"/>
    </row>
    <row r="880">
      <c r="A880" s="1395"/>
      <c r="B880" s="1395"/>
      <c r="C880" s="1395"/>
      <c r="D880" s="1395"/>
      <c r="E880" s="1395"/>
      <c r="F880" s="1395"/>
      <c r="G880" s="1395"/>
      <c r="H880" s="1395"/>
      <c r="I880" s="1395"/>
      <c r="J880" s="1395"/>
      <c r="K880" s="1395"/>
      <c r="L880" s="1395"/>
      <c r="M880" s="1395"/>
      <c r="N880" s="1395"/>
      <c r="O880" s="1395"/>
      <c r="P880" s="1395"/>
      <c r="Q880" s="1395"/>
      <c r="R880" s="1395"/>
      <c r="S880" s="1395"/>
      <c r="T880" s="1395"/>
      <c r="U880" s="1395"/>
      <c r="V880" s="1395"/>
      <c r="W880" s="1395"/>
      <c r="X880" s="1395"/>
      <c r="Y880" s="1395"/>
      <c r="Z880" s="1395"/>
    </row>
    <row r="881">
      <c r="A881" s="1395"/>
      <c r="B881" s="1395"/>
      <c r="C881" s="1395"/>
      <c r="D881" s="1395"/>
      <c r="E881" s="1395"/>
      <c r="F881" s="1395"/>
      <c r="G881" s="1395"/>
      <c r="H881" s="1395"/>
      <c r="I881" s="1395"/>
      <c r="J881" s="1395"/>
      <c r="K881" s="1395"/>
      <c r="L881" s="1395"/>
      <c r="M881" s="1395"/>
      <c r="N881" s="1395"/>
      <c r="O881" s="1395"/>
      <c r="P881" s="1395"/>
      <c r="Q881" s="1395"/>
      <c r="R881" s="1395"/>
      <c r="S881" s="1395"/>
      <c r="T881" s="1395"/>
      <c r="U881" s="1395"/>
      <c r="V881" s="1395"/>
      <c r="W881" s="1395"/>
      <c r="X881" s="1395"/>
      <c r="Y881" s="1395"/>
      <c r="Z881" s="1395"/>
    </row>
    <row r="882">
      <c r="A882" s="1395"/>
      <c r="B882" s="1395"/>
      <c r="C882" s="1395"/>
      <c r="D882" s="1395"/>
      <c r="E882" s="1395"/>
      <c r="F882" s="1395"/>
      <c r="G882" s="1395"/>
      <c r="H882" s="1395"/>
      <c r="I882" s="1395"/>
      <c r="J882" s="1395"/>
      <c r="K882" s="1395"/>
      <c r="L882" s="1395"/>
      <c r="M882" s="1395"/>
      <c r="N882" s="1395"/>
      <c r="O882" s="1395"/>
      <c r="P882" s="1395"/>
      <c r="Q882" s="1395"/>
      <c r="R882" s="1395"/>
      <c r="S882" s="1395"/>
      <c r="T882" s="1395"/>
      <c r="U882" s="1395"/>
      <c r="V882" s="1395"/>
      <c r="W882" s="1395"/>
      <c r="X882" s="1395"/>
      <c r="Y882" s="1395"/>
      <c r="Z882" s="1395"/>
    </row>
    <row r="883">
      <c r="A883" s="1395"/>
      <c r="B883" s="1395"/>
      <c r="C883" s="1395"/>
      <c r="D883" s="1395"/>
      <c r="E883" s="1395"/>
      <c r="F883" s="1395"/>
      <c r="G883" s="1395"/>
      <c r="H883" s="1395"/>
      <c r="I883" s="1395"/>
      <c r="J883" s="1395"/>
      <c r="K883" s="1395"/>
      <c r="L883" s="1395"/>
      <c r="M883" s="1395"/>
      <c r="N883" s="1395"/>
      <c r="O883" s="1395"/>
      <c r="P883" s="1395"/>
      <c r="Q883" s="1395"/>
      <c r="R883" s="1395"/>
      <c r="S883" s="1395"/>
      <c r="T883" s="1395"/>
      <c r="U883" s="1395"/>
      <c r="V883" s="1395"/>
      <c r="W883" s="1395"/>
      <c r="X883" s="1395"/>
      <c r="Y883" s="1395"/>
      <c r="Z883" s="1395"/>
    </row>
    <row r="884">
      <c r="A884" s="1395"/>
      <c r="B884" s="1395"/>
      <c r="C884" s="1395"/>
      <c r="D884" s="1395"/>
      <c r="E884" s="1395"/>
      <c r="F884" s="1395"/>
      <c r="G884" s="1395"/>
      <c r="H884" s="1395"/>
      <c r="I884" s="1395"/>
      <c r="J884" s="1395"/>
      <c r="K884" s="1395"/>
      <c r="L884" s="1395"/>
      <c r="M884" s="1395"/>
      <c r="N884" s="1395"/>
      <c r="O884" s="1395"/>
      <c r="P884" s="1395"/>
      <c r="Q884" s="1395"/>
      <c r="R884" s="1395"/>
      <c r="S884" s="1395"/>
      <c r="T884" s="1395"/>
      <c r="U884" s="1395"/>
      <c r="V884" s="1395"/>
      <c r="W884" s="1395"/>
      <c r="X884" s="1395"/>
      <c r="Y884" s="1395"/>
      <c r="Z884" s="1395"/>
    </row>
    <row r="885">
      <c r="A885" s="1395"/>
      <c r="B885" s="1395"/>
      <c r="C885" s="1395"/>
      <c r="D885" s="1395"/>
      <c r="E885" s="1395"/>
      <c r="F885" s="1395"/>
      <c r="G885" s="1395"/>
      <c r="H885" s="1395"/>
      <c r="I885" s="1395"/>
      <c r="J885" s="1395"/>
      <c r="K885" s="1395"/>
      <c r="L885" s="1395"/>
      <c r="M885" s="1395"/>
      <c r="N885" s="1395"/>
      <c r="O885" s="1395"/>
      <c r="P885" s="1395"/>
      <c r="Q885" s="1395"/>
      <c r="R885" s="1395"/>
      <c r="S885" s="1395"/>
      <c r="T885" s="1395"/>
      <c r="U885" s="1395"/>
      <c r="V885" s="1395"/>
      <c r="W885" s="1395"/>
      <c r="X885" s="1395"/>
      <c r="Y885" s="1395"/>
      <c r="Z885" s="1395"/>
    </row>
    <row r="886">
      <c r="A886" s="1395"/>
      <c r="B886" s="1395"/>
      <c r="C886" s="1395"/>
      <c r="D886" s="1395"/>
      <c r="E886" s="1395"/>
      <c r="F886" s="1395"/>
      <c r="G886" s="1395"/>
      <c r="H886" s="1395"/>
      <c r="I886" s="1395"/>
      <c r="J886" s="1395"/>
      <c r="K886" s="1395"/>
      <c r="L886" s="1395"/>
      <c r="M886" s="1395"/>
      <c r="N886" s="1395"/>
      <c r="O886" s="1395"/>
      <c r="P886" s="1395"/>
      <c r="Q886" s="1395"/>
      <c r="R886" s="1395"/>
      <c r="S886" s="1395"/>
      <c r="T886" s="1395"/>
      <c r="U886" s="1395"/>
      <c r="V886" s="1395"/>
      <c r="W886" s="1395"/>
      <c r="X886" s="1395"/>
      <c r="Y886" s="1395"/>
      <c r="Z886" s="1395"/>
    </row>
    <row r="887">
      <c r="A887" s="1395"/>
      <c r="B887" s="1395"/>
      <c r="C887" s="1395"/>
      <c r="D887" s="1395"/>
      <c r="E887" s="1395"/>
      <c r="F887" s="1395"/>
      <c r="G887" s="1395"/>
      <c r="H887" s="1395"/>
      <c r="I887" s="1395"/>
      <c r="J887" s="1395"/>
      <c r="K887" s="1395"/>
      <c r="L887" s="1395"/>
      <c r="M887" s="1395"/>
      <c r="N887" s="1395"/>
      <c r="O887" s="1395"/>
      <c r="P887" s="1395"/>
      <c r="Q887" s="1395"/>
      <c r="R887" s="1395"/>
      <c r="S887" s="1395"/>
      <c r="T887" s="1395"/>
      <c r="U887" s="1395"/>
      <c r="V887" s="1395"/>
      <c r="W887" s="1395"/>
      <c r="X887" s="1395"/>
      <c r="Y887" s="1395"/>
      <c r="Z887" s="1395"/>
    </row>
    <row r="888">
      <c r="A888" s="1395"/>
      <c r="B888" s="1395"/>
      <c r="C888" s="1395"/>
      <c r="D888" s="1395"/>
      <c r="E888" s="1395"/>
      <c r="F888" s="1395"/>
      <c r="G888" s="1395"/>
      <c r="H888" s="1395"/>
      <c r="I888" s="1395"/>
      <c r="J888" s="1395"/>
      <c r="K888" s="1395"/>
      <c r="L888" s="1395"/>
      <c r="M888" s="1395"/>
      <c r="N888" s="1395"/>
      <c r="O888" s="1395"/>
      <c r="P888" s="1395"/>
      <c r="Q888" s="1395"/>
      <c r="R888" s="1395"/>
      <c r="S888" s="1395"/>
      <c r="T888" s="1395"/>
      <c r="U888" s="1395"/>
      <c r="V888" s="1395"/>
      <c r="W888" s="1395"/>
      <c r="X888" s="1395"/>
      <c r="Y888" s="1395"/>
      <c r="Z888" s="1395"/>
    </row>
    <row r="889">
      <c r="A889" s="1395"/>
      <c r="B889" s="1395"/>
      <c r="C889" s="1395"/>
      <c r="D889" s="1395"/>
      <c r="E889" s="1395"/>
      <c r="F889" s="1395"/>
      <c r="G889" s="1395"/>
      <c r="H889" s="1395"/>
      <c r="I889" s="1395"/>
      <c r="J889" s="1395"/>
      <c r="K889" s="1395"/>
      <c r="L889" s="1395"/>
      <c r="M889" s="1395"/>
      <c r="N889" s="1395"/>
      <c r="O889" s="1395"/>
      <c r="P889" s="1395"/>
      <c r="Q889" s="1395"/>
      <c r="R889" s="1395"/>
      <c r="S889" s="1395"/>
      <c r="T889" s="1395"/>
      <c r="U889" s="1395"/>
      <c r="V889" s="1395"/>
      <c r="W889" s="1395"/>
      <c r="X889" s="1395"/>
      <c r="Y889" s="1395"/>
      <c r="Z889" s="1395"/>
    </row>
    <row r="890">
      <c r="A890" s="1395"/>
      <c r="B890" s="1395"/>
      <c r="C890" s="1395"/>
      <c r="D890" s="1395"/>
      <c r="E890" s="1395"/>
      <c r="F890" s="1395"/>
      <c r="G890" s="1395"/>
      <c r="H890" s="1395"/>
      <c r="I890" s="1395"/>
      <c r="J890" s="1395"/>
      <c r="K890" s="1395"/>
      <c r="L890" s="1395"/>
      <c r="M890" s="1395"/>
      <c r="N890" s="1395"/>
      <c r="O890" s="1395"/>
      <c r="P890" s="1395"/>
      <c r="Q890" s="1395"/>
      <c r="R890" s="1395"/>
      <c r="S890" s="1395"/>
      <c r="T890" s="1395"/>
      <c r="U890" s="1395"/>
      <c r="V890" s="1395"/>
      <c r="W890" s="1395"/>
      <c r="X890" s="1395"/>
      <c r="Y890" s="1395"/>
      <c r="Z890" s="1395"/>
    </row>
    <row r="891">
      <c r="A891" s="1395"/>
      <c r="B891" s="1395"/>
      <c r="C891" s="1395"/>
      <c r="D891" s="1395"/>
      <c r="E891" s="1395"/>
      <c r="F891" s="1395"/>
      <c r="G891" s="1395"/>
      <c r="H891" s="1395"/>
      <c r="I891" s="1395"/>
      <c r="J891" s="1395"/>
      <c r="K891" s="1395"/>
      <c r="L891" s="1395"/>
      <c r="M891" s="1395"/>
      <c r="N891" s="1395"/>
      <c r="O891" s="1395"/>
      <c r="P891" s="1395"/>
      <c r="Q891" s="1395"/>
      <c r="R891" s="1395"/>
      <c r="S891" s="1395"/>
      <c r="T891" s="1395"/>
      <c r="U891" s="1395"/>
      <c r="V891" s="1395"/>
      <c r="W891" s="1395"/>
      <c r="X891" s="1395"/>
      <c r="Y891" s="1395"/>
      <c r="Z891" s="1395"/>
    </row>
    <row r="892">
      <c r="A892" s="1395"/>
      <c r="B892" s="1395"/>
      <c r="C892" s="1395"/>
      <c r="D892" s="1395"/>
      <c r="E892" s="1395"/>
      <c r="F892" s="1395"/>
      <c r="G892" s="1395"/>
      <c r="H892" s="1395"/>
      <c r="I892" s="1395"/>
      <c r="J892" s="1395"/>
      <c r="K892" s="1395"/>
      <c r="L892" s="1395"/>
      <c r="M892" s="1395"/>
      <c r="N892" s="1395"/>
      <c r="O892" s="1395"/>
      <c r="P892" s="1395"/>
      <c r="Q892" s="1395"/>
      <c r="R892" s="1395"/>
      <c r="S892" s="1395"/>
      <c r="T892" s="1395"/>
      <c r="U892" s="1395"/>
      <c r="V892" s="1395"/>
      <c r="W892" s="1395"/>
      <c r="X892" s="1395"/>
      <c r="Y892" s="1395"/>
      <c r="Z892" s="1395"/>
    </row>
    <row r="893">
      <c r="A893" s="1395"/>
      <c r="B893" s="1395"/>
      <c r="C893" s="1395"/>
      <c r="D893" s="1395"/>
      <c r="E893" s="1395"/>
      <c r="F893" s="1395"/>
      <c r="G893" s="1395"/>
      <c r="H893" s="1395"/>
      <c r="I893" s="1395"/>
      <c r="J893" s="1395"/>
      <c r="K893" s="1395"/>
      <c r="L893" s="1395"/>
      <c r="M893" s="1395"/>
      <c r="N893" s="1395"/>
      <c r="O893" s="1395"/>
      <c r="P893" s="1395"/>
      <c r="Q893" s="1395"/>
      <c r="R893" s="1395"/>
      <c r="S893" s="1395"/>
      <c r="T893" s="1395"/>
      <c r="U893" s="1395"/>
      <c r="V893" s="1395"/>
      <c r="W893" s="1395"/>
      <c r="X893" s="1395"/>
      <c r="Y893" s="1395"/>
      <c r="Z893" s="1395"/>
    </row>
    <row r="894">
      <c r="A894" s="1395"/>
      <c r="B894" s="1395"/>
      <c r="C894" s="1395"/>
      <c r="D894" s="1395"/>
      <c r="E894" s="1395"/>
      <c r="F894" s="1395"/>
      <c r="G894" s="1395"/>
      <c r="H894" s="1395"/>
      <c r="I894" s="1395"/>
      <c r="J894" s="1395"/>
      <c r="K894" s="1395"/>
      <c r="L894" s="1395"/>
      <c r="M894" s="1395"/>
      <c r="N894" s="1395"/>
      <c r="O894" s="1395"/>
      <c r="P894" s="1395"/>
      <c r="Q894" s="1395"/>
      <c r="R894" s="1395"/>
      <c r="S894" s="1395"/>
      <c r="T894" s="1395"/>
      <c r="U894" s="1395"/>
      <c r="V894" s="1395"/>
      <c r="W894" s="1395"/>
      <c r="X894" s="1395"/>
      <c r="Y894" s="1395"/>
      <c r="Z894" s="1395"/>
    </row>
    <row r="895">
      <c r="A895" s="1395"/>
      <c r="B895" s="1395"/>
      <c r="C895" s="1395"/>
      <c r="D895" s="1395"/>
      <c r="E895" s="1395"/>
      <c r="F895" s="1395"/>
      <c r="G895" s="1395"/>
      <c r="H895" s="1395"/>
      <c r="I895" s="1395"/>
      <c r="J895" s="1395"/>
      <c r="K895" s="1395"/>
      <c r="L895" s="1395"/>
      <c r="M895" s="1395"/>
      <c r="N895" s="1395"/>
      <c r="O895" s="1395"/>
      <c r="P895" s="1395"/>
      <c r="Q895" s="1395"/>
      <c r="R895" s="1395"/>
      <c r="S895" s="1395"/>
      <c r="T895" s="1395"/>
      <c r="U895" s="1395"/>
      <c r="V895" s="1395"/>
      <c r="W895" s="1395"/>
      <c r="X895" s="1395"/>
      <c r="Y895" s="1395"/>
      <c r="Z895" s="1395"/>
    </row>
    <row r="896">
      <c r="A896" s="1395"/>
      <c r="B896" s="1395"/>
      <c r="C896" s="1395"/>
      <c r="D896" s="1395"/>
      <c r="E896" s="1395"/>
      <c r="F896" s="1395"/>
      <c r="G896" s="1395"/>
      <c r="H896" s="1395"/>
      <c r="I896" s="1395"/>
      <c r="J896" s="1395"/>
      <c r="K896" s="1395"/>
      <c r="L896" s="1395"/>
      <c r="M896" s="1395"/>
      <c r="N896" s="1395"/>
      <c r="O896" s="1395"/>
      <c r="P896" s="1395"/>
      <c r="Q896" s="1395"/>
      <c r="R896" s="1395"/>
      <c r="S896" s="1395"/>
      <c r="T896" s="1395"/>
      <c r="U896" s="1395"/>
      <c r="V896" s="1395"/>
      <c r="W896" s="1395"/>
      <c r="X896" s="1395"/>
      <c r="Y896" s="1395"/>
      <c r="Z896" s="1395"/>
    </row>
    <row r="897">
      <c r="A897" s="1395"/>
      <c r="B897" s="1395"/>
      <c r="C897" s="1395"/>
      <c r="D897" s="1395"/>
      <c r="E897" s="1395"/>
      <c r="F897" s="1395"/>
      <c r="G897" s="1395"/>
      <c r="H897" s="1395"/>
      <c r="I897" s="1395"/>
      <c r="J897" s="1395"/>
      <c r="K897" s="1395"/>
      <c r="L897" s="1395"/>
      <c r="M897" s="1395"/>
      <c r="N897" s="1395"/>
      <c r="O897" s="1395"/>
      <c r="P897" s="1395"/>
      <c r="Q897" s="1395"/>
      <c r="R897" s="1395"/>
      <c r="S897" s="1395"/>
      <c r="T897" s="1395"/>
      <c r="U897" s="1395"/>
      <c r="V897" s="1395"/>
      <c r="W897" s="1395"/>
      <c r="X897" s="1395"/>
      <c r="Y897" s="1395"/>
      <c r="Z897" s="1395"/>
    </row>
    <row r="898">
      <c r="A898" s="1395"/>
      <c r="B898" s="1395"/>
      <c r="C898" s="1395"/>
      <c r="D898" s="1395"/>
      <c r="E898" s="1395"/>
      <c r="F898" s="1395"/>
      <c r="G898" s="1395"/>
      <c r="H898" s="1395"/>
      <c r="I898" s="1395"/>
      <c r="J898" s="1395"/>
      <c r="K898" s="1395"/>
      <c r="L898" s="1395"/>
      <c r="M898" s="1395"/>
      <c r="N898" s="1395"/>
      <c r="O898" s="1395"/>
      <c r="P898" s="1395"/>
      <c r="Q898" s="1395"/>
      <c r="R898" s="1395"/>
      <c r="S898" s="1395"/>
      <c r="T898" s="1395"/>
      <c r="U898" s="1395"/>
      <c r="V898" s="1395"/>
      <c r="W898" s="1395"/>
      <c r="X898" s="1395"/>
      <c r="Y898" s="1395"/>
      <c r="Z898" s="1395"/>
    </row>
    <row r="899">
      <c r="A899" s="1395"/>
      <c r="B899" s="1395"/>
      <c r="C899" s="1395"/>
      <c r="D899" s="1395"/>
      <c r="E899" s="1395"/>
      <c r="F899" s="1395"/>
      <c r="G899" s="1395"/>
      <c r="H899" s="1395"/>
      <c r="I899" s="1395"/>
      <c r="J899" s="1395"/>
      <c r="K899" s="1395"/>
      <c r="L899" s="1395"/>
      <c r="M899" s="1395"/>
      <c r="N899" s="1395"/>
      <c r="O899" s="1395"/>
      <c r="P899" s="1395"/>
      <c r="Q899" s="1395"/>
      <c r="R899" s="1395"/>
      <c r="S899" s="1395"/>
      <c r="T899" s="1395"/>
      <c r="U899" s="1395"/>
      <c r="V899" s="1395"/>
      <c r="W899" s="1395"/>
      <c r="X899" s="1395"/>
      <c r="Y899" s="1395"/>
      <c r="Z899" s="1395"/>
    </row>
    <row r="900">
      <c r="A900" s="1395"/>
      <c r="B900" s="1395"/>
      <c r="C900" s="1395"/>
      <c r="D900" s="1395"/>
      <c r="E900" s="1395"/>
      <c r="F900" s="1395"/>
      <c r="G900" s="1395"/>
      <c r="H900" s="1395"/>
      <c r="I900" s="1395"/>
      <c r="J900" s="1395"/>
      <c r="K900" s="1395"/>
      <c r="L900" s="1395"/>
      <c r="M900" s="1395"/>
      <c r="N900" s="1395"/>
      <c r="O900" s="1395"/>
      <c r="P900" s="1395"/>
      <c r="Q900" s="1395"/>
      <c r="R900" s="1395"/>
      <c r="S900" s="1395"/>
      <c r="T900" s="1395"/>
      <c r="U900" s="1395"/>
      <c r="V900" s="1395"/>
      <c r="W900" s="1395"/>
      <c r="X900" s="1395"/>
      <c r="Y900" s="1395"/>
      <c r="Z900" s="1395"/>
    </row>
    <row r="901">
      <c r="A901" s="1395"/>
      <c r="B901" s="1395"/>
      <c r="C901" s="1395"/>
      <c r="D901" s="1395"/>
      <c r="E901" s="1395"/>
      <c r="F901" s="1395"/>
      <c r="G901" s="1395"/>
      <c r="H901" s="1395"/>
      <c r="I901" s="1395"/>
      <c r="J901" s="1395"/>
      <c r="K901" s="1395"/>
      <c r="L901" s="1395"/>
      <c r="M901" s="1395"/>
      <c r="N901" s="1395"/>
      <c r="O901" s="1395"/>
      <c r="P901" s="1395"/>
      <c r="Q901" s="1395"/>
      <c r="R901" s="1395"/>
      <c r="S901" s="1395"/>
      <c r="T901" s="1395"/>
      <c r="U901" s="1395"/>
      <c r="V901" s="1395"/>
      <c r="W901" s="1395"/>
      <c r="X901" s="1395"/>
      <c r="Y901" s="1395"/>
      <c r="Z901" s="1395"/>
    </row>
    <row r="902">
      <c r="A902" s="1395"/>
      <c r="B902" s="1395"/>
      <c r="C902" s="1395"/>
      <c r="D902" s="1395"/>
      <c r="E902" s="1395"/>
      <c r="F902" s="1395"/>
      <c r="G902" s="1395"/>
      <c r="H902" s="1395"/>
      <c r="I902" s="1395"/>
      <c r="J902" s="1395"/>
      <c r="K902" s="1395"/>
      <c r="L902" s="1395"/>
      <c r="M902" s="1395"/>
      <c r="N902" s="1395"/>
      <c r="O902" s="1395"/>
      <c r="P902" s="1395"/>
      <c r="Q902" s="1395"/>
      <c r="R902" s="1395"/>
      <c r="S902" s="1395"/>
      <c r="T902" s="1395"/>
      <c r="U902" s="1395"/>
      <c r="V902" s="1395"/>
      <c r="W902" s="1395"/>
      <c r="X902" s="1395"/>
      <c r="Y902" s="1395"/>
      <c r="Z902" s="1395"/>
    </row>
    <row r="903">
      <c r="A903" s="1395"/>
      <c r="B903" s="1395"/>
      <c r="C903" s="1395"/>
      <c r="D903" s="1395"/>
      <c r="E903" s="1395"/>
      <c r="F903" s="1395"/>
      <c r="G903" s="1395"/>
      <c r="H903" s="1395"/>
      <c r="I903" s="1395"/>
      <c r="J903" s="1395"/>
      <c r="K903" s="1395"/>
      <c r="L903" s="1395"/>
      <c r="M903" s="1395"/>
      <c r="N903" s="1395"/>
      <c r="O903" s="1395"/>
      <c r="P903" s="1395"/>
      <c r="Q903" s="1395"/>
      <c r="R903" s="1395"/>
      <c r="S903" s="1395"/>
      <c r="T903" s="1395"/>
      <c r="U903" s="1395"/>
      <c r="V903" s="1395"/>
      <c r="W903" s="1395"/>
      <c r="X903" s="1395"/>
      <c r="Y903" s="1395"/>
      <c r="Z903" s="1395"/>
    </row>
    <row r="904">
      <c r="A904" s="1395"/>
      <c r="B904" s="1395"/>
      <c r="C904" s="1395"/>
      <c r="D904" s="1395"/>
      <c r="E904" s="1395"/>
      <c r="F904" s="1395"/>
      <c r="G904" s="1395"/>
      <c r="H904" s="1395"/>
      <c r="I904" s="1395"/>
      <c r="J904" s="1395"/>
      <c r="K904" s="1395"/>
      <c r="L904" s="1395"/>
      <c r="M904" s="1395"/>
      <c r="N904" s="1395"/>
      <c r="O904" s="1395"/>
      <c r="P904" s="1395"/>
      <c r="Q904" s="1395"/>
      <c r="R904" s="1395"/>
      <c r="S904" s="1395"/>
      <c r="T904" s="1395"/>
      <c r="U904" s="1395"/>
      <c r="V904" s="1395"/>
      <c r="W904" s="1395"/>
      <c r="X904" s="1395"/>
      <c r="Y904" s="1395"/>
      <c r="Z904" s="1395"/>
    </row>
    <row r="905">
      <c r="A905" s="1395"/>
      <c r="B905" s="1395"/>
      <c r="C905" s="1395"/>
      <c r="D905" s="1395"/>
      <c r="E905" s="1395"/>
      <c r="F905" s="1395"/>
      <c r="G905" s="1395"/>
      <c r="H905" s="1395"/>
      <c r="I905" s="1395"/>
      <c r="J905" s="1395"/>
      <c r="K905" s="1395"/>
      <c r="L905" s="1395"/>
      <c r="M905" s="1395"/>
      <c r="N905" s="1395"/>
      <c r="O905" s="1395"/>
      <c r="P905" s="1395"/>
      <c r="Q905" s="1395"/>
      <c r="R905" s="1395"/>
      <c r="S905" s="1395"/>
      <c r="T905" s="1395"/>
      <c r="U905" s="1395"/>
      <c r="V905" s="1395"/>
      <c r="W905" s="1395"/>
      <c r="X905" s="1395"/>
      <c r="Y905" s="1395"/>
      <c r="Z905" s="1395"/>
    </row>
    <row r="906">
      <c r="A906" s="1395"/>
      <c r="B906" s="1395"/>
      <c r="C906" s="1395"/>
      <c r="D906" s="1395"/>
      <c r="E906" s="1395"/>
      <c r="F906" s="1395"/>
      <c r="G906" s="1395"/>
      <c r="H906" s="1395"/>
      <c r="I906" s="1395"/>
      <c r="J906" s="1395"/>
      <c r="K906" s="1395"/>
      <c r="L906" s="1395"/>
      <c r="M906" s="1395"/>
      <c r="N906" s="1395"/>
      <c r="O906" s="1395"/>
      <c r="P906" s="1395"/>
      <c r="Q906" s="1395"/>
      <c r="R906" s="1395"/>
      <c r="S906" s="1395"/>
      <c r="T906" s="1395"/>
      <c r="U906" s="1395"/>
      <c r="V906" s="1395"/>
      <c r="W906" s="1395"/>
      <c r="X906" s="1395"/>
      <c r="Y906" s="1395"/>
      <c r="Z906" s="1395"/>
    </row>
    <row r="907">
      <c r="A907" s="1395"/>
      <c r="B907" s="1395"/>
      <c r="C907" s="1395"/>
      <c r="D907" s="1395"/>
      <c r="E907" s="1395"/>
      <c r="F907" s="1395"/>
      <c r="G907" s="1395"/>
      <c r="H907" s="1395"/>
      <c r="I907" s="1395"/>
      <c r="J907" s="1395"/>
      <c r="K907" s="1395"/>
      <c r="L907" s="1395"/>
      <c r="M907" s="1395"/>
      <c r="N907" s="1395"/>
      <c r="O907" s="1395"/>
      <c r="P907" s="1395"/>
      <c r="Q907" s="1395"/>
      <c r="R907" s="1395"/>
      <c r="S907" s="1395"/>
      <c r="T907" s="1395"/>
      <c r="U907" s="1395"/>
      <c r="V907" s="1395"/>
      <c r="W907" s="1395"/>
      <c r="X907" s="1395"/>
      <c r="Y907" s="1395"/>
      <c r="Z907" s="1395"/>
    </row>
    <row r="908">
      <c r="A908" s="1395"/>
      <c r="B908" s="1395"/>
      <c r="C908" s="1395"/>
      <c r="D908" s="1395"/>
      <c r="E908" s="1395"/>
      <c r="F908" s="1395"/>
      <c r="G908" s="1395"/>
      <c r="H908" s="1395"/>
      <c r="I908" s="1395"/>
      <c r="J908" s="1395"/>
      <c r="K908" s="1395"/>
      <c r="L908" s="1395"/>
      <c r="M908" s="1395"/>
      <c r="N908" s="1395"/>
      <c r="O908" s="1395"/>
      <c r="P908" s="1395"/>
      <c r="Q908" s="1395"/>
      <c r="R908" s="1395"/>
      <c r="S908" s="1395"/>
      <c r="T908" s="1395"/>
      <c r="U908" s="1395"/>
      <c r="V908" s="1395"/>
      <c r="W908" s="1395"/>
      <c r="X908" s="1395"/>
      <c r="Y908" s="1395"/>
      <c r="Z908" s="1395"/>
    </row>
    <row r="909">
      <c r="A909" s="1395"/>
      <c r="B909" s="1395"/>
      <c r="C909" s="1395"/>
      <c r="D909" s="1395"/>
      <c r="E909" s="1395"/>
      <c r="F909" s="1395"/>
      <c r="G909" s="1395"/>
      <c r="H909" s="1395"/>
      <c r="I909" s="1395"/>
      <c r="J909" s="1395"/>
      <c r="K909" s="1395"/>
      <c r="L909" s="1395"/>
      <c r="M909" s="1395"/>
      <c r="N909" s="1395"/>
      <c r="O909" s="1395"/>
      <c r="P909" s="1395"/>
      <c r="Q909" s="1395"/>
      <c r="R909" s="1395"/>
      <c r="S909" s="1395"/>
      <c r="T909" s="1395"/>
      <c r="U909" s="1395"/>
      <c r="V909" s="1395"/>
      <c r="W909" s="1395"/>
      <c r="X909" s="1395"/>
      <c r="Y909" s="1395"/>
      <c r="Z909" s="1395"/>
    </row>
    <row r="910">
      <c r="A910" s="1395"/>
      <c r="B910" s="1395"/>
      <c r="C910" s="1395"/>
      <c r="D910" s="1395"/>
      <c r="E910" s="1395"/>
      <c r="F910" s="1395"/>
      <c r="G910" s="1395"/>
      <c r="H910" s="1395"/>
      <c r="I910" s="1395"/>
      <c r="J910" s="1395"/>
      <c r="K910" s="1395"/>
      <c r="L910" s="1395"/>
      <c r="M910" s="1395"/>
      <c r="N910" s="1395"/>
      <c r="O910" s="1395"/>
      <c r="P910" s="1395"/>
      <c r="Q910" s="1395"/>
      <c r="R910" s="1395"/>
      <c r="S910" s="1395"/>
      <c r="T910" s="1395"/>
      <c r="U910" s="1395"/>
      <c r="V910" s="1395"/>
      <c r="W910" s="1395"/>
      <c r="X910" s="1395"/>
      <c r="Y910" s="1395"/>
      <c r="Z910" s="1395"/>
    </row>
    <row r="911">
      <c r="A911" s="1395"/>
      <c r="B911" s="1395"/>
      <c r="C911" s="1395"/>
      <c r="D911" s="1395"/>
      <c r="E911" s="1395"/>
      <c r="F911" s="1395"/>
      <c r="G911" s="1395"/>
      <c r="H911" s="1395"/>
      <c r="I911" s="1395"/>
      <c r="J911" s="1395"/>
      <c r="K911" s="1395"/>
      <c r="L911" s="1395"/>
      <c r="M911" s="1395"/>
      <c r="N911" s="1395"/>
      <c r="O911" s="1395"/>
      <c r="P911" s="1395"/>
      <c r="Q911" s="1395"/>
      <c r="R911" s="1395"/>
      <c r="S911" s="1395"/>
      <c r="T911" s="1395"/>
      <c r="U911" s="1395"/>
      <c r="V911" s="1395"/>
      <c r="W911" s="1395"/>
      <c r="X911" s="1395"/>
      <c r="Y911" s="1395"/>
      <c r="Z911" s="1395"/>
    </row>
    <row r="912">
      <c r="A912" s="1395"/>
      <c r="B912" s="1395"/>
      <c r="C912" s="1395"/>
      <c r="D912" s="1395"/>
      <c r="E912" s="1395"/>
      <c r="F912" s="1395"/>
      <c r="G912" s="1395"/>
      <c r="H912" s="1395"/>
      <c r="I912" s="1395"/>
      <c r="J912" s="1395"/>
      <c r="K912" s="1395"/>
      <c r="L912" s="1395"/>
      <c r="M912" s="1395"/>
      <c r="N912" s="1395"/>
      <c r="O912" s="1395"/>
      <c r="P912" s="1395"/>
      <c r="Q912" s="1395"/>
      <c r="R912" s="1395"/>
      <c r="S912" s="1395"/>
      <c r="T912" s="1395"/>
      <c r="U912" s="1395"/>
      <c r="V912" s="1395"/>
      <c r="W912" s="1395"/>
      <c r="X912" s="1395"/>
      <c r="Y912" s="1395"/>
      <c r="Z912" s="1395"/>
    </row>
    <row r="913">
      <c r="A913" s="1395"/>
      <c r="B913" s="1395"/>
      <c r="C913" s="1395"/>
      <c r="D913" s="1395"/>
      <c r="E913" s="1395"/>
      <c r="F913" s="1395"/>
      <c r="G913" s="1395"/>
      <c r="H913" s="1395"/>
      <c r="I913" s="1395"/>
      <c r="J913" s="1395"/>
      <c r="K913" s="1395"/>
      <c r="L913" s="1395"/>
      <c r="M913" s="1395"/>
      <c r="N913" s="1395"/>
      <c r="O913" s="1395"/>
      <c r="P913" s="1395"/>
      <c r="Q913" s="1395"/>
      <c r="R913" s="1395"/>
      <c r="S913" s="1395"/>
      <c r="T913" s="1395"/>
      <c r="U913" s="1395"/>
      <c r="V913" s="1395"/>
      <c r="W913" s="1395"/>
      <c r="X913" s="1395"/>
      <c r="Y913" s="1395"/>
      <c r="Z913" s="1395"/>
    </row>
    <row r="914">
      <c r="A914" s="1395"/>
      <c r="B914" s="1395"/>
      <c r="C914" s="1395"/>
      <c r="D914" s="1395"/>
      <c r="E914" s="1395"/>
      <c r="F914" s="1395"/>
      <c r="G914" s="1395"/>
      <c r="H914" s="1395"/>
      <c r="I914" s="1395"/>
      <c r="J914" s="1395"/>
      <c r="K914" s="1395"/>
      <c r="L914" s="1395"/>
      <c r="M914" s="1395"/>
      <c r="N914" s="1395"/>
      <c r="O914" s="1395"/>
      <c r="P914" s="1395"/>
      <c r="Q914" s="1395"/>
      <c r="R914" s="1395"/>
      <c r="S914" s="1395"/>
      <c r="T914" s="1395"/>
      <c r="U914" s="1395"/>
      <c r="V914" s="1395"/>
      <c r="W914" s="1395"/>
      <c r="X914" s="1395"/>
      <c r="Y914" s="1395"/>
      <c r="Z914" s="1395"/>
    </row>
    <row r="915">
      <c r="A915" s="1395"/>
      <c r="B915" s="1395"/>
      <c r="C915" s="1395"/>
      <c r="D915" s="1395"/>
      <c r="E915" s="1395"/>
      <c r="F915" s="1395"/>
      <c r="G915" s="1395"/>
      <c r="H915" s="1395"/>
      <c r="I915" s="1395"/>
      <c r="J915" s="1395"/>
      <c r="K915" s="1395"/>
      <c r="L915" s="1395"/>
      <c r="M915" s="1395"/>
      <c r="N915" s="1395"/>
      <c r="O915" s="1395"/>
      <c r="P915" s="1395"/>
      <c r="Q915" s="1395"/>
      <c r="R915" s="1395"/>
      <c r="S915" s="1395"/>
      <c r="T915" s="1395"/>
      <c r="U915" s="1395"/>
      <c r="V915" s="1395"/>
      <c r="W915" s="1395"/>
      <c r="X915" s="1395"/>
      <c r="Y915" s="1395"/>
      <c r="Z915" s="1395"/>
    </row>
    <row r="916">
      <c r="A916" s="1395"/>
      <c r="B916" s="1395"/>
      <c r="C916" s="1395"/>
      <c r="D916" s="1395"/>
      <c r="E916" s="1395"/>
      <c r="F916" s="1395"/>
      <c r="G916" s="1395"/>
      <c r="H916" s="1395"/>
      <c r="I916" s="1395"/>
      <c r="J916" s="1395"/>
      <c r="K916" s="1395"/>
      <c r="L916" s="1395"/>
      <c r="M916" s="1395"/>
      <c r="N916" s="1395"/>
      <c r="O916" s="1395"/>
      <c r="P916" s="1395"/>
      <c r="Q916" s="1395"/>
      <c r="R916" s="1395"/>
      <c r="S916" s="1395"/>
      <c r="T916" s="1395"/>
      <c r="U916" s="1395"/>
      <c r="V916" s="1395"/>
      <c r="W916" s="1395"/>
      <c r="X916" s="1395"/>
      <c r="Y916" s="1395"/>
      <c r="Z916" s="1395"/>
    </row>
    <row r="917">
      <c r="A917" s="1395"/>
      <c r="B917" s="1395"/>
      <c r="C917" s="1395"/>
      <c r="D917" s="1395"/>
      <c r="E917" s="1395"/>
      <c r="F917" s="1395"/>
      <c r="G917" s="1395"/>
      <c r="H917" s="1395"/>
      <c r="I917" s="1395"/>
      <c r="J917" s="1395"/>
      <c r="K917" s="1395"/>
      <c r="L917" s="1395"/>
      <c r="M917" s="1395"/>
      <c r="N917" s="1395"/>
      <c r="O917" s="1395"/>
      <c r="P917" s="1395"/>
      <c r="Q917" s="1395"/>
      <c r="R917" s="1395"/>
      <c r="S917" s="1395"/>
      <c r="T917" s="1395"/>
      <c r="U917" s="1395"/>
      <c r="V917" s="1395"/>
      <c r="W917" s="1395"/>
      <c r="X917" s="1395"/>
      <c r="Y917" s="1395"/>
      <c r="Z917" s="1395"/>
    </row>
    <row r="918">
      <c r="A918" s="1395"/>
      <c r="B918" s="1395"/>
      <c r="C918" s="1395"/>
      <c r="D918" s="1395"/>
      <c r="E918" s="1395"/>
      <c r="F918" s="1395"/>
      <c r="G918" s="1395"/>
      <c r="H918" s="1395"/>
      <c r="I918" s="1395"/>
      <c r="J918" s="1395"/>
      <c r="K918" s="1395"/>
      <c r="L918" s="1395"/>
      <c r="M918" s="1395"/>
      <c r="N918" s="1395"/>
      <c r="O918" s="1395"/>
      <c r="P918" s="1395"/>
      <c r="Q918" s="1395"/>
      <c r="R918" s="1395"/>
      <c r="S918" s="1395"/>
      <c r="T918" s="1395"/>
      <c r="U918" s="1395"/>
      <c r="V918" s="1395"/>
      <c r="W918" s="1395"/>
      <c r="X918" s="1395"/>
      <c r="Y918" s="1395"/>
      <c r="Z918" s="1395"/>
    </row>
    <row r="919">
      <c r="A919" s="1395"/>
      <c r="B919" s="1395"/>
      <c r="C919" s="1395"/>
      <c r="D919" s="1395"/>
      <c r="E919" s="1395"/>
      <c r="F919" s="1395"/>
      <c r="G919" s="1395"/>
      <c r="H919" s="1395"/>
      <c r="I919" s="1395"/>
      <c r="J919" s="1395"/>
      <c r="K919" s="1395"/>
      <c r="L919" s="1395"/>
      <c r="M919" s="1395"/>
      <c r="N919" s="1395"/>
      <c r="O919" s="1395"/>
      <c r="P919" s="1395"/>
      <c r="Q919" s="1395"/>
      <c r="R919" s="1395"/>
      <c r="S919" s="1395"/>
      <c r="T919" s="1395"/>
      <c r="U919" s="1395"/>
      <c r="V919" s="1395"/>
      <c r="W919" s="1395"/>
      <c r="X919" s="1395"/>
      <c r="Y919" s="1395"/>
      <c r="Z919" s="1395"/>
    </row>
    <row r="920">
      <c r="A920" s="1395"/>
      <c r="B920" s="1395"/>
      <c r="C920" s="1395"/>
      <c r="D920" s="1395"/>
      <c r="E920" s="1395"/>
      <c r="F920" s="1395"/>
      <c r="G920" s="1395"/>
      <c r="H920" s="1395"/>
      <c r="I920" s="1395"/>
      <c r="J920" s="1395"/>
      <c r="K920" s="1395"/>
      <c r="L920" s="1395"/>
      <c r="M920" s="1395"/>
      <c r="N920" s="1395"/>
      <c r="O920" s="1395"/>
      <c r="P920" s="1395"/>
      <c r="Q920" s="1395"/>
      <c r="R920" s="1395"/>
      <c r="S920" s="1395"/>
      <c r="T920" s="1395"/>
      <c r="U920" s="1395"/>
      <c r="V920" s="1395"/>
      <c r="W920" s="1395"/>
      <c r="X920" s="1395"/>
      <c r="Y920" s="1395"/>
      <c r="Z920" s="1395"/>
    </row>
    <row r="921">
      <c r="A921" s="1395"/>
      <c r="B921" s="1395"/>
      <c r="C921" s="1395"/>
      <c r="D921" s="1395"/>
      <c r="E921" s="1395"/>
      <c r="F921" s="1395"/>
      <c r="G921" s="1395"/>
      <c r="H921" s="1395"/>
      <c r="I921" s="1395"/>
      <c r="J921" s="1395"/>
      <c r="K921" s="1395"/>
      <c r="L921" s="1395"/>
      <c r="M921" s="1395"/>
      <c r="N921" s="1395"/>
      <c r="O921" s="1395"/>
      <c r="P921" s="1395"/>
      <c r="Q921" s="1395"/>
      <c r="R921" s="1395"/>
      <c r="S921" s="1395"/>
      <c r="T921" s="1395"/>
      <c r="U921" s="1395"/>
      <c r="V921" s="1395"/>
      <c r="W921" s="1395"/>
      <c r="X921" s="1395"/>
      <c r="Y921" s="1395"/>
      <c r="Z921" s="1395"/>
    </row>
    <row r="922">
      <c r="A922" s="1395"/>
      <c r="B922" s="1395"/>
      <c r="C922" s="1395"/>
      <c r="D922" s="1395"/>
      <c r="E922" s="1395"/>
      <c r="F922" s="1395"/>
      <c r="G922" s="1395"/>
      <c r="H922" s="1395"/>
      <c r="I922" s="1395"/>
      <c r="J922" s="1395"/>
      <c r="K922" s="1395"/>
      <c r="L922" s="1395"/>
      <c r="M922" s="1395"/>
      <c r="N922" s="1395"/>
      <c r="O922" s="1395"/>
      <c r="P922" s="1395"/>
      <c r="Q922" s="1395"/>
      <c r="R922" s="1395"/>
      <c r="S922" s="1395"/>
      <c r="T922" s="1395"/>
      <c r="U922" s="1395"/>
      <c r="V922" s="1395"/>
      <c r="W922" s="1395"/>
      <c r="X922" s="1395"/>
      <c r="Y922" s="1395"/>
      <c r="Z922" s="1395"/>
    </row>
    <row r="923">
      <c r="A923" s="1395"/>
      <c r="B923" s="1395"/>
      <c r="C923" s="1395"/>
      <c r="D923" s="1395"/>
      <c r="E923" s="1395"/>
      <c r="F923" s="1395"/>
      <c r="G923" s="1395"/>
      <c r="H923" s="1395"/>
      <c r="I923" s="1395"/>
      <c r="J923" s="1395"/>
      <c r="K923" s="1395"/>
      <c r="L923" s="1395"/>
      <c r="M923" s="1395"/>
      <c r="N923" s="1395"/>
      <c r="O923" s="1395"/>
      <c r="P923" s="1395"/>
      <c r="Q923" s="1395"/>
      <c r="R923" s="1395"/>
      <c r="S923" s="1395"/>
      <c r="T923" s="1395"/>
      <c r="U923" s="1395"/>
      <c r="V923" s="1395"/>
      <c r="W923" s="1395"/>
      <c r="X923" s="1395"/>
      <c r="Y923" s="1395"/>
      <c r="Z923" s="1395"/>
    </row>
    <row r="924">
      <c r="A924" s="1395"/>
      <c r="B924" s="1395"/>
      <c r="C924" s="1395"/>
      <c r="D924" s="1395"/>
      <c r="E924" s="1395"/>
      <c r="F924" s="1395"/>
      <c r="G924" s="1395"/>
      <c r="H924" s="1395"/>
      <c r="I924" s="1395"/>
      <c r="J924" s="1395"/>
      <c r="K924" s="1395"/>
      <c r="L924" s="1395"/>
      <c r="M924" s="1395"/>
      <c r="N924" s="1395"/>
      <c r="O924" s="1395"/>
      <c r="P924" s="1395"/>
      <c r="Q924" s="1395"/>
      <c r="R924" s="1395"/>
      <c r="S924" s="1395"/>
      <c r="T924" s="1395"/>
      <c r="U924" s="1395"/>
      <c r="V924" s="1395"/>
      <c r="W924" s="1395"/>
      <c r="X924" s="1395"/>
      <c r="Y924" s="1395"/>
      <c r="Z924" s="1395"/>
    </row>
    <row r="925">
      <c r="A925" s="1395"/>
      <c r="B925" s="1395"/>
      <c r="C925" s="1395"/>
      <c r="D925" s="1395"/>
      <c r="E925" s="1395"/>
      <c r="F925" s="1395"/>
      <c r="G925" s="1395"/>
      <c r="H925" s="1395"/>
      <c r="I925" s="1395"/>
      <c r="J925" s="1395"/>
      <c r="K925" s="1395"/>
      <c r="L925" s="1395"/>
      <c r="M925" s="1395"/>
      <c r="N925" s="1395"/>
      <c r="O925" s="1395"/>
      <c r="P925" s="1395"/>
      <c r="Q925" s="1395"/>
      <c r="R925" s="1395"/>
      <c r="S925" s="1395"/>
      <c r="T925" s="1395"/>
      <c r="U925" s="1395"/>
      <c r="V925" s="1395"/>
      <c r="W925" s="1395"/>
      <c r="X925" s="1395"/>
      <c r="Y925" s="1395"/>
      <c r="Z925" s="1395"/>
    </row>
    <row r="926">
      <c r="A926" s="1395"/>
      <c r="B926" s="1395"/>
      <c r="C926" s="1395"/>
      <c r="D926" s="1395"/>
      <c r="E926" s="1395"/>
      <c r="F926" s="1395"/>
      <c r="G926" s="1395"/>
      <c r="H926" s="1395"/>
      <c r="I926" s="1395"/>
      <c r="J926" s="1395"/>
      <c r="K926" s="1395"/>
      <c r="L926" s="1395"/>
      <c r="M926" s="1395"/>
      <c r="N926" s="1395"/>
      <c r="O926" s="1395"/>
      <c r="P926" s="1395"/>
      <c r="Q926" s="1395"/>
      <c r="R926" s="1395"/>
      <c r="S926" s="1395"/>
      <c r="T926" s="1395"/>
      <c r="U926" s="1395"/>
      <c r="V926" s="1395"/>
      <c r="W926" s="1395"/>
      <c r="X926" s="1395"/>
      <c r="Y926" s="1395"/>
      <c r="Z926" s="1395"/>
    </row>
    <row r="927">
      <c r="A927" s="1395"/>
      <c r="B927" s="1395"/>
      <c r="C927" s="1395"/>
      <c r="D927" s="1395"/>
      <c r="E927" s="1395"/>
      <c r="F927" s="1395"/>
      <c r="G927" s="1395"/>
      <c r="H927" s="1395"/>
      <c r="I927" s="1395"/>
      <c r="J927" s="1395"/>
      <c r="K927" s="1395"/>
      <c r="L927" s="1395"/>
      <c r="M927" s="1395"/>
      <c r="N927" s="1395"/>
      <c r="O927" s="1395"/>
      <c r="P927" s="1395"/>
      <c r="Q927" s="1395"/>
      <c r="R927" s="1395"/>
      <c r="S927" s="1395"/>
      <c r="T927" s="1395"/>
      <c r="U927" s="1395"/>
      <c r="V927" s="1395"/>
      <c r="W927" s="1395"/>
      <c r="X927" s="1395"/>
      <c r="Y927" s="1395"/>
      <c r="Z927" s="1395"/>
    </row>
    <row r="928">
      <c r="A928" s="1395"/>
      <c r="B928" s="1395"/>
      <c r="C928" s="1395"/>
      <c r="D928" s="1395"/>
      <c r="E928" s="1395"/>
      <c r="F928" s="1395"/>
      <c r="G928" s="1395"/>
      <c r="H928" s="1395"/>
      <c r="I928" s="1395"/>
      <c r="J928" s="1395"/>
      <c r="K928" s="1395"/>
      <c r="L928" s="1395"/>
      <c r="M928" s="1395"/>
      <c r="N928" s="1395"/>
      <c r="O928" s="1395"/>
      <c r="P928" s="1395"/>
      <c r="Q928" s="1395"/>
      <c r="R928" s="1395"/>
      <c r="S928" s="1395"/>
      <c r="T928" s="1395"/>
      <c r="U928" s="1395"/>
      <c r="V928" s="1395"/>
      <c r="W928" s="1395"/>
      <c r="X928" s="1395"/>
      <c r="Y928" s="1395"/>
      <c r="Z928" s="1395"/>
    </row>
    <row r="929">
      <c r="A929" s="1395"/>
      <c r="B929" s="1395"/>
      <c r="C929" s="1395"/>
      <c r="D929" s="1395"/>
      <c r="E929" s="1395"/>
      <c r="F929" s="1395"/>
      <c r="G929" s="1395"/>
      <c r="H929" s="1395"/>
      <c r="I929" s="1395"/>
      <c r="J929" s="1395"/>
      <c r="K929" s="1395"/>
      <c r="L929" s="1395"/>
      <c r="M929" s="1395"/>
      <c r="N929" s="1395"/>
      <c r="O929" s="1395"/>
      <c r="P929" s="1395"/>
      <c r="Q929" s="1395"/>
      <c r="R929" s="1395"/>
      <c r="S929" s="1395"/>
      <c r="T929" s="1395"/>
      <c r="U929" s="1395"/>
      <c r="V929" s="1395"/>
      <c r="W929" s="1395"/>
      <c r="X929" s="1395"/>
      <c r="Y929" s="1395"/>
      <c r="Z929" s="1395"/>
    </row>
    <row r="930">
      <c r="A930" s="1395"/>
      <c r="B930" s="1395"/>
      <c r="C930" s="1395"/>
      <c r="D930" s="1395"/>
      <c r="E930" s="1395"/>
      <c r="F930" s="1395"/>
      <c r="G930" s="1395"/>
      <c r="H930" s="1395"/>
      <c r="I930" s="1395"/>
      <c r="J930" s="1395"/>
      <c r="K930" s="1395"/>
      <c r="L930" s="1395"/>
      <c r="M930" s="1395"/>
      <c r="N930" s="1395"/>
      <c r="O930" s="1395"/>
      <c r="P930" s="1395"/>
      <c r="Q930" s="1395"/>
      <c r="R930" s="1395"/>
      <c r="S930" s="1395"/>
      <c r="T930" s="1395"/>
      <c r="U930" s="1395"/>
      <c r="V930" s="1395"/>
      <c r="W930" s="1395"/>
      <c r="X930" s="1395"/>
      <c r="Y930" s="1395"/>
      <c r="Z930" s="1395"/>
    </row>
    <row r="931">
      <c r="A931" s="1395"/>
      <c r="B931" s="1395"/>
      <c r="C931" s="1395"/>
      <c r="D931" s="1395"/>
      <c r="E931" s="1395"/>
      <c r="F931" s="1395"/>
      <c r="G931" s="1395"/>
      <c r="H931" s="1395"/>
      <c r="I931" s="1395"/>
      <c r="J931" s="1395"/>
      <c r="K931" s="1395"/>
      <c r="L931" s="1395"/>
      <c r="M931" s="1395"/>
      <c r="N931" s="1395"/>
      <c r="O931" s="1395"/>
      <c r="P931" s="1395"/>
      <c r="Q931" s="1395"/>
      <c r="R931" s="1395"/>
      <c r="S931" s="1395"/>
      <c r="T931" s="1395"/>
      <c r="U931" s="1395"/>
      <c r="V931" s="1395"/>
      <c r="W931" s="1395"/>
      <c r="X931" s="1395"/>
      <c r="Y931" s="1395"/>
      <c r="Z931" s="1395"/>
    </row>
    <row r="932">
      <c r="A932" s="1395"/>
      <c r="B932" s="1395"/>
      <c r="C932" s="1395"/>
      <c r="D932" s="1395"/>
      <c r="E932" s="1395"/>
      <c r="F932" s="1395"/>
      <c r="G932" s="1395"/>
      <c r="H932" s="1395"/>
      <c r="I932" s="1395"/>
      <c r="J932" s="1395"/>
      <c r="K932" s="1395"/>
      <c r="L932" s="1395"/>
      <c r="M932" s="1395"/>
      <c r="N932" s="1395"/>
      <c r="O932" s="1395"/>
      <c r="P932" s="1395"/>
      <c r="Q932" s="1395"/>
      <c r="R932" s="1395"/>
      <c r="S932" s="1395"/>
      <c r="T932" s="1395"/>
      <c r="U932" s="1395"/>
      <c r="V932" s="1395"/>
      <c r="W932" s="1395"/>
      <c r="X932" s="1395"/>
      <c r="Y932" s="1395"/>
      <c r="Z932" s="1395"/>
    </row>
    <row r="933">
      <c r="A933" s="1395"/>
      <c r="B933" s="1395"/>
      <c r="C933" s="1395"/>
      <c r="D933" s="1395"/>
      <c r="E933" s="1395"/>
      <c r="F933" s="1395"/>
      <c r="G933" s="1395"/>
      <c r="H933" s="1395"/>
      <c r="I933" s="1395"/>
      <c r="J933" s="1395"/>
      <c r="K933" s="1395"/>
      <c r="L933" s="1395"/>
      <c r="M933" s="1395"/>
      <c r="N933" s="1395"/>
      <c r="O933" s="1395"/>
      <c r="P933" s="1395"/>
      <c r="Q933" s="1395"/>
      <c r="R933" s="1395"/>
      <c r="S933" s="1395"/>
      <c r="T933" s="1395"/>
      <c r="U933" s="1395"/>
      <c r="V933" s="1395"/>
      <c r="W933" s="1395"/>
      <c r="X933" s="1395"/>
      <c r="Y933" s="1395"/>
      <c r="Z933" s="1395"/>
    </row>
    <row r="934">
      <c r="A934" s="1395"/>
      <c r="B934" s="1395"/>
      <c r="C934" s="1395"/>
      <c r="D934" s="1395"/>
      <c r="E934" s="1395"/>
      <c r="F934" s="1395"/>
      <c r="G934" s="1395"/>
      <c r="H934" s="1395"/>
      <c r="I934" s="1395"/>
      <c r="J934" s="1395"/>
      <c r="K934" s="1395"/>
      <c r="L934" s="1395"/>
      <c r="M934" s="1395"/>
      <c r="N934" s="1395"/>
      <c r="O934" s="1395"/>
      <c r="P934" s="1395"/>
      <c r="Q934" s="1395"/>
      <c r="R934" s="1395"/>
      <c r="S934" s="1395"/>
      <c r="T934" s="1395"/>
      <c r="U934" s="1395"/>
      <c r="V934" s="1395"/>
      <c r="W934" s="1395"/>
      <c r="X934" s="1395"/>
      <c r="Y934" s="1395"/>
      <c r="Z934" s="1395"/>
    </row>
    <row r="935">
      <c r="A935" s="1395"/>
      <c r="B935" s="1395"/>
      <c r="C935" s="1395"/>
      <c r="D935" s="1395"/>
      <c r="E935" s="1395"/>
      <c r="F935" s="1395"/>
      <c r="G935" s="1395"/>
      <c r="H935" s="1395"/>
      <c r="I935" s="1395"/>
      <c r="J935" s="1395"/>
      <c r="K935" s="1395"/>
      <c r="L935" s="1395"/>
      <c r="M935" s="1395"/>
      <c r="N935" s="1395"/>
      <c r="O935" s="1395"/>
      <c r="P935" s="1395"/>
      <c r="Q935" s="1395"/>
      <c r="R935" s="1395"/>
      <c r="S935" s="1395"/>
      <c r="T935" s="1395"/>
      <c r="U935" s="1395"/>
      <c r="V935" s="1395"/>
      <c r="W935" s="1395"/>
      <c r="X935" s="1395"/>
      <c r="Y935" s="1395"/>
      <c r="Z935" s="1395"/>
    </row>
    <row r="936">
      <c r="A936" s="1395"/>
      <c r="B936" s="1395"/>
      <c r="C936" s="1395"/>
      <c r="D936" s="1395"/>
      <c r="E936" s="1395"/>
      <c r="F936" s="1395"/>
      <c r="G936" s="1395"/>
      <c r="H936" s="1395"/>
      <c r="I936" s="1395"/>
      <c r="J936" s="1395"/>
      <c r="K936" s="1395"/>
      <c r="L936" s="1395"/>
      <c r="M936" s="1395"/>
      <c r="N936" s="1395"/>
      <c r="O936" s="1395"/>
      <c r="P936" s="1395"/>
      <c r="Q936" s="1395"/>
      <c r="R936" s="1395"/>
      <c r="S936" s="1395"/>
      <c r="T936" s="1395"/>
      <c r="U936" s="1395"/>
      <c r="V936" s="1395"/>
      <c r="W936" s="1395"/>
      <c r="X936" s="1395"/>
      <c r="Y936" s="1395"/>
      <c r="Z936" s="1395"/>
    </row>
    <row r="937">
      <c r="A937" s="1395"/>
      <c r="B937" s="1395"/>
      <c r="C937" s="1395"/>
      <c r="D937" s="1395"/>
      <c r="E937" s="1395"/>
      <c r="F937" s="1395"/>
      <c r="G937" s="1395"/>
      <c r="H937" s="1395"/>
      <c r="I937" s="1395"/>
      <c r="J937" s="1395"/>
      <c r="K937" s="1395"/>
      <c r="L937" s="1395"/>
      <c r="M937" s="1395"/>
      <c r="N937" s="1395"/>
      <c r="O937" s="1395"/>
      <c r="P937" s="1395"/>
      <c r="Q937" s="1395"/>
      <c r="R937" s="1395"/>
      <c r="S937" s="1395"/>
      <c r="T937" s="1395"/>
      <c r="U937" s="1395"/>
      <c r="V937" s="1395"/>
      <c r="W937" s="1395"/>
      <c r="X937" s="1395"/>
      <c r="Y937" s="1395"/>
      <c r="Z937" s="1395"/>
    </row>
    <row r="938">
      <c r="A938" s="1395"/>
      <c r="B938" s="1395"/>
      <c r="C938" s="1395"/>
      <c r="D938" s="1395"/>
      <c r="E938" s="1395"/>
      <c r="F938" s="1395"/>
      <c r="G938" s="1395"/>
      <c r="H938" s="1395"/>
      <c r="I938" s="1395"/>
      <c r="J938" s="1395"/>
      <c r="K938" s="1395"/>
      <c r="L938" s="1395"/>
      <c r="M938" s="1395"/>
      <c r="N938" s="1395"/>
      <c r="O938" s="1395"/>
      <c r="P938" s="1395"/>
      <c r="Q938" s="1395"/>
      <c r="R938" s="1395"/>
      <c r="S938" s="1395"/>
      <c r="T938" s="1395"/>
      <c r="U938" s="1395"/>
      <c r="V938" s="1395"/>
      <c r="W938" s="1395"/>
      <c r="X938" s="1395"/>
      <c r="Y938" s="1395"/>
      <c r="Z938" s="1395"/>
    </row>
    <row r="939">
      <c r="A939" s="1395"/>
      <c r="B939" s="1395"/>
      <c r="C939" s="1395"/>
      <c r="D939" s="1395"/>
      <c r="E939" s="1395"/>
      <c r="F939" s="1395"/>
      <c r="G939" s="1395"/>
      <c r="H939" s="1395"/>
      <c r="I939" s="1395"/>
      <c r="J939" s="1395"/>
      <c r="K939" s="1395"/>
      <c r="L939" s="1395"/>
      <c r="M939" s="1395"/>
      <c r="N939" s="1395"/>
      <c r="O939" s="1395"/>
      <c r="P939" s="1395"/>
      <c r="Q939" s="1395"/>
      <c r="R939" s="1395"/>
      <c r="S939" s="1395"/>
      <c r="T939" s="1395"/>
      <c r="U939" s="1395"/>
      <c r="V939" s="1395"/>
      <c r="W939" s="1395"/>
      <c r="X939" s="1395"/>
      <c r="Y939" s="1395"/>
      <c r="Z939" s="1395"/>
    </row>
    <row r="940">
      <c r="A940" s="1395"/>
      <c r="B940" s="1395"/>
      <c r="C940" s="1395"/>
      <c r="D940" s="1395"/>
      <c r="E940" s="1395"/>
      <c r="F940" s="1395"/>
      <c r="G940" s="1395"/>
      <c r="H940" s="1395"/>
      <c r="I940" s="1395"/>
      <c r="J940" s="1395"/>
      <c r="K940" s="1395"/>
      <c r="L940" s="1395"/>
      <c r="M940" s="1395"/>
      <c r="N940" s="1395"/>
      <c r="O940" s="1395"/>
      <c r="P940" s="1395"/>
      <c r="Q940" s="1395"/>
      <c r="R940" s="1395"/>
      <c r="S940" s="1395"/>
      <c r="T940" s="1395"/>
      <c r="U940" s="1395"/>
      <c r="V940" s="1395"/>
      <c r="W940" s="1395"/>
      <c r="X940" s="1395"/>
      <c r="Y940" s="1395"/>
      <c r="Z940" s="1395"/>
    </row>
    <row r="941">
      <c r="A941" s="1395"/>
      <c r="B941" s="1395"/>
      <c r="C941" s="1395"/>
      <c r="D941" s="1395"/>
      <c r="E941" s="1395"/>
      <c r="F941" s="1395"/>
      <c r="G941" s="1395"/>
      <c r="H941" s="1395"/>
      <c r="I941" s="1395"/>
      <c r="J941" s="1395"/>
      <c r="K941" s="1395"/>
      <c r="L941" s="1395"/>
      <c r="M941" s="1395"/>
      <c r="N941" s="1395"/>
      <c r="O941" s="1395"/>
      <c r="P941" s="1395"/>
      <c r="Q941" s="1395"/>
      <c r="R941" s="1395"/>
      <c r="S941" s="1395"/>
      <c r="T941" s="1395"/>
      <c r="U941" s="1395"/>
      <c r="V941" s="1395"/>
      <c r="W941" s="1395"/>
      <c r="X941" s="1395"/>
      <c r="Y941" s="1395"/>
      <c r="Z941" s="1395"/>
    </row>
    <row r="942">
      <c r="A942" s="1395"/>
      <c r="B942" s="1395"/>
      <c r="C942" s="1395"/>
      <c r="D942" s="1395"/>
      <c r="E942" s="1395"/>
      <c r="F942" s="1395"/>
      <c r="G942" s="1395"/>
      <c r="H942" s="1395"/>
      <c r="I942" s="1395"/>
      <c r="J942" s="1395"/>
      <c r="K942" s="1395"/>
      <c r="L942" s="1395"/>
      <c r="M942" s="1395"/>
      <c r="N942" s="1395"/>
      <c r="O942" s="1395"/>
      <c r="P942" s="1395"/>
      <c r="Q942" s="1395"/>
      <c r="R942" s="1395"/>
      <c r="S942" s="1395"/>
      <c r="T942" s="1395"/>
      <c r="U942" s="1395"/>
      <c r="V942" s="1395"/>
      <c r="W942" s="1395"/>
      <c r="X942" s="1395"/>
      <c r="Y942" s="1395"/>
      <c r="Z942" s="1395"/>
    </row>
    <row r="943">
      <c r="A943" s="1395"/>
      <c r="B943" s="1395"/>
      <c r="C943" s="1395"/>
      <c r="D943" s="1395"/>
      <c r="E943" s="1395"/>
      <c r="F943" s="1395"/>
      <c r="G943" s="1395"/>
      <c r="H943" s="1395"/>
      <c r="I943" s="1395"/>
      <c r="J943" s="1395"/>
      <c r="K943" s="1395"/>
      <c r="L943" s="1395"/>
      <c r="M943" s="1395"/>
      <c r="N943" s="1395"/>
      <c r="O943" s="1395"/>
      <c r="P943" s="1395"/>
      <c r="Q943" s="1395"/>
      <c r="R943" s="1395"/>
      <c r="S943" s="1395"/>
      <c r="T943" s="1395"/>
      <c r="U943" s="1395"/>
      <c r="V943" s="1395"/>
      <c r="W943" s="1395"/>
      <c r="X943" s="1395"/>
      <c r="Y943" s="1395"/>
      <c r="Z943" s="1395"/>
    </row>
    <row r="944">
      <c r="A944" s="1395"/>
      <c r="B944" s="1395"/>
      <c r="C944" s="1395"/>
      <c r="D944" s="1395"/>
      <c r="E944" s="1395"/>
      <c r="F944" s="1395"/>
      <c r="G944" s="1395"/>
      <c r="H944" s="1395"/>
      <c r="I944" s="1395"/>
      <c r="J944" s="1395"/>
      <c r="K944" s="1395"/>
      <c r="L944" s="1395"/>
      <c r="M944" s="1395"/>
      <c r="N944" s="1395"/>
      <c r="O944" s="1395"/>
      <c r="P944" s="1395"/>
      <c r="Q944" s="1395"/>
      <c r="R944" s="1395"/>
      <c r="S944" s="1395"/>
      <c r="T944" s="1395"/>
      <c r="U944" s="1395"/>
      <c r="V944" s="1395"/>
      <c r="W944" s="1395"/>
      <c r="X944" s="1395"/>
      <c r="Y944" s="1395"/>
      <c r="Z944" s="1395"/>
    </row>
    <row r="945">
      <c r="A945" s="1395"/>
      <c r="B945" s="1395"/>
      <c r="C945" s="1395"/>
      <c r="D945" s="1395"/>
      <c r="E945" s="1395"/>
      <c r="F945" s="1395"/>
      <c r="G945" s="1395"/>
      <c r="H945" s="1395"/>
      <c r="I945" s="1395"/>
      <c r="J945" s="1395"/>
      <c r="K945" s="1395"/>
      <c r="L945" s="1395"/>
      <c r="M945" s="1395"/>
      <c r="N945" s="1395"/>
      <c r="O945" s="1395"/>
      <c r="P945" s="1395"/>
      <c r="Q945" s="1395"/>
      <c r="R945" s="1395"/>
      <c r="S945" s="1395"/>
      <c r="T945" s="1395"/>
      <c r="U945" s="1395"/>
      <c r="V945" s="1395"/>
      <c r="W945" s="1395"/>
      <c r="X945" s="1395"/>
      <c r="Y945" s="1395"/>
      <c r="Z945" s="1395"/>
    </row>
    <row r="946">
      <c r="A946" s="1395"/>
      <c r="B946" s="1395"/>
      <c r="C946" s="1395"/>
      <c r="D946" s="1395"/>
      <c r="E946" s="1395"/>
      <c r="F946" s="1395"/>
      <c r="G946" s="1395"/>
      <c r="H946" s="1395"/>
      <c r="I946" s="1395"/>
      <c r="J946" s="1395"/>
      <c r="K946" s="1395"/>
      <c r="L946" s="1395"/>
      <c r="M946" s="1395"/>
      <c r="N946" s="1395"/>
      <c r="O946" s="1395"/>
      <c r="P946" s="1395"/>
      <c r="Q946" s="1395"/>
      <c r="R946" s="1395"/>
      <c r="S946" s="1395"/>
      <c r="T946" s="1395"/>
      <c r="U946" s="1395"/>
      <c r="V946" s="1395"/>
      <c r="W946" s="1395"/>
      <c r="X946" s="1395"/>
      <c r="Y946" s="1395"/>
      <c r="Z946" s="1395"/>
    </row>
    <row r="947">
      <c r="A947" s="1395"/>
      <c r="B947" s="1395"/>
      <c r="C947" s="1395"/>
      <c r="D947" s="1395"/>
      <c r="E947" s="1395"/>
      <c r="F947" s="1395"/>
      <c r="G947" s="1395"/>
      <c r="H947" s="1395"/>
      <c r="I947" s="1395"/>
      <c r="J947" s="1395"/>
      <c r="K947" s="1395"/>
      <c r="L947" s="1395"/>
      <c r="M947" s="1395"/>
      <c r="N947" s="1395"/>
      <c r="O947" s="1395"/>
      <c r="P947" s="1395"/>
      <c r="Q947" s="1395"/>
      <c r="R947" s="1395"/>
      <c r="S947" s="1395"/>
      <c r="T947" s="1395"/>
      <c r="U947" s="1395"/>
      <c r="V947" s="1395"/>
      <c r="W947" s="1395"/>
      <c r="X947" s="1395"/>
      <c r="Y947" s="1395"/>
      <c r="Z947" s="1395"/>
    </row>
    <row r="948">
      <c r="A948" s="1395"/>
      <c r="B948" s="1395"/>
      <c r="C948" s="1395"/>
      <c r="D948" s="1395"/>
      <c r="E948" s="1395"/>
      <c r="F948" s="1395"/>
      <c r="G948" s="1395"/>
      <c r="H948" s="1395"/>
      <c r="I948" s="1395"/>
      <c r="J948" s="1395"/>
      <c r="K948" s="1395"/>
      <c r="L948" s="1395"/>
      <c r="M948" s="1395"/>
      <c r="N948" s="1395"/>
      <c r="O948" s="1395"/>
      <c r="P948" s="1395"/>
      <c r="Q948" s="1395"/>
      <c r="R948" s="1395"/>
      <c r="S948" s="1395"/>
      <c r="T948" s="1395"/>
      <c r="U948" s="1395"/>
      <c r="V948" s="1395"/>
      <c r="W948" s="1395"/>
      <c r="X948" s="1395"/>
      <c r="Y948" s="1395"/>
      <c r="Z948" s="1395"/>
    </row>
    <row r="949">
      <c r="A949" s="1395"/>
      <c r="B949" s="1395"/>
      <c r="C949" s="1395"/>
      <c r="D949" s="1395"/>
      <c r="E949" s="1395"/>
      <c r="F949" s="1395"/>
      <c r="G949" s="1395"/>
      <c r="H949" s="1395"/>
      <c r="I949" s="1395"/>
      <c r="J949" s="1395"/>
      <c r="K949" s="1395"/>
      <c r="L949" s="1395"/>
      <c r="M949" s="1395"/>
      <c r="N949" s="1395"/>
      <c r="O949" s="1395"/>
      <c r="P949" s="1395"/>
      <c r="Q949" s="1395"/>
      <c r="R949" s="1395"/>
      <c r="S949" s="1395"/>
      <c r="T949" s="1395"/>
      <c r="U949" s="1395"/>
      <c r="V949" s="1395"/>
      <c r="W949" s="1395"/>
      <c r="X949" s="1395"/>
      <c r="Y949" s="1395"/>
      <c r="Z949" s="1395"/>
    </row>
    <row r="950">
      <c r="A950" s="1395"/>
      <c r="B950" s="1395"/>
      <c r="C950" s="1395"/>
      <c r="D950" s="1395"/>
      <c r="E950" s="1395"/>
      <c r="F950" s="1395"/>
      <c r="G950" s="1395"/>
      <c r="H950" s="1395"/>
      <c r="I950" s="1395"/>
      <c r="J950" s="1395"/>
      <c r="K950" s="1395"/>
      <c r="L950" s="1395"/>
      <c r="M950" s="1395"/>
      <c r="N950" s="1395"/>
      <c r="O950" s="1395"/>
      <c r="P950" s="1395"/>
      <c r="Q950" s="1395"/>
      <c r="R950" s="1395"/>
      <c r="S950" s="1395"/>
      <c r="T950" s="1395"/>
      <c r="U950" s="1395"/>
      <c r="V950" s="1395"/>
      <c r="W950" s="1395"/>
      <c r="X950" s="1395"/>
      <c r="Y950" s="1395"/>
      <c r="Z950" s="1395"/>
    </row>
    <row r="951">
      <c r="A951" s="1395"/>
      <c r="B951" s="1395"/>
      <c r="C951" s="1395"/>
      <c r="D951" s="1395"/>
      <c r="E951" s="1395"/>
      <c r="F951" s="1395"/>
      <c r="G951" s="1395"/>
      <c r="H951" s="1395"/>
      <c r="I951" s="1395"/>
      <c r="J951" s="1395"/>
      <c r="K951" s="1395"/>
      <c r="L951" s="1395"/>
      <c r="M951" s="1395"/>
      <c r="N951" s="1395"/>
      <c r="O951" s="1395"/>
      <c r="P951" s="1395"/>
      <c r="Q951" s="1395"/>
      <c r="R951" s="1395"/>
      <c r="S951" s="1395"/>
      <c r="T951" s="1395"/>
      <c r="U951" s="1395"/>
      <c r="V951" s="1395"/>
      <c r="W951" s="1395"/>
      <c r="X951" s="1395"/>
      <c r="Y951" s="1395"/>
      <c r="Z951" s="1395"/>
    </row>
    <row r="952">
      <c r="A952" s="1395"/>
      <c r="B952" s="1395"/>
      <c r="C952" s="1395"/>
      <c r="D952" s="1395"/>
      <c r="E952" s="1395"/>
      <c r="F952" s="1395"/>
      <c r="G952" s="1395"/>
      <c r="H952" s="1395"/>
      <c r="I952" s="1395"/>
      <c r="J952" s="1395"/>
      <c r="K952" s="1395"/>
      <c r="L952" s="1395"/>
      <c r="M952" s="1395"/>
      <c r="N952" s="1395"/>
      <c r="O952" s="1395"/>
      <c r="P952" s="1395"/>
      <c r="Q952" s="1395"/>
      <c r="R952" s="1395"/>
      <c r="S952" s="1395"/>
      <c r="T952" s="1395"/>
      <c r="U952" s="1395"/>
      <c r="V952" s="1395"/>
      <c r="W952" s="1395"/>
      <c r="X952" s="1395"/>
      <c r="Y952" s="1395"/>
      <c r="Z952" s="1395"/>
    </row>
    <row r="953">
      <c r="A953" s="1395"/>
      <c r="B953" s="1395"/>
      <c r="C953" s="1395"/>
      <c r="D953" s="1395"/>
      <c r="E953" s="1395"/>
      <c r="F953" s="1395"/>
      <c r="G953" s="1395"/>
      <c r="H953" s="1395"/>
      <c r="I953" s="1395"/>
      <c r="J953" s="1395"/>
      <c r="K953" s="1395"/>
      <c r="L953" s="1395"/>
      <c r="M953" s="1395"/>
      <c r="N953" s="1395"/>
      <c r="O953" s="1395"/>
      <c r="P953" s="1395"/>
      <c r="Q953" s="1395"/>
      <c r="R953" s="1395"/>
      <c r="S953" s="1395"/>
      <c r="T953" s="1395"/>
      <c r="U953" s="1395"/>
      <c r="V953" s="1395"/>
      <c r="W953" s="1395"/>
      <c r="X953" s="1395"/>
      <c r="Y953" s="1395"/>
      <c r="Z953" s="1395"/>
    </row>
    <row r="954">
      <c r="A954" s="1395"/>
      <c r="B954" s="1395"/>
      <c r="C954" s="1395"/>
      <c r="D954" s="1395"/>
      <c r="E954" s="1395"/>
      <c r="F954" s="1395"/>
      <c r="G954" s="1395"/>
      <c r="H954" s="1395"/>
      <c r="I954" s="1395"/>
      <c r="J954" s="1395"/>
      <c r="K954" s="1395"/>
      <c r="L954" s="1395"/>
      <c r="M954" s="1395"/>
      <c r="N954" s="1395"/>
      <c r="O954" s="1395"/>
      <c r="P954" s="1395"/>
      <c r="Q954" s="1395"/>
      <c r="R954" s="1395"/>
      <c r="S954" s="1395"/>
      <c r="T954" s="1395"/>
      <c r="U954" s="1395"/>
      <c r="V954" s="1395"/>
      <c r="W954" s="1395"/>
      <c r="X954" s="1395"/>
      <c r="Y954" s="1395"/>
      <c r="Z954" s="1395"/>
    </row>
    <row r="955">
      <c r="A955" s="1395"/>
      <c r="B955" s="1395"/>
      <c r="C955" s="1395"/>
      <c r="D955" s="1395"/>
      <c r="E955" s="1395"/>
      <c r="F955" s="1395"/>
      <c r="G955" s="1395"/>
      <c r="H955" s="1395"/>
      <c r="I955" s="1395"/>
      <c r="J955" s="1395"/>
      <c r="K955" s="1395"/>
      <c r="L955" s="1395"/>
      <c r="M955" s="1395"/>
      <c r="N955" s="1395"/>
      <c r="O955" s="1395"/>
      <c r="P955" s="1395"/>
      <c r="Q955" s="1395"/>
      <c r="R955" s="1395"/>
      <c r="S955" s="1395"/>
      <c r="T955" s="1395"/>
      <c r="U955" s="1395"/>
      <c r="V955" s="1395"/>
      <c r="W955" s="1395"/>
      <c r="X955" s="1395"/>
      <c r="Y955" s="1395"/>
      <c r="Z955" s="1395"/>
    </row>
    <row r="956">
      <c r="A956" s="1395"/>
      <c r="B956" s="1395"/>
      <c r="C956" s="1395"/>
      <c r="D956" s="1395"/>
      <c r="E956" s="1395"/>
      <c r="F956" s="1395"/>
      <c r="G956" s="1395"/>
      <c r="H956" s="1395"/>
      <c r="I956" s="1395"/>
      <c r="J956" s="1395"/>
      <c r="K956" s="1395"/>
      <c r="L956" s="1395"/>
      <c r="M956" s="1395"/>
      <c r="N956" s="1395"/>
      <c r="O956" s="1395"/>
      <c r="P956" s="1395"/>
      <c r="Q956" s="1395"/>
      <c r="R956" s="1395"/>
      <c r="S956" s="1395"/>
      <c r="T956" s="1395"/>
      <c r="U956" s="1395"/>
      <c r="V956" s="1395"/>
      <c r="W956" s="1395"/>
      <c r="X956" s="1395"/>
      <c r="Y956" s="1395"/>
      <c r="Z956" s="1395"/>
    </row>
    <row r="957">
      <c r="A957" s="1395"/>
      <c r="B957" s="1395"/>
      <c r="C957" s="1395"/>
      <c r="D957" s="1395"/>
      <c r="E957" s="1395"/>
      <c r="F957" s="1395"/>
      <c r="G957" s="1395"/>
      <c r="H957" s="1395"/>
      <c r="I957" s="1395"/>
      <c r="J957" s="1395"/>
      <c r="K957" s="1395"/>
      <c r="L957" s="1395"/>
      <c r="M957" s="1395"/>
      <c r="N957" s="1395"/>
      <c r="O957" s="1395"/>
      <c r="P957" s="1395"/>
      <c r="Q957" s="1395"/>
      <c r="R957" s="1395"/>
      <c r="S957" s="1395"/>
      <c r="T957" s="1395"/>
      <c r="U957" s="1395"/>
      <c r="V957" s="1395"/>
      <c r="W957" s="1395"/>
      <c r="X957" s="1395"/>
      <c r="Y957" s="1395"/>
      <c r="Z957" s="1395"/>
    </row>
    <row r="958">
      <c r="A958" s="1395"/>
      <c r="B958" s="1395"/>
      <c r="C958" s="1395"/>
      <c r="D958" s="1395"/>
      <c r="E958" s="1395"/>
      <c r="F958" s="1395"/>
      <c r="G958" s="1395"/>
      <c r="H958" s="1395"/>
      <c r="I958" s="1395"/>
      <c r="J958" s="1395"/>
      <c r="K958" s="1395"/>
      <c r="L958" s="1395"/>
      <c r="M958" s="1395"/>
      <c r="N958" s="1395"/>
      <c r="O958" s="1395"/>
      <c r="P958" s="1395"/>
      <c r="Q958" s="1395"/>
      <c r="R958" s="1395"/>
      <c r="S958" s="1395"/>
      <c r="T958" s="1395"/>
      <c r="U958" s="1395"/>
      <c r="V958" s="1395"/>
      <c r="W958" s="1395"/>
      <c r="X958" s="1395"/>
      <c r="Y958" s="1395"/>
      <c r="Z958" s="1395"/>
    </row>
    <row r="959">
      <c r="A959" s="1395"/>
      <c r="B959" s="1395"/>
      <c r="C959" s="1395"/>
      <c r="D959" s="1395"/>
      <c r="E959" s="1395"/>
      <c r="F959" s="1395"/>
      <c r="G959" s="1395"/>
      <c r="H959" s="1395"/>
      <c r="I959" s="1395"/>
      <c r="J959" s="1395"/>
      <c r="K959" s="1395"/>
      <c r="L959" s="1395"/>
      <c r="M959" s="1395"/>
      <c r="N959" s="1395"/>
      <c r="O959" s="1395"/>
      <c r="P959" s="1395"/>
      <c r="Q959" s="1395"/>
      <c r="R959" s="1395"/>
      <c r="S959" s="1395"/>
      <c r="T959" s="1395"/>
      <c r="U959" s="1395"/>
      <c r="V959" s="1395"/>
      <c r="W959" s="1395"/>
      <c r="X959" s="1395"/>
      <c r="Y959" s="1395"/>
      <c r="Z959" s="1395"/>
    </row>
    <row r="960">
      <c r="A960" s="1395"/>
      <c r="B960" s="1395"/>
      <c r="C960" s="1395"/>
      <c r="D960" s="1395"/>
      <c r="E960" s="1395"/>
      <c r="F960" s="1395"/>
      <c r="G960" s="1395"/>
      <c r="H960" s="1395"/>
      <c r="I960" s="1395"/>
      <c r="J960" s="1395"/>
      <c r="K960" s="1395"/>
      <c r="L960" s="1395"/>
      <c r="M960" s="1395"/>
      <c r="N960" s="1395"/>
      <c r="O960" s="1395"/>
      <c r="P960" s="1395"/>
      <c r="Q960" s="1395"/>
      <c r="R960" s="1395"/>
      <c r="S960" s="1395"/>
      <c r="T960" s="1395"/>
      <c r="U960" s="1395"/>
      <c r="V960" s="1395"/>
      <c r="W960" s="1395"/>
      <c r="X960" s="1395"/>
      <c r="Y960" s="1395"/>
      <c r="Z960" s="1395"/>
    </row>
    <row r="961">
      <c r="A961" s="1395"/>
      <c r="B961" s="1395"/>
      <c r="C961" s="1395"/>
      <c r="D961" s="1395"/>
      <c r="E961" s="1395"/>
      <c r="F961" s="1395"/>
      <c r="G961" s="1395"/>
      <c r="H961" s="1395"/>
      <c r="I961" s="1395"/>
      <c r="J961" s="1395"/>
      <c r="K961" s="1395"/>
      <c r="L961" s="1395"/>
      <c r="M961" s="1395"/>
      <c r="N961" s="1395"/>
      <c r="O961" s="1395"/>
      <c r="P961" s="1395"/>
      <c r="Q961" s="1395"/>
      <c r="R961" s="1395"/>
      <c r="S961" s="1395"/>
      <c r="T961" s="1395"/>
      <c r="U961" s="1395"/>
      <c r="V961" s="1395"/>
      <c r="W961" s="1395"/>
      <c r="X961" s="1395"/>
      <c r="Y961" s="1395"/>
      <c r="Z961" s="1395"/>
    </row>
    <row r="962">
      <c r="A962" s="1395"/>
      <c r="B962" s="1395"/>
      <c r="C962" s="1395"/>
      <c r="D962" s="1395"/>
      <c r="E962" s="1395"/>
      <c r="F962" s="1395"/>
      <c r="G962" s="1395"/>
      <c r="H962" s="1395"/>
      <c r="I962" s="1395"/>
      <c r="J962" s="1395"/>
      <c r="K962" s="1395"/>
      <c r="L962" s="1395"/>
      <c r="M962" s="1395"/>
      <c r="N962" s="1395"/>
      <c r="O962" s="1395"/>
      <c r="P962" s="1395"/>
      <c r="Q962" s="1395"/>
      <c r="R962" s="1395"/>
      <c r="S962" s="1395"/>
      <c r="T962" s="1395"/>
      <c r="U962" s="1395"/>
      <c r="V962" s="1395"/>
      <c r="W962" s="1395"/>
      <c r="X962" s="1395"/>
      <c r="Y962" s="1395"/>
      <c r="Z962" s="1395"/>
    </row>
    <row r="963">
      <c r="A963" s="1395"/>
      <c r="B963" s="1395"/>
      <c r="C963" s="1395"/>
      <c r="D963" s="1395"/>
      <c r="E963" s="1395"/>
      <c r="F963" s="1395"/>
      <c r="G963" s="1395"/>
      <c r="H963" s="1395"/>
      <c r="I963" s="1395"/>
      <c r="J963" s="1395"/>
      <c r="K963" s="1395"/>
      <c r="L963" s="1395"/>
      <c r="M963" s="1395"/>
      <c r="N963" s="1395"/>
      <c r="O963" s="1395"/>
      <c r="P963" s="1395"/>
      <c r="Q963" s="1395"/>
      <c r="R963" s="1395"/>
      <c r="S963" s="1395"/>
      <c r="T963" s="1395"/>
      <c r="U963" s="1395"/>
      <c r="V963" s="1395"/>
      <c r="W963" s="1395"/>
      <c r="X963" s="1395"/>
      <c r="Y963" s="1395"/>
      <c r="Z963" s="1395"/>
    </row>
    <row r="964">
      <c r="A964" s="1395"/>
      <c r="B964" s="1395"/>
      <c r="C964" s="1395"/>
      <c r="D964" s="1395"/>
      <c r="E964" s="1395"/>
      <c r="F964" s="1395"/>
      <c r="G964" s="1395"/>
      <c r="H964" s="1395"/>
      <c r="I964" s="1395"/>
      <c r="J964" s="1395"/>
      <c r="K964" s="1395"/>
      <c r="L964" s="1395"/>
      <c r="M964" s="1395"/>
      <c r="N964" s="1395"/>
      <c r="O964" s="1395"/>
      <c r="P964" s="1395"/>
      <c r="Q964" s="1395"/>
      <c r="R964" s="1395"/>
      <c r="S964" s="1395"/>
      <c r="T964" s="1395"/>
      <c r="U964" s="1395"/>
      <c r="V964" s="1395"/>
      <c r="W964" s="1395"/>
      <c r="X964" s="1395"/>
      <c r="Y964" s="1395"/>
      <c r="Z964" s="1395"/>
    </row>
    <row r="965">
      <c r="A965" s="1395"/>
      <c r="B965" s="1395"/>
      <c r="C965" s="1395"/>
      <c r="D965" s="1395"/>
      <c r="E965" s="1395"/>
      <c r="F965" s="1395"/>
      <c r="G965" s="1395"/>
      <c r="H965" s="1395"/>
      <c r="I965" s="1395"/>
      <c r="J965" s="1395"/>
      <c r="K965" s="1395"/>
      <c r="L965" s="1395"/>
      <c r="M965" s="1395"/>
      <c r="N965" s="1395"/>
      <c r="O965" s="1395"/>
      <c r="P965" s="1395"/>
      <c r="Q965" s="1395"/>
      <c r="R965" s="1395"/>
      <c r="S965" s="1395"/>
      <c r="T965" s="1395"/>
      <c r="U965" s="1395"/>
      <c r="V965" s="1395"/>
      <c r="W965" s="1395"/>
      <c r="X965" s="1395"/>
      <c r="Y965" s="1395"/>
      <c r="Z965" s="1395"/>
    </row>
    <row r="966">
      <c r="A966" s="1395"/>
      <c r="B966" s="1395"/>
      <c r="C966" s="1395"/>
      <c r="D966" s="1395"/>
      <c r="E966" s="1395"/>
      <c r="F966" s="1395"/>
      <c r="G966" s="1395"/>
      <c r="H966" s="1395"/>
      <c r="I966" s="1395"/>
      <c r="J966" s="1395"/>
      <c r="K966" s="1395"/>
      <c r="L966" s="1395"/>
      <c r="M966" s="1395"/>
      <c r="N966" s="1395"/>
      <c r="O966" s="1395"/>
      <c r="P966" s="1395"/>
      <c r="Q966" s="1395"/>
      <c r="R966" s="1395"/>
      <c r="S966" s="1395"/>
      <c r="T966" s="1395"/>
      <c r="U966" s="1395"/>
      <c r="V966" s="1395"/>
      <c r="W966" s="1395"/>
      <c r="X966" s="1395"/>
      <c r="Y966" s="1395"/>
      <c r="Z966" s="1395"/>
    </row>
    <row r="967">
      <c r="A967" s="1395"/>
      <c r="B967" s="1395"/>
      <c r="C967" s="1395"/>
      <c r="D967" s="1395"/>
      <c r="E967" s="1395"/>
      <c r="F967" s="1395"/>
      <c r="G967" s="1395"/>
      <c r="H967" s="1395"/>
      <c r="I967" s="1395"/>
      <c r="J967" s="1395"/>
      <c r="K967" s="1395"/>
      <c r="L967" s="1395"/>
      <c r="M967" s="1395"/>
      <c r="N967" s="1395"/>
      <c r="O967" s="1395"/>
      <c r="P967" s="1395"/>
      <c r="Q967" s="1395"/>
      <c r="R967" s="1395"/>
      <c r="S967" s="1395"/>
      <c r="T967" s="1395"/>
      <c r="U967" s="1395"/>
      <c r="V967" s="1395"/>
      <c r="W967" s="1395"/>
      <c r="X967" s="1395"/>
      <c r="Y967" s="1395"/>
      <c r="Z967" s="1395"/>
    </row>
    <row r="968">
      <c r="A968" s="1395"/>
      <c r="B968" s="1395"/>
      <c r="C968" s="1395"/>
      <c r="D968" s="1395"/>
      <c r="E968" s="1395"/>
      <c r="F968" s="1395"/>
      <c r="G968" s="1395"/>
      <c r="H968" s="1395"/>
      <c r="I968" s="1395"/>
      <c r="J968" s="1395"/>
      <c r="K968" s="1395"/>
      <c r="L968" s="1395"/>
      <c r="M968" s="1395"/>
      <c r="N968" s="1395"/>
      <c r="O968" s="1395"/>
      <c r="P968" s="1395"/>
      <c r="Q968" s="1395"/>
      <c r="R968" s="1395"/>
      <c r="S968" s="1395"/>
      <c r="T968" s="1395"/>
      <c r="U968" s="1395"/>
      <c r="V968" s="1395"/>
      <c r="W968" s="1395"/>
      <c r="X968" s="1395"/>
      <c r="Y968" s="1395"/>
      <c r="Z968" s="1395"/>
    </row>
    <row r="969">
      <c r="A969" s="1395"/>
      <c r="B969" s="1395"/>
      <c r="C969" s="1395"/>
      <c r="D969" s="1395"/>
      <c r="E969" s="1395"/>
      <c r="F969" s="1395"/>
      <c r="G969" s="1395"/>
      <c r="H969" s="1395"/>
      <c r="I969" s="1395"/>
      <c r="J969" s="1395"/>
      <c r="K969" s="1395"/>
      <c r="L969" s="1395"/>
      <c r="M969" s="1395"/>
      <c r="N969" s="1395"/>
      <c r="O969" s="1395"/>
      <c r="P969" s="1395"/>
      <c r="Q969" s="1395"/>
      <c r="R969" s="1395"/>
      <c r="S969" s="1395"/>
      <c r="T969" s="1395"/>
      <c r="U969" s="1395"/>
      <c r="V969" s="1395"/>
      <c r="W969" s="1395"/>
      <c r="X969" s="1395"/>
      <c r="Y969" s="1395"/>
      <c r="Z969" s="1395"/>
    </row>
    <row r="970">
      <c r="A970" s="1395"/>
      <c r="B970" s="1395"/>
      <c r="C970" s="1395"/>
      <c r="D970" s="1395"/>
      <c r="E970" s="1395"/>
      <c r="F970" s="1395"/>
      <c r="G970" s="1395"/>
      <c r="H970" s="1395"/>
      <c r="I970" s="1395"/>
      <c r="J970" s="1395"/>
      <c r="K970" s="1395"/>
      <c r="L970" s="1395"/>
      <c r="M970" s="1395"/>
      <c r="N970" s="1395"/>
      <c r="O970" s="1395"/>
      <c r="P970" s="1395"/>
      <c r="Q970" s="1395"/>
      <c r="R970" s="1395"/>
      <c r="S970" s="1395"/>
      <c r="T970" s="1395"/>
      <c r="U970" s="1395"/>
      <c r="V970" s="1395"/>
      <c r="W970" s="1395"/>
      <c r="X970" s="1395"/>
      <c r="Y970" s="1395"/>
      <c r="Z970" s="1395"/>
    </row>
    <row r="971">
      <c r="A971" s="1395"/>
      <c r="B971" s="1395"/>
      <c r="C971" s="1395"/>
      <c r="D971" s="1395"/>
      <c r="E971" s="1395"/>
      <c r="F971" s="1395"/>
      <c r="G971" s="1395"/>
      <c r="H971" s="1395"/>
      <c r="I971" s="1395"/>
      <c r="J971" s="1395"/>
      <c r="K971" s="1395"/>
      <c r="L971" s="1395"/>
      <c r="M971" s="1395"/>
      <c r="N971" s="1395"/>
      <c r="O971" s="1395"/>
      <c r="P971" s="1395"/>
      <c r="Q971" s="1395"/>
      <c r="R971" s="1395"/>
      <c r="S971" s="1395"/>
      <c r="T971" s="1395"/>
      <c r="U971" s="1395"/>
      <c r="V971" s="1395"/>
      <c r="W971" s="1395"/>
      <c r="X971" s="1395"/>
      <c r="Y971" s="1395"/>
      <c r="Z971" s="1395"/>
    </row>
    <row r="972">
      <c r="A972" s="1395"/>
      <c r="B972" s="1395"/>
      <c r="C972" s="1395"/>
      <c r="D972" s="1395"/>
      <c r="E972" s="1395"/>
      <c r="F972" s="1395"/>
      <c r="G972" s="1395"/>
      <c r="H972" s="1395"/>
      <c r="I972" s="1395"/>
      <c r="J972" s="1395"/>
      <c r="K972" s="1395"/>
      <c r="L972" s="1395"/>
      <c r="M972" s="1395"/>
      <c r="N972" s="1395"/>
      <c r="O972" s="1395"/>
      <c r="P972" s="1395"/>
      <c r="Q972" s="1395"/>
      <c r="R972" s="1395"/>
      <c r="S972" s="1395"/>
      <c r="T972" s="1395"/>
      <c r="U972" s="1395"/>
      <c r="V972" s="1395"/>
      <c r="W972" s="1395"/>
      <c r="X972" s="1395"/>
      <c r="Y972" s="1395"/>
      <c r="Z972" s="1395"/>
    </row>
    <row r="973">
      <c r="A973" s="1395"/>
      <c r="B973" s="1395"/>
      <c r="C973" s="1395"/>
      <c r="D973" s="1395"/>
      <c r="E973" s="1395"/>
      <c r="F973" s="1395"/>
      <c r="G973" s="1395"/>
      <c r="H973" s="1395"/>
      <c r="I973" s="1395"/>
      <c r="J973" s="1395"/>
      <c r="K973" s="1395"/>
      <c r="L973" s="1395"/>
      <c r="M973" s="1395"/>
      <c r="N973" s="1395"/>
      <c r="O973" s="1395"/>
      <c r="P973" s="1395"/>
      <c r="Q973" s="1395"/>
      <c r="R973" s="1395"/>
      <c r="S973" s="1395"/>
      <c r="T973" s="1395"/>
      <c r="U973" s="1395"/>
      <c r="V973" s="1395"/>
      <c r="W973" s="1395"/>
      <c r="X973" s="1395"/>
      <c r="Y973" s="1395"/>
      <c r="Z973" s="1395"/>
    </row>
    <row r="974">
      <c r="A974" s="1395"/>
      <c r="B974" s="1395"/>
      <c r="C974" s="1395"/>
      <c r="D974" s="1395"/>
      <c r="E974" s="1395"/>
      <c r="F974" s="1395"/>
      <c r="G974" s="1395"/>
      <c r="H974" s="1395"/>
      <c r="I974" s="1395"/>
      <c r="J974" s="1395"/>
      <c r="K974" s="1395"/>
      <c r="L974" s="1395"/>
      <c r="M974" s="1395"/>
      <c r="N974" s="1395"/>
      <c r="O974" s="1395"/>
      <c r="P974" s="1395"/>
      <c r="Q974" s="1395"/>
      <c r="R974" s="1395"/>
      <c r="S974" s="1395"/>
      <c r="T974" s="1395"/>
      <c r="U974" s="1395"/>
      <c r="V974" s="1395"/>
      <c r="W974" s="1395"/>
      <c r="X974" s="1395"/>
      <c r="Y974" s="1395"/>
      <c r="Z974" s="1395"/>
    </row>
    <row r="975">
      <c r="A975" s="1395"/>
      <c r="B975" s="1395"/>
      <c r="C975" s="1395"/>
      <c r="D975" s="1395"/>
      <c r="E975" s="1395"/>
      <c r="F975" s="1395"/>
      <c r="G975" s="1395"/>
      <c r="H975" s="1395"/>
      <c r="I975" s="1395"/>
      <c r="J975" s="1395"/>
      <c r="K975" s="1395"/>
      <c r="L975" s="1395"/>
      <c r="M975" s="1395"/>
      <c r="N975" s="1395"/>
      <c r="O975" s="1395"/>
      <c r="P975" s="1395"/>
      <c r="Q975" s="1395"/>
      <c r="R975" s="1395"/>
      <c r="S975" s="1395"/>
      <c r="T975" s="1395"/>
      <c r="U975" s="1395"/>
      <c r="V975" s="1395"/>
      <c r="W975" s="1395"/>
      <c r="X975" s="1395"/>
      <c r="Y975" s="1395"/>
      <c r="Z975" s="1395"/>
    </row>
    <row r="976">
      <c r="A976" s="1395"/>
      <c r="B976" s="1395"/>
      <c r="C976" s="1395"/>
      <c r="D976" s="1395"/>
      <c r="E976" s="1395"/>
      <c r="F976" s="1395"/>
      <c r="G976" s="1395"/>
      <c r="H976" s="1395"/>
      <c r="I976" s="1395"/>
      <c r="J976" s="1395"/>
      <c r="K976" s="1395"/>
      <c r="L976" s="1395"/>
      <c r="M976" s="1395"/>
      <c r="N976" s="1395"/>
      <c r="O976" s="1395"/>
      <c r="P976" s="1395"/>
      <c r="Q976" s="1395"/>
      <c r="R976" s="1395"/>
      <c r="S976" s="1395"/>
      <c r="T976" s="1395"/>
      <c r="U976" s="1395"/>
      <c r="V976" s="1395"/>
      <c r="W976" s="1395"/>
      <c r="X976" s="1395"/>
      <c r="Y976" s="1395"/>
      <c r="Z976" s="1395"/>
    </row>
    <row r="977">
      <c r="A977" s="1395"/>
      <c r="B977" s="1395"/>
      <c r="C977" s="1395"/>
      <c r="D977" s="1395"/>
      <c r="E977" s="1395"/>
      <c r="F977" s="1395"/>
      <c r="G977" s="1395"/>
      <c r="H977" s="1395"/>
      <c r="I977" s="1395"/>
      <c r="J977" s="1395"/>
      <c r="K977" s="1395"/>
      <c r="L977" s="1395"/>
      <c r="M977" s="1395"/>
      <c r="N977" s="1395"/>
      <c r="O977" s="1395"/>
      <c r="P977" s="1395"/>
      <c r="Q977" s="1395"/>
      <c r="R977" s="1395"/>
      <c r="S977" s="1395"/>
      <c r="T977" s="1395"/>
      <c r="U977" s="1395"/>
      <c r="V977" s="1395"/>
      <c r="W977" s="1395"/>
      <c r="X977" s="1395"/>
      <c r="Y977" s="1395"/>
      <c r="Z977" s="1395"/>
    </row>
    <row r="978">
      <c r="A978" s="1395"/>
      <c r="B978" s="1395"/>
      <c r="C978" s="1395"/>
      <c r="D978" s="1395"/>
      <c r="E978" s="1395"/>
      <c r="F978" s="1395"/>
      <c r="G978" s="1395"/>
      <c r="H978" s="1395"/>
      <c r="I978" s="1395"/>
      <c r="J978" s="1395"/>
      <c r="K978" s="1395"/>
      <c r="L978" s="1395"/>
      <c r="M978" s="1395"/>
      <c r="N978" s="1395"/>
      <c r="O978" s="1395"/>
      <c r="P978" s="1395"/>
      <c r="Q978" s="1395"/>
      <c r="R978" s="1395"/>
      <c r="S978" s="1395"/>
      <c r="T978" s="1395"/>
      <c r="U978" s="1395"/>
      <c r="V978" s="1395"/>
      <c r="W978" s="1395"/>
      <c r="X978" s="1395"/>
      <c r="Y978" s="1395"/>
      <c r="Z978" s="1395"/>
    </row>
    <row r="979">
      <c r="A979" s="1395"/>
      <c r="B979" s="1395"/>
      <c r="C979" s="1395"/>
      <c r="D979" s="1395"/>
      <c r="E979" s="1395"/>
      <c r="F979" s="1395"/>
      <c r="G979" s="1395"/>
      <c r="H979" s="1395"/>
      <c r="I979" s="1395"/>
      <c r="J979" s="1395"/>
      <c r="K979" s="1395"/>
      <c r="L979" s="1395"/>
      <c r="M979" s="1395"/>
      <c r="N979" s="1395"/>
      <c r="O979" s="1395"/>
      <c r="P979" s="1395"/>
      <c r="Q979" s="1395"/>
      <c r="R979" s="1395"/>
      <c r="S979" s="1395"/>
      <c r="T979" s="1395"/>
      <c r="U979" s="1395"/>
      <c r="V979" s="1395"/>
      <c r="W979" s="1395"/>
      <c r="X979" s="1395"/>
      <c r="Y979" s="1395"/>
      <c r="Z979" s="1395"/>
    </row>
    <row r="980">
      <c r="A980" s="1395"/>
      <c r="B980" s="1395"/>
      <c r="C980" s="1395"/>
      <c r="D980" s="1395"/>
      <c r="E980" s="1395"/>
      <c r="F980" s="1395"/>
      <c r="G980" s="1395"/>
      <c r="H980" s="1395"/>
      <c r="I980" s="1395"/>
      <c r="J980" s="1395"/>
      <c r="K980" s="1395"/>
      <c r="L980" s="1395"/>
      <c r="M980" s="1395"/>
      <c r="N980" s="1395"/>
      <c r="O980" s="1395"/>
      <c r="P980" s="1395"/>
      <c r="Q980" s="1395"/>
      <c r="R980" s="1395"/>
      <c r="S980" s="1395"/>
      <c r="T980" s="1395"/>
      <c r="U980" s="1395"/>
      <c r="V980" s="1395"/>
      <c r="W980" s="1395"/>
      <c r="X980" s="1395"/>
      <c r="Y980" s="1395"/>
      <c r="Z980" s="1395"/>
    </row>
    <row r="981">
      <c r="A981" s="1395"/>
      <c r="B981" s="1395"/>
      <c r="C981" s="1395"/>
      <c r="D981" s="1395"/>
      <c r="E981" s="1395"/>
      <c r="F981" s="1395"/>
      <c r="G981" s="1395"/>
      <c r="H981" s="1395"/>
      <c r="I981" s="1395"/>
      <c r="J981" s="1395"/>
      <c r="K981" s="1395"/>
      <c r="L981" s="1395"/>
      <c r="M981" s="1395"/>
      <c r="N981" s="1395"/>
      <c r="O981" s="1395"/>
      <c r="P981" s="1395"/>
      <c r="Q981" s="1395"/>
      <c r="R981" s="1395"/>
      <c r="S981" s="1395"/>
      <c r="T981" s="1395"/>
      <c r="U981" s="1395"/>
      <c r="V981" s="1395"/>
      <c r="W981" s="1395"/>
      <c r="X981" s="1395"/>
      <c r="Y981" s="1395"/>
      <c r="Z981" s="1395"/>
    </row>
    <row r="982">
      <c r="A982" s="1395"/>
      <c r="B982" s="1395"/>
      <c r="C982" s="1395"/>
      <c r="D982" s="1395"/>
      <c r="E982" s="1395"/>
      <c r="F982" s="1395"/>
      <c r="G982" s="1395"/>
      <c r="H982" s="1395"/>
      <c r="I982" s="1395"/>
      <c r="J982" s="1395"/>
      <c r="K982" s="1395"/>
      <c r="L982" s="1395"/>
      <c r="M982" s="1395"/>
      <c r="N982" s="1395"/>
      <c r="O982" s="1395"/>
      <c r="P982" s="1395"/>
      <c r="Q982" s="1395"/>
      <c r="R982" s="1395"/>
      <c r="S982" s="1395"/>
      <c r="T982" s="1395"/>
      <c r="U982" s="1395"/>
      <c r="V982" s="1395"/>
      <c r="W982" s="1395"/>
      <c r="X982" s="1395"/>
      <c r="Y982" s="1395"/>
      <c r="Z982" s="1395"/>
    </row>
    <row r="983">
      <c r="A983" s="1395"/>
      <c r="B983" s="1395"/>
      <c r="C983" s="1395"/>
      <c r="D983" s="1395"/>
      <c r="E983" s="1395"/>
      <c r="F983" s="1395"/>
      <c r="G983" s="1395"/>
      <c r="H983" s="1395"/>
      <c r="I983" s="1395"/>
      <c r="J983" s="1395"/>
      <c r="K983" s="1395"/>
      <c r="L983" s="1395"/>
      <c r="M983" s="1395"/>
      <c r="N983" s="1395"/>
      <c r="O983" s="1395"/>
      <c r="P983" s="1395"/>
      <c r="Q983" s="1395"/>
      <c r="R983" s="1395"/>
      <c r="S983" s="1395"/>
      <c r="T983" s="1395"/>
      <c r="U983" s="1395"/>
      <c r="V983" s="1395"/>
      <c r="W983" s="1395"/>
      <c r="X983" s="1395"/>
      <c r="Y983" s="1395"/>
      <c r="Z983" s="1395"/>
    </row>
    <row r="984">
      <c r="A984" s="1395"/>
      <c r="B984" s="1395"/>
      <c r="C984" s="1395"/>
      <c r="D984" s="1395"/>
      <c r="E984" s="1395"/>
      <c r="F984" s="1395"/>
      <c r="G984" s="1395"/>
      <c r="H984" s="1395"/>
      <c r="I984" s="1395"/>
      <c r="J984" s="1395"/>
      <c r="K984" s="1395"/>
      <c r="L984" s="1395"/>
      <c r="M984" s="1395"/>
      <c r="N984" s="1395"/>
      <c r="O984" s="1395"/>
      <c r="P984" s="1395"/>
      <c r="Q984" s="1395"/>
      <c r="R984" s="1395"/>
      <c r="S984" s="1395"/>
      <c r="T984" s="1395"/>
      <c r="U984" s="1395"/>
      <c r="V984" s="1395"/>
      <c r="W984" s="1395"/>
      <c r="X984" s="1395"/>
      <c r="Y984" s="1395"/>
      <c r="Z984" s="1395"/>
    </row>
    <row r="985">
      <c r="A985" s="1395"/>
      <c r="B985" s="1395"/>
      <c r="C985" s="1395"/>
      <c r="D985" s="1395"/>
      <c r="E985" s="1395"/>
      <c r="F985" s="1395"/>
      <c r="G985" s="1395"/>
      <c r="H985" s="1395"/>
      <c r="I985" s="1395"/>
      <c r="J985" s="1395"/>
      <c r="K985" s="1395"/>
      <c r="L985" s="1395"/>
      <c r="M985" s="1395"/>
      <c r="N985" s="1395"/>
      <c r="O985" s="1395"/>
      <c r="P985" s="1395"/>
      <c r="Q985" s="1395"/>
      <c r="R985" s="1395"/>
      <c r="S985" s="1395"/>
      <c r="T985" s="1395"/>
      <c r="U985" s="1395"/>
      <c r="V985" s="1395"/>
      <c r="W985" s="1395"/>
      <c r="X985" s="1395"/>
      <c r="Y985" s="1395"/>
      <c r="Z985" s="1395"/>
    </row>
    <row r="986">
      <c r="A986" s="1395"/>
      <c r="B986" s="1395"/>
      <c r="C986" s="1395"/>
      <c r="D986" s="1395"/>
      <c r="E986" s="1395"/>
      <c r="F986" s="1395"/>
      <c r="G986" s="1395"/>
      <c r="H986" s="1395"/>
      <c r="I986" s="1395"/>
      <c r="J986" s="1395"/>
      <c r="K986" s="1395"/>
      <c r="L986" s="1395"/>
      <c r="M986" s="1395"/>
      <c r="N986" s="1395"/>
      <c r="O986" s="1395"/>
      <c r="P986" s="1395"/>
      <c r="Q986" s="1395"/>
      <c r="R986" s="1395"/>
      <c r="S986" s="1395"/>
      <c r="T986" s="1395"/>
      <c r="U986" s="1395"/>
      <c r="V986" s="1395"/>
      <c r="W986" s="1395"/>
      <c r="X986" s="1395"/>
      <c r="Y986" s="1395"/>
      <c r="Z986" s="1395"/>
    </row>
    <row r="987">
      <c r="A987" s="1395"/>
      <c r="B987" s="1395"/>
      <c r="C987" s="1395"/>
      <c r="D987" s="1395"/>
      <c r="E987" s="1395"/>
      <c r="F987" s="1395"/>
      <c r="G987" s="1395"/>
      <c r="H987" s="1395"/>
      <c r="I987" s="1395"/>
      <c r="J987" s="1395"/>
      <c r="K987" s="1395"/>
      <c r="L987" s="1395"/>
      <c r="M987" s="1395"/>
      <c r="N987" s="1395"/>
      <c r="O987" s="1395"/>
      <c r="P987" s="1395"/>
      <c r="Q987" s="1395"/>
      <c r="R987" s="1395"/>
      <c r="S987" s="1395"/>
      <c r="T987" s="1395"/>
      <c r="U987" s="1395"/>
      <c r="V987" s="1395"/>
      <c r="W987" s="1395"/>
      <c r="X987" s="1395"/>
      <c r="Y987" s="1395"/>
      <c r="Z987" s="1395"/>
    </row>
    <row r="988">
      <c r="A988" s="1395"/>
      <c r="B988" s="1395"/>
      <c r="C988" s="1395"/>
      <c r="D988" s="1395"/>
      <c r="E988" s="1395"/>
      <c r="F988" s="1395"/>
      <c r="G988" s="1395"/>
      <c r="H988" s="1395"/>
      <c r="I988" s="1395"/>
      <c r="J988" s="1395"/>
      <c r="K988" s="1395"/>
      <c r="L988" s="1395"/>
      <c r="M988" s="1395"/>
      <c r="N988" s="1395"/>
      <c r="O988" s="1395"/>
      <c r="P988" s="1395"/>
      <c r="Q988" s="1395"/>
      <c r="R988" s="1395"/>
      <c r="S988" s="1395"/>
      <c r="T988" s="1395"/>
      <c r="U988" s="1395"/>
      <c r="V988" s="1395"/>
      <c r="W988" s="1395"/>
      <c r="X988" s="1395"/>
      <c r="Y988" s="1395"/>
      <c r="Z988" s="1395"/>
    </row>
    <row r="989">
      <c r="A989" s="1395"/>
      <c r="B989" s="1395"/>
      <c r="C989" s="1395"/>
      <c r="D989" s="1395"/>
      <c r="E989" s="1395"/>
      <c r="F989" s="1395"/>
      <c r="G989" s="1395"/>
      <c r="H989" s="1395"/>
      <c r="I989" s="1395"/>
      <c r="J989" s="1395"/>
      <c r="K989" s="1395"/>
      <c r="L989" s="1395"/>
      <c r="M989" s="1395"/>
      <c r="N989" s="1395"/>
      <c r="O989" s="1395"/>
      <c r="P989" s="1395"/>
      <c r="Q989" s="1395"/>
      <c r="R989" s="1395"/>
      <c r="S989" s="1395"/>
      <c r="T989" s="1395"/>
      <c r="U989" s="1395"/>
      <c r="V989" s="1395"/>
      <c r="W989" s="1395"/>
      <c r="X989" s="1395"/>
      <c r="Y989" s="1395"/>
      <c r="Z989" s="1395"/>
    </row>
    <row r="990">
      <c r="A990" s="1395"/>
      <c r="B990" s="1395"/>
      <c r="C990" s="1395"/>
      <c r="D990" s="1395"/>
      <c r="E990" s="1395"/>
      <c r="F990" s="1395"/>
      <c r="G990" s="1395"/>
      <c r="H990" s="1395"/>
      <c r="I990" s="1395"/>
      <c r="J990" s="1395"/>
      <c r="K990" s="1395"/>
      <c r="L990" s="1395"/>
      <c r="M990" s="1395"/>
      <c r="N990" s="1395"/>
      <c r="O990" s="1395"/>
      <c r="P990" s="1395"/>
      <c r="Q990" s="1395"/>
      <c r="R990" s="1395"/>
      <c r="S990" s="1395"/>
      <c r="T990" s="1395"/>
      <c r="U990" s="1395"/>
      <c r="V990" s="1395"/>
      <c r="W990" s="1395"/>
      <c r="X990" s="1395"/>
      <c r="Y990" s="1395"/>
      <c r="Z990" s="1395"/>
    </row>
    <row r="991">
      <c r="A991" s="1395"/>
      <c r="B991" s="1395"/>
      <c r="C991" s="1395"/>
      <c r="D991" s="1395"/>
      <c r="E991" s="1395"/>
      <c r="F991" s="1395"/>
      <c r="G991" s="1395"/>
      <c r="H991" s="1395"/>
      <c r="I991" s="1395"/>
      <c r="J991" s="1395"/>
      <c r="K991" s="1395"/>
      <c r="L991" s="1395"/>
      <c r="M991" s="1395"/>
      <c r="N991" s="1395"/>
      <c r="O991" s="1395"/>
      <c r="P991" s="1395"/>
      <c r="Q991" s="1395"/>
      <c r="R991" s="1395"/>
      <c r="S991" s="1395"/>
      <c r="T991" s="1395"/>
      <c r="U991" s="1395"/>
      <c r="V991" s="1395"/>
      <c r="W991" s="1395"/>
      <c r="X991" s="1395"/>
      <c r="Y991" s="1395"/>
      <c r="Z991" s="1395"/>
    </row>
    <row r="992">
      <c r="A992" s="1395"/>
      <c r="B992" s="1395"/>
      <c r="C992" s="1395"/>
      <c r="D992" s="1395"/>
      <c r="E992" s="1395"/>
      <c r="F992" s="1395"/>
      <c r="G992" s="1395"/>
      <c r="H992" s="1395"/>
      <c r="I992" s="1395"/>
      <c r="J992" s="1395"/>
      <c r="K992" s="1395"/>
      <c r="L992" s="1395"/>
      <c r="M992" s="1395"/>
      <c r="N992" s="1395"/>
      <c r="O992" s="1395"/>
      <c r="P992" s="1395"/>
      <c r="Q992" s="1395"/>
      <c r="R992" s="1395"/>
      <c r="S992" s="1395"/>
      <c r="T992" s="1395"/>
      <c r="U992" s="1395"/>
      <c r="V992" s="1395"/>
      <c r="W992" s="1395"/>
      <c r="X992" s="1395"/>
      <c r="Y992" s="1395"/>
      <c r="Z992" s="1395"/>
    </row>
    <row r="993">
      <c r="A993" s="1395"/>
      <c r="B993" s="1395"/>
      <c r="C993" s="1395"/>
      <c r="D993" s="1395"/>
      <c r="E993" s="1395"/>
      <c r="F993" s="1395"/>
      <c r="G993" s="1395"/>
      <c r="H993" s="1395"/>
      <c r="I993" s="1395"/>
      <c r="J993" s="1395"/>
      <c r="K993" s="1395"/>
      <c r="L993" s="1395"/>
      <c r="M993" s="1395"/>
      <c r="N993" s="1395"/>
      <c r="O993" s="1395"/>
      <c r="P993" s="1395"/>
      <c r="Q993" s="1395"/>
      <c r="R993" s="1395"/>
      <c r="S993" s="1395"/>
      <c r="T993" s="1395"/>
      <c r="U993" s="1395"/>
      <c r="V993" s="1395"/>
      <c r="W993" s="1395"/>
      <c r="X993" s="1395"/>
      <c r="Y993" s="1395"/>
      <c r="Z993" s="1395"/>
    </row>
    <row r="994">
      <c r="A994" s="1395"/>
      <c r="B994" s="1395"/>
      <c r="C994" s="1395"/>
      <c r="D994" s="1395"/>
      <c r="E994" s="1395"/>
      <c r="F994" s="1395"/>
      <c r="G994" s="1395"/>
      <c r="H994" s="1395"/>
      <c r="I994" s="1395"/>
      <c r="J994" s="1395"/>
      <c r="K994" s="1395"/>
      <c r="L994" s="1395"/>
      <c r="M994" s="1395"/>
      <c r="N994" s="1395"/>
      <c r="O994" s="1395"/>
      <c r="P994" s="1395"/>
      <c r="Q994" s="1395"/>
      <c r="R994" s="1395"/>
      <c r="S994" s="1395"/>
      <c r="T994" s="1395"/>
      <c r="U994" s="1395"/>
      <c r="V994" s="1395"/>
      <c r="W994" s="1395"/>
      <c r="X994" s="1395"/>
      <c r="Y994" s="1395"/>
      <c r="Z994" s="1395"/>
    </row>
    <row r="995">
      <c r="A995" s="1395"/>
      <c r="B995" s="1395"/>
      <c r="C995" s="1395"/>
      <c r="D995" s="1395"/>
      <c r="E995" s="1395"/>
      <c r="F995" s="1395"/>
      <c r="G995" s="1395"/>
      <c r="H995" s="1395"/>
      <c r="I995" s="1395"/>
      <c r="J995" s="1395"/>
      <c r="K995" s="1395"/>
      <c r="L995" s="1395"/>
      <c r="M995" s="1395"/>
      <c r="N995" s="1395"/>
      <c r="O995" s="1395"/>
      <c r="P995" s="1395"/>
      <c r="Q995" s="1395"/>
      <c r="R995" s="1395"/>
      <c r="S995" s="1395"/>
      <c r="T995" s="1395"/>
      <c r="U995" s="1395"/>
      <c r="V995" s="1395"/>
      <c r="W995" s="1395"/>
      <c r="X995" s="1395"/>
      <c r="Y995" s="1395"/>
      <c r="Z995" s="1395"/>
    </row>
    <row r="996">
      <c r="A996" s="1395"/>
      <c r="B996" s="1395"/>
      <c r="C996" s="1395"/>
      <c r="D996" s="1395"/>
      <c r="E996" s="1395"/>
      <c r="F996" s="1395"/>
      <c r="G996" s="1395"/>
      <c r="H996" s="1395"/>
      <c r="I996" s="1395"/>
      <c r="J996" s="1395"/>
      <c r="K996" s="1395"/>
      <c r="L996" s="1395"/>
      <c r="M996" s="1395"/>
      <c r="N996" s="1395"/>
      <c r="O996" s="1395"/>
      <c r="P996" s="1395"/>
      <c r="Q996" s="1395"/>
      <c r="R996" s="1395"/>
      <c r="S996" s="1395"/>
      <c r="T996" s="1395"/>
      <c r="U996" s="1395"/>
      <c r="V996" s="1395"/>
      <c r="W996" s="1395"/>
      <c r="X996" s="1395"/>
      <c r="Y996" s="1395"/>
      <c r="Z996" s="1395"/>
    </row>
    <row r="997">
      <c r="A997" s="1395"/>
      <c r="B997" s="1395"/>
      <c r="C997" s="1395"/>
      <c r="D997" s="1395"/>
      <c r="E997" s="1395"/>
      <c r="F997" s="1395"/>
      <c r="G997" s="1395"/>
      <c r="H997" s="1395"/>
      <c r="I997" s="1395"/>
      <c r="J997" s="1395"/>
      <c r="K997" s="1395"/>
      <c r="L997" s="1395"/>
      <c r="M997" s="1395"/>
      <c r="N997" s="1395"/>
      <c r="O997" s="1395"/>
      <c r="P997" s="1395"/>
      <c r="Q997" s="1395"/>
      <c r="R997" s="1395"/>
      <c r="S997" s="1395"/>
      <c r="T997" s="1395"/>
      <c r="U997" s="1395"/>
      <c r="V997" s="1395"/>
      <c r="W997" s="1395"/>
      <c r="X997" s="1395"/>
      <c r="Y997" s="1395"/>
      <c r="Z997" s="1395"/>
    </row>
    <row r="998">
      <c r="A998" s="1395"/>
      <c r="B998" s="1395"/>
      <c r="C998" s="1395"/>
      <c r="D998" s="1395"/>
      <c r="E998" s="1395"/>
      <c r="F998" s="1395"/>
      <c r="G998" s="1395"/>
      <c r="H998" s="1395"/>
      <c r="I998" s="1395"/>
      <c r="J998" s="1395"/>
      <c r="K998" s="1395"/>
      <c r="L998" s="1395"/>
      <c r="M998" s="1395"/>
      <c r="N998" s="1395"/>
      <c r="O998" s="1395"/>
      <c r="P998" s="1395"/>
      <c r="Q998" s="1395"/>
      <c r="R998" s="1395"/>
      <c r="S998" s="1395"/>
      <c r="T998" s="1395"/>
      <c r="U998" s="1395"/>
      <c r="V998" s="1395"/>
      <c r="W998" s="1395"/>
      <c r="X998" s="1395"/>
      <c r="Y998" s="1395"/>
      <c r="Z998" s="1395"/>
    </row>
    <row r="999">
      <c r="A999" s="1395"/>
      <c r="B999" s="1395"/>
      <c r="C999" s="1395"/>
      <c r="D999" s="1395"/>
      <c r="E999" s="1395"/>
      <c r="F999" s="1395"/>
      <c r="G999" s="1395"/>
      <c r="H999" s="1395"/>
      <c r="I999" s="1395"/>
      <c r="J999" s="1395"/>
      <c r="K999" s="1395"/>
      <c r="L999" s="1395"/>
      <c r="M999" s="1395"/>
      <c r="N999" s="1395"/>
      <c r="O999" s="1395"/>
      <c r="P999" s="1395"/>
      <c r="Q999" s="1395"/>
      <c r="R999" s="1395"/>
      <c r="S999" s="1395"/>
      <c r="T999" s="1395"/>
      <c r="U999" s="1395"/>
      <c r="V999" s="1395"/>
      <c r="W999" s="1395"/>
      <c r="X999" s="1395"/>
      <c r="Y999" s="1395"/>
      <c r="Z999" s="1395"/>
    </row>
    <row r="1000">
      <c r="A1000" s="1395"/>
      <c r="B1000" s="1395"/>
      <c r="C1000" s="1395"/>
      <c r="D1000" s="1395"/>
      <c r="E1000" s="1395"/>
      <c r="F1000" s="1395"/>
      <c r="G1000" s="1395"/>
      <c r="H1000" s="1395"/>
      <c r="I1000" s="1395"/>
      <c r="J1000" s="1395"/>
      <c r="K1000" s="1395"/>
      <c r="L1000" s="1395"/>
      <c r="M1000" s="1395"/>
      <c r="N1000" s="1395"/>
      <c r="O1000" s="1395"/>
      <c r="P1000" s="1395"/>
      <c r="Q1000" s="1395"/>
      <c r="R1000" s="1395"/>
      <c r="S1000" s="1395"/>
      <c r="T1000" s="1395"/>
      <c r="U1000" s="1395"/>
      <c r="V1000" s="1395"/>
      <c r="W1000" s="1395"/>
      <c r="X1000" s="1395"/>
      <c r="Y1000" s="1395"/>
      <c r="Z1000" s="1395"/>
    </row>
    <row r="1001">
      <c r="A1001" s="1395"/>
      <c r="B1001" s="1395"/>
      <c r="C1001" s="1395"/>
      <c r="D1001" s="1395"/>
      <c r="E1001" s="1395"/>
      <c r="F1001" s="1395"/>
      <c r="G1001" s="1395"/>
      <c r="H1001" s="1395"/>
      <c r="I1001" s="1395"/>
      <c r="J1001" s="1395"/>
      <c r="K1001" s="1395"/>
      <c r="L1001" s="1395"/>
      <c r="M1001" s="1395"/>
      <c r="N1001" s="1395"/>
      <c r="O1001" s="1395"/>
      <c r="P1001" s="1395"/>
      <c r="Q1001" s="1395"/>
      <c r="R1001" s="1395"/>
      <c r="S1001" s="1395"/>
      <c r="T1001" s="1395"/>
      <c r="U1001" s="1395"/>
      <c r="V1001" s="1395"/>
      <c r="W1001" s="1395"/>
      <c r="X1001" s="1395"/>
      <c r="Y1001" s="1395"/>
      <c r="Z1001" s="1395"/>
    </row>
    <row r="1002">
      <c r="A1002" s="1395"/>
      <c r="B1002" s="1395"/>
      <c r="C1002" s="1395"/>
      <c r="D1002" s="1395"/>
      <c r="E1002" s="1395"/>
      <c r="F1002" s="1395"/>
      <c r="G1002" s="1395"/>
      <c r="H1002" s="1395"/>
      <c r="I1002" s="1395"/>
      <c r="J1002" s="1395"/>
      <c r="K1002" s="1395"/>
      <c r="L1002" s="1395"/>
      <c r="M1002" s="1395"/>
      <c r="N1002" s="1395"/>
      <c r="O1002" s="1395"/>
      <c r="P1002" s="1395"/>
      <c r="Q1002" s="1395"/>
      <c r="R1002" s="1395"/>
      <c r="S1002" s="1395"/>
      <c r="T1002" s="1395"/>
      <c r="U1002" s="1395"/>
      <c r="V1002" s="1395"/>
      <c r="W1002" s="1395"/>
      <c r="X1002" s="1395"/>
      <c r="Y1002" s="1395"/>
      <c r="Z1002" s="1395"/>
    </row>
    <row r="1003">
      <c r="A1003" s="1395"/>
      <c r="B1003" s="1395"/>
      <c r="C1003" s="1395"/>
      <c r="D1003" s="1395"/>
      <c r="E1003" s="1395"/>
      <c r="F1003" s="1395"/>
      <c r="G1003" s="1395"/>
      <c r="H1003" s="1395"/>
      <c r="I1003" s="1395"/>
      <c r="J1003" s="1395"/>
      <c r="K1003" s="1395"/>
      <c r="L1003" s="1395"/>
      <c r="M1003" s="1395"/>
      <c r="N1003" s="1395"/>
      <c r="O1003" s="1395"/>
      <c r="P1003" s="1395"/>
      <c r="Q1003" s="1395"/>
      <c r="R1003" s="1395"/>
      <c r="S1003" s="1395"/>
      <c r="T1003" s="1395"/>
      <c r="U1003" s="1395"/>
      <c r="V1003" s="1395"/>
      <c r="W1003" s="1395"/>
      <c r="X1003" s="1395"/>
      <c r="Y1003" s="1395"/>
      <c r="Z1003" s="1395"/>
    </row>
    <row r="1004">
      <c r="A1004" s="1395"/>
      <c r="B1004" s="1395"/>
      <c r="C1004" s="1395"/>
      <c r="D1004" s="1395"/>
      <c r="E1004" s="1395"/>
      <c r="F1004" s="1395"/>
      <c r="G1004" s="1395"/>
      <c r="H1004" s="1395"/>
      <c r="I1004" s="1395"/>
      <c r="J1004" s="1395"/>
      <c r="K1004" s="1395"/>
      <c r="L1004" s="1395"/>
      <c r="M1004" s="1395"/>
      <c r="N1004" s="1395"/>
      <c r="O1004" s="1395"/>
      <c r="P1004" s="1395"/>
      <c r="Q1004" s="1395"/>
      <c r="R1004" s="1395"/>
      <c r="S1004" s="1395"/>
      <c r="T1004" s="1395"/>
      <c r="U1004" s="1395"/>
      <c r="V1004" s="1395"/>
      <c r="W1004" s="1395"/>
      <c r="X1004" s="1395"/>
      <c r="Y1004" s="1395"/>
      <c r="Z1004" s="1395"/>
    </row>
    <row r="1005">
      <c r="A1005" s="1395"/>
      <c r="B1005" s="1395"/>
      <c r="C1005" s="1395"/>
      <c r="D1005" s="1395"/>
      <c r="E1005" s="1395"/>
      <c r="F1005" s="1395"/>
      <c r="G1005" s="1395"/>
      <c r="H1005" s="1395"/>
      <c r="I1005" s="1395"/>
      <c r="J1005" s="1395"/>
      <c r="K1005" s="1395"/>
      <c r="L1005" s="1395"/>
      <c r="M1005" s="1395"/>
      <c r="N1005" s="1395"/>
      <c r="O1005" s="1395"/>
      <c r="P1005" s="1395"/>
      <c r="Q1005" s="1395"/>
      <c r="R1005" s="1395"/>
      <c r="S1005" s="1395"/>
      <c r="T1005" s="1395"/>
      <c r="U1005" s="1395"/>
      <c r="V1005" s="1395"/>
      <c r="W1005" s="1395"/>
      <c r="X1005" s="1395"/>
      <c r="Y1005" s="1395"/>
      <c r="Z1005" s="1395"/>
    </row>
    <row r="1006">
      <c r="A1006" s="1395"/>
      <c r="B1006" s="1395"/>
      <c r="C1006" s="1395"/>
      <c r="D1006" s="1395"/>
      <c r="E1006" s="1395"/>
      <c r="F1006" s="1395"/>
      <c r="G1006" s="1395"/>
      <c r="H1006" s="1395"/>
      <c r="I1006" s="1395"/>
      <c r="J1006" s="1395"/>
      <c r="K1006" s="1395"/>
      <c r="L1006" s="1395"/>
      <c r="M1006" s="1395"/>
      <c r="N1006" s="1395"/>
      <c r="O1006" s="1395"/>
      <c r="P1006" s="1395"/>
      <c r="Q1006" s="1395"/>
      <c r="R1006" s="1395"/>
      <c r="S1006" s="1395"/>
      <c r="T1006" s="1395"/>
      <c r="U1006" s="1395"/>
      <c r="V1006" s="1395"/>
      <c r="W1006" s="1395"/>
      <c r="X1006" s="1395"/>
      <c r="Y1006" s="1395"/>
      <c r="Z1006" s="1395"/>
    </row>
    <row r="1007">
      <c r="A1007" s="1395"/>
      <c r="B1007" s="1395"/>
      <c r="C1007" s="1395"/>
      <c r="D1007" s="1395"/>
      <c r="E1007" s="1395"/>
      <c r="F1007" s="1395"/>
      <c r="G1007" s="1395"/>
      <c r="H1007" s="1395"/>
      <c r="I1007" s="1395"/>
      <c r="J1007" s="1395"/>
      <c r="K1007" s="1395"/>
      <c r="L1007" s="1395"/>
      <c r="M1007" s="1395"/>
      <c r="N1007" s="1395"/>
      <c r="O1007" s="1395"/>
      <c r="P1007" s="1395"/>
      <c r="Q1007" s="1395"/>
      <c r="R1007" s="1395"/>
      <c r="S1007" s="1395"/>
      <c r="T1007" s="1395"/>
      <c r="U1007" s="1395"/>
      <c r="V1007" s="1395"/>
      <c r="W1007" s="1395"/>
      <c r="X1007" s="1395"/>
      <c r="Y1007" s="1395"/>
      <c r="Z1007" s="1395"/>
    </row>
    <row r="1008">
      <c r="A1008" s="1395"/>
      <c r="B1008" s="1395"/>
      <c r="C1008" s="1395"/>
      <c r="D1008" s="1395"/>
      <c r="E1008" s="1395"/>
      <c r="F1008" s="1395"/>
      <c r="G1008" s="1395"/>
      <c r="H1008" s="1395"/>
      <c r="I1008" s="1395"/>
      <c r="J1008" s="1395"/>
      <c r="K1008" s="1395"/>
      <c r="L1008" s="1395"/>
      <c r="M1008" s="1395"/>
      <c r="N1008" s="1395"/>
      <c r="O1008" s="1395"/>
      <c r="P1008" s="1395"/>
      <c r="Q1008" s="1395"/>
      <c r="R1008" s="1395"/>
      <c r="S1008" s="1395"/>
      <c r="T1008" s="1395"/>
      <c r="U1008" s="1395"/>
      <c r="V1008" s="1395"/>
      <c r="W1008" s="1395"/>
      <c r="X1008" s="1395"/>
      <c r="Y1008" s="1395"/>
      <c r="Z1008" s="1395"/>
    </row>
    <row r="1009">
      <c r="A1009" s="1395"/>
      <c r="B1009" s="1395"/>
      <c r="C1009" s="1395"/>
      <c r="D1009" s="1395"/>
      <c r="E1009" s="1395"/>
      <c r="F1009" s="1395"/>
      <c r="G1009" s="1395"/>
      <c r="H1009" s="1395"/>
      <c r="I1009" s="1395"/>
      <c r="J1009" s="1395"/>
      <c r="K1009" s="1395"/>
      <c r="L1009" s="1395"/>
      <c r="M1009" s="1395"/>
      <c r="N1009" s="1395"/>
      <c r="O1009" s="1395"/>
      <c r="P1009" s="1395"/>
      <c r="Q1009" s="1395"/>
      <c r="R1009" s="1395"/>
      <c r="S1009" s="1395"/>
      <c r="T1009" s="1395"/>
      <c r="U1009" s="1395"/>
      <c r="V1009" s="1395"/>
      <c r="W1009" s="1395"/>
      <c r="X1009" s="1395"/>
      <c r="Y1009" s="1395"/>
      <c r="Z1009" s="1395"/>
    </row>
    <row r="1010">
      <c r="A1010" s="1395"/>
      <c r="B1010" s="1395"/>
      <c r="C1010" s="1395"/>
      <c r="D1010" s="1395"/>
      <c r="E1010" s="1395"/>
      <c r="F1010" s="1395"/>
      <c r="G1010" s="1395"/>
      <c r="H1010" s="1395"/>
      <c r="I1010" s="1395"/>
      <c r="J1010" s="1395"/>
      <c r="K1010" s="1395"/>
      <c r="L1010" s="1395"/>
      <c r="M1010" s="1395"/>
      <c r="N1010" s="1395"/>
      <c r="O1010" s="1395"/>
      <c r="P1010" s="1395"/>
      <c r="Q1010" s="1395"/>
      <c r="R1010" s="1395"/>
      <c r="S1010" s="1395"/>
      <c r="T1010" s="1395"/>
      <c r="U1010" s="1395"/>
      <c r="V1010" s="1395"/>
      <c r="W1010" s="1395"/>
      <c r="X1010" s="1395"/>
      <c r="Y1010" s="1395"/>
      <c r="Z1010" s="1395"/>
    </row>
    <row r="1011">
      <c r="A1011" s="1395"/>
      <c r="B1011" s="1395"/>
      <c r="C1011" s="1395"/>
      <c r="D1011" s="1395"/>
      <c r="E1011" s="1395"/>
      <c r="F1011" s="1395"/>
      <c r="G1011" s="1395"/>
      <c r="H1011" s="1395"/>
      <c r="I1011" s="1395"/>
      <c r="J1011" s="1395"/>
      <c r="K1011" s="1395"/>
      <c r="L1011" s="1395"/>
      <c r="M1011" s="1395"/>
      <c r="N1011" s="1395"/>
      <c r="O1011" s="1395"/>
      <c r="P1011" s="1395"/>
      <c r="Q1011" s="1395"/>
      <c r="R1011" s="1395"/>
      <c r="S1011" s="1395"/>
      <c r="T1011" s="1395"/>
      <c r="U1011" s="1395"/>
      <c r="V1011" s="1395"/>
      <c r="W1011" s="1395"/>
      <c r="X1011" s="1395"/>
      <c r="Y1011" s="1395"/>
      <c r="Z1011" s="1395"/>
    </row>
  </sheetData>
  <mergeCells count="28">
    <mergeCell ref="A4:C4"/>
    <mergeCell ref="A14:H14"/>
    <mergeCell ref="A15:D15"/>
    <mergeCell ref="A22:G22"/>
    <mergeCell ref="A25:C25"/>
    <mergeCell ref="A27:I27"/>
    <mergeCell ref="A36:J36"/>
    <mergeCell ref="A34:C34"/>
    <mergeCell ref="A43:D43"/>
    <mergeCell ref="A45:F45"/>
    <mergeCell ref="A46:P46"/>
    <mergeCell ref="A47:J47"/>
    <mergeCell ref="A48:E48"/>
    <mergeCell ref="A58:F58"/>
    <mergeCell ref="A74:C74"/>
    <mergeCell ref="A97:B97"/>
    <mergeCell ref="A98:D98"/>
    <mergeCell ref="A99:C99"/>
    <mergeCell ref="A101:B101"/>
    <mergeCell ref="A102:C102"/>
    <mergeCell ref="A104:B104"/>
    <mergeCell ref="A56:C56"/>
    <mergeCell ref="A61:C61"/>
    <mergeCell ref="A64:C64"/>
    <mergeCell ref="A72:C72"/>
    <mergeCell ref="A75:F75"/>
    <mergeCell ref="A77:D77"/>
    <mergeCell ref="A80:F80"/>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8.25"/>
    <col customWidth="1" min="2" max="3" width="29.0"/>
    <col customWidth="1" min="4" max="4" width="12.63"/>
    <col customWidth="1" min="5" max="5" width="17.63"/>
    <col customWidth="1" min="6" max="6" width="13.75"/>
    <col customWidth="1" min="7" max="7" width="26.88"/>
    <col customWidth="1" min="8" max="8" width="25.75"/>
    <col customWidth="1" min="9" max="9" width="22.25"/>
    <col customWidth="1" min="10" max="10" width="19.63"/>
    <col customWidth="1" min="11" max="11" width="18.88"/>
    <col customWidth="1" min="12" max="12" width="20.25"/>
  </cols>
  <sheetData>
    <row r="1" ht="161.25" customHeight="1">
      <c r="A1" s="1438" t="s">
        <v>1958</v>
      </c>
      <c r="B1" s="1439"/>
      <c r="C1" s="1439"/>
      <c r="D1" s="1439"/>
      <c r="E1" s="1439"/>
      <c r="F1" s="1439"/>
      <c r="G1" s="1439"/>
      <c r="H1" s="1439"/>
      <c r="I1" s="1439"/>
      <c r="J1" s="1439"/>
      <c r="K1" s="1439"/>
      <c r="L1" s="1439"/>
      <c r="M1" s="1439"/>
      <c r="N1" s="1439"/>
      <c r="O1" s="1439"/>
      <c r="P1" s="1439"/>
      <c r="Q1" s="1439"/>
      <c r="R1" s="1439"/>
      <c r="S1" s="1439"/>
      <c r="T1" s="1439"/>
      <c r="U1" s="1439"/>
      <c r="V1" s="1439"/>
      <c r="W1" s="1439"/>
      <c r="X1" s="1439"/>
      <c r="Y1" s="1439"/>
      <c r="Z1" s="1439"/>
      <c r="AA1" s="1439"/>
      <c r="AB1" s="1439"/>
      <c r="AC1" s="1439"/>
      <c r="AD1" s="1439"/>
      <c r="AE1" s="1439"/>
      <c r="AF1" s="1439"/>
      <c r="AG1" s="1439"/>
      <c r="AH1" s="1439"/>
      <c r="AI1" s="1439"/>
      <c r="AJ1" s="1439"/>
      <c r="AK1" s="1439"/>
      <c r="AL1" s="1439"/>
      <c r="AM1" s="1439"/>
      <c r="AN1" s="1439"/>
    </row>
    <row r="2">
      <c r="A2" s="1439"/>
      <c r="B2" s="1439"/>
      <c r="C2" s="1439"/>
      <c r="D2" s="1439"/>
      <c r="E2" s="1439"/>
      <c r="F2" s="1439"/>
      <c r="G2" s="1439"/>
      <c r="H2" s="1439"/>
      <c r="I2" s="1439"/>
      <c r="J2" s="1439"/>
      <c r="K2" s="1439"/>
      <c r="L2" s="1439"/>
      <c r="M2" s="1439"/>
      <c r="N2" s="1439"/>
      <c r="O2" s="1439"/>
      <c r="P2" s="1439"/>
      <c r="Q2" s="1439"/>
      <c r="R2" s="1439"/>
      <c r="S2" s="1439"/>
      <c r="T2" s="1439"/>
      <c r="U2" s="1439"/>
      <c r="V2" s="1439"/>
      <c r="W2" s="1439"/>
      <c r="X2" s="1439"/>
      <c r="Y2" s="1439"/>
      <c r="Z2" s="1439"/>
      <c r="AA2" s="1439"/>
      <c r="AB2" s="1439"/>
      <c r="AC2" s="1439"/>
      <c r="AD2" s="1439"/>
      <c r="AE2" s="1439"/>
      <c r="AF2" s="1439"/>
      <c r="AG2" s="1439"/>
      <c r="AH2" s="1439"/>
      <c r="AI2" s="1439"/>
      <c r="AJ2" s="1439"/>
      <c r="AK2" s="1439"/>
      <c r="AL2" s="1439"/>
      <c r="AM2" s="1439"/>
      <c r="AN2" s="1439"/>
    </row>
    <row r="3">
      <c r="A3" s="1440" t="s">
        <v>1128</v>
      </c>
      <c r="B3" s="1439"/>
      <c r="C3" s="1439"/>
      <c r="D3" s="1439"/>
      <c r="E3" s="1439"/>
      <c r="F3" s="1439"/>
      <c r="G3" s="1439"/>
      <c r="H3" s="1439"/>
      <c r="I3" s="1439"/>
      <c r="J3" s="1439"/>
      <c r="K3" s="1439"/>
      <c r="L3" s="1439"/>
      <c r="M3" s="1439"/>
      <c r="N3" s="1439"/>
      <c r="O3" s="1439"/>
      <c r="P3" s="1439"/>
      <c r="Q3" s="1439"/>
      <c r="R3" s="1439"/>
      <c r="S3" s="1439"/>
      <c r="T3" s="1439"/>
      <c r="U3" s="1439"/>
      <c r="V3" s="1439"/>
      <c r="W3" s="1439"/>
      <c r="X3" s="1439"/>
      <c r="Y3" s="1439"/>
      <c r="Z3" s="1439"/>
      <c r="AA3" s="1439"/>
      <c r="AB3" s="1439"/>
      <c r="AC3" s="1439"/>
      <c r="AD3" s="1439"/>
      <c r="AE3" s="1439"/>
      <c r="AF3" s="1439"/>
      <c r="AG3" s="1439"/>
      <c r="AH3" s="1439"/>
      <c r="AI3" s="1439"/>
      <c r="AJ3" s="1439"/>
      <c r="AK3" s="1439"/>
      <c r="AL3" s="1439"/>
      <c r="AM3" s="1439"/>
      <c r="AN3" s="1439"/>
    </row>
    <row r="4">
      <c r="A4" s="1439"/>
      <c r="B4" s="1439"/>
      <c r="C4" s="1439"/>
      <c r="D4" s="1439"/>
      <c r="E4" s="1439"/>
      <c r="F4" s="1439"/>
      <c r="G4" s="1439"/>
      <c r="H4" s="1439"/>
      <c r="I4" s="1439"/>
      <c r="J4" s="1439"/>
      <c r="K4" s="1439"/>
      <c r="L4" s="1439"/>
      <c r="M4" s="1439"/>
      <c r="N4" s="1439"/>
      <c r="O4" s="1439"/>
      <c r="P4" s="1439"/>
      <c r="Q4" s="1439"/>
      <c r="R4" s="1439"/>
      <c r="S4" s="1439"/>
      <c r="T4" s="1439"/>
      <c r="U4" s="1439"/>
      <c r="V4" s="1439"/>
      <c r="W4" s="1439"/>
      <c r="X4" s="1439"/>
      <c r="Y4" s="1439"/>
      <c r="Z4" s="1439"/>
      <c r="AA4" s="1439"/>
      <c r="AB4" s="1439"/>
      <c r="AC4" s="1439"/>
      <c r="AD4" s="1439"/>
      <c r="AE4" s="1439"/>
      <c r="AF4" s="1439"/>
      <c r="AG4" s="1439"/>
      <c r="AH4" s="1439"/>
      <c r="AI4" s="1439"/>
      <c r="AJ4" s="1439"/>
      <c r="AK4" s="1439"/>
      <c r="AL4" s="1439"/>
      <c r="AM4" s="1439"/>
      <c r="AN4" s="1439"/>
    </row>
    <row r="5">
      <c r="A5" s="1439" t="s">
        <v>1129</v>
      </c>
      <c r="B5" s="1439"/>
      <c r="C5" s="1439"/>
      <c r="D5" s="1439"/>
      <c r="E5" s="1439"/>
      <c r="F5" s="1439"/>
      <c r="G5" s="1439"/>
      <c r="H5" s="1439"/>
      <c r="I5" s="1439"/>
      <c r="J5" s="1439"/>
      <c r="K5" s="1439"/>
      <c r="L5" s="1439"/>
      <c r="M5" s="1439"/>
      <c r="N5" s="1439"/>
      <c r="O5" s="1439"/>
      <c r="P5" s="1439"/>
      <c r="Q5" s="1439"/>
      <c r="R5" s="1439"/>
      <c r="S5" s="1439"/>
      <c r="T5" s="1439"/>
      <c r="U5" s="1439"/>
      <c r="V5" s="1439"/>
      <c r="W5" s="1439"/>
      <c r="X5" s="1439"/>
      <c r="Y5" s="1439"/>
      <c r="Z5" s="1439"/>
      <c r="AA5" s="1439"/>
      <c r="AB5" s="1439"/>
      <c r="AC5" s="1439"/>
      <c r="AD5" s="1439"/>
      <c r="AE5" s="1439"/>
      <c r="AF5" s="1439"/>
      <c r="AG5" s="1439"/>
      <c r="AH5" s="1439"/>
      <c r="AI5" s="1439"/>
      <c r="AJ5" s="1439"/>
      <c r="AK5" s="1439"/>
      <c r="AL5" s="1439"/>
      <c r="AM5" s="1439"/>
      <c r="AN5" s="1439"/>
    </row>
    <row r="6">
      <c r="A6" s="1439" t="s">
        <v>1959</v>
      </c>
      <c r="B6" s="1439"/>
      <c r="C6" s="1439"/>
      <c r="D6" s="1439"/>
      <c r="E6" s="1439"/>
      <c r="F6" s="1439"/>
      <c r="G6" s="1439"/>
      <c r="H6" s="1439"/>
      <c r="I6" s="1439"/>
      <c r="J6" s="1439"/>
      <c r="K6" s="1439"/>
      <c r="L6" s="1439"/>
      <c r="M6" s="1439"/>
      <c r="N6" s="1439"/>
      <c r="O6" s="1439"/>
      <c r="P6" s="1439"/>
      <c r="Q6" s="1439"/>
      <c r="R6" s="1439"/>
      <c r="S6" s="1439"/>
      <c r="T6" s="1439"/>
      <c r="U6" s="1439"/>
      <c r="V6" s="1439"/>
      <c r="W6" s="1439"/>
      <c r="X6" s="1439"/>
      <c r="Y6" s="1439"/>
      <c r="Z6" s="1439"/>
      <c r="AA6" s="1439"/>
      <c r="AB6" s="1439"/>
      <c r="AC6" s="1439"/>
      <c r="AD6" s="1439"/>
      <c r="AE6" s="1439"/>
      <c r="AF6" s="1439"/>
      <c r="AG6" s="1439"/>
      <c r="AH6" s="1439"/>
      <c r="AI6" s="1439"/>
      <c r="AJ6" s="1439"/>
      <c r="AK6" s="1439"/>
      <c r="AL6" s="1439"/>
      <c r="AM6" s="1439"/>
      <c r="AN6" s="1439"/>
    </row>
    <row r="7">
      <c r="A7" s="1439"/>
      <c r="B7" s="1439"/>
      <c r="C7" s="1439"/>
      <c r="D7" s="1439"/>
      <c r="E7" s="1439"/>
      <c r="F7" s="1439"/>
      <c r="G7" s="1439"/>
      <c r="H7" s="1439"/>
      <c r="I7" s="1439"/>
      <c r="J7" s="1439"/>
      <c r="K7" s="1439"/>
      <c r="L7" s="1439"/>
      <c r="M7" s="1439"/>
      <c r="N7" s="1439"/>
      <c r="O7" s="1439"/>
      <c r="P7" s="1439"/>
      <c r="Q7" s="1439"/>
      <c r="R7" s="1439"/>
      <c r="S7" s="1439"/>
      <c r="T7" s="1439"/>
      <c r="U7" s="1439"/>
      <c r="V7" s="1439"/>
      <c r="W7" s="1439"/>
      <c r="X7" s="1439"/>
      <c r="Y7" s="1439"/>
      <c r="Z7" s="1439"/>
      <c r="AA7" s="1439"/>
      <c r="AB7" s="1439"/>
      <c r="AC7" s="1439"/>
      <c r="AD7" s="1439"/>
      <c r="AE7" s="1439"/>
      <c r="AF7" s="1439"/>
      <c r="AG7" s="1439"/>
      <c r="AH7" s="1439"/>
      <c r="AI7" s="1439"/>
      <c r="AJ7" s="1439"/>
      <c r="AK7" s="1439"/>
      <c r="AL7" s="1439"/>
      <c r="AM7" s="1439"/>
      <c r="AN7" s="1439"/>
    </row>
    <row r="8">
      <c r="A8" s="1441" t="s">
        <v>448</v>
      </c>
      <c r="B8" s="1439"/>
      <c r="C8" s="1439"/>
      <c r="D8" s="1439"/>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39"/>
      <c r="AC8" s="1439"/>
      <c r="AD8" s="1439"/>
      <c r="AE8" s="1439"/>
      <c r="AF8" s="1439"/>
      <c r="AG8" s="1439"/>
      <c r="AH8" s="1439"/>
      <c r="AI8" s="1439"/>
      <c r="AJ8" s="1439"/>
      <c r="AK8" s="1439"/>
      <c r="AL8" s="1439"/>
      <c r="AM8" s="1439"/>
      <c r="AN8" s="1439"/>
    </row>
    <row r="9">
      <c r="A9" s="1442" t="s">
        <v>452</v>
      </c>
      <c r="B9" s="1442" t="s">
        <v>457</v>
      </c>
      <c r="C9" s="1442" t="s">
        <v>460</v>
      </c>
      <c r="D9" s="1442" t="s">
        <v>462</v>
      </c>
      <c r="E9" s="1442" t="s">
        <v>465</v>
      </c>
      <c r="F9" s="1442" t="s">
        <v>468</v>
      </c>
      <c r="G9" s="1442" t="s">
        <v>471</v>
      </c>
      <c r="H9" s="1442" t="s">
        <v>474</v>
      </c>
      <c r="I9" s="1442" t="s">
        <v>476</v>
      </c>
      <c r="J9" s="1442" t="s">
        <v>478</v>
      </c>
      <c r="K9" s="1442" t="s">
        <v>482</v>
      </c>
      <c r="L9" s="1442" t="s">
        <v>484</v>
      </c>
      <c r="M9" s="1441"/>
      <c r="N9" s="1441"/>
      <c r="O9" s="1441"/>
      <c r="P9" s="1441"/>
      <c r="Q9" s="1441"/>
      <c r="R9" s="1441"/>
      <c r="S9" s="1441"/>
      <c r="T9" s="1441"/>
      <c r="U9" s="1441"/>
      <c r="V9" s="1441"/>
      <c r="W9" s="1441"/>
      <c r="X9" s="1441"/>
      <c r="Y9" s="1441"/>
      <c r="Z9" s="1441"/>
      <c r="AA9" s="1441"/>
      <c r="AB9" s="1441"/>
      <c r="AC9" s="1441"/>
      <c r="AD9" s="1441"/>
      <c r="AE9" s="1441"/>
      <c r="AF9" s="1441"/>
      <c r="AG9" s="1441"/>
      <c r="AH9" s="1441"/>
      <c r="AI9" s="1441"/>
      <c r="AJ9" s="1441"/>
      <c r="AK9" s="1441"/>
      <c r="AL9" s="1441"/>
      <c r="AM9" s="1441"/>
      <c r="AN9" s="1441"/>
    </row>
    <row r="10">
      <c r="A10" s="1443" t="s">
        <v>453</v>
      </c>
      <c r="B10" s="1443" t="s">
        <v>11</v>
      </c>
      <c r="C10" s="1443" t="s">
        <v>28</v>
      </c>
      <c r="D10" s="1443" t="s">
        <v>15</v>
      </c>
      <c r="E10" s="1443" t="s">
        <v>15</v>
      </c>
      <c r="F10" s="1443" t="s">
        <v>469</v>
      </c>
      <c r="G10" s="1443" t="s">
        <v>59</v>
      </c>
      <c r="H10" s="1443" t="s">
        <v>126</v>
      </c>
      <c r="I10" s="1443" t="s">
        <v>469</v>
      </c>
      <c r="J10" s="1443" t="s">
        <v>479</v>
      </c>
      <c r="K10" s="1444" t="s">
        <v>35</v>
      </c>
      <c r="L10" s="1443" t="s">
        <v>35</v>
      </c>
      <c r="M10" s="1439"/>
      <c r="N10" s="1439"/>
      <c r="O10" s="1439"/>
      <c r="P10" s="1439"/>
      <c r="Q10" s="1439"/>
      <c r="R10" s="1439"/>
      <c r="S10" s="1439"/>
      <c r="T10" s="1439"/>
      <c r="U10" s="1439"/>
      <c r="V10" s="1439"/>
      <c r="W10" s="1439"/>
      <c r="X10" s="1439"/>
      <c r="Y10" s="1439"/>
      <c r="Z10" s="1439"/>
      <c r="AA10" s="1439"/>
      <c r="AB10" s="1439"/>
      <c r="AC10" s="1439"/>
      <c r="AD10" s="1439"/>
      <c r="AE10" s="1439"/>
      <c r="AF10" s="1439"/>
      <c r="AG10" s="1439"/>
      <c r="AH10" s="1439"/>
      <c r="AI10" s="1439"/>
      <c r="AJ10" s="1439"/>
      <c r="AK10" s="1439"/>
      <c r="AL10" s="1439"/>
      <c r="AM10" s="1439"/>
      <c r="AN10" s="1439"/>
    </row>
    <row r="11">
      <c r="A11" s="1444" t="s">
        <v>1941</v>
      </c>
      <c r="B11" s="1444" t="s">
        <v>1942</v>
      </c>
      <c r="C11" s="1444" t="s">
        <v>1943</v>
      </c>
      <c r="D11" s="1444" t="s">
        <v>464</v>
      </c>
      <c r="E11" s="1444" t="s">
        <v>994</v>
      </c>
      <c r="F11" s="1444" t="s">
        <v>86</v>
      </c>
      <c r="G11" s="1444" t="s">
        <v>1002</v>
      </c>
      <c r="H11" s="1445">
        <v>7.0E10</v>
      </c>
      <c r="I11" s="1444" t="s">
        <v>83</v>
      </c>
      <c r="J11" s="1444" t="s">
        <v>1001</v>
      </c>
      <c r="K11" s="1446">
        <v>45027.0</v>
      </c>
      <c r="L11" s="1446">
        <v>45858.0</v>
      </c>
      <c r="M11" s="1439"/>
      <c r="N11" s="1439"/>
      <c r="O11" s="1439"/>
      <c r="P11" s="1439"/>
      <c r="Q11" s="1439"/>
      <c r="R11" s="1439"/>
      <c r="S11" s="1439"/>
      <c r="T11" s="1439"/>
      <c r="U11" s="1439"/>
      <c r="V11" s="1439"/>
      <c r="W11" s="1439"/>
      <c r="X11" s="1439"/>
      <c r="Y11" s="1439"/>
      <c r="Z11" s="1439"/>
      <c r="AA11" s="1439"/>
      <c r="AB11" s="1439"/>
      <c r="AC11" s="1439"/>
      <c r="AD11" s="1439"/>
      <c r="AE11" s="1439"/>
      <c r="AF11" s="1439"/>
      <c r="AG11" s="1439"/>
      <c r="AH11" s="1439"/>
      <c r="AI11" s="1439"/>
      <c r="AJ11" s="1439"/>
      <c r="AK11" s="1439"/>
      <c r="AL11" s="1439"/>
      <c r="AM11" s="1439"/>
      <c r="AN11" s="1439"/>
    </row>
    <row r="12">
      <c r="A12" s="1439"/>
      <c r="B12" s="1439"/>
      <c r="C12" s="1439"/>
      <c r="D12" s="1439"/>
      <c r="E12" s="1439"/>
      <c r="F12" s="1439"/>
      <c r="G12" s="1439"/>
      <c r="H12" s="1439"/>
      <c r="I12" s="1439"/>
      <c r="J12" s="1439"/>
      <c r="K12" s="1447"/>
      <c r="L12" s="1447"/>
      <c r="M12" s="1439"/>
      <c r="N12" s="1439"/>
      <c r="O12" s="1439"/>
      <c r="P12" s="1439"/>
      <c r="Q12" s="1439"/>
      <c r="R12" s="1439"/>
      <c r="S12" s="1439"/>
      <c r="T12" s="1439"/>
      <c r="U12" s="1439"/>
      <c r="V12" s="1439"/>
      <c r="W12" s="1439"/>
      <c r="X12" s="1439"/>
      <c r="Y12" s="1439"/>
      <c r="Z12" s="1439"/>
      <c r="AA12" s="1439"/>
      <c r="AB12" s="1439"/>
      <c r="AC12" s="1439"/>
      <c r="AD12" s="1439"/>
      <c r="AE12" s="1439"/>
      <c r="AF12" s="1439"/>
      <c r="AG12" s="1439"/>
      <c r="AH12" s="1439"/>
      <c r="AI12" s="1439"/>
      <c r="AJ12" s="1439"/>
      <c r="AK12" s="1439"/>
      <c r="AL12" s="1439"/>
      <c r="AM12" s="1439"/>
      <c r="AN12" s="1439"/>
    </row>
    <row r="13">
      <c r="A13" s="1441" t="s">
        <v>918</v>
      </c>
      <c r="B13" s="1439"/>
      <c r="C13" s="1439"/>
      <c r="D13" s="1439"/>
      <c r="E13" s="1439"/>
      <c r="F13" s="1439"/>
      <c r="G13" s="1439"/>
      <c r="H13" s="1439"/>
      <c r="I13" s="1439"/>
      <c r="J13" s="1439"/>
      <c r="K13" s="1439"/>
      <c r="L13" s="1439"/>
      <c r="M13" s="1439"/>
      <c r="N13" s="1439"/>
      <c r="O13" s="1439"/>
      <c r="P13" s="1439"/>
      <c r="Q13" s="1439"/>
      <c r="R13" s="1439"/>
      <c r="S13" s="1439"/>
      <c r="T13" s="1439"/>
      <c r="U13" s="1439"/>
      <c r="V13" s="1439"/>
      <c r="W13" s="1439"/>
      <c r="X13" s="1439"/>
      <c r="Y13" s="1439"/>
      <c r="Z13" s="1439"/>
      <c r="AA13" s="1439"/>
      <c r="AB13" s="1439"/>
      <c r="AC13" s="1439"/>
      <c r="AD13" s="1439"/>
      <c r="AE13" s="1439"/>
      <c r="AF13" s="1439"/>
      <c r="AG13" s="1439"/>
      <c r="AH13" s="1439"/>
      <c r="AI13" s="1439"/>
      <c r="AJ13" s="1439"/>
      <c r="AK13" s="1439"/>
      <c r="AL13" s="1439"/>
      <c r="AM13" s="1439"/>
      <c r="AN13" s="1439"/>
    </row>
    <row r="14">
      <c r="A14" s="1442" t="s">
        <v>920</v>
      </c>
      <c r="B14" s="1442" t="s">
        <v>452</v>
      </c>
      <c r="C14" s="1442" t="s">
        <v>7</v>
      </c>
      <c r="D14" s="1442" t="s">
        <v>926</v>
      </c>
      <c r="E14" s="1442" t="s">
        <v>930</v>
      </c>
      <c r="F14" s="1442" t="s">
        <v>933</v>
      </c>
      <c r="G14" s="1442" t="s">
        <v>548</v>
      </c>
      <c r="H14" s="1442" t="s">
        <v>937</v>
      </c>
      <c r="I14" s="1442" t="s">
        <v>482</v>
      </c>
      <c r="J14" s="1442" t="s">
        <v>484</v>
      </c>
      <c r="K14" s="1441"/>
      <c r="L14" s="1441"/>
      <c r="M14" s="1441"/>
      <c r="N14" s="1441"/>
      <c r="O14" s="1441"/>
      <c r="P14" s="1441"/>
      <c r="Q14" s="1441"/>
      <c r="R14" s="1441"/>
      <c r="S14" s="1441"/>
      <c r="T14" s="1441"/>
      <c r="U14" s="1441"/>
      <c r="V14" s="1441"/>
      <c r="W14" s="1441"/>
      <c r="X14" s="1441"/>
      <c r="Y14" s="1441"/>
      <c r="Z14" s="1441"/>
      <c r="AA14" s="1441"/>
      <c r="AB14" s="1441"/>
      <c r="AC14" s="1441"/>
      <c r="AD14" s="1441"/>
      <c r="AE14" s="1441"/>
      <c r="AF14" s="1441"/>
      <c r="AG14" s="1441"/>
      <c r="AH14" s="1441"/>
      <c r="AI14" s="1441"/>
      <c r="AJ14" s="1441"/>
      <c r="AK14" s="1441"/>
      <c r="AL14" s="1441"/>
      <c r="AM14" s="1441"/>
      <c r="AN14" s="1441"/>
    </row>
    <row r="15">
      <c r="A15" s="1443" t="s">
        <v>453</v>
      </c>
      <c r="B15" s="1443" t="s">
        <v>453</v>
      </c>
      <c r="C15" s="1443" t="s">
        <v>453</v>
      </c>
      <c r="D15" s="1443" t="s">
        <v>453</v>
      </c>
      <c r="E15" s="1443" t="s">
        <v>35</v>
      </c>
      <c r="F15" s="1443" t="s">
        <v>35</v>
      </c>
      <c r="G15" s="1443" t="s">
        <v>59</v>
      </c>
      <c r="H15" s="1443" t="s">
        <v>11</v>
      </c>
      <c r="I15" s="1443" t="s">
        <v>35</v>
      </c>
      <c r="J15" s="1443" t="s">
        <v>110</v>
      </c>
      <c r="K15" s="1439"/>
      <c r="L15" s="1439"/>
      <c r="M15" s="1439"/>
      <c r="N15" s="1439"/>
      <c r="O15" s="1439"/>
      <c r="P15" s="1439"/>
      <c r="Q15" s="1439"/>
      <c r="R15" s="1439"/>
      <c r="S15" s="1439"/>
      <c r="T15" s="1439"/>
      <c r="U15" s="1439"/>
      <c r="V15" s="1439"/>
      <c r="W15" s="1439"/>
      <c r="X15" s="1439"/>
      <c r="Y15" s="1439"/>
      <c r="Z15" s="1439"/>
      <c r="AA15" s="1439"/>
      <c r="AB15" s="1439"/>
      <c r="AC15" s="1439"/>
      <c r="AD15" s="1439"/>
      <c r="AE15" s="1439"/>
      <c r="AF15" s="1439"/>
      <c r="AG15" s="1439"/>
      <c r="AH15" s="1439"/>
      <c r="AI15" s="1439"/>
      <c r="AJ15" s="1439"/>
      <c r="AK15" s="1439"/>
      <c r="AL15" s="1439"/>
      <c r="AM15" s="1439"/>
      <c r="AN15" s="1439"/>
    </row>
    <row r="16">
      <c r="A16" s="1444" t="s">
        <v>984</v>
      </c>
      <c r="B16" s="1444" t="s">
        <v>1941</v>
      </c>
      <c r="C16" s="1444">
        <v>113.0</v>
      </c>
      <c r="D16" s="1444">
        <v>2003.0</v>
      </c>
      <c r="E16" s="1448">
        <v>45828.0</v>
      </c>
      <c r="F16" s="1444" t="s">
        <v>1885</v>
      </c>
      <c r="G16" s="1444" t="s">
        <v>936</v>
      </c>
      <c r="H16" s="1444"/>
      <c r="I16" s="1446">
        <v>45828.0</v>
      </c>
      <c r="J16" s="1449">
        <v>45945.375</v>
      </c>
      <c r="K16" s="1439"/>
      <c r="L16" s="1439"/>
      <c r="M16" s="1439"/>
      <c r="N16" s="1439"/>
      <c r="O16" s="1439"/>
      <c r="P16" s="1439"/>
      <c r="Q16" s="1439"/>
      <c r="R16" s="1439"/>
      <c r="S16" s="1439"/>
      <c r="T16" s="1439"/>
      <c r="U16" s="1439"/>
      <c r="V16" s="1439"/>
      <c r="W16" s="1439"/>
      <c r="X16" s="1439"/>
      <c r="Y16" s="1439"/>
      <c r="Z16" s="1439"/>
      <c r="AA16" s="1439"/>
      <c r="AB16" s="1439"/>
      <c r="AC16" s="1439"/>
      <c r="AD16" s="1439"/>
      <c r="AE16" s="1439"/>
      <c r="AF16" s="1439"/>
      <c r="AG16" s="1439"/>
      <c r="AH16" s="1439"/>
      <c r="AI16" s="1439"/>
      <c r="AJ16" s="1439"/>
      <c r="AK16" s="1439"/>
      <c r="AL16" s="1439"/>
      <c r="AM16" s="1439"/>
      <c r="AN16" s="1439"/>
    </row>
    <row r="17">
      <c r="A17" s="1439"/>
      <c r="B17" s="1439"/>
      <c r="C17" s="1439"/>
      <c r="D17" s="1439"/>
      <c r="E17" s="1439"/>
      <c r="F17" s="1439"/>
      <c r="G17" s="1439"/>
      <c r="H17" s="1439"/>
      <c r="I17" s="1439"/>
      <c r="J17" s="1439"/>
      <c r="K17" s="1439"/>
      <c r="L17" s="1439"/>
      <c r="M17" s="1439"/>
      <c r="N17" s="1439"/>
      <c r="O17" s="1439"/>
      <c r="P17" s="1439"/>
      <c r="Q17" s="1439"/>
      <c r="R17" s="1439"/>
      <c r="S17" s="1439"/>
      <c r="T17" s="1439"/>
      <c r="U17" s="1439"/>
      <c r="V17" s="1439"/>
      <c r="W17" s="1439"/>
      <c r="X17" s="1439"/>
      <c r="Y17" s="1439"/>
      <c r="Z17" s="1439"/>
      <c r="AA17" s="1439"/>
      <c r="AB17" s="1439"/>
      <c r="AC17" s="1439"/>
      <c r="AD17" s="1439"/>
      <c r="AE17" s="1439"/>
      <c r="AF17" s="1439"/>
      <c r="AG17" s="1439"/>
      <c r="AH17" s="1439"/>
      <c r="AI17" s="1439"/>
      <c r="AJ17" s="1439"/>
      <c r="AK17" s="1439"/>
      <c r="AL17" s="1439"/>
      <c r="AM17" s="1439"/>
      <c r="AN17" s="1439"/>
    </row>
    <row r="18">
      <c r="A18" s="1450" t="s">
        <v>486</v>
      </c>
      <c r="B18" s="1439"/>
      <c r="C18" s="1439"/>
      <c r="D18" s="1439"/>
      <c r="E18" s="1439"/>
      <c r="F18" s="1439"/>
      <c r="G18" s="1439"/>
      <c r="H18" s="1439"/>
      <c r="I18" s="1439"/>
      <c r="J18" s="1439"/>
      <c r="K18" s="1439"/>
      <c r="L18" s="1439"/>
      <c r="M18" s="1451"/>
      <c r="N18" s="1441"/>
      <c r="O18" s="1441"/>
      <c r="P18" s="1441"/>
      <c r="Q18" s="1441"/>
      <c r="R18" s="1441"/>
      <c r="S18" s="1441"/>
      <c r="T18" s="1441"/>
      <c r="U18" s="1441"/>
      <c r="V18" s="1441"/>
      <c r="W18" s="1441"/>
      <c r="X18" s="1441"/>
      <c r="Y18" s="1441"/>
      <c r="Z18" s="1441"/>
      <c r="AA18" s="1441"/>
      <c r="AB18" s="1441"/>
      <c r="AC18" s="1441"/>
      <c r="AD18" s="1441"/>
      <c r="AE18" s="1441"/>
      <c r="AF18" s="1441"/>
      <c r="AG18" s="1441"/>
      <c r="AH18" s="1441"/>
      <c r="AI18" s="1441"/>
      <c r="AJ18" s="1441"/>
      <c r="AK18" s="1441"/>
      <c r="AL18" s="1441"/>
      <c r="AM18" s="1441"/>
      <c r="AN18" s="1441"/>
    </row>
    <row r="19">
      <c r="A19" s="1452" t="s">
        <v>452</v>
      </c>
      <c r="B19" s="1452" t="s">
        <v>7</v>
      </c>
      <c r="C19" s="1452" t="s">
        <v>490</v>
      </c>
      <c r="D19" s="1452" t="s">
        <v>491</v>
      </c>
      <c r="E19" s="1452" t="s">
        <v>492</v>
      </c>
      <c r="F19" s="1452" t="s">
        <v>493</v>
      </c>
      <c r="G19" s="1452" t="s">
        <v>498</v>
      </c>
      <c r="H19" s="1452" t="s">
        <v>500</v>
      </c>
      <c r="I19" s="1452" t="s">
        <v>501</v>
      </c>
      <c r="J19" s="1452" t="s">
        <v>502</v>
      </c>
      <c r="K19" s="1452" t="s">
        <v>482</v>
      </c>
      <c r="L19" s="1452" t="s">
        <v>484</v>
      </c>
      <c r="M19" s="1453" t="s">
        <v>503</v>
      </c>
      <c r="N19" s="1439"/>
      <c r="O19" s="1439"/>
      <c r="P19" s="1439"/>
      <c r="Q19" s="1439"/>
      <c r="R19" s="1439"/>
      <c r="S19" s="1439"/>
      <c r="T19" s="1439"/>
      <c r="U19" s="1439"/>
      <c r="V19" s="1439"/>
      <c r="W19" s="1439"/>
      <c r="X19" s="1439"/>
      <c r="Y19" s="1439"/>
      <c r="Z19" s="1439"/>
      <c r="AA19" s="1439"/>
      <c r="AB19" s="1439"/>
      <c r="AC19" s="1439"/>
      <c r="AD19" s="1439"/>
      <c r="AE19" s="1439"/>
      <c r="AF19" s="1439"/>
      <c r="AG19" s="1439"/>
      <c r="AH19" s="1439"/>
      <c r="AI19" s="1439"/>
      <c r="AJ19" s="1439"/>
      <c r="AK19" s="1439"/>
      <c r="AL19" s="1439"/>
      <c r="AM19" s="1439"/>
      <c r="AN19" s="1439"/>
    </row>
    <row r="20">
      <c r="A20" s="1454" t="s">
        <v>453</v>
      </c>
      <c r="B20" s="1454" t="s">
        <v>453</v>
      </c>
      <c r="C20" s="1454" t="s">
        <v>11</v>
      </c>
      <c r="D20" s="1454" t="s">
        <v>15</v>
      </c>
      <c r="E20" s="1454" t="s">
        <v>15</v>
      </c>
      <c r="F20" s="1454" t="s">
        <v>22</v>
      </c>
      <c r="G20" s="1454" t="s">
        <v>22</v>
      </c>
      <c r="H20" s="1454" t="s">
        <v>28</v>
      </c>
      <c r="I20" s="1454" t="s">
        <v>15</v>
      </c>
      <c r="J20" s="1454" t="s">
        <v>35</v>
      </c>
      <c r="K20" s="1454" t="s">
        <v>35</v>
      </c>
      <c r="L20" s="1454" t="s">
        <v>35</v>
      </c>
      <c r="M20" s="1455" t="s">
        <v>8</v>
      </c>
      <c r="N20" s="1439"/>
      <c r="O20" s="1439"/>
      <c r="P20" s="1439"/>
      <c r="Q20" s="1439"/>
      <c r="R20" s="1439"/>
      <c r="S20" s="1439"/>
      <c r="T20" s="1439"/>
      <c r="U20" s="1439"/>
      <c r="V20" s="1439"/>
      <c r="W20" s="1439"/>
      <c r="X20" s="1439"/>
      <c r="Y20" s="1439"/>
      <c r="Z20" s="1439"/>
      <c r="AA20" s="1439"/>
      <c r="AB20" s="1439"/>
      <c r="AC20" s="1439"/>
      <c r="AD20" s="1439"/>
      <c r="AE20" s="1439"/>
      <c r="AF20" s="1439"/>
      <c r="AG20" s="1439"/>
      <c r="AH20" s="1439"/>
      <c r="AI20" s="1439"/>
      <c r="AJ20" s="1439"/>
      <c r="AK20" s="1439"/>
      <c r="AL20" s="1439"/>
      <c r="AM20" s="1439"/>
      <c r="AN20" s="1439"/>
    </row>
    <row r="21">
      <c r="A21" s="1454" t="s">
        <v>1941</v>
      </c>
      <c r="B21" s="1454">
        <v>113.0</v>
      </c>
      <c r="C21" s="1454" t="s">
        <v>1942</v>
      </c>
      <c r="D21" s="1454" t="s">
        <v>1943</v>
      </c>
      <c r="E21" s="1454" t="s">
        <v>20</v>
      </c>
      <c r="F21" s="1456" t="s">
        <v>1960</v>
      </c>
      <c r="G21" s="1454" t="s">
        <v>1944</v>
      </c>
      <c r="H21" s="1454" t="s">
        <v>1961</v>
      </c>
      <c r="I21" s="1454" t="s">
        <v>1808</v>
      </c>
      <c r="J21" s="1446">
        <v>45858.0</v>
      </c>
      <c r="K21" s="1446">
        <v>45027.0</v>
      </c>
      <c r="L21" s="1446">
        <v>45858.0</v>
      </c>
      <c r="M21" s="1455">
        <v>176039.0</v>
      </c>
      <c r="N21" s="1439"/>
      <c r="O21" s="1439"/>
      <c r="P21" s="1439"/>
      <c r="Q21" s="1439"/>
      <c r="R21" s="1439"/>
      <c r="S21" s="1439"/>
      <c r="T21" s="1439"/>
      <c r="U21" s="1439"/>
      <c r="V21" s="1439"/>
      <c r="W21" s="1439"/>
      <c r="X21" s="1439"/>
      <c r="Y21" s="1439"/>
      <c r="Z21" s="1439"/>
      <c r="AA21" s="1439"/>
      <c r="AB21" s="1439"/>
      <c r="AC21" s="1439"/>
      <c r="AD21" s="1439"/>
      <c r="AE21" s="1439"/>
      <c r="AF21" s="1439"/>
      <c r="AG21" s="1439"/>
      <c r="AH21" s="1439"/>
      <c r="AI21" s="1439"/>
      <c r="AJ21" s="1439"/>
      <c r="AK21" s="1439"/>
      <c r="AL21" s="1439"/>
      <c r="AM21" s="1439"/>
      <c r="AN21" s="1439"/>
    </row>
    <row r="22">
      <c r="A22" s="1457"/>
      <c r="B22" s="1457"/>
      <c r="C22" s="1457"/>
      <c r="D22" s="1457"/>
      <c r="E22" s="1457"/>
      <c r="F22" s="1458"/>
      <c r="G22" s="1457"/>
      <c r="H22" s="1457"/>
      <c r="I22" s="1457"/>
      <c r="J22" s="1459"/>
      <c r="K22" s="1459"/>
      <c r="L22" s="1459"/>
      <c r="M22" s="1439"/>
      <c r="N22" s="1439"/>
      <c r="O22" s="1439"/>
      <c r="P22" s="1439"/>
      <c r="Q22" s="1439"/>
      <c r="R22" s="1439"/>
      <c r="S22" s="1439"/>
      <c r="T22" s="1439"/>
      <c r="U22" s="1439"/>
      <c r="V22" s="1439"/>
      <c r="W22" s="1439"/>
      <c r="X22" s="1439"/>
      <c r="Y22" s="1439"/>
      <c r="Z22" s="1439"/>
      <c r="AA22" s="1439"/>
      <c r="AB22" s="1439"/>
      <c r="AC22" s="1439"/>
      <c r="AD22" s="1439"/>
      <c r="AE22" s="1439"/>
      <c r="AF22" s="1439"/>
      <c r="AG22" s="1439"/>
      <c r="AH22" s="1439"/>
      <c r="AI22" s="1439"/>
      <c r="AJ22" s="1439"/>
      <c r="AK22" s="1439"/>
      <c r="AL22" s="1439"/>
      <c r="AM22" s="1439"/>
      <c r="AN22" s="1439"/>
    </row>
    <row r="23">
      <c r="A23" s="1439" t="s">
        <v>1962</v>
      </c>
      <c r="I23" s="1439"/>
      <c r="J23" s="1439"/>
      <c r="K23" s="1439"/>
      <c r="L23" s="1439"/>
      <c r="M23" s="1439"/>
      <c r="N23" s="1439"/>
      <c r="O23" s="1439"/>
      <c r="P23" s="1439"/>
      <c r="Q23" s="1439"/>
      <c r="R23" s="1439"/>
      <c r="S23" s="1439"/>
      <c r="T23" s="1439"/>
      <c r="U23" s="1439"/>
      <c r="V23" s="1439"/>
      <c r="W23" s="1439"/>
      <c r="X23" s="1439"/>
      <c r="Y23" s="1439"/>
      <c r="Z23" s="1439"/>
      <c r="AA23" s="1439"/>
      <c r="AB23" s="1439"/>
      <c r="AC23" s="1439"/>
      <c r="AD23" s="1439"/>
      <c r="AE23" s="1439"/>
      <c r="AF23" s="1439"/>
      <c r="AG23" s="1439"/>
      <c r="AH23" s="1439"/>
      <c r="AI23" s="1439"/>
      <c r="AJ23" s="1439"/>
      <c r="AK23" s="1439"/>
      <c r="AL23" s="1439"/>
      <c r="AM23" s="1439"/>
      <c r="AN23" s="1439"/>
    </row>
    <row r="24">
      <c r="A24" s="1439"/>
      <c r="B24" s="1439"/>
      <c r="C24" s="1439"/>
      <c r="D24" s="1439"/>
      <c r="E24" s="1439"/>
      <c r="F24" s="1439"/>
      <c r="G24" s="1439"/>
      <c r="H24" s="1439"/>
      <c r="I24" s="1439"/>
      <c r="J24" s="1439"/>
      <c r="K24" s="1439"/>
      <c r="L24" s="1439"/>
      <c r="M24" s="1441"/>
      <c r="N24" s="1441"/>
      <c r="O24" s="1441"/>
      <c r="P24" s="1441"/>
      <c r="Q24" s="1441"/>
      <c r="R24" s="1441"/>
      <c r="S24" s="1441"/>
      <c r="T24" s="1441"/>
      <c r="U24" s="1441"/>
      <c r="V24" s="1441"/>
      <c r="W24" s="1441"/>
      <c r="X24" s="1441"/>
      <c r="Y24" s="1441"/>
      <c r="Z24" s="1441"/>
      <c r="AA24" s="1441"/>
      <c r="AB24" s="1441"/>
      <c r="AC24" s="1441"/>
      <c r="AD24" s="1441"/>
      <c r="AE24" s="1441"/>
      <c r="AF24" s="1441"/>
      <c r="AG24" s="1441"/>
      <c r="AH24" s="1441"/>
      <c r="AI24" s="1441"/>
      <c r="AJ24" s="1441"/>
      <c r="AK24" s="1441"/>
      <c r="AL24" s="1441"/>
      <c r="AM24" s="1441"/>
      <c r="AN24" s="1441"/>
    </row>
    <row r="25">
      <c r="A25" s="1442" t="s">
        <v>640</v>
      </c>
      <c r="B25" s="1442" t="s">
        <v>7</v>
      </c>
      <c r="C25" s="1442" t="s">
        <v>905</v>
      </c>
      <c r="D25" s="1442" t="s">
        <v>534</v>
      </c>
      <c r="E25" s="1442" t="s">
        <v>906</v>
      </c>
      <c r="F25" s="1442" t="s">
        <v>908</v>
      </c>
      <c r="G25" s="1442" t="s">
        <v>910</v>
      </c>
      <c r="H25" s="1442" t="s">
        <v>912</v>
      </c>
      <c r="I25" s="1442" t="s">
        <v>915</v>
      </c>
      <c r="J25" s="1442" t="s">
        <v>482</v>
      </c>
      <c r="K25" s="1460" t="s">
        <v>452</v>
      </c>
      <c r="L25" s="1441"/>
      <c r="M25" s="1439"/>
      <c r="N25" s="1439"/>
      <c r="O25" s="1439"/>
      <c r="P25" s="1439"/>
      <c r="Q25" s="1439"/>
      <c r="R25" s="1439"/>
      <c r="S25" s="1439"/>
      <c r="T25" s="1439"/>
      <c r="U25" s="1439"/>
      <c r="V25" s="1439"/>
      <c r="W25" s="1439"/>
      <c r="X25" s="1439"/>
      <c r="Y25" s="1439"/>
      <c r="Z25" s="1439"/>
      <c r="AA25" s="1439"/>
      <c r="AB25" s="1439"/>
      <c r="AC25" s="1439"/>
      <c r="AD25" s="1439"/>
      <c r="AE25" s="1439"/>
      <c r="AF25" s="1439"/>
      <c r="AG25" s="1439"/>
      <c r="AH25" s="1439"/>
      <c r="AI25" s="1439"/>
      <c r="AJ25" s="1439"/>
      <c r="AK25" s="1439"/>
      <c r="AL25" s="1439"/>
      <c r="AM25" s="1439"/>
      <c r="AN25" s="1439"/>
    </row>
    <row r="26">
      <c r="A26" s="1461" t="s">
        <v>453</v>
      </c>
      <c r="B26" s="1454" t="s">
        <v>453</v>
      </c>
      <c r="C26" s="1461" t="s">
        <v>59</v>
      </c>
      <c r="D26" s="1461" t="s">
        <v>81</v>
      </c>
      <c r="E26" s="1461" t="s">
        <v>126</v>
      </c>
      <c r="F26" s="1461" t="s">
        <v>126</v>
      </c>
      <c r="G26" s="1461" t="s">
        <v>126</v>
      </c>
      <c r="H26" s="1461" t="s">
        <v>35</v>
      </c>
      <c r="I26" s="1461" t="s">
        <v>110</v>
      </c>
      <c r="J26" s="1461" t="s">
        <v>35</v>
      </c>
      <c r="K26" s="1462" t="s">
        <v>453</v>
      </c>
      <c r="L26" s="1439"/>
      <c r="M26" s="1439"/>
      <c r="N26" s="1439"/>
      <c r="O26" s="1439"/>
      <c r="P26" s="1439"/>
      <c r="Q26" s="1439"/>
      <c r="R26" s="1439"/>
      <c r="S26" s="1439"/>
      <c r="T26" s="1439"/>
      <c r="U26" s="1439"/>
      <c r="V26" s="1439"/>
      <c r="W26" s="1439"/>
      <c r="X26" s="1439"/>
      <c r="Y26" s="1439"/>
      <c r="Z26" s="1439"/>
      <c r="AA26" s="1439"/>
      <c r="AB26" s="1439"/>
      <c r="AC26" s="1439"/>
      <c r="AD26" s="1439"/>
      <c r="AE26" s="1439"/>
      <c r="AF26" s="1439"/>
      <c r="AG26" s="1439"/>
      <c r="AH26" s="1439"/>
      <c r="AI26" s="1439"/>
      <c r="AJ26" s="1439"/>
      <c r="AK26" s="1439"/>
      <c r="AL26" s="1439"/>
      <c r="AM26" s="1439"/>
      <c r="AN26" s="1439"/>
    </row>
    <row r="27">
      <c r="A27" s="1461">
        <v>2003.0</v>
      </c>
      <c r="B27" s="1461">
        <v>113.0</v>
      </c>
      <c r="C27" s="1461" t="s">
        <v>1402</v>
      </c>
      <c r="D27" s="1461" t="s">
        <v>83</v>
      </c>
      <c r="E27" s="1463">
        <v>1.0E9</v>
      </c>
      <c r="F27" s="1463">
        <v>1.0E9</v>
      </c>
      <c r="G27" s="1461">
        <v>0.0</v>
      </c>
      <c r="H27" s="1448">
        <v>45931.0</v>
      </c>
      <c r="I27" s="1464">
        <v>45946.375</v>
      </c>
      <c r="J27" s="1465">
        <v>45828.0</v>
      </c>
      <c r="K27" s="1462" t="str">
        <f>A11</f>
        <v>SCB0107536000102</v>
      </c>
      <c r="L27" s="1439"/>
      <c r="M27" s="1439"/>
      <c r="N27" s="1439"/>
      <c r="O27" s="1439"/>
      <c r="P27" s="1439"/>
      <c r="Q27" s="1439"/>
      <c r="R27" s="1439"/>
      <c r="S27" s="1439"/>
      <c r="T27" s="1439"/>
      <c r="U27" s="1439"/>
      <c r="V27" s="1439"/>
      <c r="W27" s="1439"/>
      <c r="X27" s="1439"/>
      <c r="Y27" s="1439"/>
      <c r="Z27" s="1439"/>
      <c r="AA27" s="1439"/>
      <c r="AB27" s="1439"/>
      <c r="AC27" s="1439"/>
      <c r="AD27" s="1439"/>
      <c r="AE27" s="1439"/>
      <c r="AF27" s="1439"/>
      <c r="AG27" s="1439"/>
      <c r="AH27" s="1439"/>
      <c r="AI27" s="1439"/>
      <c r="AJ27" s="1439"/>
      <c r="AK27" s="1439"/>
      <c r="AL27" s="1439"/>
      <c r="AM27" s="1439"/>
      <c r="AN27" s="1439"/>
    </row>
    <row r="28">
      <c r="A28" s="1439"/>
      <c r="B28" s="1439"/>
      <c r="C28" s="1439"/>
      <c r="D28" s="1439"/>
      <c r="E28" s="1466"/>
      <c r="F28" s="1466"/>
      <c r="G28" s="1439"/>
      <c r="H28" s="1439"/>
      <c r="I28" s="1467"/>
      <c r="J28" s="1439"/>
      <c r="K28" s="1439"/>
      <c r="L28" s="1439"/>
      <c r="M28" s="1439"/>
      <c r="N28" s="1439"/>
      <c r="O28" s="1439"/>
      <c r="P28" s="1439"/>
      <c r="Q28" s="1439"/>
      <c r="R28" s="1439"/>
      <c r="S28" s="1439"/>
      <c r="T28" s="1439"/>
      <c r="U28" s="1439"/>
      <c r="V28" s="1439"/>
      <c r="W28" s="1439"/>
      <c r="X28" s="1439"/>
      <c r="Y28" s="1439"/>
      <c r="Z28" s="1439"/>
      <c r="AA28" s="1439"/>
      <c r="AB28" s="1439"/>
      <c r="AC28" s="1439"/>
      <c r="AD28" s="1439"/>
      <c r="AE28" s="1439"/>
      <c r="AF28" s="1439"/>
      <c r="AG28" s="1439"/>
      <c r="AH28" s="1439"/>
      <c r="AI28" s="1439"/>
      <c r="AJ28" s="1439"/>
      <c r="AK28" s="1439"/>
      <c r="AL28" s="1439"/>
      <c r="AM28" s="1439"/>
      <c r="AN28" s="1439"/>
    </row>
    <row r="29">
      <c r="A29" s="1439" t="s">
        <v>1609</v>
      </c>
      <c r="B29" s="1439"/>
      <c r="C29" s="1439"/>
      <c r="D29" s="1439"/>
      <c r="E29" s="1439"/>
      <c r="F29" s="1439"/>
      <c r="G29" s="1439"/>
      <c r="H29" s="1439"/>
      <c r="I29" s="1439"/>
      <c r="J29" s="1439"/>
      <c r="K29" s="1439"/>
      <c r="L29" s="1439"/>
      <c r="M29" s="1439"/>
      <c r="N29" s="1439"/>
      <c r="O29" s="1439"/>
      <c r="P29" s="1439"/>
      <c r="Q29" s="1439"/>
      <c r="R29" s="1439"/>
      <c r="S29" s="1439"/>
      <c r="T29" s="1439"/>
      <c r="U29" s="1439"/>
      <c r="V29" s="1439"/>
      <c r="W29" s="1439"/>
      <c r="X29" s="1439"/>
      <c r="Y29" s="1439"/>
      <c r="Z29" s="1439"/>
      <c r="AA29" s="1439"/>
      <c r="AB29" s="1439"/>
      <c r="AC29" s="1439"/>
      <c r="AD29" s="1439"/>
      <c r="AE29" s="1439"/>
      <c r="AF29" s="1439"/>
      <c r="AG29" s="1439"/>
      <c r="AH29" s="1439"/>
      <c r="AI29" s="1439"/>
      <c r="AJ29" s="1439"/>
      <c r="AK29" s="1439"/>
      <c r="AL29" s="1439"/>
      <c r="AM29" s="1439"/>
      <c r="AN29" s="1439"/>
    </row>
    <row r="30">
      <c r="A30" s="1439"/>
      <c r="B30" s="1439"/>
      <c r="C30" s="1439"/>
      <c r="D30" s="1439"/>
      <c r="E30" s="1439"/>
      <c r="F30" s="1439"/>
      <c r="G30" s="1439"/>
      <c r="H30" s="1439"/>
      <c r="I30" s="1439"/>
      <c r="J30" s="1439"/>
      <c r="K30" s="1439"/>
      <c r="L30" s="1439"/>
      <c r="M30" s="1439"/>
      <c r="N30" s="1439"/>
      <c r="O30" s="1439"/>
      <c r="P30" s="1439"/>
      <c r="Q30" s="1439"/>
      <c r="R30" s="1439"/>
      <c r="S30" s="1439"/>
      <c r="T30" s="1439"/>
      <c r="U30" s="1439"/>
      <c r="V30" s="1439"/>
      <c r="W30" s="1439"/>
      <c r="X30" s="1439"/>
      <c r="Y30" s="1439"/>
      <c r="Z30" s="1439"/>
      <c r="AA30" s="1439"/>
      <c r="AB30" s="1439"/>
      <c r="AC30" s="1439"/>
      <c r="AD30" s="1439"/>
      <c r="AE30" s="1439"/>
      <c r="AF30" s="1439"/>
      <c r="AG30" s="1439"/>
      <c r="AH30" s="1439"/>
      <c r="AI30" s="1439"/>
      <c r="AJ30" s="1439"/>
      <c r="AK30" s="1439"/>
      <c r="AL30" s="1439"/>
      <c r="AM30" s="1439"/>
      <c r="AN30" s="1439"/>
    </row>
    <row r="31">
      <c r="A31" s="1440" t="s">
        <v>1137</v>
      </c>
      <c r="B31" s="1468"/>
      <c r="C31" s="1468"/>
      <c r="D31" s="1468"/>
      <c r="E31" s="1439"/>
      <c r="F31" s="1439"/>
      <c r="G31" s="1466"/>
      <c r="H31" s="1439"/>
      <c r="I31" s="1439"/>
      <c r="J31" s="1439"/>
      <c r="K31" s="1439"/>
      <c r="L31" s="1439"/>
      <c r="M31" s="1439"/>
      <c r="N31" s="1439"/>
      <c r="O31" s="1439"/>
      <c r="P31" s="1439"/>
      <c r="Q31" s="1439"/>
      <c r="R31" s="1439"/>
      <c r="S31" s="1439"/>
      <c r="T31" s="1439"/>
      <c r="U31" s="1439"/>
      <c r="V31" s="1439"/>
      <c r="W31" s="1439"/>
      <c r="X31" s="1439"/>
      <c r="Y31" s="1439"/>
      <c r="Z31" s="1439"/>
      <c r="AA31" s="1439"/>
      <c r="AB31" s="1439"/>
      <c r="AC31" s="1439"/>
      <c r="AD31" s="1439"/>
      <c r="AE31" s="1439"/>
      <c r="AF31" s="1439"/>
      <c r="AG31" s="1439"/>
      <c r="AH31" s="1439"/>
      <c r="AI31" s="1439"/>
      <c r="AJ31" s="1439"/>
      <c r="AK31" s="1439"/>
      <c r="AL31" s="1439"/>
      <c r="AM31" s="1439"/>
      <c r="AN31" s="1439"/>
    </row>
    <row r="32">
      <c r="A32" s="1439"/>
      <c r="B32" s="1439"/>
      <c r="C32" s="1439"/>
      <c r="D32" s="1439"/>
      <c r="E32" s="1439"/>
      <c r="F32" s="1439"/>
      <c r="G32" s="1439"/>
      <c r="H32" s="1439"/>
      <c r="I32" s="1439"/>
      <c r="J32" s="1439"/>
      <c r="K32" s="1439"/>
      <c r="L32" s="1439"/>
      <c r="M32" s="1439"/>
      <c r="N32" s="1439"/>
      <c r="O32" s="1439"/>
      <c r="P32" s="1439"/>
      <c r="Q32" s="1439"/>
      <c r="R32" s="1439"/>
      <c r="S32" s="1439"/>
      <c r="T32" s="1439"/>
      <c r="U32" s="1439"/>
      <c r="V32" s="1439"/>
      <c r="W32" s="1439"/>
      <c r="X32" s="1439"/>
      <c r="Y32" s="1439"/>
      <c r="Z32" s="1439"/>
      <c r="AA32" s="1439"/>
      <c r="AB32" s="1439"/>
      <c r="AC32" s="1439"/>
      <c r="AD32" s="1439"/>
      <c r="AE32" s="1439"/>
      <c r="AF32" s="1439"/>
      <c r="AG32" s="1439"/>
      <c r="AH32" s="1439"/>
      <c r="AI32" s="1439"/>
      <c r="AJ32" s="1439"/>
      <c r="AK32" s="1439"/>
      <c r="AL32" s="1439"/>
      <c r="AM32" s="1439"/>
      <c r="AN32" s="1439"/>
    </row>
    <row r="33">
      <c r="A33" s="1439" t="s">
        <v>1813</v>
      </c>
      <c r="B33" s="1439"/>
      <c r="C33" s="1439"/>
      <c r="D33" s="1439"/>
      <c r="E33" s="1439"/>
      <c r="F33" s="1439"/>
      <c r="G33" s="1439"/>
      <c r="H33" s="1439"/>
      <c r="I33" s="1439"/>
      <c r="J33" s="1439"/>
      <c r="K33" s="1439"/>
      <c r="L33" s="1439"/>
      <c r="Y33" s="1441"/>
      <c r="Z33" s="1441"/>
      <c r="AA33" s="1441"/>
      <c r="AB33" s="1441"/>
      <c r="AC33" s="1441"/>
      <c r="AD33" s="1441"/>
      <c r="AE33" s="1441"/>
      <c r="AF33" s="1441"/>
      <c r="AG33" s="1441"/>
      <c r="AH33" s="1441"/>
      <c r="AI33" s="1441"/>
      <c r="AJ33" s="1441"/>
      <c r="AK33" s="1441"/>
      <c r="AL33" s="1441"/>
      <c r="AM33" s="1441"/>
      <c r="AN33" s="1441"/>
    </row>
    <row r="34">
      <c r="A34" s="1452" t="s">
        <v>602</v>
      </c>
      <c r="B34" s="1452" t="s">
        <v>583</v>
      </c>
      <c r="C34" s="1452" t="s">
        <v>585</v>
      </c>
      <c r="D34" s="1452" t="s">
        <v>525</v>
      </c>
      <c r="E34" s="1452" t="s">
        <v>604</v>
      </c>
      <c r="F34" s="1452" t="s">
        <v>7</v>
      </c>
      <c r="G34" s="1452" t="s">
        <v>606</v>
      </c>
      <c r="H34" s="1452" t="s">
        <v>534</v>
      </c>
      <c r="I34" s="1452" t="s">
        <v>609</v>
      </c>
      <c r="J34" s="1452" t="s">
        <v>613</v>
      </c>
      <c r="K34" s="1452" t="s">
        <v>614</v>
      </c>
      <c r="L34" s="1452" t="s">
        <v>616</v>
      </c>
      <c r="M34" s="1452" t="s">
        <v>620</v>
      </c>
      <c r="N34" s="1452" t="s">
        <v>624</v>
      </c>
      <c r="O34" s="1452" t="s">
        <v>627</v>
      </c>
      <c r="P34" s="1452" t="s">
        <v>630</v>
      </c>
      <c r="Q34" s="1452" t="s">
        <v>633</v>
      </c>
      <c r="R34" s="1452" t="s">
        <v>636</v>
      </c>
      <c r="S34" s="1452" t="s">
        <v>426</v>
      </c>
      <c r="T34" s="1452" t="s">
        <v>548</v>
      </c>
      <c r="U34" s="1469" t="s">
        <v>639</v>
      </c>
      <c r="V34" s="1452" t="s">
        <v>640</v>
      </c>
      <c r="W34" s="1452" t="s">
        <v>644</v>
      </c>
      <c r="X34" s="1442" t="s">
        <v>452</v>
      </c>
      <c r="Y34" s="1439"/>
      <c r="Z34" s="1439"/>
      <c r="AA34" s="1439"/>
      <c r="AB34" s="1439"/>
      <c r="AC34" s="1439"/>
      <c r="AD34" s="1439"/>
      <c r="AE34" s="1439"/>
      <c r="AF34" s="1439"/>
      <c r="AG34" s="1439"/>
      <c r="AH34" s="1439"/>
      <c r="AI34" s="1439"/>
      <c r="AJ34" s="1439"/>
      <c r="AK34" s="1439"/>
      <c r="AL34" s="1439"/>
      <c r="AM34" s="1439"/>
      <c r="AN34" s="1439"/>
    </row>
    <row r="35">
      <c r="A35" s="1470" t="s">
        <v>453</v>
      </c>
      <c r="B35" s="1470" t="s">
        <v>110</v>
      </c>
      <c r="C35" s="1470" t="s">
        <v>35</v>
      </c>
      <c r="D35" s="1470" t="s">
        <v>35</v>
      </c>
      <c r="E35" s="1470" t="s">
        <v>28</v>
      </c>
      <c r="F35" s="1454" t="s">
        <v>453</v>
      </c>
      <c r="G35" s="1470" t="s">
        <v>126</v>
      </c>
      <c r="H35" s="1470" t="s">
        <v>81</v>
      </c>
      <c r="I35" s="1470" t="s">
        <v>59</v>
      </c>
      <c r="J35" s="1470" t="s">
        <v>28</v>
      </c>
      <c r="K35" s="1470" t="s">
        <v>71</v>
      </c>
      <c r="L35" s="1455" t="s">
        <v>28</v>
      </c>
      <c r="M35" s="1470" t="s">
        <v>59</v>
      </c>
      <c r="N35" s="1470" t="s">
        <v>71</v>
      </c>
      <c r="O35" s="1470" t="s">
        <v>71</v>
      </c>
      <c r="P35" s="1470" t="s">
        <v>35</v>
      </c>
      <c r="Q35" s="1470" t="s">
        <v>35</v>
      </c>
      <c r="R35" s="1470" t="s">
        <v>59</v>
      </c>
      <c r="S35" s="1470" t="s">
        <v>126</v>
      </c>
      <c r="T35" s="1470" t="s">
        <v>59</v>
      </c>
      <c r="U35" s="1471" t="s">
        <v>15</v>
      </c>
      <c r="V35" s="1461" t="s">
        <v>453</v>
      </c>
      <c r="W35" s="1444" t="s">
        <v>8</v>
      </c>
      <c r="X35" s="1444" t="s">
        <v>453</v>
      </c>
      <c r="Y35" s="1439"/>
      <c r="Z35" s="1439"/>
      <c r="AA35" s="1439"/>
      <c r="AB35" s="1439"/>
      <c r="AC35" s="1439"/>
      <c r="AD35" s="1439"/>
      <c r="AE35" s="1439"/>
      <c r="AF35" s="1439"/>
      <c r="AG35" s="1439"/>
      <c r="AH35" s="1439"/>
      <c r="AI35" s="1439"/>
      <c r="AJ35" s="1439"/>
      <c r="AK35" s="1439"/>
      <c r="AL35" s="1439"/>
      <c r="AM35" s="1439"/>
      <c r="AN35" s="1439"/>
    </row>
    <row r="36">
      <c r="A36" s="1470">
        <v>40007.0</v>
      </c>
      <c r="B36" s="1449">
        <v>45976.416666666664</v>
      </c>
      <c r="C36" s="1448">
        <v>45976.0</v>
      </c>
      <c r="D36" s="1448">
        <v>46011.0</v>
      </c>
      <c r="E36" s="1470" t="s">
        <v>123</v>
      </c>
      <c r="F36" s="1454">
        <v>113.0</v>
      </c>
      <c r="G36" s="1472">
        <v>5.0E8</v>
      </c>
      <c r="H36" s="1470" t="s">
        <v>83</v>
      </c>
      <c r="I36" s="1470" t="str">
        <f>CONCATENATE(M36,L36,A36)</f>
        <v>FIX40007</v>
      </c>
      <c r="J36" s="1470" t="s">
        <v>131</v>
      </c>
      <c r="K36" s="1473">
        <v>2.5</v>
      </c>
      <c r="L36" s="1455" t="str">
        <f>""</f>
        <v/>
      </c>
      <c r="M36" s="1470" t="s">
        <v>693</v>
      </c>
      <c r="N36" s="1470" t="str">
        <f t="shared" ref="N36:Q36" si="1">" "</f>
        <v> </v>
      </c>
      <c r="O36" s="1470" t="str">
        <f t="shared" si="1"/>
        <v> </v>
      </c>
      <c r="P36" s="1470" t="str">
        <f t="shared" si="1"/>
        <v> </v>
      </c>
      <c r="Q36" s="1470" t="str">
        <f t="shared" si="1"/>
        <v> </v>
      </c>
      <c r="R36" s="1470" t="s">
        <v>79</v>
      </c>
      <c r="S36" s="1470">
        <v>0.0</v>
      </c>
      <c r="T36" s="1470" t="s">
        <v>143</v>
      </c>
      <c r="U36" s="1470" t="str">
        <f>" "</f>
        <v> </v>
      </c>
      <c r="V36" s="1461">
        <f>$A$27</f>
        <v>2003</v>
      </c>
      <c r="W36" s="1444">
        <f>D36-C36</f>
        <v>35</v>
      </c>
      <c r="X36" s="1444" t="str">
        <f>$K$27</f>
        <v>SCB0107536000102</v>
      </c>
      <c r="Y36" s="1439"/>
      <c r="Z36" s="1439"/>
      <c r="AA36" s="1439"/>
      <c r="AB36" s="1439"/>
      <c r="AC36" s="1439"/>
      <c r="AD36" s="1439"/>
      <c r="AE36" s="1439"/>
      <c r="AF36" s="1439"/>
      <c r="AG36" s="1439"/>
      <c r="AH36" s="1439"/>
      <c r="AI36" s="1439"/>
      <c r="AJ36" s="1439"/>
      <c r="AK36" s="1439"/>
      <c r="AL36" s="1439"/>
      <c r="AM36" s="1439"/>
      <c r="AN36" s="1439"/>
    </row>
    <row r="37">
      <c r="A37" s="1474"/>
      <c r="B37" s="1475"/>
      <c r="C37" s="1476"/>
      <c r="D37" s="1476"/>
      <c r="E37" s="1474"/>
      <c r="F37" s="1477"/>
      <c r="G37" s="1478"/>
      <c r="H37" s="1474"/>
      <c r="I37" s="1474"/>
      <c r="J37" s="1474"/>
      <c r="K37" s="1479"/>
      <c r="L37" s="1457"/>
      <c r="M37" s="1474"/>
      <c r="N37" s="1474"/>
      <c r="O37" s="1474"/>
      <c r="P37" s="1474"/>
      <c r="Q37" s="1474"/>
      <c r="R37" s="1474"/>
      <c r="S37" s="1474"/>
      <c r="T37" s="1474"/>
      <c r="U37" s="1474"/>
      <c r="V37" s="1480"/>
      <c r="W37" s="1439"/>
      <c r="X37" s="1439"/>
      <c r="Y37" s="1439"/>
      <c r="Z37" s="1439"/>
      <c r="AA37" s="1439"/>
      <c r="AB37" s="1439"/>
      <c r="AC37" s="1439"/>
      <c r="AD37" s="1439"/>
      <c r="AE37" s="1439"/>
      <c r="AF37" s="1439"/>
      <c r="AG37" s="1439"/>
      <c r="AH37" s="1439"/>
      <c r="AI37" s="1439"/>
      <c r="AJ37" s="1439"/>
      <c r="AK37" s="1439"/>
      <c r="AL37" s="1439"/>
      <c r="AM37" s="1439"/>
      <c r="AN37" s="1439"/>
    </row>
    <row r="38">
      <c r="A38" s="1481" t="s">
        <v>1963</v>
      </c>
      <c r="B38" s="1475"/>
      <c r="C38" s="1476"/>
      <c r="D38" s="1476"/>
      <c r="E38" s="1474"/>
      <c r="F38" s="1477"/>
      <c r="G38" s="1478"/>
      <c r="H38" s="1474"/>
      <c r="I38" s="1474"/>
      <c r="J38" s="1474"/>
      <c r="K38" s="1479"/>
      <c r="L38" s="1457"/>
      <c r="M38" s="1474"/>
      <c r="N38" s="1474"/>
      <c r="O38" s="1474"/>
      <c r="P38" s="1474"/>
      <c r="Q38" s="1474"/>
      <c r="R38" s="1474"/>
      <c r="S38" s="1474"/>
      <c r="T38" s="1474"/>
      <c r="U38" s="1474"/>
      <c r="V38" s="1480"/>
      <c r="W38" s="1439"/>
      <c r="X38" s="1439"/>
      <c r="Y38" s="1439"/>
      <c r="Z38" s="1439"/>
      <c r="AA38" s="1439"/>
      <c r="AB38" s="1439"/>
      <c r="AC38" s="1439"/>
      <c r="AD38" s="1439"/>
      <c r="AE38" s="1439"/>
      <c r="AF38" s="1439"/>
      <c r="AG38" s="1439"/>
      <c r="AH38" s="1439"/>
      <c r="AI38" s="1439"/>
      <c r="AJ38" s="1439"/>
      <c r="AK38" s="1439"/>
      <c r="AL38" s="1439"/>
      <c r="AM38" s="1439"/>
      <c r="AN38" s="1439"/>
    </row>
    <row r="39">
      <c r="A39" s="1439"/>
      <c r="B39" s="1439"/>
      <c r="C39" s="1439"/>
      <c r="D39" s="1439"/>
      <c r="E39" s="1439"/>
      <c r="F39" s="1439"/>
      <c r="G39" s="1439"/>
      <c r="H39" s="1439"/>
      <c r="I39" s="1439"/>
      <c r="J39" s="1439"/>
      <c r="K39" s="1439"/>
      <c r="L39" s="1439"/>
      <c r="M39" s="1439"/>
      <c r="N39" s="1439"/>
      <c r="O39" s="1439"/>
      <c r="P39" s="1439"/>
      <c r="Q39" s="1439"/>
      <c r="R39" s="1439"/>
      <c r="S39" s="1439"/>
      <c r="T39" s="1439"/>
      <c r="U39" s="1439"/>
      <c r="V39" s="1439"/>
      <c r="W39" s="1439"/>
      <c r="X39" s="1439"/>
      <c r="Y39" s="1439"/>
      <c r="Z39" s="1439"/>
      <c r="AA39" s="1439"/>
      <c r="AB39" s="1439"/>
      <c r="AC39" s="1439"/>
      <c r="AD39" s="1439"/>
      <c r="AE39" s="1439"/>
      <c r="AF39" s="1439"/>
      <c r="AG39" s="1439"/>
      <c r="AH39" s="1439"/>
      <c r="AI39" s="1439"/>
      <c r="AJ39" s="1439"/>
      <c r="AK39" s="1439"/>
      <c r="AL39" s="1439"/>
      <c r="AM39" s="1439"/>
      <c r="AN39" s="1439"/>
    </row>
    <row r="40">
      <c r="A40" s="1440" t="s">
        <v>1573</v>
      </c>
      <c r="B40" s="1439"/>
      <c r="C40" s="1439"/>
      <c r="D40" s="1439"/>
      <c r="E40" s="1466"/>
      <c r="F40" s="1466"/>
      <c r="G40" s="1466"/>
      <c r="H40" s="1467"/>
      <c r="I40" s="1439"/>
      <c r="J40" s="1439"/>
      <c r="K40" s="1439"/>
      <c r="L40" s="1439"/>
      <c r="M40" s="1439"/>
      <c r="N40" s="1439"/>
      <c r="O40" s="1439"/>
      <c r="P40" s="1439"/>
      <c r="Q40" s="1439"/>
      <c r="R40" s="1439"/>
      <c r="S40" s="1439"/>
      <c r="T40" s="1439"/>
      <c r="U40" s="1439"/>
      <c r="V40" s="1439"/>
      <c r="W40" s="1439"/>
      <c r="X40" s="1439"/>
      <c r="Y40" s="1439"/>
      <c r="Z40" s="1439"/>
      <c r="AA40" s="1439"/>
      <c r="AB40" s="1439"/>
      <c r="AC40" s="1439"/>
      <c r="AD40" s="1439"/>
      <c r="AE40" s="1439"/>
      <c r="AF40" s="1439"/>
      <c r="AG40" s="1439"/>
      <c r="AH40" s="1439"/>
      <c r="AI40" s="1439"/>
      <c r="AJ40" s="1439"/>
      <c r="AK40" s="1439"/>
      <c r="AL40" s="1439"/>
      <c r="AM40" s="1439"/>
      <c r="AN40" s="1439"/>
    </row>
    <row r="41">
      <c r="A41" s="1439"/>
      <c r="B41" s="1439"/>
      <c r="C41" s="1439"/>
      <c r="D41" s="1439"/>
      <c r="E41" s="1439"/>
      <c r="F41" s="1439"/>
      <c r="G41" s="1439"/>
      <c r="H41" s="1439"/>
      <c r="I41" s="1439"/>
      <c r="J41" s="1439"/>
      <c r="K41" s="1439"/>
      <c r="L41" s="1439"/>
      <c r="M41" s="1439"/>
      <c r="N41" s="1439"/>
      <c r="O41" s="1439"/>
      <c r="P41" s="1439"/>
      <c r="Q41" s="1439"/>
      <c r="R41" s="1439"/>
      <c r="S41" s="1439"/>
      <c r="T41" s="1439"/>
      <c r="U41" s="1439"/>
      <c r="V41" s="1439"/>
      <c r="W41" s="1439"/>
      <c r="X41" s="1439"/>
      <c r="Y41" s="1439"/>
      <c r="Z41" s="1439"/>
      <c r="AA41" s="1439"/>
      <c r="AB41" s="1439"/>
      <c r="AC41" s="1439"/>
      <c r="AD41" s="1439"/>
      <c r="AE41" s="1439"/>
      <c r="AF41" s="1439"/>
      <c r="AG41" s="1439"/>
      <c r="AH41" s="1439"/>
      <c r="AI41" s="1439"/>
      <c r="AJ41" s="1439"/>
      <c r="AK41" s="1439"/>
      <c r="AL41" s="1439"/>
      <c r="AM41" s="1439"/>
      <c r="AN41" s="1439"/>
    </row>
    <row r="42">
      <c r="A42" s="1439" t="s">
        <v>1964</v>
      </c>
      <c r="K42" s="1439"/>
      <c r="L42" s="1439"/>
      <c r="M42" s="1439"/>
      <c r="N42" s="1439"/>
      <c r="O42" s="1439"/>
      <c r="P42" s="1439"/>
      <c r="Q42" s="1439"/>
      <c r="R42" s="1439"/>
      <c r="S42" s="1439"/>
      <c r="T42" s="1439"/>
      <c r="U42" s="1439"/>
      <c r="V42" s="1439"/>
      <c r="W42" s="1439"/>
      <c r="X42" s="1439"/>
      <c r="Y42" s="1439"/>
      <c r="Z42" s="1439"/>
      <c r="AA42" s="1439"/>
      <c r="AB42" s="1439"/>
      <c r="AC42" s="1439"/>
      <c r="AD42" s="1439"/>
      <c r="AE42" s="1439"/>
      <c r="AF42" s="1439"/>
      <c r="AG42" s="1439"/>
      <c r="AH42" s="1439"/>
      <c r="AI42" s="1439"/>
      <c r="AJ42" s="1439"/>
      <c r="AK42" s="1439"/>
      <c r="AL42" s="1439"/>
      <c r="AM42" s="1439"/>
      <c r="AN42" s="1439"/>
    </row>
    <row r="43">
      <c r="A43" s="1439"/>
      <c r="B43" s="1439"/>
      <c r="C43" s="1439"/>
      <c r="D43" s="1439"/>
      <c r="E43" s="1439"/>
      <c r="F43" s="1439"/>
      <c r="G43" s="1439"/>
      <c r="H43" s="1439"/>
      <c r="I43" s="1439"/>
      <c r="J43" s="1439"/>
      <c r="K43" s="1439"/>
      <c r="L43" s="1439"/>
      <c r="M43" s="1441"/>
      <c r="N43" s="1441"/>
      <c r="O43" s="1441"/>
      <c r="P43" s="1441"/>
      <c r="Q43" s="1441"/>
      <c r="R43" s="1441"/>
      <c r="S43" s="1441"/>
      <c r="T43" s="1441"/>
      <c r="U43" s="1441"/>
      <c r="V43" s="1441"/>
      <c r="W43" s="1441"/>
      <c r="X43" s="1441"/>
      <c r="Y43" s="1441"/>
      <c r="Z43" s="1441"/>
      <c r="AA43" s="1441"/>
      <c r="AB43" s="1441"/>
      <c r="AC43" s="1441"/>
      <c r="AD43" s="1441"/>
      <c r="AE43" s="1441"/>
      <c r="AF43" s="1441"/>
      <c r="AG43" s="1441"/>
      <c r="AH43" s="1441"/>
      <c r="AI43" s="1441"/>
      <c r="AJ43" s="1441"/>
      <c r="AK43" s="1441"/>
      <c r="AL43" s="1441"/>
      <c r="AM43" s="1441"/>
      <c r="AN43" s="1441"/>
    </row>
    <row r="44">
      <c r="A44" s="1442" t="s">
        <v>640</v>
      </c>
      <c r="B44" s="1442" t="s">
        <v>7</v>
      </c>
      <c r="C44" s="1442" t="s">
        <v>905</v>
      </c>
      <c r="D44" s="1442" t="s">
        <v>534</v>
      </c>
      <c r="E44" s="1442" t="s">
        <v>906</v>
      </c>
      <c r="F44" s="1442" t="s">
        <v>908</v>
      </c>
      <c r="G44" s="1442" t="s">
        <v>910</v>
      </c>
      <c r="H44" s="1442" t="s">
        <v>912</v>
      </c>
      <c r="I44" s="1442" t="s">
        <v>915</v>
      </c>
      <c r="J44" s="1442" t="s">
        <v>482</v>
      </c>
      <c r="K44" s="1442" t="s">
        <v>452</v>
      </c>
      <c r="L44" s="1441"/>
      <c r="M44" s="1439"/>
      <c r="N44" s="1439"/>
      <c r="O44" s="1439"/>
      <c r="P44" s="1439"/>
      <c r="Q44" s="1439"/>
      <c r="R44" s="1439"/>
      <c r="S44" s="1439"/>
      <c r="T44" s="1439"/>
      <c r="U44" s="1439"/>
      <c r="V44" s="1439"/>
      <c r="W44" s="1439"/>
      <c r="X44" s="1439"/>
      <c r="Y44" s="1439"/>
      <c r="Z44" s="1439"/>
      <c r="AA44" s="1439"/>
      <c r="AB44" s="1439"/>
      <c r="AC44" s="1439"/>
      <c r="AD44" s="1439"/>
      <c r="AE44" s="1439"/>
      <c r="AF44" s="1439"/>
      <c r="AG44" s="1439"/>
      <c r="AH44" s="1439"/>
      <c r="AI44" s="1439"/>
      <c r="AJ44" s="1439"/>
      <c r="AK44" s="1439"/>
      <c r="AL44" s="1439"/>
      <c r="AM44" s="1439"/>
      <c r="AN44" s="1439"/>
    </row>
    <row r="45">
      <c r="A45" s="1461" t="s">
        <v>453</v>
      </c>
      <c r="B45" s="1461" t="s">
        <v>453</v>
      </c>
      <c r="C45" s="1461" t="s">
        <v>59</v>
      </c>
      <c r="D45" s="1461" t="s">
        <v>81</v>
      </c>
      <c r="E45" s="1461" t="s">
        <v>126</v>
      </c>
      <c r="F45" s="1461" t="s">
        <v>126</v>
      </c>
      <c r="G45" s="1461" t="s">
        <v>126</v>
      </c>
      <c r="H45" s="1461" t="s">
        <v>35</v>
      </c>
      <c r="I45" s="1461" t="s">
        <v>110</v>
      </c>
      <c r="J45" s="1461" t="s">
        <v>35</v>
      </c>
      <c r="K45" s="1444" t="s">
        <v>453</v>
      </c>
      <c r="L45" s="1439"/>
      <c r="M45" s="1439"/>
      <c r="N45" s="1439"/>
      <c r="O45" s="1439"/>
      <c r="P45" s="1439"/>
      <c r="Q45" s="1439"/>
      <c r="R45" s="1439"/>
      <c r="S45" s="1439"/>
      <c r="T45" s="1439"/>
      <c r="U45" s="1439"/>
      <c r="V45" s="1439"/>
      <c r="W45" s="1439"/>
      <c r="X45" s="1439"/>
      <c r="Y45" s="1439"/>
      <c r="Z45" s="1439"/>
      <c r="AA45" s="1439"/>
      <c r="AB45" s="1439"/>
      <c r="AC45" s="1439"/>
      <c r="AD45" s="1439"/>
      <c r="AE45" s="1439"/>
      <c r="AF45" s="1439"/>
      <c r="AG45" s="1439"/>
      <c r="AH45" s="1439"/>
      <c r="AI45" s="1439"/>
      <c r="AJ45" s="1439"/>
      <c r="AK45" s="1439"/>
      <c r="AL45" s="1439"/>
      <c r="AM45" s="1439"/>
      <c r="AN45" s="1439"/>
    </row>
    <row r="46">
      <c r="A46" s="1461">
        <f t="shared" ref="A46:B46" si="2">A27</f>
        <v>2003</v>
      </c>
      <c r="B46" s="1461">
        <f t="shared" si="2"/>
        <v>113</v>
      </c>
      <c r="C46" s="1461" t="s">
        <v>1402</v>
      </c>
      <c r="D46" s="1461" t="s">
        <v>83</v>
      </c>
      <c r="E46" s="1463">
        <f>$G$36</f>
        <v>500000000</v>
      </c>
      <c r="F46" s="1463">
        <v>1.0E9</v>
      </c>
      <c r="G46" s="1463">
        <f>F46-E46</f>
        <v>500000000</v>
      </c>
      <c r="H46" s="1448">
        <f>H27</f>
        <v>45931</v>
      </c>
      <c r="I46" s="1464">
        <f>B36</f>
        <v>45976.41667</v>
      </c>
      <c r="J46" s="1448">
        <v>45828.0</v>
      </c>
      <c r="K46" s="1461" t="str">
        <f>K27</f>
        <v>SCB0107536000102</v>
      </c>
      <c r="L46" s="1439"/>
      <c r="M46" s="1439"/>
      <c r="N46" s="1439"/>
      <c r="O46" s="1439"/>
      <c r="P46" s="1439"/>
      <c r="Q46" s="1439"/>
      <c r="R46" s="1439"/>
      <c r="S46" s="1439"/>
      <c r="T46" s="1439"/>
      <c r="U46" s="1439"/>
      <c r="V46" s="1439"/>
      <c r="W46" s="1439"/>
      <c r="X46" s="1439"/>
      <c r="Y46" s="1439"/>
      <c r="Z46" s="1439"/>
      <c r="AA46" s="1439"/>
      <c r="AB46" s="1439"/>
      <c r="AC46" s="1439"/>
      <c r="AD46" s="1439"/>
      <c r="AE46" s="1439"/>
      <c r="AF46" s="1439"/>
      <c r="AG46" s="1439"/>
      <c r="AH46" s="1439"/>
      <c r="AI46" s="1439"/>
      <c r="AJ46" s="1439"/>
      <c r="AK46" s="1439"/>
      <c r="AL46" s="1439"/>
      <c r="AM46" s="1439"/>
      <c r="AN46" s="1439"/>
    </row>
    <row r="47">
      <c r="A47" s="1439"/>
      <c r="B47" s="1439"/>
      <c r="C47" s="1439"/>
      <c r="D47" s="1439"/>
      <c r="E47" s="1466"/>
      <c r="F47" s="1466"/>
      <c r="G47" s="1482"/>
      <c r="H47" s="1483"/>
      <c r="I47" s="1467"/>
      <c r="J47" s="1439"/>
      <c r="K47" s="1439"/>
      <c r="L47" s="1439"/>
      <c r="M47" s="1439"/>
      <c r="N47" s="1439"/>
      <c r="O47" s="1439"/>
      <c r="P47" s="1439"/>
      <c r="Q47" s="1439"/>
      <c r="R47" s="1439"/>
      <c r="S47" s="1439"/>
      <c r="T47" s="1439"/>
      <c r="U47" s="1439"/>
      <c r="V47" s="1439"/>
      <c r="W47" s="1439"/>
      <c r="X47" s="1439"/>
      <c r="Y47" s="1439"/>
      <c r="Z47" s="1439"/>
      <c r="AA47" s="1439"/>
      <c r="AB47" s="1439"/>
      <c r="AC47" s="1439"/>
      <c r="AD47" s="1439"/>
      <c r="AE47" s="1439"/>
      <c r="AF47" s="1439"/>
      <c r="AG47" s="1439"/>
      <c r="AH47" s="1439"/>
      <c r="AI47" s="1439"/>
      <c r="AJ47" s="1439"/>
      <c r="AK47" s="1439"/>
      <c r="AL47" s="1439"/>
      <c r="AM47" s="1439"/>
      <c r="AN47" s="1439"/>
    </row>
    <row r="48">
      <c r="A48" s="1439"/>
      <c r="B48" s="1439"/>
      <c r="C48" s="1439"/>
      <c r="D48" s="1439"/>
      <c r="E48" s="1466"/>
      <c r="F48" s="1466"/>
      <c r="G48" s="1482"/>
      <c r="H48" s="1483"/>
      <c r="I48" s="1467"/>
      <c r="J48" s="1439"/>
      <c r="K48" s="1439"/>
      <c r="L48" s="1439"/>
      <c r="M48" s="1439"/>
      <c r="N48" s="1439"/>
      <c r="O48" s="1439"/>
      <c r="P48" s="1439"/>
      <c r="Q48" s="1439"/>
      <c r="R48" s="1439"/>
      <c r="S48" s="1439"/>
      <c r="T48" s="1439"/>
      <c r="U48" s="1439"/>
      <c r="V48" s="1439"/>
      <c r="W48" s="1439"/>
      <c r="X48" s="1439"/>
      <c r="Y48" s="1439"/>
      <c r="Z48" s="1439"/>
      <c r="AA48" s="1439"/>
      <c r="AB48" s="1439"/>
      <c r="AC48" s="1439"/>
      <c r="AD48" s="1439"/>
      <c r="AE48" s="1439"/>
      <c r="AF48" s="1439"/>
      <c r="AG48" s="1439"/>
      <c r="AH48" s="1439"/>
      <c r="AI48" s="1439"/>
      <c r="AJ48" s="1439"/>
      <c r="AK48" s="1439"/>
      <c r="AL48" s="1439"/>
      <c r="AM48" s="1439"/>
      <c r="AN48" s="1439"/>
    </row>
    <row r="49">
      <c r="A49" s="1440" t="s">
        <v>1816</v>
      </c>
      <c r="B49" s="1439"/>
      <c r="C49" s="1439"/>
      <c r="D49" s="1439"/>
      <c r="E49" s="1439"/>
      <c r="F49" s="1439"/>
      <c r="G49" s="1439"/>
      <c r="H49" s="1439"/>
      <c r="I49" s="1439"/>
      <c r="J49" s="1439"/>
      <c r="K49" s="1439"/>
      <c r="L49" s="1439"/>
      <c r="M49" s="1439"/>
      <c r="N49" s="1439"/>
      <c r="O49" s="1439"/>
      <c r="P49" s="1439"/>
      <c r="Q49" s="1439"/>
      <c r="R49" s="1439"/>
      <c r="S49" s="1439"/>
      <c r="T49" s="1439"/>
      <c r="U49" s="1439"/>
      <c r="V49" s="1439"/>
      <c r="W49" s="1439"/>
      <c r="X49" s="1439"/>
      <c r="Y49" s="1439"/>
      <c r="Z49" s="1439"/>
      <c r="AA49" s="1439"/>
      <c r="AB49" s="1439"/>
      <c r="AC49" s="1439"/>
      <c r="AD49" s="1439"/>
      <c r="AE49" s="1439"/>
      <c r="AF49" s="1439"/>
      <c r="AG49" s="1439"/>
      <c r="AH49" s="1439"/>
      <c r="AI49" s="1439"/>
      <c r="AJ49" s="1439"/>
      <c r="AK49" s="1439"/>
      <c r="AL49" s="1439"/>
      <c r="AM49" s="1439"/>
      <c r="AN49" s="1439"/>
    </row>
    <row r="50">
      <c r="A50" s="1439"/>
      <c r="B50" s="1439"/>
      <c r="C50" s="1439"/>
      <c r="D50" s="1439"/>
      <c r="E50" s="1439"/>
      <c r="F50" s="1439"/>
      <c r="G50" s="1439"/>
      <c r="H50" s="1439"/>
      <c r="I50" s="1439"/>
      <c r="J50" s="1439"/>
      <c r="K50" s="1439"/>
      <c r="L50" s="1439"/>
      <c r="M50" s="1439"/>
      <c r="N50" s="1439"/>
      <c r="O50" s="1439"/>
      <c r="P50" s="1439"/>
      <c r="Q50" s="1439"/>
      <c r="R50" s="1439"/>
      <c r="S50" s="1439"/>
      <c r="T50" s="1439"/>
      <c r="U50" s="1439"/>
      <c r="V50" s="1439"/>
      <c r="W50" s="1439"/>
      <c r="X50" s="1439"/>
      <c r="Y50" s="1439"/>
      <c r="Z50" s="1439"/>
      <c r="AA50" s="1439"/>
      <c r="AB50" s="1439"/>
      <c r="AC50" s="1439"/>
      <c r="AD50" s="1439"/>
      <c r="AE50" s="1439"/>
      <c r="AF50" s="1439"/>
      <c r="AG50" s="1439"/>
      <c r="AH50" s="1439"/>
      <c r="AI50" s="1439"/>
      <c r="AJ50" s="1439"/>
      <c r="AK50" s="1439"/>
      <c r="AL50" s="1439"/>
      <c r="AM50" s="1439"/>
      <c r="AN50" s="1439"/>
    </row>
    <row r="51">
      <c r="A51" s="1439" t="s">
        <v>1965</v>
      </c>
      <c r="G51" s="1439"/>
      <c r="H51" s="1439"/>
      <c r="I51" s="1439"/>
      <c r="J51" s="1439"/>
      <c r="K51" s="1439"/>
      <c r="L51" s="1439"/>
      <c r="Q51" s="1439"/>
      <c r="R51" s="1439"/>
      <c r="S51" s="1439"/>
      <c r="T51" s="1439"/>
      <c r="U51" s="1439"/>
      <c r="V51" s="1439"/>
      <c r="W51" s="1439"/>
      <c r="X51" s="1439"/>
      <c r="Y51" s="1439"/>
      <c r="Z51" s="1439"/>
      <c r="AA51" s="1439"/>
      <c r="AB51" s="1439"/>
      <c r="AC51" s="1439"/>
      <c r="AD51" s="1439"/>
      <c r="AE51" s="1439"/>
      <c r="AF51" s="1439"/>
      <c r="AG51" s="1439"/>
      <c r="AH51" s="1439"/>
      <c r="AI51" s="1439"/>
      <c r="AJ51" s="1439"/>
      <c r="AK51" s="1439"/>
      <c r="AL51" s="1439"/>
      <c r="AM51" s="1439"/>
      <c r="AN51" s="1439"/>
    </row>
    <row r="52">
      <c r="A52" s="1439" t="s">
        <v>1966</v>
      </c>
      <c r="M52" s="1439"/>
      <c r="N52" s="1439"/>
      <c r="O52" s="1439"/>
      <c r="P52" s="1439"/>
      <c r="Q52" s="1439"/>
      <c r="R52" s="1439"/>
      <c r="S52" s="1439"/>
      <c r="T52" s="1439"/>
      <c r="U52" s="1439"/>
      <c r="V52" s="1439"/>
      <c r="W52" s="1439"/>
      <c r="X52" s="1439"/>
      <c r="Y52" s="1439"/>
      <c r="Z52" s="1439"/>
      <c r="AA52" s="1439"/>
      <c r="AB52" s="1439"/>
      <c r="AC52" s="1439"/>
      <c r="AD52" s="1439"/>
      <c r="AE52" s="1439"/>
      <c r="AF52" s="1439"/>
      <c r="AG52" s="1439"/>
      <c r="AH52" s="1439"/>
      <c r="AI52" s="1439"/>
      <c r="AJ52" s="1439"/>
      <c r="AK52" s="1439"/>
      <c r="AL52" s="1439"/>
      <c r="AM52" s="1439"/>
      <c r="AN52" s="1439"/>
    </row>
    <row r="53">
      <c r="A53" s="1439" t="s">
        <v>1967</v>
      </c>
      <c r="K53" s="1439"/>
      <c r="L53" s="1439"/>
      <c r="M53" s="1439"/>
      <c r="N53" s="1439"/>
      <c r="O53" s="1439"/>
      <c r="P53" s="1439"/>
      <c r="Q53" s="1439"/>
      <c r="R53" s="1439"/>
      <c r="S53" s="1439"/>
      <c r="T53" s="1439"/>
      <c r="U53" s="1439"/>
      <c r="V53" s="1439"/>
      <c r="W53" s="1439"/>
      <c r="X53" s="1439"/>
      <c r="Y53" s="1439"/>
      <c r="Z53" s="1439"/>
      <c r="AA53" s="1439"/>
      <c r="AB53" s="1439"/>
      <c r="AC53" s="1439"/>
      <c r="AD53" s="1439"/>
      <c r="AE53" s="1439"/>
      <c r="AF53" s="1439"/>
      <c r="AG53" s="1439"/>
      <c r="AH53" s="1439"/>
      <c r="AI53" s="1439"/>
      <c r="AJ53" s="1439"/>
      <c r="AK53" s="1439"/>
      <c r="AL53" s="1439"/>
      <c r="AM53" s="1439"/>
      <c r="AN53" s="1439"/>
    </row>
    <row r="54">
      <c r="A54" s="1439"/>
      <c r="F54" s="1439"/>
      <c r="G54" s="1439"/>
      <c r="H54" s="1439"/>
      <c r="I54" s="1439"/>
      <c r="J54" s="1439"/>
      <c r="K54" s="1439"/>
      <c r="L54" s="1439"/>
      <c r="M54" s="1439"/>
      <c r="N54" s="1439"/>
      <c r="O54" s="1439"/>
      <c r="P54" s="1439"/>
      <c r="Q54" s="1439"/>
      <c r="R54" s="1439"/>
      <c r="S54" s="1439"/>
      <c r="T54" s="1439"/>
      <c r="U54" s="1439"/>
      <c r="V54" s="1439"/>
      <c r="W54" s="1439"/>
      <c r="X54" s="1439"/>
      <c r="Y54" s="1439"/>
      <c r="Z54" s="1439"/>
      <c r="AA54" s="1439"/>
      <c r="AB54" s="1439"/>
      <c r="AC54" s="1439"/>
      <c r="AD54" s="1439"/>
      <c r="AE54" s="1439"/>
      <c r="AF54" s="1439"/>
      <c r="AG54" s="1439"/>
      <c r="AH54" s="1439"/>
      <c r="AI54" s="1439"/>
      <c r="AJ54" s="1439"/>
      <c r="AK54" s="1439"/>
      <c r="AL54" s="1439"/>
      <c r="AM54" s="1439"/>
      <c r="AN54" s="1439"/>
    </row>
    <row r="55">
      <c r="A55" s="1452" t="s">
        <v>602</v>
      </c>
      <c r="B55" s="1452" t="s">
        <v>583</v>
      </c>
      <c r="C55" s="1452" t="s">
        <v>585</v>
      </c>
      <c r="D55" s="1452" t="s">
        <v>525</v>
      </c>
      <c r="E55" s="1452" t="s">
        <v>604</v>
      </c>
      <c r="F55" s="1452" t="s">
        <v>7</v>
      </c>
      <c r="G55" s="1452" t="s">
        <v>606</v>
      </c>
      <c r="H55" s="1452" t="s">
        <v>534</v>
      </c>
      <c r="I55" s="1452" t="s">
        <v>609</v>
      </c>
      <c r="J55" s="1452" t="s">
        <v>613</v>
      </c>
      <c r="K55" s="1452" t="s">
        <v>614</v>
      </c>
      <c r="L55" s="1452" t="s">
        <v>616</v>
      </c>
      <c r="M55" s="1452" t="s">
        <v>620</v>
      </c>
      <c r="N55" s="1452" t="s">
        <v>624</v>
      </c>
      <c r="O55" s="1452" t="s">
        <v>627</v>
      </c>
      <c r="P55" s="1452" t="s">
        <v>630</v>
      </c>
      <c r="Q55" s="1452" t="s">
        <v>633</v>
      </c>
      <c r="R55" s="1452" t="s">
        <v>636</v>
      </c>
      <c r="S55" s="1452" t="s">
        <v>426</v>
      </c>
      <c r="T55" s="1452" t="s">
        <v>548</v>
      </c>
      <c r="U55" s="1452" t="s">
        <v>639</v>
      </c>
      <c r="V55" s="1452" t="s">
        <v>640</v>
      </c>
      <c r="W55" s="1452" t="s">
        <v>644</v>
      </c>
      <c r="X55" s="1442" t="s">
        <v>452</v>
      </c>
      <c r="Y55" s="1439"/>
      <c r="Z55" s="1439"/>
      <c r="AA55" s="1439"/>
      <c r="AB55" s="1439"/>
      <c r="AC55" s="1439"/>
      <c r="AD55" s="1439"/>
      <c r="AE55" s="1439"/>
      <c r="AF55" s="1439"/>
      <c r="AG55" s="1439"/>
      <c r="AH55" s="1439"/>
      <c r="AI55" s="1439"/>
      <c r="AJ55" s="1439"/>
      <c r="AK55" s="1439"/>
      <c r="AL55" s="1439"/>
      <c r="AM55" s="1439"/>
      <c r="AN55" s="1439"/>
    </row>
    <row r="56">
      <c r="A56" s="1461" t="s">
        <v>453</v>
      </c>
      <c r="B56" s="1470" t="s">
        <v>110</v>
      </c>
      <c r="C56" s="1461" t="s">
        <v>35</v>
      </c>
      <c r="D56" s="1461" t="s">
        <v>35</v>
      </c>
      <c r="E56" s="1461" t="s">
        <v>28</v>
      </c>
      <c r="F56" s="1454" t="s">
        <v>453</v>
      </c>
      <c r="G56" s="1461" t="s">
        <v>126</v>
      </c>
      <c r="H56" s="1461" t="s">
        <v>81</v>
      </c>
      <c r="I56" s="1470" t="s">
        <v>59</v>
      </c>
      <c r="J56" s="1470" t="s">
        <v>28</v>
      </c>
      <c r="K56" s="1470" t="s">
        <v>71</v>
      </c>
      <c r="L56" s="1455" t="s">
        <v>28</v>
      </c>
      <c r="M56" s="1470" t="s">
        <v>59</v>
      </c>
      <c r="N56" s="1470" t="s">
        <v>71</v>
      </c>
      <c r="O56" s="1470" t="s">
        <v>71</v>
      </c>
      <c r="P56" s="1470" t="s">
        <v>35</v>
      </c>
      <c r="Q56" s="1470" t="s">
        <v>35</v>
      </c>
      <c r="R56" s="1470" t="s">
        <v>59</v>
      </c>
      <c r="S56" s="1470" t="s">
        <v>126</v>
      </c>
      <c r="T56" s="1470" t="s">
        <v>59</v>
      </c>
      <c r="U56" s="1461" t="s">
        <v>15</v>
      </c>
      <c r="V56" s="1461" t="s">
        <v>453</v>
      </c>
      <c r="W56" s="1444" t="s">
        <v>8</v>
      </c>
      <c r="X56" s="1444" t="s">
        <v>453</v>
      </c>
      <c r="Y56" s="1439"/>
      <c r="Z56" s="1439"/>
      <c r="AA56" s="1439"/>
      <c r="AB56" s="1439"/>
      <c r="AC56" s="1439"/>
      <c r="AD56" s="1439"/>
      <c r="AE56" s="1439"/>
      <c r="AF56" s="1439"/>
      <c r="AG56" s="1439"/>
      <c r="AH56" s="1439"/>
      <c r="AI56" s="1439"/>
      <c r="AJ56" s="1439"/>
      <c r="AK56" s="1439"/>
      <c r="AL56" s="1439"/>
      <c r="AM56" s="1439"/>
      <c r="AN56" s="1439"/>
    </row>
    <row r="57">
      <c r="A57" s="1470">
        <f t="shared" ref="A57:F57" si="3">A36</f>
        <v>40007</v>
      </c>
      <c r="B57" s="1484">
        <f t="shared" si="3"/>
        <v>45976.41667</v>
      </c>
      <c r="C57" s="1448">
        <f t="shared" si="3"/>
        <v>45976</v>
      </c>
      <c r="D57" s="1448">
        <f t="shared" si="3"/>
        <v>46011</v>
      </c>
      <c r="E57" s="1470" t="str">
        <f t="shared" si="3"/>
        <v>Lend</v>
      </c>
      <c r="F57" s="1454">
        <f t="shared" si="3"/>
        <v>113</v>
      </c>
      <c r="G57" s="1472">
        <v>5.0E8</v>
      </c>
      <c r="H57" s="1470" t="s">
        <v>83</v>
      </c>
      <c r="I57" s="1470" t="str">
        <f>CONCATENATE(M57,L57,A57)</f>
        <v>FIX40007</v>
      </c>
      <c r="J57" s="1470" t="str">
        <f t="shared" ref="J57:K57" si="4">J36</f>
        <v>Fixed</v>
      </c>
      <c r="K57" s="1473">
        <f t="shared" si="4"/>
        <v>2.5</v>
      </c>
      <c r="L57" s="1455" t="str">
        <f>""</f>
        <v/>
      </c>
      <c r="M57" s="1470" t="s">
        <v>693</v>
      </c>
      <c r="N57" s="1470" t="str">
        <f t="shared" ref="N57:Q57" si="5">" "</f>
        <v> </v>
      </c>
      <c r="O57" s="1470" t="str">
        <f t="shared" si="5"/>
        <v> </v>
      </c>
      <c r="P57" s="1470" t="str">
        <f t="shared" si="5"/>
        <v> </v>
      </c>
      <c r="Q57" s="1470" t="str">
        <f t="shared" si="5"/>
        <v> </v>
      </c>
      <c r="R57" s="1470" t="s">
        <v>79</v>
      </c>
      <c r="S57" s="1470">
        <v>0.0</v>
      </c>
      <c r="T57" s="1470" t="s">
        <v>143</v>
      </c>
      <c r="U57" s="1470" t="s">
        <v>1968</v>
      </c>
      <c r="V57" s="1461">
        <f>V36</f>
        <v>2003</v>
      </c>
      <c r="W57" s="1444">
        <f>D57-C57</f>
        <v>35</v>
      </c>
      <c r="X57" s="1444" t="str">
        <f>X36</f>
        <v>SCB0107536000102</v>
      </c>
      <c r="Y57" s="1439"/>
      <c r="Z57" s="1439"/>
      <c r="AA57" s="1439"/>
      <c r="AB57" s="1439"/>
      <c r="AC57" s="1439"/>
      <c r="AD57" s="1439"/>
      <c r="AE57" s="1439"/>
      <c r="AF57" s="1439"/>
      <c r="AG57" s="1439"/>
      <c r="AH57" s="1439"/>
      <c r="AI57" s="1439"/>
      <c r="AJ57" s="1439"/>
      <c r="AK57" s="1439"/>
      <c r="AL57" s="1439"/>
      <c r="AM57" s="1439"/>
      <c r="AN57" s="1439"/>
    </row>
    <row r="58">
      <c r="A58" s="1439"/>
      <c r="B58" s="1439"/>
      <c r="C58" s="1439"/>
      <c r="D58" s="1439"/>
      <c r="E58" s="1439"/>
      <c r="F58" s="1439"/>
      <c r="G58" s="1439"/>
      <c r="H58" s="1439"/>
      <c r="I58" s="1439"/>
      <c r="J58" s="1439"/>
      <c r="K58" s="1439"/>
      <c r="L58" s="1439"/>
      <c r="M58" s="1439"/>
      <c r="N58" s="1439"/>
      <c r="O58" s="1439"/>
      <c r="P58" s="1439"/>
      <c r="Q58" s="1439"/>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39"/>
      <c r="AN58" s="1439"/>
    </row>
    <row r="59">
      <c r="A59" s="1440" t="s">
        <v>1821</v>
      </c>
      <c r="D59" s="1439"/>
      <c r="E59" s="1439"/>
      <c r="F59" s="1439"/>
      <c r="G59" s="1439"/>
      <c r="H59" s="1439"/>
      <c r="I59" s="1439"/>
      <c r="J59" s="1439"/>
      <c r="K59" s="1439"/>
      <c r="L59" s="1439"/>
      <c r="M59" s="1439"/>
      <c r="N59" s="1439"/>
      <c r="O59" s="1439"/>
      <c r="P59" s="1439"/>
      <c r="Q59" s="1439"/>
      <c r="R59" s="1439"/>
      <c r="S59" s="1439"/>
      <c r="T59" s="1439"/>
      <c r="U59" s="1439"/>
      <c r="V59" s="1439"/>
      <c r="W59" s="1439"/>
      <c r="X59" s="1439"/>
      <c r="Y59" s="1439"/>
      <c r="Z59" s="1439"/>
      <c r="AA59" s="1439"/>
      <c r="AB59" s="1439"/>
      <c r="AC59" s="1439"/>
      <c r="AD59" s="1439"/>
      <c r="AE59" s="1439"/>
      <c r="AF59" s="1439"/>
      <c r="AG59" s="1439"/>
      <c r="AH59" s="1439"/>
      <c r="AI59" s="1439"/>
      <c r="AJ59" s="1439"/>
      <c r="AK59" s="1439"/>
      <c r="AL59" s="1439"/>
      <c r="AM59" s="1439"/>
      <c r="AN59" s="1439"/>
    </row>
    <row r="60">
      <c r="A60" s="1439"/>
      <c r="B60" s="1439"/>
      <c r="C60" s="1439"/>
      <c r="D60" s="1439"/>
      <c r="E60" s="1439"/>
      <c r="F60" s="1439"/>
      <c r="G60" s="1439"/>
      <c r="H60" s="1439"/>
      <c r="I60" s="1439"/>
      <c r="J60" s="1439"/>
      <c r="K60" s="1439"/>
      <c r="L60" s="1439"/>
      <c r="M60" s="1439"/>
      <c r="N60" s="1439"/>
      <c r="O60" s="1439"/>
      <c r="P60" s="1439"/>
      <c r="Q60" s="1439"/>
      <c r="R60" s="1439"/>
      <c r="S60" s="1439"/>
      <c r="T60" s="1439"/>
      <c r="U60" s="1439"/>
      <c r="V60" s="1439"/>
      <c r="W60" s="1439"/>
      <c r="X60" s="1439"/>
      <c r="Y60" s="1439"/>
      <c r="Z60" s="1439"/>
      <c r="AA60" s="1439"/>
      <c r="AB60" s="1439"/>
      <c r="AC60" s="1439"/>
      <c r="AD60" s="1439"/>
      <c r="AE60" s="1439"/>
      <c r="AF60" s="1439"/>
      <c r="AG60" s="1439"/>
      <c r="AH60" s="1439"/>
      <c r="AI60" s="1439"/>
      <c r="AJ60" s="1439"/>
      <c r="AK60" s="1439"/>
      <c r="AL60" s="1439"/>
      <c r="AM60" s="1439"/>
      <c r="AN60" s="1439"/>
    </row>
    <row r="61">
      <c r="A61" s="1439" t="s">
        <v>1150</v>
      </c>
      <c r="G61" s="1439"/>
      <c r="H61" s="1439"/>
      <c r="I61" s="1439"/>
      <c r="J61" s="1439"/>
      <c r="K61" s="1439"/>
      <c r="L61" s="1439"/>
      <c r="M61" s="1439"/>
      <c r="N61" s="1439"/>
      <c r="O61" s="1439"/>
      <c r="P61" s="1439"/>
      <c r="Q61" s="1439"/>
      <c r="R61" s="1439"/>
      <c r="S61" s="1439"/>
      <c r="T61" s="1439"/>
      <c r="U61" s="1439"/>
      <c r="V61" s="1439"/>
      <c r="W61" s="1439"/>
      <c r="X61" s="1439"/>
      <c r="Y61" s="1439"/>
      <c r="Z61" s="1439"/>
      <c r="AA61" s="1439"/>
      <c r="AB61" s="1439"/>
      <c r="AC61" s="1439"/>
      <c r="AD61" s="1439"/>
      <c r="AE61" s="1439"/>
      <c r="AF61" s="1439"/>
      <c r="AG61" s="1439"/>
      <c r="AH61" s="1439"/>
      <c r="AI61" s="1439"/>
      <c r="AJ61" s="1439"/>
      <c r="AK61" s="1439"/>
      <c r="AL61" s="1439"/>
      <c r="AM61" s="1439"/>
      <c r="AN61" s="1439"/>
    </row>
    <row r="62">
      <c r="A62" s="1441" t="s">
        <v>1161</v>
      </c>
      <c r="B62" s="1439"/>
      <c r="C62" s="1439"/>
      <c r="D62" s="1439"/>
      <c r="E62" s="1439"/>
      <c r="F62" s="1439"/>
      <c r="G62" s="1439"/>
      <c r="H62" s="1439"/>
      <c r="I62" s="1439"/>
      <c r="J62" s="1439"/>
      <c r="K62" s="1439"/>
      <c r="L62" s="1439"/>
      <c r="M62" s="1439"/>
      <c r="N62" s="1439"/>
      <c r="O62" s="1439"/>
      <c r="P62" s="1439"/>
      <c r="Q62" s="1439"/>
      <c r="R62" s="1439"/>
      <c r="S62" s="1439"/>
      <c r="T62" s="1439"/>
      <c r="U62" s="1439"/>
      <c r="V62" s="1439"/>
      <c r="W62" s="1439"/>
      <c r="X62" s="1439"/>
      <c r="Y62" s="1439"/>
      <c r="Z62" s="1439"/>
      <c r="AA62" s="1439"/>
      <c r="AB62" s="1439"/>
      <c r="AC62" s="1439"/>
      <c r="AD62" s="1439"/>
      <c r="AE62" s="1439"/>
      <c r="AF62" s="1439"/>
      <c r="AG62" s="1439"/>
      <c r="AH62" s="1439"/>
      <c r="AI62" s="1439"/>
      <c r="AJ62" s="1439"/>
      <c r="AK62" s="1439"/>
      <c r="AL62" s="1439"/>
      <c r="AM62" s="1439"/>
      <c r="AN62" s="1439"/>
    </row>
    <row r="63">
      <c r="A63" s="1439" t="s">
        <v>1908</v>
      </c>
      <c r="C63" s="1439"/>
      <c r="D63" s="1439"/>
      <c r="E63" s="1439"/>
      <c r="F63" s="1439"/>
      <c r="G63" s="1439"/>
      <c r="H63" s="1439"/>
      <c r="I63" s="1439"/>
      <c r="J63" s="1439"/>
      <c r="K63" s="1439"/>
      <c r="L63" s="1439"/>
      <c r="M63" s="1439"/>
      <c r="N63" s="1439"/>
      <c r="O63" s="1439"/>
      <c r="P63" s="1439"/>
      <c r="Q63" s="1439"/>
      <c r="R63" s="1439"/>
      <c r="S63" s="1439"/>
      <c r="T63" s="1439"/>
      <c r="U63" s="1439"/>
      <c r="V63" s="1439"/>
      <c r="W63" s="1439"/>
      <c r="X63" s="1439"/>
      <c r="Y63" s="1439"/>
      <c r="Z63" s="1439"/>
      <c r="AA63" s="1439"/>
      <c r="AB63" s="1439"/>
      <c r="AC63" s="1439"/>
      <c r="AD63" s="1439"/>
      <c r="AE63" s="1439"/>
      <c r="AF63" s="1439"/>
      <c r="AG63" s="1439"/>
      <c r="AH63" s="1439"/>
      <c r="AI63" s="1439"/>
      <c r="AJ63" s="1439"/>
      <c r="AK63" s="1439"/>
      <c r="AL63" s="1439"/>
      <c r="AM63" s="1439"/>
      <c r="AN63" s="1439"/>
    </row>
    <row r="64">
      <c r="A64" s="1439" t="s">
        <v>1969</v>
      </c>
      <c r="D64" s="1439"/>
      <c r="E64" s="1439"/>
      <c r="F64" s="1439"/>
      <c r="G64" s="1439"/>
      <c r="H64" s="1439"/>
      <c r="I64" s="1439"/>
      <c r="J64" s="1439"/>
      <c r="K64" s="1439"/>
      <c r="L64" s="1439"/>
      <c r="M64" s="1439"/>
      <c r="N64" s="1439"/>
      <c r="O64" s="1439"/>
      <c r="P64" s="1439"/>
      <c r="Q64" s="1439"/>
      <c r="R64" s="1439"/>
      <c r="S64" s="1439"/>
      <c r="T64" s="1439"/>
      <c r="U64" s="1439"/>
      <c r="V64" s="1439"/>
      <c r="W64" s="1439"/>
      <c r="X64" s="1439"/>
      <c r="Y64" s="1439"/>
      <c r="Z64" s="1439"/>
      <c r="AA64" s="1439"/>
      <c r="AB64" s="1439"/>
      <c r="AC64" s="1439"/>
      <c r="AD64" s="1439"/>
      <c r="AE64" s="1439"/>
      <c r="AF64" s="1439"/>
      <c r="AG64" s="1439"/>
      <c r="AH64" s="1439"/>
      <c r="AI64" s="1439"/>
      <c r="AJ64" s="1439"/>
      <c r="AK64" s="1439"/>
      <c r="AL64" s="1439"/>
      <c r="AM64" s="1439"/>
      <c r="AN64" s="1439"/>
    </row>
    <row r="65">
      <c r="A65" s="1439" t="s">
        <v>1154</v>
      </c>
      <c r="B65" s="1485">
        <v>34246.58</v>
      </c>
      <c r="C65" s="1439"/>
      <c r="D65" s="1439"/>
      <c r="E65" s="1439"/>
      <c r="F65" s="1439"/>
      <c r="G65" s="1439"/>
      <c r="H65" s="1439"/>
      <c r="I65" s="1439"/>
      <c r="J65" s="1439"/>
      <c r="K65" s="1439"/>
      <c r="L65" s="1439"/>
      <c r="M65" s="1439"/>
      <c r="N65" s="1439"/>
      <c r="O65" s="1439"/>
      <c r="P65" s="1439"/>
      <c r="Q65" s="1439"/>
      <c r="R65" s="1439"/>
      <c r="S65" s="1439"/>
      <c r="T65" s="1439"/>
      <c r="U65" s="1439"/>
      <c r="V65" s="1439"/>
      <c r="W65" s="1439"/>
      <c r="X65" s="1439"/>
      <c r="Y65" s="1439"/>
      <c r="Z65" s="1439"/>
      <c r="AA65" s="1439"/>
      <c r="AB65" s="1439"/>
      <c r="AC65" s="1439"/>
      <c r="AD65" s="1439"/>
      <c r="AE65" s="1439"/>
      <c r="AF65" s="1439"/>
      <c r="AG65" s="1439"/>
      <c r="AH65" s="1439"/>
      <c r="AI65" s="1439"/>
      <c r="AJ65" s="1439"/>
      <c r="AK65" s="1439"/>
      <c r="AL65" s="1439"/>
      <c r="AM65" s="1439"/>
      <c r="AN65" s="1439"/>
    </row>
    <row r="66">
      <c r="A66" s="1439" t="s">
        <v>1970</v>
      </c>
      <c r="B66" s="1485"/>
      <c r="C66" s="1439"/>
      <c r="D66" s="1439"/>
      <c r="E66" s="1439"/>
      <c r="F66" s="1439"/>
      <c r="G66" s="1439"/>
      <c r="H66" s="1439"/>
      <c r="I66" s="1439"/>
      <c r="J66" s="1439"/>
      <c r="K66" s="1439"/>
      <c r="L66" s="1439"/>
      <c r="M66" s="1439"/>
      <c r="N66" s="1439"/>
      <c r="O66" s="1439"/>
      <c r="P66" s="1439"/>
      <c r="Q66" s="1439"/>
      <c r="R66" s="1439"/>
      <c r="S66" s="1439"/>
      <c r="T66" s="1439"/>
      <c r="U66" s="1439"/>
      <c r="V66" s="1439"/>
      <c r="W66" s="1439"/>
      <c r="X66" s="1439"/>
      <c r="Y66" s="1439"/>
      <c r="Z66" s="1439"/>
      <c r="AA66" s="1439"/>
      <c r="AB66" s="1439"/>
      <c r="AC66" s="1439"/>
      <c r="AD66" s="1439"/>
      <c r="AE66" s="1439"/>
      <c r="AF66" s="1439"/>
      <c r="AG66" s="1439"/>
      <c r="AH66" s="1439"/>
      <c r="AI66" s="1439"/>
      <c r="AJ66" s="1439"/>
      <c r="AK66" s="1439"/>
      <c r="AL66" s="1439"/>
      <c r="AM66" s="1439"/>
      <c r="AN66" s="1439"/>
    </row>
    <row r="67">
      <c r="A67" s="1439" t="s">
        <v>1971</v>
      </c>
      <c r="B67" s="1439"/>
      <c r="C67" s="1439"/>
      <c r="D67" s="1439"/>
      <c r="E67" s="1439"/>
      <c r="F67" s="1439"/>
      <c r="G67" s="1439"/>
      <c r="H67" s="1439"/>
      <c r="I67" s="1439"/>
      <c r="J67" s="1439"/>
      <c r="K67" s="1439"/>
      <c r="L67" s="1439"/>
      <c r="M67" s="1439"/>
      <c r="N67" s="1439"/>
      <c r="O67" s="1439"/>
      <c r="P67" s="1439"/>
      <c r="Q67" s="1439"/>
      <c r="R67" s="1439"/>
      <c r="S67" s="1439"/>
      <c r="T67" s="1439"/>
      <c r="U67" s="1439"/>
      <c r="V67" s="1439"/>
      <c r="W67" s="1439"/>
      <c r="X67" s="1439"/>
      <c r="Y67" s="1439"/>
      <c r="Z67" s="1439"/>
      <c r="AA67" s="1439"/>
      <c r="AB67" s="1439"/>
      <c r="AC67" s="1439"/>
      <c r="AD67" s="1439"/>
      <c r="AE67" s="1439"/>
      <c r="AF67" s="1439"/>
      <c r="AG67" s="1439"/>
      <c r="AH67" s="1439"/>
      <c r="AI67" s="1439"/>
      <c r="AJ67" s="1439"/>
      <c r="AK67" s="1439"/>
      <c r="AL67" s="1439"/>
      <c r="AM67" s="1439"/>
      <c r="AN67" s="1439"/>
    </row>
    <row r="68">
      <c r="A68" s="1439"/>
      <c r="B68" s="1439"/>
      <c r="C68" s="1439"/>
      <c r="D68" s="1439"/>
      <c r="E68" s="1439"/>
      <c r="F68" s="1439"/>
      <c r="G68" s="1439"/>
      <c r="H68" s="1439"/>
      <c r="I68" s="1439"/>
      <c r="J68" s="1439"/>
      <c r="K68" s="1439"/>
      <c r="L68" s="1439"/>
      <c r="Y68" s="1441"/>
      <c r="Z68" s="1441"/>
      <c r="AA68" s="1441"/>
      <c r="AB68" s="1441"/>
      <c r="AC68" s="1441"/>
      <c r="AD68" s="1441"/>
      <c r="AE68" s="1441"/>
      <c r="AF68" s="1441"/>
      <c r="AG68" s="1441"/>
      <c r="AH68" s="1441"/>
      <c r="AI68" s="1441"/>
      <c r="AJ68" s="1441"/>
      <c r="AK68" s="1441"/>
      <c r="AL68" s="1441"/>
      <c r="AM68" s="1441"/>
      <c r="AN68" s="1441"/>
    </row>
    <row r="69">
      <c r="A69" s="1452" t="s">
        <v>602</v>
      </c>
      <c r="B69" s="1452" t="s">
        <v>583</v>
      </c>
      <c r="C69" s="1452" t="s">
        <v>585</v>
      </c>
      <c r="D69" s="1452" t="s">
        <v>525</v>
      </c>
      <c r="E69" s="1452" t="s">
        <v>604</v>
      </c>
      <c r="F69" s="1452" t="s">
        <v>7</v>
      </c>
      <c r="G69" s="1452" t="s">
        <v>606</v>
      </c>
      <c r="H69" s="1452" t="s">
        <v>534</v>
      </c>
      <c r="I69" s="1452" t="s">
        <v>609</v>
      </c>
      <c r="J69" s="1452" t="s">
        <v>613</v>
      </c>
      <c r="K69" s="1452" t="s">
        <v>614</v>
      </c>
      <c r="L69" s="1452" t="s">
        <v>616</v>
      </c>
      <c r="M69" s="1452" t="s">
        <v>620</v>
      </c>
      <c r="N69" s="1452" t="s">
        <v>624</v>
      </c>
      <c r="O69" s="1452" t="s">
        <v>627</v>
      </c>
      <c r="P69" s="1452" t="s">
        <v>630</v>
      </c>
      <c r="Q69" s="1452" t="s">
        <v>633</v>
      </c>
      <c r="R69" s="1452" t="s">
        <v>636</v>
      </c>
      <c r="S69" s="1452" t="s">
        <v>426</v>
      </c>
      <c r="T69" s="1452" t="s">
        <v>548</v>
      </c>
      <c r="U69" s="1452" t="s">
        <v>639</v>
      </c>
      <c r="V69" s="1452" t="s">
        <v>640</v>
      </c>
      <c r="W69" s="1452" t="s">
        <v>644</v>
      </c>
      <c r="X69" s="1442" t="s">
        <v>452</v>
      </c>
      <c r="Y69" s="1439"/>
      <c r="Z69" s="1439"/>
      <c r="AA69" s="1439"/>
      <c r="AB69" s="1439"/>
      <c r="AC69" s="1439"/>
      <c r="AD69" s="1439"/>
      <c r="AE69" s="1439"/>
      <c r="AF69" s="1439"/>
      <c r="AG69" s="1439"/>
      <c r="AH69" s="1439"/>
      <c r="AI69" s="1439"/>
      <c r="AJ69" s="1439"/>
      <c r="AK69" s="1439"/>
      <c r="AL69" s="1439"/>
      <c r="AM69" s="1439"/>
      <c r="AN69" s="1439"/>
    </row>
    <row r="70">
      <c r="A70" s="1461" t="s">
        <v>453</v>
      </c>
      <c r="B70" s="1470" t="s">
        <v>110</v>
      </c>
      <c r="C70" s="1461" t="s">
        <v>35</v>
      </c>
      <c r="D70" s="1461" t="s">
        <v>35</v>
      </c>
      <c r="E70" s="1461" t="s">
        <v>28</v>
      </c>
      <c r="F70" s="1454" t="s">
        <v>453</v>
      </c>
      <c r="G70" s="1461" t="s">
        <v>126</v>
      </c>
      <c r="H70" s="1461" t="s">
        <v>81</v>
      </c>
      <c r="I70" s="1470" t="s">
        <v>59</v>
      </c>
      <c r="J70" s="1470" t="s">
        <v>28</v>
      </c>
      <c r="K70" s="1470" t="s">
        <v>71</v>
      </c>
      <c r="L70" s="1455" t="s">
        <v>28</v>
      </c>
      <c r="M70" s="1470" t="s">
        <v>59</v>
      </c>
      <c r="N70" s="1470" t="s">
        <v>71</v>
      </c>
      <c r="O70" s="1470" t="s">
        <v>71</v>
      </c>
      <c r="P70" s="1470" t="s">
        <v>35</v>
      </c>
      <c r="Q70" s="1470" t="s">
        <v>35</v>
      </c>
      <c r="R70" s="1461" t="s">
        <v>59</v>
      </c>
      <c r="S70" s="1461" t="s">
        <v>126</v>
      </c>
      <c r="T70" s="1461" t="s">
        <v>59</v>
      </c>
      <c r="U70" s="1486" t="s">
        <v>15</v>
      </c>
      <c r="V70" s="1461" t="s">
        <v>453</v>
      </c>
      <c r="W70" s="1444" t="s">
        <v>8</v>
      </c>
      <c r="X70" s="1444" t="s">
        <v>453</v>
      </c>
      <c r="Y70" s="1439"/>
      <c r="Z70" s="1439"/>
      <c r="AA70" s="1439"/>
      <c r="AB70" s="1439"/>
      <c r="AC70" s="1439"/>
      <c r="AD70" s="1439"/>
      <c r="AE70" s="1439"/>
      <c r="AF70" s="1439"/>
      <c r="AG70" s="1439"/>
      <c r="AH70" s="1439"/>
      <c r="AI70" s="1439"/>
      <c r="AJ70" s="1439"/>
      <c r="AK70" s="1439"/>
      <c r="AL70" s="1439"/>
      <c r="AM70" s="1439"/>
      <c r="AN70" s="1439"/>
    </row>
    <row r="71">
      <c r="A71" s="1470">
        <f t="shared" ref="A71:R71" si="6">A57</f>
        <v>40007</v>
      </c>
      <c r="B71" s="1484">
        <f t="shared" si="6"/>
        <v>45976.41667</v>
      </c>
      <c r="C71" s="1448">
        <f t="shared" si="6"/>
        <v>45976</v>
      </c>
      <c r="D71" s="1448">
        <f t="shared" si="6"/>
        <v>46011</v>
      </c>
      <c r="E71" s="1470" t="str">
        <f t="shared" si="6"/>
        <v>Lend</v>
      </c>
      <c r="F71" s="1454">
        <f t="shared" si="6"/>
        <v>113</v>
      </c>
      <c r="G71" s="1472">
        <f t="shared" si="6"/>
        <v>500000000</v>
      </c>
      <c r="H71" s="1470" t="str">
        <f t="shared" si="6"/>
        <v>THB</v>
      </c>
      <c r="I71" s="1470" t="str">
        <f t="shared" si="6"/>
        <v>FIX40007</v>
      </c>
      <c r="J71" s="1470" t="str">
        <f t="shared" si="6"/>
        <v>Fixed</v>
      </c>
      <c r="K71" s="1473">
        <f t="shared" si="6"/>
        <v>2.5</v>
      </c>
      <c r="L71" s="1455" t="str">
        <f t="shared" si="6"/>
        <v/>
      </c>
      <c r="M71" s="1470" t="str">
        <f t="shared" si="6"/>
        <v>FIX</v>
      </c>
      <c r="N71" s="1470" t="str">
        <f t="shared" si="6"/>
        <v> </v>
      </c>
      <c r="O71" s="1470" t="str">
        <f t="shared" si="6"/>
        <v> </v>
      </c>
      <c r="P71" s="1470" t="str">
        <f t="shared" si="6"/>
        <v> </v>
      </c>
      <c r="Q71" s="1470" t="str">
        <f t="shared" si="6"/>
        <v> </v>
      </c>
      <c r="R71" s="1470" t="str">
        <f t="shared" si="6"/>
        <v>Actual/365</v>
      </c>
      <c r="S71" s="1487">
        <f>B65</f>
        <v>34246.58</v>
      </c>
      <c r="T71" s="1470" t="str">
        <f t="shared" ref="T71:X71" si="7">T57</f>
        <v>Active</v>
      </c>
      <c r="U71" s="1470" t="str">
        <f t="shared" si="7"/>
        <v>CONF-ISO-40007-20251115</v>
      </c>
      <c r="V71" s="1461">
        <f t="shared" si="7"/>
        <v>2003</v>
      </c>
      <c r="W71" s="1444">
        <f t="shared" si="7"/>
        <v>35</v>
      </c>
      <c r="X71" s="1444" t="str">
        <f t="shared" si="7"/>
        <v>SCB0107536000102</v>
      </c>
      <c r="Y71" s="1439"/>
      <c r="Z71" s="1439"/>
      <c r="AA71" s="1439"/>
      <c r="AB71" s="1439"/>
      <c r="AC71" s="1439"/>
      <c r="AD71" s="1439"/>
      <c r="AE71" s="1439"/>
      <c r="AF71" s="1439"/>
      <c r="AG71" s="1439"/>
      <c r="AH71" s="1439"/>
      <c r="AI71" s="1439"/>
      <c r="AJ71" s="1439"/>
      <c r="AK71" s="1439"/>
      <c r="AL71" s="1439"/>
      <c r="AM71" s="1439"/>
      <c r="AN71" s="1439"/>
    </row>
    <row r="72">
      <c r="A72" s="1439"/>
      <c r="B72" s="1439"/>
      <c r="C72" s="1439"/>
      <c r="D72" s="1439"/>
      <c r="E72" s="1439"/>
      <c r="F72" s="1439"/>
      <c r="G72" s="1439"/>
      <c r="H72" s="1439"/>
      <c r="I72" s="1439"/>
      <c r="J72" s="1439"/>
      <c r="K72" s="1439"/>
      <c r="L72" s="1439"/>
      <c r="M72" s="1439"/>
      <c r="N72" s="1439"/>
      <c r="O72" s="1439"/>
      <c r="P72" s="1439"/>
      <c r="Q72" s="1439"/>
      <c r="R72" s="1439"/>
      <c r="S72" s="1439"/>
      <c r="T72" s="1439"/>
      <c r="U72" s="1439"/>
      <c r="V72" s="1439"/>
      <c r="W72" s="1439"/>
      <c r="X72" s="1439"/>
      <c r="Y72" s="1439"/>
      <c r="Z72" s="1439"/>
      <c r="AA72" s="1439"/>
      <c r="AB72" s="1439"/>
      <c r="AC72" s="1439"/>
      <c r="AD72" s="1439"/>
      <c r="AE72" s="1439"/>
      <c r="AF72" s="1439"/>
      <c r="AG72" s="1439"/>
      <c r="AH72" s="1439"/>
      <c r="AI72" s="1439"/>
      <c r="AJ72" s="1439"/>
      <c r="AK72" s="1439"/>
      <c r="AL72" s="1439"/>
      <c r="AM72" s="1439"/>
      <c r="AN72" s="1439"/>
    </row>
    <row r="73">
      <c r="A73" s="1440" t="s">
        <v>1828</v>
      </c>
      <c r="B73" s="1439"/>
      <c r="C73" s="1439"/>
      <c r="D73" s="1439"/>
      <c r="E73" s="1439"/>
      <c r="F73" s="1439"/>
      <c r="G73" s="1439"/>
      <c r="H73" s="1439"/>
      <c r="I73" s="1439"/>
      <c r="J73" s="1439"/>
      <c r="K73" s="1439"/>
      <c r="L73" s="1439"/>
      <c r="M73" s="1439"/>
      <c r="N73" s="1439"/>
      <c r="O73" s="1439"/>
      <c r="P73" s="1439"/>
      <c r="Q73" s="1439"/>
      <c r="R73" s="1439"/>
      <c r="S73" s="1439"/>
      <c r="T73" s="1439"/>
      <c r="U73" s="1439"/>
      <c r="V73" s="1439"/>
      <c r="W73" s="1439"/>
      <c r="X73" s="1439"/>
      <c r="Y73" s="1439"/>
      <c r="Z73" s="1439"/>
      <c r="AA73" s="1439"/>
      <c r="AB73" s="1439"/>
      <c r="AC73" s="1439"/>
      <c r="AD73" s="1439"/>
      <c r="AE73" s="1439"/>
      <c r="AF73" s="1439"/>
      <c r="AG73" s="1439"/>
      <c r="AH73" s="1439"/>
      <c r="AI73" s="1439"/>
      <c r="AJ73" s="1439"/>
      <c r="AK73" s="1439"/>
      <c r="AL73" s="1439"/>
      <c r="AM73" s="1439"/>
      <c r="AN73" s="1439"/>
    </row>
    <row r="74">
      <c r="A74" s="1439"/>
      <c r="B74" s="1439"/>
      <c r="C74" s="1439"/>
      <c r="D74" s="1439"/>
      <c r="E74" s="1439"/>
      <c r="F74" s="1439"/>
      <c r="G74" s="1439"/>
      <c r="H74" s="1439"/>
      <c r="I74" s="1439"/>
      <c r="J74" s="1439"/>
      <c r="K74" s="1439"/>
      <c r="L74" s="1439"/>
      <c r="M74" s="1439"/>
      <c r="N74" s="1439"/>
      <c r="O74" s="1439"/>
      <c r="P74" s="1439"/>
      <c r="Q74" s="1439"/>
      <c r="R74" s="1439"/>
      <c r="S74" s="1439"/>
      <c r="T74" s="1439"/>
      <c r="U74" s="1439"/>
      <c r="V74" s="1439"/>
      <c r="W74" s="1439"/>
      <c r="X74" s="1439"/>
      <c r="Y74" s="1439"/>
      <c r="Z74" s="1439"/>
      <c r="AA74" s="1439"/>
      <c r="AB74" s="1439"/>
      <c r="AC74" s="1439"/>
      <c r="AD74" s="1439"/>
      <c r="AE74" s="1439"/>
      <c r="AF74" s="1439"/>
      <c r="AG74" s="1439"/>
      <c r="AH74" s="1439"/>
      <c r="AI74" s="1439"/>
      <c r="AJ74" s="1439"/>
      <c r="AK74" s="1439"/>
      <c r="AL74" s="1439"/>
      <c r="AM74" s="1439"/>
      <c r="AN74" s="1439"/>
    </row>
    <row r="75">
      <c r="A75" s="1441" t="s">
        <v>1161</v>
      </c>
      <c r="B75" s="1439"/>
      <c r="C75" s="1439"/>
      <c r="D75" s="1439"/>
      <c r="E75" s="1439"/>
      <c r="F75" s="1439"/>
      <c r="G75" s="1439"/>
      <c r="H75" s="1439"/>
      <c r="I75" s="1439"/>
      <c r="J75" s="1439"/>
      <c r="K75" s="1439"/>
      <c r="L75" s="1439"/>
      <c r="M75" s="1439"/>
      <c r="N75" s="1439"/>
      <c r="O75" s="1439"/>
      <c r="P75" s="1439"/>
      <c r="Q75" s="1439"/>
      <c r="R75" s="1439"/>
      <c r="S75" s="1439"/>
      <c r="T75" s="1439"/>
      <c r="U75" s="1439"/>
      <c r="V75" s="1439"/>
      <c r="W75" s="1439"/>
      <c r="X75" s="1439"/>
      <c r="Y75" s="1439"/>
      <c r="Z75" s="1439"/>
      <c r="AA75" s="1439"/>
      <c r="AB75" s="1439"/>
      <c r="AC75" s="1439"/>
      <c r="AD75" s="1439"/>
      <c r="AE75" s="1439"/>
      <c r="AF75" s="1439"/>
      <c r="AG75" s="1439"/>
      <c r="AH75" s="1439"/>
      <c r="AI75" s="1439"/>
      <c r="AJ75" s="1439"/>
      <c r="AK75" s="1439"/>
      <c r="AL75" s="1439"/>
      <c r="AM75" s="1439"/>
      <c r="AN75" s="1439"/>
    </row>
    <row r="76">
      <c r="A76" s="1439" t="s">
        <v>1972</v>
      </c>
      <c r="C76" s="1439"/>
      <c r="D76" s="1439"/>
      <c r="E76" s="1439"/>
      <c r="F76" s="1439"/>
      <c r="G76" s="1439"/>
      <c r="H76" s="1439"/>
      <c r="I76" s="1439"/>
      <c r="J76" s="1439"/>
      <c r="K76" s="1439"/>
      <c r="L76" s="1439"/>
      <c r="M76" s="1439"/>
      <c r="N76" s="1439"/>
      <c r="O76" s="1439"/>
      <c r="P76" s="1439"/>
      <c r="Q76" s="1439"/>
      <c r="R76" s="1439"/>
      <c r="S76" s="1439"/>
      <c r="T76" s="1439"/>
      <c r="U76" s="1439"/>
      <c r="V76" s="1439"/>
      <c r="W76" s="1439"/>
      <c r="X76" s="1439"/>
      <c r="Y76" s="1439"/>
      <c r="Z76" s="1439"/>
      <c r="AA76" s="1439"/>
      <c r="AB76" s="1439"/>
      <c r="AC76" s="1439"/>
      <c r="AD76" s="1439"/>
      <c r="AE76" s="1439"/>
      <c r="AF76" s="1439"/>
      <c r="AG76" s="1439"/>
      <c r="AH76" s="1439"/>
      <c r="AI76" s="1439"/>
      <c r="AJ76" s="1439"/>
      <c r="AK76" s="1439"/>
      <c r="AL76" s="1439"/>
      <c r="AM76" s="1439"/>
      <c r="AN76" s="1439"/>
    </row>
    <row r="77">
      <c r="A77" s="1439" t="s">
        <v>1973</v>
      </c>
      <c r="G77" s="1439"/>
      <c r="H77" s="1439"/>
      <c r="I77" s="1439"/>
      <c r="J77" s="1439"/>
      <c r="K77" s="1439"/>
      <c r="L77" s="1439"/>
      <c r="M77" s="1439"/>
      <c r="N77" s="1439"/>
      <c r="O77" s="1439"/>
      <c r="P77" s="1439"/>
      <c r="Q77" s="1439"/>
      <c r="R77" s="1439"/>
      <c r="S77" s="1439"/>
      <c r="T77" s="1439"/>
      <c r="U77" s="1439"/>
      <c r="V77" s="1439"/>
      <c r="W77" s="1439"/>
      <c r="X77" s="1439"/>
      <c r="Y77" s="1439"/>
      <c r="Z77" s="1439"/>
      <c r="AA77" s="1439"/>
      <c r="AB77" s="1439"/>
      <c r="AC77" s="1439"/>
      <c r="AD77" s="1439"/>
      <c r="AE77" s="1439"/>
      <c r="AF77" s="1439"/>
      <c r="AG77" s="1439"/>
      <c r="AH77" s="1439"/>
      <c r="AI77" s="1439"/>
      <c r="AJ77" s="1439"/>
      <c r="AK77" s="1439"/>
      <c r="AL77" s="1439"/>
      <c r="AM77" s="1439"/>
      <c r="AN77" s="1439"/>
    </row>
    <row r="78">
      <c r="A78" s="1488" t="s">
        <v>1974</v>
      </c>
      <c r="B78" s="1439"/>
      <c r="C78" s="1439"/>
      <c r="D78" s="1439"/>
      <c r="E78" s="1439"/>
      <c r="F78" s="1439"/>
      <c r="G78" s="1439"/>
      <c r="H78" s="1439"/>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39"/>
      <c r="AM78" s="1439"/>
      <c r="AN78" s="1439"/>
    </row>
    <row r="79">
      <c r="A79" s="1489">
        <f>500000000*2.5%*36/365</f>
        <v>1232876.712</v>
      </c>
      <c r="B79" s="1490"/>
      <c r="C79" s="1439"/>
      <c r="D79" s="1439"/>
      <c r="E79" s="1439"/>
      <c r="F79" s="1439"/>
      <c r="G79" s="1439"/>
      <c r="H79" s="1439"/>
      <c r="I79" s="1439"/>
      <c r="J79" s="1439"/>
      <c r="K79" s="1439"/>
      <c r="L79" s="1439"/>
      <c r="M79" s="1439"/>
      <c r="N79" s="1439"/>
      <c r="O79" s="1439"/>
      <c r="P79" s="1439"/>
      <c r="Q79" s="1439"/>
      <c r="R79" s="1439"/>
      <c r="S79" s="1439"/>
      <c r="T79" s="1439"/>
      <c r="U79" s="1439"/>
      <c r="V79" s="1439"/>
      <c r="W79" s="1439"/>
      <c r="X79" s="1439"/>
      <c r="Y79" s="1439"/>
      <c r="Z79" s="1439"/>
      <c r="AA79" s="1439"/>
      <c r="AB79" s="1439"/>
      <c r="AC79" s="1439"/>
      <c r="AD79" s="1439"/>
      <c r="AE79" s="1439"/>
      <c r="AF79" s="1439"/>
      <c r="AG79" s="1439"/>
      <c r="AH79" s="1439"/>
      <c r="AI79" s="1439"/>
      <c r="AJ79" s="1439"/>
      <c r="AK79" s="1439"/>
      <c r="AL79" s="1439"/>
      <c r="AM79" s="1439"/>
      <c r="AN79" s="1439"/>
    </row>
    <row r="80">
      <c r="A80" s="1439" t="s">
        <v>1975</v>
      </c>
      <c r="B80" s="1439"/>
      <c r="C80" s="1439"/>
      <c r="D80" s="1439"/>
      <c r="E80" s="1439"/>
      <c r="F80" s="1439"/>
      <c r="G80" s="1439"/>
      <c r="H80" s="1439"/>
      <c r="I80" s="1439"/>
      <c r="J80" s="1439"/>
      <c r="K80" s="1439"/>
      <c r="L80" s="1439"/>
      <c r="M80" s="1439"/>
      <c r="N80" s="1439"/>
      <c r="O80" s="1439"/>
      <c r="P80" s="1439"/>
      <c r="Q80" s="1439"/>
      <c r="R80" s="1439"/>
      <c r="S80" s="1439"/>
      <c r="T80" s="1439"/>
      <c r="U80" s="1439"/>
      <c r="V80" s="1439"/>
      <c r="W80" s="1439"/>
      <c r="X80" s="1439"/>
      <c r="Y80" s="1439"/>
      <c r="Z80" s="1439"/>
      <c r="AA80" s="1439"/>
      <c r="AB80" s="1439"/>
      <c r="AC80" s="1439"/>
      <c r="AD80" s="1439"/>
      <c r="AE80" s="1439"/>
      <c r="AF80" s="1439"/>
      <c r="AG80" s="1439"/>
      <c r="AH80" s="1439"/>
      <c r="AI80" s="1439"/>
      <c r="AJ80" s="1439"/>
      <c r="AK80" s="1439"/>
      <c r="AL80" s="1439"/>
      <c r="AM80" s="1439"/>
      <c r="AN80" s="1439"/>
    </row>
    <row r="81">
      <c r="A81" s="1439" t="s">
        <v>83</v>
      </c>
      <c r="B81" s="1485">
        <v>5.0123287671E8</v>
      </c>
      <c r="C81" s="1439"/>
      <c r="D81" s="1439"/>
      <c r="E81" s="1439"/>
      <c r="F81" s="1439"/>
      <c r="G81" s="1439"/>
      <c r="H81" s="1439"/>
      <c r="I81" s="1439"/>
      <c r="J81" s="1439"/>
      <c r="K81" s="1439"/>
      <c r="L81" s="1439"/>
      <c r="M81" s="1439"/>
      <c r="N81" s="1439"/>
      <c r="O81" s="1439"/>
      <c r="P81" s="1439"/>
      <c r="Q81" s="1439"/>
      <c r="R81" s="1439"/>
      <c r="S81" s="1439"/>
      <c r="T81" s="1439"/>
      <c r="U81" s="1439"/>
      <c r="V81" s="1439"/>
      <c r="W81" s="1439"/>
      <c r="X81" s="1439"/>
      <c r="Y81" s="1439"/>
      <c r="Z81" s="1439"/>
      <c r="AA81" s="1439"/>
      <c r="AB81" s="1439"/>
      <c r="AC81" s="1439"/>
      <c r="AD81" s="1439"/>
      <c r="AE81" s="1439"/>
      <c r="AF81" s="1439"/>
      <c r="AG81" s="1439"/>
      <c r="AH81" s="1439"/>
      <c r="AI81" s="1439"/>
      <c r="AJ81" s="1439"/>
      <c r="AK81" s="1439"/>
      <c r="AL81" s="1439"/>
      <c r="AM81" s="1439"/>
      <c r="AN81" s="1439"/>
    </row>
    <row r="82">
      <c r="A82" s="1439"/>
      <c r="B82" s="1491"/>
      <c r="C82" s="1439"/>
      <c r="D82" s="1439"/>
      <c r="E82" s="1439"/>
      <c r="F82" s="1439"/>
      <c r="G82" s="1439"/>
      <c r="H82" s="1439"/>
      <c r="I82" s="1439"/>
      <c r="J82" s="1439"/>
      <c r="K82" s="1439"/>
      <c r="L82" s="1439"/>
      <c r="M82" s="1439"/>
      <c r="N82" s="1439"/>
      <c r="O82" s="1439"/>
      <c r="P82" s="1439"/>
      <c r="Q82" s="1439"/>
      <c r="R82" s="1439"/>
      <c r="S82" s="1439"/>
      <c r="T82" s="1439"/>
      <c r="U82" s="1439"/>
      <c r="V82" s="1439"/>
      <c r="W82" s="1439"/>
      <c r="X82" s="1439"/>
      <c r="Y82" s="1439"/>
      <c r="Z82" s="1439"/>
      <c r="AA82" s="1439"/>
      <c r="AB82" s="1439"/>
      <c r="AC82" s="1439"/>
      <c r="AD82" s="1439"/>
      <c r="AE82" s="1439"/>
      <c r="AF82" s="1439"/>
      <c r="AG82" s="1439"/>
      <c r="AH82" s="1439"/>
      <c r="AI82" s="1439"/>
      <c r="AJ82" s="1439"/>
      <c r="AK82" s="1439"/>
      <c r="AL82" s="1439"/>
      <c r="AM82" s="1439"/>
      <c r="AN82" s="1439"/>
    </row>
    <row r="83">
      <c r="A83" s="1439"/>
      <c r="B83" s="1439"/>
      <c r="C83" s="1439"/>
      <c r="D83" s="1439"/>
      <c r="E83" s="1439"/>
      <c r="F83" s="1439"/>
      <c r="G83" s="1439"/>
      <c r="H83" s="1439"/>
      <c r="I83" s="1439"/>
      <c r="J83" s="1439"/>
      <c r="K83" s="1439"/>
      <c r="L83" s="1439"/>
      <c r="M83" s="1439"/>
      <c r="N83" s="1439"/>
      <c r="O83" s="1439"/>
      <c r="P83" s="1439"/>
      <c r="Q83" s="1439"/>
      <c r="R83" s="1439"/>
      <c r="S83" s="1439"/>
      <c r="T83" s="1439"/>
      <c r="U83" s="1439"/>
      <c r="V83" s="1439"/>
      <c r="W83" s="1439"/>
      <c r="X83" s="1439"/>
      <c r="Y83" s="1439"/>
      <c r="Z83" s="1439"/>
      <c r="AA83" s="1439"/>
      <c r="AB83" s="1439"/>
      <c r="AC83" s="1439"/>
      <c r="AD83" s="1439"/>
      <c r="AE83" s="1439"/>
      <c r="AF83" s="1439"/>
      <c r="AG83" s="1439"/>
      <c r="AH83" s="1439"/>
      <c r="AI83" s="1439"/>
      <c r="AJ83" s="1439"/>
      <c r="AK83" s="1439"/>
      <c r="AL83" s="1439"/>
      <c r="AM83" s="1439"/>
      <c r="AN83" s="1439"/>
    </row>
    <row r="84">
      <c r="A84" s="1439" t="s">
        <v>1848</v>
      </c>
      <c r="G84" s="1439"/>
      <c r="H84" s="1439"/>
      <c r="I84" s="1439"/>
      <c r="J84" s="1439"/>
      <c r="K84" s="1439"/>
      <c r="L84" s="1439"/>
      <c r="M84" s="1439"/>
      <c r="N84" s="1439"/>
      <c r="O84" s="1439"/>
      <c r="P84" s="1439"/>
      <c r="Q84" s="1439"/>
      <c r="R84" s="1439"/>
      <c r="S84" s="1439"/>
      <c r="T84" s="1439"/>
      <c r="U84" s="1439"/>
      <c r="V84" s="1439"/>
      <c r="W84" s="1439"/>
      <c r="X84" s="1439"/>
      <c r="Y84" s="1439"/>
      <c r="Z84" s="1439"/>
      <c r="AA84" s="1439"/>
      <c r="AB84" s="1439"/>
      <c r="AC84" s="1439"/>
      <c r="AD84" s="1439"/>
      <c r="AE84" s="1439"/>
      <c r="AF84" s="1439"/>
      <c r="AG84" s="1439"/>
      <c r="AH84" s="1439"/>
      <c r="AI84" s="1439"/>
      <c r="AJ84" s="1439"/>
      <c r="AK84" s="1439"/>
      <c r="AL84" s="1439"/>
      <c r="AM84" s="1439"/>
      <c r="AN84" s="1439"/>
    </row>
    <row r="85">
      <c r="A85" s="1439"/>
      <c r="B85" s="1439"/>
      <c r="C85" s="1439"/>
      <c r="D85" s="1439"/>
      <c r="E85" s="1439"/>
      <c r="F85" s="1439"/>
      <c r="G85" s="1439"/>
      <c r="H85" s="1439"/>
      <c r="I85" s="1439"/>
      <c r="J85" s="1439"/>
      <c r="K85" s="1439"/>
      <c r="L85" s="1439"/>
      <c r="Y85" s="1441"/>
      <c r="Z85" s="1441"/>
      <c r="AA85" s="1441"/>
      <c r="AB85" s="1441"/>
      <c r="AC85" s="1441"/>
      <c r="AD85" s="1441"/>
      <c r="AE85" s="1441"/>
      <c r="AF85" s="1441"/>
      <c r="AG85" s="1441"/>
      <c r="AH85" s="1441"/>
      <c r="AI85" s="1441"/>
      <c r="AJ85" s="1441"/>
      <c r="AK85" s="1441"/>
      <c r="AL85" s="1441"/>
      <c r="AM85" s="1441"/>
      <c r="AN85" s="1441"/>
    </row>
    <row r="86">
      <c r="A86" s="1452" t="s">
        <v>602</v>
      </c>
      <c r="B86" s="1452" t="s">
        <v>583</v>
      </c>
      <c r="C86" s="1452" t="s">
        <v>585</v>
      </c>
      <c r="D86" s="1452" t="s">
        <v>525</v>
      </c>
      <c r="E86" s="1452" t="s">
        <v>604</v>
      </c>
      <c r="F86" s="1452" t="s">
        <v>7</v>
      </c>
      <c r="G86" s="1452" t="s">
        <v>606</v>
      </c>
      <c r="H86" s="1452" t="s">
        <v>534</v>
      </c>
      <c r="I86" s="1452" t="s">
        <v>609</v>
      </c>
      <c r="J86" s="1452" t="s">
        <v>613</v>
      </c>
      <c r="K86" s="1452" t="s">
        <v>614</v>
      </c>
      <c r="L86" s="1452" t="s">
        <v>616</v>
      </c>
      <c r="M86" s="1452" t="s">
        <v>620</v>
      </c>
      <c r="N86" s="1452" t="s">
        <v>624</v>
      </c>
      <c r="O86" s="1452" t="s">
        <v>627</v>
      </c>
      <c r="P86" s="1452" t="s">
        <v>630</v>
      </c>
      <c r="Q86" s="1452" t="s">
        <v>633</v>
      </c>
      <c r="R86" s="1452" t="s">
        <v>636</v>
      </c>
      <c r="S86" s="1452" t="s">
        <v>426</v>
      </c>
      <c r="T86" s="1452" t="s">
        <v>548</v>
      </c>
      <c r="U86" s="1452" t="s">
        <v>639</v>
      </c>
      <c r="V86" s="1452" t="s">
        <v>640</v>
      </c>
      <c r="W86" s="1452" t="s">
        <v>644</v>
      </c>
      <c r="X86" s="1442" t="s">
        <v>452</v>
      </c>
      <c r="Y86" s="1439"/>
      <c r="Z86" s="1439"/>
      <c r="AA86" s="1439"/>
      <c r="AB86" s="1439"/>
      <c r="AC86" s="1439"/>
      <c r="AD86" s="1439"/>
      <c r="AE86" s="1439"/>
      <c r="AF86" s="1439"/>
      <c r="AG86" s="1439"/>
      <c r="AH86" s="1439"/>
      <c r="AI86" s="1439"/>
      <c r="AJ86" s="1439"/>
      <c r="AK86" s="1439"/>
      <c r="AL86" s="1439"/>
      <c r="AM86" s="1439"/>
      <c r="AN86" s="1439"/>
    </row>
    <row r="87">
      <c r="A87" s="1461" t="s">
        <v>453</v>
      </c>
      <c r="B87" s="1470" t="s">
        <v>110</v>
      </c>
      <c r="C87" s="1461" t="s">
        <v>35</v>
      </c>
      <c r="D87" s="1461" t="s">
        <v>35</v>
      </c>
      <c r="E87" s="1461" t="s">
        <v>28</v>
      </c>
      <c r="F87" s="1454" t="s">
        <v>453</v>
      </c>
      <c r="G87" s="1461" t="s">
        <v>126</v>
      </c>
      <c r="H87" s="1461" t="s">
        <v>81</v>
      </c>
      <c r="I87" s="1470" t="s">
        <v>59</v>
      </c>
      <c r="J87" s="1470" t="s">
        <v>28</v>
      </c>
      <c r="K87" s="1470" t="s">
        <v>71</v>
      </c>
      <c r="L87" s="1455" t="s">
        <v>28</v>
      </c>
      <c r="M87" s="1470" t="s">
        <v>59</v>
      </c>
      <c r="N87" s="1470" t="s">
        <v>71</v>
      </c>
      <c r="O87" s="1470" t="s">
        <v>71</v>
      </c>
      <c r="P87" s="1470" t="s">
        <v>35</v>
      </c>
      <c r="Q87" s="1470" t="s">
        <v>35</v>
      </c>
      <c r="R87" s="1461" t="s">
        <v>59</v>
      </c>
      <c r="S87" s="1461" t="s">
        <v>126</v>
      </c>
      <c r="T87" s="1461" t="s">
        <v>59</v>
      </c>
      <c r="U87" s="1461" t="s">
        <v>15</v>
      </c>
      <c r="V87" s="1461" t="s">
        <v>453</v>
      </c>
      <c r="W87" s="1444" t="s">
        <v>8</v>
      </c>
      <c r="X87" s="1444" t="s">
        <v>453</v>
      </c>
      <c r="Y87" s="1439"/>
      <c r="Z87" s="1439"/>
      <c r="AA87" s="1439"/>
      <c r="AB87" s="1439"/>
      <c r="AC87" s="1439"/>
      <c r="AD87" s="1439"/>
      <c r="AE87" s="1439"/>
      <c r="AF87" s="1439"/>
      <c r="AG87" s="1439"/>
      <c r="AH87" s="1439"/>
      <c r="AI87" s="1439"/>
      <c r="AJ87" s="1439"/>
      <c r="AK87" s="1439"/>
      <c r="AL87" s="1439"/>
      <c r="AM87" s="1439"/>
      <c r="AN87" s="1439"/>
    </row>
    <row r="88">
      <c r="A88" s="1470">
        <v>40007.0</v>
      </c>
      <c r="B88" s="1484">
        <v>45976.416666666664</v>
      </c>
      <c r="C88" s="1448">
        <v>45976.0</v>
      </c>
      <c r="D88" s="1448">
        <v>46011.0</v>
      </c>
      <c r="E88" s="1470" t="s">
        <v>123</v>
      </c>
      <c r="F88" s="1454">
        <v>113.0</v>
      </c>
      <c r="G88" s="1472">
        <v>5.0E8</v>
      </c>
      <c r="H88" s="1470" t="s">
        <v>83</v>
      </c>
      <c r="I88" s="1470" t="s">
        <v>1976</v>
      </c>
      <c r="J88" s="1470" t="s">
        <v>131</v>
      </c>
      <c r="K88" s="1473">
        <v>2.5</v>
      </c>
      <c r="L88" s="1455" t="s">
        <v>1885</v>
      </c>
      <c r="M88" s="1470" t="s">
        <v>693</v>
      </c>
      <c r="N88" s="1470" t="s">
        <v>1887</v>
      </c>
      <c r="O88" s="1470" t="s">
        <v>1887</v>
      </c>
      <c r="P88" s="1470" t="s">
        <v>1887</v>
      </c>
      <c r="Q88" s="1470" t="s">
        <v>1887</v>
      </c>
      <c r="R88" s="1470" t="s">
        <v>79</v>
      </c>
      <c r="S88" s="1487">
        <v>0.0</v>
      </c>
      <c r="T88" s="1470" t="s">
        <v>1003</v>
      </c>
      <c r="U88" s="1470" t="s">
        <v>1968</v>
      </c>
      <c r="V88" s="1461">
        <v>2003.0</v>
      </c>
      <c r="W88" s="1444">
        <v>35.0</v>
      </c>
      <c r="X88" s="1444" t="s">
        <v>1941</v>
      </c>
      <c r="Y88" s="1439"/>
      <c r="Z88" s="1439"/>
      <c r="AA88" s="1439"/>
      <c r="AB88" s="1439"/>
      <c r="AC88" s="1439"/>
      <c r="AD88" s="1439"/>
      <c r="AE88" s="1439"/>
      <c r="AF88" s="1439"/>
      <c r="AG88" s="1439"/>
      <c r="AH88" s="1439"/>
      <c r="AI88" s="1439"/>
      <c r="AJ88" s="1439"/>
      <c r="AK88" s="1439"/>
      <c r="AL88" s="1439"/>
      <c r="AM88" s="1439"/>
      <c r="AN88" s="1439"/>
    </row>
    <row r="89">
      <c r="A89" s="1457"/>
      <c r="B89" s="1459"/>
      <c r="C89" s="1459"/>
      <c r="D89" s="1459"/>
      <c r="E89" s="1457"/>
      <c r="F89" s="1457"/>
      <c r="G89" s="1482"/>
      <c r="H89" s="1457"/>
      <c r="I89" s="1457"/>
      <c r="J89" s="1457"/>
      <c r="K89" s="1457"/>
      <c r="L89" s="1457"/>
      <c r="M89" s="1450"/>
      <c r="N89" s="1492"/>
      <c r="O89" s="1492"/>
      <c r="P89" s="1493"/>
      <c r="Q89" s="1493"/>
      <c r="R89" s="1450"/>
      <c r="S89" s="1494"/>
      <c r="T89" s="1450"/>
      <c r="U89" s="1450"/>
      <c r="V89" s="1441"/>
      <c r="W89" s="1441"/>
      <c r="X89" s="1441"/>
      <c r="Y89" s="1441"/>
      <c r="Z89" s="1441"/>
      <c r="AA89" s="1441"/>
      <c r="AB89" s="1441"/>
      <c r="AC89" s="1441"/>
      <c r="AD89" s="1441"/>
      <c r="AE89" s="1441"/>
      <c r="AF89" s="1441"/>
      <c r="AG89" s="1441"/>
      <c r="AH89" s="1441"/>
      <c r="AI89" s="1441"/>
      <c r="AJ89" s="1441"/>
      <c r="AK89" s="1441"/>
      <c r="AL89" s="1441"/>
      <c r="AM89" s="1441"/>
      <c r="AN89" s="1441"/>
    </row>
    <row r="90">
      <c r="A90" s="1457"/>
      <c r="B90" s="1459"/>
      <c r="C90" s="1459"/>
      <c r="D90" s="1459"/>
      <c r="E90" s="1457"/>
      <c r="F90" s="1457"/>
      <c r="G90" s="1482"/>
      <c r="H90" s="1457"/>
      <c r="I90" s="1457"/>
      <c r="J90" s="1457"/>
      <c r="K90" s="1457"/>
      <c r="L90" s="1457"/>
      <c r="M90" s="1439"/>
      <c r="N90" s="1439"/>
      <c r="O90" s="1439"/>
      <c r="P90" s="1439"/>
      <c r="Q90" s="1439"/>
      <c r="R90" s="1439"/>
      <c r="S90" s="1439"/>
      <c r="T90" s="1439"/>
      <c r="U90" s="1439"/>
      <c r="V90" s="1439"/>
      <c r="W90" s="1439"/>
      <c r="X90" s="1439"/>
      <c r="Y90" s="1439"/>
      <c r="Z90" s="1439"/>
      <c r="AA90" s="1439"/>
      <c r="AB90" s="1439"/>
      <c r="AC90" s="1439"/>
      <c r="AD90" s="1439"/>
      <c r="AE90" s="1439"/>
      <c r="AF90" s="1439"/>
      <c r="AG90" s="1439"/>
      <c r="AH90" s="1439"/>
      <c r="AI90" s="1439"/>
      <c r="AJ90" s="1439"/>
      <c r="AK90" s="1439"/>
      <c r="AL90" s="1439"/>
      <c r="AM90" s="1439"/>
      <c r="AN90" s="1439"/>
    </row>
    <row r="91">
      <c r="A91" s="1439" t="s">
        <v>1977</v>
      </c>
      <c r="I91" s="1439"/>
      <c r="J91" s="1439"/>
      <c r="K91" s="1439"/>
      <c r="L91" s="1439"/>
      <c r="M91" s="1439"/>
      <c r="N91" s="1439"/>
      <c r="O91" s="1439"/>
      <c r="P91" s="1439"/>
      <c r="Q91" s="1439"/>
      <c r="R91" s="1439"/>
      <c r="S91" s="1439"/>
      <c r="T91" s="1439"/>
      <c r="U91" s="1439"/>
      <c r="V91" s="1439"/>
      <c r="W91" s="1439"/>
      <c r="X91" s="1439"/>
      <c r="Y91" s="1439"/>
      <c r="Z91" s="1439"/>
      <c r="AA91" s="1439"/>
      <c r="AB91" s="1439"/>
      <c r="AC91" s="1439"/>
      <c r="AD91" s="1439"/>
      <c r="AE91" s="1439"/>
      <c r="AF91" s="1439"/>
      <c r="AG91" s="1439"/>
      <c r="AH91" s="1439"/>
      <c r="AI91" s="1439"/>
      <c r="AJ91" s="1439"/>
      <c r="AK91" s="1439"/>
      <c r="AL91" s="1439"/>
      <c r="AM91" s="1439"/>
      <c r="AN91" s="1439"/>
    </row>
    <row r="92">
      <c r="A92" s="1439"/>
      <c r="B92" s="1439"/>
      <c r="C92" s="1439"/>
      <c r="D92" s="1439"/>
      <c r="E92" s="1439"/>
      <c r="F92" s="1439"/>
      <c r="G92" s="1439"/>
      <c r="H92" s="1439"/>
      <c r="I92" s="1439"/>
      <c r="J92" s="1439"/>
      <c r="K92" s="1439"/>
      <c r="L92" s="1439"/>
      <c r="M92" s="1441"/>
      <c r="N92" s="1441"/>
      <c r="O92" s="1441"/>
      <c r="P92" s="1441"/>
      <c r="Q92" s="1441"/>
      <c r="R92" s="1441"/>
      <c r="S92" s="1441"/>
      <c r="T92" s="1441"/>
      <c r="U92" s="1441"/>
      <c r="V92" s="1441"/>
      <c r="W92" s="1441"/>
      <c r="X92" s="1441"/>
      <c r="Y92" s="1441"/>
      <c r="Z92" s="1441"/>
      <c r="AA92" s="1441"/>
      <c r="AB92" s="1441"/>
      <c r="AC92" s="1441"/>
      <c r="AD92" s="1441"/>
      <c r="AE92" s="1441"/>
      <c r="AF92" s="1441"/>
      <c r="AG92" s="1441"/>
      <c r="AH92" s="1441"/>
      <c r="AI92" s="1441"/>
      <c r="AJ92" s="1441"/>
      <c r="AK92" s="1441"/>
      <c r="AL92" s="1441"/>
      <c r="AM92" s="1441"/>
      <c r="AN92" s="1441"/>
    </row>
    <row r="93">
      <c r="A93" s="1442" t="s">
        <v>640</v>
      </c>
      <c r="B93" s="1442" t="s">
        <v>7</v>
      </c>
      <c r="C93" s="1442" t="s">
        <v>905</v>
      </c>
      <c r="D93" s="1442" t="s">
        <v>534</v>
      </c>
      <c r="E93" s="1442" t="s">
        <v>906</v>
      </c>
      <c r="F93" s="1442" t="s">
        <v>908</v>
      </c>
      <c r="G93" s="1442" t="s">
        <v>910</v>
      </c>
      <c r="H93" s="1442" t="s">
        <v>912</v>
      </c>
      <c r="I93" s="1442" t="s">
        <v>915</v>
      </c>
      <c r="J93" s="1442" t="s">
        <v>482</v>
      </c>
      <c r="K93" s="1460" t="s">
        <v>452</v>
      </c>
      <c r="L93" s="1441"/>
      <c r="M93" s="1439"/>
      <c r="N93" s="1439"/>
      <c r="O93" s="1439"/>
      <c r="P93" s="1439"/>
      <c r="Q93" s="1439"/>
      <c r="R93" s="1439"/>
      <c r="S93" s="1439"/>
      <c r="T93" s="1439"/>
      <c r="U93" s="1439"/>
      <c r="V93" s="1439"/>
      <c r="W93" s="1439"/>
      <c r="X93" s="1439"/>
      <c r="Y93" s="1439"/>
      <c r="Z93" s="1439"/>
      <c r="AA93" s="1439"/>
      <c r="AB93" s="1439"/>
      <c r="AC93" s="1439"/>
      <c r="AD93" s="1439"/>
      <c r="AE93" s="1439"/>
      <c r="AF93" s="1439"/>
      <c r="AG93" s="1439"/>
      <c r="AH93" s="1439"/>
      <c r="AI93" s="1439"/>
      <c r="AJ93" s="1439"/>
      <c r="AK93" s="1439"/>
      <c r="AL93" s="1439"/>
      <c r="AM93" s="1439"/>
      <c r="AN93" s="1439"/>
    </row>
    <row r="94">
      <c r="A94" s="1461" t="s">
        <v>453</v>
      </c>
      <c r="B94" s="1454" t="s">
        <v>453</v>
      </c>
      <c r="C94" s="1461" t="s">
        <v>59</v>
      </c>
      <c r="D94" s="1461" t="s">
        <v>81</v>
      </c>
      <c r="E94" s="1461" t="s">
        <v>126</v>
      </c>
      <c r="F94" s="1461" t="s">
        <v>126</v>
      </c>
      <c r="G94" s="1461" t="s">
        <v>126</v>
      </c>
      <c r="H94" s="1461" t="s">
        <v>35</v>
      </c>
      <c r="I94" s="1461" t="s">
        <v>110</v>
      </c>
      <c r="J94" s="1461" t="s">
        <v>35</v>
      </c>
      <c r="K94" s="1462" t="s">
        <v>453</v>
      </c>
      <c r="L94" s="1439"/>
      <c r="M94" s="1439"/>
      <c r="N94" s="1439"/>
      <c r="O94" s="1439"/>
      <c r="P94" s="1439"/>
      <c r="Q94" s="1439"/>
      <c r="R94" s="1439"/>
      <c r="S94" s="1439"/>
      <c r="T94" s="1439"/>
      <c r="U94" s="1439"/>
      <c r="V94" s="1439"/>
      <c r="W94" s="1439"/>
      <c r="X94" s="1439"/>
      <c r="Y94" s="1439"/>
      <c r="Z94" s="1439"/>
      <c r="AA94" s="1439"/>
      <c r="AB94" s="1439"/>
      <c r="AC94" s="1439"/>
      <c r="AD94" s="1439"/>
      <c r="AE94" s="1439"/>
      <c r="AF94" s="1439"/>
      <c r="AG94" s="1439"/>
      <c r="AH94" s="1439"/>
      <c r="AI94" s="1439"/>
      <c r="AJ94" s="1439"/>
      <c r="AK94" s="1439"/>
      <c r="AL94" s="1439"/>
      <c r="AM94" s="1439"/>
      <c r="AN94" s="1439"/>
    </row>
    <row r="95">
      <c r="A95" s="1461">
        <v>2003.0</v>
      </c>
      <c r="B95" s="1461">
        <v>113.0</v>
      </c>
      <c r="C95" s="1461" t="s">
        <v>1402</v>
      </c>
      <c r="D95" s="1461" t="s">
        <v>83</v>
      </c>
      <c r="E95" s="1463">
        <v>1.0E9</v>
      </c>
      <c r="F95" s="1463">
        <v>1.0E9</v>
      </c>
      <c r="G95" s="1461">
        <v>0.0</v>
      </c>
      <c r="H95" s="1465">
        <v>45931.0</v>
      </c>
      <c r="I95" s="1464">
        <v>46011.375</v>
      </c>
      <c r="J95" s="1465">
        <v>45828.0</v>
      </c>
      <c r="K95" s="1462" t="s">
        <v>1941</v>
      </c>
      <c r="L95" s="1439"/>
      <c r="M95" s="1439"/>
      <c r="N95" s="1439"/>
      <c r="O95" s="1439"/>
      <c r="P95" s="1439"/>
      <c r="Q95" s="1439"/>
      <c r="R95" s="1439"/>
      <c r="S95" s="1439"/>
      <c r="T95" s="1439"/>
      <c r="U95" s="1439"/>
      <c r="V95" s="1439"/>
      <c r="W95" s="1439"/>
      <c r="X95" s="1439"/>
      <c r="Y95" s="1439"/>
      <c r="Z95" s="1439"/>
      <c r="AA95" s="1439"/>
      <c r="AB95" s="1439"/>
      <c r="AC95" s="1439"/>
      <c r="AD95" s="1439"/>
      <c r="AE95" s="1439"/>
      <c r="AF95" s="1439"/>
      <c r="AG95" s="1439"/>
      <c r="AH95" s="1439"/>
      <c r="AI95" s="1439"/>
      <c r="AJ95" s="1439"/>
      <c r="AK95" s="1439"/>
      <c r="AL95" s="1439"/>
      <c r="AM95" s="1439"/>
      <c r="AN95" s="1439"/>
    </row>
    <row r="96">
      <c r="A96" s="1439"/>
      <c r="B96" s="1439"/>
      <c r="C96" s="1439"/>
      <c r="D96" s="1439"/>
      <c r="E96" s="1439"/>
      <c r="F96" s="1439"/>
      <c r="G96" s="1439"/>
      <c r="H96" s="1439"/>
      <c r="I96" s="1439"/>
      <c r="J96" s="1439"/>
      <c r="K96" s="1439"/>
      <c r="L96" s="1439"/>
      <c r="M96" s="1439"/>
      <c r="N96" s="1439"/>
      <c r="O96" s="1439"/>
      <c r="P96" s="1439"/>
      <c r="Q96" s="1439"/>
      <c r="R96" s="1439"/>
      <c r="S96" s="1439"/>
      <c r="T96" s="1439"/>
      <c r="U96" s="1439"/>
      <c r="V96" s="1439"/>
      <c r="W96" s="1439"/>
      <c r="X96" s="1439"/>
      <c r="Y96" s="1439"/>
      <c r="Z96" s="1439"/>
      <c r="AA96" s="1439"/>
      <c r="AB96" s="1439"/>
      <c r="AC96" s="1439"/>
      <c r="AD96" s="1439"/>
      <c r="AE96" s="1439"/>
      <c r="AF96" s="1439"/>
      <c r="AG96" s="1439"/>
      <c r="AH96" s="1439"/>
      <c r="AI96" s="1439"/>
      <c r="AJ96" s="1439"/>
      <c r="AK96" s="1439"/>
      <c r="AL96" s="1439"/>
      <c r="AM96" s="1439"/>
      <c r="AN96" s="1439"/>
    </row>
    <row r="97">
      <c r="A97" s="1440" t="s">
        <v>1978</v>
      </c>
      <c r="B97" s="1439"/>
      <c r="C97" s="1439"/>
      <c r="D97" s="1439"/>
      <c r="E97" s="1439"/>
      <c r="F97" s="1439"/>
      <c r="G97" s="1439"/>
      <c r="H97" s="1439"/>
      <c r="I97" s="1439"/>
      <c r="J97" s="1439"/>
      <c r="K97" s="1439"/>
      <c r="L97" s="1439"/>
      <c r="M97" s="1439"/>
      <c r="N97" s="1439"/>
      <c r="O97" s="1439"/>
      <c r="P97" s="1439"/>
      <c r="Q97" s="1439"/>
      <c r="R97" s="1439"/>
      <c r="S97" s="1439"/>
      <c r="T97" s="1439"/>
      <c r="U97" s="1439"/>
      <c r="V97" s="1439"/>
      <c r="W97" s="1439"/>
      <c r="X97" s="1439"/>
      <c r="Y97" s="1439"/>
      <c r="Z97" s="1439"/>
      <c r="AA97" s="1439"/>
      <c r="AB97" s="1439"/>
      <c r="AC97" s="1439"/>
      <c r="AD97" s="1439"/>
      <c r="AE97" s="1439"/>
      <c r="AF97" s="1439"/>
      <c r="AG97" s="1439"/>
      <c r="AH97" s="1439"/>
      <c r="AI97" s="1439"/>
      <c r="AJ97" s="1439"/>
      <c r="AK97" s="1439"/>
      <c r="AL97" s="1439"/>
      <c r="AM97" s="1439"/>
      <c r="AN97" s="1439"/>
    </row>
    <row r="98">
      <c r="A98" s="1439" t="s">
        <v>1979</v>
      </c>
      <c r="B98" s="1439"/>
      <c r="C98" s="1439"/>
      <c r="D98" s="1439"/>
      <c r="E98" s="1439"/>
      <c r="F98" s="1439"/>
      <c r="G98" s="1439"/>
      <c r="H98" s="1439"/>
      <c r="I98" s="1439"/>
      <c r="J98" s="1439"/>
      <c r="K98" s="1439"/>
      <c r="L98" s="1439"/>
      <c r="M98" s="1439"/>
      <c r="N98" s="1439"/>
      <c r="O98" s="1439"/>
      <c r="P98" s="1439"/>
      <c r="Q98" s="1439"/>
      <c r="R98" s="1439"/>
      <c r="S98" s="1439"/>
      <c r="T98" s="1439"/>
      <c r="U98" s="1439"/>
      <c r="V98" s="1439"/>
      <c r="W98" s="1439"/>
      <c r="X98" s="1439"/>
      <c r="Y98" s="1439"/>
      <c r="Z98" s="1439"/>
      <c r="AA98" s="1439"/>
      <c r="AB98" s="1439"/>
      <c r="AC98" s="1439"/>
      <c r="AD98" s="1439"/>
      <c r="AE98" s="1439"/>
      <c r="AF98" s="1439"/>
      <c r="AG98" s="1439"/>
      <c r="AH98" s="1439"/>
      <c r="AI98" s="1439"/>
      <c r="AJ98" s="1439"/>
      <c r="AK98" s="1439"/>
      <c r="AL98" s="1439"/>
      <c r="AM98" s="1439"/>
      <c r="AN98" s="1439"/>
    </row>
    <row r="99">
      <c r="A99" s="1439"/>
      <c r="B99" s="1439"/>
      <c r="C99" s="1439"/>
      <c r="D99" s="1439"/>
      <c r="E99" s="1439"/>
      <c r="F99" s="1439"/>
      <c r="G99" s="1439"/>
      <c r="H99" s="1439"/>
      <c r="I99" s="1439"/>
      <c r="J99" s="1439"/>
      <c r="K99" s="1439"/>
      <c r="L99" s="1439"/>
      <c r="M99" s="1439"/>
      <c r="N99" s="1439"/>
      <c r="O99" s="1439"/>
      <c r="P99" s="1439"/>
      <c r="Q99" s="1439"/>
      <c r="R99" s="1439"/>
      <c r="S99" s="1439"/>
      <c r="T99" s="1439"/>
      <c r="U99" s="1439"/>
      <c r="V99" s="1439"/>
      <c r="W99" s="1439"/>
      <c r="X99" s="1439"/>
      <c r="Y99" s="1439"/>
      <c r="Z99" s="1439"/>
      <c r="AA99" s="1439"/>
      <c r="AB99" s="1439"/>
      <c r="AC99" s="1439"/>
      <c r="AD99" s="1439"/>
      <c r="AE99" s="1439"/>
      <c r="AF99" s="1439"/>
      <c r="AG99" s="1439"/>
      <c r="AH99" s="1439"/>
      <c r="AI99" s="1439"/>
      <c r="AJ99" s="1439"/>
      <c r="AK99" s="1439"/>
      <c r="AL99" s="1439"/>
      <c r="AM99" s="1439"/>
      <c r="AN99" s="1439"/>
    </row>
    <row r="100">
      <c r="A100" s="1441" t="s">
        <v>1875</v>
      </c>
      <c r="B100" s="1439"/>
      <c r="C100" s="1439"/>
      <c r="D100" s="1439"/>
      <c r="E100" s="1439"/>
      <c r="F100" s="1439"/>
      <c r="G100" s="1439"/>
      <c r="H100" s="1439"/>
      <c r="I100" s="1439"/>
      <c r="J100" s="1439"/>
      <c r="K100" s="1439"/>
      <c r="L100" s="1439"/>
      <c r="M100" s="1439"/>
      <c r="N100" s="1439"/>
      <c r="O100" s="1439"/>
      <c r="P100" s="1439"/>
      <c r="Q100" s="1439"/>
      <c r="R100" s="1439"/>
      <c r="S100" s="1439"/>
      <c r="T100" s="1439"/>
      <c r="U100" s="1439"/>
      <c r="V100" s="1439"/>
      <c r="W100" s="1439"/>
      <c r="X100" s="1439"/>
      <c r="Y100" s="1439"/>
      <c r="Z100" s="1439"/>
      <c r="AA100" s="1439"/>
      <c r="AB100" s="1439"/>
      <c r="AC100" s="1439"/>
      <c r="AD100" s="1439"/>
      <c r="AE100" s="1439"/>
      <c r="AF100" s="1439"/>
      <c r="AG100" s="1439"/>
      <c r="AH100" s="1439"/>
      <c r="AI100" s="1439"/>
      <c r="AJ100" s="1439"/>
      <c r="AK100" s="1439"/>
      <c r="AL100" s="1439"/>
      <c r="AM100" s="1439"/>
      <c r="AN100" s="1439"/>
    </row>
    <row r="101">
      <c r="A101" s="1441" t="s">
        <v>1161</v>
      </c>
      <c r="B101" s="1439"/>
      <c r="C101" s="1439"/>
      <c r="D101" s="1439"/>
      <c r="E101" s="1439"/>
      <c r="F101" s="1439"/>
      <c r="G101" s="1439"/>
      <c r="H101" s="1439"/>
      <c r="I101" s="1439"/>
      <c r="J101" s="1439"/>
      <c r="K101" s="1439"/>
      <c r="L101" s="1439"/>
      <c r="M101" s="1439"/>
      <c r="N101" s="1439"/>
      <c r="O101" s="1439"/>
      <c r="P101" s="1439"/>
      <c r="Q101" s="1439"/>
      <c r="R101" s="1439"/>
      <c r="S101" s="1439"/>
      <c r="T101" s="1439"/>
      <c r="U101" s="1439"/>
      <c r="V101" s="1439"/>
      <c r="W101" s="1439"/>
      <c r="X101" s="1439"/>
      <c r="Y101" s="1439"/>
      <c r="Z101" s="1439"/>
      <c r="AA101" s="1439"/>
      <c r="AB101" s="1439"/>
      <c r="AC101" s="1439"/>
      <c r="AD101" s="1439"/>
      <c r="AE101" s="1439"/>
      <c r="AF101" s="1439"/>
      <c r="AG101" s="1439"/>
      <c r="AH101" s="1439"/>
      <c r="AI101" s="1439"/>
      <c r="AJ101" s="1439"/>
      <c r="AK101" s="1439"/>
      <c r="AL101" s="1439"/>
      <c r="AM101" s="1439"/>
      <c r="AN101" s="1439"/>
    </row>
    <row r="102">
      <c r="A102" s="1439" t="s">
        <v>1980</v>
      </c>
      <c r="B102" s="1439"/>
      <c r="C102" s="1439"/>
      <c r="D102" s="1439"/>
      <c r="E102" s="1439"/>
      <c r="F102" s="1439"/>
      <c r="G102" s="1439"/>
      <c r="H102" s="1439"/>
      <c r="I102" s="1439"/>
      <c r="J102" s="1439"/>
      <c r="K102" s="1439"/>
      <c r="L102" s="1439"/>
      <c r="M102" s="1439"/>
      <c r="N102" s="1439"/>
      <c r="O102" s="1439"/>
      <c r="P102" s="1439"/>
      <c r="Q102" s="1439"/>
      <c r="R102" s="1439"/>
      <c r="S102" s="1439"/>
      <c r="T102" s="1439"/>
      <c r="U102" s="1439"/>
      <c r="V102" s="1439"/>
      <c r="W102" s="1439"/>
      <c r="X102" s="1439"/>
      <c r="Y102" s="1439"/>
      <c r="Z102" s="1439"/>
      <c r="AA102" s="1439"/>
      <c r="AB102" s="1439"/>
      <c r="AC102" s="1439"/>
      <c r="AD102" s="1439"/>
      <c r="AE102" s="1439"/>
      <c r="AF102" s="1439"/>
      <c r="AG102" s="1439"/>
      <c r="AH102" s="1439"/>
      <c r="AI102" s="1439"/>
      <c r="AJ102" s="1439"/>
      <c r="AK102" s="1439"/>
      <c r="AL102" s="1439"/>
      <c r="AM102" s="1439"/>
      <c r="AN102" s="1439"/>
    </row>
    <row r="103">
      <c r="A103" s="1439" t="s">
        <v>1854</v>
      </c>
      <c r="B103" s="1490">
        <f>500000000*0.025/365</f>
        <v>34246.57534</v>
      </c>
      <c r="C103" s="1439"/>
      <c r="D103" s="1439"/>
      <c r="E103" s="1439"/>
      <c r="F103" s="1439"/>
      <c r="G103" s="1439"/>
      <c r="H103" s="1439"/>
      <c r="I103" s="1439"/>
      <c r="J103" s="1439"/>
      <c r="K103" s="1439"/>
      <c r="L103" s="1439"/>
      <c r="M103" s="1439"/>
      <c r="N103" s="1439"/>
      <c r="O103" s="1439"/>
      <c r="P103" s="1439"/>
      <c r="Q103" s="1439"/>
      <c r="R103" s="1439"/>
      <c r="S103" s="1439"/>
      <c r="T103" s="1439"/>
      <c r="U103" s="1439"/>
      <c r="V103" s="1439"/>
      <c r="W103" s="1439"/>
      <c r="X103" s="1439"/>
      <c r="Y103" s="1439"/>
      <c r="Z103" s="1439"/>
      <c r="AA103" s="1439"/>
      <c r="AB103" s="1439"/>
      <c r="AC103" s="1439"/>
      <c r="AD103" s="1439"/>
      <c r="AE103" s="1439"/>
      <c r="AF103" s="1439"/>
      <c r="AG103" s="1439"/>
      <c r="AH103" s="1439"/>
      <c r="AI103" s="1439"/>
      <c r="AJ103" s="1439"/>
      <c r="AK103" s="1439"/>
      <c r="AL103" s="1439"/>
      <c r="AM103" s="1439"/>
      <c r="AN103" s="1439"/>
    </row>
    <row r="104">
      <c r="A104" s="1439" t="s">
        <v>1981</v>
      </c>
      <c r="B104" s="1439"/>
      <c r="C104" s="1439"/>
      <c r="D104" s="1439"/>
      <c r="E104" s="1439"/>
      <c r="F104" s="1439"/>
      <c r="G104" s="1439"/>
      <c r="H104" s="1439"/>
      <c r="I104" s="1439"/>
      <c r="J104" s="1439"/>
      <c r="K104" s="1439"/>
      <c r="L104" s="1439"/>
      <c r="M104" s="1439"/>
      <c r="N104" s="1439"/>
      <c r="O104" s="1439"/>
      <c r="P104" s="1439"/>
      <c r="Q104" s="1439"/>
      <c r="R104" s="1439"/>
      <c r="S104" s="1439"/>
      <c r="T104" s="1439"/>
      <c r="U104" s="1439"/>
      <c r="V104" s="1439"/>
      <c r="W104" s="1439"/>
      <c r="X104" s="1439"/>
      <c r="Y104" s="1439"/>
      <c r="Z104" s="1439"/>
      <c r="AA104" s="1439"/>
      <c r="AB104" s="1439"/>
      <c r="AC104" s="1439"/>
      <c r="AD104" s="1439"/>
      <c r="AE104" s="1439"/>
      <c r="AF104" s="1439"/>
      <c r="AG104" s="1439"/>
      <c r="AH104" s="1439"/>
      <c r="AI104" s="1439"/>
      <c r="AJ104" s="1439"/>
      <c r="AK104" s="1439"/>
      <c r="AL104" s="1439"/>
      <c r="AM104" s="1439"/>
      <c r="AN104" s="1439"/>
    </row>
    <row r="105">
      <c r="A105" s="1488" t="s">
        <v>1982</v>
      </c>
      <c r="B105" s="1489">
        <f>B103*15</f>
        <v>513698.6301</v>
      </c>
      <c r="C105" s="1439"/>
      <c r="D105" s="1439"/>
      <c r="E105" s="1439"/>
      <c r="F105" s="1439"/>
      <c r="G105" s="1439"/>
      <c r="H105" s="1439"/>
      <c r="I105" s="1439"/>
      <c r="J105" s="1439"/>
      <c r="K105" s="1439"/>
      <c r="L105" s="1439"/>
      <c r="M105" s="1439"/>
      <c r="N105" s="1439"/>
      <c r="O105" s="1439"/>
      <c r="P105" s="1439"/>
      <c r="Q105" s="1439"/>
      <c r="R105" s="1439"/>
      <c r="S105" s="1439"/>
      <c r="T105" s="1439"/>
      <c r="U105" s="1439"/>
      <c r="V105" s="1439"/>
      <c r="W105" s="1439"/>
      <c r="X105" s="1439"/>
      <c r="Y105" s="1439"/>
      <c r="Z105" s="1439"/>
      <c r="AA105" s="1439"/>
      <c r="AB105" s="1439"/>
      <c r="AC105" s="1439"/>
      <c r="AD105" s="1439"/>
      <c r="AE105" s="1439"/>
      <c r="AF105" s="1439"/>
      <c r="AG105" s="1439"/>
      <c r="AH105" s="1439"/>
      <c r="AI105" s="1439"/>
      <c r="AJ105" s="1439"/>
      <c r="AK105" s="1439"/>
      <c r="AL105" s="1439"/>
      <c r="AM105" s="1439"/>
      <c r="AN105" s="1439"/>
    </row>
    <row r="106">
      <c r="A106" s="1439"/>
      <c r="B106" s="1439"/>
      <c r="C106" s="1439"/>
      <c r="D106" s="1439"/>
      <c r="E106" s="1439"/>
      <c r="F106" s="1439"/>
      <c r="G106" s="1439"/>
      <c r="H106" s="1439"/>
      <c r="I106" s="1439"/>
      <c r="J106" s="1439"/>
      <c r="K106" s="1439"/>
      <c r="L106" s="1439"/>
      <c r="Y106" s="1441"/>
      <c r="Z106" s="1441"/>
      <c r="AA106" s="1441"/>
      <c r="AB106" s="1441"/>
      <c r="AC106" s="1441"/>
      <c r="AD106" s="1441"/>
      <c r="AE106" s="1441"/>
      <c r="AF106" s="1441"/>
      <c r="AG106" s="1441"/>
      <c r="AH106" s="1441"/>
      <c r="AI106" s="1441"/>
      <c r="AJ106" s="1441"/>
      <c r="AK106" s="1441"/>
      <c r="AL106" s="1441"/>
      <c r="AM106" s="1441"/>
      <c r="AN106" s="1441"/>
    </row>
    <row r="107">
      <c r="A107" s="1452" t="s">
        <v>602</v>
      </c>
      <c r="B107" s="1452" t="s">
        <v>583</v>
      </c>
      <c r="C107" s="1452" t="s">
        <v>585</v>
      </c>
      <c r="D107" s="1452" t="s">
        <v>525</v>
      </c>
      <c r="E107" s="1452" t="s">
        <v>604</v>
      </c>
      <c r="F107" s="1452" t="s">
        <v>7</v>
      </c>
      <c r="G107" s="1452" t="s">
        <v>606</v>
      </c>
      <c r="H107" s="1452" t="s">
        <v>534</v>
      </c>
      <c r="I107" s="1452" t="s">
        <v>609</v>
      </c>
      <c r="J107" s="1452" t="s">
        <v>613</v>
      </c>
      <c r="K107" s="1452" t="s">
        <v>614</v>
      </c>
      <c r="L107" s="1452" t="s">
        <v>616</v>
      </c>
      <c r="M107" s="1452" t="s">
        <v>620</v>
      </c>
      <c r="N107" s="1452" t="s">
        <v>624</v>
      </c>
      <c r="O107" s="1452" t="s">
        <v>627</v>
      </c>
      <c r="P107" s="1452" t="s">
        <v>630</v>
      </c>
      <c r="Q107" s="1452" t="s">
        <v>633</v>
      </c>
      <c r="R107" s="1452" t="s">
        <v>636</v>
      </c>
      <c r="S107" s="1452" t="s">
        <v>426</v>
      </c>
      <c r="T107" s="1452" t="s">
        <v>548</v>
      </c>
      <c r="U107" s="1452" t="s">
        <v>639</v>
      </c>
      <c r="V107" s="1452" t="s">
        <v>640</v>
      </c>
      <c r="W107" s="1452" t="s">
        <v>644</v>
      </c>
      <c r="X107" s="1442" t="s">
        <v>452</v>
      </c>
      <c r="Y107" s="1439"/>
      <c r="Z107" s="1439"/>
      <c r="AA107" s="1439"/>
      <c r="AB107" s="1439"/>
      <c r="AC107" s="1439"/>
      <c r="AD107" s="1439"/>
      <c r="AE107" s="1439"/>
      <c r="AF107" s="1439"/>
      <c r="AG107" s="1439"/>
      <c r="AH107" s="1439"/>
      <c r="AI107" s="1439"/>
      <c r="AJ107" s="1439"/>
      <c r="AK107" s="1439"/>
      <c r="AL107" s="1439"/>
      <c r="AM107" s="1439"/>
      <c r="AN107" s="1439"/>
    </row>
    <row r="108">
      <c r="A108" s="1461" t="s">
        <v>453</v>
      </c>
      <c r="B108" s="1470" t="s">
        <v>110</v>
      </c>
      <c r="C108" s="1461" t="s">
        <v>35</v>
      </c>
      <c r="D108" s="1461" t="s">
        <v>35</v>
      </c>
      <c r="E108" s="1461" t="s">
        <v>28</v>
      </c>
      <c r="F108" s="1461" t="s">
        <v>453</v>
      </c>
      <c r="G108" s="1461" t="s">
        <v>126</v>
      </c>
      <c r="H108" s="1461" t="s">
        <v>81</v>
      </c>
      <c r="I108" s="1470" t="s">
        <v>59</v>
      </c>
      <c r="J108" s="1470" t="s">
        <v>28</v>
      </c>
      <c r="K108" s="1470" t="s">
        <v>71</v>
      </c>
      <c r="L108" s="1455" t="s">
        <v>28</v>
      </c>
      <c r="M108" s="1470" t="s">
        <v>59</v>
      </c>
      <c r="N108" s="1470" t="s">
        <v>71</v>
      </c>
      <c r="O108" s="1470" t="s">
        <v>71</v>
      </c>
      <c r="P108" s="1470" t="s">
        <v>35</v>
      </c>
      <c r="Q108" s="1470" t="s">
        <v>35</v>
      </c>
      <c r="R108" s="1461" t="s">
        <v>59</v>
      </c>
      <c r="S108" s="1461" t="s">
        <v>126</v>
      </c>
      <c r="T108" s="1461" t="s">
        <v>59</v>
      </c>
      <c r="U108" s="1486" t="s">
        <v>15</v>
      </c>
      <c r="V108" s="1461" t="s">
        <v>453</v>
      </c>
      <c r="W108" s="1444" t="s">
        <v>8</v>
      </c>
      <c r="X108" s="1444" t="s">
        <v>453</v>
      </c>
      <c r="Y108" s="1439"/>
      <c r="Z108" s="1439"/>
      <c r="AA108" s="1439"/>
      <c r="AB108" s="1439"/>
      <c r="AC108" s="1439"/>
      <c r="AD108" s="1439"/>
      <c r="AE108" s="1439"/>
      <c r="AF108" s="1439"/>
      <c r="AG108" s="1439"/>
      <c r="AH108" s="1439"/>
      <c r="AI108" s="1439"/>
      <c r="AJ108" s="1439"/>
      <c r="AK108" s="1439"/>
      <c r="AL108" s="1439"/>
      <c r="AM108" s="1439"/>
      <c r="AN108" s="1439"/>
    </row>
    <row r="109">
      <c r="A109" s="1470">
        <v>40007.0</v>
      </c>
      <c r="B109" s="1484">
        <v>45976.416666666664</v>
      </c>
      <c r="C109" s="1448">
        <v>45976.0</v>
      </c>
      <c r="D109" s="1448">
        <v>46011.0</v>
      </c>
      <c r="E109" s="1470" t="s">
        <v>123</v>
      </c>
      <c r="F109" s="1454">
        <v>113.0</v>
      </c>
      <c r="G109" s="1472">
        <v>5.0E8</v>
      </c>
      <c r="H109" s="1470" t="s">
        <v>83</v>
      </c>
      <c r="I109" s="1470" t="s">
        <v>1976</v>
      </c>
      <c r="J109" s="1470" t="s">
        <v>131</v>
      </c>
      <c r="K109" s="1473">
        <v>2.5</v>
      </c>
      <c r="L109" s="1455" t="s">
        <v>1885</v>
      </c>
      <c r="M109" s="1470" t="s">
        <v>693</v>
      </c>
      <c r="N109" s="1470" t="s">
        <v>1887</v>
      </c>
      <c r="O109" s="1470" t="s">
        <v>1887</v>
      </c>
      <c r="P109" s="1470" t="s">
        <v>1887</v>
      </c>
      <c r="Q109" s="1470" t="s">
        <v>1887</v>
      </c>
      <c r="R109" s="1470" t="s">
        <v>79</v>
      </c>
      <c r="S109" s="1487">
        <f>B105</f>
        <v>513698.6301</v>
      </c>
      <c r="T109" s="1495" t="s">
        <v>143</v>
      </c>
      <c r="U109" s="1470" t="s">
        <v>1968</v>
      </c>
      <c r="V109" s="1461">
        <v>2003.0</v>
      </c>
      <c r="W109" s="1444">
        <v>35.0</v>
      </c>
      <c r="X109" s="1444" t="s">
        <v>1941</v>
      </c>
      <c r="Y109" s="1439"/>
      <c r="Z109" s="1439"/>
      <c r="AA109" s="1439"/>
      <c r="AB109" s="1439"/>
      <c r="AC109" s="1439"/>
      <c r="AD109" s="1439"/>
      <c r="AE109" s="1439"/>
      <c r="AF109" s="1439"/>
      <c r="AG109" s="1439"/>
      <c r="AH109" s="1439"/>
      <c r="AI109" s="1439"/>
      <c r="AJ109" s="1439"/>
      <c r="AK109" s="1439"/>
      <c r="AL109" s="1439"/>
      <c r="AM109" s="1439"/>
      <c r="AN109" s="1439"/>
    </row>
    <row r="110">
      <c r="A110" s="1439"/>
      <c r="B110" s="1439"/>
      <c r="C110" s="1439"/>
      <c r="D110" s="1439"/>
      <c r="E110" s="1439"/>
      <c r="F110" s="1439"/>
      <c r="G110" s="1439"/>
      <c r="H110" s="1439"/>
      <c r="I110" s="1439"/>
      <c r="J110" s="1439"/>
      <c r="K110" s="1439"/>
      <c r="L110" s="1439"/>
      <c r="M110" s="1441"/>
      <c r="N110" s="1441"/>
      <c r="O110" s="1441"/>
      <c r="P110" s="1441"/>
      <c r="Q110" s="1441"/>
      <c r="R110" s="1441"/>
      <c r="S110" s="1441"/>
      <c r="T110" s="1441"/>
      <c r="U110" s="1441"/>
      <c r="V110" s="1441"/>
      <c r="W110" s="1441"/>
      <c r="X110" s="1441"/>
      <c r="Y110" s="1441"/>
      <c r="Z110" s="1441"/>
      <c r="AA110" s="1441"/>
      <c r="AB110" s="1441"/>
      <c r="AC110" s="1441"/>
      <c r="AD110" s="1441"/>
      <c r="AE110" s="1441"/>
      <c r="AF110" s="1441"/>
      <c r="AG110" s="1441"/>
      <c r="AH110" s="1441"/>
      <c r="AI110" s="1441"/>
      <c r="AJ110" s="1441"/>
      <c r="AK110" s="1441"/>
      <c r="AL110" s="1441"/>
      <c r="AM110" s="1441"/>
      <c r="AN110" s="1441"/>
    </row>
    <row r="111">
      <c r="A111" s="1442" t="s">
        <v>640</v>
      </c>
      <c r="B111" s="1442" t="s">
        <v>7</v>
      </c>
      <c r="C111" s="1442" t="s">
        <v>905</v>
      </c>
      <c r="D111" s="1442" t="s">
        <v>534</v>
      </c>
      <c r="E111" s="1442" t="s">
        <v>906</v>
      </c>
      <c r="F111" s="1442" t="s">
        <v>908</v>
      </c>
      <c r="G111" s="1442" t="s">
        <v>910</v>
      </c>
      <c r="H111" s="1442" t="s">
        <v>912</v>
      </c>
      <c r="I111" s="1442" t="s">
        <v>915</v>
      </c>
      <c r="J111" s="1442" t="s">
        <v>482</v>
      </c>
      <c r="K111" s="1460" t="s">
        <v>452</v>
      </c>
      <c r="L111" s="1441"/>
      <c r="M111" s="1439"/>
      <c r="N111" s="1439"/>
      <c r="O111" s="1439"/>
      <c r="P111" s="1439"/>
      <c r="Q111" s="1439"/>
      <c r="R111" s="1439"/>
      <c r="S111" s="1439"/>
      <c r="T111" s="1439"/>
      <c r="U111" s="1439"/>
      <c r="V111" s="1439"/>
      <c r="W111" s="1439"/>
      <c r="X111" s="1439"/>
      <c r="Y111" s="1439"/>
      <c r="Z111" s="1439"/>
      <c r="AA111" s="1439"/>
      <c r="AB111" s="1439"/>
      <c r="AC111" s="1439"/>
      <c r="AD111" s="1439"/>
      <c r="AE111" s="1439"/>
      <c r="AF111" s="1439"/>
      <c r="AG111" s="1439"/>
      <c r="AH111" s="1439"/>
      <c r="AI111" s="1439"/>
      <c r="AJ111" s="1439"/>
      <c r="AK111" s="1439"/>
      <c r="AL111" s="1439"/>
      <c r="AM111" s="1439"/>
      <c r="AN111" s="1439"/>
    </row>
    <row r="112">
      <c r="A112" s="1461" t="s">
        <v>453</v>
      </c>
      <c r="B112" s="1454" t="s">
        <v>453</v>
      </c>
      <c r="C112" s="1461" t="s">
        <v>59</v>
      </c>
      <c r="D112" s="1461" t="s">
        <v>81</v>
      </c>
      <c r="E112" s="1461" t="s">
        <v>126</v>
      </c>
      <c r="F112" s="1461" t="s">
        <v>126</v>
      </c>
      <c r="G112" s="1461" t="s">
        <v>126</v>
      </c>
      <c r="H112" s="1461" t="s">
        <v>35</v>
      </c>
      <c r="I112" s="1461" t="s">
        <v>110</v>
      </c>
      <c r="J112" s="1461" t="s">
        <v>35</v>
      </c>
      <c r="K112" s="1462" t="s">
        <v>453</v>
      </c>
      <c r="L112" s="1439"/>
      <c r="M112" s="1439"/>
      <c r="N112" s="1439"/>
      <c r="O112" s="1439"/>
      <c r="P112" s="1439"/>
      <c r="Q112" s="1439"/>
      <c r="R112" s="1439"/>
      <c r="S112" s="1439"/>
      <c r="T112" s="1439"/>
      <c r="U112" s="1439"/>
      <c r="V112" s="1439"/>
      <c r="W112" s="1439"/>
      <c r="X112" s="1439"/>
      <c r="Y112" s="1439"/>
      <c r="Z112" s="1439"/>
      <c r="AA112" s="1439"/>
      <c r="AB112" s="1439"/>
      <c r="AC112" s="1439"/>
      <c r="AD112" s="1439"/>
      <c r="AE112" s="1439"/>
      <c r="AF112" s="1439"/>
      <c r="AG112" s="1439"/>
      <c r="AH112" s="1439"/>
      <c r="AI112" s="1439"/>
      <c r="AJ112" s="1439"/>
      <c r="AK112" s="1439"/>
      <c r="AL112" s="1439"/>
      <c r="AM112" s="1439"/>
      <c r="AN112" s="1439"/>
    </row>
    <row r="113">
      <c r="A113" s="1461">
        <v>2003.0</v>
      </c>
      <c r="B113" s="1461">
        <v>113.0</v>
      </c>
      <c r="C113" s="1461" t="s">
        <v>1402</v>
      </c>
      <c r="D113" s="1461" t="s">
        <v>83</v>
      </c>
      <c r="E113" s="1463">
        <v>5.0E8</v>
      </c>
      <c r="F113" s="1463">
        <v>1.0E9</v>
      </c>
      <c r="G113" s="1463">
        <v>5.0E8</v>
      </c>
      <c r="H113" s="1465">
        <v>45931.0</v>
      </c>
      <c r="I113" s="1464">
        <v>45976.416666666664</v>
      </c>
      <c r="J113" s="1465">
        <v>45828.0</v>
      </c>
      <c r="K113" s="1462" t="s">
        <v>1941</v>
      </c>
      <c r="L113" s="1439"/>
      <c r="M113" s="1439"/>
      <c r="N113" s="1439"/>
      <c r="O113" s="1439"/>
      <c r="P113" s="1439"/>
      <c r="Q113" s="1439"/>
      <c r="R113" s="1439"/>
      <c r="S113" s="1439"/>
      <c r="T113" s="1439"/>
      <c r="U113" s="1439"/>
      <c r="V113" s="1439"/>
      <c r="W113" s="1439"/>
      <c r="X113" s="1439"/>
      <c r="Y113" s="1439"/>
      <c r="Z113" s="1439"/>
      <c r="AA113" s="1439"/>
      <c r="AB113" s="1439"/>
      <c r="AC113" s="1439"/>
      <c r="AD113" s="1439"/>
      <c r="AE113" s="1439"/>
      <c r="AF113" s="1439"/>
      <c r="AG113" s="1439"/>
      <c r="AH113" s="1439"/>
      <c r="AI113" s="1439"/>
      <c r="AJ113" s="1439"/>
      <c r="AK113" s="1439"/>
      <c r="AL113" s="1439"/>
      <c r="AM113" s="1439"/>
      <c r="AN113" s="1439"/>
    </row>
    <row r="114">
      <c r="A114" s="1439"/>
      <c r="B114" s="1439"/>
      <c r="C114" s="1439"/>
      <c r="D114" s="1439"/>
      <c r="E114" s="1466"/>
      <c r="F114" s="1466"/>
      <c r="G114" s="1466"/>
      <c r="H114" s="1483"/>
      <c r="I114" s="1467"/>
      <c r="J114" s="1439"/>
      <c r="K114" s="1439"/>
      <c r="L114" s="1439"/>
      <c r="M114" s="1439"/>
      <c r="N114" s="1439"/>
      <c r="O114" s="1439"/>
      <c r="P114" s="1439"/>
      <c r="Q114" s="1439"/>
      <c r="R114" s="1439"/>
      <c r="S114" s="1439"/>
      <c r="T114" s="1439"/>
      <c r="U114" s="1439"/>
      <c r="V114" s="1439"/>
      <c r="W114" s="1439"/>
      <c r="X114" s="1439"/>
      <c r="Y114" s="1439"/>
      <c r="Z114" s="1439"/>
      <c r="AA114" s="1439"/>
      <c r="AB114" s="1439"/>
      <c r="AC114" s="1439"/>
      <c r="AD114" s="1439"/>
      <c r="AE114" s="1439"/>
      <c r="AF114" s="1439"/>
      <c r="AG114" s="1439"/>
      <c r="AH114" s="1439"/>
      <c r="AI114" s="1439"/>
      <c r="AJ114" s="1439"/>
      <c r="AK114" s="1439"/>
      <c r="AL114" s="1439"/>
      <c r="AM114" s="1439"/>
      <c r="AN114" s="1439"/>
    </row>
    <row r="115">
      <c r="A115" s="1441" t="s">
        <v>1888</v>
      </c>
      <c r="B115" s="1439"/>
      <c r="C115" s="1439"/>
      <c r="D115" s="1439"/>
      <c r="E115" s="1439"/>
      <c r="F115" s="1439"/>
      <c r="G115" s="1439"/>
      <c r="H115" s="1439"/>
      <c r="I115" s="1439"/>
      <c r="J115" s="1439"/>
      <c r="K115" s="1439"/>
      <c r="L115" s="1439"/>
      <c r="M115" s="1439"/>
      <c r="N115" s="1439"/>
      <c r="O115" s="1439"/>
      <c r="P115" s="1439"/>
      <c r="Q115" s="1439"/>
      <c r="R115" s="1439"/>
      <c r="S115" s="1439"/>
      <c r="T115" s="1439"/>
      <c r="U115" s="1439"/>
      <c r="V115" s="1439"/>
      <c r="W115" s="1439"/>
      <c r="X115" s="1439"/>
      <c r="Y115" s="1439"/>
      <c r="Z115" s="1439"/>
      <c r="AA115" s="1439"/>
      <c r="AB115" s="1439"/>
      <c r="AC115" s="1439"/>
      <c r="AD115" s="1439"/>
      <c r="AE115" s="1439"/>
      <c r="AF115" s="1439"/>
      <c r="AG115" s="1439"/>
      <c r="AH115" s="1439"/>
      <c r="AI115" s="1439"/>
      <c r="AJ115" s="1439"/>
      <c r="AK115" s="1439"/>
      <c r="AL115" s="1439"/>
      <c r="AM115" s="1439"/>
      <c r="AN115" s="1439"/>
    </row>
    <row r="116">
      <c r="A116" s="1441" t="s">
        <v>1161</v>
      </c>
      <c r="B116" s="1439"/>
      <c r="C116" s="1439"/>
      <c r="D116" s="1439"/>
      <c r="E116" s="1439"/>
      <c r="F116" s="1439"/>
      <c r="G116" s="1439"/>
      <c r="H116" s="1439"/>
      <c r="I116" s="1439"/>
      <c r="J116" s="1439"/>
      <c r="K116" s="1439"/>
      <c r="L116" s="1439"/>
      <c r="M116" s="1439"/>
      <c r="N116" s="1439"/>
      <c r="O116" s="1439"/>
      <c r="P116" s="1439"/>
      <c r="Q116" s="1439"/>
      <c r="R116" s="1439"/>
      <c r="S116" s="1439"/>
      <c r="T116" s="1439"/>
      <c r="U116" s="1439"/>
      <c r="V116" s="1439"/>
      <c r="W116" s="1439"/>
      <c r="X116" s="1439"/>
      <c r="Y116" s="1439"/>
      <c r="Z116" s="1439"/>
      <c r="AA116" s="1439"/>
      <c r="AB116" s="1439"/>
      <c r="AC116" s="1439"/>
      <c r="AD116" s="1439"/>
      <c r="AE116" s="1439"/>
      <c r="AF116" s="1439"/>
      <c r="AG116" s="1439"/>
      <c r="AH116" s="1439"/>
      <c r="AI116" s="1439"/>
      <c r="AJ116" s="1439"/>
      <c r="AK116" s="1439"/>
      <c r="AL116" s="1439"/>
      <c r="AM116" s="1439"/>
      <c r="AN116" s="1439"/>
    </row>
    <row r="117">
      <c r="A117" s="1439" t="s">
        <v>1972</v>
      </c>
      <c r="C117" s="1439"/>
      <c r="D117" s="1439"/>
      <c r="E117" s="1439"/>
      <c r="F117" s="1439"/>
      <c r="G117" s="1439"/>
      <c r="H117" s="1439"/>
      <c r="I117" s="1439"/>
      <c r="J117" s="1439"/>
      <c r="K117" s="1439"/>
      <c r="L117" s="1439"/>
      <c r="M117" s="1439"/>
      <c r="N117" s="1439"/>
      <c r="O117" s="1439"/>
      <c r="P117" s="1439"/>
      <c r="Q117" s="1439"/>
      <c r="R117" s="1439"/>
      <c r="S117" s="1439"/>
      <c r="T117" s="1439"/>
      <c r="U117" s="1439"/>
      <c r="V117" s="1439"/>
      <c r="W117" s="1439"/>
      <c r="X117" s="1439"/>
      <c r="Y117" s="1439"/>
      <c r="Z117" s="1439"/>
      <c r="AA117" s="1439"/>
      <c r="AB117" s="1439"/>
      <c r="AC117" s="1439"/>
      <c r="AD117" s="1439"/>
      <c r="AE117" s="1439"/>
      <c r="AF117" s="1439"/>
      <c r="AG117" s="1439"/>
      <c r="AH117" s="1439"/>
      <c r="AI117" s="1439"/>
      <c r="AJ117" s="1439"/>
      <c r="AK117" s="1439"/>
      <c r="AL117" s="1439"/>
      <c r="AM117" s="1439"/>
      <c r="AN117" s="1439"/>
    </row>
    <row r="118">
      <c r="A118" s="1439" t="s">
        <v>1973</v>
      </c>
      <c r="G118" s="1439"/>
      <c r="H118" s="1439"/>
      <c r="I118" s="1439"/>
      <c r="J118" s="1439"/>
      <c r="K118" s="1439"/>
      <c r="L118" s="1439"/>
      <c r="M118" s="1439"/>
      <c r="N118" s="1439"/>
      <c r="O118" s="1439"/>
      <c r="P118" s="1439"/>
      <c r="Q118" s="1439"/>
      <c r="R118" s="1439"/>
      <c r="S118" s="1439"/>
      <c r="T118" s="1439"/>
      <c r="U118" s="1439"/>
      <c r="V118" s="1439"/>
      <c r="W118" s="1439"/>
      <c r="X118" s="1439"/>
      <c r="Y118" s="1439"/>
      <c r="Z118" s="1439"/>
      <c r="AA118" s="1439"/>
      <c r="AB118" s="1439"/>
      <c r="AC118" s="1439"/>
      <c r="AD118" s="1439"/>
      <c r="AE118" s="1439"/>
      <c r="AF118" s="1439"/>
      <c r="AG118" s="1439"/>
      <c r="AH118" s="1439"/>
      <c r="AI118" s="1439"/>
      <c r="AJ118" s="1439"/>
      <c r="AK118" s="1439"/>
      <c r="AL118" s="1439"/>
      <c r="AM118" s="1439"/>
      <c r="AN118" s="1439"/>
    </row>
    <row r="119">
      <c r="A119" s="1488" t="s">
        <v>1974</v>
      </c>
      <c r="B119" s="1439"/>
      <c r="C119" s="1439"/>
      <c r="D119" s="1439"/>
      <c r="E119" s="1439"/>
      <c r="F119" s="1439"/>
      <c r="G119" s="1439"/>
      <c r="H119" s="1439"/>
      <c r="I119" s="1439"/>
      <c r="J119" s="1439"/>
      <c r="K119" s="1439"/>
      <c r="L119" s="1439"/>
      <c r="M119" s="1439"/>
      <c r="N119" s="1439"/>
      <c r="O119" s="1439"/>
      <c r="P119" s="1439"/>
      <c r="Q119" s="1439"/>
      <c r="R119" s="1439"/>
      <c r="S119" s="1439"/>
      <c r="T119" s="1439"/>
      <c r="U119" s="1439"/>
      <c r="V119" s="1439"/>
      <c r="W119" s="1439"/>
      <c r="X119" s="1439"/>
      <c r="Y119" s="1439"/>
      <c r="Z119" s="1439"/>
      <c r="AA119" s="1439"/>
      <c r="AB119" s="1439"/>
      <c r="AC119" s="1439"/>
      <c r="AD119" s="1439"/>
      <c r="AE119" s="1439"/>
      <c r="AF119" s="1439"/>
      <c r="AG119" s="1439"/>
      <c r="AH119" s="1439"/>
      <c r="AI119" s="1439"/>
      <c r="AJ119" s="1439"/>
      <c r="AK119" s="1439"/>
      <c r="AL119" s="1439"/>
      <c r="AM119" s="1439"/>
      <c r="AN119" s="1439"/>
    </row>
    <row r="120">
      <c r="A120" s="1489">
        <f>500000000*2.5%*36/365</f>
        <v>1232876.712</v>
      </c>
      <c r="B120" s="1490"/>
      <c r="C120" s="1439"/>
      <c r="D120" s="1439"/>
      <c r="E120" s="1439"/>
      <c r="F120" s="1439"/>
      <c r="G120" s="1439"/>
      <c r="H120" s="1439"/>
      <c r="I120" s="1439"/>
      <c r="J120" s="1439"/>
      <c r="K120" s="1439"/>
      <c r="L120" s="1439"/>
      <c r="M120" s="1439"/>
      <c r="N120" s="1439"/>
      <c r="O120" s="1439"/>
      <c r="P120" s="1439"/>
      <c r="Q120" s="1439"/>
      <c r="R120" s="1439"/>
      <c r="S120" s="1439"/>
      <c r="T120" s="1439"/>
      <c r="U120" s="1439"/>
      <c r="V120" s="1439"/>
      <c r="W120" s="1439"/>
      <c r="X120" s="1439"/>
      <c r="Y120" s="1439"/>
      <c r="Z120" s="1439"/>
      <c r="AA120" s="1439"/>
      <c r="AB120" s="1439"/>
      <c r="AC120" s="1439"/>
      <c r="AD120" s="1439"/>
      <c r="AE120" s="1439"/>
      <c r="AF120" s="1439"/>
      <c r="AG120" s="1439"/>
      <c r="AH120" s="1439"/>
      <c r="AI120" s="1439"/>
      <c r="AJ120" s="1439"/>
      <c r="AK120" s="1439"/>
      <c r="AL120" s="1439"/>
      <c r="AM120" s="1439"/>
      <c r="AN120" s="1439"/>
    </row>
    <row r="121">
      <c r="A121" s="1439" t="s">
        <v>1975</v>
      </c>
      <c r="B121" s="1439"/>
      <c r="C121" s="1439"/>
      <c r="D121" s="1439"/>
      <c r="E121" s="1439"/>
      <c r="F121" s="1439"/>
      <c r="G121" s="1439"/>
      <c r="H121" s="1439"/>
      <c r="I121" s="1439"/>
      <c r="J121" s="1439"/>
      <c r="K121" s="1439"/>
      <c r="L121" s="1439"/>
      <c r="M121" s="1439"/>
      <c r="N121" s="1439"/>
      <c r="O121" s="1439"/>
      <c r="P121" s="1439"/>
      <c r="Q121" s="1439"/>
      <c r="R121" s="1439"/>
      <c r="S121" s="1439"/>
      <c r="T121" s="1439"/>
      <c r="U121" s="1439"/>
      <c r="V121" s="1439"/>
      <c r="W121" s="1439"/>
      <c r="X121" s="1439"/>
      <c r="Y121" s="1439"/>
      <c r="Z121" s="1439"/>
      <c r="AA121" s="1439"/>
      <c r="AB121" s="1439"/>
      <c r="AC121" s="1439"/>
      <c r="AD121" s="1439"/>
      <c r="AE121" s="1439"/>
      <c r="AF121" s="1439"/>
      <c r="AG121" s="1439"/>
      <c r="AH121" s="1439"/>
      <c r="AI121" s="1439"/>
      <c r="AJ121" s="1439"/>
      <c r="AK121" s="1439"/>
      <c r="AL121" s="1439"/>
      <c r="AM121" s="1439"/>
      <c r="AN121" s="1439"/>
    </row>
    <row r="122">
      <c r="A122" s="1439" t="s">
        <v>83</v>
      </c>
      <c r="B122" s="1485">
        <v>5.0123287671E8</v>
      </c>
      <c r="C122" s="1439"/>
      <c r="D122" s="1439"/>
      <c r="E122" s="1439"/>
      <c r="F122" s="1439"/>
      <c r="G122" s="1439"/>
      <c r="H122" s="1439"/>
      <c r="I122" s="1439"/>
      <c r="J122" s="1439"/>
      <c r="K122" s="1439"/>
      <c r="L122" s="1439"/>
      <c r="M122" s="1439"/>
      <c r="N122" s="1439"/>
      <c r="O122" s="1439"/>
      <c r="P122" s="1439"/>
      <c r="Q122" s="1439"/>
      <c r="R122" s="1439"/>
      <c r="S122" s="1439"/>
      <c r="T122" s="1439"/>
      <c r="U122" s="1439"/>
      <c r="V122" s="1439"/>
      <c r="W122" s="1439"/>
      <c r="X122" s="1439"/>
      <c r="Y122" s="1439"/>
      <c r="Z122" s="1439"/>
      <c r="AA122" s="1439"/>
      <c r="AB122" s="1439"/>
      <c r="AC122" s="1439"/>
      <c r="AD122" s="1439"/>
      <c r="AE122" s="1439"/>
      <c r="AF122" s="1439"/>
      <c r="AG122" s="1439"/>
      <c r="AH122" s="1439"/>
      <c r="AI122" s="1439"/>
      <c r="AJ122" s="1439"/>
      <c r="AK122" s="1439"/>
      <c r="AL122" s="1439"/>
      <c r="AM122" s="1439"/>
      <c r="AN122" s="1439"/>
    </row>
    <row r="123">
      <c r="A123" s="1439"/>
      <c r="B123" s="1491"/>
      <c r="C123" s="1439"/>
      <c r="D123" s="1439"/>
      <c r="E123" s="1439"/>
      <c r="F123" s="1439"/>
      <c r="G123" s="1439"/>
      <c r="H123" s="1439"/>
      <c r="I123" s="1439"/>
      <c r="J123" s="1439"/>
      <c r="K123" s="1439"/>
      <c r="L123" s="1439"/>
      <c r="M123" s="1439"/>
      <c r="N123" s="1439"/>
      <c r="O123" s="1439"/>
      <c r="P123" s="1439"/>
      <c r="Q123" s="1439"/>
      <c r="R123" s="1439"/>
      <c r="S123" s="1439"/>
      <c r="T123" s="1439"/>
      <c r="U123" s="1439"/>
      <c r="V123" s="1439"/>
      <c r="W123" s="1439"/>
      <c r="X123" s="1439"/>
      <c r="Y123" s="1439"/>
      <c r="Z123" s="1439"/>
      <c r="AA123" s="1439"/>
      <c r="AB123" s="1439"/>
      <c r="AC123" s="1439"/>
      <c r="AD123" s="1439"/>
      <c r="AE123" s="1439"/>
      <c r="AF123" s="1439"/>
      <c r="AG123" s="1439"/>
      <c r="AH123" s="1439"/>
      <c r="AI123" s="1439"/>
      <c r="AJ123" s="1439"/>
      <c r="AK123" s="1439"/>
      <c r="AL123" s="1439"/>
      <c r="AM123" s="1439"/>
      <c r="AN123" s="1439"/>
    </row>
    <row r="124">
      <c r="A124" s="1439"/>
      <c r="B124" s="1439"/>
      <c r="C124" s="1439"/>
      <c r="D124" s="1439"/>
      <c r="E124" s="1439"/>
      <c r="F124" s="1439"/>
      <c r="G124" s="1439"/>
      <c r="H124" s="1439"/>
      <c r="I124" s="1439"/>
      <c r="J124" s="1439"/>
      <c r="K124" s="1439"/>
      <c r="L124" s="1439"/>
      <c r="M124" s="1439"/>
      <c r="N124" s="1439"/>
      <c r="O124" s="1439"/>
      <c r="P124" s="1439"/>
      <c r="Q124" s="1439"/>
      <c r="R124" s="1439"/>
      <c r="S124" s="1439"/>
      <c r="T124" s="1439"/>
      <c r="U124" s="1439"/>
      <c r="V124" s="1439"/>
      <c r="W124" s="1439"/>
      <c r="X124" s="1439"/>
      <c r="Y124" s="1439"/>
      <c r="Z124" s="1439"/>
      <c r="AA124" s="1439"/>
      <c r="AB124" s="1439"/>
      <c r="AC124" s="1439"/>
      <c r="AD124" s="1439"/>
      <c r="AE124" s="1439"/>
      <c r="AF124" s="1439"/>
      <c r="AG124" s="1439"/>
      <c r="AH124" s="1439"/>
      <c r="AI124" s="1439"/>
      <c r="AJ124" s="1439"/>
      <c r="AK124" s="1439"/>
      <c r="AL124" s="1439"/>
      <c r="AM124" s="1439"/>
      <c r="AN124" s="1439"/>
    </row>
    <row r="125">
      <c r="A125" s="1439" t="s">
        <v>1848</v>
      </c>
      <c r="G125" s="1439"/>
      <c r="H125" s="1439"/>
      <c r="I125" s="1439"/>
      <c r="J125" s="1439"/>
      <c r="K125" s="1439"/>
      <c r="L125" s="1439"/>
      <c r="M125" s="1439"/>
      <c r="N125" s="1439"/>
      <c r="O125" s="1439"/>
      <c r="P125" s="1439"/>
      <c r="Q125" s="1439"/>
      <c r="R125" s="1439"/>
      <c r="S125" s="1439"/>
      <c r="T125" s="1439"/>
      <c r="U125" s="1439"/>
      <c r="V125" s="1439"/>
      <c r="W125" s="1439"/>
      <c r="X125" s="1439"/>
      <c r="Y125" s="1439"/>
      <c r="Z125" s="1439"/>
      <c r="AA125" s="1439"/>
      <c r="AB125" s="1439"/>
      <c r="AC125" s="1439"/>
      <c r="AD125" s="1439"/>
      <c r="AE125" s="1439"/>
      <c r="AF125" s="1439"/>
      <c r="AG125" s="1439"/>
      <c r="AH125" s="1439"/>
      <c r="AI125" s="1439"/>
      <c r="AJ125" s="1439"/>
      <c r="AK125" s="1439"/>
      <c r="AL125" s="1439"/>
      <c r="AM125" s="1439"/>
      <c r="AN125" s="1439"/>
    </row>
    <row r="126">
      <c r="A126" s="1439"/>
      <c r="B126" s="1439"/>
      <c r="C126" s="1439"/>
      <c r="D126" s="1439"/>
      <c r="E126" s="1439"/>
      <c r="F126" s="1439"/>
      <c r="G126" s="1439"/>
      <c r="H126" s="1439"/>
      <c r="I126" s="1439"/>
      <c r="J126" s="1439"/>
      <c r="K126" s="1439"/>
      <c r="L126" s="1439"/>
      <c r="Y126" s="1441"/>
      <c r="Z126" s="1441"/>
      <c r="AA126" s="1441"/>
      <c r="AB126" s="1441"/>
      <c r="AC126" s="1441"/>
      <c r="AD126" s="1441"/>
      <c r="AE126" s="1441"/>
      <c r="AF126" s="1441"/>
      <c r="AG126" s="1441"/>
      <c r="AH126" s="1441"/>
      <c r="AI126" s="1441"/>
      <c r="AJ126" s="1441"/>
      <c r="AK126" s="1441"/>
      <c r="AL126" s="1441"/>
      <c r="AM126" s="1441"/>
      <c r="AN126" s="1441"/>
    </row>
    <row r="127">
      <c r="A127" s="1452" t="s">
        <v>602</v>
      </c>
      <c r="B127" s="1452" t="s">
        <v>583</v>
      </c>
      <c r="C127" s="1452" t="s">
        <v>585</v>
      </c>
      <c r="D127" s="1452" t="s">
        <v>525</v>
      </c>
      <c r="E127" s="1452" t="s">
        <v>604</v>
      </c>
      <c r="F127" s="1452" t="s">
        <v>7</v>
      </c>
      <c r="G127" s="1452" t="s">
        <v>606</v>
      </c>
      <c r="H127" s="1452" t="s">
        <v>534</v>
      </c>
      <c r="I127" s="1452" t="s">
        <v>609</v>
      </c>
      <c r="J127" s="1452" t="s">
        <v>613</v>
      </c>
      <c r="K127" s="1452" t="s">
        <v>614</v>
      </c>
      <c r="L127" s="1452" t="s">
        <v>616</v>
      </c>
      <c r="M127" s="1452" t="s">
        <v>620</v>
      </c>
      <c r="N127" s="1452" t="s">
        <v>624</v>
      </c>
      <c r="O127" s="1452" t="s">
        <v>627</v>
      </c>
      <c r="P127" s="1452" t="s">
        <v>630</v>
      </c>
      <c r="Q127" s="1452" t="s">
        <v>633</v>
      </c>
      <c r="R127" s="1452" t="s">
        <v>636</v>
      </c>
      <c r="S127" s="1452" t="s">
        <v>426</v>
      </c>
      <c r="T127" s="1452" t="s">
        <v>548</v>
      </c>
      <c r="U127" s="1452" t="s">
        <v>639</v>
      </c>
      <c r="V127" s="1452" t="s">
        <v>640</v>
      </c>
      <c r="W127" s="1452" t="s">
        <v>644</v>
      </c>
      <c r="X127" s="1442" t="s">
        <v>452</v>
      </c>
      <c r="Y127" s="1439"/>
      <c r="Z127" s="1439"/>
      <c r="AA127" s="1439"/>
      <c r="AB127" s="1439"/>
      <c r="AC127" s="1439"/>
      <c r="AD127" s="1439"/>
      <c r="AE127" s="1439"/>
      <c r="AF127" s="1439"/>
      <c r="AG127" s="1439"/>
      <c r="AH127" s="1439"/>
      <c r="AI127" s="1439"/>
      <c r="AJ127" s="1439"/>
      <c r="AK127" s="1439"/>
      <c r="AL127" s="1439"/>
      <c r="AM127" s="1439"/>
      <c r="AN127" s="1439"/>
    </row>
    <row r="128">
      <c r="A128" s="1461" t="s">
        <v>453</v>
      </c>
      <c r="B128" s="1470" t="s">
        <v>110</v>
      </c>
      <c r="C128" s="1461" t="s">
        <v>35</v>
      </c>
      <c r="D128" s="1461" t="s">
        <v>35</v>
      </c>
      <c r="E128" s="1461" t="s">
        <v>28</v>
      </c>
      <c r="F128" s="1454" t="s">
        <v>453</v>
      </c>
      <c r="G128" s="1461" t="s">
        <v>126</v>
      </c>
      <c r="H128" s="1461" t="s">
        <v>81</v>
      </c>
      <c r="I128" s="1470" t="s">
        <v>59</v>
      </c>
      <c r="J128" s="1470" t="s">
        <v>28</v>
      </c>
      <c r="K128" s="1470" t="s">
        <v>71</v>
      </c>
      <c r="L128" s="1455" t="s">
        <v>28</v>
      </c>
      <c r="M128" s="1470" t="s">
        <v>59</v>
      </c>
      <c r="N128" s="1470" t="s">
        <v>71</v>
      </c>
      <c r="O128" s="1470" t="s">
        <v>71</v>
      </c>
      <c r="P128" s="1470" t="s">
        <v>35</v>
      </c>
      <c r="Q128" s="1470" t="s">
        <v>35</v>
      </c>
      <c r="R128" s="1461" t="s">
        <v>59</v>
      </c>
      <c r="S128" s="1461" t="s">
        <v>126</v>
      </c>
      <c r="T128" s="1461" t="s">
        <v>59</v>
      </c>
      <c r="U128" s="1461" t="s">
        <v>15</v>
      </c>
      <c r="V128" s="1461" t="s">
        <v>453</v>
      </c>
      <c r="W128" s="1444" t="s">
        <v>8</v>
      </c>
      <c r="X128" s="1444" t="s">
        <v>453</v>
      </c>
      <c r="Y128" s="1439"/>
      <c r="Z128" s="1439"/>
      <c r="AA128" s="1439"/>
      <c r="AB128" s="1439"/>
      <c r="AC128" s="1439"/>
      <c r="AD128" s="1439"/>
      <c r="AE128" s="1439"/>
      <c r="AF128" s="1439"/>
      <c r="AG128" s="1439"/>
      <c r="AH128" s="1439"/>
      <c r="AI128" s="1439"/>
      <c r="AJ128" s="1439"/>
      <c r="AK128" s="1439"/>
      <c r="AL128" s="1439"/>
      <c r="AM128" s="1439"/>
      <c r="AN128" s="1439"/>
    </row>
    <row r="129">
      <c r="A129" s="1470">
        <v>40007.0</v>
      </c>
      <c r="B129" s="1484">
        <v>45976.416666666664</v>
      </c>
      <c r="C129" s="1448">
        <v>45976.0</v>
      </c>
      <c r="D129" s="1448">
        <v>46011.0</v>
      </c>
      <c r="E129" s="1470" t="s">
        <v>123</v>
      </c>
      <c r="F129" s="1454">
        <v>113.0</v>
      </c>
      <c r="G129" s="1472">
        <v>5.0E8</v>
      </c>
      <c r="H129" s="1470" t="s">
        <v>83</v>
      </c>
      <c r="I129" s="1470" t="s">
        <v>1976</v>
      </c>
      <c r="J129" s="1470" t="s">
        <v>131</v>
      </c>
      <c r="K129" s="1473">
        <v>2.5</v>
      </c>
      <c r="L129" s="1455" t="s">
        <v>1885</v>
      </c>
      <c r="M129" s="1470" t="s">
        <v>693</v>
      </c>
      <c r="N129" s="1470" t="s">
        <v>1887</v>
      </c>
      <c r="O129" s="1470" t="s">
        <v>1887</v>
      </c>
      <c r="P129" s="1470" t="s">
        <v>1887</v>
      </c>
      <c r="Q129" s="1470" t="s">
        <v>1887</v>
      </c>
      <c r="R129" s="1470" t="s">
        <v>79</v>
      </c>
      <c r="S129" s="1487">
        <v>0.0</v>
      </c>
      <c r="T129" s="1470" t="s">
        <v>1003</v>
      </c>
      <c r="U129" s="1470" t="s">
        <v>1968</v>
      </c>
      <c r="V129" s="1461">
        <v>2003.0</v>
      </c>
      <c r="W129" s="1444">
        <v>35.0</v>
      </c>
      <c r="X129" s="1444" t="s">
        <v>1941</v>
      </c>
      <c r="Y129" s="1439"/>
      <c r="Z129" s="1439"/>
      <c r="AA129" s="1439"/>
      <c r="AB129" s="1439"/>
      <c r="AC129" s="1439"/>
      <c r="AD129" s="1439"/>
      <c r="AE129" s="1439"/>
      <c r="AF129" s="1439"/>
      <c r="AG129" s="1439"/>
      <c r="AH129" s="1439"/>
      <c r="AI129" s="1439"/>
      <c r="AJ129" s="1439"/>
      <c r="AK129" s="1439"/>
      <c r="AL129" s="1439"/>
      <c r="AM129" s="1439"/>
      <c r="AN129" s="1439"/>
    </row>
    <row r="130">
      <c r="A130" s="1457"/>
      <c r="B130" s="1459"/>
      <c r="C130" s="1459"/>
      <c r="D130" s="1459"/>
      <c r="E130" s="1457"/>
      <c r="F130" s="1457"/>
      <c r="G130" s="1482"/>
      <c r="H130" s="1457"/>
      <c r="I130" s="1457"/>
      <c r="J130" s="1457"/>
      <c r="K130" s="1457"/>
      <c r="L130" s="1457"/>
      <c r="M130" s="1450"/>
      <c r="N130" s="1492"/>
      <c r="O130" s="1492"/>
      <c r="P130" s="1493"/>
      <c r="Q130" s="1493"/>
      <c r="R130" s="1450"/>
      <c r="S130" s="1494"/>
      <c r="T130" s="1450"/>
      <c r="U130" s="1450"/>
      <c r="V130" s="1441"/>
      <c r="W130" s="1441"/>
      <c r="X130" s="1441"/>
      <c r="Y130" s="1441"/>
      <c r="Z130" s="1441"/>
      <c r="AA130" s="1441"/>
      <c r="AB130" s="1441"/>
      <c r="AC130" s="1441"/>
      <c r="AD130" s="1441"/>
      <c r="AE130" s="1441"/>
      <c r="AF130" s="1441"/>
      <c r="AG130" s="1441"/>
      <c r="AH130" s="1441"/>
      <c r="AI130" s="1441"/>
      <c r="AJ130" s="1441"/>
      <c r="AK130" s="1441"/>
      <c r="AL130" s="1441"/>
      <c r="AM130" s="1441"/>
      <c r="AN130" s="1441"/>
    </row>
    <row r="131">
      <c r="A131" s="1457"/>
      <c r="B131" s="1459"/>
      <c r="C131" s="1459"/>
      <c r="D131" s="1459"/>
      <c r="E131" s="1457"/>
      <c r="F131" s="1457"/>
      <c r="G131" s="1482"/>
      <c r="H131" s="1457"/>
      <c r="I131" s="1457"/>
      <c r="J131" s="1457"/>
      <c r="K131" s="1457"/>
      <c r="L131" s="1457"/>
      <c r="M131" s="1439"/>
      <c r="N131" s="1439"/>
      <c r="O131" s="1439"/>
      <c r="P131" s="1439"/>
      <c r="Q131" s="1439"/>
      <c r="R131" s="1439"/>
      <c r="S131" s="1439"/>
      <c r="T131" s="1439"/>
      <c r="U131" s="1439"/>
      <c r="V131" s="1439"/>
      <c r="W131" s="1439"/>
      <c r="X131" s="1439"/>
      <c r="Y131" s="1439"/>
      <c r="Z131" s="1439"/>
      <c r="AA131" s="1439"/>
      <c r="AB131" s="1439"/>
      <c r="AC131" s="1439"/>
      <c r="AD131" s="1439"/>
      <c r="AE131" s="1439"/>
      <c r="AF131" s="1439"/>
      <c r="AG131" s="1439"/>
      <c r="AH131" s="1439"/>
      <c r="AI131" s="1439"/>
      <c r="AJ131" s="1439"/>
      <c r="AK131" s="1439"/>
      <c r="AL131" s="1439"/>
      <c r="AM131" s="1439"/>
      <c r="AN131" s="1439"/>
    </row>
    <row r="132">
      <c r="A132" s="1439" t="s">
        <v>1977</v>
      </c>
      <c r="I132" s="1439"/>
      <c r="J132" s="1439"/>
      <c r="K132" s="1439"/>
      <c r="L132" s="1439"/>
      <c r="M132" s="1439"/>
      <c r="N132" s="1439"/>
      <c r="O132" s="1439"/>
      <c r="P132" s="1439"/>
      <c r="Q132" s="1439"/>
      <c r="R132" s="1439"/>
      <c r="S132" s="1439"/>
      <c r="T132" s="1439"/>
      <c r="U132" s="1439"/>
      <c r="V132" s="1439"/>
      <c r="W132" s="1439"/>
      <c r="X132" s="1439"/>
      <c r="Y132" s="1439"/>
      <c r="Z132" s="1439"/>
      <c r="AA132" s="1439"/>
      <c r="AB132" s="1439"/>
      <c r="AC132" s="1439"/>
      <c r="AD132" s="1439"/>
      <c r="AE132" s="1439"/>
      <c r="AF132" s="1439"/>
      <c r="AG132" s="1439"/>
      <c r="AH132" s="1439"/>
      <c r="AI132" s="1439"/>
      <c r="AJ132" s="1439"/>
      <c r="AK132" s="1439"/>
      <c r="AL132" s="1439"/>
      <c r="AM132" s="1439"/>
      <c r="AN132" s="1439"/>
    </row>
    <row r="133">
      <c r="A133" s="1439"/>
      <c r="B133" s="1439"/>
      <c r="C133" s="1439"/>
      <c r="D133" s="1439"/>
      <c r="E133" s="1439"/>
      <c r="F133" s="1439"/>
      <c r="G133" s="1439"/>
      <c r="H133" s="1439"/>
      <c r="I133" s="1439"/>
      <c r="J133" s="1439"/>
      <c r="K133" s="1439"/>
      <c r="L133" s="1439"/>
      <c r="M133" s="1441"/>
      <c r="N133" s="1441"/>
      <c r="O133" s="1441"/>
      <c r="P133" s="1441"/>
      <c r="Q133" s="1441"/>
      <c r="R133" s="1441"/>
      <c r="S133" s="1441"/>
      <c r="T133" s="1441"/>
      <c r="U133" s="1441"/>
      <c r="V133" s="1441"/>
      <c r="W133" s="1441"/>
      <c r="X133" s="1441"/>
      <c r="Y133" s="1441"/>
      <c r="Z133" s="1441"/>
      <c r="AA133" s="1441"/>
      <c r="AB133" s="1441"/>
      <c r="AC133" s="1441"/>
      <c r="AD133" s="1441"/>
      <c r="AE133" s="1441"/>
      <c r="AF133" s="1441"/>
      <c r="AG133" s="1441"/>
      <c r="AH133" s="1441"/>
      <c r="AI133" s="1441"/>
      <c r="AJ133" s="1441"/>
      <c r="AK133" s="1441"/>
      <c r="AL133" s="1441"/>
      <c r="AM133" s="1441"/>
      <c r="AN133" s="1441"/>
    </row>
    <row r="134">
      <c r="A134" s="1442" t="s">
        <v>640</v>
      </c>
      <c r="B134" s="1442" t="s">
        <v>7</v>
      </c>
      <c r="C134" s="1442" t="s">
        <v>905</v>
      </c>
      <c r="D134" s="1442" t="s">
        <v>534</v>
      </c>
      <c r="E134" s="1442" t="s">
        <v>906</v>
      </c>
      <c r="F134" s="1442" t="s">
        <v>908</v>
      </c>
      <c r="G134" s="1442" t="s">
        <v>910</v>
      </c>
      <c r="H134" s="1442" t="s">
        <v>912</v>
      </c>
      <c r="I134" s="1442" t="s">
        <v>915</v>
      </c>
      <c r="J134" s="1442" t="s">
        <v>482</v>
      </c>
      <c r="K134" s="1460" t="s">
        <v>452</v>
      </c>
      <c r="L134" s="1441"/>
      <c r="M134" s="1439"/>
      <c r="N134" s="1439"/>
      <c r="O134" s="1439"/>
      <c r="P134" s="1439"/>
      <c r="Q134" s="1439"/>
      <c r="R134" s="1439"/>
      <c r="S134" s="1439"/>
      <c r="T134" s="1439"/>
      <c r="U134" s="1439"/>
      <c r="V134" s="1439"/>
      <c r="W134" s="1439"/>
      <c r="X134" s="1439"/>
      <c r="Y134" s="1439"/>
      <c r="Z134" s="1439"/>
      <c r="AA134" s="1439"/>
      <c r="AB134" s="1439"/>
      <c r="AC134" s="1439"/>
      <c r="AD134" s="1439"/>
      <c r="AE134" s="1439"/>
      <c r="AF134" s="1439"/>
      <c r="AG134" s="1439"/>
      <c r="AH134" s="1439"/>
      <c r="AI134" s="1439"/>
      <c r="AJ134" s="1439"/>
      <c r="AK134" s="1439"/>
      <c r="AL134" s="1439"/>
      <c r="AM134" s="1439"/>
      <c r="AN134" s="1439"/>
    </row>
    <row r="135">
      <c r="A135" s="1461" t="s">
        <v>453</v>
      </c>
      <c r="B135" s="1454" t="s">
        <v>453</v>
      </c>
      <c r="C135" s="1461" t="s">
        <v>59</v>
      </c>
      <c r="D135" s="1461" t="s">
        <v>81</v>
      </c>
      <c r="E135" s="1461" t="s">
        <v>126</v>
      </c>
      <c r="F135" s="1461" t="s">
        <v>126</v>
      </c>
      <c r="G135" s="1461" t="s">
        <v>126</v>
      </c>
      <c r="H135" s="1461" t="s">
        <v>35</v>
      </c>
      <c r="I135" s="1461" t="s">
        <v>110</v>
      </c>
      <c r="J135" s="1461" t="s">
        <v>35</v>
      </c>
      <c r="K135" s="1462" t="s">
        <v>453</v>
      </c>
      <c r="L135" s="1439"/>
      <c r="M135" s="1439"/>
      <c r="N135" s="1439"/>
      <c r="O135" s="1439"/>
      <c r="P135" s="1439"/>
      <c r="Q135" s="1439"/>
      <c r="R135" s="1439"/>
      <c r="S135" s="1439"/>
      <c r="T135" s="1439"/>
      <c r="U135" s="1439"/>
      <c r="V135" s="1439"/>
      <c r="W135" s="1439"/>
      <c r="X135" s="1439"/>
      <c r="Y135" s="1439"/>
      <c r="Z135" s="1439"/>
      <c r="AA135" s="1439"/>
      <c r="AB135" s="1439"/>
      <c r="AC135" s="1439"/>
      <c r="AD135" s="1439"/>
      <c r="AE135" s="1439"/>
      <c r="AF135" s="1439"/>
      <c r="AG135" s="1439"/>
      <c r="AH135" s="1439"/>
      <c r="AI135" s="1439"/>
      <c r="AJ135" s="1439"/>
      <c r="AK135" s="1439"/>
      <c r="AL135" s="1439"/>
      <c r="AM135" s="1439"/>
      <c r="AN135" s="1439"/>
    </row>
    <row r="136">
      <c r="A136" s="1461">
        <v>2003.0</v>
      </c>
      <c r="B136" s="1461">
        <v>113.0</v>
      </c>
      <c r="C136" s="1461" t="s">
        <v>1402</v>
      </c>
      <c r="D136" s="1461" t="s">
        <v>83</v>
      </c>
      <c r="E136" s="1463">
        <v>1.0E9</v>
      </c>
      <c r="F136" s="1463">
        <v>1.0E9</v>
      </c>
      <c r="G136" s="1463">
        <v>0.0</v>
      </c>
      <c r="H136" s="1465">
        <v>45931.0</v>
      </c>
      <c r="I136" s="1464">
        <v>46011.375</v>
      </c>
      <c r="J136" s="1465">
        <v>45828.0</v>
      </c>
      <c r="K136" s="1462" t="s">
        <v>1941</v>
      </c>
      <c r="L136" s="1439"/>
      <c r="M136" s="1439"/>
      <c r="N136" s="1439"/>
      <c r="O136" s="1439"/>
      <c r="P136" s="1439"/>
      <c r="Q136" s="1439"/>
      <c r="R136" s="1439"/>
      <c r="S136" s="1439"/>
      <c r="T136" s="1439"/>
      <c r="U136" s="1439"/>
      <c r="V136" s="1439"/>
      <c r="W136" s="1439"/>
      <c r="X136" s="1439"/>
      <c r="Y136" s="1439"/>
      <c r="Z136" s="1439"/>
      <c r="AA136" s="1439"/>
      <c r="AB136" s="1439"/>
      <c r="AC136" s="1439"/>
      <c r="AD136" s="1439"/>
      <c r="AE136" s="1439"/>
      <c r="AF136" s="1439"/>
      <c r="AG136" s="1439"/>
      <c r="AH136" s="1439"/>
      <c r="AI136" s="1439"/>
      <c r="AJ136" s="1439"/>
      <c r="AK136" s="1439"/>
      <c r="AL136" s="1439"/>
      <c r="AM136" s="1439"/>
      <c r="AN136" s="1439"/>
    </row>
    <row r="137">
      <c r="A137" s="1439"/>
      <c r="B137" s="1439"/>
      <c r="C137" s="1439"/>
      <c r="D137" s="1439"/>
      <c r="E137" s="1439"/>
      <c r="F137" s="1439"/>
      <c r="G137" s="1439"/>
      <c r="H137" s="1439"/>
      <c r="I137" s="1439"/>
      <c r="J137" s="1439"/>
      <c r="K137" s="1439"/>
      <c r="L137" s="1439"/>
      <c r="M137" s="1439"/>
      <c r="N137" s="1439"/>
      <c r="O137" s="1439"/>
      <c r="P137" s="1439"/>
      <c r="Q137" s="1439"/>
      <c r="R137" s="1439"/>
      <c r="S137" s="1439"/>
      <c r="T137" s="1439"/>
      <c r="U137" s="1439"/>
      <c r="V137" s="1439"/>
      <c r="W137" s="1439"/>
      <c r="X137" s="1439"/>
      <c r="Y137" s="1439"/>
      <c r="Z137" s="1439"/>
      <c r="AA137" s="1439"/>
      <c r="AB137" s="1439"/>
      <c r="AC137" s="1439"/>
      <c r="AD137" s="1439"/>
      <c r="AE137" s="1439"/>
      <c r="AF137" s="1439"/>
      <c r="AG137" s="1439"/>
      <c r="AH137" s="1439"/>
      <c r="AI137" s="1439"/>
      <c r="AJ137" s="1439"/>
      <c r="AK137" s="1439"/>
      <c r="AL137" s="1439"/>
      <c r="AM137" s="1439"/>
      <c r="AN137" s="1439"/>
    </row>
    <row r="138">
      <c r="A138" s="1439"/>
      <c r="B138" s="1439"/>
      <c r="C138" s="1439"/>
      <c r="D138" s="1439"/>
      <c r="E138" s="1439"/>
      <c r="F138" s="1439"/>
      <c r="G138" s="1439"/>
      <c r="H138" s="1439"/>
      <c r="I138" s="1439"/>
      <c r="J138" s="1439"/>
      <c r="K138" s="1439"/>
      <c r="L138" s="1439"/>
      <c r="M138" s="1439"/>
      <c r="N138" s="1439"/>
      <c r="O138" s="1439"/>
      <c r="P138" s="1439"/>
      <c r="Q138" s="1439"/>
      <c r="R138" s="1439"/>
      <c r="S138" s="1439"/>
      <c r="T138" s="1439"/>
      <c r="U138" s="1439"/>
      <c r="V138" s="1439"/>
      <c r="W138" s="1439"/>
      <c r="X138" s="1439"/>
      <c r="Y138" s="1439"/>
      <c r="Z138" s="1439"/>
      <c r="AA138" s="1439"/>
      <c r="AB138" s="1439"/>
      <c r="AC138" s="1439"/>
      <c r="AD138" s="1439"/>
      <c r="AE138" s="1439"/>
      <c r="AF138" s="1439"/>
      <c r="AG138" s="1439"/>
      <c r="AH138" s="1439"/>
      <c r="AI138" s="1439"/>
      <c r="AJ138" s="1439"/>
      <c r="AK138" s="1439"/>
      <c r="AL138" s="1439"/>
      <c r="AM138" s="1439"/>
      <c r="AN138" s="1439"/>
    </row>
    <row r="139">
      <c r="A139" s="1439"/>
      <c r="B139" s="1439"/>
      <c r="C139" s="1439"/>
      <c r="D139" s="1439"/>
      <c r="E139" s="1439"/>
      <c r="F139" s="1439"/>
      <c r="G139" s="1439"/>
      <c r="H139" s="1439"/>
      <c r="I139" s="1439"/>
      <c r="J139" s="1439"/>
      <c r="K139" s="1439"/>
      <c r="L139" s="1439"/>
      <c r="M139" s="1439"/>
      <c r="N139" s="1439"/>
      <c r="O139" s="1439"/>
      <c r="P139" s="1439"/>
      <c r="Q139" s="1439"/>
      <c r="R139" s="1439"/>
      <c r="S139" s="1439"/>
      <c r="T139" s="1439"/>
      <c r="U139" s="1439"/>
      <c r="V139" s="1439"/>
      <c r="W139" s="1439"/>
      <c r="X139" s="1439"/>
      <c r="Y139" s="1439"/>
      <c r="Z139" s="1439"/>
      <c r="AA139" s="1439"/>
      <c r="AB139" s="1439"/>
      <c r="AC139" s="1439"/>
      <c r="AD139" s="1439"/>
      <c r="AE139" s="1439"/>
      <c r="AF139" s="1439"/>
      <c r="AG139" s="1439"/>
      <c r="AH139" s="1439"/>
      <c r="AI139" s="1439"/>
      <c r="AJ139" s="1439"/>
      <c r="AK139" s="1439"/>
      <c r="AL139" s="1439"/>
      <c r="AM139" s="1439"/>
      <c r="AN139" s="1439"/>
    </row>
    <row r="140">
      <c r="A140" s="1439"/>
      <c r="B140" s="1439"/>
      <c r="C140" s="1439"/>
      <c r="D140" s="1439"/>
      <c r="E140" s="1439"/>
      <c r="F140" s="1439"/>
      <c r="G140" s="1439"/>
      <c r="H140" s="1439"/>
      <c r="I140" s="1439"/>
      <c r="J140" s="1439"/>
      <c r="K140" s="1439"/>
      <c r="L140" s="1439"/>
      <c r="M140" s="1439"/>
      <c r="N140" s="1439"/>
      <c r="O140" s="1439"/>
      <c r="P140" s="1439"/>
      <c r="Q140" s="1439"/>
      <c r="R140" s="1439"/>
      <c r="S140" s="1439"/>
      <c r="T140" s="1439"/>
      <c r="U140" s="1439"/>
      <c r="V140" s="1439"/>
      <c r="W140" s="1439"/>
      <c r="X140" s="1439"/>
      <c r="Y140" s="1439"/>
      <c r="Z140" s="1439"/>
      <c r="AA140" s="1439"/>
      <c r="AB140" s="1439"/>
      <c r="AC140" s="1439"/>
      <c r="AD140" s="1439"/>
      <c r="AE140" s="1439"/>
      <c r="AF140" s="1439"/>
      <c r="AG140" s="1439"/>
      <c r="AH140" s="1439"/>
      <c r="AI140" s="1439"/>
      <c r="AJ140" s="1439"/>
      <c r="AK140" s="1439"/>
      <c r="AL140" s="1439"/>
      <c r="AM140" s="1439"/>
      <c r="AN140" s="1439"/>
    </row>
    <row r="141">
      <c r="A141" s="1439"/>
      <c r="B141" s="1439"/>
      <c r="C141" s="1439"/>
      <c r="D141" s="1439"/>
      <c r="E141" s="1439"/>
      <c r="F141" s="1439"/>
      <c r="G141" s="1439"/>
      <c r="H141" s="1439"/>
      <c r="I141" s="1439"/>
      <c r="J141" s="1439"/>
      <c r="K141" s="1439"/>
      <c r="L141" s="1439"/>
      <c r="M141" s="1439"/>
      <c r="N141" s="1439"/>
      <c r="O141" s="1439"/>
      <c r="P141" s="1439"/>
      <c r="Q141" s="1439"/>
      <c r="R141" s="1439"/>
      <c r="S141" s="1439"/>
      <c r="T141" s="1439"/>
      <c r="U141" s="1439"/>
      <c r="V141" s="1439"/>
      <c r="W141" s="1439"/>
      <c r="X141" s="1439"/>
      <c r="Y141" s="1439"/>
      <c r="Z141" s="1439"/>
      <c r="AA141" s="1439"/>
      <c r="AB141" s="1439"/>
      <c r="AC141" s="1439"/>
      <c r="AD141" s="1439"/>
      <c r="AE141" s="1439"/>
      <c r="AF141" s="1439"/>
      <c r="AG141" s="1439"/>
      <c r="AH141" s="1439"/>
      <c r="AI141" s="1439"/>
      <c r="AJ141" s="1439"/>
      <c r="AK141" s="1439"/>
      <c r="AL141" s="1439"/>
      <c r="AM141" s="1439"/>
      <c r="AN141" s="1439"/>
    </row>
    <row r="142">
      <c r="A142" s="1439"/>
      <c r="B142" s="1439"/>
      <c r="C142" s="1439"/>
      <c r="D142" s="1439"/>
      <c r="E142" s="1439"/>
      <c r="F142" s="1439"/>
      <c r="G142" s="1439"/>
      <c r="H142" s="1439"/>
      <c r="I142" s="1439"/>
      <c r="J142" s="1439"/>
      <c r="K142" s="1439"/>
      <c r="L142" s="1439"/>
      <c r="M142" s="1439"/>
      <c r="N142" s="1439"/>
      <c r="O142" s="1439"/>
      <c r="P142" s="1439"/>
      <c r="Q142" s="1439"/>
      <c r="R142" s="1439"/>
      <c r="S142" s="1439"/>
      <c r="T142" s="1439"/>
      <c r="U142" s="1439"/>
      <c r="V142" s="1439"/>
      <c r="W142" s="1439"/>
      <c r="X142" s="1439"/>
      <c r="Y142" s="1439"/>
      <c r="Z142" s="1439"/>
      <c r="AA142" s="1439"/>
      <c r="AB142" s="1439"/>
      <c r="AC142" s="1439"/>
      <c r="AD142" s="1439"/>
      <c r="AE142" s="1439"/>
      <c r="AF142" s="1439"/>
      <c r="AG142" s="1439"/>
      <c r="AH142" s="1439"/>
      <c r="AI142" s="1439"/>
      <c r="AJ142" s="1439"/>
      <c r="AK142" s="1439"/>
      <c r="AL142" s="1439"/>
      <c r="AM142" s="1439"/>
      <c r="AN142" s="1439"/>
    </row>
    <row r="143">
      <c r="A143" s="1439"/>
      <c r="B143" s="1439"/>
      <c r="C143" s="1439"/>
      <c r="D143" s="1439"/>
      <c r="E143" s="1439"/>
      <c r="F143" s="1439"/>
      <c r="G143" s="1439"/>
      <c r="H143" s="1439"/>
      <c r="I143" s="1439"/>
      <c r="J143" s="1439"/>
      <c r="K143" s="1439"/>
      <c r="L143" s="1439"/>
      <c r="M143" s="1439"/>
      <c r="N143" s="1439"/>
      <c r="O143" s="1439"/>
      <c r="P143" s="1439"/>
      <c r="Q143" s="1439"/>
      <c r="R143" s="1439"/>
      <c r="S143" s="1439"/>
      <c r="T143" s="1439"/>
      <c r="U143" s="1439"/>
      <c r="V143" s="1439"/>
      <c r="W143" s="1439"/>
      <c r="X143" s="1439"/>
      <c r="Y143" s="1439"/>
      <c r="Z143" s="1439"/>
      <c r="AA143" s="1439"/>
      <c r="AB143" s="1439"/>
      <c r="AC143" s="1439"/>
      <c r="AD143" s="1439"/>
      <c r="AE143" s="1439"/>
      <c r="AF143" s="1439"/>
      <c r="AG143" s="1439"/>
      <c r="AH143" s="1439"/>
      <c r="AI143" s="1439"/>
      <c r="AJ143" s="1439"/>
      <c r="AK143" s="1439"/>
      <c r="AL143" s="1439"/>
      <c r="AM143" s="1439"/>
      <c r="AN143" s="1439"/>
    </row>
    <row r="144">
      <c r="A144" s="1439"/>
      <c r="B144" s="1439"/>
      <c r="C144" s="1439"/>
      <c r="D144" s="1439"/>
      <c r="E144" s="1439"/>
      <c r="F144" s="1439"/>
      <c r="G144" s="1439"/>
      <c r="H144" s="1439"/>
      <c r="I144" s="1439"/>
      <c r="J144" s="1439"/>
      <c r="K144" s="1439"/>
      <c r="L144" s="1439"/>
      <c r="M144" s="1439"/>
      <c r="N144" s="1439"/>
      <c r="O144" s="1439"/>
      <c r="P144" s="1439"/>
      <c r="Q144" s="1439"/>
      <c r="R144" s="1439"/>
      <c r="S144" s="1439"/>
      <c r="T144" s="1439"/>
      <c r="U144" s="1439"/>
      <c r="V144" s="1439"/>
      <c r="W144" s="1439"/>
      <c r="X144" s="1439"/>
      <c r="Y144" s="1439"/>
      <c r="Z144" s="1439"/>
      <c r="AA144" s="1439"/>
      <c r="AB144" s="1439"/>
      <c r="AC144" s="1439"/>
      <c r="AD144" s="1439"/>
      <c r="AE144" s="1439"/>
      <c r="AF144" s="1439"/>
      <c r="AG144" s="1439"/>
      <c r="AH144" s="1439"/>
      <c r="AI144" s="1439"/>
      <c r="AJ144" s="1439"/>
      <c r="AK144" s="1439"/>
      <c r="AL144" s="1439"/>
      <c r="AM144" s="1439"/>
      <c r="AN144" s="1439"/>
    </row>
    <row r="145">
      <c r="A145" s="1439"/>
      <c r="B145" s="1439"/>
      <c r="C145" s="1439"/>
      <c r="D145" s="1439"/>
      <c r="E145" s="1439"/>
      <c r="F145" s="1439"/>
      <c r="G145" s="1439"/>
      <c r="H145" s="1439"/>
      <c r="I145" s="1439"/>
      <c r="J145" s="1439"/>
      <c r="K145" s="1439"/>
      <c r="L145" s="1439"/>
      <c r="M145" s="1439"/>
      <c r="N145" s="1439"/>
      <c r="O145" s="1439"/>
      <c r="P145" s="1439"/>
      <c r="Q145" s="1439"/>
      <c r="R145" s="1439"/>
      <c r="S145" s="1439"/>
      <c r="T145" s="1439"/>
      <c r="U145" s="1439"/>
      <c r="V145" s="1439"/>
      <c r="W145" s="1439"/>
      <c r="X145" s="1439"/>
      <c r="Y145" s="1439"/>
      <c r="Z145" s="1439"/>
      <c r="AA145" s="1439"/>
      <c r="AB145" s="1439"/>
      <c r="AC145" s="1439"/>
      <c r="AD145" s="1439"/>
      <c r="AE145" s="1439"/>
      <c r="AF145" s="1439"/>
      <c r="AG145" s="1439"/>
      <c r="AH145" s="1439"/>
      <c r="AI145" s="1439"/>
      <c r="AJ145" s="1439"/>
      <c r="AK145" s="1439"/>
      <c r="AL145" s="1439"/>
      <c r="AM145" s="1439"/>
      <c r="AN145" s="1439"/>
    </row>
    <row r="146">
      <c r="A146" s="1439"/>
      <c r="B146" s="1439"/>
      <c r="C146" s="1439"/>
      <c r="D146" s="1439"/>
      <c r="E146" s="1439"/>
      <c r="F146" s="1439"/>
      <c r="G146" s="1439"/>
      <c r="H146" s="1439"/>
      <c r="I146" s="1439"/>
      <c r="J146" s="1439"/>
      <c r="K146" s="1439"/>
      <c r="L146" s="1439"/>
      <c r="M146" s="1439"/>
      <c r="N146" s="1439"/>
      <c r="O146" s="1439"/>
      <c r="P146" s="1439"/>
      <c r="Q146" s="1439"/>
      <c r="R146" s="1439"/>
      <c r="S146" s="1439"/>
      <c r="T146" s="1439"/>
      <c r="U146" s="1439"/>
      <c r="V146" s="1439"/>
      <c r="W146" s="1439"/>
      <c r="X146" s="1439"/>
      <c r="Y146" s="1439"/>
      <c r="Z146" s="1439"/>
      <c r="AA146" s="1439"/>
      <c r="AB146" s="1439"/>
      <c r="AC146" s="1439"/>
      <c r="AD146" s="1439"/>
      <c r="AE146" s="1439"/>
      <c r="AF146" s="1439"/>
      <c r="AG146" s="1439"/>
      <c r="AH146" s="1439"/>
      <c r="AI146" s="1439"/>
      <c r="AJ146" s="1439"/>
      <c r="AK146" s="1439"/>
      <c r="AL146" s="1439"/>
      <c r="AM146" s="1439"/>
      <c r="AN146" s="1439"/>
    </row>
    <row r="147">
      <c r="A147" s="1439"/>
      <c r="B147" s="1439"/>
      <c r="C147" s="1439"/>
      <c r="D147" s="1439"/>
      <c r="E147" s="1439"/>
      <c r="F147" s="1439"/>
      <c r="G147" s="1439"/>
      <c r="H147" s="1439"/>
      <c r="I147" s="1439"/>
      <c r="J147" s="1439"/>
      <c r="K147" s="1439"/>
      <c r="L147" s="1439"/>
      <c r="M147" s="1439"/>
      <c r="N147" s="1439"/>
      <c r="O147" s="1439"/>
      <c r="P147" s="1439"/>
      <c r="Q147" s="1439"/>
      <c r="R147" s="1439"/>
      <c r="S147" s="1439"/>
      <c r="T147" s="1439"/>
      <c r="U147" s="1439"/>
      <c r="V147" s="1439"/>
      <c r="W147" s="1439"/>
      <c r="X147" s="1439"/>
      <c r="Y147" s="1439"/>
      <c r="Z147" s="1439"/>
      <c r="AA147" s="1439"/>
      <c r="AB147" s="1439"/>
      <c r="AC147" s="1439"/>
      <c r="AD147" s="1439"/>
      <c r="AE147" s="1439"/>
      <c r="AF147" s="1439"/>
      <c r="AG147" s="1439"/>
      <c r="AH147" s="1439"/>
      <c r="AI147" s="1439"/>
      <c r="AJ147" s="1439"/>
      <c r="AK147" s="1439"/>
      <c r="AL147" s="1439"/>
      <c r="AM147" s="1439"/>
      <c r="AN147" s="1439"/>
    </row>
    <row r="148">
      <c r="A148" s="1439"/>
      <c r="B148" s="1439"/>
      <c r="C148" s="1439"/>
      <c r="D148" s="1439"/>
      <c r="E148" s="1439"/>
      <c r="F148" s="1439"/>
      <c r="G148" s="1439"/>
      <c r="H148" s="1439"/>
      <c r="I148" s="1439"/>
      <c r="J148" s="1439"/>
      <c r="K148" s="1439"/>
      <c r="L148" s="1439"/>
      <c r="M148" s="1439"/>
      <c r="N148" s="1439"/>
      <c r="O148" s="1439"/>
      <c r="P148" s="1439"/>
      <c r="Q148" s="1439"/>
      <c r="R148" s="1439"/>
      <c r="S148" s="1439"/>
      <c r="T148" s="1439"/>
      <c r="U148" s="1439"/>
      <c r="V148" s="1439"/>
      <c r="W148" s="1439"/>
      <c r="X148" s="1439"/>
      <c r="Y148" s="1439"/>
      <c r="Z148" s="1439"/>
      <c r="AA148" s="1439"/>
      <c r="AB148" s="1439"/>
      <c r="AC148" s="1439"/>
      <c r="AD148" s="1439"/>
      <c r="AE148" s="1439"/>
      <c r="AF148" s="1439"/>
      <c r="AG148" s="1439"/>
      <c r="AH148" s="1439"/>
      <c r="AI148" s="1439"/>
      <c r="AJ148" s="1439"/>
      <c r="AK148" s="1439"/>
      <c r="AL148" s="1439"/>
      <c r="AM148" s="1439"/>
      <c r="AN148" s="1439"/>
    </row>
    <row r="149">
      <c r="A149" s="1439"/>
      <c r="B149" s="1439"/>
      <c r="C149" s="1439"/>
      <c r="D149" s="1439"/>
      <c r="E149" s="1439"/>
      <c r="F149" s="1439"/>
      <c r="G149" s="1439"/>
      <c r="H149" s="1439"/>
      <c r="I149" s="1439"/>
      <c r="J149" s="1439"/>
      <c r="K149" s="1439"/>
      <c r="L149" s="1439"/>
      <c r="M149" s="1439"/>
      <c r="N149" s="1439"/>
      <c r="O149" s="1439"/>
      <c r="P149" s="1439"/>
      <c r="Q149" s="1439"/>
      <c r="R149" s="1439"/>
      <c r="S149" s="1439"/>
      <c r="T149" s="1439"/>
      <c r="U149" s="1439"/>
      <c r="V149" s="1439"/>
      <c r="W149" s="1439"/>
      <c r="X149" s="1439"/>
      <c r="Y149" s="1439"/>
      <c r="Z149" s="1439"/>
      <c r="AA149" s="1439"/>
      <c r="AB149" s="1439"/>
      <c r="AC149" s="1439"/>
      <c r="AD149" s="1439"/>
      <c r="AE149" s="1439"/>
      <c r="AF149" s="1439"/>
      <c r="AG149" s="1439"/>
      <c r="AH149" s="1439"/>
      <c r="AI149" s="1439"/>
      <c r="AJ149" s="1439"/>
      <c r="AK149" s="1439"/>
      <c r="AL149" s="1439"/>
      <c r="AM149" s="1439"/>
      <c r="AN149" s="1439"/>
    </row>
    <row r="150">
      <c r="A150" s="1439"/>
      <c r="B150" s="1439"/>
      <c r="C150" s="1439"/>
      <c r="D150" s="1439"/>
      <c r="E150" s="1439"/>
      <c r="F150" s="1439"/>
      <c r="G150" s="1439"/>
      <c r="H150" s="1439"/>
      <c r="I150" s="1439"/>
      <c r="J150" s="1439"/>
      <c r="K150" s="1439"/>
      <c r="L150" s="1439"/>
      <c r="M150" s="1439"/>
      <c r="N150" s="1439"/>
      <c r="O150" s="1439"/>
      <c r="P150" s="1439"/>
      <c r="Q150" s="1439"/>
      <c r="R150" s="1439"/>
      <c r="S150" s="1439"/>
      <c r="T150" s="1439"/>
      <c r="U150" s="1439"/>
      <c r="V150" s="1439"/>
      <c r="W150" s="1439"/>
      <c r="X150" s="1439"/>
      <c r="Y150" s="1439"/>
      <c r="Z150" s="1439"/>
      <c r="AA150" s="1439"/>
      <c r="AB150" s="1439"/>
      <c r="AC150" s="1439"/>
      <c r="AD150" s="1439"/>
      <c r="AE150" s="1439"/>
      <c r="AF150" s="1439"/>
      <c r="AG150" s="1439"/>
      <c r="AH150" s="1439"/>
      <c r="AI150" s="1439"/>
      <c r="AJ150" s="1439"/>
      <c r="AK150" s="1439"/>
      <c r="AL150" s="1439"/>
      <c r="AM150" s="1439"/>
      <c r="AN150" s="1439"/>
    </row>
    <row r="151">
      <c r="A151" s="1439"/>
      <c r="B151" s="1439"/>
      <c r="C151" s="1439"/>
      <c r="D151" s="1439"/>
      <c r="E151" s="1439"/>
      <c r="F151" s="1439"/>
      <c r="G151" s="1439"/>
      <c r="H151" s="1439"/>
      <c r="I151" s="1439"/>
      <c r="J151" s="1439"/>
      <c r="K151" s="1439"/>
      <c r="L151" s="1439"/>
      <c r="M151" s="1439"/>
      <c r="N151" s="1439"/>
      <c r="O151" s="1439"/>
      <c r="P151" s="1439"/>
      <c r="Q151" s="1439"/>
      <c r="R151" s="1439"/>
      <c r="S151" s="1439"/>
      <c r="T151" s="1439"/>
      <c r="U151" s="1439"/>
      <c r="V151" s="1439"/>
      <c r="W151" s="1439"/>
      <c r="X151" s="1439"/>
      <c r="Y151" s="1439"/>
      <c r="Z151" s="1439"/>
      <c r="AA151" s="1439"/>
      <c r="AB151" s="1439"/>
      <c r="AC151" s="1439"/>
      <c r="AD151" s="1439"/>
      <c r="AE151" s="1439"/>
      <c r="AF151" s="1439"/>
      <c r="AG151" s="1439"/>
      <c r="AH151" s="1439"/>
      <c r="AI151" s="1439"/>
      <c r="AJ151" s="1439"/>
      <c r="AK151" s="1439"/>
      <c r="AL151" s="1439"/>
      <c r="AM151" s="1439"/>
      <c r="AN151" s="1439"/>
    </row>
    <row r="152">
      <c r="A152" s="1439"/>
      <c r="B152" s="1439"/>
      <c r="C152" s="1439"/>
      <c r="D152" s="1439"/>
      <c r="E152" s="1439"/>
      <c r="F152" s="1439"/>
      <c r="G152" s="1439"/>
      <c r="H152" s="1439"/>
      <c r="I152" s="1439"/>
      <c r="J152" s="1439"/>
      <c r="K152" s="1439"/>
      <c r="L152" s="1439"/>
      <c r="M152" s="1439"/>
      <c r="N152" s="1439"/>
      <c r="O152" s="1439"/>
      <c r="P152" s="1439"/>
      <c r="Q152" s="1439"/>
      <c r="R152" s="1439"/>
      <c r="S152" s="1439"/>
      <c r="T152" s="1439"/>
      <c r="U152" s="1439"/>
      <c r="V152" s="1439"/>
      <c r="W152" s="1439"/>
      <c r="X152" s="1439"/>
      <c r="Y152" s="1439"/>
      <c r="Z152" s="1439"/>
      <c r="AA152" s="1439"/>
      <c r="AB152" s="1439"/>
      <c r="AC152" s="1439"/>
      <c r="AD152" s="1439"/>
      <c r="AE152" s="1439"/>
      <c r="AF152" s="1439"/>
      <c r="AG152" s="1439"/>
      <c r="AH152" s="1439"/>
      <c r="AI152" s="1439"/>
      <c r="AJ152" s="1439"/>
      <c r="AK152" s="1439"/>
      <c r="AL152" s="1439"/>
      <c r="AM152" s="1439"/>
      <c r="AN152" s="1439"/>
    </row>
    <row r="153">
      <c r="A153" s="1439"/>
      <c r="B153" s="1439"/>
      <c r="C153" s="1439"/>
      <c r="D153" s="1439"/>
      <c r="E153" s="1439"/>
      <c r="F153" s="1439"/>
      <c r="G153" s="1439"/>
      <c r="H153" s="1439"/>
      <c r="I153" s="1439"/>
      <c r="J153" s="1439"/>
      <c r="K153" s="1439"/>
      <c r="L153" s="1439"/>
      <c r="M153" s="1439"/>
      <c r="N153" s="1439"/>
      <c r="O153" s="1439"/>
      <c r="P153" s="1439"/>
      <c r="Q153" s="1439"/>
      <c r="R153" s="1439"/>
      <c r="S153" s="1439"/>
      <c r="T153" s="1439"/>
      <c r="U153" s="1439"/>
      <c r="V153" s="1439"/>
      <c r="W153" s="1439"/>
      <c r="X153" s="1439"/>
      <c r="Y153" s="1439"/>
      <c r="Z153" s="1439"/>
      <c r="AA153" s="1439"/>
      <c r="AB153" s="1439"/>
      <c r="AC153" s="1439"/>
      <c r="AD153" s="1439"/>
      <c r="AE153" s="1439"/>
      <c r="AF153" s="1439"/>
      <c r="AG153" s="1439"/>
      <c r="AH153" s="1439"/>
      <c r="AI153" s="1439"/>
      <c r="AJ153" s="1439"/>
      <c r="AK153" s="1439"/>
      <c r="AL153" s="1439"/>
      <c r="AM153" s="1439"/>
      <c r="AN153" s="1439"/>
    </row>
    <row r="154">
      <c r="A154" s="1439"/>
      <c r="B154" s="1439"/>
      <c r="C154" s="1439"/>
      <c r="D154" s="1439"/>
      <c r="E154" s="1439"/>
      <c r="F154" s="1439"/>
      <c r="G154" s="1439"/>
      <c r="H154" s="1439"/>
      <c r="I154" s="1439"/>
      <c r="J154" s="1439"/>
      <c r="K154" s="1439"/>
      <c r="L154" s="1439"/>
      <c r="M154" s="1439"/>
      <c r="N154" s="1439"/>
      <c r="O154" s="1439"/>
      <c r="P154" s="1439"/>
      <c r="Q154" s="1439"/>
      <c r="R154" s="1439"/>
      <c r="S154" s="1439"/>
      <c r="T154" s="1439"/>
      <c r="U154" s="1439"/>
      <c r="V154" s="1439"/>
      <c r="W154" s="1439"/>
      <c r="X154" s="1439"/>
      <c r="Y154" s="1439"/>
      <c r="Z154" s="1439"/>
      <c r="AA154" s="1439"/>
      <c r="AB154" s="1439"/>
      <c r="AC154" s="1439"/>
      <c r="AD154" s="1439"/>
      <c r="AE154" s="1439"/>
      <c r="AF154" s="1439"/>
      <c r="AG154" s="1439"/>
      <c r="AH154" s="1439"/>
      <c r="AI154" s="1439"/>
      <c r="AJ154" s="1439"/>
      <c r="AK154" s="1439"/>
      <c r="AL154" s="1439"/>
      <c r="AM154" s="1439"/>
      <c r="AN154" s="1439"/>
    </row>
    <row r="155">
      <c r="A155" s="1439"/>
      <c r="B155" s="1439"/>
      <c r="C155" s="1439"/>
      <c r="D155" s="1439"/>
      <c r="E155" s="1439"/>
      <c r="F155" s="1439"/>
      <c r="G155" s="1439"/>
      <c r="H155" s="1439"/>
      <c r="I155" s="1439"/>
      <c r="J155" s="1439"/>
      <c r="K155" s="1439"/>
      <c r="L155" s="1439"/>
      <c r="M155" s="1439"/>
      <c r="N155" s="1439"/>
      <c r="O155" s="1439"/>
      <c r="P155" s="1439"/>
      <c r="Q155" s="1439"/>
      <c r="R155" s="1439"/>
      <c r="S155" s="1439"/>
      <c r="T155" s="1439"/>
      <c r="U155" s="1439"/>
      <c r="V155" s="1439"/>
      <c r="W155" s="1439"/>
      <c r="X155" s="1439"/>
      <c r="Y155" s="1439"/>
      <c r="Z155" s="1439"/>
      <c r="AA155" s="1439"/>
      <c r="AB155" s="1439"/>
      <c r="AC155" s="1439"/>
      <c r="AD155" s="1439"/>
      <c r="AE155" s="1439"/>
      <c r="AF155" s="1439"/>
      <c r="AG155" s="1439"/>
      <c r="AH155" s="1439"/>
      <c r="AI155" s="1439"/>
      <c r="AJ155" s="1439"/>
      <c r="AK155" s="1439"/>
      <c r="AL155" s="1439"/>
      <c r="AM155" s="1439"/>
      <c r="AN155" s="1439"/>
    </row>
    <row r="156">
      <c r="A156" s="1439"/>
      <c r="B156" s="1439"/>
      <c r="C156" s="1439"/>
      <c r="D156" s="1439"/>
      <c r="E156" s="1439"/>
      <c r="F156" s="1439"/>
      <c r="G156" s="1439"/>
      <c r="H156" s="1439"/>
      <c r="I156" s="1439"/>
      <c r="J156" s="1439"/>
      <c r="K156" s="1439"/>
      <c r="L156" s="1439"/>
      <c r="M156" s="1439"/>
      <c r="N156" s="1439"/>
      <c r="O156" s="1439"/>
      <c r="P156" s="1439"/>
      <c r="Q156" s="1439"/>
      <c r="R156" s="1439"/>
      <c r="S156" s="1439"/>
      <c r="T156" s="1439"/>
      <c r="U156" s="1439"/>
      <c r="V156" s="1439"/>
      <c r="W156" s="1439"/>
      <c r="X156" s="1439"/>
      <c r="Y156" s="1439"/>
      <c r="Z156" s="1439"/>
      <c r="AA156" s="1439"/>
      <c r="AB156" s="1439"/>
      <c r="AC156" s="1439"/>
      <c r="AD156" s="1439"/>
      <c r="AE156" s="1439"/>
      <c r="AF156" s="1439"/>
      <c r="AG156" s="1439"/>
      <c r="AH156" s="1439"/>
      <c r="AI156" s="1439"/>
      <c r="AJ156" s="1439"/>
      <c r="AK156" s="1439"/>
      <c r="AL156" s="1439"/>
      <c r="AM156" s="1439"/>
      <c r="AN156" s="1439"/>
    </row>
    <row r="157">
      <c r="A157" s="1439"/>
      <c r="B157" s="1439"/>
      <c r="C157" s="1439"/>
      <c r="D157" s="1439"/>
      <c r="E157" s="1439"/>
      <c r="F157" s="1439"/>
      <c r="G157" s="1439"/>
      <c r="H157" s="1439"/>
      <c r="I157" s="1439"/>
      <c r="J157" s="1439"/>
      <c r="K157" s="1439"/>
      <c r="L157" s="1439"/>
      <c r="M157" s="1439"/>
      <c r="N157" s="1439"/>
      <c r="O157" s="1439"/>
      <c r="P157" s="1439"/>
      <c r="Q157" s="1439"/>
      <c r="R157" s="1439"/>
      <c r="S157" s="1439"/>
      <c r="T157" s="1439"/>
      <c r="U157" s="1439"/>
      <c r="V157" s="1439"/>
      <c r="W157" s="1439"/>
      <c r="X157" s="1439"/>
      <c r="Y157" s="1439"/>
      <c r="Z157" s="1439"/>
      <c r="AA157" s="1439"/>
      <c r="AB157" s="1439"/>
      <c r="AC157" s="1439"/>
      <c r="AD157" s="1439"/>
      <c r="AE157" s="1439"/>
      <c r="AF157" s="1439"/>
      <c r="AG157" s="1439"/>
      <c r="AH157" s="1439"/>
      <c r="AI157" s="1439"/>
      <c r="AJ157" s="1439"/>
      <c r="AK157" s="1439"/>
      <c r="AL157" s="1439"/>
      <c r="AM157" s="1439"/>
      <c r="AN157" s="1439"/>
    </row>
    <row r="158">
      <c r="A158" s="1439"/>
      <c r="B158" s="1439"/>
      <c r="C158" s="1439"/>
      <c r="D158" s="1439"/>
      <c r="E158" s="1439"/>
      <c r="F158" s="1439"/>
      <c r="G158" s="1439"/>
      <c r="H158" s="1439"/>
      <c r="I158" s="1439"/>
      <c r="J158" s="1439"/>
      <c r="K158" s="1439"/>
      <c r="L158" s="1439"/>
      <c r="M158" s="1439"/>
      <c r="N158" s="1439"/>
      <c r="O158" s="1439"/>
      <c r="P158" s="1439"/>
      <c r="Q158" s="1439"/>
      <c r="R158" s="1439"/>
      <c r="S158" s="1439"/>
      <c r="T158" s="1439"/>
      <c r="U158" s="1439"/>
      <c r="V158" s="1439"/>
      <c r="W158" s="1439"/>
      <c r="X158" s="1439"/>
      <c r="Y158" s="1439"/>
      <c r="Z158" s="1439"/>
      <c r="AA158" s="1439"/>
      <c r="AB158" s="1439"/>
      <c r="AC158" s="1439"/>
      <c r="AD158" s="1439"/>
      <c r="AE158" s="1439"/>
      <c r="AF158" s="1439"/>
      <c r="AG158" s="1439"/>
      <c r="AH158" s="1439"/>
      <c r="AI158" s="1439"/>
      <c r="AJ158" s="1439"/>
      <c r="AK158" s="1439"/>
      <c r="AL158" s="1439"/>
      <c r="AM158" s="1439"/>
      <c r="AN158" s="1439"/>
    </row>
    <row r="159">
      <c r="A159" s="1439"/>
      <c r="B159" s="1439"/>
      <c r="C159" s="1439"/>
      <c r="D159" s="1439"/>
      <c r="E159" s="1439"/>
      <c r="F159" s="1439"/>
      <c r="G159" s="1439"/>
      <c r="H159" s="1439"/>
      <c r="I159" s="1439"/>
      <c r="J159" s="1439"/>
      <c r="K159" s="1439"/>
      <c r="L159" s="1439"/>
      <c r="M159" s="1439"/>
      <c r="N159" s="1439"/>
      <c r="O159" s="1439"/>
      <c r="P159" s="1439"/>
      <c r="Q159" s="1439"/>
      <c r="R159" s="1439"/>
      <c r="S159" s="1439"/>
      <c r="T159" s="1439"/>
      <c r="U159" s="1439"/>
      <c r="V159" s="1439"/>
      <c r="W159" s="1439"/>
      <c r="X159" s="1439"/>
      <c r="Y159" s="1439"/>
      <c r="Z159" s="1439"/>
      <c r="AA159" s="1439"/>
      <c r="AB159" s="1439"/>
      <c r="AC159" s="1439"/>
      <c r="AD159" s="1439"/>
      <c r="AE159" s="1439"/>
      <c r="AF159" s="1439"/>
      <c r="AG159" s="1439"/>
      <c r="AH159" s="1439"/>
      <c r="AI159" s="1439"/>
      <c r="AJ159" s="1439"/>
      <c r="AK159" s="1439"/>
      <c r="AL159" s="1439"/>
      <c r="AM159" s="1439"/>
      <c r="AN159" s="1439"/>
    </row>
    <row r="160">
      <c r="A160" s="1439"/>
      <c r="B160" s="1439"/>
      <c r="C160" s="1439"/>
      <c r="D160" s="1439"/>
      <c r="E160" s="1439"/>
      <c r="F160" s="1439"/>
      <c r="G160" s="1439"/>
      <c r="H160" s="1439"/>
      <c r="I160" s="1439"/>
      <c r="J160" s="1439"/>
      <c r="K160" s="1439"/>
      <c r="L160" s="1439"/>
      <c r="M160" s="1439"/>
      <c r="N160" s="1439"/>
      <c r="O160" s="1439"/>
      <c r="P160" s="1439"/>
      <c r="Q160" s="1439"/>
      <c r="R160" s="1439"/>
      <c r="S160" s="1439"/>
      <c r="T160" s="1439"/>
      <c r="U160" s="1439"/>
      <c r="V160" s="1439"/>
      <c r="W160" s="1439"/>
      <c r="X160" s="1439"/>
      <c r="Y160" s="1439"/>
      <c r="Z160" s="1439"/>
      <c r="AA160" s="1439"/>
      <c r="AB160" s="1439"/>
      <c r="AC160" s="1439"/>
      <c r="AD160" s="1439"/>
      <c r="AE160" s="1439"/>
      <c r="AF160" s="1439"/>
      <c r="AG160" s="1439"/>
      <c r="AH160" s="1439"/>
      <c r="AI160" s="1439"/>
      <c r="AJ160" s="1439"/>
      <c r="AK160" s="1439"/>
      <c r="AL160" s="1439"/>
      <c r="AM160" s="1439"/>
      <c r="AN160" s="1439"/>
    </row>
    <row r="161">
      <c r="A161" s="1439"/>
      <c r="B161" s="1439"/>
      <c r="C161" s="1439"/>
      <c r="D161" s="1439"/>
      <c r="E161" s="1439"/>
      <c r="F161" s="1439"/>
      <c r="G161" s="1439"/>
      <c r="H161" s="1439"/>
      <c r="I161" s="1439"/>
      <c r="J161" s="1439"/>
      <c r="K161" s="1439"/>
      <c r="L161" s="1439"/>
      <c r="M161" s="1439"/>
      <c r="N161" s="1439"/>
      <c r="O161" s="1439"/>
      <c r="P161" s="1439"/>
      <c r="Q161" s="1439"/>
      <c r="R161" s="1439"/>
      <c r="S161" s="1439"/>
      <c r="T161" s="1439"/>
      <c r="U161" s="1439"/>
      <c r="V161" s="1439"/>
      <c r="W161" s="1439"/>
      <c r="X161" s="1439"/>
      <c r="Y161" s="1439"/>
      <c r="Z161" s="1439"/>
      <c r="AA161" s="1439"/>
      <c r="AB161" s="1439"/>
      <c r="AC161" s="1439"/>
      <c r="AD161" s="1439"/>
      <c r="AE161" s="1439"/>
      <c r="AF161" s="1439"/>
      <c r="AG161" s="1439"/>
      <c r="AH161" s="1439"/>
      <c r="AI161" s="1439"/>
      <c r="AJ161" s="1439"/>
      <c r="AK161" s="1439"/>
      <c r="AL161" s="1439"/>
      <c r="AM161" s="1439"/>
      <c r="AN161" s="1439"/>
    </row>
    <row r="162">
      <c r="A162" s="1439"/>
      <c r="B162" s="1439"/>
      <c r="C162" s="1439"/>
      <c r="D162" s="1439"/>
      <c r="E162" s="1439"/>
      <c r="F162" s="1439"/>
      <c r="G162" s="1439"/>
      <c r="H162" s="1439"/>
      <c r="I162" s="1439"/>
      <c r="J162" s="1439"/>
      <c r="K162" s="1439"/>
      <c r="L162" s="1439"/>
      <c r="M162" s="1439"/>
      <c r="N162" s="1439"/>
      <c r="O162" s="1439"/>
      <c r="P162" s="1439"/>
      <c r="Q162" s="1439"/>
      <c r="R162" s="1439"/>
      <c r="S162" s="1439"/>
      <c r="T162" s="1439"/>
      <c r="U162" s="1439"/>
      <c r="V162" s="1439"/>
      <c r="W162" s="1439"/>
      <c r="X162" s="1439"/>
      <c r="Y162" s="1439"/>
      <c r="Z162" s="1439"/>
      <c r="AA162" s="1439"/>
      <c r="AB162" s="1439"/>
      <c r="AC162" s="1439"/>
      <c r="AD162" s="1439"/>
      <c r="AE162" s="1439"/>
      <c r="AF162" s="1439"/>
      <c r="AG162" s="1439"/>
      <c r="AH162" s="1439"/>
      <c r="AI162" s="1439"/>
      <c r="AJ162" s="1439"/>
      <c r="AK162" s="1439"/>
      <c r="AL162" s="1439"/>
      <c r="AM162" s="1439"/>
      <c r="AN162" s="1439"/>
    </row>
    <row r="163">
      <c r="A163" s="1439"/>
      <c r="B163" s="1439"/>
      <c r="C163" s="1439"/>
      <c r="D163" s="1439"/>
      <c r="E163" s="1439"/>
      <c r="F163" s="1439"/>
      <c r="G163" s="1439"/>
      <c r="H163" s="1439"/>
      <c r="I163" s="1439"/>
      <c r="J163" s="1439"/>
      <c r="K163" s="1439"/>
      <c r="L163" s="1439"/>
      <c r="M163" s="1439"/>
      <c r="N163" s="1439"/>
      <c r="O163" s="1439"/>
      <c r="P163" s="1439"/>
      <c r="Q163" s="1439"/>
      <c r="R163" s="1439"/>
      <c r="S163" s="1439"/>
      <c r="T163" s="1439"/>
      <c r="U163" s="1439"/>
      <c r="V163" s="1439"/>
      <c r="W163" s="1439"/>
      <c r="X163" s="1439"/>
      <c r="Y163" s="1439"/>
      <c r="Z163" s="1439"/>
      <c r="AA163" s="1439"/>
      <c r="AB163" s="1439"/>
      <c r="AC163" s="1439"/>
      <c r="AD163" s="1439"/>
      <c r="AE163" s="1439"/>
      <c r="AF163" s="1439"/>
      <c r="AG163" s="1439"/>
      <c r="AH163" s="1439"/>
      <c r="AI163" s="1439"/>
      <c r="AJ163" s="1439"/>
      <c r="AK163" s="1439"/>
      <c r="AL163" s="1439"/>
      <c r="AM163" s="1439"/>
      <c r="AN163" s="1439"/>
    </row>
    <row r="164">
      <c r="A164" s="1439"/>
      <c r="B164" s="1439"/>
      <c r="C164" s="1439"/>
      <c r="D164" s="1439"/>
      <c r="E164" s="1439"/>
      <c r="F164" s="1439"/>
      <c r="G164" s="1439"/>
      <c r="H164" s="1439"/>
      <c r="I164" s="1439"/>
      <c r="J164" s="1439"/>
      <c r="K164" s="1439"/>
      <c r="L164" s="1439"/>
      <c r="M164" s="1496"/>
      <c r="N164" s="1496"/>
      <c r="O164" s="1496"/>
      <c r="P164" s="1496"/>
      <c r="Q164" s="1496"/>
      <c r="R164" s="1496"/>
      <c r="S164" s="1496"/>
      <c r="T164" s="1496"/>
      <c r="U164" s="1496"/>
      <c r="V164" s="1496"/>
      <c r="W164" s="1496"/>
      <c r="X164" s="1496"/>
      <c r="Y164" s="1496"/>
      <c r="Z164" s="1496"/>
      <c r="AA164" s="1496"/>
      <c r="AB164" s="1496"/>
      <c r="AC164" s="1496"/>
      <c r="AD164" s="1496"/>
      <c r="AE164" s="1496"/>
      <c r="AF164" s="1496"/>
      <c r="AG164" s="1496"/>
      <c r="AH164" s="1496"/>
      <c r="AI164" s="1496"/>
      <c r="AJ164" s="1496"/>
      <c r="AK164" s="1496"/>
      <c r="AL164" s="1496"/>
      <c r="AM164" s="1496"/>
      <c r="AN164" s="1496"/>
    </row>
    <row r="165">
      <c r="A165" s="1496"/>
      <c r="B165" s="1496"/>
      <c r="C165" s="1496"/>
      <c r="D165" s="1496"/>
      <c r="E165" s="1496"/>
      <c r="F165" s="1496"/>
      <c r="G165" s="1496"/>
      <c r="H165" s="1496"/>
      <c r="I165" s="1496"/>
      <c r="J165" s="1496"/>
      <c r="K165" s="1496"/>
      <c r="L165" s="1496"/>
      <c r="M165" s="1496"/>
      <c r="N165" s="1496"/>
      <c r="O165" s="1496"/>
      <c r="P165" s="1496"/>
      <c r="Q165" s="1496"/>
      <c r="R165" s="1496"/>
      <c r="S165" s="1496"/>
      <c r="T165" s="1496"/>
      <c r="U165" s="1496"/>
      <c r="V165" s="1496"/>
      <c r="W165" s="1496"/>
      <c r="X165" s="1496"/>
      <c r="Y165" s="1496"/>
      <c r="Z165" s="1496"/>
      <c r="AA165" s="1496"/>
      <c r="AB165" s="1496"/>
      <c r="AC165" s="1496"/>
      <c r="AD165" s="1496"/>
      <c r="AE165" s="1496"/>
      <c r="AF165" s="1496"/>
      <c r="AG165" s="1496"/>
      <c r="AH165" s="1496"/>
      <c r="AI165" s="1496"/>
      <c r="AJ165" s="1496"/>
      <c r="AK165" s="1496"/>
      <c r="AL165" s="1496"/>
      <c r="AM165" s="1496"/>
      <c r="AN165" s="1496"/>
    </row>
    <row r="166">
      <c r="A166" s="1496"/>
      <c r="B166" s="1496"/>
      <c r="C166" s="1496"/>
      <c r="D166" s="1496"/>
      <c r="E166" s="1496"/>
      <c r="F166" s="1496"/>
      <c r="G166" s="1496"/>
      <c r="H166" s="1496"/>
      <c r="I166" s="1496"/>
      <c r="J166" s="1496"/>
      <c r="K166" s="1496"/>
      <c r="L166" s="1496"/>
      <c r="M166" s="1496"/>
      <c r="N166" s="1496"/>
      <c r="O166" s="1496"/>
      <c r="P166" s="1496"/>
      <c r="Q166" s="1496"/>
      <c r="R166" s="1496"/>
      <c r="S166" s="1496"/>
      <c r="T166" s="1496"/>
      <c r="U166" s="1496"/>
      <c r="V166" s="1496"/>
      <c r="W166" s="1496"/>
      <c r="X166" s="1496"/>
      <c r="Y166" s="1496"/>
      <c r="Z166" s="1496"/>
      <c r="AA166" s="1496"/>
      <c r="AB166" s="1496"/>
      <c r="AC166" s="1496"/>
      <c r="AD166" s="1496"/>
      <c r="AE166" s="1496"/>
      <c r="AF166" s="1496"/>
      <c r="AG166" s="1496"/>
      <c r="AH166" s="1496"/>
      <c r="AI166" s="1496"/>
      <c r="AJ166" s="1496"/>
      <c r="AK166" s="1496"/>
      <c r="AL166" s="1496"/>
      <c r="AM166" s="1496"/>
      <c r="AN166" s="1496"/>
    </row>
    <row r="167">
      <c r="A167" s="1496"/>
      <c r="B167" s="1496"/>
      <c r="C167" s="1496"/>
      <c r="D167" s="1496"/>
      <c r="E167" s="1496"/>
      <c r="F167" s="1496"/>
      <c r="G167" s="1496"/>
      <c r="H167" s="1496"/>
      <c r="I167" s="1496"/>
      <c r="J167" s="1496"/>
      <c r="K167" s="1496"/>
      <c r="L167" s="1496"/>
      <c r="M167" s="1496"/>
      <c r="N167" s="1496"/>
      <c r="O167" s="1496"/>
      <c r="P167" s="1496"/>
      <c r="Q167" s="1496"/>
      <c r="R167" s="1496"/>
      <c r="S167" s="1496"/>
      <c r="T167" s="1496"/>
      <c r="U167" s="1496"/>
      <c r="V167" s="1496"/>
      <c r="W167" s="1496"/>
      <c r="X167" s="1496"/>
      <c r="Y167" s="1496"/>
      <c r="Z167" s="1496"/>
      <c r="AA167" s="1496"/>
      <c r="AB167" s="1496"/>
      <c r="AC167" s="1496"/>
      <c r="AD167" s="1496"/>
      <c r="AE167" s="1496"/>
      <c r="AF167" s="1496"/>
      <c r="AG167" s="1496"/>
      <c r="AH167" s="1496"/>
      <c r="AI167" s="1496"/>
      <c r="AJ167" s="1496"/>
      <c r="AK167" s="1496"/>
      <c r="AL167" s="1496"/>
      <c r="AM167" s="1496"/>
      <c r="AN167" s="1496"/>
    </row>
    <row r="168">
      <c r="A168" s="1496"/>
      <c r="B168" s="1496"/>
      <c r="C168" s="1496"/>
      <c r="D168" s="1496"/>
      <c r="E168" s="1496"/>
      <c r="F168" s="1496"/>
      <c r="G168" s="1496"/>
      <c r="H168" s="1496"/>
      <c r="I168" s="1496"/>
      <c r="J168" s="1496"/>
      <c r="K168" s="1496"/>
      <c r="L168" s="1496"/>
      <c r="M168" s="1496"/>
      <c r="N168" s="1496"/>
      <c r="O168" s="1496"/>
      <c r="P168" s="1496"/>
      <c r="Q168" s="1496"/>
      <c r="R168" s="1496"/>
      <c r="S168" s="1496"/>
      <c r="T168" s="1496"/>
      <c r="U168" s="1496"/>
      <c r="V168" s="1496"/>
      <c r="W168" s="1496"/>
      <c r="X168" s="1496"/>
      <c r="Y168" s="1496"/>
      <c r="Z168" s="1496"/>
      <c r="AA168" s="1496"/>
      <c r="AB168" s="1496"/>
      <c r="AC168" s="1496"/>
      <c r="AD168" s="1496"/>
      <c r="AE168" s="1496"/>
      <c r="AF168" s="1496"/>
      <c r="AG168" s="1496"/>
      <c r="AH168" s="1496"/>
      <c r="AI168" s="1496"/>
      <c r="AJ168" s="1496"/>
      <c r="AK168" s="1496"/>
      <c r="AL168" s="1496"/>
      <c r="AM168" s="1496"/>
      <c r="AN168" s="1496"/>
    </row>
    <row r="169">
      <c r="A169" s="1496"/>
      <c r="B169" s="1496"/>
      <c r="C169" s="1496"/>
      <c r="D169" s="1496"/>
      <c r="E169" s="1496"/>
      <c r="F169" s="1496"/>
      <c r="G169" s="1496"/>
      <c r="H169" s="1496"/>
      <c r="I169" s="1496"/>
      <c r="J169" s="1496"/>
      <c r="K169" s="1496"/>
      <c r="L169" s="1496"/>
      <c r="M169" s="1496"/>
      <c r="N169" s="1496"/>
      <c r="O169" s="1496"/>
      <c r="P169" s="1496"/>
      <c r="Q169" s="1496"/>
      <c r="R169" s="1496"/>
      <c r="S169" s="1496"/>
      <c r="T169" s="1496"/>
      <c r="U169" s="1496"/>
      <c r="V169" s="1496"/>
      <c r="W169" s="1496"/>
      <c r="X169" s="1496"/>
      <c r="Y169" s="1496"/>
      <c r="Z169" s="1496"/>
      <c r="AA169" s="1496"/>
      <c r="AB169" s="1496"/>
      <c r="AC169" s="1496"/>
      <c r="AD169" s="1496"/>
      <c r="AE169" s="1496"/>
      <c r="AF169" s="1496"/>
      <c r="AG169" s="1496"/>
      <c r="AH169" s="1496"/>
      <c r="AI169" s="1496"/>
      <c r="AJ169" s="1496"/>
      <c r="AK169" s="1496"/>
      <c r="AL169" s="1496"/>
      <c r="AM169" s="1496"/>
      <c r="AN169" s="1496"/>
    </row>
    <row r="170">
      <c r="A170" s="1496"/>
      <c r="B170" s="1496"/>
      <c r="C170" s="1496"/>
      <c r="D170" s="1496"/>
      <c r="E170" s="1496"/>
      <c r="F170" s="1496"/>
      <c r="G170" s="1496"/>
      <c r="H170" s="1496"/>
      <c r="I170" s="1496"/>
      <c r="J170" s="1496"/>
      <c r="K170" s="1496"/>
      <c r="L170" s="1496"/>
      <c r="M170" s="1496"/>
      <c r="N170" s="1496"/>
      <c r="O170" s="1496"/>
      <c r="P170" s="1496"/>
      <c r="Q170" s="1496"/>
      <c r="R170" s="1496"/>
      <c r="S170" s="1496"/>
      <c r="T170" s="1496"/>
      <c r="U170" s="1496"/>
      <c r="V170" s="1496"/>
      <c r="W170" s="1496"/>
      <c r="X170" s="1496"/>
      <c r="Y170" s="1496"/>
      <c r="Z170" s="1496"/>
      <c r="AA170" s="1496"/>
      <c r="AB170" s="1496"/>
      <c r="AC170" s="1496"/>
      <c r="AD170" s="1496"/>
      <c r="AE170" s="1496"/>
      <c r="AF170" s="1496"/>
      <c r="AG170" s="1496"/>
      <c r="AH170" s="1496"/>
      <c r="AI170" s="1496"/>
      <c r="AJ170" s="1496"/>
      <c r="AK170" s="1496"/>
      <c r="AL170" s="1496"/>
      <c r="AM170" s="1496"/>
      <c r="AN170" s="1496"/>
    </row>
    <row r="171">
      <c r="A171" s="1496"/>
      <c r="B171" s="1496"/>
      <c r="C171" s="1496"/>
      <c r="D171" s="1496"/>
      <c r="E171" s="1496"/>
      <c r="F171" s="1496"/>
      <c r="G171" s="1496"/>
      <c r="H171" s="1496"/>
      <c r="I171" s="1496"/>
      <c r="J171" s="1496"/>
      <c r="K171" s="1496"/>
      <c r="L171" s="1496"/>
      <c r="M171" s="1496"/>
      <c r="N171" s="1496"/>
      <c r="O171" s="1496"/>
      <c r="P171" s="1496"/>
      <c r="Q171" s="1496"/>
      <c r="R171" s="1496"/>
      <c r="S171" s="1496"/>
      <c r="T171" s="1496"/>
      <c r="U171" s="1496"/>
      <c r="V171" s="1496"/>
      <c r="W171" s="1496"/>
      <c r="X171" s="1496"/>
      <c r="Y171" s="1496"/>
      <c r="Z171" s="1496"/>
      <c r="AA171" s="1496"/>
      <c r="AB171" s="1496"/>
      <c r="AC171" s="1496"/>
      <c r="AD171" s="1496"/>
      <c r="AE171" s="1496"/>
      <c r="AF171" s="1496"/>
      <c r="AG171" s="1496"/>
      <c r="AH171" s="1496"/>
      <c r="AI171" s="1496"/>
      <c r="AJ171" s="1496"/>
      <c r="AK171" s="1496"/>
      <c r="AL171" s="1496"/>
      <c r="AM171" s="1496"/>
      <c r="AN171" s="1496"/>
    </row>
    <row r="172">
      <c r="A172" s="1496"/>
      <c r="B172" s="1496"/>
      <c r="C172" s="1496"/>
      <c r="D172" s="1496"/>
      <c r="E172" s="1496"/>
      <c r="F172" s="1496"/>
      <c r="G172" s="1496"/>
      <c r="H172" s="1496"/>
      <c r="I172" s="1496"/>
      <c r="J172" s="1496"/>
      <c r="K172" s="1496"/>
      <c r="L172" s="1496"/>
      <c r="M172" s="1496"/>
      <c r="N172" s="1496"/>
      <c r="O172" s="1496"/>
      <c r="P172" s="1496"/>
      <c r="Q172" s="1496"/>
      <c r="R172" s="1496"/>
      <c r="S172" s="1496"/>
      <c r="T172" s="1496"/>
      <c r="U172" s="1496"/>
      <c r="V172" s="1496"/>
      <c r="W172" s="1496"/>
      <c r="X172" s="1496"/>
      <c r="Y172" s="1496"/>
      <c r="Z172" s="1496"/>
      <c r="AA172" s="1496"/>
      <c r="AB172" s="1496"/>
      <c r="AC172" s="1496"/>
      <c r="AD172" s="1496"/>
      <c r="AE172" s="1496"/>
      <c r="AF172" s="1496"/>
      <c r="AG172" s="1496"/>
      <c r="AH172" s="1496"/>
      <c r="AI172" s="1496"/>
      <c r="AJ172" s="1496"/>
      <c r="AK172" s="1496"/>
      <c r="AL172" s="1496"/>
      <c r="AM172" s="1496"/>
      <c r="AN172" s="1496"/>
    </row>
    <row r="173">
      <c r="A173" s="1496"/>
      <c r="B173" s="1496"/>
      <c r="C173" s="1496"/>
      <c r="D173" s="1496"/>
      <c r="E173" s="1496"/>
      <c r="F173" s="1496"/>
      <c r="G173" s="1496"/>
      <c r="H173" s="1496"/>
      <c r="I173" s="1496"/>
      <c r="J173" s="1496"/>
      <c r="K173" s="1496"/>
      <c r="L173" s="1496"/>
      <c r="M173" s="1496"/>
      <c r="N173" s="1496"/>
      <c r="O173" s="1496"/>
      <c r="P173" s="1496"/>
      <c r="Q173" s="1496"/>
      <c r="R173" s="1496"/>
      <c r="S173" s="1496"/>
      <c r="T173" s="1496"/>
      <c r="U173" s="1496"/>
      <c r="V173" s="1496"/>
      <c r="W173" s="1496"/>
      <c r="X173" s="1496"/>
      <c r="Y173" s="1496"/>
      <c r="Z173" s="1496"/>
      <c r="AA173" s="1496"/>
      <c r="AB173" s="1496"/>
      <c r="AC173" s="1496"/>
      <c r="AD173" s="1496"/>
      <c r="AE173" s="1496"/>
      <c r="AF173" s="1496"/>
      <c r="AG173" s="1496"/>
      <c r="AH173" s="1496"/>
      <c r="AI173" s="1496"/>
      <c r="AJ173" s="1496"/>
      <c r="AK173" s="1496"/>
      <c r="AL173" s="1496"/>
      <c r="AM173" s="1496"/>
      <c r="AN173" s="1496"/>
    </row>
    <row r="174">
      <c r="A174" s="1496"/>
      <c r="B174" s="1496"/>
      <c r="C174" s="1496"/>
      <c r="D174" s="1496"/>
      <c r="E174" s="1496"/>
      <c r="F174" s="1496"/>
      <c r="G174" s="1496"/>
      <c r="H174" s="1496"/>
      <c r="I174" s="1496"/>
      <c r="J174" s="1496"/>
      <c r="K174" s="1496"/>
      <c r="L174" s="1496"/>
      <c r="M174" s="1496"/>
      <c r="N174" s="1496"/>
      <c r="O174" s="1496"/>
      <c r="P174" s="1496"/>
      <c r="Q174" s="1496"/>
      <c r="R174" s="1496"/>
      <c r="S174" s="1496"/>
      <c r="T174" s="1496"/>
      <c r="U174" s="1496"/>
      <c r="V174" s="1496"/>
      <c r="W174" s="1496"/>
      <c r="X174" s="1496"/>
      <c r="Y174" s="1496"/>
      <c r="Z174" s="1496"/>
      <c r="AA174" s="1496"/>
      <c r="AB174" s="1496"/>
      <c r="AC174" s="1496"/>
      <c r="AD174" s="1496"/>
      <c r="AE174" s="1496"/>
      <c r="AF174" s="1496"/>
      <c r="AG174" s="1496"/>
      <c r="AH174" s="1496"/>
      <c r="AI174" s="1496"/>
      <c r="AJ174" s="1496"/>
      <c r="AK174" s="1496"/>
      <c r="AL174" s="1496"/>
      <c r="AM174" s="1496"/>
      <c r="AN174" s="1496"/>
    </row>
    <row r="175">
      <c r="A175" s="1496"/>
      <c r="B175" s="1496"/>
      <c r="C175" s="1496"/>
      <c r="D175" s="1496"/>
      <c r="E175" s="1496"/>
      <c r="F175" s="1496"/>
      <c r="G175" s="1496"/>
      <c r="H175" s="1496"/>
      <c r="I175" s="1496"/>
      <c r="J175" s="1496"/>
      <c r="K175" s="1496"/>
      <c r="L175" s="1496"/>
      <c r="M175" s="1496"/>
      <c r="N175" s="1496"/>
      <c r="O175" s="1496"/>
      <c r="P175" s="1496"/>
      <c r="Q175" s="1496"/>
      <c r="R175" s="1496"/>
      <c r="S175" s="1496"/>
      <c r="T175" s="1496"/>
      <c r="U175" s="1496"/>
      <c r="V175" s="1496"/>
      <c r="W175" s="1496"/>
      <c r="X175" s="1496"/>
      <c r="Y175" s="1496"/>
      <c r="Z175" s="1496"/>
      <c r="AA175" s="1496"/>
      <c r="AB175" s="1496"/>
      <c r="AC175" s="1496"/>
      <c r="AD175" s="1496"/>
      <c r="AE175" s="1496"/>
      <c r="AF175" s="1496"/>
      <c r="AG175" s="1496"/>
      <c r="AH175" s="1496"/>
      <c r="AI175" s="1496"/>
      <c r="AJ175" s="1496"/>
      <c r="AK175" s="1496"/>
      <c r="AL175" s="1496"/>
      <c r="AM175" s="1496"/>
      <c r="AN175" s="1496"/>
    </row>
    <row r="176">
      <c r="A176" s="1496"/>
      <c r="B176" s="1496"/>
      <c r="C176" s="1496"/>
      <c r="D176" s="1496"/>
      <c r="E176" s="1496"/>
      <c r="F176" s="1496"/>
      <c r="G176" s="1496"/>
      <c r="H176" s="1496"/>
      <c r="I176" s="1496"/>
      <c r="J176" s="1496"/>
      <c r="K176" s="1496"/>
      <c r="L176" s="1496"/>
      <c r="M176" s="1496"/>
      <c r="N176" s="1496"/>
      <c r="O176" s="1496"/>
      <c r="P176" s="1496"/>
      <c r="Q176" s="1496"/>
      <c r="R176" s="1496"/>
      <c r="S176" s="1496"/>
      <c r="T176" s="1496"/>
      <c r="U176" s="1496"/>
      <c r="V176" s="1496"/>
      <c r="W176" s="1496"/>
      <c r="X176" s="1496"/>
      <c r="Y176" s="1496"/>
      <c r="Z176" s="1496"/>
      <c r="AA176" s="1496"/>
      <c r="AB176" s="1496"/>
      <c r="AC176" s="1496"/>
      <c r="AD176" s="1496"/>
      <c r="AE176" s="1496"/>
      <c r="AF176" s="1496"/>
      <c r="AG176" s="1496"/>
      <c r="AH176" s="1496"/>
      <c r="AI176" s="1496"/>
      <c r="AJ176" s="1496"/>
      <c r="AK176" s="1496"/>
      <c r="AL176" s="1496"/>
      <c r="AM176" s="1496"/>
      <c r="AN176" s="1496"/>
    </row>
    <row r="177">
      <c r="A177" s="1496"/>
      <c r="B177" s="1496"/>
      <c r="C177" s="1496"/>
      <c r="D177" s="1496"/>
      <c r="E177" s="1496"/>
      <c r="F177" s="1496"/>
      <c r="G177" s="1496"/>
      <c r="H177" s="1496"/>
      <c r="I177" s="1496"/>
      <c r="J177" s="1496"/>
      <c r="K177" s="1496"/>
      <c r="L177" s="1496"/>
      <c r="M177" s="1496"/>
      <c r="N177" s="1496"/>
      <c r="O177" s="1496"/>
      <c r="P177" s="1496"/>
      <c r="Q177" s="1496"/>
      <c r="R177" s="1496"/>
      <c r="S177" s="1496"/>
      <c r="T177" s="1496"/>
      <c r="U177" s="1496"/>
      <c r="V177" s="1496"/>
      <c r="W177" s="1496"/>
      <c r="X177" s="1496"/>
      <c r="Y177" s="1496"/>
      <c r="Z177" s="1496"/>
      <c r="AA177" s="1496"/>
      <c r="AB177" s="1496"/>
      <c r="AC177" s="1496"/>
      <c r="AD177" s="1496"/>
      <c r="AE177" s="1496"/>
      <c r="AF177" s="1496"/>
      <c r="AG177" s="1496"/>
      <c r="AH177" s="1496"/>
      <c r="AI177" s="1496"/>
      <c r="AJ177" s="1496"/>
      <c r="AK177" s="1496"/>
      <c r="AL177" s="1496"/>
      <c r="AM177" s="1496"/>
      <c r="AN177" s="1496"/>
    </row>
    <row r="178">
      <c r="A178" s="1496"/>
      <c r="B178" s="1496"/>
      <c r="C178" s="1496"/>
      <c r="D178" s="1496"/>
      <c r="E178" s="1496"/>
      <c r="F178" s="1496"/>
      <c r="G178" s="1496"/>
      <c r="H178" s="1496"/>
      <c r="I178" s="1496"/>
      <c r="J178" s="1496"/>
      <c r="K178" s="1496"/>
      <c r="L178" s="1496"/>
      <c r="M178" s="1496"/>
      <c r="N178" s="1496"/>
      <c r="O178" s="1496"/>
      <c r="P178" s="1496"/>
      <c r="Q178" s="1496"/>
      <c r="R178" s="1496"/>
      <c r="S178" s="1496"/>
      <c r="T178" s="1496"/>
      <c r="U178" s="1496"/>
      <c r="V178" s="1496"/>
      <c r="W178" s="1496"/>
      <c r="X178" s="1496"/>
      <c r="Y178" s="1496"/>
      <c r="Z178" s="1496"/>
      <c r="AA178" s="1496"/>
      <c r="AB178" s="1496"/>
      <c r="AC178" s="1496"/>
      <c r="AD178" s="1496"/>
      <c r="AE178" s="1496"/>
      <c r="AF178" s="1496"/>
      <c r="AG178" s="1496"/>
      <c r="AH178" s="1496"/>
      <c r="AI178" s="1496"/>
      <c r="AJ178" s="1496"/>
      <c r="AK178" s="1496"/>
      <c r="AL178" s="1496"/>
      <c r="AM178" s="1496"/>
      <c r="AN178" s="1496"/>
    </row>
    <row r="179">
      <c r="A179" s="1496"/>
      <c r="B179" s="1496"/>
      <c r="C179" s="1496"/>
      <c r="D179" s="1496"/>
      <c r="E179" s="1496"/>
      <c r="F179" s="1496"/>
      <c r="G179" s="1496"/>
      <c r="H179" s="1496"/>
      <c r="I179" s="1496"/>
      <c r="J179" s="1496"/>
      <c r="K179" s="1496"/>
      <c r="L179" s="1496"/>
      <c r="M179" s="1496"/>
      <c r="N179" s="1496"/>
      <c r="O179" s="1496"/>
      <c r="P179" s="1496"/>
      <c r="Q179" s="1496"/>
      <c r="R179" s="1496"/>
      <c r="S179" s="1496"/>
      <c r="T179" s="1496"/>
      <c r="U179" s="1496"/>
      <c r="V179" s="1496"/>
      <c r="W179" s="1496"/>
      <c r="X179" s="1496"/>
      <c r="Y179" s="1496"/>
      <c r="Z179" s="1496"/>
      <c r="AA179" s="1496"/>
      <c r="AB179" s="1496"/>
      <c r="AC179" s="1496"/>
      <c r="AD179" s="1496"/>
      <c r="AE179" s="1496"/>
      <c r="AF179" s="1496"/>
      <c r="AG179" s="1496"/>
      <c r="AH179" s="1496"/>
      <c r="AI179" s="1496"/>
      <c r="AJ179" s="1496"/>
      <c r="AK179" s="1496"/>
      <c r="AL179" s="1496"/>
      <c r="AM179" s="1496"/>
      <c r="AN179" s="1496"/>
    </row>
    <row r="180">
      <c r="A180" s="1496"/>
      <c r="B180" s="1496"/>
      <c r="C180" s="1496"/>
      <c r="D180" s="1496"/>
      <c r="E180" s="1496"/>
      <c r="F180" s="1496"/>
      <c r="G180" s="1496"/>
      <c r="H180" s="1496"/>
      <c r="I180" s="1496"/>
      <c r="J180" s="1496"/>
      <c r="K180" s="1496"/>
      <c r="L180" s="1496"/>
      <c r="M180" s="1496"/>
      <c r="N180" s="1496"/>
      <c r="O180" s="1496"/>
      <c r="P180" s="1496"/>
      <c r="Q180" s="1496"/>
      <c r="R180" s="1496"/>
      <c r="S180" s="1496"/>
      <c r="T180" s="1496"/>
      <c r="U180" s="1496"/>
      <c r="V180" s="1496"/>
      <c r="W180" s="1496"/>
      <c r="X180" s="1496"/>
      <c r="Y180" s="1496"/>
      <c r="Z180" s="1496"/>
      <c r="AA180" s="1496"/>
      <c r="AB180" s="1496"/>
      <c r="AC180" s="1496"/>
      <c r="AD180" s="1496"/>
      <c r="AE180" s="1496"/>
      <c r="AF180" s="1496"/>
      <c r="AG180" s="1496"/>
      <c r="AH180" s="1496"/>
      <c r="AI180" s="1496"/>
      <c r="AJ180" s="1496"/>
      <c r="AK180" s="1496"/>
      <c r="AL180" s="1496"/>
      <c r="AM180" s="1496"/>
      <c r="AN180" s="1496"/>
    </row>
    <row r="181">
      <c r="A181" s="1496"/>
      <c r="B181" s="1496"/>
      <c r="C181" s="1496"/>
      <c r="D181" s="1496"/>
      <c r="E181" s="1496"/>
      <c r="F181" s="1496"/>
      <c r="G181" s="1496"/>
      <c r="H181" s="1496"/>
      <c r="I181" s="1496"/>
      <c r="J181" s="1496"/>
      <c r="K181" s="1496"/>
      <c r="L181" s="1496"/>
      <c r="M181" s="1496"/>
      <c r="N181" s="1496"/>
      <c r="O181" s="1496"/>
      <c r="P181" s="1496"/>
      <c r="Q181" s="1496"/>
      <c r="R181" s="1496"/>
      <c r="S181" s="1496"/>
      <c r="T181" s="1496"/>
      <c r="U181" s="1496"/>
      <c r="V181" s="1496"/>
      <c r="W181" s="1496"/>
      <c r="X181" s="1496"/>
      <c r="Y181" s="1496"/>
      <c r="Z181" s="1496"/>
      <c r="AA181" s="1496"/>
      <c r="AB181" s="1496"/>
      <c r="AC181" s="1496"/>
      <c r="AD181" s="1496"/>
      <c r="AE181" s="1496"/>
      <c r="AF181" s="1496"/>
      <c r="AG181" s="1496"/>
      <c r="AH181" s="1496"/>
      <c r="AI181" s="1496"/>
      <c r="AJ181" s="1496"/>
      <c r="AK181" s="1496"/>
      <c r="AL181" s="1496"/>
      <c r="AM181" s="1496"/>
      <c r="AN181" s="1496"/>
    </row>
    <row r="182">
      <c r="A182" s="1496"/>
      <c r="B182" s="1496"/>
      <c r="C182" s="1496"/>
      <c r="D182" s="1496"/>
      <c r="E182" s="1496"/>
      <c r="F182" s="1496"/>
      <c r="G182" s="1496"/>
      <c r="H182" s="1496"/>
      <c r="I182" s="1496"/>
      <c r="J182" s="1496"/>
      <c r="K182" s="1496"/>
      <c r="L182" s="1496"/>
      <c r="M182" s="1496"/>
      <c r="N182" s="1496"/>
      <c r="O182" s="1496"/>
      <c r="P182" s="1496"/>
      <c r="Q182" s="1496"/>
      <c r="R182" s="1496"/>
      <c r="S182" s="1496"/>
      <c r="T182" s="1496"/>
      <c r="U182" s="1496"/>
      <c r="V182" s="1496"/>
      <c r="W182" s="1496"/>
      <c r="X182" s="1496"/>
      <c r="Y182" s="1496"/>
      <c r="Z182" s="1496"/>
      <c r="AA182" s="1496"/>
      <c r="AB182" s="1496"/>
      <c r="AC182" s="1496"/>
      <c r="AD182" s="1496"/>
      <c r="AE182" s="1496"/>
      <c r="AF182" s="1496"/>
      <c r="AG182" s="1496"/>
      <c r="AH182" s="1496"/>
      <c r="AI182" s="1496"/>
      <c r="AJ182" s="1496"/>
      <c r="AK182" s="1496"/>
      <c r="AL182" s="1496"/>
      <c r="AM182" s="1496"/>
      <c r="AN182" s="1496"/>
    </row>
    <row r="183">
      <c r="A183" s="1496"/>
      <c r="B183" s="1496"/>
      <c r="C183" s="1496"/>
      <c r="D183" s="1496"/>
      <c r="E183" s="1496"/>
      <c r="F183" s="1496"/>
      <c r="G183" s="1496"/>
      <c r="H183" s="1496"/>
      <c r="I183" s="1496"/>
      <c r="J183" s="1496"/>
      <c r="K183" s="1496"/>
      <c r="L183" s="1496"/>
      <c r="M183" s="1496"/>
      <c r="N183" s="1496"/>
      <c r="O183" s="1496"/>
      <c r="P183" s="1496"/>
      <c r="Q183" s="1496"/>
      <c r="R183" s="1496"/>
      <c r="S183" s="1496"/>
      <c r="T183" s="1496"/>
      <c r="U183" s="1496"/>
      <c r="V183" s="1496"/>
      <c r="W183" s="1496"/>
      <c r="X183" s="1496"/>
      <c r="Y183" s="1496"/>
      <c r="Z183" s="1496"/>
      <c r="AA183" s="1496"/>
      <c r="AB183" s="1496"/>
      <c r="AC183" s="1496"/>
      <c r="AD183" s="1496"/>
      <c r="AE183" s="1496"/>
      <c r="AF183" s="1496"/>
      <c r="AG183" s="1496"/>
      <c r="AH183" s="1496"/>
      <c r="AI183" s="1496"/>
      <c r="AJ183" s="1496"/>
      <c r="AK183" s="1496"/>
      <c r="AL183" s="1496"/>
      <c r="AM183" s="1496"/>
      <c r="AN183" s="1496"/>
    </row>
    <row r="184">
      <c r="A184" s="1496"/>
      <c r="B184" s="1496"/>
      <c r="C184" s="1496"/>
      <c r="D184" s="1496"/>
      <c r="E184" s="1496"/>
      <c r="F184" s="1496"/>
      <c r="G184" s="1496"/>
      <c r="H184" s="1496"/>
      <c r="I184" s="1496"/>
      <c r="J184" s="1496"/>
      <c r="K184" s="1496"/>
      <c r="L184" s="1496"/>
      <c r="M184" s="1496"/>
      <c r="N184" s="1496"/>
      <c r="O184" s="1496"/>
      <c r="P184" s="1496"/>
      <c r="Q184" s="1496"/>
      <c r="R184" s="1496"/>
      <c r="S184" s="1496"/>
      <c r="T184" s="1496"/>
      <c r="U184" s="1496"/>
      <c r="V184" s="1496"/>
      <c r="W184" s="1496"/>
      <c r="X184" s="1496"/>
      <c r="Y184" s="1496"/>
      <c r="Z184" s="1496"/>
      <c r="AA184" s="1496"/>
      <c r="AB184" s="1496"/>
      <c r="AC184" s="1496"/>
      <c r="AD184" s="1496"/>
      <c r="AE184" s="1496"/>
      <c r="AF184" s="1496"/>
      <c r="AG184" s="1496"/>
      <c r="AH184" s="1496"/>
      <c r="AI184" s="1496"/>
      <c r="AJ184" s="1496"/>
      <c r="AK184" s="1496"/>
      <c r="AL184" s="1496"/>
      <c r="AM184" s="1496"/>
      <c r="AN184" s="1496"/>
    </row>
    <row r="185">
      <c r="A185" s="1496"/>
      <c r="B185" s="1496"/>
      <c r="C185" s="1496"/>
      <c r="D185" s="1496"/>
      <c r="E185" s="1496"/>
      <c r="F185" s="1496"/>
      <c r="G185" s="1496"/>
      <c r="H185" s="1496"/>
      <c r="I185" s="1496"/>
      <c r="J185" s="1496"/>
      <c r="K185" s="1496"/>
      <c r="L185" s="1496"/>
      <c r="M185" s="1496"/>
      <c r="N185" s="1496"/>
      <c r="O185" s="1496"/>
      <c r="P185" s="1496"/>
      <c r="Q185" s="1496"/>
      <c r="R185" s="1496"/>
      <c r="S185" s="1496"/>
      <c r="T185" s="1496"/>
      <c r="U185" s="1496"/>
      <c r="V185" s="1496"/>
      <c r="W185" s="1496"/>
      <c r="X185" s="1496"/>
      <c r="Y185" s="1496"/>
      <c r="Z185" s="1496"/>
      <c r="AA185" s="1496"/>
      <c r="AB185" s="1496"/>
      <c r="AC185" s="1496"/>
      <c r="AD185" s="1496"/>
      <c r="AE185" s="1496"/>
      <c r="AF185" s="1496"/>
      <c r="AG185" s="1496"/>
      <c r="AH185" s="1496"/>
      <c r="AI185" s="1496"/>
      <c r="AJ185" s="1496"/>
      <c r="AK185" s="1496"/>
      <c r="AL185" s="1496"/>
      <c r="AM185" s="1496"/>
      <c r="AN185" s="1496"/>
    </row>
    <row r="186">
      <c r="A186" s="1496"/>
      <c r="B186" s="1496"/>
      <c r="C186" s="1496"/>
      <c r="D186" s="1496"/>
      <c r="E186" s="1496"/>
      <c r="F186" s="1496"/>
      <c r="G186" s="1496"/>
      <c r="H186" s="1496"/>
      <c r="I186" s="1496"/>
      <c r="J186" s="1496"/>
      <c r="K186" s="1496"/>
      <c r="L186" s="1496"/>
      <c r="M186" s="1496"/>
      <c r="N186" s="1496"/>
      <c r="O186" s="1496"/>
      <c r="P186" s="1496"/>
      <c r="Q186" s="1496"/>
      <c r="R186" s="1496"/>
      <c r="S186" s="1496"/>
      <c r="T186" s="1496"/>
      <c r="U186" s="1496"/>
      <c r="V186" s="1496"/>
      <c r="W186" s="1496"/>
      <c r="X186" s="1496"/>
      <c r="Y186" s="1496"/>
      <c r="Z186" s="1496"/>
      <c r="AA186" s="1496"/>
      <c r="AB186" s="1496"/>
      <c r="AC186" s="1496"/>
      <c r="AD186" s="1496"/>
      <c r="AE186" s="1496"/>
      <c r="AF186" s="1496"/>
      <c r="AG186" s="1496"/>
      <c r="AH186" s="1496"/>
      <c r="AI186" s="1496"/>
      <c r="AJ186" s="1496"/>
      <c r="AK186" s="1496"/>
      <c r="AL186" s="1496"/>
      <c r="AM186" s="1496"/>
      <c r="AN186" s="1496"/>
    </row>
    <row r="187">
      <c r="A187" s="1496"/>
      <c r="B187" s="1496"/>
      <c r="C187" s="1496"/>
      <c r="D187" s="1496"/>
      <c r="E187" s="1496"/>
      <c r="F187" s="1496"/>
      <c r="G187" s="1496"/>
      <c r="H187" s="1496"/>
      <c r="I187" s="1496"/>
      <c r="J187" s="1496"/>
      <c r="K187" s="1496"/>
      <c r="L187" s="1496"/>
      <c r="M187" s="1496"/>
      <c r="N187" s="1496"/>
      <c r="O187" s="1496"/>
      <c r="P187" s="1496"/>
      <c r="Q187" s="1496"/>
      <c r="R187" s="1496"/>
      <c r="S187" s="1496"/>
      <c r="T187" s="1496"/>
      <c r="U187" s="1496"/>
      <c r="V187" s="1496"/>
      <c r="W187" s="1496"/>
      <c r="X187" s="1496"/>
      <c r="Y187" s="1496"/>
      <c r="Z187" s="1496"/>
      <c r="AA187" s="1496"/>
      <c r="AB187" s="1496"/>
      <c r="AC187" s="1496"/>
      <c r="AD187" s="1496"/>
      <c r="AE187" s="1496"/>
      <c r="AF187" s="1496"/>
      <c r="AG187" s="1496"/>
      <c r="AH187" s="1496"/>
      <c r="AI187" s="1496"/>
      <c r="AJ187" s="1496"/>
      <c r="AK187" s="1496"/>
      <c r="AL187" s="1496"/>
      <c r="AM187" s="1496"/>
      <c r="AN187" s="1496"/>
    </row>
    <row r="188">
      <c r="A188" s="1496"/>
      <c r="B188" s="1496"/>
      <c r="C188" s="1496"/>
      <c r="D188" s="1496"/>
      <c r="E188" s="1496"/>
      <c r="F188" s="1496"/>
      <c r="G188" s="1496"/>
      <c r="H188" s="1496"/>
      <c r="I188" s="1496"/>
      <c r="J188" s="1496"/>
      <c r="K188" s="1496"/>
      <c r="L188" s="1496"/>
      <c r="M188" s="1496"/>
      <c r="N188" s="1496"/>
      <c r="O188" s="1496"/>
      <c r="P188" s="1496"/>
      <c r="Q188" s="1496"/>
      <c r="R188" s="1496"/>
      <c r="S188" s="1496"/>
      <c r="T188" s="1496"/>
      <c r="U188" s="1496"/>
      <c r="V188" s="1496"/>
      <c r="W188" s="1496"/>
      <c r="X188" s="1496"/>
      <c r="Y188" s="1496"/>
      <c r="Z188" s="1496"/>
      <c r="AA188" s="1496"/>
      <c r="AB188" s="1496"/>
      <c r="AC188" s="1496"/>
      <c r="AD188" s="1496"/>
      <c r="AE188" s="1496"/>
      <c r="AF188" s="1496"/>
      <c r="AG188" s="1496"/>
      <c r="AH188" s="1496"/>
      <c r="AI188" s="1496"/>
      <c r="AJ188" s="1496"/>
      <c r="AK188" s="1496"/>
      <c r="AL188" s="1496"/>
      <c r="AM188" s="1496"/>
      <c r="AN188" s="1496"/>
    </row>
    <row r="189">
      <c r="A189" s="1496"/>
      <c r="B189" s="1496"/>
      <c r="C189" s="1496"/>
      <c r="D189" s="1496"/>
      <c r="E189" s="1496"/>
      <c r="F189" s="1496"/>
      <c r="G189" s="1496"/>
      <c r="H189" s="1496"/>
      <c r="I189" s="1496"/>
      <c r="J189" s="1496"/>
      <c r="K189" s="1496"/>
      <c r="L189" s="1496"/>
      <c r="M189" s="1496"/>
      <c r="N189" s="1496"/>
      <c r="O189" s="1496"/>
      <c r="P189" s="1496"/>
      <c r="Q189" s="1496"/>
      <c r="R189" s="1496"/>
      <c r="S189" s="1496"/>
      <c r="T189" s="1496"/>
      <c r="U189" s="1496"/>
      <c r="V189" s="1496"/>
      <c r="W189" s="1496"/>
      <c r="X189" s="1496"/>
      <c r="Y189" s="1496"/>
      <c r="Z189" s="1496"/>
      <c r="AA189" s="1496"/>
      <c r="AB189" s="1496"/>
      <c r="AC189" s="1496"/>
      <c r="AD189" s="1496"/>
      <c r="AE189" s="1496"/>
      <c r="AF189" s="1496"/>
      <c r="AG189" s="1496"/>
      <c r="AH189" s="1496"/>
      <c r="AI189" s="1496"/>
      <c r="AJ189" s="1496"/>
      <c r="AK189" s="1496"/>
      <c r="AL189" s="1496"/>
      <c r="AM189" s="1496"/>
      <c r="AN189" s="1496"/>
    </row>
    <row r="190">
      <c r="A190" s="1496"/>
      <c r="B190" s="1496"/>
      <c r="C190" s="1496"/>
      <c r="D190" s="1496"/>
      <c r="E190" s="1496"/>
      <c r="F190" s="1496"/>
      <c r="G190" s="1496"/>
      <c r="H190" s="1496"/>
      <c r="I190" s="1496"/>
      <c r="J190" s="1496"/>
      <c r="K190" s="1496"/>
      <c r="L190" s="1496"/>
      <c r="M190" s="1496"/>
      <c r="N190" s="1496"/>
      <c r="O190" s="1496"/>
      <c r="P190" s="1496"/>
      <c r="Q190" s="1496"/>
      <c r="R190" s="1496"/>
      <c r="S190" s="1496"/>
      <c r="T190" s="1496"/>
      <c r="U190" s="1496"/>
      <c r="V190" s="1496"/>
      <c r="W190" s="1496"/>
      <c r="X190" s="1496"/>
      <c r="Y190" s="1496"/>
      <c r="Z190" s="1496"/>
      <c r="AA190" s="1496"/>
      <c r="AB190" s="1496"/>
      <c r="AC190" s="1496"/>
      <c r="AD190" s="1496"/>
      <c r="AE190" s="1496"/>
      <c r="AF190" s="1496"/>
      <c r="AG190" s="1496"/>
      <c r="AH190" s="1496"/>
      <c r="AI190" s="1496"/>
      <c r="AJ190" s="1496"/>
      <c r="AK190" s="1496"/>
      <c r="AL190" s="1496"/>
      <c r="AM190" s="1496"/>
      <c r="AN190" s="1496"/>
    </row>
    <row r="191">
      <c r="A191" s="1496"/>
      <c r="B191" s="1496"/>
      <c r="C191" s="1496"/>
      <c r="D191" s="1496"/>
      <c r="E191" s="1496"/>
      <c r="F191" s="1496"/>
      <c r="G191" s="1496"/>
      <c r="H191" s="1496"/>
      <c r="I191" s="1496"/>
      <c r="J191" s="1496"/>
      <c r="K191" s="1496"/>
      <c r="L191" s="1496"/>
      <c r="M191" s="1496"/>
      <c r="N191" s="1496"/>
      <c r="O191" s="1496"/>
      <c r="P191" s="1496"/>
      <c r="Q191" s="1496"/>
      <c r="R191" s="1496"/>
      <c r="S191" s="1496"/>
      <c r="T191" s="1496"/>
      <c r="U191" s="1496"/>
      <c r="V191" s="1496"/>
      <c r="W191" s="1496"/>
      <c r="X191" s="1496"/>
      <c r="Y191" s="1496"/>
      <c r="Z191" s="1496"/>
      <c r="AA191" s="1496"/>
      <c r="AB191" s="1496"/>
      <c r="AC191" s="1496"/>
      <c r="AD191" s="1496"/>
      <c r="AE191" s="1496"/>
      <c r="AF191" s="1496"/>
      <c r="AG191" s="1496"/>
      <c r="AH191" s="1496"/>
      <c r="AI191" s="1496"/>
      <c r="AJ191" s="1496"/>
      <c r="AK191" s="1496"/>
      <c r="AL191" s="1496"/>
      <c r="AM191" s="1496"/>
      <c r="AN191" s="1496"/>
    </row>
    <row r="192">
      <c r="A192" s="1496"/>
      <c r="B192" s="1496"/>
      <c r="C192" s="1496"/>
      <c r="D192" s="1496"/>
      <c r="E192" s="1496"/>
      <c r="F192" s="1496"/>
      <c r="G192" s="1496"/>
      <c r="H192" s="1496"/>
      <c r="I192" s="1496"/>
      <c r="J192" s="1496"/>
      <c r="K192" s="1496"/>
      <c r="L192" s="1496"/>
      <c r="M192" s="1496"/>
      <c r="N192" s="1496"/>
      <c r="O192" s="1496"/>
      <c r="P192" s="1496"/>
      <c r="Q192" s="1496"/>
      <c r="R192" s="1496"/>
      <c r="S192" s="1496"/>
      <c r="T192" s="1496"/>
      <c r="U192" s="1496"/>
      <c r="V192" s="1496"/>
      <c r="W192" s="1496"/>
      <c r="X192" s="1496"/>
      <c r="Y192" s="1496"/>
      <c r="Z192" s="1496"/>
      <c r="AA192" s="1496"/>
      <c r="AB192" s="1496"/>
      <c r="AC192" s="1496"/>
      <c r="AD192" s="1496"/>
      <c r="AE192" s="1496"/>
      <c r="AF192" s="1496"/>
      <c r="AG192" s="1496"/>
      <c r="AH192" s="1496"/>
      <c r="AI192" s="1496"/>
      <c r="AJ192" s="1496"/>
      <c r="AK192" s="1496"/>
      <c r="AL192" s="1496"/>
      <c r="AM192" s="1496"/>
      <c r="AN192" s="1496"/>
    </row>
    <row r="193">
      <c r="A193" s="1496"/>
      <c r="B193" s="1496"/>
      <c r="C193" s="1496"/>
      <c r="D193" s="1496"/>
      <c r="E193" s="1496"/>
      <c r="F193" s="1496"/>
      <c r="G193" s="1496"/>
      <c r="H193" s="1496"/>
      <c r="I193" s="1496"/>
      <c r="J193" s="1496"/>
      <c r="K193" s="1496"/>
      <c r="L193" s="1496"/>
      <c r="M193" s="1496"/>
      <c r="N193" s="1496"/>
      <c r="O193" s="1496"/>
      <c r="P193" s="1496"/>
      <c r="Q193" s="1496"/>
      <c r="R193" s="1496"/>
      <c r="S193" s="1496"/>
      <c r="T193" s="1496"/>
      <c r="U193" s="1496"/>
      <c r="V193" s="1496"/>
      <c r="W193" s="1496"/>
      <c r="X193" s="1496"/>
      <c r="Y193" s="1496"/>
      <c r="Z193" s="1496"/>
      <c r="AA193" s="1496"/>
      <c r="AB193" s="1496"/>
      <c r="AC193" s="1496"/>
      <c r="AD193" s="1496"/>
      <c r="AE193" s="1496"/>
      <c r="AF193" s="1496"/>
      <c r="AG193" s="1496"/>
      <c r="AH193" s="1496"/>
      <c r="AI193" s="1496"/>
      <c r="AJ193" s="1496"/>
      <c r="AK193" s="1496"/>
      <c r="AL193" s="1496"/>
      <c r="AM193" s="1496"/>
      <c r="AN193" s="1496"/>
    </row>
    <row r="194">
      <c r="A194" s="1496"/>
      <c r="B194" s="1496"/>
      <c r="C194" s="1496"/>
      <c r="D194" s="1496"/>
      <c r="E194" s="1496"/>
      <c r="F194" s="1496"/>
      <c r="G194" s="1496"/>
      <c r="H194" s="1496"/>
      <c r="I194" s="1496"/>
      <c r="J194" s="1496"/>
      <c r="K194" s="1496"/>
      <c r="L194" s="1496"/>
      <c r="M194" s="1496"/>
      <c r="N194" s="1496"/>
      <c r="O194" s="1496"/>
      <c r="P194" s="1496"/>
      <c r="Q194" s="1496"/>
      <c r="R194" s="1496"/>
      <c r="S194" s="1496"/>
      <c r="T194" s="1496"/>
      <c r="U194" s="1496"/>
      <c r="V194" s="1496"/>
      <c r="W194" s="1496"/>
      <c r="X194" s="1496"/>
      <c r="Y194" s="1496"/>
      <c r="Z194" s="1496"/>
      <c r="AA194" s="1496"/>
      <c r="AB194" s="1496"/>
      <c r="AC194" s="1496"/>
      <c r="AD194" s="1496"/>
      <c r="AE194" s="1496"/>
      <c r="AF194" s="1496"/>
      <c r="AG194" s="1496"/>
      <c r="AH194" s="1496"/>
      <c r="AI194" s="1496"/>
      <c r="AJ194" s="1496"/>
      <c r="AK194" s="1496"/>
      <c r="AL194" s="1496"/>
      <c r="AM194" s="1496"/>
      <c r="AN194" s="1496"/>
    </row>
    <row r="195">
      <c r="A195" s="1496"/>
      <c r="B195" s="1496"/>
      <c r="C195" s="1496"/>
      <c r="D195" s="1496"/>
      <c r="E195" s="1496"/>
      <c r="F195" s="1496"/>
      <c r="G195" s="1496"/>
      <c r="H195" s="1496"/>
      <c r="I195" s="1496"/>
      <c r="J195" s="1496"/>
      <c r="K195" s="1496"/>
      <c r="L195" s="1496"/>
      <c r="M195" s="1496"/>
      <c r="N195" s="1496"/>
      <c r="O195" s="1496"/>
      <c r="P195" s="1496"/>
      <c r="Q195" s="1496"/>
      <c r="R195" s="1496"/>
      <c r="S195" s="1496"/>
      <c r="T195" s="1496"/>
      <c r="U195" s="1496"/>
      <c r="V195" s="1496"/>
      <c r="W195" s="1496"/>
      <c r="X195" s="1496"/>
      <c r="Y195" s="1496"/>
      <c r="Z195" s="1496"/>
      <c r="AA195" s="1496"/>
      <c r="AB195" s="1496"/>
      <c r="AC195" s="1496"/>
      <c r="AD195" s="1496"/>
      <c r="AE195" s="1496"/>
      <c r="AF195" s="1496"/>
      <c r="AG195" s="1496"/>
      <c r="AH195" s="1496"/>
      <c r="AI195" s="1496"/>
      <c r="AJ195" s="1496"/>
      <c r="AK195" s="1496"/>
      <c r="AL195" s="1496"/>
      <c r="AM195" s="1496"/>
      <c r="AN195" s="1496"/>
    </row>
    <row r="196">
      <c r="A196" s="1496"/>
      <c r="B196" s="1496"/>
      <c r="C196" s="1496"/>
      <c r="D196" s="1496"/>
      <c r="E196" s="1496"/>
      <c r="F196" s="1496"/>
      <c r="G196" s="1496"/>
      <c r="H196" s="1496"/>
      <c r="I196" s="1496"/>
      <c r="J196" s="1496"/>
      <c r="K196" s="1496"/>
      <c r="L196" s="1496"/>
      <c r="M196" s="1496"/>
      <c r="N196" s="1496"/>
      <c r="O196" s="1496"/>
      <c r="P196" s="1496"/>
      <c r="Q196" s="1496"/>
      <c r="R196" s="1496"/>
      <c r="S196" s="1496"/>
      <c r="T196" s="1496"/>
      <c r="U196" s="1496"/>
      <c r="V196" s="1496"/>
      <c r="W196" s="1496"/>
      <c r="X196" s="1496"/>
      <c r="Y196" s="1496"/>
      <c r="Z196" s="1496"/>
      <c r="AA196" s="1496"/>
      <c r="AB196" s="1496"/>
      <c r="AC196" s="1496"/>
      <c r="AD196" s="1496"/>
      <c r="AE196" s="1496"/>
      <c r="AF196" s="1496"/>
      <c r="AG196" s="1496"/>
      <c r="AH196" s="1496"/>
      <c r="AI196" s="1496"/>
      <c r="AJ196" s="1496"/>
      <c r="AK196" s="1496"/>
      <c r="AL196" s="1496"/>
      <c r="AM196" s="1496"/>
      <c r="AN196" s="1496"/>
    </row>
    <row r="197">
      <c r="A197" s="1496"/>
      <c r="B197" s="1496"/>
      <c r="C197" s="1496"/>
      <c r="D197" s="1496"/>
      <c r="E197" s="1496"/>
      <c r="F197" s="1496"/>
      <c r="G197" s="1496"/>
      <c r="H197" s="1496"/>
      <c r="I197" s="1496"/>
      <c r="J197" s="1496"/>
      <c r="K197" s="1496"/>
      <c r="L197" s="1496"/>
      <c r="M197" s="1496"/>
      <c r="N197" s="1496"/>
      <c r="O197" s="1496"/>
      <c r="P197" s="1496"/>
      <c r="Q197" s="1496"/>
      <c r="R197" s="1496"/>
      <c r="S197" s="1496"/>
      <c r="T197" s="1496"/>
      <c r="U197" s="1496"/>
      <c r="V197" s="1496"/>
      <c r="W197" s="1496"/>
      <c r="X197" s="1496"/>
      <c r="Y197" s="1496"/>
      <c r="Z197" s="1496"/>
      <c r="AA197" s="1496"/>
      <c r="AB197" s="1496"/>
      <c r="AC197" s="1496"/>
      <c r="AD197" s="1496"/>
      <c r="AE197" s="1496"/>
      <c r="AF197" s="1496"/>
      <c r="AG197" s="1496"/>
      <c r="AH197" s="1496"/>
      <c r="AI197" s="1496"/>
      <c r="AJ197" s="1496"/>
      <c r="AK197" s="1496"/>
      <c r="AL197" s="1496"/>
      <c r="AM197" s="1496"/>
      <c r="AN197" s="1496"/>
    </row>
    <row r="198">
      <c r="A198" s="1496"/>
      <c r="B198" s="1496"/>
      <c r="C198" s="1496"/>
      <c r="D198" s="1496"/>
      <c r="E198" s="1496"/>
      <c r="F198" s="1496"/>
      <c r="G198" s="1496"/>
      <c r="H198" s="1496"/>
      <c r="I198" s="1496"/>
      <c r="J198" s="1496"/>
      <c r="K198" s="1496"/>
      <c r="L198" s="1496"/>
      <c r="M198" s="1496"/>
      <c r="N198" s="1496"/>
      <c r="O198" s="1496"/>
      <c r="P198" s="1496"/>
      <c r="Q198" s="1496"/>
      <c r="R198" s="1496"/>
      <c r="S198" s="1496"/>
      <c r="T198" s="1496"/>
      <c r="U198" s="1496"/>
      <c r="V198" s="1496"/>
      <c r="W198" s="1496"/>
      <c r="X198" s="1496"/>
      <c r="Y198" s="1496"/>
      <c r="Z198" s="1496"/>
      <c r="AA198" s="1496"/>
      <c r="AB198" s="1496"/>
      <c r="AC198" s="1496"/>
      <c r="AD198" s="1496"/>
      <c r="AE198" s="1496"/>
      <c r="AF198" s="1496"/>
      <c r="AG198" s="1496"/>
      <c r="AH198" s="1496"/>
      <c r="AI198" s="1496"/>
      <c r="AJ198" s="1496"/>
      <c r="AK198" s="1496"/>
      <c r="AL198" s="1496"/>
      <c r="AM198" s="1496"/>
      <c r="AN198" s="1496"/>
    </row>
    <row r="199">
      <c r="A199" s="1496"/>
      <c r="B199" s="1496"/>
      <c r="C199" s="1496"/>
      <c r="D199" s="1496"/>
      <c r="E199" s="1496"/>
      <c r="F199" s="1496"/>
      <c r="G199" s="1496"/>
      <c r="H199" s="1496"/>
      <c r="I199" s="1496"/>
      <c r="J199" s="1496"/>
      <c r="K199" s="1496"/>
      <c r="L199" s="1496"/>
      <c r="M199" s="1496"/>
      <c r="N199" s="1496"/>
      <c r="O199" s="1496"/>
      <c r="P199" s="1496"/>
      <c r="Q199" s="1496"/>
      <c r="R199" s="1496"/>
      <c r="S199" s="1496"/>
      <c r="T199" s="1496"/>
      <c r="U199" s="1496"/>
      <c r="V199" s="1496"/>
      <c r="W199" s="1496"/>
      <c r="X199" s="1496"/>
      <c r="Y199" s="1496"/>
      <c r="Z199" s="1496"/>
      <c r="AA199" s="1496"/>
      <c r="AB199" s="1496"/>
      <c r="AC199" s="1496"/>
      <c r="AD199" s="1496"/>
      <c r="AE199" s="1496"/>
      <c r="AF199" s="1496"/>
      <c r="AG199" s="1496"/>
      <c r="AH199" s="1496"/>
      <c r="AI199" s="1496"/>
      <c r="AJ199" s="1496"/>
      <c r="AK199" s="1496"/>
      <c r="AL199" s="1496"/>
      <c r="AM199" s="1496"/>
      <c r="AN199" s="1496"/>
    </row>
    <row r="200">
      <c r="A200" s="1496"/>
      <c r="B200" s="1496"/>
      <c r="C200" s="1496"/>
      <c r="D200" s="1496"/>
      <c r="E200" s="1496"/>
      <c r="F200" s="1496"/>
      <c r="G200" s="1496"/>
      <c r="H200" s="1496"/>
      <c r="I200" s="1496"/>
      <c r="J200" s="1496"/>
      <c r="K200" s="1496"/>
      <c r="L200" s="1496"/>
      <c r="M200" s="1496"/>
      <c r="N200" s="1496"/>
      <c r="O200" s="1496"/>
      <c r="P200" s="1496"/>
      <c r="Q200" s="1496"/>
      <c r="R200" s="1496"/>
      <c r="S200" s="1496"/>
      <c r="T200" s="1496"/>
      <c r="U200" s="1496"/>
      <c r="V200" s="1496"/>
      <c r="W200" s="1496"/>
      <c r="X200" s="1496"/>
      <c r="Y200" s="1496"/>
      <c r="Z200" s="1496"/>
      <c r="AA200" s="1496"/>
      <c r="AB200" s="1496"/>
      <c r="AC200" s="1496"/>
      <c r="AD200" s="1496"/>
      <c r="AE200" s="1496"/>
      <c r="AF200" s="1496"/>
      <c r="AG200" s="1496"/>
      <c r="AH200" s="1496"/>
      <c r="AI200" s="1496"/>
      <c r="AJ200" s="1496"/>
      <c r="AK200" s="1496"/>
      <c r="AL200" s="1496"/>
      <c r="AM200" s="1496"/>
      <c r="AN200" s="1496"/>
    </row>
    <row r="201">
      <c r="A201" s="1496"/>
      <c r="B201" s="1496"/>
      <c r="C201" s="1496"/>
      <c r="D201" s="1496"/>
      <c r="E201" s="1496"/>
      <c r="F201" s="1496"/>
      <c r="G201" s="1496"/>
      <c r="H201" s="1496"/>
      <c r="I201" s="1496"/>
      <c r="J201" s="1496"/>
      <c r="K201" s="1496"/>
      <c r="L201" s="1496"/>
      <c r="M201" s="1496"/>
      <c r="N201" s="1496"/>
      <c r="O201" s="1496"/>
      <c r="P201" s="1496"/>
      <c r="Q201" s="1496"/>
      <c r="R201" s="1496"/>
      <c r="S201" s="1496"/>
      <c r="T201" s="1496"/>
      <c r="U201" s="1496"/>
      <c r="V201" s="1496"/>
      <c r="W201" s="1496"/>
      <c r="X201" s="1496"/>
      <c r="Y201" s="1496"/>
      <c r="Z201" s="1496"/>
      <c r="AA201" s="1496"/>
      <c r="AB201" s="1496"/>
      <c r="AC201" s="1496"/>
      <c r="AD201" s="1496"/>
      <c r="AE201" s="1496"/>
      <c r="AF201" s="1496"/>
      <c r="AG201" s="1496"/>
      <c r="AH201" s="1496"/>
      <c r="AI201" s="1496"/>
      <c r="AJ201" s="1496"/>
      <c r="AK201" s="1496"/>
      <c r="AL201" s="1496"/>
      <c r="AM201" s="1496"/>
      <c r="AN201" s="1496"/>
    </row>
    <row r="202">
      <c r="A202" s="1496"/>
      <c r="B202" s="1496"/>
      <c r="C202" s="1496"/>
      <c r="D202" s="1496"/>
      <c r="E202" s="1496"/>
      <c r="F202" s="1496"/>
      <c r="G202" s="1496"/>
      <c r="H202" s="1496"/>
      <c r="I202" s="1496"/>
      <c r="J202" s="1496"/>
      <c r="K202" s="1496"/>
      <c r="L202" s="1496"/>
      <c r="M202" s="1496"/>
      <c r="N202" s="1496"/>
      <c r="O202" s="1496"/>
      <c r="P202" s="1496"/>
      <c r="Q202" s="1496"/>
      <c r="R202" s="1496"/>
      <c r="S202" s="1496"/>
      <c r="T202" s="1496"/>
      <c r="U202" s="1496"/>
      <c r="V202" s="1496"/>
      <c r="W202" s="1496"/>
      <c r="X202" s="1496"/>
      <c r="Y202" s="1496"/>
      <c r="Z202" s="1496"/>
      <c r="AA202" s="1496"/>
      <c r="AB202" s="1496"/>
      <c r="AC202" s="1496"/>
      <c r="AD202" s="1496"/>
      <c r="AE202" s="1496"/>
      <c r="AF202" s="1496"/>
      <c r="AG202" s="1496"/>
      <c r="AH202" s="1496"/>
      <c r="AI202" s="1496"/>
      <c r="AJ202" s="1496"/>
      <c r="AK202" s="1496"/>
      <c r="AL202" s="1496"/>
      <c r="AM202" s="1496"/>
      <c r="AN202" s="1496"/>
    </row>
    <row r="203">
      <c r="A203" s="1496"/>
      <c r="B203" s="1496"/>
      <c r="C203" s="1496"/>
      <c r="D203" s="1496"/>
      <c r="E203" s="1496"/>
      <c r="F203" s="1496"/>
      <c r="G203" s="1496"/>
      <c r="H203" s="1496"/>
      <c r="I203" s="1496"/>
      <c r="J203" s="1496"/>
      <c r="K203" s="1496"/>
      <c r="L203" s="1496"/>
      <c r="M203" s="1496"/>
      <c r="N203" s="1496"/>
      <c r="O203" s="1496"/>
      <c r="P203" s="1496"/>
      <c r="Q203" s="1496"/>
      <c r="R203" s="1496"/>
      <c r="S203" s="1496"/>
      <c r="T203" s="1496"/>
      <c r="U203" s="1496"/>
      <c r="V203" s="1496"/>
      <c r="W203" s="1496"/>
      <c r="X203" s="1496"/>
      <c r="Y203" s="1496"/>
      <c r="Z203" s="1496"/>
      <c r="AA203" s="1496"/>
      <c r="AB203" s="1496"/>
      <c r="AC203" s="1496"/>
      <c r="AD203" s="1496"/>
      <c r="AE203" s="1496"/>
      <c r="AF203" s="1496"/>
      <c r="AG203" s="1496"/>
      <c r="AH203" s="1496"/>
      <c r="AI203" s="1496"/>
      <c r="AJ203" s="1496"/>
      <c r="AK203" s="1496"/>
      <c r="AL203" s="1496"/>
      <c r="AM203" s="1496"/>
      <c r="AN203" s="1496"/>
    </row>
    <row r="204">
      <c r="A204" s="1496"/>
      <c r="B204" s="1496"/>
      <c r="C204" s="1496"/>
      <c r="D204" s="1496"/>
      <c r="E204" s="1496"/>
      <c r="F204" s="1496"/>
      <c r="G204" s="1496"/>
      <c r="H204" s="1496"/>
      <c r="I204" s="1496"/>
      <c r="J204" s="1496"/>
      <c r="K204" s="1496"/>
      <c r="L204" s="1496"/>
      <c r="M204" s="1496"/>
      <c r="N204" s="1496"/>
      <c r="O204" s="1496"/>
      <c r="P204" s="1496"/>
      <c r="Q204" s="1496"/>
      <c r="R204" s="1496"/>
      <c r="S204" s="1496"/>
      <c r="T204" s="1496"/>
      <c r="U204" s="1496"/>
      <c r="V204" s="1496"/>
      <c r="W204" s="1496"/>
      <c r="X204" s="1496"/>
      <c r="Y204" s="1496"/>
      <c r="Z204" s="1496"/>
      <c r="AA204" s="1496"/>
      <c r="AB204" s="1496"/>
      <c r="AC204" s="1496"/>
      <c r="AD204" s="1496"/>
      <c r="AE204" s="1496"/>
      <c r="AF204" s="1496"/>
      <c r="AG204" s="1496"/>
      <c r="AH204" s="1496"/>
      <c r="AI204" s="1496"/>
      <c r="AJ204" s="1496"/>
      <c r="AK204" s="1496"/>
      <c r="AL204" s="1496"/>
      <c r="AM204" s="1496"/>
      <c r="AN204" s="1496"/>
    </row>
    <row r="205">
      <c r="A205" s="1496"/>
      <c r="B205" s="1496"/>
      <c r="C205" s="1496"/>
      <c r="D205" s="1496"/>
      <c r="E205" s="1496"/>
      <c r="F205" s="1496"/>
      <c r="G205" s="1496"/>
      <c r="H205" s="1496"/>
      <c r="I205" s="1496"/>
      <c r="J205" s="1496"/>
      <c r="K205" s="1496"/>
      <c r="L205" s="1496"/>
      <c r="M205" s="1496"/>
      <c r="N205" s="1496"/>
      <c r="O205" s="1496"/>
      <c r="P205" s="1496"/>
      <c r="Q205" s="1496"/>
      <c r="R205" s="1496"/>
      <c r="S205" s="1496"/>
      <c r="T205" s="1496"/>
      <c r="U205" s="1496"/>
      <c r="V205" s="1496"/>
      <c r="W205" s="1496"/>
      <c r="X205" s="1496"/>
      <c r="Y205" s="1496"/>
      <c r="Z205" s="1496"/>
      <c r="AA205" s="1496"/>
      <c r="AB205" s="1496"/>
      <c r="AC205" s="1496"/>
      <c r="AD205" s="1496"/>
      <c r="AE205" s="1496"/>
      <c r="AF205" s="1496"/>
      <c r="AG205" s="1496"/>
      <c r="AH205" s="1496"/>
      <c r="AI205" s="1496"/>
      <c r="AJ205" s="1496"/>
      <c r="AK205" s="1496"/>
      <c r="AL205" s="1496"/>
      <c r="AM205" s="1496"/>
      <c r="AN205" s="1496"/>
    </row>
    <row r="206">
      <c r="A206" s="1496"/>
      <c r="B206" s="1496"/>
      <c r="C206" s="1496"/>
      <c r="D206" s="1496"/>
      <c r="E206" s="1496"/>
      <c r="F206" s="1496"/>
      <c r="G206" s="1496"/>
      <c r="H206" s="1496"/>
      <c r="I206" s="1496"/>
      <c r="J206" s="1496"/>
      <c r="K206" s="1496"/>
      <c r="L206" s="1496"/>
      <c r="M206" s="1496"/>
      <c r="N206" s="1496"/>
      <c r="O206" s="1496"/>
      <c r="P206" s="1496"/>
      <c r="Q206" s="1496"/>
      <c r="R206" s="1496"/>
      <c r="S206" s="1496"/>
      <c r="T206" s="1496"/>
      <c r="U206" s="1496"/>
      <c r="V206" s="1496"/>
      <c r="W206" s="1496"/>
      <c r="X206" s="1496"/>
      <c r="Y206" s="1496"/>
      <c r="Z206" s="1496"/>
      <c r="AA206" s="1496"/>
      <c r="AB206" s="1496"/>
      <c r="AC206" s="1496"/>
      <c r="AD206" s="1496"/>
      <c r="AE206" s="1496"/>
      <c r="AF206" s="1496"/>
      <c r="AG206" s="1496"/>
      <c r="AH206" s="1496"/>
      <c r="AI206" s="1496"/>
      <c r="AJ206" s="1496"/>
      <c r="AK206" s="1496"/>
      <c r="AL206" s="1496"/>
      <c r="AM206" s="1496"/>
      <c r="AN206" s="1496"/>
    </row>
    <row r="207">
      <c r="A207" s="1496"/>
      <c r="B207" s="1496"/>
      <c r="C207" s="1496"/>
      <c r="D207" s="1496"/>
      <c r="E207" s="1496"/>
      <c r="F207" s="1496"/>
      <c r="G207" s="1496"/>
      <c r="H207" s="1496"/>
      <c r="I207" s="1496"/>
      <c r="J207" s="1496"/>
      <c r="K207" s="1496"/>
      <c r="L207" s="1496"/>
      <c r="M207" s="1496"/>
      <c r="N207" s="1496"/>
      <c r="O207" s="1496"/>
      <c r="P207" s="1496"/>
      <c r="Q207" s="1496"/>
      <c r="R207" s="1496"/>
      <c r="S207" s="1496"/>
      <c r="T207" s="1496"/>
      <c r="U207" s="1496"/>
      <c r="V207" s="1496"/>
      <c r="W207" s="1496"/>
      <c r="X207" s="1496"/>
      <c r="Y207" s="1496"/>
      <c r="Z207" s="1496"/>
      <c r="AA207" s="1496"/>
      <c r="AB207" s="1496"/>
      <c r="AC207" s="1496"/>
      <c r="AD207" s="1496"/>
      <c r="AE207" s="1496"/>
      <c r="AF207" s="1496"/>
      <c r="AG207" s="1496"/>
      <c r="AH207" s="1496"/>
      <c r="AI207" s="1496"/>
      <c r="AJ207" s="1496"/>
      <c r="AK207" s="1496"/>
      <c r="AL207" s="1496"/>
      <c r="AM207" s="1496"/>
      <c r="AN207" s="1496"/>
    </row>
    <row r="208">
      <c r="A208" s="1496"/>
      <c r="B208" s="1496"/>
      <c r="C208" s="1496"/>
      <c r="D208" s="1496"/>
      <c r="E208" s="1496"/>
      <c r="F208" s="1496"/>
      <c r="G208" s="1496"/>
      <c r="H208" s="1496"/>
      <c r="I208" s="1496"/>
      <c r="J208" s="1496"/>
      <c r="K208" s="1496"/>
      <c r="L208" s="1496"/>
      <c r="M208" s="1496"/>
      <c r="N208" s="1496"/>
      <c r="O208" s="1496"/>
      <c r="P208" s="1496"/>
      <c r="Q208" s="1496"/>
      <c r="R208" s="1496"/>
      <c r="S208" s="1496"/>
      <c r="T208" s="1496"/>
      <c r="U208" s="1496"/>
      <c r="V208" s="1496"/>
      <c r="W208" s="1496"/>
      <c r="X208" s="1496"/>
      <c r="Y208" s="1496"/>
      <c r="Z208" s="1496"/>
      <c r="AA208" s="1496"/>
      <c r="AB208" s="1496"/>
      <c r="AC208" s="1496"/>
      <c r="AD208" s="1496"/>
      <c r="AE208" s="1496"/>
      <c r="AF208" s="1496"/>
      <c r="AG208" s="1496"/>
      <c r="AH208" s="1496"/>
      <c r="AI208" s="1496"/>
      <c r="AJ208" s="1496"/>
      <c r="AK208" s="1496"/>
      <c r="AL208" s="1496"/>
      <c r="AM208" s="1496"/>
      <c r="AN208" s="1496"/>
    </row>
    <row r="209">
      <c r="A209" s="1496"/>
      <c r="B209" s="1496"/>
      <c r="C209" s="1496"/>
      <c r="D209" s="1496"/>
      <c r="E209" s="1496"/>
      <c r="F209" s="1496"/>
      <c r="G209" s="1496"/>
      <c r="H209" s="1496"/>
      <c r="I209" s="1496"/>
      <c r="J209" s="1496"/>
      <c r="K209" s="1496"/>
      <c r="L209" s="1496"/>
      <c r="M209" s="1496"/>
      <c r="N209" s="1496"/>
      <c r="O209" s="1496"/>
      <c r="P209" s="1496"/>
      <c r="Q209" s="1496"/>
      <c r="R209" s="1496"/>
      <c r="S209" s="1496"/>
      <c r="T209" s="1496"/>
      <c r="U209" s="1496"/>
      <c r="V209" s="1496"/>
      <c r="W209" s="1496"/>
      <c r="X209" s="1496"/>
      <c r="Y209" s="1496"/>
      <c r="Z209" s="1496"/>
      <c r="AA209" s="1496"/>
      <c r="AB209" s="1496"/>
      <c r="AC209" s="1496"/>
      <c r="AD209" s="1496"/>
      <c r="AE209" s="1496"/>
      <c r="AF209" s="1496"/>
      <c r="AG209" s="1496"/>
      <c r="AH209" s="1496"/>
      <c r="AI209" s="1496"/>
      <c r="AJ209" s="1496"/>
      <c r="AK209" s="1496"/>
      <c r="AL209" s="1496"/>
      <c r="AM209" s="1496"/>
      <c r="AN209" s="1496"/>
    </row>
    <row r="210">
      <c r="A210" s="1496"/>
      <c r="B210" s="1496"/>
      <c r="C210" s="1496"/>
      <c r="D210" s="1496"/>
      <c r="E210" s="1496"/>
      <c r="F210" s="1496"/>
      <c r="G210" s="1496"/>
      <c r="H210" s="1496"/>
      <c r="I210" s="1496"/>
      <c r="J210" s="1496"/>
      <c r="K210" s="1496"/>
      <c r="L210" s="1496"/>
      <c r="M210" s="1496"/>
      <c r="N210" s="1496"/>
      <c r="O210" s="1496"/>
      <c r="P210" s="1496"/>
      <c r="Q210" s="1496"/>
      <c r="R210" s="1496"/>
      <c r="S210" s="1496"/>
      <c r="T210" s="1496"/>
      <c r="U210" s="1496"/>
      <c r="V210" s="1496"/>
      <c r="W210" s="1496"/>
      <c r="X210" s="1496"/>
      <c r="Y210" s="1496"/>
      <c r="Z210" s="1496"/>
      <c r="AA210" s="1496"/>
      <c r="AB210" s="1496"/>
      <c r="AC210" s="1496"/>
      <c r="AD210" s="1496"/>
      <c r="AE210" s="1496"/>
      <c r="AF210" s="1496"/>
      <c r="AG210" s="1496"/>
      <c r="AH210" s="1496"/>
      <c r="AI210" s="1496"/>
      <c r="AJ210" s="1496"/>
      <c r="AK210" s="1496"/>
      <c r="AL210" s="1496"/>
      <c r="AM210" s="1496"/>
      <c r="AN210" s="1496"/>
    </row>
    <row r="211">
      <c r="A211" s="1496"/>
      <c r="B211" s="1496"/>
      <c r="C211" s="1496"/>
      <c r="D211" s="1496"/>
      <c r="E211" s="1496"/>
      <c r="F211" s="1496"/>
      <c r="G211" s="1496"/>
      <c r="H211" s="1496"/>
      <c r="I211" s="1496"/>
      <c r="J211" s="1496"/>
      <c r="K211" s="1496"/>
      <c r="L211" s="1496"/>
      <c r="M211" s="1496"/>
      <c r="N211" s="1496"/>
      <c r="O211" s="1496"/>
      <c r="P211" s="1496"/>
      <c r="Q211" s="1496"/>
      <c r="R211" s="1496"/>
      <c r="S211" s="1496"/>
      <c r="T211" s="1496"/>
      <c r="U211" s="1496"/>
      <c r="V211" s="1496"/>
      <c r="W211" s="1496"/>
      <c r="X211" s="1496"/>
      <c r="Y211" s="1496"/>
      <c r="Z211" s="1496"/>
      <c r="AA211" s="1496"/>
      <c r="AB211" s="1496"/>
      <c r="AC211" s="1496"/>
      <c r="AD211" s="1496"/>
      <c r="AE211" s="1496"/>
      <c r="AF211" s="1496"/>
      <c r="AG211" s="1496"/>
      <c r="AH211" s="1496"/>
      <c r="AI211" s="1496"/>
      <c r="AJ211" s="1496"/>
      <c r="AK211" s="1496"/>
      <c r="AL211" s="1496"/>
      <c r="AM211" s="1496"/>
      <c r="AN211" s="1496"/>
    </row>
    <row r="212">
      <c r="A212" s="1496"/>
      <c r="B212" s="1496"/>
      <c r="C212" s="1496"/>
      <c r="D212" s="1496"/>
      <c r="E212" s="1496"/>
      <c r="F212" s="1496"/>
      <c r="G212" s="1496"/>
      <c r="H212" s="1496"/>
      <c r="I212" s="1496"/>
      <c r="J212" s="1496"/>
      <c r="K212" s="1496"/>
      <c r="L212" s="1496"/>
      <c r="M212" s="1496"/>
      <c r="N212" s="1496"/>
      <c r="O212" s="1496"/>
      <c r="P212" s="1496"/>
      <c r="Q212" s="1496"/>
      <c r="R212" s="1496"/>
      <c r="S212" s="1496"/>
      <c r="T212" s="1496"/>
      <c r="U212" s="1496"/>
      <c r="V212" s="1496"/>
      <c r="W212" s="1496"/>
      <c r="X212" s="1496"/>
      <c r="Y212" s="1496"/>
      <c r="Z212" s="1496"/>
      <c r="AA212" s="1496"/>
      <c r="AB212" s="1496"/>
      <c r="AC212" s="1496"/>
      <c r="AD212" s="1496"/>
      <c r="AE212" s="1496"/>
      <c r="AF212" s="1496"/>
      <c r="AG212" s="1496"/>
      <c r="AH212" s="1496"/>
      <c r="AI212" s="1496"/>
      <c r="AJ212" s="1496"/>
      <c r="AK212" s="1496"/>
      <c r="AL212" s="1496"/>
      <c r="AM212" s="1496"/>
      <c r="AN212" s="1496"/>
    </row>
    <row r="213">
      <c r="A213" s="1496"/>
      <c r="B213" s="1496"/>
      <c r="C213" s="1496"/>
      <c r="D213" s="1496"/>
      <c r="E213" s="1496"/>
      <c r="F213" s="1496"/>
      <c r="G213" s="1496"/>
      <c r="H213" s="1496"/>
      <c r="I213" s="1496"/>
      <c r="J213" s="1496"/>
      <c r="K213" s="1496"/>
      <c r="L213" s="1496"/>
      <c r="M213" s="1496"/>
      <c r="N213" s="1496"/>
      <c r="O213" s="1496"/>
      <c r="P213" s="1496"/>
      <c r="Q213" s="1496"/>
      <c r="R213" s="1496"/>
      <c r="S213" s="1496"/>
      <c r="T213" s="1496"/>
      <c r="U213" s="1496"/>
      <c r="V213" s="1496"/>
      <c r="W213" s="1496"/>
      <c r="X213" s="1496"/>
      <c r="Y213" s="1496"/>
      <c r="Z213" s="1496"/>
      <c r="AA213" s="1496"/>
      <c r="AB213" s="1496"/>
      <c r="AC213" s="1496"/>
      <c r="AD213" s="1496"/>
      <c r="AE213" s="1496"/>
      <c r="AF213" s="1496"/>
      <c r="AG213" s="1496"/>
      <c r="AH213" s="1496"/>
      <c r="AI213" s="1496"/>
      <c r="AJ213" s="1496"/>
      <c r="AK213" s="1496"/>
      <c r="AL213" s="1496"/>
      <c r="AM213" s="1496"/>
      <c r="AN213" s="1496"/>
    </row>
    <row r="214">
      <c r="A214" s="1496"/>
      <c r="B214" s="1496"/>
      <c r="C214" s="1496"/>
      <c r="D214" s="1496"/>
      <c r="E214" s="1496"/>
      <c r="F214" s="1496"/>
      <c r="G214" s="1496"/>
      <c r="H214" s="1496"/>
      <c r="I214" s="1496"/>
      <c r="J214" s="1496"/>
      <c r="K214" s="1496"/>
      <c r="L214" s="1496"/>
      <c r="M214" s="1496"/>
      <c r="N214" s="1496"/>
      <c r="O214" s="1496"/>
      <c r="P214" s="1496"/>
      <c r="Q214" s="1496"/>
      <c r="R214" s="1496"/>
      <c r="S214" s="1496"/>
      <c r="T214" s="1496"/>
      <c r="U214" s="1496"/>
      <c r="V214" s="1496"/>
      <c r="W214" s="1496"/>
      <c r="X214" s="1496"/>
      <c r="Y214" s="1496"/>
      <c r="Z214" s="1496"/>
      <c r="AA214" s="1496"/>
      <c r="AB214" s="1496"/>
      <c r="AC214" s="1496"/>
      <c r="AD214" s="1496"/>
      <c r="AE214" s="1496"/>
      <c r="AF214" s="1496"/>
      <c r="AG214" s="1496"/>
      <c r="AH214" s="1496"/>
      <c r="AI214" s="1496"/>
      <c r="AJ214" s="1496"/>
      <c r="AK214" s="1496"/>
      <c r="AL214" s="1496"/>
      <c r="AM214" s="1496"/>
      <c r="AN214" s="1496"/>
    </row>
    <row r="215">
      <c r="A215" s="1496"/>
      <c r="B215" s="1496"/>
      <c r="C215" s="1496"/>
      <c r="D215" s="1496"/>
      <c r="E215" s="1496"/>
      <c r="F215" s="1496"/>
      <c r="G215" s="1496"/>
      <c r="H215" s="1496"/>
      <c r="I215" s="1496"/>
      <c r="J215" s="1496"/>
      <c r="K215" s="1496"/>
      <c r="L215" s="1496"/>
      <c r="M215" s="1496"/>
      <c r="N215" s="1496"/>
      <c r="O215" s="1496"/>
      <c r="P215" s="1496"/>
      <c r="Q215" s="1496"/>
      <c r="R215" s="1496"/>
      <c r="S215" s="1496"/>
      <c r="T215" s="1496"/>
      <c r="U215" s="1496"/>
      <c r="V215" s="1496"/>
      <c r="W215" s="1496"/>
      <c r="X215" s="1496"/>
      <c r="Y215" s="1496"/>
      <c r="Z215" s="1496"/>
      <c r="AA215" s="1496"/>
      <c r="AB215" s="1496"/>
      <c r="AC215" s="1496"/>
      <c r="AD215" s="1496"/>
      <c r="AE215" s="1496"/>
      <c r="AF215" s="1496"/>
      <c r="AG215" s="1496"/>
      <c r="AH215" s="1496"/>
      <c r="AI215" s="1496"/>
      <c r="AJ215" s="1496"/>
      <c r="AK215" s="1496"/>
      <c r="AL215" s="1496"/>
      <c r="AM215" s="1496"/>
      <c r="AN215" s="1496"/>
    </row>
    <row r="216">
      <c r="A216" s="1496"/>
      <c r="B216" s="1496"/>
      <c r="C216" s="1496"/>
      <c r="D216" s="1496"/>
      <c r="E216" s="1496"/>
      <c r="F216" s="1496"/>
      <c r="G216" s="1496"/>
      <c r="H216" s="1496"/>
      <c r="I216" s="1496"/>
      <c r="J216" s="1496"/>
      <c r="K216" s="1496"/>
      <c r="L216" s="1496"/>
      <c r="M216" s="1496"/>
      <c r="N216" s="1496"/>
      <c r="O216" s="1496"/>
      <c r="P216" s="1496"/>
      <c r="Q216" s="1496"/>
      <c r="R216" s="1496"/>
      <c r="S216" s="1496"/>
      <c r="T216" s="1496"/>
      <c r="U216" s="1496"/>
      <c r="V216" s="1496"/>
      <c r="W216" s="1496"/>
      <c r="X216" s="1496"/>
      <c r="Y216" s="1496"/>
      <c r="Z216" s="1496"/>
      <c r="AA216" s="1496"/>
      <c r="AB216" s="1496"/>
      <c r="AC216" s="1496"/>
      <c r="AD216" s="1496"/>
      <c r="AE216" s="1496"/>
      <c r="AF216" s="1496"/>
      <c r="AG216" s="1496"/>
      <c r="AH216" s="1496"/>
      <c r="AI216" s="1496"/>
      <c r="AJ216" s="1496"/>
      <c r="AK216" s="1496"/>
      <c r="AL216" s="1496"/>
      <c r="AM216" s="1496"/>
      <c r="AN216" s="1496"/>
    </row>
    <row r="217">
      <c r="A217" s="1496"/>
      <c r="B217" s="1496"/>
      <c r="C217" s="1496"/>
      <c r="D217" s="1496"/>
      <c r="E217" s="1496"/>
      <c r="F217" s="1496"/>
      <c r="G217" s="1496"/>
      <c r="H217" s="1496"/>
      <c r="I217" s="1496"/>
      <c r="J217" s="1496"/>
      <c r="K217" s="1496"/>
      <c r="L217" s="1496"/>
      <c r="M217" s="1496"/>
      <c r="N217" s="1496"/>
      <c r="O217" s="1496"/>
      <c r="P217" s="1496"/>
      <c r="Q217" s="1496"/>
      <c r="R217" s="1496"/>
      <c r="S217" s="1496"/>
      <c r="T217" s="1496"/>
      <c r="U217" s="1496"/>
      <c r="V217" s="1496"/>
      <c r="W217" s="1496"/>
      <c r="X217" s="1496"/>
      <c r="Y217" s="1496"/>
      <c r="Z217" s="1496"/>
      <c r="AA217" s="1496"/>
      <c r="AB217" s="1496"/>
      <c r="AC217" s="1496"/>
      <c r="AD217" s="1496"/>
      <c r="AE217" s="1496"/>
      <c r="AF217" s="1496"/>
      <c r="AG217" s="1496"/>
      <c r="AH217" s="1496"/>
      <c r="AI217" s="1496"/>
      <c r="AJ217" s="1496"/>
      <c r="AK217" s="1496"/>
      <c r="AL217" s="1496"/>
      <c r="AM217" s="1496"/>
      <c r="AN217" s="1496"/>
    </row>
    <row r="218">
      <c r="A218" s="1496"/>
      <c r="B218" s="1496"/>
      <c r="C218" s="1496"/>
      <c r="D218" s="1496"/>
      <c r="E218" s="1496"/>
      <c r="F218" s="1496"/>
      <c r="G218" s="1496"/>
      <c r="H218" s="1496"/>
      <c r="I218" s="1496"/>
      <c r="J218" s="1496"/>
      <c r="K218" s="1496"/>
      <c r="L218" s="1496"/>
      <c r="M218" s="1496"/>
      <c r="N218" s="1496"/>
      <c r="O218" s="1496"/>
      <c r="P218" s="1496"/>
      <c r="Q218" s="1496"/>
      <c r="R218" s="1496"/>
      <c r="S218" s="1496"/>
      <c r="T218" s="1496"/>
      <c r="U218" s="1496"/>
      <c r="V218" s="1496"/>
      <c r="W218" s="1496"/>
      <c r="X218" s="1496"/>
      <c r="Y218" s="1496"/>
      <c r="Z218" s="1496"/>
      <c r="AA218" s="1496"/>
      <c r="AB218" s="1496"/>
      <c r="AC218" s="1496"/>
      <c r="AD218" s="1496"/>
      <c r="AE218" s="1496"/>
      <c r="AF218" s="1496"/>
      <c r="AG218" s="1496"/>
      <c r="AH218" s="1496"/>
      <c r="AI218" s="1496"/>
      <c r="AJ218" s="1496"/>
      <c r="AK218" s="1496"/>
      <c r="AL218" s="1496"/>
      <c r="AM218" s="1496"/>
      <c r="AN218" s="1496"/>
    </row>
    <row r="219">
      <c r="A219" s="1496"/>
      <c r="B219" s="1496"/>
      <c r="C219" s="1496"/>
      <c r="D219" s="1496"/>
      <c r="E219" s="1496"/>
      <c r="F219" s="1496"/>
      <c r="G219" s="1496"/>
      <c r="H219" s="1496"/>
      <c r="I219" s="1496"/>
      <c r="J219" s="1496"/>
      <c r="K219" s="1496"/>
      <c r="L219" s="1496"/>
      <c r="M219" s="1496"/>
      <c r="N219" s="1496"/>
      <c r="O219" s="1496"/>
      <c r="P219" s="1496"/>
      <c r="Q219" s="1496"/>
      <c r="R219" s="1496"/>
      <c r="S219" s="1496"/>
      <c r="T219" s="1496"/>
      <c r="U219" s="1496"/>
      <c r="V219" s="1496"/>
      <c r="W219" s="1496"/>
      <c r="X219" s="1496"/>
      <c r="Y219" s="1496"/>
      <c r="Z219" s="1496"/>
      <c r="AA219" s="1496"/>
      <c r="AB219" s="1496"/>
      <c r="AC219" s="1496"/>
      <c r="AD219" s="1496"/>
      <c r="AE219" s="1496"/>
      <c r="AF219" s="1496"/>
      <c r="AG219" s="1496"/>
      <c r="AH219" s="1496"/>
      <c r="AI219" s="1496"/>
      <c r="AJ219" s="1496"/>
      <c r="AK219" s="1496"/>
      <c r="AL219" s="1496"/>
      <c r="AM219" s="1496"/>
      <c r="AN219" s="1496"/>
    </row>
    <row r="220">
      <c r="A220" s="1496"/>
      <c r="B220" s="1496"/>
      <c r="C220" s="1496"/>
      <c r="D220" s="1496"/>
      <c r="E220" s="1496"/>
      <c r="F220" s="1496"/>
      <c r="G220" s="1496"/>
      <c r="H220" s="1496"/>
      <c r="I220" s="1496"/>
      <c r="J220" s="1496"/>
      <c r="K220" s="1496"/>
      <c r="L220" s="1496"/>
      <c r="M220" s="1496"/>
      <c r="N220" s="1496"/>
      <c r="O220" s="1496"/>
      <c r="P220" s="1496"/>
      <c r="Q220" s="1496"/>
      <c r="R220" s="1496"/>
      <c r="S220" s="1496"/>
      <c r="T220" s="1496"/>
      <c r="U220" s="1496"/>
      <c r="V220" s="1496"/>
      <c r="W220" s="1496"/>
      <c r="X220" s="1496"/>
      <c r="Y220" s="1496"/>
      <c r="Z220" s="1496"/>
      <c r="AA220" s="1496"/>
      <c r="AB220" s="1496"/>
      <c r="AC220" s="1496"/>
      <c r="AD220" s="1496"/>
      <c r="AE220" s="1496"/>
      <c r="AF220" s="1496"/>
      <c r="AG220" s="1496"/>
      <c r="AH220" s="1496"/>
      <c r="AI220" s="1496"/>
      <c r="AJ220" s="1496"/>
      <c r="AK220" s="1496"/>
      <c r="AL220" s="1496"/>
      <c r="AM220" s="1496"/>
      <c r="AN220" s="1496"/>
    </row>
    <row r="221">
      <c r="A221" s="1496"/>
      <c r="B221" s="1496"/>
      <c r="C221" s="1496"/>
      <c r="D221" s="1496"/>
      <c r="E221" s="1496"/>
      <c r="F221" s="1496"/>
      <c r="G221" s="1496"/>
      <c r="H221" s="1496"/>
      <c r="I221" s="1496"/>
      <c r="J221" s="1496"/>
      <c r="K221" s="1496"/>
      <c r="L221" s="1496"/>
      <c r="M221" s="1496"/>
      <c r="N221" s="1496"/>
      <c r="O221" s="1496"/>
      <c r="P221" s="1496"/>
      <c r="Q221" s="1496"/>
      <c r="R221" s="1496"/>
      <c r="S221" s="1496"/>
      <c r="T221" s="1496"/>
      <c r="U221" s="1496"/>
      <c r="V221" s="1496"/>
      <c r="W221" s="1496"/>
      <c r="X221" s="1496"/>
      <c r="Y221" s="1496"/>
      <c r="Z221" s="1496"/>
      <c r="AA221" s="1496"/>
      <c r="AB221" s="1496"/>
      <c r="AC221" s="1496"/>
      <c r="AD221" s="1496"/>
      <c r="AE221" s="1496"/>
      <c r="AF221" s="1496"/>
      <c r="AG221" s="1496"/>
      <c r="AH221" s="1496"/>
      <c r="AI221" s="1496"/>
      <c r="AJ221" s="1496"/>
      <c r="AK221" s="1496"/>
      <c r="AL221" s="1496"/>
      <c r="AM221" s="1496"/>
      <c r="AN221" s="1496"/>
    </row>
    <row r="222">
      <c r="A222" s="1496"/>
      <c r="B222" s="1496"/>
      <c r="C222" s="1496"/>
      <c r="D222" s="1496"/>
      <c r="E222" s="1496"/>
      <c r="F222" s="1496"/>
      <c r="G222" s="1496"/>
      <c r="H222" s="1496"/>
      <c r="I222" s="1496"/>
      <c r="J222" s="1496"/>
      <c r="K222" s="1496"/>
      <c r="L222" s="1496"/>
      <c r="M222" s="1496"/>
      <c r="N222" s="1496"/>
      <c r="O222" s="1496"/>
      <c r="P222" s="1496"/>
      <c r="Q222" s="1496"/>
      <c r="R222" s="1496"/>
      <c r="S222" s="1496"/>
      <c r="T222" s="1496"/>
      <c r="U222" s="1496"/>
      <c r="V222" s="1496"/>
      <c r="W222" s="1496"/>
      <c r="X222" s="1496"/>
      <c r="Y222" s="1496"/>
      <c r="Z222" s="1496"/>
      <c r="AA222" s="1496"/>
      <c r="AB222" s="1496"/>
      <c r="AC222" s="1496"/>
      <c r="AD222" s="1496"/>
      <c r="AE222" s="1496"/>
      <c r="AF222" s="1496"/>
      <c r="AG222" s="1496"/>
      <c r="AH222" s="1496"/>
      <c r="AI222" s="1496"/>
      <c r="AJ222" s="1496"/>
      <c r="AK222" s="1496"/>
      <c r="AL222" s="1496"/>
      <c r="AM222" s="1496"/>
      <c r="AN222" s="1496"/>
    </row>
    <row r="223">
      <c r="A223" s="1496"/>
      <c r="B223" s="1496"/>
      <c r="C223" s="1496"/>
      <c r="D223" s="1496"/>
      <c r="E223" s="1496"/>
      <c r="F223" s="1496"/>
      <c r="G223" s="1496"/>
      <c r="H223" s="1496"/>
      <c r="I223" s="1496"/>
      <c r="J223" s="1496"/>
      <c r="K223" s="1496"/>
      <c r="L223" s="1496"/>
      <c r="M223" s="1496"/>
      <c r="N223" s="1496"/>
      <c r="O223" s="1496"/>
      <c r="P223" s="1496"/>
      <c r="Q223" s="1496"/>
      <c r="R223" s="1496"/>
      <c r="S223" s="1496"/>
      <c r="T223" s="1496"/>
      <c r="U223" s="1496"/>
      <c r="V223" s="1496"/>
      <c r="W223" s="1496"/>
      <c r="X223" s="1496"/>
      <c r="Y223" s="1496"/>
      <c r="Z223" s="1496"/>
      <c r="AA223" s="1496"/>
      <c r="AB223" s="1496"/>
      <c r="AC223" s="1496"/>
      <c r="AD223" s="1496"/>
      <c r="AE223" s="1496"/>
      <c r="AF223" s="1496"/>
      <c r="AG223" s="1496"/>
      <c r="AH223" s="1496"/>
      <c r="AI223" s="1496"/>
      <c r="AJ223" s="1496"/>
      <c r="AK223" s="1496"/>
      <c r="AL223" s="1496"/>
      <c r="AM223" s="1496"/>
      <c r="AN223" s="1496"/>
    </row>
    <row r="224">
      <c r="A224" s="1496"/>
      <c r="B224" s="1496"/>
      <c r="C224" s="1496"/>
      <c r="D224" s="1496"/>
      <c r="E224" s="1496"/>
      <c r="F224" s="1496"/>
      <c r="G224" s="1496"/>
      <c r="H224" s="1496"/>
      <c r="I224" s="1496"/>
      <c r="J224" s="1496"/>
      <c r="K224" s="1496"/>
      <c r="L224" s="1496"/>
      <c r="M224" s="1496"/>
      <c r="N224" s="1496"/>
      <c r="O224" s="1496"/>
      <c r="P224" s="1496"/>
      <c r="Q224" s="1496"/>
      <c r="R224" s="1496"/>
      <c r="S224" s="1496"/>
      <c r="T224" s="1496"/>
      <c r="U224" s="1496"/>
      <c r="V224" s="1496"/>
      <c r="W224" s="1496"/>
      <c r="X224" s="1496"/>
      <c r="Y224" s="1496"/>
      <c r="Z224" s="1496"/>
      <c r="AA224" s="1496"/>
      <c r="AB224" s="1496"/>
      <c r="AC224" s="1496"/>
      <c r="AD224" s="1496"/>
      <c r="AE224" s="1496"/>
      <c r="AF224" s="1496"/>
      <c r="AG224" s="1496"/>
      <c r="AH224" s="1496"/>
      <c r="AI224" s="1496"/>
      <c r="AJ224" s="1496"/>
      <c r="AK224" s="1496"/>
      <c r="AL224" s="1496"/>
      <c r="AM224" s="1496"/>
      <c r="AN224" s="1496"/>
    </row>
    <row r="225">
      <c r="A225" s="1496"/>
      <c r="B225" s="1496"/>
      <c r="C225" s="1496"/>
      <c r="D225" s="1496"/>
      <c r="E225" s="1496"/>
      <c r="F225" s="1496"/>
      <c r="G225" s="1496"/>
      <c r="H225" s="1496"/>
      <c r="I225" s="1496"/>
      <c r="J225" s="1496"/>
      <c r="K225" s="1496"/>
      <c r="L225" s="1496"/>
      <c r="M225" s="1496"/>
      <c r="N225" s="1496"/>
      <c r="O225" s="1496"/>
      <c r="P225" s="1496"/>
      <c r="Q225" s="1496"/>
      <c r="R225" s="1496"/>
      <c r="S225" s="1496"/>
      <c r="T225" s="1496"/>
      <c r="U225" s="1496"/>
      <c r="V225" s="1496"/>
      <c r="W225" s="1496"/>
      <c r="X225" s="1496"/>
      <c r="Y225" s="1496"/>
      <c r="Z225" s="1496"/>
      <c r="AA225" s="1496"/>
      <c r="AB225" s="1496"/>
      <c r="AC225" s="1496"/>
      <c r="AD225" s="1496"/>
      <c r="AE225" s="1496"/>
      <c r="AF225" s="1496"/>
      <c r="AG225" s="1496"/>
      <c r="AH225" s="1496"/>
      <c r="AI225" s="1496"/>
      <c r="AJ225" s="1496"/>
      <c r="AK225" s="1496"/>
      <c r="AL225" s="1496"/>
      <c r="AM225" s="1496"/>
      <c r="AN225" s="1496"/>
    </row>
    <row r="226">
      <c r="A226" s="1496"/>
      <c r="B226" s="1496"/>
      <c r="C226" s="1496"/>
      <c r="D226" s="1496"/>
      <c r="E226" s="1496"/>
      <c r="F226" s="1496"/>
      <c r="G226" s="1496"/>
      <c r="H226" s="1496"/>
      <c r="I226" s="1496"/>
      <c r="J226" s="1496"/>
      <c r="K226" s="1496"/>
      <c r="L226" s="1496"/>
      <c r="M226" s="1496"/>
      <c r="N226" s="1496"/>
      <c r="O226" s="1496"/>
      <c r="P226" s="1496"/>
      <c r="Q226" s="1496"/>
      <c r="R226" s="1496"/>
      <c r="S226" s="1496"/>
      <c r="T226" s="1496"/>
      <c r="U226" s="1496"/>
      <c r="V226" s="1496"/>
      <c r="W226" s="1496"/>
      <c r="X226" s="1496"/>
      <c r="Y226" s="1496"/>
      <c r="Z226" s="1496"/>
      <c r="AA226" s="1496"/>
      <c r="AB226" s="1496"/>
      <c r="AC226" s="1496"/>
      <c r="AD226" s="1496"/>
      <c r="AE226" s="1496"/>
      <c r="AF226" s="1496"/>
      <c r="AG226" s="1496"/>
      <c r="AH226" s="1496"/>
      <c r="AI226" s="1496"/>
      <c r="AJ226" s="1496"/>
      <c r="AK226" s="1496"/>
      <c r="AL226" s="1496"/>
      <c r="AM226" s="1496"/>
      <c r="AN226" s="1496"/>
    </row>
    <row r="227">
      <c r="A227" s="1496"/>
      <c r="B227" s="1496"/>
      <c r="C227" s="1496"/>
      <c r="D227" s="1496"/>
      <c r="E227" s="1496"/>
      <c r="F227" s="1496"/>
      <c r="G227" s="1496"/>
      <c r="H227" s="1496"/>
      <c r="I227" s="1496"/>
      <c r="J227" s="1496"/>
      <c r="K227" s="1496"/>
      <c r="L227" s="1496"/>
      <c r="M227" s="1496"/>
      <c r="N227" s="1496"/>
      <c r="O227" s="1496"/>
      <c r="P227" s="1496"/>
      <c r="Q227" s="1496"/>
      <c r="R227" s="1496"/>
      <c r="S227" s="1496"/>
      <c r="T227" s="1496"/>
      <c r="U227" s="1496"/>
      <c r="V227" s="1496"/>
      <c r="W227" s="1496"/>
      <c r="X227" s="1496"/>
      <c r="Y227" s="1496"/>
      <c r="Z227" s="1496"/>
      <c r="AA227" s="1496"/>
      <c r="AB227" s="1496"/>
      <c r="AC227" s="1496"/>
      <c r="AD227" s="1496"/>
      <c r="AE227" s="1496"/>
      <c r="AF227" s="1496"/>
      <c r="AG227" s="1496"/>
      <c r="AH227" s="1496"/>
      <c r="AI227" s="1496"/>
      <c r="AJ227" s="1496"/>
      <c r="AK227" s="1496"/>
      <c r="AL227" s="1496"/>
      <c r="AM227" s="1496"/>
      <c r="AN227" s="1496"/>
    </row>
    <row r="228">
      <c r="A228" s="1496"/>
      <c r="B228" s="1496"/>
      <c r="C228" s="1496"/>
      <c r="D228" s="1496"/>
      <c r="E228" s="1496"/>
      <c r="F228" s="1496"/>
      <c r="G228" s="1496"/>
      <c r="H228" s="1496"/>
      <c r="I228" s="1496"/>
      <c r="J228" s="1496"/>
      <c r="K228" s="1496"/>
      <c r="L228" s="1496"/>
      <c r="M228" s="1496"/>
      <c r="N228" s="1496"/>
      <c r="O228" s="1496"/>
      <c r="P228" s="1496"/>
      <c r="Q228" s="1496"/>
      <c r="R228" s="1496"/>
      <c r="S228" s="1496"/>
      <c r="T228" s="1496"/>
      <c r="U228" s="1496"/>
      <c r="V228" s="1496"/>
      <c r="W228" s="1496"/>
      <c r="X228" s="1496"/>
      <c r="Y228" s="1496"/>
      <c r="Z228" s="1496"/>
      <c r="AA228" s="1496"/>
      <c r="AB228" s="1496"/>
      <c r="AC228" s="1496"/>
      <c r="AD228" s="1496"/>
      <c r="AE228" s="1496"/>
      <c r="AF228" s="1496"/>
      <c r="AG228" s="1496"/>
      <c r="AH228" s="1496"/>
      <c r="AI228" s="1496"/>
      <c r="AJ228" s="1496"/>
      <c r="AK228" s="1496"/>
      <c r="AL228" s="1496"/>
      <c r="AM228" s="1496"/>
      <c r="AN228" s="1496"/>
    </row>
    <row r="229">
      <c r="A229" s="1496"/>
      <c r="B229" s="1496"/>
      <c r="C229" s="1496"/>
      <c r="D229" s="1496"/>
      <c r="E229" s="1496"/>
      <c r="F229" s="1496"/>
      <c r="G229" s="1496"/>
      <c r="H229" s="1496"/>
      <c r="I229" s="1496"/>
      <c r="J229" s="1496"/>
      <c r="K229" s="1496"/>
      <c r="L229" s="1496"/>
      <c r="M229" s="1496"/>
      <c r="N229" s="1496"/>
      <c r="O229" s="1496"/>
      <c r="P229" s="1496"/>
      <c r="Q229" s="1496"/>
      <c r="R229" s="1496"/>
      <c r="S229" s="1496"/>
      <c r="T229" s="1496"/>
      <c r="U229" s="1496"/>
      <c r="V229" s="1496"/>
      <c r="W229" s="1496"/>
      <c r="X229" s="1496"/>
      <c r="Y229" s="1496"/>
      <c r="Z229" s="1496"/>
      <c r="AA229" s="1496"/>
      <c r="AB229" s="1496"/>
      <c r="AC229" s="1496"/>
      <c r="AD229" s="1496"/>
      <c r="AE229" s="1496"/>
      <c r="AF229" s="1496"/>
      <c r="AG229" s="1496"/>
      <c r="AH229" s="1496"/>
      <c r="AI229" s="1496"/>
      <c r="AJ229" s="1496"/>
      <c r="AK229" s="1496"/>
      <c r="AL229" s="1496"/>
      <c r="AM229" s="1496"/>
      <c r="AN229" s="1496"/>
    </row>
    <row r="230">
      <c r="A230" s="1496"/>
      <c r="B230" s="1496"/>
      <c r="C230" s="1496"/>
      <c r="D230" s="1496"/>
      <c r="E230" s="1496"/>
      <c r="F230" s="1496"/>
      <c r="G230" s="1496"/>
      <c r="H230" s="1496"/>
      <c r="I230" s="1496"/>
      <c r="J230" s="1496"/>
      <c r="K230" s="1496"/>
      <c r="L230" s="1496"/>
      <c r="M230" s="1496"/>
      <c r="N230" s="1496"/>
      <c r="O230" s="1496"/>
      <c r="P230" s="1496"/>
      <c r="Q230" s="1496"/>
      <c r="R230" s="1496"/>
      <c r="S230" s="1496"/>
      <c r="T230" s="1496"/>
      <c r="U230" s="1496"/>
      <c r="V230" s="1496"/>
      <c r="W230" s="1496"/>
      <c r="X230" s="1496"/>
      <c r="Y230" s="1496"/>
      <c r="Z230" s="1496"/>
      <c r="AA230" s="1496"/>
      <c r="AB230" s="1496"/>
      <c r="AC230" s="1496"/>
      <c r="AD230" s="1496"/>
      <c r="AE230" s="1496"/>
      <c r="AF230" s="1496"/>
      <c r="AG230" s="1496"/>
      <c r="AH230" s="1496"/>
      <c r="AI230" s="1496"/>
      <c r="AJ230" s="1496"/>
      <c r="AK230" s="1496"/>
      <c r="AL230" s="1496"/>
      <c r="AM230" s="1496"/>
      <c r="AN230" s="1496"/>
    </row>
    <row r="231">
      <c r="A231" s="1496"/>
      <c r="B231" s="1496"/>
      <c r="C231" s="1496"/>
      <c r="D231" s="1496"/>
      <c r="E231" s="1496"/>
      <c r="F231" s="1496"/>
      <c r="G231" s="1496"/>
      <c r="H231" s="1496"/>
      <c r="I231" s="1496"/>
      <c r="J231" s="1496"/>
      <c r="K231" s="1496"/>
      <c r="L231" s="1496"/>
      <c r="M231" s="1496"/>
      <c r="N231" s="1496"/>
      <c r="O231" s="1496"/>
      <c r="P231" s="1496"/>
      <c r="Q231" s="1496"/>
      <c r="R231" s="1496"/>
      <c r="S231" s="1496"/>
      <c r="T231" s="1496"/>
      <c r="U231" s="1496"/>
      <c r="V231" s="1496"/>
      <c r="W231" s="1496"/>
      <c r="X231" s="1496"/>
      <c r="Y231" s="1496"/>
      <c r="Z231" s="1496"/>
      <c r="AA231" s="1496"/>
      <c r="AB231" s="1496"/>
      <c r="AC231" s="1496"/>
      <c r="AD231" s="1496"/>
      <c r="AE231" s="1496"/>
      <c r="AF231" s="1496"/>
      <c r="AG231" s="1496"/>
      <c r="AH231" s="1496"/>
      <c r="AI231" s="1496"/>
      <c r="AJ231" s="1496"/>
      <c r="AK231" s="1496"/>
      <c r="AL231" s="1496"/>
      <c r="AM231" s="1496"/>
      <c r="AN231" s="1496"/>
    </row>
    <row r="232">
      <c r="A232" s="1496"/>
      <c r="B232" s="1496"/>
      <c r="C232" s="1496"/>
      <c r="D232" s="1496"/>
      <c r="E232" s="1496"/>
      <c r="F232" s="1496"/>
      <c r="G232" s="1496"/>
      <c r="H232" s="1496"/>
      <c r="I232" s="1496"/>
      <c r="J232" s="1496"/>
      <c r="K232" s="1496"/>
      <c r="L232" s="1496"/>
      <c r="M232" s="1496"/>
      <c r="N232" s="1496"/>
      <c r="O232" s="1496"/>
      <c r="P232" s="1496"/>
      <c r="Q232" s="1496"/>
      <c r="R232" s="1496"/>
      <c r="S232" s="1496"/>
      <c r="T232" s="1496"/>
      <c r="U232" s="1496"/>
      <c r="V232" s="1496"/>
      <c r="W232" s="1496"/>
      <c r="X232" s="1496"/>
      <c r="Y232" s="1496"/>
      <c r="Z232" s="1496"/>
      <c r="AA232" s="1496"/>
      <c r="AB232" s="1496"/>
      <c r="AC232" s="1496"/>
      <c r="AD232" s="1496"/>
      <c r="AE232" s="1496"/>
      <c r="AF232" s="1496"/>
      <c r="AG232" s="1496"/>
      <c r="AH232" s="1496"/>
      <c r="AI232" s="1496"/>
      <c r="AJ232" s="1496"/>
      <c r="AK232" s="1496"/>
      <c r="AL232" s="1496"/>
      <c r="AM232" s="1496"/>
      <c r="AN232" s="1496"/>
    </row>
    <row r="233">
      <c r="A233" s="1496"/>
      <c r="B233" s="1496"/>
      <c r="C233" s="1496"/>
      <c r="D233" s="1496"/>
      <c r="E233" s="1496"/>
      <c r="F233" s="1496"/>
      <c r="G233" s="1496"/>
      <c r="H233" s="1496"/>
      <c r="I233" s="1496"/>
      <c r="J233" s="1496"/>
      <c r="K233" s="1496"/>
      <c r="L233" s="1496"/>
      <c r="M233" s="1496"/>
      <c r="N233" s="1496"/>
      <c r="O233" s="1496"/>
      <c r="P233" s="1496"/>
      <c r="Q233" s="1496"/>
      <c r="R233" s="1496"/>
      <c r="S233" s="1496"/>
      <c r="T233" s="1496"/>
      <c r="U233" s="1496"/>
      <c r="V233" s="1496"/>
      <c r="W233" s="1496"/>
      <c r="X233" s="1496"/>
      <c r="Y233" s="1496"/>
      <c r="Z233" s="1496"/>
      <c r="AA233" s="1496"/>
      <c r="AB233" s="1496"/>
      <c r="AC233" s="1496"/>
      <c r="AD233" s="1496"/>
      <c r="AE233" s="1496"/>
      <c r="AF233" s="1496"/>
      <c r="AG233" s="1496"/>
      <c r="AH233" s="1496"/>
      <c r="AI233" s="1496"/>
      <c r="AJ233" s="1496"/>
      <c r="AK233" s="1496"/>
      <c r="AL233" s="1496"/>
      <c r="AM233" s="1496"/>
      <c r="AN233" s="1496"/>
    </row>
    <row r="234">
      <c r="A234" s="1496"/>
      <c r="B234" s="1496"/>
      <c r="C234" s="1496"/>
      <c r="D234" s="1496"/>
      <c r="E234" s="1496"/>
      <c r="F234" s="1496"/>
      <c r="G234" s="1496"/>
      <c r="H234" s="1496"/>
      <c r="I234" s="1496"/>
      <c r="J234" s="1496"/>
      <c r="K234" s="1496"/>
      <c r="L234" s="1496"/>
      <c r="M234" s="1496"/>
      <c r="N234" s="1496"/>
      <c r="O234" s="1496"/>
      <c r="P234" s="1496"/>
      <c r="Q234" s="1496"/>
      <c r="R234" s="1496"/>
      <c r="S234" s="1496"/>
      <c r="T234" s="1496"/>
      <c r="U234" s="1496"/>
      <c r="V234" s="1496"/>
      <c r="W234" s="1496"/>
      <c r="X234" s="1496"/>
      <c r="Y234" s="1496"/>
      <c r="Z234" s="1496"/>
      <c r="AA234" s="1496"/>
      <c r="AB234" s="1496"/>
      <c r="AC234" s="1496"/>
      <c r="AD234" s="1496"/>
      <c r="AE234" s="1496"/>
      <c r="AF234" s="1496"/>
      <c r="AG234" s="1496"/>
      <c r="AH234" s="1496"/>
      <c r="AI234" s="1496"/>
      <c r="AJ234" s="1496"/>
      <c r="AK234" s="1496"/>
      <c r="AL234" s="1496"/>
      <c r="AM234" s="1496"/>
      <c r="AN234" s="1496"/>
    </row>
    <row r="235">
      <c r="A235" s="1496"/>
      <c r="B235" s="1496"/>
      <c r="C235" s="1496"/>
      <c r="D235" s="1496"/>
      <c r="E235" s="1496"/>
      <c r="F235" s="1496"/>
      <c r="G235" s="1496"/>
      <c r="H235" s="1496"/>
      <c r="I235" s="1496"/>
      <c r="J235" s="1496"/>
      <c r="K235" s="1496"/>
      <c r="L235" s="1496"/>
      <c r="M235" s="1496"/>
      <c r="N235" s="1496"/>
      <c r="O235" s="1496"/>
      <c r="P235" s="1496"/>
      <c r="Q235" s="1496"/>
      <c r="R235" s="1496"/>
      <c r="S235" s="1496"/>
      <c r="T235" s="1496"/>
      <c r="U235" s="1496"/>
      <c r="V235" s="1496"/>
      <c r="W235" s="1496"/>
      <c r="X235" s="1496"/>
      <c r="Y235" s="1496"/>
      <c r="Z235" s="1496"/>
      <c r="AA235" s="1496"/>
      <c r="AB235" s="1496"/>
      <c r="AC235" s="1496"/>
      <c r="AD235" s="1496"/>
      <c r="AE235" s="1496"/>
      <c r="AF235" s="1496"/>
      <c r="AG235" s="1496"/>
      <c r="AH235" s="1496"/>
      <c r="AI235" s="1496"/>
      <c r="AJ235" s="1496"/>
      <c r="AK235" s="1496"/>
      <c r="AL235" s="1496"/>
      <c r="AM235" s="1496"/>
      <c r="AN235" s="1496"/>
    </row>
    <row r="236">
      <c r="A236" s="1496"/>
      <c r="B236" s="1496"/>
      <c r="C236" s="1496"/>
      <c r="D236" s="1496"/>
      <c r="E236" s="1496"/>
      <c r="F236" s="1496"/>
      <c r="G236" s="1496"/>
      <c r="H236" s="1496"/>
      <c r="I236" s="1496"/>
      <c r="J236" s="1496"/>
      <c r="K236" s="1496"/>
      <c r="L236" s="1496"/>
      <c r="M236" s="1496"/>
      <c r="N236" s="1496"/>
      <c r="O236" s="1496"/>
      <c r="P236" s="1496"/>
      <c r="Q236" s="1496"/>
      <c r="R236" s="1496"/>
      <c r="S236" s="1496"/>
      <c r="T236" s="1496"/>
      <c r="U236" s="1496"/>
      <c r="V236" s="1496"/>
      <c r="W236" s="1496"/>
      <c r="X236" s="1496"/>
      <c r="Y236" s="1496"/>
      <c r="Z236" s="1496"/>
      <c r="AA236" s="1496"/>
      <c r="AB236" s="1496"/>
      <c r="AC236" s="1496"/>
      <c r="AD236" s="1496"/>
      <c r="AE236" s="1496"/>
      <c r="AF236" s="1496"/>
      <c r="AG236" s="1496"/>
      <c r="AH236" s="1496"/>
      <c r="AI236" s="1496"/>
      <c r="AJ236" s="1496"/>
      <c r="AK236" s="1496"/>
      <c r="AL236" s="1496"/>
      <c r="AM236" s="1496"/>
      <c r="AN236" s="1496"/>
    </row>
    <row r="237">
      <c r="A237" s="1496"/>
      <c r="B237" s="1496"/>
      <c r="C237" s="1496"/>
      <c r="D237" s="1496"/>
      <c r="E237" s="1496"/>
      <c r="F237" s="1496"/>
      <c r="G237" s="1496"/>
      <c r="H237" s="1496"/>
      <c r="I237" s="1496"/>
      <c r="J237" s="1496"/>
      <c r="K237" s="1496"/>
      <c r="L237" s="1496"/>
      <c r="M237" s="1496"/>
      <c r="N237" s="1496"/>
      <c r="O237" s="1496"/>
      <c r="P237" s="1496"/>
      <c r="Q237" s="1496"/>
      <c r="R237" s="1496"/>
      <c r="S237" s="1496"/>
      <c r="T237" s="1496"/>
      <c r="U237" s="1496"/>
      <c r="V237" s="1496"/>
      <c r="W237" s="1496"/>
      <c r="X237" s="1496"/>
      <c r="Y237" s="1496"/>
      <c r="Z237" s="1496"/>
      <c r="AA237" s="1496"/>
      <c r="AB237" s="1496"/>
      <c r="AC237" s="1496"/>
      <c r="AD237" s="1496"/>
      <c r="AE237" s="1496"/>
      <c r="AF237" s="1496"/>
      <c r="AG237" s="1496"/>
      <c r="AH237" s="1496"/>
      <c r="AI237" s="1496"/>
      <c r="AJ237" s="1496"/>
      <c r="AK237" s="1496"/>
      <c r="AL237" s="1496"/>
      <c r="AM237" s="1496"/>
      <c r="AN237" s="1496"/>
    </row>
    <row r="238">
      <c r="A238" s="1496"/>
      <c r="B238" s="1496"/>
      <c r="C238" s="1496"/>
      <c r="D238" s="1496"/>
      <c r="E238" s="1496"/>
      <c r="F238" s="1496"/>
      <c r="G238" s="1496"/>
      <c r="H238" s="1496"/>
      <c r="I238" s="1496"/>
      <c r="J238" s="1496"/>
      <c r="K238" s="1496"/>
      <c r="L238" s="1496"/>
      <c r="M238" s="1496"/>
      <c r="N238" s="1496"/>
      <c r="O238" s="1496"/>
      <c r="P238" s="1496"/>
      <c r="Q238" s="1496"/>
      <c r="R238" s="1496"/>
      <c r="S238" s="1496"/>
      <c r="T238" s="1496"/>
      <c r="U238" s="1496"/>
      <c r="V238" s="1496"/>
      <c r="W238" s="1496"/>
      <c r="X238" s="1496"/>
      <c r="Y238" s="1496"/>
      <c r="Z238" s="1496"/>
      <c r="AA238" s="1496"/>
      <c r="AB238" s="1496"/>
      <c r="AC238" s="1496"/>
      <c r="AD238" s="1496"/>
      <c r="AE238" s="1496"/>
      <c r="AF238" s="1496"/>
      <c r="AG238" s="1496"/>
      <c r="AH238" s="1496"/>
      <c r="AI238" s="1496"/>
      <c r="AJ238" s="1496"/>
      <c r="AK238" s="1496"/>
      <c r="AL238" s="1496"/>
      <c r="AM238" s="1496"/>
      <c r="AN238" s="1496"/>
    </row>
    <row r="239">
      <c r="A239" s="1496"/>
      <c r="B239" s="1496"/>
      <c r="C239" s="1496"/>
      <c r="D239" s="1496"/>
      <c r="E239" s="1496"/>
      <c r="F239" s="1496"/>
      <c r="G239" s="1496"/>
      <c r="H239" s="1496"/>
      <c r="I239" s="1496"/>
      <c r="J239" s="1496"/>
      <c r="K239" s="1496"/>
      <c r="L239" s="1496"/>
      <c r="M239" s="1496"/>
      <c r="N239" s="1496"/>
      <c r="O239" s="1496"/>
      <c r="P239" s="1496"/>
      <c r="Q239" s="1496"/>
      <c r="R239" s="1496"/>
      <c r="S239" s="1496"/>
      <c r="T239" s="1496"/>
      <c r="U239" s="1496"/>
      <c r="V239" s="1496"/>
      <c r="W239" s="1496"/>
      <c r="X239" s="1496"/>
      <c r="Y239" s="1496"/>
      <c r="Z239" s="1496"/>
      <c r="AA239" s="1496"/>
      <c r="AB239" s="1496"/>
      <c r="AC239" s="1496"/>
      <c r="AD239" s="1496"/>
      <c r="AE239" s="1496"/>
      <c r="AF239" s="1496"/>
      <c r="AG239" s="1496"/>
      <c r="AH239" s="1496"/>
      <c r="AI239" s="1496"/>
      <c r="AJ239" s="1496"/>
      <c r="AK239" s="1496"/>
      <c r="AL239" s="1496"/>
      <c r="AM239" s="1496"/>
      <c r="AN239" s="1496"/>
    </row>
    <row r="240">
      <c r="A240" s="1496"/>
      <c r="B240" s="1496"/>
      <c r="C240" s="1496"/>
      <c r="D240" s="1496"/>
      <c r="E240" s="1496"/>
      <c r="F240" s="1496"/>
      <c r="G240" s="1496"/>
      <c r="H240" s="1496"/>
      <c r="I240" s="1496"/>
      <c r="J240" s="1496"/>
      <c r="K240" s="1496"/>
      <c r="L240" s="1496"/>
      <c r="M240" s="1496"/>
      <c r="N240" s="1496"/>
      <c r="O240" s="1496"/>
      <c r="P240" s="1496"/>
      <c r="Q240" s="1496"/>
      <c r="R240" s="1496"/>
      <c r="S240" s="1496"/>
      <c r="T240" s="1496"/>
      <c r="U240" s="1496"/>
      <c r="V240" s="1496"/>
      <c r="W240" s="1496"/>
      <c r="X240" s="1496"/>
      <c r="Y240" s="1496"/>
      <c r="Z240" s="1496"/>
      <c r="AA240" s="1496"/>
      <c r="AB240" s="1496"/>
      <c r="AC240" s="1496"/>
      <c r="AD240" s="1496"/>
      <c r="AE240" s="1496"/>
      <c r="AF240" s="1496"/>
      <c r="AG240" s="1496"/>
      <c r="AH240" s="1496"/>
      <c r="AI240" s="1496"/>
      <c r="AJ240" s="1496"/>
      <c r="AK240" s="1496"/>
      <c r="AL240" s="1496"/>
      <c r="AM240" s="1496"/>
      <c r="AN240" s="1496"/>
    </row>
    <row r="241">
      <c r="A241" s="1496"/>
      <c r="B241" s="1496"/>
      <c r="C241" s="1496"/>
      <c r="D241" s="1496"/>
      <c r="E241" s="1496"/>
      <c r="F241" s="1496"/>
      <c r="G241" s="1496"/>
      <c r="H241" s="1496"/>
      <c r="I241" s="1496"/>
      <c r="J241" s="1496"/>
      <c r="K241" s="1496"/>
      <c r="L241" s="1496"/>
      <c r="M241" s="1496"/>
      <c r="N241" s="1496"/>
      <c r="O241" s="1496"/>
      <c r="P241" s="1496"/>
      <c r="Q241" s="1496"/>
      <c r="R241" s="1496"/>
      <c r="S241" s="1496"/>
      <c r="T241" s="1496"/>
      <c r="U241" s="1496"/>
      <c r="V241" s="1496"/>
      <c r="W241" s="1496"/>
      <c r="X241" s="1496"/>
      <c r="Y241" s="1496"/>
      <c r="Z241" s="1496"/>
      <c r="AA241" s="1496"/>
      <c r="AB241" s="1496"/>
      <c r="AC241" s="1496"/>
      <c r="AD241" s="1496"/>
      <c r="AE241" s="1496"/>
      <c r="AF241" s="1496"/>
      <c r="AG241" s="1496"/>
      <c r="AH241" s="1496"/>
      <c r="AI241" s="1496"/>
      <c r="AJ241" s="1496"/>
      <c r="AK241" s="1496"/>
      <c r="AL241" s="1496"/>
      <c r="AM241" s="1496"/>
      <c r="AN241" s="1496"/>
    </row>
    <row r="242">
      <c r="A242" s="1496"/>
      <c r="B242" s="1496"/>
      <c r="C242" s="1496"/>
      <c r="D242" s="1496"/>
      <c r="E242" s="1496"/>
      <c r="F242" s="1496"/>
      <c r="G242" s="1496"/>
      <c r="H242" s="1496"/>
      <c r="I242" s="1496"/>
      <c r="J242" s="1496"/>
      <c r="K242" s="1496"/>
      <c r="L242" s="1496"/>
      <c r="M242" s="1496"/>
      <c r="N242" s="1496"/>
      <c r="O242" s="1496"/>
      <c r="P242" s="1496"/>
      <c r="Q242" s="1496"/>
      <c r="R242" s="1496"/>
      <c r="S242" s="1496"/>
      <c r="T242" s="1496"/>
      <c r="U242" s="1496"/>
      <c r="V242" s="1496"/>
      <c r="W242" s="1496"/>
      <c r="X242" s="1496"/>
      <c r="Y242" s="1496"/>
      <c r="Z242" s="1496"/>
      <c r="AA242" s="1496"/>
      <c r="AB242" s="1496"/>
      <c r="AC242" s="1496"/>
      <c r="AD242" s="1496"/>
      <c r="AE242" s="1496"/>
      <c r="AF242" s="1496"/>
      <c r="AG242" s="1496"/>
      <c r="AH242" s="1496"/>
      <c r="AI242" s="1496"/>
      <c r="AJ242" s="1496"/>
      <c r="AK242" s="1496"/>
      <c r="AL242" s="1496"/>
      <c r="AM242" s="1496"/>
      <c r="AN242" s="1496"/>
    </row>
    <row r="243">
      <c r="A243" s="1496"/>
      <c r="B243" s="1496"/>
      <c r="C243" s="1496"/>
      <c r="D243" s="1496"/>
      <c r="E243" s="1496"/>
      <c r="F243" s="1496"/>
      <c r="G243" s="1496"/>
      <c r="H243" s="1496"/>
      <c r="I243" s="1496"/>
      <c r="J243" s="1496"/>
      <c r="K243" s="1496"/>
      <c r="L243" s="1496"/>
      <c r="M243" s="1496"/>
      <c r="N243" s="1496"/>
      <c r="O243" s="1496"/>
      <c r="P243" s="1496"/>
      <c r="Q243" s="1496"/>
      <c r="R243" s="1496"/>
      <c r="S243" s="1496"/>
      <c r="T243" s="1496"/>
      <c r="U243" s="1496"/>
      <c r="V243" s="1496"/>
      <c r="W243" s="1496"/>
      <c r="X243" s="1496"/>
      <c r="Y243" s="1496"/>
      <c r="Z243" s="1496"/>
      <c r="AA243" s="1496"/>
      <c r="AB243" s="1496"/>
      <c r="AC243" s="1496"/>
      <c r="AD243" s="1496"/>
      <c r="AE243" s="1496"/>
      <c r="AF243" s="1496"/>
      <c r="AG243" s="1496"/>
      <c r="AH243" s="1496"/>
      <c r="AI243" s="1496"/>
      <c r="AJ243" s="1496"/>
      <c r="AK243" s="1496"/>
      <c r="AL243" s="1496"/>
      <c r="AM243" s="1496"/>
      <c r="AN243" s="1496"/>
    </row>
    <row r="244">
      <c r="A244" s="1496"/>
      <c r="B244" s="1496"/>
      <c r="C244" s="1496"/>
      <c r="D244" s="1496"/>
      <c r="E244" s="1496"/>
      <c r="F244" s="1496"/>
      <c r="G244" s="1496"/>
      <c r="H244" s="1496"/>
      <c r="I244" s="1496"/>
      <c r="J244" s="1496"/>
      <c r="K244" s="1496"/>
      <c r="L244" s="1496"/>
      <c r="M244" s="1496"/>
      <c r="N244" s="1496"/>
      <c r="O244" s="1496"/>
      <c r="P244" s="1496"/>
      <c r="Q244" s="1496"/>
      <c r="R244" s="1496"/>
      <c r="S244" s="1496"/>
      <c r="T244" s="1496"/>
      <c r="U244" s="1496"/>
      <c r="V244" s="1496"/>
      <c r="W244" s="1496"/>
      <c r="X244" s="1496"/>
      <c r="Y244" s="1496"/>
      <c r="Z244" s="1496"/>
      <c r="AA244" s="1496"/>
      <c r="AB244" s="1496"/>
      <c r="AC244" s="1496"/>
      <c r="AD244" s="1496"/>
      <c r="AE244" s="1496"/>
      <c r="AF244" s="1496"/>
      <c r="AG244" s="1496"/>
      <c r="AH244" s="1496"/>
      <c r="AI244" s="1496"/>
      <c r="AJ244" s="1496"/>
      <c r="AK244" s="1496"/>
      <c r="AL244" s="1496"/>
      <c r="AM244" s="1496"/>
      <c r="AN244" s="1496"/>
    </row>
    <row r="245">
      <c r="A245" s="1496"/>
      <c r="B245" s="1496"/>
      <c r="C245" s="1496"/>
      <c r="D245" s="1496"/>
      <c r="E245" s="1496"/>
      <c r="F245" s="1496"/>
      <c r="G245" s="1496"/>
      <c r="H245" s="1496"/>
      <c r="I245" s="1496"/>
      <c r="J245" s="1496"/>
      <c r="K245" s="1496"/>
      <c r="L245" s="1496"/>
      <c r="M245" s="1496"/>
      <c r="N245" s="1496"/>
      <c r="O245" s="1496"/>
      <c r="P245" s="1496"/>
      <c r="Q245" s="1496"/>
      <c r="R245" s="1496"/>
      <c r="S245" s="1496"/>
      <c r="T245" s="1496"/>
      <c r="U245" s="1496"/>
      <c r="V245" s="1496"/>
      <c r="W245" s="1496"/>
      <c r="X245" s="1496"/>
      <c r="Y245" s="1496"/>
      <c r="Z245" s="1496"/>
      <c r="AA245" s="1496"/>
      <c r="AB245" s="1496"/>
      <c r="AC245" s="1496"/>
      <c r="AD245" s="1496"/>
      <c r="AE245" s="1496"/>
      <c r="AF245" s="1496"/>
      <c r="AG245" s="1496"/>
      <c r="AH245" s="1496"/>
      <c r="AI245" s="1496"/>
      <c r="AJ245" s="1496"/>
      <c r="AK245" s="1496"/>
      <c r="AL245" s="1496"/>
      <c r="AM245" s="1496"/>
      <c r="AN245" s="1496"/>
    </row>
    <row r="246">
      <c r="A246" s="1496"/>
      <c r="B246" s="1496"/>
      <c r="C246" s="1496"/>
      <c r="D246" s="1496"/>
      <c r="E246" s="1496"/>
      <c r="F246" s="1496"/>
      <c r="G246" s="1496"/>
      <c r="H246" s="1496"/>
      <c r="I246" s="1496"/>
      <c r="J246" s="1496"/>
      <c r="K246" s="1496"/>
      <c r="L246" s="1496"/>
      <c r="M246" s="1496"/>
      <c r="N246" s="1496"/>
      <c r="O246" s="1496"/>
      <c r="P246" s="1496"/>
      <c r="Q246" s="1496"/>
      <c r="R246" s="1496"/>
      <c r="S246" s="1496"/>
      <c r="T246" s="1496"/>
      <c r="U246" s="1496"/>
      <c r="V246" s="1496"/>
      <c r="W246" s="1496"/>
      <c r="X246" s="1496"/>
      <c r="Y246" s="1496"/>
      <c r="Z246" s="1496"/>
      <c r="AA246" s="1496"/>
      <c r="AB246" s="1496"/>
      <c r="AC246" s="1496"/>
      <c r="AD246" s="1496"/>
      <c r="AE246" s="1496"/>
      <c r="AF246" s="1496"/>
      <c r="AG246" s="1496"/>
      <c r="AH246" s="1496"/>
      <c r="AI246" s="1496"/>
      <c r="AJ246" s="1496"/>
      <c r="AK246" s="1496"/>
      <c r="AL246" s="1496"/>
      <c r="AM246" s="1496"/>
      <c r="AN246" s="1496"/>
    </row>
    <row r="247">
      <c r="A247" s="1496"/>
      <c r="B247" s="1496"/>
      <c r="C247" s="1496"/>
      <c r="D247" s="1496"/>
      <c r="E247" s="1496"/>
      <c r="F247" s="1496"/>
      <c r="G247" s="1496"/>
      <c r="H247" s="1496"/>
      <c r="I247" s="1496"/>
      <c r="J247" s="1496"/>
      <c r="K247" s="1496"/>
      <c r="L247" s="1496"/>
      <c r="M247" s="1496"/>
      <c r="N247" s="1496"/>
      <c r="O247" s="1496"/>
      <c r="P247" s="1496"/>
      <c r="Q247" s="1496"/>
      <c r="R247" s="1496"/>
      <c r="S247" s="1496"/>
      <c r="T247" s="1496"/>
      <c r="U247" s="1496"/>
      <c r="V247" s="1496"/>
      <c r="W247" s="1496"/>
      <c r="X247" s="1496"/>
      <c r="Y247" s="1496"/>
      <c r="Z247" s="1496"/>
      <c r="AA247" s="1496"/>
      <c r="AB247" s="1496"/>
      <c r="AC247" s="1496"/>
      <c r="AD247" s="1496"/>
      <c r="AE247" s="1496"/>
      <c r="AF247" s="1496"/>
      <c r="AG247" s="1496"/>
      <c r="AH247" s="1496"/>
      <c r="AI247" s="1496"/>
      <c r="AJ247" s="1496"/>
      <c r="AK247" s="1496"/>
      <c r="AL247" s="1496"/>
      <c r="AM247" s="1496"/>
      <c r="AN247" s="1496"/>
    </row>
    <row r="248">
      <c r="A248" s="1496"/>
      <c r="B248" s="1496"/>
      <c r="C248" s="1496"/>
      <c r="D248" s="1496"/>
      <c r="E248" s="1496"/>
      <c r="F248" s="1496"/>
      <c r="G248" s="1496"/>
      <c r="H248" s="1496"/>
      <c r="I248" s="1496"/>
      <c r="J248" s="1496"/>
      <c r="K248" s="1496"/>
      <c r="L248" s="1496"/>
      <c r="M248" s="1496"/>
      <c r="N248" s="1496"/>
      <c r="O248" s="1496"/>
      <c r="P248" s="1496"/>
      <c r="Q248" s="1496"/>
      <c r="R248" s="1496"/>
      <c r="S248" s="1496"/>
      <c r="T248" s="1496"/>
      <c r="U248" s="1496"/>
      <c r="V248" s="1496"/>
      <c r="W248" s="1496"/>
      <c r="X248" s="1496"/>
      <c r="Y248" s="1496"/>
      <c r="Z248" s="1496"/>
      <c r="AA248" s="1496"/>
      <c r="AB248" s="1496"/>
      <c r="AC248" s="1496"/>
      <c r="AD248" s="1496"/>
      <c r="AE248" s="1496"/>
      <c r="AF248" s="1496"/>
      <c r="AG248" s="1496"/>
      <c r="AH248" s="1496"/>
      <c r="AI248" s="1496"/>
      <c r="AJ248" s="1496"/>
      <c r="AK248" s="1496"/>
      <c r="AL248" s="1496"/>
      <c r="AM248" s="1496"/>
      <c r="AN248" s="1496"/>
    </row>
    <row r="249">
      <c r="A249" s="1496"/>
      <c r="B249" s="1496"/>
      <c r="C249" s="1496"/>
      <c r="D249" s="1496"/>
      <c r="E249" s="1496"/>
      <c r="F249" s="1496"/>
      <c r="G249" s="1496"/>
      <c r="H249" s="1496"/>
      <c r="I249" s="1496"/>
      <c r="J249" s="1496"/>
      <c r="K249" s="1496"/>
      <c r="L249" s="1496"/>
      <c r="M249" s="1496"/>
      <c r="N249" s="1496"/>
      <c r="O249" s="1496"/>
      <c r="P249" s="1496"/>
      <c r="Q249" s="1496"/>
      <c r="R249" s="1496"/>
      <c r="S249" s="1496"/>
      <c r="T249" s="1496"/>
      <c r="U249" s="1496"/>
      <c r="V249" s="1496"/>
      <c r="W249" s="1496"/>
      <c r="X249" s="1496"/>
      <c r="Y249" s="1496"/>
      <c r="Z249" s="1496"/>
      <c r="AA249" s="1496"/>
      <c r="AB249" s="1496"/>
      <c r="AC249" s="1496"/>
      <c r="AD249" s="1496"/>
      <c r="AE249" s="1496"/>
      <c r="AF249" s="1496"/>
      <c r="AG249" s="1496"/>
      <c r="AH249" s="1496"/>
      <c r="AI249" s="1496"/>
      <c r="AJ249" s="1496"/>
      <c r="AK249" s="1496"/>
      <c r="AL249" s="1496"/>
      <c r="AM249" s="1496"/>
      <c r="AN249" s="1496"/>
    </row>
    <row r="250">
      <c r="A250" s="1496"/>
      <c r="B250" s="1496"/>
      <c r="C250" s="1496"/>
      <c r="D250" s="1496"/>
      <c r="E250" s="1496"/>
      <c r="F250" s="1496"/>
      <c r="G250" s="1496"/>
      <c r="H250" s="1496"/>
      <c r="I250" s="1496"/>
      <c r="J250" s="1496"/>
      <c r="K250" s="1496"/>
      <c r="L250" s="1496"/>
      <c r="M250" s="1496"/>
      <c r="N250" s="1496"/>
      <c r="O250" s="1496"/>
      <c r="P250" s="1496"/>
      <c r="Q250" s="1496"/>
      <c r="R250" s="1496"/>
      <c r="S250" s="1496"/>
      <c r="T250" s="1496"/>
      <c r="U250" s="1496"/>
      <c r="V250" s="1496"/>
      <c r="W250" s="1496"/>
      <c r="X250" s="1496"/>
      <c r="Y250" s="1496"/>
      <c r="Z250" s="1496"/>
      <c r="AA250" s="1496"/>
      <c r="AB250" s="1496"/>
      <c r="AC250" s="1496"/>
      <c r="AD250" s="1496"/>
      <c r="AE250" s="1496"/>
      <c r="AF250" s="1496"/>
      <c r="AG250" s="1496"/>
      <c r="AH250" s="1496"/>
      <c r="AI250" s="1496"/>
      <c r="AJ250" s="1496"/>
      <c r="AK250" s="1496"/>
      <c r="AL250" s="1496"/>
      <c r="AM250" s="1496"/>
      <c r="AN250" s="1496"/>
    </row>
    <row r="251">
      <c r="A251" s="1496"/>
      <c r="B251" s="1496"/>
      <c r="C251" s="1496"/>
      <c r="D251" s="1496"/>
      <c r="E251" s="1496"/>
      <c r="F251" s="1496"/>
      <c r="G251" s="1496"/>
      <c r="H251" s="1496"/>
      <c r="I251" s="1496"/>
      <c r="J251" s="1496"/>
      <c r="K251" s="1496"/>
      <c r="L251" s="1496"/>
      <c r="M251" s="1496"/>
      <c r="N251" s="1496"/>
      <c r="O251" s="1496"/>
      <c r="P251" s="1496"/>
      <c r="Q251" s="1496"/>
      <c r="R251" s="1496"/>
      <c r="S251" s="1496"/>
      <c r="T251" s="1496"/>
      <c r="U251" s="1496"/>
      <c r="V251" s="1496"/>
      <c r="W251" s="1496"/>
      <c r="X251" s="1496"/>
      <c r="Y251" s="1496"/>
      <c r="Z251" s="1496"/>
      <c r="AA251" s="1496"/>
      <c r="AB251" s="1496"/>
      <c r="AC251" s="1496"/>
      <c r="AD251" s="1496"/>
      <c r="AE251" s="1496"/>
      <c r="AF251" s="1496"/>
      <c r="AG251" s="1496"/>
      <c r="AH251" s="1496"/>
      <c r="AI251" s="1496"/>
      <c r="AJ251" s="1496"/>
      <c r="AK251" s="1496"/>
      <c r="AL251" s="1496"/>
      <c r="AM251" s="1496"/>
      <c r="AN251" s="1496"/>
    </row>
    <row r="252">
      <c r="A252" s="1496"/>
      <c r="B252" s="1496"/>
      <c r="C252" s="1496"/>
      <c r="D252" s="1496"/>
      <c r="E252" s="1496"/>
      <c r="F252" s="1496"/>
      <c r="G252" s="1496"/>
      <c r="H252" s="1496"/>
      <c r="I252" s="1496"/>
      <c r="J252" s="1496"/>
      <c r="K252" s="1496"/>
      <c r="L252" s="1496"/>
      <c r="M252" s="1496"/>
      <c r="N252" s="1496"/>
      <c r="O252" s="1496"/>
      <c r="P252" s="1496"/>
      <c r="Q252" s="1496"/>
      <c r="R252" s="1496"/>
      <c r="S252" s="1496"/>
      <c r="T252" s="1496"/>
      <c r="U252" s="1496"/>
      <c r="V252" s="1496"/>
      <c r="W252" s="1496"/>
      <c r="X252" s="1496"/>
      <c r="Y252" s="1496"/>
      <c r="Z252" s="1496"/>
      <c r="AA252" s="1496"/>
      <c r="AB252" s="1496"/>
      <c r="AC252" s="1496"/>
      <c r="AD252" s="1496"/>
      <c r="AE252" s="1496"/>
      <c r="AF252" s="1496"/>
      <c r="AG252" s="1496"/>
      <c r="AH252" s="1496"/>
      <c r="AI252" s="1496"/>
      <c r="AJ252" s="1496"/>
      <c r="AK252" s="1496"/>
      <c r="AL252" s="1496"/>
      <c r="AM252" s="1496"/>
      <c r="AN252" s="1496"/>
    </row>
    <row r="253">
      <c r="A253" s="1496"/>
      <c r="B253" s="1496"/>
      <c r="C253" s="1496"/>
      <c r="D253" s="1496"/>
      <c r="E253" s="1496"/>
      <c r="F253" s="1496"/>
      <c r="G253" s="1496"/>
      <c r="H253" s="1496"/>
      <c r="I253" s="1496"/>
      <c r="J253" s="1496"/>
      <c r="K253" s="1496"/>
      <c r="L253" s="1496"/>
      <c r="M253" s="1496"/>
      <c r="N253" s="1496"/>
      <c r="O253" s="1496"/>
      <c r="P253" s="1496"/>
      <c r="Q253" s="1496"/>
      <c r="R253" s="1496"/>
      <c r="S253" s="1496"/>
      <c r="T253" s="1496"/>
      <c r="U253" s="1496"/>
      <c r="V253" s="1496"/>
      <c r="W253" s="1496"/>
      <c r="X253" s="1496"/>
      <c r="Y253" s="1496"/>
      <c r="Z253" s="1496"/>
      <c r="AA253" s="1496"/>
      <c r="AB253" s="1496"/>
      <c r="AC253" s="1496"/>
      <c r="AD253" s="1496"/>
      <c r="AE253" s="1496"/>
      <c r="AF253" s="1496"/>
      <c r="AG253" s="1496"/>
      <c r="AH253" s="1496"/>
      <c r="AI253" s="1496"/>
      <c r="AJ253" s="1496"/>
      <c r="AK253" s="1496"/>
      <c r="AL253" s="1496"/>
      <c r="AM253" s="1496"/>
      <c r="AN253" s="1496"/>
    </row>
    <row r="254">
      <c r="A254" s="1496"/>
      <c r="B254" s="1496"/>
      <c r="C254" s="1496"/>
      <c r="D254" s="1496"/>
      <c r="E254" s="1496"/>
      <c r="F254" s="1496"/>
      <c r="G254" s="1496"/>
      <c r="H254" s="1496"/>
      <c r="I254" s="1496"/>
      <c r="J254" s="1496"/>
      <c r="K254" s="1496"/>
      <c r="L254" s="1496"/>
      <c r="M254" s="1496"/>
      <c r="N254" s="1496"/>
      <c r="O254" s="1496"/>
      <c r="P254" s="1496"/>
      <c r="Q254" s="1496"/>
      <c r="R254" s="1496"/>
      <c r="S254" s="1496"/>
      <c r="T254" s="1496"/>
      <c r="U254" s="1496"/>
      <c r="V254" s="1496"/>
      <c r="W254" s="1496"/>
      <c r="X254" s="1496"/>
      <c r="Y254" s="1496"/>
      <c r="Z254" s="1496"/>
      <c r="AA254" s="1496"/>
      <c r="AB254" s="1496"/>
      <c r="AC254" s="1496"/>
      <c r="AD254" s="1496"/>
      <c r="AE254" s="1496"/>
      <c r="AF254" s="1496"/>
      <c r="AG254" s="1496"/>
      <c r="AH254" s="1496"/>
      <c r="AI254" s="1496"/>
      <c r="AJ254" s="1496"/>
      <c r="AK254" s="1496"/>
      <c r="AL254" s="1496"/>
      <c r="AM254" s="1496"/>
      <c r="AN254" s="1496"/>
    </row>
    <row r="255">
      <c r="A255" s="1496"/>
      <c r="B255" s="1496"/>
      <c r="C255" s="1496"/>
      <c r="D255" s="1496"/>
      <c r="E255" s="1496"/>
      <c r="F255" s="1496"/>
      <c r="G255" s="1496"/>
      <c r="H255" s="1496"/>
      <c r="I255" s="1496"/>
      <c r="J255" s="1496"/>
      <c r="K255" s="1496"/>
      <c r="L255" s="1496"/>
      <c r="M255" s="1496"/>
      <c r="N255" s="1496"/>
      <c r="O255" s="1496"/>
      <c r="P255" s="1496"/>
      <c r="Q255" s="1496"/>
      <c r="R255" s="1496"/>
      <c r="S255" s="1496"/>
      <c r="T255" s="1496"/>
      <c r="U255" s="1496"/>
      <c r="V255" s="1496"/>
      <c r="W255" s="1496"/>
      <c r="X255" s="1496"/>
      <c r="Y255" s="1496"/>
      <c r="Z255" s="1496"/>
      <c r="AA255" s="1496"/>
      <c r="AB255" s="1496"/>
      <c r="AC255" s="1496"/>
      <c r="AD255" s="1496"/>
      <c r="AE255" s="1496"/>
      <c r="AF255" s="1496"/>
      <c r="AG255" s="1496"/>
      <c r="AH255" s="1496"/>
      <c r="AI255" s="1496"/>
      <c r="AJ255" s="1496"/>
      <c r="AK255" s="1496"/>
      <c r="AL255" s="1496"/>
      <c r="AM255" s="1496"/>
      <c r="AN255" s="1496"/>
    </row>
    <row r="256">
      <c r="A256" s="1496"/>
      <c r="B256" s="1496"/>
      <c r="C256" s="1496"/>
      <c r="D256" s="1496"/>
      <c r="E256" s="1496"/>
      <c r="F256" s="1496"/>
      <c r="G256" s="1496"/>
      <c r="H256" s="1496"/>
      <c r="I256" s="1496"/>
      <c r="J256" s="1496"/>
      <c r="K256" s="1496"/>
      <c r="L256" s="1496"/>
      <c r="M256" s="1496"/>
      <c r="N256" s="1496"/>
      <c r="O256" s="1496"/>
      <c r="P256" s="1496"/>
      <c r="Q256" s="1496"/>
      <c r="R256" s="1496"/>
      <c r="S256" s="1496"/>
      <c r="T256" s="1496"/>
      <c r="U256" s="1496"/>
      <c r="V256" s="1496"/>
      <c r="W256" s="1496"/>
      <c r="X256" s="1496"/>
      <c r="Y256" s="1496"/>
      <c r="Z256" s="1496"/>
      <c r="AA256" s="1496"/>
      <c r="AB256" s="1496"/>
      <c r="AC256" s="1496"/>
      <c r="AD256" s="1496"/>
      <c r="AE256" s="1496"/>
      <c r="AF256" s="1496"/>
      <c r="AG256" s="1496"/>
      <c r="AH256" s="1496"/>
      <c r="AI256" s="1496"/>
      <c r="AJ256" s="1496"/>
      <c r="AK256" s="1496"/>
      <c r="AL256" s="1496"/>
      <c r="AM256" s="1496"/>
      <c r="AN256" s="1496"/>
    </row>
    <row r="257">
      <c r="A257" s="1496"/>
      <c r="B257" s="1496"/>
      <c r="C257" s="1496"/>
      <c r="D257" s="1496"/>
      <c r="E257" s="1496"/>
      <c r="F257" s="1496"/>
      <c r="G257" s="1496"/>
      <c r="H257" s="1496"/>
      <c r="I257" s="1496"/>
      <c r="J257" s="1496"/>
      <c r="K257" s="1496"/>
      <c r="L257" s="1496"/>
      <c r="M257" s="1496"/>
      <c r="N257" s="1496"/>
      <c r="O257" s="1496"/>
      <c r="P257" s="1496"/>
      <c r="Q257" s="1496"/>
      <c r="R257" s="1496"/>
      <c r="S257" s="1496"/>
      <c r="T257" s="1496"/>
      <c r="U257" s="1496"/>
      <c r="V257" s="1496"/>
      <c r="W257" s="1496"/>
      <c r="X257" s="1496"/>
      <c r="Y257" s="1496"/>
      <c r="Z257" s="1496"/>
      <c r="AA257" s="1496"/>
      <c r="AB257" s="1496"/>
      <c r="AC257" s="1496"/>
      <c r="AD257" s="1496"/>
      <c r="AE257" s="1496"/>
      <c r="AF257" s="1496"/>
      <c r="AG257" s="1496"/>
      <c r="AH257" s="1496"/>
      <c r="AI257" s="1496"/>
      <c r="AJ257" s="1496"/>
      <c r="AK257" s="1496"/>
      <c r="AL257" s="1496"/>
      <c r="AM257" s="1496"/>
      <c r="AN257" s="1496"/>
    </row>
    <row r="258">
      <c r="A258" s="1496"/>
      <c r="B258" s="1496"/>
      <c r="C258" s="1496"/>
      <c r="D258" s="1496"/>
      <c r="E258" s="1496"/>
      <c r="F258" s="1496"/>
      <c r="G258" s="1496"/>
      <c r="H258" s="1496"/>
      <c r="I258" s="1496"/>
      <c r="J258" s="1496"/>
      <c r="K258" s="1496"/>
      <c r="L258" s="1496"/>
      <c r="M258" s="1496"/>
      <c r="N258" s="1496"/>
      <c r="O258" s="1496"/>
      <c r="P258" s="1496"/>
      <c r="Q258" s="1496"/>
      <c r="R258" s="1496"/>
      <c r="S258" s="1496"/>
      <c r="T258" s="1496"/>
      <c r="U258" s="1496"/>
      <c r="V258" s="1496"/>
      <c r="W258" s="1496"/>
      <c r="X258" s="1496"/>
      <c r="Y258" s="1496"/>
      <c r="Z258" s="1496"/>
      <c r="AA258" s="1496"/>
      <c r="AB258" s="1496"/>
      <c r="AC258" s="1496"/>
      <c r="AD258" s="1496"/>
      <c r="AE258" s="1496"/>
      <c r="AF258" s="1496"/>
      <c r="AG258" s="1496"/>
      <c r="AH258" s="1496"/>
      <c r="AI258" s="1496"/>
      <c r="AJ258" s="1496"/>
      <c r="AK258" s="1496"/>
      <c r="AL258" s="1496"/>
      <c r="AM258" s="1496"/>
      <c r="AN258" s="1496"/>
    </row>
    <row r="259">
      <c r="A259" s="1496"/>
      <c r="B259" s="1496"/>
      <c r="C259" s="1496"/>
      <c r="D259" s="1496"/>
      <c r="E259" s="1496"/>
      <c r="F259" s="1496"/>
      <c r="G259" s="1496"/>
      <c r="H259" s="1496"/>
      <c r="I259" s="1496"/>
      <c r="J259" s="1496"/>
      <c r="K259" s="1496"/>
      <c r="L259" s="1496"/>
      <c r="M259" s="1496"/>
      <c r="N259" s="1496"/>
      <c r="O259" s="1496"/>
      <c r="P259" s="1496"/>
      <c r="Q259" s="1496"/>
      <c r="R259" s="1496"/>
      <c r="S259" s="1496"/>
      <c r="T259" s="1496"/>
      <c r="U259" s="1496"/>
      <c r="V259" s="1496"/>
      <c r="W259" s="1496"/>
      <c r="X259" s="1496"/>
      <c r="Y259" s="1496"/>
      <c r="Z259" s="1496"/>
      <c r="AA259" s="1496"/>
      <c r="AB259" s="1496"/>
      <c r="AC259" s="1496"/>
      <c r="AD259" s="1496"/>
      <c r="AE259" s="1496"/>
      <c r="AF259" s="1496"/>
      <c r="AG259" s="1496"/>
      <c r="AH259" s="1496"/>
      <c r="AI259" s="1496"/>
      <c r="AJ259" s="1496"/>
      <c r="AK259" s="1496"/>
      <c r="AL259" s="1496"/>
      <c r="AM259" s="1496"/>
      <c r="AN259" s="1496"/>
    </row>
    <row r="260">
      <c r="A260" s="1496"/>
      <c r="B260" s="1496"/>
      <c r="C260" s="1496"/>
      <c r="D260" s="1496"/>
      <c r="E260" s="1496"/>
      <c r="F260" s="1496"/>
      <c r="G260" s="1496"/>
      <c r="H260" s="1496"/>
      <c r="I260" s="1496"/>
      <c r="J260" s="1496"/>
      <c r="K260" s="1496"/>
      <c r="L260" s="1496"/>
      <c r="M260" s="1496"/>
      <c r="N260" s="1496"/>
      <c r="O260" s="1496"/>
      <c r="P260" s="1496"/>
      <c r="Q260" s="1496"/>
      <c r="R260" s="1496"/>
      <c r="S260" s="1496"/>
      <c r="T260" s="1496"/>
      <c r="U260" s="1496"/>
      <c r="V260" s="1496"/>
      <c r="W260" s="1496"/>
      <c r="X260" s="1496"/>
      <c r="Y260" s="1496"/>
      <c r="Z260" s="1496"/>
      <c r="AA260" s="1496"/>
      <c r="AB260" s="1496"/>
      <c r="AC260" s="1496"/>
      <c r="AD260" s="1496"/>
      <c r="AE260" s="1496"/>
      <c r="AF260" s="1496"/>
      <c r="AG260" s="1496"/>
      <c r="AH260" s="1496"/>
      <c r="AI260" s="1496"/>
      <c r="AJ260" s="1496"/>
      <c r="AK260" s="1496"/>
      <c r="AL260" s="1496"/>
      <c r="AM260" s="1496"/>
      <c r="AN260" s="1496"/>
    </row>
    <row r="261">
      <c r="A261" s="1496"/>
      <c r="B261" s="1496"/>
      <c r="C261" s="1496"/>
      <c r="D261" s="1496"/>
      <c r="E261" s="1496"/>
      <c r="F261" s="1496"/>
      <c r="G261" s="1496"/>
      <c r="H261" s="1496"/>
      <c r="I261" s="1496"/>
      <c r="J261" s="1496"/>
      <c r="K261" s="1496"/>
      <c r="L261" s="1496"/>
      <c r="M261" s="1496"/>
      <c r="N261" s="1496"/>
      <c r="O261" s="1496"/>
      <c r="P261" s="1496"/>
      <c r="Q261" s="1496"/>
      <c r="R261" s="1496"/>
      <c r="S261" s="1496"/>
      <c r="T261" s="1496"/>
      <c r="U261" s="1496"/>
      <c r="V261" s="1496"/>
      <c r="W261" s="1496"/>
      <c r="X261" s="1496"/>
      <c r="Y261" s="1496"/>
      <c r="Z261" s="1496"/>
      <c r="AA261" s="1496"/>
      <c r="AB261" s="1496"/>
      <c r="AC261" s="1496"/>
      <c r="AD261" s="1496"/>
      <c r="AE261" s="1496"/>
      <c r="AF261" s="1496"/>
      <c r="AG261" s="1496"/>
      <c r="AH261" s="1496"/>
      <c r="AI261" s="1496"/>
      <c r="AJ261" s="1496"/>
      <c r="AK261" s="1496"/>
      <c r="AL261" s="1496"/>
      <c r="AM261" s="1496"/>
      <c r="AN261" s="1496"/>
    </row>
    <row r="262">
      <c r="A262" s="1496"/>
      <c r="B262" s="1496"/>
      <c r="C262" s="1496"/>
      <c r="D262" s="1496"/>
      <c r="E262" s="1496"/>
      <c r="F262" s="1496"/>
      <c r="G262" s="1496"/>
      <c r="H262" s="1496"/>
      <c r="I262" s="1496"/>
      <c r="J262" s="1496"/>
      <c r="K262" s="1496"/>
      <c r="L262" s="1496"/>
      <c r="M262" s="1496"/>
      <c r="N262" s="1496"/>
      <c r="O262" s="1496"/>
      <c r="P262" s="1496"/>
      <c r="Q262" s="1496"/>
      <c r="R262" s="1496"/>
      <c r="S262" s="1496"/>
      <c r="T262" s="1496"/>
      <c r="U262" s="1496"/>
      <c r="V262" s="1496"/>
      <c r="W262" s="1496"/>
      <c r="X262" s="1496"/>
      <c r="Y262" s="1496"/>
      <c r="Z262" s="1496"/>
      <c r="AA262" s="1496"/>
      <c r="AB262" s="1496"/>
      <c r="AC262" s="1496"/>
      <c r="AD262" s="1496"/>
      <c r="AE262" s="1496"/>
      <c r="AF262" s="1496"/>
      <c r="AG262" s="1496"/>
      <c r="AH262" s="1496"/>
      <c r="AI262" s="1496"/>
      <c r="AJ262" s="1496"/>
      <c r="AK262" s="1496"/>
      <c r="AL262" s="1496"/>
      <c r="AM262" s="1496"/>
      <c r="AN262" s="1496"/>
    </row>
    <row r="263">
      <c r="A263" s="1496"/>
      <c r="B263" s="1496"/>
      <c r="C263" s="1496"/>
      <c r="D263" s="1496"/>
      <c r="E263" s="1496"/>
      <c r="F263" s="1496"/>
      <c r="G263" s="1496"/>
      <c r="H263" s="1496"/>
      <c r="I263" s="1496"/>
      <c r="J263" s="1496"/>
      <c r="K263" s="1496"/>
      <c r="L263" s="1496"/>
      <c r="M263" s="1496"/>
      <c r="N263" s="1496"/>
      <c r="O263" s="1496"/>
      <c r="P263" s="1496"/>
      <c r="Q263" s="1496"/>
      <c r="R263" s="1496"/>
      <c r="S263" s="1496"/>
      <c r="T263" s="1496"/>
      <c r="U263" s="1496"/>
      <c r="V263" s="1496"/>
      <c r="W263" s="1496"/>
      <c r="X263" s="1496"/>
      <c r="Y263" s="1496"/>
      <c r="Z263" s="1496"/>
      <c r="AA263" s="1496"/>
      <c r="AB263" s="1496"/>
      <c r="AC263" s="1496"/>
      <c r="AD263" s="1496"/>
      <c r="AE263" s="1496"/>
      <c r="AF263" s="1496"/>
      <c r="AG263" s="1496"/>
      <c r="AH263" s="1496"/>
      <c r="AI263" s="1496"/>
      <c r="AJ263" s="1496"/>
      <c r="AK263" s="1496"/>
      <c r="AL263" s="1496"/>
      <c r="AM263" s="1496"/>
      <c r="AN263" s="1496"/>
    </row>
    <row r="264">
      <c r="A264" s="1496"/>
      <c r="B264" s="1496"/>
      <c r="C264" s="1496"/>
      <c r="D264" s="1496"/>
      <c r="E264" s="1496"/>
      <c r="F264" s="1496"/>
      <c r="G264" s="1496"/>
      <c r="H264" s="1496"/>
      <c r="I264" s="1496"/>
      <c r="J264" s="1496"/>
      <c r="K264" s="1496"/>
      <c r="L264" s="1496"/>
      <c r="M264" s="1496"/>
      <c r="N264" s="1496"/>
      <c r="O264" s="1496"/>
      <c r="P264" s="1496"/>
      <c r="Q264" s="1496"/>
      <c r="R264" s="1496"/>
      <c r="S264" s="1496"/>
      <c r="T264" s="1496"/>
      <c r="U264" s="1496"/>
      <c r="V264" s="1496"/>
      <c r="W264" s="1496"/>
      <c r="X264" s="1496"/>
      <c r="Y264" s="1496"/>
      <c r="Z264" s="1496"/>
      <c r="AA264" s="1496"/>
      <c r="AB264" s="1496"/>
      <c r="AC264" s="1496"/>
      <c r="AD264" s="1496"/>
      <c r="AE264" s="1496"/>
      <c r="AF264" s="1496"/>
      <c r="AG264" s="1496"/>
      <c r="AH264" s="1496"/>
      <c r="AI264" s="1496"/>
      <c r="AJ264" s="1496"/>
      <c r="AK264" s="1496"/>
      <c r="AL264" s="1496"/>
      <c r="AM264" s="1496"/>
      <c r="AN264" s="1496"/>
    </row>
    <row r="265">
      <c r="A265" s="1496"/>
      <c r="B265" s="1496"/>
      <c r="C265" s="1496"/>
      <c r="D265" s="1496"/>
      <c r="E265" s="1496"/>
      <c r="F265" s="1496"/>
      <c r="G265" s="1496"/>
      <c r="H265" s="1496"/>
      <c r="I265" s="1496"/>
      <c r="J265" s="1496"/>
      <c r="K265" s="1496"/>
      <c r="L265" s="1496"/>
      <c r="M265" s="1496"/>
      <c r="N265" s="1496"/>
      <c r="O265" s="1496"/>
      <c r="P265" s="1496"/>
      <c r="Q265" s="1496"/>
      <c r="R265" s="1496"/>
      <c r="S265" s="1496"/>
      <c r="T265" s="1496"/>
      <c r="U265" s="1496"/>
      <c r="V265" s="1496"/>
      <c r="W265" s="1496"/>
      <c r="X265" s="1496"/>
      <c r="Y265" s="1496"/>
      <c r="Z265" s="1496"/>
      <c r="AA265" s="1496"/>
      <c r="AB265" s="1496"/>
      <c r="AC265" s="1496"/>
      <c r="AD265" s="1496"/>
      <c r="AE265" s="1496"/>
      <c r="AF265" s="1496"/>
      <c r="AG265" s="1496"/>
      <c r="AH265" s="1496"/>
      <c r="AI265" s="1496"/>
      <c r="AJ265" s="1496"/>
      <c r="AK265" s="1496"/>
      <c r="AL265" s="1496"/>
      <c r="AM265" s="1496"/>
      <c r="AN265" s="1496"/>
    </row>
    <row r="266">
      <c r="A266" s="1496"/>
      <c r="B266" s="1496"/>
      <c r="C266" s="1496"/>
      <c r="D266" s="1496"/>
      <c r="E266" s="1496"/>
      <c r="F266" s="1496"/>
      <c r="G266" s="1496"/>
      <c r="H266" s="1496"/>
      <c r="I266" s="1496"/>
      <c r="J266" s="1496"/>
      <c r="K266" s="1496"/>
      <c r="L266" s="1496"/>
      <c r="M266" s="1496"/>
      <c r="N266" s="1496"/>
      <c r="O266" s="1496"/>
      <c r="P266" s="1496"/>
      <c r="Q266" s="1496"/>
      <c r="R266" s="1496"/>
      <c r="S266" s="1496"/>
      <c r="T266" s="1496"/>
      <c r="U266" s="1496"/>
      <c r="V266" s="1496"/>
      <c r="W266" s="1496"/>
      <c r="X266" s="1496"/>
      <c r="Y266" s="1496"/>
      <c r="Z266" s="1496"/>
      <c r="AA266" s="1496"/>
      <c r="AB266" s="1496"/>
      <c r="AC266" s="1496"/>
      <c r="AD266" s="1496"/>
      <c r="AE266" s="1496"/>
      <c r="AF266" s="1496"/>
      <c r="AG266" s="1496"/>
      <c r="AH266" s="1496"/>
      <c r="AI266" s="1496"/>
      <c r="AJ266" s="1496"/>
      <c r="AK266" s="1496"/>
      <c r="AL266" s="1496"/>
      <c r="AM266" s="1496"/>
      <c r="AN266" s="1496"/>
    </row>
    <row r="267">
      <c r="A267" s="1496"/>
      <c r="B267" s="1496"/>
      <c r="C267" s="1496"/>
      <c r="D267" s="1496"/>
      <c r="E267" s="1496"/>
      <c r="F267" s="1496"/>
      <c r="G267" s="1496"/>
      <c r="H267" s="1496"/>
      <c r="I267" s="1496"/>
      <c r="J267" s="1496"/>
      <c r="K267" s="1496"/>
      <c r="L267" s="1496"/>
      <c r="M267" s="1496"/>
      <c r="N267" s="1496"/>
      <c r="O267" s="1496"/>
      <c r="P267" s="1496"/>
      <c r="Q267" s="1496"/>
      <c r="R267" s="1496"/>
      <c r="S267" s="1496"/>
      <c r="T267" s="1496"/>
      <c r="U267" s="1496"/>
      <c r="V267" s="1496"/>
      <c r="W267" s="1496"/>
      <c r="X267" s="1496"/>
      <c r="Y267" s="1496"/>
      <c r="Z267" s="1496"/>
      <c r="AA267" s="1496"/>
      <c r="AB267" s="1496"/>
      <c r="AC267" s="1496"/>
      <c r="AD267" s="1496"/>
      <c r="AE267" s="1496"/>
      <c r="AF267" s="1496"/>
      <c r="AG267" s="1496"/>
      <c r="AH267" s="1496"/>
      <c r="AI267" s="1496"/>
      <c r="AJ267" s="1496"/>
      <c r="AK267" s="1496"/>
      <c r="AL267" s="1496"/>
      <c r="AM267" s="1496"/>
      <c r="AN267" s="1496"/>
    </row>
    <row r="268">
      <c r="A268" s="1496"/>
      <c r="B268" s="1496"/>
      <c r="C268" s="1496"/>
      <c r="D268" s="1496"/>
      <c r="E268" s="1496"/>
      <c r="F268" s="1496"/>
      <c r="G268" s="1496"/>
      <c r="H268" s="1496"/>
      <c r="I268" s="1496"/>
      <c r="J268" s="1496"/>
      <c r="K268" s="1496"/>
      <c r="L268" s="1496"/>
      <c r="M268" s="1496"/>
      <c r="N268" s="1496"/>
      <c r="O268" s="1496"/>
      <c r="P268" s="1496"/>
      <c r="Q268" s="1496"/>
      <c r="R268" s="1496"/>
      <c r="S268" s="1496"/>
      <c r="T268" s="1496"/>
      <c r="U268" s="1496"/>
      <c r="V268" s="1496"/>
      <c r="W268" s="1496"/>
      <c r="X268" s="1496"/>
      <c r="Y268" s="1496"/>
      <c r="Z268" s="1496"/>
      <c r="AA268" s="1496"/>
      <c r="AB268" s="1496"/>
      <c r="AC268" s="1496"/>
      <c r="AD268" s="1496"/>
      <c r="AE268" s="1496"/>
      <c r="AF268" s="1496"/>
      <c r="AG268" s="1496"/>
      <c r="AH268" s="1496"/>
      <c r="AI268" s="1496"/>
      <c r="AJ268" s="1496"/>
      <c r="AK268" s="1496"/>
      <c r="AL268" s="1496"/>
      <c r="AM268" s="1496"/>
      <c r="AN268" s="1496"/>
    </row>
    <row r="269">
      <c r="A269" s="1496"/>
      <c r="B269" s="1496"/>
      <c r="C269" s="1496"/>
      <c r="D269" s="1496"/>
      <c r="E269" s="1496"/>
      <c r="F269" s="1496"/>
      <c r="G269" s="1496"/>
      <c r="H269" s="1496"/>
      <c r="I269" s="1496"/>
      <c r="J269" s="1496"/>
      <c r="K269" s="1496"/>
      <c r="L269" s="1496"/>
      <c r="M269" s="1496"/>
      <c r="N269" s="1496"/>
      <c r="O269" s="1496"/>
      <c r="P269" s="1496"/>
      <c r="Q269" s="1496"/>
      <c r="R269" s="1496"/>
      <c r="S269" s="1496"/>
      <c r="T269" s="1496"/>
      <c r="U269" s="1496"/>
      <c r="V269" s="1496"/>
      <c r="W269" s="1496"/>
      <c r="X269" s="1496"/>
      <c r="Y269" s="1496"/>
      <c r="Z269" s="1496"/>
      <c r="AA269" s="1496"/>
      <c r="AB269" s="1496"/>
      <c r="AC269" s="1496"/>
      <c r="AD269" s="1496"/>
      <c r="AE269" s="1496"/>
      <c r="AF269" s="1496"/>
      <c r="AG269" s="1496"/>
      <c r="AH269" s="1496"/>
      <c r="AI269" s="1496"/>
      <c r="AJ269" s="1496"/>
      <c r="AK269" s="1496"/>
      <c r="AL269" s="1496"/>
      <c r="AM269" s="1496"/>
      <c r="AN269" s="1496"/>
    </row>
    <row r="270">
      <c r="A270" s="1496"/>
      <c r="B270" s="1496"/>
      <c r="C270" s="1496"/>
      <c r="D270" s="1496"/>
      <c r="E270" s="1496"/>
      <c r="F270" s="1496"/>
      <c r="G270" s="1496"/>
      <c r="H270" s="1496"/>
      <c r="I270" s="1496"/>
      <c r="J270" s="1496"/>
      <c r="K270" s="1496"/>
      <c r="L270" s="1496"/>
      <c r="M270" s="1496"/>
      <c r="N270" s="1496"/>
      <c r="O270" s="1496"/>
      <c r="P270" s="1496"/>
      <c r="Q270" s="1496"/>
      <c r="R270" s="1496"/>
      <c r="S270" s="1496"/>
      <c r="T270" s="1496"/>
      <c r="U270" s="1496"/>
      <c r="V270" s="1496"/>
      <c r="W270" s="1496"/>
      <c r="X270" s="1496"/>
      <c r="Y270" s="1496"/>
      <c r="Z270" s="1496"/>
      <c r="AA270" s="1496"/>
      <c r="AB270" s="1496"/>
      <c r="AC270" s="1496"/>
      <c r="AD270" s="1496"/>
      <c r="AE270" s="1496"/>
      <c r="AF270" s="1496"/>
      <c r="AG270" s="1496"/>
      <c r="AH270" s="1496"/>
      <c r="AI270" s="1496"/>
      <c r="AJ270" s="1496"/>
      <c r="AK270" s="1496"/>
      <c r="AL270" s="1496"/>
      <c r="AM270" s="1496"/>
      <c r="AN270" s="1496"/>
    </row>
    <row r="271">
      <c r="A271" s="1496"/>
      <c r="B271" s="1496"/>
      <c r="C271" s="1496"/>
      <c r="D271" s="1496"/>
      <c r="E271" s="1496"/>
      <c r="F271" s="1496"/>
      <c r="G271" s="1496"/>
      <c r="H271" s="1496"/>
      <c r="I271" s="1496"/>
      <c r="J271" s="1496"/>
      <c r="K271" s="1496"/>
      <c r="L271" s="1496"/>
      <c r="M271" s="1496"/>
      <c r="N271" s="1496"/>
      <c r="O271" s="1496"/>
      <c r="P271" s="1496"/>
      <c r="Q271" s="1496"/>
      <c r="R271" s="1496"/>
      <c r="S271" s="1496"/>
      <c r="T271" s="1496"/>
      <c r="U271" s="1496"/>
      <c r="V271" s="1496"/>
      <c r="W271" s="1496"/>
      <c r="X271" s="1496"/>
      <c r="Y271" s="1496"/>
      <c r="Z271" s="1496"/>
      <c r="AA271" s="1496"/>
      <c r="AB271" s="1496"/>
      <c r="AC271" s="1496"/>
      <c r="AD271" s="1496"/>
      <c r="AE271" s="1496"/>
      <c r="AF271" s="1496"/>
      <c r="AG271" s="1496"/>
      <c r="AH271" s="1496"/>
      <c r="AI271" s="1496"/>
      <c r="AJ271" s="1496"/>
      <c r="AK271" s="1496"/>
      <c r="AL271" s="1496"/>
      <c r="AM271" s="1496"/>
      <c r="AN271" s="1496"/>
    </row>
    <row r="272">
      <c r="A272" s="1496"/>
      <c r="B272" s="1496"/>
      <c r="C272" s="1496"/>
      <c r="D272" s="1496"/>
      <c r="E272" s="1496"/>
      <c r="F272" s="1496"/>
      <c r="G272" s="1496"/>
      <c r="H272" s="1496"/>
      <c r="I272" s="1496"/>
      <c r="J272" s="1496"/>
      <c r="K272" s="1496"/>
      <c r="L272" s="1496"/>
      <c r="M272" s="1496"/>
      <c r="N272" s="1496"/>
      <c r="O272" s="1496"/>
      <c r="P272" s="1496"/>
      <c r="Q272" s="1496"/>
      <c r="R272" s="1496"/>
      <c r="S272" s="1496"/>
      <c r="T272" s="1496"/>
      <c r="U272" s="1496"/>
      <c r="V272" s="1496"/>
      <c r="W272" s="1496"/>
      <c r="X272" s="1496"/>
      <c r="Y272" s="1496"/>
      <c r="Z272" s="1496"/>
      <c r="AA272" s="1496"/>
      <c r="AB272" s="1496"/>
      <c r="AC272" s="1496"/>
      <c r="AD272" s="1496"/>
      <c r="AE272" s="1496"/>
      <c r="AF272" s="1496"/>
      <c r="AG272" s="1496"/>
      <c r="AH272" s="1496"/>
      <c r="AI272" s="1496"/>
      <c r="AJ272" s="1496"/>
      <c r="AK272" s="1496"/>
      <c r="AL272" s="1496"/>
      <c r="AM272" s="1496"/>
      <c r="AN272" s="1496"/>
    </row>
    <row r="273">
      <c r="A273" s="1496"/>
      <c r="B273" s="1496"/>
      <c r="C273" s="1496"/>
      <c r="D273" s="1496"/>
      <c r="E273" s="1496"/>
      <c r="F273" s="1496"/>
      <c r="G273" s="1496"/>
      <c r="H273" s="1496"/>
      <c r="I273" s="1496"/>
      <c r="J273" s="1496"/>
      <c r="K273" s="1496"/>
      <c r="L273" s="1496"/>
      <c r="M273" s="1496"/>
      <c r="N273" s="1496"/>
      <c r="O273" s="1496"/>
      <c r="P273" s="1496"/>
      <c r="Q273" s="1496"/>
      <c r="R273" s="1496"/>
      <c r="S273" s="1496"/>
      <c r="T273" s="1496"/>
      <c r="U273" s="1496"/>
      <c r="V273" s="1496"/>
      <c r="W273" s="1496"/>
      <c r="X273" s="1496"/>
      <c r="Y273" s="1496"/>
      <c r="Z273" s="1496"/>
      <c r="AA273" s="1496"/>
      <c r="AB273" s="1496"/>
      <c r="AC273" s="1496"/>
      <c r="AD273" s="1496"/>
      <c r="AE273" s="1496"/>
      <c r="AF273" s="1496"/>
      <c r="AG273" s="1496"/>
      <c r="AH273" s="1496"/>
      <c r="AI273" s="1496"/>
      <c r="AJ273" s="1496"/>
      <c r="AK273" s="1496"/>
      <c r="AL273" s="1496"/>
      <c r="AM273" s="1496"/>
      <c r="AN273" s="1496"/>
    </row>
    <row r="274">
      <c r="A274" s="1496"/>
      <c r="B274" s="1496"/>
      <c r="C274" s="1496"/>
      <c r="D274" s="1496"/>
      <c r="E274" s="1496"/>
      <c r="F274" s="1496"/>
      <c r="G274" s="1496"/>
      <c r="H274" s="1496"/>
      <c r="I274" s="1496"/>
      <c r="J274" s="1496"/>
      <c r="K274" s="1496"/>
      <c r="L274" s="1496"/>
      <c r="M274" s="1496"/>
      <c r="N274" s="1496"/>
      <c r="O274" s="1496"/>
      <c r="P274" s="1496"/>
      <c r="Q274" s="1496"/>
      <c r="R274" s="1496"/>
      <c r="S274" s="1496"/>
      <c r="T274" s="1496"/>
      <c r="U274" s="1496"/>
      <c r="V274" s="1496"/>
      <c r="W274" s="1496"/>
      <c r="X274" s="1496"/>
      <c r="Y274" s="1496"/>
      <c r="Z274" s="1496"/>
      <c r="AA274" s="1496"/>
      <c r="AB274" s="1496"/>
      <c r="AC274" s="1496"/>
      <c r="AD274" s="1496"/>
      <c r="AE274" s="1496"/>
      <c r="AF274" s="1496"/>
      <c r="AG274" s="1496"/>
      <c r="AH274" s="1496"/>
      <c r="AI274" s="1496"/>
      <c r="AJ274" s="1496"/>
      <c r="AK274" s="1496"/>
      <c r="AL274" s="1496"/>
      <c r="AM274" s="1496"/>
      <c r="AN274" s="1496"/>
    </row>
    <row r="275">
      <c r="A275" s="1496"/>
      <c r="B275" s="1496"/>
      <c r="C275" s="1496"/>
      <c r="D275" s="1496"/>
      <c r="E275" s="1496"/>
      <c r="F275" s="1496"/>
      <c r="G275" s="1496"/>
      <c r="H275" s="1496"/>
      <c r="I275" s="1496"/>
      <c r="J275" s="1496"/>
      <c r="K275" s="1496"/>
      <c r="L275" s="1496"/>
      <c r="M275" s="1496"/>
      <c r="N275" s="1496"/>
      <c r="O275" s="1496"/>
      <c r="P275" s="1496"/>
      <c r="Q275" s="1496"/>
      <c r="R275" s="1496"/>
      <c r="S275" s="1496"/>
      <c r="T275" s="1496"/>
      <c r="U275" s="1496"/>
      <c r="V275" s="1496"/>
      <c r="W275" s="1496"/>
      <c r="X275" s="1496"/>
      <c r="Y275" s="1496"/>
      <c r="Z275" s="1496"/>
      <c r="AA275" s="1496"/>
      <c r="AB275" s="1496"/>
      <c r="AC275" s="1496"/>
      <c r="AD275" s="1496"/>
      <c r="AE275" s="1496"/>
      <c r="AF275" s="1496"/>
      <c r="AG275" s="1496"/>
      <c r="AH275" s="1496"/>
      <c r="AI275" s="1496"/>
      <c r="AJ275" s="1496"/>
      <c r="AK275" s="1496"/>
      <c r="AL275" s="1496"/>
      <c r="AM275" s="1496"/>
      <c r="AN275" s="1496"/>
    </row>
    <row r="276">
      <c r="A276" s="1496"/>
      <c r="B276" s="1496"/>
      <c r="C276" s="1496"/>
      <c r="D276" s="1496"/>
      <c r="E276" s="1496"/>
      <c r="F276" s="1496"/>
      <c r="G276" s="1496"/>
      <c r="H276" s="1496"/>
      <c r="I276" s="1496"/>
      <c r="J276" s="1496"/>
      <c r="K276" s="1496"/>
      <c r="L276" s="1496"/>
      <c r="M276" s="1496"/>
      <c r="N276" s="1496"/>
      <c r="O276" s="1496"/>
      <c r="P276" s="1496"/>
      <c r="Q276" s="1496"/>
      <c r="R276" s="1496"/>
      <c r="S276" s="1496"/>
      <c r="T276" s="1496"/>
      <c r="U276" s="1496"/>
      <c r="V276" s="1496"/>
      <c r="W276" s="1496"/>
      <c r="X276" s="1496"/>
      <c r="Y276" s="1496"/>
      <c r="Z276" s="1496"/>
      <c r="AA276" s="1496"/>
      <c r="AB276" s="1496"/>
      <c r="AC276" s="1496"/>
      <c r="AD276" s="1496"/>
      <c r="AE276" s="1496"/>
      <c r="AF276" s="1496"/>
      <c r="AG276" s="1496"/>
      <c r="AH276" s="1496"/>
      <c r="AI276" s="1496"/>
      <c r="AJ276" s="1496"/>
      <c r="AK276" s="1496"/>
      <c r="AL276" s="1496"/>
      <c r="AM276" s="1496"/>
      <c r="AN276" s="1496"/>
    </row>
    <row r="277">
      <c r="A277" s="1496"/>
      <c r="B277" s="1496"/>
      <c r="C277" s="1496"/>
      <c r="D277" s="1496"/>
      <c r="E277" s="1496"/>
      <c r="F277" s="1496"/>
      <c r="G277" s="1496"/>
      <c r="H277" s="1496"/>
      <c r="I277" s="1496"/>
      <c r="J277" s="1496"/>
      <c r="K277" s="1496"/>
      <c r="L277" s="1496"/>
      <c r="M277" s="1496"/>
      <c r="N277" s="1496"/>
      <c r="O277" s="1496"/>
      <c r="P277" s="1496"/>
      <c r="Q277" s="1496"/>
      <c r="R277" s="1496"/>
      <c r="S277" s="1496"/>
      <c r="T277" s="1496"/>
      <c r="U277" s="1496"/>
      <c r="V277" s="1496"/>
      <c r="W277" s="1496"/>
      <c r="X277" s="1496"/>
      <c r="Y277" s="1496"/>
      <c r="Z277" s="1496"/>
      <c r="AA277" s="1496"/>
      <c r="AB277" s="1496"/>
      <c r="AC277" s="1496"/>
      <c r="AD277" s="1496"/>
      <c r="AE277" s="1496"/>
      <c r="AF277" s="1496"/>
      <c r="AG277" s="1496"/>
      <c r="AH277" s="1496"/>
      <c r="AI277" s="1496"/>
      <c r="AJ277" s="1496"/>
      <c r="AK277" s="1496"/>
      <c r="AL277" s="1496"/>
      <c r="AM277" s="1496"/>
      <c r="AN277" s="1496"/>
    </row>
    <row r="278">
      <c r="A278" s="1496"/>
      <c r="B278" s="1496"/>
      <c r="C278" s="1496"/>
      <c r="D278" s="1496"/>
      <c r="E278" s="1496"/>
      <c r="F278" s="1496"/>
      <c r="G278" s="1496"/>
      <c r="H278" s="1496"/>
      <c r="I278" s="1496"/>
      <c r="J278" s="1496"/>
      <c r="K278" s="1496"/>
      <c r="L278" s="1496"/>
      <c r="M278" s="1496"/>
      <c r="N278" s="1496"/>
      <c r="O278" s="1496"/>
      <c r="P278" s="1496"/>
      <c r="Q278" s="1496"/>
      <c r="R278" s="1496"/>
      <c r="S278" s="1496"/>
      <c r="T278" s="1496"/>
      <c r="U278" s="1496"/>
      <c r="V278" s="1496"/>
      <c r="W278" s="1496"/>
      <c r="X278" s="1496"/>
      <c r="Y278" s="1496"/>
      <c r="Z278" s="1496"/>
      <c r="AA278" s="1496"/>
      <c r="AB278" s="1496"/>
      <c r="AC278" s="1496"/>
      <c r="AD278" s="1496"/>
      <c r="AE278" s="1496"/>
      <c r="AF278" s="1496"/>
      <c r="AG278" s="1496"/>
      <c r="AH278" s="1496"/>
      <c r="AI278" s="1496"/>
      <c r="AJ278" s="1496"/>
      <c r="AK278" s="1496"/>
      <c r="AL278" s="1496"/>
      <c r="AM278" s="1496"/>
      <c r="AN278" s="1496"/>
    </row>
    <row r="279">
      <c r="A279" s="1496"/>
      <c r="B279" s="1496"/>
      <c r="C279" s="1496"/>
      <c r="D279" s="1496"/>
      <c r="E279" s="1496"/>
      <c r="F279" s="1496"/>
      <c r="G279" s="1496"/>
      <c r="H279" s="1496"/>
      <c r="I279" s="1496"/>
      <c r="J279" s="1496"/>
      <c r="K279" s="1496"/>
      <c r="L279" s="1496"/>
      <c r="M279" s="1496"/>
      <c r="N279" s="1496"/>
      <c r="O279" s="1496"/>
      <c r="P279" s="1496"/>
      <c r="Q279" s="1496"/>
      <c r="R279" s="1496"/>
      <c r="S279" s="1496"/>
      <c r="T279" s="1496"/>
      <c r="U279" s="1496"/>
      <c r="V279" s="1496"/>
      <c r="W279" s="1496"/>
      <c r="X279" s="1496"/>
      <c r="Y279" s="1496"/>
      <c r="Z279" s="1496"/>
      <c r="AA279" s="1496"/>
      <c r="AB279" s="1496"/>
      <c r="AC279" s="1496"/>
      <c r="AD279" s="1496"/>
      <c r="AE279" s="1496"/>
      <c r="AF279" s="1496"/>
      <c r="AG279" s="1496"/>
      <c r="AH279" s="1496"/>
      <c r="AI279" s="1496"/>
      <c r="AJ279" s="1496"/>
      <c r="AK279" s="1496"/>
      <c r="AL279" s="1496"/>
      <c r="AM279" s="1496"/>
      <c r="AN279" s="1496"/>
    </row>
    <row r="280">
      <c r="A280" s="1496"/>
      <c r="B280" s="1496"/>
      <c r="C280" s="1496"/>
      <c r="D280" s="1496"/>
      <c r="E280" s="1496"/>
      <c r="F280" s="1496"/>
      <c r="G280" s="1496"/>
      <c r="H280" s="1496"/>
      <c r="I280" s="1496"/>
      <c r="J280" s="1496"/>
      <c r="K280" s="1496"/>
      <c r="L280" s="1496"/>
      <c r="M280" s="1496"/>
      <c r="N280" s="1496"/>
      <c r="O280" s="1496"/>
      <c r="P280" s="1496"/>
      <c r="Q280" s="1496"/>
      <c r="R280" s="1496"/>
      <c r="S280" s="1496"/>
      <c r="T280" s="1496"/>
      <c r="U280" s="1496"/>
      <c r="V280" s="1496"/>
      <c r="W280" s="1496"/>
      <c r="X280" s="1496"/>
      <c r="Y280" s="1496"/>
      <c r="Z280" s="1496"/>
      <c r="AA280" s="1496"/>
      <c r="AB280" s="1496"/>
      <c r="AC280" s="1496"/>
      <c r="AD280" s="1496"/>
      <c r="AE280" s="1496"/>
      <c r="AF280" s="1496"/>
      <c r="AG280" s="1496"/>
      <c r="AH280" s="1496"/>
      <c r="AI280" s="1496"/>
      <c r="AJ280" s="1496"/>
      <c r="AK280" s="1496"/>
      <c r="AL280" s="1496"/>
      <c r="AM280" s="1496"/>
      <c r="AN280" s="1496"/>
    </row>
    <row r="281">
      <c r="A281" s="1496"/>
      <c r="B281" s="1496"/>
      <c r="C281" s="1496"/>
      <c r="D281" s="1496"/>
      <c r="E281" s="1496"/>
      <c r="F281" s="1496"/>
      <c r="G281" s="1496"/>
      <c r="H281" s="1496"/>
      <c r="I281" s="1496"/>
      <c r="J281" s="1496"/>
      <c r="K281" s="1496"/>
      <c r="L281" s="1496"/>
      <c r="M281" s="1496"/>
      <c r="N281" s="1496"/>
      <c r="O281" s="1496"/>
      <c r="P281" s="1496"/>
      <c r="Q281" s="1496"/>
      <c r="R281" s="1496"/>
      <c r="S281" s="1496"/>
      <c r="T281" s="1496"/>
      <c r="U281" s="1496"/>
      <c r="V281" s="1496"/>
      <c r="W281" s="1496"/>
      <c r="X281" s="1496"/>
      <c r="Y281" s="1496"/>
      <c r="Z281" s="1496"/>
      <c r="AA281" s="1496"/>
      <c r="AB281" s="1496"/>
      <c r="AC281" s="1496"/>
      <c r="AD281" s="1496"/>
      <c r="AE281" s="1496"/>
      <c r="AF281" s="1496"/>
      <c r="AG281" s="1496"/>
      <c r="AH281" s="1496"/>
      <c r="AI281" s="1496"/>
      <c r="AJ281" s="1496"/>
      <c r="AK281" s="1496"/>
      <c r="AL281" s="1496"/>
      <c r="AM281" s="1496"/>
      <c r="AN281" s="1496"/>
    </row>
    <row r="282">
      <c r="A282" s="1496"/>
      <c r="B282" s="1496"/>
      <c r="C282" s="1496"/>
      <c r="D282" s="1496"/>
      <c r="E282" s="1496"/>
      <c r="F282" s="1496"/>
      <c r="G282" s="1496"/>
      <c r="H282" s="1496"/>
      <c r="I282" s="1496"/>
      <c r="J282" s="1496"/>
      <c r="K282" s="1496"/>
      <c r="L282" s="1496"/>
      <c r="M282" s="1496"/>
      <c r="N282" s="1496"/>
      <c r="O282" s="1496"/>
      <c r="P282" s="1496"/>
      <c r="Q282" s="1496"/>
      <c r="R282" s="1496"/>
      <c r="S282" s="1496"/>
      <c r="T282" s="1496"/>
      <c r="U282" s="1496"/>
      <c r="V282" s="1496"/>
      <c r="W282" s="1496"/>
      <c r="X282" s="1496"/>
      <c r="Y282" s="1496"/>
      <c r="Z282" s="1496"/>
      <c r="AA282" s="1496"/>
      <c r="AB282" s="1496"/>
      <c r="AC282" s="1496"/>
      <c r="AD282" s="1496"/>
      <c r="AE282" s="1496"/>
      <c r="AF282" s="1496"/>
      <c r="AG282" s="1496"/>
      <c r="AH282" s="1496"/>
      <c r="AI282" s="1496"/>
      <c r="AJ282" s="1496"/>
      <c r="AK282" s="1496"/>
      <c r="AL282" s="1496"/>
      <c r="AM282" s="1496"/>
      <c r="AN282" s="1496"/>
    </row>
    <row r="283">
      <c r="A283" s="1496"/>
      <c r="B283" s="1496"/>
      <c r="C283" s="1496"/>
      <c r="D283" s="1496"/>
      <c r="E283" s="1496"/>
      <c r="F283" s="1496"/>
      <c r="G283" s="1496"/>
      <c r="H283" s="1496"/>
      <c r="I283" s="1496"/>
      <c r="J283" s="1496"/>
      <c r="K283" s="1496"/>
      <c r="L283" s="1496"/>
      <c r="M283" s="1496"/>
      <c r="N283" s="1496"/>
      <c r="O283" s="1496"/>
      <c r="P283" s="1496"/>
      <c r="Q283" s="1496"/>
      <c r="R283" s="1496"/>
      <c r="S283" s="1496"/>
      <c r="T283" s="1496"/>
      <c r="U283" s="1496"/>
      <c r="V283" s="1496"/>
      <c r="W283" s="1496"/>
      <c r="X283" s="1496"/>
      <c r="Y283" s="1496"/>
      <c r="Z283" s="1496"/>
      <c r="AA283" s="1496"/>
      <c r="AB283" s="1496"/>
      <c r="AC283" s="1496"/>
      <c r="AD283" s="1496"/>
      <c r="AE283" s="1496"/>
      <c r="AF283" s="1496"/>
      <c r="AG283" s="1496"/>
      <c r="AH283" s="1496"/>
      <c r="AI283" s="1496"/>
      <c r="AJ283" s="1496"/>
      <c r="AK283" s="1496"/>
      <c r="AL283" s="1496"/>
      <c r="AM283" s="1496"/>
      <c r="AN283" s="1496"/>
    </row>
    <row r="284">
      <c r="A284" s="1496"/>
      <c r="B284" s="1496"/>
      <c r="C284" s="1496"/>
      <c r="D284" s="1496"/>
      <c r="E284" s="1496"/>
      <c r="F284" s="1496"/>
      <c r="G284" s="1496"/>
      <c r="H284" s="1496"/>
      <c r="I284" s="1496"/>
      <c r="J284" s="1496"/>
      <c r="K284" s="1496"/>
      <c r="L284" s="1496"/>
      <c r="M284" s="1496"/>
      <c r="N284" s="1496"/>
      <c r="O284" s="1496"/>
      <c r="P284" s="1496"/>
      <c r="Q284" s="1496"/>
      <c r="R284" s="1496"/>
      <c r="S284" s="1496"/>
      <c r="T284" s="1496"/>
      <c r="U284" s="1496"/>
      <c r="V284" s="1496"/>
      <c r="W284" s="1496"/>
      <c r="X284" s="1496"/>
      <c r="Y284" s="1496"/>
      <c r="Z284" s="1496"/>
      <c r="AA284" s="1496"/>
      <c r="AB284" s="1496"/>
      <c r="AC284" s="1496"/>
      <c r="AD284" s="1496"/>
      <c r="AE284" s="1496"/>
      <c r="AF284" s="1496"/>
      <c r="AG284" s="1496"/>
      <c r="AH284" s="1496"/>
      <c r="AI284" s="1496"/>
      <c r="AJ284" s="1496"/>
      <c r="AK284" s="1496"/>
      <c r="AL284" s="1496"/>
      <c r="AM284" s="1496"/>
      <c r="AN284" s="1496"/>
    </row>
    <row r="285">
      <c r="A285" s="1496"/>
      <c r="B285" s="1496"/>
      <c r="C285" s="1496"/>
      <c r="D285" s="1496"/>
      <c r="E285" s="1496"/>
      <c r="F285" s="1496"/>
      <c r="G285" s="1496"/>
      <c r="H285" s="1496"/>
      <c r="I285" s="1496"/>
      <c r="J285" s="1496"/>
      <c r="K285" s="1496"/>
      <c r="L285" s="1496"/>
      <c r="M285" s="1496"/>
      <c r="N285" s="1496"/>
      <c r="O285" s="1496"/>
      <c r="P285" s="1496"/>
      <c r="Q285" s="1496"/>
      <c r="R285" s="1496"/>
      <c r="S285" s="1496"/>
      <c r="T285" s="1496"/>
      <c r="U285" s="1496"/>
      <c r="V285" s="1496"/>
      <c r="W285" s="1496"/>
      <c r="X285" s="1496"/>
      <c r="Y285" s="1496"/>
      <c r="Z285" s="1496"/>
      <c r="AA285" s="1496"/>
      <c r="AB285" s="1496"/>
      <c r="AC285" s="1496"/>
      <c r="AD285" s="1496"/>
      <c r="AE285" s="1496"/>
      <c r="AF285" s="1496"/>
      <c r="AG285" s="1496"/>
      <c r="AH285" s="1496"/>
      <c r="AI285" s="1496"/>
      <c r="AJ285" s="1496"/>
      <c r="AK285" s="1496"/>
      <c r="AL285" s="1496"/>
      <c r="AM285" s="1496"/>
      <c r="AN285" s="1496"/>
    </row>
    <row r="286">
      <c r="A286" s="1496"/>
      <c r="B286" s="1496"/>
      <c r="C286" s="1496"/>
      <c r="D286" s="1496"/>
      <c r="E286" s="1496"/>
      <c r="F286" s="1496"/>
      <c r="G286" s="1496"/>
      <c r="H286" s="1496"/>
      <c r="I286" s="1496"/>
      <c r="J286" s="1496"/>
      <c r="K286" s="1496"/>
      <c r="L286" s="1496"/>
      <c r="M286" s="1496"/>
      <c r="N286" s="1496"/>
      <c r="O286" s="1496"/>
      <c r="P286" s="1496"/>
      <c r="Q286" s="1496"/>
      <c r="R286" s="1496"/>
      <c r="S286" s="1496"/>
      <c r="T286" s="1496"/>
      <c r="U286" s="1496"/>
      <c r="V286" s="1496"/>
      <c r="W286" s="1496"/>
      <c r="X286" s="1496"/>
      <c r="Y286" s="1496"/>
      <c r="Z286" s="1496"/>
      <c r="AA286" s="1496"/>
      <c r="AB286" s="1496"/>
      <c r="AC286" s="1496"/>
      <c r="AD286" s="1496"/>
      <c r="AE286" s="1496"/>
      <c r="AF286" s="1496"/>
      <c r="AG286" s="1496"/>
      <c r="AH286" s="1496"/>
      <c r="AI286" s="1496"/>
      <c r="AJ286" s="1496"/>
      <c r="AK286" s="1496"/>
      <c r="AL286" s="1496"/>
      <c r="AM286" s="1496"/>
      <c r="AN286" s="1496"/>
    </row>
    <row r="287">
      <c r="A287" s="1496"/>
      <c r="B287" s="1496"/>
      <c r="C287" s="1496"/>
      <c r="D287" s="1496"/>
      <c r="E287" s="1496"/>
      <c r="F287" s="1496"/>
      <c r="G287" s="1496"/>
      <c r="H287" s="1496"/>
      <c r="I287" s="1496"/>
      <c r="J287" s="1496"/>
      <c r="K287" s="1496"/>
      <c r="L287" s="1496"/>
      <c r="M287" s="1496"/>
      <c r="N287" s="1496"/>
      <c r="O287" s="1496"/>
      <c r="P287" s="1496"/>
      <c r="Q287" s="1496"/>
      <c r="R287" s="1496"/>
      <c r="S287" s="1496"/>
      <c r="T287" s="1496"/>
      <c r="U287" s="1496"/>
      <c r="V287" s="1496"/>
      <c r="W287" s="1496"/>
      <c r="X287" s="1496"/>
      <c r="Y287" s="1496"/>
      <c r="Z287" s="1496"/>
      <c r="AA287" s="1496"/>
      <c r="AB287" s="1496"/>
      <c r="AC287" s="1496"/>
      <c r="AD287" s="1496"/>
      <c r="AE287" s="1496"/>
      <c r="AF287" s="1496"/>
      <c r="AG287" s="1496"/>
      <c r="AH287" s="1496"/>
      <c r="AI287" s="1496"/>
      <c r="AJ287" s="1496"/>
      <c r="AK287" s="1496"/>
      <c r="AL287" s="1496"/>
      <c r="AM287" s="1496"/>
      <c r="AN287" s="1496"/>
    </row>
    <row r="288">
      <c r="A288" s="1496"/>
      <c r="B288" s="1496"/>
      <c r="C288" s="1496"/>
      <c r="D288" s="1496"/>
      <c r="E288" s="1496"/>
      <c r="F288" s="1496"/>
      <c r="G288" s="1496"/>
      <c r="H288" s="1496"/>
      <c r="I288" s="1496"/>
      <c r="J288" s="1496"/>
      <c r="K288" s="1496"/>
      <c r="L288" s="1496"/>
      <c r="M288" s="1496"/>
      <c r="N288" s="1496"/>
      <c r="O288" s="1496"/>
      <c r="P288" s="1496"/>
      <c r="Q288" s="1496"/>
      <c r="R288" s="1496"/>
      <c r="S288" s="1496"/>
      <c r="T288" s="1496"/>
      <c r="U288" s="1496"/>
      <c r="V288" s="1496"/>
      <c r="W288" s="1496"/>
      <c r="X288" s="1496"/>
      <c r="Y288" s="1496"/>
      <c r="Z288" s="1496"/>
      <c r="AA288" s="1496"/>
      <c r="AB288" s="1496"/>
      <c r="AC288" s="1496"/>
      <c r="AD288" s="1496"/>
      <c r="AE288" s="1496"/>
      <c r="AF288" s="1496"/>
      <c r="AG288" s="1496"/>
      <c r="AH288" s="1496"/>
      <c r="AI288" s="1496"/>
      <c r="AJ288" s="1496"/>
      <c r="AK288" s="1496"/>
      <c r="AL288" s="1496"/>
      <c r="AM288" s="1496"/>
      <c r="AN288" s="1496"/>
    </row>
    <row r="289">
      <c r="A289" s="1496"/>
      <c r="B289" s="1496"/>
      <c r="C289" s="1496"/>
      <c r="D289" s="1496"/>
      <c r="E289" s="1496"/>
      <c r="F289" s="1496"/>
      <c r="G289" s="1496"/>
      <c r="H289" s="1496"/>
      <c r="I289" s="1496"/>
      <c r="J289" s="1496"/>
      <c r="K289" s="1496"/>
      <c r="L289" s="1496"/>
      <c r="M289" s="1496"/>
      <c r="N289" s="1496"/>
      <c r="O289" s="1496"/>
      <c r="P289" s="1496"/>
      <c r="Q289" s="1496"/>
      <c r="R289" s="1496"/>
      <c r="S289" s="1496"/>
      <c r="T289" s="1496"/>
      <c r="U289" s="1496"/>
      <c r="V289" s="1496"/>
      <c r="W289" s="1496"/>
      <c r="X289" s="1496"/>
      <c r="Y289" s="1496"/>
      <c r="Z289" s="1496"/>
      <c r="AA289" s="1496"/>
      <c r="AB289" s="1496"/>
      <c r="AC289" s="1496"/>
      <c r="AD289" s="1496"/>
      <c r="AE289" s="1496"/>
      <c r="AF289" s="1496"/>
      <c r="AG289" s="1496"/>
      <c r="AH289" s="1496"/>
      <c r="AI289" s="1496"/>
      <c r="AJ289" s="1496"/>
      <c r="AK289" s="1496"/>
      <c r="AL289" s="1496"/>
      <c r="AM289" s="1496"/>
      <c r="AN289" s="1496"/>
    </row>
    <row r="290">
      <c r="A290" s="1496"/>
      <c r="B290" s="1496"/>
      <c r="C290" s="1496"/>
      <c r="D290" s="1496"/>
      <c r="E290" s="1496"/>
      <c r="F290" s="1496"/>
      <c r="G290" s="1496"/>
      <c r="H290" s="1496"/>
      <c r="I290" s="1496"/>
      <c r="J290" s="1496"/>
      <c r="K290" s="1496"/>
      <c r="L290" s="1496"/>
      <c r="M290" s="1496"/>
      <c r="N290" s="1496"/>
      <c r="O290" s="1496"/>
      <c r="P290" s="1496"/>
      <c r="Q290" s="1496"/>
      <c r="R290" s="1496"/>
      <c r="S290" s="1496"/>
      <c r="T290" s="1496"/>
      <c r="U290" s="1496"/>
      <c r="V290" s="1496"/>
      <c r="W290" s="1496"/>
      <c r="X290" s="1496"/>
      <c r="Y290" s="1496"/>
      <c r="Z290" s="1496"/>
      <c r="AA290" s="1496"/>
      <c r="AB290" s="1496"/>
      <c r="AC290" s="1496"/>
      <c r="AD290" s="1496"/>
      <c r="AE290" s="1496"/>
      <c r="AF290" s="1496"/>
      <c r="AG290" s="1496"/>
      <c r="AH290" s="1496"/>
      <c r="AI290" s="1496"/>
      <c r="AJ290" s="1496"/>
      <c r="AK290" s="1496"/>
      <c r="AL290" s="1496"/>
      <c r="AM290" s="1496"/>
      <c r="AN290" s="1496"/>
    </row>
    <row r="291">
      <c r="A291" s="1496"/>
      <c r="B291" s="1496"/>
      <c r="C291" s="1496"/>
      <c r="D291" s="1496"/>
      <c r="E291" s="1496"/>
      <c r="F291" s="1496"/>
      <c r="G291" s="1496"/>
      <c r="H291" s="1496"/>
      <c r="I291" s="1496"/>
      <c r="J291" s="1496"/>
      <c r="K291" s="1496"/>
      <c r="L291" s="1496"/>
      <c r="M291" s="1496"/>
      <c r="N291" s="1496"/>
      <c r="O291" s="1496"/>
      <c r="P291" s="1496"/>
      <c r="Q291" s="1496"/>
      <c r="R291" s="1496"/>
      <c r="S291" s="1496"/>
      <c r="T291" s="1496"/>
      <c r="U291" s="1496"/>
      <c r="V291" s="1496"/>
      <c r="W291" s="1496"/>
      <c r="X291" s="1496"/>
      <c r="Y291" s="1496"/>
      <c r="Z291" s="1496"/>
      <c r="AA291" s="1496"/>
      <c r="AB291" s="1496"/>
      <c r="AC291" s="1496"/>
      <c r="AD291" s="1496"/>
      <c r="AE291" s="1496"/>
      <c r="AF291" s="1496"/>
      <c r="AG291" s="1496"/>
      <c r="AH291" s="1496"/>
      <c r="AI291" s="1496"/>
      <c r="AJ291" s="1496"/>
      <c r="AK291" s="1496"/>
      <c r="AL291" s="1496"/>
      <c r="AM291" s="1496"/>
      <c r="AN291" s="1496"/>
    </row>
    <row r="292">
      <c r="A292" s="1496"/>
      <c r="B292" s="1496"/>
      <c r="C292" s="1496"/>
      <c r="D292" s="1496"/>
      <c r="E292" s="1496"/>
      <c r="F292" s="1496"/>
      <c r="G292" s="1496"/>
      <c r="H292" s="1496"/>
      <c r="I292" s="1496"/>
      <c r="J292" s="1496"/>
      <c r="K292" s="1496"/>
      <c r="L292" s="1496"/>
      <c r="M292" s="1496"/>
      <c r="N292" s="1496"/>
      <c r="O292" s="1496"/>
      <c r="P292" s="1496"/>
      <c r="Q292" s="1496"/>
      <c r="R292" s="1496"/>
      <c r="S292" s="1496"/>
      <c r="T292" s="1496"/>
      <c r="U292" s="1496"/>
      <c r="V292" s="1496"/>
      <c r="W292" s="1496"/>
      <c r="X292" s="1496"/>
      <c r="Y292" s="1496"/>
      <c r="Z292" s="1496"/>
      <c r="AA292" s="1496"/>
      <c r="AB292" s="1496"/>
      <c r="AC292" s="1496"/>
      <c r="AD292" s="1496"/>
      <c r="AE292" s="1496"/>
      <c r="AF292" s="1496"/>
      <c r="AG292" s="1496"/>
      <c r="AH292" s="1496"/>
      <c r="AI292" s="1496"/>
      <c r="AJ292" s="1496"/>
      <c r="AK292" s="1496"/>
      <c r="AL292" s="1496"/>
      <c r="AM292" s="1496"/>
      <c r="AN292" s="1496"/>
    </row>
    <row r="293">
      <c r="A293" s="1496"/>
      <c r="B293" s="1496"/>
      <c r="C293" s="1496"/>
      <c r="D293" s="1496"/>
      <c r="E293" s="1496"/>
      <c r="F293" s="1496"/>
      <c r="G293" s="1496"/>
      <c r="H293" s="1496"/>
      <c r="I293" s="1496"/>
      <c r="J293" s="1496"/>
      <c r="K293" s="1496"/>
      <c r="L293" s="1496"/>
      <c r="M293" s="1496"/>
      <c r="N293" s="1496"/>
      <c r="O293" s="1496"/>
      <c r="P293" s="1496"/>
      <c r="Q293" s="1496"/>
      <c r="R293" s="1496"/>
      <c r="S293" s="1496"/>
      <c r="T293" s="1496"/>
      <c r="U293" s="1496"/>
      <c r="V293" s="1496"/>
      <c r="W293" s="1496"/>
      <c r="X293" s="1496"/>
      <c r="Y293" s="1496"/>
      <c r="Z293" s="1496"/>
      <c r="AA293" s="1496"/>
      <c r="AB293" s="1496"/>
      <c r="AC293" s="1496"/>
      <c r="AD293" s="1496"/>
      <c r="AE293" s="1496"/>
      <c r="AF293" s="1496"/>
      <c r="AG293" s="1496"/>
      <c r="AH293" s="1496"/>
      <c r="AI293" s="1496"/>
      <c r="AJ293" s="1496"/>
      <c r="AK293" s="1496"/>
      <c r="AL293" s="1496"/>
      <c r="AM293" s="1496"/>
      <c r="AN293" s="1496"/>
    </row>
    <row r="294">
      <c r="A294" s="1496"/>
      <c r="B294" s="1496"/>
      <c r="C294" s="1496"/>
      <c r="D294" s="1496"/>
      <c r="E294" s="1496"/>
      <c r="F294" s="1496"/>
      <c r="G294" s="1496"/>
      <c r="H294" s="1496"/>
      <c r="I294" s="1496"/>
      <c r="J294" s="1496"/>
      <c r="K294" s="1496"/>
      <c r="L294" s="1496"/>
      <c r="M294" s="1496"/>
      <c r="N294" s="1496"/>
      <c r="O294" s="1496"/>
      <c r="P294" s="1496"/>
      <c r="Q294" s="1496"/>
      <c r="R294" s="1496"/>
      <c r="S294" s="1496"/>
      <c r="T294" s="1496"/>
      <c r="U294" s="1496"/>
      <c r="V294" s="1496"/>
      <c r="W294" s="1496"/>
      <c r="X294" s="1496"/>
      <c r="Y294" s="1496"/>
      <c r="Z294" s="1496"/>
      <c r="AA294" s="1496"/>
      <c r="AB294" s="1496"/>
      <c r="AC294" s="1496"/>
      <c r="AD294" s="1496"/>
      <c r="AE294" s="1496"/>
      <c r="AF294" s="1496"/>
      <c r="AG294" s="1496"/>
      <c r="AH294" s="1496"/>
      <c r="AI294" s="1496"/>
      <c r="AJ294" s="1496"/>
      <c r="AK294" s="1496"/>
      <c r="AL294" s="1496"/>
      <c r="AM294" s="1496"/>
      <c r="AN294" s="1496"/>
    </row>
    <row r="295">
      <c r="A295" s="1496"/>
      <c r="B295" s="1496"/>
      <c r="C295" s="1496"/>
      <c r="D295" s="1496"/>
      <c r="E295" s="1496"/>
      <c r="F295" s="1496"/>
      <c r="G295" s="1496"/>
      <c r="H295" s="1496"/>
      <c r="I295" s="1496"/>
      <c r="J295" s="1496"/>
      <c r="K295" s="1496"/>
      <c r="L295" s="1496"/>
      <c r="M295" s="1496"/>
      <c r="N295" s="1496"/>
      <c r="O295" s="1496"/>
      <c r="P295" s="1496"/>
      <c r="Q295" s="1496"/>
      <c r="R295" s="1496"/>
      <c r="S295" s="1496"/>
      <c r="T295" s="1496"/>
      <c r="U295" s="1496"/>
      <c r="V295" s="1496"/>
      <c r="W295" s="1496"/>
      <c r="X295" s="1496"/>
      <c r="Y295" s="1496"/>
      <c r="Z295" s="1496"/>
      <c r="AA295" s="1496"/>
      <c r="AB295" s="1496"/>
      <c r="AC295" s="1496"/>
      <c r="AD295" s="1496"/>
      <c r="AE295" s="1496"/>
      <c r="AF295" s="1496"/>
      <c r="AG295" s="1496"/>
      <c r="AH295" s="1496"/>
      <c r="AI295" s="1496"/>
      <c r="AJ295" s="1496"/>
      <c r="AK295" s="1496"/>
      <c r="AL295" s="1496"/>
      <c r="AM295" s="1496"/>
      <c r="AN295" s="1496"/>
    </row>
    <row r="296">
      <c r="A296" s="1496"/>
      <c r="B296" s="1496"/>
      <c r="C296" s="1496"/>
      <c r="D296" s="1496"/>
      <c r="E296" s="1496"/>
      <c r="F296" s="1496"/>
      <c r="G296" s="1496"/>
      <c r="H296" s="1496"/>
      <c r="I296" s="1496"/>
      <c r="J296" s="1496"/>
      <c r="K296" s="1496"/>
      <c r="L296" s="1496"/>
      <c r="M296" s="1496"/>
      <c r="N296" s="1496"/>
      <c r="O296" s="1496"/>
      <c r="P296" s="1496"/>
      <c r="Q296" s="1496"/>
      <c r="R296" s="1496"/>
      <c r="S296" s="1496"/>
      <c r="T296" s="1496"/>
      <c r="U296" s="1496"/>
      <c r="V296" s="1496"/>
      <c r="W296" s="1496"/>
      <c r="X296" s="1496"/>
      <c r="Y296" s="1496"/>
      <c r="Z296" s="1496"/>
      <c r="AA296" s="1496"/>
      <c r="AB296" s="1496"/>
      <c r="AC296" s="1496"/>
      <c r="AD296" s="1496"/>
      <c r="AE296" s="1496"/>
      <c r="AF296" s="1496"/>
      <c r="AG296" s="1496"/>
      <c r="AH296" s="1496"/>
      <c r="AI296" s="1496"/>
      <c r="AJ296" s="1496"/>
      <c r="AK296" s="1496"/>
      <c r="AL296" s="1496"/>
      <c r="AM296" s="1496"/>
      <c r="AN296" s="1496"/>
    </row>
    <row r="297">
      <c r="A297" s="1496"/>
      <c r="B297" s="1496"/>
      <c r="C297" s="1496"/>
      <c r="D297" s="1496"/>
      <c r="E297" s="1496"/>
      <c r="F297" s="1496"/>
      <c r="G297" s="1496"/>
      <c r="H297" s="1496"/>
      <c r="I297" s="1496"/>
      <c r="J297" s="1496"/>
      <c r="K297" s="1496"/>
      <c r="L297" s="1496"/>
      <c r="M297" s="1496"/>
      <c r="N297" s="1496"/>
      <c r="O297" s="1496"/>
      <c r="P297" s="1496"/>
      <c r="Q297" s="1496"/>
      <c r="R297" s="1496"/>
      <c r="S297" s="1496"/>
      <c r="T297" s="1496"/>
      <c r="U297" s="1496"/>
      <c r="V297" s="1496"/>
      <c r="W297" s="1496"/>
      <c r="X297" s="1496"/>
      <c r="Y297" s="1496"/>
      <c r="Z297" s="1496"/>
      <c r="AA297" s="1496"/>
      <c r="AB297" s="1496"/>
      <c r="AC297" s="1496"/>
      <c r="AD297" s="1496"/>
      <c r="AE297" s="1496"/>
      <c r="AF297" s="1496"/>
      <c r="AG297" s="1496"/>
      <c r="AH297" s="1496"/>
      <c r="AI297" s="1496"/>
      <c r="AJ297" s="1496"/>
      <c r="AK297" s="1496"/>
      <c r="AL297" s="1496"/>
      <c r="AM297" s="1496"/>
      <c r="AN297" s="1496"/>
    </row>
    <row r="298">
      <c r="A298" s="1496"/>
      <c r="B298" s="1496"/>
      <c r="C298" s="1496"/>
      <c r="D298" s="1496"/>
      <c r="E298" s="1496"/>
      <c r="F298" s="1496"/>
      <c r="G298" s="1496"/>
      <c r="H298" s="1496"/>
      <c r="I298" s="1496"/>
      <c r="J298" s="1496"/>
      <c r="K298" s="1496"/>
      <c r="L298" s="1496"/>
      <c r="M298" s="1496"/>
      <c r="N298" s="1496"/>
      <c r="O298" s="1496"/>
      <c r="P298" s="1496"/>
      <c r="Q298" s="1496"/>
      <c r="R298" s="1496"/>
      <c r="S298" s="1496"/>
      <c r="T298" s="1496"/>
      <c r="U298" s="1496"/>
      <c r="V298" s="1496"/>
      <c r="W298" s="1496"/>
      <c r="X298" s="1496"/>
      <c r="Y298" s="1496"/>
      <c r="Z298" s="1496"/>
      <c r="AA298" s="1496"/>
      <c r="AB298" s="1496"/>
      <c r="AC298" s="1496"/>
      <c r="AD298" s="1496"/>
      <c r="AE298" s="1496"/>
      <c r="AF298" s="1496"/>
      <c r="AG298" s="1496"/>
      <c r="AH298" s="1496"/>
      <c r="AI298" s="1496"/>
      <c r="AJ298" s="1496"/>
      <c r="AK298" s="1496"/>
      <c r="AL298" s="1496"/>
      <c r="AM298" s="1496"/>
      <c r="AN298" s="1496"/>
    </row>
    <row r="299">
      <c r="A299" s="1496"/>
      <c r="B299" s="1496"/>
      <c r="C299" s="1496"/>
      <c r="D299" s="1496"/>
      <c r="E299" s="1496"/>
      <c r="F299" s="1496"/>
      <c r="G299" s="1496"/>
      <c r="H299" s="1496"/>
      <c r="I299" s="1496"/>
      <c r="J299" s="1496"/>
      <c r="K299" s="1496"/>
      <c r="L299" s="1496"/>
      <c r="M299" s="1496"/>
      <c r="N299" s="1496"/>
      <c r="O299" s="1496"/>
      <c r="P299" s="1496"/>
      <c r="Q299" s="1496"/>
      <c r="R299" s="1496"/>
      <c r="S299" s="1496"/>
      <c r="T299" s="1496"/>
      <c r="U299" s="1496"/>
      <c r="V299" s="1496"/>
      <c r="W299" s="1496"/>
      <c r="X299" s="1496"/>
      <c r="Y299" s="1496"/>
      <c r="Z299" s="1496"/>
      <c r="AA299" s="1496"/>
      <c r="AB299" s="1496"/>
      <c r="AC299" s="1496"/>
      <c r="AD299" s="1496"/>
      <c r="AE299" s="1496"/>
      <c r="AF299" s="1496"/>
      <c r="AG299" s="1496"/>
      <c r="AH299" s="1496"/>
      <c r="AI299" s="1496"/>
      <c r="AJ299" s="1496"/>
      <c r="AK299" s="1496"/>
      <c r="AL299" s="1496"/>
      <c r="AM299" s="1496"/>
      <c r="AN299" s="1496"/>
    </row>
    <row r="300">
      <c r="A300" s="1496"/>
      <c r="B300" s="1496"/>
      <c r="C300" s="1496"/>
      <c r="D300" s="1496"/>
      <c r="E300" s="1496"/>
      <c r="F300" s="1496"/>
      <c r="G300" s="1496"/>
      <c r="H300" s="1496"/>
      <c r="I300" s="1496"/>
      <c r="J300" s="1496"/>
      <c r="K300" s="1496"/>
      <c r="L300" s="1496"/>
      <c r="M300" s="1496"/>
      <c r="N300" s="1496"/>
      <c r="O300" s="1496"/>
      <c r="P300" s="1496"/>
      <c r="Q300" s="1496"/>
      <c r="R300" s="1496"/>
      <c r="S300" s="1496"/>
      <c r="T300" s="1496"/>
      <c r="U300" s="1496"/>
      <c r="V300" s="1496"/>
      <c r="W300" s="1496"/>
      <c r="X300" s="1496"/>
      <c r="Y300" s="1496"/>
      <c r="Z300" s="1496"/>
      <c r="AA300" s="1496"/>
      <c r="AB300" s="1496"/>
      <c r="AC300" s="1496"/>
      <c r="AD300" s="1496"/>
      <c r="AE300" s="1496"/>
      <c r="AF300" s="1496"/>
      <c r="AG300" s="1496"/>
      <c r="AH300" s="1496"/>
      <c r="AI300" s="1496"/>
      <c r="AJ300" s="1496"/>
      <c r="AK300" s="1496"/>
      <c r="AL300" s="1496"/>
      <c r="AM300" s="1496"/>
      <c r="AN300" s="1496"/>
    </row>
    <row r="301">
      <c r="A301" s="1496"/>
      <c r="B301" s="1496"/>
      <c r="C301" s="1496"/>
      <c r="D301" s="1496"/>
      <c r="E301" s="1496"/>
      <c r="F301" s="1496"/>
      <c r="G301" s="1496"/>
      <c r="H301" s="1496"/>
      <c r="I301" s="1496"/>
      <c r="J301" s="1496"/>
      <c r="K301" s="1496"/>
      <c r="L301" s="1496"/>
      <c r="M301" s="1496"/>
      <c r="N301" s="1496"/>
      <c r="O301" s="1496"/>
      <c r="P301" s="1496"/>
      <c r="Q301" s="1496"/>
      <c r="R301" s="1496"/>
      <c r="S301" s="1496"/>
      <c r="T301" s="1496"/>
      <c r="U301" s="1496"/>
      <c r="V301" s="1496"/>
      <c r="W301" s="1496"/>
      <c r="X301" s="1496"/>
      <c r="Y301" s="1496"/>
      <c r="Z301" s="1496"/>
      <c r="AA301" s="1496"/>
      <c r="AB301" s="1496"/>
      <c r="AC301" s="1496"/>
      <c r="AD301" s="1496"/>
      <c r="AE301" s="1496"/>
      <c r="AF301" s="1496"/>
      <c r="AG301" s="1496"/>
      <c r="AH301" s="1496"/>
      <c r="AI301" s="1496"/>
      <c r="AJ301" s="1496"/>
      <c r="AK301" s="1496"/>
      <c r="AL301" s="1496"/>
      <c r="AM301" s="1496"/>
      <c r="AN301" s="1496"/>
    </row>
    <row r="302">
      <c r="A302" s="1496"/>
      <c r="B302" s="1496"/>
      <c r="C302" s="1496"/>
      <c r="D302" s="1496"/>
      <c r="E302" s="1496"/>
      <c r="F302" s="1496"/>
      <c r="G302" s="1496"/>
      <c r="H302" s="1496"/>
      <c r="I302" s="1496"/>
      <c r="J302" s="1496"/>
      <c r="K302" s="1496"/>
      <c r="L302" s="1496"/>
      <c r="M302" s="1496"/>
      <c r="N302" s="1496"/>
      <c r="O302" s="1496"/>
      <c r="P302" s="1496"/>
      <c r="Q302" s="1496"/>
      <c r="R302" s="1496"/>
      <c r="S302" s="1496"/>
      <c r="T302" s="1496"/>
      <c r="U302" s="1496"/>
      <c r="V302" s="1496"/>
      <c r="W302" s="1496"/>
      <c r="X302" s="1496"/>
      <c r="Y302" s="1496"/>
      <c r="Z302" s="1496"/>
      <c r="AA302" s="1496"/>
      <c r="AB302" s="1496"/>
      <c r="AC302" s="1496"/>
      <c r="AD302" s="1496"/>
      <c r="AE302" s="1496"/>
      <c r="AF302" s="1496"/>
      <c r="AG302" s="1496"/>
      <c r="AH302" s="1496"/>
      <c r="AI302" s="1496"/>
      <c r="AJ302" s="1496"/>
      <c r="AK302" s="1496"/>
      <c r="AL302" s="1496"/>
      <c r="AM302" s="1496"/>
      <c r="AN302" s="1496"/>
    </row>
    <row r="303">
      <c r="A303" s="1496"/>
      <c r="B303" s="1496"/>
      <c r="C303" s="1496"/>
      <c r="D303" s="1496"/>
      <c r="E303" s="1496"/>
      <c r="F303" s="1496"/>
      <c r="G303" s="1496"/>
      <c r="H303" s="1496"/>
      <c r="I303" s="1496"/>
      <c r="J303" s="1496"/>
      <c r="K303" s="1496"/>
      <c r="L303" s="1496"/>
      <c r="M303" s="1496"/>
      <c r="N303" s="1496"/>
      <c r="O303" s="1496"/>
      <c r="P303" s="1496"/>
      <c r="Q303" s="1496"/>
      <c r="R303" s="1496"/>
      <c r="S303" s="1496"/>
      <c r="T303" s="1496"/>
      <c r="U303" s="1496"/>
      <c r="V303" s="1496"/>
      <c r="W303" s="1496"/>
      <c r="X303" s="1496"/>
      <c r="Y303" s="1496"/>
      <c r="Z303" s="1496"/>
      <c r="AA303" s="1496"/>
      <c r="AB303" s="1496"/>
      <c r="AC303" s="1496"/>
      <c r="AD303" s="1496"/>
      <c r="AE303" s="1496"/>
      <c r="AF303" s="1496"/>
      <c r="AG303" s="1496"/>
      <c r="AH303" s="1496"/>
      <c r="AI303" s="1496"/>
      <c r="AJ303" s="1496"/>
      <c r="AK303" s="1496"/>
      <c r="AL303" s="1496"/>
      <c r="AM303" s="1496"/>
      <c r="AN303" s="1496"/>
    </row>
    <row r="304">
      <c r="A304" s="1496"/>
      <c r="B304" s="1496"/>
      <c r="C304" s="1496"/>
      <c r="D304" s="1496"/>
      <c r="E304" s="1496"/>
      <c r="F304" s="1496"/>
      <c r="G304" s="1496"/>
      <c r="H304" s="1496"/>
      <c r="I304" s="1496"/>
      <c r="J304" s="1496"/>
      <c r="K304" s="1496"/>
      <c r="L304" s="1496"/>
      <c r="M304" s="1496"/>
      <c r="N304" s="1496"/>
      <c r="O304" s="1496"/>
      <c r="P304" s="1496"/>
      <c r="Q304" s="1496"/>
      <c r="R304" s="1496"/>
      <c r="S304" s="1496"/>
      <c r="T304" s="1496"/>
      <c r="U304" s="1496"/>
      <c r="V304" s="1496"/>
      <c r="W304" s="1496"/>
      <c r="X304" s="1496"/>
      <c r="Y304" s="1496"/>
      <c r="Z304" s="1496"/>
      <c r="AA304" s="1496"/>
      <c r="AB304" s="1496"/>
      <c r="AC304" s="1496"/>
      <c r="AD304" s="1496"/>
      <c r="AE304" s="1496"/>
      <c r="AF304" s="1496"/>
      <c r="AG304" s="1496"/>
      <c r="AH304" s="1496"/>
      <c r="AI304" s="1496"/>
      <c r="AJ304" s="1496"/>
      <c r="AK304" s="1496"/>
      <c r="AL304" s="1496"/>
      <c r="AM304" s="1496"/>
      <c r="AN304" s="1496"/>
    </row>
    <row r="305">
      <c r="A305" s="1496"/>
      <c r="B305" s="1496"/>
      <c r="C305" s="1496"/>
      <c r="D305" s="1496"/>
      <c r="E305" s="1496"/>
      <c r="F305" s="1496"/>
      <c r="G305" s="1496"/>
      <c r="H305" s="1496"/>
      <c r="I305" s="1496"/>
      <c r="J305" s="1496"/>
      <c r="K305" s="1496"/>
      <c r="L305" s="1496"/>
      <c r="M305" s="1496"/>
      <c r="N305" s="1496"/>
      <c r="O305" s="1496"/>
      <c r="P305" s="1496"/>
      <c r="Q305" s="1496"/>
      <c r="R305" s="1496"/>
      <c r="S305" s="1496"/>
      <c r="T305" s="1496"/>
      <c r="U305" s="1496"/>
      <c r="V305" s="1496"/>
      <c r="W305" s="1496"/>
      <c r="X305" s="1496"/>
      <c r="Y305" s="1496"/>
      <c r="Z305" s="1496"/>
      <c r="AA305" s="1496"/>
      <c r="AB305" s="1496"/>
      <c r="AC305" s="1496"/>
      <c r="AD305" s="1496"/>
      <c r="AE305" s="1496"/>
      <c r="AF305" s="1496"/>
      <c r="AG305" s="1496"/>
      <c r="AH305" s="1496"/>
      <c r="AI305" s="1496"/>
      <c r="AJ305" s="1496"/>
      <c r="AK305" s="1496"/>
      <c r="AL305" s="1496"/>
      <c r="AM305" s="1496"/>
      <c r="AN305" s="1496"/>
    </row>
    <row r="306">
      <c r="A306" s="1496"/>
      <c r="B306" s="1496"/>
      <c r="C306" s="1496"/>
      <c r="D306" s="1496"/>
      <c r="E306" s="1496"/>
      <c r="F306" s="1496"/>
      <c r="G306" s="1496"/>
      <c r="H306" s="1496"/>
      <c r="I306" s="1496"/>
      <c r="J306" s="1496"/>
      <c r="K306" s="1496"/>
      <c r="L306" s="1496"/>
      <c r="M306" s="1496"/>
      <c r="N306" s="1496"/>
      <c r="O306" s="1496"/>
      <c r="P306" s="1496"/>
      <c r="Q306" s="1496"/>
      <c r="R306" s="1496"/>
      <c r="S306" s="1496"/>
      <c r="T306" s="1496"/>
      <c r="U306" s="1496"/>
      <c r="V306" s="1496"/>
      <c r="W306" s="1496"/>
      <c r="X306" s="1496"/>
      <c r="Y306" s="1496"/>
      <c r="Z306" s="1496"/>
      <c r="AA306" s="1496"/>
      <c r="AB306" s="1496"/>
      <c r="AC306" s="1496"/>
      <c r="AD306" s="1496"/>
      <c r="AE306" s="1496"/>
      <c r="AF306" s="1496"/>
      <c r="AG306" s="1496"/>
      <c r="AH306" s="1496"/>
      <c r="AI306" s="1496"/>
      <c r="AJ306" s="1496"/>
      <c r="AK306" s="1496"/>
      <c r="AL306" s="1496"/>
      <c r="AM306" s="1496"/>
      <c r="AN306" s="1496"/>
    </row>
    <row r="307">
      <c r="A307" s="1496"/>
      <c r="B307" s="1496"/>
      <c r="C307" s="1496"/>
      <c r="D307" s="1496"/>
      <c r="E307" s="1496"/>
      <c r="F307" s="1496"/>
      <c r="G307" s="1496"/>
      <c r="H307" s="1496"/>
      <c r="I307" s="1496"/>
      <c r="J307" s="1496"/>
      <c r="K307" s="1496"/>
      <c r="L307" s="1496"/>
      <c r="M307" s="1496"/>
      <c r="N307" s="1496"/>
      <c r="O307" s="1496"/>
      <c r="P307" s="1496"/>
      <c r="Q307" s="1496"/>
      <c r="R307" s="1496"/>
      <c r="S307" s="1496"/>
      <c r="T307" s="1496"/>
      <c r="U307" s="1496"/>
      <c r="V307" s="1496"/>
      <c r="W307" s="1496"/>
      <c r="X307" s="1496"/>
      <c r="Y307" s="1496"/>
      <c r="Z307" s="1496"/>
      <c r="AA307" s="1496"/>
      <c r="AB307" s="1496"/>
      <c r="AC307" s="1496"/>
      <c r="AD307" s="1496"/>
      <c r="AE307" s="1496"/>
      <c r="AF307" s="1496"/>
      <c r="AG307" s="1496"/>
      <c r="AH307" s="1496"/>
      <c r="AI307" s="1496"/>
      <c r="AJ307" s="1496"/>
      <c r="AK307" s="1496"/>
      <c r="AL307" s="1496"/>
      <c r="AM307" s="1496"/>
      <c r="AN307" s="1496"/>
    </row>
    <row r="308">
      <c r="A308" s="1496"/>
      <c r="B308" s="1496"/>
      <c r="C308" s="1496"/>
      <c r="D308" s="1496"/>
      <c r="E308" s="1496"/>
      <c r="F308" s="1496"/>
      <c r="G308" s="1496"/>
      <c r="H308" s="1496"/>
      <c r="I308" s="1496"/>
      <c r="J308" s="1496"/>
      <c r="K308" s="1496"/>
      <c r="L308" s="1496"/>
      <c r="M308" s="1496"/>
      <c r="N308" s="1496"/>
      <c r="O308" s="1496"/>
      <c r="P308" s="1496"/>
      <c r="Q308" s="1496"/>
      <c r="R308" s="1496"/>
      <c r="S308" s="1496"/>
      <c r="T308" s="1496"/>
      <c r="U308" s="1496"/>
      <c r="V308" s="1496"/>
      <c r="W308" s="1496"/>
      <c r="X308" s="1496"/>
      <c r="Y308" s="1496"/>
      <c r="Z308" s="1496"/>
      <c r="AA308" s="1496"/>
      <c r="AB308" s="1496"/>
      <c r="AC308" s="1496"/>
      <c r="AD308" s="1496"/>
      <c r="AE308" s="1496"/>
      <c r="AF308" s="1496"/>
      <c r="AG308" s="1496"/>
      <c r="AH308" s="1496"/>
      <c r="AI308" s="1496"/>
      <c r="AJ308" s="1496"/>
      <c r="AK308" s="1496"/>
      <c r="AL308" s="1496"/>
      <c r="AM308" s="1496"/>
      <c r="AN308" s="1496"/>
    </row>
    <row r="309">
      <c r="A309" s="1496"/>
      <c r="B309" s="1496"/>
      <c r="C309" s="1496"/>
      <c r="D309" s="1496"/>
      <c r="E309" s="1496"/>
      <c r="F309" s="1496"/>
      <c r="G309" s="1496"/>
      <c r="H309" s="1496"/>
      <c r="I309" s="1496"/>
      <c r="J309" s="1496"/>
      <c r="K309" s="1496"/>
      <c r="L309" s="1496"/>
      <c r="M309" s="1496"/>
      <c r="N309" s="1496"/>
      <c r="O309" s="1496"/>
      <c r="P309" s="1496"/>
      <c r="Q309" s="1496"/>
      <c r="R309" s="1496"/>
      <c r="S309" s="1496"/>
      <c r="T309" s="1496"/>
      <c r="U309" s="1496"/>
      <c r="V309" s="1496"/>
      <c r="W309" s="1496"/>
      <c r="X309" s="1496"/>
      <c r="Y309" s="1496"/>
      <c r="Z309" s="1496"/>
      <c r="AA309" s="1496"/>
      <c r="AB309" s="1496"/>
      <c r="AC309" s="1496"/>
      <c r="AD309" s="1496"/>
      <c r="AE309" s="1496"/>
      <c r="AF309" s="1496"/>
      <c r="AG309" s="1496"/>
      <c r="AH309" s="1496"/>
      <c r="AI309" s="1496"/>
      <c r="AJ309" s="1496"/>
      <c r="AK309" s="1496"/>
      <c r="AL309" s="1496"/>
      <c r="AM309" s="1496"/>
      <c r="AN309" s="1496"/>
    </row>
    <row r="310">
      <c r="A310" s="1496"/>
      <c r="B310" s="1496"/>
      <c r="C310" s="1496"/>
      <c r="D310" s="1496"/>
      <c r="E310" s="1496"/>
      <c r="F310" s="1496"/>
      <c r="G310" s="1496"/>
      <c r="H310" s="1496"/>
      <c r="I310" s="1496"/>
      <c r="J310" s="1496"/>
      <c r="K310" s="1496"/>
      <c r="L310" s="1496"/>
      <c r="M310" s="1496"/>
      <c r="N310" s="1496"/>
      <c r="O310" s="1496"/>
      <c r="P310" s="1496"/>
      <c r="Q310" s="1496"/>
      <c r="R310" s="1496"/>
      <c r="S310" s="1496"/>
      <c r="T310" s="1496"/>
      <c r="U310" s="1496"/>
      <c r="V310" s="1496"/>
      <c r="W310" s="1496"/>
      <c r="X310" s="1496"/>
      <c r="Y310" s="1496"/>
      <c r="Z310" s="1496"/>
      <c r="AA310" s="1496"/>
      <c r="AB310" s="1496"/>
      <c r="AC310" s="1496"/>
      <c r="AD310" s="1496"/>
      <c r="AE310" s="1496"/>
      <c r="AF310" s="1496"/>
      <c r="AG310" s="1496"/>
      <c r="AH310" s="1496"/>
      <c r="AI310" s="1496"/>
      <c r="AJ310" s="1496"/>
      <c r="AK310" s="1496"/>
      <c r="AL310" s="1496"/>
      <c r="AM310" s="1496"/>
      <c r="AN310" s="1496"/>
    </row>
    <row r="311">
      <c r="A311" s="1496"/>
      <c r="B311" s="1496"/>
      <c r="C311" s="1496"/>
      <c r="D311" s="1496"/>
      <c r="E311" s="1496"/>
      <c r="F311" s="1496"/>
      <c r="G311" s="1496"/>
      <c r="H311" s="1496"/>
      <c r="I311" s="1496"/>
      <c r="J311" s="1496"/>
      <c r="K311" s="1496"/>
      <c r="L311" s="1496"/>
      <c r="M311" s="1496"/>
      <c r="N311" s="1496"/>
      <c r="O311" s="1496"/>
      <c r="P311" s="1496"/>
      <c r="Q311" s="1496"/>
      <c r="R311" s="1496"/>
      <c r="S311" s="1496"/>
      <c r="T311" s="1496"/>
      <c r="U311" s="1496"/>
      <c r="V311" s="1496"/>
      <c r="W311" s="1496"/>
      <c r="X311" s="1496"/>
      <c r="Y311" s="1496"/>
      <c r="Z311" s="1496"/>
      <c r="AA311" s="1496"/>
      <c r="AB311" s="1496"/>
      <c r="AC311" s="1496"/>
      <c r="AD311" s="1496"/>
      <c r="AE311" s="1496"/>
      <c r="AF311" s="1496"/>
      <c r="AG311" s="1496"/>
      <c r="AH311" s="1496"/>
      <c r="AI311" s="1496"/>
      <c r="AJ311" s="1496"/>
      <c r="AK311" s="1496"/>
      <c r="AL311" s="1496"/>
      <c r="AM311" s="1496"/>
      <c r="AN311" s="1496"/>
    </row>
    <row r="312">
      <c r="A312" s="1496"/>
      <c r="B312" s="1496"/>
      <c r="C312" s="1496"/>
      <c r="D312" s="1496"/>
      <c r="E312" s="1496"/>
      <c r="F312" s="1496"/>
      <c r="G312" s="1496"/>
      <c r="H312" s="1496"/>
      <c r="I312" s="1496"/>
      <c r="J312" s="1496"/>
      <c r="K312" s="1496"/>
      <c r="L312" s="1496"/>
      <c r="M312" s="1496"/>
      <c r="N312" s="1496"/>
      <c r="O312" s="1496"/>
      <c r="P312" s="1496"/>
      <c r="Q312" s="1496"/>
      <c r="R312" s="1496"/>
      <c r="S312" s="1496"/>
      <c r="T312" s="1496"/>
      <c r="U312" s="1496"/>
      <c r="V312" s="1496"/>
      <c r="W312" s="1496"/>
      <c r="X312" s="1496"/>
      <c r="Y312" s="1496"/>
      <c r="Z312" s="1496"/>
      <c r="AA312" s="1496"/>
      <c r="AB312" s="1496"/>
      <c r="AC312" s="1496"/>
      <c r="AD312" s="1496"/>
      <c r="AE312" s="1496"/>
      <c r="AF312" s="1496"/>
      <c r="AG312" s="1496"/>
      <c r="AH312" s="1496"/>
      <c r="AI312" s="1496"/>
      <c r="AJ312" s="1496"/>
      <c r="AK312" s="1496"/>
      <c r="AL312" s="1496"/>
      <c r="AM312" s="1496"/>
      <c r="AN312" s="1496"/>
    </row>
    <row r="313">
      <c r="A313" s="1496"/>
      <c r="B313" s="1496"/>
      <c r="C313" s="1496"/>
      <c r="D313" s="1496"/>
      <c r="E313" s="1496"/>
      <c r="F313" s="1496"/>
      <c r="G313" s="1496"/>
      <c r="H313" s="1496"/>
      <c r="I313" s="1496"/>
      <c r="J313" s="1496"/>
      <c r="K313" s="1496"/>
      <c r="L313" s="1496"/>
      <c r="M313" s="1496"/>
      <c r="N313" s="1496"/>
      <c r="O313" s="1496"/>
      <c r="P313" s="1496"/>
      <c r="Q313" s="1496"/>
      <c r="R313" s="1496"/>
      <c r="S313" s="1496"/>
      <c r="T313" s="1496"/>
      <c r="U313" s="1496"/>
      <c r="V313" s="1496"/>
      <c r="W313" s="1496"/>
      <c r="X313" s="1496"/>
      <c r="Y313" s="1496"/>
      <c r="Z313" s="1496"/>
      <c r="AA313" s="1496"/>
      <c r="AB313" s="1496"/>
      <c r="AC313" s="1496"/>
      <c r="AD313" s="1496"/>
      <c r="AE313" s="1496"/>
      <c r="AF313" s="1496"/>
      <c r="AG313" s="1496"/>
      <c r="AH313" s="1496"/>
      <c r="AI313" s="1496"/>
      <c r="AJ313" s="1496"/>
      <c r="AK313" s="1496"/>
      <c r="AL313" s="1496"/>
      <c r="AM313" s="1496"/>
      <c r="AN313" s="1496"/>
    </row>
    <row r="314">
      <c r="A314" s="1496"/>
      <c r="B314" s="1496"/>
      <c r="C314" s="1496"/>
      <c r="D314" s="1496"/>
      <c r="E314" s="1496"/>
      <c r="F314" s="1496"/>
      <c r="G314" s="1496"/>
      <c r="H314" s="1496"/>
      <c r="I314" s="1496"/>
      <c r="J314" s="1496"/>
      <c r="K314" s="1496"/>
      <c r="L314" s="1496"/>
      <c r="M314" s="1496"/>
      <c r="N314" s="1496"/>
      <c r="O314" s="1496"/>
      <c r="P314" s="1496"/>
      <c r="Q314" s="1496"/>
      <c r="R314" s="1496"/>
      <c r="S314" s="1496"/>
      <c r="T314" s="1496"/>
      <c r="U314" s="1496"/>
      <c r="V314" s="1496"/>
      <c r="W314" s="1496"/>
      <c r="X314" s="1496"/>
      <c r="Y314" s="1496"/>
      <c r="Z314" s="1496"/>
      <c r="AA314" s="1496"/>
      <c r="AB314" s="1496"/>
      <c r="AC314" s="1496"/>
      <c r="AD314" s="1496"/>
      <c r="AE314" s="1496"/>
      <c r="AF314" s="1496"/>
      <c r="AG314" s="1496"/>
      <c r="AH314" s="1496"/>
      <c r="AI314" s="1496"/>
      <c r="AJ314" s="1496"/>
      <c r="AK314" s="1496"/>
      <c r="AL314" s="1496"/>
      <c r="AM314" s="1496"/>
      <c r="AN314" s="1496"/>
    </row>
    <row r="315">
      <c r="A315" s="1496"/>
      <c r="B315" s="1496"/>
      <c r="C315" s="1496"/>
      <c r="D315" s="1496"/>
      <c r="E315" s="1496"/>
      <c r="F315" s="1496"/>
      <c r="G315" s="1496"/>
      <c r="H315" s="1496"/>
      <c r="I315" s="1496"/>
      <c r="J315" s="1496"/>
      <c r="K315" s="1496"/>
      <c r="L315" s="1496"/>
      <c r="M315" s="1496"/>
      <c r="N315" s="1496"/>
      <c r="O315" s="1496"/>
      <c r="P315" s="1496"/>
      <c r="Q315" s="1496"/>
      <c r="R315" s="1496"/>
      <c r="S315" s="1496"/>
      <c r="T315" s="1496"/>
      <c r="U315" s="1496"/>
      <c r="V315" s="1496"/>
      <c r="W315" s="1496"/>
      <c r="X315" s="1496"/>
      <c r="Y315" s="1496"/>
      <c r="Z315" s="1496"/>
      <c r="AA315" s="1496"/>
      <c r="AB315" s="1496"/>
      <c r="AC315" s="1496"/>
      <c r="AD315" s="1496"/>
      <c r="AE315" s="1496"/>
      <c r="AF315" s="1496"/>
      <c r="AG315" s="1496"/>
      <c r="AH315" s="1496"/>
      <c r="AI315" s="1496"/>
      <c r="AJ315" s="1496"/>
      <c r="AK315" s="1496"/>
      <c r="AL315" s="1496"/>
      <c r="AM315" s="1496"/>
      <c r="AN315" s="1496"/>
    </row>
    <row r="316">
      <c r="A316" s="1496"/>
      <c r="B316" s="1496"/>
      <c r="C316" s="1496"/>
      <c r="D316" s="1496"/>
      <c r="E316" s="1496"/>
      <c r="F316" s="1496"/>
      <c r="G316" s="1496"/>
      <c r="H316" s="1496"/>
      <c r="I316" s="1496"/>
      <c r="J316" s="1496"/>
      <c r="K316" s="1496"/>
      <c r="L316" s="1496"/>
      <c r="M316" s="1496"/>
      <c r="N316" s="1496"/>
      <c r="O316" s="1496"/>
      <c r="P316" s="1496"/>
      <c r="Q316" s="1496"/>
      <c r="R316" s="1496"/>
      <c r="S316" s="1496"/>
      <c r="T316" s="1496"/>
      <c r="U316" s="1496"/>
      <c r="V316" s="1496"/>
      <c r="W316" s="1496"/>
      <c r="X316" s="1496"/>
      <c r="Y316" s="1496"/>
      <c r="Z316" s="1496"/>
      <c r="AA316" s="1496"/>
      <c r="AB316" s="1496"/>
      <c r="AC316" s="1496"/>
      <c r="AD316" s="1496"/>
      <c r="AE316" s="1496"/>
      <c r="AF316" s="1496"/>
      <c r="AG316" s="1496"/>
      <c r="AH316" s="1496"/>
      <c r="AI316" s="1496"/>
      <c r="AJ316" s="1496"/>
      <c r="AK316" s="1496"/>
      <c r="AL316" s="1496"/>
      <c r="AM316" s="1496"/>
      <c r="AN316" s="1496"/>
    </row>
    <row r="317">
      <c r="A317" s="1496"/>
      <c r="B317" s="1496"/>
      <c r="C317" s="1496"/>
      <c r="D317" s="1496"/>
      <c r="E317" s="1496"/>
      <c r="F317" s="1496"/>
      <c r="G317" s="1496"/>
      <c r="H317" s="1496"/>
      <c r="I317" s="1496"/>
      <c r="J317" s="1496"/>
      <c r="K317" s="1496"/>
      <c r="L317" s="1496"/>
      <c r="M317" s="1496"/>
      <c r="N317" s="1496"/>
      <c r="O317" s="1496"/>
      <c r="P317" s="1496"/>
      <c r="Q317" s="1496"/>
      <c r="R317" s="1496"/>
      <c r="S317" s="1496"/>
      <c r="T317" s="1496"/>
      <c r="U317" s="1496"/>
      <c r="V317" s="1496"/>
      <c r="W317" s="1496"/>
      <c r="X317" s="1496"/>
      <c r="Y317" s="1496"/>
      <c r="Z317" s="1496"/>
      <c r="AA317" s="1496"/>
      <c r="AB317" s="1496"/>
      <c r="AC317" s="1496"/>
      <c r="AD317" s="1496"/>
      <c r="AE317" s="1496"/>
      <c r="AF317" s="1496"/>
      <c r="AG317" s="1496"/>
      <c r="AH317" s="1496"/>
      <c r="AI317" s="1496"/>
      <c r="AJ317" s="1496"/>
      <c r="AK317" s="1496"/>
      <c r="AL317" s="1496"/>
      <c r="AM317" s="1496"/>
      <c r="AN317" s="1496"/>
    </row>
    <row r="318">
      <c r="A318" s="1496"/>
      <c r="B318" s="1496"/>
      <c r="C318" s="1496"/>
      <c r="D318" s="1496"/>
      <c r="E318" s="1496"/>
      <c r="F318" s="1496"/>
      <c r="G318" s="1496"/>
      <c r="H318" s="1496"/>
      <c r="I318" s="1496"/>
      <c r="J318" s="1496"/>
      <c r="K318" s="1496"/>
      <c r="L318" s="1496"/>
      <c r="M318" s="1496"/>
      <c r="N318" s="1496"/>
      <c r="O318" s="1496"/>
      <c r="P318" s="1496"/>
      <c r="Q318" s="1496"/>
      <c r="R318" s="1496"/>
      <c r="S318" s="1496"/>
      <c r="T318" s="1496"/>
      <c r="U318" s="1496"/>
      <c r="V318" s="1496"/>
      <c r="W318" s="1496"/>
      <c r="X318" s="1496"/>
      <c r="Y318" s="1496"/>
      <c r="Z318" s="1496"/>
      <c r="AA318" s="1496"/>
      <c r="AB318" s="1496"/>
      <c r="AC318" s="1496"/>
      <c r="AD318" s="1496"/>
      <c r="AE318" s="1496"/>
      <c r="AF318" s="1496"/>
      <c r="AG318" s="1496"/>
      <c r="AH318" s="1496"/>
      <c r="AI318" s="1496"/>
      <c r="AJ318" s="1496"/>
      <c r="AK318" s="1496"/>
      <c r="AL318" s="1496"/>
      <c r="AM318" s="1496"/>
      <c r="AN318" s="1496"/>
    </row>
    <row r="319">
      <c r="A319" s="1496"/>
      <c r="B319" s="1496"/>
      <c r="C319" s="1496"/>
      <c r="D319" s="1496"/>
      <c r="E319" s="1496"/>
      <c r="F319" s="1496"/>
      <c r="G319" s="1496"/>
      <c r="H319" s="1496"/>
      <c r="I319" s="1496"/>
      <c r="J319" s="1496"/>
      <c r="K319" s="1496"/>
      <c r="L319" s="1496"/>
      <c r="M319" s="1496"/>
      <c r="N319" s="1496"/>
      <c r="O319" s="1496"/>
      <c r="P319" s="1496"/>
      <c r="Q319" s="1496"/>
      <c r="R319" s="1496"/>
      <c r="S319" s="1496"/>
      <c r="T319" s="1496"/>
      <c r="U319" s="1496"/>
      <c r="V319" s="1496"/>
      <c r="W319" s="1496"/>
      <c r="X319" s="1496"/>
      <c r="Y319" s="1496"/>
      <c r="Z319" s="1496"/>
      <c r="AA319" s="1496"/>
      <c r="AB319" s="1496"/>
      <c r="AC319" s="1496"/>
      <c r="AD319" s="1496"/>
      <c r="AE319" s="1496"/>
      <c r="AF319" s="1496"/>
      <c r="AG319" s="1496"/>
      <c r="AH319" s="1496"/>
      <c r="AI319" s="1496"/>
      <c r="AJ319" s="1496"/>
      <c r="AK319" s="1496"/>
      <c r="AL319" s="1496"/>
      <c r="AM319" s="1496"/>
      <c r="AN319" s="1496"/>
    </row>
    <row r="320">
      <c r="A320" s="1496"/>
      <c r="B320" s="1496"/>
      <c r="C320" s="1496"/>
      <c r="D320" s="1496"/>
      <c r="E320" s="1496"/>
      <c r="F320" s="1496"/>
      <c r="G320" s="1496"/>
      <c r="H320" s="1496"/>
      <c r="I320" s="1496"/>
      <c r="J320" s="1496"/>
      <c r="K320" s="1496"/>
      <c r="L320" s="1496"/>
      <c r="M320" s="1496"/>
      <c r="N320" s="1496"/>
      <c r="O320" s="1496"/>
      <c r="P320" s="1496"/>
      <c r="Q320" s="1496"/>
      <c r="R320" s="1496"/>
      <c r="S320" s="1496"/>
      <c r="T320" s="1496"/>
      <c r="U320" s="1496"/>
      <c r="V320" s="1496"/>
      <c r="W320" s="1496"/>
      <c r="X320" s="1496"/>
      <c r="Y320" s="1496"/>
      <c r="Z320" s="1496"/>
      <c r="AA320" s="1496"/>
      <c r="AB320" s="1496"/>
      <c r="AC320" s="1496"/>
      <c r="AD320" s="1496"/>
      <c r="AE320" s="1496"/>
      <c r="AF320" s="1496"/>
      <c r="AG320" s="1496"/>
      <c r="AH320" s="1496"/>
      <c r="AI320" s="1496"/>
      <c r="AJ320" s="1496"/>
      <c r="AK320" s="1496"/>
      <c r="AL320" s="1496"/>
      <c r="AM320" s="1496"/>
      <c r="AN320" s="1496"/>
    </row>
    <row r="321">
      <c r="A321" s="1496"/>
      <c r="B321" s="1496"/>
      <c r="C321" s="1496"/>
      <c r="D321" s="1496"/>
      <c r="E321" s="1496"/>
      <c r="F321" s="1496"/>
      <c r="G321" s="1496"/>
      <c r="H321" s="1496"/>
      <c r="I321" s="1496"/>
      <c r="J321" s="1496"/>
      <c r="K321" s="1496"/>
      <c r="L321" s="1496"/>
      <c r="M321" s="1496"/>
      <c r="N321" s="1496"/>
      <c r="O321" s="1496"/>
      <c r="P321" s="1496"/>
      <c r="Q321" s="1496"/>
      <c r="R321" s="1496"/>
      <c r="S321" s="1496"/>
      <c r="T321" s="1496"/>
      <c r="U321" s="1496"/>
      <c r="V321" s="1496"/>
      <c r="W321" s="1496"/>
      <c r="X321" s="1496"/>
      <c r="Y321" s="1496"/>
      <c r="Z321" s="1496"/>
      <c r="AA321" s="1496"/>
      <c r="AB321" s="1496"/>
      <c r="AC321" s="1496"/>
      <c r="AD321" s="1496"/>
      <c r="AE321" s="1496"/>
      <c r="AF321" s="1496"/>
      <c r="AG321" s="1496"/>
      <c r="AH321" s="1496"/>
      <c r="AI321" s="1496"/>
      <c r="AJ321" s="1496"/>
      <c r="AK321" s="1496"/>
      <c r="AL321" s="1496"/>
      <c r="AM321" s="1496"/>
      <c r="AN321" s="1496"/>
    </row>
    <row r="322">
      <c r="A322" s="1496"/>
      <c r="B322" s="1496"/>
      <c r="C322" s="1496"/>
      <c r="D322" s="1496"/>
      <c r="E322" s="1496"/>
      <c r="F322" s="1496"/>
      <c r="G322" s="1496"/>
      <c r="H322" s="1496"/>
      <c r="I322" s="1496"/>
      <c r="J322" s="1496"/>
      <c r="K322" s="1496"/>
      <c r="L322" s="1496"/>
      <c r="M322" s="1496"/>
      <c r="N322" s="1496"/>
      <c r="O322" s="1496"/>
      <c r="P322" s="1496"/>
      <c r="Q322" s="1496"/>
      <c r="R322" s="1496"/>
      <c r="S322" s="1496"/>
      <c r="T322" s="1496"/>
      <c r="U322" s="1496"/>
      <c r="V322" s="1496"/>
      <c r="W322" s="1496"/>
      <c r="X322" s="1496"/>
      <c r="Y322" s="1496"/>
      <c r="Z322" s="1496"/>
      <c r="AA322" s="1496"/>
      <c r="AB322" s="1496"/>
      <c r="AC322" s="1496"/>
      <c r="AD322" s="1496"/>
      <c r="AE322" s="1496"/>
      <c r="AF322" s="1496"/>
      <c r="AG322" s="1496"/>
      <c r="AH322" s="1496"/>
      <c r="AI322" s="1496"/>
      <c r="AJ322" s="1496"/>
      <c r="AK322" s="1496"/>
      <c r="AL322" s="1496"/>
      <c r="AM322" s="1496"/>
      <c r="AN322" s="1496"/>
    </row>
    <row r="323">
      <c r="A323" s="1496"/>
      <c r="B323" s="1496"/>
      <c r="C323" s="1496"/>
      <c r="D323" s="1496"/>
      <c r="E323" s="1496"/>
      <c r="F323" s="1496"/>
      <c r="G323" s="1496"/>
      <c r="H323" s="1496"/>
      <c r="I323" s="1496"/>
      <c r="J323" s="1496"/>
      <c r="K323" s="1496"/>
      <c r="L323" s="1496"/>
      <c r="M323" s="1496"/>
      <c r="N323" s="1496"/>
      <c r="O323" s="1496"/>
      <c r="P323" s="1496"/>
      <c r="Q323" s="1496"/>
      <c r="R323" s="1496"/>
      <c r="S323" s="1496"/>
      <c r="T323" s="1496"/>
      <c r="U323" s="1496"/>
      <c r="V323" s="1496"/>
      <c r="W323" s="1496"/>
      <c r="X323" s="1496"/>
      <c r="Y323" s="1496"/>
      <c r="Z323" s="1496"/>
      <c r="AA323" s="1496"/>
      <c r="AB323" s="1496"/>
      <c r="AC323" s="1496"/>
      <c r="AD323" s="1496"/>
      <c r="AE323" s="1496"/>
      <c r="AF323" s="1496"/>
      <c r="AG323" s="1496"/>
      <c r="AH323" s="1496"/>
      <c r="AI323" s="1496"/>
      <c r="AJ323" s="1496"/>
      <c r="AK323" s="1496"/>
      <c r="AL323" s="1496"/>
      <c r="AM323" s="1496"/>
      <c r="AN323" s="1496"/>
    </row>
    <row r="324">
      <c r="A324" s="1496"/>
      <c r="B324" s="1496"/>
      <c r="C324" s="1496"/>
      <c r="D324" s="1496"/>
      <c r="E324" s="1496"/>
      <c r="F324" s="1496"/>
      <c r="G324" s="1496"/>
      <c r="H324" s="1496"/>
      <c r="I324" s="1496"/>
      <c r="J324" s="1496"/>
      <c r="K324" s="1496"/>
      <c r="L324" s="1496"/>
      <c r="M324" s="1496"/>
      <c r="N324" s="1496"/>
      <c r="O324" s="1496"/>
      <c r="P324" s="1496"/>
      <c r="Q324" s="1496"/>
      <c r="R324" s="1496"/>
      <c r="S324" s="1496"/>
      <c r="T324" s="1496"/>
      <c r="U324" s="1496"/>
      <c r="V324" s="1496"/>
      <c r="W324" s="1496"/>
      <c r="X324" s="1496"/>
      <c r="Y324" s="1496"/>
      <c r="Z324" s="1496"/>
      <c r="AA324" s="1496"/>
      <c r="AB324" s="1496"/>
      <c r="AC324" s="1496"/>
      <c r="AD324" s="1496"/>
      <c r="AE324" s="1496"/>
      <c r="AF324" s="1496"/>
      <c r="AG324" s="1496"/>
      <c r="AH324" s="1496"/>
      <c r="AI324" s="1496"/>
      <c r="AJ324" s="1496"/>
      <c r="AK324" s="1496"/>
      <c r="AL324" s="1496"/>
      <c r="AM324" s="1496"/>
      <c r="AN324" s="1496"/>
    </row>
    <row r="325">
      <c r="A325" s="1496"/>
      <c r="B325" s="1496"/>
      <c r="C325" s="1496"/>
      <c r="D325" s="1496"/>
      <c r="E325" s="1496"/>
      <c r="F325" s="1496"/>
      <c r="G325" s="1496"/>
      <c r="H325" s="1496"/>
      <c r="I325" s="1496"/>
      <c r="J325" s="1496"/>
      <c r="K325" s="1496"/>
      <c r="L325" s="1496"/>
      <c r="M325" s="1496"/>
      <c r="N325" s="1496"/>
      <c r="O325" s="1496"/>
      <c r="P325" s="1496"/>
      <c r="Q325" s="1496"/>
      <c r="R325" s="1496"/>
      <c r="S325" s="1496"/>
      <c r="T325" s="1496"/>
      <c r="U325" s="1496"/>
      <c r="V325" s="1496"/>
      <c r="W325" s="1496"/>
      <c r="X325" s="1496"/>
      <c r="Y325" s="1496"/>
      <c r="Z325" s="1496"/>
      <c r="AA325" s="1496"/>
      <c r="AB325" s="1496"/>
      <c r="AC325" s="1496"/>
      <c r="AD325" s="1496"/>
      <c r="AE325" s="1496"/>
      <c r="AF325" s="1496"/>
      <c r="AG325" s="1496"/>
      <c r="AH325" s="1496"/>
      <c r="AI325" s="1496"/>
      <c r="AJ325" s="1496"/>
      <c r="AK325" s="1496"/>
      <c r="AL325" s="1496"/>
      <c r="AM325" s="1496"/>
      <c r="AN325" s="1496"/>
    </row>
    <row r="326">
      <c r="A326" s="1496"/>
      <c r="B326" s="1496"/>
      <c r="C326" s="1496"/>
      <c r="D326" s="1496"/>
      <c r="E326" s="1496"/>
      <c r="F326" s="1496"/>
      <c r="G326" s="1496"/>
      <c r="H326" s="1496"/>
      <c r="I326" s="1496"/>
      <c r="J326" s="1496"/>
      <c r="K326" s="1496"/>
      <c r="L326" s="1496"/>
      <c r="M326" s="1496"/>
      <c r="N326" s="1496"/>
      <c r="O326" s="1496"/>
      <c r="P326" s="1496"/>
      <c r="Q326" s="1496"/>
      <c r="R326" s="1496"/>
      <c r="S326" s="1496"/>
      <c r="T326" s="1496"/>
      <c r="U326" s="1496"/>
      <c r="V326" s="1496"/>
      <c r="W326" s="1496"/>
      <c r="X326" s="1496"/>
      <c r="Y326" s="1496"/>
      <c r="Z326" s="1496"/>
      <c r="AA326" s="1496"/>
      <c r="AB326" s="1496"/>
      <c r="AC326" s="1496"/>
      <c r="AD326" s="1496"/>
      <c r="AE326" s="1496"/>
      <c r="AF326" s="1496"/>
      <c r="AG326" s="1496"/>
      <c r="AH326" s="1496"/>
      <c r="AI326" s="1496"/>
      <c r="AJ326" s="1496"/>
      <c r="AK326" s="1496"/>
      <c r="AL326" s="1496"/>
      <c r="AM326" s="1496"/>
      <c r="AN326" s="1496"/>
    </row>
    <row r="327">
      <c r="A327" s="1496"/>
      <c r="B327" s="1496"/>
      <c r="C327" s="1496"/>
      <c r="D327" s="1496"/>
      <c r="E327" s="1496"/>
      <c r="F327" s="1496"/>
      <c r="G327" s="1496"/>
      <c r="H327" s="1496"/>
      <c r="I327" s="1496"/>
      <c r="J327" s="1496"/>
      <c r="K327" s="1496"/>
      <c r="L327" s="1496"/>
      <c r="M327" s="1496"/>
      <c r="N327" s="1496"/>
      <c r="O327" s="1496"/>
      <c r="P327" s="1496"/>
      <c r="Q327" s="1496"/>
      <c r="R327" s="1496"/>
      <c r="S327" s="1496"/>
      <c r="T327" s="1496"/>
      <c r="U327" s="1496"/>
      <c r="V327" s="1496"/>
      <c r="W327" s="1496"/>
      <c r="X327" s="1496"/>
      <c r="Y327" s="1496"/>
      <c r="Z327" s="1496"/>
      <c r="AA327" s="1496"/>
      <c r="AB327" s="1496"/>
      <c r="AC327" s="1496"/>
      <c r="AD327" s="1496"/>
      <c r="AE327" s="1496"/>
      <c r="AF327" s="1496"/>
      <c r="AG327" s="1496"/>
      <c r="AH327" s="1496"/>
      <c r="AI327" s="1496"/>
      <c r="AJ327" s="1496"/>
      <c r="AK327" s="1496"/>
      <c r="AL327" s="1496"/>
      <c r="AM327" s="1496"/>
      <c r="AN327" s="1496"/>
    </row>
    <row r="328">
      <c r="A328" s="1496"/>
      <c r="B328" s="1496"/>
      <c r="C328" s="1496"/>
      <c r="D328" s="1496"/>
      <c r="E328" s="1496"/>
      <c r="F328" s="1496"/>
      <c r="G328" s="1496"/>
      <c r="H328" s="1496"/>
      <c r="I328" s="1496"/>
      <c r="J328" s="1496"/>
      <c r="K328" s="1496"/>
      <c r="L328" s="1496"/>
      <c r="M328" s="1496"/>
      <c r="N328" s="1496"/>
      <c r="O328" s="1496"/>
      <c r="P328" s="1496"/>
      <c r="Q328" s="1496"/>
      <c r="R328" s="1496"/>
      <c r="S328" s="1496"/>
      <c r="T328" s="1496"/>
      <c r="U328" s="1496"/>
      <c r="V328" s="1496"/>
      <c r="W328" s="1496"/>
      <c r="X328" s="1496"/>
      <c r="Y328" s="1496"/>
      <c r="Z328" s="1496"/>
      <c r="AA328" s="1496"/>
      <c r="AB328" s="1496"/>
      <c r="AC328" s="1496"/>
      <c r="AD328" s="1496"/>
      <c r="AE328" s="1496"/>
      <c r="AF328" s="1496"/>
      <c r="AG328" s="1496"/>
      <c r="AH328" s="1496"/>
      <c r="AI328" s="1496"/>
      <c r="AJ328" s="1496"/>
      <c r="AK328" s="1496"/>
      <c r="AL328" s="1496"/>
      <c r="AM328" s="1496"/>
      <c r="AN328" s="1496"/>
    </row>
    <row r="329">
      <c r="A329" s="1496"/>
      <c r="B329" s="1496"/>
      <c r="C329" s="1496"/>
      <c r="D329" s="1496"/>
      <c r="E329" s="1496"/>
      <c r="F329" s="1496"/>
      <c r="G329" s="1496"/>
      <c r="H329" s="1496"/>
      <c r="I329" s="1496"/>
      <c r="J329" s="1496"/>
      <c r="K329" s="1496"/>
      <c r="L329" s="1496"/>
      <c r="M329" s="1496"/>
      <c r="N329" s="1496"/>
      <c r="O329" s="1496"/>
      <c r="P329" s="1496"/>
      <c r="Q329" s="1496"/>
      <c r="R329" s="1496"/>
      <c r="S329" s="1496"/>
      <c r="T329" s="1496"/>
      <c r="U329" s="1496"/>
      <c r="V329" s="1496"/>
      <c r="W329" s="1496"/>
      <c r="X329" s="1496"/>
      <c r="Y329" s="1496"/>
      <c r="Z329" s="1496"/>
      <c r="AA329" s="1496"/>
      <c r="AB329" s="1496"/>
      <c r="AC329" s="1496"/>
      <c r="AD329" s="1496"/>
      <c r="AE329" s="1496"/>
      <c r="AF329" s="1496"/>
      <c r="AG329" s="1496"/>
      <c r="AH329" s="1496"/>
      <c r="AI329" s="1496"/>
      <c r="AJ329" s="1496"/>
      <c r="AK329" s="1496"/>
      <c r="AL329" s="1496"/>
      <c r="AM329" s="1496"/>
      <c r="AN329" s="1496"/>
    </row>
    <row r="330">
      <c r="A330" s="1496"/>
      <c r="B330" s="1496"/>
      <c r="C330" s="1496"/>
      <c r="D330" s="1496"/>
      <c r="E330" s="1496"/>
      <c r="F330" s="1496"/>
      <c r="G330" s="1496"/>
      <c r="H330" s="1496"/>
      <c r="I330" s="1496"/>
      <c r="J330" s="1496"/>
      <c r="K330" s="1496"/>
      <c r="L330" s="1496"/>
      <c r="M330" s="1496"/>
      <c r="N330" s="1496"/>
      <c r="O330" s="1496"/>
      <c r="P330" s="1496"/>
      <c r="Q330" s="1496"/>
      <c r="R330" s="1496"/>
      <c r="S330" s="1496"/>
      <c r="T330" s="1496"/>
      <c r="U330" s="1496"/>
      <c r="V330" s="1496"/>
      <c r="W330" s="1496"/>
      <c r="X330" s="1496"/>
      <c r="Y330" s="1496"/>
      <c r="Z330" s="1496"/>
      <c r="AA330" s="1496"/>
      <c r="AB330" s="1496"/>
      <c r="AC330" s="1496"/>
      <c r="AD330" s="1496"/>
      <c r="AE330" s="1496"/>
      <c r="AF330" s="1496"/>
      <c r="AG330" s="1496"/>
      <c r="AH330" s="1496"/>
      <c r="AI330" s="1496"/>
      <c r="AJ330" s="1496"/>
      <c r="AK330" s="1496"/>
      <c r="AL330" s="1496"/>
      <c r="AM330" s="1496"/>
      <c r="AN330" s="1496"/>
    </row>
    <row r="331">
      <c r="A331" s="1496"/>
      <c r="B331" s="1496"/>
      <c r="C331" s="1496"/>
      <c r="D331" s="1496"/>
      <c r="E331" s="1496"/>
      <c r="F331" s="1496"/>
      <c r="G331" s="1496"/>
      <c r="H331" s="1496"/>
      <c r="I331" s="1496"/>
      <c r="J331" s="1496"/>
      <c r="K331" s="1496"/>
      <c r="L331" s="1496"/>
      <c r="M331" s="1496"/>
      <c r="N331" s="1496"/>
      <c r="O331" s="1496"/>
      <c r="P331" s="1496"/>
      <c r="Q331" s="1496"/>
      <c r="R331" s="1496"/>
      <c r="S331" s="1496"/>
      <c r="T331" s="1496"/>
      <c r="U331" s="1496"/>
      <c r="V331" s="1496"/>
      <c r="W331" s="1496"/>
      <c r="X331" s="1496"/>
      <c r="Y331" s="1496"/>
      <c r="Z331" s="1496"/>
      <c r="AA331" s="1496"/>
      <c r="AB331" s="1496"/>
      <c r="AC331" s="1496"/>
      <c r="AD331" s="1496"/>
      <c r="AE331" s="1496"/>
      <c r="AF331" s="1496"/>
      <c r="AG331" s="1496"/>
      <c r="AH331" s="1496"/>
      <c r="AI331" s="1496"/>
      <c r="AJ331" s="1496"/>
      <c r="AK331" s="1496"/>
      <c r="AL331" s="1496"/>
      <c r="AM331" s="1496"/>
      <c r="AN331" s="1496"/>
    </row>
    <row r="332">
      <c r="A332" s="1496"/>
      <c r="B332" s="1496"/>
      <c r="C332" s="1496"/>
      <c r="D332" s="1496"/>
      <c r="E332" s="1496"/>
      <c r="F332" s="1496"/>
      <c r="G332" s="1496"/>
      <c r="H332" s="1496"/>
      <c r="I332" s="1496"/>
      <c r="J332" s="1496"/>
      <c r="K332" s="1496"/>
      <c r="L332" s="1496"/>
      <c r="M332" s="1496"/>
      <c r="N332" s="1496"/>
      <c r="O332" s="1496"/>
      <c r="P332" s="1496"/>
      <c r="Q332" s="1496"/>
      <c r="R332" s="1496"/>
      <c r="S332" s="1496"/>
      <c r="T332" s="1496"/>
      <c r="U332" s="1496"/>
      <c r="V332" s="1496"/>
      <c r="W332" s="1496"/>
      <c r="X332" s="1496"/>
      <c r="Y332" s="1496"/>
      <c r="Z332" s="1496"/>
      <c r="AA332" s="1496"/>
      <c r="AB332" s="1496"/>
      <c r="AC332" s="1496"/>
      <c r="AD332" s="1496"/>
      <c r="AE332" s="1496"/>
      <c r="AF332" s="1496"/>
      <c r="AG332" s="1496"/>
      <c r="AH332" s="1496"/>
      <c r="AI332" s="1496"/>
      <c r="AJ332" s="1496"/>
      <c r="AK332" s="1496"/>
      <c r="AL332" s="1496"/>
      <c r="AM332" s="1496"/>
      <c r="AN332" s="1496"/>
    </row>
    <row r="333">
      <c r="A333" s="1496"/>
      <c r="B333" s="1496"/>
      <c r="C333" s="1496"/>
      <c r="D333" s="1496"/>
      <c r="E333" s="1496"/>
      <c r="F333" s="1496"/>
      <c r="G333" s="1496"/>
      <c r="H333" s="1496"/>
      <c r="I333" s="1496"/>
      <c r="J333" s="1496"/>
      <c r="K333" s="1496"/>
      <c r="L333" s="1496"/>
      <c r="M333" s="1496"/>
      <c r="N333" s="1496"/>
      <c r="O333" s="1496"/>
      <c r="P333" s="1496"/>
      <c r="Q333" s="1496"/>
      <c r="R333" s="1496"/>
      <c r="S333" s="1496"/>
      <c r="T333" s="1496"/>
      <c r="U333" s="1496"/>
      <c r="V333" s="1496"/>
      <c r="W333" s="1496"/>
      <c r="X333" s="1496"/>
      <c r="Y333" s="1496"/>
      <c r="Z333" s="1496"/>
      <c r="AA333" s="1496"/>
      <c r="AB333" s="1496"/>
      <c r="AC333" s="1496"/>
      <c r="AD333" s="1496"/>
      <c r="AE333" s="1496"/>
      <c r="AF333" s="1496"/>
      <c r="AG333" s="1496"/>
      <c r="AH333" s="1496"/>
      <c r="AI333" s="1496"/>
      <c r="AJ333" s="1496"/>
      <c r="AK333" s="1496"/>
      <c r="AL333" s="1496"/>
      <c r="AM333" s="1496"/>
      <c r="AN333" s="1496"/>
    </row>
    <row r="334">
      <c r="A334" s="1496"/>
      <c r="B334" s="1496"/>
      <c r="C334" s="1496"/>
      <c r="D334" s="1496"/>
      <c r="E334" s="1496"/>
      <c r="F334" s="1496"/>
      <c r="G334" s="1496"/>
      <c r="H334" s="1496"/>
      <c r="I334" s="1496"/>
      <c r="J334" s="1496"/>
      <c r="K334" s="1496"/>
      <c r="L334" s="1496"/>
      <c r="M334" s="1496"/>
      <c r="N334" s="1496"/>
      <c r="O334" s="1496"/>
      <c r="P334" s="1496"/>
      <c r="Q334" s="1496"/>
      <c r="R334" s="1496"/>
      <c r="S334" s="1496"/>
      <c r="T334" s="1496"/>
      <c r="U334" s="1496"/>
      <c r="V334" s="1496"/>
      <c r="W334" s="1496"/>
      <c r="X334" s="1496"/>
      <c r="Y334" s="1496"/>
      <c r="Z334" s="1496"/>
      <c r="AA334" s="1496"/>
      <c r="AB334" s="1496"/>
      <c r="AC334" s="1496"/>
      <c r="AD334" s="1496"/>
      <c r="AE334" s="1496"/>
      <c r="AF334" s="1496"/>
      <c r="AG334" s="1496"/>
      <c r="AH334" s="1496"/>
      <c r="AI334" s="1496"/>
      <c r="AJ334" s="1496"/>
      <c r="AK334" s="1496"/>
      <c r="AL334" s="1496"/>
      <c r="AM334" s="1496"/>
      <c r="AN334" s="1496"/>
    </row>
    <row r="335">
      <c r="A335" s="1496"/>
      <c r="B335" s="1496"/>
      <c r="C335" s="1496"/>
      <c r="D335" s="1496"/>
      <c r="E335" s="1496"/>
      <c r="F335" s="1496"/>
      <c r="G335" s="1496"/>
      <c r="H335" s="1496"/>
      <c r="I335" s="1496"/>
      <c r="J335" s="1496"/>
      <c r="K335" s="1496"/>
      <c r="L335" s="1496"/>
      <c r="M335" s="1496"/>
      <c r="N335" s="1496"/>
      <c r="O335" s="1496"/>
      <c r="P335" s="1496"/>
      <c r="Q335" s="1496"/>
      <c r="R335" s="1496"/>
      <c r="S335" s="1496"/>
      <c r="T335" s="1496"/>
      <c r="U335" s="1496"/>
      <c r="V335" s="1496"/>
      <c r="W335" s="1496"/>
      <c r="X335" s="1496"/>
      <c r="Y335" s="1496"/>
      <c r="Z335" s="1496"/>
      <c r="AA335" s="1496"/>
      <c r="AB335" s="1496"/>
      <c r="AC335" s="1496"/>
      <c r="AD335" s="1496"/>
      <c r="AE335" s="1496"/>
      <c r="AF335" s="1496"/>
      <c r="AG335" s="1496"/>
      <c r="AH335" s="1496"/>
      <c r="AI335" s="1496"/>
      <c r="AJ335" s="1496"/>
      <c r="AK335" s="1496"/>
      <c r="AL335" s="1496"/>
      <c r="AM335" s="1496"/>
      <c r="AN335" s="1496"/>
    </row>
    <row r="336">
      <c r="A336" s="1496"/>
      <c r="B336" s="1496"/>
      <c r="C336" s="1496"/>
      <c r="D336" s="1496"/>
      <c r="E336" s="1496"/>
      <c r="F336" s="1496"/>
      <c r="G336" s="1496"/>
      <c r="H336" s="1496"/>
      <c r="I336" s="1496"/>
      <c r="J336" s="1496"/>
      <c r="K336" s="1496"/>
      <c r="L336" s="1496"/>
      <c r="M336" s="1496"/>
      <c r="N336" s="1496"/>
      <c r="O336" s="1496"/>
      <c r="P336" s="1496"/>
      <c r="Q336" s="1496"/>
      <c r="R336" s="1496"/>
      <c r="S336" s="1496"/>
      <c r="T336" s="1496"/>
      <c r="U336" s="1496"/>
      <c r="V336" s="1496"/>
      <c r="W336" s="1496"/>
      <c r="X336" s="1496"/>
      <c r="Y336" s="1496"/>
      <c r="Z336" s="1496"/>
      <c r="AA336" s="1496"/>
      <c r="AB336" s="1496"/>
      <c r="AC336" s="1496"/>
      <c r="AD336" s="1496"/>
      <c r="AE336" s="1496"/>
      <c r="AF336" s="1496"/>
      <c r="AG336" s="1496"/>
      <c r="AH336" s="1496"/>
      <c r="AI336" s="1496"/>
      <c r="AJ336" s="1496"/>
      <c r="AK336" s="1496"/>
      <c r="AL336" s="1496"/>
      <c r="AM336" s="1496"/>
      <c r="AN336" s="1496"/>
    </row>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2">
    <mergeCell ref="A63:B63"/>
    <mergeCell ref="A84:F84"/>
    <mergeCell ref="A91:H91"/>
    <mergeCell ref="A125:F125"/>
    <mergeCell ref="A132:H132"/>
    <mergeCell ref="A23:H23"/>
    <mergeCell ref="A42:J42"/>
    <mergeCell ref="A51:F51"/>
    <mergeCell ref="A53:J53"/>
    <mergeCell ref="A54:E54"/>
    <mergeCell ref="A59:C59"/>
    <mergeCell ref="A61:F61"/>
  </mergeCell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13"/>
    <col customWidth="1" min="2" max="2" width="21.0"/>
    <col customWidth="1" min="3" max="6" width="12.63"/>
    <col customWidth="1" min="8" max="8" width="25.75"/>
    <col customWidth="1" min="16" max="16" width="23.38"/>
  </cols>
  <sheetData>
    <row r="1" ht="157.5" customHeight="1">
      <c r="A1" s="1438" t="s">
        <v>1983</v>
      </c>
      <c r="B1" s="1457"/>
      <c r="C1" s="1457"/>
      <c r="D1" s="1457"/>
      <c r="E1" s="1457"/>
      <c r="F1" s="1457"/>
      <c r="G1" s="1457"/>
      <c r="H1" s="1457"/>
      <c r="I1" s="1457"/>
      <c r="J1" s="1457"/>
      <c r="K1" s="1457"/>
      <c r="L1" s="1457"/>
      <c r="M1" s="1457"/>
      <c r="N1" s="1457"/>
      <c r="O1" s="1457"/>
      <c r="P1" s="1457"/>
      <c r="Q1" s="1439"/>
      <c r="R1" s="1439"/>
      <c r="S1" s="1439"/>
      <c r="T1" s="1439"/>
      <c r="U1" s="1439"/>
      <c r="V1" s="1439"/>
      <c r="W1" s="1439"/>
      <c r="X1" s="1439"/>
      <c r="Y1" s="1439"/>
      <c r="Z1" s="1439"/>
    </row>
    <row r="2">
      <c r="A2" s="1457"/>
      <c r="B2" s="1457"/>
      <c r="C2" s="1457"/>
      <c r="D2" s="1457"/>
      <c r="E2" s="1457"/>
      <c r="F2" s="1457"/>
      <c r="G2" s="1457"/>
      <c r="H2" s="1457"/>
      <c r="I2" s="1457"/>
      <c r="J2" s="1457"/>
      <c r="K2" s="1457"/>
      <c r="L2" s="1457"/>
      <c r="M2" s="1457"/>
      <c r="N2" s="1457"/>
      <c r="O2" s="1457"/>
      <c r="P2" s="1457"/>
      <c r="Q2" s="1439"/>
      <c r="R2" s="1439"/>
      <c r="S2" s="1439"/>
      <c r="T2" s="1439"/>
      <c r="U2" s="1439"/>
      <c r="V2" s="1439"/>
      <c r="W2" s="1439"/>
      <c r="X2" s="1439"/>
      <c r="Y2" s="1439"/>
      <c r="Z2" s="1439"/>
    </row>
    <row r="3">
      <c r="A3" s="1497" t="s">
        <v>1128</v>
      </c>
      <c r="B3" s="1439"/>
      <c r="C3" s="1439"/>
      <c r="D3" s="1457"/>
      <c r="E3" s="1457"/>
      <c r="F3" s="1457"/>
      <c r="G3" s="1457"/>
      <c r="H3" s="1457"/>
      <c r="I3" s="1457"/>
      <c r="J3" s="1457"/>
      <c r="K3" s="1457"/>
      <c r="L3" s="1457"/>
      <c r="M3" s="1457"/>
      <c r="N3" s="1457"/>
      <c r="O3" s="1457"/>
      <c r="P3" s="1457"/>
      <c r="Q3" s="1439"/>
      <c r="R3" s="1439"/>
      <c r="S3" s="1439"/>
      <c r="T3" s="1439"/>
      <c r="U3" s="1439"/>
      <c r="V3" s="1439"/>
      <c r="W3" s="1439"/>
      <c r="X3" s="1439"/>
      <c r="Y3" s="1439"/>
      <c r="Z3" s="1439"/>
    </row>
    <row r="4">
      <c r="A4" s="1457"/>
      <c r="B4" s="1457"/>
      <c r="C4" s="1457"/>
      <c r="D4" s="1457"/>
      <c r="E4" s="1457"/>
      <c r="F4" s="1457"/>
      <c r="G4" s="1457"/>
      <c r="H4" s="1457"/>
      <c r="I4" s="1457"/>
      <c r="J4" s="1457"/>
      <c r="K4" s="1457"/>
      <c r="L4" s="1457"/>
      <c r="M4" s="1457"/>
      <c r="N4" s="1457"/>
      <c r="O4" s="1457"/>
      <c r="P4" s="1457"/>
      <c r="Q4" s="1439"/>
      <c r="R4" s="1439"/>
      <c r="S4" s="1439"/>
      <c r="T4" s="1439"/>
      <c r="U4" s="1439"/>
      <c r="V4" s="1439"/>
      <c r="W4" s="1439"/>
      <c r="X4" s="1439"/>
      <c r="Y4" s="1439"/>
      <c r="Z4" s="1439"/>
    </row>
    <row r="5">
      <c r="A5" s="1457" t="s">
        <v>1129</v>
      </c>
      <c r="I5" s="1457"/>
      <c r="J5" s="1457"/>
      <c r="K5" s="1457"/>
      <c r="L5" s="1457"/>
      <c r="M5" s="1457"/>
      <c r="N5" s="1457"/>
      <c r="O5" s="1457"/>
      <c r="P5" s="1457"/>
      <c r="Q5" s="1439"/>
      <c r="R5" s="1439"/>
      <c r="S5" s="1439"/>
      <c r="T5" s="1439"/>
      <c r="U5" s="1439"/>
      <c r="V5" s="1439"/>
      <c r="W5" s="1439"/>
      <c r="X5" s="1439"/>
      <c r="Y5" s="1439"/>
      <c r="Z5" s="1439"/>
    </row>
    <row r="6">
      <c r="A6" s="1457" t="s">
        <v>1984</v>
      </c>
      <c r="F6" s="1457"/>
      <c r="G6" s="1457"/>
      <c r="H6" s="1457"/>
      <c r="I6" s="1457"/>
      <c r="J6" s="1457"/>
      <c r="K6" s="1457"/>
      <c r="L6" s="1457"/>
      <c r="M6" s="1457"/>
      <c r="N6" s="1457"/>
      <c r="O6" s="1457"/>
      <c r="P6" s="1457"/>
      <c r="Q6" s="1439"/>
      <c r="R6" s="1439"/>
      <c r="S6" s="1439"/>
      <c r="T6" s="1439"/>
      <c r="U6" s="1439"/>
      <c r="V6" s="1439"/>
      <c r="W6" s="1439"/>
      <c r="X6" s="1439"/>
      <c r="Y6" s="1439"/>
      <c r="Z6" s="1439"/>
    </row>
    <row r="7">
      <c r="A7" s="1457"/>
      <c r="F7" s="1457"/>
      <c r="G7" s="1457"/>
      <c r="H7" s="1457"/>
      <c r="I7" s="1457"/>
      <c r="J7" s="1457"/>
      <c r="K7" s="1457"/>
      <c r="L7" s="1457"/>
      <c r="M7" s="1457"/>
      <c r="N7" s="1457"/>
      <c r="O7" s="1457"/>
      <c r="P7" s="1457"/>
      <c r="Q7" s="1439"/>
      <c r="R7" s="1439"/>
      <c r="S7" s="1439"/>
      <c r="T7" s="1439"/>
      <c r="U7" s="1439"/>
      <c r="V7" s="1439"/>
      <c r="W7" s="1439"/>
      <c r="X7" s="1439"/>
      <c r="Y7" s="1439"/>
      <c r="Z7" s="1439"/>
    </row>
    <row r="8">
      <c r="A8" s="1441" t="s">
        <v>448</v>
      </c>
      <c r="B8" s="1439"/>
      <c r="C8" s="1439"/>
      <c r="D8" s="1439"/>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39"/>
      <c r="AC8" s="1439"/>
      <c r="AD8" s="1439"/>
      <c r="AE8" s="1439"/>
      <c r="AF8" s="1439"/>
      <c r="AG8" s="1439"/>
      <c r="AH8" s="1439"/>
      <c r="AI8" s="1439"/>
      <c r="AJ8" s="1439"/>
      <c r="AK8" s="1439"/>
      <c r="AL8" s="1439"/>
      <c r="AM8" s="1439"/>
      <c r="AN8" s="1439"/>
    </row>
    <row r="9">
      <c r="A9" s="1442" t="s">
        <v>452</v>
      </c>
      <c r="B9" s="1442" t="s">
        <v>457</v>
      </c>
      <c r="C9" s="1442" t="s">
        <v>460</v>
      </c>
      <c r="D9" s="1442" t="s">
        <v>462</v>
      </c>
      <c r="E9" s="1442" t="s">
        <v>465</v>
      </c>
      <c r="F9" s="1442" t="s">
        <v>468</v>
      </c>
      <c r="G9" s="1442" t="s">
        <v>471</v>
      </c>
      <c r="H9" s="1442" t="s">
        <v>474</v>
      </c>
      <c r="I9" s="1442" t="s">
        <v>476</v>
      </c>
      <c r="J9" s="1442" t="s">
        <v>478</v>
      </c>
      <c r="K9" s="1442" t="s">
        <v>482</v>
      </c>
      <c r="L9" s="1442" t="s">
        <v>484</v>
      </c>
      <c r="M9" s="1441"/>
      <c r="N9" s="1441"/>
      <c r="O9" s="1441"/>
      <c r="P9" s="1441"/>
      <c r="Q9" s="1441"/>
      <c r="R9" s="1441"/>
      <c r="S9" s="1441"/>
      <c r="T9" s="1441"/>
      <c r="U9" s="1441"/>
      <c r="V9" s="1441"/>
      <c r="W9" s="1441"/>
      <c r="X9" s="1441"/>
      <c r="Y9" s="1441"/>
      <c r="Z9" s="1441"/>
      <c r="AA9" s="1441"/>
      <c r="AB9" s="1441"/>
      <c r="AC9" s="1441"/>
      <c r="AD9" s="1441"/>
      <c r="AE9" s="1441"/>
      <c r="AF9" s="1441"/>
      <c r="AG9" s="1441"/>
      <c r="AH9" s="1441"/>
      <c r="AI9" s="1441"/>
      <c r="AJ9" s="1441"/>
      <c r="AK9" s="1441"/>
      <c r="AL9" s="1441"/>
      <c r="AM9" s="1441"/>
      <c r="AN9" s="1441"/>
    </row>
    <row r="10">
      <c r="A10" s="1443" t="s">
        <v>453</v>
      </c>
      <c r="B10" s="1443" t="s">
        <v>11</v>
      </c>
      <c r="C10" s="1443" t="s">
        <v>28</v>
      </c>
      <c r="D10" s="1443" t="s">
        <v>15</v>
      </c>
      <c r="E10" s="1443" t="s">
        <v>15</v>
      </c>
      <c r="F10" s="1443" t="s">
        <v>469</v>
      </c>
      <c r="G10" s="1443" t="s">
        <v>59</v>
      </c>
      <c r="H10" s="1443" t="s">
        <v>126</v>
      </c>
      <c r="I10" s="1443" t="s">
        <v>469</v>
      </c>
      <c r="J10" s="1443" t="s">
        <v>479</v>
      </c>
      <c r="K10" s="1444" t="s">
        <v>35</v>
      </c>
      <c r="L10" s="1443" t="s">
        <v>35</v>
      </c>
      <c r="M10" s="1439"/>
      <c r="N10" s="1439"/>
      <c r="O10" s="1439"/>
      <c r="P10" s="1439"/>
      <c r="Q10" s="1439"/>
      <c r="R10" s="1439"/>
      <c r="S10" s="1439"/>
      <c r="T10" s="1439"/>
      <c r="U10" s="1439"/>
      <c r="V10" s="1439"/>
      <c r="W10" s="1439"/>
      <c r="X10" s="1439"/>
      <c r="Y10" s="1439"/>
      <c r="Z10" s="1439"/>
      <c r="AA10" s="1439"/>
      <c r="AB10" s="1439"/>
      <c r="AC10" s="1439"/>
      <c r="AD10" s="1439"/>
      <c r="AE10" s="1439"/>
      <c r="AF10" s="1439"/>
      <c r="AG10" s="1439"/>
      <c r="AH10" s="1439"/>
      <c r="AI10" s="1439"/>
      <c r="AJ10" s="1439"/>
      <c r="AK10" s="1439"/>
      <c r="AL10" s="1439"/>
      <c r="AM10" s="1439"/>
      <c r="AN10" s="1439"/>
    </row>
    <row r="11">
      <c r="A11" s="1498" t="s">
        <v>1802</v>
      </c>
      <c r="B11" s="1498" t="s">
        <v>1803</v>
      </c>
      <c r="C11" s="1498" t="s">
        <v>1804</v>
      </c>
      <c r="D11" s="1498" t="s">
        <v>464</v>
      </c>
      <c r="E11" s="1444" t="s">
        <v>994</v>
      </c>
      <c r="F11" s="1444" t="s">
        <v>86</v>
      </c>
      <c r="G11" s="1444" t="s">
        <v>997</v>
      </c>
      <c r="H11" s="1445">
        <v>1.7411130874E10</v>
      </c>
      <c r="I11" s="1444" t="s">
        <v>83</v>
      </c>
      <c r="J11" s="1444" t="s">
        <v>1885</v>
      </c>
      <c r="K11" s="1446">
        <v>45828.0</v>
      </c>
      <c r="L11" s="1446">
        <v>45900.0</v>
      </c>
      <c r="M11" s="1439"/>
      <c r="N11" s="1439"/>
      <c r="O11" s="1439"/>
      <c r="P11" s="1439"/>
      <c r="Q11" s="1439"/>
      <c r="R11" s="1439"/>
      <c r="S11" s="1439"/>
      <c r="T11" s="1439"/>
      <c r="U11" s="1439"/>
      <c r="V11" s="1439"/>
      <c r="W11" s="1439"/>
      <c r="X11" s="1439"/>
      <c r="Y11" s="1439"/>
      <c r="Z11" s="1439"/>
      <c r="AA11" s="1439"/>
      <c r="AB11" s="1439"/>
      <c r="AC11" s="1439"/>
      <c r="AD11" s="1439"/>
      <c r="AE11" s="1439"/>
      <c r="AF11" s="1439"/>
      <c r="AG11" s="1439"/>
      <c r="AH11" s="1439"/>
      <c r="AI11" s="1439"/>
      <c r="AJ11" s="1439"/>
      <c r="AK11" s="1439"/>
      <c r="AL11" s="1439"/>
      <c r="AM11" s="1439"/>
      <c r="AN11" s="1439"/>
    </row>
    <row r="12">
      <c r="A12" s="1457"/>
      <c r="F12" s="1457"/>
      <c r="G12" s="1457"/>
      <c r="H12" s="1457"/>
      <c r="I12" s="1457"/>
      <c r="J12" s="1457"/>
      <c r="K12" s="1457"/>
      <c r="L12" s="1457"/>
      <c r="M12" s="1457"/>
      <c r="N12" s="1457"/>
      <c r="O12" s="1457"/>
      <c r="P12" s="1457"/>
      <c r="Q12" s="1439"/>
      <c r="R12" s="1439"/>
      <c r="S12" s="1439"/>
      <c r="T12" s="1439"/>
      <c r="U12" s="1439"/>
      <c r="V12" s="1439"/>
      <c r="W12" s="1439"/>
      <c r="X12" s="1439"/>
      <c r="Y12" s="1439"/>
      <c r="Z12" s="1439"/>
    </row>
    <row r="13">
      <c r="A13" s="1450" t="s">
        <v>918</v>
      </c>
      <c r="B13" s="1457"/>
      <c r="C13" s="1457"/>
      <c r="D13" s="1457"/>
      <c r="E13" s="1457"/>
      <c r="F13" s="1457"/>
      <c r="G13" s="1457"/>
      <c r="H13" s="1457"/>
      <c r="I13" s="1457"/>
      <c r="J13" s="1457"/>
      <c r="K13" s="1457"/>
      <c r="L13" s="1457"/>
      <c r="M13" s="1457"/>
      <c r="N13" s="1457"/>
      <c r="O13" s="1457"/>
      <c r="P13" s="1457"/>
      <c r="Q13" s="1439"/>
      <c r="R13" s="1439"/>
      <c r="S13" s="1439"/>
      <c r="T13" s="1439"/>
      <c r="U13" s="1439"/>
      <c r="V13" s="1439"/>
      <c r="W13" s="1439"/>
      <c r="X13" s="1439"/>
      <c r="Y13" s="1439"/>
      <c r="Z13" s="1439"/>
    </row>
    <row r="14">
      <c r="A14" s="1452" t="s">
        <v>452</v>
      </c>
      <c r="B14" s="1452" t="s">
        <v>7</v>
      </c>
      <c r="C14" s="1452" t="s">
        <v>490</v>
      </c>
      <c r="D14" s="1452" t="s">
        <v>491</v>
      </c>
      <c r="E14" s="1452" t="s">
        <v>492</v>
      </c>
      <c r="F14" s="1452" t="s">
        <v>493</v>
      </c>
      <c r="G14" s="1452" t="s">
        <v>498</v>
      </c>
      <c r="H14" s="1452" t="s">
        <v>500</v>
      </c>
      <c r="I14" s="1452" t="s">
        <v>501</v>
      </c>
      <c r="J14" s="1452" t="s">
        <v>502</v>
      </c>
      <c r="K14" s="1452" t="s">
        <v>482</v>
      </c>
      <c r="L14" s="1452" t="s">
        <v>484</v>
      </c>
      <c r="M14" s="1453" t="s">
        <v>503</v>
      </c>
      <c r="N14" s="1450"/>
      <c r="O14" s="1450"/>
      <c r="P14" s="1450"/>
      <c r="Q14" s="1441"/>
      <c r="R14" s="1441"/>
      <c r="S14" s="1441"/>
      <c r="T14" s="1441"/>
      <c r="U14" s="1441"/>
      <c r="V14" s="1441"/>
      <c r="W14" s="1441"/>
      <c r="X14" s="1441"/>
      <c r="Y14" s="1441"/>
      <c r="Z14" s="1441"/>
    </row>
    <row r="15">
      <c r="A15" s="1454" t="s">
        <v>453</v>
      </c>
      <c r="B15" s="1454" t="s">
        <v>453</v>
      </c>
      <c r="C15" s="1454" t="s">
        <v>11</v>
      </c>
      <c r="D15" s="1454" t="s">
        <v>15</v>
      </c>
      <c r="E15" s="1454" t="s">
        <v>15</v>
      </c>
      <c r="F15" s="1454" t="s">
        <v>22</v>
      </c>
      <c r="G15" s="1454" t="s">
        <v>22</v>
      </c>
      <c r="H15" s="1454" t="s">
        <v>28</v>
      </c>
      <c r="I15" s="1454" t="s">
        <v>15</v>
      </c>
      <c r="J15" s="1454" t="s">
        <v>35</v>
      </c>
      <c r="K15" s="1454" t="s">
        <v>35</v>
      </c>
      <c r="L15" s="1454" t="s">
        <v>35</v>
      </c>
      <c r="M15" s="1455" t="s">
        <v>8</v>
      </c>
      <c r="N15" s="1457"/>
      <c r="O15" s="1457"/>
      <c r="P15" s="1457"/>
      <c r="Q15" s="1439"/>
      <c r="R15" s="1439"/>
      <c r="S15" s="1439"/>
      <c r="T15" s="1439"/>
      <c r="U15" s="1439"/>
      <c r="V15" s="1439"/>
      <c r="W15" s="1439"/>
      <c r="X15" s="1439"/>
      <c r="Y15" s="1439"/>
      <c r="Z15" s="1439"/>
    </row>
    <row r="16">
      <c r="A16" s="1456" t="s">
        <v>1802</v>
      </c>
      <c r="B16" s="1456">
        <v>104.0</v>
      </c>
      <c r="C16" s="1456" t="s">
        <v>1803</v>
      </c>
      <c r="D16" s="1456" t="s">
        <v>1804</v>
      </c>
      <c r="E16" s="1454" t="s">
        <v>20</v>
      </c>
      <c r="F16" s="1456" t="s">
        <v>1805</v>
      </c>
      <c r="G16" s="1454" t="s">
        <v>1806</v>
      </c>
      <c r="H16" s="1454" t="s">
        <v>1985</v>
      </c>
      <c r="I16" s="1454" t="s">
        <v>1808</v>
      </c>
      <c r="J16" s="1446">
        <v>45900.0</v>
      </c>
      <c r="K16" s="1446">
        <v>45828.0</v>
      </c>
      <c r="L16" s="1446">
        <v>45900.0</v>
      </c>
      <c r="M16" s="1455">
        <v>176039.0</v>
      </c>
      <c r="N16" s="1457"/>
      <c r="O16" s="1457"/>
      <c r="P16" s="1457"/>
      <c r="Q16" s="1439"/>
      <c r="R16" s="1439"/>
      <c r="S16" s="1439"/>
      <c r="T16" s="1439"/>
      <c r="U16" s="1439"/>
      <c r="V16" s="1439"/>
      <c r="W16" s="1439"/>
      <c r="X16" s="1439"/>
      <c r="Y16" s="1439"/>
      <c r="Z16" s="1439"/>
    </row>
    <row r="17">
      <c r="A17" s="1477"/>
      <c r="B17" s="1477"/>
      <c r="C17" s="1477"/>
      <c r="D17" s="1477"/>
      <c r="E17" s="1477"/>
      <c r="F17" s="1499"/>
      <c r="G17" s="1477"/>
      <c r="H17" s="1477"/>
      <c r="I17" s="1477"/>
      <c r="J17" s="1447"/>
      <c r="K17" s="1447"/>
      <c r="L17" s="1447"/>
      <c r="M17" s="1457"/>
      <c r="N17" s="1457"/>
      <c r="O17" s="1457"/>
      <c r="P17" s="1457"/>
      <c r="Q17" s="1439"/>
      <c r="R17" s="1439"/>
      <c r="S17" s="1439"/>
      <c r="T17" s="1439"/>
      <c r="U17" s="1439"/>
      <c r="V17" s="1439"/>
      <c r="W17" s="1439"/>
      <c r="X17" s="1439"/>
      <c r="Y17" s="1439"/>
      <c r="Z17" s="1439"/>
    </row>
    <row r="18">
      <c r="A18" s="1450" t="s">
        <v>486</v>
      </c>
      <c r="B18" s="1439"/>
      <c r="C18" s="1439"/>
      <c r="D18" s="1439"/>
      <c r="E18" s="1439"/>
      <c r="F18" s="1439"/>
      <c r="G18" s="1439"/>
      <c r="H18" s="1439"/>
      <c r="I18" s="1439"/>
      <c r="J18" s="1439"/>
      <c r="K18" s="1439"/>
      <c r="L18" s="1439"/>
      <c r="M18" s="1451"/>
      <c r="N18" s="1441"/>
      <c r="O18" s="1441"/>
      <c r="P18" s="1441"/>
      <c r="Q18" s="1441"/>
      <c r="R18" s="1441"/>
      <c r="S18" s="1441"/>
      <c r="T18" s="1441"/>
      <c r="U18" s="1441"/>
      <c r="V18" s="1441"/>
      <c r="W18" s="1441"/>
      <c r="X18" s="1441"/>
      <c r="Y18" s="1441"/>
      <c r="Z18" s="1441"/>
      <c r="AA18" s="1441"/>
      <c r="AB18" s="1441"/>
      <c r="AC18" s="1441"/>
      <c r="AD18" s="1441"/>
      <c r="AE18" s="1441"/>
      <c r="AF18" s="1441"/>
      <c r="AG18" s="1441"/>
      <c r="AH18" s="1441"/>
      <c r="AI18" s="1441"/>
      <c r="AJ18" s="1441"/>
      <c r="AK18" s="1441"/>
      <c r="AL18" s="1441"/>
      <c r="AM18" s="1441"/>
      <c r="AN18" s="1441"/>
    </row>
    <row r="19">
      <c r="A19" s="1452" t="s">
        <v>452</v>
      </c>
      <c r="B19" s="1452" t="s">
        <v>7</v>
      </c>
      <c r="C19" s="1452" t="s">
        <v>490</v>
      </c>
      <c r="D19" s="1452" t="s">
        <v>491</v>
      </c>
      <c r="E19" s="1452" t="s">
        <v>492</v>
      </c>
      <c r="F19" s="1452" t="s">
        <v>493</v>
      </c>
      <c r="G19" s="1452" t="s">
        <v>498</v>
      </c>
      <c r="H19" s="1452" t="s">
        <v>500</v>
      </c>
      <c r="I19" s="1452" t="s">
        <v>501</v>
      </c>
      <c r="J19" s="1452" t="s">
        <v>502</v>
      </c>
      <c r="K19" s="1452" t="s">
        <v>482</v>
      </c>
      <c r="L19" s="1452" t="s">
        <v>484</v>
      </c>
      <c r="M19" s="1453" t="s">
        <v>503</v>
      </c>
      <c r="N19" s="1439"/>
      <c r="O19" s="1439"/>
      <c r="P19" s="1439"/>
      <c r="Q19" s="1439"/>
      <c r="R19" s="1439"/>
      <c r="S19" s="1439"/>
      <c r="T19" s="1439"/>
      <c r="U19" s="1439"/>
      <c r="V19" s="1439"/>
      <c r="W19" s="1439"/>
      <c r="X19" s="1439"/>
      <c r="Y19" s="1439"/>
      <c r="Z19" s="1439"/>
      <c r="AA19" s="1439"/>
      <c r="AB19" s="1439"/>
      <c r="AC19" s="1439"/>
      <c r="AD19" s="1439"/>
      <c r="AE19" s="1439"/>
      <c r="AF19" s="1439"/>
      <c r="AG19" s="1439"/>
      <c r="AH19" s="1439"/>
      <c r="AI19" s="1439"/>
      <c r="AJ19" s="1439"/>
      <c r="AK19" s="1439"/>
      <c r="AL19" s="1439"/>
      <c r="AM19" s="1439"/>
      <c r="AN19" s="1439"/>
    </row>
    <row r="20">
      <c r="A20" s="1454" t="s">
        <v>453</v>
      </c>
      <c r="B20" s="1454" t="s">
        <v>453</v>
      </c>
      <c r="C20" s="1454" t="s">
        <v>11</v>
      </c>
      <c r="D20" s="1454" t="s">
        <v>15</v>
      </c>
      <c r="E20" s="1454" t="s">
        <v>15</v>
      </c>
      <c r="F20" s="1454" t="s">
        <v>22</v>
      </c>
      <c r="G20" s="1454" t="s">
        <v>22</v>
      </c>
      <c r="H20" s="1454" t="s">
        <v>28</v>
      </c>
      <c r="I20" s="1454" t="s">
        <v>15</v>
      </c>
      <c r="J20" s="1454" t="s">
        <v>35</v>
      </c>
      <c r="K20" s="1454" t="s">
        <v>35</v>
      </c>
      <c r="L20" s="1454" t="s">
        <v>35</v>
      </c>
      <c r="M20" s="1455" t="s">
        <v>8</v>
      </c>
      <c r="N20" s="1439"/>
      <c r="O20" s="1439"/>
      <c r="P20" s="1439"/>
      <c r="Q20" s="1439"/>
      <c r="R20" s="1439"/>
      <c r="S20" s="1439"/>
      <c r="T20" s="1439"/>
      <c r="U20" s="1439"/>
      <c r="V20" s="1439"/>
      <c r="W20" s="1439"/>
      <c r="X20" s="1439"/>
      <c r="Y20" s="1439"/>
      <c r="Z20" s="1439"/>
      <c r="AA20" s="1439"/>
      <c r="AB20" s="1439"/>
      <c r="AC20" s="1439"/>
      <c r="AD20" s="1439"/>
      <c r="AE20" s="1439"/>
      <c r="AF20" s="1439"/>
      <c r="AG20" s="1439"/>
      <c r="AH20" s="1439"/>
      <c r="AI20" s="1439"/>
      <c r="AJ20" s="1439"/>
      <c r="AK20" s="1439"/>
      <c r="AL20" s="1439"/>
      <c r="AM20" s="1439"/>
      <c r="AN20" s="1439"/>
    </row>
    <row r="21">
      <c r="A21" s="1456" t="s">
        <v>1802</v>
      </c>
      <c r="B21" s="1456">
        <v>104.0</v>
      </c>
      <c r="C21" s="1456" t="s">
        <v>1803</v>
      </c>
      <c r="D21" s="1456" t="s">
        <v>1804</v>
      </c>
      <c r="E21" s="1456" t="s">
        <v>20</v>
      </c>
      <c r="F21" s="1456" t="s">
        <v>1805</v>
      </c>
      <c r="G21" s="1454" t="s">
        <v>1806</v>
      </c>
      <c r="H21" s="1454" t="s">
        <v>1985</v>
      </c>
      <c r="I21" s="1454" t="s">
        <v>1808</v>
      </c>
      <c r="J21" s="1446">
        <v>45900.0</v>
      </c>
      <c r="K21" s="1446">
        <v>45828.0</v>
      </c>
      <c r="L21" s="1446">
        <v>45900.0</v>
      </c>
      <c r="M21" s="1455">
        <v>176039.0</v>
      </c>
      <c r="N21" s="1439"/>
      <c r="O21" s="1439"/>
      <c r="P21" s="1439"/>
      <c r="Q21" s="1439"/>
      <c r="R21" s="1439"/>
      <c r="S21" s="1439"/>
      <c r="T21" s="1439"/>
      <c r="U21" s="1439"/>
      <c r="V21" s="1439"/>
      <c r="W21" s="1439"/>
      <c r="X21" s="1439"/>
      <c r="Y21" s="1439"/>
      <c r="Z21" s="1439"/>
      <c r="AA21" s="1439"/>
      <c r="AB21" s="1439"/>
      <c r="AC21" s="1439"/>
      <c r="AD21" s="1439"/>
      <c r="AE21" s="1439"/>
      <c r="AF21" s="1439"/>
      <c r="AG21" s="1439"/>
      <c r="AH21" s="1439"/>
      <c r="AI21" s="1439"/>
      <c r="AJ21" s="1439"/>
      <c r="AK21" s="1439"/>
      <c r="AL21" s="1439"/>
      <c r="AM21" s="1439"/>
      <c r="AN21" s="1439"/>
    </row>
    <row r="22">
      <c r="A22" s="1457"/>
      <c r="B22" s="1457"/>
      <c r="C22" s="1457"/>
      <c r="D22" s="1457"/>
      <c r="E22" s="1457"/>
      <c r="F22" s="1457"/>
      <c r="G22" s="1457"/>
      <c r="H22" s="1457"/>
      <c r="I22" s="1457"/>
      <c r="J22" s="1457"/>
      <c r="K22" s="1457"/>
      <c r="L22" s="1457"/>
      <c r="M22" s="1457"/>
      <c r="N22" s="1457"/>
      <c r="O22" s="1457"/>
      <c r="P22" s="1457"/>
      <c r="Q22" s="1439"/>
      <c r="R22" s="1439"/>
      <c r="S22" s="1439"/>
      <c r="T22" s="1439"/>
      <c r="U22" s="1439"/>
      <c r="V22" s="1439"/>
      <c r="W22" s="1439"/>
      <c r="X22" s="1439"/>
      <c r="Y22" s="1439"/>
      <c r="Z22" s="1439"/>
    </row>
    <row r="23">
      <c r="A23" s="1497" t="s">
        <v>1137</v>
      </c>
      <c r="B23" s="1439"/>
      <c r="C23" s="1457"/>
      <c r="D23" s="1457"/>
      <c r="E23" s="1457"/>
      <c r="F23" s="1457"/>
      <c r="G23" s="1457"/>
      <c r="H23" s="1457"/>
      <c r="I23" s="1457"/>
      <c r="J23" s="1457"/>
      <c r="K23" s="1457"/>
      <c r="L23" s="1457"/>
      <c r="M23" s="1457"/>
      <c r="N23" s="1457"/>
      <c r="O23" s="1457"/>
      <c r="P23" s="1457"/>
      <c r="Q23" s="1439"/>
      <c r="R23" s="1439"/>
      <c r="S23" s="1439"/>
      <c r="T23" s="1439"/>
      <c r="U23" s="1439"/>
      <c r="V23" s="1439"/>
      <c r="W23" s="1439"/>
      <c r="X23" s="1439"/>
      <c r="Y23" s="1439"/>
      <c r="Z23" s="1439"/>
    </row>
    <row r="24">
      <c r="A24" s="1457"/>
      <c r="B24" s="1457"/>
      <c r="C24" s="1457"/>
      <c r="D24" s="1457"/>
      <c r="E24" s="1457"/>
      <c r="F24" s="1457"/>
      <c r="G24" s="1457"/>
      <c r="H24" s="1457"/>
      <c r="I24" s="1457"/>
      <c r="J24" s="1457"/>
      <c r="K24" s="1457"/>
      <c r="L24" s="1457"/>
      <c r="M24" s="1457"/>
      <c r="N24" s="1457"/>
      <c r="O24" s="1457"/>
      <c r="P24" s="1457"/>
      <c r="Q24" s="1439"/>
      <c r="R24" s="1439"/>
      <c r="S24" s="1439"/>
      <c r="T24" s="1439"/>
      <c r="U24" s="1439"/>
      <c r="V24" s="1439"/>
      <c r="W24" s="1439"/>
      <c r="X24" s="1439"/>
      <c r="Y24" s="1439"/>
      <c r="Z24" s="1439"/>
    </row>
    <row r="25">
      <c r="A25" s="1500" t="s">
        <v>1138</v>
      </c>
      <c r="K25" s="1457"/>
      <c r="L25" s="1457"/>
      <c r="M25" s="1457"/>
      <c r="N25" s="1457"/>
      <c r="O25" s="1457"/>
      <c r="P25" s="1457"/>
      <c r="Q25" s="1439"/>
      <c r="R25" s="1439"/>
      <c r="S25" s="1439"/>
      <c r="T25" s="1439"/>
      <c r="U25" s="1439"/>
      <c r="V25" s="1439"/>
      <c r="W25" s="1439"/>
      <c r="X25" s="1439"/>
      <c r="Y25" s="1439"/>
      <c r="Z25" s="1439"/>
    </row>
    <row r="26">
      <c r="A26" s="1452" t="str">
        <f t="array" ref="A26:X26">TRANSPOSE('All Table_V4_Clean'!A104:A127)</f>
        <v>deal_id</v>
      </c>
      <c r="B26" s="1452" t="s">
        <v>583</v>
      </c>
      <c r="C26" s="1452" t="s">
        <v>585</v>
      </c>
      <c r="D26" s="1452" t="s">
        <v>525</v>
      </c>
      <c r="E26" s="1501" t="s">
        <v>604</v>
      </c>
      <c r="F26" s="1501" t="s">
        <v>7</v>
      </c>
      <c r="G26" s="1452" t="s">
        <v>606</v>
      </c>
      <c r="H26" s="1452" t="s">
        <v>534</v>
      </c>
      <c r="I26" s="1452" t="s">
        <v>609</v>
      </c>
      <c r="J26" s="1452" t="s">
        <v>613</v>
      </c>
      <c r="K26" s="1452" t="s">
        <v>614</v>
      </c>
      <c r="L26" s="1452" t="s">
        <v>616</v>
      </c>
      <c r="M26" s="1452" t="s">
        <v>620</v>
      </c>
      <c r="N26" s="1452" t="s">
        <v>624</v>
      </c>
      <c r="O26" s="1452" t="s">
        <v>627</v>
      </c>
      <c r="P26" s="1452" t="s">
        <v>630</v>
      </c>
      <c r="Q26" s="1452" t="s">
        <v>633</v>
      </c>
      <c r="R26" s="1452" t="s">
        <v>636</v>
      </c>
      <c r="S26" s="1452" t="s">
        <v>426</v>
      </c>
      <c r="T26" s="1452" t="s">
        <v>548</v>
      </c>
      <c r="U26" s="1469" t="s">
        <v>639</v>
      </c>
      <c r="V26" s="1452" t="s">
        <v>640</v>
      </c>
      <c r="W26" s="1442" t="s">
        <v>644</v>
      </c>
      <c r="X26" s="1442" t="s">
        <v>452</v>
      </c>
      <c r="Y26" s="1441"/>
      <c r="Z26" s="1441"/>
    </row>
    <row r="27">
      <c r="A27" s="1470" t="s">
        <v>453</v>
      </c>
      <c r="B27" s="1470" t="s">
        <v>110</v>
      </c>
      <c r="C27" s="1470" t="s">
        <v>35</v>
      </c>
      <c r="D27" s="1470" t="s">
        <v>35</v>
      </c>
      <c r="E27" s="1470" t="s">
        <v>28</v>
      </c>
      <c r="F27" s="1470" t="s">
        <v>453</v>
      </c>
      <c r="G27" s="1470" t="s">
        <v>126</v>
      </c>
      <c r="H27" s="1470" t="s">
        <v>81</v>
      </c>
      <c r="I27" s="1470" t="s">
        <v>59</v>
      </c>
      <c r="J27" s="1470" t="s">
        <v>28</v>
      </c>
      <c r="K27" s="1470" t="s">
        <v>71</v>
      </c>
      <c r="L27" s="1444" t="s">
        <v>28</v>
      </c>
      <c r="M27" s="1470" t="s">
        <v>59</v>
      </c>
      <c r="N27" s="1470" t="s">
        <v>71</v>
      </c>
      <c r="O27" s="1470" t="s">
        <v>71</v>
      </c>
      <c r="P27" s="1470" t="s">
        <v>35</v>
      </c>
      <c r="Q27" s="1470" t="s">
        <v>35</v>
      </c>
      <c r="R27" s="1470" t="s">
        <v>59</v>
      </c>
      <c r="S27" s="1470" t="s">
        <v>126</v>
      </c>
      <c r="T27" s="1470" t="s">
        <v>59</v>
      </c>
      <c r="U27" s="1470" t="s">
        <v>15</v>
      </c>
      <c r="V27" s="1470" t="s">
        <v>453</v>
      </c>
      <c r="W27" s="1444" t="s">
        <v>8</v>
      </c>
      <c r="X27" s="1502" t="s">
        <v>453</v>
      </c>
      <c r="Y27" s="1439"/>
      <c r="Z27" s="1439"/>
    </row>
    <row r="28">
      <c r="A28" s="1470">
        <v>40008.0</v>
      </c>
      <c r="B28" s="1503">
        <v>45977.416666666664</v>
      </c>
      <c r="C28" s="1448">
        <v>45977.0</v>
      </c>
      <c r="D28" s="1448">
        <v>46012.0</v>
      </c>
      <c r="E28" s="1504" t="s">
        <v>1139</v>
      </c>
      <c r="F28" s="1504">
        <v>104.0</v>
      </c>
      <c r="G28" s="1445">
        <v>4.0E8</v>
      </c>
      <c r="H28" s="1470" t="s">
        <v>83</v>
      </c>
      <c r="I28" s="1470" t="str">
        <f>CONCATENATE(M28,L28,A28)</f>
        <v>FIX40008</v>
      </c>
      <c r="J28" s="1470" t="s">
        <v>131</v>
      </c>
      <c r="K28" s="1473">
        <v>2.3</v>
      </c>
      <c r="L28" s="1444" t="str">
        <f>""</f>
        <v/>
      </c>
      <c r="M28" s="1470" t="s">
        <v>693</v>
      </c>
      <c r="N28" s="1470" t="str">
        <f t="shared" ref="N28:Q28" si="1">" "</f>
        <v> </v>
      </c>
      <c r="O28" s="1470" t="str">
        <f t="shared" si="1"/>
        <v> </v>
      </c>
      <c r="P28" s="1470" t="str">
        <f t="shared" si="1"/>
        <v> </v>
      </c>
      <c r="Q28" s="1470" t="str">
        <f t="shared" si="1"/>
        <v> </v>
      </c>
      <c r="R28" s="1470" t="s">
        <v>79</v>
      </c>
      <c r="S28" s="1470">
        <v>0.0</v>
      </c>
      <c r="T28" s="1470" t="s">
        <v>143</v>
      </c>
      <c r="U28" s="1470" t="str">
        <f>" "</f>
        <v> </v>
      </c>
      <c r="V28" s="1455"/>
      <c r="W28" s="1444">
        <f>D28-C28</f>
        <v>35</v>
      </c>
      <c r="X28" s="1505" t="str">
        <f>$A$16</f>
        <v>CIMB0107537002338</v>
      </c>
      <c r="Y28" s="1439"/>
      <c r="Z28" s="1439"/>
    </row>
    <row r="29">
      <c r="A29" s="1457"/>
      <c r="B29" s="1457"/>
      <c r="C29" s="1457"/>
      <c r="D29" s="1457"/>
      <c r="E29" s="1457"/>
      <c r="F29" s="1457"/>
      <c r="G29" s="1457"/>
      <c r="H29" s="1457"/>
      <c r="I29" s="1457"/>
      <c r="J29" s="1457"/>
      <c r="K29" s="1457"/>
      <c r="L29" s="1457"/>
      <c r="M29" s="1457"/>
      <c r="N29" s="1457"/>
      <c r="O29" s="1457"/>
      <c r="P29" s="1457"/>
      <c r="Q29" s="1439"/>
      <c r="R29" s="1439"/>
      <c r="S29" s="1439"/>
      <c r="T29" s="1439"/>
      <c r="U29" s="1439"/>
      <c r="V29" s="1439"/>
      <c r="W29" s="1439"/>
      <c r="X29" s="1439"/>
      <c r="Y29" s="1439"/>
      <c r="Z29" s="1439"/>
    </row>
    <row r="30">
      <c r="A30" s="1457" t="s">
        <v>1986</v>
      </c>
      <c r="B30" s="1457"/>
      <c r="C30" s="1457"/>
      <c r="D30" s="1457"/>
      <c r="E30" s="1457"/>
      <c r="F30" s="1457"/>
      <c r="G30" s="1457"/>
      <c r="H30" s="1457"/>
      <c r="I30" s="1457"/>
      <c r="J30" s="1457"/>
      <c r="K30" s="1457"/>
      <c r="L30" s="1457"/>
      <c r="M30" s="1457"/>
      <c r="N30" s="1457"/>
      <c r="O30" s="1457"/>
      <c r="P30" s="1457"/>
      <c r="Q30" s="1439"/>
      <c r="R30" s="1439"/>
      <c r="S30" s="1439"/>
      <c r="T30" s="1439"/>
      <c r="U30" s="1439"/>
      <c r="V30" s="1439"/>
      <c r="W30" s="1439"/>
      <c r="X30" s="1439"/>
      <c r="Y30" s="1439"/>
      <c r="Z30" s="1439"/>
    </row>
    <row r="31">
      <c r="A31" s="1457"/>
      <c r="B31" s="1457"/>
      <c r="C31" s="1457"/>
      <c r="D31" s="1457"/>
      <c r="E31" s="1457"/>
      <c r="F31" s="1457"/>
      <c r="G31" s="1457"/>
      <c r="H31" s="1457"/>
      <c r="I31" s="1457"/>
      <c r="J31" s="1457"/>
      <c r="K31" s="1457"/>
      <c r="L31" s="1457"/>
      <c r="M31" s="1457"/>
      <c r="N31" s="1457"/>
      <c r="O31" s="1457"/>
      <c r="P31" s="1457"/>
      <c r="Q31" s="1439"/>
      <c r="R31" s="1439"/>
      <c r="S31" s="1439"/>
      <c r="T31" s="1439"/>
      <c r="U31" s="1439"/>
      <c r="V31" s="1439"/>
      <c r="W31" s="1439"/>
      <c r="X31" s="1439"/>
      <c r="Y31" s="1439"/>
      <c r="Z31" s="1439"/>
    </row>
    <row r="32">
      <c r="A32" s="1497" t="s">
        <v>1142</v>
      </c>
      <c r="D32" s="1457"/>
      <c r="E32" s="1457"/>
      <c r="F32" s="1457"/>
      <c r="G32" s="1457"/>
      <c r="H32" s="1457"/>
      <c r="I32" s="1457"/>
      <c r="J32" s="1457"/>
      <c r="K32" s="1457"/>
      <c r="L32" s="1457"/>
      <c r="M32" s="1457"/>
      <c r="N32" s="1457"/>
      <c r="O32" s="1457"/>
      <c r="P32" s="1457"/>
      <c r="Q32" s="1439"/>
      <c r="R32" s="1439"/>
      <c r="S32" s="1439"/>
      <c r="T32" s="1439"/>
      <c r="U32" s="1439"/>
      <c r="V32" s="1439"/>
      <c r="W32" s="1439"/>
      <c r="X32" s="1439"/>
      <c r="Y32" s="1439"/>
      <c r="Z32" s="1439"/>
    </row>
    <row r="33">
      <c r="A33" s="1457"/>
      <c r="B33" s="1457"/>
      <c r="C33" s="1457"/>
      <c r="D33" s="1457"/>
      <c r="E33" s="1457"/>
      <c r="F33" s="1457"/>
      <c r="G33" s="1457"/>
      <c r="H33" s="1457"/>
      <c r="I33" s="1457"/>
      <c r="J33" s="1457"/>
      <c r="K33" s="1457"/>
      <c r="L33" s="1457"/>
      <c r="M33" s="1457"/>
      <c r="N33" s="1457"/>
      <c r="O33" s="1457"/>
      <c r="P33" s="1457"/>
      <c r="Q33" s="1439"/>
      <c r="R33" s="1439"/>
      <c r="S33" s="1439"/>
      <c r="T33" s="1439"/>
      <c r="U33" s="1439"/>
      <c r="V33" s="1439"/>
      <c r="W33" s="1439"/>
      <c r="X33" s="1439"/>
      <c r="Y33" s="1439"/>
      <c r="Z33" s="1439"/>
    </row>
    <row r="34">
      <c r="A34" s="1457" t="s">
        <v>1987</v>
      </c>
      <c r="I34" s="1457"/>
      <c r="J34" s="1457"/>
      <c r="K34" s="1457"/>
      <c r="L34" s="1457"/>
      <c r="M34" s="1457"/>
      <c r="N34" s="1457"/>
      <c r="O34" s="1457"/>
      <c r="P34" s="1457"/>
      <c r="Q34" s="1439"/>
      <c r="R34" s="1439"/>
      <c r="S34" s="1439"/>
      <c r="T34" s="1439"/>
      <c r="U34" s="1439"/>
      <c r="V34" s="1439"/>
      <c r="W34" s="1439"/>
      <c r="X34" s="1439"/>
      <c r="Y34" s="1439"/>
      <c r="Z34" s="1439"/>
    </row>
    <row r="35">
      <c r="A35" s="1457" t="s">
        <v>1988</v>
      </c>
      <c r="I35" s="1457"/>
      <c r="J35" s="1457"/>
      <c r="K35" s="1457"/>
      <c r="L35" s="1457"/>
      <c r="M35" s="1457"/>
      <c r="N35" s="1457"/>
      <c r="O35" s="1457"/>
      <c r="P35" s="1457"/>
      <c r="Q35" s="1439"/>
      <c r="R35" s="1439"/>
      <c r="S35" s="1439"/>
      <c r="T35" s="1439"/>
      <c r="U35" s="1439"/>
      <c r="V35" s="1439"/>
      <c r="W35" s="1439"/>
      <c r="X35" s="1439"/>
      <c r="Y35" s="1439"/>
      <c r="Z35" s="1439"/>
    </row>
    <row r="36">
      <c r="A36" s="1457" t="s">
        <v>1989</v>
      </c>
      <c r="K36" s="1457"/>
      <c r="L36" s="1457"/>
      <c r="M36" s="1457"/>
      <c r="N36" s="1457"/>
      <c r="O36" s="1457"/>
      <c r="P36" s="1457"/>
      <c r="Q36" s="1439"/>
      <c r="R36" s="1439"/>
      <c r="S36" s="1439"/>
      <c r="T36" s="1439"/>
      <c r="U36" s="1439"/>
      <c r="V36" s="1439"/>
      <c r="W36" s="1439"/>
      <c r="X36" s="1439"/>
      <c r="Y36" s="1439"/>
      <c r="Z36" s="1439"/>
    </row>
    <row r="37">
      <c r="A37" s="1457" t="s">
        <v>1967</v>
      </c>
      <c r="K37" s="1457"/>
      <c r="L37" s="1457"/>
      <c r="M37" s="1457"/>
      <c r="N37" s="1457"/>
      <c r="O37" s="1457"/>
      <c r="P37" s="1457"/>
      <c r="Q37" s="1439"/>
      <c r="R37" s="1439"/>
      <c r="S37" s="1439"/>
      <c r="T37" s="1439"/>
      <c r="U37" s="1439"/>
      <c r="V37" s="1439"/>
      <c r="W37" s="1439"/>
      <c r="X37" s="1439"/>
      <c r="Y37" s="1439"/>
      <c r="Z37" s="1439"/>
    </row>
    <row r="38">
      <c r="A38" s="1457"/>
      <c r="B38" s="1457"/>
      <c r="C38" s="1457"/>
      <c r="D38" s="1457"/>
      <c r="E38" s="1457"/>
      <c r="F38" s="1457"/>
      <c r="G38" s="1457"/>
      <c r="H38" s="1457"/>
      <c r="I38" s="1457"/>
      <c r="J38" s="1457"/>
      <c r="K38" s="1457"/>
      <c r="L38" s="1457"/>
      <c r="M38" s="1457"/>
      <c r="N38" s="1457"/>
      <c r="O38" s="1457"/>
      <c r="P38" s="1457"/>
      <c r="Q38" s="1439"/>
      <c r="R38" s="1439"/>
      <c r="S38" s="1439"/>
      <c r="T38" s="1439"/>
      <c r="U38" s="1439"/>
      <c r="V38" s="1439"/>
      <c r="W38" s="1439"/>
      <c r="X38" s="1439"/>
      <c r="Y38" s="1439"/>
      <c r="Z38" s="1439"/>
    </row>
    <row r="39">
      <c r="A39" s="1506"/>
      <c r="B39" s="1402"/>
      <c r="C39" s="1459"/>
      <c r="D39" s="1459"/>
      <c r="E39" s="1457"/>
      <c r="F39" s="1457"/>
      <c r="G39" s="1482"/>
      <c r="H39" s="1457"/>
      <c r="I39" s="1457"/>
      <c r="J39" s="1457"/>
      <c r="K39" s="1457"/>
      <c r="L39" s="1457"/>
      <c r="M39" s="1457"/>
      <c r="N39" s="1457"/>
      <c r="O39" s="1457"/>
      <c r="P39" s="1457"/>
      <c r="Q39" s="1439"/>
      <c r="R39" s="1439"/>
      <c r="S39" s="1439"/>
      <c r="T39" s="1439"/>
      <c r="U39" s="1439"/>
      <c r="V39" s="1439"/>
      <c r="W39" s="1439"/>
      <c r="X39" s="1439"/>
      <c r="Y39" s="1439"/>
      <c r="Z39" s="1439"/>
    </row>
    <row r="40">
      <c r="A40" s="1452" t="s">
        <v>602</v>
      </c>
      <c r="B40" s="1452" t="s">
        <v>583</v>
      </c>
      <c r="C40" s="1452" t="s">
        <v>585</v>
      </c>
      <c r="D40" s="1452" t="s">
        <v>525</v>
      </c>
      <c r="E40" s="1452" t="s">
        <v>604</v>
      </c>
      <c r="F40" s="1452" t="s">
        <v>7</v>
      </c>
      <c r="G40" s="1452" t="s">
        <v>606</v>
      </c>
      <c r="H40" s="1452" t="s">
        <v>534</v>
      </c>
      <c r="I40" s="1452" t="s">
        <v>609</v>
      </c>
      <c r="J40" s="1452" t="s">
        <v>613</v>
      </c>
      <c r="K40" s="1452" t="s">
        <v>614</v>
      </c>
      <c r="L40" s="1452" t="s">
        <v>616</v>
      </c>
      <c r="M40" s="1452" t="s">
        <v>620</v>
      </c>
      <c r="N40" s="1452" t="s">
        <v>624</v>
      </c>
      <c r="O40" s="1452" t="s">
        <v>627</v>
      </c>
      <c r="P40" s="1452" t="s">
        <v>630</v>
      </c>
      <c r="Q40" s="1452" t="s">
        <v>633</v>
      </c>
      <c r="R40" s="1452" t="s">
        <v>636</v>
      </c>
      <c r="S40" s="1452" t="s">
        <v>426</v>
      </c>
      <c r="T40" s="1452" t="s">
        <v>548</v>
      </c>
      <c r="U40" s="1452" t="s">
        <v>639</v>
      </c>
      <c r="V40" s="1452" t="s">
        <v>640</v>
      </c>
      <c r="W40" s="1452" t="s">
        <v>644</v>
      </c>
      <c r="X40" s="1453" t="s">
        <v>452</v>
      </c>
      <c r="Y40" s="1441"/>
      <c r="Z40" s="1441"/>
    </row>
    <row r="41">
      <c r="A41" s="1470" t="s">
        <v>453</v>
      </c>
      <c r="B41" s="1470" t="s">
        <v>110</v>
      </c>
      <c r="C41" s="1470" t="s">
        <v>35</v>
      </c>
      <c r="D41" s="1470" t="s">
        <v>35</v>
      </c>
      <c r="E41" s="1470" t="s">
        <v>28</v>
      </c>
      <c r="F41" s="1470" t="s">
        <v>453</v>
      </c>
      <c r="G41" s="1470" t="s">
        <v>126</v>
      </c>
      <c r="H41" s="1470" t="s">
        <v>81</v>
      </c>
      <c r="I41" s="1470" t="s">
        <v>59</v>
      </c>
      <c r="J41" s="1470" t="s">
        <v>28</v>
      </c>
      <c r="K41" s="1470" t="s">
        <v>71</v>
      </c>
      <c r="L41" s="1444" t="s">
        <v>28</v>
      </c>
      <c r="M41" s="1470" t="s">
        <v>59</v>
      </c>
      <c r="N41" s="1470" t="s">
        <v>71</v>
      </c>
      <c r="O41" s="1470" t="s">
        <v>71</v>
      </c>
      <c r="P41" s="1470" t="s">
        <v>35</v>
      </c>
      <c r="Q41" s="1470" t="s">
        <v>35</v>
      </c>
      <c r="R41" s="1470" t="s">
        <v>59</v>
      </c>
      <c r="S41" s="1470" t="s">
        <v>126</v>
      </c>
      <c r="T41" s="1470" t="s">
        <v>59</v>
      </c>
      <c r="U41" s="1470" t="s">
        <v>15</v>
      </c>
      <c r="V41" s="1470" t="s">
        <v>453</v>
      </c>
      <c r="W41" s="1444" t="s">
        <v>8</v>
      </c>
      <c r="X41" s="1502" t="s">
        <v>453</v>
      </c>
      <c r="Y41" s="1439"/>
      <c r="Z41" s="1439"/>
    </row>
    <row r="42">
      <c r="A42" s="1470">
        <f t="shared" ref="A42:T42" si="2">A28</f>
        <v>40008</v>
      </c>
      <c r="B42" s="1503">
        <f t="shared" si="2"/>
        <v>45977.41667</v>
      </c>
      <c r="C42" s="1448">
        <f t="shared" si="2"/>
        <v>45977</v>
      </c>
      <c r="D42" s="1448">
        <f t="shared" si="2"/>
        <v>46012</v>
      </c>
      <c r="E42" s="1504" t="str">
        <f t="shared" si="2"/>
        <v>Borrow</v>
      </c>
      <c r="F42" s="1504">
        <f t="shared" si="2"/>
        <v>104</v>
      </c>
      <c r="G42" s="1445">
        <f t="shared" si="2"/>
        <v>400000000</v>
      </c>
      <c r="H42" s="1470" t="str">
        <f t="shared" si="2"/>
        <v>THB</v>
      </c>
      <c r="I42" s="1470" t="str">
        <f t="shared" si="2"/>
        <v>FIX40008</v>
      </c>
      <c r="J42" s="1470" t="str">
        <f t="shared" si="2"/>
        <v>Fixed</v>
      </c>
      <c r="K42" s="1473">
        <f t="shared" si="2"/>
        <v>2.3</v>
      </c>
      <c r="L42" s="1444" t="str">
        <f t="shared" si="2"/>
        <v/>
      </c>
      <c r="M42" s="1470" t="str">
        <f t="shared" si="2"/>
        <v>FIX</v>
      </c>
      <c r="N42" s="1470" t="str">
        <f t="shared" si="2"/>
        <v> </v>
      </c>
      <c r="O42" s="1470" t="str">
        <f t="shared" si="2"/>
        <v> </v>
      </c>
      <c r="P42" s="1470" t="str">
        <f t="shared" si="2"/>
        <v> </v>
      </c>
      <c r="Q42" s="1470" t="str">
        <f t="shared" si="2"/>
        <v> </v>
      </c>
      <c r="R42" s="1470" t="str">
        <f t="shared" si="2"/>
        <v>Actual/365</v>
      </c>
      <c r="S42" s="1470">
        <f t="shared" si="2"/>
        <v>0</v>
      </c>
      <c r="T42" s="1470" t="str">
        <f t="shared" si="2"/>
        <v>Active</v>
      </c>
      <c r="U42" s="1470" t="s">
        <v>1990</v>
      </c>
      <c r="V42" s="1455"/>
      <c r="W42" s="1444">
        <f t="shared" ref="W42:X42" si="3">W28</f>
        <v>35</v>
      </c>
      <c r="X42" s="1505" t="str">
        <f t="shared" si="3"/>
        <v>CIMB0107537002338</v>
      </c>
      <c r="Y42" s="1439"/>
      <c r="Z42" s="1439"/>
    </row>
    <row r="43">
      <c r="A43" s="1457"/>
      <c r="B43" s="1457"/>
      <c r="C43" s="1457"/>
      <c r="D43" s="1457"/>
      <c r="E43" s="1457"/>
      <c r="F43" s="1457"/>
      <c r="G43" s="1457"/>
      <c r="H43" s="1457"/>
      <c r="I43" s="1457"/>
      <c r="J43" s="1457"/>
      <c r="K43" s="1457"/>
      <c r="L43" s="1457"/>
      <c r="M43" s="1457"/>
      <c r="N43" s="1457"/>
      <c r="O43" s="1457"/>
      <c r="P43" s="1457"/>
      <c r="Q43" s="1439"/>
      <c r="R43" s="1439"/>
      <c r="S43" s="1439"/>
      <c r="T43" s="1439"/>
      <c r="U43" s="1439"/>
      <c r="V43" s="1439"/>
      <c r="W43" s="1439"/>
      <c r="X43" s="1439"/>
      <c r="Y43" s="1439"/>
      <c r="Z43" s="1439"/>
    </row>
    <row r="44">
      <c r="A44" s="1497" t="s">
        <v>1149</v>
      </c>
      <c r="B44" s="1439"/>
      <c r="C44" s="1457"/>
      <c r="D44" s="1457"/>
      <c r="E44" s="1457"/>
      <c r="F44" s="1457"/>
      <c r="G44" s="1457"/>
      <c r="H44" s="1457"/>
      <c r="I44" s="1457"/>
      <c r="J44" s="1457"/>
      <c r="K44" s="1457"/>
      <c r="L44" s="1457"/>
      <c r="M44" s="1457"/>
      <c r="N44" s="1457"/>
      <c r="O44" s="1457"/>
      <c r="P44" s="1457"/>
      <c r="Q44" s="1439"/>
      <c r="R44" s="1439"/>
      <c r="S44" s="1439"/>
      <c r="T44" s="1439"/>
      <c r="U44" s="1439"/>
      <c r="V44" s="1439"/>
      <c r="W44" s="1439"/>
      <c r="X44" s="1439"/>
      <c r="Y44" s="1439"/>
      <c r="Z44" s="1439"/>
    </row>
    <row r="45">
      <c r="A45" s="1457"/>
      <c r="B45" s="1457"/>
      <c r="C45" s="1457"/>
      <c r="D45" s="1457"/>
      <c r="E45" s="1457"/>
      <c r="F45" s="1457"/>
      <c r="G45" s="1457"/>
      <c r="H45" s="1457"/>
      <c r="I45" s="1457"/>
      <c r="J45" s="1457"/>
      <c r="K45" s="1457"/>
      <c r="L45" s="1457"/>
      <c r="M45" s="1457"/>
      <c r="N45" s="1457"/>
      <c r="O45" s="1457"/>
      <c r="P45" s="1457"/>
      <c r="Q45" s="1439"/>
      <c r="R45" s="1439"/>
      <c r="S45" s="1439"/>
      <c r="T45" s="1439"/>
      <c r="U45" s="1439"/>
      <c r="V45" s="1439"/>
      <c r="W45" s="1439"/>
      <c r="X45" s="1439"/>
      <c r="Y45" s="1439"/>
      <c r="Z45" s="1439"/>
    </row>
    <row r="46">
      <c r="A46" s="1457" t="s">
        <v>1150</v>
      </c>
      <c r="B46" s="1439"/>
      <c r="C46" s="1439"/>
      <c r="D46" s="1439"/>
      <c r="E46" s="1466"/>
      <c r="F46" s="1482"/>
      <c r="G46" s="1482"/>
      <c r="H46" s="1507"/>
      <c r="I46" s="1457"/>
      <c r="J46" s="1457"/>
      <c r="K46" s="1457"/>
      <c r="L46" s="1457"/>
      <c r="M46" s="1457"/>
      <c r="N46" s="1457"/>
      <c r="O46" s="1457"/>
      <c r="P46" s="1457"/>
      <c r="Q46" s="1439"/>
      <c r="R46" s="1439"/>
      <c r="S46" s="1439"/>
      <c r="T46" s="1439"/>
      <c r="U46" s="1439"/>
      <c r="V46" s="1439"/>
      <c r="W46" s="1439"/>
      <c r="X46" s="1439"/>
      <c r="Y46" s="1439"/>
      <c r="Z46" s="1439"/>
    </row>
    <row r="47">
      <c r="A47" s="1508" t="s">
        <v>1146</v>
      </c>
      <c r="B47" s="1439"/>
      <c r="C47" s="1457"/>
      <c r="D47" s="1457"/>
      <c r="E47" s="1482"/>
      <c r="F47" s="1482"/>
      <c r="G47" s="1482"/>
      <c r="H47" s="1507"/>
      <c r="I47" s="1457"/>
      <c r="J47" s="1457"/>
      <c r="K47" s="1457"/>
      <c r="L47" s="1457"/>
      <c r="M47" s="1457"/>
      <c r="N47" s="1457"/>
      <c r="O47" s="1457"/>
      <c r="P47" s="1457"/>
      <c r="Q47" s="1439"/>
      <c r="R47" s="1439"/>
      <c r="S47" s="1439"/>
      <c r="T47" s="1439"/>
      <c r="U47" s="1439"/>
      <c r="V47" s="1439"/>
      <c r="W47" s="1439"/>
      <c r="X47" s="1439"/>
      <c r="Y47" s="1439"/>
      <c r="Z47" s="1439"/>
    </row>
    <row r="48">
      <c r="A48" s="1457" t="s">
        <v>1908</v>
      </c>
      <c r="B48" s="1457"/>
      <c r="C48" s="1457"/>
      <c r="D48" s="1457"/>
      <c r="E48" s="1457"/>
      <c r="F48" s="1457"/>
      <c r="G48" s="1457"/>
      <c r="H48" s="1457"/>
      <c r="I48" s="1457"/>
      <c r="J48" s="1457"/>
      <c r="K48" s="1457"/>
      <c r="L48" s="1457"/>
      <c r="M48" s="1457"/>
      <c r="N48" s="1457"/>
      <c r="O48" s="1457"/>
      <c r="P48" s="1457"/>
      <c r="Q48" s="1439"/>
      <c r="R48" s="1439"/>
      <c r="S48" s="1439"/>
      <c r="T48" s="1439"/>
      <c r="U48" s="1439"/>
      <c r="V48" s="1439"/>
      <c r="W48" s="1439"/>
      <c r="X48" s="1439"/>
      <c r="Y48" s="1439"/>
      <c r="Z48" s="1439"/>
    </row>
    <row r="49">
      <c r="A49" s="1457" t="s">
        <v>1161</v>
      </c>
      <c r="B49" s="1509"/>
      <c r="C49" s="1457"/>
      <c r="D49" s="1457"/>
      <c r="E49" s="1457"/>
      <c r="F49" s="1457"/>
      <c r="G49" s="1457"/>
      <c r="H49" s="1457"/>
      <c r="I49" s="1457"/>
      <c r="J49" s="1457"/>
      <c r="K49" s="1457"/>
      <c r="L49" s="1457"/>
      <c r="M49" s="1457"/>
      <c r="N49" s="1457"/>
      <c r="O49" s="1457"/>
      <c r="P49" s="1457"/>
      <c r="Q49" s="1439"/>
      <c r="R49" s="1439"/>
      <c r="S49" s="1439"/>
      <c r="T49" s="1439"/>
      <c r="U49" s="1439"/>
      <c r="V49" s="1439"/>
      <c r="W49" s="1439"/>
      <c r="X49" s="1439"/>
      <c r="Y49" s="1439"/>
      <c r="Z49" s="1439"/>
    </row>
    <row r="50">
      <c r="A50" s="1457" t="s">
        <v>1991</v>
      </c>
      <c r="C50" s="1457"/>
      <c r="D50" s="1457"/>
      <c r="E50" s="1457"/>
      <c r="F50" s="1457"/>
      <c r="G50" s="1457"/>
      <c r="H50" s="1457"/>
      <c r="I50" s="1457"/>
      <c r="J50" s="1457"/>
      <c r="K50" s="1457"/>
      <c r="L50" s="1457"/>
      <c r="M50" s="1457"/>
      <c r="N50" s="1457"/>
      <c r="O50" s="1457"/>
      <c r="P50" s="1457"/>
      <c r="Q50" s="1439"/>
      <c r="R50" s="1439"/>
      <c r="S50" s="1439"/>
      <c r="T50" s="1439"/>
      <c r="U50" s="1439"/>
      <c r="V50" s="1439"/>
      <c r="W50" s="1439"/>
      <c r="X50" s="1439"/>
      <c r="Y50" s="1439"/>
      <c r="Z50" s="1439"/>
    </row>
    <row r="51">
      <c r="A51" s="1457" t="s">
        <v>1154</v>
      </c>
      <c r="B51" s="1510">
        <f>400000000*2.3%/365</f>
        <v>25205.47945</v>
      </c>
      <c r="C51" s="1457" t="s">
        <v>1909</v>
      </c>
      <c r="D51" s="1457"/>
      <c r="E51" s="1457"/>
      <c r="F51" s="1457"/>
      <c r="G51" s="1457"/>
      <c r="H51" s="1457"/>
      <c r="I51" s="1457"/>
      <c r="J51" s="1457"/>
      <c r="K51" s="1457"/>
      <c r="L51" s="1457"/>
      <c r="M51" s="1457"/>
      <c r="N51" s="1457"/>
      <c r="O51" s="1457"/>
      <c r="P51" s="1457"/>
      <c r="Q51" s="1439"/>
      <c r="R51" s="1439"/>
      <c r="S51" s="1439"/>
      <c r="T51" s="1439"/>
      <c r="U51" s="1439"/>
      <c r="V51" s="1439"/>
      <c r="W51" s="1439"/>
      <c r="X51" s="1439"/>
      <c r="Y51" s="1439"/>
      <c r="Z51" s="1439"/>
    </row>
    <row r="52">
      <c r="A52" s="1457"/>
      <c r="B52" s="1509"/>
      <c r="C52" s="1459"/>
      <c r="D52" s="1459"/>
      <c r="E52" s="1457"/>
      <c r="F52" s="1457"/>
      <c r="G52" s="1482"/>
      <c r="H52" s="1457"/>
      <c r="I52" s="1457"/>
      <c r="J52" s="1457"/>
      <c r="K52" s="1457"/>
      <c r="L52" s="1457"/>
      <c r="M52" s="1457"/>
      <c r="N52" s="1457"/>
      <c r="O52" s="1457"/>
      <c r="P52" s="1457"/>
      <c r="Q52" s="1439"/>
      <c r="R52" s="1439"/>
      <c r="S52" s="1439"/>
      <c r="T52" s="1439"/>
      <c r="U52" s="1439"/>
      <c r="V52" s="1439"/>
      <c r="W52" s="1439"/>
      <c r="X52" s="1439"/>
      <c r="Y52" s="1439"/>
      <c r="Z52" s="1439"/>
    </row>
    <row r="53">
      <c r="A53" s="1452" t="s">
        <v>602</v>
      </c>
      <c r="B53" s="1452" t="s">
        <v>583</v>
      </c>
      <c r="C53" s="1452" t="s">
        <v>585</v>
      </c>
      <c r="D53" s="1452" t="s">
        <v>525</v>
      </c>
      <c r="E53" s="1452" t="s">
        <v>604</v>
      </c>
      <c r="F53" s="1452" t="s">
        <v>7</v>
      </c>
      <c r="G53" s="1452" t="s">
        <v>606</v>
      </c>
      <c r="H53" s="1452" t="s">
        <v>534</v>
      </c>
      <c r="I53" s="1452" t="s">
        <v>609</v>
      </c>
      <c r="J53" s="1452" t="s">
        <v>613</v>
      </c>
      <c r="K53" s="1452" t="s">
        <v>614</v>
      </c>
      <c r="L53" s="1452" t="s">
        <v>616</v>
      </c>
      <c r="M53" s="1452" t="s">
        <v>620</v>
      </c>
      <c r="N53" s="1452" t="s">
        <v>624</v>
      </c>
      <c r="O53" s="1452" t="s">
        <v>627</v>
      </c>
      <c r="P53" s="1452" t="s">
        <v>630</v>
      </c>
      <c r="Q53" s="1452" t="s">
        <v>633</v>
      </c>
      <c r="R53" s="1452" t="s">
        <v>636</v>
      </c>
      <c r="S53" s="1452" t="s">
        <v>426</v>
      </c>
      <c r="T53" s="1452" t="s">
        <v>548</v>
      </c>
      <c r="U53" s="1452" t="s">
        <v>639</v>
      </c>
      <c r="V53" s="1452" t="s">
        <v>640</v>
      </c>
      <c r="W53" s="1452" t="s">
        <v>644</v>
      </c>
      <c r="X53" s="1453" t="s">
        <v>452</v>
      </c>
      <c r="Y53" s="1441"/>
      <c r="Z53" s="1441"/>
    </row>
    <row r="54">
      <c r="A54" s="1470" t="s">
        <v>453</v>
      </c>
      <c r="B54" s="1470" t="s">
        <v>110</v>
      </c>
      <c r="C54" s="1470" t="s">
        <v>35</v>
      </c>
      <c r="D54" s="1470" t="s">
        <v>35</v>
      </c>
      <c r="E54" s="1470" t="s">
        <v>28</v>
      </c>
      <c r="F54" s="1470" t="s">
        <v>453</v>
      </c>
      <c r="G54" s="1470" t="s">
        <v>126</v>
      </c>
      <c r="H54" s="1470" t="s">
        <v>81</v>
      </c>
      <c r="I54" s="1470" t="s">
        <v>59</v>
      </c>
      <c r="J54" s="1470" t="s">
        <v>28</v>
      </c>
      <c r="K54" s="1470" t="s">
        <v>71</v>
      </c>
      <c r="L54" s="1444" t="s">
        <v>28</v>
      </c>
      <c r="M54" s="1470" t="s">
        <v>59</v>
      </c>
      <c r="N54" s="1470" t="s">
        <v>71</v>
      </c>
      <c r="O54" s="1470" t="s">
        <v>71</v>
      </c>
      <c r="P54" s="1470" t="s">
        <v>35</v>
      </c>
      <c r="Q54" s="1470" t="s">
        <v>35</v>
      </c>
      <c r="R54" s="1470" t="s">
        <v>59</v>
      </c>
      <c r="S54" s="1470" t="s">
        <v>126</v>
      </c>
      <c r="T54" s="1470" t="s">
        <v>59</v>
      </c>
      <c r="U54" s="1470" t="s">
        <v>15</v>
      </c>
      <c r="V54" s="1470" t="s">
        <v>453</v>
      </c>
      <c r="W54" s="1444" t="s">
        <v>8</v>
      </c>
      <c r="X54" s="1502" t="s">
        <v>453</v>
      </c>
      <c r="Y54" s="1439"/>
      <c r="Z54" s="1439"/>
    </row>
    <row r="55">
      <c r="A55" s="1470">
        <f t="shared" ref="A55:R55" si="4">A42</f>
        <v>40008</v>
      </c>
      <c r="B55" s="1503">
        <f t="shared" si="4"/>
        <v>45977.41667</v>
      </c>
      <c r="C55" s="1448">
        <f t="shared" si="4"/>
        <v>45977</v>
      </c>
      <c r="D55" s="1448">
        <f t="shared" si="4"/>
        <v>46012</v>
      </c>
      <c r="E55" s="1504" t="str">
        <f t="shared" si="4"/>
        <v>Borrow</v>
      </c>
      <c r="F55" s="1504">
        <f t="shared" si="4"/>
        <v>104</v>
      </c>
      <c r="G55" s="1445">
        <f t="shared" si="4"/>
        <v>400000000</v>
      </c>
      <c r="H55" s="1470" t="str">
        <f t="shared" si="4"/>
        <v>THB</v>
      </c>
      <c r="I55" s="1470" t="str">
        <f t="shared" si="4"/>
        <v>FIX40008</v>
      </c>
      <c r="J55" s="1470" t="str">
        <f t="shared" si="4"/>
        <v>Fixed</v>
      </c>
      <c r="K55" s="1473">
        <f t="shared" si="4"/>
        <v>2.3</v>
      </c>
      <c r="L55" s="1444" t="str">
        <f t="shared" si="4"/>
        <v/>
      </c>
      <c r="M55" s="1470" t="str">
        <f t="shared" si="4"/>
        <v>FIX</v>
      </c>
      <c r="N55" s="1470" t="str">
        <f t="shared" si="4"/>
        <v> </v>
      </c>
      <c r="O55" s="1470" t="str">
        <f t="shared" si="4"/>
        <v> </v>
      </c>
      <c r="P55" s="1470" t="str">
        <f t="shared" si="4"/>
        <v> </v>
      </c>
      <c r="Q55" s="1470" t="str">
        <f t="shared" si="4"/>
        <v> </v>
      </c>
      <c r="R55" s="1470" t="str">
        <f t="shared" si="4"/>
        <v>Actual/365</v>
      </c>
      <c r="S55" s="1487">
        <f>B51</f>
        <v>25205.47945</v>
      </c>
      <c r="T55" s="1470" t="str">
        <f t="shared" ref="T55:U55" si="5">T42</f>
        <v>Active</v>
      </c>
      <c r="U55" s="1470" t="str">
        <f t="shared" si="5"/>
        <v>CONF-ISO-40008-20251116</v>
      </c>
      <c r="V55" s="1455"/>
      <c r="W55" s="1444">
        <f t="shared" ref="W55:X55" si="6">W42</f>
        <v>35</v>
      </c>
      <c r="X55" s="1505" t="str">
        <f t="shared" si="6"/>
        <v>CIMB0107537002338</v>
      </c>
      <c r="Y55" s="1439"/>
      <c r="Z55" s="1439"/>
    </row>
    <row r="56">
      <c r="A56" s="1457"/>
      <c r="B56" s="1459"/>
      <c r="C56" s="1459"/>
      <c r="D56" s="1459"/>
      <c r="E56" s="1457"/>
      <c r="F56" s="1457"/>
      <c r="G56" s="1482"/>
      <c r="H56" s="1457"/>
      <c r="I56" s="1457"/>
      <c r="J56" s="1457"/>
      <c r="K56" s="1457"/>
      <c r="L56" s="1457"/>
      <c r="M56" s="1457"/>
      <c r="N56" s="1457"/>
      <c r="O56" s="1457"/>
      <c r="P56" s="1457"/>
      <c r="Q56" s="1439"/>
      <c r="R56" s="1439"/>
      <c r="S56" s="1439"/>
      <c r="T56" s="1439"/>
      <c r="U56" s="1439"/>
      <c r="V56" s="1439"/>
      <c r="W56" s="1439"/>
      <c r="X56" s="1439"/>
      <c r="Y56" s="1439"/>
      <c r="Z56" s="1439"/>
    </row>
    <row r="57">
      <c r="A57" s="1497" t="s">
        <v>1177</v>
      </c>
      <c r="B57" s="1439"/>
      <c r="C57" s="1457"/>
      <c r="D57" s="1457"/>
      <c r="E57" s="1457"/>
      <c r="F57" s="1457"/>
      <c r="G57" s="1457"/>
      <c r="H57" s="1457"/>
      <c r="I57" s="1457"/>
      <c r="J57" s="1457"/>
      <c r="K57" s="1457"/>
      <c r="L57" s="1457"/>
      <c r="M57" s="1457"/>
      <c r="N57" s="1457"/>
      <c r="O57" s="1457"/>
      <c r="P57" s="1457"/>
      <c r="Q57" s="1439"/>
      <c r="R57" s="1439"/>
      <c r="S57" s="1439"/>
      <c r="T57" s="1439"/>
      <c r="U57" s="1439"/>
      <c r="V57" s="1439"/>
      <c r="W57" s="1439"/>
      <c r="X57" s="1439"/>
      <c r="Y57" s="1439"/>
      <c r="Z57" s="1439"/>
    </row>
    <row r="58">
      <c r="A58" s="1457"/>
      <c r="B58" s="1459"/>
      <c r="C58" s="1459"/>
      <c r="D58" s="1459"/>
      <c r="E58" s="1457"/>
      <c r="F58" s="1457"/>
      <c r="G58" s="1482"/>
      <c r="H58" s="1457"/>
      <c r="I58" s="1457"/>
      <c r="J58" s="1457"/>
      <c r="K58" s="1457"/>
      <c r="L58" s="1457"/>
      <c r="M58" s="1457"/>
      <c r="N58" s="1482"/>
      <c r="O58" s="1457"/>
      <c r="P58" s="1457"/>
      <c r="Q58" s="1439"/>
      <c r="R58" s="1439"/>
      <c r="S58" s="1439"/>
      <c r="T58" s="1439"/>
      <c r="U58" s="1439"/>
      <c r="V58" s="1439"/>
      <c r="W58" s="1439"/>
      <c r="X58" s="1439"/>
      <c r="Y58" s="1439"/>
      <c r="Z58" s="1439"/>
    </row>
    <row r="59">
      <c r="A59" s="1511" t="s">
        <v>1146</v>
      </c>
      <c r="C59" s="1457"/>
      <c r="D59" s="1457"/>
      <c r="E59" s="1457"/>
      <c r="F59" s="1457"/>
      <c r="G59" s="1457"/>
      <c r="H59" s="1457"/>
      <c r="I59" s="1457"/>
      <c r="J59" s="1457"/>
      <c r="K59" s="1457"/>
      <c r="L59" s="1457"/>
      <c r="M59" s="1457"/>
      <c r="N59" s="1457"/>
      <c r="O59" s="1457"/>
      <c r="P59" s="1457"/>
      <c r="Q59" s="1439"/>
      <c r="R59" s="1439"/>
      <c r="S59" s="1439"/>
      <c r="T59" s="1439"/>
      <c r="U59" s="1439"/>
      <c r="V59" s="1439"/>
      <c r="W59" s="1439"/>
      <c r="X59" s="1439"/>
      <c r="Y59" s="1439"/>
      <c r="Z59" s="1439"/>
    </row>
    <row r="60">
      <c r="A60" s="1450" t="s">
        <v>1161</v>
      </c>
      <c r="B60" s="1439"/>
      <c r="C60" s="1457"/>
      <c r="D60" s="1457"/>
      <c r="E60" s="1457"/>
      <c r="F60" s="1457"/>
      <c r="G60" s="1457"/>
      <c r="H60" s="1457"/>
      <c r="I60" s="1457"/>
      <c r="J60" s="1457"/>
      <c r="K60" s="1457"/>
      <c r="L60" s="1457"/>
      <c r="M60" s="1457"/>
      <c r="N60" s="1457"/>
      <c r="O60" s="1457"/>
      <c r="P60" s="1457"/>
      <c r="Q60" s="1439"/>
      <c r="R60" s="1439"/>
      <c r="S60" s="1439"/>
      <c r="T60" s="1439"/>
      <c r="U60" s="1439"/>
      <c r="V60" s="1439"/>
      <c r="W60" s="1439"/>
      <c r="X60" s="1439"/>
      <c r="Y60" s="1439"/>
      <c r="Z60" s="1439"/>
    </row>
    <row r="61">
      <c r="A61" s="1457" t="s">
        <v>1992</v>
      </c>
      <c r="D61" s="1457"/>
      <c r="E61" s="1457"/>
      <c r="F61" s="1457"/>
      <c r="G61" s="1457"/>
      <c r="H61" s="1457"/>
      <c r="I61" s="1457"/>
      <c r="J61" s="1457"/>
      <c r="K61" s="1457"/>
      <c r="L61" s="1457"/>
      <c r="M61" s="1457"/>
      <c r="N61" s="1457"/>
      <c r="O61" s="1457"/>
      <c r="P61" s="1457"/>
      <c r="Q61" s="1439"/>
      <c r="R61" s="1439"/>
      <c r="S61" s="1439"/>
      <c r="T61" s="1439"/>
      <c r="U61" s="1439"/>
      <c r="V61" s="1439"/>
      <c r="W61" s="1439"/>
      <c r="X61" s="1439"/>
      <c r="Y61" s="1439"/>
      <c r="Z61" s="1439"/>
    </row>
    <row r="62">
      <c r="A62" s="1512" t="s">
        <v>1993</v>
      </c>
      <c r="E62" s="1457"/>
      <c r="F62" s="1457"/>
      <c r="G62" s="1457"/>
      <c r="H62" s="1457"/>
      <c r="I62" s="1457"/>
      <c r="J62" s="1457"/>
      <c r="K62" s="1457"/>
      <c r="L62" s="1457"/>
      <c r="M62" s="1457"/>
      <c r="N62" s="1457"/>
      <c r="O62" s="1457"/>
      <c r="P62" s="1457"/>
      <c r="Q62" s="1439"/>
      <c r="R62" s="1439"/>
      <c r="S62" s="1439"/>
      <c r="T62" s="1439"/>
      <c r="U62" s="1439"/>
      <c r="V62" s="1439"/>
      <c r="W62" s="1439"/>
      <c r="X62" s="1439"/>
      <c r="Y62" s="1439"/>
      <c r="Z62" s="1439"/>
    </row>
    <row r="63">
      <c r="A63" s="1441" t="s">
        <v>1994</v>
      </c>
      <c r="B63" s="1439"/>
      <c r="C63" s="1439"/>
      <c r="D63" s="1439"/>
      <c r="E63" s="1439"/>
      <c r="F63" s="1439"/>
      <c r="G63" s="1439"/>
      <c r="H63" s="1457"/>
      <c r="I63" s="1457"/>
      <c r="J63" s="1457"/>
      <c r="K63" s="1457"/>
      <c r="L63" s="1457"/>
      <c r="M63" s="1457"/>
      <c r="N63" s="1457"/>
      <c r="O63" s="1457"/>
      <c r="P63" s="1457"/>
      <c r="Q63" s="1439"/>
      <c r="R63" s="1439"/>
      <c r="S63" s="1439"/>
      <c r="T63" s="1439"/>
      <c r="U63" s="1439"/>
      <c r="V63" s="1439"/>
      <c r="W63" s="1439"/>
      <c r="X63" s="1439"/>
      <c r="Y63" s="1439"/>
      <c r="Z63" s="1439"/>
    </row>
    <row r="64">
      <c r="A64" s="1506" t="s">
        <v>1995</v>
      </c>
      <c r="B64" s="1408"/>
      <c r="C64" s="1459"/>
      <c r="D64" s="1459"/>
      <c r="E64" s="1457"/>
      <c r="F64" s="1457"/>
      <c r="G64" s="1482"/>
      <c r="H64" s="1457"/>
      <c r="I64" s="1457"/>
      <c r="J64" s="1457"/>
      <c r="K64" s="1457"/>
      <c r="L64" s="1457"/>
      <c r="M64" s="1457"/>
      <c r="N64" s="1482"/>
      <c r="O64" s="1457"/>
      <c r="P64" s="1457"/>
      <c r="Q64" s="1439"/>
      <c r="R64" s="1439"/>
      <c r="S64" s="1439"/>
      <c r="T64" s="1439"/>
      <c r="U64" s="1439"/>
      <c r="V64" s="1439"/>
      <c r="W64" s="1439"/>
      <c r="X64" s="1439"/>
      <c r="Y64" s="1439"/>
      <c r="Z64" s="1439"/>
    </row>
    <row r="65">
      <c r="A65" s="1452" t="s">
        <v>602</v>
      </c>
      <c r="B65" s="1452" t="s">
        <v>583</v>
      </c>
      <c r="C65" s="1452" t="s">
        <v>585</v>
      </c>
      <c r="D65" s="1452" t="s">
        <v>525</v>
      </c>
      <c r="E65" s="1452" t="s">
        <v>604</v>
      </c>
      <c r="F65" s="1452" t="s">
        <v>7</v>
      </c>
      <c r="G65" s="1452" t="s">
        <v>606</v>
      </c>
      <c r="H65" s="1452" t="s">
        <v>534</v>
      </c>
      <c r="I65" s="1452" t="s">
        <v>609</v>
      </c>
      <c r="J65" s="1452" t="s">
        <v>613</v>
      </c>
      <c r="K65" s="1452" t="s">
        <v>614</v>
      </c>
      <c r="L65" s="1452" t="s">
        <v>616</v>
      </c>
      <c r="M65" s="1452" t="s">
        <v>620</v>
      </c>
      <c r="N65" s="1452" t="s">
        <v>624</v>
      </c>
      <c r="O65" s="1452" t="s">
        <v>627</v>
      </c>
      <c r="P65" s="1452" t="s">
        <v>630</v>
      </c>
      <c r="Q65" s="1452" t="s">
        <v>633</v>
      </c>
      <c r="R65" s="1452" t="s">
        <v>636</v>
      </c>
      <c r="S65" s="1452" t="s">
        <v>426</v>
      </c>
      <c r="T65" s="1452" t="s">
        <v>548</v>
      </c>
      <c r="U65" s="1452" t="s">
        <v>639</v>
      </c>
      <c r="V65" s="1452" t="s">
        <v>640</v>
      </c>
      <c r="W65" s="1452" t="s">
        <v>644</v>
      </c>
      <c r="X65" s="1453" t="s">
        <v>452</v>
      </c>
      <c r="Y65" s="1441"/>
      <c r="Z65" s="1441"/>
    </row>
    <row r="66">
      <c r="A66" s="1470" t="s">
        <v>453</v>
      </c>
      <c r="B66" s="1470" t="s">
        <v>110</v>
      </c>
      <c r="C66" s="1470" t="s">
        <v>35</v>
      </c>
      <c r="D66" s="1470" t="s">
        <v>35</v>
      </c>
      <c r="E66" s="1470" t="s">
        <v>28</v>
      </c>
      <c r="F66" s="1470" t="s">
        <v>453</v>
      </c>
      <c r="G66" s="1470" t="s">
        <v>126</v>
      </c>
      <c r="H66" s="1470" t="s">
        <v>81</v>
      </c>
      <c r="I66" s="1470" t="s">
        <v>59</v>
      </c>
      <c r="J66" s="1470" t="s">
        <v>28</v>
      </c>
      <c r="K66" s="1470" t="s">
        <v>71</v>
      </c>
      <c r="L66" s="1444" t="s">
        <v>28</v>
      </c>
      <c r="M66" s="1470" t="s">
        <v>59</v>
      </c>
      <c r="N66" s="1470" t="s">
        <v>71</v>
      </c>
      <c r="O66" s="1470" t="s">
        <v>71</v>
      </c>
      <c r="P66" s="1470" t="s">
        <v>35</v>
      </c>
      <c r="Q66" s="1470" t="s">
        <v>35</v>
      </c>
      <c r="R66" s="1470" t="s">
        <v>59</v>
      </c>
      <c r="S66" s="1470" t="s">
        <v>126</v>
      </c>
      <c r="T66" s="1470" t="s">
        <v>59</v>
      </c>
      <c r="U66" s="1470" t="s">
        <v>15</v>
      </c>
      <c r="V66" s="1470" t="s">
        <v>453</v>
      </c>
      <c r="W66" s="1444" t="s">
        <v>8</v>
      </c>
      <c r="X66" s="1502" t="s">
        <v>453</v>
      </c>
      <c r="Y66" s="1439"/>
      <c r="Z66" s="1439"/>
    </row>
    <row r="67">
      <c r="A67" s="1470">
        <f t="shared" ref="A67:R67" si="7">A55</f>
        <v>40008</v>
      </c>
      <c r="B67" s="1503">
        <f t="shared" si="7"/>
        <v>45977.41667</v>
      </c>
      <c r="C67" s="1448">
        <f t="shared" si="7"/>
        <v>45977</v>
      </c>
      <c r="D67" s="1448">
        <f t="shared" si="7"/>
        <v>46012</v>
      </c>
      <c r="E67" s="1504" t="str">
        <f t="shared" si="7"/>
        <v>Borrow</v>
      </c>
      <c r="F67" s="1504">
        <f t="shared" si="7"/>
        <v>104</v>
      </c>
      <c r="G67" s="1445">
        <f t="shared" si="7"/>
        <v>400000000</v>
      </c>
      <c r="H67" s="1470" t="str">
        <f t="shared" si="7"/>
        <v>THB</v>
      </c>
      <c r="I67" s="1470" t="str">
        <f t="shared" si="7"/>
        <v>FIX40008</v>
      </c>
      <c r="J67" s="1470" t="str">
        <f t="shared" si="7"/>
        <v>Fixed</v>
      </c>
      <c r="K67" s="1473">
        <f t="shared" si="7"/>
        <v>2.3</v>
      </c>
      <c r="L67" s="1444" t="str">
        <f t="shared" si="7"/>
        <v/>
      </c>
      <c r="M67" s="1470" t="str">
        <f t="shared" si="7"/>
        <v>FIX</v>
      </c>
      <c r="N67" s="1470" t="str">
        <f t="shared" si="7"/>
        <v> </v>
      </c>
      <c r="O67" s="1470" t="str">
        <f t="shared" si="7"/>
        <v> </v>
      </c>
      <c r="P67" s="1470" t="str">
        <f t="shared" si="7"/>
        <v> </v>
      </c>
      <c r="Q67" s="1470" t="str">
        <f t="shared" si="7"/>
        <v> </v>
      </c>
      <c r="R67" s="1470" t="str">
        <f t="shared" si="7"/>
        <v>Actual/365</v>
      </c>
      <c r="S67" s="1487">
        <v>0.0</v>
      </c>
      <c r="T67" s="1470" t="s">
        <v>1003</v>
      </c>
      <c r="U67" s="1470" t="str">
        <f>U55</f>
        <v>CONF-ISO-40008-20251116</v>
      </c>
      <c r="V67" s="1455"/>
      <c r="W67" s="1444">
        <f t="shared" ref="W67:X67" si="8">W55</f>
        <v>35</v>
      </c>
      <c r="X67" s="1505" t="str">
        <f t="shared" si="8"/>
        <v>CIMB0107537002338</v>
      </c>
      <c r="Y67" s="1439"/>
      <c r="Z67" s="1439"/>
    </row>
    <row r="68">
      <c r="A68" s="1457"/>
      <c r="B68" s="1457"/>
      <c r="C68" s="1457"/>
      <c r="D68" s="1457"/>
      <c r="E68" s="1457"/>
      <c r="F68" s="1457"/>
      <c r="G68" s="1457"/>
      <c r="H68" s="1457"/>
      <c r="I68" s="1457"/>
      <c r="J68" s="1457"/>
      <c r="K68" s="1457"/>
      <c r="L68" s="1457"/>
      <c r="M68" s="1457"/>
      <c r="N68" s="1457"/>
      <c r="O68" s="1457"/>
      <c r="P68" s="1457"/>
      <c r="Q68" s="1439"/>
      <c r="R68" s="1439"/>
      <c r="S68" s="1439"/>
      <c r="T68" s="1439"/>
      <c r="U68" s="1439"/>
      <c r="V68" s="1439"/>
      <c r="W68" s="1439"/>
      <c r="X68" s="1439"/>
      <c r="Y68" s="1439"/>
      <c r="Z68" s="1439"/>
    </row>
    <row r="69">
      <c r="A69" s="1497" t="s">
        <v>1996</v>
      </c>
      <c r="B69" s="1439"/>
      <c r="C69" s="1439"/>
      <c r="D69" s="1457"/>
      <c r="E69" s="1482"/>
      <c r="F69" s="1482"/>
      <c r="G69" s="1482"/>
      <c r="H69" s="1507"/>
      <c r="I69" s="1457"/>
      <c r="J69" s="1457"/>
      <c r="K69" s="1457"/>
      <c r="L69" s="1457"/>
      <c r="M69" s="1457"/>
      <c r="N69" s="1457"/>
      <c r="O69" s="1457"/>
      <c r="P69" s="1457"/>
      <c r="Q69" s="1439"/>
      <c r="R69" s="1439"/>
      <c r="S69" s="1439"/>
      <c r="T69" s="1439"/>
      <c r="U69" s="1439"/>
      <c r="V69" s="1439"/>
      <c r="W69" s="1439"/>
      <c r="X69" s="1439"/>
      <c r="Y69" s="1439"/>
      <c r="Z69" s="1439"/>
    </row>
    <row r="70">
      <c r="A70" s="1457" t="s">
        <v>1997</v>
      </c>
      <c r="B70" s="1439"/>
      <c r="C70" s="1439"/>
      <c r="D70" s="1457"/>
      <c r="E70" s="1457"/>
      <c r="F70" s="1457"/>
      <c r="G70" s="1457"/>
      <c r="H70" s="1457"/>
      <c r="I70" s="1457"/>
      <c r="J70" s="1457"/>
      <c r="K70" s="1457"/>
      <c r="L70" s="1457"/>
      <c r="M70" s="1457"/>
      <c r="N70" s="1457"/>
      <c r="O70" s="1457"/>
      <c r="P70" s="1457"/>
      <c r="Q70" s="1439"/>
      <c r="R70" s="1439"/>
      <c r="S70" s="1439"/>
      <c r="T70" s="1439"/>
      <c r="U70" s="1439"/>
      <c r="V70" s="1439"/>
      <c r="W70" s="1439"/>
      <c r="X70" s="1439"/>
      <c r="Y70" s="1439"/>
      <c r="Z70" s="1439"/>
    </row>
    <row r="71">
      <c r="A71" s="1508" t="s">
        <v>1998</v>
      </c>
      <c r="B71" s="1439"/>
      <c r="C71" s="1439"/>
      <c r="D71" s="1457"/>
      <c r="E71" s="1457"/>
      <c r="F71" s="1457"/>
      <c r="G71" s="1457"/>
      <c r="H71" s="1457"/>
      <c r="I71" s="1457"/>
      <c r="J71" s="1457"/>
      <c r="K71" s="1457"/>
      <c r="L71" s="1457"/>
      <c r="M71" s="1457"/>
      <c r="N71" s="1457"/>
      <c r="O71" s="1457"/>
      <c r="P71" s="1457"/>
      <c r="Q71" s="1439"/>
      <c r="R71" s="1439"/>
      <c r="S71" s="1439"/>
      <c r="T71" s="1439"/>
      <c r="U71" s="1439"/>
      <c r="V71" s="1439"/>
      <c r="W71" s="1439"/>
      <c r="X71" s="1439"/>
      <c r="Y71" s="1439"/>
      <c r="Z71" s="1439"/>
    </row>
    <row r="72">
      <c r="A72" s="1450" t="s">
        <v>1161</v>
      </c>
      <c r="B72" s="1457"/>
      <c r="C72" s="1457"/>
      <c r="D72" s="1457"/>
      <c r="E72" s="1457"/>
      <c r="F72" s="1457"/>
      <c r="G72" s="1457"/>
      <c r="H72" s="1457"/>
      <c r="I72" s="1457"/>
      <c r="J72" s="1457"/>
      <c r="K72" s="1457"/>
      <c r="L72" s="1457"/>
      <c r="M72" s="1457"/>
      <c r="N72" s="1457"/>
      <c r="O72" s="1457"/>
      <c r="P72" s="1457"/>
      <c r="Q72" s="1439"/>
      <c r="R72" s="1439"/>
      <c r="S72" s="1439"/>
      <c r="T72" s="1439"/>
      <c r="U72" s="1439"/>
      <c r="V72" s="1439"/>
      <c r="W72" s="1439"/>
      <c r="X72" s="1439"/>
      <c r="Y72" s="1439"/>
      <c r="Z72" s="1439"/>
    </row>
    <row r="73">
      <c r="A73" s="1457" t="s">
        <v>1999</v>
      </c>
      <c r="F73" s="1457"/>
      <c r="G73" s="1457"/>
      <c r="H73" s="1457"/>
      <c r="I73" s="1457"/>
      <c r="J73" s="1457"/>
      <c r="K73" s="1457"/>
      <c r="L73" s="1457"/>
      <c r="M73" s="1457"/>
      <c r="N73" s="1457"/>
      <c r="O73" s="1457"/>
      <c r="P73" s="1457"/>
      <c r="Q73" s="1439"/>
      <c r="R73" s="1439"/>
      <c r="S73" s="1439"/>
      <c r="T73" s="1439"/>
      <c r="U73" s="1439"/>
      <c r="V73" s="1439"/>
      <c r="W73" s="1439"/>
      <c r="X73" s="1439"/>
      <c r="Y73" s="1439"/>
      <c r="Z73" s="1439"/>
    </row>
    <row r="74">
      <c r="A74" s="1438" t="s">
        <v>2000</v>
      </c>
      <c r="B74" s="1457"/>
      <c r="C74" s="1457"/>
      <c r="D74" s="1457"/>
      <c r="E74" s="1457"/>
      <c r="F74" s="1457"/>
      <c r="G74" s="1457"/>
      <c r="H74" s="1457"/>
      <c r="I74" s="1457"/>
      <c r="J74" s="1457"/>
      <c r="K74" s="1457"/>
      <c r="L74" s="1457"/>
      <c r="M74" s="1457"/>
      <c r="N74" s="1457"/>
      <c r="O74" s="1457"/>
      <c r="P74" s="1457"/>
      <c r="Q74" s="1439"/>
      <c r="R74" s="1439"/>
      <c r="S74" s="1439"/>
      <c r="T74" s="1439"/>
      <c r="U74" s="1439"/>
      <c r="V74" s="1439"/>
      <c r="W74" s="1439"/>
      <c r="X74" s="1439"/>
      <c r="Y74" s="1439"/>
      <c r="Z74" s="1439"/>
    </row>
    <row r="75">
      <c r="A75" s="1457" t="s">
        <v>2001</v>
      </c>
      <c r="B75" s="1439"/>
      <c r="C75" s="1457"/>
      <c r="D75" s="1457"/>
      <c r="E75" s="1457"/>
      <c r="F75" s="1457"/>
      <c r="G75" s="1457"/>
      <c r="H75" s="1457"/>
      <c r="I75" s="1457"/>
      <c r="J75" s="1457"/>
      <c r="K75" s="1457"/>
      <c r="L75" s="1457"/>
      <c r="M75" s="1457"/>
      <c r="N75" s="1457"/>
      <c r="O75" s="1457"/>
      <c r="P75" s="1457"/>
      <c r="Q75" s="1439"/>
      <c r="R75" s="1439"/>
      <c r="S75" s="1439"/>
      <c r="T75" s="1439"/>
      <c r="U75" s="1439"/>
      <c r="V75" s="1439"/>
      <c r="W75" s="1439"/>
      <c r="X75" s="1439"/>
      <c r="Y75" s="1439"/>
      <c r="Z75" s="1439"/>
    </row>
    <row r="76">
      <c r="A76" s="1457" t="s">
        <v>2002</v>
      </c>
      <c r="B76" s="1439">
        <f>(400000000*2.3%/365) * 14</f>
        <v>352876.7123</v>
      </c>
      <c r="C76" s="1439" t="s">
        <v>83</v>
      </c>
      <c r="D76" s="1457"/>
      <c r="E76" s="1457"/>
      <c r="F76" s="1457"/>
      <c r="G76" s="1457"/>
      <c r="H76" s="1457"/>
      <c r="I76" s="1457"/>
      <c r="J76" s="1457"/>
      <c r="K76" s="1457"/>
      <c r="L76" s="1457"/>
      <c r="M76" s="1457"/>
      <c r="N76" s="1457"/>
      <c r="O76" s="1457"/>
      <c r="P76" s="1457"/>
      <c r="Q76" s="1439"/>
      <c r="R76" s="1439"/>
      <c r="S76" s="1439"/>
      <c r="T76" s="1439"/>
      <c r="U76" s="1439"/>
      <c r="V76" s="1439"/>
      <c r="W76" s="1439"/>
      <c r="X76" s="1439"/>
      <c r="Y76" s="1439"/>
      <c r="Z76" s="1439"/>
    </row>
    <row r="77">
      <c r="A77" s="1439"/>
      <c r="B77" s="1439"/>
      <c r="C77" s="1439"/>
      <c r="D77" s="1457"/>
      <c r="E77" s="1457"/>
      <c r="F77" s="1457"/>
      <c r="G77" s="1457"/>
      <c r="H77" s="1457"/>
      <c r="I77" s="1457"/>
      <c r="J77" s="1457"/>
      <c r="K77" s="1457"/>
      <c r="L77" s="1457"/>
      <c r="M77" s="1457"/>
      <c r="N77" s="1457"/>
      <c r="O77" s="1457"/>
      <c r="P77" s="1457"/>
      <c r="Q77" s="1439"/>
      <c r="R77" s="1439"/>
      <c r="S77" s="1439"/>
      <c r="T77" s="1439"/>
      <c r="U77" s="1439"/>
      <c r="V77" s="1439"/>
      <c r="W77" s="1439"/>
      <c r="X77" s="1439"/>
      <c r="Y77" s="1439"/>
      <c r="Z77" s="1439"/>
    </row>
    <row r="78">
      <c r="A78" s="1452" t="s">
        <v>602</v>
      </c>
      <c r="B78" s="1452" t="s">
        <v>583</v>
      </c>
      <c r="C78" s="1452" t="s">
        <v>585</v>
      </c>
      <c r="D78" s="1452" t="s">
        <v>525</v>
      </c>
      <c r="E78" s="1452" t="s">
        <v>604</v>
      </c>
      <c r="F78" s="1452" t="s">
        <v>7</v>
      </c>
      <c r="G78" s="1452" t="s">
        <v>606</v>
      </c>
      <c r="H78" s="1452" t="s">
        <v>534</v>
      </c>
      <c r="I78" s="1452" t="s">
        <v>609</v>
      </c>
      <c r="J78" s="1452" t="s">
        <v>613</v>
      </c>
      <c r="K78" s="1452" t="s">
        <v>614</v>
      </c>
      <c r="L78" s="1452" t="s">
        <v>616</v>
      </c>
      <c r="M78" s="1452" t="s">
        <v>620</v>
      </c>
      <c r="N78" s="1452" t="s">
        <v>624</v>
      </c>
      <c r="O78" s="1452" t="s">
        <v>627</v>
      </c>
      <c r="P78" s="1452" t="s">
        <v>630</v>
      </c>
      <c r="Q78" s="1452" t="s">
        <v>633</v>
      </c>
      <c r="R78" s="1452" t="s">
        <v>636</v>
      </c>
      <c r="S78" s="1452" t="s">
        <v>426</v>
      </c>
      <c r="T78" s="1452" t="s">
        <v>548</v>
      </c>
      <c r="U78" s="1452" t="s">
        <v>639</v>
      </c>
      <c r="V78" s="1452" t="s">
        <v>640</v>
      </c>
      <c r="W78" s="1452" t="s">
        <v>644</v>
      </c>
      <c r="X78" s="1453" t="s">
        <v>452</v>
      </c>
      <c r="Y78" s="1441"/>
      <c r="Z78" s="1441"/>
    </row>
    <row r="79">
      <c r="A79" s="1470" t="s">
        <v>453</v>
      </c>
      <c r="B79" s="1470" t="s">
        <v>110</v>
      </c>
      <c r="C79" s="1470" t="s">
        <v>35</v>
      </c>
      <c r="D79" s="1470" t="s">
        <v>35</v>
      </c>
      <c r="E79" s="1470" t="s">
        <v>28</v>
      </c>
      <c r="F79" s="1470" t="s">
        <v>453</v>
      </c>
      <c r="G79" s="1470" t="s">
        <v>126</v>
      </c>
      <c r="H79" s="1470" t="s">
        <v>81</v>
      </c>
      <c r="I79" s="1470" t="s">
        <v>59</v>
      </c>
      <c r="J79" s="1470" t="s">
        <v>28</v>
      </c>
      <c r="K79" s="1470" t="s">
        <v>71</v>
      </c>
      <c r="L79" s="1444" t="s">
        <v>28</v>
      </c>
      <c r="M79" s="1470" t="s">
        <v>59</v>
      </c>
      <c r="N79" s="1470" t="s">
        <v>71</v>
      </c>
      <c r="O79" s="1470" t="s">
        <v>71</v>
      </c>
      <c r="P79" s="1470" t="s">
        <v>35</v>
      </c>
      <c r="Q79" s="1470" t="s">
        <v>35</v>
      </c>
      <c r="R79" s="1470" t="s">
        <v>59</v>
      </c>
      <c r="S79" s="1470" t="s">
        <v>126</v>
      </c>
      <c r="T79" s="1470" t="s">
        <v>59</v>
      </c>
      <c r="U79" s="1470" t="s">
        <v>15</v>
      </c>
      <c r="V79" s="1470" t="s">
        <v>453</v>
      </c>
      <c r="W79" s="1444" t="s">
        <v>8</v>
      </c>
      <c r="X79" s="1502" t="s">
        <v>453</v>
      </c>
      <c r="Y79" s="1439"/>
      <c r="Z79" s="1439"/>
    </row>
    <row r="80">
      <c r="A80" s="1470">
        <f t="shared" ref="A80:R80" si="9">A55</f>
        <v>40008</v>
      </c>
      <c r="B80" s="1503">
        <f t="shared" si="9"/>
        <v>45977.41667</v>
      </c>
      <c r="C80" s="1448">
        <f t="shared" si="9"/>
        <v>45977</v>
      </c>
      <c r="D80" s="1448">
        <f t="shared" si="9"/>
        <v>46012</v>
      </c>
      <c r="E80" s="1504" t="str">
        <f t="shared" si="9"/>
        <v>Borrow</v>
      </c>
      <c r="F80" s="1504">
        <f t="shared" si="9"/>
        <v>104</v>
      </c>
      <c r="G80" s="1445">
        <f t="shared" si="9"/>
        <v>400000000</v>
      </c>
      <c r="H80" s="1470" t="str">
        <f t="shared" si="9"/>
        <v>THB</v>
      </c>
      <c r="I80" s="1470" t="str">
        <f t="shared" si="9"/>
        <v>FIX40008</v>
      </c>
      <c r="J80" s="1470" t="str">
        <f t="shared" si="9"/>
        <v>Fixed</v>
      </c>
      <c r="K80" s="1473">
        <f t="shared" si="9"/>
        <v>2.3</v>
      </c>
      <c r="L80" s="1444" t="str">
        <f t="shared" si="9"/>
        <v/>
      </c>
      <c r="M80" s="1470" t="str">
        <f t="shared" si="9"/>
        <v>FIX</v>
      </c>
      <c r="N80" s="1470" t="str">
        <f t="shared" si="9"/>
        <v> </v>
      </c>
      <c r="O80" s="1470" t="str">
        <f t="shared" si="9"/>
        <v> </v>
      </c>
      <c r="P80" s="1470" t="str">
        <f t="shared" si="9"/>
        <v> </v>
      </c>
      <c r="Q80" s="1470" t="str">
        <f t="shared" si="9"/>
        <v> </v>
      </c>
      <c r="R80" s="1470" t="str">
        <f t="shared" si="9"/>
        <v>Actual/365</v>
      </c>
      <c r="S80" s="1487">
        <f>B76</f>
        <v>352876.7123</v>
      </c>
      <c r="T80" s="1470" t="str">
        <f t="shared" ref="T80:U80" si="10">T55</f>
        <v>Active</v>
      </c>
      <c r="U80" s="1470" t="str">
        <f t="shared" si="10"/>
        <v>CONF-ISO-40008-20251116</v>
      </c>
      <c r="V80" s="1455"/>
      <c r="W80" s="1444">
        <f t="shared" ref="W80:X80" si="11">W55</f>
        <v>35</v>
      </c>
      <c r="X80" s="1505" t="str">
        <f t="shared" si="11"/>
        <v>CIMB0107537002338</v>
      </c>
      <c r="Y80" s="1439"/>
      <c r="Z80" s="1439"/>
    </row>
    <row r="81">
      <c r="A81" s="1439"/>
      <c r="B81" s="1439"/>
      <c r="C81" s="1439"/>
      <c r="D81" s="1439"/>
      <c r="E81" s="1439"/>
      <c r="F81" s="1439"/>
      <c r="G81" s="1439"/>
      <c r="H81" s="1439"/>
      <c r="I81" s="1439"/>
      <c r="J81" s="1439"/>
      <c r="K81" s="1439"/>
      <c r="L81" s="1439"/>
      <c r="M81" s="1439"/>
      <c r="N81" s="1439"/>
      <c r="O81" s="1439"/>
      <c r="P81" s="1439"/>
      <c r="Q81" s="1439"/>
      <c r="R81" s="1439"/>
      <c r="S81" s="1439"/>
      <c r="T81" s="1439"/>
      <c r="U81" s="1439"/>
      <c r="V81" s="1439"/>
      <c r="W81" s="1439"/>
      <c r="X81" s="1439"/>
      <c r="Y81" s="1439"/>
      <c r="Z81" s="1439"/>
    </row>
    <row r="82">
      <c r="A82" s="1439"/>
      <c r="B82" s="1439"/>
      <c r="C82" s="1439"/>
      <c r="D82" s="1439"/>
      <c r="E82" s="1439"/>
      <c r="F82" s="1439"/>
      <c r="G82" s="1439"/>
      <c r="H82" s="1439"/>
      <c r="I82" s="1439"/>
      <c r="J82" s="1439"/>
      <c r="K82" s="1439"/>
      <c r="L82" s="1439"/>
      <c r="M82" s="1439"/>
      <c r="N82" s="1439"/>
      <c r="O82" s="1439"/>
      <c r="P82" s="1439"/>
      <c r="Q82" s="1439"/>
      <c r="R82" s="1439"/>
      <c r="S82" s="1439"/>
      <c r="T82" s="1439"/>
      <c r="U82" s="1439"/>
      <c r="V82" s="1439"/>
      <c r="W82" s="1439"/>
      <c r="X82" s="1439"/>
      <c r="Y82" s="1439"/>
      <c r="Z82" s="1439"/>
    </row>
    <row r="83">
      <c r="A83" s="1439"/>
      <c r="B83" s="1439"/>
      <c r="C83" s="1439"/>
      <c r="D83" s="1439"/>
      <c r="E83" s="1439"/>
      <c r="F83" s="1439"/>
      <c r="G83" s="1439"/>
      <c r="H83" s="1439"/>
      <c r="I83" s="1439"/>
      <c r="J83" s="1439"/>
      <c r="K83" s="1439"/>
      <c r="L83" s="1439"/>
      <c r="M83" s="1439"/>
      <c r="N83" s="1439"/>
      <c r="O83" s="1439"/>
      <c r="P83" s="1439"/>
      <c r="Q83" s="1439"/>
      <c r="R83" s="1439"/>
      <c r="S83" s="1439"/>
      <c r="T83" s="1439"/>
      <c r="U83" s="1439"/>
      <c r="V83" s="1439"/>
      <c r="W83" s="1439"/>
      <c r="X83" s="1439"/>
      <c r="Y83" s="1439"/>
      <c r="Z83" s="1439"/>
    </row>
    <row r="84">
      <c r="A84" s="1439"/>
      <c r="B84" s="1439"/>
      <c r="C84" s="1439"/>
      <c r="D84" s="1439"/>
      <c r="E84" s="1439"/>
      <c r="F84" s="1439"/>
      <c r="G84" s="1439"/>
      <c r="H84" s="1439"/>
      <c r="I84" s="1439"/>
      <c r="J84" s="1439"/>
      <c r="K84" s="1439"/>
      <c r="L84" s="1439"/>
      <c r="M84" s="1439"/>
      <c r="N84" s="1439"/>
      <c r="O84" s="1439"/>
      <c r="P84" s="1439"/>
      <c r="Q84" s="1439"/>
      <c r="R84" s="1439"/>
      <c r="S84" s="1439"/>
      <c r="T84" s="1439"/>
      <c r="U84" s="1439"/>
      <c r="V84" s="1439"/>
      <c r="W84" s="1439"/>
      <c r="X84" s="1439"/>
      <c r="Y84" s="1439"/>
      <c r="Z84" s="1439"/>
    </row>
    <row r="85">
      <c r="A85" s="1439"/>
      <c r="B85" s="1439"/>
      <c r="C85" s="1439"/>
      <c r="D85" s="1439"/>
      <c r="E85" s="1439"/>
      <c r="F85" s="1439"/>
      <c r="G85" s="1439"/>
      <c r="H85" s="1439"/>
      <c r="I85" s="1439"/>
      <c r="J85" s="1439"/>
      <c r="K85" s="1439"/>
      <c r="L85" s="1439"/>
      <c r="M85" s="1439"/>
      <c r="N85" s="1439"/>
      <c r="O85" s="1439"/>
      <c r="P85" s="1439"/>
      <c r="Q85" s="1439"/>
      <c r="R85" s="1439"/>
      <c r="S85" s="1439"/>
      <c r="T85" s="1439"/>
      <c r="U85" s="1439"/>
      <c r="V85" s="1439"/>
      <c r="W85" s="1439"/>
      <c r="X85" s="1439"/>
      <c r="Y85" s="1439"/>
      <c r="Z85" s="1439"/>
    </row>
    <row r="86">
      <c r="A86" s="1439"/>
      <c r="B86" s="1439"/>
      <c r="C86" s="1439"/>
      <c r="D86" s="1439"/>
      <c r="E86" s="1439"/>
      <c r="F86" s="1439"/>
      <c r="G86" s="1439"/>
      <c r="H86" s="1439"/>
      <c r="I86" s="1439"/>
      <c r="J86" s="1439"/>
      <c r="K86" s="1439"/>
      <c r="L86" s="1439"/>
      <c r="M86" s="1439"/>
      <c r="N86" s="1439"/>
      <c r="O86" s="1439"/>
      <c r="P86" s="1439"/>
      <c r="Q86" s="1439"/>
      <c r="R86" s="1439"/>
      <c r="S86" s="1439"/>
      <c r="T86" s="1439"/>
      <c r="U86" s="1439"/>
      <c r="V86" s="1439"/>
      <c r="W86" s="1439"/>
      <c r="X86" s="1439"/>
      <c r="Y86" s="1439"/>
      <c r="Z86" s="1439"/>
    </row>
    <row r="87">
      <c r="A87" s="1439"/>
      <c r="B87" s="1439"/>
      <c r="C87" s="1439"/>
      <c r="D87" s="1439"/>
      <c r="E87" s="1439"/>
      <c r="F87" s="1439"/>
      <c r="G87" s="1439"/>
      <c r="H87" s="1439"/>
      <c r="I87" s="1439"/>
      <c r="J87" s="1439"/>
      <c r="K87" s="1439"/>
      <c r="L87" s="1439"/>
      <c r="M87" s="1439"/>
      <c r="N87" s="1439"/>
      <c r="O87" s="1439"/>
      <c r="P87" s="1439"/>
      <c r="Q87" s="1439"/>
      <c r="R87" s="1439"/>
      <c r="S87" s="1439"/>
      <c r="T87" s="1439"/>
      <c r="U87" s="1439"/>
      <c r="V87" s="1439"/>
      <c r="W87" s="1439"/>
      <c r="X87" s="1439"/>
      <c r="Y87" s="1439"/>
      <c r="Z87" s="1439"/>
    </row>
    <row r="88">
      <c r="A88" s="1439"/>
      <c r="B88" s="1439"/>
      <c r="C88" s="1439"/>
      <c r="D88" s="1439"/>
      <c r="E88" s="1439"/>
      <c r="F88" s="1439"/>
      <c r="G88" s="1439"/>
      <c r="H88" s="1439"/>
      <c r="I88" s="1439"/>
      <c r="J88" s="1439"/>
      <c r="K88" s="1439"/>
      <c r="L88" s="1439"/>
      <c r="M88" s="1439"/>
      <c r="N88" s="1439"/>
      <c r="O88" s="1439"/>
      <c r="P88" s="1439"/>
      <c r="Q88" s="1439"/>
      <c r="R88" s="1439"/>
      <c r="S88" s="1439"/>
      <c r="T88" s="1439"/>
      <c r="U88" s="1439"/>
      <c r="V88" s="1439"/>
      <c r="W88" s="1439"/>
      <c r="X88" s="1439"/>
      <c r="Y88" s="1439"/>
      <c r="Z88" s="1439"/>
    </row>
    <row r="89">
      <c r="A89" s="1439"/>
      <c r="B89" s="1439"/>
      <c r="C89" s="1439"/>
      <c r="D89" s="1439"/>
      <c r="E89" s="1439"/>
      <c r="F89" s="1439"/>
      <c r="G89" s="1439"/>
      <c r="H89" s="1439"/>
      <c r="I89" s="1439"/>
      <c r="J89" s="1439"/>
      <c r="K89" s="1439"/>
      <c r="L89" s="1439"/>
      <c r="M89" s="1439"/>
      <c r="N89" s="1439"/>
      <c r="O89" s="1439"/>
      <c r="P89" s="1439"/>
      <c r="Q89" s="1439"/>
      <c r="R89" s="1439"/>
      <c r="S89" s="1439"/>
      <c r="T89" s="1439"/>
      <c r="U89" s="1439"/>
      <c r="V89" s="1439"/>
      <c r="W89" s="1439"/>
      <c r="X89" s="1439"/>
      <c r="Y89" s="1439"/>
      <c r="Z89" s="1439"/>
    </row>
    <row r="90">
      <c r="A90" s="1439"/>
      <c r="B90" s="1439"/>
      <c r="C90" s="1439"/>
      <c r="D90" s="1439"/>
      <c r="E90" s="1439"/>
      <c r="F90" s="1439"/>
      <c r="G90" s="1439"/>
      <c r="H90" s="1439"/>
      <c r="I90" s="1439"/>
      <c r="J90" s="1439"/>
      <c r="K90" s="1439"/>
      <c r="L90" s="1439"/>
      <c r="M90" s="1439"/>
      <c r="N90" s="1439"/>
      <c r="O90" s="1439"/>
      <c r="P90" s="1439"/>
      <c r="Q90" s="1439"/>
      <c r="R90" s="1439"/>
      <c r="S90" s="1439"/>
      <c r="T90" s="1439"/>
      <c r="U90" s="1439"/>
      <c r="V90" s="1439"/>
      <c r="W90" s="1439"/>
      <c r="X90" s="1439"/>
      <c r="Y90" s="1439"/>
      <c r="Z90" s="1439"/>
    </row>
    <row r="91">
      <c r="A91" s="1439"/>
      <c r="B91" s="1439"/>
      <c r="C91" s="1439"/>
      <c r="D91" s="1439"/>
      <c r="E91" s="1439"/>
      <c r="F91" s="1439"/>
      <c r="G91" s="1439"/>
      <c r="H91" s="1439"/>
      <c r="I91" s="1439"/>
      <c r="J91" s="1439"/>
      <c r="K91" s="1439"/>
      <c r="L91" s="1439"/>
      <c r="M91" s="1439"/>
      <c r="N91" s="1439"/>
      <c r="O91" s="1439"/>
      <c r="P91" s="1439"/>
      <c r="Q91" s="1439"/>
      <c r="R91" s="1439"/>
      <c r="S91" s="1439"/>
      <c r="T91" s="1439"/>
      <c r="U91" s="1439"/>
      <c r="V91" s="1439"/>
      <c r="W91" s="1439"/>
      <c r="X91" s="1439"/>
      <c r="Y91" s="1439"/>
      <c r="Z91" s="1439"/>
    </row>
    <row r="92">
      <c r="A92" s="1439"/>
      <c r="B92" s="1439"/>
      <c r="C92" s="1439"/>
      <c r="D92" s="1439"/>
      <c r="E92" s="1439"/>
      <c r="F92" s="1439"/>
      <c r="G92" s="1439"/>
      <c r="H92" s="1439"/>
      <c r="I92" s="1439"/>
      <c r="J92" s="1439"/>
      <c r="K92" s="1439"/>
      <c r="L92" s="1439"/>
      <c r="M92" s="1439"/>
      <c r="N92" s="1439"/>
      <c r="O92" s="1439"/>
      <c r="P92" s="1439"/>
      <c r="Q92" s="1439"/>
      <c r="R92" s="1439"/>
      <c r="S92" s="1439"/>
      <c r="T92" s="1439"/>
      <c r="U92" s="1439"/>
      <c r="V92" s="1439"/>
      <c r="W92" s="1439"/>
      <c r="X92" s="1439"/>
      <c r="Y92" s="1439"/>
      <c r="Z92" s="1439"/>
    </row>
    <row r="93">
      <c r="A93" s="1439"/>
      <c r="B93" s="1439"/>
      <c r="C93" s="1439"/>
      <c r="D93" s="1439"/>
      <c r="E93" s="1439"/>
      <c r="F93" s="1439"/>
      <c r="G93" s="1439"/>
      <c r="H93" s="1439"/>
      <c r="I93" s="1439"/>
      <c r="J93" s="1439"/>
      <c r="K93" s="1439"/>
      <c r="L93" s="1439"/>
      <c r="M93" s="1439"/>
      <c r="N93" s="1439"/>
      <c r="O93" s="1439"/>
      <c r="P93" s="1439"/>
      <c r="Q93" s="1439"/>
      <c r="R93" s="1439"/>
      <c r="S93" s="1439"/>
      <c r="T93" s="1439"/>
      <c r="U93" s="1439"/>
      <c r="V93" s="1439"/>
      <c r="W93" s="1439"/>
      <c r="X93" s="1439"/>
      <c r="Y93" s="1439"/>
      <c r="Z93" s="1439"/>
    </row>
    <row r="94">
      <c r="A94" s="1439"/>
      <c r="B94" s="1439"/>
      <c r="C94" s="1439"/>
      <c r="D94" s="1439"/>
      <c r="E94" s="1439"/>
      <c r="F94" s="1439"/>
      <c r="G94" s="1439"/>
      <c r="H94" s="1439"/>
      <c r="I94" s="1439"/>
      <c r="J94" s="1439"/>
      <c r="K94" s="1439"/>
      <c r="L94" s="1439"/>
      <c r="M94" s="1439"/>
      <c r="N94" s="1439"/>
      <c r="O94" s="1439"/>
      <c r="P94" s="1439"/>
      <c r="Q94" s="1439"/>
      <c r="R94" s="1439"/>
      <c r="S94" s="1439"/>
      <c r="T94" s="1439"/>
      <c r="U94" s="1439"/>
      <c r="V94" s="1439"/>
      <c r="W94" s="1439"/>
      <c r="X94" s="1439"/>
      <c r="Y94" s="1439"/>
      <c r="Z94" s="1439"/>
    </row>
    <row r="95">
      <c r="A95" s="1439"/>
      <c r="B95" s="1439"/>
      <c r="C95" s="1439"/>
      <c r="D95" s="1439"/>
      <c r="E95" s="1439"/>
      <c r="F95" s="1439"/>
      <c r="G95" s="1439"/>
      <c r="H95" s="1439"/>
      <c r="I95" s="1439"/>
      <c r="J95" s="1439"/>
      <c r="K95" s="1439"/>
      <c r="L95" s="1439"/>
      <c r="M95" s="1439"/>
      <c r="N95" s="1439"/>
      <c r="O95" s="1439"/>
      <c r="P95" s="1439"/>
      <c r="Q95" s="1439"/>
      <c r="R95" s="1439"/>
      <c r="S95" s="1439"/>
      <c r="T95" s="1439"/>
      <c r="U95" s="1439"/>
      <c r="V95" s="1439"/>
      <c r="W95" s="1439"/>
      <c r="X95" s="1439"/>
      <c r="Y95" s="1439"/>
      <c r="Z95" s="1439"/>
    </row>
    <row r="96">
      <c r="A96" s="1439"/>
      <c r="B96" s="1439"/>
      <c r="C96" s="1439"/>
      <c r="D96" s="1439"/>
      <c r="E96" s="1439"/>
      <c r="F96" s="1439"/>
      <c r="G96" s="1439"/>
      <c r="H96" s="1439"/>
      <c r="I96" s="1439"/>
      <c r="J96" s="1439"/>
      <c r="K96" s="1439"/>
      <c r="L96" s="1439"/>
      <c r="M96" s="1439"/>
      <c r="N96" s="1439"/>
      <c r="O96" s="1439"/>
      <c r="P96" s="1439"/>
      <c r="Q96" s="1439"/>
      <c r="R96" s="1439"/>
      <c r="S96" s="1439"/>
      <c r="T96" s="1439"/>
      <c r="U96" s="1439"/>
      <c r="V96" s="1439"/>
      <c r="W96" s="1439"/>
      <c r="X96" s="1439"/>
      <c r="Y96" s="1439"/>
      <c r="Z96" s="1439"/>
    </row>
    <row r="97">
      <c r="A97" s="1439"/>
      <c r="B97" s="1439"/>
      <c r="C97" s="1439"/>
      <c r="D97" s="1439"/>
      <c r="E97" s="1439"/>
      <c r="F97" s="1439"/>
      <c r="G97" s="1439"/>
      <c r="H97" s="1439"/>
      <c r="I97" s="1439"/>
      <c r="J97" s="1439"/>
      <c r="K97" s="1439"/>
      <c r="L97" s="1439"/>
      <c r="M97" s="1439"/>
      <c r="N97" s="1439"/>
      <c r="O97" s="1439"/>
      <c r="P97" s="1439"/>
      <c r="Q97" s="1439"/>
      <c r="R97" s="1439"/>
      <c r="S97" s="1439"/>
      <c r="T97" s="1439"/>
      <c r="U97" s="1439"/>
      <c r="V97" s="1439"/>
      <c r="W97" s="1439"/>
      <c r="X97" s="1439"/>
      <c r="Y97" s="1439"/>
      <c r="Z97" s="1439"/>
    </row>
    <row r="98">
      <c r="A98" s="1439"/>
      <c r="B98" s="1439"/>
      <c r="C98" s="1439"/>
      <c r="D98" s="1439"/>
      <c r="E98" s="1439"/>
      <c r="F98" s="1439"/>
      <c r="G98" s="1439"/>
      <c r="H98" s="1439"/>
      <c r="I98" s="1439"/>
      <c r="J98" s="1439"/>
      <c r="K98" s="1439"/>
      <c r="L98" s="1439"/>
      <c r="M98" s="1439"/>
      <c r="N98" s="1439"/>
      <c r="O98" s="1439"/>
      <c r="P98" s="1439"/>
      <c r="Q98" s="1439"/>
      <c r="R98" s="1439"/>
      <c r="S98" s="1439"/>
      <c r="T98" s="1439"/>
      <c r="U98" s="1439"/>
      <c r="V98" s="1439"/>
      <c r="W98" s="1439"/>
      <c r="X98" s="1439"/>
      <c r="Y98" s="1439"/>
      <c r="Z98" s="1439"/>
    </row>
    <row r="99">
      <c r="A99" s="1439"/>
      <c r="B99" s="1439"/>
      <c r="C99" s="1439"/>
      <c r="D99" s="1439"/>
      <c r="E99" s="1439"/>
      <c r="F99" s="1439"/>
      <c r="G99" s="1439"/>
      <c r="H99" s="1439"/>
      <c r="I99" s="1439"/>
      <c r="J99" s="1439"/>
      <c r="K99" s="1439"/>
      <c r="L99" s="1439"/>
      <c r="M99" s="1439"/>
      <c r="N99" s="1439"/>
      <c r="O99" s="1439"/>
      <c r="P99" s="1439"/>
      <c r="Q99" s="1439"/>
      <c r="R99" s="1439"/>
      <c r="S99" s="1439"/>
      <c r="T99" s="1439"/>
      <c r="U99" s="1439"/>
      <c r="V99" s="1439"/>
      <c r="W99" s="1439"/>
      <c r="X99" s="1439"/>
      <c r="Y99" s="1439"/>
      <c r="Z99" s="1439"/>
    </row>
    <row r="100">
      <c r="A100" s="1439"/>
      <c r="B100" s="1439"/>
      <c r="C100" s="1439"/>
      <c r="D100" s="1439"/>
      <c r="E100" s="1439"/>
      <c r="F100" s="1439"/>
      <c r="G100" s="1439"/>
      <c r="H100" s="1439"/>
      <c r="I100" s="1439"/>
      <c r="J100" s="1439"/>
      <c r="K100" s="1439"/>
      <c r="L100" s="1439"/>
      <c r="M100" s="1439"/>
      <c r="N100" s="1439"/>
      <c r="O100" s="1439"/>
      <c r="P100" s="1439"/>
      <c r="Q100" s="1439"/>
      <c r="R100" s="1439"/>
      <c r="S100" s="1439"/>
      <c r="T100" s="1439"/>
      <c r="U100" s="1439"/>
      <c r="V100" s="1439"/>
      <c r="W100" s="1439"/>
      <c r="X100" s="1439"/>
      <c r="Y100" s="1439"/>
      <c r="Z100" s="1439"/>
    </row>
    <row r="101">
      <c r="A101" s="1439"/>
      <c r="B101" s="1439"/>
      <c r="C101" s="1439"/>
      <c r="D101" s="1439"/>
      <c r="E101" s="1439"/>
      <c r="F101" s="1439"/>
      <c r="G101" s="1439"/>
      <c r="H101" s="1439"/>
      <c r="I101" s="1439"/>
      <c r="J101" s="1439"/>
      <c r="K101" s="1439"/>
      <c r="L101" s="1439"/>
      <c r="M101" s="1439"/>
      <c r="N101" s="1439"/>
      <c r="O101" s="1439"/>
      <c r="P101" s="1439"/>
      <c r="Q101" s="1439"/>
      <c r="R101" s="1439"/>
      <c r="S101" s="1439"/>
      <c r="T101" s="1439"/>
      <c r="U101" s="1439"/>
      <c r="V101" s="1439"/>
      <c r="W101" s="1439"/>
      <c r="X101" s="1439"/>
      <c r="Y101" s="1439"/>
      <c r="Z101" s="1439"/>
    </row>
    <row r="102">
      <c r="A102" s="1439"/>
      <c r="B102" s="1439"/>
      <c r="C102" s="1439"/>
      <c r="D102" s="1439"/>
      <c r="E102" s="1439"/>
      <c r="F102" s="1439"/>
      <c r="G102" s="1439"/>
      <c r="H102" s="1439"/>
      <c r="I102" s="1439"/>
      <c r="J102" s="1439"/>
      <c r="K102" s="1439"/>
      <c r="L102" s="1439"/>
      <c r="M102" s="1439"/>
      <c r="N102" s="1439"/>
      <c r="O102" s="1439"/>
      <c r="P102" s="1439"/>
      <c r="Q102" s="1439"/>
      <c r="R102" s="1439"/>
      <c r="S102" s="1439"/>
      <c r="T102" s="1439"/>
      <c r="U102" s="1439"/>
      <c r="V102" s="1439"/>
      <c r="W102" s="1439"/>
      <c r="X102" s="1439"/>
      <c r="Y102" s="1439"/>
      <c r="Z102" s="1439"/>
    </row>
    <row r="103">
      <c r="A103" s="1439"/>
      <c r="B103" s="1439"/>
      <c r="C103" s="1439"/>
      <c r="D103" s="1439"/>
      <c r="E103" s="1439"/>
      <c r="F103" s="1439"/>
      <c r="G103" s="1439"/>
      <c r="H103" s="1439"/>
      <c r="I103" s="1439"/>
      <c r="J103" s="1439"/>
      <c r="K103" s="1439"/>
      <c r="L103" s="1439"/>
      <c r="M103" s="1439"/>
      <c r="N103" s="1439"/>
      <c r="O103" s="1439"/>
      <c r="P103" s="1439"/>
      <c r="Q103" s="1439"/>
      <c r="R103" s="1439"/>
      <c r="S103" s="1439"/>
      <c r="T103" s="1439"/>
      <c r="U103" s="1439"/>
      <c r="V103" s="1439"/>
      <c r="W103" s="1439"/>
      <c r="X103" s="1439"/>
      <c r="Y103" s="1439"/>
      <c r="Z103" s="1439"/>
    </row>
    <row r="104">
      <c r="A104" s="1439"/>
      <c r="B104" s="1439"/>
      <c r="C104" s="1439"/>
      <c r="D104" s="1439"/>
      <c r="E104" s="1439"/>
      <c r="F104" s="1439"/>
      <c r="G104" s="1439"/>
      <c r="H104" s="1439"/>
      <c r="I104" s="1439"/>
      <c r="J104" s="1439"/>
      <c r="K104" s="1439"/>
      <c r="L104" s="1439"/>
      <c r="M104" s="1439"/>
      <c r="N104" s="1439"/>
      <c r="O104" s="1439"/>
      <c r="P104" s="1439"/>
      <c r="Q104" s="1439"/>
      <c r="R104" s="1439"/>
      <c r="S104" s="1439"/>
      <c r="T104" s="1439"/>
      <c r="U104" s="1439"/>
      <c r="V104" s="1439"/>
      <c r="W104" s="1439"/>
      <c r="X104" s="1439"/>
      <c r="Y104" s="1439"/>
      <c r="Z104" s="1439"/>
    </row>
    <row r="105">
      <c r="A105" s="1439"/>
      <c r="B105" s="1439"/>
      <c r="C105" s="1439"/>
      <c r="D105" s="1439"/>
      <c r="E105" s="1439"/>
      <c r="F105" s="1439"/>
      <c r="G105" s="1439"/>
      <c r="H105" s="1439"/>
      <c r="I105" s="1439"/>
      <c r="J105" s="1439"/>
      <c r="K105" s="1439"/>
      <c r="L105" s="1439"/>
      <c r="M105" s="1439"/>
      <c r="N105" s="1439"/>
      <c r="O105" s="1439"/>
      <c r="P105" s="1439"/>
      <c r="Q105" s="1439"/>
      <c r="R105" s="1439"/>
      <c r="S105" s="1439"/>
      <c r="T105" s="1439"/>
      <c r="U105" s="1439"/>
      <c r="V105" s="1439"/>
      <c r="W105" s="1439"/>
      <c r="X105" s="1439"/>
      <c r="Y105" s="1439"/>
      <c r="Z105" s="1439"/>
    </row>
    <row r="106">
      <c r="A106" s="1439"/>
      <c r="B106" s="1439"/>
      <c r="C106" s="1439"/>
      <c r="D106" s="1439"/>
      <c r="E106" s="1439"/>
      <c r="F106" s="1439"/>
      <c r="G106" s="1439"/>
      <c r="H106" s="1439"/>
      <c r="I106" s="1439"/>
      <c r="J106" s="1439"/>
      <c r="K106" s="1439"/>
      <c r="L106" s="1439"/>
      <c r="M106" s="1439"/>
      <c r="N106" s="1439"/>
      <c r="O106" s="1439"/>
      <c r="P106" s="1439"/>
      <c r="Q106" s="1439"/>
      <c r="R106" s="1439"/>
      <c r="S106" s="1439"/>
      <c r="T106" s="1439"/>
      <c r="U106" s="1439"/>
      <c r="V106" s="1439"/>
      <c r="W106" s="1439"/>
      <c r="X106" s="1439"/>
      <c r="Y106" s="1439"/>
      <c r="Z106" s="1439"/>
    </row>
    <row r="107">
      <c r="A107" s="1439"/>
      <c r="B107" s="1439"/>
      <c r="C107" s="1439"/>
      <c r="D107" s="1439"/>
      <c r="E107" s="1439"/>
      <c r="F107" s="1439"/>
      <c r="G107" s="1439"/>
      <c r="H107" s="1439"/>
      <c r="I107" s="1439"/>
      <c r="J107" s="1439"/>
      <c r="K107" s="1439"/>
      <c r="L107" s="1439"/>
      <c r="M107" s="1439"/>
      <c r="N107" s="1439"/>
      <c r="O107" s="1439"/>
      <c r="P107" s="1439"/>
      <c r="Q107" s="1439"/>
      <c r="R107" s="1439"/>
      <c r="S107" s="1439"/>
      <c r="T107" s="1439"/>
      <c r="U107" s="1439"/>
      <c r="V107" s="1439"/>
      <c r="W107" s="1439"/>
      <c r="X107" s="1439"/>
      <c r="Y107" s="1439"/>
      <c r="Z107" s="1439"/>
    </row>
    <row r="108">
      <c r="A108" s="1439"/>
      <c r="B108" s="1439"/>
      <c r="C108" s="1439"/>
      <c r="D108" s="1439"/>
      <c r="E108" s="1439"/>
      <c r="F108" s="1439"/>
      <c r="G108" s="1439"/>
      <c r="H108" s="1439"/>
      <c r="I108" s="1439"/>
      <c r="J108" s="1439"/>
      <c r="K108" s="1439"/>
      <c r="L108" s="1439"/>
      <c r="M108" s="1439"/>
      <c r="N108" s="1439"/>
      <c r="O108" s="1439"/>
      <c r="P108" s="1439"/>
      <c r="Q108" s="1439"/>
      <c r="R108" s="1439"/>
      <c r="S108" s="1439"/>
      <c r="T108" s="1439"/>
      <c r="U108" s="1439"/>
      <c r="V108" s="1439"/>
      <c r="W108" s="1439"/>
      <c r="X108" s="1439"/>
      <c r="Y108" s="1439"/>
      <c r="Z108" s="1439"/>
    </row>
    <row r="109">
      <c r="A109" s="1439"/>
      <c r="B109" s="1439"/>
      <c r="C109" s="1439"/>
      <c r="D109" s="1439"/>
      <c r="E109" s="1439"/>
      <c r="F109" s="1439"/>
      <c r="G109" s="1439"/>
      <c r="H109" s="1439"/>
      <c r="I109" s="1439"/>
      <c r="J109" s="1439"/>
      <c r="K109" s="1439"/>
      <c r="L109" s="1439"/>
      <c r="M109" s="1439"/>
      <c r="N109" s="1439"/>
      <c r="O109" s="1439"/>
      <c r="P109" s="1439"/>
      <c r="Q109" s="1439"/>
      <c r="R109" s="1439"/>
      <c r="S109" s="1439"/>
      <c r="T109" s="1439"/>
      <c r="U109" s="1439"/>
      <c r="V109" s="1439"/>
      <c r="W109" s="1439"/>
      <c r="X109" s="1439"/>
      <c r="Y109" s="1439"/>
      <c r="Z109" s="1439"/>
    </row>
    <row r="110">
      <c r="A110" s="1439"/>
      <c r="B110" s="1439"/>
      <c r="C110" s="1439"/>
      <c r="D110" s="1439"/>
      <c r="E110" s="1439"/>
      <c r="F110" s="1439"/>
      <c r="G110" s="1439"/>
      <c r="H110" s="1439"/>
      <c r="I110" s="1439"/>
      <c r="J110" s="1439"/>
      <c r="K110" s="1439"/>
      <c r="L110" s="1439"/>
      <c r="M110" s="1439"/>
      <c r="N110" s="1439"/>
      <c r="O110" s="1439"/>
      <c r="P110" s="1439"/>
      <c r="Q110" s="1439"/>
      <c r="R110" s="1439"/>
      <c r="S110" s="1439"/>
      <c r="T110" s="1439"/>
      <c r="U110" s="1439"/>
      <c r="V110" s="1439"/>
      <c r="W110" s="1439"/>
      <c r="X110" s="1439"/>
      <c r="Y110" s="1439"/>
      <c r="Z110" s="1439"/>
    </row>
    <row r="111">
      <c r="A111" s="1439"/>
      <c r="B111" s="1439"/>
      <c r="C111" s="1439"/>
      <c r="D111" s="1439"/>
      <c r="E111" s="1439"/>
      <c r="F111" s="1439"/>
      <c r="G111" s="1439"/>
      <c r="H111" s="1439"/>
      <c r="I111" s="1439"/>
      <c r="J111" s="1439"/>
      <c r="K111" s="1439"/>
      <c r="L111" s="1439"/>
      <c r="M111" s="1439"/>
      <c r="N111" s="1439"/>
      <c r="O111" s="1439"/>
      <c r="P111" s="1439"/>
      <c r="Q111" s="1439"/>
      <c r="R111" s="1439"/>
      <c r="S111" s="1439"/>
      <c r="T111" s="1439"/>
      <c r="U111" s="1439"/>
      <c r="V111" s="1439"/>
      <c r="W111" s="1439"/>
      <c r="X111" s="1439"/>
      <c r="Y111" s="1439"/>
      <c r="Z111" s="1439"/>
    </row>
    <row r="112">
      <c r="A112" s="1439"/>
      <c r="B112" s="1439"/>
      <c r="C112" s="1439"/>
      <c r="D112" s="1439"/>
      <c r="E112" s="1439"/>
      <c r="F112" s="1439"/>
      <c r="G112" s="1439"/>
      <c r="H112" s="1439"/>
      <c r="I112" s="1439"/>
      <c r="J112" s="1439"/>
      <c r="K112" s="1439"/>
      <c r="L112" s="1439"/>
      <c r="M112" s="1439"/>
      <c r="N112" s="1439"/>
      <c r="O112" s="1439"/>
      <c r="P112" s="1439"/>
      <c r="Q112" s="1439"/>
      <c r="R112" s="1439"/>
      <c r="S112" s="1439"/>
      <c r="T112" s="1439"/>
      <c r="U112" s="1439"/>
      <c r="V112" s="1439"/>
      <c r="W112" s="1439"/>
      <c r="X112" s="1439"/>
      <c r="Y112" s="1439"/>
      <c r="Z112" s="1439"/>
    </row>
    <row r="113">
      <c r="A113" s="1439"/>
      <c r="B113" s="1439"/>
      <c r="C113" s="1439"/>
      <c r="D113" s="1439"/>
      <c r="E113" s="1439"/>
      <c r="F113" s="1439"/>
      <c r="G113" s="1439"/>
      <c r="H113" s="1439"/>
      <c r="I113" s="1439"/>
      <c r="J113" s="1439"/>
      <c r="K113" s="1439"/>
      <c r="L113" s="1439"/>
      <c r="M113" s="1439"/>
      <c r="N113" s="1439"/>
      <c r="O113" s="1439"/>
      <c r="P113" s="1439"/>
      <c r="Q113" s="1439"/>
      <c r="R113" s="1439"/>
      <c r="S113" s="1439"/>
      <c r="T113" s="1439"/>
      <c r="U113" s="1439"/>
      <c r="V113" s="1439"/>
      <c r="W113" s="1439"/>
      <c r="X113" s="1439"/>
      <c r="Y113" s="1439"/>
      <c r="Z113" s="1439"/>
    </row>
    <row r="114">
      <c r="A114" s="1439"/>
      <c r="B114" s="1439"/>
      <c r="C114" s="1439"/>
      <c r="D114" s="1439"/>
      <c r="E114" s="1439"/>
      <c r="F114" s="1439"/>
      <c r="G114" s="1439"/>
      <c r="H114" s="1439"/>
      <c r="I114" s="1439"/>
      <c r="J114" s="1439"/>
      <c r="K114" s="1439"/>
      <c r="L114" s="1439"/>
      <c r="M114" s="1439"/>
      <c r="N114" s="1439"/>
      <c r="O114" s="1439"/>
      <c r="P114" s="1439"/>
      <c r="Q114" s="1439"/>
      <c r="R114" s="1439"/>
      <c r="S114" s="1439"/>
      <c r="T114" s="1439"/>
      <c r="U114" s="1439"/>
      <c r="V114" s="1439"/>
      <c r="W114" s="1439"/>
      <c r="X114" s="1439"/>
      <c r="Y114" s="1439"/>
      <c r="Z114" s="1439"/>
    </row>
    <row r="115">
      <c r="A115" s="1439"/>
      <c r="B115" s="1439"/>
      <c r="C115" s="1439"/>
      <c r="D115" s="1439"/>
      <c r="E115" s="1439"/>
      <c r="F115" s="1439"/>
      <c r="G115" s="1439"/>
      <c r="H115" s="1439"/>
      <c r="I115" s="1439"/>
      <c r="J115" s="1439"/>
      <c r="K115" s="1439"/>
      <c r="L115" s="1439"/>
      <c r="M115" s="1439"/>
      <c r="N115" s="1439"/>
      <c r="O115" s="1439"/>
      <c r="P115" s="1439"/>
      <c r="Q115" s="1439"/>
      <c r="R115" s="1439"/>
      <c r="S115" s="1439"/>
      <c r="T115" s="1439"/>
      <c r="U115" s="1439"/>
      <c r="V115" s="1439"/>
      <c r="W115" s="1439"/>
      <c r="X115" s="1439"/>
      <c r="Y115" s="1439"/>
      <c r="Z115" s="1439"/>
    </row>
    <row r="116">
      <c r="A116" s="1439"/>
      <c r="B116" s="1439"/>
      <c r="C116" s="1439"/>
      <c r="D116" s="1439"/>
      <c r="E116" s="1439"/>
      <c r="F116" s="1439"/>
      <c r="G116" s="1439"/>
      <c r="H116" s="1439"/>
      <c r="I116" s="1439"/>
      <c r="J116" s="1439"/>
      <c r="K116" s="1439"/>
      <c r="L116" s="1439"/>
      <c r="M116" s="1439"/>
      <c r="N116" s="1439"/>
      <c r="O116" s="1439"/>
      <c r="P116" s="1439"/>
      <c r="Q116" s="1439"/>
      <c r="R116" s="1439"/>
      <c r="S116" s="1439"/>
      <c r="T116" s="1439"/>
      <c r="U116" s="1439"/>
      <c r="V116" s="1439"/>
      <c r="W116" s="1439"/>
      <c r="X116" s="1439"/>
      <c r="Y116" s="1439"/>
      <c r="Z116" s="1439"/>
    </row>
    <row r="117">
      <c r="A117" s="1439"/>
      <c r="B117" s="1439"/>
      <c r="C117" s="1439"/>
      <c r="D117" s="1439"/>
      <c r="E117" s="1439"/>
      <c r="F117" s="1439"/>
      <c r="G117" s="1439"/>
      <c r="H117" s="1439"/>
      <c r="I117" s="1439"/>
      <c r="J117" s="1439"/>
      <c r="K117" s="1439"/>
      <c r="L117" s="1439"/>
      <c r="M117" s="1439"/>
      <c r="N117" s="1439"/>
      <c r="O117" s="1439"/>
      <c r="P117" s="1439"/>
      <c r="Q117" s="1439"/>
      <c r="R117" s="1439"/>
      <c r="S117" s="1439"/>
      <c r="T117" s="1439"/>
      <c r="U117" s="1439"/>
      <c r="V117" s="1439"/>
      <c r="W117" s="1439"/>
      <c r="X117" s="1439"/>
      <c r="Y117" s="1439"/>
      <c r="Z117" s="1439"/>
    </row>
    <row r="118">
      <c r="A118" s="1439"/>
      <c r="B118" s="1439"/>
      <c r="C118" s="1439"/>
      <c r="D118" s="1439"/>
      <c r="E118" s="1439"/>
      <c r="F118" s="1439"/>
      <c r="G118" s="1439"/>
      <c r="H118" s="1439"/>
      <c r="I118" s="1439"/>
      <c r="J118" s="1439"/>
      <c r="K118" s="1439"/>
      <c r="L118" s="1439"/>
      <c r="M118" s="1439"/>
      <c r="N118" s="1439"/>
      <c r="O118" s="1439"/>
      <c r="P118" s="1439"/>
      <c r="Q118" s="1439"/>
      <c r="R118" s="1439"/>
      <c r="S118" s="1439"/>
      <c r="T118" s="1439"/>
      <c r="U118" s="1439"/>
      <c r="V118" s="1439"/>
      <c r="W118" s="1439"/>
      <c r="X118" s="1439"/>
      <c r="Y118" s="1439"/>
      <c r="Z118" s="1439"/>
    </row>
    <row r="119">
      <c r="A119" s="1439"/>
      <c r="B119" s="1439"/>
      <c r="C119" s="1439"/>
      <c r="D119" s="1439"/>
      <c r="E119" s="1439"/>
      <c r="F119" s="1439"/>
      <c r="G119" s="1439"/>
      <c r="H119" s="1439"/>
      <c r="I119" s="1439"/>
      <c r="J119" s="1439"/>
      <c r="K119" s="1439"/>
      <c r="L119" s="1439"/>
      <c r="M119" s="1439"/>
      <c r="N119" s="1439"/>
      <c r="O119" s="1439"/>
      <c r="P119" s="1439"/>
      <c r="Q119" s="1439"/>
      <c r="R119" s="1439"/>
      <c r="S119" s="1439"/>
      <c r="T119" s="1439"/>
      <c r="U119" s="1439"/>
      <c r="V119" s="1439"/>
      <c r="W119" s="1439"/>
      <c r="X119" s="1439"/>
      <c r="Y119" s="1439"/>
      <c r="Z119" s="1439"/>
    </row>
    <row r="120">
      <c r="A120" s="1439"/>
      <c r="B120" s="1439"/>
      <c r="C120" s="1439"/>
      <c r="D120" s="1439"/>
      <c r="E120" s="1439"/>
      <c r="F120" s="1439"/>
      <c r="G120" s="1439"/>
      <c r="H120" s="1439"/>
      <c r="I120" s="1439"/>
      <c r="J120" s="1439"/>
      <c r="K120" s="1439"/>
      <c r="L120" s="1439"/>
      <c r="M120" s="1439"/>
      <c r="N120" s="1439"/>
      <c r="O120" s="1439"/>
      <c r="P120" s="1439"/>
      <c r="Q120" s="1439"/>
      <c r="R120" s="1439"/>
      <c r="S120" s="1439"/>
      <c r="T120" s="1439"/>
      <c r="U120" s="1439"/>
      <c r="V120" s="1439"/>
      <c r="W120" s="1439"/>
      <c r="X120" s="1439"/>
      <c r="Y120" s="1439"/>
      <c r="Z120" s="1439"/>
    </row>
    <row r="121">
      <c r="A121" s="1439"/>
      <c r="B121" s="1439"/>
      <c r="C121" s="1439"/>
      <c r="D121" s="1439"/>
      <c r="E121" s="1439"/>
      <c r="F121" s="1439"/>
      <c r="G121" s="1439"/>
      <c r="H121" s="1439"/>
      <c r="I121" s="1439"/>
      <c r="J121" s="1439"/>
      <c r="K121" s="1439"/>
      <c r="L121" s="1439"/>
      <c r="M121" s="1439"/>
      <c r="N121" s="1439"/>
      <c r="O121" s="1439"/>
      <c r="P121" s="1439"/>
      <c r="Q121" s="1439"/>
      <c r="R121" s="1439"/>
      <c r="S121" s="1439"/>
      <c r="T121" s="1439"/>
      <c r="U121" s="1439"/>
      <c r="V121" s="1439"/>
      <c r="W121" s="1439"/>
      <c r="X121" s="1439"/>
      <c r="Y121" s="1439"/>
      <c r="Z121" s="1439"/>
    </row>
    <row r="122">
      <c r="A122" s="1439"/>
      <c r="B122" s="1439"/>
      <c r="C122" s="1439"/>
      <c r="D122" s="1439"/>
      <c r="E122" s="1439"/>
      <c r="F122" s="1439"/>
      <c r="G122" s="1439"/>
      <c r="H122" s="1439"/>
      <c r="I122" s="1439"/>
      <c r="J122" s="1439"/>
      <c r="K122" s="1439"/>
      <c r="L122" s="1439"/>
      <c r="M122" s="1439"/>
      <c r="N122" s="1439"/>
      <c r="O122" s="1439"/>
      <c r="P122" s="1439"/>
      <c r="Q122" s="1439"/>
      <c r="R122" s="1439"/>
      <c r="S122" s="1439"/>
      <c r="T122" s="1439"/>
      <c r="U122" s="1439"/>
      <c r="V122" s="1439"/>
      <c r="W122" s="1439"/>
      <c r="X122" s="1439"/>
      <c r="Y122" s="1439"/>
      <c r="Z122" s="1439"/>
    </row>
    <row r="123">
      <c r="A123" s="1439"/>
      <c r="B123" s="1439"/>
      <c r="C123" s="1439"/>
      <c r="D123" s="1439"/>
      <c r="E123" s="1439"/>
      <c r="F123" s="1439"/>
      <c r="G123" s="1439"/>
      <c r="H123" s="1439"/>
      <c r="I123" s="1439"/>
      <c r="J123" s="1439"/>
      <c r="K123" s="1439"/>
      <c r="L123" s="1439"/>
      <c r="M123" s="1439"/>
      <c r="N123" s="1439"/>
      <c r="O123" s="1439"/>
      <c r="P123" s="1439"/>
      <c r="Q123" s="1439"/>
      <c r="R123" s="1439"/>
      <c r="S123" s="1439"/>
      <c r="T123" s="1439"/>
      <c r="U123" s="1439"/>
      <c r="V123" s="1439"/>
      <c r="W123" s="1439"/>
      <c r="X123" s="1439"/>
      <c r="Y123" s="1439"/>
      <c r="Z123" s="1439"/>
    </row>
    <row r="124">
      <c r="A124" s="1439"/>
      <c r="B124" s="1439"/>
      <c r="C124" s="1439"/>
      <c r="D124" s="1439"/>
      <c r="E124" s="1439"/>
      <c r="F124" s="1439"/>
      <c r="G124" s="1439"/>
      <c r="H124" s="1439"/>
      <c r="I124" s="1439"/>
      <c r="J124" s="1439"/>
      <c r="K124" s="1439"/>
      <c r="L124" s="1439"/>
      <c r="M124" s="1439"/>
      <c r="N124" s="1439"/>
      <c r="O124" s="1439"/>
      <c r="P124" s="1439"/>
      <c r="Q124" s="1439"/>
      <c r="R124" s="1439"/>
      <c r="S124" s="1439"/>
      <c r="T124" s="1439"/>
      <c r="U124" s="1439"/>
      <c r="V124" s="1439"/>
      <c r="W124" s="1439"/>
      <c r="X124" s="1439"/>
      <c r="Y124" s="1439"/>
      <c r="Z124" s="1439"/>
    </row>
    <row r="125">
      <c r="A125" s="1439"/>
      <c r="B125" s="1439"/>
      <c r="C125" s="1439"/>
      <c r="D125" s="1439"/>
      <c r="E125" s="1439"/>
      <c r="F125" s="1439"/>
      <c r="G125" s="1439"/>
      <c r="H125" s="1439"/>
      <c r="I125" s="1439"/>
      <c r="J125" s="1439"/>
      <c r="K125" s="1439"/>
      <c r="L125" s="1439"/>
      <c r="M125" s="1439"/>
      <c r="N125" s="1439"/>
      <c r="O125" s="1439"/>
      <c r="P125" s="1439"/>
      <c r="Q125" s="1439"/>
      <c r="R125" s="1439"/>
      <c r="S125" s="1439"/>
      <c r="T125" s="1439"/>
      <c r="U125" s="1439"/>
      <c r="V125" s="1439"/>
      <c r="W125" s="1439"/>
      <c r="X125" s="1439"/>
      <c r="Y125" s="1439"/>
      <c r="Z125" s="1439"/>
    </row>
    <row r="126">
      <c r="A126" s="1439"/>
      <c r="B126" s="1439"/>
      <c r="C126" s="1439"/>
      <c r="D126" s="1439"/>
      <c r="E126" s="1439"/>
      <c r="F126" s="1439"/>
      <c r="G126" s="1439"/>
      <c r="H126" s="1439"/>
      <c r="I126" s="1439"/>
      <c r="J126" s="1439"/>
      <c r="K126" s="1439"/>
      <c r="L126" s="1439"/>
      <c r="M126" s="1439"/>
      <c r="N126" s="1439"/>
      <c r="O126" s="1439"/>
      <c r="P126" s="1439"/>
      <c r="Q126" s="1439"/>
      <c r="R126" s="1439"/>
      <c r="S126" s="1439"/>
      <c r="T126" s="1439"/>
      <c r="U126" s="1439"/>
      <c r="V126" s="1439"/>
      <c r="W126" s="1439"/>
      <c r="X126" s="1439"/>
      <c r="Y126" s="1439"/>
      <c r="Z126" s="1439"/>
    </row>
    <row r="127">
      <c r="A127" s="1439"/>
      <c r="B127" s="1439"/>
      <c r="C127" s="1439"/>
      <c r="D127" s="1439"/>
      <c r="E127" s="1439"/>
      <c r="F127" s="1439"/>
      <c r="G127" s="1439"/>
      <c r="H127" s="1439"/>
      <c r="I127" s="1439"/>
      <c r="J127" s="1439"/>
      <c r="K127" s="1439"/>
      <c r="L127" s="1439"/>
      <c r="M127" s="1439"/>
      <c r="N127" s="1439"/>
      <c r="O127" s="1439"/>
      <c r="P127" s="1439"/>
      <c r="Q127" s="1439"/>
      <c r="R127" s="1439"/>
      <c r="S127" s="1439"/>
      <c r="T127" s="1439"/>
      <c r="U127" s="1439"/>
      <c r="V127" s="1439"/>
      <c r="W127" s="1439"/>
      <c r="X127" s="1439"/>
      <c r="Y127" s="1439"/>
      <c r="Z127" s="1439"/>
    </row>
    <row r="128">
      <c r="A128" s="1439"/>
      <c r="B128" s="1439"/>
      <c r="C128" s="1439"/>
      <c r="D128" s="1439"/>
      <c r="E128" s="1439"/>
      <c r="F128" s="1439"/>
      <c r="G128" s="1439"/>
      <c r="H128" s="1439"/>
      <c r="I128" s="1439"/>
      <c r="J128" s="1439"/>
      <c r="K128" s="1439"/>
      <c r="L128" s="1439"/>
      <c r="M128" s="1439"/>
      <c r="N128" s="1439"/>
      <c r="O128" s="1439"/>
      <c r="P128" s="1439"/>
      <c r="Q128" s="1439"/>
      <c r="R128" s="1439"/>
      <c r="S128" s="1439"/>
      <c r="T128" s="1439"/>
      <c r="U128" s="1439"/>
      <c r="V128" s="1439"/>
      <c r="W128" s="1439"/>
      <c r="X128" s="1439"/>
      <c r="Y128" s="1439"/>
      <c r="Z128" s="1439"/>
    </row>
    <row r="129">
      <c r="A129" s="1439"/>
      <c r="B129" s="1439"/>
      <c r="C129" s="1439"/>
      <c r="D129" s="1439"/>
      <c r="E129" s="1439"/>
      <c r="F129" s="1439"/>
      <c r="G129" s="1439"/>
      <c r="H129" s="1439"/>
      <c r="I129" s="1439"/>
      <c r="J129" s="1439"/>
      <c r="K129" s="1439"/>
      <c r="L129" s="1439"/>
      <c r="M129" s="1439"/>
      <c r="N129" s="1439"/>
      <c r="O129" s="1439"/>
      <c r="P129" s="1439"/>
      <c r="Q129" s="1439"/>
      <c r="R129" s="1439"/>
      <c r="S129" s="1439"/>
      <c r="T129" s="1439"/>
      <c r="U129" s="1439"/>
      <c r="V129" s="1439"/>
      <c r="W129" s="1439"/>
      <c r="X129" s="1439"/>
      <c r="Y129" s="1439"/>
      <c r="Z129" s="1439"/>
    </row>
    <row r="130">
      <c r="A130" s="1439"/>
      <c r="B130" s="1439"/>
      <c r="C130" s="1439"/>
      <c r="D130" s="1439"/>
      <c r="E130" s="1439"/>
      <c r="F130" s="1439"/>
      <c r="G130" s="1439"/>
      <c r="H130" s="1439"/>
      <c r="I130" s="1439"/>
      <c r="J130" s="1439"/>
      <c r="K130" s="1439"/>
      <c r="L130" s="1439"/>
      <c r="M130" s="1439"/>
      <c r="N130" s="1439"/>
      <c r="O130" s="1439"/>
      <c r="P130" s="1439"/>
      <c r="Q130" s="1439"/>
      <c r="R130" s="1439"/>
      <c r="S130" s="1439"/>
      <c r="T130" s="1439"/>
      <c r="U130" s="1439"/>
      <c r="V130" s="1439"/>
      <c r="W130" s="1439"/>
      <c r="X130" s="1439"/>
      <c r="Y130" s="1439"/>
      <c r="Z130" s="1439"/>
    </row>
    <row r="131">
      <c r="A131" s="1439"/>
      <c r="B131" s="1439"/>
      <c r="C131" s="1439"/>
      <c r="D131" s="1439"/>
      <c r="E131" s="1439"/>
      <c r="F131" s="1439"/>
      <c r="G131" s="1439"/>
      <c r="H131" s="1439"/>
      <c r="I131" s="1439"/>
      <c r="J131" s="1439"/>
      <c r="K131" s="1439"/>
      <c r="L131" s="1439"/>
      <c r="M131" s="1439"/>
      <c r="N131" s="1439"/>
      <c r="O131" s="1439"/>
      <c r="P131" s="1439"/>
      <c r="Q131" s="1439"/>
      <c r="R131" s="1439"/>
      <c r="S131" s="1439"/>
      <c r="T131" s="1439"/>
      <c r="U131" s="1439"/>
      <c r="V131" s="1439"/>
      <c r="W131" s="1439"/>
      <c r="X131" s="1439"/>
      <c r="Y131" s="1439"/>
      <c r="Z131" s="1439"/>
    </row>
    <row r="132">
      <c r="A132" s="1439"/>
      <c r="B132" s="1439"/>
      <c r="C132" s="1439"/>
      <c r="D132" s="1439"/>
      <c r="E132" s="1439"/>
      <c r="F132" s="1439"/>
      <c r="G132" s="1439"/>
      <c r="H132" s="1439"/>
      <c r="I132" s="1439"/>
      <c r="J132" s="1439"/>
      <c r="K132" s="1439"/>
      <c r="L132" s="1439"/>
      <c r="M132" s="1439"/>
      <c r="N132" s="1439"/>
      <c r="O132" s="1439"/>
      <c r="P132" s="1439"/>
      <c r="Q132" s="1439"/>
      <c r="R132" s="1439"/>
      <c r="S132" s="1439"/>
      <c r="T132" s="1439"/>
      <c r="U132" s="1439"/>
      <c r="V132" s="1439"/>
      <c r="W132" s="1439"/>
      <c r="X132" s="1439"/>
      <c r="Y132" s="1439"/>
      <c r="Z132" s="1439"/>
    </row>
    <row r="133">
      <c r="A133" s="1439"/>
      <c r="B133" s="1439"/>
      <c r="C133" s="1439"/>
      <c r="D133" s="1439"/>
      <c r="E133" s="1439"/>
      <c r="F133" s="1439"/>
      <c r="G133" s="1439"/>
      <c r="H133" s="1439"/>
      <c r="I133" s="1439"/>
      <c r="J133" s="1439"/>
      <c r="K133" s="1439"/>
      <c r="L133" s="1439"/>
      <c r="M133" s="1439"/>
      <c r="N133" s="1439"/>
      <c r="O133" s="1439"/>
      <c r="P133" s="1439"/>
      <c r="Q133" s="1439"/>
      <c r="R133" s="1439"/>
      <c r="S133" s="1439"/>
      <c r="T133" s="1439"/>
      <c r="U133" s="1439"/>
      <c r="V133" s="1439"/>
      <c r="W133" s="1439"/>
      <c r="X133" s="1439"/>
      <c r="Y133" s="1439"/>
      <c r="Z133" s="1439"/>
    </row>
    <row r="134">
      <c r="A134" s="1439"/>
      <c r="B134" s="1439"/>
      <c r="C134" s="1439"/>
      <c r="D134" s="1439"/>
      <c r="E134" s="1439"/>
      <c r="F134" s="1439"/>
      <c r="G134" s="1439"/>
      <c r="H134" s="1439"/>
      <c r="I134" s="1439"/>
      <c r="J134" s="1439"/>
      <c r="K134" s="1439"/>
      <c r="L134" s="1439"/>
      <c r="M134" s="1439"/>
      <c r="N134" s="1439"/>
      <c r="O134" s="1439"/>
      <c r="P134" s="1439"/>
      <c r="Q134" s="1439"/>
      <c r="R134" s="1439"/>
      <c r="S134" s="1439"/>
      <c r="T134" s="1439"/>
      <c r="U134" s="1439"/>
      <c r="V134" s="1439"/>
      <c r="W134" s="1439"/>
      <c r="X134" s="1439"/>
      <c r="Y134" s="1439"/>
      <c r="Z134" s="1439"/>
    </row>
    <row r="135">
      <c r="A135" s="1439"/>
      <c r="B135" s="1439"/>
      <c r="C135" s="1439"/>
      <c r="D135" s="1439"/>
      <c r="E135" s="1439"/>
      <c r="F135" s="1439"/>
      <c r="G135" s="1439"/>
      <c r="H135" s="1439"/>
      <c r="I135" s="1439"/>
      <c r="J135" s="1439"/>
      <c r="K135" s="1439"/>
      <c r="L135" s="1439"/>
      <c r="M135" s="1439"/>
      <c r="N135" s="1439"/>
      <c r="O135" s="1439"/>
      <c r="P135" s="1439"/>
      <c r="Q135" s="1439"/>
      <c r="R135" s="1439"/>
      <c r="S135" s="1439"/>
      <c r="T135" s="1439"/>
      <c r="U135" s="1439"/>
      <c r="V135" s="1439"/>
      <c r="W135" s="1439"/>
      <c r="X135" s="1439"/>
      <c r="Y135" s="1439"/>
      <c r="Z135" s="1439"/>
    </row>
    <row r="136">
      <c r="A136" s="1439"/>
      <c r="B136" s="1439"/>
      <c r="C136" s="1439"/>
      <c r="D136" s="1439"/>
      <c r="E136" s="1439"/>
      <c r="F136" s="1439"/>
      <c r="G136" s="1439"/>
      <c r="H136" s="1439"/>
      <c r="I136" s="1439"/>
      <c r="J136" s="1439"/>
      <c r="K136" s="1439"/>
      <c r="L136" s="1439"/>
      <c r="M136" s="1439"/>
      <c r="N136" s="1439"/>
      <c r="O136" s="1439"/>
      <c r="P136" s="1439"/>
      <c r="Q136" s="1439"/>
      <c r="R136" s="1439"/>
      <c r="S136" s="1439"/>
      <c r="T136" s="1439"/>
      <c r="U136" s="1439"/>
      <c r="V136" s="1439"/>
      <c r="W136" s="1439"/>
      <c r="X136" s="1439"/>
      <c r="Y136" s="1439"/>
      <c r="Z136" s="1439"/>
    </row>
    <row r="137">
      <c r="A137" s="1439"/>
      <c r="B137" s="1439"/>
      <c r="C137" s="1439"/>
      <c r="D137" s="1439"/>
      <c r="E137" s="1439"/>
      <c r="F137" s="1439"/>
      <c r="G137" s="1439"/>
      <c r="H137" s="1439"/>
      <c r="I137" s="1439"/>
      <c r="J137" s="1439"/>
      <c r="K137" s="1439"/>
      <c r="L137" s="1439"/>
      <c r="M137" s="1439"/>
      <c r="N137" s="1439"/>
      <c r="O137" s="1439"/>
      <c r="P137" s="1439"/>
      <c r="Q137" s="1439"/>
      <c r="R137" s="1439"/>
      <c r="S137" s="1439"/>
      <c r="T137" s="1439"/>
      <c r="U137" s="1439"/>
      <c r="V137" s="1439"/>
      <c r="W137" s="1439"/>
      <c r="X137" s="1439"/>
      <c r="Y137" s="1439"/>
      <c r="Z137" s="1439"/>
    </row>
    <row r="138">
      <c r="A138" s="1439"/>
      <c r="B138" s="1439"/>
      <c r="C138" s="1439"/>
      <c r="D138" s="1439"/>
      <c r="E138" s="1439"/>
      <c r="F138" s="1439"/>
      <c r="G138" s="1439"/>
      <c r="H138" s="1439"/>
      <c r="I138" s="1439"/>
      <c r="J138" s="1439"/>
      <c r="K138" s="1439"/>
      <c r="L138" s="1439"/>
      <c r="M138" s="1439"/>
      <c r="N138" s="1439"/>
      <c r="O138" s="1439"/>
      <c r="P138" s="1439"/>
      <c r="Q138" s="1439"/>
      <c r="R138" s="1439"/>
      <c r="S138" s="1439"/>
      <c r="T138" s="1439"/>
      <c r="U138" s="1439"/>
      <c r="V138" s="1439"/>
      <c r="W138" s="1439"/>
      <c r="X138" s="1439"/>
      <c r="Y138" s="1439"/>
      <c r="Z138" s="1439"/>
    </row>
    <row r="139">
      <c r="A139" s="1439"/>
      <c r="B139" s="1439"/>
      <c r="C139" s="1439"/>
      <c r="D139" s="1439"/>
      <c r="E139" s="1439"/>
      <c r="F139" s="1439"/>
      <c r="G139" s="1439"/>
      <c r="H139" s="1439"/>
      <c r="I139" s="1439"/>
      <c r="J139" s="1439"/>
      <c r="K139" s="1439"/>
      <c r="L139" s="1439"/>
      <c r="M139" s="1439"/>
      <c r="N139" s="1439"/>
      <c r="O139" s="1439"/>
      <c r="P139" s="1439"/>
      <c r="Q139" s="1439"/>
      <c r="R139" s="1439"/>
      <c r="S139" s="1439"/>
      <c r="T139" s="1439"/>
      <c r="U139" s="1439"/>
      <c r="V139" s="1439"/>
      <c r="W139" s="1439"/>
      <c r="X139" s="1439"/>
      <c r="Y139" s="1439"/>
      <c r="Z139" s="1439"/>
    </row>
    <row r="140">
      <c r="A140" s="1439"/>
      <c r="B140" s="1439"/>
      <c r="C140" s="1439"/>
      <c r="D140" s="1439"/>
      <c r="E140" s="1439"/>
      <c r="F140" s="1439"/>
      <c r="G140" s="1439"/>
      <c r="H140" s="1439"/>
      <c r="I140" s="1439"/>
      <c r="J140" s="1439"/>
      <c r="K140" s="1439"/>
      <c r="L140" s="1439"/>
      <c r="M140" s="1439"/>
      <c r="N140" s="1439"/>
      <c r="O140" s="1439"/>
      <c r="P140" s="1439"/>
      <c r="Q140" s="1439"/>
      <c r="R140" s="1439"/>
      <c r="S140" s="1439"/>
      <c r="T140" s="1439"/>
      <c r="U140" s="1439"/>
      <c r="V140" s="1439"/>
      <c r="W140" s="1439"/>
      <c r="X140" s="1439"/>
      <c r="Y140" s="1439"/>
      <c r="Z140" s="1439"/>
    </row>
    <row r="141">
      <c r="A141" s="1439"/>
      <c r="B141" s="1439"/>
      <c r="C141" s="1439"/>
      <c r="D141" s="1439"/>
      <c r="E141" s="1439"/>
      <c r="F141" s="1439"/>
      <c r="G141" s="1439"/>
      <c r="H141" s="1439"/>
      <c r="I141" s="1439"/>
      <c r="J141" s="1439"/>
      <c r="K141" s="1439"/>
      <c r="L141" s="1439"/>
      <c r="M141" s="1439"/>
      <c r="N141" s="1439"/>
      <c r="O141" s="1439"/>
      <c r="P141" s="1439"/>
      <c r="Q141" s="1439"/>
      <c r="R141" s="1439"/>
      <c r="S141" s="1439"/>
      <c r="T141" s="1439"/>
      <c r="U141" s="1439"/>
      <c r="V141" s="1439"/>
      <c r="W141" s="1439"/>
      <c r="X141" s="1439"/>
      <c r="Y141" s="1439"/>
      <c r="Z141" s="1439"/>
    </row>
    <row r="142">
      <c r="A142" s="1439"/>
      <c r="B142" s="1439"/>
      <c r="C142" s="1439"/>
      <c r="D142" s="1439"/>
      <c r="E142" s="1439"/>
      <c r="F142" s="1439"/>
      <c r="G142" s="1439"/>
      <c r="H142" s="1439"/>
      <c r="I142" s="1439"/>
      <c r="J142" s="1439"/>
      <c r="K142" s="1439"/>
      <c r="L142" s="1439"/>
      <c r="M142" s="1439"/>
      <c r="N142" s="1439"/>
      <c r="O142" s="1439"/>
      <c r="P142" s="1439"/>
      <c r="Q142" s="1439"/>
      <c r="R142" s="1439"/>
      <c r="S142" s="1439"/>
      <c r="T142" s="1439"/>
      <c r="U142" s="1439"/>
      <c r="V142" s="1439"/>
      <c r="W142" s="1439"/>
      <c r="X142" s="1439"/>
      <c r="Y142" s="1439"/>
      <c r="Z142" s="1439"/>
    </row>
    <row r="143">
      <c r="A143" s="1439"/>
      <c r="B143" s="1439"/>
      <c r="C143" s="1439"/>
      <c r="D143" s="1439"/>
      <c r="E143" s="1439"/>
      <c r="F143" s="1439"/>
      <c r="G143" s="1439"/>
      <c r="H143" s="1439"/>
      <c r="I143" s="1439"/>
      <c r="J143" s="1439"/>
      <c r="K143" s="1439"/>
      <c r="L143" s="1439"/>
      <c r="M143" s="1439"/>
      <c r="N143" s="1439"/>
      <c r="O143" s="1439"/>
      <c r="P143" s="1439"/>
      <c r="Q143" s="1439"/>
      <c r="R143" s="1439"/>
      <c r="S143" s="1439"/>
      <c r="T143" s="1439"/>
      <c r="U143" s="1439"/>
      <c r="V143" s="1439"/>
      <c r="W143" s="1439"/>
      <c r="X143" s="1439"/>
      <c r="Y143" s="1439"/>
      <c r="Z143" s="1439"/>
    </row>
    <row r="144">
      <c r="A144" s="1439"/>
      <c r="B144" s="1439"/>
      <c r="C144" s="1439"/>
      <c r="D144" s="1439"/>
      <c r="E144" s="1439"/>
      <c r="F144" s="1439"/>
      <c r="G144" s="1439"/>
      <c r="H144" s="1439"/>
      <c r="I144" s="1439"/>
      <c r="J144" s="1439"/>
      <c r="K144" s="1439"/>
      <c r="L144" s="1439"/>
      <c r="M144" s="1439"/>
      <c r="N144" s="1439"/>
      <c r="O144" s="1439"/>
      <c r="P144" s="1439"/>
      <c r="Q144" s="1439"/>
      <c r="R144" s="1439"/>
      <c r="S144" s="1439"/>
      <c r="T144" s="1439"/>
      <c r="U144" s="1439"/>
      <c r="V144" s="1439"/>
      <c r="W144" s="1439"/>
      <c r="X144" s="1439"/>
      <c r="Y144" s="1439"/>
      <c r="Z144" s="1439"/>
    </row>
    <row r="145">
      <c r="A145" s="1439"/>
      <c r="B145" s="1439"/>
      <c r="C145" s="1439"/>
      <c r="D145" s="1439"/>
      <c r="E145" s="1439"/>
      <c r="F145" s="1439"/>
      <c r="G145" s="1439"/>
      <c r="H145" s="1439"/>
      <c r="I145" s="1439"/>
      <c r="J145" s="1439"/>
      <c r="K145" s="1439"/>
      <c r="L145" s="1439"/>
      <c r="M145" s="1439"/>
      <c r="N145" s="1439"/>
      <c r="O145" s="1439"/>
      <c r="P145" s="1439"/>
      <c r="Q145" s="1439"/>
      <c r="R145" s="1439"/>
      <c r="S145" s="1439"/>
      <c r="T145" s="1439"/>
      <c r="U145" s="1439"/>
      <c r="V145" s="1439"/>
      <c r="W145" s="1439"/>
      <c r="X145" s="1439"/>
      <c r="Y145" s="1439"/>
      <c r="Z145" s="1439"/>
    </row>
    <row r="146">
      <c r="A146" s="1439"/>
      <c r="B146" s="1439"/>
      <c r="C146" s="1439"/>
      <c r="D146" s="1439"/>
      <c r="E146" s="1439"/>
      <c r="F146" s="1439"/>
      <c r="G146" s="1439"/>
      <c r="H146" s="1439"/>
      <c r="I146" s="1439"/>
      <c r="J146" s="1439"/>
      <c r="K146" s="1439"/>
      <c r="L146" s="1439"/>
      <c r="M146" s="1439"/>
      <c r="N146" s="1439"/>
      <c r="O146" s="1439"/>
      <c r="P146" s="1439"/>
      <c r="Q146" s="1439"/>
      <c r="R146" s="1439"/>
      <c r="S146" s="1439"/>
      <c r="T146" s="1439"/>
      <c r="U146" s="1439"/>
      <c r="V146" s="1439"/>
      <c r="W146" s="1439"/>
      <c r="X146" s="1439"/>
      <c r="Y146" s="1439"/>
      <c r="Z146" s="1439"/>
    </row>
    <row r="147">
      <c r="A147" s="1439"/>
      <c r="B147" s="1439"/>
      <c r="C147" s="1439"/>
      <c r="D147" s="1439"/>
      <c r="E147" s="1439"/>
      <c r="F147" s="1439"/>
      <c r="G147" s="1439"/>
      <c r="H147" s="1439"/>
      <c r="I147" s="1439"/>
      <c r="J147" s="1439"/>
      <c r="K147" s="1439"/>
      <c r="L147" s="1439"/>
      <c r="M147" s="1439"/>
      <c r="N147" s="1439"/>
      <c r="O147" s="1439"/>
      <c r="P147" s="1439"/>
      <c r="Q147" s="1439"/>
      <c r="R147" s="1439"/>
      <c r="S147" s="1439"/>
      <c r="T147" s="1439"/>
      <c r="U147" s="1439"/>
      <c r="V147" s="1439"/>
      <c r="W147" s="1439"/>
      <c r="X147" s="1439"/>
      <c r="Y147" s="1439"/>
      <c r="Z147" s="1439"/>
    </row>
    <row r="148">
      <c r="A148" s="1439"/>
      <c r="B148" s="1439"/>
      <c r="C148" s="1439"/>
      <c r="D148" s="1439"/>
      <c r="E148" s="1439"/>
      <c r="F148" s="1439"/>
      <c r="G148" s="1439"/>
      <c r="H148" s="1439"/>
      <c r="I148" s="1439"/>
      <c r="J148" s="1439"/>
      <c r="K148" s="1439"/>
      <c r="L148" s="1439"/>
      <c r="M148" s="1439"/>
      <c r="N148" s="1439"/>
      <c r="O148" s="1439"/>
      <c r="P148" s="1439"/>
      <c r="Q148" s="1439"/>
      <c r="R148" s="1439"/>
      <c r="S148" s="1439"/>
      <c r="T148" s="1439"/>
      <c r="U148" s="1439"/>
      <c r="V148" s="1439"/>
      <c r="W148" s="1439"/>
      <c r="X148" s="1439"/>
      <c r="Y148" s="1439"/>
      <c r="Z148" s="1439"/>
    </row>
    <row r="149">
      <c r="A149" s="1439"/>
      <c r="B149" s="1439"/>
      <c r="C149" s="1439"/>
      <c r="D149" s="1439"/>
      <c r="E149" s="1439"/>
      <c r="F149" s="1439"/>
      <c r="G149" s="1439"/>
      <c r="H149" s="1439"/>
      <c r="I149" s="1439"/>
      <c r="J149" s="1439"/>
      <c r="K149" s="1439"/>
      <c r="L149" s="1439"/>
      <c r="M149" s="1439"/>
      <c r="N149" s="1439"/>
      <c r="O149" s="1439"/>
      <c r="P149" s="1439"/>
      <c r="Q149" s="1439"/>
      <c r="R149" s="1439"/>
      <c r="S149" s="1439"/>
      <c r="T149" s="1439"/>
      <c r="U149" s="1439"/>
      <c r="V149" s="1439"/>
      <c r="W149" s="1439"/>
      <c r="X149" s="1439"/>
      <c r="Y149" s="1439"/>
      <c r="Z149" s="1439"/>
    </row>
    <row r="150">
      <c r="A150" s="1439"/>
      <c r="B150" s="1439"/>
      <c r="C150" s="1439"/>
      <c r="D150" s="1439"/>
      <c r="E150" s="1439"/>
      <c r="F150" s="1439"/>
      <c r="G150" s="1439"/>
      <c r="H150" s="1439"/>
      <c r="I150" s="1439"/>
      <c r="J150" s="1439"/>
      <c r="K150" s="1439"/>
      <c r="L150" s="1439"/>
      <c r="M150" s="1439"/>
      <c r="N150" s="1439"/>
      <c r="O150" s="1439"/>
      <c r="P150" s="1439"/>
      <c r="Q150" s="1439"/>
      <c r="R150" s="1439"/>
      <c r="S150" s="1439"/>
      <c r="T150" s="1439"/>
      <c r="U150" s="1439"/>
      <c r="V150" s="1439"/>
      <c r="W150" s="1439"/>
      <c r="X150" s="1439"/>
      <c r="Y150" s="1439"/>
      <c r="Z150" s="1439"/>
    </row>
    <row r="151">
      <c r="A151" s="1439"/>
      <c r="B151" s="1439"/>
      <c r="C151" s="1439"/>
      <c r="D151" s="1439"/>
      <c r="E151" s="1439"/>
      <c r="F151" s="1439"/>
      <c r="G151" s="1439"/>
      <c r="H151" s="1439"/>
      <c r="I151" s="1439"/>
      <c r="J151" s="1439"/>
      <c r="K151" s="1439"/>
      <c r="L151" s="1439"/>
      <c r="M151" s="1439"/>
      <c r="N151" s="1439"/>
      <c r="O151" s="1439"/>
      <c r="P151" s="1439"/>
      <c r="Q151" s="1439"/>
      <c r="R151" s="1439"/>
      <c r="S151" s="1439"/>
      <c r="T151" s="1439"/>
      <c r="U151" s="1439"/>
      <c r="V151" s="1439"/>
      <c r="W151" s="1439"/>
      <c r="X151" s="1439"/>
      <c r="Y151" s="1439"/>
      <c r="Z151" s="1439"/>
    </row>
    <row r="152">
      <c r="A152" s="1439"/>
      <c r="B152" s="1439"/>
      <c r="C152" s="1439"/>
      <c r="D152" s="1439"/>
      <c r="E152" s="1439"/>
      <c r="F152" s="1439"/>
      <c r="G152" s="1439"/>
      <c r="H152" s="1439"/>
      <c r="I152" s="1439"/>
      <c r="J152" s="1439"/>
      <c r="K152" s="1439"/>
      <c r="L152" s="1439"/>
      <c r="M152" s="1439"/>
      <c r="N152" s="1439"/>
      <c r="O152" s="1439"/>
      <c r="P152" s="1439"/>
      <c r="Q152" s="1439"/>
      <c r="R152" s="1439"/>
      <c r="S152" s="1439"/>
      <c r="T152" s="1439"/>
      <c r="U152" s="1439"/>
      <c r="V152" s="1439"/>
      <c r="W152" s="1439"/>
      <c r="X152" s="1439"/>
      <c r="Y152" s="1439"/>
      <c r="Z152" s="1439"/>
    </row>
    <row r="153">
      <c r="A153" s="1439"/>
      <c r="B153" s="1439"/>
      <c r="C153" s="1439"/>
      <c r="D153" s="1439"/>
      <c r="E153" s="1439"/>
      <c r="F153" s="1439"/>
      <c r="G153" s="1439"/>
      <c r="H153" s="1439"/>
      <c r="I153" s="1439"/>
      <c r="J153" s="1439"/>
      <c r="K153" s="1439"/>
      <c r="L153" s="1439"/>
      <c r="M153" s="1439"/>
      <c r="N153" s="1439"/>
      <c r="O153" s="1439"/>
      <c r="P153" s="1439"/>
      <c r="Q153" s="1439"/>
      <c r="R153" s="1439"/>
      <c r="S153" s="1439"/>
      <c r="T153" s="1439"/>
      <c r="U153" s="1439"/>
      <c r="V153" s="1439"/>
      <c r="W153" s="1439"/>
      <c r="X153" s="1439"/>
      <c r="Y153" s="1439"/>
      <c r="Z153" s="1439"/>
    </row>
    <row r="154">
      <c r="A154" s="1439"/>
      <c r="B154" s="1439"/>
      <c r="C154" s="1439"/>
      <c r="D154" s="1439"/>
      <c r="E154" s="1439"/>
      <c r="F154" s="1439"/>
      <c r="G154" s="1439"/>
      <c r="H154" s="1439"/>
      <c r="I154" s="1439"/>
      <c r="J154" s="1439"/>
      <c r="K154" s="1439"/>
      <c r="L154" s="1439"/>
      <c r="M154" s="1439"/>
      <c r="N154" s="1439"/>
      <c r="O154" s="1439"/>
      <c r="P154" s="1439"/>
      <c r="Q154" s="1439"/>
      <c r="R154" s="1439"/>
      <c r="S154" s="1439"/>
      <c r="T154" s="1439"/>
      <c r="U154" s="1439"/>
      <c r="V154" s="1439"/>
      <c r="W154" s="1439"/>
      <c r="X154" s="1439"/>
      <c r="Y154" s="1439"/>
      <c r="Z154" s="1439"/>
    </row>
    <row r="155">
      <c r="A155" s="1439"/>
      <c r="B155" s="1439"/>
      <c r="C155" s="1439"/>
      <c r="D155" s="1439"/>
      <c r="E155" s="1439"/>
      <c r="F155" s="1439"/>
      <c r="G155" s="1439"/>
      <c r="H155" s="1439"/>
      <c r="I155" s="1439"/>
      <c r="J155" s="1439"/>
      <c r="K155" s="1439"/>
      <c r="L155" s="1439"/>
      <c r="M155" s="1439"/>
      <c r="N155" s="1439"/>
      <c r="O155" s="1439"/>
      <c r="P155" s="1439"/>
      <c r="Q155" s="1439"/>
      <c r="R155" s="1439"/>
      <c r="S155" s="1439"/>
      <c r="T155" s="1439"/>
      <c r="U155" s="1439"/>
      <c r="V155" s="1439"/>
      <c r="W155" s="1439"/>
      <c r="X155" s="1439"/>
      <c r="Y155" s="1439"/>
      <c r="Z155" s="1439"/>
    </row>
    <row r="156">
      <c r="A156" s="1439"/>
      <c r="B156" s="1439"/>
      <c r="C156" s="1439"/>
      <c r="D156" s="1439"/>
      <c r="E156" s="1439"/>
      <c r="F156" s="1439"/>
      <c r="G156" s="1439"/>
      <c r="H156" s="1439"/>
      <c r="I156" s="1439"/>
      <c r="J156" s="1439"/>
      <c r="K156" s="1439"/>
      <c r="L156" s="1439"/>
      <c r="M156" s="1439"/>
      <c r="N156" s="1439"/>
      <c r="O156" s="1439"/>
      <c r="P156" s="1439"/>
      <c r="Q156" s="1439"/>
      <c r="R156" s="1439"/>
      <c r="S156" s="1439"/>
      <c r="T156" s="1439"/>
      <c r="U156" s="1439"/>
      <c r="V156" s="1439"/>
      <c r="W156" s="1439"/>
      <c r="X156" s="1439"/>
      <c r="Y156" s="1439"/>
      <c r="Z156" s="1439"/>
    </row>
    <row r="157">
      <c r="A157" s="1439"/>
      <c r="B157" s="1439"/>
      <c r="C157" s="1439"/>
      <c r="D157" s="1439"/>
      <c r="E157" s="1439"/>
      <c r="F157" s="1439"/>
      <c r="G157" s="1439"/>
      <c r="H157" s="1439"/>
      <c r="I157" s="1439"/>
      <c r="J157" s="1439"/>
      <c r="K157" s="1439"/>
      <c r="L157" s="1439"/>
      <c r="M157" s="1439"/>
      <c r="N157" s="1439"/>
      <c r="O157" s="1439"/>
      <c r="P157" s="1439"/>
      <c r="Q157" s="1439"/>
      <c r="R157" s="1439"/>
      <c r="S157" s="1439"/>
      <c r="T157" s="1439"/>
      <c r="U157" s="1439"/>
      <c r="V157" s="1439"/>
      <c r="W157" s="1439"/>
      <c r="X157" s="1439"/>
      <c r="Y157" s="1439"/>
      <c r="Z157" s="1439"/>
    </row>
    <row r="158">
      <c r="A158" s="1439"/>
      <c r="B158" s="1439"/>
      <c r="C158" s="1439"/>
      <c r="D158" s="1439"/>
      <c r="E158" s="1439"/>
      <c r="F158" s="1439"/>
      <c r="G158" s="1439"/>
      <c r="H158" s="1439"/>
      <c r="I158" s="1439"/>
      <c r="J158" s="1439"/>
      <c r="K158" s="1439"/>
      <c r="L158" s="1439"/>
      <c r="M158" s="1439"/>
      <c r="N158" s="1439"/>
      <c r="O158" s="1439"/>
      <c r="P158" s="1439"/>
      <c r="Q158" s="1439"/>
      <c r="R158" s="1439"/>
      <c r="S158" s="1439"/>
      <c r="T158" s="1439"/>
      <c r="U158" s="1439"/>
      <c r="V158" s="1439"/>
      <c r="W158" s="1439"/>
      <c r="X158" s="1439"/>
      <c r="Y158" s="1439"/>
      <c r="Z158" s="1439"/>
    </row>
    <row r="159">
      <c r="A159" s="1439"/>
      <c r="B159" s="1439"/>
      <c r="C159" s="1439"/>
      <c r="D159" s="1439"/>
      <c r="E159" s="1439"/>
      <c r="F159" s="1439"/>
      <c r="G159" s="1439"/>
      <c r="H159" s="1439"/>
      <c r="I159" s="1439"/>
      <c r="J159" s="1439"/>
      <c r="K159" s="1439"/>
      <c r="L159" s="1439"/>
      <c r="M159" s="1439"/>
      <c r="N159" s="1439"/>
      <c r="O159" s="1439"/>
      <c r="P159" s="1439"/>
      <c r="Q159" s="1439"/>
      <c r="R159" s="1439"/>
      <c r="S159" s="1439"/>
      <c r="T159" s="1439"/>
      <c r="U159" s="1439"/>
      <c r="V159" s="1439"/>
      <c r="W159" s="1439"/>
      <c r="X159" s="1439"/>
      <c r="Y159" s="1439"/>
      <c r="Z159" s="1439"/>
    </row>
    <row r="160">
      <c r="A160" s="1439"/>
      <c r="B160" s="1439"/>
      <c r="C160" s="1439"/>
      <c r="D160" s="1439"/>
      <c r="E160" s="1439"/>
      <c r="F160" s="1439"/>
      <c r="G160" s="1439"/>
      <c r="H160" s="1439"/>
      <c r="I160" s="1439"/>
      <c r="J160" s="1439"/>
      <c r="K160" s="1439"/>
      <c r="L160" s="1439"/>
      <c r="M160" s="1439"/>
      <c r="N160" s="1439"/>
      <c r="O160" s="1439"/>
      <c r="P160" s="1439"/>
      <c r="Q160" s="1439"/>
      <c r="R160" s="1439"/>
      <c r="S160" s="1439"/>
      <c r="T160" s="1439"/>
      <c r="U160" s="1439"/>
      <c r="V160" s="1439"/>
      <c r="W160" s="1439"/>
      <c r="X160" s="1439"/>
      <c r="Y160" s="1439"/>
      <c r="Z160" s="1439"/>
    </row>
    <row r="161">
      <c r="A161" s="1439"/>
      <c r="B161" s="1439"/>
      <c r="C161" s="1439"/>
      <c r="D161" s="1439"/>
      <c r="E161" s="1439"/>
      <c r="F161" s="1439"/>
      <c r="G161" s="1439"/>
      <c r="H161" s="1439"/>
      <c r="I161" s="1439"/>
      <c r="J161" s="1439"/>
      <c r="K161" s="1439"/>
      <c r="L161" s="1439"/>
      <c r="M161" s="1439"/>
      <c r="N161" s="1439"/>
      <c r="O161" s="1439"/>
      <c r="P161" s="1439"/>
      <c r="Q161" s="1439"/>
      <c r="R161" s="1439"/>
      <c r="S161" s="1439"/>
      <c r="T161" s="1439"/>
      <c r="U161" s="1439"/>
      <c r="V161" s="1439"/>
      <c r="W161" s="1439"/>
      <c r="X161" s="1439"/>
      <c r="Y161" s="1439"/>
      <c r="Z161" s="1439"/>
    </row>
    <row r="162">
      <c r="A162" s="1439"/>
      <c r="B162" s="1439"/>
      <c r="C162" s="1439"/>
      <c r="D162" s="1439"/>
      <c r="E162" s="1439"/>
      <c r="F162" s="1439"/>
      <c r="G162" s="1439"/>
      <c r="H162" s="1439"/>
      <c r="I162" s="1439"/>
      <c r="J162" s="1439"/>
      <c r="K162" s="1439"/>
      <c r="L162" s="1439"/>
      <c r="M162" s="1439"/>
      <c r="N162" s="1439"/>
      <c r="O162" s="1439"/>
      <c r="P162" s="1439"/>
      <c r="Q162" s="1439"/>
      <c r="R162" s="1439"/>
      <c r="S162" s="1439"/>
      <c r="T162" s="1439"/>
      <c r="U162" s="1439"/>
      <c r="V162" s="1439"/>
      <c r="W162" s="1439"/>
      <c r="X162" s="1439"/>
      <c r="Y162" s="1439"/>
      <c r="Z162" s="1439"/>
    </row>
    <row r="163">
      <c r="A163" s="1439"/>
      <c r="B163" s="1439"/>
      <c r="C163" s="1439"/>
      <c r="D163" s="1439"/>
      <c r="E163" s="1439"/>
      <c r="F163" s="1439"/>
      <c r="G163" s="1439"/>
      <c r="H163" s="1439"/>
      <c r="I163" s="1439"/>
      <c r="J163" s="1439"/>
      <c r="K163" s="1439"/>
      <c r="L163" s="1439"/>
      <c r="M163" s="1439"/>
      <c r="N163" s="1439"/>
      <c r="O163" s="1439"/>
      <c r="P163" s="1439"/>
      <c r="Q163" s="1439"/>
      <c r="R163" s="1439"/>
      <c r="S163" s="1439"/>
      <c r="T163" s="1439"/>
      <c r="U163" s="1439"/>
      <c r="V163" s="1439"/>
      <c r="W163" s="1439"/>
      <c r="X163" s="1439"/>
      <c r="Y163" s="1439"/>
      <c r="Z163" s="1439"/>
    </row>
    <row r="164">
      <c r="A164" s="1439"/>
      <c r="B164" s="1439"/>
      <c r="C164" s="1439"/>
      <c r="D164" s="1439"/>
      <c r="E164" s="1439"/>
      <c r="F164" s="1439"/>
      <c r="G164" s="1439"/>
      <c r="H164" s="1439"/>
      <c r="I164" s="1439"/>
      <c r="J164" s="1439"/>
      <c r="K164" s="1439"/>
      <c r="L164" s="1439"/>
      <c r="M164" s="1439"/>
      <c r="N164" s="1439"/>
      <c r="O164" s="1439"/>
      <c r="P164" s="1439"/>
      <c r="Q164" s="1439"/>
      <c r="R164" s="1439"/>
      <c r="S164" s="1439"/>
      <c r="T164" s="1439"/>
      <c r="U164" s="1439"/>
      <c r="V164" s="1439"/>
      <c r="W164" s="1439"/>
      <c r="X164" s="1439"/>
      <c r="Y164" s="1439"/>
      <c r="Z164" s="1439"/>
    </row>
    <row r="165">
      <c r="A165" s="1439"/>
      <c r="B165" s="1439"/>
      <c r="C165" s="1439"/>
      <c r="D165" s="1439"/>
      <c r="E165" s="1439"/>
      <c r="F165" s="1439"/>
      <c r="G165" s="1439"/>
      <c r="H165" s="1439"/>
      <c r="I165" s="1439"/>
      <c r="J165" s="1439"/>
      <c r="K165" s="1439"/>
      <c r="L165" s="1439"/>
      <c r="M165" s="1439"/>
      <c r="N165" s="1439"/>
      <c r="O165" s="1439"/>
      <c r="P165" s="1439"/>
      <c r="Q165" s="1439"/>
      <c r="R165" s="1439"/>
      <c r="S165" s="1439"/>
      <c r="T165" s="1439"/>
      <c r="U165" s="1439"/>
      <c r="V165" s="1439"/>
      <c r="W165" s="1439"/>
      <c r="X165" s="1439"/>
      <c r="Y165" s="1439"/>
      <c r="Z165" s="1439"/>
    </row>
    <row r="166">
      <c r="A166" s="1439"/>
      <c r="B166" s="1439"/>
      <c r="C166" s="1439"/>
      <c r="D166" s="1439"/>
      <c r="E166" s="1439"/>
      <c r="F166" s="1439"/>
      <c r="G166" s="1439"/>
      <c r="H166" s="1439"/>
      <c r="I166" s="1439"/>
      <c r="J166" s="1439"/>
      <c r="K166" s="1439"/>
      <c r="L166" s="1439"/>
      <c r="M166" s="1439"/>
      <c r="N166" s="1439"/>
      <c r="O166" s="1439"/>
      <c r="P166" s="1439"/>
      <c r="Q166" s="1439"/>
      <c r="R166" s="1439"/>
      <c r="S166" s="1439"/>
      <c r="T166" s="1439"/>
      <c r="U166" s="1439"/>
      <c r="V166" s="1439"/>
      <c r="W166" s="1439"/>
      <c r="X166" s="1439"/>
      <c r="Y166" s="1439"/>
      <c r="Z166" s="1439"/>
    </row>
    <row r="167">
      <c r="A167" s="1439"/>
      <c r="B167" s="1439"/>
      <c r="C167" s="1439"/>
      <c r="D167" s="1439"/>
      <c r="E167" s="1439"/>
      <c r="F167" s="1439"/>
      <c r="G167" s="1439"/>
      <c r="H167" s="1439"/>
      <c r="I167" s="1439"/>
      <c r="J167" s="1439"/>
      <c r="K167" s="1439"/>
      <c r="L167" s="1439"/>
      <c r="M167" s="1439"/>
      <c r="N167" s="1439"/>
      <c r="O167" s="1439"/>
      <c r="P167" s="1439"/>
      <c r="Q167" s="1439"/>
      <c r="R167" s="1439"/>
      <c r="S167" s="1439"/>
      <c r="T167" s="1439"/>
      <c r="U167" s="1439"/>
      <c r="V167" s="1439"/>
      <c r="W167" s="1439"/>
      <c r="X167" s="1439"/>
      <c r="Y167" s="1439"/>
      <c r="Z167" s="1439"/>
    </row>
    <row r="168">
      <c r="A168" s="1439"/>
      <c r="B168" s="1439"/>
      <c r="C168" s="1439"/>
      <c r="D168" s="1439"/>
      <c r="E168" s="1439"/>
      <c r="F168" s="1439"/>
      <c r="G168" s="1439"/>
      <c r="H168" s="1439"/>
      <c r="I168" s="1439"/>
      <c r="J168" s="1439"/>
      <c r="K168" s="1439"/>
      <c r="L168" s="1439"/>
      <c r="M168" s="1439"/>
      <c r="N168" s="1439"/>
      <c r="O168" s="1439"/>
      <c r="P168" s="1439"/>
      <c r="Q168" s="1439"/>
      <c r="R168" s="1439"/>
      <c r="S168" s="1439"/>
      <c r="T168" s="1439"/>
      <c r="U168" s="1439"/>
      <c r="V168" s="1439"/>
      <c r="W168" s="1439"/>
      <c r="X168" s="1439"/>
      <c r="Y168" s="1439"/>
      <c r="Z168" s="1439"/>
    </row>
    <row r="169">
      <c r="A169" s="1439"/>
      <c r="B169" s="1439"/>
      <c r="C169" s="1439"/>
      <c r="D169" s="1439"/>
      <c r="E169" s="1439"/>
      <c r="F169" s="1439"/>
      <c r="G169" s="1439"/>
      <c r="H169" s="1439"/>
      <c r="I169" s="1439"/>
      <c r="J169" s="1439"/>
      <c r="K169" s="1439"/>
      <c r="L169" s="1439"/>
      <c r="M169" s="1439"/>
      <c r="N169" s="1439"/>
      <c r="O169" s="1439"/>
      <c r="P169" s="1439"/>
      <c r="Q169" s="1439"/>
      <c r="R169" s="1439"/>
      <c r="S169" s="1439"/>
      <c r="T169" s="1439"/>
      <c r="U169" s="1439"/>
      <c r="V169" s="1439"/>
      <c r="W169" s="1439"/>
      <c r="X169" s="1439"/>
      <c r="Y169" s="1439"/>
      <c r="Z169" s="1439"/>
    </row>
    <row r="170">
      <c r="A170" s="1439"/>
      <c r="B170" s="1439"/>
      <c r="C170" s="1439"/>
      <c r="D170" s="1439"/>
      <c r="E170" s="1439"/>
      <c r="F170" s="1439"/>
      <c r="G170" s="1439"/>
      <c r="H170" s="1439"/>
      <c r="I170" s="1439"/>
      <c r="J170" s="1439"/>
      <c r="K170" s="1439"/>
      <c r="L170" s="1439"/>
      <c r="M170" s="1439"/>
      <c r="N170" s="1439"/>
      <c r="O170" s="1439"/>
      <c r="P170" s="1439"/>
      <c r="Q170" s="1439"/>
      <c r="R170" s="1439"/>
      <c r="S170" s="1439"/>
      <c r="T170" s="1439"/>
      <c r="U170" s="1439"/>
      <c r="V170" s="1439"/>
      <c r="W170" s="1439"/>
      <c r="X170" s="1439"/>
      <c r="Y170" s="1439"/>
      <c r="Z170" s="1439"/>
    </row>
    <row r="171">
      <c r="A171" s="1439"/>
      <c r="B171" s="1439"/>
      <c r="C171" s="1439"/>
      <c r="D171" s="1439"/>
      <c r="E171" s="1439"/>
      <c r="F171" s="1439"/>
      <c r="G171" s="1439"/>
      <c r="H171" s="1439"/>
      <c r="I171" s="1439"/>
      <c r="J171" s="1439"/>
      <c r="K171" s="1439"/>
      <c r="L171" s="1439"/>
      <c r="M171" s="1439"/>
      <c r="N171" s="1439"/>
      <c r="O171" s="1439"/>
      <c r="P171" s="1439"/>
      <c r="Q171" s="1439"/>
      <c r="R171" s="1439"/>
      <c r="S171" s="1439"/>
      <c r="T171" s="1439"/>
      <c r="U171" s="1439"/>
      <c r="V171" s="1439"/>
      <c r="W171" s="1439"/>
      <c r="X171" s="1439"/>
      <c r="Y171" s="1439"/>
      <c r="Z171" s="1439"/>
    </row>
    <row r="172">
      <c r="A172" s="1439"/>
      <c r="B172" s="1439"/>
      <c r="C172" s="1439"/>
      <c r="D172" s="1439"/>
      <c r="E172" s="1439"/>
      <c r="F172" s="1439"/>
      <c r="G172" s="1439"/>
      <c r="H172" s="1439"/>
      <c r="I172" s="1439"/>
      <c r="J172" s="1439"/>
      <c r="K172" s="1439"/>
      <c r="L172" s="1439"/>
      <c r="M172" s="1439"/>
      <c r="N172" s="1439"/>
      <c r="O172" s="1439"/>
      <c r="P172" s="1439"/>
      <c r="Q172" s="1439"/>
      <c r="R172" s="1439"/>
      <c r="S172" s="1439"/>
      <c r="T172" s="1439"/>
      <c r="U172" s="1439"/>
      <c r="V172" s="1439"/>
      <c r="W172" s="1439"/>
      <c r="X172" s="1439"/>
      <c r="Y172" s="1439"/>
      <c r="Z172" s="1439"/>
    </row>
    <row r="173">
      <c r="A173" s="1439"/>
      <c r="B173" s="1439"/>
      <c r="C173" s="1439"/>
      <c r="D173" s="1439"/>
      <c r="E173" s="1439"/>
      <c r="F173" s="1439"/>
      <c r="G173" s="1439"/>
      <c r="H173" s="1439"/>
      <c r="I173" s="1439"/>
      <c r="J173" s="1439"/>
      <c r="K173" s="1439"/>
      <c r="L173" s="1439"/>
      <c r="M173" s="1439"/>
      <c r="N173" s="1439"/>
      <c r="O173" s="1439"/>
      <c r="P173" s="1439"/>
      <c r="Q173" s="1439"/>
      <c r="R173" s="1439"/>
      <c r="S173" s="1439"/>
      <c r="T173" s="1439"/>
      <c r="U173" s="1439"/>
      <c r="V173" s="1439"/>
      <c r="W173" s="1439"/>
      <c r="X173" s="1439"/>
      <c r="Y173" s="1439"/>
      <c r="Z173" s="1439"/>
    </row>
    <row r="174">
      <c r="A174" s="1439"/>
      <c r="B174" s="1439"/>
      <c r="C174" s="1439"/>
      <c r="D174" s="1439"/>
      <c r="E174" s="1439"/>
      <c r="F174" s="1439"/>
      <c r="G174" s="1439"/>
      <c r="H174" s="1439"/>
      <c r="I174" s="1439"/>
      <c r="J174" s="1439"/>
      <c r="K174" s="1439"/>
      <c r="L174" s="1439"/>
      <c r="M174" s="1439"/>
      <c r="N174" s="1439"/>
      <c r="O174" s="1439"/>
      <c r="P174" s="1439"/>
      <c r="Q174" s="1439"/>
      <c r="R174" s="1439"/>
      <c r="S174" s="1439"/>
      <c r="T174" s="1439"/>
      <c r="U174" s="1439"/>
      <c r="V174" s="1439"/>
      <c r="W174" s="1439"/>
      <c r="X174" s="1439"/>
      <c r="Y174" s="1439"/>
      <c r="Z174" s="1439"/>
    </row>
    <row r="175">
      <c r="A175" s="1439"/>
      <c r="B175" s="1439"/>
      <c r="C175" s="1439"/>
      <c r="D175" s="1439"/>
      <c r="E175" s="1439"/>
      <c r="F175" s="1439"/>
      <c r="G175" s="1439"/>
      <c r="H175" s="1439"/>
      <c r="I175" s="1439"/>
      <c r="J175" s="1439"/>
      <c r="K175" s="1439"/>
      <c r="L175" s="1439"/>
      <c r="M175" s="1439"/>
      <c r="N175" s="1439"/>
      <c r="O175" s="1439"/>
      <c r="P175" s="1439"/>
      <c r="Q175" s="1439"/>
      <c r="R175" s="1439"/>
      <c r="S175" s="1439"/>
      <c r="T175" s="1439"/>
      <c r="U175" s="1439"/>
      <c r="V175" s="1439"/>
      <c r="W175" s="1439"/>
      <c r="X175" s="1439"/>
      <c r="Y175" s="1439"/>
      <c r="Z175" s="1439"/>
    </row>
    <row r="176">
      <c r="A176" s="1439"/>
      <c r="B176" s="1439"/>
      <c r="C176" s="1439"/>
      <c r="D176" s="1439"/>
      <c r="E176" s="1439"/>
      <c r="F176" s="1439"/>
      <c r="G176" s="1439"/>
      <c r="H176" s="1439"/>
      <c r="I176" s="1439"/>
      <c r="J176" s="1439"/>
      <c r="K176" s="1439"/>
      <c r="L176" s="1439"/>
      <c r="M176" s="1439"/>
      <c r="N176" s="1439"/>
      <c r="O176" s="1439"/>
      <c r="P176" s="1439"/>
      <c r="Q176" s="1439"/>
      <c r="R176" s="1439"/>
      <c r="S176" s="1439"/>
      <c r="T176" s="1439"/>
      <c r="U176" s="1439"/>
      <c r="V176" s="1439"/>
      <c r="W176" s="1439"/>
      <c r="X176" s="1439"/>
      <c r="Y176" s="1439"/>
      <c r="Z176" s="1439"/>
    </row>
    <row r="177">
      <c r="A177" s="1439"/>
      <c r="B177" s="1439"/>
      <c r="C177" s="1439"/>
      <c r="D177" s="1439"/>
      <c r="E177" s="1439"/>
      <c r="F177" s="1439"/>
      <c r="G177" s="1439"/>
      <c r="H177" s="1439"/>
      <c r="I177" s="1439"/>
      <c r="J177" s="1439"/>
      <c r="K177" s="1439"/>
      <c r="L177" s="1439"/>
      <c r="M177" s="1439"/>
      <c r="N177" s="1439"/>
      <c r="O177" s="1439"/>
      <c r="P177" s="1439"/>
      <c r="Q177" s="1439"/>
      <c r="R177" s="1439"/>
      <c r="S177" s="1439"/>
      <c r="T177" s="1439"/>
      <c r="U177" s="1439"/>
      <c r="V177" s="1439"/>
      <c r="W177" s="1439"/>
      <c r="X177" s="1439"/>
      <c r="Y177" s="1439"/>
      <c r="Z177" s="1439"/>
    </row>
    <row r="178">
      <c r="A178" s="1439"/>
      <c r="B178" s="1439"/>
      <c r="C178" s="1439"/>
      <c r="D178" s="1439"/>
      <c r="E178" s="1439"/>
      <c r="F178" s="1439"/>
      <c r="G178" s="1439"/>
      <c r="H178" s="1439"/>
      <c r="I178" s="1439"/>
      <c r="J178" s="1439"/>
      <c r="K178" s="1439"/>
      <c r="L178" s="1439"/>
      <c r="M178" s="1439"/>
      <c r="N178" s="1439"/>
      <c r="O178" s="1439"/>
      <c r="P178" s="1439"/>
      <c r="Q178" s="1439"/>
      <c r="R178" s="1439"/>
      <c r="S178" s="1439"/>
      <c r="T178" s="1439"/>
      <c r="U178" s="1439"/>
      <c r="V178" s="1439"/>
      <c r="W178" s="1439"/>
      <c r="X178" s="1439"/>
      <c r="Y178" s="1439"/>
      <c r="Z178" s="1439"/>
    </row>
    <row r="179">
      <c r="A179" s="1439"/>
      <c r="B179" s="1439"/>
      <c r="C179" s="1439"/>
      <c r="D179" s="1439"/>
      <c r="E179" s="1439"/>
      <c r="F179" s="1439"/>
      <c r="G179" s="1439"/>
      <c r="H179" s="1439"/>
      <c r="I179" s="1439"/>
      <c r="J179" s="1439"/>
      <c r="K179" s="1439"/>
      <c r="L179" s="1439"/>
      <c r="M179" s="1439"/>
      <c r="N179" s="1439"/>
      <c r="O179" s="1439"/>
      <c r="P179" s="1439"/>
      <c r="Q179" s="1439"/>
      <c r="R179" s="1439"/>
      <c r="S179" s="1439"/>
      <c r="T179" s="1439"/>
      <c r="U179" s="1439"/>
      <c r="V179" s="1439"/>
      <c r="W179" s="1439"/>
      <c r="X179" s="1439"/>
      <c r="Y179" s="1439"/>
      <c r="Z179" s="1439"/>
    </row>
    <row r="180">
      <c r="A180" s="1439"/>
      <c r="B180" s="1439"/>
      <c r="C180" s="1439"/>
      <c r="D180" s="1439"/>
      <c r="E180" s="1439"/>
      <c r="F180" s="1439"/>
      <c r="G180" s="1439"/>
      <c r="H180" s="1439"/>
      <c r="I180" s="1439"/>
      <c r="J180" s="1439"/>
      <c r="K180" s="1439"/>
      <c r="L180" s="1439"/>
      <c r="M180" s="1439"/>
      <c r="N180" s="1439"/>
      <c r="O180" s="1439"/>
      <c r="P180" s="1439"/>
      <c r="Q180" s="1439"/>
      <c r="R180" s="1439"/>
      <c r="S180" s="1439"/>
      <c r="T180" s="1439"/>
      <c r="U180" s="1439"/>
      <c r="V180" s="1439"/>
      <c r="W180" s="1439"/>
      <c r="X180" s="1439"/>
      <c r="Y180" s="1439"/>
      <c r="Z180" s="1439"/>
    </row>
    <row r="181">
      <c r="A181" s="1439"/>
      <c r="B181" s="1439"/>
      <c r="C181" s="1439"/>
      <c r="D181" s="1439"/>
      <c r="E181" s="1439"/>
      <c r="F181" s="1439"/>
      <c r="G181" s="1439"/>
      <c r="H181" s="1439"/>
      <c r="I181" s="1439"/>
      <c r="J181" s="1439"/>
      <c r="K181" s="1439"/>
      <c r="L181" s="1439"/>
      <c r="M181" s="1439"/>
      <c r="N181" s="1439"/>
      <c r="O181" s="1439"/>
      <c r="P181" s="1439"/>
      <c r="Q181" s="1439"/>
      <c r="R181" s="1439"/>
      <c r="S181" s="1439"/>
      <c r="T181" s="1439"/>
      <c r="U181" s="1439"/>
      <c r="V181" s="1439"/>
      <c r="W181" s="1439"/>
      <c r="X181" s="1439"/>
      <c r="Y181" s="1439"/>
      <c r="Z181" s="1439"/>
    </row>
    <row r="182">
      <c r="A182" s="1439"/>
      <c r="B182" s="1439"/>
      <c r="C182" s="1439"/>
      <c r="D182" s="1439"/>
      <c r="E182" s="1439"/>
      <c r="F182" s="1439"/>
      <c r="G182" s="1439"/>
      <c r="H182" s="1439"/>
      <c r="I182" s="1439"/>
      <c r="J182" s="1439"/>
      <c r="K182" s="1439"/>
      <c r="L182" s="1439"/>
      <c r="M182" s="1439"/>
      <c r="N182" s="1439"/>
      <c r="O182" s="1439"/>
      <c r="P182" s="1439"/>
      <c r="Q182" s="1439"/>
      <c r="R182" s="1439"/>
      <c r="S182" s="1439"/>
      <c r="T182" s="1439"/>
      <c r="U182" s="1439"/>
      <c r="V182" s="1439"/>
      <c r="W182" s="1439"/>
      <c r="X182" s="1439"/>
      <c r="Y182" s="1439"/>
      <c r="Z182" s="1439"/>
    </row>
    <row r="183">
      <c r="A183" s="1439"/>
      <c r="B183" s="1439"/>
      <c r="C183" s="1439"/>
      <c r="D183" s="1439"/>
      <c r="E183" s="1439"/>
      <c r="F183" s="1439"/>
      <c r="G183" s="1439"/>
      <c r="H183" s="1439"/>
      <c r="I183" s="1439"/>
      <c r="J183" s="1439"/>
      <c r="K183" s="1439"/>
      <c r="L183" s="1439"/>
      <c r="M183" s="1439"/>
      <c r="N183" s="1439"/>
      <c r="O183" s="1439"/>
      <c r="P183" s="1439"/>
      <c r="Q183" s="1439"/>
      <c r="R183" s="1439"/>
      <c r="S183" s="1439"/>
      <c r="T183" s="1439"/>
      <c r="U183" s="1439"/>
      <c r="V183" s="1439"/>
      <c r="W183" s="1439"/>
      <c r="X183" s="1439"/>
      <c r="Y183" s="1439"/>
      <c r="Z183" s="1439"/>
    </row>
    <row r="184">
      <c r="A184" s="1496"/>
      <c r="B184" s="1496"/>
      <c r="C184" s="1496"/>
      <c r="D184" s="1496"/>
      <c r="E184" s="1496"/>
      <c r="F184" s="1496"/>
      <c r="G184" s="1496"/>
      <c r="H184" s="1496"/>
      <c r="I184" s="1496"/>
      <c r="J184" s="1496"/>
      <c r="K184" s="1496"/>
      <c r="L184" s="1496"/>
      <c r="M184" s="1496"/>
      <c r="N184" s="1496"/>
      <c r="O184" s="1496"/>
      <c r="P184" s="1496"/>
      <c r="Q184" s="1496"/>
      <c r="R184" s="1496"/>
      <c r="S184" s="1496"/>
      <c r="T184" s="1496"/>
      <c r="U184" s="1496"/>
      <c r="V184" s="1496"/>
      <c r="W184" s="1496"/>
      <c r="X184" s="1496"/>
      <c r="Y184" s="1496"/>
      <c r="Z184" s="1496"/>
    </row>
    <row r="185">
      <c r="A185" s="1496"/>
      <c r="B185" s="1496"/>
      <c r="C185" s="1496"/>
      <c r="D185" s="1496"/>
      <c r="E185" s="1496"/>
      <c r="F185" s="1496"/>
      <c r="G185" s="1496"/>
      <c r="H185" s="1496"/>
      <c r="I185" s="1496"/>
      <c r="J185" s="1496"/>
      <c r="K185" s="1496"/>
      <c r="L185" s="1496"/>
      <c r="M185" s="1496"/>
      <c r="N185" s="1496"/>
      <c r="O185" s="1496"/>
      <c r="P185" s="1496"/>
      <c r="Q185" s="1496"/>
      <c r="R185" s="1496"/>
      <c r="S185" s="1496"/>
      <c r="T185" s="1496"/>
      <c r="U185" s="1496"/>
      <c r="V185" s="1496"/>
      <c r="W185" s="1496"/>
      <c r="X185" s="1496"/>
      <c r="Y185" s="1496"/>
      <c r="Z185" s="1496"/>
    </row>
    <row r="186">
      <c r="A186" s="1496"/>
      <c r="B186" s="1496"/>
      <c r="C186" s="1496"/>
      <c r="D186" s="1496"/>
      <c r="E186" s="1496"/>
      <c r="F186" s="1496"/>
      <c r="G186" s="1496"/>
      <c r="H186" s="1496"/>
      <c r="I186" s="1496"/>
      <c r="J186" s="1496"/>
      <c r="K186" s="1496"/>
      <c r="L186" s="1496"/>
      <c r="M186" s="1496"/>
      <c r="N186" s="1496"/>
      <c r="O186" s="1496"/>
      <c r="P186" s="1496"/>
      <c r="Q186" s="1496"/>
      <c r="R186" s="1496"/>
      <c r="S186" s="1496"/>
      <c r="T186" s="1496"/>
      <c r="U186" s="1496"/>
      <c r="V186" s="1496"/>
      <c r="W186" s="1496"/>
      <c r="X186" s="1496"/>
      <c r="Y186" s="1496"/>
      <c r="Z186" s="1496"/>
    </row>
    <row r="187">
      <c r="A187" s="1496"/>
      <c r="B187" s="1496"/>
      <c r="C187" s="1496"/>
      <c r="D187" s="1496"/>
      <c r="E187" s="1496"/>
      <c r="F187" s="1496"/>
      <c r="G187" s="1496"/>
      <c r="H187" s="1496"/>
      <c r="I187" s="1496"/>
      <c r="J187" s="1496"/>
      <c r="K187" s="1496"/>
      <c r="L187" s="1496"/>
      <c r="M187" s="1496"/>
      <c r="N187" s="1496"/>
      <c r="O187" s="1496"/>
      <c r="P187" s="1496"/>
      <c r="Q187" s="1496"/>
      <c r="R187" s="1496"/>
      <c r="S187" s="1496"/>
      <c r="T187" s="1496"/>
      <c r="U187" s="1496"/>
      <c r="V187" s="1496"/>
      <c r="W187" s="1496"/>
      <c r="X187" s="1496"/>
      <c r="Y187" s="1496"/>
      <c r="Z187" s="1496"/>
    </row>
    <row r="188">
      <c r="A188" s="1496"/>
      <c r="B188" s="1496"/>
      <c r="C188" s="1496"/>
      <c r="D188" s="1496"/>
      <c r="E188" s="1496"/>
      <c r="F188" s="1496"/>
      <c r="G188" s="1496"/>
      <c r="H188" s="1496"/>
      <c r="I188" s="1496"/>
      <c r="J188" s="1496"/>
      <c r="K188" s="1496"/>
      <c r="L188" s="1496"/>
      <c r="M188" s="1496"/>
      <c r="N188" s="1496"/>
      <c r="O188" s="1496"/>
      <c r="P188" s="1496"/>
      <c r="Q188" s="1496"/>
      <c r="R188" s="1496"/>
      <c r="S188" s="1496"/>
      <c r="T188" s="1496"/>
      <c r="U188" s="1496"/>
      <c r="V188" s="1496"/>
      <c r="W188" s="1496"/>
      <c r="X188" s="1496"/>
      <c r="Y188" s="1496"/>
      <c r="Z188" s="1496"/>
    </row>
    <row r="189">
      <c r="A189" s="1496"/>
      <c r="B189" s="1496"/>
      <c r="C189" s="1496"/>
      <c r="D189" s="1496"/>
      <c r="E189" s="1496"/>
      <c r="F189" s="1496"/>
      <c r="G189" s="1496"/>
      <c r="H189" s="1496"/>
      <c r="I189" s="1496"/>
      <c r="J189" s="1496"/>
      <c r="K189" s="1496"/>
      <c r="L189" s="1496"/>
      <c r="M189" s="1496"/>
      <c r="N189" s="1496"/>
      <c r="O189" s="1496"/>
      <c r="P189" s="1496"/>
      <c r="Q189" s="1496"/>
      <c r="R189" s="1496"/>
      <c r="S189" s="1496"/>
      <c r="T189" s="1496"/>
      <c r="U189" s="1496"/>
      <c r="V189" s="1496"/>
      <c r="W189" s="1496"/>
      <c r="X189" s="1496"/>
      <c r="Y189" s="1496"/>
      <c r="Z189" s="1496"/>
    </row>
    <row r="190">
      <c r="A190" s="1496"/>
      <c r="B190" s="1496"/>
      <c r="C190" s="1496"/>
      <c r="D190" s="1496"/>
      <c r="E190" s="1496"/>
      <c r="F190" s="1496"/>
      <c r="G190" s="1496"/>
      <c r="H190" s="1496"/>
      <c r="I190" s="1496"/>
      <c r="J190" s="1496"/>
      <c r="K190" s="1496"/>
      <c r="L190" s="1496"/>
      <c r="M190" s="1496"/>
      <c r="N190" s="1496"/>
      <c r="O190" s="1496"/>
      <c r="P190" s="1496"/>
      <c r="Q190" s="1496"/>
      <c r="R190" s="1496"/>
      <c r="S190" s="1496"/>
      <c r="T190" s="1496"/>
      <c r="U190" s="1496"/>
      <c r="V190" s="1496"/>
      <c r="W190" s="1496"/>
      <c r="X190" s="1496"/>
      <c r="Y190" s="1496"/>
      <c r="Z190" s="1496"/>
    </row>
    <row r="191">
      <c r="A191" s="1496"/>
      <c r="B191" s="1496"/>
      <c r="C191" s="1496"/>
      <c r="D191" s="1496"/>
      <c r="E191" s="1496"/>
      <c r="F191" s="1496"/>
      <c r="G191" s="1496"/>
      <c r="H191" s="1496"/>
      <c r="I191" s="1496"/>
      <c r="J191" s="1496"/>
      <c r="K191" s="1496"/>
      <c r="L191" s="1496"/>
      <c r="M191" s="1496"/>
      <c r="N191" s="1496"/>
      <c r="O191" s="1496"/>
      <c r="P191" s="1496"/>
      <c r="Q191" s="1496"/>
      <c r="R191" s="1496"/>
      <c r="S191" s="1496"/>
      <c r="T191" s="1496"/>
      <c r="U191" s="1496"/>
      <c r="V191" s="1496"/>
      <c r="W191" s="1496"/>
      <c r="X191" s="1496"/>
      <c r="Y191" s="1496"/>
      <c r="Z191" s="1496"/>
    </row>
    <row r="192">
      <c r="A192" s="1496"/>
      <c r="B192" s="1496"/>
      <c r="C192" s="1496"/>
      <c r="D192" s="1496"/>
      <c r="E192" s="1496"/>
      <c r="F192" s="1496"/>
      <c r="G192" s="1496"/>
      <c r="H192" s="1496"/>
      <c r="I192" s="1496"/>
      <c r="J192" s="1496"/>
      <c r="K192" s="1496"/>
      <c r="L192" s="1496"/>
      <c r="M192" s="1496"/>
      <c r="N192" s="1496"/>
      <c r="O192" s="1496"/>
      <c r="P192" s="1496"/>
      <c r="Q192" s="1496"/>
      <c r="R192" s="1496"/>
      <c r="S192" s="1496"/>
      <c r="T192" s="1496"/>
      <c r="U192" s="1496"/>
      <c r="V192" s="1496"/>
      <c r="W192" s="1496"/>
      <c r="X192" s="1496"/>
      <c r="Y192" s="1496"/>
      <c r="Z192" s="1496"/>
    </row>
    <row r="193">
      <c r="A193" s="1496"/>
      <c r="B193" s="1496"/>
      <c r="C193" s="1496"/>
      <c r="D193" s="1496"/>
      <c r="E193" s="1496"/>
      <c r="F193" s="1496"/>
      <c r="G193" s="1496"/>
      <c r="H193" s="1496"/>
      <c r="I193" s="1496"/>
      <c r="J193" s="1496"/>
      <c r="K193" s="1496"/>
      <c r="L193" s="1496"/>
      <c r="M193" s="1496"/>
      <c r="N193" s="1496"/>
      <c r="O193" s="1496"/>
      <c r="P193" s="1496"/>
      <c r="Q193" s="1496"/>
      <c r="R193" s="1496"/>
      <c r="S193" s="1496"/>
      <c r="T193" s="1496"/>
      <c r="U193" s="1496"/>
      <c r="V193" s="1496"/>
      <c r="W193" s="1496"/>
      <c r="X193" s="1496"/>
      <c r="Y193" s="1496"/>
      <c r="Z193" s="1496"/>
    </row>
    <row r="194">
      <c r="A194" s="1496"/>
      <c r="B194" s="1496"/>
      <c r="C194" s="1496"/>
      <c r="D194" s="1496"/>
      <c r="E194" s="1496"/>
      <c r="F194" s="1496"/>
      <c r="G194" s="1496"/>
      <c r="H194" s="1496"/>
      <c r="I194" s="1496"/>
      <c r="J194" s="1496"/>
      <c r="K194" s="1496"/>
      <c r="L194" s="1496"/>
      <c r="M194" s="1496"/>
      <c r="N194" s="1496"/>
      <c r="O194" s="1496"/>
      <c r="P194" s="1496"/>
      <c r="Q194" s="1496"/>
      <c r="R194" s="1496"/>
      <c r="S194" s="1496"/>
      <c r="T194" s="1496"/>
      <c r="U194" s="1496"/>
      <c r="V194" s="1496"/>
      <c r="W194" s="1496"/>
      <c r="X194" s="1496"/>
      <c r="Y194" s="1496"/>
      <c r="Z194" s="1496"/>
    </row>
    <row r="195">
      <c r="A195" s="1496"/>
      <c r="B195" s="1496"/>
      <c r="C195" s="1496"/>
      <c r="D195" s="1496"/>
      <c r="E195" s="1496"/>
      <c r="F195" s="1496"/>
      <c r="G195" s="1496"/>
      <c r="H195" s="1496"/>
      <c r="I195" s="1496"/>
      <c r="J195" s="1496"/>
      <c r="K195" s="1496"/>
      <c r="L195" s="1496"/>
      <c r="M195" s="1496"/>
      <c r="N195" s="1496"/>
      <c r="O195" s="1496"/>
      <c r="P195" s="1496"/>
      <c r="Q195" s="1496"/>
      <c r="R195" s="1496"/>
      <c r="S195" s="1496"/>
      <c r="T195" s="1496"/>
      <c r="U195" s="1496"/>
      <c r="V195" s="1496"/>
      <c r="W195" s="1496"/>
      <c r="X195" s="1496"/>
      <c r="Y195" s="1496"/>
      <c r="Z195" s="1496"/>
    </row>
    <row r="196">
      <c r="A196" s="1496"/>
      <c r="B196" s="1496"/>
      <c r="C196" s="1496"/>
      <c r="D196" s="1496"/>
      <c r="E196" s="1496"/>
      <c r="F196" s="1496"/>
      <c r="G196" s="1496"/>
      <c r="H196" s="1496"/>
      <c r="I196" s="1496"/>
      <c r="J196" s="1496"/>
      <c r="K196" s="1496"/>
      <c r="L196" s="1496"/>
      <c r="M196" s="1496"/>
      <c r="N196" s="1496"/>
      <c r="O196" s="1496"/>
      <c r="P196" s="1496"/>
      <c r="Q196" s="1496"/>
      <c r="R196" s="1496"/>
      <c r="S196" s="1496"/>
      <c r="T196" s="1496"/>
      <c r="U196" s="1496"/>
      <c r="V196" s="1496"/>
      <c r="W196" s="1496"/>
      <c r="X196" s="1496"/>
      <c r="Y196" s="1496"/>
      <c r="Z196" s="1496"/>
    </row>
    <row r="197">
      <c r="A197" s="1496"/>
      <c r="B197" s="1496"/>
      <c r="C197" s="1496"/>
      <c r="D197" s="1496"/>
      <c r="E197" s="1496"/>
      <c r="F197" s="1496"/>
      <c r="G197" s="1496"/>
      <c r="H197" s="1496"/>
      <c r="I197" s="1496"/>
      <c r="J197" s="1496"/>
      <c r="K197" s="1496"/>
      <c r="L197" s="1496"/>
      <c r="M197" s="1496"/>
      <c r="N197" s="1496"/>
      <c r="O197" s="1496"/>
      <c r="P197" s="1496"/>
      <c r="Q197" s="1496"/>
      <c r="R197" s="1496"/>
      <c r="S197" s="1496"/>
      <c r="T197" s="1496"/>
      <c r="U197" s="1496"/>
      <c r="V197" s="1496"/>
      <c r="W197" s="1496"/>
      <c r="X197" s="1496"/>
      <c r="Y197" s="1496"/>
      <c r="Z197" s="1496"/>
    </row>
    <row r="198">
      <c r="A198" s="1496"/>
      <c r="B198" s="1496"/>
      <c r="C198" s="1496"/>
      <c r="D198" s="1496"/>
      <c r="E198" s="1496"/>
      <c r="F198" s="1496"/>
      <c r="G198" s="1496"/>
      <c r="H198" s="1496"/>
      <c r="I198" s="1496"/>
      <c r="J198" s="1496"/>
      <c r="K198" s="1496"/>
      <c r="L198" s="1496"/>
      <c r="M198" s="1496"/>
      <c r="N198" s="1496"/>
      <c r="O198" s="1496"/>
      <c r="P198" s="1496"/>
      <c r="Q198" s="1496"/>
      <c r="R198" s="1496"/>
      <c r="S198" s="1496"/>
      <c r="T198" s="1496"/>
      <c r="U198" s="1496"/>
      <c r="V198" s="1496"/>
      <c r="W198" s="1496"/>
      <c r="X198" s="1496"/>
      <c r="Y198" s="1496"/>
      <c r="Z198" s="1496"/>
    </row>
    <row r="199">
      <c r="A199" s="1496"/>
      <c r="B199" s="1496"/>
      <c r="C199" s="1496"/>
      <c r="D199" s="1496"/>
      <c r="E199" s="1496"/>
      <c r="F199" s="1496"/>
      <c r="G199" s="1496"/>
      <c r="H199" s="1496"/>
      <c r="I199" s="1496"/>
      <c r="J199" s="1496"/>
      <c r="K199" s="1496"/>
      <c r="L199" s="1496"/>
      <c r="M199" s="1496"/>
      <c r="N199" s="1496"/>
      <c r="O199" s="1496"/>
      <c r="P199" s="1496"/>
      <c r="Q199" s="1496"/>
      <c r="R199" s="1496"/>
      <c r="S199" s="1496"/>
      <c r="T199" s="1496"/>
      <c r="U199" s="1496"/>
      <c r="V199" s="1496"/>
      <c r="W199" s="1496"/>
      <c r="X199" s="1496"/>
      <c r="Y199" s="1496"/>
      <c r="Z199" s="1496"/>
    </row>
    <row r="200">
      <c r="A200" s="1496"/>
      <c r="B200" s="1496"/>
      <c r="C200" s="1496"/>
      <c r="D200" s="1496"/>
      <c r="E200" s="1496"/>
      <c r="F200" s="1496"/>
      <c r="G200" s="1496"/>
      <c r="H200" s="1496"/>
      <c r="I200" s="1496"/>
      <c r="J200" s="1496"/>
      <c r="K200" s="1496"/>
      <c r="L200" s="1496"/>
      <c r="M200" s="1496"/>
      <c r="N200" s="1496"/>
      <c r="O200" s="1496"/>
      <c r="P200" s="1496"/>
      <c r="Q200" s="1496"/>
      <c r="R200" s="1496"/>
      <c r="S200" s="1496"/>
      <c r="T200" s="1496"/>
      <c r="U200" s="1496"/>
      <c r="V200" s="1496"/>
      <c r="W200" s="1496"/>
      <c r="X200" s="1496"/>
      <c r="Y200" s="1496"/>
      <c r="Z200" s="1496"/>
    </row>
    <row r="201">
      <c r="A201" s="1496"/>
      <c r="B201" s="1496"/>
      <c r="C201" s="1496"/>
      <c r="D201" s="1496"/>
      <c r="E201" s="1496"/>
      <c r="F201" s="1496"/>
      <c r="G201" s="1496"/>
      <c r="H201" s="1496"/>
      <c r="I201" s="1496"/>
      <c r="J201" s="1496"/>
      <c r="K201" s="1496"/>
      <c r="L201" s="1496"/>
      <c r="M201" s="1496"/>
      <c r="N201" s="1496"/>
      <c r="O201" s="1496"/>
      <c r="P201" s="1496"/>
      <c r="Q201" s="1496"/>
      <c r="R201" s="1496"/>
      <c r="S201" s="1496"/>
      <c r="T201" s="1496"/>
      <c r="U201" s="1496"/>
      <c r="V201" s="1496"/>
      <c r="W201" s="1496"/>
      <c r="X201" s="1496"/>
      <c r="Y201" s="1496"/>
      <c r="Z201" s="1496"/>
    </row>
    <row r="202">
      <c r="A202" s="1496"/>
      <c r="B202" s="1496"/>
      <c r="C202" s="1496"/>
      <c r="D202" s="1496"/>
      <c r="E202" s="1496"/>
      <c r="F202" s="1496"/>
      <c r="G202" s="1496"/>
      <c r="H202" s="1496"/>
      <c r="I202" s="1496"/>
      <c r="J202" s="1496"/>
      <c r="K202" s="1496"/>
      <c r="L202" s="1496"/>
      <c r="M202" s="1496"/>
      <c r="N202" s="1496"/>
      <c r="O202" s="1496"/>
      <c r="P202" s="1496"/>
      <c r="Q202" s="1496"/>
      <c r="R202" s="1496"/>
      <c r="S202" s="1496"/>
      <c r="T202" s="1496"/>
      <c r="U202" s="1496"/>
      <c r="V202" s="1496"/>
      <c r="W202" s="1496"/>
      <c r="X202" s="1496"/>
      <c r="Y202" s="1496"/>
      <c r="Z202" s="1496"/>
    </row>
    <row r="203">
      <c r="A203" s="1496"/>
      <c r="B203" s="1496"/>
      <c r="C203" s="1496"/>
      <c r="D203" s="1496"/>
      <c r="E203" s="1496"/>
      <c r="F203" s="1496"/>
      <c r="G203" s="1496"/>
      <c r="H203" s="1496"/>
      <c r="I203" s="1496"/>
      <c r="J203" s="1496"/>
      <c r="K203" s="1496"/>
      <c r="L203" s="1496"/>
      <c r="M203" s="1496"/>
      <c r="N203" s="1496"/>
      <c r="O203" s="1496"/>
      <c r="P203" s="1496"/>
      <c r="Q203" s="1496"/>
      <c r="R203" s="1496"/>
      <c r="S203" s="1496"/>
      <c r="T203" s="1496"/>
      <c r="U203" s="1496"/>
      <c r="V203" s="1496"/>
      <c r="W203" s="1496"/>
      <c r="X203" s="1496"/>
      <c r="Y203" s="1496"/>
      <c r="Z203" s="1496"/>
    </row>
    <row r="204">
      <c r="A204" s="1496"/>
      <c r="B204" s="1496"/>
      <c r="C204" s="1496"/>
      <c r="D204" s="1496"/>
      <c r="E204" s="1496"/>
      <c r="F204" s="1496"/>
      <c r="G204" s="1496"/>
      <c r="H204" s="1496"/>
      <c r="I204" s="1496"/>
      <c r="J204" s="1496"/>
      <c r="K204" s="1496"/>
      <c r="L204" s="1496"/>
      <c r="M204" s="1496"/>
      <c r="N204" s="1496"/>
      <c r="O204" s="1496"/>
      <c r="P204" s="1496"/>
      <c r="Q204" s="1496"/>
      <c r="R204" s="1496"/>
      <c r="S204" s="1496"/>
      <c r="T204" s="1496"/>
      <c r="U204" s="1496"/>
      <c r="V204" s="1496"/>
      <c r="W204" s="1496"/>
      <c r="X204" s="1496"/>
      <c r="Y204" s="1496"/>
      <c r="Z204" s="1496"/>
    </row>
    <row r="205">
      <c r="A205" s="1496"/>
      <c r="B205" s="1496"/>
      <c r="C205" s="1496"/>
      <c r="D205" s="1496"/>
      <c r="E205" s="1496"/>
      <c r="F205" s="1496"/>
      <c r="G205" s="1496"/>
      <c r="H205" s="1496"/>
      <c r="I205" s="1496"/>
      <c r="J205" s="1496"/>
      <c r="K205" s="1496"/>
      <c r="L205" s="1496"/>
      <c r="M205" s="1496"/>
      <c r="N205" s="1496"/>
      <c r="O205" s="1496"/>
      <c r="P205" s="1496"/>
      <c r="Q205" s="1496"/>
      <c r="R205" s="1496"/>
      <c r="S205" s="1496"/>
      <c r="T205" s="1496"/>
      <c r="U205" s="1496"/>
      <c r="V205" s="1496"/>
      <c r="W205" s="1496"/>
      <c r="X205" s="1496"/>
      <c r="Y205" s="1496"/>
      <c r="Z205" s="1496"/>
    </row>
    <row r="206">
      <c r="A206" s="1496"/>
      <c r="B206" s="1496"/>
      <c r="C206" s="1496"/>
      <c r="D206" s="1496"/>
      <c r="E206" s="1496"/>
      <c r="F206" s="1496"/>
      <c r="G206" s="1496"/>
      <c r="H206" s="1496"/>
      <c r="I206" s="1496"/>
      <c r="J206" s="1496"/>
      <c r="K206" s="1496"/>
      <c r="L206" s="1496"/>
      <c r="M206" s="1496"/>
      <c r="N206" s="1496"/>
      <c r="O206" s="1496"/>
      <c r="P206" s="1496"/>
      <c r="Q206" s="1496"/>
      <c r="R206" s="1496"/>
      <c r="S206" s="1496"/>
      <c r="T206" s="1496"/>
      <c r="U206" s="1496"/>
      <c r="V206" s="1496"/>
      <c r="W206" s="1496"/>
      <c r="X206" s="1496"/>
      <c r="Y206" s="1496"/>
      <c r="Z206" s="1496"/>
    </row>
    <row r="207">
      <c r="A207" s="1496"/>
      <c r="B207" s="1496"/>
      <c r="C207" s="1496"/>
      <c r="D207" s="1496"/>
      <c r="E207" s="1496"/>
      <c r="F207" s="1496"/>
      <c r="G207" s="1496"/>
      <c r="H207" s="1496"/>
      <c r="I207" s="1496"/>
      <c r="J207" s="1496"/>
      <c r="K207" s="1496"/>
      <c r="L207" s="1496"/>
      <c r="M207" s="1496"/>
      <c r="N207" s="1496"/>
      <c r="O207" s="1496"/>
      <c r="P207" s="1496"/>
      <c r="Q207" s="1496"/>
      <c r="R207" s="1496"/>
      <c r="S207" s="1496"/>
      <c r="T207" s="1496"/>
      <c r="U207" s="1496"/>
      <c r="V207" s="1496"/>
      <c r="W207" s="1496"/>
      <c r="X207" s="1496"/>
      <c r="Y207" s="1496"/>
      <c r="Z207" s="1496"/>
    </row>
    <row r="208">
      <c r="A208" s="1496"/>
      <c r="B208" s="1496"/>
      <c r="C208" s="1496"/>
      <c r="D208" s="1496"/>
      <c r="E208" s="1496"/>
      <c r="F208" s="1496"/>
      <c r="G208" s="1496"/>
      <c r="H208" s="1496"/>
      <c r="I208" s="1496"/>
      <c r="J208" s="1496"/>
      <c r="K208" s="1496"/>
      <c r="L208" s="1496"/>
      <c r="M208" s="1496"/>
      <c r="N208" s="1496"/>
      <c r="O208" s="1496"/>
      <c r="P208" s="1496"/>
      <c r="Q208" s="1496"/>
      <c r="R208" s="1496"/>
      <c r="S208" s="1496"/>
      <c r="T208" s="1496"/>
      <c r="U208" s="1496"/>
      <c r="V208" s="1496"/>
      <c r="W208" s="1496"/>
      <c r="X208" s="1496"/>
      <c r="Y208" s="1496"/>
      <c r="Z208" s="1496"/>
    </row>
    <row r="209">
      <c r="A209" s="1496"/>
      <c r="B209" s="1496"/>
      <c r="C209" s="1496"/>
      <c r="D209" s="1496"/>
      <c r="E209" s="1496"/>
      <c r="F209" s="1496"/>
      <c r="G209" s="1496"/>
      <c r="H209" s="1496"/>
      <c r="I209" s="1496"/>
      <c r="J209" s="1496"/>
      <c r="K209" s="1496"/>
      <c r="L209" s="1496"/>
      <c r="M209" s="1496"/>
      <c r="N209" s="1496"/>
      <c r="O209" s="1496"/>
      <c r="P209" s="1496"/>
      <c r="Q209" s="1496"/>
      <c r="R209" s="1496"/>
      <c r="S209" s="1496"/>
      <c r="T209" s="1496"/>
      <c r="U209" s="1496"/>
      <c r="V209" s="1496"/>
      <c r="W209" s="1496"/>
      <c r="X209" s="1496"/>
      <c r="Y209" s="1496"/>
      <c r="Z209" s="1496"/>
    </row>
    <row r="210">
      <c r="A210" s="1496"/>
      <c r="B210" s="1496"/>
      <c r="C210" s="1496"/>
      <c r="D210" s="1496"/>
      <c r="E210" s="1496"/>
      <c r="F210" s="1496"/>
      <c r="G210" s="1496"/>
      <c r="H210" s="1496"/>
      <c r="I210" s="1496"/>
      <c r="J210" s="1496"/>
      <c r="K210" s="1496"/>
      <c r="L210" s="1496"/>
      <c r="M210" s="1496"/>
      <c r="N210" s="1496"/>
      <c r="O210" s="1496"/>
      <c r="P210" s="1496"/>
      <c r="Q210" s="1496"/>
      <c r="R210" s="1496"/>
      <c r="S210" s="1496"/>
      <c r="T210" s="1496"/>
      <c r="U210" s="1496"/>
      <c r="V210" s="1496"/>
      <c r="W210" s="1496"/>
      <c r="X210" s="1496"/>
      <c r="Y210" s="1496"/>
      <c r="Z210" s="1496"/>
    </row>
    <row r="211">
      <c r="A211" s="1496"/>
      <c r="B211" s="1496"/>
      <c r="C211" s="1496"/>
      <c r="D211" s="1496"/>
      <c r="E211" s="1496"/>
      <c r="F211" s="1496"/>
      <c r="G211" s="1496"/>
      <c r="H211" s="1496"/>
      <c r="I211" s="1496"/>
      <c r="J211" s="1496"/>
      <c r="K211" s="1496"/>
      <c r="L211" s="1496"/>
      <c r="M211" s="1496"/>
      <c r="N211" s="1496"/>
      <c r="O211" s="1496"/>
      <c r="P211" s="1496"/>
      <c r="Q211" s="1496"/>
      <c r="R211" s="1496"/>
      <c r="S211" s="1496"/>
      <c r="T211" s="1496"/>
      <c r="U211" s="1496"/>
      <c r="V211" s="1496"/>
      <c r="W211" s="1496"/>
      <c r="X211" s="1496"/>
      <c r="Y211" s="1496"/>
      <c r="Z211" s="1496"/>
    </row>
    <row r="212">
      <c r="A212" s="1496"/>
      <c r="B212" s="1496"/>
      <c r="C212" s="1496"/>
      <c r="D212" s="1496"/>
      <c r="E212" s="1496"/>
      <c r="F212" s="1496"/>
      <c r="G212" s="1496"/>
      <c r="H212" s="1496"/>
      <c r="I212" s="1496"/>
      <c r="J212" s="1496"/>
      <c r="K212" s="1496"/>
      <c r="L212" s="1496"/>
      <c r="M212" s="1496"/>
      <c r="N212" s="1496"/>
      <c r="O212" s="1496"/>
      <c r="P212" s="1496"/>
      <c r="Q212" s="1496"/>
      <c r="R212" s="1496"/>
      <c r="S212" s="1496"/>
      <c r="T212" s="1496"/>
      <c r="U212" s="1496"/>
      <c r="V212" s="1496"/>
      <c r="W212" s="1496"/>
      <c r="X212" s="1496"/>
      <c r="Y212" s="1496"/>
      <c r="Z212" s="1496"/>
    </row>
    <row r="213">
      <c r="A213" s="1496"/>
      <c r="B213" s="1496"/>
      <c r="C213" s="1496"/>
      <c r="D213" s="1496"/>
      <c r="E213" s="1496"/>
      <c r="F213" s="1496"/>
      <c r="G213" s="1496"/>
      <c r="H213" s="1496"/>
      <c r="I213" s="1496"/>
      <c r="J213" s="1496"/>
      <c r="K213" s="1496"/>
      <c r="L213" s="1496"/>
      <c r="M213" s="1496"/>
      <c r="N213" s="1496"/>
      <c r="O213" s="1496"/>
      <c r="P213" s="1496"/>
      <c r="Q213" s="1496"/>
      <c r="R213" s="1496"/>
      <c r="S213" s="1496"/>
      <c r="T213" s="1496"/>
      <c r="U213" s="1496"/>
      <c r="V213" s="1496"/>
      <c r="W213" s="1496"/>
      <c r="X213" s="1496"/>
      <c r="Y213" s="1496"/>
      <c r="Z213" s="1496"/>
    </row>
    <row r="214">
      <c r="A214" s="1496"/>
      <c r="B214" s="1496"/>
      <c r="C214" s="1496"/>
      <c r="D214" s="1496"/>
      <c r="E214" s="1496"/>
      <c r="F214" s="1496"/>
      <c r="G214" s="1496"/>
      <c r="H214" s="1496"/>
      <c r="I214" s="1496"/>
      <c r="J214" s="1496"/>
      <c r="K214" s="1496"/>
      <c r="L214" s="1496"/>
      <c r="M214" s="1496"/>
      <c r="N214" s="1496"/>
      <c r="O214" s="1496"/>
      <c r="P214" s="1496"/>
      <c r="Q214" s="1496"/>
      <c r="R214" s="1496"/>
      <c r="S214" s="1496"/>
      <c r="T214" s="1496"/>
      <c r="U214" s="1496"/>
      <c r="V214" s="1496"/>
      <c r="W214" s="1496"/>
      <c r="X214" s="1496"/>
      <c r="Y214" s="1496"/>
      <c r="Z214" s="1496"/>
    </row>
    <row r="215">
      <c r="A215" s="1496"/>
      <c r="B215" s="1496"/>
      <c r="C215" s="1496"/>
      <c r="D215" s="1496"/>
      <c r="E215" s="1496"/>
      <c r="F215" s="1496"/>
      <c r="G215" s="1496"/>
      <c r="H215" s="1496"/>
      <c r="I215" s="1496"/>
      <c r="J215" s="1496"/>
      <c r="K215" s="1496"/>
      <c r="L215" s="1496"/>
      <c r="M215" s="1496"/>
      <c r="N215" s="1496"/>
      <c r="O215" s="1496"/>
      <c r="P215" s="1496"/>
      <c r="Q215" s="1496"/>
      <c r="R215" s="1496"/>
      <c r="S215" s="1496"/>
      <c r="T215" s="1496"/>
      <c r="U215" s="1496"/>
      <c r="V215" s="1496"/>
      <c r="W215" s="1496"/>
      <c r="X215" s="1496"/>
      <c r="Y215" s="1496"/>
      <c r="Z215" s="1496"/>
    </row>
    <row r="216">
      <c r="A216" s="1496"/>
      <c r="B216" s="1496"/>
      <c r="C216" s="1496"/>
      <c r="D216" s="1496"/>
      <c r="E216" s="1496"/>
      <c r="F216" s="1496"/>
      <c r="G216" s="1496"/>
      <c r="H216" s="1496"/>
      <c r="I216" s="1496"/>
      <c r="J216" s="1496"/>
      <c r="K216" s="1496"/>
      <c r="L216" s="1496"/>
      <c r="M216" s="1496"/>
      <c r="N216" s="1496"/>
      <c r="O216" s="1496"/>
      <c r="P216" s="1496"/>
      <c r="Q216" s="1496"/>
      <c r="R216" s="1496"/>
      <c r="S216" s="1496"/>
      <c r="T216" s="1496"/>
      <c r="U216" s="1496"/>
      <c r="V216" s="1496"/>
      <c r="W216" s="1496"/>
      <c r="X216" s="1496"/>
      <c r="Y216" s="1496"/>
      <c r="Z216" s="1496"/>
    </row>
    <row r="217">
      <c r="A217" s="1496"/>
      <c r="B217" s="1496"/>
      <c r="C217" s="1496"/>
      <c r="D217" s="1496"/>
      <c r="E217" s="1496"/>
      <c r="F217" s="1496"/>
      <c r="G217" s="1496"/>
      <c r="H217" s="1496"/>
      <c r="I217" s="1496"/>
      <c r="J217" s="1496"/>
      <c r="K217" s="1496"/>
      <c r="L217" s="1496"/>
      <c r="M217" s="1496"/>
      <c r="N217" s="1496"/>
      <c r="O217" s="1496"/>
      <c r="P217" s="1496"/>
      <c r="Q217" s="1496"/>
      <c r="R217" s="1496"/>
      <c r="S217" s="1496"/>
      <c r="T217" s="1496"/>
      <c r="U217" s="1496"/>
      <c r="V217" s="1496"/>
      <c r="W217" s="1496"/>
      <c r="X217" s="1496"/>
      <c r="Y217" s="1496"/>
      <c r="Z217" s="1496"/>
    </row>
    <row r="218">
      <c r="A218" s="1496"/>
      <c r="B218" s="1496"/>
      <c r="C218" s="1496"/>
      <c r="D218" s="1496"/>
      <c r="E218" s="1496"/>
      <c r="F218" s="1496"/>
      <c r="G218" s="1496"/>
      <c r="H218" s="1496"/>
      <c r="I218" s="1496"/>
      <c r="J218" s="1496"/>
      <c r="K218" s="1496"/>
      <c r="L218" s="1496"/>
      <c r="M218" s="1496"/>
      <c r="N218" s="1496"/>
      <c r="O218" s="1496"/>
      <c r="P218" s="1496"/>
      <c r="Q218" s="1496"/>
      <c r="R218" s="1496"/>
      <c r="S218" s="1496"/>
      <c r="T218" s="1496"/>
      <c r="U218" s="1496"/>
      <c r="V218" s="1496"/>
      <c r="W218" s="1496"/>
      <c r="X218" s="1496"/>
      <c r="Y218" s="1496"/>
      <c r="Z218" s="1496"/>
    </row>
    <row r="219">
      <c r="A219" s="1496"/>
      <c r="B219" s="1496"/>
      <c r="C219" s="1496"/>
      <c r="D219" s="1496"/>
      <c r="E219" s="1496"/>
      <c r="F219" s="1496"/>
      <c r="G219" s="1496"/>
      <c r="H219" s="1496"/>
      <c r="I219" s="1496"/>
      <c r="J219" s="1496"/>
      <c r="K219" s="1496"/>
      <c r="L219" s="1496"/>
      <c r="M219" s="1496"/>
      <c r="N219" s="1496"/>
      <c r="O219" s="1496"/>
      <c r="P219" s="1496"/>
      <c r="Q219" s="1496"/>
      <c r="R219" s="1496"/>
      <c r="S219" s="1496"/>
      <c r="T219" s="1496"/>
      <c r="U219" s="1496"/>
      <c r="V219" s="1496"/>
      <c r="W219" s="1496"/>
      <c r="X219" s="1496"/>
      <c r="Y219" s="1496"/>
      <c r="Z219" s="1496"/>
    </row>
    <row r="220">
      <c r="A220" s="1496"/>
      <c r="B220" s="1496"/>
      <c r="C220" s="1496"/>
      <c r="D220" s="1496"/>
      <c r="E220" s="1496"/>
      <c r="F220" s="1496"/>
      <c r="G220" s="1496"/>
      <c r="H220" s="1496"/>
      <c r="I220" s="1496"/>
      <c r="J220" s="1496"/>
      <c r="K220" s="1496"/>
      <c r="L220" s="1496"/>
      <c r="M220" s="1496"/>
      <c r="N220" s="1496"/>
      <c r="O220" s="1496"/>
      <c r="P220" s="1496"/>
      <c r="Q220" s="1496"/>
      <c r="R220" s="1496"/>
      <c r="S220" s="1496"/>
      <c r="T220" s="1496"/>
      <c r="U220" s="1496"/>
      <c r="V220" s="1496"/>
      <c r="W220" s="1496"/>
      <c r="X220" s="1496"/>
      <c r="Y220" s="1496"/>
      <c r="Z220" s="1496"/>
    </row>
    <row r="221">
      <c r="A221" s="1496"/>
      <c r="B221" s="1496"/>
      <c r="C221" s="1496"/>
      <c r="D221" s="1496"/>
      <c r="E221" s="1496"/>
      <c r="F221" s="1496"/>
      <c r="G221" s="1496"/>
      <c r="H221" s="1496"/>
      <c r="I221" s="1496"/>
      <c r="J221" s="1496"/>
      <c r="K221" s="1496"/>
      <c r="L221" s="1496"/>
      <c r="M221" s="1496"/>
      <c r="N221" s="1496"/>
      <c r="O221" s="1496"/>
      <c r="P221" s="1496"/>
      <c r="Q221" s="1496"/>
      <c r="R221" s="1496"/>
      <c r="S221" s="1496"/>
      <c r="T221" s="1496"/>
      <c r="U221" s="1496"/>
      <c r="V221" s="1496"/>
      <c r="W221" s="1496"/>
      <c r="X221" s="1496"/>
      <c r="Y221" s="1496"/>
      <c r="Z221" s="1496"/>
    </row>
    <row r="222">
      <c r="A222" s="1496"/>
      <c r="B222" s="1496"/>
      <c r="C222" s="1496"/>
      <c r="D222" s="1496"/>
      <c r="E222" s="1496"/>
      <c r="F222" s="1496"/>
      <c r="G222" s="1496"/>
      <c r="H222" s="1496"/>
      <c r="I222" s="1496"/>
      <c r="J222" s="1496"/>
      <c r="K222" s="1496"/>
      <c r="L222" s="1496"/>
      <c r="M222" s="1496"/>
      <c r="N222" s="1496"/>
      <c r="O222" s="1496"/>
      <c r="P222" s="1496"/>
      <c r="Q222" s="1496"/>
      <c r="R222" s="1496"/>
      <c r="S222" s="1496"/>
      <c r="T222" s="1496"/>
      <c r="U222" s="1496"/>
      <c r="V222" s="1496"/>
      <c r="W222" s="1496"/>
      <c r="X222" s="1496"/>
      <c r="Y222" s="1496"/>
      <c r="Z222" s="1496"/>
    </row>
    <row r="223">
      <c r="A223" s="1496"/>
      <c r="B223" s="1496"/>
      <c r="C223" s="1496"/>
      <c r="D223" s="1496"/>
      <c r="E223" s="1496"/>
      <c r="F223" s="1496"/>
      <c r="G223" s="1496"/>
      <c r="H223" s="1496"/>
      <c r="I223" s="1496"/>
      <c r="J223" s="1496"/>
      <c r="K223" s="1496"/>
      <c r="L223" s="1496"/>
      <c r="M223" s="1496"/>
      <c r="N223" s="1496"/>
      <c r="O223" s="1496"/>
      <c r="P223" s="1496"/>
      <c r="Q223" s="1496"/>
      <c r="R223" s="1496"/>
      <c r="S223" s="1496"/>
      <c r="T223" s="1496"/>
      <c r="U223" s="1496"/>
      <c r="V223" s="1496"/>
      <c r="W223" s="1496"/>
      <c r="X223" s="1496"/>
      <c r="Y223" s="1496"/>
      <c r="Z223" s="1496"/>
    </row>
    <row r="224">
      <c r="A224" s="1496"/>
      <c r="B224" s="1496"/>
      <c r="C224" s="1496"/>
      <c r="D224" s="1496"/>
      <c r="E224" s="1496"/>
      <c r="F224" s="1496"/>
      <c r="G224" s="1496"/>
      <c r="H224" s="1496"/>
      <c r="I224" s="1496"/>
      <c r="J224" s="1496"/>
      <c r="K224" s="1496"/>
      <c r="L224" s="1496"/>
      <c r="M224" s="1496"/>
      <c r="N224" s="1496"/>
      <c r="O224" s="1496"/>
      <c r="P224" s="1496"/>
      <c r="Q224" s="1496"/>
      <c r="R224" s="1496"/>
      <c r="S224" s="1496"/>
      <c r="T224" s="1496"/>
      <c r="U224" s="1496"/>
      <c r="V224" s="1496"/>
      <c r="W224" s="1496"/>
      <c r="X224" s="1496"/>
      <c r="Y224" s="1496"/>
      <c r="Z224" s="1496"/>
    </row>
    <row r="225">
      <c r="A225" s="1496"/>
      <c r="B225" s="1496"/>
      <c r="C225" s="1496"/>
      <c r="D225" s="1496"/>
      <c r="E225" s="1496"/>
      <c r="F225" s="1496"/>
      <c r="G225" s="1496"/>
      <c r="H225" s="1496"/>
      <c r="I225" s="1496"/>
      <c r="J225" s="1496"/>
      <c r="K225" s="1496"/>
      <c r="L225" s="1496"/>
      <c r="M225" s="1496"/>
      <c r="N225" s="1496"/>
      <c r="O225" s="1496"/>
      <c r="P225" s="1496"/>
      <c r="Q225" s="1496"/>
      <c r="R225" s="1496"/>
      <c r="S225" s="1496"/>
      <c r="T225" s="1496"/>
      <c r="U225" s="1496"/>
      <c r="V225" s="1496"/>
      <c r="W225" s="1496"/>
      <c r="X225" s="1496"/>
      <c r="Y225" s="1496"/>
      <c r="Z225" s="1496"/>
    </row>
    <row r="226">
      <c r="A226" s="1496"/>
      <c r="B226" s="1496"/>
      <c r="C226" s="1496"/>
      <c r="D226" s="1496"/>
      <c r="E226" s="1496"/>
      <c r="F226" s="1496"/>
      <c r="G226" s="1496"/>
      <c r="H226" s="1496"/>
      <c r="I226" s="1496"/>
      <c r="J226" s="1496"/>
      <c r="K226" s="1496"/>
      <c r="L226" s="1496"/>
      <c r="M226" s="1496"/>
      <c r="N226" s="1496"/>
      <c r="O226" s="1496"/>
      <c r="P226" s="1496"/>
      <c r="Q226" s="1496"/>
      <c r="R226" s="1496"/>
      <c r="S226" s="1496"/>
      <c r="T226" s="1496"/>
      <c r="U226" s="1496"/>
      <c r="V226" s="1496"/>
      <c r="W226" s="1496"/>
      <c r="X226" s="1496"/>
      <c r="Y226" s="1496"/>
      <c r="Z226" s="1496"/>
    </row>
    <row r="227">
      <c r="A227" s="1496"/>
      <c r="B227" s="1496"/>
      <c r="C227" s="1496"/>
      <c r="D227" s="1496"/>
      <c r="E227" s="1496"/>
      <c r="F227" s="1496"/>
      <c r="G227" s="1496"/>
      <c r="H227" s="1496"/>
      <c r="I227" s="1496"/>
      <c r="J227" s="1496"/>
      <c r="K227" s="1496"/>
      <c r="L227" s="1496"/>
      <c r="M227" s="1496"/>
      <c r="N227" s="1496"/>
      <c r="O227" s="1496"/>
      <c r="P227" s="1496"/>
      <c r="Q227" s="1496"/>
      <c r="R227" s="1496"/>
      <c r="S227" s="1496"/>
      <c r="T227" s="1496"/>
      <c r="U227" s="1496"/>
      <c r="V227" s="1496"/>
      <c r="W227" s="1496"/>
      <c r="X227" s="1496"/>
      <c r="Y227" s="1496"/>
      <c r="Z227" s="1496"/>
    </row>
    <row r="228">
      <c r="A228" s="1496"/>
      <c r="B228" s="1496"/>
      <c r="C228" s="1496"/>
      <c r="D228" s="1496"/>
      <c r="E228" s="1496"/>
      <c r="F228" s="1496"/>
      <c r="G228" s="1496"/>
      <c r="H228" s="1496"/>
      <c r="I228" s="1496"/>
      <c r="J228" s="1496"/>
      <c r="K228" s="1496"/>
      <c r="L228" s="1496"/>
      <c r="M228" s="1496"/>
      <c r="N228" s="1496"/>
      <c r="O228" s="1496"/>
      <c r="P228" s="1496"/>
      <c r="Q228" s="1496"/>
      <c r="R228" s="1496"/>
      <c r="S228" s="1496"/>
      <c r="T228" s="1496"/>
      <c r="U228" s="1496"/>
      <c r="V228" s="1496"/>
      <c r="W228" s="1496"/>
      <c r="X228" s="1496"/>
      <c r="Y228" s="1496"/>
      <c r="Z228" s="1496"/>
    </row>
    <row r="229">
      <c r="A229" s="1496"/>
      <c r="B229" s="1496"/>
      <c r="C229" s="1496"/>
      <c r="D229" s="1496"/>
      <c r="E229" s="1496"/>
      <c r="F229" s="1496"/>
      <c r="G229" s="1496"/>
      <c r="H229" s="1496"/>
      <c r="I229" s="1496"/>
      <c r="J229" s="1496"/>
      <c r="K229" s="1496"/>
      <c r="L229" s="1496"/>
      <c r="M229" s="1496"/>
      <c r="N229" s="1496"/>
      <c r="O229" s="1496"/>
      <c r="P229" s="1496"/>
      <c r="Q229" s="1496"/>
      <c r="R229" s="1496"/>
      <c r="S229" s="1496"/>
      <c r="T229" s="1496"/>
      <c r="U229" s="1496"/>
      <c r="V229" s="1496"/>
      <c r="W229" s="1496"/>
      <c r="X229" s="1496"/>
      <c r="Y229" s="1496"/>
      <c r="Z229" s="1496"/>
    </row>
    <row r="230">
      <c r="A230" s="1496"/>
      <c r="B230" s="1496"/>
      <c r="C230" s="1496"/>
      <c r="D230" s="1496"/>
      <c r="E230" s="1496"/>
      <c r="F230" s="1496"/>
      <c r="G230" s="1496"/>
      <c r="H230" s="1496"/>
      <c r="I230" s="1496"/>
      <c r="J230" s="1496"/>
      <c r="K230" s="1496"/>
      <c r="L230" s="1496"/>
      <c r="M230" s="1496"/>
      <c r="N230" s="1496"/>
      <c r="O230" s="1496"/>
      <c r="P230" s="1496"/>
      <c r="Q230" s="1496"/>
      <c r="R230" s="1496"/>
      <c r="S230" s="1496"/>
      <c r="T230" s="1496"/>
      <c r="U230" s="1496"/>
      <c r="V230" s="1496"/>
      <c r="W230" s="1496"/>
      <c r="X230" s="1496"/>
      <c r="Y230" s="1496"/>
      <c r="Z230" s="1496"/>
    </row>
    <row r="231">
      <c r="A231" s="1496"/>
      <c r="B231" s="1496"/>
      <c r="C231" s="1496"/>
      <c r="D231" s="1496"/>
      <c r="E231" s="1496"/>
      <c r="F231" s="1496"/>
      <c r="G231" s="1496"/>
      <c r="H231" s="1496"/>
      <c r="I231" s="1496"/>
      <c r="J231" s="1496"/>
      <c r="K231" s="1496"/>
      <c r="L231" s="1496"/>
      <c r="M231" s="1496"/>
      <c r="N231" s="1496"/>
      <c r="O231" s="1496"/>
      <c r="P231" s="1496"/>
      <c r="Q231" s="1496"/>
      <c r="R231" s="1496"/>
      <c r="S231" s="1496"/>
      <c r="T231" s="1496"/>
      <c r="U231" s="1496"/>
      <c r="V231" s="1496"/>
      <c r="W231" s="1496"/>
      <c r="X231" s="1496"/>
      <c r="Y231" s="1496"/>
      <c r="Z231" s="1496"/>
    </row>
    <row r="232">
      <c r="A232" s="1496"/>
      <c r="B232" s="1496"/>
      <c r="C232" s="1496"/>
      <c r="D232" s="1496"/>
      <c r="E232" s="1496"/>
      <c r="F232" s="1496"/>
      <c r="G232" s="1496"/>
      <c r="H232" s="1496"/>
      <c r="I232" s="1496"/>
      <c r="J232" s="1496"/>
      <c r="K232" s="1496"/>
      <c r="L232" s="1496"/>
      <c r="M232" s="1496"/>
      <c r="N232" s="1496"/>
      <c r="O232" s="1496"/>
      <c r="P232" s="1496"/>
      <c r="Q232" s="1496"/>
      <c r="R232" s="1496"/>
      <c r="S232" s="1496"/>
      <c r="T232" s="1496"/>
      <c r="U232" s="1496"/>
      <c r="V232" s="1496"/>
      <c r="W232" s="1496"/>
      <c r="X232" s="1496"/>
      <c r="Y232" s="1496"/>
      <c r="Z232" s="1496"/>
    </row>
    <row r="233">
      <c r="A233" s="1496"/>
      <c r="B233" s="1496"/>
      <c r="C233" s="1496"/>
      <c r="D233" s="1496"/>
      <c r="E233" s="1496"/>
      <c r="F233" s="1496"/>
      <c r="G233" s="1496"/>
      <c r="H233" s="1496"/>
      <c r="I233" s="1496"/>
      <c r="J233" s="1496"/>
      <c r="K233" s="1496"/>
      <c r="L233" s="1496"/>
      <c r="M233" s="1496"/>
      <c r="N233" s="1496"/>
      <c r="O233" s="1496"/>
      <c r="P233" s="1496"/>
      <c r="Q233" s="1496"/>
      <c r="R233" s="1496"/>
      <c r="S233" s="1496"/>
      <c r="T233" s="1496"/>
      <c r="U233" s="1496"/>
      <c r="V233" s="1496"/>
      <c r="W233" s="1496"/>
      <c r="X233" s="1496"/>
      <c r="Y233" s="1496"/>
      <c r="Z233" s="1496"/>
    </row>
    <row r="234">
      <c r="A234" s="1496"/>
      <c r="B234" s="1496"/>
      <c r="C234" s="1496"/>
      <c r="D234" s="1496"/>
      <c r="E234" s="1496"/>
      <c r="F234" s="1496"/>
      <c r="G234" s="1496"/>
      <c r="H234" s="1496"/>
      <c r="I234" s="1496"/>
      <c r="J234" s="1496"/>
      <c r="K234" s="1496"/>
      <c r="L234" s="1496"/>
      <c r="M234" s="1496"/>
      <c r="N234" s="1496"/>
      <c r="O234" s="1496"/>
      <c r="P234" s="1496"/>
      <c r="Q234" s="1496"/>
      <c r="R234" s="1496"/>
      <c r="S234" s="1496"/>
      <c r="T234" s="1496"/>
      <c r="U234" s="1496"/>
      <c r="V234" s="1496"/>
      <c r="W234" s="1496"/>
      <c r="X234" s="1496"/>
      <c r="Y234" s="1496"/>
      <c r="Z234" s="1496"/>
    </row>
    <row r="235">
      <c r="A235" s="1496"/>
      <c r="B235" s="1496"/>
      <c r="C235" s="1496"/>
      <c r="D235" s="1496"/>
      <c r="E235" s="1496"/>
      <c r="F235" s="1496"/>
      <c r="G235" s="1496"/>
      <c r="H235" s="1496"/>
      <c r="I235" s="1496"/>
      <c r="J235" s="1496"/>
      <c r="K235" s="1496"/>
      <c r="L235" s="1496"/>
      <c r="M235" s="1496"/>
      <c r="N235" s="1496"/>
      <c r="O235" s="1496"/>
      <c r="P235" s="1496"/>
      <c r="Q235" s="1496"/>
      <c r="R235" s="1496"/>
      <c r="S235" s="1496"/>
      <c r="T235" s="1496"/>
      <c r="U235" s="1496"/>
      <c r="V235" s="1496"/>
      <c r="W235" s="1496"/>
      <c r="X235" s="1496"/>
      <c r="Y235" s="1496"/>
      <c r="Z235" s="1496"/>
    </row>
    <row r="236">
      <c r="A236" s="1496"/>
      <c r="B236" s="1496"/>
      <c r="C236" s="1496"/>
      <c r="D236" s="1496"/>
      <c r="E236" s="1496"/>
      <c r="F236" s="1496"/>
      <c r="G236" s="1496"/>
      <c r="H236" s="1496"/>
      <c r="I236" s="1496"/>
      <c r="J236" s="1496"/>
      <c r="K236" s="1496"/>
      <c r="L236" s="1496"/>
      <c r="M236" s="1496"/>
      <c r="N236" s="1496"/>
      <c r="O236" s="1496"/>
      <c r="P236" s="1496"/>
      <c r="Q236" s="1496"/>
      <c r="R236" s="1496"/>
      <c r="S236" s="1496"/>
      <c r="T236" s="1496"/>
      <c r="U236" s="1496"/>
      <c r="V236" s="1496"/>
      <c r="W236" s="1496"/>
      <c r="X236" s="1496"/>
      <c r="Y236" s="1496"/>
      <c r="Z236" s="1496"/>
    </row>
    <row r="237">
      <c r="A237" s="1496"/>
      <c r="B237" s="1496"/>
      <c r="C237" s="1496"/>
      <c r="D237" s="1496"/>
      <c r="E237" s="1496"/>
      <c r="F237" s="1496"/>
      <c r="G237" s="1496"/>
      <c r="H237" s="1496"/>
      <c r="I237" s="1496"/>
      <c r="J237" s="1496"/>
      <c r="K237" s="1496"/>
      <c r="L237" s="1496"/>
      <c r="M237" s="1496"/>
      <c r="N237" s="1496"/>
      <c r="O237" s="1496"/>
      <c r="P237" s="1496"/>
      <c r="Q237" s="1496"/>
      <c r="R237" s="1496"/>
      <c r="S237" s="1496"/>
      <c r="T237" s="1496"/>
      <c r="U237" s="1496"/>
      <c r="V237" s="1496"/>
      <c r="W237" s="1496"/>
      <c r="X237" s="1496"/>
      <c r="Y237" s="1496"/>
      <c r="Z237" s="1496"/>
    </row>
    <row r="238">
      <c r="A238" s="1496"/>
      <c r="B238" s="1496"/>
      <c r="C238" s="1496"/>
      <c r="D238" s="1496"/>
      <c r="E238" s="1496"/>
      <c r="F238" s="1496"/>
      <c r="G238" s="1496"/>
      <c r="H238" s="1496"/>
      <c r="I238" s="1496"/>
      <c r="J238" s="1496"/>
      <c r="K238" s="1496"/>
      <c r="L238" s="1496"/>
      <c r="M238" s="1496"/>
      <c r="N238" s="1496"/>
      <c r="O238" s="1496"/>
      <c r="P238" s="1496"/>
      <c r="Q238" s="1496"/>
      <c r="R238" s="1496"/>
      <c r="S238" s="1496"/>
      <c r="T238" s="1496"/>
      <c r="U238" s="1496"/>
      <c r="V238" s="1496"/>
      <c r="W238" s="1496"/>
      <c r="X238" s="1496"/>
      <c r="Y238" s="1496"/>
      <c r="Z238" s="1496"/>
    </row>
    <row r="239">
      <c r="A239" s="1496"/>
      <c r="B239" s="1496"/>
      <c r="C239" s="1496"/>
      <c r="D239" s="1496"/>
      <c r="E239" s="1496"/>
      <c r="F239" s="1496"/>
      <c r="G239" s="1496"/>
      <c r="H239" s="1496"/>
      <c r="I239" s="1496"/>
      <c r="J239" s="1496"/>
      <c r="K239" s="1496"/>
      <c r="L239" s="1496"/>
      <c r="M239" s="1496"/>
      <c r="N239" s="1496"/>
      <c r="O239" s="1496"/>
      <c r="P239" s="1496"/>
      <c r="Q239" s="1496"/>
      <c r="R239" s="1496"/>
      <c r="S239" s="1496"/>
      <c r="T239" s="1496"/>
      <c r="U239" s="1496"/>
      <c r="V239" s="1496"/>
      <c r="W239" s="1496"/>
      <c r="X239" s="1496"/>
      <c r="Y239" s="1496"/>
      <c r="Z239" s="1496"/>
    </row>
    <row r="240">
      <c r="A240" s="1496"/>
      <c r="B240" s="1496"/>
      <c r="C240" s="1496"/>
      <c r="D240" s="1496"/>
      <c r="E240" s="1496"/>
      <c r="F240" s="1496"/>
      <c r="G240" s="1496"/>
      <c r="H240" s="1496"/>
      <c r="I240" s="1496"/>
      <c r="J240" s="1496"/>
      <c r="K240" s="1496"/>
      <c r="L240" s="1496"/>
      <c r="M240" s="1496"/>
      <c r="N240" s="1496"/>
      <c r="O240" s="1496"/>
      <c r="P240" s="1496"/>
      <c r="Q240" s="1496"/>
      <c r="R240" s="1496"/>
      <c r="S240" s="1496"/>
      <c r="T240" s="1496"/>
      <c r="U240" s="1496"/>
      <c r="V240" s="1496"/>
      <c r="W240" s="1496"/>
      <c r="X240" s="1496"/>
      <c r="Y240" s="1496"/>
      <c r="Z240" s="1496"/>
    </row>
    <row r="241">
      <c r="A241" s="1496"/>
      <c r="B241" s="1496"/>
      <c r="C241" s="1496"/>
      <c r="D241" s="1496"/>
      <c r="E241" s="1496"/>
      <c r="F241" s="1496"/>
      <c r="G241" s="1496"/>
      <c r="H241" s="1496"/>
      <c r="I241" s="1496"/>
      <c r="J241" s="1496"/>
      <c r="K241" s="1496"/>
      <c r="L241" s="1496"/>
      <c r="M241" s="1496"/>
      <c r="N241" s="1496"/>
      <c r="O241" s="1496"/>
      <c r="P241" s="1496"/>
      <c r="Q241" s="1496"/>
      <c r="R241" s="1496"/>
      <c r="S241" s="1496"/>
      <c r="T241" s="1496"/>
      <c r="U241" s="1496"/>
      <c r="V241" s="1496"/>
      <c r="W241" s="1496"/>
      <c r="X241" s="1496"/>
      <c r="Y241" s="1496"/>
      <c r="Z241" s="1496"/>
    </row>
    <row r="242">
      <c r="A242" s="1496"/>
      <c r="B242" s="1496"/>
      <c r="C242" s="1496"/>
      <c r="D242" s="1496"/>
      <c r="E242" s="1496"/>
      <c r="F242" s="1496"/>
      <c r="G242" s="1496"/>
      <c r="H242" s="1496"/>
      <c r="I242" s="1496"/>
      <c r="J242" s="1496"/>
      <c r="K242" s="1496"/>
      <c r="L242" s="1496"/>
      <c r="M242" s="1496"/>
      <c r="N242" s="1496"/>
      <c r="O242" s="1496"/>
      <c r="P242" s="1496"/>
      <c r="Q242" s="1496"/>
      <c r="R242" s="1496"/>
      <c r="S242" s="1496"/>
      <c r="T242" s="1496"/>
      <c r="U242" s="1496"/>
      <c r="V242" s="1496"/>
      <c r="W242" s="1496"/>
      <c r="X242" s="1496"/>
      <c r="Y242" s="1496"/>
      <c r="Z242" s="1496"/>
    </row>
    <row r="243">
      <c r="A243" s="1496"/>
      <c r="B243" s="1496"/>
      <c r="C243" s="1496"/>
      <c r="D243" s="1496"/>
      <c r="E243" s="1496"/>
      <c r="F243" s="1496"/>
      <c r="G243" s="1496"/>
      <c r="H243" s="1496"/>
      <c r="I243" s="1496"/>
      <c r="J243" s="1496"/>
      <c r="K243" s="1496"/>
      <c r="L243" s="1496"/>
      <c r="M243" s="1496"/>
      <c r="N243" s="1496"/>
      <c r="O243" s="1496"/>
      <c r="P243" s="1496"/>
      <c r="Q243" s="1496"/>
      <c r="R243" s="1496"/>
      <c r="S243" s="1496"/>
      <c r="T243" s="1496"/>
      <c r="U243" s="1496"/>
      <c r="V243" s="1496"/>
      <c r="W243" s="1496"/>
      <c r="X243" s="1496"/>
      <c r="Y243" s="1496"/>
      <c r="Z243" s="1496"/>
    </row>
    <row r="244">
      <c r="A244" s="1496"/>
      <c r="B244" s="1496"/>
      <c r="C244" s="1496"/>
      <c r="D244" s="1496"/>
      <c r="E244" s="1496"/>
      <c r="F244" s="1496"/>
      <c r="G244" s="1496"/>
      <c r="H244" s="1496"/>
      <c r="I244" s="1496"/>
      <c r="J244" s="1496"/>
      <c r="K244" s="1496"/>
      <c r="L244" s="1496"/>
      <c r="M244" s="1496"/>
      <c r="N244" s="1496"/>
      <c r="O244" s="1496"/>
      <c r="P244" s="1496"/>
      <c r="Q244" s="1496"/>
      <c r="R244" s="1496"/>
      <c r="S244" s="1496"/>
      <c r="T244" s="1496"/>
      <c r="U244" s="1496"/>
      <c r="V244" s="1496"/>
      <c r="W244" s="1496"/>
      <c r="X244" s="1496"/>
      <c r="Y244" s="1496"/>
      <c r="Z244" s="1496"/>
    </row>
    <row r="245">
      <c r="A245" s="1496"/>
      <c r="B245" s="1496"/>
      <c r="C245" s="1496"/>
      <c r="D245" s="1496"/>
      <c r="E245" s="1496"/>
      <c r="F245" s="1496"/>
      <c r="G245" s="1496"/>
      <c r="H245" s="1496"/>
      <c r="I245" s="1496"/>
      <c r="J245" s="1496"/>
      <c r="K245" s="1496"/>
      <c r="L245" s="1496"/>
      <c r="M245" s="1496"/>
      <c r="N245" s="1496"/>
      <c r="O245" s="1496"/>
      <c r="P245" s="1496"/>
      <c r="Q245" s="1496"/>
      <c r="R245" s="1496"/>
      <c r="S245" s="1496"/>
      <c r="T245" s="1496"/>
      <c r="U245" s="1496"/>
      <c r="V245" s="1496"/>
      <c r="W245" s="1496"/>
      <c r="X245" s="1496"/>
      <c r="Y245" s="1496"/>
      <c r="Z245" s="1496"/>
    </row>
    <row r="246">
      <c r="A246" s="1496"/>
      <c r="B246" s="1496"/>
      <c r="C246" s="1496"/>
      <c r="D246" s="1496"/>
      <c r="E246" s="1496"/>
      <c r="F246" s="1496"/>
      <c r="G246" s="1496"/>
      <c r="H246" s="1496"/>
      <c r="I246" s="1496"/>
      <c r="J246" s="1496"/>
      <c r="K246" s="1496"/>
      <c r="L246" s="1496"/>
      <c r="M246" s="1496"/>
      <c r="N246" s="1496"/>
      <c r="O246" s="1496"/>
      <c r="P246" s="1496"/>
      <c r="Q246" s="1496"/>
      <c r="R246" s="1496"/>
      <c r="S246" s="1496"/>
      <c r="T246" s="1496"/>
      <c r="U246" s="1496"/>
      <c r="V246" s="1496"/>
      <c r="W246" s="1496"/>
      <c r="X246" s="1496"/>
      <c r="Y246" s="1496"/>
      <c r="Z246" s="1496"/>
    </row>
    <row r="247">
      <c r="A247" s="1496"/>
      <c r="B247" s="1496"/>
      <c r="C247" s="1496"/>
      <c r="D247" s="1496"/>
      <c r="E247" s="1496"/>
      <c r="F247" s="1496"/>
      <c r="G247" s="1496"/>
      <c r="H247" s="1496"/>
      <c r="I247" s="1496"/>
      <c r="J247" s="1496"/>
      <c r="K247" s="1496"/>
      <c r="L247" s="1496"/>
      <c r="M247" s="1496"/>
      <c r="N247" s="1496"/>
      <c r="O247" s="1496"/>
      <c r="P247" s="1496"/>
      <c r="Q247" s="1496"/>
      <c r="R247" s="1496"/>
      <c r="S247" s="1496"/>
      <c r="T247" s="1496"/>
      <c r="U247" s="1496"/>
      <c r="V247" s="1496"/>
      <c r="W247" s="1496"/>
      <c r="X247" s="1496"/>
      <c r="Y247" s="1496"/>
      <c r="Z247" s="1496"/>
    </row>
    <row r="248">
      <c r="A248" s="1496"/>
      <c r="B248" s="1496"/>
      <c r="C248" s="1496"/>
      <c r="D248" s="1496"/>
      <c r="E248" s="1496"/>
      <c r="F248" s="1496"/>
      <c r="G248" s="1496"/>
      <c r="H248" s="1496"/>
      <c r="I248" s="1496"/>
      <c r="J248" s="1496"/>
      <c r="K248" s="1496"/>
      <c r="L248" s="1496"/>
      <c r="M248" s="1496"/>
      <c r="N248" s="1496"/>
      <c r="O248" s="1496"/>
      <c r="P248" s="1496"/>
      <c r="Q248" s="1496"/>
      <c r="R248" s="1496"/>
      <c r="S248" s="1496"/>
      <c r="T248" s="1496"/>
      <c r="U248" s="1496"/>
      <c r="V248" s="1496"/>
      <c r="W248" s="1496"/>
      <c r="X248" s="1496"/>
      <c r="Y248" s="1496"/>
      <c r="Z248" s="1496"/>
    </row>
    <row r="249">
      <c r="A249" s="1496"/>
      <c r="B249" s="1496"/>
      <c r="C249" s="1496"/>
      <c r="D249" s="1496"/>
      <c r="E249" s="1496"/>
      <c r="F249" s="1496"/>
      <c r="G249" s="1496"/>
      <c r="H249" s="1496"/>
      <c r="I249" s="1496"/>
      <c r="J249" s="1496"/>
      <c r="K249" s="1496"/>
      <c r="L249" s="1496"/>
      <c r="M249" s="1496"/>
      <c r="N249" s="1496"/>
      <c r="O249" s="1496"/>
      <c r="P249" s="1496"/>
      <c r="Q249" s="1496"/>
      <c r="R249" s="1496"/>
      <c r="S249" s="1496"/>
      <c r="T249" s="1496"/>
      <c r="U249" s="1496"/>
      <c r="V249" s="1496"/>
      <c r="W249" s="1496"/>
      <c r="X249" s="1496"/>
      <c r="Y249" s="1496"/>
      <c r="Z249" s="1496"/>
    </row>
    <row r="250">
      <c r="A250" s="1496"/>
      <c r="B250" s="1496"/>
      <c r="C250" s="1496"/>
      <c r="D250" s="1496"/>
      <c r="E250" s="1496"/>
      <c r="F250" s="1496"/>
      <c r="G250" s="1496"/>
      <c r="H250" s="1496"/>
      <c r="I250" s="1496"/>
      <c r="J250" s="1496"/>
      <c r="K250" s="1496"/>
      <c r="L250" s="1496"/>
      <c r="M250" s="1496"/>
      <c r="N250" s="1496"/>
      <c r="O250" s="1496"/>
      <c r="P250" s="1496"/>
      <c r="Q250" s="1496"/>
      <c r="R250" s="1496"/>
      <c r="S250" s="1496"/>
      <c r="T250" s="1496"/>
      <c r="U250" s="1496"/>
      <c r="V250" s="1496"/>
      <c r="W250" s="1496"/>
      <c r="X250" s="1496"/>
      <c r="Y250" s="1496"/>
      <c r="Z250" s="1496"/>
    </row>
    <row r="251">
      <c r="A251" s="1496"/>
      <c r="B251" s="1496"/>
      <c r="C251" s="1496"/>
      <c r="D251" s="1496"/>
      <c r="E251" s="1496"/>
      <c r="F251" s="1496"/>
      <c r="G251" s="1496"/>
      <c r="H251" s="1496"/>
      <c r="I251" s="1496"/>
      <c r="J251" s="1496"/>
      <c r="K251" s="1496"/>
      <c r="L251" s="1496"/>
      <c r="M251" s="1496"/>
      <c r="N251" s="1496"/>
      <c r="O251" s="1496"/>
      <c r="P251" s="1496"/>
      <c r="Q251" s="1496"/>
      <c r="R251" s="1496"/>
      <c r="S251" s="1496"/>
      <c r="T251" s="1496"/>
      <c r="U251" s="1496"/>
      <c r="V251" s="1496"/>
      <c r="W251" s="1496"/>
      <c r="X251" s="1496"/>
      <c r="Y251" s="1496"/>
      <c r="Z251" s="1496"/>
    </row>
    <row r="252">
      <c r="A252" s="1496"/>
      <c r="B252" s="1496"/>
      <c r="C252" s="1496"/>
      <c r="D252" s="1496"/>
      <c r="E252" s="1496"/>
      <c r="F252" s="1496"/>
      <c r="G252" s="1496"/>
      <c r="H252" s="1496"/>
      <c r="I252" s="1496"/>
      <c r="J252" s="1496"/>
      <c r="K252" s="1496"/>
      <c r="L252" s="1496"/>
      <c r="M252" s="1496"/>
      <c r="N252" s="1496"/>
      <c r="O252" s="1496"/>
      <c r="P252" s="1496"/>
      <c r="Q252" s="1496"/>
      <c r="R252" s="1496"/>
      <c r="S252" s="1496"/>
      <c r="T252" s="1496"/>
      <c r="U252" s="1496"/>
      <c r="V252" s="1496"/>
      <c r="W252" s="1496"/>
      <c r="X252" s="1496"/>
      <c r="Y252" s="1496"/>
      <c r="Z252" s="1496"/>
    </row>
    <row r="253">
      <c r="A253" s="1496"/>
      <c r="B253" s="1496"/>
      <c r="C253" s="1496"/>
      <c r="D253" s="1496"/>
      <c r="E253" s="1496"/>
      <c r="F253" s="1496"/>
      <c r="G253" s="1496"/>
      <c r="H253" s="1496"/>
      <c r="I253" s="1496"/>
      <c r="J253" s="1496"/>
      <c r="K253" s="1496"/>
      <c r="L253" s="1496"/>
      <c r="M253" s="1496"/>
      <c r="N253" s="1496"/>
      <c r="O253" s="1496"/>
      <c r="P253" s="1496"/>
      <c r="Q253" s="1496"/>
      <c r="R253" s="1496"/>
      <c r="S253" s="1496"/>
      <c r="T253" s="1496"/>
      <c r="U253" s="1496"/>
      <c r="V253" s="1496"/>
      <c r="W253" s="1496"/>
      <c r="X253" s="1496"/>
      <c r="Y253" s="1496"/>
      <c r="Z253" s="1496"/>
    </row>
    <row r="254">
      <c r="A254" s="1496"/>
      <c r="B254" s="1496"/>
      <c r="C254" s="1496"/>
      <c r="D254" s="1496"/>
      <c r="E254" s="1496"/>
      <c r="F254" s="1496"/>
      <c r="G254" s="1496"/>
      <c r="H254" s="1496"/>
      <c r="I254" s="1496"/>
      <c r="J254" s="1496"/>
      <c r="K254" s="1496"/>
      <c r="L254" s="1496"/>
      <c r="M254" s="1496"/>
      <c r="N254" s="1496"/>
      <c r="O254" s="1496"/>
      <c r="P254" s="1496"/>
      <c r="Q254" s="1496"/>
      <c r="R254" s="1496"/>
      <c r="S254" s="1496"/>
      <c r="T254" s="1496"/>
      <c r="U254" s="1496"/>
      <c r="V254" s="1496"/>
      <c r="W254" s="1496"/>
      <c r="X254" s="1496"/>
      <c r="Y254" s="1496"/>
      <c r="Z254" s="1496"/>
    </row>
    <row r="255">
      <c r="A255" s="1496"/>
      <c r="B255" s="1496"/>
      <c r="C255" s="1496"/>
      <c r="D255" s="1496"/>
      <c r="E255" s="1496"/>
      <c r="F255" s="1496"/>
      <c r="G255" s="1496"/>
      <c r="H255" s="1496"/>
      <c r="I255" s="1496"/>
      <c r="J255" s="1496"/>
      <c r="K255" s="1496"/>
      <c r="L255" s="1496"/>
      <c r="M255" s="1496"/>
      <c r="N255" s="1496"/>
      <c r="O255" s="1496"/>
      <c r="P255" s="1496"/>
      <c r="Q255" s="1496"/>
      <c r="R255" s="1496"/>
      <c r="S255" s="1496"/>
      <c r="T255" s="1496"/>
      <c r="U255" s="1496"/>
      <c r="V255" s="1496"/>
      <c r="W255" s="1496"/>
      <c r="X255" s="1496"/>
      <c r="Y255" s="1496"/>
      <c r="Z255" s="1496"/>
    </row>
    <row r="256">
      <c r="A256" s="1496"/>
      <c r="B256" s="1496"/>
      <c r="C256" s="1496"/>
      <c r="D256" s="1496"/>
      <c r="E256" s="1496"/>
      <c r="F256" s="1496"/>
      <c r="G256" s="1496"/>
      <c r="H256" s="1496"/>
      <c r="I256" s="1496"/>
      <c r="J256" s="1496"/>
      <c r="K256" s="1496"/>
      <c r="L256" s="1496"/>
      <c r="M256" s="1496"/>
      <c r="N256" s="1496"/>
      <c r="O256" s="1496"/>
      <c r="P256" s="1496"/>
      <c r="Q256" s="1496"/>
      <c r="R256" s="1496"/>
      <c r="S256" s="1496"/>
      <c r="T256" s="1496"/>
      <c r="U256" s="1496"/>
      <c r="V256" s="1496"/>
      <c r="W256" s="1496"/>
      <c r="X256" s="1496"/>
      <c r="Y256" s="1496"/>
      <c r="Z256" s="1496"/>
    </row>
    <row r="257">
      <c r="A257" s="1496"/>
      <c r="B257" s="1496"/>
      <c r="C257" s="1496"/>
      <c r="D257" s="1496"/>
      <c r="E257" s="1496"/>
      <c r="F257" s="1496"/>
      <c r="G257" s="1496"/>
      <c r="H257" s="1496"/>
      <c r="I257" s="1496"/>
      <c r="J257" s="1496"/>
      <c r="K257" s="1496"/>
      <c r="L257" s="1496"/>
      <c r="M257" s="1496"/>
      <c r="N257" s="1496"/>
      <c r="O257" s="1496"/>
      <c r="P257" s="1496"/>
      <c r="Q257" s="1496"/>
      <c r="R257" s="1496"/>
      <c r="S257" s="1496"/>
      <c r="T257" s="1496"/>
      <c r="U257" s="1496"/>
      <c r="V257" s="1496"/>
      <c r="W257" s="1496"/>
      <c r="X257" s="1496"/>
      <c r="Y257" s="1496"/>
      <c r="Z257" s="1496"/>
    </row>
    <row r="258">
      <c r="A258" s="1496"/>
      <c r="B258" s="1496"/>
      <c r="C258" s="1496"/>
      <c r="D258" s="1496"/>
      <c r="E258" s="1496"/>
      <c r="F258" s="1496"/>
      <c r="G258" s="1496"/>
      <c r="H258" s="1496"/>
      <c r="I258" s="1496"/>
      <c r="J258" s="1496"/>
      <c r="K258" s="1496"/>
      <c r="L258" s="1496"/>
      <c r="M258" s="1496"/>
      <c r="N258" s="1496"/>
      <c r="O258" s="1496"/>
      <c r="P258" s="1496"/>
      <c r="Q258" s="1496"/>
      <c r="R258" s="1496"/>
      <c r="S258" s="1496"/>
      <c r="T258" s="1496"/>
      <c r="U258" s="1496"/>
      <c r="V258" s="1496"/>
      <c r="W258" s="1496"/>
      <c r="X258" s="1496"/>
      <c r="Y258" s="1496"/>
      <c r="Z258" s="1496"/>
    </row>
    <row r="259">
      <c r="A259" s="1496"/>
      <c r="B259" s="1496"/>
      <c r="C259" s="1496"/>
      <c r="D259" s="1496"/>
      <c r="E259" s="1496"/>
      <c r="F259" s="1496"/>
      <c r="G259" s="1496"/>
      <c r="H259" s="1496"/>
      <c r="I259" s="1496"/>
      <c r="J259" s="1496"/>
      <c r="K259" s="1496"/>
      <c r="L259" s="1496"/>
      <c r="M259" s="1496"/>
      <c r="N259" s="1496"/>
      <c r="O259" s="1496"/>
      <c r="P259" s="1496"/>
      <c r="Q259" s="1496"/>
      <c r="R259" s="1496"/>
      <c r="S259" s="1496"/>
      <c r="T259" s="1496"/>
      <c r="U259" s="1496"/>
      <c r="V259" s="1496"/>
      <c r="W259" s="1496"/>
      <c r="X259" s="1496"/>
      <c r="Y259" s="1496"/>
      <c r="Z259" s="1496"/>
    </row>
    <row r="260">
      <c r="A260" s="1496"/>
      <c r="B260" s="1496"/>
      <c r="C260" s="1496"/>
      <c r="D260" s="1496"/>
      <c r="E260" s="1496"/>
      <c r="F260" s="1496"/>
      <c r="G260" s="1496"/>
      <c r="H260" s="1496"/>
      <c r="I260" s="1496"/>
      <c r="J260" s="1496"/>
      <c r="K260" s="1496"/>
      <c r="L260" s="1496"/>
      <c r="M260" s="1496"/>
      <c r="N260" s="1496"/>
      <c r="O260" s="1496"/>
      <c r="P260" s="1496"/>
      <c r="Q260" s="1496"/>
      <c r="R260" s="1496"/>
      <c r="S260" s="1496"/>
      <c r="T260" s="1496"/>
      <c r="U260" s="1496"/>
      <c r="V260" s="1496"/>
      <c r="W260" s="1496"/>
      <c r="X260" s="1496"/>
      <c r="Y260" s="1496"/>
      <c r="Z260" s="1496"/>
    </row>
    <row r="261">
      <c r="A261" s="1496"/>
      <c r="B261" s="1496"/>
      <c r="C261" s="1496"/>
      <c r="D261" s="1496"/>
      <c r="E261" s="1496"/>
      <c r="F261" s="1496"/>
      <c r="G261" s="1496"/>
      <c r="H261" s="1496"/>
      <c r="I261" s="1496"/>
      <c r="J261" s="1496"/>
      <c r="K261" s="1496"/>
      <c r="L261" s="1496"/>
      <c r="M261" s="1496"/>
      <c r="N261" s="1496"/>
      <c r="O261" s="1496"/>
      <c r="P261" s="1496"/>
      <c r="Q261" s="1496"/>
      <c r="R261" s="1496"/>
      <c r="S261" s="1496"/>
      <c r="T261" s="1496"/>
      <c r="U261" s="1496"/>
      <c r="V261" s="1496"/>
      <c r="W261" s="1496"/>
      <c r="X261" s="1496"/>
      <c r="Y261" s="1496"/>
      <c r="Z261" s="1496"/>
    </row>
    <row r="262">
      <c r="A262" s="1496"/>
      <c r="B262" s="1496"/>
      <c r="C262" s="1496"/>
      <c r="D262" s="1496"/>
      <c r="E262" s="1496"/>
      <c r="F262" s="1496"/>
      <c r="G262" s="1496"/>
      <c r="H262" s="1496"/>
      <c r="I262" s="1496"/>
      <c r="J262" s="1496"/>
      <c r="K262" s="1496"/>
      <c r="L262" s="1496"/>
      <c r="M262" s="1496"/>
      <c r="N262" s="1496"/>
      <c r="O262" s="1496"/>
      <c r="P262" s="1496"/>
      <c r="Q262" s="1496"/>
      <c r="R262" s="1496"/>
      <c r="S262" s="1496"/>
      <c r="T262" s="1496"/>
      <c r="U262" s="1496"/>
      <c r="V262" s="1496"/>
      <c r="W262" s="1496"/>
      <c r="X262" s="1496"/>
      <c r="Y262" s="1496"/>
      <c r="Z262" s="1496"/>
    </row>
    <row r="263">
      <c r="A263" s="1496"/>
      <c r="B263" s="1496"/>
      <c r="C263" s="1496"/>
      <c r="D263" s="1496"/>
      <c r="E263" s="1496"/>
      <c r="F263" s="1496"/>
      <c r="G263" s="1496"/>
      <c r="H263" s="1496"/>
      <c r="I263" s="1496"/>
      <c r="J263" s="1496"/>
      <c r="K263" s="1496"/>
      <c r="L263" s="1496"/>
      <c r="M263" s="1496"/>
      <c r="N263" s="1496"/>
      <c r="O263" s="1496"/>
      <c r="P263" s="1496"/>
      <c r="Q263" s="1496"/>
      <c r="R263" s="1496"/>
      <c r="S263" s="1496"/>
      <c r="T263" s="1496"/>
      <c r="U263" s="1496"/>
      <c r="V263" s="1496"/>
      <c r="W263" s="1496"/>
      <c r="X263" s="1496"/>
      <c r="Y263" s="1496"/>
      <c r="Z263" s="1496"/>
    </row>
    <row r="264">
      <c r="A264" s="1496"/>
      <c r="B264" s="1496"/>
      <c r="C264" s="1496"/>
      <c r="D264" s="1496"/>
      <c r="E264" s="1496"/>
      <c r="F264" s="1496"/>
      <c r="G264" s="1496"/>
      <c r="H264" s="1496"/>
      <c r="I264" s="1496"/>
      <c r="J264" s="1496"/>
      <c r="K264" s="1496"/>
      <c r="L264" s="1496"/>
      <c r="M264" s="1496"/>
      <c r="N264" s="1496"/>
      <c r="O264" s="1496"/>
      <c r="P264" s="1496"/>
      <c r="Q264" s="1496"/>
      <c r="R264" s="1496"/>
      <c r="S264" s="1496"/>
      <c r="T264" s="1496"/>
      <c r="U264" s="1496"/>
      <c r="V264" s="1496"/>
      <c r="W264" s="1496"/>
      <c r="X264" s="1496"/>
      <c r="Y264" s="1496"/>
      <c r="Z264" s="1496"/>
    </row>
    <row r="265">
      <c r="A265" s="1496"/>
      <c r="B265" s="1496"/>
      <c r="C265" s="1496"/>
      <c r="D265" s="1496"/>
      <c r="E265" s="1496"/>
      <c r="F265" s="1496"/>
      <c r="G265" s="1496"/>
      <c r="H265" s="1496"/>
      <c r="I265" s="1496"/>
      <c r="J265" s="1496"/>
      <c r="K265" s="1496"/>
      <c r="L265" s="1496"/>
      <c r="M265" s="1496"/>
      <c r="N265" s="1496"/>
      <c r="O265" s="1496"/>
      <c r="P265" s="1496"/>
      <c r="Q265" s="1496"/>
      <c r="R265" s="1496"/>
      <c r="S265" s="1496"/>
      <c r="T265" s="1496"/>
      <c r="U265" s="1496"/>
      <c r="V265" s="1496"/>
      <c r="W265" s="1496"/>
      <c r="X265" s="1496"/>
      <c r="Y265" s="1496"/>
      <c r="Z265" s="1496"/>
    </row>
    <row r="266">
      <c r="A266" s="1496"/>
      <c r="B266" s="1496"/>
      <c r="C266" s="1496"/>
      <c r="D266" s="1496"/>
      <c r="E266" s="1496"/>
      <c r="F266" s="1496"/>
      <c r="G266" s="1496"/>
      <c r="H266" s="1496"/>
      <c r="I266" s="1496"/>
      <c r="J266" s="1496"/>
      <c r="K266" s="1496"/>
      <c r="L266" s="1496"/>
      <c r="M266" s="1496"/>
      <c r="N266" s="1496"/>
      <c r="O266" s="1496"/>
      <c r="P266" s="1496"/>
      <c r="Q266" s="1496"/>
      <c r="R266" s="1496"/>
      <c r="S266" s="1496"/>
      <c r="T266" s="1496"/>
      <c r="U266" s="1496"/>
      <c r="V266" s="1496"/>
      <c r="W266" s="1496"/>
      <c r="X266" s="1496"/>
      <c r="Y266" s="1496"/>
      <c r="Z266" s="1496"/>
    </row>
    <row r="267">
      <c r="A267" s="1496"/>
      <c r="B267" s="1496"/>
      <c r="C267" s="1496"/>
      <c r="D267" s="1496"/>
      <c r="E267" s="1496"/>
      <c r="F267" s="1496"/>
      <c r="G267" s="1496"/>
      <c r="H267" s="1496"/>
      <c r="I267" s="1496"/>
      <c r="J267" s="1496"/>
      <c r="K267" s="1496"/>
      <c r="L267" s="1496"/>
      <c r="M267" s="1496"/>
      <c r="N267" s="1496"/>
      <c r="O267" s="1496"/>
      <c r="P267" s="1496"/>
      <c r="Q267" s="1496"/>
      <c r="R267" s="1496"/>
      <c r="S267" s="1496"/>
      <c r="T267" s="1496"/>
      <c r="U267" s="1496"/>
      <c r="V267" s="1496"/>
      <c r="W267" s="1496"/>
      <c r="X267" s="1496"/>
      <c r="Y267" s="1496"/>
      <c r="Z267" s="1496"/>
    </row>
    <row r="268">
      <c r="A268" s="1496"/>
      <c r="B268" s="1496"/>
      <c r="C268" s="1496"/>
      <c r="D268" s="1496"/>
      <c r="E268" s="1496"/>
      <c r="F268" s="1496"/>
      <c r="G268" s="1496"/>
      <c r="H268" s="1496"/>
      <c r="I268" s="1496"/>
      <c r="J268" s="1496"/>
      <c r="K268" s="1496"/>
      <c r="L268" s="1496"/>
      <c r="M268" s="1496"/>
      <c r="N268" s="1496"/>
      <c r="O268" s="1496"/>
      <c r="P268" s="1496"/>
      <c r="Q268" s="1496"/>
      <c r="R268" s="1496"/>
      <c r="S268" s="1496"/>
      <c r="T268" s="1496"/>
      <c r="U268" s="1496"/>
      <c r="V268" s="1496"/>
      <c r="W268" s="1496"/>
      <c r="X268" s="1496"/>
      <c r="Y268" s="1496"/>
      <c r="Z268" s="1496"/>
    </row>
    <row r="269">
      <c r="A269" s="1496"/>
      <c r="B269" s="1496"/>
      <c r="C269" s="1496"/>
      <c r="D269" s="1496"/>
      <c r="E269" s="1496"/>
      <c r="F269" s="1496"/>
      <c r="G269" s="1496"/>
      <c r="H269" s="1496"/>
      <c r="I269" s="1496"/>
      <c r="J269" s="1496"/>
      <c r="K269" s="1496"/>
      <c r="L269" s="1496"/>
      <c r="M269" s="1496"/>
      <c r="N269" s="1496"/>
      <c r="O269" s="1496"/>
      <c r="P269" s="1496"/>
      <c r="Q269" s="1496"/>
      <c r="R269" s="1496"/>
      <c r="S269" s="1496"/>
      <c r="T269" s="1496"/>
      <c r="U269" s="1496"/>
      <c r="V269" s="1496"/>
      <c r="W269" s="1496"/>
      <c r="X269" s="1496"/>
      <c r="Y269" s="1496"/>
      <c r="Z269" s="1496"/>
    </row>
    <row r="270">
      <c r="A270" s="1496"/>
      <c r="B270" s="1496"/>
      <c r="C270" s="1496"/>
      <c r="D270" s="1496"/>
      <c r="E270" s="1496"/>
      <c r="F270" s="1496"/>
      <c r="G270" s="1496"/>
      <c r="H270" s="1496"/>
      <c r="I270" s="1496"/>
      <c r="J270" s="1496"/>
      <c r="K270" s="1496"/>
      <c r="L270" s="1496"/>
      <c r="M270" s="1496"/>
      <c r="N270" s="1496"/>
      <c r="O270" s="1496"/>
      <c r="P270" s="1496"/>
      <c r="Q270" s="1496"/>
      <c r="R270" s="1496"/>
      <c r="S270" s="1496"/>
      <c r="T270" s="1496"/>
      <c r="U270" s="1496"/>
      <c r="V270" s="1496"/>
      <c r="W270" s="1496"/>
      <c r="X270" s="1496"/>
      <c r="Y270" s="1496"/>
      <c r="Z270" s="1496"/>
    </row>
    <row r="271">
      <c r="A271" s="1496"/>
      <c r="B271" s="1496"/>
      <c r="C271" s="1496"/>
      <c r="D271" s="1496"/>
      <c r="E271" s="1496"/>
      <c r="F271" s="1496"/>
      <c r="G271" s="1496"/>
      <c r="H271" s="1496"/>
      <c r="I271" s="1496"/>
      <c r="J271" s="1496"/>
      <c r="K271" s="1496"/>
      <c r="L271" s="1496"/>
      <c r="M271" s="1496"/>
      <c r="N271" s="1496"/>
      <c r="O271" s="1496"/>
      <c r="P271" s="1496"/>
      <c r="Q271" s="1496"/>
      <c r="R271" s="1496"/>
      <c r="S271" s="1496"/>
      <c r="T271" s="1496"/>
      <c r="U271" s="1496"/>
      <c r="V271" s="1496"/>
      <c r="W271" s="1496"/>
      <c r="X271" s="1496"/>
      <c r="Y271" s="1496"/>
      <c r="Z271" s="1496"/>
    </row>
    <row r="272">
      <c r="A272" s="1496"/>
      <c r="B272" s="1496"/>
      <c r="C272" s="1496"/>
      <c r="D272" s="1496"/>
      <c r="E272" s="1496"/>
      <c r="F272" s="1496"/>
      <c r="G272" s="1496"/>
      <c r="H272" s="1496"/>
      <c r="I272" s="1496"/>
      <c r="J272" s="1496"/>
      <c r="K272" s="1496"/>
      <c r="L272" s="1496"/>
      <c r="M272" s="1496"/>
      <c r="N272" s="1496"/>
      <c r="O272" s="1496"/>
      <c r="P272" s="1496"/>
      <c r="Q272" s="1496"/>
      <c r="R272" s="1496"/>
      <c r="S272" s="1496"/>
      <c r="T272" s="1496"/>
      <c r="U272" s="1496"/>
      <c r="V272" s="1496"/>
      <c r="W272" s="1496"/>
      <c r="X272" s="1496"/>
      <c r="Y272" s="1496"/>
      <c r="Z272" s="1496"/>
    </row>
    <row r="273">
      <c r="A273" s="1496"/>
      <c r="B273" s="1496"/>
      <c r="C273" s="1496"/>
      <c r="D273" s="1496"/>
      <c r="E273" s="1496"/>
      <c r="F273" s="1496"/>
      <c r="G273" s="1496"/>
      <c r="H273" s="1496"/>
      <c r="I273" s="1496"/>
      <c r="J273" s="1496"/>
      <c r="K273" s="1496"/>
      <c r="L273" s="1496"/>
      <c r="M273" s="1496"/>
      <c r="N273" s="1496"/>
      <c r="O273" s="1496"/>
      <c r="P273" s="1496"/>
      <c r="Q273" s="1496"/>
      <c r="R273" s="1496"/>
      <c r="S273" s="1496"/>
      <c r="T273" s="1496"/>
      <c r="U273" s="1496"/>
      <c r="V273" s="1496"/>
      <c r="W273" s="1496"/>
      <c r="X273" s="1496"/>
      <c r="Y273" s="1496"/>
      <c r="Z273" s="1496"/>
    </row>
    <row r="274">
      <c r="A274" s="1496"/>
      <c r="B274" s="1496"/>
      <c r="C274" s="1496"/>
      <c r="D274" s="1496"/>
      <c r="E274" s="1496"/>
      <c r="F274" s="1496"/>
      <c r="G274" s="1496"/>
      <c r="H274" s="1496"/>
      <c r="I274" s="1496"/>
      <c r="J274" s="1496"/>
      <c r="K274" s="1496"/>
      <c r="L274" s="1496"/>
      <c r="M274" s="1496"/>
      <c r="N274" s="1496"/>
      <c r="O274" s="1496"/>
      <c r="P274" s="1496"/>
      <c r="Q274" s="1496"/>
      <c r="R274" s="1496"/>
      <c r="S274" s="1496"/>
      <c r="T274" s="1496"/>
      <c r="U274" s="1496"/>
      <c r="V274" s="1496"/>
      <c r="W274" s="1496"/>
      <c r="X274" s="1496"/>
      <c r="Y274" s="1496"/>
      <c r="Z274" s="1496"/>
    </row>
    <row r="275">
      <c r="A275" s="1496"/>
      <c r="B275" s="1496"/>
      <c r="C275" s="1496"/>
      <c r="D275" s="1496"/>
      <c r="E275" s="1496"/>
      <c r="F275" s="1496"/>
      <c r="G275" s="1496"/>
      <c r="H275" s="1496"/>
      <c r="I275" s="1496"/>
      <c r="J275" s="1496"/>
      <c r="K275" s="1496"/>
      <c r="L275" s="1496"/>
      <c r="M275" s="1496"/>
      <c r="N275" s="1496"/>
      <c r="O275" s="1496"/>
      <c r="P275" s="1496"/>
      <c r="Q275" s="1496"/>
      <c r="R275" s="1496"/>
      <c r="S275" s="1496"/>
      <c r="T275" s="1496"/>
      <c r="U275" s="1496"/>
      <c r="V275" s="1496"/>
      <c r="W275" s="1496"/>
      <c r="X275" s="1496"/>
      <c r="Y275" s="1496"/>
      <c r="Z275" s="1496"/>
    </row>
    <row r="276">
      <c r="A276" s="1496"/>
      <c r="B276" s="1496"/>
      <c r="C276" s="1496"/>
      <c r="D276" s="1496"/>
      <c r="E276" s="1496"/>
      <c r="F276" s="1496"/>
      <c r="G276" s="1496"/>
      <c r="H276" s="1496"/>
      <c r="I276" s="1496"/>
      <c r="J276" s="1496"/>
      <c r="K276" s="1496"/>
      <c r="L276" s="1496"/>
      <c r="M276" s="1496"/>
      <c r="N276" s="1496"/>
      <c r="O276" s="1496"/>
      <c r="P276" s="1496"/>
      <c r="Q276" s="1496"/>
      <c r="R276" s="1496"/>
      <c r="S276" s="1496"/>
      <c r="T276" s="1496"/>
      <c r="U276" s="1496"/>
      <c r="V276" s="1496"/>
      <c r="W276" s="1496"/>
      <c r="X276" s="1496"/>
      <c r="Y276" s="1496"/>
      <c r="Z276" s="1496"/>
    </row>
    <row r="277">
      <c r="A277" s="1496"/>
      <c r="B277" s="1496"/>
      <c r="C277" s="1496"/>
      <c r="D277" s="1496"/>
      <c r="E277" s="1496"/>
      <c r="F277" s="1496"/>
      <c r="G277" s="1496"/>
      <c r="H277" s="1496"/>
      <c r="I277" s="1496"/>
      <c r="J277" s="1496"/>
      <c r="K277" s="1496"/>
      <c r="L277" s="1496"/>
      <c r="M277" s="1496"/>
      <c r="N277" s="1496"/>
      <c r="O277" s="1496"/>
      <c r="P277" s="1496"/>
      <c r="Q277" s="1496"/>
      <c r="R277" s="1496"/>
      <c r="S277" s="1496"/>
      <c r="T277" s="1496"/>
      <c r="U277" s="1496"/>
      <c r="V277" s="1496"/>
      <c r="W277" s="1496"/>
      <c r="X277" s="1496"/>
      <c r="Y277" s="1496"/>
      <c r="Z277" s="1496"/>
    </row>
    <row r="278">
      <c r="A278" s="1496"/>
      <c r="B278" s="1496"/>
      <c r="C278" s="1496"/>
      <c r="D278" s="1496"/>
      <c r="E278" s="1496"/>
      <c r="F278" s="1496"/>
      <c r="G278" s="1496"/>
      <c r="H278" s="1496"/>
      <c r="I278" s="1496"/>
      <c r="J278" s="1496"/>
      <c r="K278" s="1496"/>
      <c r="L278" s="1496"/>
      <c r="M278" s="1496"/>
      <c r="N278" s="1496"/>
      <c r="O278" s="1496"/>
      <c r="P278" s="1496"/>
      <c r="Q278" s="1496"/>
      <c r="R278" s="1496"/>
      <c r="S278" s="1496"/>
      <c r="T278" s="1496"/>
      <c r="U278" s="1496"/>
      <c r="V278" s="1496"/>
      <c r="W278" s="1496"/>
      <c r="X278" s="1496"/>
      <c r="Y278" s="1496"/>
      <c r="Z278" s="1496"/>
    </row>
    <row r="279">
      <c r="A279" s="1496"/>
      <c r="B279" s="1496"/>
      <c r="C279" s="1496"/>
      <c r="D279" s="1496"/>
      <c r="E279" s="1496"/>
      <c r="F279" s="1496"/>
      <c r="G279" s="1496"/>
      <c r="H279" s="1496"/>
      <c r="I279" s="1496"/>
      <c r="J279" s="1496"/>
      <c r="K279" s="1496"/>
      <c r="L279" s="1496"/>
      <c r="M279" s="1496"/>
      <c r="N279" s="1496"/>
      <c r="O279" s="1496"/>
      <c r="P279" s="1496"/>
      <c r="Q279" s="1496"/>
      <c r="R279" s="1496"/>
      <c r="S279" s="1496"/>
      <c r="T279" s="1496"/>
      <c r="U279" s="1496"/>
      <c r="V279" s="1496"/>
      <c r="W279" s="1496"/>
      <c r="X279" s="1496"/>
      <c r="Y279" s="1496"/>
      <c r="Z279" s="1496"/>
    </row>
    <row r="280">
      <c r="A280" s="1496"/>
      <c r="B280" s="1496"/>
      <c r="C280" s="1496"/>
      <c r="D280" s="1496"/>
      <c r="E280" s="1496"/>
      <c r="F280" s="1496"/>
      <c r="G280" s="1496"/>
      <c r="H280" s="1496"/>
      <c r="I280" s="1496"/>
      <c r="J280" s="1496"/>
      <c r="K280" s="1496"/>
      <c r="L280" s="1496"/>
      <c r="M280" s="1496"/>
      <c r="N280" s="1496"/>
      <c r="O280" s="1496"/>
      <c r="P280" s="1496"/>
      <c r="Q280" s="1496"/>
      <c r="R280" s="1496"/>
      <c r="S280" s="1496"/>
      <c r="T280" s="1496"/>
      <c r="U280" s="1496"/>
      <c r="V280" s="1496"/>
      <c r="W280" s="1496"/>
      <c r="X280" s="1496"/>
      <c r="Y280" s="1496"/>
      <c r="Z280" s="1496"/>
    </row>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9">
    <mergeCell ref="A61:C61"/>
    <mergeCell ref="A64:B64"/>
    <mergeCell ref="A5:H5"/>
    <mergeCell ref="A6:E6"/>
    <mergeCell ref="A25:J25"/>
    <mergeCell ref="A32:C32"/>
    <mergeCell ref="A39:B39"/>
    <mergeCell ref="A50:B50"/>
    <mergeCell ref="A59:B59"/>
  </mergeCell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13"/>
    <col customWidth="1" min="2" max="2" width="21.0"/>
    <col customWidth="1" min="3" max="6" width="12.63"/>
    <col customWidth="1" min="8" max="8" width="25.75"/>
    <col customWidth="1" min="16" max="16" width="23.38"/>
  </cols>
  <sheetData>
    <row r="1" ht="157.5" customHeight="1">
      <c r="A1" s="1438" t="s">
        <v>2003</v>
      </c>
      <c r="B1" s="1457"/>
      <c r="C1" s="1457"/>
      <c r="D1" s="1457"/>
      <c r="E1" s="1457"/>
      <c r="F1" s="1457"/>
      <c r="G1" s="1457"/>
      <c r="H1" s="1457"/>
      <c r="I1" s="1457"/>
      <c r="J1" s="1457"/>
      <c r="K1" s="1457"/>
      <c r="L1" s="1457"/>
      <c r="M1" s="1457"/>
      <c r="N1" s="1457"/>
      <c r="O1" s="1457"/>
      <c r="P1" s="1457"/>
      <c r="Q1" s="1439"/>
      <c r="R1" s="1439"/>
      <c r="S1" s="1439"/>
      <c r="T1" s="1439"/>
      <c r="U1" s="1439"/>
      <c r="V1" s="1439"/>
      <c r="W1" s="1439"/>
      <c r="X1" s="1439"/>
      <c r="Y1" s="1439"/>
      <c r="Z1" s="1439"/>
    </row>
    <row r="2">
      <c r="A2" s="1457"/>
      <c r="B2" s="1457"/>
      <c r="C2" s="1457"/>
      <c r="D2" s="1457"/>
      <c r="E2" s="1457"/>
      <c r="F2" s="1457"/>
      <c r="G2" s="1457"/>
      <c r="H2" s="1457"/>
      <c r="I2" s="1457"/>
      <c r="J2" s="1457"/>
      <c r="K2" s="1457"/>
      <c r="L2" s="1457"/>
      <c r="M2" s="1457"/>
      <c r="N2" s="1457"/>
      <c r="O2" s="1457"/>
      <c r="P2" s="1457"/>
      <c r="Q2" s="1439"/>
      <c r="R2" s="1439"/>
      <c r="S2" s="1439"/>
      <c r="T2" s="1439"/>
      <c r="U2" s="1439"/>
      <c r="V2" s="1439"/>
      <c r="W2" s="1439"/>
      <c r="X2" s="1439"/>
      <c r="Y2" s="1439"/>
      <c r="Z2" s="1439"/>
    </row>
    <row r="3">
      <c r="A3" s="1497" t="s">
        <v>1128</v>
      </c>
      <c r="B3" s="1439"/>
      <c r="C3" s="1439"/>
      <c r="D3" s="1457"/>
      <c r="E3" s="1457"/>
      <c r="F3" s="1457"/>
      <c r="G3" s="1457"/>
      <c r="H3" s="1457"/>
      <c r="I3" s="1457"/>
      <c r="J3" s="1457"/>
      <c r="K3" s="1457"/>
      <c r="L3" s="1457"/>
      <c r="M3" s="1457"/>
      <c r="N3" s="1457"/>
      <c r="O3" s="1457"/>
      <c r="P3" s="1457"/>
      <c r="Q3" s="1439"/>
      <c r="R3" s="1439"/>
      <c r="S3" s="1439"/>
      <c r="T3" s="1439"/>
      <c r="U3" s="1439"/>
      <c r="V3" s="1439"/>
      <c r="W3" s="1439"/>
      <c r="X3" s="1439"/>
      <c r="Y3" s="1439"/>
      <c r="Z3" s="1439"/>
    </row>
    <row r="4">
      <c r="A4" s="1457"/>
      <c r="B4" s="1457"/>
      <c r="C4" s="1457"/>
      <c r="D4" s="1457"/>
      <c r="E4" s="1457"/>
      <c r="F4" s="1457"/>
      <c r="G4" s="1457"/>
      <c r="H4" s="1457"/>
      <c r="I4" s="1457"/>
      <c r="J4" s="1457"/>
      <c r="K4" s="1457"/>
      <c r="L4" s="1457"/>
      <c r="M4" s="1457"/>
      <c r="N4" s="1457"/>
      <c r="O4" s="1457"/>
      <c r="P4" s="1457"/>
      <c r="Q4" s="1439"/>
      <c r="R4" s="1439"/>
      <c r="S4" s="1439"/>
      <c r="T4" s="1439"/>
      <c r="U4" s="1439"/>
      <c r="V4" s="1439"/>
      <c r="W4" s="1439"/>
      <c r="X4" s="1439"/>
      <c r="Y4" s="1439"/>
      <c r="Z4" s="1439"/>
    </row>
    <row r="5">
      <c r="A5" s="1457" t="s">
        <v>1129</v>
      </c>
      <c r="I5" s="1457"/>
      <c r="J5" s="1457"/>
      <c r="K5" s="1457"/>
      <c r="L5" s="1457"/>
      <c r="M5" s="1457"/>
      <c r="N5" s="1457"/>
      <c r="O5" s="1457"/>
      <c r="P5" s="1457"/>
      <c r="Q5" s="1439"/>
      <c r="R5" s="1439"/>
      <c r="S5" s="1439"/>
      <c r="T5" s="1439"/>
      <c r="U5" s="1439"/>
      <c r="V5" s="1439"/>
      <c r="W5" s="1439"/>
      <c r="X5" s="1439"/>
      <c r="Y5" s="1439"/>
      <c r="Z5" s="1439"/>
    </row>
    <row r="6">
      <c r="A6" s="1457" t="s">
        <v>1984</v>
      </c>
      <c r="F6" s="1457"/>
      <c r="G6" s="1457"/>
      <c r="H6" s="1457"/>
      <c r="I6" s="1457"/>
      <c r="J6" s="1457"/>
      <c r="K6" s="1457"/>
      <c r="L6" s="1457"/>
      <c r="M6" s="1457"/>
      <c r="N6" s="1457"/>
      <c r="O6" s="1457"/>
      <c r="P6" s="1457"/>
      <c r="Q6" s="1439"/>
      <c r="R6" s="1439"/>
      <c r="S6" s="1439"/>
      <c r="T6" s="1439"/>
      <c r="U6" s="1439"/>
      <c r="V6" s="1439"/>
      <c r="W6" s="1439"/>
      <c r="X6" s="1439"/>
      <c r="Y6" s="1439"/>
      <c r="Z6" s="1439"/>
    </row>
    <row r="7">
      <c r="A7" s="1457" t="s">
        <v>2004</v>
      </c>
      <c r="F7" s="1457"/>
      <c r="G7" s="1457"/>
      <c r="H7" s="1457"/>
      <c r="I7" s="1457"/>
      <c r="J7" s="1457"/>
      <c r="K7" s="1457"/>
      <c r="L7" s="1457"/>
      <c r="M7" s="1457"/>
      <c r="N7" s="1457"/>
      <c r="O7" s="1457"/>
      <c r="P7" s="1457"/>
      <c r="Q7" s="1439"/>
      <c r="R7" s="1439"/>
      <c r="S7" s="1439"/>
      <c r="T7" s="1439"/>
      <c r="U7" s="1439"/>
      <c r="V7" s="1439"/>
      <c r="W7" s="1439"/>
      <c r="X7" s="1439"/>
      <c r="Y7" s="1439"/>
      <c r="Z7" s="1439"/>
    </row>
    <row r="8">
      <c r="A8" s="1457"/>
      <c r="F8" s="1457"/>
      <c r="G8" s="1457"/>
      <c r="H8" s="1457"/>
      <c r="I8" s="1457"/>
      <c r="J8" s="1457"/>
      <c r="K8" s="1457"/>
      <c r="L8" s="1457"/>
      <c r="M8" s="1457"/>
      <c r="N8" s="1457"/>
      <c r="O8" s="1457"/>
      <c r="P8" s="1457"/>
      <c r="Q8" s="1439"/>
      <c r="R8" s="1439"/>
      <c r="S8" s="1439"/>
      <c r="T8" s="1439"/>
      <c r="U8" s="1439"/>
      <c r="V8" s="1439"/>
      <c r="W8" s="1439"/>
      <c r="X8" s="1439"/>
      <c r="Y8" s="1439"/>
      <c r="Z8" s="1439"/>
    </row>
    <row r="9">
      <c r="A9" s="1441" t="s">
        <v>448</v>
      </c>
      <c r="B9" s="1439"/>
      <c r="C9" s="1439"/>
      <c r="D9" s="1439"/>
      <c r="E9" s="1439"/>
      <c r="F9" s="1439"/>
      <c r="G9" s="1439"/>
      <c r="H9" s="1439"/>
      <c r="I9" s="1439"/>
      <c r="J9" s="1439"/>
      <c r="K9" s="1439"/>
      <c r="L9" s="1439"/>
      <c r="M9" s="1439"/>
      <c r="N9" s="1439"/>
      <c r="O9" s="1439"/>
      <c r="P9" s="1439"/>
      <c r="Q9" s="1439"/>
      <c r="R9" s="1439"/>
      <c r="S9" s="1439"/>
      <c r="T9" s="1439"/>
      <c r="U9" s="1439"/>
      <c r="V9" s="1439"/>
      <c r="W9" s="1439"/>
      <c r="X9" s="1439"/>
      <c r="Y9" s="1439"/>
      <c r="Z9" s="1439"/>
      <c r="AA9" s="1439"/>
      <c r="AB9" s="1439"/>
      <c r="AC9" s="1439"/>
      <c r="AD9" s="1439"/>
      <c r="AE9" s="1439"/>
      <c r="AF9" s="1439"/>
      <c r="AG9" s="1439"/>
      <c r="AH9" s="1439"/>
      <c r="AI9" s="1439"/>
      <c r="AJ9" s="1439"/>
      <c r="AK9" s="1439"/>
      <c r="AL9" s="1439"/>
      <c r="AM9" s="1439"/>
      <c r="AN9" s="1439"/>
    </row>
    <row r="10">
      <c r="A10" s="1442" t="s">
        <v>452</v>
      </c>
      <c r="B10" s="1442" t="s">
        <v>457</v>
      </c>
      <c r="C10" s="1442" t="s">
        <v>460</v>
      </c>
      <c r="D10" s="1442" t="s">
        <v>462</v>
      </c>
      <c r="E10" s="1442" t="s">
        <v>465</v>
      </c>
      <c r="F10" s="1442" t="s">
        <v>468</v>
      </c>
      <c r="G10" s="1442" t="s">
        <v>471</v>
      </c>
      <c r="H10" s="1442" t="s">
        <v>474</v>
      </c>
      <c r="I10" s="1442" t="s">
        <v>476</v>
      </c>
      <c r="J10" s="1442" t="s">
        <v>478</v>
      </c>
      <c r="K10" s="1442" t="s">
        <v>482</v>
      </c>
      <c r="L10" s="1442" t="s">
        <v>484</v>
      </c>
      <c r="M10" s="1441"/>
      <c r="N10" s="1441"/>
      <c r="O10" s="1441"/>
      <c r="P10" s="1441"/>
      <c r="Q10" s="1441"/>
      <c r="R10" s="1441"/>
      <c r="S10" s="1441"/>
      <c r="T10" s="1441"/>
      <c r="U10" s="1441"/>
      <c r="V10" s="1441"/>
      <c r="W10" s="1441"/>
      <c r="X10" s="1441"/>
      <c r="Y10" s="1441"/>
      <c r="Z10" s="1441"/>
      <c r="AA10" s="1441"/>
      <c r="AB10" s="1441"/>
      <c r="AC10" s="1441"/>
      <c r="AD10" s="1441"/>
      <c r="AE10" s="1441"/>
      <c r="AF10" s="1441"/>
      <c r="AG10" s="1441"/>
      <c r="AH10" s="1441"/>
      <c r="AI10" s="1441"/>
      <c r="AJ10" s="1441"/>
      <c r="AK10" s="1441"/>
      <c r="AL10" s="1441"/>
      <c r="AM10" s="1441"/>
      <c r="AN10" s="1441"/>
    </row>
    <row r="11">
      <c r="A11" s="1443" t="s">
        <v>453</v>
      </c>
      <c r="B11" s="1443" t="s">
        <v>11</v>
      </c>
      <c r="C11" s="1443" t="s">
        <v>28</v>
      </c>
      <c r="D11" s="1443" t="s">
        <v>15</v>
      </c>
      <c r="E11" s="1443" t="s">
        <v>15</v>
      </c>
      <c r="F11" s="1443" t="s">
        <v>469</v>
      </c>
      <c r="G11" s="1443" t="s">
        <v>59</v>
      </c>
      <c r="H11" s="1443" t="s">
        <v>126</v>
      </c>
      <c r="I11" s="1443" t="s">
        <v>469</v>
      </c>
      <c r="J11" s="1443" t="s">
        <v>479</v>
      </c>
      <c r="K11" s="1444" t="s">
        <v>35</v>
      </c>
      <c r="L11" s="1443" t="s">
        <v>35</v>
      </c>
      <c r="M11" s="1439"/>
      <c r="N11" s="1439"/>
      <c r="O11" s="1439"/>
      <c r="P11" s="1439"/>
      <c r="Q11" s="1439"/>
      <c r="R11" s="1439"/>
      <c r="S11" s="1439"/>
      <c r="T11" s="1439"/>
      <c r="U11" s="1439"/>
      <c r="V11" s="1439"/>
      <c r="W11" s="1439"/>
      <c r="X11" s="1439"/>
      <c r="Y11" s="1439"/>
      <c r="Z11" s="1439"/>
      <c r="AA11" s="1439"/>
      <c r="AB11" s="1439"/>
      <c r="AC11" s="1439"/>
      <c r="AD11" s="1439"/>
      <c r="AE11" s="1439"/>
      <c r="AF11" s="1439"/>
      <c r="AG11" s="1439"/>
      <c r="AH11" s="1439"/>
      <c r="AI11" s="1439"/>
      <c r="AJ11" s="1439"/>
      <c r="AK11" s="1439"/>
      <c r="AL11" s="1439"/>
      <c r="AM11" s="1439"/>
      <c r="AN11" s="1439"/>
    </row>
    <row r="12">
      <c r="A12" s="1498" t="s">
        <v>1802</v>
      </c>
      <c r="B12" s="1498" t="s">
        <v>1803</v>
      </c>
      <c r="C12" s="1498" t="s">
        <v>1804</v>
      </c>
      <c r="D12" s="1498" t="s">
        <v>464</v>
      </c>
      <c r="E12" s="1444" t="s">
        <v>994</v>
      </c>
      <c r="F12" s="1444" t="s">
        <v>86</v>
      </c>
      <c r="G12" s="1444" t="s">
        <v>997</v>
      </c>
      <c r="H12" s="1445">
        <v>1.7411130874E10</v>
      </c>
      <c r="I12" s="1444" t="s">
        <v>83</v>
      </c>
      <c r="J12" s="1444" t="s">
        <v>1885</v>
      </c>
      <c r="K12" s="1446">
        <v>45828.0</v>
      </c>
      <c r="L12" s="1446">
        <v>45900.0</v>
      </c>
      <c r="M12" s="1439"/>
      <c r="N12" s="1439"/>
      <c r="O12" s="1439"/>
      <c r="P12" s="1439"/>
      <c r="Q12" s="1439"/>
      <c r="R12" s="1439"/>
      <c r="S12" s="1439"/>
      <c r="T12" s="1439"/>
      <c r="U12" s="1439"/>
      <c r="V12" s="1439"/>
      <c r="W12" s="1439"/>
      <c r="X12" s="1439"/>
      <c r="Y12" s="1439"/>
      <c r="Z12" s="1439"/>
      <c r="AA12" s="1439"/>
      <c r="AB12" s="1439"/>
      <c r="AC12" s="1439"/>
      <c r="AD12" s="1439"/>
      <c r="AE12" s="1439"/>
      <c r="AF12" s="1439"/>
      <c r="AG12" s="1439"/>
      <c r="AH12" s="1439"/>
      <c r="AI12" s="1439"/>
      <c r="AJ12" s="1439"/>
      <c r="AK12" s="1439"/>
      <c r="AL12" s="1439"/>
      <c r="AM12" s="1439"/>
      <c r="AN12" s="1439"/>
    </row>
    <row r="13">
      <c r="A13" s="1457"/>
      <c r="F13" s="1457"/>
      <c r="G13" s="1457"/>
      <c r="H13" s="1457"/>
      <c r="I13" s="1457"/>
      <c r="J13" s="1457"/>
      <c r="K13" s="1457"/>
      <c r="L13" s="1457"/>
      <c r="M13" s="1457"/>
      <c r="N13" s="1457"/>
      <c r="O13" s="1457"/>
      <c r="P13" s="1457"/>
      <c r="Q13" s="1439"/>
      <c r="R13" s="1439"/>
      <c r="S13" s="1439"/>
      <c r="T13" s="1439"/>
      <c r="U13" s="1439"/>
      <c r="V13" s="1439"/>
      <c r="W13" s="1439"/>
      <c r="X13" s="1439"/>
      <c r="Y13" s="1439"/>
      <c r="Z13" s="1439"/>
    </row>
    <row r="14">
      <c r="A14" s="1450" t="s">
        <v>918</v>
      </c>
      <c r="B14" s="1457"/>
      <c r="C14" s="1457"/>
      <c r="D14" s="1457"/>
      <c r="E14" s="1457"/>
      <c r="F14" s="1457"/>
      <c r="G14" s="1457"/>
      <c r="H14" s="1457"/>
      <c r="I14" s="1457"/>
      <c r="J14" s="1457"/>
      <c r="K14" s="1457"/>
      <c r="L14" s="1457"/>
      <c r="M14" s="1457"/>
      <c r="N14" s="1457"/>
      <c r="O14" s="1457"/>
      <c r="P14" s="1457"/>
      <c r="Q14" s="1439"/>
      <c r="R14" s="1439"/>
      <c r="S14" s="1439"/>
      <c r="T14" s="1439"/>
      <c r="U14" s="1439"/>
      <c r="V14" s="1439"/>
      <c r="W14" s="1439"/>
      <c r="X14" s="1439"/>
      <c r="Y14" s="1439"/>
      <c r="Z14" s="1439"/>
    </row>
    <row r="15">
      <c r="A15" s="1452" t="s">
        <v>452</v>
      </c>
      <c r="B15" s="1452" t="s">
        <v>7</v>
      </c>
      <c r="C15" s="1452" t="s">
        <v>490</v>
      </c>
      <c r="D15" s="1452" t="s">
        <v>491</v>
      </c>
      <c r="E15" s="1452" t="s">
        <v>492</v>
      </c>
      <c r="F15" s="1452" t="s">
        <v>493</v>
      </c>
      <c r="G15" s="1452" t="s">
        <v>498</v>
      </c>
      <c r="H15" s="1452" t="s">
        <v>500</v>
      </c>
      <c r="I15" s="1452" t="s">
        <v>501</v>
      </c>
      <c r="J15" s="1452" t="s">
        <v>502</v>
      </c>
      <c r="K15" s="1452" t="s">
        <v>482</v>
      </c>
      <c r="L15" s="1452" t="s">
        <v>484</v>
      </c>
      <c r="M15" s="1453" t="s">
        <v>503</v>
      </c>
      <c r="N15" s="1450"/>
      <c r="O15" s="1450"/>
      <c r="P15" s="1450"/>
      <c r="Q15" s="1441"/>
      <c r="R15" s="1441"/>
      <c r="S15" s="1441"/>
      <c r="T15" s="1441"/>
      <c r="U15" s="1441"/>
      <c r="V15" s="1441"/>
      <c r="W15" s="1441"/>
      <c r="X15" s="1441"/>
      <c r="Y15" s="1441"/>
      <c r="Z15" s="1441"/>
    </row>
    <row r="16">
      <c r="A16" s="1454" t="s">
        <v>453</v>
      </c>
      <c r="B16" s="1454" t="s">
        <v>453</v>
      </c>
      <c r="C16" s="1454" t="s">
        <v>11</v>
      </c>
      <c r="D16" s="1454" t="s">
        <v>15</v>
      </c>
      <c r="E16" s="1454" t="s">
        <v>15</v>
      </c>
      <c r="F16" s="1454" t="s">
        <v>22</v>
      </c>
      <c r="G16" s="1454" t="s">
        <v>22</v>
      </c>
      <c r="H16" s="1454" t="s">
        <v>28</v>
      </c>
      <c r="I16" s="1454" t="s">
        <v>15</v>
      </c>
      <c r="J16" s="1454" t="s">
        <v>35</v>
      </c>
      <c r="K16" s="1454" t="s">
        <v>35</v>
      </c>
      <c r="L16" s="1454" t="s">
        <v>35</v>
      </c>
      <c r="M16" s="1455" t="s">
        <v>8</v>
      </c>
      <c r="N16" s="1457"/>
      <c r="O16" s="1457"/>
      <c r="P16" s="1457"/>
      <c r="Q16" s="1439"/>
      <c r="R16" s="1439"/>
      <c r="S16" s="1439"/>
      <c r="T16" s="1439"/>
      <c r="U16" s="1439"/>
      <c r="V16" s="1439"/>
      <c r="W16" s="1439"/>
      <c r="X16" s="1439"/>
      <c r="Y16" s="1439"/>
      <c r="Z16" s="1439"/>
    </row>
    <row r="17">
      <c r="A17" s="1456" t="s">
        <v>1802</v>
      </c>
      <c r="B17" s="1456">
        <v>104.0</v>
      </c>
      <c r="C17" s="1456" t="s">
        <v>1803</v>
      </c>
      <c r="D17" s="1456" t="s">
        <v>1804</v>
      </c>
      <c r="E17" s="1454" t="s">
        <v>20</v>
      </c>
      <c r="F17" s="1456" t="s">
        <v>1805</v>
      </c>
      <c r="G17" s="1454" t="s">
        <v>1806</v>
      </c>
      <c r="H17" s="1513" t="s">
        <v>1807</v>
      </c>
      <c r="I17" s="1454" t="s">
        <v>1808</v>
      </c>
      <c r="J17" s="1446">
        <v>45900.0</v>
      </c>
      <c r="K17" s="1446">
        <v>45828.0</v>
      </c>
      <c r="L17" s="1446">
        <v>45900.0</v>
      </c>
      <c r="M17" s="1455">
        <v>176039.0</v>
      </c>
      <c r="N17" s="1457"/>
      <c r="O17" s="1457"/>
      <c r="P17" s="1457"/>
      <c r="Q17" s="1439"/>
      <c r="R17" s="1439"/>
      <c r="S17" s="1439"/>
      <c r="T17" s="1439"/>
      <c r="U17" s="1439"/>
      <c r="V17" s="1439"/>
      <c r="W17" s="1439"/>
      <c r="X17" s="1439"/>
      <c r="Y17" s="1439"/>
      <c r="Z17" s="1439"/>
    </row>
    <row r="18">
      <c r="A18" s="1477"/>
      <c r="B18" s="1477"/>
      <c r="C18" s="1477"/>
      <c r="D18" s="1477"/>
      <c r="E18" s="1477"/>
      <c r="F18" s="1499"/>
      <c r="G18" s="1477"/>
      <c r="H18" s="1477"/>
      <c r="I18" s="1477"/>
      <c r="J18" s="1447"/>
      <c r="K18" s="1447"/>
      <c r="L18" s="1447"/>
      <c r="M18" s="1457"/>
      <c r="N18" s="1457"/>
      <c r="O18" s="1457"/>
      <c r="P18" s="1457"/>
      <c r="Q18" s="1439"/>
      <c r="R18" s="1439"/>
      <c r="S18" s="1439"/>
      <c r="T18" s="1439"/>
      <c r="U18" s="1439"/>
      <c r="V18" s="1439"/>
      <c r="W18" s="1439"/>
      <c r="X18" s="1439"/>
      <c r="Y18" s="1439"/>
      <c r="Z18" s="1439"/>
    </row>
    <row r="19">
      <c r="A19" s="1450" t="s">
        <v>486</v>
      </c>
      <c r="B19" s="1439"/>
      <c r="C19" s="1439"/>
      <c r="D19" s="1439"/>
      <c r="E19" s="1439"/>
      <c r="F19" s="1439"/>
      <c r="G19" s="1439"/>
      <c r="H19" s="1439"/>
      <c r="I19" s="1439"/>
      <c r="J19" s="1439"/>
      <c r="K19" s="1439"/>
      <c r="L19" s="1439"/>
      <c r="M19" s="1451"/>
      <c r="N19" s="1441"/>
      <c r="O19" s="1441"/>
      <c r="P19" s="1441"/>
      <c r="Q19" s="1441"/>
      <c r="R19" s="1441"/>
      <c r="S19" s="1441"/>
      <c r="T19" s="1441"/>
      <c r="U19" s="1441"/>
      <c r="V19" s="1441"/>
      <c r="W19" s="1441"/>
      <c r="X19" s="1441"/>
      <c r="Y19" s="1441"/>
      <c r="Z19" s="1441"/>
      <c r="AA19" s="1441"/>
      <c r="AB19" s="1441"/>
      <c r="AC19" s="1441"/>
      <c r="AD19" s="1441"/>
      <c r="AE19" s="1441"/>
      <c r="AF19" s="1441"/>
      <c r="AG19" s="1441"/>
      <c r="AH19" s="1441"/>
      <c r="AI19" s="1441"/>
      <c r="AJ19" s="1441"/>
      <c r="AK19" s="1441"/>
      <c r="AL19" s="1441"/>
      <c r="AM19" s="1441"/>
      <c r="AN19" s="1441"/>
    </row>
    <row r="20">
      <c r="A20" s="1452" t="s">
        <v>452</v>
      </c>
      <c r="B20" s="1452" t="s">
        <v>7</v>
      </c>
      <c r="C20" s="1452" t="s">
        <v>490</v>
      </c>
      <c r="D20" s="1452" t="s">
        <v>491</v>
      </c>
      <c r="E20" s="1452" t="s">
        <v>492</v>
      </c>
      <c r="F20" s="1452" t="s">
        <v>493</v>
      </c>
      <c r="G20" s="1452" t="s">
        <v>498</v>
      </c>
      <c r="H20" s="1452" t="s">
        <v>500</v>
      </c>
      <c r="I20" s="1452" t="s">
        <v>501</v>
      </c>
      <c r="J20" s="1452" t="s">
        <v>502</v>
      </c>
      <c r="K20" s="1452" t="s">
        <v>482</v>
      </c>
      <c r="L20" s="1452" t="s">
        <v>484</v>
      </c>
      <c r="M20" s="1453" t="s">
        <v>503</v>
      </c>
      <c r="N20" s="1439"/>
      <c r="O20" s="1439"/>
      <c r="P20" s="1439"/>
      <c r="Q20" s="1439"/>
      <c r="R20" s="1439"/>
      <c r="S20" s="1439"/>
      <c r="T20" s="1439"/>
      <c r="U20" s="1439"/>
      <c r="V20" s="1439"/>
      <c r="W20" s="1439"/>
      <c r="X20" s="1439"/>
      <c r="Y20" s="1439"/>
      <c r="Z20" s="1439"/>
      <c r="AA20" s="1439"/>
      <c r="AB20" s="1439"/>
      <c r="AC20" s="1439"/>
      <c r="AD20" s="1439"/>
      <c r="AE20" s="1439"/>
      <c r="AF20" s="1439"/>
      <c r="AG20" s="1439"/>
      <c r="AH20" s="1439"/>
      <c r="AI20" s="1439"/>
      <c r="AJ20" s="1439"/>
      <c r="AK20" s="1439"/>
      <c r="AL20" s="1439"/>
      <c r="AM20" s="1439"/>
      <c r="AN20" s="1439"/>
    </row>
    <row r="21">
      <c r="A21" s="1454" t="s">
        <v>453</v>
      </c>
      <c r="B21" s="1454" t="s">
        <v>453</v>
      </c>
      <c r="C21" s="1454" t="s">
        <v>11</v>
      </c>
      <c r="D21" s="1454" t="s">
        <v>15</v>
      </c>
      <c r="E21" s="1454" t="s">
        <v>15</v>
      </c>
      <c r="F21" s="1454" t="s">
        <v>22</v>
      </c>
      <c r="G21" s="1454" t="s">
        <v>22</v>
      </c>
      <c r="H21" s="1454" t="s">
        <v>28</v>
      </c>
      <c r="I21" s="1454" t="s">
        <v>15</v>
      </c>
      <c r="J21" s="1454" t="s">
        <v>35</v>
      </c>
      <c r="K21" s="1454" t="s">
        <v>35</v>
      </c>
      <c r="L21" s="1454" t="s">
        <v>35</v>
      </c>
      <c r="M21" s="1455" t="s">
        <v>8</v>
      </c>
      <c r="N21" s="1439"/>
      <c r="O21" s="1439"/>
      <c r="P21" s="1439"/>
      <c r="Q21" s="1439"/>
      <c r="R21" s="1439"/>
      <c r="S21" s="1439"/>
      <c r="T21" s="1439"/>
      <c r="U21" s="1439"/>
      <c r="V21" s="1439"/>
      <c r="W21" s="1439"/>
      <c r="X21" s="1439"/>
      <c r="Y21" s="1439"/>
      <c r="Z21" s="1439"/>
      <c r="AA21" s="1439"/>
      <c r="AB21" s="1439"/>
      <c r="AC21" s="1439"/>
      <c r="AD21" s="1439"/>
      <c r="AE21" s="1439"/>
      <c r="AF21" s="1439"/>
      <c r="AG21" s="1439"/>
      <c r="AH21" s="1439"/>
      <c r="AI21" s="1439"/>
      <c r="AJ21" s="1439"/>
      <c r="AK21" s="1439"/>
      <c r="AL21" s="1439"/>
      <c r="AM21" s="1439"/>
      <c r="AN21" s="1439"/>
    </row>
    <row r="22">
      <c r="A22" s="1456" t="s">
        <v>1802</v>
      </c>
      <c r="B22" s="1456">
        <v>104.0</v>
      </c>
      <c r="C22" s="1456" t="s">
        <v>1803</v>
      </c>
      <c r="D22" s="1456" t="s">
        <v>1804</v>
      </c>
      <c r="E22" s="1456" t="s">
        <v>20</v>
      </c>
      <c r="F22" s="1456" t="s">
        <v>1805</v>
      </c>
      <c r="G22" s="1454" t="s">
        <v>1806</v>
      </c>
      <c r="H22" s="1513" t="s">
        <v>1807</v>
      </c>
      <c r="I22" s="1454" t="s">
        <v>1808</v>
      </c>
      <c r="J22" s="1446">
        <v>45900.0</v>
      </c>
      <c r="K22" s="1446">
        <v>45828.0</v>
      </c>
      <c r="L22" s="1446">
        <v>45900.0</v>
      </c>
      <c r="M22" s="1455">
        <v>176039.0</v>
      </c>
      <c r="N22" s="1439"/>
      <c r="O22" s="1439"/>
      <c r="P22" s="1439"/>
      <c r="Q22" s="1439"/>
      <c r="R22" s="1439"/>
      <c r="S22" s="1439"/>
      <c r="T22" s="1439"/>
      <c r="U22" s="1439"/>
      <c r="V22" s="1439"/>
      <c r="W22" s="1439"/>
      <c r="X22" s="1439"/>
      <c r="Y22" s="1439"/>
      <c r="Z22" s="1439"/>
      <c r="AA22" s="1439"/>
      <c r="AB22" s="1439"/>
      <c r="AC22" s="1439"/>
      <c r="AD22" s="1439"/>
      <c r="AE22" s="1439"/>
      <c r="AF22" s="1439"/>
      <c r="AG22" s="1439"/>
      <c r="AH22" s="1439"/>
      <c r="AI22" s="1439"/>
      <c r="AJ22" s="1439"/>
      <c r="AK22" s="1439"/>
      <c r="AL22" s="1439"/>
      <c r="AM22" s="1439"/>
      <c r="AN22" s="1439"/>
    </row>
    <row r="23">
      <c r="A23" s="1457"/>
      <c r="B23" s="1457"/>
      <c r="C23" s="1457"/>
      <c r="D23" s="1457"/>
      <c r="E23" s="1457"/>
      <c r="F23" s="1457"/>
      <c r="G23" s="1457"/>
      <c r="H23" s="1457"/>
      <c r="I23" s="1457"/>
      <c r="J23" s="1457"/>
      <c r="K23" s="1457"/>
      <c r="L23" s="1457"/>
      <c r="M23" s="1457"/>
      <c r="N23" s="1457"/>
      <c r="O23" s="1457"/>
      <c r="P23" s="1457"/>
      <c r="Q23" s="1439"/>
      <c r="R23" s="1439"/>
      <c r="S23" s="1439"/>
      <c r="T23" s="1439"/>
      <c r="U23" s="1439"/>
      <c r="V23" s="1439"/>
      <c r="W23" s="1439"/>
      <c r="X23" s="1439"/>
      <c r="Y23" s="1439"/>
      <c r="Z23" s="1439"/>
    </row>
    <row r="24">
      <c r="A24" s="1497" t="s">
        <v>1137</v>
      </c>
      <c r="B24" s="1439"/>
      <c r="C24" s="1457"/>
      <c r="D24" s="1457"/>
      <c r="E24" s="1457"/>
      <c r="F24" s="1457"/>
      <c r="G24" s="1457"/>
      <c r="H24" s="1457"/>
      <c r="I24" s="1457"/>
      <c r="J24" s="1457"/>
      <c r="K24" s="1457"/>
      <c r="L24" s="1457"/>
      <c r="M24" s="1457"/>
      <c r="N24" s="1457"/>
      <c r="O24" s="1457"/>
      <c r="P24" s="1457"/>
      <c r="Q24" s="1439"/>
      <c r="R24" s="1439"/>
      <c r="S24" s="1439"/>
      <c r="T24" s="1439"/>
      <c r="U24" s="1439"/>
      <c r="V24" s="1439"/>
      <c r="W24" s="1439"/>
      <c r="X24" s="1439"/>
      <c r="Y24" s="1439"/>
      <c r="Z24" s="1439"/>
    </row>
    <row r="25">
      <c r="A25" s="1457"/>
      <c r="B25" s="1457"/>
      <c r="C25" s="1457"/>
      <c r="D25" s="1457"/>
      <c r="E25" s="1457"/>
      <c r="F25" s="1457"/>
      <c r="G25" s="1457"/>
      <c r="H25" s="1457"/>
      <c r="I25" s="1457"/>
      <c r="J25" s="1457"/>
      <c r="K25" s="1457"/>
      <c r="L25" s="1457"/>
      <c r="M25" s="1457"/>
      <c r="N25" s="1457"/>
      <c r="O25" s="1457"/>
      <c r="P25" s="1457"/>
      <c r="Q25" s="1439"/>
      <c r="R25" s="1439"/>
      <c r="S25" s="1439"/>
      <c r="T25" s="1439"/>
      <c r="U25" s="1439"/>
      <c r="V25" s="1439"/>
      <c r="W25" s="1439"/>
      <c r="X25" s="1439"/>
      <c r="Y25" s="1439"/>
      <c r="Z25" s="1439"/>
    </row>
    <row r="26">
      <c r="A26" s="1514" t="s">
        <v>2005</v>
      </c>
      <c r="K26" s="1457"/>
      <c r="L26" s="1457"/>
      <c r="M26" s="1457"/>
      <c r="N26" s="1457"/>
      <c r="O26" s="1457"/>
      <c r="P26" s="1457"/>
      <c r="Q26" s="1439"/>
      <c r="R26" s="1439"/>
      <c r="S26" s="1439"/>
      <c r="T26" s="1439"/>
      <c r="U26" s="1439"/>
      <c r="V26" s="1439"/>
      <c r="W26" s="1439"/>
      <c r="X26" s="1439"/>
      <c r="Y26" s="1439"/>
      <c r="Z26" s="1439"/>
    </row>
    <row r="27">
      <c r="A27" s="1514"/>
      <c r="K27" s="1457"/>
      <c r="L27" s="1457"/>
      <c r="M27" s="1457"/>
      <c r="N27" s="1457"/>
      <c r="O27" s="1457"/>
      <c r="P27" s="1457"/>
      <c r="Q27" s="1439"/>
      <c r="R27" s="1439"/>
      <c r="S27" s="1439"/>
      <c r="T27" s="1439"/>
      <c r="U27" s="1439"/>
      <c r="V27" s="1439"/>
      <c r="W27" s="1439"/>
      <c r="X27" s="1439"/>
      <c r="Y27" s="1439"/>
      <c r="Z27" s="1439"/>
    </row>
    <row r="28">
      <c r="A28" s="1452" t="str">
        <f t="array" ref="A28:X28">TRANSPOSE('All Table_V4_Clean'!A104:A127)</f>
        <v>deal_id</v>
      </c>
      <c r="B28" s="1452" t="s">
        <v>583</v>
      </c>
      <c r="C28" s="1452" t="s">
        <v>585</v>
      </c>
      <c r="D28" s="1452" t="s">
        <v>525</v>
      </c>
      <c r="E28" s="1501" t="s">
        <v>604</v>
      </c>
      <c r="F28" s="1501" t="s">
        <v>7</v>
      </c>
      <c r="G28" s="1452" t="s">
        <v>606</v>
      </c>
      <c r="H28" s="1452" t="s">
        <v>534</v>
      </c>
      <c r="I28" s="1452" t="s">
        <v>609</v>
      </c>
      <c r="J28" s="1452" t="s">
        <v>613</v>
      </c>
      <c r="K28" s="1452" t="s">
        <v>614</v>
      </c>
      <c r="L28" s="1452" t="s">
        <v>616</v>
      </c>
      <c r="M28" s="1452" t="s">
        <v>620</v>
      </c>
      <c r="N28" s="1452" t="s">
        <v>624</v>
      </c>
      <c r="O28" s="1452" t="s">
        <v>627</v>
      </c>
      <c r="P28" s="1452" t="s">
        <v>630</v>
      </c>
      <c r="Q28" s="1452" t="s">
        <v>633</v>
      </c>
      <c r="R28" s="1452" t="s">
        <v>636</v>
      </c>
      <c r="S28" s="1452" t="s">
        <v>426</v>
      </c>
      <c r="T28" s="1452" t="s">
        <v>548</v>
      </c>
      <c r="U28" s="1469" t="s">
        <v>639</v>
      </c>
      <c r="V28" s="1452" t="s">
        <v>640</v>
      </c>
      <c r="W28" s="1442" t="s">
        <v>644</v>
      </c>
      <c r="X28" s="1442" t="s">
        <v>452</v>
      </c>
      <c r="Y28" s="1441"/>
      <c r="Z28" s="1441"/>
    </row>
    <row r="29">
      <c r="A29" s="1470" t="s">
        <v>453</v>
      </c>
      <c r="B29" s="1470" t="s">
        <v>110</v>
      </c>
      <c r="C29" s="1470" t="s">
        <v>35</v>
      </c>
      <c r="D29" s="1470" t="s">
        <v>35</v>
      </c>
      <c r="E29" s="1470" t="s">
        <v>28</v>
      </c>
      <c r="F29" s="1470" t="s">
        <v>453</v>
      </c>
      <c r="G29" s="1470" t="s">
        <v>126</v>
      </c>
      <c r="H29" s="1470" t="s">
        <v>81</v>
      </c>
      <c r="I29" s="1470" t="s">
        <v>59</v>
      </c>
      <c r="J29" s="1470" t="s">
        <v>28</v>
      </c>
      <c r="K29" s="1470" t="s">
        <v>71</v>
      </c>
      <c r="L29" s="1444" t="s">
        <v>28</v>
      </c>
      <c r="M29" s="1470" t="s">
        <v>59</v>
      </c>
      <c r="N29" s="1470" t="s">
        <v>71</v>
      </c>
      <c r="O29" s="1470" t="s">
        <v>71</v>
      </c>
      <c r="P29" s="1470" t="s">
        <v>35</v>
      </c>
      <c r="Q29" s="1470" t="s">
        <v>35</v>
      </c>
      <c r="R29" s="1470" t="s">
        <v>59</v>
      </c>
      <c r="S29" s="1470" t="s">
        <v>126</v>
      </c>
      <c r="T29" s="1470" t="s">
        <v>59</v>
      </c>
      <c r="U29" s="1470" t="s">
        <v>15</v>
      </c>
      <c r="V29" s="1470" t="s">
        <v>453</v>
      </c>
      <c r="W29" s="1444" t="s">
        <v>8</v>
      </c>
      <c r="X29" s="1502" t="s">
        <v>453</v>
      </c>
      <c r="Y29" s="1439"/>
      <c r="Z29" s="1439"/>
    </row>
    <row r="30">
      <c r="A30" s="1470">
        <v>40010.0</v>
      </c>
      <c r="B30" s="1503">
        <v>46006.416666666664</v>
      </c>
      <c r="C30" s="1448">
        <v>46006.0</v>
      </c>
      <c r="D30" s="1448">
        <v>46042.0</v>
      </c>
      <c r="E30" s="1504" t="s">
        <v>1139</v>
      </c>
      <c r="F30" s="1504">
        <v>104.0</v>
      </c>
      <c r="G30" s="1445">
        <v>2.8E8</v>
      </c>
      <c r="H30" s="1470" t="s">
        <v>83</v>
      </c>
      <c r="I30" s="1470" t="str">
        <f>CONCATENATE(M30,L30,A30)</f>
        <v>FIX40010</v>
      </c>
      <c r="J30" s="1470" t="s">
        <v>131</v>
      </c>
      <c r="K30" s="1473">
        <v>2.45</v>
      </c>
      <c r="L30" s="1444" t="str">
        <f>""</f>
        <v/>
      </c>
      <c r="M30" s="1470" t="s">
        <v>693</v>
      </c>
      <c r="N30" s="1470" t="str">
        <f t="shared" ref="N30:Q30" si="1">" "</f>
        <v> </v>
      </c>
      <c r="O30" s="1470" t="str">
        <f t="shared" si="1"/>
        <v> </v>
      </c>
      <c r="P30" s="1470" t="str">
        <f t="shared" si="1"/>
        <v> </v>
      </c>
      <c r="Q30" s="1470" t="str">
        <f t="shared" si="1"/>
        <v> </v>
      </c>
      <c r="R30" s="1470" t="s">
        <v>79</v>
      </c>
      <c r="S30" s="1470">
        <v>0.0</v>
      </c>
      <c r="T30" s="1470" t="s">
        <v>143</v>
      </c>
      <c r="U30" s="1470" t="str">
        <f>" "</f>
        <v> </v>
      </c>
      <c r="V30" s="1455"/>
      <c r="W30" s="1444">
        <f>D30-C30</f>
        <v>36</v>
      </c>
      <c r="X30" s="1505" t="str">
        <f>$A$17</f>
        <v>CIMB0107537002338</v>
      </c>
      <c r="Y30" s="1439"/>
      <c r="Z30" s="1439"/>
    </row>
    <row r="31">
      <c r="A31" s="1457"/>
      <c r="B31" s="1457"/>
      <c r="C31" s="1457"/>
      <c r="D31" s="1457"/>
      <c r="E31" s="1457"/>
      <c r="F31" s="1457"/>
      <c r="G31" s="1457"/>
      <c r="H31" s="1457"/>
      <c r="I31" s="1457"/>
      <c r="J31" s="1457"/>
      <c r="K31" s="1457"/>
      <c r="L31" s="1457"/>
      <c r="M31" s="1457"/>
      <c r="N31" s="1457"/>
      <c r="O31" s="1457"/>
      <c r="P31" s="1457"/>
      <c r="Q31" s="1439"/>
      <c r="R31" s="1439"/>
      <c r="S31" s="1439"/>
      <c r="T31" s="1439"/>
      <c r="U31" s="1439"/>
      <c r="V31" s="1439"/>
      <c r="W31" s="1439"/>
      <c r="X31" s="1439"/>
      <c r="Y31" s="1439"/>
      <c r="Z31" s="1439"/>
    </row>
    <row r="32">
      <c r="A32" s="1457" t="s">
        <v>1986</v>
      </c>
      <c r="B32" s="1457"/>
      <c r="C32" s="1457"/>
      <c r="D32" s="1457"/>
      <c r="E32" s="1457"/>
      <c r="F32" s="1457"/>
      <c r="G32" s="1457"/>
      <c r="H32" s="1457"/>
      <c r="I32" s="1457"/>
      <c r="J32" s="1457"/>
      <c r="K32" s="1457"/>
      <c r="L32" s="1457"/>
      <c r="M32" s="1457"/>
      <c r="N32" s="1457"/>
      <c r="O32" s="1457"/>
      <c r="P32" s="1457"/>
      <c r="Q32" s="1439"/>
      <c r="R32" s="1439"/>
      <c r="S32" s="1439"/>
      <c r="T32" s="1439"/>
      <c r="U32" s="1439"/>
      <c r="V32" s="1439"/>
      <c r="W32" s="1439"/>
      <c r="X32" s="1439"/>
      <c r="Y32" s="1439"/>
      <c r="Z32" s="1439"/>
    </row>
    <row r="33">
      <c r="A33" s="1457"/>
      <c r="B33" s="1457"/>
      <c r="C33" s="1457"/>
      <c r="D33" s="1457"/>
      <c r="E33" s="1457"/>
      <c r="F33" s="1457"/>
      <c r="G33" s="1457"/>
      <c r="H33" s="1457"/>
      <c r="I33" s="1457"/>
      <c r="J33" s="1457"/>
      <c r="K33" s="1457"/>
      <c r="L33" s="1457"/>
      <c r="M33" s="1457"/>
      <c r="N33" s="1457"/>
      <c r="O33" s="1457"/>
      <c r="P33" s="1457"/>
      <c r="Q33" s="1439"/>
      <c r="R33" s="1439"/>
      <c r="S33" s="1439"/>
      <c r="T33" s="1439"/>
      <c r="U33" s="1439"/>
      <c r="V33" s="1439"/>
      <c r="W33" s="1439"/>
      <c r="X33" s="1439"/>
      <c r="Y33" s="1439"/>
      <c r="Z33" s="1439"/>
    </row>
    <row r="34">
      <c r="A34" s="1497" t="s">
        <v>1142</v>
      </c>
      <c r="D34" s="1457"/>
      <c r="E34" s="1457"/>
      <c r="F34" s="1457"/>
      <c r="G34" s="1457"/>
      <c r="H34" s="1457"/>
      <c r="I34" s="1457"/>
      <c r="J34" s="1457"/>
      <c r="K34" s="1457"/>
      <c r="L34" s="1457"/>
      <c r="M34" s="1457"/>
      <c r="N34" s="1457"/>
      <c r="O34" s="1457"/>
      <c r="P34" s="1457"/>
      <c r="Q34" s="1439"/>
      <c r="R34" s="1439"/>
      <c r="S34" s="1439"/>
      <c r="T34" s="1439"/>
      <c r="U34" s="1439"/>
      <c r="V34" s="1439"/>
      <c r="W34" s="1439"/>
      <c r="X34" s="1439"/>
      <c r="Y34" s="1439"/>
      <c r="Z34" s="1439"/>
    </row>
    <row r="35">
      <c r="A35" s="1457"/>
      <c r="B35" s="1457"/>
      <c r="C35" s="1457"/>
      <c r="D35" s="1457"/>
      <c r="E35" s="1457"/>
      <c r="F35" s="1457"/>
      <c r="G35" s="1457"/>
      <c r="H35" s="1457"/>
      <c r="I35" s="1457"/>
      <c r="J35" s="1457"/>
      <c r="K35" s="1457"/>
      <c r="L35" s="1457"/>
      <c r="M35" s="1457"/>
      <c r="N35" s="1457"/>
      <c r="O35" s="1457"/>
      <c r="P35" s="1457"/>
      <c r="Q35" s="1439"/>
      <c r="R35" s="1439"/>
      <c r="S35" s="1439"/>
      <c r="T35" s="1439"/>
      <c r="U35" s="1439"/>
      <c r="V35" s="1439"/>
      <c r="W35" s="1439"/>
      <c r="X35" s="1439"/>
      <c r="Y35" s="1439"/>
      <c r="Z35" s="1439"/>
    </row>
    <row r="36">
      <c r="A36" s="1457" t="s">
        <v>2006</v>
      </c>
      <c r="I36" s="1457"/>
      <c r="J36" s="1457"/>
      <c r="K36" s="1457"/>
      <c r="L36" s="1457"/>
      <c r="M36" s="1457"/>
      <c r="N36" s="1457"/>
      <c r="O36" s="1457"/>
      <c r="P36" s="1457"/>
      <c r="Q36" s="1439"/>
      <c r="R36" s="1439"/>
      <c r="S36" s="1439"/>
      <c r="T36" s="1439"/>
      <c r="U36" s="1439"/>
      <c r="V36" s="1439"/>
      <c r="W36" s="1439"/>
      <c r="X36" s="1439"/>
      <c r="Y36" s="1439"/>
      <c r="Z36" s="1439"/>
    </row>
    <row r="37">
      <c r="A37" s="1457" t="s">
        <v>1988</v>
      </c>
      <c r="I37" s="1457"/>
      <c r="J37" s="1457"/>
      <c r="K37" s="1457"/>
      <c r="L37" s="1457"/>
      <c r="M37" s="1457"/>
      <c r="N37" s="1457"/>
      <c r="O37" s="1457"/>
      <c r="P37" s="1457"/>
      <c r="Q37" s="1439"/>
      <c r="R37" s="1439"/>
      <c r="S37" s="1439"/>
      <c r="T37" s="1439"/>
      <c r="U37" s="1439"/>
      <c r="V37" s="1439"/>
      <c r="W37" s="1439"/>
      <c r="X37" s="1439"/>
      <c r="Y37" s="1439"/>
      <c r="Z37" s="1439"/>
    </row>
    <row r="38">
      <c r="A38" s="1457" t="s">
        <v>1989</v>
      </c>
      <c r="K38" s="1457"/>
      <c r="L38" s="1457"/>
      <c r="M38" s="1457"/>
      <c r="N38" s="1457"/>
      <c r="O38" s="1457"/>
      <c r="P38" s="1457"/>
      <c r="Q38" s="1439"/>
      <c r="R38" s="1439"/>
      <c r="S38" s="1439"/>
      <c r="T38" s="1439"/>
      <c r="U38" s="1439"/>
      <c r="V38" s="1439"/>
      <c r="W38" s="1439"/>
      <c r="X38" s="1439"/>
      <c r="Y38" s="1439"/>
      <c r="Z38" s="1439"/>
    </row>
    <row r="39">
      <c r="A39" s="1457" t="s">
        <v>1967</v>
      </c>
      <c r="K39" s="1457"/>
      <c r="L39" s="1457"/>
      <c r="M39" s="1457"/>
      <c r="N39" s="1457"/>
      <c r="O39" s="1457"/>
      <c r="P39" s="1457"/>
      <c r="Q39" s="1439"/>
      <c r="R39" s="1439"/>
      <c r="S39" s="1439"/>
      <c r="T39" s="1439"/>
      <c r="U39" s="1439"/>
      <c r="V39" s="1439"/>
      <c r="W39" s="1439"/>
      <c r="X39" s="1439"/>
      <c r="Y39" s="1439"/>
      <c r="Z39" s="1439"/>
    </row>
    <row r="40">
      <c r="A40" s="1457"/>
      <c r="B40" s="1457"/>
      <c r="C40" s="1457"/>
      <c r="D40" s="1457"/>
      <c r="E40" s="1457"/>
      <c r="F40" s="1457"/>
      <c r="G40" s="1457"/>
      <c r="H40" s="1457"/>
      <c r="I40" s="1457"/>
      <c r="J40" s="1457"/>
      <c r="K40" s="1457"/>
      <c r="L40" s="1457"/>
      <c r="M40" s="1457"/>
      <c r="N40" s="1457"/>
      <c r="O40" s="1457"/>
      <c r="P40" s="1457"/>
      <c r="Q40" s="1439"/>
      <c r="R40" s="1439"/>
      <c r="S40" s="1439"/>
      <c r="T40" s="1439"/>
      <c r="U40" s="1439"/>
      <c r="V40" s="1439"/>
      <c r="W40" s="1439"/>
      <c r="X40" s="1439"/>
      <c r="Y40" s="1439"/>
      <c r="Z40" s="1439"/>
    </row>
    <row r="41">
      <c r="A41" s="1506"/>
      <c r="B41" s="1402"/>
      <c r="C41" s="1459"/>
      <c r="D41" s="1459"/>
      <c r="E41" s="1457"/>
      <c r="F41" s="1457"/>
      <c r="G41" s="1482"/>
      <c r="H41" s="1457"/>
      <c r="I41" s="1457"/>
      <c r="J41" s="1457"/>
      <c r="K41" s="1457"/>
      <c r="L41" s="1457"/>
      <c r="M41" s="1457"/>
      <c r="N41" s="1457"/>
      <c r="O41" s="1457"/>
      <c r="P41" s="1457"/>
      <c r="Q41" s="1439"/>
      <c r="R41" s="1439"/>
      <c r="S41" s="1439"/>
      <c r="T41" s="1439"/>
      <c r="U41" s="1439"/>
      <c r="V41" s="1439"/>
      <c r="W41" s="1439"/>
      <c r="X41" s="1439"/>
      <c r="Y41" s="1439"/>
      <c r="Z41" s="1439"/>
    </row>
    <row r="42">
      <c r="A42" s="1452" t="s">
        <v>602</v>
      </c>
      <c r="B42" s="1452" t="s">
        <v>583</v>
      </c>
      <c r="C42" s="1452" t="s">
        <v>585</v>
      </c>
      <c r="D42" s="1452" t="s">
        <v>525</v>
      </c>
      <c r="E42" s="1452" t="s">
        <v>604</v>
      </c>
      <c r="F42" s="1452" t="s">
        <v>7</v>
      </c>
      <c r="G42" s="1452" t="s">
        <v>606</v>
      </c>
      <c r="H42" s="1452" t="s">
        <v>534</v>
      </c>
      <c r="I42" s="1452" t="s">
        <v>609</v>
      </c>
      <c r="J42" s="1452" t="s">
        <v>613</v>
      </c>
      <c r="K42" s="1452" t="s">
        <v>614</v>
      </c>
      <c r="L42" s="1452" t="s">
        <v>616</v>
      </c>
      <c r="M42" s="1452" t="s">
        <v>620</v>
      </c>
      <c r="N42" s="1452" t="s">
        <v>624</v>
      </c>
      <c r="O42" s="1452" t="s">
        <v>627</v>
      </c>
      <c r="P42" s="1452" t="s">
        <v>630</v>
      </c>
      <c r="Q42" s="1452" t="s">
        <v>633</v>
      </c>
      <c r="R42" s="1452" t="s">
        <v>636</v>
      </c>
      <c r="S42" s="1452" t="s">
        <v>426</v>
      </c>
      <c r="T42" s="1452" t="s">
        <v>548</v>
      </c>
      <c r="U42" s="1452" t="s">
        <v>639</v>
      </c>
      <c r="V42" s="1452" t="s">
        <v>640</v>
      </c>
      <c r="W42" s="1452" t="s">
        <v>644</v>
      </c>
      <c r="X42" s="1453" t="s">
        <v>452</v>
      </c>
      <c r="Y42" s="1441"/>
      <c r="Z42" s="1441"/>
    </row>
    <row r="43">
      <c r="A43" s="1470" t="s">
        <v>453</v>
      </c>
      <c r="B43" s="1470" t="s">
        <v>110</v>
      </c>
      <c r="C43" s="1470" t="s">
        <v>35</v>
      </c>
      <c r="D43" s="1470" t="s">
        <v>35</v>
      </c>
      <c r="E43" s="1470" t="s">
        <v>28</v>
      </c>
      <c r="F43" s="1470" t="s">
        <v>453</v>
      </c>
      <c r="G43" s="1470" t="s">
        <v>126</v>
      </c>
      <c r="H43" s="1470" t="s">
        <v>81</v>
      </c>
      <c r="I43" s="1470" t="s">
        <v>59</v>
      </c>
      <c r="J43" s="1470" t="s">
        <v>28</v>
      </c>
      <c r="K43" s="1470" t="s">
        <v>71</v>
      </c>
      <c r="L43" s="1444" t="s">
        <v>28</v>
      </c>
      <c r="M43" s="1470" t="s">
        <v>59</v>
      </c>
      <c r="N43" s="1470" t="s">
        <v>71</v>
      </c>
      <c r="O43" s="1470" t="s">
        <v>71</v>
      </c>
      <c r="P43" s="1470" t="s">
        <v>35</v>
      </c>
      <c r="Q43" s="1470" t="s">
        <v>35</v>
      </c>
      <c r="R43" s="1470" t="s">
        <v>59</v>
      </c>
      <c r="S43" s="1470" t="s">
        <v>126</v>
      </c>
      <c r="T43" s="1470" t="s">
        <v>59</v>
      </c>
      <c r="U43" s="1470" t="s">
        <v>15</v>
      </c>
      <c r="V43" s="1470" t="s">
        <v>453</v>
      </c>
      <c r="W43" s="1444" t="s">
        <v>8</v>
      </c>
      <c r="X43" s="1502" t="s">
        <v>453</v>
      </c>
      <c r="Y43" s="1439"/>
      <c r="Z43" s="1439"/>
    </row>
    <row r="44">
      <c r="A44" s="1470">
        <f t="shared" ref="A44:T44" si="2">A30</f>
        <v>40010</v>
      </c>
      <c r="B44" s="1503">
        <f t="shared" si="2"/>
        <v>46006.41667</v>
      </c>
      <c r="C44" s="1448">
        <f t="shared" si="2"/>
        <v>46006</v>
      </c>
      <c r="D44" s="1448">
        <f t="shared" si="2"/>
        <v>46042</v>
      </c>
      <c r="E44" s="1504" t="str">
        <f t="shared" si="2"/>
        <v>Borrow</v>
      </c>
      <c r="F44" s="1504">
        <f t="shared" si="2"/>
        <v>104</v>
      </c>
      <c r="G44" s="1445">
        <f t="shared" si="2"/>
        <v>280000000</v>
      </c>
      <c r="H44" s="1470" t="str">
        <f t="shared" si="2"/>
        <v>THB</v>
      </c>
      <c r="I44" s="1470" t="str">
        <f t="shared" si="2"/>
        <v>FIX40010</v>
      </c>
      <c r="J44" s="1470" t="str">
        <f t="shared" si="2"/>
        <v>Fixed</v>
      </c>
      <c r="K44" s="1473">
        <f t="shared" si="2"/>
        <v>2.45</v>
      </c>
      <c r="L44" s="1444" t="str">
        <f t="shared" si="2"/>
        <v/>
      </c>
      <c r="M44" s="1470" t="str">
        <f t="shared" si="2"/>
        <v>FIX</v>
      </c>
      <c r="N44" s="1470" t="str">
        <f t="shared" si="2"/>
        <v> </v>
      </c>
      <c r="O44" s="1470" t="str">
        <f t="shared" si="2"/>
        <v> </v>
      </c>
      <c r="P44" s="1470" t="str">
        <f t="shared" si="2"/>
        <v> </v>
      </c>
      <c r="Q44" s="1470" t="str">
        <f t="shared" si="2"/>
        <v> </v>
      </c>
      <c r="R44" s="1470" t="str">
        <f t="shared" si="2"/>
        <v>Actual/365</v>
      </c>
      <c r="S44" s="1470">
        <f t="shared" si="2"/>
        <v>0</v>
      </c>
      <c r="T44" s="1470" t="str">
        <f t="shared" si="2"/>
        <v>Active</v>
      </c>
      <c r="U44" s="1470" t="s">
        <v>2007</v>
      </c>
      <c r="V44" s="1455"/>
      <c r="W44" s="1444">
        <f t="shared" ref="W44:X44" si="3">W30</f>
        <v>36</v>
      </c>
      <c r="X44" s="1505" t="str">
        <f t="shared" si="3"/>
        <v>CIMB0107537002338</v>
      </c>
      <c r="Y44" s="1439"/>
      <c r="Z44" s="1439"/>
    </row>
    <row r="45">
      <c r="A45" s="1457"/>
      <c r="B45" s="1457"/>
      <c r="C45" s="1457"/>
      <c r="D45" s="1457"/>
      <c r="E45" s="1457"/>
      <c r="F45" s="1457"/>
      <c r="G45" s="1457"/>
      <c r="H45" s="1457"/>
      <c r="I45" s="1457"/>
      <c r="J45" s="1457"/>
      <c r="K45" s="1457"/>
      <c r="L45" s="1457"/>
      <c r="M45" s="1457"/>
      <c r="N45" s="1457"/>
      <c r="O45" s="1457"/>
      <c r="P45" s="1457"/>
      <c r="Q45" s="1439"/>
      <c r="R45" s="1439"/>
      <c r="S45" s="1439"/>
      <c r="T45" s="1439"/>
      <c r="U45" s="1439"/>
      <c r="V45" s="1439"/>
      <c r="W45" s="1439"/>
      <c r="X45" s="1439"/>
      <c r="Y45" s="1439"/>
      <c r="Z45" s="1439"/>
    </row>
    <row r="46">
      <c r="A46" s="1497" t="s">
        <v>1149</v>
      </c>
      <c r="B46" s="1439"/>
      <c r="C46" s="1457"/>
      <c r="D46" s="1457"/>
      <c r="E46" s="1457"/>
      <c r="F46" s="1457"/>
      <c r="G46" s="1457"/>
      <c r="H46" s="1457"/>
      <c r="I46" s="1457"/>
      <c r="J46" s="1457"/>
      <c r="K46" s="1457"/>
      <c r="L46" s="1457"/>
      <c r="M46" s="1457"/>
      <c r="N46" s="1457"/>
      <c r="O46" s="1457"/>
      <c r="P46" s="1457"/>
      <c r="Q46" s="1439"/>
      <c r="R46" s="1439"/>
      <c r="S46" s="1439"/>
      <c r="T46" s="1439"/>
      <c r="U46" s="1439"/>
      <c r="V46" s="1439"/>
      <c r="W46" s="1439"/>
      <c r="X46" s="1439"/>
      <c r="Y46" s="1439"/>
      <c r="Z46" s="1439"/>
    </row>
    <row r="47">
      <c r="A47" s="1457"/>
      <c r="B47" s="1457"/>
      <c r="C47" s="1457"/>
      <c r="D47" s="1457"/>
      <c r="E47" s="1457"/>
      <c r="F47" s="1457"/>
      <c r="G47" s="1457"/>
      <c r="H47" s="1457"/>
      <c r="I47" s="1457"/>
      <c r="J47" s="1457"/>
      <c r="K47" s="1457"/>
      <c r="L47" s="1457"/>
      <c r="M47" s="1457"/>
      <c r="N47" s="1457"/>
      <c r="O47" s="1457"/>
      <c r="P47" s="1457"/>
      <c r="Q47" s="1439"/>
      <c r="R47" s="1439"/>
      <c r="S47" s="1439"/>
      <c r="T47" s="1439"/>
      <c r="U47" s="1439"/>
      <c r="V47" s="1439"/>
      <c r="W47" s="1439"/>
      <c r="X47" s="1439"/>
      <c r="Y47" s="1439"/>
      <c r="Z47" s="1439"/>
    </row>
    <row r="48">
      <c r="A48" s="1457" t="s">
        <v>1150</v>
      </c>
      <c r="B48" s="1439"/>
      <c r="C48" s="1439"/>
      <c r="D48" s="1439"/>
      <c r="E48" s="1466"/>
      <c r="F48" s="1482"/>
      <c r="G48" s="1482"/>
      <c r="H48" s="1507"/>
      <c r="I48" s="1457"/>
      <c r="J48" s="1457"/>
      <c r="K48" s="1457"/>
      <c r="L48" s="1457"/>
      <c r="M48" s="1457"/>
      <c r="N48" s="1457"/>
      <c r="O48" s="1457"/>
      <c r="P48" s="1457"/>
      <c r="Q48" s="1439"/>
      <c r="R48" s="1439"/>
      <c r="S48" s="1439"/>
      <c r="T48" s="1439"/>
      <c r="U48" s="1439"/>
      <c r="V48" s="1439"/>
      <c r="W48" s="1439"/>
      <c r="X48" s="1439"/>
      <c r="Y48" s="1439"/>
      <c r="Z48" s="1439"/>
    </row>
    <row r="49">
      <c r="A49" s="1508" t="s">
        <v>1146</v>
      </c>
      <c r="B49" s="1439"/>
      <c r="C49" s="1457"/>
      <c r="D49" s="1457"/>
      <c r="E49" s="1482"/>
      <c r="F49" s="1482"/>
      <c r="G49" s="1482"/>
      <c r="H49" s="1507"/>
      <c r="I49" s="1457"/>
      <c r="J49" s="1457"/>
      <c r="K49" s="1457"/>
      <c r="L49" s="1457"/>
      <c r="M49" s="1457"/>
      <c r="N49" s="1457"/>
      <c r="O49" s="1457"/>
      <c r="P49" s="1457"/>
      <c r="Q49" s="1439"/>
      <c r="R49" s="1439"/>
      <c r="S49" s="1439"/>
      <c r="T49" s="1439"/>
      <c r="U49" s="1439"/>
      <c r="V49" s="1439"/>
      <c r="W49" s="1439"/>
      <c r="X49" s="1439"/>
      <c r="Y49" s="1439"/>
      <c r="Z49" s="1439"/>
    </row>
    <row r="50">
      <c r="A50" s="1457" t="s">
        <v>1908</v>
      </c>
      <c r="B50" s="1457"/>
      <c r="C50" s="1457"/>
      <c r="D50" s="1457"/>
      <c r="E50" s="1457"/>
      <c r="F50" s="1457"/>
      <c r="G50" s="1457"/>
      <c r="H50" s="1457"/>
      <c r="I50" s="1457"/>
      <c r="J50" s="1457"/>
      <c r="K50" s="1457"/>
      <c r="L50" s="1457"/>
      <c r="M50" s="1457"/>
      <c r="N50" s="1457"/>
      <c r="O50" s="1457"/>
      <c r="P50" s="1457"/>
      <c r="Q50" s="1439"/>
      <c r="R50" s="1439"/>
      <c r="S50" s="1439"/>
      <c r="T50" s="1439"/>
      <c r="U50" s="1439"/>
      <c r="V50" s="1439"/>
      <c r="W50" s="1439"/>
      <c r="X50" s="1439"/>
      <c r="Y50" s="1439"/>
      <c r="Z50" s="1439"/>
    </row>
    <row r="51">
      <c r="A51" s="1457" t="s">
        <v>1161</v>
      </c>
      <c r="B51" s="1509"/>
      <c r="C51" s="1457"/>
      <c r="D51" s="1457"/>
      <c r="E51" s="1457"/>
      <c r="F51" s="1457"/>
      <c r="G51" s="1457"/>
      <c r="H51" s="1457"/>
      <c r="I51" s="1457"/>
      <c r="J51" s="1457"/>
      <c r="K51" s="1457"/>
      <c r="L51" s="1457"/>
      <c r="M51" s="1457"/>
      <c r="N51" s="1457"/>
      <c r="O51" s="1457"/>
      <c r="P51" s="1457"/>
      <c r="Q51" s="1439"/>
      <c r="R51" s="1439"/>
      <c r="S51" s="1439"/>
      <c r="T51" s="1439"/>
      <c r="U51" s="1439"/>
      <c r="V51" s="1439"/>
      <c r="W51" s="1439"/>
      <c r="X51" s="1439"/>
      <c r="Y51" s="1439"/>
      <c r="Z51" s="1439"/>
    </row>
    <row r="52">
      <c r="A52" s="1457" t="s">
        <v>2008</v>
      </c>
      <c r="C52" s="1457"/>
      <c r="D52" s="1457"/>
      <c r="E52" s="1457"/>
      <c r="F52" s="1457"/>
      <c r="G52" s="1457"/>
      <c r="H52" s="1457"/>
      <c r="I52" s="1457"/>
      <c r="J52" s="1457"/>
      <c r="K52" s="1457"/>
      <c r="L52" s="1457"/>
      <c r="M52" s="1457"/>
      <c r="N52" s="1457"/>
      <c r="O52" s="1457"/>
      <c r="P52" s="1457"/>
      <c r="Q52" s="1439"/>
      <c r="R52" s="1439"/>
      <c r="S52" s="1439"/>
      <c r="T52" s="1439"/>
      <c r="U52" s="1439"/>
      <c r="V52" s="1439"/>
      <c r="W52" s="1439"/>
      <c r="X52" s="1439"/>
      <c r="Y52" s="1439"/>
      <c r="Z52" s="1439"/>
    </row>
    <row r="53">
      <c r="A53" s="1457" t="s">
        <v>1154</v>
      </c>
      <c r="B53" s="1510">
        <f>280000000*2.45%/365</f>
        <v>18794.52055</v>
      </c>
      <c r="C53" s="1457" t="s">
        <v>1909</v>
      </c>
      <c r="D53" s="1457"/>
      <c r="E53" s="1457"/>
      <c r="F53" s="1457"/>
      <c r="G53" s="1457"/>
      <c r="H53" s="1457"/>
      <c r="I53" s="1457"/>
      <c r="J53" s="1457"/>
      <c r="K53" s="1457"/>
      <c r="L53" s="1457"/>
      <c r="M53" s="1457"/>
      <c r="N53" s="1457"/>
      <c r="O53" s="1457"/>
      <c r="P53" s="1457"/>
      <c r="Q53" s="1439"/>
      <c r="R53" s="1439"/>
      <c r="S53" s="1439"/>
      <c r="T53" s="1439"/>
      <c r="U53" s="1439"/>
      <c r="V53" s="1439"/>
      <c r="W53" s="1439"/>
      <c r="X53" s="1439"/>
      <c r="Y53" s="1439"/>
      <c r="Z53" s="1439"/>
    </row>
    <row r="54">
      <c r="A54" s="1457"/>
      <c r="B54" s="1509"/>
      <c r="C54" s="1459"/>
      <c r="D54" s="1459"/>
      <c r="E54" s="1457"/>
      <c r="F54" s="1457"/>
      <c r="G54" s="1482"/>
      <c r="H54" s="1457"/>
      <c r="I54" s="1457"/>
      <c r="J54" s="1457"/>
      <c r="K54" s="1457"/>
      <c r="L54" s="1457"/>
      <c r="M54" s="1457"/>
      <c r="N54" s="1457"/>
      <c r="O54" s="1457"/>
      <c r="P54" s="1457"/>
      <c r="Q54" s="1439"/>
      <c r="R54" s="1439"/>
      <c r="S54" s="1439"/>
      <c r="T54" s="1439"/>
      <c r="U54" s="1439"/>
      <c r="V54" s="1439"/>
      <c r="W54" s="1439"/>
      <c r="X54" s="1439"/>
      <c r="Y54" s="1439"/>
      <c r="Z54" s="1439"/>
    </row>
    <row r="55">
      <c r="A55" s="1452" t="s">
        <v>602</v>
      </c>
      <c r="B55" s="1452" t="s">
        <v>583</v>
      </c>
      <c r="C55" s="1452" t="s">
        <v>585</v>
      </c>
      <c r="D55" s="1452" t="s">
        <v>525</v>
      </c>
      <c r="E55" s="1452" t="s">
        <v>604</v>
      </c>
      <c r="F55" s="1452" t="s">
        <v>7</v>
      </c>
      <c r="G55" s="1452" t="s">
        <v>606</v>
      </c>
      <c r="H55" s="1452" t="s">
        <v>534</v>
      </c>
      <c r="I55" s="1452" t="s">
        <v>609</v>
      </c>
      <c r="J55" s="1452" t="s">
        <v>613</v>
      </c>
      <c r="K55" s="1452" t="s">
        <v>614</v>
      </c>
      <c r="L55" s="1452" t="s">
        <v>616</v>
      </c>
      <c r="M55" s="1452" t="s">
        <v>620</v>
      </c>
      <c r="N55" s="1452" t="s">
        <v>624</v>
      </c>
      <c r="O55" s="1452" t="s">
        <v>627</v>
      </c>
      <c r="P55" s="1452" t="s">
        <v>630</v>
      </c>
      <c r="Q55" s="1452" t="s">
        <v>633</v>
      </c>
      <c r="R55" s="1452" t="s">
        <v>636</v>
      </c>
      <c r="S55" s="1452" t="s">
        <v>426</v>
      </c>
      <c r="T55" s="1452" t="s">
        <v>548</v>
      </c>
      <c r="U55" s="1452" t="s">
        <v>639</v>
      </c>
      <c r="V55" s="1452" t="s">
        <v>640</v>
      </c>
      <c r="W55" s="1452" t="s">
        <v>644</v>
      </c>
      <c r="X55" s="1453" t="s">
        <v>452</v>
      </c>
      <c r="Y55" s="1441"/>
      <c r="Z55" s="1441"/>
    </row>
    <row r="56">
      <c r="A56" s="1470" t="s">
        <v>453</v>
      </c>
      <c r="B56" s="1470" t="s">
        <v>110</v>
      </c>
      <c r="C56" s="1470" t="s">
        <v>35</v>
      </c>
      <c r="D56" s="1470" t="s">
        <v>35</v>
      </c>
      <c r="E56" s="1470" t="s">
        <v>28</v>
      </c>
      <c r="F56" s="1470" t="s">
        <v>453</v>
      </c>
      <c r="G56" s="1470" t="s">
        <v>126</v>
      </c>
      <c r="H56" s="1470" t="s">
        <v>81</v>
      </c>
      <c r="I56" s="1470" t="s">
        <v>59</v>
      </c>
      <c r="J56" s="1470" t="s">
        <v>28</v>
      </c>
      <c r="K56" s="1470" t="s">
        <v>71</v>
      </c>
      <c r="L56" s="1444" t="s">
        <v>28</v>
      </c>
      <c r="M56" s="1470" t="s">
        <v>59</v>
      </c>
      <c r="N56" s="1470" t="s">
        <v>71</v>
      </c>
      <c r="O56" s="1470" t="s">
        <v>71</v>
      </c>
      <c r="P56" s="1470" t="s">
        <v>35</v>
      </c>
      <c r="Q56" s="1470" t="s">
        <v>35</v>
      </c>
      <c r="R56" s="1470" t="s">
        <v>59</v>
      </c>
      <c r="S56" s="1470" t="s">
        <v>126</v>
      </c>
      <c r="T56" s="1470" t="s">
        <v>59</v>
      </c>
      <c r="U56" s="1470" t="s">
        <v>15</v>
      </c>
      <c r="V56" s="1470" t="s">
        <v>453</v>
      </c>
      <c r="W56" s="1444" t="s">
        <v>8</v>
      </c>
      <c r="X56" s="1502" t="s">
        <v>453</v>
      </c>
      <c r="Y56" s="1439"/>
      <c r="Z56" s="1439"/>
    </row>
    <row r="57">
      <c r="A57" s="1470">
        <f t="shared" ref="A57:R57" si="4">A44</f>
        <v>40010</v>
      </c>
      <c r="B57" s="1503">
        <f t="shared" si="4"/>
        <v>46006.41667</v>
      </c>
      <c r="C57" s="1448">
        <f t="shared" si="4"/>
        <v>46006</v>
      </c>
      <c r="D57" s="1448">
        <f t="shared" si="4"/>
        <v>46042</v>
      </c>
      <c r="E57" s="1504" t="str">
        <f t="shared" si="4"/>
        <v>Borrow</v>
      </c>
      <c r="F57" s="1504">
        <f t="shared" si="4"/>
        <v>104</v>
      </c>
      <c r="G57" s="1445">
        <f t="shared" si="4"/>
        <v>280000000</v>
      </c>
      <c r="H57" s="1470" t="str">
        <f t="shared" si="4"/>
        <v>THB</v>
      </c>
      <c r="I57" s="1470" t="str">
        <f t="shared" si="4"/>
        <v>FIX40010</v>
      </c>
      <c r="J57" s="1470" t="str">
        <f t="shared" si="4"/>
        <v>Fixed</v>
      </c>
      <c r="K57" s="1473">
        <f t="shared" si="4"/>
        <v>2.45</v>
      </c>
      <c r="L57" s="1444" t="str">
        <f t="shared" si="4"/>
        <v/>
      </c>
      <c r="M57" s="1470" t="str">
        <f t="shared" si="4"/>
        <v>FIX</v>
      </c>
      <c r="N57" s="1470" t="str">
        <f t="shared" si="4"/>
        <v> </v>
      </c>
      <c r="O57" s="1470" t="str">
        <f t="shared" si="4"/>
        <v> </v>
      </c>
      <c r="P57" s="1470" t="str">
        <f t="shared" si="4"/>
        <v> </v>
      </c>
      <c r="Q57" s="1470" t="str">
        <f t="shared" si="4"/>
        <v> </v>
      </c>
      <c r="R57" s="1470" t="str">
        <f t="shared" si="4"/>
        <v>Actual/365</v>
      </c>
      <c r="S57" s="1487">
        <f>B53</f>
        <v>18794.52055</v>
      </c>
      <c r="T57" s="1470" t="str">
        <f t="shared" ref="T57:U57" si="5">T44</f>
        <v>Active</v>
      </c>
      <c r="U57" s="1470" t="str">
        <f t="shared" si="5"/>
        <v>CONF-ISO-40010-20251215</v>
      </c>
      <c r="V57" s="1455"/>
      <c r="W57" s="1444">
        <f t="shared" ref="W57:X57" si="6">W44</f>
        <v>36</v>
      </c>
      <c r="X57" s="1505" t="str">
        <f t="shared" si="6"/>
        <v>CIMB0107537002338</v>
      </c>
      <c r="Y57" s="1439"/>
      <c r="Z57" s="1439"/>
    </row>
    <row r="58">
      <c r="A58" s="1457"/>
      <c r="B58" s="1459"/>
      <c r="C58" s="1459"/>
      <c r="D58" s="1459"/>
      <c r="E58" s="1457"/>
      <c r="F58" s="1457"/>
      <c r="G58" s="1482"/>
      <c r="H58" s="1457"/>
      <c r="I58" s="1457"/>
      <c r="J58" s="1457"/>
      <c r="K58" s="1457"/>
      <c r="L58" s="1457"/>
      <c r="M58" s="1457"/>
      <c r="N58" s="1457"/>
      <c r="O58" s="1457"/>
      <c r="P58" s="1457"/>
      <c r="Q58" s="1439"/>
      <c r="R58" s="1439"/>
      <c r="S58" s="1439"/>
      <c r="T58" s="1439"/>
      <c r="U58" s="1439"/>
      <c r="V58" s="1439"/>
      <c r="W58" s="1439"/>
      <c r="X58" s="1439"/>
      <c r="Y58" s="1439"/>
      <c r="Z58" s="1439"/>
    </row>
    <row r="59">
      <c r="A59" s="1497" t="s">
        <v>1177</v>
      </c>
      <c r="B59" s="1439"/>
      <c r="C59" s="1457"/>
      <c r="D59" s="1457"/>
      <c r="E59" s="1457"/>
      <c r="F59" s="1457"/>
      <c r="G59" s="1457"/>
      <c r="H59" s="1457"/>
      <c r="I59" s="1457"/>
      <c r="J59" s="1457"/>
      <c r="K59" s="1457"/>
      <c r="L59" s="1457"/>
      <c r="M59" s="1457"/>
      <c r="N59" s="1457"/>
      <c r="O59" s="1457"/>
      <c r="P59" s="1457"/>
      <c r="Q59" s="1439"/>
      <c r="R59" s="1439"/>
      <c r="S59" s="1439"/>
      <c r="T59" s="1439"/>
      <c r="U59" s="1439"/>
      <c r="V59" s="1439"/>
      <c r="W59" s="1439"/>
      <c r="X59" s="1439"/>
      <c r="Y59" s="1439"/>
      <c r="Z59" s="1439"/>
    </row>
    <row r="60">
      <c r="A60" s="1457"/>
      <c r="B60" s="1459"/>
      <c r="C60" s="1459"/>
      <c r="D60" s="1459"/>
      <c r="E60" s="1457"/>
      <c r="F60" s="1457"/>
      <c r="G60" s="1482"/>
      <c r="H60" s="1457"/>
      <c r="I60" s="1457"/>
      <c r="J60" s="1457"/>
      <c r="K60" s="1457"/>
      <c r="L60" s="1457"/>
      <c r="M60" s="1457"/>
      <c r="N60" s="1482"/>
      <c r="O60" s="1457"/>
      <c r="P60" s="1457"/>
      <c r="Q60" s="1439"/>
      <c r="R60" s="1439"/>
      <c r="S60" s="1439"/>
      <c r="T60" s="1439"/>
      <c r="U60" s="1439"/>
      <c r="V60" s="1439"/>
      <c r="W60" s="1439"/>
      <c r="X60" s="1439"/>
      <c r="Y60" s="1439"/>
      <c r="Z60" s="1439"/>
    </row>
    <row r="61">
      <c r="A61" s="1511" t="s">
        <v>1146</v>
      </c>
      <c r="C61" s="1457"/>
      <c r="D61" s="1457"/>
      <c r="E61" s="1457"/>
      <c r="F61" s="1457"/>
      <c r="G61" s="1457"/>
      <c r="H61" s="1457"/>
      <c r="I61" s="1457"/>
      <c r="J61" s="1457"/>
      <c r="K61" s="1457"/>
      <c r="L61" s="1457"/>
      <c r="M61" s="1457"/>
      <c r="N61" s="1457"/>
      <c r="O61" s="1457"/>
      <c r="P61" s="1457"/>
      <c r="Q61" s="1439"/>
      <c r="R61" s="1439"/>
      <c r="S61" s="1439"/>
      <c r="T61" s="1439"/>
      <c r="U61" s="1439"/>
      <c r="V61" s="1439"/>
      <c r="W61" s="1439"/>
      <c r="X61" s="1439"/>
      <c r="Y61" s="1439"/>
      <c r="Z61" s="1439"/>
    </row>
    <row r="62">
      <c r="A62" s="1450" t="s">
        <v>1161</v>
      </c>
      <c r="B62" s="1439"/>
      <c r="C62" s="1457"/>
      <c r="D62" s="1457"/>
      <c r="E62" s="1457"/>
      <c r="F62" s="1457"/>
      <c r="G62" s="1457"/>
      <c r="H62" s="1457"/>
      <c r="I62" s="1457"/>
      <c r="J62" s="1457"/>
      <c r="K62" s="1457"/>
      <c r="L62" s="1457"/>
      <c r="M62" s="1457"/>
      <c r="N62" s="1457"/>
      <c r="O62" s="1457"/>
      <c r="P62" s="1457"/>
      <c r="Q62" s="1439"/>
      <c r="R62" s="1439"/>
      <c r="S62" s="1439"/>
      <c r="T62" s="1439"/>
      <c r="U62" s="1439"/>
      <c r="V62" s="1439"/>
      <c r="W62" s="1439"/>
      <c r="X62" s="1439"/>
      <c r="Y62" s="1439"/>
      <c r="Z62" s="1439"/>
    </row>
    <row r="63">
      <c r="A63" s="1457" t="s">
        <v>2009</v>
      </c>
      <c r="D63" s="1457"/>
      <c r="E63" s="1457"/>
      <c r="F63" s="1457"/>
      <c r="G63" s="1457"/>
      <c r="H63" s="1457"/>
      <c r="I63" s="1457"/>
      <c r="J63" s="1457"/>
      <c r="K63" s="1457"/>
      <c r="L63" s="1457"/>
      <c r="M63" s="1457"/>
      <c r="N63" s="1457"/>
      <c r="O63" s="1457"/>
      <c r="P63" s="1457"/>
      <c r="Q63" s="1439"/>
      <c r="R63" s="1439"/>
      <c r="S63" s="1439"/>
      <c r="T63" s="1439"/>
      <c r="U63" s="1439"/>
      <c r="V63" s="1439"/>
      <c r="W63" s="1439"/>
      <c r="X63" s="1439"/>
      <c r="Y63" s="1439"/>
      <c r="Z63" s="1439"/>
    </row>
    <row r="64">
      <c r="A64" s="1512" t="s">
        <v>2010</v>
      </c>
      <c r="E64" s="1457"/>
      <c r="F64" s="1457"/>
      <c r="G64" s="1457"/>
      <c r="H64" s="1457"/>
      <c r="I64" s="1457"/>
      <c r="J64" s="1457"/>
      <c r="K64" s="1457"/>
      <c r="L64" s="1457"/>
      <c r="M64" s="1457"/>
      <c r="N64" s="1457"/>
      <c r="O64" s="1457"/>
      <c r="P64" s="1457"/>
      <c r="Q64" s="1439"/>
      <c r="R64" s="1439"/>
      <c r="S64" s="1439"/>
      <c r="T64" s="1439"/>
      <c r="U64" s="1439"/>
      <c r="V64" s="1439"/>
      <c r="W64" s="1439"/>
      <c r="X64" s="1439"/>
      <c r="Y64" s="1439"/>
      <c r="Z64" s="1439"/>
    </row>
    <row r="65">
      <c r="A65" s="1441" t="s">
        <v>2011</v>
      </c>
      <c r="B65" s="1439"/>
      <c r="C65" s="1439"/>
      <c r="D65" s="1439"/>
      <c r="E65" s="1439"/>
      <c r="F65" s="1439"/>
      <c r="G65" s="1439"/>
      <c r="H65" s="1457"/>
      <c r="I65" s="1457"/>
      <c r="J65" s="1457"/>
      <c r="K65" s="1457"/>
      <c r="L65" s="1457"/>
      <c r="M65" s="1457"/>
      <c r="N65" s="1457"/>
      <c r="O65" s="1457"/>
      <c r="P65" s="1457"/>
      <c r="Q65" s="1439"/>
      <c r="R65" s="1439"/>
      <c r="S65" s="1439"/>
      <c r="T65" s="1439"/>
      <c r="U65" s="1439"/>
      <c r="V65" s="1439"/>
      <c r="W65" s="1439"/>
      <c r="X65" s="1439"/>
      <c r="Y65" s="1439"/>
      <c r="Z65" s="1439"/>
    </row>
    <row r="66">
      <c r="A66" s="1506" t="s">
        <v>1995</v>
      </c>
      <c r="B66" s="1408"/>
      <c r="C66" s="1459"/>
      <c r="D66" s="1459"/>
      <c r="E66" s="1457"/>
      <c r="F66" s="1457"/>
      <c r="G66" s="1482"/>
      <c r="H66" s="1457"/>
      <c r="I66" s="1457"/>
      <c r="J66" s="1457"/>
      <c r="K66" s="1457"/>
      <c r="L66" s="1457"/>
      <c r="M66" s="1457"/>
      <c r="N66" s="1482"/>
      <c r="O66" s="1457"/>
      <c r="P66" s="1457"/>
      <c r="Q66" s="1439"/>
      <c r="R66" s="1439"/>
      <c r="S66" s="1439"/>
      <c r="T66" s="1439"/>
      <c r="U66" s="1439"/>
      <c r="V66" s="1439"/>
      <c r="W66" s="1439"/>
      <c r="X66" s="1439"/>
      <c r="Y66" s="1439"/>
      <c r="Z66" s="1439"/>
    </row>
    <row r="67">
      <c r="A67" s="1452" t="s">
        <v>602</v>
      </c>
      <c r="B67" s="1452" t="s">
        <v>583</v>
      </c>
      <c r="C67" s="1452" t="s">
        <v>585</v>
      </c>
      <c r="D67" s="1452" t="s">
        <v>525</v>
      </c>
      <c r="E67" s="1452" t="s">
        <v>604</v>
      </c>
      <c r="F67" s="1452" t="s">
        <v>7</v>
      </c>
      <c r="G67" s="1452" t="s">
        <v>606</v>
      </c>
      <c r="H67" s="1452" t="s">
        <v>534</v>
      </c>
      <c r="I67" s="1452" t="s">
        <v>609</v>
      </c>
      <c r="J67" s="1452" t="s">
        <v>613</v>
      </c>
      <c r="K67" s="1452" t="s">
        <v>614</v>
      </c>
      <c r="L67" s="1452" t="s">
        <v>616</v>
      </c>
      <c r="M67" s="1452" t="s">
        <v>620</v>
      </c>
      <c r="N67" s="1452" t="s">
        <v>624</v>
      </c>
      <c r="O67" s="1452" t="s">
        <v>627</v>
      </c>
      <c r="P67" s="1452" t="s">
        <v>630</v>
      </c>
      <c r="Q67" s="1452" t="s">
        <v>633</v>
      </c>
      <c r="R67" s="1452" t="s">
        <v>636</v>
      </c>
      <c r="S67" s="1452" t="s">
        <v>426</v>
      </c>
      <c r="T67" s="1452" t="s">
        <v>548</v>
      </c>
      <c r="U67" s="1452" t="s">
        <v>639</v>
      </c>
      <c r="V67" s="1452" t="s">
        <v>640</v>
      </c>
      <c r="W67" s="1452" t="s">
        <v>644</v>
      </c>
      <c r="X67" s="1453" t="s">
        <v>452</v>
      </c>
      <c r="Y67" s="1441"/>
      <c r="Z67" s="1441"/>
    </row>
    <row r="68">
      <c r="A68" s="1470" t="s">
        <v>453</v>
      </c>
      <c r="B68" s="1470" t="s">
        <v>110</v>
      </c>
      <c r="C68" s="1470" t="s">
        <v>35</v>
      </c>
      <c r="D68" s="1470" t="s">
        <v>35</v>
      </c>
      <c r="E68" s="1470" t="s">
        <v>28</v>
      </c>
      <c r="F68" s="1470" t="s">
        <v>453</v>
      </c>
      <c r="G68" s="1470" t="s">
        <v>126</v>
      </c>
      <c r="H68" s="1470" t="s">
        <v>81</v>
      </c>
      <c r="I68" s="1470" t="s">
        <v>59</v>
      </c>
      <c r="J68" s="1470" t="s">
        <v>28</v>
      </c>
      <c r="K68" s="1470" t="s">
        <v>71</v>
      </c>
      <c r="L68" s="1444" t="s">
        <v>28</v>
      </c>
      <c r="M68" s="1470" t="s">
        <v>59</v>
      </c>
      <c r="N68" s="1470" t="s">
        <v>71</v>
      </c>
      <c r="O68" s="1470" t="s">
        <v>71</v>
      </c>
      <c r="P68" s="1470" t="s">
        <v>35</v>
      </c>
      <c r="Q68" s="1470" t="s">
        <v>35</v>
      </c>
      <c r="R68" s="1470" t="s">
        <v>59</v>
      </c>
      <c r="S68" s="1470" t="s">
        <v>126</v>
      </c>
      <c r="T68" s="1470" t="s">
        <v>59</v>
      </c>
      <c r="U68" s="1470" t="s">
        <v>15</v>
      </c>
      <c r="V68" s="1470" t="s">
        <v>453</v>
      </c>
      <c r="W68" s="1444" t="s">
        <v>8</v>
      </c>
      <c r="X68" s="1502" t="s">
        <v>453</v>
      </c>
      <c r="Y68" s="1439"/>
      <c r="Z68" s="1439"/>
    </row>
    <row r="69">
      <c r="A69" s="1470">
        <f t="shared" ref="A69:R69" si="7">A57</f>
        <v>40010</v>
      </c>
      <c r="B69" s="1503">
        <f t="shared" si="7"/>
        <v>46006.41667</v>
      </c>
      <c r="C69" s="1448">
        <f t="shared" si="7"/>
        <v>46006</v>
      </c>
      <c r="D69" s="1448">
        <f t="shared" si="7"/>
        <v>46042</v>
      </c>
      <c r="E69" s="1504" t="str">
        <f t="shared" si="7"/>
        <v>Borrow</v>
      </c>
      <c r="F69" s="1504">
        <f t="shared" si="7"/>
        <v>104</v>
      </c>
      <c r="G69" s="1445">
        <f t="shared" si="7"/>
        <v>280000000</v>
      </c>
      <c r="H69" s="1470" t="str">
        <f t="shared" si="7"/>
        <v>THB</v>
      </c>
      <c r="I69" s="1470" t="str">
        <f t="shared" si="7"/>
        <v>FIX40010</v>
      </c>
      <c r="J69" s="1470" t="str">
        <f t="shared" si="7"/>
        <v>Fixed</v>
      </c>
      <c r="K69" s="1473">
        <f t="shared" si="7"/>
        <v>2.45</v>
      </c>
      <c r="L69" s="1444" t="str">
        <f t="shared" si="7"/>
        <v/>
      </c>
      <c r="M69" s="1470" t="str">
        <f t="shared" si="7"/>
        <v>FIX</v>
      </c>
      <c r="N69" s="1470" t="str">
        <f t="shared" si="7"/>
        <v> </v>
      </c>
      <c r="O69" s="1470" t="str">
        <f t="shared" si="7"/>
        <v> </v>
      </c>
      <c r="P69" s="1470" t="str">
        <f t="shared" si="7"/>
        <v> </v>
      </c>
      <c r="Q69" s="1470" t="str">
        <f t="shared" si="7"/>
        <v> </v>
      </c>
      <c r="R69" s="1470" t="str">
        <f t="shared" si="7"/>
        <v>Actual/365</v>
      </c>
      <c r="S69" s="1487">
        <v>0.0</v>
      </c>
      <c r="T69" s="1470" t="s">
        <v>1003</v>
      </c>
      <c r="U69" s="1470" t="str">
        <f>U57</f>
        <v>CONF-ISO-40010-20251215</v>
      </c>
      <c r="V69" s="1455"/>
      <c r="W69" s="1444">
        <f t="shared" ref="W69:X69" si="8">W57</f>
        <v>36</v>
      </c>
      <c r="X69" s="1505" t="str">
        <f t="shared" si="8"/>
        <v>CIMB0107537002338</v>
      </c>
      <c r="Y69" s="1439"/>
      <c r="Z69" s="1439"/>
    </row>
    <row r="70">
      <c r="A70" s="1457"/>
      <c r="B70" s="1457"/>
      <c r="C70" s="1457"/>
      <c r="D70" s="1457"/>
      <c r="E70" s="1457"/>
      <c r="F70" s="1457"/>
      <c r="G70" s="1457"/>
      <c r="H70" s="1457"/>
      <c r="I70" s="1457"/>
      <c r="J70" s="1457"/>
      <c r="K70" s="1457"/>
      <c r="L70" s="1457"/>
      <c r="M70" s="1457"/>
      <c r="N70" s="1457"/>
      <c r="O70" s="1457"/>
      <c r="P70" s="1457"/>
      <c r="Q70" s="1439"/>
      <c r="R70" s="1439"/>
      <c r="S70" s="1439"/>
      <c r="T70" s="1439"/>
      <c r="U70" s="1439"/>
      <c r="V70" s="1439"/>
      <c r="W70" s="1439"/>
      <c r="X70" s="1439"/>
      <c r="Y70" s="1439"/>
      <c r="Z70" s="1439"/>
    </row>
    <row r="71">
      <c r="A71" s="1497" t="s">
        <v>2012</v>
      </c>
      <c r="B71" s="1439"/>
      <c r="C71" s="1439"/>
      <c r="D71" s="1457"/>
      <c r="E71" s="1482"/>
      <c r="F71" s="1482"/>
      <c r="G71" s="1482"/>
      <c r="H71" s="1507"/>
      <c r="I71" s="1457"/>
      <c r="J71" s="1457"/>
      <c r="K71" s="1457"/>
      <c r="L71" s="1457"/>
      <c r="M71" s="1457"/>
      <c r="N71" s="1457"/>
      <c r="O71" s="1457"/>
      <c r="P71" s="1457"/>
      <c r="Q71" s="1439"/>
      <c r="R71" s="1439"/>
      <c r="S71" s="1439"/>
      <c r="T71" s="1439"/>
      <c r="U71" s="1439"/>
      <c r="V71" s="1439"/>
      <c r="W71" s="1439"/>
      <c r="X71" s="1439"/>
      <c r="Y71" s="1439"/>
      <c r="Z71" s="1439"/>
    </row>
    <row r="72">
      <c r="A72" s="1457" t="s">
        <v>1997</v>
      </c>
      <c r="B72" s="1439"/>
      <c r="C72" s="1439"/>
      <c r="D72" s="1457"/>
      <c r="E72" s="1457"/>
      <c r="F72" s="1457"/>
      <c r="G72" s="1457"/>
      <c r="H72" s="1457"/>
      <c r="I72" s="1457"/>
      <c r="J72" s="1457"/>
      <c r="K72" s="1457"/>
      <c r="L72" s="1457"/>
      <c r="M72" s="1457"/>
      <c r="N72" s="1457"/>
      <c r="O72" s="1457"/>
      <c r="P72" s="1457"/>
      <c r="Q72" s="1439"/>
      <c r="R72" s="1439"/>
      <c r="S72" s="1439"/>
      <c r="T72" s="1439"/>
      <c r="U72" s="1439"/>
      <c r="V72" s="1439"/>
      <c r="W72" s="1439"/>
      <c r="X72" s="1439"/>
      <c r="Y72" s="1439"/>
      <c r="Z72" s="1439"/>
    </row>
    <row r="73">
      <c r="A73" s="1508" t="s">
        <v>1998</v>
      </c>
      <c r="B73" s="1439"/>
      <c r="C73" s="1439"/>
      <c r="D73" s="1457"/>
      <c r="E73" s="1457"/>
      <c r="F73" s="1457"/>
      <c r="G73" s="1457"/>
      <c r="H73" s="1457"/>
      <c r="I73" s="1457"/>
      <c r="J73" s="1457"/>
      <c r="K73" s="1457"/>
      <c r="L73" s="1457"/>
      <c r="M73" s="1457"/>
      <c r="N73" s="1457"/>
      <c r="O73" s="1457"/>
      <c r="P73" s="1457"/>
      <c r="Q73" s="1439"/>
      <c r="R73" s="1439"/>
      <c r="S73" s="1439"/>
      <c r="T73" s="1439"/>
      <c r="U73" s="1439"/>
      <c r="V73" s="1439"/>
      <c r="W73" s="1439"/>
      <c r="X73" s="1439"/>
      <c r="Y73" s="1439"/>
      <c r="Z73" s="1439"/>
    </row>
    <row r="74">
      <c r="A74" s="1450" t="s">
        <v>1161</v>
      </c>
      <c r="B74" s="1457"/>
      <c r="C74" s="1457"/>
      <c r="D74" s="1457"/>
      <c r="E74" s="1457"/>
      <c r="F74" s="1457"/>
      <c r="G74" s="1457"/>
      <c r="H74" s="1457"/>
      <c r="I74" s="1457"/>
      <c r="J74" s="1457"/>
      <c r="K74" s="1457"/>
      <c r="L74" s="1457"/>
      <c r="M74" s="1457"/>
      <c r="N74" s="1457"/>
      <c r="O74" s="1457"/>
      <c r="P74" s="1457"/>
      <c r="Q74" s="1439"/>
      <c r="R74" s="1439"/>
      <c r="S74" s="1439"/>
      <c r="T74" s="1439"/>
      <c r="U74" s="1439"/>
      <c r="V74" s="1439"/>
      <c r="W74" s="1439"/>
      <c r="X74" s="1439"/>
      <c r="Y74" s="1439"/>
      <c r="Z74" s="1439"/>
    </row>
    <row r="75">
      <c r="A75" s="1457" t="s">
        <v>2013</v>
      </c>
      <c r="F75" s="1457"/>
      <c r="G75" s="1457"/>
      <c r="H75" s="1457"/>
      <c r="I75" s="1457"/>
      <c r="J75" s="1457"/>
      <c r="K75" s="1457"/>
      <c r="L75" s="1457"/>
      <c r="M75" s="1457"/>
      <c r="N75" s="1457"/>
      <c r="O75" s="1457"/>
      <c r="P75" s="1457"/>
      <c r="Q75" s="1439"/>
      <c r="R75" s="1439"/>
      <c r="S75" s="1439"/>
      <c r="T75" s="1439"/>
      <c r="U75" s="1439"/>
      <c r="V75" s="1439"/>
      <c r="W75" s="1439"/>
      <c r="X75" s="1439"/>
      <c r="Y75" s="1439"/>
      <c r="Z75" s="1439"/>
    </row>
    <row r="76">
      <c r="A76" s="1438" t="s">
        <v>2014</v>
      </c>
      <c r="B76" s="1457"/>
      <c r="C76" s="1457"/>
      <c r="D76" s="1457"/>
      <c r="E76" s="1457"/>
      <c r="F76" s="1457"/>
      <c r="G76" s="1457"/>
      <c r="H76" s="1457"/>
      <c r="I76" s="1457"/>
      <c r="J76" s="1457"/>
      <c r="K76" s="1457"/>
      <c r="L76" s="1457"/>
      <c r="M76" s="1457"/>
      <c r="N76" s="1457"/>
      <c r="O76" s="1457"/>
      <c r="P76" s="1457"/>
      <c r="Q76" s="1439"/>
      <c r="R76" s="1439"/>
      <c r="S76" s="1439"/>
      <c r="T76" s="1439"/>
      <c r="U76" s="1439"/>
      <c r="V76" s="1439"/>
      <c r="W76" s="1439"/>
      <c r="X76" s="1439"/>
      <c r="Y76" s="1439"/>
      <c r="Z76" s="1439"/>
    </row>
    <row r="77">
      <c r="A77" s="1457" t="s">
        <v>2008</v>
      </c>
      <c r="B77" s="1439"/>
      <c r="C77" s="1457"/>
      <c r="D77" s="1457"/>
      <c r="E77" s="1457"/>
      <c r="F77" s="1457"/>
      <c r="G77" s="1457"/>
      <c r="H77" s="1457"/>
      <c r="I77" s="1457"/>
      <c r="J77" s="1457"/>
      <c r="K77" s="1457"/>
      <c r="L77" s="1457"/>
      <c r="M77" s="1457"/>
      <c r="N77" s="1457"/>
      <c r="O77" s="1457"/>
      <c r="P77" s="1457"/>
      <c r="Q77" s="1439"/>
      <c r="R77" s="1439"/>
      <c r="S77" s="1439"/>
      <c r="T77" s="1439"/>
      <c r="U77" s="1439"/>
      <c r="V77" s="1439"/>
      <c r="W77" s="1439"/>
      <c r="X77" s="1439"/>
      <c r="Y77" s="1439"/>
      <c r="Z77" s="1439"/>
    </row>
    <row r="78">
      <c r="A78" s="1457" t="s">
        <v>2002</v>
      </c>
      <c r="B78" s="1439">
        <f>B53*17</f>
        <v>319506.8493</v>
      </c>
      <c r="C78" s="1439" t="s">
        <v>83</v>
      </c>
      <c r="D78" s="1457"/>
      <c r="E78" s="1457"/>
      <c r="F78" s="1457"/>
      <c r="G78" s="1457"/>
      <c r="H78" s="1457"/>
      <c r="I78" s="1457"/>
      <c r="J78" s="1457"/>
      <c r="K78" s="1457"/>
      <c r="L78" s="1457"/>
      <c r="M78" s="1457"/>
      <c r="N78" s="1457"/>
      <c r="O78" s="1457"/>
      <c r="P78" s="1457"/>
      <c r="Q78" s="1439"/>
      <c r="R78" s="1439"/>
      <c r="S78" s="1439"/>
      <c r="T78" s="1439"/>
      <c r="U78" s="1439"/>
      <c r="V78" s="1439"/>
      <c r="W78" s="1439"/>
      <c r="X78" s="1439"/>
      <c r="Y78" s="1439"/>
      <c r="Z78" s="1439"/>
    </row>
    <row r="79">
      <c r="A79" s="1439"/>
      <c r="B79" s="1439"/>
      <c r="C79" s="1439"/>
      <c r="D79" s="1457"/>
      <c r="E79" s="1457"/>
      <c r="F79" s="1457"/>
      <c r="G79" s="1457"/>
      <c r="H79" s="1457"/>
      <c r="I79" s="1457"/>
      <c r="J79" s="1457"/>
      <c r="K79" s="1457"/>
      <c r="L79" s="1457"/>
      <c r="M79" s="1457"/>
      <c r="N79" s="1457"/>
      <c r="O79" s="1457"/>
      <c r="P79" s="1457"/>
      <c r="Q79" s="1439"/>
      <c r="R79" s="1439"/>
      <c r="S79" s="1439"/>
      <c r="T79" s="1439"/>
      <c r="U79" s="1439"/>
      <c r="V79" s="1439"/>
      <c r="W79" s="1439"/>
      <c r="X79" s="1439"/>
      <c r="Y79" s="1439"/>
      <c r="Z79" s="1439"/>
    </row>
    <row r="80">
      <c r="A80" s="1452" t="s">
        <v>602</v>
      </c>
      <c r="B80" s="1452" t="s">
        <v>583</v>
      </c>
      <c r="C80" s="1452" t="s">
        <v>585</v>
      </c>
      <c r="D80" s="1452" t="s">
        <v>525</v>
      </c>
      <c r="E80" s="1452" t="s">
        <v>604</v>
      </c>
      <c r="F80" s="1452" t="s">
        <v>7</v>
      </c>
      <c r="G80" s="1452" t="s">
        <v>606</v>
      </c>
      <c r="H80" s="1452" t="s">
        <v>534</v>
      </c>
      <c r="I80" s="1452" t="s">
        <v>609</v>
      </c>
      <c r="J80" s="1452" t="s">
        <v>613</v>
      </c>
      <c r="K80" s="1452" t="s">
        <v>614</v>
      </c>
      <c r="L80" s="1452" t="s">
        <v>616</v>
      </c>
      <c r="M80" s="1452" t="s">
        <v>620</v>
      </c>
      <c r="N80" s="1452" t="s">
        <v>624</v>
      </c>
      <c r="O80" s="1452" t="s">
        <v>627</v>
      </c>
      <c r="P80" s="1452" t="s">
        <v>630</v>
      </c>
      <c r="Q80" s="1452" t="s">
        <v>633</v>
      </c>
      <c r="R80" s="1452" t="s">
        <v>636</v>
      </c>
      <c r="S80" s="1452" t="s">
        <v>426</v>
      </c>
      <c r="T80" s="1452" t="s">
        <v>548</v>
      </c>
      <c r="U80" s="1452" t="s">
        <v>639</v>
      </c>
      <c r="V80" s="1452" t="s">
        <v>640</v>
      </c>
      <c r="W80" s="1452" t="s">
        <v>644</v>
      </c>
      <c r="X80" s="1453" t="s">
        <v>452</v>
      </c>
      <c r="Y80" s="1441"/>
      <c r="Z80" s="1441"/>
    </row>
    <row r="81">
      <c r="A81" s="1470" t="s">
        <v>453</v>
      </c>
      <c r="B81" s="1470" t="s">
        <v>110</v>
      </c>
      <c r="C81" s="1470" t="s">
        <v>35</v>
      </c>
      <c r="D81" s="1470" t="s">
        <v>35</v>
      </c>
      <c r="E81" s="1470" t="s">
        <v>28</v>
      </c>
      <c r="F81" s="1470" t="s">
        <v>453</v>
      </c>
      <c r="G81" s="1470" t="s">
        <v>126</v>
      </c>
      <c r="H81" s="1470" t="s">
        <v>81</v>
      </c>
      <c r="I81" s="1470" t="s">
        <v>59</v>
      </c>
      <c r="J81" s="1470" t="s">
        <v>28</v>
      </c>
      <c r="K81" s="1470" t="s">
        <v>71</v>
      </c>
      <c r="L81" s="1444" t="s">
        <v>28</v>
      </c>
      <c r="M81" s="1470" t="s">
        <v>59</v>
      </c>
      <c r="N81" s="1470" t="s">
        <v>71</v>
      </c>
      <c r="O81" s="1470" t="s">
        <v>71</v>
      </c>
      <c r="P81" s="1470" t="s">
        <v>35</v>
      </c>
      <c r="Q81" s="1470" t="s">
        <v>35</v>
      </c>
      <c r="R81" s="1470" t="s">
        <v>59</v>
      </c>
      <c r="S81" s="1470" t="s">
        <v>126</v>
      </c>
      <c r="T81" s="1470" t="s">
        <v>59</v>
      </c>
      <c r="U81" s="1470" t="s">
        <v>15</v>
      </c>
      <c r="V81" s="1470" t="s">
        <v>453</v>
      </c>
      <c r="W81" s="1444" t="s">
        <v>8</v>
      </c>
      <c r="X81" s="1502" t="s">
        <v>453</v>
      </c>
      <c r="Y81" s="1439"/>
      <c r="Z81" s="1439"/>
    </row>
    <row r="82">
      <c r="A82" s="1470">
        <f t="shared" ref="A82:R82" si="9">A57</f>
        <v>40010</v>
      </c>
      <c r="B82" s="1503">
        <f t="shared" si="9"/>
        <v>46006.41667</v>
      </c>
      <c r="C82" s="1448">
        <f t="shared" si="9"/>
        <v>46006</v>
      </c>
      <c r="D82" s="1448">
        <f t="shared" si="9"/>
        <v>46042</v>
      </c>
      <c r="E82" s="1504" t="str">
        <f t="shared" si="9"/>
        <v>Borrow</v>
      </c>
      <c r="F82" s="1504">
        <f t="shared" si="9"/>
        <v>104</v>
      </c>
      <c r="G82" s="1445">
        <f t="shared" si="9"/>
        <v>280000000</v>
      </c>
      <c r="H82" s="1470" t="str">
        <f t="shared" si="9"/>
        <v>THB</v>
      </c>
      <c r="I82" s="1470" t="str">
        <f t="shared" si="9"/>
        <v>FIX40010</v>
      </c>
      <c r="J82" s="1470" t="str">
        <f t="shared" si="9"/>
        <v>Fixed</v>
      </c>
      <c r="K82" s="1473">
        <f t="shared" si="9"/>
        <v>2.45</v>
      </c>
      <c r="L82" s="1444" t="str">
        <f t="shared" si="9"/>
        <v/>
      </c>
      <c r="M82" s="1470" t="str">
        <f t="shared" si="9"/>
        <v>FIX</v>
      </c>
      <c r="N82" s="1470" t="str">
        <f t="shared" si="9"/>
        <v> </v>
      </c>
      <c r="O82" s="1470" t="str">
        <f t="shared" si="9"/>
        <v> </v>
      </c>
      <c r="P82" s="1470" t="str">
        <f t="shared" si="9"/>
        <v> </v>
      </c>
      <c r="Q82" s="1470" t="str">
        <f t="shared" si="9"/>
        <v> </v>
      </c>
      <c r="R82" s="1470" t="str">
        <f t="shared" si="9"/>
        <v>Actual/365</v>
      </c>
      <c r="S82" s="1487">
        <f>B78</f>
        <v>319506.8493</v>
      </c>
      <c r="T82" s="1470" t="str">
        <f t="shared" ref="T82:U82" si="10">T57</f>
        <v>Active</v>
      </c>
      <c r="U82" s="1470" t="str">
        <f t="shared" si="10"/>
        <v>CONF-ISO-40010-20251215</v>
      </c>
      <c r="V82" s="1455"/>
      <c r="W82" s="1444">
        <f t="shared" ref="W82:X82" si="11">W57</f>
        <v>36</v>
      </c>
      <c r="X82" s="1505" t="str">
        <f t="shared" si="11"/>
        <v>CIMB0107537002338</v>
      </c>
      <c r="Y82" s="1439"/>
      <c r="Z82" s="1439"/>
    </row>
    <row r="83">
      <c r="A83" s="1439"/>
      <c r="B83" s="1439"/>
      <c r="C83" s="1439"/>
      <c r="D83" s="1439"/>
      <c r="E83" s="1439"/>
      <c r="F83" s="1439"/>
      <c r="G83" s="1439"/>
      <c r="H83" s="1439"/>
      <c r="I83" s="1439"/>
      <c r="J83" s="1439"/>
      <c r="K83" s="1439"/>
      <c r="L83" s="1439"/>
      <c r="M83" s="1439"/>
      <c r="N83" s="1439"/>
      <c r="O83" s="1439"/>
      <c r="P83" s="1439"/>
      <c r="Q83" s="1439"/>
      <c r="R83" s="1439"/>
      <c r="S83" s="1439"/>
      <c r="T83" s="1439"/>
      <c r="U83" s="1439"/>
      <c r="V83" s="1439"/>
      <c r="W83" s="1439"/>
      <c r="X83" s="1439"/>
      <c r="Y83" s="1439"/>
      <c r="Z83" s="1439"/>
    </row>
    <row r="84">
      <c r="A84" s="1439"/>
      <c r="B84" s="1439"/>
      <c r="C84" s="1439"/>
      <c r="D84" s="1439"/>
      <c r="E84" s="1439"/>
      <c r="F84" s="1439"/>
      <c r="G84" s="1439"/>
      <c r="H84" s="1439"/>
      <c r="I84" s="1439"/>
      <c r="J84" s="1439"/>
      <c r="K84" s="1439"/>
      <c r="L84" s="1439"/>
      <c r="M84" s="1439"/>
      <c r="N84" s="1439"/>
      <c r="O84" s="1439"/>
      <c r="P84" s="1439"/>
      <c r="Q84" s="1439"/>
      <c r="R84" s="1439"/>
      <c r="S84" s="1439"/>
      <c r="T84" s="1439"/>
      <c r="U84" s="1439"/>
      <c r="V84" s="1439"/>
      <c r="W84" s="1439"/>
      <c r="X84" s="1439"/>
      <c r="Y84" s="1439"/>
      <c r="Z84" s="1439"/>
    </row>
    <row r="85">
      <c r="A85" s="1439"/>
      <c r="B85" s="1439"/>
      <c r="C85" s="1439"/>
      <c r="D85" s="1439"/>
      <c r="E85" s="1439"/>
      <c r="F85" s="1439"/>
      <c r="G85" s="1439"/>
      <c r="H85" s="1439"/>
      <c r="I85" s="1439"/>
      <c r="J85" s="1439"/>
      <c r="K85" s="1439"/>
      <c r="L85" s="1439"/>
      <c r="M85" s="1439"/>
      <c r="N85" s="1439"/>
      <c r="O85" s="1439"/>
      <c r="P85" s="1439"/>
      <c r="Q85" s="1439"/>
      <c r="R85" s="1439"/>
      <c r="S85" s="1439"/>
      <c r="T85" s="1439"/>
      <c r="U85" s="1439"/>
      <c r="V85" s="1439"/>
      <c r="W85" s="1439"/>
      <c r="X85" s="1439"/>
      <c r="Y85" s="1439"/>
      <c r="Z85" s="1439"/>
    </row>
    <row r="86">
      <c r="A86" s="1439"/>
      <c r="B86" s="1439"/>
      <c r="C86" s="1439"/>
      <c r="D86" s="1439"/>
      <c r="E86" s="1439"/>
      <c r="F86" s="1439"/>
      <c r="G86" s="1439"/>
      <c r="H86" s="1439"/>
      <c r="I86" s="1439"/>
      <c r="J86" s="1439"/>
      <c r="K86" s="1439"/>
      <c r="L86" s="1439"/>
      <c r="M86" s="1439"/>
      <c r="N86" s="1439"/>
      <c r="O86" s="1439"/>
      <c r="P86" s="1439"/>
      <c r="Q86" s="1439"/>
      <c r="R86" s="1439"/>
      <c r="S86" s="1439"/>
      <c r="T86" s="1439"/>
      <c r="U86" s="1439"/>
      <c r="V86" s="1439"/>
      <c r="W86" s="1439"/>
      <c r="X86" s="1439"/>
      <c r="Y86" s="1439"/>
      <c r="Z86" s="1439"/>
    </row>
    <row r="87">
      <c r="A87" s="1439"/>
      <c r="B87" s="1439"/>
      <c r="C87" s="1439"/>
      <c r="D87" s="1439"/>
      <c r="E87" s="1439"/>
      <c r="F87" s="1439"/>
      <c r="G87" s="1439"/>
      <c r="H87" s="1439"/>
      <c r="I87" s="1439"/>
      <c r="J87" s="1439"/>
      <c r="K87" s="1439"/>
      <c r="L87" s="1439"/>
      <c r="M87" s="1439"/>
      <c r="N87" s="1439"/>
      <c r="O87" s="1439"/>
      <c r="P87" s="1439"/>
      <c r="Q87" s="1439"/>
      <c r="R87" s="1439"/>
      <c r="S87" s="1439"/>
      <c r="T87" s="1439"/>
      <c r="U87" s="1439"/>
      <c r="V87" s="1439"/>
      <c r="W87" s="1439"/>
      <c r="X87" s="1439"/>
      <c r="Y87" s="1439"/>
      <c r="Z87" s="1439"/>
    </row>
    <row r="88">
      <c r="A88" s="1439"/>
      <c r="B88" s="1439"/>
      <c r="C88" s="1439"/>
      <c r="D88" s="1439"/>
      <c r="E88" s="1439"/>
      <c r="F88" s="1439"/>
      <c r="G88" s="1439"/>
      <c r="H88" s="1439"/>
      <c r="I88" s="1439"/>
      <c r="J88" s="1439"/>
      <c r="K88" s="1439"/>
      <c r="L88" s="1439"/>
      <c r="M88" s="1439"/>
      <c r="N88" s="1439"/>
      <c r="O88" s="1439"/>
      <c r="P88" s="1439"/>
      <c r="Q88" s="1439"/>
      <c r="R88" s="1439"/>
      <c r="S88" s="1439"/>
      <c r="T88" s="1439"/>
      <c r="U88" s="1439"/>
      <c r="V88" s="1439"/>
      <c r="W88" s="1439"/>
      <c r="X88" s="1439"/>
      <c r="Y88" s="1439"/>
      <c r="Z88" s="1439"/>
    </row>
    <row r="89">
      <c r="A89" s="1439"/>
      <c r="B89" s="1439"/>
      <c r="C89" s="1439"/>
      <c r="D89" s="1439"/>
      <c r="E89" s="1439"/>
      <c r="F89" s="1439"/>
      <c r="G89" s="1439"/>
      <c r="H89" s="1439"/>
      <c r="I89" s="1439"/>
      <c r="J89" s="1439"/>
      <c r="K89" s="1439"/>
      <c r="L89" s="1439"/>
      <c r="M89" s="1439"/>
      <c r="N89" s="1439"/>
      <c r="O89" s="1439"/>
      <c r="P89" s="1439"/>
      <c r="Q89" s="1439"/>
      <c r="R89" s="1439"/>
      <c r="S89" s="1439"/>
      <c r="T89" s="1439"/>
      <c r="U89" s="1439"/>
      <c r="V89" s="1439"/>
      <c r="W89" s="1439"/>
      <c r="X89" s="1439"/>
      <c r="Y89" s="1439"/>
      <c r="Z89" s="1439"/>
    </row>
    <row r="90">
      <c r="A90" s="1439"/>
      <c r="B90" s="1439"/>
      <c r="C90" s="1439"/>
      <c r="D90" s="1439"/>
      <c r="E90" s="1439"/>
      <c r="F90" s="1439"/>
      <c r="G90" s="1439"/>
      <c r="H90" s="1439"/>
      <c r="I90" s="1439"/>
      <c r="J90" s="1439"/>
      <c r="K90" s="1439"/>
      <c r="L90" s="1439"/>
      <c r="M90" s="1439"/>
      <c r="N90" s="1439"/>
      <c r="O90" s="1439"/>
      <c r="P90" s="1439"/>
      <c r="Q90" s="1439"/>
      <c r="R90" s="1439"/>
      <c r="S90" s="1439"/>
      <c r="T90" s="1439"/>
      <c r="U90" s="1439"/>
      <c r="V90" s="1439"/>
      <c r="W90" s="1439"/>
      <c r="X90" s="1439"/>
      <c r="Y90" s="1439"/>
      <c r="Z90" s="1439"/>
    </row>
    <row r="91">
      <c r="A91" s="1439"/>
      <c r="B91" s="1439"/>
      <c r="C91" s="1439"/>
      <c r="D91" s="1439"/>
      <c r="E91" s="1439"/>
      <c r="F91" s="1439"/>
      <c r="G91" s="1439"/>
      <c r="H91" s="1439"/>
      <c r="I91" s="1439"/>
      <c r="J91" s="1439"/>
      <c r="K91" s="1439"/>
      <c r="L91" s="1439"/>
      <c r="M91" s="1439"/>
      <c r="N91" s="1439"/>
      <c r="O91" s="1439"/>
      <c r="P91" s="1439"/>
      <c r="Q91" s="1439"/>
      <c r="R91" s="1439"/>
      <c r="S91" s="1439"/>
      <c r="T91" s="1439"/>
      <c r="U91" s="1439"/>
      <c r="V91" s="1439"/>
      <c r="W91" s="1439"/>
      <c r="X91" s="1439"/>
      <c r="Y91" s="1439"/>
      <c r="Z91" s="1439"/>
    </row>
    <row r="92">
      <c r="A92" s="1439"/>
      <c r="B92" s="1439"/>
      <c r="C92" s="1439"/>
      <c r="D92" s="1439"/>
      <c r="E92" s="1439"/>
      <c r="F92" s="1439"/>
      <c r="G92" s="1439"/>
      <c r="H92" s="1439"/>
      <c r="I92" s="1439"/>
      <c r="J92" s="1439"/>
      <c r="K92" s="1439"/>
      <c r="L92" s="1439"/>
      <c r="M92" s="1439"/>
      <c r="N92" s="1439"/>
      <c r="O92" s="1439"/>
      <c r="P92" s="1439"/>
      <c r="Q92" s="1439"/>
      <c r="R92" s="1439"/>
      <c r="S92" s="1439"/>
      <c r="T92" s="1439"/>
      <c r="U92" s="1439"/>
      <c r="V92" s="1439"/>
      <c r="W92" s="1439"/>
      <c r="X92" s="1439"/>
      <c r="Y92" s="1439"/>
      <c r="Z92" s="1439"/>
    </row>
    <row r="93">
      <c r="A93" s="1439"/>
      <c r="B93" s="1439"/>
      <c r="C93" s="1439"/>
      <c r="D93" s="1439"/>
      <c r="E93" s="1439"/>
      <c r="F93" s="1439"/>
      <c r="G93" s="1439"/>
      <c r="H93" s="1439"/>
      <c r="I93" s="1439"/>
      <c r="J93" s="1439"/>
      <c r="K93" s="1439"/>
      <c r="L93" s="1439"/>
      <c r="M93" s="1439"/>
      <c r="N93" s="1439"/>
      <c r="O93" s="1439"/>
      <c r="P93" s="1439"/>
      <c r="Q93" s="1439"/>
      <c r="R93" s="1439"/>
      <c r="S93" s="1439"/>
      <c r="T93" s="1439"/>
      <c r="U93" s="1439"/>
      <c r="V93" s="1439"/>
      <c r="W93" s="1439"/>
      <c r="X93" s="1439"/>
      <c r="Y93" s="1439"/>
      <c r="Z93" s="1439"/>
    </row>
    <row r="94">
      <c r="A94" s="1439"/>
      <c r="B94" s="1439"/>
      <c r="C94" s="1439"/>
      <c r="D94" s="1439"/>
      <c r="E94" s="1439"/>
      <c r="F94" s="1439"/>
      <c r="G94" s="1439"/>
      <c r="H94" s="1439"/>
      <c r="I94" s="1439"/>
      <c r="J94" s="1439"/>
      <c r="K94" s="1439"/>
      <c r="L94" s="1439"/>
      <c r="M94" s="1439"/>
      <c r="N94" s="1439"/>
      <c r="O94" s="1439"/>
      <c r="P94" s="1439"/>
      <c r="Q94" s="1439"/>
      <c r="R94" s="1439"/>
      <c r="S94" s="1439"/>
      <c r="T94" s="1439"/>
      <c r="U94" s="1439"/>
      <c r="V94" s="1439"/>
      <c r="W94" s="1439"/>
      <c r="X94" s="1439"/>
      <c r="Y94" s="1439"/>
      <c r="Z94" s="1439"/>
    </row>
    <row r="95">
      <c r="A95" s="1439"/>
      <c r="B95" s="1439"/>
      <c r="C95" s="1439"/>
      <c r="D95" s="1439"/>
      <c r="E95" s="1439"/>
      <c r="F95" s="1439"/>
      <c r="G95" s="1439"/>
      <c r="H95" s="1439"/>
      <c r="I95" s="1439"/>
      <c r="J95" s="1439"/>
      <c r="K95" s="1439"/>
      <c r="L95" s="1439"/>
      <c r="M95" s="1439"/>
      <c r="N95" s="1439"/>
      <c r="O95" s="1439"/>
      <c r="P95" s="1439"/>
      <c r="Q95" s="1439"/>
      <c r="R95" s="1439"/>
      <c r="S95" s="1439"/>
      <c r="T95" s="1439"/>
      <c r="U95" s="1439"/>
      <c r="V95" s="1439"/>
      <c r="W95" s="1439"/>
      <c r="X95" s="1439"/>
      <c r="Y95" s="1439"/>
      <c r="Z95" s="1439"/>
    </row>
    <row r="96">
      <c r="A96" s="1439"/>
      <c r="B96" s="1439"/>
      <c r="C96" s="1439"/>
      <c r="D96" s="1439"/>
      <c r="E96" s="1439"/>
      <c r="F96" s="1439"/>
      <c r="G96" s="1439"/>
      <c r="H96" s="1439"/>
      <c r="I96" s="1439"/>
      <c r="J96" s="1439"/>
      <c r="K96" s="1439"/>
      <c r="L96" s="1439"/>
      <c r="M96" s="1439"/>
      <c r="N96" s="1439"/>
      <c r="O96" s="1439"/>
      <c r="P96" s="1439"/>
      <c r="Q96" s="1439"/>
      <c r="R96" s="1439"/>
      <c r="S96" s="1439"/>
      <c r="T96" s="1439"/>
      <c r="U96" s="1439"/>
      <c r="V96" s="1439"/>
      <c r="W96" s="1439"/>
      <c r="X96" s="1439"/>
      <c r="Y96" s="1439"/>
      <c r="Z96" s="1439"/>
    </row>
    <row r="97">
      <c r="A97" s="1439"/>
      <c r="B97" s="1439"/>
      <c r="C97" s="1439"/>
      <c r="D97" s="1439"/>
      <c r="E97" s="1439"/>
      <c r="F97" s="1439"/>
      <c r="G97" s="1439"/>
      <c r="H97" s="1439"/>
      <c r="I97" s="1439"/>
      <c r="J97" s="1439"/>
      <c r="K97" s="1439"/>
      <c r="L97" s="1439"/>
      <c r="M97" s="1439"/>
      <c r="N97" s="1439"/>
      <c r="O97" s="1439"/>
      <c r="P97" s="1439"/>
      <c r="Q97" s="1439"/>
      <c r="R97" s="1439"/>
      <c r="S97" s="1439"/>
      <c r="T97" s="1439"/>
      <c r="U97" s="1439"/>
      <c r="V97" s="1439"/>
      <c r="W97" s="1439"/>
      <c r="X97" s="1439"/>
      <c r="Y97" s="1439"/>
      <c r="Z97" s="1439"/>
    </row>
    <row r="98">
      <c r="A98" s="1439"/>
      <c r="B98" s="1439"/>
      <c r="C98" s="1439"/>
      <c r="D98" s="1439"/>
      <c r="E98" s="1439"/>
      <c r="F98" s="1439"/>
      <c r="G98" s="1439"/>
      <c r="H98" s="1439"/>
      <c r="I98" s="1439"/>
      <c r="J98" s="1439"/>
      <c r="K98" s="1439"/>
      <c r="L98" s="1439"/>
      <c r="M98" s="1439"/>
      <c r="N98" s="1439"/>
      <c r="O98" s="1439"/>
      <c r="P98" s="1439"/>
      <c r="Q98" s="1439"/>
      <c r="R98" s="1439"/>
      <c r="S98" s="1439"/>
      <c r="T98" s="1439"/>
      <c r="U98" s="1439"/>
      <c r="V98" s="1439"/>
      <c r="W98" s="1439"/>
      <c r="X98" s="1439"/>
      <c r="Y98" s="1439"/>
      <c r="Z98" s="1439"/>
    </row>
    <row r="99">
      <c r="A99" s="1439"/>
      <c r="B99" s="1439"/>
      <c r="C99" s="1439"/>
      <c r="D99" s="1439"/>
      <c r="E99" s="1439"/>
      <c r="F99" s="1439"/>
      <c r="G99" s="1439"/>
      <c r="H99" s="1439"/>
      <c r="I99" s="1439"/>
      <c r="J99" s="1439"/>
      <c r="K99" s="1439"/>
      <c r="L99" s="1439"/>
      <c r="M99" s="1439"/>
      <c r="N99" s="1439"/>
      <c r="O99" s="1439"/>
      <c r="P99" s="1439"/>
      <c r="Q99" s="1439"/>
      <c r="R99" s="1439"/>
      <c r="S99" s="1439"/>
      <c r="T99" s="1439"/>
      <c r="U99" s="1439"/>
      <c r="V99" s="1439"/>
      <c r="W99" s="1439"/>
      <c r="X99" s="1439"/>
      <c r="Y99" s="1439"/>
      <c r="Z99" s="1439"/>
    </row>
    <row r="100">
      <c r="A100" s="1439"/>
      <c r="B100" s="1439"/>
      <c r="C100" s="1439"/>
      <c r="D100" s="1439"/>
      <c r="E100" s="1439"/>
      <c r="F100" s="1439"/>
      <c r="G100" s="1439"/>
      <c r="H100" s="1439"/>
      <c r="I100" s="1439"/>
      <c r="J100" s="1439"/>
      <c r="K100" s="1439"/>
      <c r="L100" s="1439"/>
      <c r="M100" s="1439"/>
      <c r="N100" s="1439"/>
      <c r="O100" s="1439"/>
      <c r="P100" s="1439"/>
      <c r="Q100" s="1439"/>
      <c r="R100" s="1439"/>
      <c r="S100" s="1439"/>
      <c r="T100" s="1439"/>
      <c r="U100" s="1439"/>
      <c r="V100" s="1439"/>
      <c r="W100" s="1439"/>
      <c r="X100" s="1439"/>
      <c r="Y100" s="1439"/>
      <c r="Z100" s="1439"/>
    </row>
    <row r="101">
      <c r="A101" s="1439"/>
      <c r="B101" s="1439"/>
      <c r="C101" s="1439"/>
      <c r="D101" s="1439"/>
      <c r="E101" s="1439"/>
      <c r="F101" s="1439"/>
      <c r="G101" s="1439"/>
      <c r="H101" s="1439"/>
      <c r="I101" s="1439"/>
      <c r="J101" s="1439"/>
      <c r="K101" s="1439"/>
      <c r="L101" s="1439"/>
      <c r="M101" s="1439"/>
      <c r="N101" s="1439"/>
      <c r="O101" s="1439"/>
      <c r="P101" s="1439"/>
      <c r="Q101" s="1439"/>
      <c r="R101" s="1439"/>
      <c r="S101" s="1439"/>
      <c r="T101" s="1439"/>
      <c r="U101" s="1439"/>
      <c r="V101" s="1439"/>
      <c r="W101" s="1439"/>
      <c r="X101" s="1439"/>
      <c r="Y101" s="1439"/>
      <c r="Z101" s="1439"/>
    </row>
    <row r="102">
      <c r="A102" s="1439"/>
      <c r="B102" s="1439"/>
      <c r="C102" s="1439"/>
      <c r="D102" s="1439"/>
      <c r="E102" s="1439"/>
      <c r="F102" s="1439"/>
      <c r="G102" s="1439"/>
      <c r="H102" s="1439"/>
      <c r="I102" s="1439"/>
      <c r="J102" s="1439"/>
      <c r="K102" s="1439"/>
      <c r="L102" s="1439"/>
      <c r="M102" s="1439"/>
      <c r="N102" s="1439"/>
      <c r="O102" s="1439"/>
      <c r="P102" s="1439"/>
      <c r="Q102" s="1439"/>
      <c r="R102" s="1439"/>
      <c r="S102" s="1439"/>
      <c r="T102" s="1439"/>
      <c r="U102" s="1439"/>
      <c r="V102" s="1439"/>
      <c r="W102" s="1439"/>
      <c r="X102" s="1439"/>
      <c r="Y102" s="1439"/>
      <c r="Z102" s="1439"/>
    </row>
    <row r="103">
      <c r="A103" s="1439"/>
      <c r="B103" s="1439"/>
      <c r="C103" s="1439"/>
      <c r="D103" s="1439"/>
      <c r="E103" s="1439"/>
      <c r="F103" s="1439"/>
      <c r="G103" s="1439"/>
      <c r="H103" s="1439"/>
      <c r="I103" s="1439"/>
      <c r="J103" s="1439"/>
      <c r="K103" s="1439"/>
      <c r="L103" s="1439"/>
      <c r="M103" s="1439"/>
      <c r="N103" s="1439"/>
      <c r="O103" s="1439"/>
      <c r="P103" s="1439"/>
      <c r="Q103" s="1439"/>
      <c r="R103" s="1439"/>
      <c r="S103" s="1439"/>
      <c r="T103" s="1439"/>
      <c r="U103" s="1439"/>
      <c r="V103" s="1439"/>
      <c r="W103" s="1439"/>
      <c r="X103" s="1439"/>
      <c r="Y103" s="1439"/>
      <c r="Z103" s="1439"/>
    </row>
    <row r="104">
      <c r="A104" s="1439"/>
      <c r="B104" s="1439"/>
      <c r="C104" s="1439"/>
      <c r="D104" s="1439"/>
      <c r="E104" s="1439"/>
      <c r="F104" s="1439"/>
      <c r="G104" s="1439"/>
      <c r="H104" s="1439"/>
      <c r="I104" s="1439"/>
      <c r="J104" s="1439"/>
      <c r="K104" s="1439"/>
      <c r="L104" s="1439"/>
      <c r="M104" s="1439"/>
      <c r="N104" s="1439"/>
      <c r="O104" s="1439"/>
      <c r="P104" s="1439"/>
      <c r="Q104" s="1439"/>
      <c r="R104" s="1439"/>
      <c r="S104" s="1439"/>
      <c r="T104" s="1439"/>
      <c r="U104" s="1439"/>
      <c r="V104" s="1439"/>
      <c r="W104" s="1439"/>
      <c r="X104" s="1439"/>
      <c r="Y104" s="1439"/>
      <c r="Z104" s="1439"/>
    </row>
    <row r="105">
      <c r="A105" s="1439"/>
      <c r="B105" s="1439"/>
      <c r="C105" s="1439"/>
      <c r="D105" s="1439"/>
      <c r="E105" s="1439"/>
      <c r="F105" s="1439"/>
      <c r="G105" s="1439"/>
      <c r="H105" s="1439"/>
      <c r="I105" s="1439"/>
      <c r="J105" s="1439"/>
      <c r="K105" s="1439"/>
      <c r="L105" s="1439"/>
      <c r="M105" s="1439"/>
      <c r="N105" s="1439"/>
      <c r="O105" s="1439"/>
      <c r="P105" s="1439"/>
      <c r="Q105" s="1439"/>
      <c r="R105" s="1439"/>
      <c r="S105" s="1439"/>
      <c r="T105" s="1439"/>
      <c r="U105" s="1439"/>
      <c r="V105" s="1439"/>
      <c r="W105" s="1439"/>
      <c r="X105" s="1439"/>
      <c r="Y105" s="1439"/>
      <c r="Z105" s="1439"/>
    </row>
    <row r="106">
      <c r="A106" s="1439"/>
      <c r="B106" s="1439"/>
      <c r="C106" s="1439"/>
      <c r="D106" s="1439"/>
      <c r="E106" s="1439"/>
      <c r="F106" s="1439"/>
      <c r="G106" s="1439"/>
      <c r="H106" s="1439"/>
      <c r="I106" s="1439"/>
      <c r="J106" s="1439"/>
      <c r="K106" s="1439"/>
      <c r="L106" s="1439"/>
      <c r="M106" s="1439"/>
      <c r="N106" s="1439"/>
      <c r="O106" s="1439"/>
      <c r="P106" s="1439"/>
      <c r="Q106" s="1439"/>
      <c r="R106" s="1439"/>
      <c r="S106" s="1439"/>
      <c r="T106" s="1439"/>
      <c r="U106" s="1439"/>
      <c r="V106" s="1439"/>
      <c r="W106" s="1439"/>
      <c r="X106" s="1439"/>
      <c r="Y106" s="1439"/>
      <c r="Z106" s="1439"/>
    </row>
    <row r="107">
      <c r="A107" s="1439"/>
      <c r="B107" s="1439"/>
      <c r="C107" s="1439"/>
      <c r="D107" s="1439"/>
      <c r="E107" s="1439"/>
      <c r="F107" s="1439"/>
      <c r="G107" s="1439"/>
      <c r="H107" s="1439"/>
      <c r="I107" s="1439"/>
      <c r="J107" s="1439"/>
      <c r="K107" s="1439"/>
      <c r="L107" s="1439"/>
      <c r="M107" s="1439"/>
      <c r="N107" s="1439"/>
      <c r="O107" s="1439"/>
      <c r="P107" s="1439"/>
      <c r="Q107" s="1439"/>
      <c r="R107" s="1439"/>
      <c r="S107" s="1439"/>
      <c r="T107" s="1439"/>
      <c r="U107" s="1439"/>
      <c r="V107" s="1439"/>
      <c r="W107" s="1439"/>
      <c r="X107" s="1439"/>
      <c r="Y107" s="1439"/>
      <c r="Z107" s="1439"/>
    </row>
    <row r="108">
      <c r="A108" s="1439"/>
      <c r="B108" s="1439"/>
      <c r="C108" s="1439"/>
      <c r="D108" s="1439"/>
      <c r="E108" s="1439"/>
      <c r="F108" s="1439"/>
      <c r="G108" s="1439"/>
      <c r="H108" s="1439"/>
      <c r="I108" s="1439"/>
      <c r="J108" s="1439"/>
      <c r="K108" s="1439"/>
      <c r="L108" s="1439"/>
      <c r="M108" s="1439"/>
      <c r="N108" s="1439"/>
      <c r="O108" s="1439"/>
      <c r="P108" s="1439"/>
      <c r="Q108" s="1439"/>
      <c r="R108" s="1439"/>
      <c r="S108" s="1439"/>
      <c r="T108" s="1439"/>
      <c r="U108" s="1439"/>
      <c r="V108" s="1439"/>
      <c r="W108" s="1439"/>
      <c r="X108" s="1439"/>
      <c r="Y108" s="1439"/>
      <c r="Z108" s="1439"/>
    </row>
    <row r="109">
      <c r="A109" s="1439"/>
      <c r="B109" s="1439"/>
      <c r="C109" s="1439"/>
      <c r="D109" s="1439"/>
      <c r="E109" s="1439"/>
      <c r="F109" s="1439"/>
      <c r="G109" s="1439"/>
      <c r="H109" s="1439"/>
      <c r="I109" s="1439"/>
      <c r="J109" s="1439"/>
      <c r="K109" s="1439"/>
      <c r="L109" s="1439"/>
      <c r="M109" s="1439"/>
      <c r="N109" s="1439"/>
      <c r="O109" s="1439"/>
      <c r="P109" s="1439"/>
      <c r="Q109" s="1439"/>
      <c r="R109" s="1439"/>
      <c r="S109" s="1439"/>
      <c r="T109" s="1439"/>
      <c r="U109" s="1439"/>
      <c r="V109" s="1439"/>
      <c r="W109" s="1439"/>
      <c r="X109" s="1439"/>
      <c r="Y109" s="1439"/>
      <c r="Z109" s="1439"/>
    </row>
    <row r="110">
      <c r="A110" s="1439"/>
      <c r="B110" s="1439"/>
      <c r="C110" s="1439"/>
      <c r="D110" s="1439"/>
      <c r="E110" s="1439"/>
      <c r="F110" s="1439"/>
      <c r="G110" s="1439"/>
      <c r="H110" s="1439"/>
      <c r="I110" s="1439"/>
      <c r="J110" s="1439"/>
      <c r="K110" s="1439"/>
      <c r="L110" s="1439"/>
      <c r="M110" s="1439"/>
      <c r="N110" s="1439"/>
      <c r="O110" s="1439"/>
      <c r="P110" s="1439"/>
      <c r="Q110" s="1439"/>
      <c r="R110" s="1439"/>
      <c r="S110" s="1439"/>
      <c r="T110" s="1439"/>
      <c r="U110" s="1439"/>
      <c r="V110" s="1439"/>
      <c r="W110" s="1439"/>
      <c r="X110" s="1439"/>
      <c r="Y110" s="1439"/>
      <c r="Z110" s="1439"/>
    </row>
    <row r="111">
      <c r="A111" s="1439"/>
      <c r="B111" s="1439"/>
      <c r="C111" s="1439"/>
      <c r="D111" s="1439"/>
      <c r="E111" s="1439"/>
      <c r="F111" s="1439"/>
      <c r="G111" s="1439"/>
      <c r="H111" s="1439"/>
      <c r="I111" s="1439"/>
      <c r="J111" s="1439"/>
      <c r="K111" s="1439"/>
      <c r="L111" s="1439"/>
      <c r="M111" s="1439"/>
      <c r="N111" s="1439"/>
      <c r="O111" s="1439"/>
      <c r="P111" s="1439"/>
      <c r="Q111" s="1439"/>
      <c r="R111" s="1439"/>
      <c r="S111" s="1439"/>
      <c r="T111" s="1439"/>
      <c r="U111" s="1439"/>
      <c r="V111" s="1439"/>
      <c r="W111" s="1439"/>
      <c r="X111" s="1439"/>
      <c r="Y111" s="1439"/>
      <c r="Z111" s="1439"/>
    </row>
    <row r="112">
      <c r="A112" s="1439"/>
      <c r="B112" s="1439"/>
      <c r="C112" s="1439"/>
      <c r="D112" s="1439"/>
      <c r="E112" s="1439"/>
      <c r="F112" s="1439"/>
      <c r="G112" s="1439"/>
      <c r="H112" s="1439"/>
      <c r="I112" s="1439"/>
      <c r="J112" s="1439"/>
      <c r="K112" s="1439"/>
      <c r="L112" s="1439"/>
      <c r="M112" s="1439"/>
      <c r="N112" s="1439"/>
      <c r="O112" s="1439"/>
      <c r="P112" s="1439"/>
      <c r="Q112" s="1439"/>
      <c r="R112" s="1439"/>
      <c r="S112" s="1439"/>
      <c r="T112" s="1439"/>
      <c r="U112" s="1439"/>
      <c r="V112" s="1439"/>
      <c r="W112" s="1439"/>
      <c r="X112" s="1439"/>
      <c r="Y112" s="1439"/>
      <c r="Z112" s="1439"/>
    </row>
    <row r="113">
      <c r="A113" s="1439"/>
      <c r="B113" s="1439"/>
      <c r="C113" s="1439"/>
      <c r="D113" s="1439"/>
      <c r="E113" s="1439"/>
      <c r="F113" s="1439"/>
      <c r="G113" s="1439"/>
      <c r="H113" s="1439"/>
      <c r="I113" s="1439"/>
      <c r="J113" s="1439"/>
      <c r="K113" s="1439"/>
      <c r="L113" s="1439"/>
      <c r="M113" s="1439"/>
      <c r="N113" s="1439"/>
      <c r="O113" s="1439"/>
      <c r="P113" s="1439"/>
      <c r="Q113" s="1439"/>
      <c r="R113" s="1439"/>
      <c r="S113" s="1439"/>
      <c r="T113" s="1439"/>
      <c r="U113" s="1439"/>
      <c r="V113" s="1439"/>
      <c r="W113" s="1439"/>
      <c r="X113" s="1439"/>
      <c r="Y113" s="1439"/>
      <c r="Z113" s="1439"/>
    </row>
    <row r="114">
      <c r="A114" s="1439"/>
      <c r="B114" s="1439"/>
      <c r="C114" s="1439"/>
      <c r="D114" s="1439"/>
      <c r="E114" s="1439"/>
      <c r="F114" s="1439"/>
      <c r="G114" s="1439"/>
      <c r="H114" s="1439"/>
      <c r="I114" s="1439"/>
      <c r="J114" s="1439"/>
      <c r="K114" s="1439"/>
      <c r="L114" s="1439"/>
      <c r="M114" s="1439"/>
      <c r="N114" s="1439"/>
      <c r="O114" s="1439"/>
      <c r="P114" s="1439"/>
      <c r="Q114" s="1439"/>
      <c r="R114" s="1439"/>
      <c r="S114" s="1439"/>
      <c r="T114" s="1439"/>
      <c r="U114" s="1439"/>
      <c r="V114" s="1439"/>
      <c r="W114" s="1439"/>
      <c r="X114" s="1439"/>
      <c r="Y114" s="1439"/>
      <c r="Z114" s="1439"/>
    </row>
    <row r="115">
      <c r="A115" s="1439"/>
      <c r="B115" s="1439"/>
      <c r="C115" s="1439"/>
      <c r="D115" s="1439"/>
      <c r="E115" s="1439"/>
      <c r="F115" s="1439"/>
      <c r="G115" s="1439"/>
      <c r="H115" s="1439"/>
      <c r="I115" s="1439"/>
      <c r="J115" s="1439"/>
      <c r="K115" s="1439"/>
      <c r="L115" s="1439"/>
      <c r="M115" s="1439"/>
      <c r="N115" s="1439"/>
      <c r="O115" s="1439"/>
      <c r="P115" s="1439"/>
      <c r="Q115" s="1439"/>
      <c r="R115" s="1439"/>
      <c r="S115" s="1439"/>
      <c r="T115" s="1439"/>
      <c r="U115" s="1439"/>
      <c r="V115" s="1439"/>
      <c r="W115" s="1439"/>
      <c r="X115" s="1439"/>
      <c r="Y115" s="1439"/>
      <c r="Z115" s="1439"/>
    </row>
    <row r="116">
      <c r="A116" s="1439"/>
      <c r="B116" s="1439"/>
      <c r="C116" s="1439"/>
      <c r="D116" s="1439"/>
      <c r="E116" s="1439"/>
      <c r="F116" s="1439"/>
      <c r="G116" s="1439"/>
      <c r="H116" s="1439"/>
      <c r="I116" s="1439"/>
      <c r="J116" s="1439"/>
      <c r="K116" s="1439"/>
      <c r="L116" s="1439"/>
      <c r="M116" s="1439"/>
      <c r="N116" s="1439"/>
      <c r="O116" s="1439"/>
      <c r="P116" s="1439"/>
      <c r="Q116" s="1439"/>
      <c r="R116" s="1439"/>
      <c r="S116" s="1439"/>
      <c r="T116" s="1439"/>
      <c r="U116" s="1439"/>
      <c r="V116" s="1439"/>
      <c r="W116" s="1439"/>
      <c r="X116" s="1439"/>
      <c r="Y116" s="1439"/>
      <c r="Z116" s="1439"/>
    </row>
    <row r="117">
      <c r="A117" s="1439"/>
      <c r="B117" s="1439"/>
      <c r="C117" s="1439"/>
      <c r="D117" s="1439"/>
      <c r="E117" s="1439"/>
      <c r="F117" s="1439"/>
      <c r="G117" s="1439"/>
      <c r="H117" s="1439"/>
      <c r="I117" s="1439"/>
      <c r="J117" s="1439"/>
      <c r="K117" s="1439"/>
      <c r="L117" s="1439"/>
      <c r="M117" s="1439"/>
      <c r="N117" s="1439"/>
      <c r="O117" s="1439"/>
      <c r="P117" s="1439"/>
      <c r="Q117" s="1439"/>
      <c r="R117" s="1439"/>
      <c r="S117" s="1439"/>
      <c r="T117" s="1439"/>
      <c r="U117" s="1439"/>
      <c r="V117" s="1439"/>
      <c r="W117" s="1439"/>
      <c r="X117" s="1439"/>
      <c r="Y117" s="1439"/>
      <c r="Z117" s="1439"/>
    </row>
    <row r="118">
      <c r="A118" s="1439"/>
      <c r="B118" s="1439"/>
      <c r="C118" s="1439"/>
      <c r="D118" s="1439"/>
      <c r="E118" s="1439"/>
      <c r="F118" s="1439"/>
      <c r="G118" s="1439"/>
      <c r="H118" s="1439"/>
      <c r="I118" s="1439"/>
      <c r="J118" s="1439"/>
      <c r="K118" s="1439"/>
      <c r="L118" s="1439"/>
      <c r="M118" s="1439"/>
      <c r="N118" s="1439"/>
      <c r="O118" s="1439"/>
      <c r="P118" s="1439"/>
      <c r="Q118" s="1439"/>
      <c r="R118" s="1439"/>
      <c r="S118" s="1439"/>
      <c r="T118" s="1439"/>
      <c r="U118" s="1439"/>
      <c r="V118" s="1439"/>
      <c r="W118" s="1439"/>
      <c r="X118" s="1439"/>
      <c r="Y118" s="1439"/>
      <c r="Z118" s="1439"/>
    </row>
    <row r="119">
      <c r="A119" s="1439"/>
      <c r="B119" s="1439"/>
      <c r="C119" s="1439"/>
      <c r="D119" s="1439"/>
      <c r="E119" s="1439"/>
      <c r="F119" s="1439"/>
      <c r="G119" s="1439"/>
      <c r="H119" s="1439"/>
      <c r="I119" s="1439"/>
      <c r="J119" s="1439"/>
      <c r="K119" s="1439"/>
      <c r="L119" s="1439"/>
      <c r="M119" s="1439"/>
      <c r="N119" s="1439"/>
      <c r="O119" s="1439"/>
      <c r="P119" s="1439"/>
      <c r="Q119" s="1439"/>
      <c r="R119" s="1439"/>
      <c r="S119" s="1439"/>
      <c r="T119" s="1439"/>
      <c r="U119" s="1439"/>
      <c r="V119" s="1439"/>
      <c r="W119" s="1439"/>
      <c r="X119" s="1439"/>
      <c r="Y119" s="1439"/>
      <c r="Z119" s="1439"/>
    </row>
    <row r="120">
      <c r="A120" s="1439"/>
      <c r="B120" s="1439"/>
      <c r="C120" s="1439"/>
      <c r="D120" s="1439"/>
      <c r="E120" s="1439"/>
      <c r="F120" s="1439"/>
      <c r="G120" s="1439"/>
      <c r="H120" s="1439"/>
      <c r="I120" s="1439"/>
      <c r="J120" s="1439"/>
      <c r="K120" s="1439"/>
      <c r="L120" s="1439"/>
      <c r="M120" s="1439"/>
      <c r="N120" s="1439"/>
      <c r="O120" s="1439"/>
      <c r="P120" s="1439"/>
      <c r="Q120" s="1439"/>
      <c r="R120" s="1439"/>
      <c r="S120" s="1439"/>
      <c r="T120" s="1439"/>
      <c r="U120" s="1439"/>
      <c r="V120" s="1439"/>
      <c r="W120" s="1439"/>
      <c r="X120" s="1439"/>
      <c r="Y120" s="1439"/>
      <c r="Z120" s="1439"/>
    </row>
    <row r="121">
      <c r="A121" s="1439"/>
      <c r="B121" s="1439"/>
      <c r="C121" s="1439"/>
      <c r="D121" s="1439"/>
      <c r="E121" s="1439"/>
      <c r="F121" s="1439"/>
      <c r="G121" s="1439"/>
      <c r="H121" s="1439"/>
      <c r="I121" s="1439"/>
      <c r="J121" s="1439"/>
      <c r="K121" s="1439"/>
      <c r="L121" s="1439"/>
      <c r="M121" s="1439"/>
      <c r="N121" s="1439"/>
      <c r="O121" s="1439"/>
      <c r="P121" s="1439"/>
      <c r="Q121" s="1439"/>
      <c r="R121" s="1439"/>
      <c r="S121" s="1439"/>
      <c r="T121" s="1439"/>
      <c r="U121" s="1439"/>
      <c r="V121" s="1439"/>
      <c r="W121" s="1439"/>
      <c r="X121" s="1439"/>
      <c r="Y121" s="1439"/>
      <c r="Z121" s="1439"/>
    </row>
    <row r="122">
      <c r="A122" s="1439"/>
      <c r="B122" s="1439"/>
      <c r="C122" s="1439"/>
      <c r="D122" s="1439"/>
      <c r="E122" s="1439"/>
      <c r="F122" s="1439"/>
      <c r="G122" s="1439"/>
      <c r="H122" s="1439"/>
      <c r="I122" s="1439"/>
      <c r="J122" s="1439"/>
      <c r="K122" s="1439"/>
      <c r="L122" s="1439"/>
      <c r="M122" s="1439"/>
      <c r="N122" s="1439"/>
      <c r="O122" s="1439"/>
      <c r="P122" s="1439"/>
      <c r="Q122" s="1439"/>
      <c r="R122" s="1439"/>
      <c r="S122" s="1439"/>
      <c r="T122" s="1439"/>
      <c r="U122" s="1439"/>
      <c r="V122" s="1439"/>
      <c r="W122" s="1439"/>
      <c r="X122" s="1439"/>
      <c r="Y122" s="1439"/>
      <c r="Z122" s="1439"/>
    </row>
    <row r="123">
      <c r="A123" s="1439"/>
      <c r="B123" s="1439"/>
      <c r="C123" s="1439"/>
      <c r="D123" s="1439"/>
      <c r="E123" s="1439"/>
      <c r="F123" s="1439"/>
      <c r="G123" s="1439"/>
      <c r="H123" s="1439"/>
      <c r="I123" s="1439"/>
      <c r="J123" s="1439"/>
      <c r="K123" s="1439"/>
      <c r="L123" s="1439"/>
      <c r="M123" s="1439"/>
      <c r="N123" s="1439"/>
      <c r="O123" s="1439"/>
      <c r="P123" s="1439"/>
      <c r="Q123" s="1439"/>
      <c r="R123" s="1439"/>
      <c r="S123" s="1439"/>
      <c r="T123" s="1439"/>
      <c r="U123" s="1439"/>
      <c r="V123" s="1439"/>
      <c r="W123" s="1439"/>
      <c r="X123" s="1439"/>
      <c r="Y123" s="1439"/>
      <c r="Z123" s="1439"/>
    </row>
    <row r="124">
      <c r="A124" s="1439"/>
      <c r="B124" s="1439"/>
      <c r="C124" s="1439"/>
      <c r="D124" s="1439"/>
      <c r="E124" s="1439"/>
      <c r="F124" s="1439"/>
      <c r="G124" s="1439"/>
      <c r="H124" s="1439"/>
      <c r="I124" s="1439"/>
      <c r="J124" s="1439"/>
      <c r="K124" s="1439"/>
      <c r="L124" s="1439"/>
      <c r="M124" s="1439"/>
      <c r="N124" s="1439"/>
      <c r="O124" s="1439"/>
      <c r="P124" s="1439"/>
      <c r="Q124" s="1439"/>
      <c r="R124" s="1439"/>
      <c r="S124" s="1439"/>
      <c r="T124" s="1439"/>
      <c r="U124" s="1439"/>
      <c r="V124" s="1439"/>
      <c r="W124" s="1439"/>
      <c r="X124" s="1439"/>
      <c r="Y124" s="1439"/>
      <c r="Z124" s="1439"/>
    </row>
    <row r="125">
      <c r="A125" s="1439"/>
      <c r="B125" s="1439"/>
      <c r="C125" s="1439"/>
      <c r="D125" s="1439"/>
      <c r="E125" s="1439"/>
      <c r="F125" s="1439"/>
      <c r="G125" s="1439"/>
      <c r="H125" s="1439"/>
      <c r="I125" s="1439"/>
      <c r="J125" s="1439"/>
      <c r="K125" s="1439"/>
      <c r="L125" s="1439"/>
      <c r="M125" s="1439"/>
      <c r="N125" s="1439"/>
      <c r="O125" s="1439"/>
      <c r="P125" s="1439"/>
      <c r="Q125" s="1439"/>
      <c r="R125" s="1439"/>
      <c r="S125" s="1439"/>
      <c r="T125" s="1439"/>
      <c r="U125" s="1439"/>
      <c r="V125" s="1439"/>
      <c r="W125" s="1439"/>
      <c r="X125" s="1439"/>
      <c r="Y125" s="1439"/>
      <c r="Z125" s="1439"/>
    </row>
    <row r="126">
      <c r="A126" s="1439"/>
      <c r="B126" s="1439"/>
      <c r="C126" s="1439"/>
      <c r="D126" s="1439"/>
      <c r="E126" s="1439"/>
      <c r="F126" s="1439"/>
      <c r="G126" s="1439"/>
      <c r="H126" s="1439"/>
      <c r="I126" s="1439"/>
      <c r="J126" s="1439"/>
      <c r="K126" s="1439"/>
      <c r="L126" s="1439"/>
      <c r="M126" s="1439"/>
      <c r="N126" s="1439"/>
      <c r="O126" s="1439"/>
      <c r="P126" s="1439"/>
      <c r="Q126" s="1439"/>
      <c r="R126" s="1439"/>
      <c r="S126" s="1439"/>
      <c r="T126" s="1439"/>
      <c r="U126" s="1439"/>
      <c r="V126" s="1439"/>
      <c r="W126" s="1439"/>
      <c r="X126" s="1439"/>
      <c r="Y126" s="1439"/>
      <c r="Z126" s="1439"/>
    </row>
    <row r="127">
      <c r="A127" s="1439"/>
      <c r="B127" s="1439"/>
      <c r="C127" s="1439"/>
      <c r="D127" s="1439"/>
      <c r="E127" s="1439"/>
      <c r="F127" s="1439"/>
      <c r="G127" s="1439"/>
      <c r="H127" s="1439"/>
      <c r="I127" s="1439"/>
      <c r="J127" s="1439"/>
      <c r="K127" s="1439"/>
      <c r="L127" s="1439"/>
      <c r="M127" s="1439"/>
      <c r="N127" s="1439"/>
      <c r="O127" s="1439"/>
      <c r="P127" s="1439"/>
      <c r="Q127" s="1439"/>
      <c r="R127" s="1439"/>
      <c r="S127" s="1439"/>
      <c r="T127" s="1439"/>
      <c r="U127" s="1439"/>
      <c r="V127" s="1439"/>
      <c r="W127" s="1439"/>
      <c r="X127" s="1439"/>
      <c r="Y127" s="1439"/>
      <c r="Z127" s="1439"/>
    </row>
    <row r="128">
      <c r="A128" s="1439"/>
      <c r="B128" s="1439"/>
      <c r="C128" s="1439"/>
      <c r="D128" s="1439"/>
      <c r="E128" s="1439"/>
      <c r="F128" s="1439"/>
      <c r="G128" s="1439"/>
      <c r="H128" s="1439"/>
      <c r="I128" s="1439"/>
      <c r="J128" s="1439"/>
      <c r="K128" s="1439"/>
      <c r="L128" s="1439"/>
      <c r="M128" s="1439"/>
      <c r="N128" s="1439"/>
      <c r="O128" s="1439"/>
      <c r="P128" s="1439"/>
      <c r="Q128" s="1439"/>
      <c r="R128" s="1439"/>
      <c r="S128" s="1439"/>
      <c r="T128" s="1439"/>
      <c r="U128" s="1439"/>
      <c r="V128" s="1439"/>
      <c r="W128" s="1439"/>
      <c r="X128" s="1439"/>
      <c r="Y128" s="1439"/>
      <c r="Z128" s="1439"/>
    </row>
    <row r="129">
      <c r="A129" s="1439"/>
      <c r="B129" s="1439"/>
      <c r="C129" s="1439"/>
      <c r="D129" s="1439"/>
      <c r="E129" s="1439"/>
      <c r="F129" s="1439"/>
      <c r="G129" s="1439"/>
      <c r="H129" s="1439"/>
      <c r="I129" s="1439"/>
      <c r="J129" s="1439"/>
      <c r="K129" s="1439"/>
      <c r="L129" s="1439"/>
      <c r="M129" s="1439"/>
      <c r="N129" s="1439"/>
      <c r="O129" s="1439"/>
      <c r="P129" s="1439"/>
      <c r="Q129" s="1439"/>
      <c r="R129" s="1439"/>
      <c r="S129" s="1439"/>
      <c r="T129" s="1439"/>
      <c r="U129" s="1439"/>
      <c r="V129" s="1439"/>
      <c r="W129" s="1439"/>
      <c r="X129" s="1439"/>
      <c r="Y129" s="1439"/>
      <c r="Z129" s="1439"/>
    </row>
    <row r="130">
      <c r="A130" s="1439"/>
      <c r="B130" s="1439"/>
      <c r="C130" s="1439"/>
      <c r="D130" s="1439"/>
      <c r="E130" s="1439"/>
      <c r="F130" s="1439"/>
      <c r="G130" s="1439"/>
      <c r="H130" s="1439"/>
      <c r="I130" s="1439"/>
      <c r="J130" s="1439"/>
      <c r="K130" s="1439"/>
      <c r="L130" s="1439"/>
      <c r="M130" s="1439"/>
      <c r="N130" s="1439"/>
      <c r="O130" s="1439"/>
      <c r="P130" s="1439"/>
      <c r="Q130" s="1439"/>
      <c r="R130" s="1439"/>
      <c r="S130" s="1439"/>
      <c r="T130" s="1439"/>
      <c r="U130" s="1439"/>
      <c r="V130" s="1439"/>
      <c r="W130" s="1439"/>
      <c r="X130" s="1439"/>
      <c r="Y130" s="1439"/>
      <c r="Z130" s="1439"/>
    </row>
    <row r="131">
      <c r="A131" s="1439"/>
      <c r="B131" s="1439"/>
      <c r="C131" s="1439"/>
      <c r="D131" s="1439"/>
      <c r="E131" s="1439"/>
      <c r="F131" s="1439"/>
      <c r="G131" s="1439"/>
      <c r="H131" s="1439"/>
      <c r="I131" s="1439"/>
      <c r="J131" s="1439"/>
      <c r="K131" s="1439"/>
      <c r="L131" s="1439"/>
      <c r="M131" s="1439"/>
      <c r="N131" s="1439"/>
      <c r="O131" s="1439"/>
      <c r="P131" s="1439"/>
      <c r="Q131" s="1439"/>
      <c r="R131" s="1439"/>
      <c r="S131" s="1439"/>
      <c r="T131" s="1439"/>
      <c r="U131" s="1439"/>
      <c r="V131" s="1439"/>
      <c r="W131" s="1439"/>
      <c r="X131" s="1439"/>
      <c r="Y131" s="1439"/>
      <c r="Z131" s="1439"/>
    </row>
    <row r="132">
      <c r="A132" s="1439"/>
      <c r="B132" s="1439"/>
      <c r="C132" s="1439"/>
      <c r="D132" s="1439"/>
      <c r="E132" s="1439"/>
      <c r="F132" s="1439"/>
      <c r="G132" s="1439"/>
      <c r="H132" s="1439"/>
      <c r="I132" s="1439"/>
      <c r="J132" s="1439"/>
      <c r="K132" s="1439"/>
      <c r="L132" s="1439"/>
      <c r="M132" s="1439"/>
      <c r="N132" s="1439"/>
      <c r="O132" s="1439"/>
      <c r="P132" s="1439"/>
      <c r="Q132" s="1439"/>
      <c r="R132" s="1439"/>
      <c r="S132" s="1439"/>
      <c r="T132" s="1439"/>
      <c r="U132" s="1439"/>
      <c r="V132" s="1439"/>
      <c r="W132" s="1439"/>
      <c r="X132" s="1439"/>
      <c r="Y132" s="1439"/>
      <c r="Z132" s="1439"/>
    </row>
    <row r="133">
      <c r="A133" s="1439"/>
      <c r="B133" s="1439"/>
      <c r="C133" s="1439"/>
      <c r="D133" s="1439"/>
      <c r="E133" s="1439"/>
      <c r="F133" s="1439"/>
      <c r="G133" s="1439"/>
      <c r="H133" s="1439"/>
      <c r="I133" s="1439"/>
      <c r="J133" s="1439"/>
      <c r="K133" s="1439"/>
      <c r="L133" s="1439"/>
      <c r="M133" s="1439"/>
      <c r="N133" s="1439"/>
      <c r="O133" s="1439"/>
      <c r="P133" s="1439"/>
      <c r="Q133" s="1439"/>
      <c r="R133" s="1439"/>
      <c r="S133" s="1439"/>
      <c r="T133" s="1439"/>
      <c r="U133" s="1439"/>
      <c r="V133" s="1439"/>
      <c r="W133" s="1439"/>
      <c r="X133" s="1439"/>
      <c r="Y133" s="1439"/>
      <c r="Z133" s="1439"/>
    </row>
    <row r="134">
      <c r="A134" s="1439"/>
      <c r="B134" s="1439"/>
      <c r="C134" s="1439"/>
      <c r="D134" s="1439"/>
      <c r="E134" s="1439"/>
      <c r="F134" s="1439"/>
      <c r="G134" s="1439"/>
      <c r="H134" s="1439"/>
      <c r="I134" s="1439"/>
      <c r="J134" s="1439"/>
      <c r="K134" s="1439"/>
      <c r="L134" s="1439"/>
      <c r="M134" s="1439"/>
      <c r="N134" s="1439"/>
      <c r="O134" s="1439"/>
      <c r="P134" s="1439"/>
      <c r="Q134" s="1439"/>
      <c r="R134" s="1439"/>
      <c r="S134" s="1439"/>
      <c r="T134" s="1439"/>
      <c r="U134" s="1439"/>
      <c r="V134" s="1439"/>
      <c r="W134" s="1439"/>
      <c r="X134" s="1439"/>
      <c r="Y134" s="1439"/>
      <c r="Z134" s="1439"/>
    </row>
    <row r="135">
      <c r="A135" s="1439"/>
      <c r="B135" s="1439"/>
      <c r="C135" s="1439"/>
      <c r="D135" s="1439"/>
      <c r="E135" s="1439"/>
      <c r="F135" s="1439"/>
      <c r="G135" s="1439"/>
      <c r="H135" s="1439"/>
      <c r="I135" s="1439"/>
      <c r="J135" s="1439"/>
      <c r="K135" s="1439"/>
      <c r="L135" s="1439"/>
      <c r="M135" s="1439"/>
      <c r="N135" s="1439"/>
      <c r="O135" s="1439"/>
      <c r="P135" s="1439"/>
      <c r="Q135" s="1439"/>
      <c r="R135" s="1439"/>
      <c r="S135" s="1439"/>
      <c r="T135" s="1439"/>
      <c r="U135" s="1439"/>
      <c r="V135" s="1439"/>
      <c r="W135" s="1439"/>
      <c r="X135" s="1439"/>
      <c r="Y135" s="1439"/>
      <c r="Z135" s="1439"/>
    </row>
    <row r="136">
      <c r="A136" s="1439"/>
      <c r="B136" s="1439"/>
      <c r="C136" s="1439"/>
      <c r="D136" s="1439"/>
      <c r="E136" s="1439"/>
      <c r="F136" s="1439"/>
      <c r="G136" s="1439"/>
      <c r="H136" s="1439"/>
      <c r="I136" s="1439"/>
      <c r="J136" s="1439"/>
      <c r="K136" s="1439"/>
      <c r="L136" s="1439"/>
      <c r="M136" s="1439"/>
      <c r="N136" s="1439"/>
      <c r="O136" s="1439"/>
      <c r="P136" s="1439"/>
      <c r="Q136" s="1439"/>
      <c r="R136" s="1439"/>
      <c r="S136" s="1439"/>
      <c r="T136" s="1439"/>
      <c r="U136" s="1439"/>
      <c r="V136" s="1439"/>
      <c r="W136" s="1439"/>
      <c r="X136" s="1439"/>
      <c r="Y136" s="1439"/>
      <c r="Z136" s="1439"/>
    </row>
    <row r="137">
      <c r="A137" s="1439"/>
      <c r="B137" s="1439"/>
      <c r="C137" s="1439"/>
      <c r="D137" s="1439"/>
      <c r="E137" s="1439"/>
      <c r="F137" s="1439"/>
      <c r="G137" s="1439"/>
      <c r="H137" s="1439"/>
      <c r="I137" s="1439"/>
      <c r="J137" s="1439"/>
      <c r="K137" s="1439"/>
      <c r="L137" s="1439"/>
      <c r="M137" s="1439"/>
      <c r="N137" s="1439"/>
      <c r="O137" s="1439"/>
      <c r="P137" s="1439"/>
      <c r="Q137" s="1439"/>
      <c r="R137" s="1439"/>
      <c r="S137" s="1439"/>
      <c r="T137" s="1439"/>
      <c r="U137" s="1439"/>
      <c r="V137" s="1439"/>
      <c r="W137" s="1439"/>
      <c r="X137" s="1439"/>
      <c r="Y137" s="1439"/>
      <c r="Z137" s="1439"/>
    </row>
    <row r="138">
      <c r="A138" s="1439"/>
      <c r="B138" s="1439"/>
      <c r="C138" s="1439"/>
      <c r="D138" s="1439"/>
      <c r="E138" s="1439"/>
      <c r="F138" s="1439"/>
      <c r="G138" s="1439"/>
      <c r="H138" s="1439"/>
      <c r="I138" s="1439"/>
      <c r="J138" s="1439"/>
      <c r="K138" s="1439"/>
      <c r="L138" s="1439"/>
      <c r="M138" s="1439"/>
      <c r="N138" s="1439"/>
      <c r="O138" s="1439"/>
      <c r="P138" s="1439"/>
      <c r="Q138" s="1439"/>
      <c r="R138" s="1439"/>
      <c r="S138" s="1439"/>
      <c r="T138" s="1439"/>
      <c r="U138" s="1439"/>
      <c r="V138" s="1439"/>
      <c r="W138" s="1439"/>
      <c r="X138" s="1439"/>
      <c r="Y138" s="1439"/>
      <c r="Z138" s="1439"/>
    </row>
    <row r="139">
      <c r="A139" s="1439"/>
      <c r="B139" s="1439"/>
      <c r="C139" s="1439"/>
      <c r="D139" s="1439"/>
      <c r="E139" s="1439"/>
      <c r="F139" s="1439"/>
      <c r="G139" s="1439"/>
      <c r="H139" s="1439"/>
      <c r="I139" s="1439"/>
      <c r="J139" s="1439"/>
      <c r="K139" s="1439"/>
      <c r="L139" s="1439"/>
      <c r="M139" s="1439"/>
      <c r="N139" s="1439"/>
      <c r="O139" s="1439"/>
      <c r="P139" s="1439"/>
      <c r="Q139" s="1439"/>
      <c r="R139" s="1439"/>
      <c r="S139" s="1439"/>
      <c r="T139" s="1439"/>
      <c r="U139" s="1439"/>
      <c r="V139" s="1439"/>
      <c r="W139" s="1439"/>
      <c r="X139" s="1439"/>
      <c r="Y139" s="1439"/>
      <c r="Z139" s="1439"/>
    </row>
    <row r="140">
      <c r="A140" s="1439"/>
      <c r="B140" s="1439"/>
      <c r="C140" s="1439"/>
      <c r="D140" s="1439"/>
      <c r="E140" s="1439"/>
      <c r="F140" s="1439"/>
      <c r="G140" s="1439"/>
      <c r="H140" s="1439"/>
      <c r="I140" s="1439"/>
      <c r="J140" s="1439"/>
      <c r="K140" s="1439"/>
      <c r="L140" s="1439"/>
      <c r="M140" s="1439"/>
      <c r="N140" s="1439"/>
      <c r="O140" s="1439"/>
      <c r="P140" s="1439"/>
      <c r="Q140" s="1439"/>
      <c r="R140" s="1439"/>
      <c r="S140" s="1439"/>
      <c r="T140" s="1439"/>
      <c r="U140" s="1439"/>
      <c r="V140" s="1439"/>
      <c r="W140" s="1439"/>
      <c r="X140" s="1439"/>
      <c r="Y140" s="1439"/>
      <c r="Z140" s="1439"/>
    </row>
    <row r="141">
      <c r="A141" s="1439"/>
      <c r="B141" s="1439"/>
      <c r="C141" s="1439"/>
      <c r="D141" s="1439"/>
      <c r="E141" s="1439"/>
      <c r="F141" s="1439"/>
      <c r="G141" s="1439"/>
      <c r="H141" s="1439"/>
      <c r="I141" s="1439"/>
      <c r="J141" s="1439"/>
      <c r="K141" s="1439"/>
      <c r="L141" s="1439"/>
      <c r="M141" s="1439"/>
      <c r="N141" s="1439"/>
      <c r="O141" s="1439"/>
      <c r="P141" s="1439"/>
      <c r="Q141" s="1439"/>
      <c r="R141" s="1439"/>
      <c r="S141" s="1439"/>
      <c r="T141" s="1439"/>
      <c r="U141" s="1439"/>
      <c r="V141" s="1439"/>
      <c r="W141" s="1439"/>
      <c r="X141" s="1439"/>
      <c r="Y141" s="1439"/>
      <c r="Z141" s="1439"/>
    </row>
    <row r="142">
      <c r="A142" s="1439"/>
      <c r="B142" s="1439"/>
      <c r="C142" s="1439"/>
      <c r="D142" s="1439"/>
      <c r="E142" s="1439"/>
      <c r="F142" s="1439"/>
      <c r="G142" s="1439"/>
      <c r="H142" s="1439"/>
      <c r="I142" s="1439"/>
      <c r="J142" s="1439"/>
      <c r="K142" s="1439"/>
      <c r="L142" s="1439"/>
      <c r="M142" s="1439"/>
      <c r="N142" s="1439"/>
      <c r="O142" s="1439"/>
      <c r="P142" s="1439"/>
      <c r="Q142" s="1439"/>
      <c r="R142" s="1439"/>
      <c r="S142" s="1439"/>
      <c r="T142" s="1439"/>
      <c r="U142" s="1439"/>
      <c r="V142" s="1439"/>
      <c r="W142" s="1439"/>
      <c r="X142" s="1439"/>
      <c r="Y142" s="1439"/>
      <c r="Z142" s="1439"/>
    </row>
    <row r="143">
      <c r="A143" s="1439"/>
      <c r="B143" s="1439"/>
      <c r="C143" s="1439"/>
      <c r="D143" s="1439"/>
      <c r="E143" s="1439"/>
      <c r="F143" s="1439"/>
      <c r="G143" s="1439"/>
      <c r="H143" s="1439"/>
      <c r="I143" s="1439"/>
      <c r="J143" s="1439"/>
      <c r="K143" s="1439"/>
      <c r="L143" s="1439"/>
      <c r="M143" s="1439"/>
      <c r="N143" s="1439"/>
      <c r="O143" s="1439"/>
      <c r="P143" s="1439"/>
      <c r="Q143" s="1439"/>
      <c r="R143" s="1439"/>
      <c r="S143" s="1439"/>
      <c r="T143" s="1439"/>
      <c r="U143" s="1439"/>
      <c r="V143" s="1439"/>
      <c r="W143" s="1439"/>
      <c r="X143" s="1439"/>
      <c r="Y143" s="1439"/>
      <c r="Z143" s="1439"/>
    </row>
    <row r="144">
      <c r="A144" s="1439"/>
      <c r="B144" s="1439"/>
      <c r="C144" s="1439"/>
      <c r="D144" s="1439"/>
      <c r="E144" s="1439"/>
      <c r="F144" s="1439"/>
      <c r="G144" s="1439"/>
      <c r="H144" s="1439"/>
      <c r="I144" s="1439"/>
      <c r="J144" s="1439"/>
      <c r="K144" s="1439"/>
      <c r="L144" s="1439"/>
      <c r="M144" s="1439"/>
      <c r="N144" s="1439"/>
      <c r="O144" s="1439"/>
      <c r="P144" s="1439"/>
      <c r="Q144" s="1439"/>
      <c r="R144" s="1439"/>
      <c r="S144" s="1439"/>
      <c r="T144" s="1439"/>
      <c r="U144" s="1439"/>
      <c r="V144" s="1439"/>
      <c r="W144" s="1439"/>
      <c r="X144" s="1439"/>
      <c r="Y144" s="1439"/>
      <c r="Z144" s="1439"/>
    </row>
    <row r="145">
      <c r="A145" s="1439"/>
      <c r="B145" s="1439"/>
      <c r="C145" s="1439"/>
      <c r="D145" s="1439"/>
      <c r="E145" s="1439"/>
      <c r="F145" s="1439"/>
      <c r="G145" s="1439"/>
      <c r="H145" s="1439"/>
      <c r="I145" s="1439"/>
      <c r="J145" s="1439"/>
      <c r="K145" s="1439"/>
      <c r="L145" s="1439"/>
      <c r="M145" s="1439"/>
      <c r="N145" s="1439"/>
      <c r="O145" s="1439"/>
      <c r="P145" s="1439"/>
      <c r="Q145" s="1439"/>
      <c r="R145" s="1439"/>
      <c r="S145" s="1439"/>
      <c r="T145" s="1439"/>
      <c r="U145" s="1439"/>
      <c r="V145" s="1439"/>
      <c r="W145" s="1439"/>
      <c r="X145" s="1439"/>
      <c r="Y145" s="1439"/>
      <c r="Z145" s="1439"/>
    </row>
    <row r="146">
      <c r="A146" s="1439"/>
      <c r="B146" s="1439"/>
      <c r="C146" s="1439"/>
      <c r="D146" s="1439"/>
      <c r="E146" s="1439"/>
      <c r="F146" s="1439"/>
      <c r="G146" s="1439"/>
      <c r="H146" s="1439"/>
      <c r="I146" s="1439"/>
      <c r="J146" s="1439"/>
      <c r="K146" s="1439"/>
      <c r="L146" s="1439"/>
      <c r="M146" s="1439"/>
      <c r="N146" s="1439"/>
      <c r="O146" s="1439"/>
      <c r="P146" s="1439"/>
      <c r="Q146" s="1439"/>
      <c r="R146" s="1439"/>
      <c r="S146" s="1439"/>
      <c r="T146" s="1439"/>
      <c r="U146" s="1439"/>
      <c r="V146" s="1439"/>
      <c r="W146" s="1439"/>
      <c r="X146" s="1439"/>
      <c r="Y146" s="1439"/>
      <c r="Z146" s="1439"/>
    </row>
    <row r="147">
      <c r="A147" s="1439"/>
      <c r="B147" s="1439"/>
      <c r="C147" s="1439"/>
      <c r="D147" s="1439"/>
      <c r="E147" s="1439"/>
      <c r="F147" s="1439"/>
      <c r="G147" s="1439"/>
      <c r="H147" s="1439"/>
      <c r="I147" s="1439"/>
      <c r="J147" s="1439"/>
      <c r="K147" s="1439"/>
      <c r="L147" s="1439"/>
      <c r="M147" s="1439"/>
      <c r="N147" s="1439"/>
      <c r="O147" s="1439"/>
      <c r="P147" s="1439"/>
      <c r="Q147" s="1439"/>
      <c r="R147" s="1439"/>
      <c r="S147" s="1439"/>
      <c r="T147" s="1439"/>
      <c r="U147" s="1439"/>
      <c r="V147" s="1439"/>
      <c r="W147" s="1439"/>
      <c r="X147" s="1439"/>
      <c r="Y147" s="1439"/>
      <c r="Z147" s="1439"/>
    </row>
    <row r="148">
      <c r="A148" s="1439"/>
      <c r="B148" s="1439"/>
      <c r="C148" s="1439"/>
      <c r="D148" s="1439"/>
      <c r="E148" s="1439"/>
      <c r="F148" s="1439"/>
      <c r="G148" s="1439"/>
      <c r="H148" s="1439"/>
      <c r="I148" s="1439"/>
      <c r="J148" s="1439"/>
      <c r="K148" s="1439"/>
      <c r="L148" s="1439"/>
      <c r="M148" s="1439"/>
      <c r="N148" s="1439"/>
      <c r="O148" s="1439"/>
      <c r="P148" s="1439"/>
      <c r="Q148" s="1439"/>
      <c r="R148" s="1439"/>
      <c r="S148" s="1439"/>
      <c r="T148" s="1439"/>
      <c r="U148" s="1439"/>
      <c r="V148" s="1439"/>
      <c r="W148" s="1439"/>
      <c r="X148" s="1439"/>
      <c r="Y148" s="1439"/>
      <c r="Z148" s="1439"/>
    </row>
    <row r="149">
      <c r="A149" s="1439"/>
      <c r="B149" s="1439"/>
      <c r="C149" s="1439"/>
      <c r="D149" s="1439"/>
      <c r="E149" s="1439"/>
      <c r="F149" s="1439"/>
      <c r="G149" s="1439"/>
      <c r="H149" s="1439"/>
      <c r="I149" s="1439"/>
      <c r="J149" s="1439"/>
      <c r="K149" s="1439"/>
      <c r="L149" s="1439"/>
      <c r="M149" s="1439"/>
      <c r="N149" s="1439"/>
      <c r="O149" s="1439"/>
      <c r="P149" s="1439"/>
      <c r="Q149" s="1439"/>
      <c r="R149" s="1439"/>
      <c r="S149" s="1439"/>
      <c r="T149" s="1439"/>
      <c r="U149" s="1439"/>
      <c r="V149" s="1439"/>
      <c r="W149" s="1439"/>
      <c r="X149" s="1439"/>
      <c r="Y149" s="1439"/>
      <c r="Z149" s="1439"/>
    </row>
    <row r="150">
      <c r="A150" s="1439"/>
      <c r="B150" s="1439"/>
      <c r="C150" s="1439"/>
      <c r="D150" s="1439"/>
      <c r="E150" s="1439"/>
      <c r="F150" s="1439"/>
      <c r="G150" s="1439"/>
      <c r="H150" s="1439"/>
      <c r="I150" s="1439"/>
      <c r="J150" s="1439"/>
      <c r="K150" s="1439"/>
      <c r="L150" s="1439"/>
      <c r="M150" s="1439"/>
      <c r="N150" s="1439"/>
      <c r="O150" s="1439"/>
      <c r="P150" s="1439"/>
      <c r="Q150" s="1439"/>
      <c r="R150" s="1439"/>
      <c r="S150" s="1439"/>
      <c r="T150" s="1439"/>
      <c r="U150" s="1439"/>
      <c r="V150" s="1439"/>
      <c r="W150" s="1439"/>
      <c r="X150" s="1439"/>
      <c r="Y150" s="1439"/>
      <c r="Z150" s="1439"/>
    </row>
    <row r="151">
      <c r="A151" s="1439"/>
      <c r="B151" s="1439"/>
      <c r="C151" s="1439"/>
      <c r="D151" s="1439"/>
      <c r="E151" s="1439"/>
      <c r="F151" s="1439"/>
      <c r="G151" s="1439"/>
      <c r="H151" s="1439"/>
      <c r="I151" s="1439"/>
      <c r="J151" s="1439"/>
      <c r="K151" s="1439"/>
      <c r="L151" s="1439"/>
      <c r="M151" s="1439"/>
      <c r="N151" s="1439"/>
      <c r="O151" s="1439"/>
      <c r="P151" s="1439"/>
      <c r="Q151" s="1439"/>
      <c r="R151" s="1439"/>
      <c r="S151" s="1439"/>
      <c r="T151" s="1439"/>
      <c r="U151" s="1439"/>
      <c r="V151" s="1439"/>
      <c r="W151" s="1439"/>
      <c r="X151" s="1439"/>
      <c r="Y151" s="1439"/>
      <c r="Z151" s="1439"/>
    </row>
    <row r="152">
      <c r="A152" s="1439"/>
      <c r="B152" s="1439"/>
      <c r="C152" s="1439"/>
      <c r="D152" s="1439"/>
      <c r="E152" s="1439"/>
      <c r="F152" s="1439"/>
      <c r="G152" s="1439"/>
      <c r="H152" s="1439"/>
      <c r="I152" s="1439"/>
      <c r="J152" s="1439"/>
      <c r="K152" s="1439"/>
      <c r="L152" s="1439"/>
      <c r="M152" s="1439"/>
      <c r="N152" s="1439"/>
      <c r="O152" s="1439"/>
      <c r="P152" s="1439"/>
      <c r="Q152" s="1439"/>
      <c r="R152" s="1439"/>
      <c r="S152" s="1439"/>
      <c r="T152" s="1439"/>
      <c r="U152" s="1439"/>
      <c r="V152" s="1439"/>
      <c r="W152" s="1439"/>
      <c r="X152" s="1439"/>
      <c r="Y152" s="1439"/>
      <c r="Z152" s="1439"/>
    </row>
    <row r="153">
      <c r="A153" s="1439"/>
      <c r="B153" s="1439"/>
      <c r="C153" s="1439"/>
      <c r="D153" s="1439"/>
      <c r="E153" s="1439"/>
      <c r="F153" s="1439"/>
      <c r="G153" s="1439"/>
      <c r="H153" s="1439"/>
      <c r="I153" s="1439"/>
      <c r="J153" s="1439"/>
      <c r="K153" s="1439"/>
      <c r="L153" s="1439"/>
      <c r="M153" s="1439"/>
      <c r="N153" s="1439"/>
      <c r="O153" s="1439"/>
      <c r="P153" s="1439"/>
      <c r="Q153" s="1439"/>
      <c r="R153" s="1439"/>
      <c r="S153" s="1439"/>
      <c r="T153" s="1439"/>
      <c r="U153" s="1439"/>
      <c r="V153" s="1439"/>
      <c r="W153" s="1439"/>
      <c r="X153" s="1439"/>
      <c r="Y153" s="1439"/>
      <c r="Z153" s="1439"/>
    </row>
    <row r="154">
      <c r="A154" s="1439"/>
      <c r="B154" s="1439"/>
      <c r="C154" s="1439"/>
      <c r="D154" s="1439"/>
      <c r="E154" s="1439"/>
      <c r="F154" s="1439"/>
      <c r="G154" s="1439"/>
      <c r="H154" s="1439"/>
      <c r="I154" s="1439"/>
      <c r="J154" s="1439"/>
      <c r="K154" s="1439"/>
      <c r="L154" s="1439"/>
      <c r="M154" s="1439"/>
      <c r="N154" s="1439"/>
      <c r="O154" s="1439"/>
      <c r="P154" s="1439"/>
      <c r="Q154" s="1439"/>
      <c r="R154" s="1439"/>
      <c r="S154" s="1439"/>
      <c r="T154" s="1439"/>
      <c r="U154" s="1439"/>
      <c r="V154" s="1439"/>
      <c r="W154" s="1439"/>
      <c r="X154" s="1439"/>
      <c r="Y154" s="1439"/>
      <c r="Z154" s="1439"/>
    </row>
    <row r="155">
      <c r="A155" s="1439"/>
      <c r="B155" s="1439"/>
      <c r="C155" s="1439"/>
      <c r="D155" s="1439"/>
      <c r="E155" s="1439"/>
      <c r="F155" s="1439"/>
      <c r="G155" s="1439"/>
      <c r="H155" s="1439"/>
      <c r="I155" s="1439"/>
      <c r="J155" s="1439"/>
      <c r="K155" s="1439"/>
      <c r="L155" s="1439"/>
      <c r="M155" s="1439"/>
      <c r="N155" s="1439"/>
      <c r="O155" s="1439"/>
      <c r="P155" s="1439"/>
      <c r="Q155" s="1439"/>
      <c r="R155" s="1439"/>
      <c r="S155" s="1439"/>
      <c r="T155" s="1439"/>
      <c r="U155" s="1439"/>
      <c r="V155" s="1439"/>
      <c r="W155" s="1439"/>
      <c r="X155" s="1439"/>
      <c r="Y155" s="1439"/>
      <c r="Z155" s="1439"/>
    </row>
    <row r="156">
      <c r="A156" s="1439"/>
      <c r="B156" s="1439"/>
      <c r="C156" s="1439"/>
      <c r="D156" s="1439"/>
      <c r="E156" s="1439"/>
      <c r="F156" s="1439"/>
      <c r="G156" s="1439"/>
      <c r="H156" s="1439"/>
      <c r="I156" s="1439"/>
      <c r="J156" s="1439"/>
      <c r="K156" s="1439"/>
      <c r="L156" s="1439"/>
      <c r="M156" s="1439"/>
      <c r="N156" s="1439"/>
      <c r="O156" s="1439"/>
      <c r="P156" s="1439"/>
      <c r="Q156" s="1439"/>
      <c r="R156" s="1439"/>
      <c r="S156" s="1439"/>
      <c r="T156" s="1439"/>
      <c r="U156" s="1439"/>
      <c r="V156" s="1439"/>
      <c r="W156" s="1439"/>
      <c r="X156" s="1439"/>
      <c r="Y156" s="1439"/>
      <c r="Z156" s="1439"/>
    </row>
    <row r="157">
      <c r="A157" s="1439"/>
      <c r="B157" s="1439"/>
      <c r="C157" s="1439"/>
      <c r="D157" s="1439"/>
      <c r="E157" s="1439"/>
      <c r="F157" s="1439"/>
      <c r="G157" s="1439"/>
      <c r="H157" s="1439"/>
      <c r="I157" s="1439"/>
      <c r="J157" s="1439"/>
      <c r="K157" s="1439"/>
      <c r="L157" s="1439"/>
      <c r="M157" s="1439"/>
      <c r="N157" s="1439"/>
      <c r="O157" s="1439"/>
      <c r="P157" s="1439"/>
      <c r="Q157" s="1439"/>
      <c r="R157" s="1439"/>
      <c r="S157" s="1439"/>
      <c r="T157" s="1439"/>
      <c r="U157" s="1439"/>
      <c r="V157" s="1439"/>
      <c r="W157" s="1439"/>
      <c r="X157" s="1439"/>
      <c r="Y157" s="1439"/>
      <c r="Z157" s="1439"/>
    </row>
    <row r="158">
      <c r="A158" s="1439"/>
      <c r="B158" s="1439"/>
      <c r="C158" s="1439"/>
      <c r="D158" s="1439"/>
      <c r="E158" s="1439"/>
      <c r="F158" s="1439"/>
      <c r="G158" s="1439"/>
      <c r="H158" s="1439"/>
      <c r="I158" s="1439"/>
      <c r="J158" s="1439"/>
      <c r="K158" s="1439"/>
      <c r="L158" s="1439"/>
      <c r="M158" s="1439"/>
      <c r="N158" s="1439"/>
      <c r="O158" s="1439"/>
      <c r="P158" s="1439"/>
      <c r="Q158" s="1439"/>
      <c r="R158" s="1439"/>
      <c r="S158" s="1439"/>
      <c r="T158" s="1439"/>
      <c r="U158" s="1439"/>
      <c r="V158" s="1439"/>
      <c r="W158" s="1439"/>
      <c r="X158" s="1439"/>
      <c r="Y158" s="1439"/>
      <c r="Z158" s="1439"/>
    </row>
    <row r="159">
      <c r="A159" s="1439"/>
      <c r="B159" s="1439"/>
      <c r="C159" s="1439"/>
      <c r="D159" s="1439"/>
      <c r="E159" s="1439"/>
      <c r="F159" s="1439"/>
      <c r="G159" s="1439"/>
      <c r="H159" s="1439"/>
      <c r="I159" s="1439"/>
      <c r="J159" s="1439"/>
      <c r="K159" s="1439"/>
      <c r="L159" s="1439"/>
      <c r="M159" s="1439"/>
      <c r="N159" s="1439"/>
      <c r="O159" s="1439"/>
      <c r="P159" s="1439"/>
      <c r="Q159" s="1439"/>
      <c r="R159" s="1439"/>
      <c r="S159" s="1439"/>
      <c r="T159" s="1439"/>
      <c r="U159" s="1439"/>
      <c r="V159" s="1439"/>
      <c r="W159" s="1439"/>
      <c r="X159" s="1439"/>
      <c r="Y159" s="1439"/>
      <c r="Z159" s="1439"/>
    </row>
    <row r="160">
      <c r="A160" s="1439"/>
      <c r="B160" s="1439"/>
      <c r="C160" s="1439"/>
      <c r="D160" s="1439"/>
      <c r="E160" s="1439"/>
      <c r="F160" s="1439"/>
      <c r="G160" s="1439"/>
      <c r="H160" s="1439"/>
      <c r="I160" s="1439"/>
      <c r="J160" s="1439"/>
      <c r="K160" s="1439"/>
      <c r="L160" s="1439"/>
      <c r="M160" s="1439"/>
      <c r="N160" s="1439"/>
      <c r="O160" s="1439"/>
      <c r="P160" s="1439"/>
      <c r="Q160" s="1439"/>
      <c r="R160" s="1439"/>
      <c r="S160" s="1439"/>
      <c r="T160" s="1439"/>
      <c r="U160" s="1439"/>
      <c r="V160" s="1439"/>
      <c r="W160" s="1439"/>
      <c r="X160" s="1439"/>
      <c r="Y160" s="1439"/>
      <c r="Z160" s="1439"/>
    </row>
    <row r="161">
      <c r="A161" s="1439"/>
      <c r="B161" s="1439"/>
      <c r="C161" s="1439"/>
      <c r="D161" s="1439"/>
      <c r="E161" s="1439"/>
      <c r="F161" s="1439"/>
      <c r="G161" s="1439"/>
      <c r="H161" s="1439"/>
      <c r="I161" s="1439"/>
      <c r="J161" s="1439"/>
      <c r="K161" s="1439"/>
      <c r="L161" s="1439"/>
      <c r="M161" s="1439"/>
      <c r="N161" s="1439"/>
      <c r="O161" s="1439"/>
      <c r="P161" s="1439"/>
      <c r="Q161" s="1439"/>
      <c r="R161" s="1439"/>
      <c r="S161" s="1439"/>
      <c r="T161" s="1439"/>
      <c r="U161" s="1439"/>
      <c r="V161" s="1439"/>
      <c r="W161" s="1439"/>
      <c r="X161" s="1439"/>
      <c r="Y161" s="1439"/>
      <c r="Z161" s="1439"/>
    </row>
    <row r="162">
      <c r="A162" s="1439"/>
      <c r="B162" s="1439"/>
      <c r="C162" s="1439"/>
      <c r="D162" s="1439"/>
      <c r="E162" s="1439"/>
      <c r="F162" s="1439"/>
      <c r="G162" s="1439"/>
      <c r="H162" s="1439"/>
      <c r="I162" s="1439"/>
      <c r="J162" s="1439"/>
      <c r="K162" s="1439"/>
      <c r="L162" s="1439"/>
      <c r="M162" s="1439"/>
      <c r="N162" s="1439"/>
      <c r="O162" s="1439"/>
      <c r="P162" s="1439"/>
      <c r="Q162" s="1439"/>
      <c r="R162" s="1439"/>
      <c r="S162" s="1439"/>
      <c r="T162" s="1439"/>
      <c r="U162" s="1439"/>
      <c r="V162" s="1439"/>
      <c r="W162" s="1439"/>
      <c r="X162" s="1439"/>
      <c r="Y162" s="1439"/>
      <c r="Z162" s="1439"/>
    </row>
    <row r="163">
      <c r="A163" s="1439"/>
      <c r="B163" s="1439"/>
      <c r="C163" s="1439"/>
      <c r="D163" s="1439"/>
      <c r="E163" s="1439"/>
      <c r="F163" s="1439"/>
      <c r="G163" s="1439"/>
      <c r="H163" s="1439"/>
      <c r="I163" s="1439"/>
      <c r="J163" s="1439"/>
      <c r="K163" s="1439"/>
      <c r="L163" s="1439"/>
      <c r="M163" s="1439"/>
      <c r="N163" s="1439"/>
      <c r="O163" s="1439"/>
      <c r="P163" s="1439"/>
      <c r="Q163" s="1439"/>
      <c r="R163" s="1439"/>
      <c r="S163" s="1439"/>
      <c r="T163" s="1439"/>
      <c r="U163" s="1439"/>
      <c r="V163" s="1439"/>
      <c r="W163" s="1439"/>
      <c r="X163" s="1439"/>
      <c r="Y163" s="1439"/>
      <c r="Z163" s="1439"/>
    </row>
    <row r="164">
      <c r="A164" s="1439"/>
      <c r="B164" s="1439"/>
      <c r="C164" s="1439"/>
      <c r="D164" s="1439"/>
      <c r="E164" s="1439"/>
      <c r="F164" s="1439"/>
      <c r="G164" s="1439"/>
      <c r="H164" s="1439"/>
      <c r="I164" s="1439"/>
      <c r="J164" s="1439"/>
      <c r="K164" s="1439"/>
      <c r="L164" s="1439"/>
      <c r="M164" s="1439"/>
      <c r="N164" s="1439"/>
      <c r="O164" s="1439"/>
      <c r="P164" s="1439"/>
      <c r="Q164" s="1439"/>
      <c r="R164" s="1439"/>
      <c r="S164" s="1439"/>
      <c r="T164" s="1439"/>
      <c r="U164" s="1439"/>
      <c r="V164" s="1439"/>
      <c r="W164" s="1439"/>
      <c r="X164" s="1439"/>
      <c r="Y164" s="1439"/>
      <c r="Z164" s="1439"/>
    </row>
    <row r="165">
      <c r="A165" s="1439"/>
      <c r="B165" s="1439"/>
      <c r="C165" s="1439"/>
      <c r="D165" s="1439"/>
      <c r="E165" s="1439"/>
      <c r="F165" s="1439"/>
      <c r="G165" s="1439"/>
      <c r="H165" s="1439"/>
      <c r="I165" s="1439"/>
      <c r="J165" s="1439"/>
      <c r="K165" s="1439"/>
      <c r="L165" s="1439"/>
      <c r="M165" s="1439"/>
      <c r="N165" s="1439"/>
      <c r="O165" s="1439"/>
      <c r="P165" s="1439"/>
      <c r="Q165" s="1439"/>
      <c r="R165" s="1439"/>
      <c r="S165" s="1439"/>
      <c r="T165" s="1439"/>
      <c r="U165" s="1439"/>
      <c r="V165" s="1439"/>
      <c r="W165" s="1439"/>
      <c r="X165" s="1439"/>
      <c r="Y165" s="1439"/>
      <c r="Z165" s="1439"/>
    </row>
    <row r="166">
      <c r="A166" s="1439"/>
      <c r="B166" s="1439"/>
      <c r="C166" s="1439"/>
      <c r="D166" s="1439"/>
      <c r="E166" s="1439"/>
      <c r="F166" s="1439"/>
      <c r="G166" s="1439"/>
      <c r="H166" s="1439"/>
      <c r="I166" s="1439"/>
      <c r="J166" s="1439"/>
      <c r="K166" s="1439"/>
      <c r="L166" s="1439"/>
      <c r="M166" s="1439"/>
      <c r="N166" s="1439"/>
      <c r="O166" s="1439"/>
      <c r="P166" s="1439"/>
      <c r="Q166" s="1439"/>
      <c r="R166" s="1439"/>
      <c r="S166" s="1439"/>
      <c r="T166" s="1439"/>
      <c r="U166" s="1439"/>
      <c r="V166" s="1439"/>
      <c r="W166" s="1439"/>
      <c r="X166" s="1439"/>
      <c r="Y166" s="1439"/>
      <c r="Z166" s="1439"/>
    </row>
    <row r="167">
      <c r="A167" s="1439"/>
      <c r="B167" s="1439"/>
      <c r="C167" s="1439"/>
      <c r="D167" s="1439"/>
      <c r="E167" s="1439"/>
      <c r="F167" s="1439"/>
      <c r="G167" s="1439"/>
      <c r="H167" s="1439"/>
      <c r="I167" s="1439"/>
      <c r="J167" s="1439"/>
      <c r="K167" s="1439"/>
      <c r="L167" s="1439"/>
      <c r="M167" s="1439"/>
      <c r="N167" s="1439"/>
      <c r="O167" s="1439"/>
      <c r="P167" s="1439"/>
      <c r="Q167" s="1439"/>
      <c r="R167" s="1439"/>
      <c r="S167" s="1439"/>
      <c r="T167" s="1439"/>
      <c r="U167" s="1439"/>
      <c r="V167" s="1439"/>
      <c r="W167" s="1439"/>
      <c r="X167" s="1439"/>
      <c r="Y167" s="1439"/>
      <c r="Z167" s="1439"/>
    </row>
    <row r="168">
      <c r="A168" s="1439"/>
      <c r="B168" s="1439"/>
      <c r="C168" s="1439"/>
      <c r="D168" s="1439"/>
      <c r="E168" s="1439"/>
      <c r="F168" s="1439"/>
      <c r="G168" s="1439"/>
      <c r="H168" s="1439"/>
      <c r="I168" s="1439"/>
      <c r="J168" s="1439"/>
      <c r="K168" s="1439"/>
      <c r="L168" s="1439"/>
      <c r="M168" s="1439"/>
      <c r="N168" s="1439"/>
      <c r="O168" s="1439"/>
      <c r="P168" s="1439"/>
      <c r="Q168" s="1439"/>
      <c r="R168" s="1439"/>
      <c r="S168" s="1439"/>
      <c r="T168" s="1439"/>
      <c r="U168" s="1439"/>
      <c r="V168" s="1439"/>
      <c r="W168" s="1439"/>
      <c r="X168" s="1439"/>
      <c r="Y168" s="1439"/>
      <c r="Z168" s="1439"/>
    </row>
    <row r="169">
      <c r="A169" s="1439"/>
      <c r="B169" s="1439"/>
      <c r="C169" s="1439"/>
      <c r="D169" s="1439"/>
      <c r="E169" s="1439"/>
      <c r="F169" s="1439"/>
      <c r="G169" s="1439"/>
      <c r="H169" s="1439"/>
      <c r="I169" s="1439"/>
      <c r="J169" s="1439"/>
      <c r="K169" s="1439"/>
      <c r="L169" s="1439"/>
      <c r="M169" s="1439"/>
      <c r="N169" s="1439"/>
      <c r="O169" s="1439"/>
      <c r="P169" s="1439"/>
      <c r="Q169" s="1439"/>
      <c r="R169" s="1439"/>
      <c r="S169" s="1439"/>
      <c r="T169" s="1439"/>
      <c r="U169" s="1439"/>
      <c r="V169" s="1439"/>
      <c r="W169" s="1439"/>
      <c r="X169" s="1439"/>
      <c r="Y169" s="1439"/>
      <c r="Z169" s="1439"/>
    </row>
    <row r="170">
      <c r="A170" s="1439"/>
      <c r="B170" s="1439"/>
      <c r="C170" s="1439"/>
      <c r="D170" s="1439"/>
      <c r="E170" s="1439"/>
      <c r="F170" s="1439"/>
      <c r="G170" s="1439"/>
      <c r="H170" s="1439"/>
      <c r="I170" s="1439"/>
      <c r="J170" s="1439"/>
      <c r="K170" s="1439"/>
      <c r="L170" s="1439"/>
      <c r="M170" s="1439"/>
      <c r="N170" s="1439"/>
      <c r="O170" s="1439"/>
      <c r="P170" s="1439"/>
      <c r="Q170" s="1439"/>
      <c r="R170" s="1439"/>
      <c r="S170" s="1439"/>
      <c r="T170" s="1439"/>
      <c r="U170" s="1439"/>
      <c r="V170" s="1439"/>
      <c r="W170" s="1439"/>
      <c r="X170" s="1439"/>
      <c r="Y170" s="1439"/>
      <c r="Z170" s="1439"/>
    </row>
    <row r="171">
      <c r="A171" s="1439"/>
      <c r="B171" s="1439"/>
      <c r="C171" s="1439"/>
      <c r="D171" s="1439"/>
      <c r="E171" s="1439"/>
      <c r="F171" s="1439"/>
      <c r="G171" s="1439"/>
      <c r="H171" s="1439"/>
      <c r="I171" s="1439"/>
      <c r="J171" s="1439"/>
      <c r="K171" s="1439"/>
      <c r="L171" s="1439"/>
      <c r="M171" s="1439"/>
      <c r="N171" s="1439"/>
      <c r="O171" s="1439"/>
      <c r="P171" s="1439"/>
      <c r="Q171" s="1439"/>
      <c r="R171" s="1439"/>
      <c r="S171" s="1439"/>
      <c r="T171" s="1439"/>
      <c r="U171" s="1439"/>
      <c r="V171" s="1439"/>
      <c r="W171" s="1439"/>
      <c r="X171" s="1439"/>
      <c r="Y171" s="1439"/>
      <c r="Z171" s="1439"/>
    </row>
    <row r="172">
      <c r="A172" s="1439"/>
      <c r="B172" s="1439"/>
      <c r="C172" s="1439"/>
      <c r="D172" s="1439"/>
      <c r="E172" s="1439"/>
      <c r="F172" s="1439"/>
      <c r="G172" s="1439"/>
      <c r="H172" s="1439"/>
      <c r="I172" s="1439"/>
      <c r="J172" s="1439"/>
      <c r="K172" s="1439"/>
      <c r="L172" s="1439"/>
      <c r="M172" s="1439"/>
      <c r="N172" s="1439"/>
      <c r="O172" s="1439"/>
      <c r="P172" s="1439"/>
      <c r="Q172" s="1439"/>
      <c r="R172" s="1439"/>
      <c r="S172" s="1439"/>
      <c r="T172" s="1439"/>
      <c r="U172" s="1439"/>
      <c r="V172" s="1439"/>
      <c r="W172" s="1439"/>
      <c r="X172" s="1439"/>
      <c r="Y172" s="1439"/>
      <c r="Z172" s="1439"/>
    </row>
    <row r="173">
      <c r="A173" s="1439"/>
      <c r="B173" s="1439"/>
      <c r="C173" s="1439"/>
      <c r="D173" s="1439"/>
      <c r="E173" s="1439"/>
      <c r="F173" s="1439"/>
      <c r="G173" s="1439"/>
      <c r="H173" s="1439"/>
      <c r="I173" s="1439"/>
      <c r="J173" s="1439"/>
      <c r="K173" s="1439"/>
      <c r="L173" s="1439"/>
      <c r="M173" s="1439"/>
      <c r="N173" s="1439"/>
      <c r="O173" s="1439"/>
      <c r="P173" s="1439"/>
      <c r="Q173" s="1439"/>
      <c r="R173" s="1439"/>
      <c r="S173" s="1439"/>
      <c r="T173" s="1439"/>
      <c r="U173" s="1439"/>
      <c r="V173" s="1439"/>
      <c r="W173" s="1439"/>
      <c r="X173" s="1439"/>
      <c r="Y173" s="1439"/>
      <c r="Z173" s="1439"/>
    </row>
    <row r="174">
      <c r="A174" s="1439"/>
      <c r="B174" s="1439"/>
      <c r="C174" s="1439"/>
      <c r="D174" s="1439"/>
      <c r="E174" s="1439"/>
      <c r="F174" s="1439"/>
      <c r="G174" s="1439"/>
      <c r="H174" s="1439"/>
      <c r="I174" s="1439"/>
      <c r="J174" s="1439"/>
      <c r="K174" s="1439"/>
      <c r="L174" s="1439"/>
      <c r="M174" s="1439"/>
      <c r="N174" s="1439"/>
      <c r="O174" s="1439"/>
      <c r="P174" s="1439"/>
      <c r="Q174" s="1439"/>
      <c r="R174" s="1439"/>
      <c r="S174" s="1439"/>
      <c r="T174" s="1439"/>
      <c r="U174" s="1439"/>
      <c r="V174" s="1439"/>
      <c r="W174" s="1439"/>
      <c r="X174" s="1439"/>
      <c r="Y174" s="1439"/>
      <c r="Z174" s="1439"/>
    </row>
    <row r="175">
      <c r="A175" s="1439"/>
      <c r="B175" s="1439"/>
      <c r="C175" s="1439"/>
      <c r="D175" s="1439"/>
      <c r="E175" s="1439"/>
      <c r="F175" s="1439"/>
      <c r="G175" s="1439"/>
      <c r="H175" s="1439"/>
      <c r="I175" s="1439"/>
      <c r="J175" s="1439"/>
      <c r="K175" s="1439"/>
      <c r="L175" s="1439"/>
      <c r="M175" s="1439"/>
      <c r="N175" s="1439"/>
      <c r="O175" s="1439"/>
      <c r="P175" s="1439"/>
      <c r="Q175" s="1439"/>
      <c r="R175" s="1439"/>
      <c r="S175" s="1439"/>
      <c r="T175" s="1439"/>
      <c r="U175" s="1439"/>
      <c r="V175" s="1439"/>
      <c r="W175" s="1439"/>
      <c r="X175" s="1439"/>
      <c r="Y175" s="1439"/>
      <c r="Z175" s="1439"/>
    </row>
    <row r="176">
      <c r="A176" s="1439"/>
      <c r="B176" s="1439"/>
      <c r="C176" s="1439"/>
      <c r="D176" s="1439"/>
      <c r="E176" s="1439"/>
      <c r="F176" s="1439"/>
      <c r="G176" s="1439"/>
      <c r="H176" s="1439"/>
      <c r="I176" s="1439"/>
      <c r="J176" s="1439"/>
      <c r="K176" s="1439"/>
      <c r="L176" s="1439"/>
      <c r="M176" s="1439"/>
      <c r="N176" s="1439"/>
      <c r="O176" s="1439"/>
      <c r="P176" s="1439"/>
      <c r="Q176" s="1439"/>
      <c r="R176" s="1439"/>
      <c r="S176" s="1439"/>
      <c r="T176" s="1439"/>
      <c r="U176" s="1439"/>
      <c r="V176" s="1439"/>
      <c r="W176" s="1439"/>
      <c r="X176" s="1439"/>
      <c r="Y176" s="1439"/>
      <c r="Z176" s="1439"/>
    </row>
    <row r="177">
      <c r="A177" s="1439"/>
      <c r="B177" s="1439"/>
      <c r="C177" s="1439"/>
      <c r="D177" s="1439"/>
      <c r="E177" s="1439"/>
      <c r="F177" s="1439"/>
      <c r="G177" s="1439"/>
      <c r="H177" s="1439"/>
      <c r="I177" s="1439"/>
      <c r="J177" s="1439"/>
      <c r="K177" s="1439"/>
      <c r="L177" s="1439"/>
      <c r="M177" s="1439"/>
      <c r="N177" s="1439"/>
      <c r="O177" s="1439"/>
      <c r="P177" s="1439"/>
      <c r="Q177" s="1439"/>
      <c r="R177" s="1439"/>
      <c r="S177" s="1439"/>
      <c r="T177" s="1439"/>
      <c r="U177" s="1439"/>
      <c r="V177" s="1439"/>
      <c r="W177" s="1439"/>
      <c r="X177" s="1439"/>
      <c r="Y177" s="1439"/>
      <c r="Z177" s="1439"/>
    </row>
    <row r="178">
      <c r="A178" s="1439"/>
      <c r="B178" s="1439"/>
      <c r="C178" s="1439"/>
      <c r="D178" s="1439"/>
      <c r="E178" s="1439"/>
      <c r="F178" s="1439"/>
      <c r="G178" s="1439"/>
      <c r="H178" s="1439"/>
      <c r="I178" s="1439"/>
      <c r="J178" s="1439"/>
      <c r="K178" s="1439"/>
      <c r="L178" s="1439"/>
      <c r="M178" s="1439"/>
      <c r="N178" s="1439"/>
      <c r="O178" s="1439"/>
      <c r="P178" s="1439"/>
      <c r="Q178" s="1439"/>
      <c r="R178" s="1439"/>
      <c r="S178" s="1439"/>
      <c r="T178" s="1439"/>
      <c r="U178" s="1439"/>
      <c r="V178" s="1439"/>
      <c r="W178" s="1439"/>
      <c r="X178" s="1439"/>
      <c r="Y178" s="1439"/>
      <c r="Z178" s="1439"/>
    </row>
    <row r="179">
      <c r="A179" s="1439"/>
      <c r="B179" s="1439"/>
      <c r="C179" s="1439"/>
      <c r="D179" s="1439"/>
      <c r="E179" s="1439"/>
      <c r="F179" s="1439"/>
      <c r="G179" s="1439"/>
      <c r="H179" s="1439"/>
      <c r="I179" s="1439"/>
      <c r="J179" s="1439"/>
      <c r="K179" s="1439"/>
      <c r="L179" s="1439"/>
      <c r="M179" s="1439"/>
      <c r="N179" s="1439"/>
      <c r="O179" s="1439"/>
      <c r="P179" s="1439"/>
      <c r="Q179" s="1439"/>
      <c r="R179" s="1439"/>
      <c r="S179" s="1439"/>
      <c r="T179" s="1439"/>
      <c r="U179" s="1439"/>
      <c r="V179" s="1439"/>
      <c r="W179" s="1439"/>
      <c r="X179" s="1439"/>
      <c r="Y179" s="1439"/>
      <c r="Z179" s="1439"/>
    </row>
    <row r="180">
      <c r="A180" s="1439"/>
      <c r="B180" s="1439"/>
      <c r="C180" s="1439"/>
      <c r="D180" s="1439"/>
      <c r="E180" s="1439"/>
      <c r="F180" s="1439"/>
      <c r="G180" s="1439"/>
      <c r="H180" s="1439"/>
      <c r="I180" s="1439"/>
      <c r="J180" s="1439"/>
      <c r="K180" s="1439"/>
      <c r="L180" s="1439"/>
      <c r="M180" s="1439"/>
      <c r="N180" s="1439"/>
      <c r="O180" s="1439"/>
      <c r="P180" s="1439"/>
      <c r="Q180" s="1439"/>
      <c r="R180" s="1439"/>
      <c r="S180" s="1439"/>
      <c r="T180" s="1439"/>
      <c r="U180" s="1439"/>
      <c r="V180" s="1439"/>
      <c r="W180" s="1439"/>
      <c r="X180" s="1439"/>
      <c r="Y180" s="1439"/>
      <c r="Z180" s="1439"/>
    </row>
    <row r="181">
      <c r="A181" s="1439"/>
      <c r="B181" s="1439"/>
      <c r="C181" s="1439"/>
      <c r="D181" s="1439"/>
      <c r="E181" s="1439"/>
      <c r="F181" s="1439"/>
      <c r="G181" s="1439"/>
      <c r="H181" s="1439"/>
      <c r="I181" s="1439"/>
      <c r="J181" s="1439"/>
      <c r="K181" s="1439"/>
      <c r="L181" s="1439"/>
      <c r="M181" s="1439"/>
      <c r="N181" s="1439"/>
      <c r="O181" s="1439"/>
      <c r="P181" s="1439"/>
      <c r="Q181" s="1439"/>
      <c r="R181" s="1439"/>
      <c r="S181" s="1439"/>
      <c r="T181" s="1439"/>
      <c r="U181" s="1439"/>
      <c r="V181" s="1439"/>
      <c r="W181" s="1439"/>
      <c r="X181" s="1439"/>
      <c r="Y181" s="1439"/>
      <c r="Z181" s="1439"/>
    </row>
    <row r="182">
      <c r="A182" s="1439"/>
      <c r="B182" s="1439"/>
      <c r="C182" s="1439"/>
      <c r="D182" s="1439"/>
      <c r="E182" s="1439"/>
      <c r="F182" s="1439"/>
      <c r="G182" s="1439"/>
      <c r="H182" s="1439"/>
      <c r="I182" s="1439"/>
      <c r="J182" s="1439"/>
      <c r="K182" s="1439"/>
      <c r="L182" s="1439"/>
      <c r="M182" s="1439"/>
      <c r="N182" s="1439"/>
      <c r="O182" s="1439"/>
      <c r="P182" s="1439"/>
      <c r="Q182" s="1439"/>
      <c r="R182" s="1439"/>
      <c r="S182" s="1439"/>
      <c r="T182" s="1439"/>
      <c r="U182" s="1439"/>
      <c r="V182" s="1439"/>
      <c r="W182" s="1439"/>
      <c r="X182" s="1439"/>
      <c r="Y182" s="1439"/>
      <c r="Z182" s="1439"/>
    </row>
    <row r="183">
      <c r="A183" s="1439"/>
      <c r="B183" s="1439"/>
      <c r="C183" s="1439"/>
      <c r="D183" s="1439"/>
      <c r="E183" s="1439"/>
      <c r="F183" s="1439"/>
      <c r="G183" s="1439"/>
      <c r="H183" s="1439"/>
      <c r="I183" s="1439"/>
      <c r="J183" s="1439"/>
      <c r="K183" s="1439"/>
      <c r="L183" s="1439"/>
      <c r="M183" s="1439"/>
      <c r="N183" s="1439"/>
      <c r="O183" s="1439"/>
      <c r="P183" s="1439"/>
      <c r="Q183" s="1439"/>
      <c r="R183" s="1439"/>
      <c r="S183" s="1439"/>
      <c r="T183" s="1439"/>
      <c r="U183" s="1439"/>
      <c r="V183" s="1439"/>
      <c r="W183" s="1439"/>
      <c r="X183" s="1439"/>
      <c r="Y183" s="1439"/>
      <c r="Z183" s="1439"/>
    </row>
    <row r="184">
      <c r="A184" s="1439"/>
      <c r="B184" s="1439"/>
      <c r="C184" s="1439"/>
      <c r="D184" s="1439"/>
      <c r="E184" s="1439"/>
      <c r="F184" s="1439"/>
      <c r="G184" s="1439"/>
      <c r="H184" s="1439"/>
      <c r="I184" s="1439"/>
      <c r="J184" s="1439"/>
      <c r="K184" s="1439"/>
      <c r="L184" s="1439"/>
      <c r="M184" s="1439"/>
      <c r="N184" s="1439"/>
      <c r="O184" s="1439"/>
      <c r="P184" s="1439"/>
      <c r="Q184" s="1439"/>
      <c r="R184" s="1439"/>
      <c r="S184" s="1439"/>
      <c r="T184" s="1439"/>
      <c r="U184" s="1439"/>
      <c r="V184" s="1439"/>
      <c r="W184" s="1439"/>
      <c r="X184" s="1439"/>
      <c r="Y184" s="1439"/>
      <c r="Z184" s="1439"/>
    </row>
    <row r="185">
      <c r="A185" s="1439"/>
      <c r="B185" s="1439"/>
      <c r="C185" s="1439"/>
      <c r="D185" s="1439"/>
      <c r="E185" s="1439"/>
      <c r="F185" s="1439"/>
      <c r="G185" s="1439"/>
      <c r="H185" s="1439"/>
      <c r="I185" s="1439"/>
      <c r="J185" s="1439"/>
      <c r="K185" s="1439"/>
      <c r="L185" s="1439"/>
      <c r="M185" s="1439"/>
      <c r="N185" s="1439"/>
      <c r="O185" s="1439"/>
      <c r="P185" s="1439"/>
      <c r="Q185" s="1439"/>
      <c r="R185" s="1439"/>
      <c r="S185" s="1439"/>
      <c r="T185" s="1439"/>
      <c r="U185" s="1439"/>
      <c r="V185" s="1439"/>
      <c r="W185" s="1439"/>
      <c r="X185" s="1439"/>
      <c r="Y185" s="1439"/>
      <c r="Z185" s="1439"/>
    </row>
    <row r="186">
      <c r="A186" s="1496"/>
      <c r="B186" s="1496"/>
      <c r="C186" s="1496"/>
      <c r="D186" s="1496"/>
      <c r="E186" s="1496"/>
      <c r="F186" s="1496"/>
      <c r="G186" s="1496"/>
      <c r="H186" s="1496"/>
      <c r="I186" s="1496"/>
      <c r="J186" s="1496"/>
      <c r="K186" s="1496"/>
      <c r="L186" s="1496"/>
      <c r="M186" s="1496"/>
      <c r="N186" s="1496"/>
      <c r="O186" s="1496"/>
      <c r="P186" s="1496"/>
      <c r="Q186" s="1496"/>
      <c r="R186" s="1496"/>
      <c r="S186" s="1496"/>
      <c r="T186" s="1496"/>
      <c r="U186" s="1496"/>
      <c r="V186" s="1496"/>
      <c r="W186" s="1496"/>
      <c r="X186" s="1496"/>
      <c r="Y186" s="1496"/>
      <c r="Z186" s="1496"/>
    </row>
    <row r="187">
      <c r="A187" s="1496"/>
      <c r="B187" s="1496"/>
      <c r="C187" s="1496"/>
      <c r="D187" s="1496"/>
      <c r="E187" s="1496"/>
      <c r="F187" s="1496"/>
      <c r="G187" s="1496"/>
      <c r="H187" s="1496"/>
      <c r="I187" s="1496"/>
      <c r="J187" s="1496"/>
      <c r="K187" s="1496"/>
      <c r="L187" s="1496"/>
      <c r="M187" s="1496"/>
      <c r="N187" s="1496"/>
      <c r="O187" s="1496"/>
      <c r="P187" s="1496"/>
      <c r="Q187" s="1496"/>
      <c r="R187" s="1496"/>
      <c r="S187" s="1496"/>
      <c r="T187" s="1496"/>
      <c r="U187" s="1496"/>
      <c r="V187" s="1496"/>
      <c r="W187" s="1496"/>
      <c r="X187" s="1496"/>
      <c r="Y187" s="1496"/>
      <c r="Z187" s="1496"/>
    </row>
    <row r="188">
      <c r="A188" s="1496"/>
      <c r="B188" s="1496"/>
      <c r="C188" s="1496"/>
      <c r="D188" s="1496"/>
      <c r="E188" s="1496"/>
      <c r="F188" s="1496"/>
      <c r="G188" s="1496"/>
      <c r="H188" s="1496"/>
      <c r="I188" s="1496"/>
      <c r="J188" s="1496"/>
      <c r="K188" s="1496"/>
      <c r="L188" s="1496"/>
      <c r="M188" s="1496"/>
      <c r="N188" s="1496"/>
      <c r="O188" s="1496"/>
      <c r="P188" s="1496"/>
      <c r="Q188" s="1496"/>
      <c r="R188" s="1496"/>
      <c r="S188" s="1496"/>
      <c r="T188" s="1496"/>
      <c r="U188" s="1496"/>
      <c r="V188" s="1496"/>
      <c r="W188" s="1496"/>
      <c r="X188" s="1496"/>
      <c r="Y188" s="1496"/>
      <c r="Z188" s="1496"/>
    </row>
    <row r="189">
      <c r="A189" s="1496"/>
      <c r="B189" s="1496"/>
      <c r="C189" s="1496"/>
      <c r="D189" s="1496"/>
      <c r="E189" s="1496"/>
      <c r="F189" s="1496"/>
      <c r="G189" s="1496"/>
      <c r="H189" s="1496"/>
      <c r="I189" s="1496"/>
      <c r="J189" s="1496"/>
      <c r="K189" s="1496"/>
      <c r="L189" s="1496"/>
      <c r="M189" s="1496"/>
      <c r="N189" s="1496"/>
      <c r="O189" s="1496"/>
      <c r="P189" s="1496"/>
      <c r="Q189" s="1496"/>
      <c r="R189" s="1496"/>
      <c r="S189" s="1496"/>
      <c r="T189" s="1496"/>
      <c r="U189" s="1496"/>
      <c r="V189" s="1496"/>
      <c r="W189" s="1496"/>
      <c r="X189" s="1496"/>
      <c r="Y189" s="1496"/>
      <c r="Z189" s="1496"/>
    </row>
    <row r="190">
      <c r="A190" s="1496"/>
      <c r="B190" s="1496"/>
      <c r="C190" s="1496"/>
      <c r="D190" s="1496"/>
      <c r="E190" s="1496"/>
      <c r="F190" s="1496"/>
      <c r="G190" s="1496"/>
      <c r="H190" s="1496"/>
      <c r="I190" s="1496"/>
      <c r="J190" s="1496"/>
      <c r="K190" s="1496"/>
      <c r="L190" s="1496"/>
      <c r="M190" s="1496"/>
      <c r="N190" s="1496"/>
      <c r="O190" s="1496"/>
      <c r="P190" s="1496"/>
      <c r="Q190" s="1496"/>
      <c r="R190" s="1496"/>
      <c r="S190" s="1496"/>
      <c r="T190" s="1496"/>
      <c r="U190" s="1496"/>
      <c r="V190" s="1496"/>
      <c r="W190" s="1496"/>
      <c r="X190" s="1496"/>
      <c r="Y190" s="1496"/>
      <c r="Z190" s="1496"/>
    </row>
    <row r="191">
      <c r="A191" s="1496"/>
      <c r="B191" s="1496"/>
      <c r="C191" s="1496"/>
      <c r="D191" s="1496"/>
      <c r="E191" s="1496"/>
      <c r="F191" s="1496"/>
      <c r="G191" s="1496"/>
      <c r="H191" s="1496"/>
      <c r="I191" s="1496"/>
      <c r="J191" s="1496"/>
      <c r="K191" s="1496"/>
      <c r="L191" s="1496"/>
      <c r="M191" s="1496"/>
      <c r="N191" s="1496"/>
      <c r="O191" s="1496"/>
      <c r="P191" s="1496"/>
      <c r="Q191" s="1496"/>
      <c r="R191" s="1496"/>
      <c r="S191" s="1496"/>
      <c r="T191" s="1496"/>
      <c r="U191" s="1496"/>
      <c r="V191" s="1496"/>
      <c r="W191" s="1496"/>
      <c r="X191" s="1496"/>
      <c r="Y191" s="1496"/>
      <c r="Z191" s="1496"/>
    </row>
    <row r="192">
      <c r="A192" s="1496"/>
      <c r="B192" s="1496"/>
      <c r="C192" s="1496"/>
      <c r="D192" s="1496"/>
      <c r="E192" s="1496"/>
      <c r="F192" s="1496"/>
      <c r="G192" s="1496"/>
      <c r="H192" s="1496"/>
      <c r="I192" s="1496"/>
      <c r="J192" s="1496"/>
      <c r="K192" s="1496"/>
      <c r="L192" s="1496"/>
      <c r="M192" s="1496"/>
      <c r="N192" s="1496"/>
      <c r="O192" s="1496"/>
      <c r="P192" s="1496"/>
      <c r="Q192" s="1496"/>
      <c r="R192" s="1496"/>
      <c r="S192" s="1496"/>
      <c r="T192" s="1496"/>
      <c r="U192" s="1496"/>
      <c r="V192" s="1496"/>
      <c r="W192" s="1496"/>
      <c r="X192" s="1496"/>
      <c r="Y192" s="1496"/>
      <c r="Z192" s="1496"/>
    </row>
    <row r="193">
      <c r="A193" s="1496"/>
      <c r="B193" s="1496"/>
      <c r="C193" s="1496"/>
      <c r="D193" s="1496"/>
      <c r="E193" s="1496"/>
      <c r="F193" s="1496"/>
      <c r="G193" s="1496"/>
      <c r="H193" s="1496"/>
      <c r="I193" s="1496"/>
      <c r="J193" s="1496"/>
      <c r="K193" s="1496"/>
      <c r="L193" s="1496"/>
      <c r="M193" s="1496"/>
      <c r="N193" s="1496"/>
      <c r="O193" s="1496"/>
      <c r="P193" s="1496"/>
      <c r="Q193" s="1496"/>
      <c r="R193" s="1496"/>
      <c r="S193" s="1496"/>
      <c r="T193" s="1496"/>
      <c r="U193" s="1496"/>
      <c r="V193" s="1496"/>
      <c r="W193" s="1496"/>
      <c r="X193" s="1496"/>
      <c r="Y193" s="1496"/>
      <c r="Z193" s="1496"/>
    </row>
    <row r="194">
      <c r="A194" s="1496"/>
      <c r="B194" s="1496"/>
      <c r="C194" s="1496"/>
      <c r="D194" s="1496"/>
      <c r="E194" s="1496"/>
      <c r="F194" s="1496"/>
      <c r="G194" s="1496"/>
      <c r="H194" s="1496"/>
      <c r="I194" s="1496"/>
      <c r="J194" s="1496"/>
      <c r="K194" s="1496"/>
      <c r="L194" s="1496"/>
      <c r="M194" s="1496"/>
      <c r="N194" s="1496"/>
      <c r="O194" s="1496"/>
      <c r="P194" s="1496"/>
      <c r="Q194" s="1496"/>
      <c r="R194" s="1496"/>
      <c r="S194" s="1496"/>
      <c r="T194" s="1496"/>
      <c r="U194" s="1496"/>
      <c r="V194" s="1496"/>
      <c r="W194" s="1496"/>
      <c r="X194" s="1496"/>
      <c r="Y194" s="1496"/>
      <c r="Z194" s="1496"/>
    </row>
    <row r="195">
      <c r="A195" s="1496"/>
      <c r="B195" s="1496"/>
      <c r="C195" s="1496"/>
      <c r="D195" s="1496"/>
      <c r="E195" s="1496"/>
      <c r="F195" s="1496"/>
      <c r="G195" s="1496"/>
      <c r="H195" s="1496"/>
      <c r="I195" s="1496"/>
      <c r="J195" s="1496"/>
      <c r="K195" s="1496"/>
      <c r="L195" s="1496"/>
      <c r="M195" s="1496"/>
      <c r="N195" s="1496"/>
      <c r="O195" s="1496"/>
      <c r="P195" s="1496"/>
      <c r="Q195" s="1496"/>
      <c r="R195" s="1496"/>
      <c r="S195" s="1496"/>
      <c r="T195" s="1496"/>
      <c r="U195" s="1496"/>
      <c r="V195" s="1496"/>
      <c r="W195" s="1496"/>
      <c r="X195" s="1496"/>
      <c r="Y195" s="1496"/>
      <c r="Z195" s="1496"/>
    </row>
    <row r="196">
      <c r="A196" s="1496"/>
      <c r="B196" s="1496"/>
      <c r="C196" s="1496"/>
      <c r="D196" s="1496"/>
      <c r="E196" s="1496"/>
      <c r="F196" s="1496"/>
      <c r="G196" s="1496"/>
      <c r="H196" s="1496"/>
      <c r="I196" s="1496"/>
      <c r="J196" s="1496"/>
      <c r="K196" s="1496"/>
      <c r="L196" s="1496"/>
      <c r="M196" s="1496"/>
      <c r="N196" s="1496"/>
      <c r="O196" s="1496"/>
      <c r="P196" s="1496"/>
      <c r="Q196" s="1496"/>
      <c r="R196" s="1496"/>
      <c r="S196" s="1496"/>
      <c r="T196" s="1496"/>
      <c r="U196" s="1496"/>
      <c r="V196" s="1496"/>
      <c r="W196" s="1496"/>
      <c r="X196" s="1496"/>
      <c r="Y196" s="1496"/>
      <c r="Z196" s="1496"/>
    </row>
    <row r="197">
      <c r="A197" s="1496"/>
      <c r="B197" s="1496"/>
      <c r="C197" s="1496"/>
      <c r="D197" s="1496"/>
      <c r="E197" s="1496"/>
      <c r="F197" s="1496"/>
      <c r="G197" s="1496"/>
      <c r="H197" s="1496"/>
      <c r="I197" s="1496"/>
      <c r="J197" s="1496"/>
      <c r="K197" s="1496"/>
      <c r="L197" s="1496"/>
      <c r="M197" s="1496"/>
      <c r="N197" s="1496"/>
      <c r="O197" s="1496"/>
      <c r="P197" s="1496"/>
      <c r="Q197" s="1496"/>
      <c r="R197" s="1496"/>
      <c r="S197" s="1496"/>
      <c r="T197" s="1496"/>
      <c r="U197" s="1496"/>
      <c r="V197" s="1496"/>
      <c r="W197" s="1496"/>
      <c r="X197" s="1496"/>
      <c r="Y197" s="1496"/>
      <c r="Z197" s="1496"/>
    </row>
    <row r="198">
      <c r="A198" s="1496"/>
      <c r="B198" s="1496"/>
      <c r="C198" s="1496"/>
      <c r="D198" s="1496"/>
      <c r="E198" s="1496"/>
      <c r="F198" s="1496"/>
      <c r="G198" s="1496"/>
      <c r="H198" s="1496"/>
      <c r="I198" s="1496"/>
      <c r="J198" s="1496"/>
      <c r="K198" s="1496"/>
      <c r="L198" s="1496"/>
      <c r="M198" s="1496"/>
      <c r="N198" s="1496"/>
      <c r="O198" s="1496"/>
      <c r="P198" s="1496"/>
      <c r="Q198" s="1496"/>
      <c r="R198" s="1496"/>
      <c r="S198" s="1496"/>
      <c r="T198" s="1496"/>
      <c r="U198" s="1496"/>
      <c r="V198" s="1496"/>
      <c r="W198" s="1496"/>
      <c r="X198" s="1496"/>
      <c r="Y198" s="1496"/>
      <c r="Z198" s="1496"/>
    </row>
    <row r="199">
      <c r="A199" s="1496"/>
      <c r="B199" s="1496"/>
      <c r="C199" s="1496"/>
      <c r="D199" s="1496"/>
      <c r="E199" s="1496"/>
      <c r="F199" s="1496"/>
      <c r="G199" s="1496"/>
      <c r="H199" s="1496"/>
      <c r="I199" s="1496"/>
      <c r="J199" s="1496"/>
      <c r="K199" s="1496"/>
      <c r="L199" s="1496"/>
      <c r="M199" s="1496"/>
      <c r="N199" s="1496"/>
      <c r="O199" s="1496"/>
      <c r="P199" s="1496"/>
      <c r="Q199" s="1496"/>
      <c r="R199" s="1496"/>
      <c r="S199" s="1496"/>
      <c r="T199" s="1496"/>
      <c r="U199" s="1496"/>
      <c r="V199" s="1496"/>
      <c r="W199" s="1496"/>
      <c r="X199" s="1496"/>
      <c r="Y199" s="1496"/>
      <c r="Z199" s="1496"/>
    </row>
    <row r="200">
      <c r="A200" s="1496"/>
      <c r="B200" s="1496"/>
      <c r="C200" s="1496"/>
      <c r="D200" s="1496"/>
      <c r="E200" s="1496"/>
      <c r="F200" s="1496"/>
      <c r="G200" s="1496"/>
      <c r="H200" s="1496"/>
      <c r="I200" s="1496"/>
      <c r="J200" s="1496"/>
      <c r="K200" s="1496"/>
      <c r="L200" s="1496"/>
      <c r="M200" s="1496"/>
      <c r="N200" s="1496"/>
      <c r="O200" s="1496"/>
      <c r="P200" s="1496"/>
      <c r="Q200" s="1496"/>
      <c r="R200" s="1496"/>
      <c r="S200" s="1496"/>
      <c r="T200" s="1496"/>
      <c r="U200" s="1496"/>
      <c r="V200" s="1496"/>
      <c r="W200" s="1496"/>
      <c r="X200" s="1496"/>
      <c r="Y200" s="1496"/>
      <c r="Z200" s="1496"/>
    </row>
    <row r="201">
      <c r="A201" s="1496"/>
      <c r="B201" s="1496"/>
      <c r="C201" s="1496"/>
      <c r="D201" s="1496"/>
      <c r="E201" s="1496"/>
      <c r="F201" s="1496"/>
      <c r="G201" s="1496"/>
      <c r="H201" s="1496"/>
      <c r="I201" s="1496"/>
      <c r="J201" s="1496"/>
      <c r="K201" s="1496"/>
      <c r="L201" s="1496"/>
      <c r="M201" s="1496"/>
      <c r="N201" s="1496"/>
      <c r="O201" s="1496"/>
      <c r="P201" s="1496"/>
      <c r="Q201" s="1496"/>
      <c r="R201" s="1496"/>
      <c r="S201" s="1496"/>
      <c r="T201" s="1496"/>
      <c r="U201" s="1496"/>
      <c r="V201" s="1496"/>
      <c r="W201" s="1496"/>
      <c r="X201" s="1496"/>
      <c r="Y201" s="1496"/>
      <c r="Z201" s="1496"/>
    </row>
    <row r="202">
      <c r="A202" s="1496"/>
      <c r="B202" s="1496"/>
      <c r="C202" s="1496"/>
      <c r="D202" s="1496"/>
      <c r="E202" s="1496"/>
      <c r="F202" s="1496"/>
      <c r="G202" s="1496"/>
      <c r="H202" s="1496"/>
      <c r="I202" s="1496"/>
      <c r="J202" s="1496"/>
      <c r="K202" s="1496"/>
      <c r="L202" s="1496"/>
      <c r="M202" s="1496"/>
      <c r="N202" s="1496"/>
      <c r="O202" s="1496"/>
      <c r="P202" s="1496"/>
      <c r="Q202" s="1496"/>
      <c r="R202" s="1496"/>
      <c r="S202" s="1496"/>
      <c r="T202" s="1496"/>
      <c r="U202" s="1496"/>
      <c r="V202" s="1496"/>
      <c r="W202" s="1496"/>
      <c r="X202" s="1496"/>
      <c r="Y202" s="1496"/>
      <c r="Z202" s="1496"/>
    </row>
    <row r="203">
      <c r="A203" s="1496"/>
      <c r="B203" s="1496"/>
      <c r="C203" s="1496"/>
      <c r="D203" s="1496"/>
      <c r="E203" s="1496"/>
      <c r="F203" s="1496"/>
      <c r="G203" s="1496"/>
      <c r="H203" s="1496"/>
      <c r="I203" s="1496"/>
      <c r="J203" s="1496"/>
      <c r="K203" s="1496"/>
      <c r="L203" s="1496"/>
      <c r="M203" s="1496"/>
      <c r="N203" s="1496"/>
      <c r="O203" s="1496"/>
      <c r="P203" s="1496"/>
      <c r="Q203" s="1496"/>
      <c r="R203" s="1496"/>
      <c r="S203" s="1496"/>
      <c r="T203" s="1496"/>
      <c r="U203" s="1496"/>
      <c r="V203" s="1496"/>
      <c r="W203" s="1496"/>
      <c r="X203" s="1496"/>
      <c r="Y203" s="1496"/>
      <c r="Z203" s="1496"/>
    </row>
    <row r="204">
      <c r="A204" s="1496"/>
      <c r="B204" s="1496"/>
      <c r="C204" s="1496"/>
      <c r="D204" s="1496"/>
      <c r="E204" s="1496"/>
      <c r="F204" s="1496"/>
      <c r="G204" s="1496"/>
      <c r="H204" s="1496"/>
      <c r="I204" s="1496"/>
      <c r="J204" s="1496"/>
      <c r="K204" s="1496"/>
      <c r="L204" s="1496"/>
      <c r="M204" s="1496"/>
      <c r="N204" s="1496"/>
      <c r="O204" s="1496"/>
      <c r="P204" s="1496"/>
      <c r="Q204" s="1496"/>
      <c r="R204" s="1496"/>
      <c r="S204" s="1496"/>
      <c r="T204" s="1496"/>
      <c r="U204" s="1496"/>
      <c r="V204" s="1496"/>
      <c r="W204" s="1496"/>
      <c r="X204" s="1496"/>
      <c r="Y204" s="1496"/>
      <c r="Z204" s="1496"/>
    </row>
    <row r="205">
      <c r="A205" s="1496"/>
      <c r="B205" s="1496"/>
      <c r="C205" s="1496"/>
      <c r="D205" s="1496"/>
      <c r="E205" s="1496"/>
      <c r="F205" s="1496"/>
      <c r="G205" s="1496"/>
      <c r="H205" s="1496"/>
      <c r="I205" s="1496"/>
      <c r="J205" s="1496"/>
      <c r="K205" s="1496"/>
      <c r="L205" s="1496"/>
      <c r="M205" s="1496"/>
      <c r="N205" s="1496"/>
      <c r="O205" s="1496"/>
      <c r="P205" s="1496"/>
      <c r="Q205" s="1496"/>
      <c r="R205" s="1496"/>
      <c r="S205" s="1496"/>
      <c r="T205" s="1496"/>
      <c r="U205" s="1496"/>
      <c r="V205" s="1496"/>
      <c r="W205" s="1496"/>
      <c r="X205" s="1496"/>
      <c r="Y205" s="1496"/>
      <c r="Z205" s="1496"/>
    </row>
    <row r="206">
      <c r="A206" s="1496"/>
      <c r="B206" s="1496"/>
      <c r="C206" s="1496"/>
      <c r="D206" s="1496"/>
      <c r="E206" s="1496"/>
      <c r="F206" s="1496"/>
      <c r="G206" s="1496"/>
      <c r="H206" s="1496"/>
      <c r="I206" s="1496"/>
      <c r="J206" s="1496"/>
      <c r="K206" s="1496"/>
      <c r="L206" s="1496"/>
      <c r="M206" s="1496"/>
      <c r="N206" s="1496"/>
      <c r="O206" s="1496"/>
      <c r="P206" s="1496"/>
      <c r="Q206" s="1496"/>
      <c r="R206" s="1496"/>
      <c r="S206" s="1496"/>
      <c r="T206" s="1496"/>
      <c r="U206" s="1496"/>
      <c r="V206" s="1496"/>
      <c r="W206" s="1496"/>
      <c r="X206" s="1496"/>
      <c r="Y206" s="1496"/>
      <c r="Z206" s="1496"/>
    </row>
    <row r="207">
      <c r="A207" s="1496"/>
      <c r="B207" s="1496"/>
      <c r="C207" s="1496"/>
      <c r="D207" s="1496"/>
      <c r="E207" s="1496"/>
      <c r="F207" s="1496"/>
      <c r="G207" s="1496"/>
      <c r="H207" s="1496"/>
      <c r="I207" s="1496"/>
      <c r="J207" s="1496"/>
      <c r="K207" s="1496"/>
      <c r="L207" s="1496"/>
      <c r="M207" s="1496"/>
      <c r="N207" s="1496"/>
      <c r="O207" s="1496"/>
      <c r="P207" s="1496"/>
      <c r="Q207" s="1496"/>
      <c r="R207" s="1496"/>
      <c r="S207" s="1496"/>
      <c r="T207" s="1496"/>
      <c r="U207" s="1496"/>
      <c r="V207" s="1496"/>
      <c r="W207" s="1496"/>
      <c r="X207" s="1496"/>
      <c r="Y207" s="1496"/>
      <c r="Z207" s="1496"/>
    </row>
    <row r="208">
      <c r="A208" s="1496"/>
      <c r="B208" s="1496"/>
      <c r="C208" s="1496"/>
      <c r="D208" s="1496"/>
      <c r="E208" s="1496"/>
      <c r="F208" s="1496"/>
      <c r="G208" s="1496"/>
      <c r="H208" s="1496"/>
      <c r="I208" s="1496"/>
      <c r="J208" s="1496"/>
      <c r="K208" s="1496"/>
      <c r="L208" s="1496"/>
      <c r="M208" s="1496"/>
      <c r="N208" s="1496"/>
      <c r="O208" s="1496"/>
      <c r="P208" s="1496"/>
      <c r="Q208" s="1496"/>
      <c r="R208" s="1496"/>
      <c r="S208" s="1496"/>
      <c r="T208" s="1496"/>
      <c r="U208" s="1496"/>
      <c r="V208" s="1496"/>
      <c r="W208" s="1496"/>
      <c r="X208" s="1496"/>
      <c r="Y208" s="1496"/>
      <c r="Z208" s="1496"/>
    </row>
    <row r="209">
      <c r="A209" s="1496"/>
      <c r="B209" s="1496"/>
      <c r="C209" s="1496"/>
      <c r="D209" s="1496"/>
      <c r="E209" s="1496"/>
      <c r="F209" s="1496"/>
      <c r="G209" s="1496"/>
      <c r="H209" s="1496"/>
      <c r="I209" s="1496"/>
      <c r="J209" s="1496"/>
      <c r="K209" s="1496"/>
      <c r="L209" s="1496"/>
      <c r="M209" s="1496"/>
      <c r="N209" s="1496"/>
      <c r="O209" s="1496"/>
      <c r="P209" s="1496"/>
      <c r="Q209" s="1496"/>
      <c r="R209" s="1496"/>
      <c r="S209" s="1496"/>
      <c r="T209" s="1496"/>
      <c r="U209" s="1496"/>
      <c r="V209" s="1496"/>
      <c r="W209" s="1496"/>
      <c r="X209" s="1496"/>
      <c r="Y209" s="1496"/>
      <c r="Z209" s="1496"/>
    </row>
    <row r="210">
      <c r="A210" s="1496"/>
      <c r="B210" s="1496"/>
      <c r="C210" s="1496"/>
      <c r="D210" s="1496"/>
      <c r="E210" s="1496"/>
      <c r="F210" s="1496"/>
      <c r="G210" s="1496"/>
      <c r="H210" s="1496"/>
      <c r="I210" s="1496"/>
      <c r="J210" s="1496"/>
      <c r="K210" s="1496"/>
      <c r="L210" s="1496"/>
      <c r="M210" s="1496"/>
      <c r="N210" s="1496"/>
      <c r="O210" s="1496"/>
      <c r="P210" s="1496"/>
      <c r="Q210" s="1496"/>
      <c r="R210" s="1496"/>
      <c r="S210" s="1496"/>
      <c r="T210" s="1496"/>
      <c r="U210" s="1496"/>
      <c r="V210" s="1496"/>
      <c r="W210" s="1496"/>
      <c r="X210" s="1496"/>
      <c r="Y210" s="1496"/>
      <c r="Z210" s="1496"/>
    </row>
    <row r="211">
      <c r="A211" s="1496"/>
      <c r="B211" s="1496"/>
      <c r="C211" s="1496"/>
      <c r="D211" s="1496"/>
      <c r="E211" s="1496"/>
      <c r="F211" s="1496"/>
      <c r="G211" s="1496"/>
      <c r="H211" s="1496"/>
      <c r="I211" s="1496"/>
      <c r="J211" s="1496"/>
      <c r="K211" s="1496"/>
      <c r="L211" s="1496"/>
      <c r="M211" s="1496"/>
      <c r="N211" s="1496"/>
      <c r="O211" s="1496"/>
      <c r="P211" s="1496"/>
      <c r="Q211" s="1496"/>
      <c r="R211" s="1496"/>
      <c r="S211" s="1496"/>
      <c r="T211" s="1496"/>
      <c r="U211" s="1496"/>
      <c r="V211" s="1496"/>
      <c r="W211" s="1496"/>
      <c r="X211" s="1496"/>
      <c r="Y211" s="1496"/>
      <c r="Z211" s="1496"/>
    </row>
    <row r="212">
      <c r="A212" s="1496"/>
      <c r="B212" s="1496"/>
      <c r="C212" s="1496"/>
      <c r="D212" s="1496"/>
      <c r="E212" s="1496"/>
      <c r="F212" s="1496"/>
      <c r="G212" s="1496"/>
      <c r="H212" s="1496"/>
      <c r="I212" s="1496"/>
      <c r="J212" s="1496"/>
      <c r="K212" s="1496"/>
      <c r="L212" s="1496"/>
      <c r="M212" s="1496"/>
      <c r="N212" s="1496"/>
      <c r="O212" s="1496"/>
      <c r="P212" s="1496"/>
      <c r="Q212" s="1496"/>
      <c r="R212" s="1496"/>
      <c r="S212" s="1496"/>
      <c r="T212" s="1496"/>
      <c r="U212" s="1496"/>
      <c r="V212" s="1496"/>
      <c r="W212" s="1496"/>
      <c r="X212" s="1496"/>
      <c r="Y212" s="1496"/>
      <c r="Z212" s="1496"/>
    </row>
    <row r="213">
      <c r="A213" s="1496"/>
      <c r="B213" s="1496"/>
      <c r="C213" s="1496"/>
      <c r="D213" s="1496"/>
      <c r="E213" s="1496"/>
      <c r="F213" s="1496"/>
      <c r="G213" s="1496"/>
      <c r="H213" s="1496"/>
      <c r="I213" s="1496"/>
      <c r="J213" s="1496"/>
      <c r="K213" s="1496"/>
      <c r="L213" s="1496"/>
      <c r="M213" s="1496"/>
      <c r="N213" s="1496"/>
      <c r="O213" s="1496"/>
      <c r="P213" s="1496"/>
      <c r="Q213" s="1496"/>
      <c r="R213" s="1496"/>
      <c r="S213" s="1496"/>
      <c r="T213" s="1496"/>
      <c r="U213" s="1496"/>
      <c r="V213" s="1496"/>
      <c r="W213" s="1496"/>
      <c r="X213" s="1496"/>
      <c r="Y213" s="1496"/>
      <c r="Z213" s="1496"/>
    </row>
    <row r="214">
      <c r="A214" s="1496"/>
      <c r="B214" s="1496"/>
      <c r="C214" s="1496"/>
      <c r="D214" s="1496"/>
      <c r="E214" s="1496"/>
      <c r="F214" s="1496"/>
      <c r="G214" s="1496"/>
      <c r="H214" s="1496"/>
      <c r="I214" s="1496"/>
      <c r="J214" s="1496"/>
      <c r="K214" s="1496"/>
      <c r="L214" s="1496"/>
      <c r="M214" s="1496"/>
      <c r="N214" s="1496"/>
      <c r="O214" s="1496"/>
      <c r="P214" s="1496"/>
      <c r="Q214" s="1496"/>
      <c r="R214" s="1496"/>
      <c r="S214" s="1496"/>
      <c r="T214" s="1496"/>
      <c r="U214" s="1496"/>
      <c r="V214" s="1496"/>
      <c r="W214" s="1496"/>
      <c r="X214" s="1496"/>
      <c r="Y214" s="1496"/>
      <c r="Z214" s="1496"/>
    </row>
    <row r="215">
      <c r="A215" s="1496"/>
      <c r="B215" s="1496"/>
      <c r="C215" s="1496"/>
      <c r="D215" s="1496"/>
      <c r="E215" s="1496"/>
      <c r="F215" s="1496"/>
      <c r="G215" s="1496"/>
      <c r="H215" s="1496"/>
      <c r="I215" s="1496"/>
      <c r="J215" s="1496"/>
      <c r="K215" s="1496"/>
      <c r="L215" s="1496"/>
      <c r="M215" s="1496"/>
      <c r="N215" s="1496"/>
      <c r="O215" s="1496"/>
      <c r="P215" s="1496"/>
      <c r="Q215" s="1496"/>
      <c r="R215" s="1496"/>
      <c r="S215" s="1496"/>
      <c r="T215" s="1496"/>
      <c r="U215" s="1496"/>
      <c r="V215" s="1496"/>
      <c r="W215" s="1496"/>
      <c r="X215" s="1496"/>
      <c r="Y215" s="1496"/>
      <c r="Z215" s="1496"/>
    </row>
    <row r="216">
      <c r="A216" s="1496"/>
      <c r="B216" s="1496"/>
      <c r="C216" s="1496"/>
      <c r="D216" s="1496"/>
      <c r="E216" s="1496"/>
      <c r="F216" s="1496"/>
      <c r="G216" s="1496"/>
      <c r="H216" s="1496"/>
      <c r="I216" s="1496"/>
      <c r="J216" s="1496"/>
      <c r="K216" s="1496"/>
      <c r="L216" s="1496"/>
      <c r="M216" s="1496"/>
      <c r="N216" s="1496"/>
      <c r="O216" s="1496"/>
      <c r="P216" s="1496"/>
      <c r="Q216" s="1496"/>
      <c r="R216" s="1496"/>
      <c r="S216" s="1496"/>
      <c r="T216" s="1496"/>
      <c r="U216" s="1496"/>
      <c r="V216" s="1496"/>
      <c r="W216" s="1496"/>
      <c r="X216" s="1496"/>
      <c r="Y216" s="1496"/>
      <c r="Z216" s="1496"/>
    </row>
    <row r="217">
      <c r="A217" s="1496"/>
      <c r="B217" s="1496"/>
      <c r="C217" s="1496"/>
      <c r="D217" s="1496"/>
      <c r="E217" s="1496"/>
      <c r="F217" s="1496"/>
      <c r="G217" s="1496"/>
      <c r="H217" s="1496"/>
      <c r="I217" s="1496"/>
      <c r="J217" s="1496"/>
      <c r="K217" s="1496"/>
      <c r="L217" s="1496"/>
      <c r="M217" s="1496"/>
      <c r="N217" s="1496"/>
      <c r="O217" s="1496"/>
      <c r="P217" s="1496"/>
      <c r="Q217" s="1496"/>
      <c r="R217" s="1496"/>
      <c r="S217" s="1496"/>
      <c r="T217" s="1496"/>
      <c r="U217" s="1496"/>
      <c r="V217" s="1496"/>
      <c r="W217" s="1496"/>
      <c r="X217" s="1496"/>
      <c r="Y217" s="1496"/>
      <c r="Z217" s="1496"/>
    </row>
    <row r="218">
      <c r="A218" s="1496"/>
      <c r="B218" s="1496"/>
      <c r="C218" s="1496"/>
      <c r="D218" s="1496"/>
      <c r="E218" s="1496"/>
      <c r="F218" s="1496"/>
      <c r="G218" s="1496"/>
      <c r="H218" s="1496"/>
      <c r="I218" s="1496"/>
      <c r="J218" s="1496"/>
      <c r="K218" s="1496"/>
      <c r="L218" s="1496"/>
      <c r="M218" s="1496"/>
      <c r="N218" s="1496"/>
      <c r="O218" s="1496"/>
      <c r="P218" s="1496"/>
      <c r="Q218" s="1496"/>
      <c r="R218" s="1496"/>
      <c r="S218" s="1496"/>
      <c r="T218" s="1496"/>
      <c r="U218" s="1496"/>
      <c r="V218" s="1496"/>
      <c r="W218" s="1496"/>
      <c r="X218" s="1496"/>
      <c r="Y218" s="1496"/>
      <c r="Z218" s="1496"/>
    </row>
    <row r="219">
      <c r="A219" s="1496"/>
      <c r="B219" s="1496"/>
      <c r="C219" s="1496"/>
      <c r="D219" s="1496"/>
      <c r="E219" s="1496"/>
      <c r="F219" s="1496"/>
      <c r="G219" s="1496"/>
      <c r="H219" s="1496"/>
      <c r="I219" s="1496"/>
      <c r="J219" s="1496"/>
      <c r="K219" s="1496"/>
      <c r="L219" s="1496"/>
      <c r="M219" s="1496"/>
      <c r="N219" s="1496"/>
      <c r="O219" s="1496"/>
      <c r="P219" s="1496"/>
      <c r="Q219" s="1496"/>
      <c r="R219" s="1496"/>
      <c r="S219" s="1496"/>
      <c r="T219" s="1496"/>
      <c r="U219" s="1496"/>
      <c r="V219" s="1496"/>
      <c r="W219" s="1496"/>
      <c r="X219" s="1496"/>
      <c r="Y219" s="1496"/>
      <c r="Z219" s="1496"/>
    </row>
    <row r="220">
      <c r="A220" s="1496"/>
      <c r="B220" s="1496"/>
      <c r="C220" s="1496"/>
      <c r="D220" s="1496"/>
      <c r="E220" s="1496"/>
      <c r="F220" s="1496"/>
      <c r="G220" s="1496"/>
      <c r="H220" s="1496"/>
      <c r="I220" s="1496"/>
      <c r="J220" s="1496"/>
      <c r="K220" s="1496"/>
      <c r="L220" s="1496"/>
      <c r="M220" s="1496"/>
      <c r="N220" s="1496"/>
      <c r="O220" s="1496"/>
      <c r="P220" s="1496"/>
      <c r="Q220" s="1496"/>
      <c r="R220" s="1496"/>
      <c r="S220" s="1496"/>
      <c r="T220" s="1496"/>
      <c r="U220" s="1496"/>
      <c r="V220" s="1496"/>
      <c r="W220" s="1496"/>
      <c r="X220" s="1496"/>
      <c r="Y220" s="1496"/>
      <c r="Z220" s="1496"/>
    </row>
    <row r="221">
      <c r="A221" s="1496"/>
      <c r="B221" s="1496"/>
      <c r="C221" s="1496"/>
      <c r="D221" s="1496"/>
      <c r="E221" s="1496"/>
      <c r="F221" s="1496"/>
      <c r="G221" s="1496"/>
      <c r="H221" s="1496"/>
      <c r="I221" s="1496"/>
      <c r="J221" s="1496"/>
      <c r="K221" s="1496"/>
      <c r="L221" s="1496"/>
      <c r="M221" s="1496"/>
      <c r="N221" s="1496"/>
      <c r="O221" s="1496"/>
      <c r="P221" s="1496"/>
      <c r="Q221" s="1496"/>
      <c r="R221" s="1496"/>
      <c r="S221" s="1496"/>
      <c r="T221" s="1496"/>
      <c r="U221" s="1496"/>
      <c r="V221" s="1496"/>
      <c r="W221" s="1496"/>
      <c r="X221" s="1496"/>
      <c r="Y221" s="1496"/>
      <c r="Z221" s="1496"/>
    </row>
    <row r="222">
      <c r="A222" s="1496"/>
      <c r="B222" s="1496"/>
      <c r="C222" s="1496"/>
      <c r="D222" s="1496"/>
      <c r="E222" s="1496"/>
      <c r="F222" s="1496"/>
      <c r="G222" s="1496"/>
      <c r="H222" s="1496"/>
      <c r="I222" s="1496"/>
      <c r="J222" s="1496"/>
      <c r="K222" s="1496"/>
      <c r="L222" s="1496"/>
      <c r="M222" s="1496"/>
      <c r="N222" s="1496"/>
      <c r="O222" s="1496"/>
      <c r="P222" s="1496"/>
      <c r="Q222" s="1496"/>
      <c r="R222" s="1496"/>
      <c r="S222" s="1496"/>
      <c r="T222" s="1496"/>
      <c r="U222" s="1496"/>
      <c r="V222" s="1496"/>
      <c r="W222" s="1496"/>
      <c r="X222" s="1496"/>
      <c r="Y222" s="1496"/>
      <c r="Z222" s="1496"/>
    </row>
    <row r="223">
      <c r="A223" s="1496"/>
      <c r="B223" s="1496"/>
      <c r="C223" s="1496"/>
      <c r="D223" s="1496"/>
      <c r="E223" s="1496"/>
      <c r="F223" s="1496"/>
      <c r="G223" s="1496"/>
      <c r="H223" s="1496"/>
      <c r="I223" s="1496"/>
      <c r="J223" s="1496"/>
      <c r="K223" s="1496"/>
      <c r="L223" s="1496"/>
      <c r="M223" s="1496"/>
      <c r="N223" s="1496"/>
      <c r="O223" s="1496"/>
      <c r="P223" s="1496"/>
      <c r="Q223" s="1496"/>
      <c r="R223" s="1496"/>
      <c r="S223" s="1496"/>
      <c r="T223" s="1496"/>
      <c r="U223" s="1496"/>
      <c r="V223" s="1496"/>
      <c r="W223" s="1496"/>
      <c r="X223" s="1496"/>
      <c r="Y223" s="1496"/>
      <c r="Z223" s="1496"/>
    </row>
    <row r="224">
      <c r="A224" s="1496"/>
      <c r="B224" s="1496"/>
      <c r="C224" s="1496"/>
      <c r="D224" s="1496"/>
      <c r="E224" s="1496"/>
      <c r="F224" s="1496"/>
      <c r="G224" s="1496"/>
      <c r="H224" s="1496"/>
      <c r="I224" s="1496"/>
      <c r="J224" s="1496"/>
      <c r="K224" s="1496"/>
      <c r="L224" s="1496"/>
      <c r="M224" s="1496"/>
      <c r="N224" s="1496"/>
      <c r="O224" s="1496"/>
      <c r="P224" s="1496"/>
      <c r="Q224" s="1496"/>
      <c r="R224" s="1496"/>
      <c r="S224" s="1496"/>
      <c r="T224" s="1496"/>
      <c r="U224" s="1496"/>
      <c r="V224" s="1496"/>
      <c r="W224" s="1496"/>
      <c r="X224" s="1496"/>
      <c r="Y224" s="1496"/>
      <c r="Z224" s="1496"/>
    </row>
    <row r="225">
      <c r="A225" s="1496"/>
      <c r="B225" s="1496"/>
      <c r="C225" s="1496"/>
      <c r="D225" s="1496"/>
      <c r="E225" s="1496"/>
      <c r="F225" s="1496"/>
      <c r="G225" s="1496"/>
      <c r="H225" s="1496"/>
      <c r="I225" s="1496"/>
      <c r="J225" s="1496"/>
      <c r="K225" s="1496"/>
      <c r="L225" s="1496"/>
      <c r="M225" s="1496"/>
      <c r="N225" s="1496"/>
      <c r="O225" s="1496"/>
      <c r="P225" s="1496"/>
      <c r="Q225" s="1496"/>
      <c r="R225" s="1496"/>
      <c r="S225" s="1496"/>
      <c r="T225" s="1496"/>
      <c r="U225" s="1496"/>
      <c r="V225" s="1496"/>
      <c r="W225" s="1496"/>
      <c r="X225" s="1496"/>
      <c r="Y225" s="1496"/>
      <c r="Z225" s="1496"/>
    </row>
    <row r="226">
      <c r="A226" s="1496"/>
      <c r="B226" s="1496"/>
      <c r="C226" s="1496"/>
      <c r="D226" s="1496"/>
      <c r="E226" s="1496"/>
      <c r="F226" s="1496"/>
      <c r="G226" s="1496"/>
      <c r="H226" s="1496"/>
      <c r="I226" s="1496"/>
      <c r="J226" s="1496"/>
      <c r="K226" s="1496"/>
      <c r="L226" s="1496"/>
      <c r="M226" s="1496"/>
      <c r="N226" s="1496"/>
      <c r="O226" s="1496"/>
      <c r="P226" s="1496"/>
      <c r="Q226" s="1496"/>
      <c r="R226" s="1496"/>
      <c r="S226" s="1496"/>
      <c r="T226" s="1496"/>
      <c r="U226" s="1496"/>
      <c r="V226" s="1496"/>
      <c r="W226" s="1496"/>
      <c r="X226" s="1496"/>
      <c r="Y226" s="1496"/>
      <c r="Z226" s="1496"/>
    </row>
    <row r="227">
      <c r="A227" s="1496"/>
      <c r="B227" s="1496"/>
      <c r="C227" s="1496"/>
      <c r="D227" s="1496"/>
      <c r="E227" s="1496"/>
      <c r="F227" s="1496"/>
      <c r="G227" s="1496"/>
      <c r="H227" s="1496"/>
      <c r="I227" s="1496"/>
      <c r="J227" s="1496"/>
      <c r="K227" s="1496"/>
      <c r="L227" s="1496"/>
      <c r="M227" s="1496"/>
      <c r="N227" s="1496"/>
      <c r="O227" s="1496"/>
      <c r="P227" s="1496"/>
      <c r="Q227" s="1496"/>
      <c r="R227" s="1496"/>
      <c r="S227" s="1496"/>
      <c r="T227" s="1496"/>
      <c r="U227" s="1496"/>
      <c r="V227" s="1496"/>
      <c r="W227" s="1496"/>
      <c r="X227" s="1496"/>
      <c r="Y227" s="1496"/>
      <c r="Z227" s="1496"/>
    </row>
    <row r="228">
      <c r="A228" s="1496"/>
      <c r="B228" s="1496"/>
      <c r="C228" s="1496"/>
      <c r="D228" s="1496"/>
      <c r="E228" s="1496"/>
      <c r="F228" s="1496"/>
      <c r="G228" s="1496"/>
      <c r="H228" s="1496"/>
      <c r="I228" s="1496"/>
      <c r="J228" s="1496"/>
      <c r="K228" s="1496"/>
      <c r="L228" s="1496"/>
      <c r="M228" s="1496"/>
      <c r="N228" s="1496"/>
      <c r="O228" s="1496"/>
      <c r="P228" s="1496"/>
      <c r="Q228" s="1496"/>
      <c r="R228" s="1496"/>
      <c r="S228" s="1496"/>
      <c r="T228" s="1496"/>
      <c r="U228" s="1496"/>
      <c r="V228" s="1496"/>
      <c r="W228" s="1496"/>
      <c r="X228" s="1496"/>
      <c r="Y228" s="1496"/>
      <c r="Z228" s="1496"/>
    </row>
    <row r="229">
      <c r="A229" s="1496"/>
      <c r="B229" s="1496"/>
      <c r="C229" s="1496"/>
      <c r="D229" s="1496"/>
      <c r="E229" s="1496"/>
      <c r="F229" s="1496"/>
      <c r="G229" s="1496"/>
      <c r="H229" s="1496"/>
      <c r="I229" s="1496"/>
      <c r="J229" s="1496"/>
      <c r="K229" s="1496"/>
      <c r="L229" s="1496"/>
      <c r="M229" s="1496"/>
      <c r="N229" s="1496"/>
      <c r="O229" s="1496"/>
      <c r="P229" s="1496"/>
      <c r="Q229" s="1496"/>
      <c r="R229" s="1496"/>
      <c r="S229" s="1496"/>
      <c r="T229" s="1496"/>
      <c r="U229" s="1496"/>
      <c r="V229" s="1496"/>
      <c r="W229" s="1496"/>
      <c r="X229" s="1496"/>
      <c r="Y229" s="1496"/>
      <c r="Z229" s="1496"/>
    </row>
    <row r="230">
      <c r="A230" s="1496"/>
      <c r="B230" s="1496"/>
      <c r="C230" s="1496"/>
      <c r="D230" s="1496"/>
      <c r="E230" s="1496"/>
      <c r="F230" s="1496"/>
      <c r="G230" s="1496"/>
      <c r="H230" s="1496"/>
      <c r="I230" s="1496"/>
      <c r="J230" s="1496"/>
      <c r="K230" s="1496"/>
      <c r="L230" s="1496"/>
      <c r="M230" s="1496"/>
      <c r="N230" s="1496"/>
      <c r="O230" s="1496"/>
      <c r="P230" s="1496"/>
      <c r="Q230" s="1496"/>
      <c r="R230" s="1496"/>
      <c r="S230" s="1496"/>
      <c r="T230" s="1496"/>
      <c r="U230" s="1496"/>
      <c r="V230" s="1496"/>
      <c r="W230" s="1496"/>
      <c r="X230" s="1496"/>
      <c r="Y230" s="1496"/>
      <c r="Z230" s="1496"/>
    </row>
    <row r="231">
      <c r="A231" s="1496"/>
      <c r="B231" s="1496"/>
      <c r="C231" s="1496"/>
      <c r="D231" s="1496"/>
      <c r="E231" s="1496"/>
      <c r="F231" s="1496"/>
      <c r="G231" s="1496"/>
      <c r="H231" s="1496"/>
      <c r="I231" s="1496"/>
      <c r="J231" s="1496"/>
      <c r="K231" s="1496"/>
      <c r="L231" s="1496"/>
      <c r="M231" s="1496"/>
      <c r="N231" s="1496"/>
      <c r="O231" s="1496"/>
      <c r="P231" s="1496"/>
      <c r="Q231" s="1496"/>
      <c r="R231" s="1496"/>
      <c r="S231" s="1496"/>
      <c r="T231" s="1496"/>
      <c r="U231" s="1496"/>
      <c r="V231" s="1496"/>
      <c r="W231" s="1496"/>
      <c r="X231" s="1496"/>
      <c r="Y231" s="1496"/>
      <c r="Z231" s="1496"/>
    </row>
    <row r="232">
      <c r="A232" s="1496"/>
      <c r="B232" s="1496"/>
      <c r="C232" s="1496"/>
      <c r="D232" s="1496"/>
      <c r="E232" s="1496"/>
      <c r="F232" s="1496"/>
      <c r="G232" s="1496"/>
      <c r="H232" s="1496"/>
      <c r="I232" s="1496"/>
      <c r="J232" s="1496"/>
      <c r="K232" s="1496"/>
      <c r="L232" s="1496"/>
      <c r="M232" s="1496"/>
      <c r="N232" s="1496"/>
      <c r="O232" s="1496"/>
      <c r="P232" s="1496"/>
      <c r="Q232" s="1496"/>
      <c r="R232" s="1496"/>
      <c r="S232" s="1496"/>
      <c r="T232" s="1496"/>
      <c r="U232" s="1496"/>
      <c r="V232" s="1496"/>
      <c r="W232" s="1496"/>
      <c r="X232" s="1496"/>
      <c r="Y232" s="1496"/>
      <c r="Z232" s="1496"/>
    </row>
    <row r="233">
      <c r="A233" s="1496"/>
      <c r="B233" s="1496"/>
      <c r="C233" s="1496"/>
      <c r="D233" s="1496"/>
      <c r="E233" s="1496"/>
      <c r="F233" s="1496"/>
      <c r="G233" s="1496"/>
      <c r="H233" s="1496"/>
      <c r="I233" s="1496"/>
      <c r="J233" s="1496"/>
      <c r="K233" s="1496"/>
      <c r="L233" s="1496"/>
      <c r="M233" s="1496"/>
      <c r="N233" s="1496"/>
      <c r="O233" s="1496"/>
      <c r="P233" s="1496"/>
      <c r="Q233" s="1496"/>
      <c r="R233" s="1496"/>
      <c r="S233" s="1496"/>
      <c r="T233" s="1496"/>
      <c r="U233" s="1496"/>
      <c r="V233" s="1496"/>
      <c r="W233" s="1496"/>
      <c r="X233" s="1496"/>
      <c r="Y233" s="1496"/>
      <c r="Z233" s="1496"/>
    </row>
    <row r="234">
      <c r="A234" s="1496"/>
      <c r="B234" s="1496"/>
      <c r="C234" s="1496"/>
      <c r="D234" s="1496"/>
      <c r="E234" s="1496"/>
      <c r="F234" s="1496"/>
      <c r="G234" s="1496"/>
      <c r="H234" s="1496"/>
      <c r="I234" s="1496"/>
      <c r="J234" s="1496"/>
      <c r="K234" s="1496"/>
      <c r="L234" s="1496"/>
      <c r="M234" s="1496"/>
      <c r="N234" s="1496"/>
      <c r="O234" s="1496"/>
      <c r="P234" s="1496"/>
      <c r="Q234" s="1496"/>
      <c r="R234" s="1496"/>
      <c r="S234" s="1496"/>
      <c r="T234" s="1496"/>
      <c r="U234" s="1496"/>
      <c r="V234" s="1496"/>
      <c r="W234" s="1496"/>
      <c r="X234" s="1496"/>
      <c r="Y234" s="1496"/>
      <c r="Z234" s="1496"/>
    </row>
    <row r="235">
      <c r="A235" s="1496"/>
      <c r="B235" s="1496"/>
      <c r="C235" s="1496"/>
      <c r="D235" s="1496"/>
      <c r="E235" s="1496"/>
      <c r="F235" s="1496"/>
      <c r="G235" s="1496"/>
      <c r="H235" s="1496"/>
      <c r="I235" s="1496"/>
      <c r="J235" s="1496"/>
      <c r="K235" s="1496"/>
      <c r="L235" s="1496"/>
      <c r="M235" s="1496"/>
      <c r="N235" s="1496"/>
      <c r="O235" s="1496"/>
      <c r="P235" s="1496"/>
      <c r="Q235" s="1496"/>
      <c r="R235" s="1496"/>
      <c r="S235" s="1496"/>
      <c r="T235" s="1496"/>
      <c r="U235" s="1496"/>
      <c r="V235" s="1496"/>
      <c r="W235" s="1496"/>
      <c r="X235" s="1496"/>
      <c r="Y235" s="1496"/>
      <c r="Z235" s="1496"/>
    </row>
    <row r="236">
      <c r="A236" s="1496"/>
      <c r="B236" s="1496"/>
      <c r="C236" s="1496"/>
      <c r="D236" s="1496"/>
      <c r="E236" s="1496"/>
      <c r="F236" s="1496"/>
      <c r="G236" s="1496"/>
      <c r="H236" s="1496"/>
      <c r="I236" s="1496"/>
      <c r="J236" s="1496"/>
      <c r="K236" s="1496"/>
      <c r="L236" s="1496"/>
      <c r="M236" s="1496"/>
      <c r="N236" s="1496"/>
      <c r="O236" s="1496"/>
      <c r="P236" s="1496"/>
      <c r="Q236" s="1496"/>
      <c r="R236" s="1496"/>
      <c r="S236" s="1496"/>
      <c r="T236" s="1496"/>
      <c r="U236" s="1496"/>
      <c r="V236" s="1496"/>
      <c r="W236" s="1496"/>
      <c r="X236" s="1496"/>
      <c r="Y236" s="1496"/>
      <c r="Z236" s="1496"/>
    </row>
    <row r="237">
      <c r="A237" s="1496"/>
      <c r="B237" s="1496"/>
      <c r="C237" s="1496"/>
      <c r="D237" s="1496"/>
      <c r="E237" s="1496"/>
      <c r="F237" s="1496"/>
      <c r="G237" s="1496"/>
      <c r="H237" s="1496"/>
      <c r="I237" s="1496"/>
      <c r="J237" s="1496"/>
      <c r="K237" s="1496"/>
      <c r="L237" s="1496"/>
      <c r="M237" s="1496"/>
      <c r="N237" s="1496"/>
      <c r="O237" s="1496"/>
      <c r="P237" s="1496"/>
      <c r="Q237" s="1496"/>
      <c r="R237" s="1496"/>
      <c r="S237" s="1496"/>
      <c r="T237" s="1496"/>
      <c r="U237" s="1496"/>
      <c r="V237" s="1496"/>
      <c r="W237" s="1496"/>
      <c r="X237" s="1496"/>
      <c r="Y237" s="1496"/>
      <c r="Z237" s="1496"/>
    </row>
    <row r="238">
      <c r="A238" s="1496"/>
      <c r="B238" s="1496"/>
      <c r="C238" s="1496"/>
      <c r="D238" s="1496"/>
      <c r="E238" s="1496"/>
      <c r="F238" s="1496"/>
      <c r="G238" s="1496"/>
      <c r="H238" s="1496"/>
      <c r="I238" s="1496"/>
      <c r="J238" s="1496"/>
      <c r="K238" s="1496"/>
      <c r="L238" s="1496"/>
      <c r="M238" s="1496"/>
      <c r="N238" s="1496"/>
      <c r="O238" s="1496"/>
      <c r="P238" s="1496"/>
      <c r="Q238" s="1496"/>
      <c r="R238" s="1496"/>
      <c r="S238" s="1496"/>
      <c r="T238" s="1496"/>
      <c r="U238" s="1496"/>
      <c r="V238" s="1496"/>
      <c r="W238" s="1496"/>
      <c r="X238" s="1496"/>
      <c r="Y238" s="1496"/>
      <c r="Z238" s="1496"/>
    </row>
    <row r="239">
      <c r="A239" s="1496"/>
      <c r="B239" s="1496"/>
      <c r="C239" s="1496"/>
      <c r="D239" s="1496"/>
      <c r="E239" s="1496"/>
      <c r="F239" s="1496"/>
      <c r="G239" s="1496"/>
      <c r="H239" s="1496"/>
      <c r="I239" s="1496"/>
      <c r="J239" s="1496"/>
      <c r="K239" s="1496"/>
      <c r="L239" s="1496"/>
      <c r="M239" s="1496"/>
      <c r="N239" s="1496"/>
      <c r="O239" s="1496"/>
      <c r="P239" s="1496"/>
      <c r="Q239" s="1496"/>
      <c r="R239" s="1496"/>
      <c r="S239" s="1496"/>
      <c r="T239" s="1496"/>
      <c r="U239" s="1496"/>
      <c r="V239" s="1496"/>
      <c r="W239" s="1496"/>
      <c r="X239" s="1496"/>
      <c r="Y239" s="1496"/>
      <c r="Z239" s="1496"/>
    </row>
    <row r="240">
      <c r="A240" s="1496"/>
      <c r="B240" s="1496"/>
      <c r="C240" s="1496"/>
      <c r="D240" s="1496"/>
      <c r="E240" s="1496"/>
      <c r="F240" s="1496"/>
      <c r="G240" s="1496"/>
      <c r="H240" s="1496"/>
      <c r="I240" s="1496"/>
      <c r="J240" s="1496"/>
      <c r="K240" s="1496"/>
      <c r="L240" s="1496"/>
      <c r="M240" s="1496"/>
      <c r="N240" s="1496"/>
      <c r="O240" s="1496"/>
      <c r="P240" s="1496"/>
      <c r="Q240" s="1496"/>
      <c r="R240" s="1496"/>
      <c r="S240" s="1496"/>
      <c r="T240" s="1496"/>
      <c r="U240" s="1496"/>
      <c r="V240" s="1496"/>
      <c r="W240" s="1496"/>
      <c r="X240" s="1496"/>
      <c r="Y240" s="1496"/>
      <c r="Z240" s="1496"/>
    </row>
    <row r="241">
      <c r="A241" s="1496"/>
      <c r="B241" s="1496"/>
      <c r="C241" s="1496"/>
      <c r="D241" s="1496"/>
      <c r="E241" s="1496"/>
      <c r="F241" s="1496"/>
      <c r="G241" s="1496"/>
      <c r="H241" s="1496"/>
      <c r="I241" s="1496"/>
      <c r="J241" s="1496"/>
      <c r="K241" s="1496"/>
      <c r="L241" s="1496"/>
      <c r="M241" s="1496"/>
      <c r="N241" s="1496"/>
      <c r="O241" s="1496"/>
      <c r="P241" s="1496"/>
      <c r="Q241" s="1496"/>
      <c r="R241" s="1496"/>
      <c r="S241" s="1496"/>
      <c r="T241" s="1496"/>
      <c r="U241" s="1496"/>
      <c r="V241" s="1496"/>
      <c r="W241" s="1496"/>
      <c r="X241" s="1496"/>
      <c r="Y241" s="1496"/>
      <c r="Z241" s="1496"/>
    </row>
    <row r="242">
      <c r="A242" s="1496"/>
      <c r="B242" s="1496"/>
      <c r="C242" s="1496"/>
      <c r="D242" s="1496"/>
      <c r="E242" s="1496"/>
      <c r="F242" s="1496"/>
      <c r="G242" s="1496"/>
      <c r="H242" s="1496"/>
      <c r="I242" s="1496"/>
      <c r="J242" s="1496"/>
      <c r="K242" s="1496"/>
      <c r="L242" s="1496"/>
      <c r="M242" s="1496"/>
      <c r="N242" s="1496"/>
      <c r="O242" s="1496"/>
      <c r="P242" s="1496"/>
      <c r="Q242" s="1496"/>
      <c r="R242" s="1496"/>
      <c r="S242" s="1496"/>
      <c r="T242" s="1496"/>
      <c r="U242" s="1496"/>
      <c r="V242" s="1496"/>
      <c r="W242" s="1496"/>
      <c r="X242" s="1496"/>
      <c r="Y242" s="1496"/>
      <c r="Z242" s="1496"/>
    </row>
    <row r="243">
      <c r="A243" s="1496"/>
      <c r="B243" s="1496"/>
      <c r="C243" s="1496"/>
      <c r="D243" s="1496"/>
      <c r="E243" s="1496"/>
      <c r="F243" s="1496"/>
      <c r="G243" s="1496"/>
      <c r="H243" s="1496"/>
      <c r="I243" s="1496"/>
      <c r="J243" s="1496"/>
      <c r="K243" s="1496"/>
      <c r="L243" s="1496"/>
      <c r="M243" s="1496"/>
      <c r="N243" s="1496"/>
      <c r="O243" s="1496"/>
      <c r="P243" s="1496"/>
      <c r="Q243" s="1496"/>
      <c r="R243" s="1496"/>
      <c r="S243" s="1496"/>
      <c r="T243" s="1496"/>
      <c r="U243" s="1496"/>
      <c r="V243" s="1496"/>
      <c r="W243" s="1496"/>
      <c r="X243" s="1496"/>
      <c r="Y243" s="1496"/>
      <c r="Z243" s="1496"/>
    </row>
    <row r="244">
      <c r="A244" s="1496"/>
      <c r="B244" s="1496"/>
      <c r="C244" s="1496"/>
      <c r="D244" s="1496"/>
      <c r="E244" s="1496"/>
      <c r="F244" s="1496"/>
      <c r="G244" s="1496"/>
      <c r="H244" s="1496"/>
      <c r="I244" s="1496"/>
      <c r="J244" s="1496"/>
      <c r="K244" s="1496"/>
      <c r="L244" s="1496"/>
      <c r="M244" s="1496"/>
      <c r="N244" s="1496"/>
      <c r="O244" s="1496"/>
      <c r="P244" s="1496"/>
      <c r="Q244" s="1496"/>
      <c r="R244" s="1496"/>
      <c r="S244" s="1496"/>
      <c r="T244" s="1496"/>
      <c r="U244" s="1496"/>
      <c r="V244" s="1496"/>
      <c r="W244" s="1496"/>
      <c r="X244" s="1496"/>
      <c r="Y244" s="1496"/>
      <c r="Z244" s="1496"/>
    </row>
    <row r="245">
      <c r="A245" s="1496"/>
      <c r="B245" s="1496"/>
      <c r="C245" s="1496"/>
      <c r="D245" s="1496"/>
      <c r="E245" s="1496"/>
      <c r="F245" s="1496"/>
      <c r="G245" s="1496"/>
      <c r="H245" s="1496"/>
      <c r="I245" s="1496"/>
      <c r="J245" s="1496"/>
      <c r="K245" s="1496"/>
      <c r="L245" s="1496"/>
      <c r="M245" s="1496"/>
      <c r="N245" s="1496"/>
      <c r="O245" s="1496"/>
      <c r="P245" s="1496"/>
      <c r="Q245" s="1496"/>
      <c r="R245" s="1496"/>
      <c r="S245" s="1496"/>
      <c r="T245" s="1496"/>
      <c r="U245" s="1496"/>
      <c r="V245" s="1496"/>
      <c r="W245" s="1496"/>
      <c r="X245" s="1496"/>
      <c r="Y245" s="1496"/>
      <c r="Z245" s="1496"/>
    </row>
    <row r="246">
      <c r="A246" s="1496"/>
      <c r="B246" s="1496"/>
      <c r="C246" s="1496"/>
      <c r="D246" s="1496"/>
      <c r="E246" s="1496"/>
      <c r="F246" s="1496"/>
      <c r="G246" s="1496"/>
      <c r="H246" s="1496"/>
      <c r="I246" s="1496"/>
      <c r="J246" s="1496"/>
      <c r="K246" s="1496"/>
      <c r="L246" s="1496"/>
      <c r="M246" s="1496"/>
      <c r="N246" s="1496"/>
      <c r="O246" s="1496"/>
      <c r="P246" s="1496"/>
      <c r="Q246" s="1496"/>
      <c r="R246" s="1496"/>
      <c r="S246" s="1496"/>
      <c r="T246" s="1496"/>
      <c r="U246" s="1496"/>
      <c r="V246" s="1496"/>
      <c r="W246" s="1496"/>
      <c r="X246" s="1496"/>
      <c r="Y246" s="1496"/>
      <c r="Z246" s="1496"/>
    </row>
    <row r="247">
      <c r="A247" s="1496"/>
      <c r="B247" s="1496"/>
      <c r="C247" s="1496"/>
      <c r="D247" s="1496"/>
      <c r="E247" s="1496"/>
      <c r="F247" s="1496"/>
      <c r="G247" s="1496"/>
      <c r="H247" s="1496"/>
      <c r="I247" s="1496"/>
      <c r="J247" s="1496"/>
      <c r="K247" s="1496"/>
      <c r="L247" s="1496"/>
      <c r="M247" s="1496"/>
      <c r="N247" s="1496"/>
      <c r="O247" s="1496"/>
      <c r="P247" s="1496"/>
      <c r="Q247" s="1496"/>
      <c r="R247" s="1496"/>
      <c r="S247" s="1496"/>
      <c r="T247" s="1496"/>
      <c r="U247" s="1496"/>
      <c r="V247" s="1496"/>
      <c r="W247" s="1496"/>
      <c r="X247" s="1496"/>
      <c r="Y247" s="1496"/>
      <c r="Z247" s="1496"/>
    </row>
    <row r="248">
      <c r="A248" s="1496"/>
      <c r="B248" s="1496"/>
      <c r="C248" s="1496"/>
      <c r="D248" s="1496"/>
      <c r="E248" s="1496"/>
      <c r="F248" s="1496"/>
      <c r="G248" s="1496"/>
      <c r="H248" s="1496"/>
      <c r="I248" s="1496"/>
      <c r="J248" s="1496"/>
      <c r="K248" s="1496"/>
      <c r="L248" s="1496"/>
      <c r="M248" s="1496"/>
      <c r="N248" s="1496"/>
      <c r="O248" s="1496"/>
      <c r="P248" s="1496"/>
      <c r="Q248" s="1496"/>
      <c r="R248" s="1496"/>
      <c r="S248" s="1496"/>
      <c r="T248" s="1496"/>
      <c r="U248" s="1496"/>
      <c r="V248" s="1496"/>
      <c r="W248" s="1496"/>
      <c r="X248" s="1496"/>
      <c r="Y248" s="1496"/>
      <c r="Z248" s="1496"/>
    </row>
    <row r="249">
      <c r="A249" s="1496"/>
      <c r="B249" s="1496"/>
      <c r="C249" s="1496"/>
      <c r="D249" s="1496"/>
      <c r="E249" s="1496"/>
      <c r="F249" s="1496"/>
      <c r="G249" s="1496"/>
      <c r="H249" s="1496"/>
      <c r="I249" s="1496"/>
      <c r="J249" s="1496"/>
      <c r="K249" s="1496"/>
      <c r="L249" s="1496"/>
      <c r="M249" s="1496"/>
      <c r="N249" s="1496"/>
      <c r="O249" s="1496"/>
      <c r="P249" s="1496"/>
      <c r="Q249" s="1496"/>
      <c r="R249" s="1496"/>
      <c r="S249" s="1496"/>
      <c r="T249" s="1496"/>
      <c r="U249" s="1496"/>
      <c r="V249" s="1496"/>
      <c r="W249" s="1496"/>
      <c r="X249" s="1496"/>
      <c r="Y249" s="1496"/>
      <c r="Z249" s="1496"/>
    </row>
    <row r="250">
      <c r="A250" s="1496"/>
      <c r="B250" s="1496"/>
      <c r="C250" s="1496"/>
      <c r="D250" s="1496"/>
      <c r="E250" s="1496"/>
      <c r="F250" s="1496"/>
      <c r="G250" s="1496"/>
      <c r="H250" s="1496"/>
      <c r="I250" s="1496"/>
      <c r="J250" s="1496"/>
      <c r="K250" s="1496"/>
      <c r="L250" s="1496"/>
      <c r="M250" s="1496"/>
      <c r="N250" s="1496"/>
      <c r="O250" s="1496"/>
      <c r="P250" s="1496"/>
      <c r="Q250" s="1496"/>
      <c r="R250" s="1496"/>
      <c r="S250" s="1496"/>
      <c r="T250" s="1496"/>
      <c r="U250" s="1496"/>
      <c r="V250" s="1496"/>
      <c r="W250" s="1496"/>
      <c r="X250" s="1496"/>
      <c r="Y250" s="1496"/>
      <c r="Z250" s="1496"/>
    </row>
    <row r="251">
      <c r="A251" s="1496"/>
      <c r="B251" s="1496"/>
      <c r="C251" s="1496"/>
      <c r="D251" s="1496"/>
      <c r="E251" s="1496"/>
      <c r="F251" s="1496"/>
      <c r="G251" s="1496"/>
      <c r="H251" s="1496"/>
      <c r="I251" s="1496"/>
      <c r="J251" s="1496"/>
      <c r="K251" s="1496"/>
      <c r="L251" s="1496"/>
      <c r="M251" s="1496"/>
      <c r="N251" s="1496"/>
      <c r="O251" s="1496"/>
      <c r="P251" s="1496"/>
      <c r="Q251" s="1496"/>
      <c r="R251" s="1496"/>
      <c r="S251" s="1496"/>
      <c r="T251" s="1496"/>
      <c r="U251" s="1496"/>
      <c r="V251" s="1496"/>
      <c r="W251" s="1496"/>
      <c r="X251" s="1496"/>
      <c r="Y251" s="1496"/>
      <c r="Z251" s="1496"/>
    </row>
    <row r="252">
      <c r="A252" s="1496"/>
      <c r="B252" s="1496"/>
      <c r="C252" s="1496"/>
      <c r="D252" s="1496"/>
      <c r="E252" s="1496"/>
      <c r="F252" s="1496"/>
      <c r="G252" s="1496"/>
      <c r="H252" s="1496"/>
      <c r="I252" s="1496"/>
      <c r="J252" s="1496"/>
      <c r="K252" s="1496"/>
      <c r="L252" s="1496"/>
      <c r="M252" s="1496"/>
      <c r="N252" s="1496"/>
      <c r="O252" s="1496"/>
      <c r="P252" s="1496"/>
      <c r="Q252" s="1496"/>
      <c r="R252" s="1496"/>
      <c r="S252" s="1496"/>
      <c r="T252" s="1496"/>
      <c r="U252" s="1496"/>
      <c r="V252" s="1496"/>
      <c r="W252" s="1496"/>
      <c r="X252" s="1496"/>
      <c r="Y252" s="1496"/>
      <c r="Z252" s="1496"/>
    </row>
    <row r="253">
      <c r="A253" s="1496"/>
      <c r="B253" s="1496"/>
      <c r="C253" s="1496"/>
      <c r="D253" s="1496"/>
      <c r="E253" s="1496"/>
      <c r="F253" s="1496"/>
      <c r="G253" s="1496"/>
      <c r="H253" s="1496"/>
      <c r="I253" s="1496"/>
      <c r="J253" s="1496"/>
      <c r="K253" s="1496"/>
      <c r="L253" s="1496"/>
      <c r="M253" s="1496"/>
      <c r="N253" s="1496"/>
      <c r="O253" s="1496"/>
      <c r="P253" s="1496"/>
      <c r="Q253" s="1496"/>
      <c r="R253" s="1496"/>
      <c r="S253" s="1496"/>
      <c r="T253" s="1496"/>
      <c r="U253" s="1496"/>
      <c r="V253" s="1496"/>
      <c r="W253" s="1496"/>
      <c r="X253" s="1496"/>
      <c r="Y253" s="1496"/>
      <c r="Z253" s="1496"/>
    </row>
    <row r="254">
      <c r="A254" s="1496"/>
      <c r="B254" s="1496"/>
      <c r="C254" s="1496"/>
      <c r="D254" s="1496"/>
      <c r="E254" s="1496"/>
      <c r="F254" s="1496"/>
      <c r="G254" s="1496"/>
      <c r="H254" s="1496"/>
      <c r="I254" s="1496"/>
      <c r="J254" s="1496"/>
      <c r="K254" s="1496"/>
      <c r="L254" s="1496"/>
      <c r="M254" s="1496"/>
      <c r="N254" s="1496"/>
      <c r="O254" s="1496"/>
      <c r="P254" s="1496"/>
      <c r="Q254" s="1496"/>
      <c r="R254" s="1496"/>
      <c r="S254" s="1496"/>
      <c r="T254" s="1496"/>
      <c r="U254" s="1496"/>
      <c r="V254" s="1496"/>
      <c r="W254" s="1496"/>
      <c r="X254" s="1496"/>
      <c r="Y254" s="1496"/>
      <c r="Z254" s="1496"/>
    </row>
    <row r="255">
      <c r="A255" s="1496"/>
      <c r="B255" s="1496"/>
      <c r="C255" s="1496"/>
      <c r="D255" s="1496"/>
      <c r="E255" s="1496"/>
      <c r="F255" s="1496"/>
      <c r="G255" s="1496"/>
      <c r="H255" s="1496"/>
      <c r="I255" s="1496"/>
      <c r="J255" s="1496"/>
      <c r="K255" s="1496"/>
      <c r="L255" s="1496"/>
      <c r="M255" s="1496"/>
      <c r="N255" s="1496"/>
      <c r="O255" s="1496"/>
      <c r="P255" s="1496"/>
      <c r="Q255" s="1496"/>
      <c r="R255" s="1496"/>
      <c r="S255" s="1496"/>
      <c r="T255" s="1496"/>
      <c r="U255" s="1496"/>
      <c r="V255" s="1496"/>
      <c r="W255" s="1496"/>
      <c r="X255" s="1496"/>
      <c r="Y255" s="1496"/>
      <c r="Z255" s="1496"/>
    </row>
    <row r="256">
      <c r="A256" s="1496"/>
      <c r="B256" s="1496"/>
      <c r="C256" s="1496"/>
      <c r="D256" s="1496"/>
      <c r="E256" s="1496"/>
      <c r="F256" s="1496"/>
      <c r="G256" s="1496"/>
      <c r="H256" s="1496"/>
      <c r="I256" s="1496"/>
      <c r="J256" s="1496"/>
      <c r="K256" s="1496"/>
      <c r="L256" s="1496"/>
      <c r="M256" s="1496"/>
      <c r="N256" s="1496"/>
      <c r="O256" s="1496"/>
      <c r="P256" s="1496"/>
      <c r="Q256" s="1496"/>
      <c r="R256" s="1496"/>
      <c r="S256" s="1496"/>
      <c r="T256" s="1496"/>
      <c r="U256" s="1496"/>
      <c r="V256" s="1496"/>
      <c r="W256" s="1496"/>
      <c r="X256" s="1496"/>
      <c r="Y256" s="1496"/>
      <c r="Z256" s="1496"/>
    </row>
    <row r="257">
      <c r="A257" s="1496"/>
      <c r="B257" s="1496"/>
      <c r="C257" s="1496"/>
      <c r="D257" s="1496"/>
      <c r="E257" s="1496"/>
      <c r="F257" s="1496"/>
      <c r="G257" s="1496"/>
      <c r="H257" s="1496"/>
      <c r="I257" s="1496"/>
      <c r="J257" s="1496"/>
      <c r="K257" s="1496"/>
      <c r="L257" s="1496"/>
      <c r="M257" s="1496"/>
      <c r="N257" s="1496"/>
      <c r="O257" s="1496"/>
      <c r="P257" s="1496"/>
      <c r="Q257" s="1496"/>
      <c r="R257" s="1496"/>
      <c r="S257" s="1496"/>
      <c r="T257" s="1496"/>
      <c r="U257" s="1496"/>
      <c r="V257" s="1496"/>
      <c r="W257" s="1496"/>
      <c r="X257" s="1496"/>
      <c r="Y257" s="1496"/>
      <c r="Z257" s="1496"/>
    </row>
    <row r="258">
      <c r="A258" s="1496"/>
      <c r="B258" s="1496"/>
      <c r="C258" s="1496"/>
      <c r="D258" s="1496"/>
      <c r="E258" s="1496"/>
      <c r="F258" s="1496"/>
      <c r="G258" s="1496"/>
      <c r="H258" s="1496"/>
      <c r="I258" s="1496"/>
      <c r="J258" s="1496"/>
      <c r="K258" s="1496"/>
      <c r="L258" s="1496"/>
      <c r="M258" s="1496"/>
      <c r="N258" s="1496"/>
      <c r="O258" s="1496"/>
      <c r="P258" s="1496"/>
      <c r="Q258" s="1496"/>
      <c r="R258" s="1496"/>
      <c r="S258" s="1496"/>
      <c r="T258" s="1496"/>
      <c r="U258" s="1496"/>
      <c r="V258" s="1496"/>
      <c r="W258" s="1496"/>
      <c r="X258" s="1496"/>
      <c r="Y258" s="1496"/>
      <c r="Z258" s="1496"/>
    </row>
    <row r="259">
      <c r="A259" s="1496"/>
      <c r="B259" s="1496"/>
      <c r="C259" s="1496"/>
      <c r="D259" s="1496"/>
      <c r="E259" s="1496"/>
      <c r="F259" s="1496"/>
      <c r="G259" s="1496"/>
      <c r="H259" s="1496"/>
      <c r="I259" s="1496"/>
      <c r="J259" s="1496"/>
      <c r="K259" s="1496"/>
      <c r="L259" s="1496"/>
      <c r="M259" s="1496"/>
      <c r="N259" s="1496"/>
      <c r="O259" s="1496"/>
      <c r="P259" s="1496"/>
      <c r="Q259" s="1496"/>
      <c r="R259" s="1496"/>
      <c r="S259" s="1496"/>
      <c r="T259" s="1496"/>
      <c r="U259" s="1496"/>
      <c r="V259" s="1496"/>
      <c r="W259" s="1496"/>
      <c r="X259" s="1496"/>
      <c r="Y259" s="1496"/>
      <c r="Z259" s="1496"/>
    </row>
    <row r="260">
      <c r="A260" s="1496"/>
      <c r="B260" s="1496"/>
      <c r="C260" s="1496"/>
      <c r="D260" s="1496"/>
      <c r="E260" s="1496"/>
      <c r="F260" s="1496"/>
      <c r="G260" s="1496"/>
      <c r="H260" s="1496"/>
      <c r="I260" s="1496"/>
      <c r="J260" s="1496"/>
      <c r="K260" s="1496"/>
      <c r="L260" s="1496"/>
      <c r="M260" s="1496"/>
      <c r="N260" s="1496"/>
      <c r="O260" s="1496"/>
      <c r="P260" s="1496"/>
      <c r="Q260" s="1496"/>
      <c r="R260" s="1496"/>
      <c r="S260" s="1496"/>
      <c r="T260" s="1496"/>
      <c r="U260" s="1496"/>
      <c r="V260" s="1496"/>
      <c r="W260" s="1496"/>
      <c r="X260" s="1496"/>
      <c r="Y260" s="1496"/>
      <c r="Z260" s="1496"/>
    </row>
    <row r="261">
      <c r="A261" s="1496"/>
      <c r="B261" s="1496"/>
      <c r="C261" s="1496"/>
      <c r="D261" s="1496"/>
      <c r="E261" s="1496"/>
      <c r="F261" s="1496"/>
      <c r="G261" s="1496"/>
      <c r="H261" s="1496"/>
      <c r="I261" s="1496"/>
      <c r="J261" s="1496"/>
      <c r="K261" s="1496"/>
      <c r="L261" s="1496"/>
      <c r="M261" s="1496"/>
      <c r="N261" s="1496"/>
      <c r="O261" s="1496"/>
      <c r="P261" s="1496"/>
      <c r="Q261" s="1496"/>
      <c r="R261" s="1496"/>
      <c r="S261" s="1496"/>
      <c r="T261" s="1496"/>
      <c r="U261" s="1496"/>
      <c r="V261" s="1496"/>
      <c r="W261" s="1496"/>
      <c r="X261" s="1496"/>
      <c r="Y261" s="1496"/>
      <c r="Z261" s="1496"/>
    </row>
    <row r="262">
      <c r="A262" s="1496"/>
      <c r="B262" s="1496"/>
      <c r="C262" s="1496"/>
      <c r="D262" s="1496"/>
      <c r="E262" s="1496"/>
      <c r="F262" s="1496"/>
      <c r="G262" s="1496"/>
      <c r="H262" s="1496"/>
      <c r="I262" s="1496"/>
      <c r="J262" s="1496"/>
      <c r="K262" s="1496"/>
      <c r="L262" s="1496"/>
      <c r="M262" s="1496"/>
      <c r="N262" s="1496"/>
      <c r="O262" s="1496"/>
      <c r="P262" s="1496"/>
      <c r="Q262" s="1496"/>
      <c r="R262" s="1496"/>
      <c r="S262" s="1496"/>
      <c r="T262" s="1496"/>
      <c r="U262" s="1496"/>
      <c r="V262" s="1496"/>
      <c r="W262" s="1496"/>
      <c r="X262" s="1496"/>
      <c r="Y262" s="1496"/>
      <c r="Z262" s="1496"/>
    </row>
    <row r="263">
      <c r="A263" s="1496"/>
      <c r="B263" s="1496"/>
      <c r="C263" s="1496"/>
      <c r="D263" s="1496"/>
      <c r="E263" s="1496"/>
      <c r="F263" s="1496"/>
      <c r="G263" s="1496"/>
      <c r="H263" s="1496"/>
      <c r="I263" s="1496"/>
      <c r="J263" s="1496"/>
      <c r="K263" s="1496"/>
      <c r="L263" s="1496"/>
      <c r="M263" s="1496"/>
      <c r="N263" s="1496"/>
      <c r="O263" s="1496"/>
      <c r="P263" s="1496"/>
      <c r="Q263" s="1496"/>
      <c r="R263" s="1496"/>
      <c r="S263" s="1496"/>
      <c r="T263" s="1496"/>
      <c r="U263" s="1496"/>
      <c r="V263" s="1496"/>
      <c r="W263" s="1496"/>
      <c r="X263" s="1496"/>
      <c r="Y263" s="1496"/>
      <c r="Z263" s="1496"/>
    </row>
    <row r="264">
      <c r="A264" s="1496"/>
      <c r="B264" s="1496"/>
      <c r="C264" s="1496"/>
      <c r="D264" s="1496"/>
      <c r="E264" s="1496"/>
      <c r="F264" s="1496"/>
      <c r="G264" s="1496"/>
      <c r="H264" s="1496"/>
      <c r="I264" s="1496"/>
      <c r="J264" s="1496"/>
      <c r="K264" s="1496"/>
      <c r="L264" s="1496"/>
      <c r="M264" s="1496"/>
      <c r="N264" s="1496"/>
      <c r="O264" s="1496"/>
      <c r="P264" s="1496"/>
      <c r="Q264" s="1496"/>
      <c r="R264" s="1496"/>
      <c r="S264" s="1496"/>
      <c r="T264" s="1496"/>
      <c r="U264" s="1496"/>
      <c r="V264" s="1496"/>
      <c r="W264" s="1496"/>
      <c r="X264" s="1496"/>
      <c r="Y264" s="1496"/>
      <c r="Z264" s="1496"/>
    </row>
    <row r="265">
      <c r="A265" s="1496"/>
      <c r="B265" s="1496"/>
      <c r="C265" s="1496"/>
      <c r="D265" s="1496"/>
      <c r="E265" s="1496"/>
      <c r="F265" s="1496"/>
      <c r="G265" s="1496"/>
      <c r="H265" s="1496"/>
      <c r="I265" s="1496"/>
      <c r="J265" s="1496"/>
      <c r="K265" s="1496"/>
      <c r="L265" s="1496"/>
      <c r="M265" s="1496"/>
      <c r="N265" s="1496"/>
      <c r="O265" s="1496"/>
      <c r="P265" s="1496"/>
      <c r="Q265" s="1496"/>
      <c r="R265" s="1496"/>
      <c r="S265" s="1496"/>
      <c r="T265" s="1496"/>
      <c r="U265" s="1496"/>
      <c r="V265" s="1496"/>
      <c r="W265" s="1496"/>
      <c r="X265" s="1496"/>
      <c r="Y265" s="1496"/>
      <c r="Z265" s="1496"/>
    </row>
    <row r="266">
      <c r="A266" s="1496"/>
      <c r="B266" s="1496"/>
      <c r="C266" s="1496"/>
      <c r="D266" s="1496"/>
      <c r="E266" s="1496"/>
      <c r="F266" s="1496"/>
      <c r="G266" s="1496"/>
      <c r="H266" s="1496"/>
      <c r="I266" s="1496"/>
      <c r="J266" s="1496"/>
      <c r="K266" s="1496"/>
      <c r="L266" s="1496"/>
      <c r="M266" s="1496"/>
      <c r="N266" s="1496"/>
      <c r="O266" s="1496"/>
      <c r="P266" s="1496"/>
      <c r="Q266" s="1496"/>
      <c r="R266" s="1496"/>
      <c r="S266" s="1496"/>
      <c r="T266" s="1496"/>
      <c r="U266" s="1496"/>
      <c r="V266" s="1496"/>
      <c r="W266" s="1496"/>
      <c r="X266" s="1496"/>
      <c r="Y266" s="1496"/>
      <c r="Z266" s="1496"/>
    </row>
    <row r="267">
      <c r="A267" s="1496"/>
      <c r="B267" s="1496"/>
      <c r="C267" s="1496"/>
      <c r="D267" s="1496"/>
      <c r="E267" s="1496"/>
      <c r="F267" s="1496"/>
      <c r="G267" s="1496"/>
      <c r="H267" s="1496"/>
      <c r="I267" s="1496"/>
      <c r="J267" s="1496"/>
      <c r="K267" s="1496"/>
      <c r="L267" s="1496"/>
      <c r="M267" s="1496"/>
      <c r="N267" s="1496"/>
      <c r="O267" s="1496"/>
      <c r="P267" s="1496"/>
      <c r="Q267" s="1496"/>
      <c r="R267" s="1496"/>
      <c r="S267" s="1496"/>
      <c r="T267" s="1496"/>
      <c r="U267" s="1496"/>
      <c r="V267" s="1496"/>
      <c r="W267" s="1496"/>
      <c r="X267" s="1496"/>
      <c r="Y267" s="1496"/>
      <c r="Z267" s="1496"/>
    </row>
    <row r="268">
      <c r="A268" s="1496"/>
      <c r="B268" s="1496"/>
      <c r="C268" s="1496"/>
      <c r="D268" s="1496"/>
      <c r="E268" s="1496"/>
      <c r="F268" s="1496"/>
      <c r="G268" s="1496"/>
      <c r="H268" s="1496"/>
      <c r="I268" s="1496"/>
      <c r="J268" s="1496"/>
      <c r="K268" s="1496"/>
      <c r="L268" s="1496"/>
      <c r="M268" s="1496"/>
      <c r="N268" s="1496"/>
      <c r="O268" s="1496"/>
      <c r="P268" s="1496"/>
      <c r="Q268" s="1496"/>
      <c r="R268" s="1496"/>
      <c r="S268" s="1496"/>
      <c r="T268" s="1496"/>
      <c r="U268" s="1496"/>
      <c r="V268" s="1496"/>
      <c r="W268" s="1496"/>
      <c r="X268" s="1496"/>
      <c r="Y268" s="1496"/>
      <c r="Z268" s="1496"/>
    </row>
    <row r="269">
      <c r="A269" s="1496"/>
      <c r="B269" s="1496"/>
      <c r="C269" s="1496"/>
      <c r="D269" s="1496"/>
      <c r="E269" s="1496"/>
      <c r="F269" s="1496"/>
      <c r="G269" s="1496"/>
      <c r="H269" s="1496"/>
      <c r="I269" s="1496"/>
      <c r="J269" s="1496"/>
      <c r="K269" s="1496"/>
      <c r="L269" s="1496"/>
      <c r="M269" s="1496"/>
      <c r="N269" s="1496"/>
      <c r="O269" s="1496"/>
      <c r="P269" s="1496"/>
      <c r="Q269" s="1496"/>
      <c r="R269" s="1496"/>
      <c r="S269" s="1496"/>
      <c r="T269" s="1496"/>
      <c r="U269" s="1496"/>
      <c r="V269" s="1496"/>
      <c r="W269" s="1496"/>
      <c r="X269" s="1496"/>
      <c r="Y269" s="1496"/>
      <c r="Z269" s="1496"/>
    </row>
    <row r="270">
      <c r="A270" s="1496"/>
      <c r="B270" s="1496"/>
      <c r="C270" s="1496"/>
      <c r="D270" s="1496"/>
      <c r="E270" s="1496"/>
      <c r="F270" s="1496"/>
      <c r="G270" s="1496"/>
      <c r="H270" s="1496"/>
      <c r="I270" s="1496"/>
      <c r="J270" s="1496"/>
      <c r="K270" s="1496"/>
      <c r="L270" s="1496"/>
      <c r="M270" s="1496"/>
      <c r="N270" s="1496"/>
      <c r="O270" s="1496"/>
      <c r="P270" s="1496"/>
      <c r="Q270" s="1496"/>
      <c r="R270" s="1496"/>
      <c r="S270" s="1496"/>
      <c r="T270" s="1496"/>
      <c r="U270" s="1496"/>
      <c r="V270" s="1496"/>
      <c r="W270" s="1496"/>
      <c r="X270" s="1496"/>
      <c r="Y270" s="1496"/>
      <c r="Z270" s="1496"/>
    </row>
    <row r="271">
      <c r="A271" s="1496"/>
      <c r="B271" s="1496"/>
      <c r="C271" s="1496"/>
      <c r="D271" s="1496"/>
      <c r="E271" s="1496"/>
      <c r="F271" s="1496"/>
      <c r="G271" s="1496"/>
      <c r="H271" s="1496"/>
      <c r="I271" s="1496"/>
      <c r="J271" s="1496"/>
      <c r="K271" s="1496"/>
      <c r="L271" s="1496"/>
      <c r="M271" s="1496"/>
      <c r="N271" s="1496"/>
      <c r="O271" s="1496"/>
      <c r="P271" s="1496"/>
      <c r="Q271" s="1496"/>
      <c r="R271" s="1496"/>
      <c r="S271" s="1496"/>
      <c r="T271" s="1496"/>
      <c r="U271" s="1496"/>
      <c r="V271" s="1496"/>
      <c r="W271" s="1496"/>
      <c r="X271" s="1496"/>
      <c r="Y271" s="1496"/>
      <c r="Z271" s="1496"/>
    </row>
    <row r="272">
      <c r="A272" s="1496"/>
      <c r="B272" s="1496"/>
      <c r="C272" s="1496"/>
      <c r="D272" s="1496"/>
      <c r="E272" s="1496"/>
      <c r="F272" s="1496"/>
      <c r="G272" s="1496"/>
      <c r="H272" s="1496"/>
      <c r="I272" s="1496"/>
      <c r="J272" s="1496"/>
      <c r="K272" s="1496"/>
      <c r="L272" s="1496"/>
      <c r="M272" s="1496"/>
      <c r="N272" s="1496"/>
      <c r="O272" s="1496"/>
      <c r="P272" s="1496"/>
      <c r="Q272" s="1496"/>
      <c r="R272" s="1496"/>
      <c r="S272" s="1496"/>
      <c r="T272" s="1496"/>
      <c r="U272" s="1496"/>
      <c r="V272" s="1496"/>
      <c r="W272" s="1496"/>
      <c r="X272" s="1496"/>
      <c r="Y272" s="1496"/>
      <c r="Z272" s="1496"/>
    </row>
    <row r="273">
      <c r="A273" s="1496"/>
      <c r="B273" s="1496"/>
      <c r="C273" s="1496"/>
      <c r="D273" s="1496"/>
      <c r="E273" s="1496"/>
      <c r="F273" s="1496"/>
      <c r="G273" s="1496"/>
      <c r="H273" s="1496"/>
      <c r="I273" s="1496"/>
      <c r="J273" s="1496"/>
      <c r="K273" s="1496"/>
      <c r="L273" s="1496"/>
      <c r="M273" s="1496"/>
      <c r="N273" s="1496"/>
      <c r="O273" s="1496"/>
      <c r="P273" s="1496"/>
      <c r="Q273" s="1496"/>
      <c r="R273" s="1496"/>
      <c r="S273" s="1496"/>
      <c r="T273" s="1496"/>
      <c r="U273" s="1496"/>
      <c r="V273" s="1496"/>
      <c r="W273" s="1496"/>
      <c r="X273" s="1496"/>
      <c r="Y273" s="1496"/>
      <c r="Z273" s="1496"/>
    </row>
    <row r="274">
      <c r="A274" s="1496"/>
      <c r="B274" s="1496"/>
      <c r="C274" s="1496"/>
      <c r="D274" s="1496"/>
      <c r="E274" s="1496"/>
      <c r="F274" s="1496"/>
      <c r="G274" s="1496"/>
      <c r="H274" s="1496"/>
      <c r="I274" s="1496"/>
      <c r="J274" s="1496"/>
      <c r="K274" s="1496"/>
      <c r="L274" s="1496"/>
      <c r="M274" s="1496"/>
      <c r="N274" s="1496"/>
      <c r="O274" s="1496"/>
      <c r="P274" s="1496"/>
      <c r="Q274" s="1496"/>
      <c r="R274" s="1496"/>
      <c r="S274" s="1496"/>
      <c r="T274" s="1496"/>
      <c r="U274" s="1496"/>
      <c r="V274" s="1496"/>
      <c r="W274" s="1496"/>
      <c r="X274" s="1496"/>
      <c r="Y274" s="1496"/>
      <c r="Z274" s="1496"/>
    </row>
    <row r="275">
      <c r="A275" s="1496"/>
      <c r="B275" s="1496"/>
      <c r="C275" s="1496"/>
      <c r="D275" s="1496"/>
      <c r="E275" s="1496"/>
      <c r="F275" s="1496"/>
      <c r="G275" s="1496"/>
      <c r="H275" s="1496"/>
      <c r="I275" s="1496"/>
      <c r="J275" s="1496"/>
      <c r="K275" s="1496"/>
      <c r="L275" s="1496"/>
      <c r="M275" s="1496"/>
      <c r="N275" s="1496"/>
      <c r="O275" s="1496"/>
      <c r="P275" s="1496"/>
      <c r="Q275" s="1496"/>
      <c r="R275" s="1496"/>
      <c r="S275" s="1496"/>
      <c r="T275" s="1496"/>
      <c r="U275" s="1496"/>
      <c r="V275" s="1496"/>
      <c r="W275" s="1496"/>
      <c r="X275" s="1496"/>
      <c r="Y275" s="1496"/>
      <c r="Z275" s="1496"/>
    </row>
    <row r="276">
      <c r="A276" s="1496"/>
      <c r="B276" s="1496"/>
      <c r="C276" s="1496"/>
      <c r="D276" s="1496"/>
      <c r="E276" s="1496"/>
      <c r="F276" s="1496"/>
      <c r="G276" s="1496"/>
      <c r="H276" s="1496"/>
      <c r="I276" s="1496"/>
      <c r="J276" s="1496"/>
      <c r="K276" s="1496"/>
      <c r="L276" s="1496"/>
      <c r="M276" s="1496"/>
      <c r="N276" s="1496"/>
      <c r="O276" s="1496"/>
      <c r="P276" s="1496"/>
      <c r="Q276" s="1496"/>
      <c r="R276" s="1496"/>
      <c r="S276" s="1496"/>
      <c r="T276" s="1496"/>
      <c r="U276" s="1496"/>
      <c r="V276" s="1496"/>
      <c r="W276" s="1496"/>
      <c r="X276" s="1496"/>
      <c r="Y276" s="1496"/>
      <c r="Z276" s="1496"/>
    </row>
    <row r="277">
      <c r="A277" s="1496"/>
      <c r="B277" s="1496"/>
      <c r="C277" s="1496"/>
      <c r="D277" s="1496"/>
      <c r="E277" s="1496"/>
      <c r="F277" s="1496"/>
      <c r="G277" s="1496"/>
      <c r="H277" s="1496"/>
      <c r="I277" s="1496"/>
      <c r="J277" s="1496"/>
      <c r="K277" s="1496"/>
      <c r="L277" s="1496"/>
      <c r="M277" s="1496"/>
      <c r="N277" s="1496"/>
      <c r="O277" s="1496"/>
      <c r="P277" s="1496"/>
      <c r="Q277" s="1496"/>
      <c r="R277" s="1496"/>
      <c r="S277" s="1496"/>
      <c r="T277" s="1496"/>
      <c r="U277" s="1496"/>
      <c r="V277" s="1496"/>
      <c r="W277" s="1496"/>
      <c r="X277" s="1496"/>
      <c r="Y277" s="1496"/>
      <c r="Z277" s="1496"/>
    </row>
    <row r="278">
      <c r="A278" s="1496"/>
      <c r="B278" s="1496"/>
      <c r="C278" s="1496"/>
      <c r="D278" s="1496"/>
      <c r="E278" s="1496"/>
      <c r="F278" s="1496"/>
      <c r="G278" s="1496"/>
      <c r="H278" s="1496"/>
      <c r="I278" s="1496"/>
      <c r="J278" s="1496"/>
      <c r="K278" s="1496"/>
      <c r="L278" s="1496"/>
      <c r="M278" s="1496"/>
      <c r="N278" s="1496"/>
      <c r="O278" s="1496"/>
      <c r="P278" s="1496"/>
      <c r="Q278" s="1496"/>
      <c r="R278" s="1496"/>
      <c r="S278" s="1496"/>
      <c r="T278" s="1496"/>
      <c r="U278" s="1496"/>
      <c r="V278" s="1496"/>
      <c r="W278" s="1496"/>
      <c r="X278" s="1496"/>
      <c r="Y278" s="1496"/>
      <c r="Z278" s="1496"/>
    </row>
    <row r="279">
      <c r="A279" s="1496"/>
      <c r="B279" s="1496"/>
      <c r="C279" s="1496"/>
      <c r="D279" s="1496"/>
      <c r="E279" s="1496"/>
      <c r="F279" s="1496"/>
      <c r="G279" s="1496"/>
      <c r="H279" s="1496"/>
      <c r="I279" s="1496"/>
      <c r="J279" s="1496"/>
      <c r="K279" s="1496"/>
      <c r="L279" s="1496"/>
      <c r="M279" s="1496"/>
      <c r="N279" s="1496"/>
      <c r="O279" s="1496"/>
      <c r="P279" s="1496"/>
      <c r="Q279" s="1496"/>
      <c r="R279" s="1496"/>
      <c r="S279" s="1496"/>
      <c r="T279" s="1496"/>
      <c r="U279" s="1496"/>
      <c r="V279" s="1496"/>
      <c r="W279" s="1496"/>
      <c r="X279" s="1496"/>
      <c r="Y279" s="1496"/>
      <c r="Z279" s="1496"/>
    </row>
    <row r="280">
      <c r="A280" s="1496"/>
      <c r="B280" s="1496"/>
      <c r="C280" s="1496"/>
      <c r="D280" s="1496"/>
      <c r="E280" s="1496"/>
      <c r="F280" s="1496"/>
      <c r="G280" s="1496"/>
      <c r="H280" s="1496"/>
      <c r="I280" s="1496"/>
      <c r="J280" s="1496"/>
      <c r="K280" s="1496"/>
      <c r="L280" s="1496"/>
      <c r="M280" s="1496"/>
      <c r="N280" s="1496"/>
      <c r="O280" s="1496"/>
      <c r="P280" s="1496"/>
      <c r="Q280" s="1496"/>
      <c r="R280" s="1496"/>
      <c r="S280" s="1496"/>
      <c r="T280" s="1496"/>
      <c r="U280" s="1496"/>
      <c r="V280" s="1496"/>
      <c r="W280" s="1496"/>
      <c r="X280" s="1496"/>
      <c r="Y280" s="1496"/>
      <c r="Z280" s="1496"/>
    </row>
    <row r="281">
      <c r="A281" s="1496"/>
      <c r="B281" s="1496"/>
      <c r="C281" s="1496"/>
      <c r="D281" s="1496"/>
      <c r="E281" s="1496"/>
      <c r="F281" s="1496"/>
      <c r="G281" s="1496"/>
      <c r="H281" s="1496"/>
      <c r="I281" s="1496"/>
      <c r="J281" s="1496"/>
      <c r="K281" s="1496"/>
      <c r="L281" s="1496"/>
      <c r="M281" s="1496"/>
      <c r="N281" s="1496"/>
      <c r="O281" s="1496"/>
      <c r="P281" s="1496"/>
      <c r="Q281" s="1496"/>
      <c r="R281" s="1496"/>
      <c r="S281" s="1496"/>
      <c r="T281" s="1496"/>
      <c r="U281" s="1496"/>
      <c r="V281" s="1496"/>
      <c r="W281" s="1496"/>
      <c r="X281" s="1496"/>
      <c r="Y281" s="1496"/>
      <c r="Z281" s="1496"/>
    </row>
    <row r="282">
      <c r="A282" s="1496"/>
      <c r="B282" s="1496"/>
      <c r="C282" s="1496"/>
      <c r="D282" s="1496"/>
      <c r="E282" s="1496"/>
      <c r="F282" s="1496"/>
      <c r="G282" s="1496"/>
      <c r="H282" s="1496"/>
      <c r="I282" s="1496"/>
      <c r="J282" s="1496"/>
      <c r="K282" s="1496"/>
      <c r="L282" s="1496"/>
      <c r="M282" s="1496"/>
      <c r="N282" s="1496"/>
      <c r="O282" s="1496"/>
      <c r="P282" s="1496"/>
      <c r="Q282" s="1496"/>
      <c r="R282" s="1496"/>
      <c r="S282" s="1496"/>
      <c r="T282" s="1496"/>
      <c r="U282" s="1496"/>
      <c r="V282" s="1496"/>
      <c r="W282" s="1496"/>
      <c r="X282" s="1496"/>
      <c r="Y282" s="1496"/>
      <c r="Z282" s="1496"/>
    </row>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8">
    <mergeCell ref="A5:H5"/>
    <mergeCell ref="A6:E6"/>
    <mergeCell ref="A26:J26"/>
    <mergeCell ref="A34:C34"/>
    <mergeCell ref="A41:B41"/>
    <mergeCell ref="A52:B52"/>
    <mergeCell ref="A61:B61"/>
    <mergeCell ref="A66:B66"/>
  </mergeCell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8.25"/>
    <col customWidth="1" min="2" max="3" width="29.0"/>
    <col customWidth="1" min="4" max="4" width="12.63"/>
    <col customWidth="1" min="5" max="5" width="17.63"/>
    <col customWidth="1" min="6" max="6" width="26.25"/>
    <col customWidth="1" min="7" max="7" width="26.88"/>
    <col customWidth="1" min="8" max="8" width="25.75"/>
    <col customWidth="1" min="9" max="9" width="22.25"/>
    <col customWidth="1" min="10" max="10" width="19.63"/>
    <col customWidth="1" min="11" max="11" width="18.88"/>
    <col customWidth="1" min="12" max="12" width="20.25"/>
  </cols>
  <sheetData>
    <row r="1" ht="172.5" customHeight="1">
      <c r="A1" s="1438" t="s">
        <v>2015</v>
      </c>
      <c r="B1" s="1439"/>
      <c r="C1" s="1439"/>
      <c r="D1" s="1439"/>
      <c r="E1" s="1439"/>
      <c r="F1" s="1439"/>
      <c r="G1" s="1439"/>
      <c r="H1" s="1439"/>
      <c r="I1" s="1439"/>
      <c r="J1" s="1439"/>
      <c r="K1" s="1439"/>
      <c r="L1" s="1439"/>
      <c r="M1" s="1439"/>
      <c r="N1" s="1439"/>
      <c r="O1" s="1439"/>
      <c r="P1" s="1439"/>
      <c r="Q1" s="1439"/>
      <c r="R1" s="1439"/>
      <c r="S1" s="1439"/>
      <c r="T1" s="1439"/>
      <c r="U1" s="1439"/>
      <c r="V1" s="1439"/>
      <c r="W1" s="1439"/>
      <c r="X1" s="1439"/>
      <c r="Y1" s="1439"/>
      <c r="Z1" s="1439"/>
      <c r="AA1" s="1439"/>
      <c r="AB1" s="1439"/>
      <c r="AC1" s="1439"/>
      <c r="AD1" s="1439"/>
      <c r="AE1" s="1439"/>
      <c r="AF1" s="1439"/>
      <c r="AG1" s="1439"/>
      <c r="AH1" s="1439"/>
      <c r="AI1" s="1439"/>
      <c r="AJ1" s="1439"/>
      <c r="AK1" s="1439"/>
      <c r="AL1" s="1439"/>
      <c r="AM1" s="1439"/>
      <c r="AN1" s="1439"/>
    </row>
    <row r="2">
      <c r="A2" s="1439"/>
      <c r="B2" s="1439"/>
      <c r="C2" s="1439"/>
      <c r="D2" s="1439"/>
      <c r="E2" s="1439"/>
      <c r="F2" s="1439"/>
      <c r="G2" s="1439"/>
      <c r="H2" s="1439"/>
      <c r="I2" s="1439"/>
      <c r="J2" s="1439"/>
      <c r="K2" s="1439"/>
      <c r="L2" s="1439"/>
      <c r="M2" s="1439"/>
      <c r="N2" s="1439"/>
      <c r="O2" s="1439"/>
      <c r="P2" s="1439"/>
      <c r="Q2" s="1439"/>
      <c r="R2" s="1439"/>
      <c r="S2" s="1439"/>
      <c r="T2" s="1439"/>
      <c r="U2" s="1439"/>
      <c r="V2" s="1439"/>
      <c r="W2" s="1439"/>
      <c r="X2" s="1439"/>
      <c r="Y2" s="1439"/>
      <c r="Z2" s="1439"/>
      <c r="AA2" s="1439"/>
      <c r="AB2" s="1439"/>
      <c r="AC2" s="1439"/>
      <c r="AD2" s="1439"/>
      <c r="AE2" s="1439"/>
      <c r="AF2" s="1439"/>
      <c r="AG2" s="1439"/>
      <c r="AH2" s="1439"/>
      <c r="AI2" s="1439"/>
      <c r="AJ2" s="1439"/>
      <c r="AK2" s="1439"/>
      <c r="AL2" s="1439"/>
      <c r="AM2" s="1439"/>
      <c r="AN2" s="1439"/>
    </row>
    <row r="3">
      <c r="A3" s="1440" t="s">
        <v>1128</v>
      </c>
      <c r="B3" s="1439"/>
      <c r="C3" s="1439"/>
      <c r="D3" s="1439"/>
      <c r="E3" s="1439"/>
      <c r="F3" s="1439"/>
      <c r="G3" s="1439"/>
      <c r="H3" s="1439"/>
      <c r="I3" s="1439"/>
      <c r="J3" s="1439"/>
      <c r="K3" s="1439"/>
      <c r="L3" s="1439"/>
      <c r="M3" s="1439"/>
      <c r="N3" s="1439"/>
      <c r="O3" s="1439"/>
      <c r="P3" s="1439"/>
      <c r="Q3" s="1439"/>
      <c r="R3" s="1439"/>
      <c r="S3" s="1439"/>
      <c r="T3" s="1439"/>
      <c r="U3" s="1439"/>
      <c r="V3" s="1439"/>
      <c r="W3" s="1439"/>
      <c r="X3" s="1439"/>
      <c r="Y3" s="1439"/>
      <c r="Z3" s="1439"/>
      <c r="AA3" s="1439"/>
      <c r="AB3" s="1439"/>
      <c r="AC3" s="1439"/>
      <c r="AD3" s="1439"/>
      <c r="AE3" s="1439"/>
      <c r="AF3" s="1439"/>
      <c r="AG3" s="1439"/>
      <c r="AH3" s="1439"/>
      <c r="AI3" s="1439"/>
      <c r="AJ3" s="1439"/>
      <c r="AK3" s="1439"/>
      <c r="AL3" s="1439"/>
      <c r="AM3" s="1439"/>
      <c r="AN3" s="1439"/>
    </row>
    <row r="4">
      <c r="A4" s="1439"/>
      <c r="B4" s="1439"/>
      <c r="C4" s="1439"/>
      <c r="D4" s="1439"/>
      <c r="E4" s="1439"/>
      <c r="F4" s="1439"/>
      <c r="G4" s="1439"/>
      <c r="H4" s="1439"/>
      <c r="I4" s="1439"/>
      <c r="J4" s="1439"/>
      <c r="K4" s="1439"/>
      <c r="L4" s="1439"/>
      <c r="M4" s="1439"/>
      <c r="N4" s="1439"/>
      <c r="O4" s="1439"/>
      <c r="P4" s="1439"/>
      <c r="Q4" s="1439"/>
      <c r="R4" s="1439"/>
      <c r="S4" s="1439"/>
      <c r="T4" s="1439"/>
      <c r="U4" s="1439"/>
      <c r="V4" s="1439"/>
      <c r="W4" s="1439"/>
      <c r="X4" s="1439"/>
      <c r="Y4" s="1439"/>
      <c r="Z4" s="1439"/>
      <c r="AA4" s="1439"/>
      <c r="AB4" s="1439"/>
      <c r="AC4" s="1439"/>
      <c r="AD4" s="1439"/>
      <c r="AE4" s="1439"/>
      <c r="AF4" s="1439"/>
      <c r="AG4" s="1439"/>
      <c r="AH4" s="1439"/>
      <c r="AI4" s="1439"/>
      <c r="AJ4" s="1439"/>
      <c r="AK4" s="1439"/>
      <c r="AL4" s="1439"/>
      <c r="AM4" s="1439"/>
      <c r="AN4" s="1439"/>
    </row>
    <row r="5">
      <c r="A5" s="1439" t="s">
        <v>1129</v>
      </c>
      <c r="B5" s="1439"/>
      <c r="C5" s="1439"/>
      <c r="D5" s="1439"/>
      <c r="E5" s="1439"/>
      <c r="F5" s="1439"/>
      <c r="G5" s="1439"/>
      <c r="H5" s="1439"/>
      <c r="I5" s="1439"/>
      <c r="J5" s="1439"/>
      <c r="K5" s="1439"/>
      <c r="L5" s="1439"/>
      <c r="M5" s="1439"/>
      <c r="N5" s="1439"/>
      <c r="O5" s="1439"/>
      <c r="P5" s="1439"/>
      <c r="Q5" s="1439"/>
      <c r="R5" s="1439"/>
      <c r="S5" s="1439"/>
      <c r="T5" s="1439"/>
      <c r="U5" s="1439"/>
      <c r="V5" s="1439"/>
      <c r="W5" s="1439"/>
      <c r="X5" s="1439"/>
      <c r="Y5" s="1439"/>
      <c r="Z5" s="1439"/>
      <c r="AA5" s="1439"/>
      <c r="AB5" s="1439"/>
      <c r="AC5" s="1439"/>
      <c r="AD5" s="1439"/>
      <c r="AE5" s="1439"/>
      <c r="AF5" s="1439"/>
      <c r="AG5" s="1439"/>
      <c r="AH5" s="1439"/>
      <c r="AI5" s="1439"/>
      <c r="AJ5" s="1439"/>
      <c r="AK5" s="1439"/>
      <c r="AL5" s="1439"/>
      <c r="AM5" s="1439"/>
      <c r="AN5" s="1439"/>
    </row>
    <row r="6">
      <c r="A6" s="1439" t="s">
        <v>1959</v>
      </c>
      <c r="B6" s="1439"/>
      <c r="C6" s="1439"/>
      <c r="D6" s="1439"/>
      <c r="E6" s="1439"/>
      <c r="F6" s="1439"/>
      <c r="G6" s="1439"/>
      <c r="H6" s="1439"/>
      <c r="I6" s="1439"/>
      <c r="J6" s="1439"/>
      <c r="K6" s="1439"/>
      <c r="L6" s="1439"/>
      <c r="M6" s="1439"/>
      <c r="N6" s="1439"/>
      <c r="O6" s="1439"/>
      <c r="P6" s="1439"/>
      <c r="Q6" s="1439"/>
      <c r="R6" s="1439"/>
      <c r="S6" s="1439"/>
      <c r="T6" s="1439"/>
      <c r="U6" s="1439"/>
      <c r="V6" s="1439"/>
      <c r="W6" s="1439"/>
      <c r="X6" s="1439"/>
      <c r="Y6" s="1439"/>
      <c r="Z6" s="1439"/>
      <c r="AA6" s="1439"/>
      <c r="AB6" s="1439"/>
      <c r="AC6" s="1439"/>
      <c r="AD6" s="1439"/>
      <c r="AE6" s="1439"/>
      <c r="AF6" s="1439"/>
      <c r="AG6" s="1439"/>
      <c r="AH6" s="1439"/>
      <c r="AI6" s="1439"/>
      <c r="AJ6" s="1439"/>
      <c r="AK6" s="1439"/>
      <c r="AL6" s="1439"/>
      <c r="AM6" s="1439"/>
      <c r="AN6" s="1439"/>
    </row>
    <row r="7">
      <c r="A7" s="1439"/>
      <c r="B7" s="1439"/>
      <c r="C7" s="1439"/>
      <c r="D7" s="1439"/>
      <c r="E7" s="1439"/>
      <c r="F7" s="1439"/>
      <c r="G7" s="1439"/>
      <c r="H7" s="1439"/>
      <c r="I7" s="1439"/>
      <c r="J7" s="1439"/>
      <c r="K7" s="1439"/>
      <c r="L7" s="1439"/>
      <c r="M7" s="1439"/>
      <c r="N7" s="1439"/>
      <c r="O7" s="1439"/>
      <c r="P7" s="1439"/>
      <c r="Q7" s="1439"/>
      <c r="R7" s="1439"/>
      <c r="S7" s="1439"/>
      <c r="T7" s="1439"/>
      <c r="U7" s="1439"/>
      <c r="V7" s="1439"/>
      <c r="W7" s="1439"/>
      <c r="X7" s="1439"/>
      <c r="Y7" s="1439"/>
      <c r="Z7" s="1439"/>
      <c r="AA7" s="1439"/>
      <c r="AB7" s="1439"/>
      <c r="AC7" s="1439"/>
      <c r="AD7" s="1439"/>
      <c r="AE7" s="1439"/>
      <c r="AF7" s="1439"/>
      <c r="AG7" s="1439"/>
      <c r="AH7" s="1439"/>
      <c r="AI7" s="1439"/>
      <c r="AJ7" s="1439"/>
      <c r="AK7" s="1439"/>
      <c r="AL7" s="1439"/>
      <c r="AM7" s="1439"/>
      <c r="AN7" s="1439"/>
    </row>
    <row r="8">
      <c r="A8" s="1441" t="s">
        <v>448</v>
      </c>
      <c r="B8" s="1439"/>
      <c r="C8" s="1439"/>
      <c r="D8" s="1439"/>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39"/>
      <c r="AC8" s="1439"/>
      <c r="AD8" s="1439"/>
      <c r="AE8" s="1439"/>
      <c r="AF8" s="1439"/>
      <c r="AG8" s="1439"/>
      <c r="AH8" s="1439"/>
      <c r="AI8" s="1439"/>
      <c r="AJ8" s="1439"/>
      <c r="AK8" s="1439"/>
      <c r="AL8" s="1439"/>
      <c r="AM8" s="1439"/>
      <c r="AN8" s="1439"/>
    </row>
    <row r="9">
      <c r="A9" s="1442" t="s">
        <v>452</v>
      </c>
      <c r="B9" s="1442" t="s">
        <v>457</v>
      </c>
      <c r="C9" s="1442" t="s">
        <v>460</v>
      </c>
      <c r="D9" s="1442" t="s">
        <v>462</v>
      </c>
      <c r="E9" s="1442" t="s">
        <v>465</v>
      </c>
      <c r="F9" s="1442" t="s">
        <v>468</v>
      </c>
      <c r="G9" s="1442" t="s">
        <v>471</v>
      </c>
      <c r="H9" s="1442" t="s">
        <v>474</v>
      </c>
      <c r="I9" s="1442" t="s">
        <v>476</v>
      </c>
      <c r="J9" s="1442" t="s">
        <v>478</v>
      </c>
      <c r="K9" s="1442" t="s">
        <v>482</v>
      </c>
      <c r="L9" s="1442" t="s">
        <v>484</v>
      </c>
      <c r="M9" s="1441"/>
      <c r="N9" s="1441"/>
      <c r="O9" s="1441"/>
      <c r="P9" s="1441"/>
      <c r="Q9" s="1441"/>
      <c r="R9" s="1441"/>
      <c r="S9" s="1441"/>
      <c r="T9" s="1441"/>
      <c r="U9" s="1441"/>
      <c r="V9" s="1441"/>
      <c r="W9" s="1441"/>
      <c r="X9" s="1441"/>
      <c r="Y9" s="1441"/>
      <c r="Z9" s="1441"/>
      <c r="AA9" s="1441"/>
      <c r="AB9" s="1441"/>
      <c r="AC9" s="1441"/>
      <c r="AD9" s="1441"/>
      <c r="AE9" s="1441"/>
      <c r="AF9" s="1441"/>
      <c r="AG9" s="1441"/>
      <c r="AH9" s="1441"/>
      <c r="AI9" s="1441"/>
      <c r="AJ9" s="1441"/>
      <c r="AK9" s="1441"/>
      <c r="AL9" s="1441"/>
      <c r="AM9" s="1441"/>
      <c r="AN9" s="1441"/>
    </row>
    <row r="10">
      <c r="A10" s="1443" t="s">
        <v>453</v>
      </c>
      <c r="B10" s="1443" t="s">
        <v>11</v>
      </c>
      <c r="C10" s="1443" t="s">
        <v>28</v>
      </c>
      <c r="D10" s="1443" t="s">
        <v>15</v>
      </c>
      <c r="E10" s="1443" t="s">
        <v>15</v>
      </c>
      <c r="F10" s="1443" t="s">
        <v>469</v>
      </c>
      <c r="G10" s="1443" t="s">
        <v>59</v>
      </c>
      <c r="H10" s="1443" t="s">
        <v>126</v>
      </c>
      <c r="I10" s="1443" t="s">
        <v>469</v>
      </c>
      <c r="J10" s="1443" t="s">
        <v>479</v>
      </c>
      <c r="K10" s="1444" t="s">
        <v>35</v>
      </c>
      <c r="L10" s="1443" t="s">
        <v>35</v>
      </c>
      <c r="M10" s="1439"/>
      <c r="N10" s="1439"/>
      <c r="O10" s="1439"/>
      <c r="P10" s="1439"/>
      <c r="Q10" s="1439"/>
      <c r="R10" s="1439"/>
      <c r="S10" s="1439"/>
      <c r="T10" s="1439"/>
      <c r="U10" s="1439"/>
      <c r="V10" s="1439"/>
      <c r="W10" s="1439"/>
      <c r="X10" s="1439"/>
      <c r="Y10" s="1439"/>
      <c r="Z10" s="1439"/>
      <c r="AA10" s="1439"/>
      <c r="AB10" s="1439"/>
      <c r="AC10" s="1439"/>
      <c r="AD10" s="1439"/>
      <c r="AE10" s="1439"/>
      <c r="AF10" s="1439"/>
      <c r="AG10" s="1439"/>
      <c r="AH10" s="1439"/>
      <c r="AI10" s="1439"/>
      <c r="AJ10" s="1439"/>
      <c r="AK10" s="1439"/>
      <c r="AL10" s="1439"/>
      <c r="AM10" s="1439"/>
      <c r="AN10" s="1439"/>
    </row>
    <row r="11">
      <c r="A11" s="1444" t="s">
        <v>1941</v>
      </c>
      <c r="B11" s="1444" t="s">
        <v>1942</v>
      </c>
      <c r="C11" s="1444" t="s">
        <v>1943</v>
      </c>
      <c r="D11" s="1444" t="s">
        <v>464</v>
      </c>
      <c r="E11" s="1444" t="s">
        <v>994</v>
      </c>
      <c r="F11" s="1444" t="s">
        <v>86</v>
      </c>
      <c r="G11" s="1444" t="s">
        <v>1002</v>
      </c>
      <c r="H11" s="1445">
        <v>7.0E10</v>
      </c>
      <c r="I11" s="1444" t="s">
        <v>83</v>
      </c>
      <c r="J11" s="1444" t="s">
        <v>1001</v>
      </c>
      <c r="K11" s="1446">
        <v>45027.0</v>
      </c>
      <c r="L11" s="1446">
        <v>45858.0</v>
      </c>
      <c r="M11" s="1439"/>
      <c r="N11" s="1439"/>
      <c r="O11" s="1439"/>
      <c r="P11" s="1439"/>
      <c r="Q11" s="1439"/>
      <c r="R11" s="1439"/>
      <c r="S11" s="1439"/>
      <c r="T11" s="1439"/>
      <c r="U11" s="1439"/>
      <c r="V11" s="1439"/>
      <c r="W11" s="1439"/>
      <c r="X11" s="1439"/>
      <c r="Y11" s="1439"/>
      <c r="Z11" s="1439"/>
      <c r="AA11" s="1439"/>
      <c r="AB11" s="1439"/>
      <c r="AC11" s="1439"/>
      <c r="AD11" s="1439"/>
      <c r="AE11" s="1439"/>
      <c r="AF11" s="1439"/>
      <c r="AG11" s="1439"/>
      <c r="AH11" s="1439"/>
      <c r="AI11" s="1439"/>
      <c r="AJ11" s="1439"/>
      <c r="AK11" s="1439"/>
      <c r="AL11" s="1439"/>
      <c r="AM11" s="1439"/>
      <c r="AN11" s="1439"/>
    </row>
    <row r="12">
      <c r="A12" s="1439"/>
      <c r="B12" s="1439"/>
      <c r="C12" s="1439"/>
      <c r="D12" s="1439"/>
      <c r="E12" s="1439"/>
      <c r="F12" s="1439"/>
      <c r="G12" s="1439"/>
      <c r="H12" s="1439"/>
      <c r="I12" s="1439"/>
      <c r="J12" s="1439"/>
      <c r="K12" s="1447"/>
      <c r="L12" s="1447"/>
      <c r="M12" s="1439"/>
      <c r="N12" s="1439"/>
      <c r="O12" s="1439"/>
      <c r="P12" s="1439"/>
      <c r="Q12" s="1439"/>
      <c r="R12" s="1439"/>
      <c r="S12" s="1439"/>
      <c r="T12" s="1439"/>
      <c r="U12" s="1439"/>
      <c r="V12" s="1439"/>
      <c r="W12" s="1439"/>
      <c r="X12" s="1439"/>
      <c r="Y12" s="1439"/>
      <c r="Z12" s="1439"/>
      <c r="AA12" s="1439"/>
      <c r="AB12" s="1439"/>
      <c r="AC12" s="1439"/>
      <c r="AD12" s="1439"/>
      <c r="AE12" s="1439"/>
      <c r="AF12" s="1439"/>
      <c r="AG12" s="1439"/>
      <c r="AH12" s="1439"/>
      <c r="AI12" s="1439"/>
      <c r="AJ12" s="1439"/>
      <c r="AK12" s="1439"/>
      <c r="AL12" s="1439"/>
      <c r="AM12" s="1439"/>
      <c r="AN12" s="1439"/>
    </row>
    <row r="13">
      <c r="A13" s="1441" t="s">
        <v>918</v>
      </c>
      <c r="B13" s="1439"/>
      <c r="C13" s="1439"/>
      <c r="D13" s="1439"/>
      <c r="E13" s="1439"/>
      <c r="F13" s="1439"/>
      <c r="G13" s="1439"/>
      <c r="H13" s="1439"/>
      <c r="I13" s="1439"/>
      <c r="J13" s="1439"/>
      <c r="K13" s="1439"/>
      <c r="L13" s="1439"/>
      <c r="M13" s="1439"/>
      <c r="N13" s="1439"/>
      <c r="O13" s="1439"/>
      <c r="P13" s="1439"/>
      <c r="Q13" s="1439"/>
      <c r="R13" s="1439"/>
      <c r="S13" s="1439"/>
      <c r="T13" s="1439"/>
      <c r="U13" s="1439"/>
      <c r="V13" s="1439"/>
      <c r="W13" s="1439"/>
      <c r="X13" s="1439"/>
      <c r="Y13" s="1439"/>
      <c r="Z13" s="1439"/>
      <c r="AA13" s="1439"/>
      <c r="AB13" s="1439"/>
      <c r="AC13" s="1439"/>
      <c r="AD13" s="1439"/>
      <c r="AE13" s="1439"/>
      <c r="AF13" s="1439"/>
      <c r="AG13" s="1439"/>
      <c r="AH13" s="1439"/>
      <c r="AI13" s="1439"/>
      <c r="AJ13" s="1439"/>
      <c r="AK13" s="1439"/>
      <c r="AL13" s="1439"/>
      <c r="AM13" s="1439"/>
      <c r="AN13" s="1439"/>
    </row>
    <row r="14">
      <c r="A14" s="1442" t="s">
        <v>920</v>
      </c>
      <c r="B14" s="1442" t="s">
        <v>452</v>
      </c>
      <c r="C14" s="1442" t="s">
        <v>7</v>
      </c>
      <c r="D14" s="1442" t="s">
        <v>926</v>
      </c>
      <c r="E14" s="1442" t="s">
        <v>930</v>
      </c>
      <c r="F14" s="1442" t="s">
        <v>933</v>
      </c>
      <c r="G14" s="1442" t="s">
        <v>548</v>
      </c>
      <c r="H14" s="1442" t="s">
        <v>937</v>
      </c>
      <c r="I14" s="1442" t="s">
        <v>482</v>
      </c>
      <c r="J14" s="1442" t="s">
        <v>484</v>
      </c>
      <c r="K14" s="1441"/>
      <c r="L14" s="1441"/>
      <c r="M14" s="1441"/>
      <c r="N14" s="1441"/>
      <c r="O14" s="1441"/>
      <c r="P14" s="1441"/>
      <c r="Q14" s="1441"/>
      <c r="R14" s="1441"/>
      <c r="S14" s="1441"/>
      <c r="T14" s="1441"/>
      <c r="U14" s="1441"/>
      <c r="V14" s="1441"/>
      <c r="W14" s="1441"/>
      <c r="X14" s="1441"/>
      <c r="Y14" s="1441"/>
      <c r="Z14" s="1441"/>
      <c r="AA14" s="1441"/>
      <c r="AB14" s="1441"/>
      <c r="AC14" s="1441"/>
      <c r="AD14" s="1441"/>
      <c r="AE14" s="1441"/>
      <c r="AF14" s="1441"/>
      <c r="AG14" s="1441"/>
      <c r="AH14" s="1441"/>
      <c r="AI14" s="1441"/>
      <c r="AJ14" s="1441"/>
      <c r="AK14" s="1441"/>
      <c r="AL14" s="1441"/>
      <c r="AM14" s="1441"/>
      <c r="AN14" s="1441"/>
    </row>
    <row r="15">
      <c r="A15" s="1443" t="s">
        <v>453</v>
      </c>
      <c r="B15" s="1443" t="s">
        <v>453</v>
      </c>
      <c r="C15" s="1443" t="s">
        <v>453</v>
      </c>
      <c r="D15" s="1443" t="s">
        <v>453</v>
      </c>
      <c r="E15" s="1443" t="s">
        <v>35</v>
      </c>
      <c r="F15" s="1443" t="s">
        <v>35</v>
      </c>
      <c r="G15" s="1443" t="s">
        <v>59</v>
      </c>
      <c r="H15" s="1443" t="s">
        <v>11</v>
      </c>
      <c r="I15" s="1443" t="s">
        <v>35</v>
      </c>
      <c r="J15" s="1443" t="s">
        <v>110</v>
      </c>
      <c r="K15" s="1439"/>
      <c r="L15" s="1439"/>
      <c r="M15" s="1439"/>
      <c r="N15" s="1439"/>
      <c r="O15" s="1439"/>
      <c r="P15" s="1439"/>
      <c r="Q15" s="1439"/>
      <c r="R15" s="1439"/>
      <c r="S15" s="1439"/>
      <c r="T15" s="1439"/>
      <c r="U15" s="1439"/>
      <c r="V15" s="1439"/>
      <c r="W15" s="1439"/>
      <c r="X15" s="1439"/>
      <c r="Y15" s="1439"/>
      <c r="Z15" s="1439"/>
      <c r="AA15" s="1439"/>
      <c r="AB15" s="1439"/>
      <c r="AC15" s="1439"/>
      <c r="AD15" s="1439"/>
      <c r="AE15" s="1439"/>
      <c r="AF15" s="1439"/>
      <c r="AG15" s="1439"/>
      <c r="AH15" s="1439"/>
      <c r="AI15" s="1439"/>
      <c r="AJ15" s="1439"/>
      <c r="AK15" s="1439"/>
      <c r="AL15" s="1439"/>
      <c r="AM15" s="1439"/>
      <c r="AN15" s="1439"/>
    </row>
    <row r="16">
      <c r="A16" s="1444" t="s">
        <v>984</v>
      </c>
      <c r="B16" s="1444" t="s">
        <v>1941</v>
      </c>
      <c r="C16" s="1444">
        <v>113.0</v>
      </c>
      <c r="D16" s="1444">
        <v>2003.0</v>
      </c>
      <c r="E16" s="1448">
        <v>45828.0</v>
      </c>
      <c r="F16" s="1444" t="s">
        <v>1885</v>
      </c>
      <c r="G16" s="1444" t="s">
        <v>936</v>
      </c>
      <c r="H16" s="1444"/>
      <c r="I16" s="1446">
        <v>45828.0</v>
      </c>
      <c r="J16" s="1449">
        <v>45945.375</v>
      </c>
      <c r="K16" s="1439"/>
      <c r="L16" s="1439"/>
      <c r="M16" s="1439"/>
      <c r="N16" s="1439"/>
      <c r="O16" s="1439"/>
      <c r="P16" s="1439"/>
      <c r="Q16" s="1439"/>
      <c r="R16" s="1439"/>
      <c r="S16" s="1439"/>
      <c r="T16" s="1439"/>
      <c r="U16" s="1439"/>
      <c r="V16" s="1439"/>
      <c r="W16" s="1439"/>
      <c r="X16" s="1439"/>
      <c r="Y16" s="1439"/>
      <c r="Z16" s="1439"/>
      <c r="AA16" s="1439"/>
      <c r="AB16" s="1439"/>
      <c r="AC16" s="1439"/>
      <c r="AD16" s="1439"/>
      <c r="AE16" s="1439"/>
      <c r="AF16" s="1439"/>
      <c r="AG16" s="1439"/>
      <c r="AH16" s="1439"/>
      <c r="AI16" s="1439"/>
      <c r="AJ16" s="1439"/>
      <c r="AK16" s="1439"/>
      <c r="AL16" s="1439"/>
      <c r="AM16" s="1439"/>
      <c r="AN16" s="1439"/>
    </row>
    <row r="17">
      <c r="A17" s="1439"/>
      <c r="B17" s="1439"/>
      <c r="C17" s="1439"/>
      <c r="D17" s="1439"/>
      <c r="E17" s="1439"/>
      <c r="F17" s="1439"/>
      <c r="G17" s="1439"/>
      <c r="H17" s="1439"/>
      <c r="I17" s="1439"/>
      <c r="J17" s="1439"/>
      <c r="K17" s="1439"/>
      <c r="L17" s="1439"/>
      <c r="M17" s="1439"/>
      <c r="N17" s="1439"/>
      <c r="O17" s="1439"/>
      <c r="P17" s="1439"/>
      <c r="Q17" s="1439"/>
      <c r="R17" s="1439"/>
      <c r="S17" s="1439"/>
      <c r="T17" s="1439"/>
      <c r="U17" s="1439"/>
      <c r="V17" s="1439"/>
      <c r="W17" s="1439"/>
      <c r="X17" s="1439"/>
      <c r="Y17" s="1439"/>
      <c r="Z17" s="1439"/>
      <c r="AA17" s="1439"/>
      <c r="AB17" s="1439"/>
      <c r="AC17" s="1439"/>
      <c r="AD17" s="1439"/>
      <c r="AE17" s="1439"/>
      <c r="AF17" s="1439"/>
      <c r="AG17" s="1439"/>
      <c r="AH17" s="1439"/>
      <c r="AI17" s="1439"/>
      <c r="AJ17" s="1439"/>
      <c r="AK17" s="1439"/>
      <c r="AL17" s="1439"/>
      <c r="AM17" s="1439"/>
      <c r="AN17" s="1439"/>
    </row>
    <row r="18">
      <c r="A18" s="1450" t="s">
        <v>486</v>
      </c>
      <c r="B18" s="1439"/>
      <c r="C18" s="1439"/>
      <c r="D18" s="1439"/>
      <c r="E18" s="1439"/>
      <c r="F18" s="1439"/>
      <c r="G18" s="1439"/>
      <c r="H18" s="1439"/>
      <c r="I18" s="1439"/>
      <c r="J18" s="1439"/>
      <c r="K18" s="1439"/>
      <c r="L18" s="1439"/>
      <c r="M18" s="1451"/>
      <c r="N18" s="1441"/>
      <c r="O18" s="1441"/>
      <c r="P18" s="1441"/>
      <c r="Q18" s="1441"/>
      <c r="R18" s="1441"/>
      <c r="S18" s="1441"/>
      <c r="T18" s="1441"/>
      <c r="U18" s="1441"/>
      <c r="V18" s="1441"/>
      <c r="W18" s="1441"/>
      <c r="X18" s="1441"/>
      <c r="Y18" s="1441"/>
      <c r="Z18" s="1441"/>
      <c r="AA18" s="1441"/>
      <c r="AB18" s="1441"/>
      <c r="AC18" s="1441"/>
      <c r="AD18" s="1441"/>
      <c r="AE18" s="1441"/>
      <c r="AF18" s="1441"/>
      <c r="AG18" s="1441"/>
      <c r="AH18" s="1441"/>
      <c r="AI18" s="1441"/>
      <c r="AJ18" s="1441"/>
      <c r="AK18" s="1441"/>
      <c r="AL18" s="1441"/>
      <c r="AM18" s="1441"/>
      <c r="AN18" s="1441"/>
    </row>
    <row r="19">
      <c r="A19" s="1452" t="s">
        <v>452</v>
      </c>
      <c r="B19" s="1452" t="s">
        <v>7</v>
      </c>
      <c r="C19" s="1452" t="s">
        <v>490</v>
      </c>
      <c r="D19" s="1452" t="s">
        <v>491</v>
      </c>
      <c r="E19" s="1452" t="s">
        <v>492</v>
      </c>
      <c r="F19" s="1452" t="s">
        <v>493</v>
      </c>
      <c r="G19" s="1452" t="s">
        <v>498</v>
      </c>
      <c r="H19" s="1452" t="s">
        <v>500</v>
      </c>
      <c r="I19" s="1452" t="s">
        <v>501</v>
      </c>
      <c r="J19" s="1452" t="s">
        <v>502</v>
      </c>
      <c r="K19" s="1452" t="s">
        <v>482</v>
      </c>
      <c r="L19" s="1452" t="s">
        <v>484</v>
      </c>
      <c r="M19" s="1453" t="s">
        <v>503</v>
      </c>
      <c r="N19" s="1439"/>
      <c r="O19" s="1439"/>
      <c r="P19" s="1439"/>
      <c r="Q19" s="1439"/>
      <c r="R19" s="1439"/>
      <c r="S19" s="1439"/>
      <c r="T19" s="1439"/>
      <c r="U19" s="1439"/>
      <c r="V19" s="1439"/>
      <c r="W19" s="1439"/>
      <c r="X19" s="1439"/>
      <c r="Y19" s="1439"/>
      <c r="Z19" s="1439"/>
      <c r="AA19" s="1439"/>
      <c r="AB19" s="1439"/>
      <c r="AC19" s="1439"/>
      <c r="AD19" s="1439"/>
      <c r="AE19" s="1439"/>
      <c r="AF19" s="1439"/>
      <c r="AG19" s="1439"/>
      <c r="AH19" s="1439"/>
      <c r="AI19" s="1439"/>
      <c r="AJ19" s="1439"/>
      <c r="AK19" s="1439"/>
      <c r="AL19" s="1439"/>
      <c r="AM19" s="1439"/>
      <c r="AN19" s="1439"/>
    </row>
    <row r="20">
      <c r="A20" s="1454" t="s">
        <v>453</v>
      </c>
      <c r="B20" s="1454" t="s">
        <v>453</v>
      </c>
      <c r="C20" s="1454" t="s">
        <v>11</v>
      </c>
      <c r="D20" s="1454" t="s">
        <v>15</v>
      </c>
      <c r="E20" s="1454" t="s">
        <v>15</v>
      </c>
      <c r="F20" s="1454" t="s">
        <v>22</v>
      </c>
      <c r="G20" s="1454" t="s">
        <v>22</v>
      </c>
      <c r="H20" s="1454" t="s">
        <v>28</v>
      </c>
      <c r="I20" s="1454" t="s">
        <v>15</v>
      </c>
      <c r="J20" s="1454" t="s">
        <v>35</v>
      </c>
      <c r="K20" s="1454" t="s">
        <v>35</v>
      </c>
      <c r="L20" s="1454" t="s">
        <v>35</v>
      </c>
      <c r="M20" s="1455" t="s">
        <v>8</v>
      </c>
      <c r="N20" s="1439"/>
      <c r="O20" s="1439"/>
      <c r="P20" s="1439"/>
      <c r="Q20" s="1439"/>
      <c r="R20" s="1439"/>
      <c r="S20" s="1439"/>
      <c r="T20" s="1439"/>
      <c r="U20" s="1439"/>
      <c r="V20" s="1439"/>
      <c r="W20" s="1439"/>
      <c r="X20" s="1439"/>
      <c r="Y20" s="1439"/>
      <c r="Z20" s="1439"/>
      <c r="AA20" s="1439"/>
      <c r="AB20" s="1439"/>
      <c r="AC20" s="1439"/>
      <c r="AD20" s="1439"/>
      <c r="AE20" s="1439"/>
      <c r="AF20" s="1439"/>
      <c r="AG20" s="1439"/>
      <c r="AH20" s="1439"/>
      <c r="AI20" s="1439"/>
      <c r="AJ20" s="1439"/>
      <c r="AK20" s="1439"/>
      <c r="AL20" s="1439"/>
      <c r="AM20" s="1439"/>
      <c r="AN20" s="1439"/>
    </row>
    <row r="21">
      <c r="A21" s="1454" t="s">
        <v>1941</v>
      </c>
      <c r="B21" s="1454">
        <v>113.0</v>
      </c>
      <c r="C21" s="1454" t="s">
        <v>1942</v>
      </c>
      <c r="D21" s="1454" t="s">
        <v>1943</v>
      </c>
      <c r="E21" s="1454" t="s">
        <v>20</v>
      </c>
      <c r="F21" s="1456" t="s">
        <v>1960</v>
      </c>
      <c r="G21" s="1454" t="s">
        <v>1944</v>
      </c>
      <c r="H21" s="1513" t="s">
        <v>1945</v>
      </c>
      <c r="I21" s="1454" t="s">
        <v>1808</v>
      </c>
      <c r="J21" s="1446">
        <v>45858.0</v>
      </c>
      <c r="K21" s="1446">
        <v>45027.0</v>
      </c>
      <c r="L21" s="1446">
        <v>45858.0</v>
      </c>
      <c r="M21" s="1455">
        <v>176039.0</v>
      </c>
      <c r="N21" s="1439"/>
      <c r="O21" s="1439"/>
      <c r="P21" s="1439"/>
      <c r="Q21" s="1439"/>
      <c r="R21" s="1439"/>
      <c r="S21" s="1439"/>
      <c r="T21" s="1439"/>
      <c r="U21" s="1439"/>
      <c r="V21" s="1439"/>
      <c r="W21" s="1439"/>
      <c r="X21" s="1439"/>
      <c r="Y21" s="1439"/>
      <c r="Z21" s="1439"/>
      <c r="AA21" s="1439"/>
      <c r="AB21" s="1439"/>
      <c r="AC21" s="1439"/>
      <c r="AD21" s="1439"/>
      <c r="AE21" s="1439"/>
      <c r="AF21" s="1439"/>
      <c r="AG21" s="1439"/>
      <c r="AH21" s="1439"/>
      <c r="AI21" s="1439"/>
      <c r="AJ21" s="1439"/>
      <c r="AK21" s="1439"/>
      <c r="AL21" s="1439"/>
      <c r="AM21" s="1439"/>
      <c r="AN21" s="1439"/>
    </row>
    <row r="22">
      <c r="A22" s="1457"/>
      <c r="B22" s="1457"/>
      <c r="C22" s="1457"/>
      <c r="D22" s="1457"/>
      <c r="E22" s="1457"/>
      <c r="F22" s="1458"/>
      <c r="G22" s="1457"/>
      <c r="H22" s="1457"/>
      <c r="I22" s="1457"/>
      <c r="J22" s="1459"/>
      <c r="K22" s="1459"/>
      <c r="L22" s="1459"/>
      <c r="M22" s="1439"/>
      <c r="N22" s="1439"/>
      <c r="O22" s="1439"/>
      <c r="P22" s="1439"/>
      <c r="Q22" s="1439"/>
      <c r="R22" s="1439"/>
      <c r="S22" s="1439"/>
      <c r="T22" s="1439"/>
      <c r="U22" s="1439"/>
      <c r="V22" s="1439"/>
      <c r="W22" s="1439"/>
      <c r="X22" s="1439"/>
      <c r="Y22" s="1439"/>
      <c r="Z22" s="1439"/>
      <c r="AA22" s="1439"/>
      <c r="AB22" s="1439"/>
      <c r="AC22" s="1439"/>
      <c r="AD22" s="1439"/>
      <c r="AE22" s="1439"/>
      <c r="AF22" s="1439"/>
      <c r="AG22" s="1439"/>
      <c r="AH22" s="1439"/>
      <c r="AI22" s="1439"/>
      <c r="AJ22" s="1439"/>
      <c r="AK22" s="1439"/>
      <c r="AL22" s="1439"/>
      <c r="AM22" s="1439"/>
      <c r="AN22" s="1439"/>
    </row>
    <row r="23">
      <c r="A23" s="1439" t="s">
        <v>1962</v>
      </c>
      <c r="I23" s="1439"/>
      <c r="J23" s="1439"/>
      <c r="K23" s="1439"/>
      <c r="L23" s="1439"/>
      <c r="M23" s="1439"/>
      <c r="N23" s="1439"/>
      <c r="O23" s="1439"/>
      <c r="P23" s="1439"/>
      <c r="Q23" s="1439"/>
      <c r="R23" s="1439"/>
      <c r="S23" s="1439"/>
      <c r="T23" s="1439"/>
      <c r="U23" s="1439"/>
      <c r="V23" s="1439"/>
      <c r="W23" s="1439"/>
      <c r="X23" s="1439"/>
      <c r="Y23" s="1439"/>
      <c r="Z23" s="1439"/>
      <c r="AA23" s="1439"/>
      <c r="AB23" s="1439"/>
      <c r="AC23" s="1439"/>
      <c r="AD23" s="1439"/>
      <c r="AE23" s="1439"/>
      <c r="AF23" s="1439"/>
      <c r="AG23" s="1439"/>
      <c r="AH23" s="1439"/>
      <c r="AI23" s="1439"/>
      <c r="AJ23" s="1439"/>
      <c r="AK23" s="1439"/>
      <c r="AL23" s="1439"/>
      <c r="AM23" s="1439"/>
      <c r="AN23" s="1439"/>
    </row>
    <row r="24">
      <c r="A24" s="1439"/>
      <c r="B24" s="1439"/>
      <c r="C24" s="1439"/>
      <c r="D24" s="1439"/>
      <c r="E24" s="1439"/>
      <c r="F24" s="1439"/>
      <c r="G24" s="1439"/>
      <c r="H24" s="1439"/>
      <c r="I24" s="1439"/>
      <c r="J24" s="1439"/>
      <c r="K24" s="1439"/>
      <c r="L24" s="1439"/>
      <c r="M24" s="1441"/>
      <c r="N24" s="1441"/>
      <c r="O24" s="1441"/>
      <c r="P24" s="1441"/>
      <c r="Q24" s="1441"/>
      <c r="R24" s="1441"/>
      <c r="S24" s="1441"/>
      <c r="T24" s="1441"/>
      <c r="U24" s="1441"/>
      <c r="V24" s="1441"/>
      <c r="W24" s="1441"/>
      <c r="X24" s="1441"/>
      <c r="Y24" s="1441"/>
      <c r="Z24" s="1441"/>
      <c r="AA24" s="1441"/>
      <c r="AB24" s="1441"/>
      <c r="AC24" s="1441"/>
      <c r="AD24" s="1441"/>
      <c r="AE24" s="1441"/>
      <c r="AF24" s="1441"/>
      <c r="AG24" s="1441"/>
      <c r="AH24" s="1441"/>
      <c r="AI24" s="1441"/>
      <c r="AJ24" s="1441"/>
      <c r="AK24" s="1441"/>
      <c r="AL24" s="1441"/>
      <c r="AM24" s="1441"/>
      <c r="AN24" s="1441"/>
    </row>
    <row r="25">
      <c r="A25" s="1442" t="s">
        <v>640</v>
      </c>
      <c r="B25" s="1442" t="s">
        <v>7</v>
      </c>
      <c r="C25" s="1442" t="s">
        <v>905</v>
      </c>
      <c r="D25" s="1442" t="s">
        <v>534</v>
      </c>
      <c r="E25" s="1442" t="s">
        <v>906</v>
      </c>
      <c r="F25" s="1442" t="s">
        <v>908</v>
      </c>
      <c r="G25" s="1442" t="s">
        <v>910</v>
      </c>
      <c r="H25" s="1442" t="s">
        <v>912</v>
      </c>
      <c r="I25" s="1442" t="s">
        <v>915</v>
      </c>
      <c r="J25" s="1442" t="s">
        <v>482</v>
      </c>
      <c r="K25" s="1460" t="s">
        <v>452</v>
      </c>
      <c r="L25" s="1441"/>
      <c r="M25" s="1439"/>
      <c r="N25" s="1439"/>
      <c r="O25" s="1439"/>
      <c r="P25" s="1439"/>
      <c r="Q25" s="1439"/>
      <c r="R25" s="1439"/>
      <c r="S25" s="1439"/>
      <c r="T25" s="1439"/>
      <c r="U25" s="1439"/>
      <c r="V25" s="1439"/>
      <c r="W25" s="1439"/>
      <c r="X25" s="1439"/>
      <c r="Y25" s="1439"/>
      <c r="Z25" s="1439"/>
      <c r="AA25" s="1439"/>
      <c r="AB25" s="1439"/>
      <c r="AC25" s="1439"/>
      <c r="AD25" s="1439"/>
      <c r="AE25" s="1439"/>
      <c r="AF25" s="1439"/>
      <c r="AG25" s="1439"/>
      <c r="AH25" s="1439"/>
      <c r="AI25" s="1439"/>
      <c r="AJ25" s="1439"/>
      <c r="AK25" s="1439"/>
      <c r="AL25" s="1439"/>
      <c r="AM25" s="1439"/>
      <c r="AN25" s="1439"/>
    </row>
    <row r="26">
      <c r="A26" s="1461" t="s">
        <v>453</v>
      </c>
      <c r="B26" s="1454" t="s">
        <v>453</v>
      </c>
      <c r="C26" s="1461" t="s">
        <v>59</v>
      </c>
      <c r="D26" s="1461" t="s">
        <v>81</v>
      </c>
      <c r="E26" s="1461" t="s">
        <v>126</v>
      </c>
      <c r="F26" s="1461" t="s">
        <v>126</v>
      </c>
      <c r="G26" s="1461" t="s">
        <v>126</v>
      </c>
      <c r="H26" s="1461" t="s">
        <v>35</v>
      </c>
      <c r="I26" s="1461" t="s">
        <v>110</v>
      </c>
      <c r="J26" s="1461" t="s">
        <v>35</v>
      </c>
      <c r="K26" s="1462" t="s">
        <v>453</v>
      </c>
      <c r="L26" s="1439"/>
      <c r="M26" s="1439"/>
      <c r="N26" s="1439"/>
      <c r="O26" s="1439"/>
      <c r="P26" s="1439"/>
      <c r="Q26" s="1439"/>
      <c r="R26" s="1439"/>
      <c r="S26" s="1439"/>
      <c r="T26" s="1439"/>
      <c r="U26" s="1439"/>
      <c r="V26" s="1439"/>
      <c r="W26" s="1439"/>
      <c r="X26" s="1439"/>
      <c r="Y26" s="1439"/>
      <c r="Z26" s="1439"/>
      <c r="AA26" s="1439"/>
      <c r="AB26" s="1439"/>
      <c r="AC26" s="1439"/>
      <c r="AD26" s="1439"/>
      <c r="AE26" s="1439"/>
      <c r="AF26" s="1439"/>
      <c r="AG26" s="1439"/>
      <c r="AH26" s="1439"/>
      <c r="AI26" s="1439"/>
      <c r="AJ26" s="1439"/>
      <c r="AK26" s="1439"/>
      <c r="AL26" s="1439"/>
      <c r="AM26" s="1439"/>
      <c r="AN26" s="1439"/>
    </row>
    <row r="27">
      <c r="A27" s="1461">
        <v>2003.0</v>
      </c>
      <c r="B27" s="1461">
        <v>113.0</v>
      </c>
      <c r="C27" s="1461" t="s">
        <v>1402</v>
      </c>
      <c r="D27" s="1461" t="s">
        <v>83</v>
      </c>
      <c r="E27" s="1463">
        <v>5.0E8</v>
      </c>
      <c r="F27" s="1463">
        <v>1.0E9</v>
      </c>
      <c r="G27" s="1463">
        <f>F27-E27</f>
        <v>500000000</v>
      </c>
      <c r="H27" s="1448">
        <v>45931.0</v>
      </c>
      <c r="I27" s="1464">
        <v>45946.375</v>
      </c>
      <c r="J27" s="1465">
        <v>45828.0</v>
      </c>
      <c r="K27" s="1462" t="str">
        <f>A11</f>
        <v>SCB0107536000102</v>
      </c>
      <c r="L27" s="1439"/>
      <c r="M27" s="1439"/>
      <c r="N27" s="1439"/>
      <c r="O27" s="1439"/>
      <c r="P27" s="1439"/>
      <c r="Q27" s="1439"/>
      <c r="R27" s="1439"/>
      <c r="S27" s="1439"/>
      <c r="T27" s="1439"/>
      <c r="U27" s="1439"/>
      <c r="V27" s="1439"/>
      <c r="W27" s="1439"/>
      <c r="X27" s="1439"/>
      <c r="Y27" s="1439"/>
      <c r="Z27" s="1439"/>
      <c r="AA27" s="1439"/>
      <c r="AB27" s="1439"/>
      <c r="AC27" s="1439"/>
      <c r="AD27" s="1439"/>
      <c r="AE27" s="1439"/>
      <c r="AF27" s="1439"/>
      <c r="AG27" s="1439"/>
      <c r="AH27" s="1439"/>
      <c r="AI27" s="1439"/>
      <c r="AJ27" s="1439"/>
      <c r="AK27" s="1439"/>
      <c r="AL27" s="1439"/>
      <c r="AM27" s="1439"/>
      <c r="AN27" s="1439"/>
    </row>
    <row r="28">
      <c r="A28" s="1439"/>
      <c r="B28" s="1439"/>
      <c r="C28" s="1439"/>
      <c r="D28" s="1439"/>
      <c r="E28" s="1466"/>
      <c r="F28" s="1466"/>
      <c r="G28" s="1439"/>
      <c r="H28" s="1439"/>
      <c r="I28" s="1467"/>
      <c r="J28" s="1439"/>
      <c r="K28" s="1439"/>
      <c r="L28" s="1439"/>
      <c r="M28" s="1439"/>
      <c r="N28" s="1439"/>
      <c r="O28" s="1439"/>
      <c r="P28" s="1439"/>
      <c r="Q28" s="1439"/>
      <c r="R28" s="1439"/>
      <c r="S28" s="1439"/>
      <c r="T28" s="1439"/>
      <c r="U28" s="1439"/>
      <c r="V28" s="1439"/>
      <c r="W28" s="1439"/>
      <c r="X28" s="1439"/>
      <c r="Y28" s="1439"/>
      <c r="Z28" s="1439"/>
      <c r="AA28" s="1439"/>
      <c r="AB28" s="1439"/>
      <c r="AC28" s="1439"/>
      <c r="AD28" s="1439"/>
      <c r="AE28" s="1439"/>
      <c r="AF28" s="1439"/>
      <c r="AG28" s="1439"/>
      <c r="AH28" s="1439"/>
      <c r="AI28" s="1439"/>
      <c r="AJ28" s="1439"/>
      <c r="AK28" s="1439"/>
      <c r="AL28" s="1439"/>
      <c r="AM28" s="1439"/>
      <c r="AN28" s="1439"/>
    </row>
    <row r="29">
      <c r="A29" s="1439" t="s">
        <v>2016</v>
      </c>
      <c r="B29" s="1439"/>
      <c r="C29" s="1439"/>
      <c r="D29" s="1439"/>
      <c r="E29" s="1439"/>
      <c r="F29" s="1439"/>
      <c r="G29" s="1439"/>
      <c r="H29" s="1439"/>
      <c r="I29" s="1439"/>
      <c r="J29" s="1439"/>
      <c r="K29" s="1439"/>
      <c r="L29" s="1439"/>
      <c r="M29" s="1439"/>
      <c r="N29" s="1439"/>
      <c r="O29" s="1439"/>
      <c r="P29" s="1439"/>
      <c r="Q29" s="1439"/>
      <c r="R29" s="1439"/>
      <c r="S29" s="1439"/>
      <c r="T29" s="1439"/>
      <c r="U29" s="1439"/>
      <c r="V29" s="1439"/>
      <c r="W29" s="1439"/>
      <c r="X29" s="1439"/>
      <c r="Y29" s="1439"/>
      <c r="Z29" s="1439"/>
      <c r="AA29" s="1439"/>
      <c r="AB29" s="1439"/>
      <c r="AC29" s="1439"/>
      <c r="AD29" s="1439"/>
      <c r="AE29" s="1439"/>
      <c r="AF29" s="1439"/>
      <c r="AG29" s="1439"/>
      <c r="AH29" s="1439"/>
      <c r="AI29" s="1439"/>
      <c r="AJ29" s="1439"/>
      <c r="AK29" s="1439"/>
      <c r="AL29" s="1439"/>
      <c r="AM29" s="1439"/>
      <c r="AN29" s="1439"/>
    </row>
    <row r="30">
      <c r="A30" s="1439"/>
      <c r="B30" s="1439"/>
      <c r="C30" s="1439"/>
      <c r="D30" s="1439"/>
      <c r="E30" s="1439"/>
      <c r="F30" s="1439"/>
      <c r="G30" s="1439"/>
      <c r="H30" s="1439"/>
      <c r="I30" s="1439"/>
      <c r="J30" s="1439"/>
      <c r="K30" s="1439"/>
      <c r="L30" s="1439"/>
      <c r="M30" s="1439"/>
      <c r="N30" s="1439"/>
      <c r="O30" s="1439"/>
      <c r="P30" s="1439"/>
      <c r="Q30" s="1439"/>
      <c r="R30" s="1439"/>
      <c r="S30" s="1439"/>
      <c r="T30" s="1439"/>
      <c r="U30" s="1439"/>
      <c r="V30" s="1439"/>
      <c r="W30" s="1439"/>
      <c r="X30" s="1439"/>
      <c r="Y30" s="1439"/>
      <c r="Z30" s="1439"/>
      <c r="AA30" s="1439"/>
      <c r="AB30" s="1439"/>
      <c r="AC30" s="1439"/>
      <c r="AD30" s="1439"/>
      <c r="AE30" s="1439"/>
      <c r="AF30" s="1439"/>
      <c r="AG30" s="1439"/>
      <c r="AH30" s="1439"/>
      <c r="AI30" s="1439"/>
      <c r="AJ30" s="1439"/>
      <c r="AK30" s="1439"/>
      <c r="AL30" s="1439"/>
      <c r="AM30" s="1439"/>
      <c r="AN30" s="1439"/>
    </row>
    <row r="31">
      <c r="A31" s="1440" t="s">
        <v>1137</v>
      </c>
      <c r="B31" s="1468"/>
      <c r="C31" s="1468"/>
      <c r="D31" s="1468"/>
      <c r="E31" s="1439"/>
      <c r="F31" s="1439"/>
      <c r="G31" s="1466"/>
      <c r="H31" s="1439"/>
      <c r="I31" s="1439"/>
      <c r="J31" s="1439"/>
      <c r="K31" s="1439"/>
      <c r="L31" s="1439"/>
      <c r="M31" s="1439"/>
      <c r="N31" s="1439"/>
      <c r="O31" s="1439"/>
      <c r="P31" s="1439"/>
      <c r="Q31" s="1439"/>
      <c r="R31" s="1439"/>
      <c r="S31" s="1439"/>
      <c r="T31" s="1439"/>
      <c r="U31" s="1439"/>
      <c r="V31" s="1439"/>
      <c r="W31" s="1439"/>
      <c r="X31" s="1439"/>
      <c r="Y31" s="1439"/>
      <c r="Z31" s="1439"/>
      <c r="AA31" s="1439"/>
      <c r="AB31" s="1439"/>
      <c r="AC31" s="1439"/>
      <c r="AD31" s="1439"/>
      <c r="AE31" s="1439"/>
      <c r="AF31" s="1439"/>
      <c r="AG31" s="1439"/>
      <c r="AH31" s="1439"/>
      <c r="AI31" s="1439"/>
      <c r="AJ31" s="1439"/>
      <c r="AK31" s="1439"/>
      <c r="AL31" s="1439"/>
      <c r="AM31" s="1439"/>
      <c r="AN31" s="1439"/>
    </row>
    <row r="32">
      <c r="A32" s="1439"/>
      <c r="B32" s="1439"/>
      <c r="C32" s="1439"/>
      <c r="D32" s="1439"/>
      <c r="E32" s="1439"/>
      <c r="F32" s="1439"/>
      <c r="G32" s="1439"/>
      <c r="H32" s="1439"/>
      <c r="I32" s="1439"/>
      <c r="J32" s="1439"/>
      <c r="K32" s="1439"/>
      <c r="L32" s="1439"/>
      <c r="M32" s="1439"/>
      <c r="N32" s="1439"/>
      <c r="O32" s="1439"/>
      <c r="P32" s="1439"/>
      <c r="Q32" s="1439"/>
      <c r="R32" s="1439"/>
      <c r="S32" s="1439"/>
      <c r="T32" s="1439"/>
      <c r="U32" s="1439"/>
      <c r="V32" s="1439"/>
      <c r="W32" s="1439"/>
      <c r="X32" s="1439"/>
      <c r="Y32" s="1439"/>
      <c r="Z32" s="1439"/>
      <c r="AA32" s="1439"/>
      <c r="AB32" s="1439"/>
      <c r="AC32" s="1439"/>
      <c r="AD32" s="1439"/>
      <c r="AE32" s="1439"/>
      <c r="AF32" s="1439"/>
      <c r="AG32" s="1439"/>
      <c r="AH32" s="1439"/>
      <c r="AI32" s="1439"/>
      <c r="AJ32" s="1439"/>
      <c r="AK32" s="1439"/>
      <c r="AL32" s="1439"/>
      <c r="AM32" s="1439"/>
      <c r="AN32" s="1439"/>
    </row>
    <row r="33">
      <c r="A33" s="1439" t="s">
        <v>1813</v>
      </c>
      <c r="B33" s="1439"/>
      <c r="C33" s="1439"/>
      <c r="D33" s="1439"/>
      <c r="E33" s="1439"/>
      <c r="F33" s="1439"/>
      <c r="G33" s="1439"/>
      <c r="H33" s="1439"/>
      <c r="I33" s="1439"/>
      <c r="J33" s="1439"/>
      <c r="K33" s="1439"/>
      <c r="L33" s="1439"/>
      <c r="Y33" s="1441"/>
      <c r="Z33" s="1441"/>
      <c r="AA33" s="1441"/>
      <c r="AB33" s="1441"/>
      <c r="AC33" s="1441"/>
      <c r="AD33" s="1441"/>
      <c r="AE33" s="1441"/>
      <c r="AF33" s="1441"/>
      <c r="AG33" s="1441"/>
      <c r="AH33" s="1441"/>
      <c r="AI33" s="1441"/>
      <c r="AJ33" s="1441"/>
      <c r="AK33" s="1441"/>
      <c r="AL33" s="1441"/>
      <c r="AM33" s="1441"/>
      <c r="AN33" s="1441"/>
    </row>
    <row r="34">
      <c r="A34" s="1452" t="s">
        <v>602</v>
      </c>
      <c r="B34" s="1452" t="s">
        <v>583</v>
      </c>
      <c r="C34" s="1452" t="s">
        <v>585</v>
      </c>
      <c r="D34" s="1452" t="s">
        <v>525</v>
      </c>
      <c r="E34" s="1452" t="s">
        <v>604</v>
      </c>
      <c r="F34" s="1452" t="s">
        <v>7</v>
      </c>
      <c r="G34" s="1452" t="s">
        <v>606</v>
      </c>
      <c r="H34" s="1452" t="s">
        <v>534</v>
      </c>
      <c r="I34" s="1452" t="s">
        <v>609</v>
      </c>
      <c r="J34" s="1452" t="s">
        <v>613</v>
      </c>
      <c r="K34" s="1452" t="s">
        <v>614</v>
      </c>
      <c r="L34" s="1452" t="s">
        <v>616</v>
      </c>
      <c r="M34" s="1452" t="s">
        <v>620</v>
      </c>
      <c r="N34" s="1452" t="s">
        <v>624</v>
      </c>
      <c r="O34" s="1452" t="s">
        <v>627</v>
      </c>
      <c r="P34" s="1452" t="s">
        <v>630</v>
      </c>
      <c r="Q34" s="1452" t="s">
        <v>633</v>
      </c>
      <c r="R34" s="1452" t="s">
        <v>636</v>
      </c>
      <c r="S34" s="1452" t="s">
        <v>426</v>
      </c>
      <c r="T34" s="1452" t="s">
        <v>548</v>
      </c>
      <c r="U34" s="1469" t="s">
        <v>639</v>
      </c>
      <c r="V34" s="1452" t="s">
        <v>640</v>
      </c>
      <c r="W34" s="1452" t="s">
        <v>644</v>
      </c>
      <c r="X34" s="1442" t="s">
        <v>452</v>
      </c>
      <c r="Y34" s="1439"/>
      <c r="Z34" s="1439"/>
      <c r="AA34" s="1439"/>
      <c r="AB34" s="1439"/>
      <c r="AC34" s="1439"/>
      <c r="AD34" s="1439"/>
      <c r="AE34" s="1439"/>
      <c r="AF34" s="1439"/>
      <c r="AG34" s="1439"/>
      <c r="AH34" s="1439"/>
      <c r="AI34" s="1439"/>
      <c r="AJ34" s="1439"/>
      <c r="AK34" s="1439"/>
      <c r="AL34" s="1439"/>
      <c r="AM34" s="1439"/>
      <c r="AN34" s="1439"/>
    </row>
    <row r="35">
      <c r="A35" s="1470" t="s">
        <v>453</v>
      </c>
      <c r="B35" s="1470" t="s">
        <v>110</v>
      </c>
      <c r="C35" s="1470" t="s">
        <v>35</v>
      </c>
      <c r="D35" s="1470" t="s">
        <v>35</v>
      </c>
      <c r="E35" s="1470" t="s">
        <v>28</v>
      </c>
      <c r="F35" s="1454" t="s">
        <v>453</v>
      </c>
      <c r="G35" s="1470" t="s">
        <v>126</v>
      </c>
      <c r="H35" s="1470" t="s">
        <v>81</v>
      </c>
      <c r="I35" s="1470" t="s">
        <v>59</v>
      </c>
      <c r="J35" s="1470" t="s">
        <v>28</v>
      </c>
      <c r="K35" s="1470" t="s">
        <v>71</v>
      </c>
      <c r="L35" s="1455" t="s">
        <v>28</v>
      </c>
      <c r="M35" s="1470" t="s">
        <v>59</v>
      </c>
      <c r="N35" s="1470" t="s">
        <v>71</v>
      </c>
      <c r="O35" s="1470" t="s">
        <v>71</v>
      </c>
      <c r="P35" s="1470" t="s">
        <v>35</v>
      </c>
      <c r="Q35" s="1470" t="s">
        <v>35</v>
      </c>
      <c r="R35" s="1470" t="s">
        <v>59</v>
      </c>
      <c r="S35" s="1470" t="s">
        <v>126</v>
      </c>
      <c r="T35" s="1470" t="s">
        <v>59</v>
      </c>
      <c r="U35" s="1471" t="s">
        <v>15</v>
      </c>
      <c r="V35" s="1461" t="s">
        <v>453</v>
      </c>
      <c r="W35" s="1444" t="s">
        <v>8</v>
      </c>
      <c r="X35" s="1444" t="s">
        <v>453</v>
      </c>
      <c r="Y35" s="1439"/>
      <c r="Z35" s="1439"/>
      <c r="AA35" s="1439"/>
      <c r="AB35" s="1439"/>
      <c r="AC35" s="1439"/>
      <c r="AD35" s="1439"/>
      <c r="AE35" s="1439"/>
      <c r="AF35" s="1439"/>
      <c r="AG35" s="1439"/>
      <c r="AH35" s="1439"/>
      <c r="AI35" s="1439"/>
      <c r="AJ35" s="1439"/>
      <c r="AK35" s="1439"/>
      <c r="AL35" s="1439"/>
      <c r="AM35" s="1439"/>
      <c r="AN35" s="1439"/>
    </row>
    <row r="36">
      <c r="A36" s="1470">
        <v>40009.0</v>
      </c>
      <c r="B36" s="1484">
        <v>46003.416666666664</v>
      </c>
      <c r="C36" s="1448">
        <v>46003.0</v>
      </c>
      <c r="D36" s="1448">
        <v>46040.0</v>
      </c>
      <c r="E36" s="1470" t="s">
        <v>123</v>
      </c>
      <c r="F36" s="1454">
        <v>113.0</v>
      </c>
      <c r="G36" s="1472">
        <v>3.5E8</v>
      </c>
      <c r="H36" s="1470" t="s">
        <v>83</v>
      </c>
      <c r="I36" s="1470" t="str">
        <f>CONCATENATE(M36,L36,A36)</f>
        <v>FIX40009</v>
      </c>
      <c r="J36" s="1470" t="s">
        <v>131</v>
      </c>
      <c r="K36" s="1473">
        <v>2.55</v>
      </c>
      <c r="L36" s="1455" t="str">
        <f>""</f>
        <v/>
      </c>
      <c r="M36" s="1470" t="s">
        <v>693</v>
      </c>
      <c r="N36" s="1470" t="str">
        <f t="shared" ref="N36:Q36" si="1">" "</f>
        <v> </v>
      </c>
      <c r="O36" s="1470" t="str">
        <f t="shared" si="1"/>
        <v> </v>
      </c>
      <c r="P36" s="1470" t="str">
        <f t="shared" si="1"/>
        <v> </v>
      </c>
      <c r="Q36" s="1470" t="str">
        <f t="shared" si="1"/>
        <v> </v>
      </c>
      <c r="R36" s="1470" t="s">
        <v>79</v>
      </c>
      <c r="S36" s="1470">
        <v>0.0</v>
      </c>
      <c r="T36" s="1470" t="s">
        <v>143</v>
      </c>
      <c r="U36" s="1470" t="str">
        <f>" "</f>
        <v> </v>
      </c>
      <c r="V36" s="1461">
        <f>$A$27</f>
        <v>2003</v>
      </c>
      <c r="W36" s="1444">
        <f>D36-C36</f>
        <v>37</v>
      </c>
      <c r="X36" s="1444" t="str">
        <f>$K$27</f>
        <v>SCB0107536000102</v>
      </c>
      <c r="Y36" s="1439"/>
      <c r="Z36" s="1439"/>
      <c r="AA36" s="1439"/>
      <c r="AB36" s="1439"/>
      <c r="AC36" s="1439"/>
      <c r="AD36" s="1439"/>
      <c r="AE36" s="1439"/>
      <c r="AF36" s="1439"/>
      <c r="AG36" s="1439"/>
      <c r="AH36" s="1439"/>
      <c r="AI36" s="1439"/>
      <c r="AJ36" s="1439"/>
      <c r="AK36" s="1439"/>
      <c r="AL36" s="1439"/>
      <c r="AM36" s="1439"/>
      <c r="AN36" s="1439"/>
    </row>
    <row r="37">
      <c r="A37" s="1474"/>
      <c r="B37" s="1475"/>
      <c r="C37" s="1476"/>
      <c r="D37" s="1476"/>
      <c r="E37" s="1474"/>
      <c r="F37" s="1477"/>
      <c r="G37" s="1478"/>
      <c r="H37" s="1474"/>
      <c r="I37" s="1474"/>
      <c r="J37" s="1474"/>
      <c r="K37" s="1479"/>
      <c r="L37" s="1457"/>
      <c r="M37" s="1474"/>
      <c r="N37" s="1474"/>
      <c r="O37" s="1474"/>
      <c r="P37" s="1474"/>
      <c r="Q37" s="1474"/>
      <c r="R37" s="1474"/>
      <c r="S37" s="1474"/>
      <c r="T37" s="1474"/>
      <c r="U37" s="1474"/>
      <c r="V37" s="1480"/>
      <c r="W37" s="1439"/>
      <c r="X37" s="1439"/>
      <c r="Y37" s="1439"/>
      <c r="Z37" s="1439"/>
      <c r="AA37" s="1439"/>
      <c r="AB37" s="1439"/>
      <c r="AC37" s="1439"/>
      <c r="AD37" s="1439"/>
      <c r="AE37" s="1439"/>
      <c r="AF37" s="1439"/>
      <c r="AG37" s="1439"/>
      <c r="AH37" s="1439"/>
      <c r="AI37" s="1439"/>
      <c r="AJ37" s="1439"/>
      <c r="AK37" s="1439"/>
      <c r="AL37" s="1439"/>
      <c r="AM37" s="1439"/>
      <c r="AN37" s="1439"/>
    </row>
    <row r="38">
      <c r="A38" s="1481" t="s">
        <v>2017</v>
      </c>
      <c r="B38" s="1475"/>
      <c r="C38" s="1476"/>
      <c r="D38" s="1476"/>
      <c r="E38" s="1474"/>
      <c r="F38" s="1477"/>
      <c r="G38" s="1478"/>
      <c r="H38" s="1474"/>
      <c r="I38" s="1474"/>
      <c r="J38" s="1474"/>
      <c r="K38" s="1479"/>
      <c r="L38" s="1457"/>
      <c r="M38" s="1474"/>
      <c r="N38" s="1474"/>
      <c r="O38" s="1474"/>
      <c r="P38" s="1474"/>
      <c r="Q38" s="1474"/>
      <c r="R38" s="1474"/>
      <c r="S38" s="1474"/>
      <c r="T38" s="1474"/>
      <c r="U38" s="1474"/>
      <c r="V38" s="1480"/>
      <c r="W38" s="1439"/>
      <c r="X38" s="1439"/>
      <c r="Y38" s="1439"/>
      <c r="Z38" s="1439"/>
      <c r="AA38" s="1439"/>
      <c r="AB38" s="1439"/>
      <c r="AC38" s="1439"/>
      <c r="AD38" s="1439"/>
      <c r="AE38" s="1439"/>
      <c r="AF38" s="1439"/>
      <c r="AG38" s="1439"/>
      <c r="AH38" s="1439"/>
      <c r="AI38" s="1439"/>
      <c r="AJ38" s="1439"/>
      <c r="AK38" s="1439"/>
      <c r="AL38" s="1439"/>
      <c r="AM38" s="1439"/>
      <c r="AN38" s="1439"/>
    </row>
    <row r="39">
      <c r="A39" s="1439"/>
      <c r="B39" s="1439"/>
      <c r="C39" s="1439"/>
      <c r="D39" s="1439"/>
      <c r="E39" s="1439"/>
      <c r="F39" s="1439"/>
      <c r="G39" s="1439"/>
      <c r="H39" s="1439"/>
      <c r="I39" s="1439"/>
      <c r="J39" s="1439"/>
      <c r="K39" s="1439"/>
      <c r="L39" s="1439"/>
      <c r="M39" s="1439"/>
      <c r="N39" s="1439"/>
      <c r="O39" s="1439"/>
      <c r="P39" s="1439"/>
      <c r="Q39" s="1439"/>
      <c r="R39" s="1439"/>
      <c r="S39" s="1439"/>
      <c r="T39" s="1439"/>
      <c r="U39" s="1439"/>
      <c r="V39" s="1439"/>
      <c r="W39" s="1439"/>
      <c r="X39" s="1439"/>
      <c r="Y39" s="1439"/>
      <c r="Z39" s="1439"/>
      <c r="AA39" s="1439"/>
      <c r="AB39" s="1439"/>
      <c r="AC39" s="1439"/>
      <c r="AD39" s="1439"/>
      <c r="AE39" s="1439"/>
      <c r="AF39" s="1439"/>
      <c r="AG39" s="1439"/>
      <c r="AH39" s="1439"/>
      <c r="AI39" s="1439"/>
      <c r="AJ39" s="1439"/>
      <c r="AK39" s="1439"/>
      <c r="AL39" s="1439"/>
      <c r="AM39" s="1439"/>
      <c r="AN39" s="1439"/>
    </row>
    <row r="40">
      <c r="A40" s="1440" t="s">
        <v>1573</v>
      </c>
      <c r="B40" s="1439"/>
      <c r="C40" s="1439"/>
      <c r="D40" s="1439"/>
      <c r="E40" s="1466"/>
      <c r="F40" s="1466"/>
      <c r="G40" s="1466"/>
      <c r="H40" s="1467"/>
      <c r="I40" s="1439"/>
      <c r="J40" s="1439"/>
      <c r="K40" s="1439"/>
      <c r="L40" s="1439"/>
      <c r="M40" s="1439"/>
      <c r="N40" s="1439"/>
      <c r="O40" s="1439"/>
      <c r="P40" s="1439"/>
      <c r="Q40" s="1439"/>
      <c r="R40" s="1439"/>
      <c r="S40" s="1439"/>
      <c r="T40" s="1439"/>
      <c r="U40" s="1439"/>
      <c r="V40" s="1439"/>
      <c r="W40" s="1439"/>
      <c r="X40" s="1439"/>
      <c r="Y40" s="1439"/>
      <c r="Z40" s="1439"/>
      <c r="AA40" s="1439"/>
      <c r="AB40" s="1439"/>
      <c r="AC40" s="1439"/>
      <c r="AD40" s="1439"/>
      <c r="AE40" s="1439"/>
      <c r="AF40" s="1439"/>
      <c r="AG40" s="1439"/>
      <c r="AH40" s="1439"/>
      <c r="AI40" s="1439"/>
      <c r="AJ40" s="1439"/>
      <c r="AK40" s="1439"/>
      <c r="AL40" s="1439"/>
      <c r="AM40" s="1439"/>
      <c r="AN40" s="1439"/>
    </row>
    <row r="41">
      <c r="A41" s="1439"/>
      <c r="B41" s="1439"/>
      <c r="C41" s="1439"/>
      <c r="D41" s="1439"/>
      <c r="E41" s="1439"/>
      <c r="F41" s="1439"/>
      <c r="G41" s="1439"/>
      <c r="H41" s="1439"/>
      <c r="I41" s="1439"/>
      <c r="J41" s="1439"/>
      <c r="K41" s="1439"/>
      <c r="L41" s="1439"/>
      <c r="M41" s="1439"/>
      <c r="N41" s="1439"/>
      <c r="O41" s="1439"/>
      <c r="P41" s="1439"/>
      <c r="Q41" s="1439"/>
      <c r="R41" s="1439"/>
      <c r="S41" s="1439"/>
      <c r="T41" s="1439"/>
      <c r="U41" s="1439"/>
      <c r="V41" s="1439"/>
      <c r="W41" s="1439"/>
      <c r="X41" s="1439"/>
      <c r="Y41" s="1439"/>
      <c r="Z41" s="1439"/>
      <c r="AA41" s="1439"/>
      <c r="AB41" s="1439"/>
      <c r="AC41" s="1439"/>
      <c r="AD41" s="1439"/>
      <c r="AE41" s="1439"/>
      <c r="AF41" s="1439"/>
      <c r="AG41" s="1439"/>
      <c r="AH41" s="1439"/>
      <c r="AI41" s="1439"/>
      <c r="AJ41" s="1439"/>
      <c r="AK41" s="1439"/>
      <c r="AL41" s="1439"/>
      <c r="AM41" s="1439"/>
      <c r="AN41" s="1439"/>
    </row>
    <row r="42">
      <c r="A42" s="1439" t="s">
        <v>1964</v>
      </c>
      <c r="K42" s="1439"/>
      <c r="L42" s="1439"/>
      <c r="M42" s="1439"/>
      <c r="N42" s="1439"/>
      <c r="O42" s="1439"/>
      <c r="P42" s="1439"/>
      <c r="Q42" s="1439"/>
      <c r="R42" s="1439"/>
      <c r="S42" s="1439"/>
      <c r="T42" s="1439"/>
      <c r="U42" s="1439"/>
      <c r="V42" s="1439"/>
      <c r="W42" s="1439"/>
      <c r="X42" s="1439"/>
      <c r="Y42" s="1439"/>
      <c r="Z42" s="1439"/>
      <c r="AA42" s="1439"/>
      <c r="AB42" s="1439"/>
      <c r="AC42" s="1439"/>
      <c r="AD42" s="1439"/>
      <c r="AE42" s="1439"/>
      <c r="AF42" s="1439"/>
      <c r="AG42" s="1439"/>
      <c r="AH42" s="1439"/>
      <c r="AI42" s="1439"/>
      <c r="AJ42" s="1439"/>
      <c r="AK42" s="1439"/>
      <c r="AL42" s="1439"/>
      <c r="AM42" s="1439"/>
      <c r="AN42" s="1439"/>
    </row>
    <row r="43">
      <c r="A43" s="1439"/>
      <c r="B43" s="1439"/>
      <c r="C43" s="1439"/>
      <c r="D43" s="1439"/>
      <c r="E43" s="1439"/>
      <c r="F43" s="1439"/>
      <c r="G43" s="1439"/>
      <c r="H43" s="1439"/>
      <c r="I43" s="1439"/>
      <c r="J43" s="1439"/>
      <c r="K43" s="1439"/>
      <c r="L43" s="1439"/>
      <c r="M43" s="1441"/>
      <c r="N43" s="1441"/>
      <c r="O43" s="1441"/>
      <c r="P43" s="1441"/>
      <c r="Q43" s="1441"/>
      <c r="R43" s="1441"/>
      <c r="S43" s="1441"/>
      <c r="T43" s="1441"/>
      <c r="U43" s="1441"/>
      <c r="V43" s="1441"/>
      <c r="W43" s="1441"/>
      <c r="X43" s="1441"/>
      <c r="Y43" s="1441"/>
      <c r="Z43" s="1441"/>
      <c r="AA43" s="1441"/>
      <c r="AB43" s="1441"/>
      <c r="AC43" s="1441"/>
      <c r="AD43" s="1441"/>
      <c r="AE43" s="1441"/>
      <c r="AF43" s="1441"/>
      <c r="AG43" s="1441"/>
      <c r="AH43" s="1441"/>
      <c r="AI43" s="1441"/>
      <c r="AJ43" s="1441"/>
      <c r="AK43" s="1441"/>
      <c r="AL43" s="1441"/>
      <c r="AM43" s="1441"/>
      <c r="AN43" s="1441"/>
    </row>
    <row r="44">
      <c r="A44" s="1442" t="s">
        <v>640</v>
      </c>
      <c r="B44" s="1442" t="s">
        <v>7</v>
      </c>
      <c r="C44" s="1442" t="s">
        <v>905</v>
      </c>
      <c r="D44" s="1442" t="s">
        <v>534</v>
      </c>
      <c r="E44" s="1442" t="s">
        <v>906</v>
      </c>
      <c r="F44" s="1442" t="s">
        <v>908</v>
      </c>
      <c r="G44" s="1442" t="s">
        <v>910</v>
      </c>
      <c r="H44" s="1442" t="s">
        <v>912</v>
      </c>
      <c r="I44" s="1442" t="s">
        <v>915</v>
      </c>
      <c r="J44" s="1442" t="s">
        <v>482</v>
      </c>
      <c r="K44" s="1442" t="s">
        <v>452</v>
      </c>
      <c r="L44" s="1441"/>
      <c r="M44" s="1439"/>
      <c r="N44" s="1439"/>
      <c r="O44" s="1439"/>
      <c r="P44" s="1439"/>
      <c r="Q44" s="1439"/>
      <c r="R44" s="1439"/>
      <c r="S44" s="1439"/>
      <c r="T44" s="1439"/>
      <c r="U44" s="1439"/>
      <c r="V44" s="1439"/>
      <c r="W44" s="1439"/>
      <c r="X44" s="1439"/>
      <c r="Y44" s="1439"/>
      <c r="Z44" s="1439"/>
      <c r="AA44" s="1439"/>
      <c r="AB44" s="1439"/>
      <c r="AC44" s="1439"/>
      <c r="AD44" s="1439"/>
      <c r="AE44" s="1439"/>
      <c r="AF44" s="1439"/>
      <c r="AG44" s="1439"/>
      <c r="AH44" s="1439"/>
      <c r="AI44" s="1439"/>
      <c r="AJ44" s="1439"/>
      <c r="AK44" s="1439"/>
      <c r="AL44" s="1439"/>
      <c r="AM44" s="1439"/>
      <c r="AN44" s="1439"/>
    </row>
    <row r="45">
      <c r="A45" s="1461" t="s">
        <v>453</v>
      </c>
      <c r="B45" s="1461" t="s">
        <v>453</v>
      </c>
      <c r="C45" s="1461" t="s">
        <v>59</v>
      </c>
      <c r="D45" s="1461" t="s">
        <v>81</v>
      </c>
      <c r="E45" s="1461" t="s">
        <v>126</v>
      </c>
      <c r="F45" s="1461" t="s">
        <v>126</v>
      </c>
      <c r="G45" s="1461" t="s">
        <v>126</v>
      </c>
      <c r="H45" s="1461" t="s">
        <v>35</v>
      </c>
      <c r="I45" s="1461" t="s">
        <v>110</v>
      </c>
      <c r="J45" s="1461" t="s">
        <v>35</v>
      </c>
      <c r="K45" s="1444" t="s">
        <v>453</v>
      </c>
      <c r="L45" s="1439"/>
      <c r="M45" s="1439"/>
      <c r="N45" s="1439"/>
      <c r="O45" s="1439"/>
      <c r="P45" s="1439"/>
      <c r="Q45" s="1439"/>
      <c r="R45" s="1439"/>
      <c r="S45" s="1439"/>
      <c r="T45" s="1439"/>
      <c r="U45" s="1439"/>
      <c r="V45" s="1439"/>
      <c r="W45" s="1439"/>
      <c r="X45" s="1439"/>
      <c r="Y45" s="1439"/>
      <c r="Z45" s="1439"/>
      <c r="AA45" s="1439"/>
      <c r="AB45" s="1439"/>
      <c r="AC45" s="1439"/>
      <c r="AD45" s="1439"/>
      <c r="AE45" s="1439"/>
      <c r="AF45" s="1439"/>
      <c r="AG45" s="1439"/>
      <c r="AH45" s="1439"/>
      <c r="AI45" s="1439"/>
      <c r="AJ45" s="1439"/>
      <c r="AK45" s="1439"/>
      <c r="AL45" s="1439"/>
      <c r="AM45" s="1439"/>
      <c r="AN45" s="1439"/>
    </row>
    <row r="46">
      <c r="A46" s="1461">
        <f t="shared" ref="A46:B46" si="2">A27</f>
        <v>2003</v>
      </c>
      <c r="B46" s="1461">
        <f t="shared" si="2"/>
        <v>113</v>
      </c>
      <c r="C46" s="1461" t="s">
        <v>1402</v>
      </c>
      <c r="D46" s="1461" t="s">
        <v>83</v>
      </c>
      <c r="E46" s="1463">
        <f>$E$27-$G$36</f>
        <v>150000000</v>
      </c>
      <c r="F46" s="1463">
        <v>1.0E9</v>
      </c>
      <c r="G46" s="1463">
        <f>F46-E46</f>
        <v>850000000</v>
      </c>
      <c r="H46" s="1448">
        <f>H27</f>
        <v>45931</v>
      </c>
      <c r="I46" s="1464">
        <f>B36</f>
        <v>46003.41667</v>
      </c>
      <c r="J46" s="1448">
        <v>45828.0</v>
      </c>
      <c r="K46" s="1461" t="str">
        <f>K27</f>
        <v>SCB0107536000102</v>
      </c>
      <c r="L46" s="1439"/>
      <c r="M46" s="1439"/>
      <c r="N46" s="1439"/>
      <c r="O46" s="1439"/>
      <c r="P46" s="1439"/>
      <c r="Q46" s="1439"/>
      <c r="R46" s="1439"/>
      <c r="S46" s="1439"/>
      <c r="T46" s="1439"/>
      <c r="U46" s="1439"/>
      <c r="V46" s="1439"/>
      <c r="W46" s="1439"/>
      <c r="X46" s="1439"/>
      <c r="Y46" s="1439"/>
      <c r="Z46" s="1439"/>
      <c r="AA46" s="1439"/>
      <c r="AB46" s="1439"/>
      <c r="AC46" s="1439"/>
      <c r="AD46" s="1439"/>
      <c r="AE46" s="1439"/>
      <c r="AF46" s="1439"/>
      <c r="AG46" s="1439"/>
      <c r="AH46" s="1439"/>
      <c r="AI46" s="1439"/>
      <c r="AJ46" s="1439"/>
      <c r="AK46" s="1439"/>
      <c r="AL46" s="1439"/>
      <c r="AM46" s="1439"/>
      <c r="AN46" s="1439"/>
    </row>
    <row r="47">
      <c r="A47" s="1439"/>
      <c r="B47" s="1439"/>
      <c r="C47" s="1439"/>
      <c r="D47" s="1439"/>
      <c r="E47" s="1466"/>
      <c r="F47" s="1466"/>
      <c r="G47" s="1482"/>
      <c r="H47" s="1483"/>
      <c r="I47" s="1467"/>
      <c r="J47" s="1439"/>
      <c r="K47" s="1439"/>
      <c r="L47" s="1439"/>
      <c r="M47" s="1439"/>
      <c r="N47" s="1439"/>
      <c r="O47" s="1439"/>
      <c r="P47" s="1439"/>
      <c r="Q47" s="1439"/>
      <c r="R47" s="1439"/>
      <c r="S47" s="1439"/>
      <c r="T47" s="1439"/>
      <c r="U47" s="1439"/>
      <c r="V47" s="1439"/>
      <c r="W47" s="1439"/>
      <c r="X47" s="1439"/>
      <c r="Y47" s="1439"/>
      <c r="Z47" s="1439"/>
      <c r="AA47" s="1439"/>
      <c r="AB47" s="1439"/>
      <c r="AC47" s="1439"/>
      <c r="AD47" s="1439"/>
      <c r="AE47" s="1439"/>
      <c r="AF47" s="1439"/>
      <c r="AG47" s="1439"/>
      <c r="AH47" s="1439"/>
      <c r="AI47" s="1439"/>
      <c r="AJ47" s="1439"/>
      <c r="AK47" s="1439"/>
      <c r="AL47" s="1439"/>
      <c r="AM47" s="1439"/>
      <c r="AN47" s="1439"/>
    </row>
    <row r="48">
      <c r="A48" s="1439"/>
      <c r="B48" s="1439"/>
      <c r="C48" s="1439"/>
      <c r="D48" s="1439"/>
      <c r="E48" s="1466"/>
      <c r="F48" s="1466"/>
      <c r="G48" s="1482"/>
      <c r="H48" s="1483"/>
      <c r="I48" s="1467"/>
      <c r="J48" s="1439"/>
      <c r="K48" s="1439"/>
      <c r="L48" s="1439"/>
      <c r="M48" s="1439"/>
      <c r="N48" s="1439"/>
      <c r="O48" s="1439"/>
      <c r="P48" s="1439"/>
      <c r="Q48" s="1439"/>
      <c r="R48" s="1439"/>
      <c r="S48" s="1439"/>
      <c r="T48" s="1439"/>
      <c r="U48" s="1439"/>
      <c r="V48" s="1439"/>
      <c r="W48" s="1439"/>
      <c r="X48" s="1439"/>
      <c r="Y48" s="1439"/>
      <c r="Z48" s="1439"/>
      <c r="AA48" s="1439"/>
      <c r="AB48" s="1439"/>
      <c r="AC48" s="1439"/>
      <c r="AD48" s="1439"/>
      <c r="AE48" s="1439"/>
      <c r="AF48" s="1439"/>
      <c r="AG48" s="1439"/>
      <c r="AH48" s="1439"/>
      <c r="AI48" s="1439"/>
      <c r="AJ48" s="1439"/>
      <c r="AK48" s="1439"/>
      <c r="AL48" s="1439"/>
      <c r="AM48" s="1439"/>
      <c r="AN48" s="1439"/>
    </row>
    <row r="49">
      <c r="A49" s="1440" t="s">
        <v>1816</v>
      </c>
      <c r="B49" s="1439"/>
      <c r="C49" s="1439"/>
      <c r="D49" s="1439"/>
      <c r="E49" s="1439"/>
      <c r="F49" s="1439"/>
      <c r="G49" s="1439"/>
      <c r="H49" s="1439"/>
      <c r="I49" s="1439"/>
      <c r="J49" s="1439"/>
      <c r="K49" s="1439"/>
      <c r="L49" s="1439"/>
      <c r="M49" s="1439"/>
      <c r="N49" s="1439"/>
      <c r="O49" s="1439"/>
      <c r="P49" s="1439"/>
      <c r="Q49" s="1439"/>
      <c r="R49" s="1439"/>
      <c r="S49" s="1439"/>
      <c r="T49" s="1439"/>
      <c r="U49" s="1439"/>
      <c r="V49" s="1439"/>
      <c r="W49" s="1439"/>
      <c r="X49" s="1439"/>
      <c r="Y49" s="1439"/>
      <c r="Z49" s="1439"/>
      <c r="AA49" s="1439"/>
      <c r="AB49" s="1439"/>
      <c r="AC49" s="1439"/>
      <c r="AD49" s="1439"/>
      <c r="AE49" s="1439"/>
      <c r="AF49" s="1439"/>
      <c r="AG49" s="1439"/>
      <c r="AH49" s="1439"/>
      <c r="AI49" s="1439"/>
      <c r="AJ49" s="1439"/>
      <c r="AK49" s="1439"/>
      <c r="AL49" s="1439"/>
      <c r="AM49" s="1439"/>
      <c r="AN49" s="1439"/>
    </row>
    <row r="50">
      <c r="A50" s="1439"/>
      <c r="B50" s="1439"/>
      <c r="C50" s="1439"/>
      <c r="D50" s="1439"/>
      <c r="E50" s="1439"/>
      <c r="F50" s="1439"/>
      <c r="G50" s="1439"/>
      <c r="H50" s="1439"/>
      <c r="I50" s="1439"/>
      <c r="J50" s="1439"/>
      <c r="K50" s="1439"/>
      <c r="L50" s="1439"/>
      <c r="M50" s="1439"/>
      <c r="N50" s="1439"/>
      <c r="O50" s="1439"/>
      <c r="P50" s="1439"/>
      <c r="Q50" s="1439"/>
      <c r="R50" s="1439"/>
      <c r="S50" s="1439"/>
      <c r="T50" s="1439"/>
      <c r="U50" s="1439"/>
      <c r="V50" s="1439"/>
      <c r="W50" s="1439"/>
      <c r="X50" s="1439"/>
      <c r="Y50" s="1439"/>
      <c r="Z50" s="1439"/>
      <c r="AA50" s="1439"/>
      <c r="AB50" s="1439"/>
      <c r="AC50" s="1439"/>
      <c r="AD50" s="1439"/>
      <c r="AE50" s="1439"/>
      <c r="AF50" s="1439"/>
      <c r="AG50" s="1439"/>
      <c r="AH50" s="1439"/>
      <c r="AI50" s="1439"/>
      <c r="AJ50" s="1439"/>
      <c r="AK50" s="1439"/>
      <c r="AL50" s="1439"/>
      <c r="AM50" s="1439"/>
      <c r="AN50" s="1439"/>
    </row>
    <row r="51">
      <c r="A51" s="1439" t="s">
        <v>2018</v>
      </c>
      <c r="G51" s="1439"/>
      <c r="H51" s="1439"/>
      <c r="I51" s="1439"/>
      <c r="J51" s="1439"/>
      <c r="K51" s="1439"/>
      <c r="L51" s="1439"/>
      <c r="Q51" s="1439"/>
      <c r="R51" s="1439"/>
      <c r="S51" s="1439"/>
      <c r="T51" s="1439"/>
      <c r="U51" s="1439"/>
      <c r="V51" s="1439"/>
      <c r="W51" s="1439"/>
      <c r="X51" s="1439"/>
      <c r="Y51" s="1439"/>
      <c r="Z51" s="1439"/>
      <c r="AA51" s="1439"/>
      <c r="AB51" s="1439"/>
      <c r="AC51" s="1439"/>
      <c r="AD51" s="1439"/>
      <c r="AE51" s="1439"/>
      <c r="AF51" s="1439"/>
      <c r="AG51" s="1439"/>
      <c r="AH51" s="1439"/>
      <c r="AI51" s="1439"/>
      <c r="AJ51" s="1439"/>
      <c r="AK51" s="1439"/>
      <c r="AL51" s="1439"/>
      <c r="AM51" s="1439"/>
      <c r="AN51" s="1439"/>
    </row>
    <row r="52">
      <c r="A52" s="1439" t="s">
        <v>1966</v>
      </c>
      <c r="M52" s="1439"/>
      <c r="N52" s="1439"/>
      <c r="O52" s="1439"/>
      <c r="P52" s="1439"/>
      <c r="Q52" s="1439"/>
      <c r="R52" s="1439"/>
      <c r="S52" s="1439"/>
      <c r="T52" s="1439"/>
      <c r="U52" s="1439"/>
      <c r="V52" s="1439"/>
      <c r="W52" s="1439"/>
      <c r="X52" s="1439"/>
      <c r="Y52" s="1439"/>
      <c r="Z52" s="1439"/>
      <c r="AA52" s="1439"/>
      <c r="AB52" s="1439"/>
      <c r="AC52" s="1439"/>
      <c r="AD52" s="1439"/>
      <c r="AE52" s="1439"/>
      <c r="AF52" s="1439"/>
      <c r="AG52" s="1439"/>
      <c r="AH52" s="1439"/>
      <c r="AI52" s="1439"/>
      <c r="AJ52" s="1439"/>
      <c r="AK52" s="1439"/>
      <c r="AL52" s="1439"/>
      <c r="AM52" s="1439"/>
      <c r="AN52" s="1439"/>
    </row>
    <row r="53">
      <c r="A53" s="1439" t="s">
        <v>1967</v>
      </c>
      <c r="K53" s="1439"/>
      <c r="L53" s="1439"/>
      <c r="M53" s="1439"/>
      <c r="N53" s="1439"/>
      <c r="O53" s="1439"/>
      <c r="P53" s="1439"/>
      <c r="Q53" s="1439"/>
      <c r="R53" s="1439"/>
      <c r="S53" s="1439"/>
      <c r="T53" s="1439"/>
      <c r="U53" s="1439"/>
      <c r="V53" s="1439"/>
      <c r="W53" s="1439"/>
      <c r="X53" s="1439"/>
      <c r="Y53" s="1439"/>
      <c r="Z53" s="1439"/>
      <c r="AA53" s="1439"/>
      <c r="AB53" s="1439"/>
      <c r="AC53" s="1439"/>
      <c r="AD53" s="1439"/>
      <c r="AE53" s="1439"/>
      <c r="AF53" s="1439"/>
      <c r="AG53" s="1439"/>
      <c r="AH53" s="1439"/>
      <c r="AI53" s="1439"/>
      <c r="AJ53" s="1439"/>
      <c r="AK53" s="1439"/>
      <c r="AL53" s="1439"/>
      <c r="AM53" s="1439"/>
      <c r="AN53" s="1439"/>
    </row>
    <row r="54">
      <c r="A54" s="1439"/>
      <c r="F54" s="1439"/>
      <c r="G54" s="1439"/>
      <c r="H54" s="1439"/>
      <c r="I54" s="1439"/>
      <c r="J54" s="1439"/>
      <c r="K54" s="1439"/>
      <c r="L54" s="1439"/>
      <c r="M54" s="1439"/>
      <c r="N54" s="1439"/>
      <c r="O54" s="1439"/>
      <c r="P54" s="1439"/>
      <c r="Q54" s="1439"/>
      <c r="R54" s="1439"/>
      <c r="S54" s="1439"/>
      <c r="T54" s="1439"/>
      <c r="U54" s="1439"/>
      <c r="V54" s="1439"/>
      <c r="W54" s="1439"/>
      <c r="X54" s="1439"/>
      <c r="Y54" s="1439"/>
      <c r="Z54" s="1439"/>
      <c r="AA54" s="1439"/>
      <c r="AB54" s="1439"/>
      <c r="AC54" s="1439"/>
      <c r="AD54" s="1439"/>
      <c r="AE54" s="1439"/>
      <c r="AF54" s="1439"/>
      <c r="AG54" s="1439"/>
      <c r="AH54" s="1439"/>
      <c r="AI54" s="1439"/>
      <c r="AJ54" s="1439"/>
      <c r="AK54" s="1439"/>
      <c r="AL54" s="1439"/>
      <c r="AM54" s="1439"/>
      <c r="AN54" s="1439"/>
    </row>
    <row r="55">
      <c r="A55" s="1452" t="s">
        <v>602</v>
      </c>
      <c r="B55" s="1452" t="s">
        <v>583</v>
      </c>
      <c r="C55" s="1452" t="s">
        <v>585</v>
      </c>
      <c r="D55" s="1452" t="s">
        <v>525</v>
      </c>
      <c r="E55" s="1452" t="s">
        <v>604</v>
      </c>
      <c r="F55" s="1452" t="s">
        <v>7</v>
      </c>
      <c r="G55" s="1452" t="s">
        <v>606</v>
      </c>
      <c r="H55" s="1452" t="s">
        <v>534</v>
      </c>
      <c r="I55" s="1452" t="s">
        <v>609</v>
      </c>
      <c r="J55" s="1452" t="s">
        <v>613</v>
      </c>
      <c r="K55" s="1452" t="s">
        <v>614</v>
      </c>
      <c r="L55" s="1452" t="s">
        <v>616</v>
      </c>
      <c r="M55" s="1452" t="s">
        <v>620</v>
      </c>
      <c r="N55" s="1452" t="s">
        <v>624</v>
      </c>
      <c r="O55" s="1452" t="s">
        <v>627</v>
      </c>
      <c r="P55" s="1452" t="s">
        <v>630</v>
      </c>
      <c r="Q55" s="1452" t="s">
        <v>633</v>
      </c>
      <c r="R55" s="1452" t="s">
        <v>636</v>
      </c>
      <c r="S55" s="1452" t="s">
        <v>426</v>
      </c>
      <c r="T55" s="1452" t="s">
        <v>548</v>
      </c>
      <c r="U55" s="1452" t="s">
        <v>639</v>
      </c>
      <c r="V55" s="1452" t="s">
        <v>640</v>
      </c>
      <c r="W55" s="1452" t="s">
        <v>644</v>
      </c>
      <c r="X55" s="1442" t="s">
        <v>452</v>
      </c>
      <c r="Y55" s="1439"/>
      <c r="Z55" s="1439"/>
      <c r="AA55" s="1439"/>
      <c r="AB55" s="1439"/>
      <c r="AC55" s="1439"/>
      <c r="AD55" s="1439"/>
      <c r="AE55" s="1439"/>
      <c r="AF55" s="1439"/>
      <c r="AG55" s="1439"/>
      <c r="AH55" s="1439"/>
      <c r="AI55" s="1439"/>
      <c r="AJ55" s="1439"/>
      <c r="AK55" s="1439"/>
      <c r="AL55" s="1439"/>
      <c r="AM55" s="1439"/>
      <c r="AN55" s="1439"/>
    </row>
    <row r="56">
      <c r="A56" s="1461" t="s">
        <v>453</v>
      </c>
      <c r="B56" s="1470" t="s">
        <v>110</v>
      </c>
      <c r="C56" s="1461" t="s">
        <v>35</v>
      </c>
      <c r="D56" s="1461" t="s">
        <v>35</v>
      </c>
      <c r="E56" s="1461" t="s">
        <v>28</v>
      </c>
      <c r="F56" s="1454" t="s">
        <v>453</v>
      </c>
      <c r="G56" s="1461" t="s">
        <v>126</v>
      </c>
      <c r="H56" s="1461" t="s">
        <v>81</v>
      </c>
      <c r="I56" s="1470" t="s">
        <v>59</v>
      </c>
      <c r="J56" s="1470" t="s">
        <v>28</v>
      </c>
      <c r="K56" s="1470" t="s">
        <v>71</v>
      </c>
      <c r="L56" s="1455" t="s">
        <v>28</v>
      </c>
      <c r="M56" s="1470" t="s">
        <v>59</v>
      </c>
      <c r="N56" s="1470" t="s">
        <v>71</v>
      </c>
      <c r="O56" s="1470" t="s">
        <v>71</v>
      </c>
      <c r="P56" s="1470" t="s">
        <v>35</v>
      </c>
      <c r="Q56" s="1470" t="s">
        <v>35</v>
      </c>
      <c r="R56" s="1470" t="s">
        <v>59</v>
      </c>
      <c r="S56" s="1470" t="s">
        <v>126</v>
      </c>
      <c r="T56" s="1470" t="s">
        <v>59</v>
      </c>
      <c r="U56" s="1461" t="s">
        <v>15</v>
      </c>
      <c r="V56" s="1461" t="s">
        <v>453</v>
      </c>
      <c r="W56" s="1444" t="s">
        <v>8</v>
      </c>
      <c r="X56" s="1444" t="s">
        <v>453</v>
      </c>
      <c r="Y56" s="1439"/>
      <c r="Z56" s="1439"/>
      <c r="AA56" s="1439"/>
      <c r="AB56" s="1439"/>
      <c r="AC56" s="1439"/>
      <c r="AD56" s="1439"/>
      <c r="AE56" s="1439"/>
      <c r="AF56" s="1439"/>
      <c r="AG56" s="1439"/>
      <c r="AH56" s="1439"/>
      <c r="AI56" s="1439"/>
      <c r="AJ56" s="1439"/>
      <c r="AK56" s="1439"/>
      <c r="AL56" s="1439"/>
      <c r="AM56" s="1439"/>
      <c r="AN56" s="1439"/>
    </row>
    <row r="57">
      <c r="A57" s="1470">
        <f t="shared" ref="A57:G57" si="3">A36</f>
        <v>40009</v>
      </c>
      <c r="B57" s="1484">
        <f t="shared" si="3"/>
        <v>46003.41667</v>
      </c>
      <c r="C57" s="1448">
        <f t="shared" si="3"/>
        <v>46003</v>
      </c>
      <c r="D57" s="1448">
        <f t="shared" si="3"/>
        <v>46040</v>
      </c>
      <c r="E57" s="1470" t="str">
        <f t="shared" si="3"/>
        <v>Lend</v>
      </c>
      <c r="F57" s="1454">
        <f t="shared" si="3"/>
        <v>113</v>
      </c>
      <c r="G57" s="1472">
        <f t="shared" si="3"/>
        <v>350000000</v>
      </c>
      <c r="H57" s="1470" t="s">
        <v>83</v>
      </c>
      <c r="I57" s="1470" t="str">
        <f>CONCATENATE(M57,L57,A57)</f>
        <v>FIX40009</v>
      </c>
      <c r="J57" s="1470" t="str">
        <f t="shared" ref="J57:K57" si="4">J36</f>
        <v>Fixed</v>
      </c>
      <c r="K57" s="1473">
        <f t="shared" si="4"/>
        <v>2.55</v>
      </c>
      <c r="L57" s="1455" t="str">
        <f>""</f>
        <v/>
      </c>
      <c r="M57" s="1470" t="s">
        <v>693</v>
      </c>
      <c r="N57" s="1470" t="str">
        <f t="shared" ref="N57:Q57" si="5">" "</f>
        <v> </v>
      </c>
      <c r="O57" s="1470" t="str">
        <f t="shared" si="5"/>
        <v> </v>
      </c>
      <c r="P57" s="1470" t="str">
        <f t="shared" si="5"/>
        <v> </v>
      </c>
      <c r="Q57" s="1470" t="str">
        <f t="shared" si="5"/>
        <v> </v>
      </c>
      <c r="R57" s="1470" t="s">
        <v>79</v>
      </c>
      <c r="S57" s="1470">
        <v>0.0</v>
      </c>
      <c r="T57" s="1470" t="s">
        <v>143</v>
      </c>
      <c r="U57" s="1470" t="s">
        <v>2019</v>
      </c>
      <c r="V57" s="1461">
        <f>V36</f>
        <v>2003</v>
      </c>
      <c r="W57" s="1444">
        <f>D57-C57</f>
        <v>37</v>
      </c>
      <c r="X57" s="1444" t="str">
        <f>X36</f>
        <v>SCB0107536000102</v>
      </c>
      <c r="Y57" s="1439"/>
      <c r="Z57" s="1439"/>
      <c r="AA57" s="1439"/>
      <c r="AB57" s="1439"/>
      <c r="AC57" s="1439"/>
      <c r="AD57" s="1439"/>
      <c r="AE57" s="1439"/>
      <c r="AF57" s="1439"/>
      <c r="AG57" s="1439"/>
      <c r="AH57" s="1439"/>
      <c r="AI57" s="1439"/>
      <c r="AJ57" s="1439"/>
      <c r="AK57" s="1439"/>
      <c r="AL57" s="1439"/>
      <c r="AM57" s="1439"/>
      <c r="AN57" s="1439"/>
    </row>
    <row r="58">
      <c r="A58" s="1439"/>
      <c r="B58" s="1439"/>
      <c r="C58" s="1439"/>
      <c r="D58" s="1439"/>
      <c r="E58" s="1439"/>
      <c r="F58" s="1439"/>
      <c r="G58" s="1439"/>
      <c r="H58" s="1439"/>
      <c r="I58" s="1439"/>
      <c r="J58" s="1439"/>
      <c r="K58" s="1439"/>
      <c r="L58" s="1439"/>
      <c r="M58" s="1439"/>
      <c r="N58" s="1439"/>
      <c r="O58" s="1439"/>
      <c r="P58" s="1439"/>
      <c r="Q58" s="1439"/>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39"/>
      <c r="AN58" s="1439"/>
    </row>
    <row r="59">
      <c r="A59" s="1440" t="s">
        <v>1821</v>
      </c>
      <c r="D59" s="1439"/>
      <c r="E59" s="1439"/>
      <c r="F59" s="1439"/>
      <c r="G59" s="1439"/>
      <c r="H59" s="1439"/>
      <c r="I59" s="1439"/>
      <c r="J59" s="1439"/>
      <c r="K59" s="1439"/>
      <c r="L59" s="1439"/>
      <c r="M59" s="1439"/>
      <c r="N59" s="1439"/>
      <c r="O59" s="1439"/>
      <c r="P59" s="1439"/>
      <c r="Q59" s="1439"/>
      <c r="R59" s="1439"/>
      <c r="S59" s="1439"/>
      <c r="T59" s="1439"/>
      <c r="U59" s="1439"/>
      <c r="V59" s="1439"/>
      <c r="W59" s="1439"/>
      <c r="X59" s="1439"/>
      <c r="Y59" s="1439"/>
      <c r="Z59" s="1439"/>
      <c r="AA59" s="1439"/>
      <c r="AB59" s="1439"/>
      <c r="AC59" s="1439"/>
      <c r="AD59" s="1439"/>
      <c r="AE59" s="1439"/>
      <c r="AF59" s="1439"/>
      <c r="AG59" s="1439"/>
      <c r="AH59" s="1439"/>
      <c r="AI59" s="1439"/>
      <c r="AJ59" s="1439"/>
      <c r="AK59" s="1439"/>
      <c r="AL59" s="1439"/>
      <c r="AM59" s="1439"/>
      <c r="AN59" s="1439"/>
    </row>
    <row r="60">
      <c r="A60" s="1439"/>
      <c r="B60" s="1439"/>
      <c r="C60" s="1439"/>
      <c r="D60" s="1439"/>
      <c r="E60" s="1439"/>
      <c r="F60" s="1439"/>
      <c r="G60" s="1439"/>
      <c r="H60" s="1439"/>
      <c r="I60" s="1439"/>
      <c r="J60" s="1439"/>
      <c r="K60" s="1439"/>
      <c r="L60" s="1439"/>
      <c r="M60" s="1439"/>
      <c r="N60" s="1439"/>
      <c r="O60" s="1439"/>
      <c r="P60" s="1439"/>
      <c r="Q60" s="1439"/>
      <c r="R60" s="1439"/>
      <c r="S60" s="1439"/>
      <c r="T60" s="1439"/>
      <c r="U60" s="1439"/>
      <c r="V60" s="1439"/>
      <c r="W60" s="1439"/>
      <c r="X60" s="1439"/>
      <c r="Y60" s="1439"/>
      <c r="Z60" s="1439"/>
      <c r="AA60" s="1439"/>
      <c r="AB60" s="1439"/>
      <c r="AC60" s="1439"/>
      <c r="AD60" s="1439"/>
      <c r="AE60" s="1439"/>
      <c r="AF60" s="1439"/>
      <c r="AG60" s="1439"/>
      <c r="AH60" s="1439"/>
      <c r="AI60" s="1439"/>
      <c r="AJ60" s="1439"/>
      <c r="AK60" s="1439"/>
      <c r="AL60" s="1439"/>
      <c r="AM60" s="1439"/>
      <c r="AN60" s="1439"/>
    </row>
    <row r="61">
      <c r="A61" s="1439" t="s">
        <v>1150</v>
      </c>
      <c r="G61" s="1439"/>
      <c r="H61" s="1439"/>
      <c r="I61" s="1439"/>
      <c r="J61" s="1439"/>
      <c r="K61" s="1439"/>
      <c r="L61" s="1439"/>
      <c r="M61" s="1439"/>
      <c r="N61" s="1439"/>
      <c r="O61" s="1439"/>
      <c r="P61" s="1439"/>
      <c r="Q61" s="1439"/>
      <c r="R61" s="1439"/>
      <c r="S61" s="1439"/>
      <c r="T61" s="1439"/>
      <c r="U61" s="1439"/>
      <c r="V61" s="1439"/>
      <c r="W61" s="1439"/>
      <c r="X61" s="1439"/>
      <c r="Y61" s="1439"/>
      <c r="Z61" s="1439"/>
      <c r="AA61" s="1439"/>
      <c r="AB61" s="1439"/>
      <c r="AC61" s="1439"/>
      <c r="AD61" s="1439"/>
      <c r="AE61" s="1439"/>
      <c r="AF61" s="1439"/>
      <c r="AG61" s="1439"/>
      <c r="AH61" s="1439"/>
      <c r="AI61" s="1439"/>
      <c r="AJ61" s="1439"/>
      <c r="AK61" s="1439"/>
      <c r="AL61" s="1439"/>
      <c r="AM61" s="1439"/>
      <c r="AN61" s="1439"/>
    </row>
    <row r="62">
      <c r="A62" s="1441" t="s">
        <v>1161</v>
      </c>
      <c r="B62" s="1439"/>
      <c r="C62" s="1439"/>
      <c r="D62" s="1439"/>
      <c r="E62" s="1439"/>
      <c r="F62" s="1439"/>
      <c r="G62" s="1439"/>
      <c r="H62" s="1439"/>
      <c r="I62" s="1439"/>
      <c r="J62" s="1439"/>
      <c r="K62" s="1439"/>
      <c r="L62" s="1439"/>
      <c r="M62" s="1439"/>
      <c r="N62" s="1439"/>
      <c r="O62" s="1439"/>
      <c r="P62" s="1439"/>
      <c r="Q62" s="1439"/>
      <c r="R62" s="1439"/>
      <c r="S62" s="1439"/>
      <c r="T62" s="1439"/>
      <c r="U62" s="1439"/>
      <c r="V62" s="1439"/>
      <c r="W62" s="1439"/>
      <c r="X62" s="1439"/>
      <c r="Y62" s="1439"/>
      <c r="Z62" s="1439"/>
      <c r="AA62" s="1439"/>
      <c r="AB62" s="1439"/>
      <c r="AC62" s="1439"/>
      <c r="AD62" s="1439"/>
      <c r="AE62" s="1439"/>
      <c r="AF62" s="1439"/>
      <c r="AG62" s="1439"/>
      <c r="AH62" s="1439"/>
      <c r="AI62" s="1439"/>
      <c r="AJ62" s="1439"/>
      <c r="AK62" s="1439"/>
      <c r="AL62" s="1439"/>
      <c r="AM62" s="1439"/>
      <c r="AN62" s="1439"/>
    </row>
    <row r="63">
      <c r="A63" s="1439" t="s">
        <v>1908</v>
      </c>
      <c r="C63" s="1439"/>
      <c r="D63" s="1439"/>
      <c r="E63" s="1439"/>
      <c r="F63" s="1439"/>
      <c r="G63" s="1439"/>
      <c r="H63" s="1439"/>
      <c r="I63" s="1439"/>
      <c r="J63" s="1439"/>
      <c r="K63" s="1439"/>
      <c r="L63" s="1439"/>
      <c r="M63" s="1439"/>
      <c r="N63" s="1439"/>
      <c r="O63" s="1439"/>
      <c r="P63" s="1439"/>
      <c r="Q63" s="1439"/>
      <c r="R63" s="1439"/>
      <c r="S63" s="1439"/>
      <c r="T63" s="1439"/>
      <c r="U63" s="1439"/>
      <c r="V63" s="1439"/>
      <c r="W63" s="1439"/>
      <c r="X63" s="1439"/>
      <c r="Y63" s="1439"/>
      <c r="Z63" s="1439"/>
      <c r="AA63" s="1439"/>
      <c r="AB63" s="1439"/>
      <c r="AC63" s="1439"/>
      <c r="AD63" s="1439"/>
      <c r="AE63" s="1439"/>
      <c r="AF63" s="1439"/>
      <c r="AG63" s="1439"/>
      <c r="AH63" s="1439"/>
      <c r="AI63" s="1439"/>
      <c r="AJ63" s="1439"/>
      <c r="AK63" s="1439"/>
      <c r="AL63" s="1439"/>
      <c r="AM63" s="1439"/>
      <c r="AN63" s="1439"/>
    </row>
    <row r="64">
      <c r="A64" s="1439" t="s">
        <v>2020</v>
      </c>
      <c r="D64" s="1439"/>
      <c r="E64" s="1439"/>
      <c r="F64" s="1439"/>
      <c r="G64" s="1439"/>
      <c r="H64" s="1439"/>
      <c r="I64" s="1439"/>
      <c r="J64" s="1439"/>
      <c r="K64" s="1439"/>
      <c r="L64" s="1439"/>
      <c r="M64" s="1439"/>
      <c r="N64" s="1439"/>
      <c r="O64" s="1439"/>
      <c r="P64" s="1439"/>
      <c r="Q64" s="1439"/>
      <c r="R64" s="1439"/>
      <c r="S64" s="1439"/>
      <c r="T64" s="1439"/>
      <c r="U64" s="1439"/>
      <c r="V64" s="1439"/>
      <c r="W64" s="1439"/>
      <c r="X64" s="1439"/>
      <c r="Y64" s="1439"/>
      <c r="Z64" s="1439"/>
      <c r="AA64" s="1439"/>
      <c r="AB64" s="1439"/>
      <c r="AC64" s="1439"/>
      <c r="AD64" s="1439"/>
      <c r="AE64" s="1439"/>
      <c r="AF64" s="1439"/>
      <c r="AG64" s="1439"/>
      <c r="AH64" s="1439"/>
      <c r="AI64" s="1439"/>
      <c r="AJ64" s="1439"/>
      <c r="AK64" s="1439"/>
      <c r="AL64" s="1439"/>
      <c r="AM64" s="1439"/>
      <c r="AN64" s="1439"/>
    </row>
    <row r="65">
      <c r="A65" s="1439" t="s">
        <v>1154</v>
      </c>
      <c r="B65" s="1485">
        <f>350000000*2.55%/365</f>
        <v>24452.05479</v>
      </c>
      <c r="C65" s="1439"/>
      <c r="D65" s="1439"/>
      <c r="E65" s="1439"/>
      <c r="F65" s="1439"/>
      <c r="G65" s="1439"/>
      <c r="H65" s="1439"/>
      <c r="I65" s="1439"/>
      <c r="J65" s="1439"/>
      <c r="K65" s="1439"/>
      <c r="L65" s="1439"/>
      <c r="M65" s="1439"/>
      <c r="N65" s="1439"/>
      <c r="O65" s="1439"/>
      <c r="P65" s="1439"/>
      <c r="Q65" s="1439"/>
      <c r="R65" s="1439"/>
      <c r="S65" s="1439"/>
      <c r="T65" s="1439"/>
      <c r="U65" s="1439"/>
      <c r="V65" s="1439"/>
      <c r="W65" s="1439"/>
      <c r="X65" s="1439"/>
      <c r="Y65" s="1439"/>
      <c r="Z65" s="1439"/>
      <c r="AA65" s="1439"/>
      <c r="AB65" s="1439"/>
      <c r="AC65" s="1439"/>
      <c r="AD65" s="1439"/>
      <c r="AE65" s="1439"/>
      <c r="AF65" s="1439"/>
      <c r="AG65" s="1439"/>
      <c r="AH65" s="1439"/>
      <c r="AI65" s="1439"/>
      <c r="AJ65" s="1439"/>
      <c r="AK65" s="1439"/>
      <c r="AL65" s="1439"/>
      <c r="AM65" s="1439"/>
      <c r="AN65" s="1439"/>
    </row>
    <row r="66">
      <c r="A66" s="1439" t="s">
        <v>1970</v>
      </c>
      <c r="B66" s="1485"/>
      <c r="C66" s="1439"/>
      <c r="D66" s="1439"/>
      <c r="E66" s="1439"/>
      <c r="F66" s="1439"/>
      <c r="G66" s="1439"/>
      <c r="H66" s="1439"/>
      <c r="I66" s="1439"/>
      <c r="J66" s="1439"/>
      <c r="K66" s="1439"/>
      <c r="L66" s="1439"/>
      <c r="M66" s="1439"/>
      <c r="N66" s="1439"/>
      <c r="O66" s="1439"/>
      <c r="P66" s="1439"/>
      <c r="Q66" s="1439"/>
      <c r="R66" s="1439"/>
      <c r="S66" s="1439"/>
      <c r="T66" s="1439"/>
      <c r="U66" s="1439"/>
      <c r="V66" s="1439"/>
      <c r="W66" s="1439"/>
      <c r="X66" s="1439"/>
      <c r="Y66" s="1439"/>
      <c r="Z66" s="1439"/>
      <c r="AA66" s="1439"/>
      <c r="AB66" s="1439"/>
      <c r="AC66" s="1439"/>
      <c r="AD66" s="1439"/>
      <c r="AE66" s="1439"/>
      <c r="AF66" s="1439"/>
      <c r="AG66" s="1439"/>
      <c r="AH66" s="1439"/>
      <c r="AI66" s="1439"/>
      <c r="AJ66" s="1439"/>
      <c r="AK66" s="1439"/>
      <c r="AL66" s="1439"/>
      <c r="AM66" s="1439"/>
      <c r="AN66" s="1439"/>
    </row>
    <row r="67">
      <c r="A67" s="1439" t="s">
        <v>1971</v>
      </c>
      <c r="B67" s="1439"/>
      <c r="C67" s="1439"/>
      <c r="D67" s="1439"/>
      <c r="E67" s="1439"/>
      <c r="F67" s="1439"/>
      <c r="G67" s="1439"/>
      <c r="H67" s="1439"/>
      <c r="I67" s="1439"/>
      <c r="J67" s="1439"/>
      <c r="K67" s="1439"/>
      <c r="L67" s="1439"/>
      <c r="M67" s="1439"/>
      <c r="N67" s="1439"/>
      <c r="O67" s="1439"/>
      <c r="P67" s="1439"/>
      <c r="Q67" s="1439"/>
      <c r="R67" s="1439"/>
      <c r="S67" s="1439"/>
      <c r="T67" s="1439"/>
      <c r="U67" s="1439"/>
      <c r="V67" s="1439"/>
      <c r="W67" s="1439"/>
      <c r="X67" s="1439"/>
      <c r="Y67" s="1439"/>
      <c r="Z67" s="1439"/>
      <c r="AA67" s="1439"/>
      <c r="AB67" s="1439"/>
      <c r="AC67" s="1439"/>
      <c r="AD67" s="1439"/>
      <c r="AE67" s="1439"/>
      <c r="AF67" s="1439"/>
      <c r="AG67" s="1439"/>
      <c r="AH67" s="1439"/>
      <c r="AI67" s="1439"/>
      <c r="AJ67" s="1439"/>
      <c r="AK67" s="1439"/>
      <c r="AL67" s="1439"/>
      <c r="AM67" s="1439"/>
      <c r="AN67" s="1439"/>
    </row>
    <row r="68">
      <c r="A68" s="1439"/>
      <c r="B68" s="1439"/>
      <c r="C68" s="1439"/>
      <c r="D68" s="1439"/>
      <c r="E68" s="1439"/>
      <c r="F68" s="1439"/>
      <c r="G68" s="1439"/>
      <c r="H68" s="1439"/>
      <c r="I68" s="1439"/>
      <c r="J68" s="1439"/>
      <c r="K68" s="1439"/>
      <c r="L68" s="1439"/>
      <c r="Y68" s="1441"/>
      <c r="Z68" s="1441"/>
      <c r="AA68" s="1441"/>
      <c r="AB68" s="1441"/>
      <c r="AC68" s="1441"/>
      <c r="AD68" s="1441"/>
      <c r="AE68" s="1441"/>
      <c r="AF68" s="1441"/>
      <c r="AG68" s="1441"/>
      <c r="AH68" s="1441"/>
      <c r="AI68" s="1441"/>
      <c r="AJ68" s="1441"/>
      <c r="AK68" s="1441"/>
      <c r="AL68" s="1441"/>
      <c r="AM68" s="1441"/>
      <c r="AN68" s="1441"/>
    </row>
    <row r="69">
      <c r="A69" s="1452" t="s">
        <v>602</v>
      </c>
      <c r="B69" s="1452" t="s">
        <v>583</v>
      </c>
      <c r="C69" s="1452" t="s">
        <v>585</v>
      </c>
      <c r="D69" s="1452" t="s">
        <v>525</v>
      </c>
      <c r="E69" s="1452" t="s">
        <v>604</v>
      </c>
      <c r="F69" s="1452" t="s">
        <v>7</v>
      </c>
      <c r="G69" s="1452" t="s">
        <v>606</v>
      </c>
      <c r="H69" s="1452" t="s">
        <v>534</v>
      </c>
      <c r="I69" s="1452" t="s">
        <v>609</v>
      </c>
      <c r="J69" s="1452" t="s">
        <v>613</v>
      </c>
      <c r="K69" s="1452" t="s">
        <v>614</v>
      </c>
      <c r="L69" s="1452" t="s">
        <v>616</v>
      </c>
      <c r="M69" s="1452" t="s">
        <v>620</v>
      </c>
      <c r="N69" s="1452" t="s">
        <v>624</v>
      </c>
      <c r="O69" s="1452" t="s">
        <v>627</v>
      </c>
      <c r="P69" s="1452" t="s">
        <v>630</v>
      </c>
      <c r="Q69" s="1452" t="s">
        <v>633</v>
      </c>
      <c r="R69" s="1452" t="s">
        <v>636</v>
      </c>
      <c r="S69" s="1452" t="s">
        <v>426</v>
      </c>
      <c r="T69" s="1452" t="s">
        <v>548</v>
      </c>
      <c r="U69" s="1452" t="s">
        <v>639</v>
      </c>
      <c r="V69" s="1452" t="s">
        <v>640</v>
      </c>
      <c r="W69" s="1452" t="s">
        <v>644</v>
      </c>
      <c r="X69" s="1442" t="s">
        <v>452</v>
      </c>
      <c r="Y69" s="1439"/>
      <c r="Z69" s="1439"/>
      <c r="AA69" s="1439"/>
      <c r="AB69" s="1439"/>
      <c r="AC69" s="1439"/>
      <c r="AD69" s="1439"/>
      <c r="AE69" s="1439"/>
      <c r="AF69" s="1439"/>
      <c r="AG69" s="1439"/>
      <c r="AH69" s="1439"/>
      <c r="AI69" s="1439"/>
      <c r="AJ69" s="1439"/>
      <c r="AK69" s="1439"/>
      <c r="AL69" s="1439"/>
      <c r="AM69" s="1439"/>
      <c r="AN69" s="1439"/>
    </row>
    <row r="70">
      <c r="A70" s="1461" t="s">
        <v>453</v>
      </c>
      <c r="B70" s="1470" t="s">
        <v>110</v>
      </c>
      <c r="C70" s="1461" t="s">
        <v>35</v>
      </c>
      <c r="D70" s="1461" t="s">
        <v>35</v>
      </c>
      <c r="E70" s="1461" t="s">
        <v>28</v>
      </c>
      <c r="F70" s="1454" t="s">
        <v>453</v>
      </c>
      <c r="G70" s="1461" t="s">
        <v>126</v>
      </c>
      <c r="H70" s="1461" t="s">
        <v>81</v>
      </c>
      <c r="I70" s="1470" t="s">
        <v>59</v>
      </c>
      <c r="J70" s="1470" t="s">
        <v>28</v>
      </c>
      <c r="K70" s="1470" t="s">
        <v>71</v>
      </c>
      <c r="L70" s="1455" t="s">
        <v>28</v>
      </c>
      <c r="M70" s="1470" t="s">
        <v>59</v>
      </c>
      <c r="N70" s="1470" t="s">
        <v>71</v>
      </c>
      <c r="O70" s="1470" t="s">
        <v>71</v>
      </c>
      <c r="P70" s="1470" t="s">
        <v>35</v>
      </c>
      <c r="Q70" s="1470" t="s">
        <v>35</v>
      </c>
      <c r="R70" s="1461" t="s">
        <v>59</v>
      </c>
      <c r="S70" s="1461" t="s">
        <v>126</v>
      </c>
      <c r="T70" s="1461" t="s">
        <v>59</v>
      </c>
      <c r="U70" s="1486" t="s">
        <v>15</v>
      </c>
      <c r="V70" s="1461" t="s">
        <v>453</v>
      </c>
      <c r="W70" s="1444" t="s">
        <v>8</v>
      </c>
      <c r="X70" s="1444" t="s">
        <v>453</v>
      </c>
      <c r="Y70" s="1439"/>
      <c r="Z70" s="1439"/>
      <c r="AA70" s="1439"/>
      <c r="AB70" s="1439"/>
      <c r="AC70" s="1439"/>
      <c r="AD70" s="1439"/>
      <c r="AE70" s="1439"/>
      <c r="AF70" s="1439"/>
      <c r="AG70" s="1439"/>
      <c r="AH70" s="1439"/>
      <c r="AI70" s="1439"/>
      <c r="AJ70" s="1439"/>
      <c r="AK70" s="1439"/>
      <c r="AL70" s="1439"/>
      <c r="AM70" s="1439"/>
      <c r="AN70" s="1439"/>
    </row>
    <row r="71">
      <c r="A71" s="1470">
        <f t="shared" ref="A71:R71" si="6">A57</f>
        <v>40009</v>
      </c>
      <c r="B71" s="1484">
        <f t="shared" si="6"/>
        <v>46003.41667</v>
      </c>
      <c r="C71" s="1448">
        <f t="shared" si="6"/>
        <v>46003</v>
      </c>
      <c r="D71" s="1448">
        <f t="shared" si="6"/>
        <v>46040</v>
      </c>
      <c r="E71" s="1470" t="str">
        <f t="shared" si="6"/>
        <v>Lend</v>
      </c>
      <c r="F71" s="1454">
        <f t="shared" si="6"/>
        <v>113</v>
      </c>
      <c r="G71" s="1472">
        <f t="shared" si="6"/>
        <v>350000000</v>
      </c>
      <c r="H71" s="1470" t="str">
        <f t="shared" si="6"/>
        <v>THB</v>
      </c>
      <c r="I71" s="1470" t="str">
        <f t="shared" si="6"/>
        <v>FIX40009</v>
      </c>
      <c r="J71" s="1470" t="str">
        <f t="shared" si="6"/>
        <v>Fixed</v>
      </c>
      <c r="K71" s="1473">
        <f t="shared" si="6"/>
        <v>2.55</v>
      </c>
      <c r="L71" s="1455" t="str">
        <f t="shared" si="6"/>
        <v/>
      </c>
      <c r="M71" s="1470" t="str">
        <f t="shared" si="6"/>
        <v>FIX</v>
      </c>
      <c r="N71" s="1470" t="str">
        <f t="shared" si="6"/>
        <v> </v>
      </c>
      <c r="O71" s="1470" t="str">
        <f t="shared" si="6"/>
        <v> </v>
      </c>
      <c r="P71" s="1470" t="str">
        <f t="shared" si="6"/>
        <v> </v>
      </c>
      <c r="Q71" s="1470" t="str">
        <f t="shared" si="6"/>
        <v> </v>
      </c>
      <c r="R71" s="1470" t="str">
        <f t="shared" si="6"/>
        <v>Actual/365</v>
      </c>
      <c r="S71" s="1487">
        <f>B65</f>
        <v>24452.05479</v>
      </c>
      <c r="T71" s="1470" t="str">
        <f t="shared" ref="T71:X71" si="7">T57</f>
        <v>Active</v>
      </c>
      <c r="U71" s="1470" t="str">
        <f t="shared" si="7"/>
        <v>CONF-ISO-40007-20251212</v>
      </c>
      <c r="V71" s="1461">
        <f t="shared" si="7"/>
        <v>2003</v>
      </c>
      <c r="W71" s="1444">
        <f t="shared" si="7"/>
        <v>37</v>
      </c>
      <c r="X71" s="1444" t="str">
        <f t="shared" si="7"/>
        <v>SCB0107536000102</v>
      </c>
      <c r="Y71" s="1439"/>
      <c r="Z71" s="1439"/>
      <c r="AA71" s="1439"/>
      <c r="AB71" s="1439"/>
      <c r="AC71" s="1439"/>
      <c r="AD71" s="1439"/>
      <c r="AE71" s="1439"/>
      <c r="AF71" s="1439"/>
      <c r="AG71" s="1439"/>
      <c r="AH71" s="1439"/>
      <c r="AI71" s="1439"/>
      <c r="AJ71" s="1439"/>
      <c r="AK71" s="1439"/>
      <c r="AL71" s="1439"/>
      <c r="AM71" s="1439"/>
      <c r="AN71" s="1439"/>
    </row>
    <row r="72">
      <c r="A72" s="1439"/>
      <c r="B72" s="1439"/>
      <c r="C72" s="1439"/>
      <c r="D72" s="1439"/>
      <c r="E72" s="1439"/>
      <c r="F72" s="1439"/>
      <c r="G72" s="1439"/>
      <c r="H72" s="1439"/>
      <c r="I72" s="1439"/>
      <c r="J72" s="1439"/>
      <c r="K72" s="1439"/>
      <c r="L72" s="1439"/>
      <c r="M72" s="1439"/>
      <c r="N72" s="1439"/>
      <c r="O72" s="1439"/>
      <c r="P72" s="1439"/>
      <c r="Q72" s="1439"/>
      <c r="R72" s="1439"/>
      <c r="S72" s="1439"/>
      <c r="T72" s="1439"/>
      <c r="U72" s="1439"/>
      <c r="V72" s="1439"/>
      <c r="W72" s="1439"/>
      <c r="X72" s="1439"/>
      <c r="Y72" s="1439"/>
      <c r="Z72" s="1439"/>
      <c r="AA72" s="1439"/>
      <c r="AB72" s="1439"/>
      <c r="AC72" s="1439"/>
      <c r="AD72" s="1439"/>
      <c r="AE72" s="1439"/>
      <c r="AF72" s="1439"/>
      <c r="AG72" s="1439"/>
      <c r="AH72" s="1439"/>
      <c r="AI72" s="1439"/>
      <c r="AJ72" s="1439"/>
      <c r="AK72" s="1439"/>
      <c r="AL72" s="1439"/>
      <c r="AM72" s="1439"/>
      <c r="AN72" s="1439"/>
    </row>
    <row r="73">
      <c r="A73" s="1440" t="s">
        <v>1828</v>
      </c>
      <c r="B73" s="1439"/>
      <c r="C73" s="1439"/>
      <c r="D73" s="1439"/>
      <c r="E73" s="1439"/>
      <c r="F73" s="1439"/>
      <c r="G73" s="1439"/>
      <c r="H73" s="1439"/>
      <c r="I73" s="1439"/>
      <c r="J73" s="1439"/>
      <c r="K73" s="1439"/>
      <c r="L73" s="1439"/>
      <c r="M73" s="1439"/>
      <c r="N73" s="1439"/>
      <c r="O73" s="1439"/>
      <c r="P73" s="1439"/>
      <c r="Q73" s="1439"/>
      <c r="R73" s="1439"/>
      <c r="S73" s="1439"/>
      <c r="T73" s="1439"/>
      <c r="U73" s="1439"/>
      <c r="V73" s="1439"/>
      <c r="W73" s="1439"/>
      <c r="X73" s="1439"/>
      <c r="Y73" s="1439"/>
      <c r="Z73" s="1439"/>
      <c r="AA73" s="1439"/>
      <c r="AB73" s="1439"/>
      <c r="AC73" s="1439"/>
      <c r="AD73" s="1439"/>
      <c r="AE73" s="1439"/>
      <c r="AF73" s="1439"/>
      <c r="AG73" s="1439"/>
      <c r="AH73" s="1439"/>
      <c r="AI73" s="1439"/>
      <c r="AJ73" s="1439"/>
      <c r="AK73" s="1439"/>
      <c r="AL73" s="1439"/>
      <c r="AM73" s="1439"/>
      <c r="AN73" s="1439"/>
    </row>
    <row r="74">
      <c r="A74" s="1439"/>
      <c r="B74" s="1439"/>
      <c r="C74" s="1439"/>
      <c r="D74" s="1439"/>
      <c r="E74" s="1439"/>
      <c r="F74" s="1439"/>
      <c r="G74" s="1439"/>
      <c r="H74" s="1439"/>
      <c r="I74" s="1439"/>
      <c r="J74" s="1439"/>
      <c r="K74" s="1439"/>
      <c r="L74" s="1439"/>
      <c r="M74" s="1439"/>
      <c r="N74" s="1439"/>
      <c r="O74" s="1439"/>
      <c r="P74" s="1439"/>
      <c r="Q74" s="1439"/>
      <c r="R74" s="1439"/>
      <c r="S74" s="1439"/>
      <c r="T74" s="1439"/>
      <c r="U74" s="1439"/>
      <c r="V74" s="1439"/>
      <c r="W74" s="1439"/>
      <c r="X74" s="1439"/>
      <c r="Y74" s="1439"/>
      <c r="Z74" s="1439"/>
      <c r="AA74" s="1439"/>
      <c r="AB74" s="1439"/>
      <c r="AC74" s="1439"/>
      <c r="AD74" s="1439"/>
      <c r="AE74" s="1439"/>
      <c r="AF74" s="1439"/>
      <c r="AG74" s="1439"/>
      <c r="AH74" s="1439"/>
      <c r="AI74" s="1439"/>
      <c r="AJ74" s="1439"/>
      <c r="AK74" s="1439"/>
      <c r="AL74" s="1439"/>
      <c r="AM74" s="1439"/>
      <c r="AN74" s="1439"/>
    </row>
    <row r="75">
      <c r="A75" s="1441" t="s">
        <v>1161</v>
      </c>
      <c r="B75" s="1439"/>
      <c r="C75" s="1439"/>
      <c r="D75" s="1439"/>
      <c r="E75" s="1439"/>
      <c r="F75" s="1439"/>
      <c r="G75" s="1439"/>
      <c r="H75" s="1439"/>
      <c r="I75" s="1439"/>
      <c r="J75" s="1439"/>
      <c r="K75" s="1439"/>
      <c r="L75" s="1439"/>
      <c r="M75" s="1439"/>
      <c r="N75" s="1439"/>
      <c r="O75" s="1439"/>
      <c r="P75" s="1439"/>
      <c r="Q75" s="1439"/>
      <c r="R75" s="1439"/>
      <c r="S75" s="1439"/>
      <c r="T75" s="1439"/>
      <c r="U75" s="1439"/>
      <c r="V75" s="1439"/>
      <c r="W75" s="1439"/>
      <c r="X75" s="1439"/>
      <c r="Y75" s="1439"/>
      <c r="Z75" s="1439"/>
      <c r="AA75" s="1439"/>
      <c r="AB75" s="1439"/>
      <c r="AC75" s="1439"/>
      <c r="AD75" s="1439"/>
      <c r="AE75" s="1439"/>
      <c r="AF75" s="1439"/>
      <c r="AG75" s="1439"/>
      <c r="AH75" s="1439"/>
      <c r="AI75" s="1439"/>
      <c r="AJ75" s="1439"/>
      <c r="AK75" s="1439"/>
      <c r="AL75" s="1439"/>
      <c r="AM75" s="1439"/>
      <c r="AN75" s="1439"/>
    </row>
    <row r="76">
      <c r="A76" s="1439" t="s">
        <v>2021</v>
      </c>
      <c r="C76" s="1439"/>
      <c r="D76" s="1439"/>
      <c r="E76" s="1439"/>
      <c r="F76" s="1439"/>
      <c r="G76" s="1439"/>
      <c r="H76" s="1439"/>
      <c r="I76" s="1439"/>
      <c r="J76" s="1439"/>
      <c r="K76" s="1439"/>
      <c r="L76" s="1439"/>
      <c r="M76" s="1439"/>
      <c r="N76" s="1439"/>
      <c r="O76" s="1439"/>
      <c r="P76" s="1439"/>
      <c r="Q76" s="1439"/>
      <c r="R76" s="1439"/>
      <c r="S76" s="1439"/>
      <c r="T76" s="1439"/>
      <c r="U76" s="1439"/>
      <c r="V76" s="1439"/>
      <c r="W76" s="1439"/>
      <c r="X76" s="1439"/>
      <c r="Y76" s="1439"/>
      <c r="Z76" s="1439"/>
      <c r="AA76" s="1439"/>
      <c r="AB76" s="1439"/>
      <c r="AC76" s="1439"/>
      <c r="AD76" s="1439"/>
      <c r="AE76" s="1439"/>
      <c r="AF76" s="1439"/>
      <c r="AG76" s="1439"/>
      <c r="AH76" s="1439"/>
      <c r="AI76" s="1439"/>
      <c r="AJ76" s="1439"/>
      <c r="AK76" s="1439"/>
      <c r="AL76" s="1439"/>
      <c r="AM76" s="1439"/>
      <c r="AN76" s="1439"/>
    </row>
    <row r="77">
      <c r="A77" s="1439" t="s">
        <v>1973</v>
      </c>
      <c r="G77" s="1439"/>
      <c r="H77" s="1439"/>
      <c r="I77" s="1439"/>
      <c r="J77" s="1439"/>
      <c r="K77" s="1439"/>
      <c r="L77" s="1439"/>
      <c r="M77" s="1439"/>
      <c r="N77" s="1439"/>
      <c r="O77" s="1439"/>
      <c r="P77" s="1439"/>
      <c r="Q77" s="1439"/>
      <c r="R77" s="1439"/>
      <c r="S77" s="1439"/>
      <c r="T77" s="1439"/>
      <c r="U77" s="1439"/>
      <c r="V77" s="1439"/>
      <c r="W77" s="1439"/>
      <c r="X77" s="1439"/>
      <c r="Y77" s="1439"/>
      <c r="Z77" s="1439"/>
      <c r="AA77" s="1439"/>
      <c r="AB77" s="1439"/>
      <c r="AC77" s="1439"/>
      <c r="AD77" s="1439"/>
      <c r="AE77" s="1439"/>
      <c r="AF77" s="1439"/>
      <c r="AG77" s="1439"/>
      <c r="AH77" s="1439"/>
      <c r="AI77" s="1439"/>
      <c r="AJ77" s="1439"/>
      <c r="AK77" s="1439"/>
      <c r="AL77" s="1439"/>
      <c r="AM77" s="1439"/>
      <c r="AN77" s="1439"/>
    </row>
    <row r="78">
      <c r="A78" s="1488" t="s">
        <v>2022</v>
      </c>
      <c r="B78" s="1439"/>
      <c r="C78" s="1439"/>
      <c r="D78" s="1439"/>
      <c r="E78" s="1439"/>
      <c r="F78" s="1439"/>
      <c r="G78" s="1439"/>
      <c r="H78" s="1439"/>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39"/>
      <c r="AM78" s="1439"/>
      <c r="AN78" s="1439"/>
    </row>
    <row r="79">
      <c r="A79" s="1489">
        <f>350000000*2.55%*37/365</f>
        <v>904726.0274</v>
      </c>
      <c r="B79" s="1490"/>
      <c r="C79" s="1439"/>
      <c r="D79" s="1439"/>
      <c r="E79" s="1439"/>
      <c r="F79" s="1439"/>
      <c r="G79" s="1439"/>
      <c r="H79" s="1439"/>
      <c r="I79" s="1439"/>
      <c r="J79" s="1439"/>
      <c r="K79" s="1439"/>
      <c r="L79" s="1439"/>
      <c r="M79" s="1439"/>
      <c r="N79" s="1439"/>
      <c r="O79" s="1439"/>
      <c r="P79" s="1439"/>
      <c r="Q79" s="1439"/>
      <c r="R79" s="1439"/>
      <c r="S79" s="1439"/>
      <c r="T79" s="1439"/>
      <c r="U79" s="1439"/>
      <c r="V79" s="1439"/>
      <c r="W79" s="1439"/>
      <c r="X79" s="1439"/>
      <c r="Y79" s="1439"/>
      <c r="Z79" s="1439"/>
      <c r="AA79" s="1439"/>
      <c r="AB79" s="1439"/>
      <c r="AC79" s="1439"/>
      <c r="AD79" s="1439"/>
      <c r="AE79" s="1439"/>
      <c r="AF79" s="1439"/>
      <c r="AG79" s="1439"/>
      <c r="AH79" s="1439"/>
      <c r="AI79" s="1439"/>
      <c r="AJ79" s="1439"/>
      <c r="AK79" s="1439"/>
      <c r="AL79" s="1439"/>
      <c r="AM79" s="1439"/>
      <c r="AN79" s="1439"/>
    </row>
    <row r="80">
      <c r="A80" s="1439" t="s">
        <v>1975</v>
      </c>
      <c r="B80" s="1439"/>
      <c r="C80" s="1439"/>
      <c r="D80" s="1439"/>
      <c r="E80" s="1439"/>
      <c r="F80" s="1439"/>
      <c r="G80" s="1439"/>
      <c r="H80" s="1439"/>
      <c r="I80" s="1439"/>
      <c r="J80" s="1439"/>
      <c r="K80" s="1439"/>
      <c r="L80" s="1439"/>
      <c r="M80" s="1439"/>
      <c r="N80" s="1439"/>
      <c r="O80" s="1439"/>
      <c r="P80" s="1439"/>
      <c r="Q80" s="1439"/>
      <c r="R80" s="1439"/>
      <c r="S80" s="1439"/>
      <c r="T80" s="1439"/>
      <c r="U80" s="1439"/>
      <c r="V80" s="1439"/>
      <c r="W80" s="1439"/>
      <c r="X80" s="1439"/>
      <c r="Y80" s="1439"/>
      <c r="Z80" s="1439"/>
      <c r="AA80" s="1439"/>
      <c r="AB80" s="1439"/>
      <c r="AC80" s="1439"/>
      <c r="AD80" s="1439"/>
      <c r="AE80" s="1439"/>
      <c r="AF80" s="1439"/>
      <c r="AG80" s="1439"/>
      <c r="AH80" s="1439"/>
      <c r="AI80" s="1439"/>
      <c r="AJ80" s="1439"/>
      <c r="AK80" s="1439"/>
      <c r="AL80" s="1439"/>
      <c r="AM80" s="1439"/>
      <c r="AN80" s="1439"/>
    </row>
    <row r="81">
      <c r="A81" s="1439" t="s">
        <v>83</v>
      </c>
      <c r="B81" s="1485">
        <v>3.5090672534E8</v>
      </c>
      <c r="C81" s="1439"/>
      <c r="D81" s="1439"/>
      <c r="E81" s="1439"/>
      <c r="F81" s="1439"/>
      <c r="G81" s="1439"/>
      <c r="H81" s="1439"/>
      <c r="I81" s="1439"/>
      <c r="J81" s="1439"/>
      <c r="K81" s="1439"/>
      <c r="L81" s="1439"/>
      <c r="M81" s="1439"/>
      <c r="N81" s="1439"/>
      <c r="O81" s="1439"/>
      <c r="P81" s="1439"/>
      <c r="Q81" s="1439"/>
      <c r="R81" s="1439"/>
      <c r="S81" s="1439"/>
      <c r="T81" s="1439"/>
      <c r="U81" s="1439"/>
      <c r="V81" s="1439"/>
      <c r="W81" s="1439"/>
      <c r="X81" s="1439"/>
      <c r="Y81" s="1439"/>
      <c r="Z81" s="1439"/>
      <c r="AA81" s="1439"/>
      <c r="AB81" s="1439"/>
      <c r="AC81" s="1439"/>
      <c r="AD81" s="1439"/>
      <c r="AE81" s="1439"/>
      <c r="AF81" s="1439"/>
      <c r="AG81" s="1439"/>
      <c r="AH81" s="1439"/>
      <c r="AI81" s="1439"/>
      <c r="AJ81" s="1439"/>
      <c r="AK81" s="1439"/>
      <c r="AL81" s="1439"/>
      <c r="AM81" s="1439"/>
      <c r="AN81" s="1439"/>
    </row>
    <row r="82">
      <c r="A82" s="1439"/>
      <c r="B82" s="1491"/>
      <c r="C82" s="1439"/>
      <c r="D82" s="1439"/>
      <c r="E82" s="1439"/>
      <c r="F82" s="1439"/>
      <c r="G82" s="1439"/>
      <c r="H82" s="1439"/>
      <c r="I82" s="1439"/>
      <c r="J82" s="1439"/>
      <c r="K82" s="1439"/>
      <c r="L82" s="1439"/>
      <c r="M82" s="1439"/>
      <c r="N82" s="1439"/>
      <c r="O82" s="1439"/>
      <c r="P82" s="1439"/>
      <c r="Q82" s="1439"/>
      <c r="R82" s="1439"/>
      <c r="S82" s="1439"/>
      <c r="T82" s="1439"/>
      <c r="U82" s="1439"/>
      <c r="V82" s="1439"/>
      <c r="W82" s="1439"/>
      <c r="X82" s="1439"/>
      <c r="Y82" s="1439"/>
      <c r="Z82" s="1439"/>
      <c r="AA82" s="1439"/>
      <c r="AB82" s="1439"/>
      <c r="AC82" s="1439"/>
      <c r="AD82" s="1439"/>
      <c r="AE82" s="1439"/>
      <c r="AF82" s="1439"/>
      <c r="AG82" s="1439"/>
      <c r="AH82" s="1439"/>
      <c r="AI82" s="1439"/>
      <c r="AJ82" s="1439"/>
      <c r="AK82" s="1439"/>
      <c r="AL82" s="1439"/>
      <c r="AM82" s="1439"/>
      <c r="AN82" s="1439"/>
    </row>
    <row r="83">
      <c r="A83" s="1439"/>
      <c r="B83" s="1439"/>
      <c r="C83" s="1439"/>
      <c r="D83" s="1439"/>
      <c r="E83" s="1439"/>
      <c r="F83" s="1439"/>
      <c r="G83" s="1439"/>
      <c r="H83" s="1439"/>
      <c r="I83" s="1439"/>
      <c r="J83" s="1439"/>
      <c r="K83" s="1439"/>
      <c r="L83" s="1439"/>
      <c r="M83" s="1439"/>
      <c r="N83" s="1439"/>
      <c r="O83" s="1439"/>
      <c r="P83" s="1439"/>
      <c r="Q83" s="1439"/>
      <c r="R83" s="1439"/>
      <c r="S83" s="1439"/>
      <c r="T83" s="1439"/>
      <c r="U83" s="1439"/>
      <c r="V83" s="1439"/>
      <c r="W83" s="1439"/>
      <c r="X83" s="1439"/>
      <c r="Y83" s="1439"/>
      <c r="Z83" s="1439"/>
      <c r="AA83" s="1439"/>
      <c r="AB83" s="1439"/>
      <c r="AC83" s="1439"/>
      <c r="AD83" s="1439"/>
      <c r="AE83" s="1439"/>
      <c r="AF83" s="1439"/>
      <c r="AG83" s="1439"/>
      <c r="AH83" s="1439"/>
      <c r="AI83" s="1439"/>
      <c r="AJ83" s="1439"/>
      <c r="AK83" s="1439"/>
      <c r="AL83" s="1439"/>
      <c r="AM83" s="1439"/>
      <c r="AN83" s="1439"/>
    </row>
    <row r="84">
      <c r="A84" s="1439" t="s">
        <v>1848</v>
      </c>
      <c r="G84" s="1439"/>
      <c r="H84" s="1439"/>
      <c r="I84" s="1439"/>
      <c r="J84" s="1439"/>
      <c r="K84" s="1439"/>
      <c r="L84" s="1439"/>
      <c r="M84" s="1439"/>
      <c r="N84" s="1439"/>
      <c r="O84" s="1439"/>
      <c r="P84" s="1439"/>
      <c r="Q84" s="1439"/>
      <c r="R84" s="1439"/>
      <c r="S84" s="1439"/>
      <c r="T84" s="1439"/>
      <c r="U84" s="1439"/>
      <c r="V84" s="1439"/>
      <c r="W84" s="1439"/>
      <c r="X84" s="1439"/>
      <c r="Y84" s="1439"/>
      <c r="Z84" s="1439"/>
      <c r="AA84" s="1439"/>
      <c r="AB84" s="1439"/>
      <c r="AC84" s="1439"/>
      <c r="AD84" s="1439"/>
      <c r="AE84" s="1439"/>
      <c r="AF84" s="1439"/>
      <c r="AG84" s="1439"/>
      <c r="AH84" s="1439"/>
      <c r="AI84" s="1439"/>
      <c r="AJ84" s="1439"/>
      <c r="AK84" s="1439"/>
      <c r="AL84" s="1439"/>
      <c r="AM84" s="1439"/>
      <c r="AN84" s="1439"/>
    </row>
    <row r="85">
      <c r="A85" s="1439"/>
      <c r="B85" s="1439"/>
      <c r="C85" s="1439"/>
      <c r="D85" s="1439"/>
      <c r="E85" s="1439"/>
      <c r="F85" s="1439"/>
      <c r="G85" s="1439"/>
      <c r="H85" s="1439"/>
      <c r="I85" s="1439"/>
      <c r="J85" s="1439"/>
      <c r="K85" s="1439"/>
      <c r="L85" s="1439"/>
      <c r="Y85" s="1441"/>
      <c r="Z85" s="1441"/>
      <c r="AA85" s="1441"/>
      <c r="AB85" s="1441"/>
      <c r="AC85" s="1441"/>
      <c r="AD85" s="1441"/>
      <c r="AE85" s="1441"/>
      <c r="AF85" s="1441"/>
      <c r="AG85" s="1441"/>
      <c r="AH85" s="1441"/>
      <c r="AI85" s="1441"/>
      <c r="AJ85" s="1441"/>
      <c r="AK85" s="1441"/>
      <c r="AL85" s="1441"/>
      <c r="AM85" s="1441"/>
      <c r="AN85" s="1441"/>
    </row>
    <row r="86">
      <c r="A86" s="1452" t="s">
        <v>602</v>
      </c>
      <c r="B86" s="1452" t="s">
        <v>583</v>
      </c>
      <c r="C86" s="1452" t="s">
        <v>585</v>
      </c>
      <c r="D86" s="1452" t="s">
        <v>525</v>
      </c>
      <c r="E86" s="1452" t="s">
        <v>604</v>
      </c>
      <c r="F86" s="1452" t="s">
        <v>7</v>
      </c>
      <c r="G86" s="1452" t="s">
        <v>606</v>
      </c>
      <c r="H86" s="1452" t="s">
        <v>534</v>
      </c>
      <c r="I86" s="1452" t="s">
        <v>609</v>
      </c>
      <c r="J86" s="1452" t="s">
        <v>613</v>
      </c>
      <c r="K86" s="1452" t="s">
        <v>614</v>
      </c>
      <c r="L86" s="1452" t="s">
        <v>616</v>
      </c>
      <c r="M86" s="1452" t="s">
        <v>620</v>
      </c>
      <c r="N86" s="1452" t="s">
        <v>624</v>
      </c>
      <c r="O86" s="1452" t="s">
        <v>627</v>
      </c>
      <c r="P86" s="1452" t="s">
        <v>630</v>
      </c>
      <c r="Q86" s="1452" t="s">
        <v>633</v>
      </c>
      <c r="R86" s="1452" t="s">
        <v>636</v>
      </c>
      <c r="S86" s="1452" t="s">
        <v>426</v>
      </c>
      <c r="T86" s="1452" t="s">
        <v>548</v>
      </c>
      <c r="U86" s="1452" t="s">
        <v>639</v>
      </c>
      <c r="V86" s="1452" t="s">
        <v>640</v>
      </c>
      <c r="W86" s="1452" t="s">
        <v>644</v>
      </c>
      <c r="X86" s="1442" t="s">
        <v>452</v>
      </c>
      <c r="Y86" s="1439"/>
      <c r="Z86" s="1439"/>
      <c r="AA86" s="1439"/>
      <c r="AB86" s="1439"/>
      <c r="AC86" s="1439"/>
      <c r="AD86" s="1439"/>
      <c r="AE86" s="1439"/>
      <c r="AF86" s="1439"/>
      <c r="AG86" s="1439"/>
      <c r="AH86" s="1439"/>
      <c r="AI86" s="1439"/>
      <c r="AJ86" s="1439"/>
      <c r="AK86" s="1439"/>
      <c r="AL86" s="1439"/>
      <c r="AM86" s="1439"/>
      <c r="AN86" s="1439"/>
    </row>
    <row r="87">
      <c r="A87" s="1461" t="s">
        <v>453</v>
      </c>
      <c r="B87" s="1470" t="s">
        <v>110</v>
      </c>
      <c r="C87" s="1461" t="s">
        <v>35</v>
      </c>
      <c r="D87" s="1461" t="s">
        <v>35</v>
      </c>
      <c r="E87" s="1461" t="s">
        <v>28</v>
      </c>
      <c r="F87" s="1454" t="s">
        <v>453</v>
      </c>
      <c r="G87" s="1461" t="s">
        <v>126</v>
      </c>
      <c r="H87" s="1461" t="s">
        <v>81</v>
      </c>
      <c r="I87" s="1470" t="s">
        <v>59</v>
      </c>
      <c r="J87" s="1470" t="s">
        <v>28</v>
      </c>
      <c r="K87" s="1470" t="s">
        <v>71</v>
      </c>
      <c r="L87" s="1455" t="s">
        <v>28</v>
      </c>
      <c r="M87" s="1470" t="s">
        <v>59</v>
      </c>
      <c r="N87" s="1470" t="s">
        <v>71</v>
      </c>
      <c r="O87" s="1470" t="s">
        <v>71</v>
      </c>
      <c r="P87" s="1470" t="s">
        <v>35</v>
      </c>
      <c r="Q87" s="1470" t="s">
        <v>35</v>
      </c>
      <c r="R87" s="1461" t="s">
        <v>59</v>
      </c>
      <c r="S87" s="1461" t="s">
        <v>126</v>
      </c>
      <c r="T87" s="1461" t="s">
        <v>59</v>
      </c>
      <c r="U87" s="1461" t="s">
        <v>15</v>
      </c>
      <c r="V87" s="1461" t="s">
        <v>453</v>
      </c>
      <c r="W87" s="1444" t="s">
        <v>8</v>
      </c>
      <c r="X87" s="1444" t="s">
        <v>453</v>
      </c>
      <c r="Y87" s="1439"/>
      <c r="Z87" s="1439"/>
      <c r="AA87" s="1439"/>
      <c r="AB87" s="1439"/>
      <c r="AC87" s="1439"/>
      <c r="AD87" s="1439"/>
      <c r="AE87" s="1439"/>
      <c r="AF87" s="1439"/>
      <c r="AG87" s="1439"/>
      <c r="AH87" s="1439"/>
      <c r="AI87" s="1439"/>
      <c r="AJ87" s="1439"/>
      <c r="AK87" s="1439"/>
      <c r="AL87" s="1439"/>
      <c r="AM87" s="1439"/>
      <c r="AN87" s="1439"/>
    </row>
    <row r="88">
      <c r="A88" s="1470">
        <f t="shared" ref="A88:R88" si="8">A71</f>
        <v>40009</v>
      </c>
      <c r="B88" s="1484">
        <f t="shared" si="8"/>
        <v>46003.41667</v>
      </c>
      <c r="C88" s="1448">
        <f t="shared" si="8"/>
        <v>46003</v>
      </c>
      <c r="D88" s="1448">
        <f t="shared" si="8"/>
        <v>46040</v>
      </c>
      <c r="E88" s="1470" t="str">
        <f t="shared" si="8"/>
        <v>Lend</v>
      </c>
      <c r="F88" s="1454">
        <f t="shared" si="8"/>
        <v>113</v>
      </c>
      <c r="G88" s="1472">
        <f t="shared" si="8"/>
        <v>350000000</v>
      </c>
      <c r="H88" s="1470" t="str">
        <f t="shared" si="8"/>
        <v>THB</v>
      </c>
      <c r="I88" s="1470" t="str">
        <f t="shared" si="8"/>
        <v>FIX40009</v>
      </c>
      <c r="J88" s="1470" t="str">
        <f t="shared" si="8"/>
        <v>Fixed</v>
      </c>
      <c r="K88" s="1473">
        <f t="shared" si="8"/>
        <v>2.55</v>
      </c>
      <c r="L88" s="1455" t="str">
        <f t="shared" si="8"/>
        <v/>
      </c>
      <c r="M88" s="1470" t="str">
        <f t="shared" si="8"/>
        <v>FIX</v>
      </c>
      <c r="N88" s="1470" t="str">
        <f t="shared" si="8"/>
        <v> </v>
      </c>
      <c r="O88" s="1470" t="str">
        <f t="shared" si="8"/>
        <v> </v>
      </c>
      <c r="P88" s="1470" t="str">
        <f t="shared" si="8"/>
        <v> </v>
      </c>
      <c r="Q88" s="1470" t="str">
        <f t="shared" si="8"/>
        <v> </v>
      </c>
      <c r="R88" s="1470" t="str">
        <f t="shared" si="8"/>
        <v>Actual/365</v>
      </c>
      <c r="S88" s="1487">
        <v>0.0</v>
      </c>
      <c r="T88" s="1470" t="s">
        <v>1003</v>
      </c>
      <c r="U88" s="1470" t="str">
        <f t="shared" ref="U88:X88" si="9">U71</f>
        <v>CONF-ISO-40007-20251212</v>
      </c>
      <c r="V88" s="1461">
        <f t="shared" si="9"/>
        <v>2003</v>
      </c>
      <c r="W88" s="1444">
        <f t="shared" si="9"/>
        <v>37</v>
      </c>
      <c r="X88" s="1444" t="str">
        <f t="shared" si="9"/>
        <v>SCB0107536000102</v>
      </c>
      <c r="Y88" s="1439"/>
      <c r="Z88" s="1439"/>
      <c r="AA88" s="1439"/>
      <c r="AB88" s="1439"/>
      <c r="AC88" s="1439"/>
      <c r="AD88" s="1439"/>
      <c r="AE88" s="1439"/>
      <c r="AF88" s="1439"/>
      <c r="AG88" s="1439"/>
      <c r="AH88" s="1439"/>
      <c r="AI88" s="1439"/>
      <c r="AJ88" s="1439"/>
      <c r="AK88" s="1439"/>
      <c r="AL88" s="1439"/>
      <c r="AM88" s="1439"/>
      <c r="AN88" s="1439"/>
    </row>
    <row r="89">
      <c r="A89" s="1457"/>
      <c r="B89" s="1459"/>
      <c r="C89" s="1459"/>
      <c r="D89" s="1459"/>
      <c r="E89" s="1457"/>
      <c r="F89" s="1457"/>
      <c r="G89" s="1482"/>
      <c r="H89" s="1457"/>
      <c r="I89" s="1457"/>
      <c r="J89" s="1457"/>
      <c r="K89" s="1457"/>
      <c r="L89" s="1457"/>
      <c r="M89" s="1450"/>
      <c r="N89" s="1492"/>
      <c r="O89" s="1492"/>
      <c r="P89" s="1493"/>
      <c r="Q89" s="1493"/>
      <c r="R89" s="1450"/>
      <c r="S89" s="1494"/>
      <c r="T89" s="1450"/>
      <c r="U89" s="1450"/>
      <c r="V89" s="1441"/>
      <c r="W89" s="1441"/>
      <c r="X89" s="1441"/>
      <c r="Y89" s="1441"/>
      <c r="Z89" s="1441"/>
      <c r="AA89" s="1441"/>
      <c r="AB89" s="1441"/>
      <c r="AC89" s="1441"/>
      <c r="AD89" s="1441"/>
      <c r="AE89" s="1441"/>
      <c r="AF89" s="1441"/>
      <c r="AG89" s="1441"/>
      <c r="AH89" s="1441"/>
      <c r="AI89" s="1441"/>
      <c r="AJ89" s="1441"/>
      <c r="AK89" s="1441"/>
      <c r="AL89" s="1441"/>
      <c r="AM89" s="1441"/>
      <c r="AN89" s="1441"/>
    </row>
    <row r="90">
      <c r="A90" s="1457"/>
      <c r="B90" s="1459"/>
      <c r="C90" s="1459"/>
      <c r="D90" s="1459"/>
      <c r="E90" s="1457"/>
      <c r="F90" s="1457"/>
      <c r="G90" s="1482"/>
      <c r="H90" s="1457"/>
      <c r="I90" s="1457"/>
      <c r="J90" s="1457"/>
      <c r="K90" s="1457"/>
      <c r="L90" s="1457"/>
      <c r="M90" s="1439"/>
      <c r="N90" s="1439"/>
      <c r="O90" s="1439"/>
      <c r="P90" s="1439"/>
      <c r="Q90" s="1439"/>
      <c r="R90" s="1439"/>
      <c r="S90" s="1439"/>
      <c r="T90" s="1439"/>
      <c r="U90" s="1439"/>
      <c r="V90" s="1439"/>
      <c r="W90" s="1439"/>
      <c r="X90" s="1439"/>
      <c r="Y90" s="1439"/>
      <c r="Z90" s="1439"/>
      <c r="AA90" s="1439"/>
      <c r="AB90" s="1439"/>
      <c r="AC90" s="1439"/>
      <c r="AD90" s="1439"/>
      <c r="AE90" s="1439"/>
      <c r="AF90" s="1439"/>
      <c r="AG90" s="1439"/>
      <c r="AH90" s="1439"/>
      <c r="AI90" s="1439"/>
      <c r="AJ90" s="1439"/>
      <c r="AK90" s="1439"/>
      <c r="AL90" s="1439"/>
      <c r="AM90" s="1439"/>
      <c r="AN90" s="1439"/>
    </row>
    <row r="91">
      <c r="A91" s="1439" t="s">
        <v>1977</v>
      </c>
      <c r="I91" s="1439"/>
      <c r="J91" s="1439"/>
      <c r="K91" s="1439"/>
      <c r="L91" s="1439"/>
      <c r="M91" s="1439"/>
      <c r="N91" s="1439"/>
      <c r="O91" s="1439"/>
      <c r="P91" s="1439"/>
      <c r="Q91" s="1439"/>
      <c r="R91" s="1439"/>
      <c r="S91" s="1439"/>
      <c r="T91" s="1439"/>
      <c r="U91" s="1439"/>
      <c r="V91" s="1439"/>
      <c r="W91" s="1439"/>
      <c r="X91" s="1439"/>
      <c r="Y91" s="1439"/>
      <c r="Z91" s="1439"/>
      <c r="AA91" s="1439"/>
      <c r="AB91" s="1439"/>
      <c r="AC91" s="1439"/>
      <c r="AD91" s="1439"/>
      <c r="AE91" s="1439"/>
      <c r="AF91" s="1439"/>
      <c r="AG91" s="1439"/>
      <c r="AH91" s="1439"/>
      <c r="AI91" s="1439"/>
      <c r="AJ91" s="1439"/>
      <c r="AK91" s="1439"/>
      <c r="AL91" s="1439"/>
      <c r="AM91" s="1439"/>
      <c r="AN91" s="1439"/>
    </row>
    <row r="92">
      <c r="A92" s="1439"/>
      <c r="B92" s="1439"/>
      <c r="C92" s="1439"/>
      <c r="D92" s="1439"/>
      <c r="E92" s="1439"/>
      <c r="F92" s="1439"/>
      <c r="G92" s="1439"/>
      <c r="H92" s="1439"/>
      <c r="I92" s="1439"/>
      <c r="J92" s="1439"/>
      <c r="K92" s="1439"/>
      <c r="L92" s="1439"/>
      <c r="M92" s="1441"/>
      <c r="N92" s="1441"/>
      <c r="O92" s="1441"/>
      <c r="P92" s="1441"/>
      <c r="Q92" s="1441"/>
      <c r="R92" s="1441"/>
      <c r="S92" s="1441"/>
      <c r="T92" s="1441"/>
      <c r="U92" s="1441"/>
      <c r="V92" s="1441"/>
      <c r="W92" s="1441"/>
      <c r="X92" s="1441"/>
      <c r="Y92" s="1441"/>
      <c r="Z92" s="1441"/>
      <c r="AA92" s="1441"/>
      <c r="AB92" s="1441"/>
      <c r="AC92" s="1441"/>
      <c r="AD92" s="1441"/>
      <c r="AE92" s="1441"/>
      <c r="AF92" s="1441"/>
      <c r="AG92" s="1441"/>
      <c r="AH92" s="1441"/>
      <c r="AI92" s="1441"/>
      <c r="AJ92" s="1441"/>
      <c r="AK92" s="1441"/>
      <c r="AL92" s="1441"/>
      <c r="AM92" s="1441"/>
      <c r="AN92" s="1441"/>
    </row>
    <row r="93">
      <c r="A93" s="1442" t="s">
        <v>640</v>
      </c>
      <c r="B93" s="1442" t="s">
        <v>7</v>
      </c>
      <c r="C93" s="1442" t="s">
        <v>905</v>
      </c>
      <c r="D93" s="1442" t="s">
        <v>534</v>
      </c>
      <c r="E93" s="1442" t="s">
        <v>906</v>
      </c>
      <c r="F93" s="1442" t="s">
        <v>908</v>
      </c>
      <c r="G93" s="1442" t="s">
        <v>910</v>
      </c>
      <c r="H93" s="1442" t="s">
        <v>912</v>
      </c>
      <c r="I93" s="1442" t="s">
        <v>915</v>
      </c>
      <c r="J93" s="1442" t="s">
        <v>482</v>
      </c>
      <c r="K93" s="1460" t="s">
        <v>452</v>
      </c>
      <c r="L93" s="1441"/>
      <c r="M93" s="1439"/>
      <c r="N93" s="1439"/>
      <c r="O93" s="1439"/>
      <c r="P93" s="1439"/>
      <c r="Q93" s="1439"/>
      <c r="R93" s="1439"/>
      <c r="S93" s="1439"/>
      <c r="T93" s="1439"/>
      <c r="U93" s="1439"/>
      <c r="V93" s="1439"/>
      <c r="W93" s="1439"/>
      <c r="X93" s="1439"/>
      <c r="Y93" s="1439"/>
      <c r="Z93" s="1439"/>
      <c r="AA93" s="1439"/>
      <c r="AB93" s="1439"/>
      <c r="AC93" s="1439"/>
      <c r="AD93" s="1439"/>
      <c r="AE93" s="1439"/>
      <c r="AF93" s="1439"/>
      <c r="AG93" s="1439"/>
      <c r="AH93" s="1439"/>
      <c r="AI93" s="1439"/>
      <c r="AJ93" s="1439"/>
      <c r="AK93" s="1439"/>
      <c r="AL93" s="1439"/>
      <c r="AM93" s="1439"/>
      <c r="AN93" s="1439"/>
    </row>
    <row r="94">
      <c r="A94" s="1461" t="s">
        <v>453</v>
      </c>
      <c r="B94" s="1454" t="s">
        <v>453</v>
      </c>
      <c r="C94" s="1461" t="s">
        <v>59</v>
      </c>
      <c r="D94" s="1461" t="s">
        <v>81</v>
      </c>
      <c r="E94" s="1461" t="s">
        <v>126</v>
      </c>
      <c r="F94" s="1461" t="s">
        <v>126</v>
      </c>
      <c r="G94" s="1461" t="s">
        <v>126</v>
      </c>
      <c r="H94" s="1461" t="s">
        <v>35</v>
      </c>
      <c r="I94" s="1461" t="s">
        <v>110</v>
      </c>
      <c r="J94" s="1461" t="s">
        <v>35</v>
      </c>
      <c r="K94" s="1462" t="s">
        <v>453</v>
      </c>
      <c r="L94" s="1439"/>
      <c r="M94" s="1439"/>
      <c r="N94" s="1439"/>
      <c r="O94" s="1439"/>
      <c r="P94" s="1439"/>
      <c r="Q94" s="1439"/>
      <c r="R94" s="1439"/>
      <c r="S94" s="1439"/>
      <c r="T94" s="1439"/>
      <c r="U94" s="1439"/>
      <c r="V94" s="1439"/>
      <c r="W94" s="1439"/>
      <c r="X94" s="1439"/>
      <c r="Y94" s="1439"/>
      <c r="Z94" s="1439"/>
      <c r="AA94" s="1439"/>
      <c r="AB94" s="1439"/>
      <c r="AC94" s="1439"/>
      <c r="AD94" s="1439"/>
      <c r="AE94" s="1439"/>
      <c r="AF94" s="1439"/>
      <c r="AG94" s="1439"/>
      <c r="AH94" s="1439"/>
      <c r="AI94" s="1439"/>
      <c r="AJ94" s="1439"/>
      <c r="AK94" s="1439"/>
      <c r="AL94" s="1439"/>
      <c r="AM94" s="1439"/>
      <c r="AN94" s="1439"/>
    </row>
    <row r="95">
      <c r="A95" s="1461">
        <v>2003.0</v>
      </c>
      <c r="B95" s="1461">
        <v>113.0</v>
      </c>
      <c r="C95" s="1461" t="s">
        <v>1402</v>
      </c>
      <c r="D95" s="1461" t="s">
        <v>83</v>
      </c>
      <c r="E95" s="1463">
        <v>1.0E9</v>
      </c>
      <c r="F95" s="1463">
        <v>1.0E9</v>
      </c>
      <c r="G95" s="1461">
        <v>0.0</v>
      </c>
      <c r="H95" s="1465">
        <v>45931.0</v>
      </c>
      <c r="I95" s="1464">
        <v>46040.375</v>
      </c>
      <c r="J95" s="1465">
        <v>45828.0</v>
      </c>
      <c r="K95" s="1462" t="s">
        <v>1941</v>
      </c>
      <c r="L95" s="1439"/>
      <c r="M95" s="1439"/>
      <c r="N95" s="1439"/>
      <c r="O95" s="1439"/>
      <c r="P95" s="1439"/>
      <c r="Q95" s="1439"/>
      <c r="R95" s="1439"/>
      <c r="S95" s="1439"/>
      <c r="T95" s="1439"/>
      <c r="U95" s="1439"/>
      <c r="V95" s="1439"/>
      <c r="W95" s="1439"/>
      <c r="X95" s="1439"/>
      <c r="Y95" s="1439"/>
      <c r="Z95" s="1439"/>
      <c r="AA95" s="1439"/>
      <c r="AB95" s="1439"/>
      <c r="AC95" s="1439"/>
      <c r="AD95" s="1439"/>
      <c r="AE95" s="1439"/>
      <c r="AF95" s="1439"/>
      <c r="AG95" s="1439"/>
      <c r="AH95" s="1439"/>
      <c r="AI95" s="1439"/>
      <c r="AJ95" s="1439"/>
      <c r="AK95" s="1439"/>
      <c r="AL95" s="1439"/>
      <c r="AM95" s="1439"/>
      <c r="AN95" s="1439"/>
    </row>
    <row r="96">
      <c r="A96" s="1439"/>
      <c r="B96" s="1439"/>
      <c r="C96" s="1439"/>
      <c r="D96" s="1439"/>
      <c r="E96" s="1439"/>
      <c r="F96" s="1439"/>
      <c r="G96" s="1439"/>
      <c r="H96" s="1439"/>
      <c r="I96" s="1439"/>
      <c r="J96" s="1439"/>
      <c r="K96" s="1439"/>
      <c r="L96" s="1439"/>
      <c r="M96" s="1439"/>
      <c r="N96" s="1439"/>
      <c r="O96" s="1439"/>
      <c r="P96" s="1439"/>
      <c r="Q96" s="1439"/>
      <c r="R96" s="1439"/>
      <c r="S96" s="1439"/>
      <c r="T96" s="1439"/>
      <c r="U96" s="1439"/>
      <c r="V96" s="1439"/>
      <c r="W96" s="1439"/>
      <c r="X96" s="1439"/>
      <c r="Y96" s="1439"/>
      <c r="Z96" s="1439"/>
      <c r="AA96" s="1439"/>
      <c r="AB96" s="1439"/>
      <c r="AC96" s="1439"/>
      <c r="AD96" s="1439"/>
      <c r="AE96" s="1439"/>
      <c r="AF96" s="1439"/>
      <c r="AG96" s="1439"/>
      <c r="AH96" s="1439"/>
      <c r="AI96" s="1439"/>
      <c r="AJ96" s="1439"/>
      <c r="AK96" s="1439"/>
      <c r="AL96" s="1439"/>
      <c r="AM96" s="1439"/>
      <c r="AN96" s="1439"/>
    </row>
    <row r="97">
      <c r="A97" s="1440" t="s">
        <v>2023</v>
      </c>
      <c r="B97" s="1439"/>
      <c r="C97" s="1439"/>
      <c r="D97" s="1439"/>
      <c r="E97" s="1439"/>
      <c r="F97" s="1439"/>
      <c r="G97" s="1439"/>
      <c r="H97" s="1439"/>
      <c r="I97" s="1439"/>
      <c r="J97" s="1439"/>
      <c r="K97" s="1439"/>
      <c r="L97" s="1439"/>
      <c r="M97" s="1439"/>
      <c r="N97" s="1439"/>
      <c r="O97" s="1439"/>
      <c r="P97" s="1439"/>
      <c r="Q97" s="1439"/>
      <c r="R97" s="1439"/>
      <c r="S97" s="1439"/>
      <c r="T97" s="1439"/>
      <c r="U97" s="1439"/>
      <c r="V97" s="1439"/>
      <c r="W97" s="1439"/>
      <c r="X97" s="1439"/>
      <c r="Y97" s="1439"/>
      <c r="Z97" s="1439"/>
      <c r="AA97" s="1439"/>
      <c r="AB97" s="1439"/>
      <c r="AC97" s="1439"/>
      <c r="AD97" s="1439"/>
      <c r="AE97" s="1439"/>
      <c r="AF97" s="1439"/>
      <c r="AG97" s="1439"/>
      <c r="AH97" s="1439"/>
      <c r="AI97" s="1439"/>
      <c r="AJ97" s="1439"/>
      <c r="AK97" s="1439"/>
      <c r="AL97" s="1439"/>
      <c r="AM97" s="1439"/>
      <c r="AN97" s="1439"/>
    </row>
    <row r="98">
      <c r="A98" s="1439" t="s">
        <v>1979</v>
      </c>
      <c r="B98" s="1439"/>
      <c r="C98" s="1439"/>
      <c r="D98" s="1439"/>
      <c r="E98" s="1439"/>
      <c r="F98" s="1439"/>
      <c r="G98" s="1439"/>
      <c r="H98" s="1439"/>
      <c r="I98" s="1439"/>
      <c r="J98" s="1439"/>
      <c r="K98" s="1439"/>
      <c r="L98" s="1439"/>
      <c r="M98" s="1439"/>
      <c r="N98" s="1439"/>
      <c r="O98" s="1439"/>
      <c r="P98" s="1439"/>
      <c r="Q98" s="1439"/>
      <c r="R98" s="1439"/>
      <c r="S98" s="1439"/>
      <c r="T98" s="1439"/>
      <c r="U98" s="1439"/>
      <c r="V98" s="1439"/>
      <c r="W98" s="1439"/>
      <c r="X98" s="1439"/>
      <c r="Y98" s="1439"/>
      <c r="Z98" s="1439"/>
      <c r="AA98" s="1439"/>
      <c r="AB98" s="1439"/>
      <c r="AC98" s="1439"/>
      <c r="AD98" s="1439"/>
      <c r="AE98" s="1439"/>
      <c r="AF98" s="1439"/>
      <c r="AG98" s="1439"/>
      <c r="AH98" s="1439"/>
      <c r="AI98" s="1439"/>
      <c r="AJ98" s="1439"/>
      <c r="AK98" s="1439"/>
      <c r="AL98" s="1439"/>
      <c r="AM98" s="1439"/>
      <c r="AN98" s="1439"/>
    </row>
    <row r="99">
      <c r="A99" s="1439"/>
      <c r="B99" s="1439"/>
      <c r="C99" s="1439"/>
      <c r="D99" s="1439"/>
      <c r="E99" s="1439"/>
      <c r="F99" s="1439"/>
      <c r="G99" s="1439"/>
      <c r="H99" s="1439"/>
      <c r="I99" s="1439"/>
      <c r="J99" s="1439"/>
      <c r="K99" s="1439"/>
      <c r="L99" s="1439"/>
      <c r="M99" s="1439"/>
      <c r="N99" s="1439"/>
      <c r="O99" s="1439"/>
      <c r="P99" s="1439"/>
      <c r="Q99" s="1439"/>
      <c r="R99" s="1439"/>
      <c r="S99" s="1439"/>
      <c r="T99" s="1439"/>
      <c r="U99" s="1439"/>
      <c r="V99" s="1439"/>
      <c r="W99" s="1439"/>
      <c r="X99" s="1439"/>
      <c r="Y99" s="1439"/>
      <c r="Z99" s="1439"/>
      <c r="AA99" s="1439"/>
      <c r="AB99" s="1439"/>
      <c r="AC99" s="1439"/>
      <c r="AD99" s="1439"/>
      <c r="AE99" s="1439"/>
      <c r="AF99" s="1439"/>
      <c r="AG99" s="1439"/>
      <c r="AH99" s="1439"/>
      <c r="AI99" s="1439"/>
      <c r="AJ99" s="1439"/>
      <c r="AK99" s="1439"/>
      <c r="AL99" s="1439"/>
      <c r="AM99" s="1439"/>
      <c r="AN99" s="1439"/>
    </row>
    <row r="100">
      <c r="A100" s="1441" t="s">
        <v>1888</v>
      </c>
      <c r="B100" s="1439"/>
      <c r="C100" s="1439"/>
      <c r="D100" s="1439"/>
      <c r="E100" s="1439"/>
      <c r="F100" s="1439"/>
      <c r="G100" s="1439"/>
      <c r="H100" s="1439"/>
      <c r="I100" s="1439"/>
      <c r="J100" s="1439"/>
      <c r="K100" s="1439"/>
      <c r="L100" s="1439"/>
      <c r="M100" s="1439"/>
      <c r="N100" s="1439"/>
      <c r="O100" s="1439"/>
      <c r="P100" s="1439"/>
      <c r="Q100" s="1439"/>
      <c r="R100" s="1439"/>
      <c r="S100" s="1439"/>
      <c r="T100" s="1439"/>
      <c r="U100" s="1439"/>
      <c r="V100" s="1439"/>
      <c r="W100" s="1439"/>
      <c r="X100" s="1439"/>
      <c r="Y100" s="1439"/>
      <c r="Z100" s="1439"/>
      <c r="AA100" s="1439"/>
      <c r="AB100" s="1439"/>
      <c r="AC100" s="1439"/>
      <c r="AD100" s="1439"/>
      <c r="AE100" s="1439"/>
      <c r="AF100" s="1439"/>
      <c r="AG100" s="1439"/>
      <c r="AH100" s="1439"/>
      <c r="AI100" s="1439"/>
      <c r="AJ100" s="1439"/>
      <c r="AK100" s="1439"/>
      <c r="AL100" s="1439"/>
      <c r="AM100" s="1439"/>
      <c r="AN100" s="1439"/>
    </row>
    <row r="101">
      <c r="A101" s="1441" t="s">
        <v>1161</v>
      </c>
      <c r="B101" s="1439"/>
      <c r="C101" s="1439"/>
      <c r="D101" s="1439"/>
      <c r="E101" s="1439"/>
      <c r="F101" s="1439"/>
      <c r="G101" s="1439"/>
      <c r="H101" s="1439"/>
      <c r="I101" s="1439"/>
      <c r="J101" s="1439"/>
      <c r="K101" s="1439"/>
      <c r="L101" s="1439"/>
      <c r="M101" s="1439"/>
      <c r="N101" s="1439"/>
      <c r="O101" s="1439"/>
      <c r="P101" s="1439"/>
      <c r="Q101" s="1439"/>
      <c r="R101" s="1439"/>
      <c r="S101" s="1439"/>
      <c r="T101" s="1439"/>
      <c r="U101" s="1439"/>
      <c r="V101" s="1439"/>
      <c r="W101" s="1439"/>
      <c r="X101" s="1439"/>
      <c r="Y101" s="1439"/>
      <c r="Z101" s="1439"/>
      <c r="AA101" s="1439"/>
      <c r="AB101" s="1439"/>
      <c r="AC101" s="1439"/>
      <c r="AD101" s="1439"/>
      <c r="AE101" s="1439"/>
      <c r="AF101" s="1439"/>
      <c r="AG101" s="1439"/>
      <c r="AH101" s="1439"/>
      <c r="AI101" s="1439"/>
      <c r="AJ101" s="1439"/>
      <c r="AK101" s="1439"/>
      <c r="AL101" s="1439"/>
      <c r="AM101" s="1439"/>
      <c r="AN101" s="1439"/>
    </row>
    <row r="102">
      <c r="A102" s="1439" t="s">
        <v>2024</v>
      </c>
      <c r="B102" s="1439"/>
      <c r="C102" s="1439"/>
      <c r="D102" s="1439"/>
      <c r="E102" s="1439"/>
      <c r="F102" s="1439"/>
      <c r="G102" s="1439"/>
      <c r="H102" s="1439"/>
      <c r="I102" s="1439"/>
      <c r="J102" s="1439"/>
      <c r="K102" s="1439"/>
      <c r="L102" s="1439"/>
      <c r="M102" s="1439"/>
      <c r="N102" s="1439"/>
      <c r="O102" s="1439"/>
      <c r="P102" s="1439"/>
      <c r="Q102" s="1439"/>
      <c r="R102" s="1439"/>
      <c r="S102" s="1439"/>
      <c r="T102" s="1439"/>
      <c r="U102" s="1439"/>
      <c r="V102" s="1439"/>
      <c r="W102" s="1439"/>
      <c r="X102" s="1439"/>
      <c r="Y102" s="1439"/>
      <c r="Z102" s="1439"/>
      <c r="AA102" s="1439"/>
      <c r="AB102" s="1439"/>
      <c r="AC102" s="1439"/>
      <c r="AD102" s="1439"/>
      <c r="AE102" s="1439"/>
      <c r="AF102" s="1439"/>
      <c r="AG102" s="1439"/>
      <c r="AH102" s="1439"/>
      <c r="AI102" s="1439"/>
      <c r="AJ102" s="1439"/>
      <c r="AK102" s="1439"/>
      <c r="AL102" s="1439"/>
      <c r="AM102" s="1439"/>
      <c r="AN102" s="1439"/>
    </row>
    <row r="103">
      <c r="A103" s="1439" t="s">
        <v>1854</v>
      </c>
      <c r="B103" s="1490">
        <f>350000000*2.55%/365</f>
        <v>24452.05479</v>
      </c>
      <c r="C103" s="1439"/>
      <c r="D103" s="1439"/>
      <c r="E103" s="1439"/>
      <c r="F103" s="1439"/>
      <c r="G103" s="1439"/>
      <c r="H103" s="1439"/>
      <c r="I103" s="1439"/>
      <c r="J103" s="1439"/>
      <c r="K103" s="1439"/>
      <c r="L103" s="1439"/>
      <c r="M103" s="1439"/>
      <c r="N103" s="1439"/>
      <c r="O103" s="1439"/>
      <c r="P103" s="1439"/>
      <c r="Q103" s="1439"/>
      <c r="R103" s="1439"/>
      <c r="S103" s="1439"/>
      <c r="T103" s="1439"/>
      <c r="U103" s="1439"/>
      <c r="V103" s="1439"/>
      <c r="W103" s="1439"/>
      <c r="X103" s="1439"/>
      <c r="Y103" s="1439"/>
      <c r="Z103" s="1439"/>
      <c r="AA103" s="1439"/>
      <c r="AB103" s="1439"/>
      <c r="AC103" s="1439"/>
      <c r="AD103" s="1439"/>
      <c r="AE103" s="1439"/>
      <c r="AF103" s="1439"/>
      <c r="AG103" s="1439"/>
      <c r="AH103" s="1439"/>
      <c r="AI103" s="1439"/>
      <c r="AJ103" s="1439"/>
      <c r="AK103" s="1439"/>
      <c r="AL103" s="1439"/>
      <c r="AM103" s="1439"/>
      <c r="AN103" s="1439"/>
    </row>
    <row r="104">
      <c r="A104" s="1439" t="s">
        <v>2025</v>
      </c>
      <c r="B104" s="1439"/>
      <c r="C104" s="1439"/>
      <c r="D104" s="1439"/>
      <c r="E104" s="1439"/>
      <c r="F104" s="1439"/>
      <c r="G104" s="1439"/>
      <c r="H104" s="1439"/>
      <c r="I104" s="1439"/>
      <c r="J104" s="1439"/>
      <c r="K104" s="1439"/>
      <c r="L104" s="1439"/>
      <c r="M104" s="1439"/>
      <c r="N104" s="1439"/>
      <c r="O104" s="1439"/>
      <c r="P104" s="1439"/>
      <c r="Q104" s="1439"/>
      <c r="R104" s="1439"/>
      <c r="S104" s="1439"/>
      <c r="T104" s="1439"/>
      <c r="U104" s="1439"/>
      <c r="V104" s="1439"/>
      <c r="W104" s="1439"/>
      <c r="X104" s="1439"/>
      <c r="Y104" s="1439"/>
      <c r="Z104" s="1439"/>
      <c r="AA104" s="1439"/>
      <c r="AB104" s="1439"/>
      <c r="AC104" s="1439"/>
      <c r="AD104" s="1439"/>
      <c r="AE104" s="1439"/>
      <c r="AF104" s="1439"/>
      <c r="AG104" s="1439"/>
      <c r="AH104" s="1439"/>
      <c r="AI104" s="1439"/>
      <c r="AJ104" s="1439"/>
      <c r="AK104" s="1439"/>
      <c r="AL104" s="1439"/>
      <c r="AM104" s="1439"/>
      <c r="AN104" s="1439"/>
    </row>
    <row r="105">
      <c r="A105" s="1488" t="s">
        <v>1982</v>
      </c>
      <c r="B105" s="1489">
        <f>B103*19</f>
        <v>464589.0411</v>
      </c>
      <c r="C105" s="1439"/>
      <c r="D105" s="1439"/>
      <c r="E105" s="1439"/>
      <c r="F105" s="1439"/>
      <c r="G105" s="1439"/>
      <c r="H105" s="1439"/>
      <c r="I105" s="1439"/>
      <c r="J105" s="1439"/>
      <c r="K105" s="1439"/>
      <c r="L105" s="1439"/>
      <c r="M105" s="1439"/>
      <c r="N105" s="1439"/>
      <c r="O105" s="1439"/>
      <c r="P105" s="1439"/>
      <c r="Q105" s="1439"/>
      <c r="R105" s="1439"/>
      <c r="S105" s="1439"/>
      <c r="T105" s="1439"/>
      <c r="U105" s="1439"/>
      <c r="V105" s="1439"/>
      <c r="W105" s="1439"/>
      <c r="X105" s="1439"/>
      <c r="Y105" s="1439"/>
      <c r="Z105" s="1439"/>
      <c r="AA105" s="1439"/>
      <c r="AB105" s="1439"/>
      <c r="AC105" s="1439"/>
      <c r="AD105" s="1439"/>
      <c r="AE105" s="1439"/>
      <c r="AF105" s="1439"/>
      <c r="AG105" s="1439"/>
      <c r="AH105" s="1439"/>
      <c r="AI105" s="1439"/>
      <c r="AJ105" s="1439"/>
      <c r="AK105" s="1439"/>
      <c r="AL105" s="1439"/>
      <c r="AM105" s="1439"/>
      <c r="AN105" s="1439"/>
    </row>
    <row r="106">
      <c r="A106" s="1439"/>
      <c r="B106" s="1439"/>
      <c r="C106" s="1439"/>
      <c r="D106" s="1439"/>
      <c r="E106" s="1439"/>
      <c r="F106" s="1439"/>
      <c r="G106" s="1439"/>
      <c r="H106" s="1439"/>
      <c r="I106" s="1439"/>
      <c r="J106" s="1439"/>
      <c r="K106" s="1439"/>
      <c r="L106" s="1439"/>
      <c r="Y106" s="1441"/>
      <c r="Z106" s="1441"/>
      <c r="AA106" s="1441"/>
      <c r="AB106" s="1441"/>
      <c r="AC106" s="1441"/>
      <c r="AD106" s="1441"/>
      <c r="AE106" s="1441"/>
      <c r="AF106" s="1441"/>
      <c r="AG106" s="1441"/>
      <c r="AH106" s="1441"/>
      <c r="AI106" s="1441"/>
      <c r="AJ106" s="1441"/>
      <c r="AK106" s="1441"/>
      <c r="AL106" s="1441"/>
      <c r="AM106" s="1441"/>
      <c r="AN106" s="1441"/>
    </row>
    <row r="107">
      <c r="A107" s="1452" t="s">
        <v>602</v>
      </c>
      <c r="B107" s="1452" t="s">
        <v>583</v>
      </c>
      <c r="C107" s="1452" t="s">
        <v>585</v>
      </c>
      <c r="D107" s="1452" t="s">
        <v>525</v>
      </c>
      <c r="E107" s="1452" t="s">
        <v>604</v>
      </c>
      <c r="F107" s="1452" t="s">
        <v>7</v>
      </c>
      <c r="G107" s="1452" t="s">
        <v>606</v>
      </c>
      <c r="H107" s="1452" t="s">
        <v>534</v>
      </c>
      <c r="I107" s="1452" t="s">
        <v>609</v>
      </c>
      <c r="J107" s="1452" t="s">
        <v>613</v>
      </c>
      <c r="K107" s="1452" t="s">
        <v>614</v>
      </c>
      <c r="L107" s="1452" t="s">
        <v>616</v>
      </c>
      <c r="M107" s="1452" t="s">
        <v>620</v>
      </c>
      <c r="N107" s="1452" t="s">
        <v>624</v>
      </c>
      <c r="O107" s="1452" t="s">
        <v>627</v>
      </c>
      <c r="P107" s="1452" t="s">
        <v>630</v>
      </c>
      <c r="Q107" s="1452" t="s">
        <v>633</v>
      </c>
      <c r="R107" s="1452" t="s">
        <v>636</v>
      </c>
      <c r="S107" s="1452" t="s">
        <v>426</v>
      </c>
      <c r="T107" s="1452" t="s">
        <v>548</v>
      </c>
      <c r="U107" s="1452" t="s">
        <v>639</v>
      </c>
      <c r="V107" s="1452" t="s">
        <v>640</v>
      </c>
      <c r="W107" s="1452" t="s">
        <v>644</v>
      </c>
      <c r="X107" s="1442" t="s">
        <v>452</v>
      </c>
      <c r="Y107" s="1439"/>
      <c r="Z107" s="1439"/>
      <c r="AA107" s="1439"/>
      <c r="AB107" s="1439"/>
      <c r="AC107" s="1439"/>
      <c r="AD107" s="1439"/>
      <c r="AE107" s="1439"/>
      <c r="AF107" s="1439"/>
      <c r="AG107" s="1439"/>
      <c r="AH107" s="1439"/>
      <c r="AI107" s="1439"/>
      <c r="AJ107" s="1439"/>
      <c r="AK107" s="1439"/>
      <c r="AL107" s="1439"/>
      <c r="AM107" s="1439"/>
      <c r="AN107" s="1439"/>
    </row>
    <row r="108">
      <c r="A108" s="1461" t="s">
        <v>453</v>
      </c>
      <c r="B108" s="1470" t="s">
        <v>110</v>
      </c>
      <c r="C108" s="1461" t="s">
        <v>35</v>
      </c>
      <c r="D108" s="1461" t="s">
        <v>35</v>
      </c>
      <c r="E108" s="1461" t="s">
        <v>28</v>
      </c>
      <c r="F108" s="1461" t="s">
        <v>453</v>
      </c>
      <c r="G108" s="1461" t="s">
        <v>126</v>
      </c>
      <c r="H108" s="1461" t="s">
        <v>81</v>
      </c>
      <c r="I108" s="1470" t="s">
        <v>59</v>
      </c>
      <c r="J108" s="1470" t="s">
        <v>28</v>
      </c>
      <c r="K108" s="1470" t="s">
        <v>71</v>
      </c>
      <c r="L108" s="1455" t="s">
        <v>28</v>
      </c>
      <c r="M108" s="1470" t="s">
        <v>59</v>
      </c>
      <c r="N108" s="1470" t="s">
        <v>71</v>
      </c>
      <c r="O108" s="1470" t="s">
        <v>71</v>
      </c>
      <c r="P108" s="1470" t="s">
        <v>35</v>
      </c>
      <c r="Q108" s="1470" t="s">
        <v>35</v>
      </c>
      <c r="R108" s="1461" t="s">
        <v>59</v>
      </c>
      <c r="S108" s="1461" t="s">
        <v>126</v>
      </c>
      <c r="T108" s="1461" t="s">
        <v>59</v>
      </c>
      <c r="U108" s="1486" t="s">
        <v>15</v>
      </c>
      <c r="V108" s="1461" t="s">
        <v>453</v>
      </c>
      <c r="W108" s="1444" t="s">
        <v>8</v>
      </c>
      <c r="X108" s="1444" t="s">
        <v>453</v>
      </c>
      <c r="Y108" s="1439"/>
      <c r="Z108" s="1439"/>
      <c r="AA108" s="1439"/>
      <c r="AB108" s="1439"/>
      <c r="AC108" s="1439"/>
      <c r="AD108" s="1439"/>
      <c r="AE108" s="1439"/>
      <c r="AF108" s="1439"/>
      <c r="AG108" s="1439"/>
      <c r="AH108" s="1439"/>
      <c r="AI108" s="1439"/>
      <c r="AJ108" s="1439"/>
      <c r="AK108" s="1439"/>
      <c r="AL108" s="1439"/>
      <c r="AM108" s="1439"/>
      <c r="AN108" s="1439"/>
    </row>
    <row r="109">
      <c r="A109" s="1470">
        <f t="shared" ref="A109:R109" si="10">A71</f>
        <v>40009</v>
      </c>
      <c r="B109" s="1484">
        <f t="shared" si="10"/>
        <v>46003.41667</v>
      </c>
      <c r="C109" s="1448">
        <f t="shared" si="10"/>
        <v>46003</v>
      </c>
      <c r="D109" s="1448">
        <f t="shared" si="10"/>
        <v>46040</v>
      </c>
      <c r="E109" s="1470" t="str">
        <f t="shared" si="10"/>
        <v>Lend</v>
      </c>
      <c r="F109" s="1454">
        <f t="shared" si="10"/>
        <v>113</v>
      </c>
      <c r="G109" s="1472">
        <f t="shared" si="10"/>
        <v>350000000</v>
      </c>
      <c r="H109" s="1470" t="str">
        <f t="shared" si="10"/>
        <v>THB</v>
      </c>
      <c r="I109" s="1470" t="str">
        <f t="shared" si="10"/>
        <v>FIX40009</v>
      </c>
      <c r="J109" s="1470" t="str">
        <f t="shared" si="10"/>
        <v>Fixed</v>
      </c>
      <c r="K109" s="1473">
        <f t="shared" si="10"/>
        <v>2.55</v>
      </c>
      <c r="L109" s="1455" t="str">
        <f t="shared" si="10"/>
        <v/>
      </c>
      <c r="M109" s="1470" t="str">
        <f t="shared" si="10"/>
        <v>FIX</v>
      </c>
      <c r="N109" s="1470" t="str">
        <f t="shared" si="10"/>
        <v> </v>
      </c>
      <c r="O109" s="1470" t="str">
        <f t="shared" si="10"/>
        <v> </v>
      </c>
      <c r="P109" s="1470" t="str">
        <f t="shared" si="10"/>
        <v> </v>
      </c>
      <c r="Q109" s="1470" t="str">
        <f t="shared" si="10"/>
        <v> </v>
      </c>
      <c r="R109" s="1470" t="str">
        <f t="shared" si="10"/>
        <v>Actual/365</v>
      </c>
      <c r="S109" s="1487">
        <f>B105</f>
        <v>464589.0411</v>
      </c>
      <c r="T109" s="1470" t="str">
        <f t="shared" ref="T109:X109" si="11">T71</f>
        <v>Active</v>
      </c>
      <c r="U109" s="1470" t="str">
        <f t="shared" si="11"/>
        <v>CONF-ISO-40007-20251212</v>
      </c>
      <c r="V109" s="1461">
        <f t="shared" si="11"/>
        <v>2003</v>
      </c>
      <c r="W109" s="1444">
        <f t="shared" si="11"/>
        <v>37</v>
      </c>
      <c r="X109" s="1444" t="str">
        <f t="shared" si="11"/>
        <v>SCB0107536000102</v>
      </c>
      <c r="Y109" s="1439"/>
      <c r="Z109" s="1439"/>
      <c r="AA109" s="1439"/>
      <c r="AB109" s="1439"/>
      <c r="AC109" s="1439"/>
      <c r="AD109" s="1439"/>
      <c r="AE109" s="1439"/>
      <c r="AF109" s="1439"/>
      <c r="AG109" s="1439"/>
      <c r="AH109" s="1439"/>
      <c r="AI109" s="1439"/>
      <c r="AJ109" s="1439"/>
      <c r="AK109" s="1439"/>
      <c r="AL109" s="1439"/>
      <c r="AM109" s="1439"/>
      <c r="AN109" s="1439"/>
    </row>
    <row r="110">
      <c r="A110" s="1439"/>
      <c r="B110" s="1439"/>
      <c r="C110" s="1439"/>
      <c r="D110" s="1439"/>
      <c r="E110" s="1439"/>
      <c r="F110" s="1439"/>
      <c r="G110" s="1439"/>
      <c r="H110" s="1439"/>
      <c r="I110" s="1439"/>
      <c r="J110" s="1439"/>
      <c r="K110" s="1439"/>
      <c r="L110" s="1439"/>
      <c r="M110" s="1441"/>
      <c r="N110" s="1441"/>
      <c r="O110" s="1441"/>
      <c r="P110" s="1441"/>
      <c r="Q110" s="1441"/>
      <c r="R110" s="1441"/>
      <c r="S110" s="1441"/>
      <c r="T110" s="1441"/>
      <c r="U110" s="1441"/>
      <c r="V110" s="1441"/>
      <c r="W110" s="1441"/>
      <c r="X110" s="1441"/>
      <c r="Y110" s="1441"/>
      <c r="Z110" s="1441"/>
      <c r="AA110" s="1441"/>
      <c r="AB110" s="1441"/>
      <c r="AC110" s="1441"/>
      <c r="AD110" s="1441"/>
      <c r="AE110" s="1441"/>
      <c r="AF110" s="1441"/>
      <c r="AG110" s="1441"/>
      <c r="AH110" s="1441"/>
      <c r="AI110" s="1441"/>
      <c r="AJ110" s="1441"/>
      <c r="AK110" s="1441"/>
      <c r="AL110" s="1441"/>
      <c r="AM110" s="1441"/>
      <c r="AN110" s="1441"/>
    </row>
    <row r="111">
      <c r="A111" s="1442" t="s">
        <v>640</v>
      </c>
      <c r="B111" s="1442" t="s">
        <v>7</v>
      </c>
      <c r="C111" s="1442" t="s">
        <v>905</v>
      </c>
      <c r="D111" s="1442" t="s">
        <v>534</v>
      </c>
      <c r="E111" s="1442" t="s">
        <v>906</v>
      </c>
      <c r="F111" s="1442" t="s">
        <v>908</v>
      </c>
      <c r="G111" s="1442" t="s">
        <v>910</v>
      </c>
      <c r="H111" s="1442" t="s">
        <v>912</v>
      </c>
      <c r="I111" s="1442" t="s">
        <v>915</v>
      </c>
      <c r="J111" s="1442" t="s">
        <v>482</v>
      </c>
      <c r="K111" s="1460" t="s">
        <v>452</v>
      </c>
      <c r="L111" s="1441"/>
      <c r="M111" s="1439"/>
      <c r="N111" s="1439"/>
      <c r="O111" s="1439"/>
      <c r="P111" s="1439"/>
      <c r="Q111" s="1439"/>
      <c r="R111" s="1439"/>
      <c r="S111" s="1439"/>
      <c r="T111" s="1439"/>
      <c r="U111" s="1439"/>
      <c r="V111" s="1439"/>
      <c r="W111" s="1439"/>
      <c r="X111" s="1439"/>
      <c r="Y111" s="1439"/>
      <c r="Z111" s="1439"/>
      <c r="AA111" s="1439"/>
      <c r="AB111" s="1439"/>
      <c r="AC111" s="1439"/>
      <c r="AD111" s="1439"/>
      <c r="AE111" s="1439"/>
      <c r="AF111" s="1439"/>
      <c r="AG111" s="1439"/>
      <c r="AH111" s="1439"/>
      <c r="AI111" s="1439"/>
      <c r="AJ111" s="1439"/>
      <c r="AK111" s="1439"/>
      <c r="AL111" s="1439"/>
      <c r="AM111" s="1439"/>
      <c r="AN111" s="1439"/>
    </row>
    <row r="112">
      <c r="A112" s="1461" t="s">
        <v>453</v>
      </c>
      <c r="B112" s="1454" t="s">
        <v>453</v>
      </c>
      <c r="C112" s="1461" t="s">
        <v>59</v>
      </c>
      <c r="D112" s="1461" t="s">
        <v>81</v>
      </c>
      <c r="E112" s="1461" t="s">
        <v>126</v>
      </c>
      <c r="F112" s="1461" t="s">
        <v>126</v>
      </c>
      <c r="G112" s="1461" t="s">
        <v>126</v>
      </c>
      <c r="H112" s="1461" t="s">
        <v>35</v>
      </c>
      <c r="I112" s="1461" t="s">
        <v>110</v>
      </c>
      <c r="J112" s="1461" t="s">
        <v>35</v>
      </c>
      <c r="K112" s="1462" t="s">
        <v>453</v>
      </c>
      <c r="L112" s="1439"/>
      <c r="M112" s="1439"/>
      <c r="N112" s="1439"/>
      <c r="O112" s="1439"/>
      <c r="P112" s="1439"/>
      <c r="Q112" s="1439"/>
      <c r="R112" s="1439"/>
      <c r="S112" s="1439"/>
      <c r="T112" s="1439"/>
      <c r="U112" s="1439"/>
      <c r="V112" s="1439"/>
      <c r="W112" s="1439"/>
      <c r="X112" s="1439"/>
      <c r="Y112" s="1439"/>
      <c r="Z112" s="1439"/>
      <c r="AA112" s="1439"/>
      <c r="AB112" s="1439"/>
      <c r="AC112" s="1439"/>
      <c r="AD112" s="1439"/>
      <c r="AE112" s="1439"/>
      <c r="AF112" s="1439"/>
      <c r="AG112" s="1439"/>
      <c r="AH112" s="1439"/>
      <c r="AI112" s="1439"/>
      <c r="AJ112" s="1439"/>
      <c r="AK112" s="1439"/>
      <c r="AL112" s="1439"/>
      <c r="AM112" s="1439"/>
      <c r="AN112" s="1439"/>
    </row>
    <row r="113">
      <c r="A113" s="1461">
        <f t="shared" ref="A113:K113" si="12">A46</f>
        <v>2003</v>
      </c>
      <c r="B113" s="1461">
        <f t="shared" si="12"/>
        <v>113</v>
      </c>
      <c r="C113" s="1461" t="str">
        <f t="shared" si="12"/>
        <v>PLACEMENT_LIMIT</v>
      </c>
      <c r="D113" s="1461" t="str">
        <f t="shared" si="12"/>
        <v>THB</v>
      </c>
      <c r="E113" s="1463">
        <f t="shared" si="12"/>
        <v>150000000</v>
      </c>
      <c r="F113" s="1463">
        <f t="shared" si="12"/>
        <v>1000000000</v>
      </c>
      <c r="G113" s="1463">
        <f t="shared" si="12"/>
        <v>850000000</v>
      </c>
      <c r="H113" s="1448">
        <f t="shared" si="12"/>
        <v>45931</v>
      </c>
      <c r="I113" s="1464">
        <f t="shared" si="12"/>
        <v>46003.41667</v>
      </c>
      <c r="J113" s="1448">
        <f t="shared" si="12"/>
        <v>45828</v>
      </c>
      <c r="K113" s="1461" t="str">
        <f t="shared" si="12"/>
        <v>SCB0107536000102</v>
      </c>
      <c r="L113" s="1439"/>
      <c r="M113" s="1439"/>
      <c r="N113" s="1439"/>
      <c r="O113" s="1439"/>
      <c r="P113" s="1439"/>
      <c r="Q113" s="1439"/>
      <c r="R113" s="1439"/>
      <c r="S113" s="1439"/>
      <c r="T113" s="1439"/>
      <c r="U113" s="1439"/>
      <c r="V113" s="1439"/>
      <c r="W113" s="1439"/>
      <c r="X113" s="1439"/>
      <c r="Y113" s="1439"/>
      <c r="Z113" s="1439"/>
      <c r="AA113" s="1439"/>
      <c r="AB113" s="1439"/>
      <c r="AC113" s="1439"/>
      <c r="AD113" s="1439"/>
      <c r="AE113" s="1439"/>
      <c r="AF113" s="1439"/>
      <c r="AG113" s="1439"/>
      <c r="AH113" s="1439"/>
      <c r="AI113" s="1439"/>
      <c r="AJ113" s="1439"/>
      <c r="AK113" s="1439"/>
      <c r="AL113" s="1439"/>
      <c r="AM113" s="1439"/>
      <c r="AN113" s="1439"/>
    </row>
    <row r="114">
      <c r="A114" s="1439"/>
      <c r="B114" s="1439"/>
      <c r="C114" s="1439"/>
      <c r="D114" s="1439"/>
      <c r="E114" s="1466"/>
      <c r="F114" s="1466"/>
      <c r="G114" s="1466"/>
      <c r="H114" s="1483"/>
      <c r="I114" s="1467"/>
      <c r="J114" s="1439"/>
      <c r="K114" s="1439"/>
      <c r="L114" s="1439"/>
      <c r="M114" s="1439"/>
      <c r="N114" s="1439"/>
      <c r="O114" s="1439"/>
      <c r="P114" s="1439"/>
      <c r="Q114" s="1439"/>
      <c r="R114" s="1439"/>
      <c r="S114" s="1439"/>
      <c r="T114" s="1439"/>
      <c r="U114" s="1439"/>
      <c r="V114" s="1439"/>
      <c r="W114" s="1439"/>
      <c r="X114" s="1439"/>
      <c r="Y114" s="1439"/>
      <c r="Z114" s="1439"/>
      <c r="AA114" s="1439"/>
      <c r="AB114" s="1439"/>
      <c r="AC114" s="1439"/>
      <c r="AD114" s="1439"/>
      <c r="AE114" s="1439"/>
      <c r="AF114" s="1439"/>
      <c r="AG114" s="1439"/>
      <c r="AH114" s="1439"/>
      <c r="AI114" s="1439"/>
      <c r="AJ114" s="1439"/>
      <c r="AK114" s="1439"/>
      <c r="AL114" s="1439"/>
      <c r="AM114" s="1439"/>
      <c r="AN114" s="1439"/>
    </row>
    <row r="115">
      <c r="A115" s="1439"/>
      <c r="B115" s="1439"/>
      <c r="C115" s="1439"/>
      <c r="D115" s="1439"/>
      <c r="E115" s="1439"/>
      <c r="F115" s="1439"/>
      <c r="G115" s="1439"/>
      <c r="H115" s="1439"/>
      <c r="I115" s="1439"/>
      <c r="J115" s="1439"/>
      <c r="K115" s="1439"/>
      <c r="L115" s="1439"/>
      <c r="M115" s="1439"/>
      <c r="N115" s="1439"/>
      <c r="O115" s="1439"/>
      <c r="P115" s="1439"/>
      <c r="Q115" s="1439"/>
      <c r="R115" s="1439"/>
      <c r="S115" s="1439"/>
      <c r="T115" s="1439"/>
      <c r="U115" s="1439"/>
      <c r="V115" s="1439"/>
      <c r="W115" s="1439"/>
      <c r="X115" s="1439"/>
      <c r="Y115" s="1439"/>
      <c r="Z115" s="1439"/>
      <c r="AA115" s="1439"/>
      <c r="AB115" s="1439"/>
      <c r="AC115" s="1439"/>
      <c r="AD115" s="1439"/>
      <c r="AE115" s="1439"/>
      <c r="AF115" s="1439"/>
      <c r="AG115" s="1439"/>
      <c r="AH115" s="1439"/>
      <c r="AI115" s="1439"/>
      <c r="AJ115" s="1439"/>
      <c r="AK115" s="1439"/>
      <c r="AL115" s="1439"/>
      <c r="AM115" s="1439"/>
      <c r="AN115" s="1439"/>
    </row>
    <row r="116">
      <c r="A116" s="1439"/>
      <c r="B116" s="1439"/>
      <c r="C116" s="1439"/>
      <c r="D116" s="1439"/>
      <c r="E116" s="1439"/>
      <c r="F116" s="1439"/>
      <c r="G116" s="1439"/>
      <c r="H116" s="1439"/>
      <c r="I116" s="1439"/>
      <c r="J116" s="1439"/>
      <c r="K116" s="1439"/>
      <c r="L116" s="1439"/>
      <c r="M116" s="1439"/>
      <c r="N116" s="1439"/>
      <c r="O116" s="1439"/>
      <c r="P116" s="1439"/>
      <c r="Q116" s="1439"/>
      <c r="R116" s="1439"/>
      <c r="S116" s="1439"/>
      <c r="T116" s="1439"/>
      <c r="U116" s="1439"/>
      <c r="V116" s="1439"/>
      <c r="W116" s="1439"/>
      <c r="X116" s="1439"/>
      <c r="Y116" s="1439"/>
      <c r="Z116" s="1439"/>
      <c r="AA116" s="1439"/>
      <c r="AB116" s="1439"/>
      <c r="AC116" s="1439"/>
      <c r="AD116" s="1439"/>
      <c r="AE116" s="1439"/>
      <c r="AF116" s="1439"/>
      <c r="AG116" s="1439"/>
      <c r="AH116" s="1439"/>
      <c r="AI116" s="1439"/>
      <c r="AJ116" s="1439"/>
      <c r="AK116" s="1439"/>
      <c r="AL116" s="1439"/>
      <c r="AM116" s="1439"/>
      <c r="AN116" s="1439"/>
    </row>
    <row r="117">
      <c r="A117" s="1439"/>
      <c r="B117" s="1439"/>
      <c r="C117" s="1439"/>
      <c r="D117" s="1439"/>
      <c r="E117" s="1439"/>
      <c r="F117" s="1439"/>
      <c r="G117" s="1439"/>
      <c r="H117" s="1439"/>
      <c r="I117" s="1439"/>
      <c r="J117" s="1439"/>
      <c r="K117" s="1439"/>
      <c r="L117" s="1439"/>
      <c r="M117" s="1439"/>
      <c r="N117" s="1439"/>
      <c r="O117" s="1439"/>
      <c r="P117" s="1439"/>
      <c r="Q117" s="1439"/>
      <c r="R117" s="1439"/>
      <c r="S117" s="1439"/>
      <c r="T117" s="1439"/>
      <c r="U117" s="1439"/>
      <c r="V117" s="1439"/>
      <c r="W117" s="1439"/>
      <c r="X117" s="1439"/>
      <c r="Y117" s="1439"/>
      <c r="Z117" s="1439"/>
      <c r="AA117" s="1439"/>
      <c r="AB117" s="1439"/>
      <c r="AC117" s="1439"/>
      <c r="AD117" s="1439"/>
      <c r="AE117" s="1439"/>
      <c r="AF117" s="1439"/>
      <c r="AG117" s="1439"/>
      <c r="AH117" s="1439"/>
      <c r="AI117" s="1439"/>
      <c r="AJ117" s="1439"/>
      <c r="AK117" s="1439"/>
      <c r="AL117" s="1439"/>
      <c r="AM117" s="1439"/>
      <c r="AN117" s="1439"/>
    </row>
    <row r="118">
      <c r="A118" s="1439"/>
      <c r="B118" s="1439"/>
      <c r="C118" s="1439"/>
      <c r="D118" s="1439"/>
      <c r="E118" s="1439"/>
      <c r="F118" s="1439"/>
      <c r="G118" s="1439"/>
      <c r="H118" s="1439"/>
      <c r="I118" s="1439"/>
      <c r="J118" s="1439"/>
      <c r="K118" s="1439"/>
      <c r="L118" s="1439"/>
      <c r="M118" s="1439"/>
      <c r="N118" s="1439"/>
      <c r="O118" s="1439"/>
      <c r="P118" s="1439"/>
      <c r="Q118" s="1439"/>
      <c r="R118" s="1439"/>
      <c r="S118" s="1439"/>
      <c r="T118" s="1439"/>
      <c r="U118" s="1439"/>
      <c r="V118" s="1439"/>
      <c r="W118" s="1439"/>
      <c r="X118" s="1439"/>
      <c r="Y118" s="1439"/>
      <c r="Z118" s="1439"/>
      <c r="AA118" s="1439"/>
      <c r="AB118" s="1439"/>
      <c r="AC118" s="1439"/>
      <c r="AD118" s="1439"/>
      <c r="AE118" s="1439"/>
      <c r="AF118" s="1439"/>
      <c r="AG118" s="1439"/>
      <c r="AH118" s="1439"/>
      <c r="AI118" s="1439"/>
      <c r="AJ118" s="1439"/>
      <c r="AK118" s="1439"/>
      <c r="AL118" s="1439"/>
      <c r="AM118" s="1439"/>
      <c r="AN118" s="1439"/>
    </row>
    <row r="119">
      <c r="A119" s="1439"/>
      <c r="B119" s="1439"/>
      <c r="C119" s="1439"/>
      <c r="D119" s="1439"/>
      <c r="E119" s="1439"/>
      <c r="F119" s="1439"/>
      <c r="G119" s="1439"/>
      <c r="H119" s="1439"/>
      <c r="I119" s="1439"/>
      <c r="J119" s="1439"/>
      <c r="K119" s="1439"/>
      <c r="L119" s="1439"/>
      <c r="M119" s="1439"/>
      <c r="N119" s="1439"/>
      <c r="O119" s="1439"/>
      <c r="P119" s="1439"/>
      <c r="Q119" s="1439"/>
      <c r="R119" s="1439"/>
      <c r="S119" s="1439"/>
      <c r="T119" s="1439"/>
      <c r="U119" s="1439"/>
      <c r="V119" s="1439"/>
      <c r="W119" s="1439"/>
      <c r="X119" s="1439"/>
      <c r="Y119" s="1439"/>
      <c r="Z119" s="1439"/>
      <c r="AA119" s="1439"/>
      <c r="AB119" s="1439"/>
      <c r="AC119" s="1439"/>
      <c r="AD119" s="1439"/>
      <c r="AE119" s="1439"/>
      <c r="AF119" s="1439"/>
      <c r="AG119" s="1439"/>
      <c r="AH119" s="1439"/>
      <c r="AI119" s="1439"/>
      <c r="AJ119" s="1439"/>
      <c r="AK119" s="1439"/>
      <c r="AL119" s="1439"/>
      <c r="AM119" s="1439"/>
      <c r="AN119" s="1439"/>
    </row>
    <row r="120">
      <c r="A120" s="1439"/>
      <c r="B120" s="1439"/>
      <c r="C120" s="1439"/>
      <c r="D120" s="1439"/>
      <c r="E120" s="1439"/>
      <c r="F120" s="1439"/>
      <c r="G120" s="1439"/>
      <c r="H120" s="1439"/>
      <c r="I120" s="1439"/>
      <c r="J120" s="1439"/>
      <c r="K120" s="1439"/>
      <c r="L120" s="1439"/>
      <c r="M120" s="1439"/>
      <c r="N120" s="1439"/>
      <c r="O120" s="1439"/>
      <c r="P120" s="1439"/>
      <c r="Q120" s="1439"/>
      <c r="R120" s="1439"/>
      <c r="S120" s="1439"/>
      <c r="T120" s="1439"/>
      <c r="U120" s="1439"/>
      <c r="V120" s="1439"/>
      <c r="W120" s="1439"/>
      <c r="X120" s="1439"/>
      <c r="Y120" s="1439"/>
      <c r="Z120" s="1439"/>
      <c r="AA120" s="1439"/>
      <c r="AB120" s="1439"/>
      <c r="AC120" s="1439"/>
      <c r="AD120" s="1439"/>
      <c r="AE120" s="1439"/>
      <c r="AF120" s="1439"/>
      <c r="AG120" s="1439"/>
      <c r="AH120" s="1439"/>
      <c r="AI120" s="1439"/>
      <c r="AJ120" s="1439"/>
      <c r="AK120" s="1439"/>
      <c r="AL120" s="1439"/>
      <c r="AM120" s="1439"/>
      <c r="AN120" s="1439"/>
    </row>
    <row r="121">
      <c r="A121" s="1439"/>
      <c r="B121" s="1439"/>
      <c r="C121" s="1439"/>
      <c r="D121" s="1439"/>
      <c r="E121" s="1439"/>
      <c r="F121" s="1439"/>
      <c r="G121" s="1439"/>
      <c r="H121" s="1439"/>
      <c r="I121" s="1439"/>
      <c r="J121" s="1439"/>
      <c r="K121" s="1439"/>
      <c r="L121" s="1439"/>
      <c r="M121" s="1439"/>
      <c r="N121" s="1439"/>
      <c r="O121" s="1439"/>
      <c r="P121" s="1439"/>
      <c r="Q121" s="1439"/>
      <c r="R121" s="1439"/>
      <c r="S121" s="1439"/>
      <c r="T121" s="1439"/>
      <c r="U121" s="1439"/>
      <c r="V121" s="1439"/>
      <c r="W121" s="1439"/>
      <c r="X121" s="1439"/>
      <c r="Y121" s="1439"/>
      <c r="Z121" s="1439"/>
      <c r="AA121" s="1439"/>
      <c r="AB121" s="1439"/>
      <c r="AC121" s="1439"/>
      <c r="AD121" s="1439"/>
      <c r="AE121" s="1439"/>
      <c r="AF121" s="1439"/>
      <c r="AG121" s="1439"/>
      <c r="AH121" s="1439"/>
      <c r="AI121" s="1439"/>
      <c r="AJ121" s="1439"/>
      <c r="AK121" s="1439"/>
      <c r="AL121" s="1439"/>
      <c r="AM121" s="1439"/>
      <c r="AN121" s="1439"/>
    </row>
    <row r="122">
      <c r="A122" s="1439"/>
      <c r="B122" s="1439"/>
      <c r="C122" s="1439"/>
      <c r="D122" s="1439"/>
      <c r="E122" s="1439"/>
      <c r="F122" s="1439"/>
      <c r="G122" s="1439"/>
      <c r="H122" s="1439"/>
      <c r="I122" s="1439"/>
      <c r="J122" s="1439"/>
      <c r="K122" s="1439"/>
      <c r="L122" s="1439"/>
      <c r="M122" s="1439"/>
      <c r="N122" s="1439"/>
      <c r="O122" s="1439"/>
      <c r="P122" s="1439"/>
      <c r="Q122" s="1439"/>
      <c r="R122" s="1439"/>
      <c r="S122" s="1439"/>
      <c r="T122" s="1439"/>
      <c r="U122" s="1439"/>
      <c r="V122" s="1439"/>
      <c r="W122" s="1439"/>
      <c r="X122" s="1439"/>
      <c r="Y122" s="1439"/>
      <c r="Z122" s="1439"/>
      <c r="AA122" s="1439"/>
      <c r="AB122" s="1439"/>
      <c r="AC122" s="1439"/>
      <c r="AD122" s="1439"/>
      <c r="AE122" s="1439"/>
      <c r="AF122" s="1439"/>
      <c r="AG122" s="1439"/>
      <c r="AH122" s="1439"/>
      <c r="AI122" s="1439"/>
      <c r="AJ122" s="1439"/>
      <c r="AK122" s="1439"/>
      <c r="AL122" s="1439"/>
      <c r="AM122" s="1439"/>
      <c r="AN122" s="1439"/>
    </row>
    <row r="123">
      <c r="A123" s="1439"/>
      <c r="B123" s="1439"/>
      <c r="C123" s="1439"/>
      <c r="D123" s="1439"/>
      <c r="E123" s="1439"/>
      <c r="F123" s="1439"/>
      <c r="G123" s="1439"/>
      <c r="H123" s="1439"/>
      <c r="I123" s="1439"/>
      <c r="J123" s="1439"/>
      <c r="K123" s="1439"/>
      <c r="L123" s="1439"/>
      <c r="M123" s="1439"/>
      <c r="N123" s="1439"/>
      <c r="O123" s="1439"/>
      <c r="P123" s="1439"/>
      <c r="Q123" s="1439"/>
      <c r="R123" s="1439"/>
      <c r="S123" s="1439"/>
      <c r="T123" s="1439"/>
      <c r="U123" s="1439"/>
      <c r="V123" s="1439"/>
      <c r="W123" s="1439"/>
      <c r="X123" s="1439"/>
      <c r="Y123" s="1439"/>
      <c r="Z123" s="1439"/>
      <c r="AA123" s="1439"/>
      <c r="AB123" s="1439"/>
      <c r="AC123" s="1439"/>
      <c r="AD123" s="1439"/>
      <c r="AE123" s="1439"/>
      <c r="AF123" s="1439"/>
      <c r="AG123" s="1439"/>
      <c r="AH123" s="1439"/>
      <c r="AI123" s="1439"/>
      <c r="AJ123" s="1439"/>
      <c r="AK123" s="1439"/>
      <c r="AL123" s="1439"/>
      <c r="AM123" s="1439"/>
      <c r="AN123" s="1439"/>
    </row>
    <row r="124">
      <c r="A124" s="1439"/>
      <c r="B124" s="1439"/>
      <c r="C124" s="1439"/>
      <c r="D124" s="1439"/>
      <c r="E124" s="1439"/>
      <c r="F124" s="1439"/>
      <c r="G124" s="1439"/>
      <c r="H124" s="1439"/>
      <c r="I124" s="1439"/>
      <c r="J124" s="1439"/>
      <c r="K124" s="1439"/>
      <c r="L124" s="1439"/>
      <c r="M124" s="1439"/>
      <c r="N124" s="1439"/>
      <c r="O124" s="1439"/>
      <c r="P124" s="1439"/>
      <c r="Q124" s="1439"/>
      <c r="R124" s="1439"/>
      <c r="S124" s="1439"/>
      <c r="T124" s="1439"/>
      <c r="U124" s="1439"/>
      <c r="V124" s="1439"/>
      <c r="W124" s="1439"/>
      <c r="X124" s="1439"/>
      <c r="Y124" s="1439"/>
      <c r="Z124" s="1439"/>
      <c r="AA124" s="1439"/>
      <c r="AB124" s="1439"/>
      <c r="AC124" s="1439"/>
      <c r="AD124" s="1439"/>
      <c r="AE124" s="1439"/>
      <c r="AF124" s="1439"/>
      <c r="AG124" s="1439"/>
      <c r="AH124" s="1439"/>
      <c r="AI124" s="1439"/>
      <c r="AJ124" s="1439"/>
      <c r="AK124" s="1439"/>
      <c r="AL124" s="1439"/>
      <c r="AM124" s="1439"/>
      <c r="AN124" s="1439"/>
    </row>
    <row r="125">
      <c r="A125" s="1439"/>
      <c r="B125" s="1439"/>
      <c r="C125" s="1439"/>
      <c r="D125" s="1439"/>
      <c r="E125" s="1439"/>
      <c r="F125" s="1439"/>
      <c r="G125" s="1439"/>
      <c r="H125" s="1439"/>
      <c r="I125" s="1439"/>
      <c r="J125" s="1439"/>
      <c r="K125" s="1439"/>
      <c r="L125" s="1439"/>
      <c r="M125" s="1439"/>
      <c r="N125" s="1439"/>
      <c r="O125" s="1439"/>
      <c r="P125" s="1439"/>
      <c r="Q125" s="1439"/>
      <c r="R125" s="1439"/>
      <c r="S125" s="1439"/>
      <c r="T125" s="1439"/>
      <c r="U125" s="1439"/>
      <c r="V125" s="1439"/>
      <c r="W125" s="1439"/>
      <c r="X125" s="1439"/>
      <c r="Y125" s="1439"/>
      <c r="Z125" s="1439"/>
      <c r="AA125" s="1439"/>
      <c r="AB125" s="1439"/>
      <c r="AC125" s="1439"/>
      <c r="AD125" s="1439"/>
      <c r="AE125" s="1439"/>
      <c r="AF125" s="1439"/>
      <c r="AG125" s="1439"/>
      <c r="AH125" s="1439"/>
      <c r="AI125" s="1439"/>
      <c r="AJ125" s="1439"/>
      <c r="AK125" s="1439"/>
      <c r="AL125" s="1439"/>
      <c r="AM125" s="1439"/>
      <c r="AN125" s="1439"/>
    </row>
    <row r="126">
      <c r="A126" s="1439"/>
      <c r="B126" s="1439"/>
      <c r="C126" s="1439"/>
      <c r="D126" s="1439"/>
      <c r="E126" s="1439"/>
      <c r="F126" s="1439"/>
      <c r="G126" s="1439"/>
      <c r="H126" s="1439"/>
      <c r="I126" s="1439"/>
      <c r="J126" s="1439"/>
      <c r="K126" s="1439"/>
      <c r="L126" s="1439"/>
      <c r="M126" s="1439"/>
      <c r="N126" s="1439"/>
      <c r="O126" s="1439"/>
      <c r="P126" s="1439"/>
      <c r="Q126" s="1439"/>
      <c r="R126" s="1439"/>
      <c r="S126" s="1439"/>
      <c r="T126" s="1439"/>
      <c r="U126" s="1439"/>
      <c r="V126" s="1439"/>
      <c r="W126" s="1439"/>
      <c r="X126" s="1439"/>
      <c r="Y126" s="1439"/>
      <c r="Z126" s="1439"/>
      <c r="AA126" s="1439"/>
      <c r="AB126" s="1439"/>
      <c r="AC126" s="1439"/>
      <c r="AD126" s="1439"/>
      <c r="AE126" s="1439"/>
      <c r="AF126" s="1439"/>
      <c r="AG126" s="1439"/>
      <c r="AH126" s="1439"/>
      <c r="AI126" s="1439"/>
      <c r="AJ126" s="1439"/>
      <c r="AK126" s="1439"/>
      <c r="AL126" s="1439"/>
      <c r="AM126" s="1439"/>
      <c r="AN126" s="1439"/>
    </row>
    <row r="127">
      <c r="A127" s="1439"/>
      <c r="B127" s="1439"/>
      <c r="C127" s="1439"/>
      <c r="D127" s="1439"/>
      <c r="E127" s="1439"/>
      <c r="F127" s="1439"/>
      <c r="G127" s="1439"/>
      <c r="H127" s="1439"/>
      <c r="I127" s="1439"/>
      <c r="J127" s="1439"/>
      <c r="K127" s="1439"/>
      <c r="L127" s="1439"/>
      <c r="M127" s="1439"/>
      <c r="N127" s="1439"/>
      <c r="O127" s="1439"/>
      <c r="P127" s="1439"/>
      <c r="Q127" s="1439"/>
      <c r="R127" s="1439"/>
      <c r="S127" s="1439"/>
      <c r="T127" s="1439"/>
      <c r="U127" s="1439"/>
      <c r="V127" s="1439"/>
      <c r="W127" s="1439"/>
      <c r="X127" s="1439"/>
      <c r="Y127" s="1439"/>
      <c r="Z127" s="1439"/>
      <c r="AA127" s="1439"/>
      <c r="AB127" s="1439"/>
      <c r="AC127" s="1439"/>
      <c r="AD127" s="1439"/>
      <c r="AE127" s="1439"/>
      <c r="AF127" s="1439"/>
      <c r="AG127" s="1439"/>
      <c r="AH127" s="1439"/>
      <c r="AI127" s="1439"/>
      <c r="AJ127" s="1439"/>
      <c r="AK127" s="1439"/>
      <c r="AL127" s="1439"/>
      <c r="AM127" s="1439"/>
      <c r="AN127" s="1439"/>
    </row>
    <row r="128">
      <c r="A128" s="1439"/>
      <c r="B128" s="1439"/>
      <c r="C128" s="1439"/>
      <c r="D128" s="1439"/>
      <c r="E128" s="1439"/>
      <c r="F128" s="1439"/>
      <c r="G128" s="1439"/>
      <c r="H128" s="1439"/>
      <c r="I128" s="1439"/>
      <c r="J128" s="1439"/>
      <c r="K128" s="1439"/>
      <c r="L128" s="1439"/>
      <c r="M128" s="1439"/>
      <c r="N128" s="1439"/>
      <c r="O128" s="1439"/>
      <c r="P128" s="1439"/>
      <c r="Q128" s="1439"/>
      <c r="R128" s="1439"/>
      <c r="S128" s="1439"/>
      <c r="T128" s="1439"/>
      <c r="U128" s="1439"/>
      <c r="V128" s="1439"/>
      <c r="W128" s="1439"/>
      <c r="X128" s="1439"/>
      <c r="Y128" s="1439"/>
      <c r="Z128" s="1439"/>
      <c r="AA128" s="1439"/>
      <c r="AB128" s="1439"/>
      <c r="AC128" s="1439"/>
      <c r="AD128" s="1439"/>
      <c r="AE128" s="1439"/>
      <c r="AF128" s="1439"/>
      <c r="AG128" s="1439"/>
      <c r="AH128" s="1439"/>
      <c r="AI128" s="1439"/>
      <c r="AJ128" s="1439"/>
      <c r="AK128" s="1439"/>
      <c r="AL128" s="1439"/>
      <c r="AM128" s="1439"/>
      <c r="AN128" s="1439"/>
    </row>
    <row r="129">
      <c r="A129" s="1439"/>
      <c r="B129" s="1439"/>
      <c r="C129" s="1439"/>
      <c r="D129" s="1439"/>
      <c r="E129" s="1439"/>
      <c r="F129" s="1439"/>
      <c r="G129" s="1439"/>
      <c r="H129" s="1439"/>
      <c r="I129" s="1439"/>
      <c r="J129" s="1439"/>
      <c r="K129" s="1439"/>
      <c r="L129" s="1439"/>
      <c r="M129" s="1439"/>
      <c r="N129" s="1439"/>
      <c r="O129" s="1439"/>
      <c r="P129" s="1439"/>
      <c r="Q129" s="1439"/>
      <c r="R129" s="1439"/>
      <c r="S129" s="1439"/>
      <c r="T129" s="1439"/>
      <c r="U129" s="1439"/>
      <c r="V129" s="1439"/>
      <c r="W129" s="1439"/>
      <c r="X129" s="1439"/>
      <c r="Y129" s="1439"/>
      <c r="Z129" s="1439"/>
      <c r="AA129" s="1439"/>
      <c r="AB129" s="1439"/>
      <c r="AC129" s="1439"/>
      <c r="AD129" s="1439"/>
      <c r="AE129" s="1439"/>
      <c r="AF129" s="1439"/>
      <c r="AG129" s="1439"/>
      <c r="AH129" s="1439"/>
      <c r="AI129" s="1439"/>
      <c r="AJ129" s="1439"/>
      <c r="AK129" s="1439"/>
      <c r="AL129" s="1439"/>
      <c r="AM129" s="1439"/>
      <c r="AN129" s="1439"/>
    </row>
    <row r="130">
      <c r="A130" s="1439"/>
      <c r="B130" s="1439"/>
      <c r="C130" s="1439"/>
      <c r="D130" s="1439"/>
      <c r="E130" s="1439"/>
      <c r="F130" s="1439"/>
      <c r="G130" s="1439"/>
      <c r="H130" s="1439"/>
      <c r="I130" s="1439"/>
      <c r="J130" s="1439"/>
      <c r="K130" s="1439"/>
      <c r="L130" s="1439"/>
      <c r="M130" s="1439"/>
      <c r="N130" s="1439"/>
      <c r="O130" s="1439"/>
      <c r="P130" s="1439"/>
      <c r="Q130" s="1439"/>
      <c r="R130" s="1439"/>
      <c r="S130" s="1439"/>
      <c r="T130" s="1439"/>
      <c r="U130" s="1439"/>
      <c r="V130" s="1439"/>
      <c r="W130" s="1439"/>
      <c r="X130" s="1439"/>
      <c r="Y130" s="1439"/>
      <c r="Z130" s="1439"/>
      <c r="AA130" s="1439"/>
      <c r="AB130" s="1439"/>
      <c r="AC130" s="1439"/>
      <c r="AD130" s="1439"/>
      <c r="AE130" s="1439"/>
      <c r="AF130" s="1439"/>
      <c r="AG130" s="1439"/>
      <c r="AH130" s="1439"/>
      <c r="AI130" s="1439"/>
      <c r="AJ130" s="1439"/>
      <c r="AK130" s="1439"/>
      <c r="AL130" s="1439"/>
      <c r="AM130" s="1439"/>
      <c r="AN130" s="1439"/>
    </row>
    <row r="131">
      <c r="A131" s="1439"/>
      <c r="B131" s="1439"/>
      <c r="C131" s="1439"/>
      <c r="D131" s="1439"/>
      <c r="E131" s="1439"/>
      <c r="F131" s="1439"/>
      <c r="G131" s="1439"/>
      <c r="H131" s="1439"/>
      <c r="I131" s="1439"/>
      <c r="J131" s="1439"/>
      <c r="K131" s="1439"/>
      <c r="L131" s="1439"/>
      <c r="M131" s="1439"/>
      <c r="N131" s="1439"/>
      <c r="O131" s="1439"/>
      <c r="P131" s="1439"/>
      <c r="Q131" s="1439"/>
      <c r="R131" s="1439"/>
      <c r="S131" s="1439"/>
      <c r="T131" s="1439"/>
      <c r="U131" s="1439"/>
      <c r="V131" s="1439"/>
      <c r="W131" s="1439"/>
      <c r="X131" s="1439"/>
      <c r="Y131" s="1439"/>
      <c r="Z131" s="1439"/>
      <c r="AA131" s="1439"/>
      <c r="AB131" s="1439"/>
      <c r="AC131" s="1439"/>
      <c r="AD131" s="1439"/>
      <c r="AE131" s="1439"/>
      <c r="AF131" s="1439"/>
      <c r="AG131" s="1439"/>
      <c r="AH131" s="1439"/>
      <c r="AI131" s="1439"/>
      <c r="AJ131" s="1439"/>
      <c r="AK131" s="1439"/>
      <c r="AL131" s="1439"/>
      <c r="AM131" s="1439"/>
      <c r="AN131" s="1439"/>
    </row>
    <row r="132">
      <c r="A132" s="1439"/>
      <c r="B132" s="1439"/>
      <c r="C132" s="1439"/>
      <c r="D132" s="1439"/>
      <c r="E132" s="1439"/>
      <c r="F132" s="1439"/>
      <c r="G132" s="1439"/>
      <c r="H132" s="1439"/>
      <c r="I132" s="1439"/>
      <c r="J132" s="1439"/>
      <c r="K132" s="1439"/>
      <c r="L132" s="1439"/>
      <c r="M132" s="1439"/>
      <c r="N132" s="1439"/>
      <c r="O132" s="1439"/>
      <c r="P132" s="1439"/>
      <c r="Q132" s="1439"/>
      <c r="R132" s="1439"/>
      <c r="S132" s="1439"/>
      <c r="T132" s="1439"/>
      <c r="U132" s="1439"/>
      <c r="V132" s="1439"/>
      <c r="W132" s="1439"/>
      <c r="X132" s="1439"/>
      <c r="Y132" s="1439"/>
      <c r="Z132" s="1439"/>
      <c r="AA132" s="1439"/>
      <c r="AB132" s="1439"/>
      <c r="AC132" s="1439"/>
      <c r="AD132" s="1439"/>
      <c r="AE132" s="1439"/>
      <c r="AF132" s="1439"/>
      <c r="AG132" s="1439"/>
      <c r="AH132" s="1439"/>
      <c r="AI132" s="1439"/>
      <c r="AJ132" s="1439"/>
      <c r="AK132" s="1439"/>
      <c r="AL132" s="1439"/>
      <c r="AM132" s="1439"/>
      <c r="AN132" s="1439"/>
    </row>
    <row r="133">
      <c r="A133" s="1439"/>
      <c r="B133" s="1439"/>
      <c r="C133" s="1439"/>
      <c r="D133" s="1439"/>
      <c r="E133" s="1439"/>
      <c r="F133" s="1439"/>
      <c r="G133" s="1439"/>
      <c r="H133" s="1439"/>
      <c r="I133" s="1439"/>
      <c r="J133" s="1439"/>
      <c r="K133" s="1439"/>
      <c r="L133" s="1439"/>
      <c r="M133" s="1439"/>
      <c r="N133" s="1439"/>
      <c r="O133" s="1439"/>
      <c r="P133" s="1439"/>
      <c r="Q133" s="1439"/>
      <c r="R133" s="1439"/>
      <c r="S133" s="1439"/>
      <c r="T133" s="1439"/>
      <c r="U133" s="1439"/>
      <c r="V133" s="1439"/>
      <c r="W133" s="1439"/>
      <c r="X133" s="1439"/>
      <c r="Y133" s="1439"/>
      <c r="Z133" s="1439"/>
      <c r="AA133" s="1439"/>
      <c r="AB133" s="1439"/>
      <c r="AC133" s="1439"/>
      <c r="AD133" s="1439"/>
      <c r="AE133" s="1439"/>
      <c r="AF133" s="1439"/>
      <c r="AG133" s="1439"/>
      <c r="AH133" s="1439"/>
      <c r="AI133" s="1439"/>
      <c r="AJ133" s="1439"/>
      <c r="AK133" s="1439"/>
      <c r="AL133" s="1439"/>
      <c r="AM133" s="1439"/>
      <c r="AN133" s="1439"/>
    </row>
    <row r="134">
      <c r="A134" s="1439"/>
      <c r="B134" s="1439"/>
      <c r="C134" s="1439"/>
      <c r="D134" s="1439"/>
      <c r="E134" s="1439"/>
      <c r="F134" s="1439"/>
      <c r="G134" s="1439"/>
      <c r="H134" s="1439"/>
      <c r="I134" s="1439"/>
      <c r="J134" s="1439"/>
      <c r="K134" s="1439"/>
      <c r="L134" s="1439"/>
      <c r="M134" s="1439"/>
      <c r="N134" s="1439"/>
      <c r="O134" s="1439"/>
      <c r="P134" s="1439"/>
      <c r="Q134" s="1439"/>
      <c r="R134" s="1439"/>
      <c r="S134" s="1439"/>
      <c r="T134" s="1439"/>
      <c r="U134" s="1439"/>
      <c r="V134" s="1439"/>
      <c r="W134" s="1439"/>
      <c r="X134" s="1439"/>
      <c r="Y134" s="1439"/>
      <c r="Z134" s="1439"/>
      <c r="AA134" s="1439"/>
      <c r="AB134" s="1439"/>
      <c r="AC134" s="1439"/>
      <c r="AD134" s="1439"/>
      <c r="AE134" s="1439"/>
      <c r="AF134" s="1439"/>
      <c r="AG134" s="1439"/>
      <c r="AH134" s="1439"/>
      <c r="AI134" s="1439"/>
      <c r="AJ134" s="1439"/>
      <c r="AK134" s="1439"/>
      <c r="AL134" s="1439"/>
      <c r="AM134" s="1439"/>
      <c r="AN134" s="1439"/>
    </row>
    <row r="135">
      <c r="A135" s="1439"/>
      <c r="B135" s="1439"/>
      <c r="C135" s="1439"/>
      <c r="D135" s="1439"/>
      <c r="E135" s="1439"/>
      <c r="F135" s="1439"/>
      <c r="G135" s="1439"/>
      <c r="H135" s="1439"/>
      <c r="I135" s="1439"/>
      <c r="J135" s="1439"/>
      <c r="K135" s="1439"/>
      <c r="L135" s="1439"/>
      <c r="M135" s="1439"/>
      <c r="N135" s="1439"/>
      <c r="O135" s="1439"/>
      <c r="P135" s="1439"/>
      <c r="Q135" s="1439"/>
      <c r="R135" s="1439"/>
      <c r="S135" s="1439"/>
      <c r="T135" s="1439"/>
      <c r="U135" s="1439"/>
      <c r="V135" s="1439"/>
      <c r="W135" s="1439"/>
      <c r="X135" s="1439"/>
      <c r="Y135" s="1439"/>
      <c r="Z135" s="1439"/>
      <c r="AA135" s="1439"/>
      <c r="AB135" s="1439"/>
      <c r="AC135" s="1439"/>
      <c r="AD135" s="1439"/>
      <c r="AE135" s="1439"/>
      <c r="AF135" s="1439"/>
      <c r="AG135" s="1439"/>
      <c r="AH135" s="1439"/>
      <c r="AI135" s="1439"/>
      <c r="AJ135" s="1439"/>
      <c r="AK135" s="1439"/>
      <c r="AL135" s="1439"/>
      <c r="AM135" s="1439"/>
      <c r="AN135" s="1439"/>
    </row>
    <row r="136">
      <c r="A136" s="1439"/>
      <c r="B136" s="1439"/>
      <c r="C136" s="1439"/>
      <c r="D136" s="1439"/>
      <c r="E136" s="1439"/>
      <c r="F136" s="1439"/>
      <c r="G136" s="1439"/>
      <c r="H136" s="1439"/>
      <c r="I136" s="1439"/>
      <c r="J136" s="1439"/>
      <c r="K136" s="1439"/>
      <c r="L136" s="1439"/>
      <c r="M136" s="1439"/>
      <c r="N136" s="1439"/>
      <c r="O136" s="1439"/>
      <c r="P136" s="1439"/>
      <c r="Q136" s="1439"/>
      <c r="R136" s="1439"/>
      <c r="S136" s="1439"/>
      <c r="T136" s="1439"/>
      <c r="U136" s="1439"/>
      <c r="V136" s="1439"/>
      <c r="W136" s="1439"/>
      <c r="X136" s="1439"/>
      <c r="Y136" s="1439"/>
      <c r="Z136" s="1439"/>
      <c r="AA136" s="1439"/>
      <c r="AB136" s="1439"/>
      <c r="AC136" s="1439"/>
      <c r="AD136" s="1439"/>
      <c r="AE136" s="1439"/>
      <c r="AF136" s="1439"/>
      <c r="AG136" s="1439"/>
      <c r="AH136" s="1439"/>
      <c r="AI136" s="1439"/>
      <c r="AJ136" s="1439"/>
      <c r="AK136" s="1439"/>
      <c r="AL136" s="1439"/>
      <c r="AM136" s="1439"/>
      <c r="AN136" s="1439"/>
    </row>
    <row r="137">
      <c r="A137" s="1439"/>
      <c r="B137" s="1439"/>
      <c r="C137" s="1439"/>
      <c r="D137" s="1439"/>
      <c r="E137" s="1439"/>
      <c r="F137" s="1439"/>
      <c r="G137" s="1439"/>
      <c r="H137" s="1439"/>
      <c r="I137" s="1439"/>
      <c r="J137" s="1439"/>
      <c r="K137" s="1439"/>
      <c r="L137" s="1439"/>
      <c r="M137" s="1439"/>
      <c r="N137" s="1439"/>
      <c r="O137" s="1439"/>
      <c r="P137" s="1439"/>
      <c r="Q137" s="1439"/>
      <c r="R137" s="1439"/>
      <c r="S137" s="1439"/>
      <c r="T137" s="1439"/>
      <c r="U137" s="1439"/>
      <c r="V137" s="1439"/>
      <c r="W137" s="1439"/>
      <c r="X137" s="1439"/>
      <c r="Y137" s="1439"/>
      <c r="Z137" s="1439"/>
      <c r="AA137" s="1439"/>
      <c r="AB137" s="1439"/>
      <c r="AC137" s="1439"/>
      <c r="AD137" s="1439"/>
      <c r="AE137" s="1439"/>
      <c r="AF137" s="1439"/>
      <c r="AG137" s="1439"/>
      <c r="AH137" s="1439"/>
      <c r="AI137" s="1439"/>
      <c r="AJ137" s="1439"/>
      <c r="AK137" s="1439"/>
      <c r="AL137" s="1439"/>
      <c r="AM137" s="1439"/>
      <c r="AN137" s="1439"/>
    </row>
    <row r="138">
      <c r="A138" s="1439"/>
      <c r="B138" s="1439"/>
      <c r="C138" s="1439"/>
      <c r="D138" s="1439"/>
      <c r="E138" s="1439"/>
      <c r="F138" s="1439"/>
      <c r="G138" s="1439"/>
      <c r="H138" s="1439"/>
      <c r="I138" s="1439"/>
      <c r="J138" s="1439"/>
      <c r="K138" s="1439"/>
      <c r="L138" s="1439"/>
      <c r="M138" s="1439"/>
      <c r="N138" s="1439"/>
      <c r="O138" s="1439"/>
      <c r="P138" s="1439"/>
      <c r="Q138" s="1439"/>
      <c r="R138" s="1439"/>
      <c r="S138" s="1439"/>
      <c r="T138" s="1439"/>
      <c r="U138" s="1439"/>
      <c r="V138" s="1439"/>
      <c r="W138" s="1439"/>
      <c r="X138" s="1439"/>
      <c r="Y138" s="1439"/>
      <c r="Z138" s="1439"/>
      <c r="AA138" s="1439"/>
      <c r="AB138" s="1439"/>
      <c r="AC138" s="1439"/>
      <c r="AD138" s="1439"/>
      <c r="AE138" s="1439"/>
      <c r="AF138" s="1439"/>
      <c r="AG138" s="1439"/>
      <c r="AH138" s="1439"/>
      <c r="AI138" s="1439"/>
      <c r="AJ138" s="1439"/>
      <c r="AK138" s="1439"/>
      <c r="AL138" s="1439"/>
      <c r="AM138" s="1439"/>
      <c r="AN138" s="1439"/>
    </row>
    <row r="139">
      <c r="A139" s="1439"/>
      <c r="B139" s="1439"/>
      <c r="C139" s="1439"/>
      <c r="D139" s="1439"/>
      <c r="E139" s="1439"/>
      <c r="F139" s="1439"/>
      <c r="G139" s="1439"/>
      <c r="H139" s="1439"/>
      <c r="I139" s="1439"/>
      <c r="J139" s="1439"/>
      <c r="K139" s="1439"/>
      <c r="L139" s="1439"/>
      <c r="M139" s="1439"/>
      <c r="N139" s="1439"/>
      <c r="O139" s="1439"/>
      <c r="P139" s="1439"/>
      <c r="Q139" s="1439"/>
      <c r="R139" s="1439"/>
      <c r="S139" s="1439"/>
      <c r="T139" s="1439"/>
      <c r="U139" s="1439"/>
      <c r="V139" s="1439"/>
      <c r="W139" s="1439"/>
      <c r="X139" s="1439"/>
      <c r="Y139" s="1439"/>
      <c r="Z139" s="1439"/>
      <c r="AA139" s="1439"/>
      <c r="AB139" s="1439"/>
      <c r="AC139" s="1439"/>
      <c r="AD139" s="1439"/>
      <c r="AE139" s="1439"/>
      <c r="AF139" s="1439"/>
      <c r="AG139" s="1439"/>
      <c r="AH139" s="1439"/>
      <c r="AI139" s="1439"/>
      <c r="AJ139" s="1439"/>
      <c r="AK139" s="1439"/>
      <c r="AL139" s="1439"/>
      <c r="AM139" s="1439"/>
      <c r="AN139" s="1439"/>
    </row>
    <row r="140">
      <c r="A140" s="1439"/>
      <c r="B140" s="1439"/>
      <c r="C140" s="1439"/>
      <c r="D140" s="1439"/>
      <c r="E140" s="1439"/>
      <c r="F140" s="1439"/>
      <c r="G140" s="1439"/>
      <c r="H140" s="1439"/>
      <c r="I140" s="1439"/>
      <c r="J140" s="1439"/>
      <c r="K140" s="1439"/>
      <c r="L140" s="1439"/>
      <c r="M140" s="1496"/>
      <c r="N140" s="1496"/>
      <c r="O140" s="1496"/>
      <c r="P140" s="1496"/>
      <c r="Q140" s="1496"/>
      <c r="R140" s="1496"/>
      <c r="S140" s="1496"/>
      <c r="T140" s="1496"/>
      <c r="U140" s="1496"/>
      <c r="V140" s="1496"/>
      <c r="W140" s="1496"/>
      <c r="X140" s="1496"/>
      <c r="Y140" s="1496"/>
      <c r="Z140" s="1496"/>
      <c r="AA140" s="1496"/>
      <c r="AB140" s="1496"/>
      <c r="AC140" s="1496"/>
      <c r="AD140" s="1496"/>
      <c r="AE140" s="1496"/>
      <c r="AF140" s="1496"/>
      <c r="AG140" s="1496"/>
      <c r="AH140" s="1496"/>
      <c r="AI140" s="1496"/>
      <c r="AJ140" s="1496"/>
      <c r="AK140" s="1496"/>
      <c r="AL140" s="1496"/>
      <c r="AM140" s="1496"/>
      <c r="AN140" s="1496"/>
    </row>
    <row r="141">
      <c r="A141" s="1496"/>
      <c r="B141" s="1496"/>
      <c r="C141" s="1496"/>
      <c r="D141" s="1496"/>
      <c r="E141" s="1496"/>
      <c r="F141" s="1496"/>
      <c r="G141" s="1496"/>
      <c r="H141" s="1496"/>
      <c r="I141" s="1496"/>
      <c r="J141" s="1496"/>
      <c r="K141" s="1496"/>
      <c r="L141" s="1496"/>
      <c r="M141" s="1496"/>
      <c r="N141" s="1496"/>
      <c r="O141" s="1496"/>
      <c r="P141" s="1496"/>
      <c r="Q141" s="1496"/>
      <c r="R141" s="1496"/>
      <c r="S141" s="1496"/>
      <c r="T141" s="1496"/>
      <c r="U141" s="1496"/>
      <c r="V141" s="1496"/>
      <c r="W141" s="1496"/>
      <c r="X141" s="1496"/>
      <c r="Y141" s="1496"/>
      <c r="Z141" s="1496"/>
      <c r="AA141" s="1496"/>
      <c r="AB141" s="1496"/>
      <c r="AC141" s="1496"/>
      <c r="AD141" s="1496"/>
      <c r="AE141" s="1496"/>
      <c r="AF141" s="1496"/>
      <c r="AG141" s="1496"/>
      <c r="AH141" s="1496"/>
      <c r="AI141" s="1496"/>
      <c r="AJ141" s="1496"/>
      <c r="AK141" s="1496"/>
      <c r="AL141" s="1496"/>
      <c r="AM141" s="1496"/>
      <c r="AN141" s="1496"/>
    </row>
    <row r="142">
      <c r="A142" s="1496"/>
      <c r="B142" s="1496"/>
      <c r="C142" s="1496"/>
      <c r="D142" s="1496"/>
      <c r="E142" s="1496"/>
      <c r="F142" s="1496"/>
      <c r="G142" s="1496"/>
      <c r="H142" s="1496"/>
      <c r="I142" s="1496"/>
      <c r="J142" s="1496"/>
      <c r="K142" s="1496"/>
      <c r="L142" s="1496"/>
      <c r="M142" s="1496"/>
      <c r="N142" s="1496"/>
      <c r="O142" s="1496"/>
      <c r="P142" s="1496"/>
      <c r="Q142" s="1496"/>
      <c r="R142" s="1496"/>
      <c r="S142" s="1496"/>
      <c r="T142" s="1496"/>
      <c r="U142" s="1496"/>
      <c r="V142" s="1496"/>
      <c r="W142" s="1496"/>
      <c r="X142" s="1496"/>
      <c r="Y142" s="1496"/>
      <c r="Z142" s="1496"/>
      <c r="AA142" s="1496"/>
      <c r="AB142" s="1496"/>
      <c r="AC142" s="1496"/>
      <c r="AD142" s="1496"/>
      <c r="AE142" s="1496"/>
      <c r="AF142" s="1496"/>
      <c r="AG142" s="1496"/>
      <c r="AH142" s="1496"/>
      <c r="AI142" s="1496"/>
      <c r="AJ142" s="1496"/>
      <c r="AK142" s="1496"/>
      <c r="AL142" s="1496"/>
      <c r="AM142" s="1496"/>
      <c r="AN142" s="1496"/>
    </row>
    <row r="143">
      <c r="A143" s="1496"/>
      <c r="B143" s="1496"/>
      <c r="C143" s="1496"/>
      <c r="D143" s="1496"/>
      <c r="E143" s="1496"/>
      <c r="F143" s="1496"/>
      <c r="G143" s="1496"/>
      <c r="H143" s="1496"/>
      <c r="I143" s="1496"/>
      <c r="J143" s="1496"/>
      <c r="K143" s="1496"/>
      <c r="L143" s="1496"/>
      <c r="M143" s="1496"/>
      <c r="N143" s="1496"/>
      <c r="O143" s="1496"/>
      <c r="P143" s="1496"/>
      <c r="Q143" s="1496"/>
      <c r="R143" s="1496"/>
      <c r="S143" s="1496"/>
      <c r="T143" s="1496"/>
      <c r="U143" s="1496"/>
      <c r="V143" s="1496"/>
      <c r="W143" s="1496"/>
      <c r="X143" s="1496"/>
      <c r="Y143" s="1496"/>
      <c r="Z143" s="1496"/>
      <c r="AA143" s="1496"/>
      <c r="AB143" s="1496"/>
      <c r="AC143" s="1496"/>
      <c r="AD143" s="1496"/>
      <c r="AE143" s="1496"/>
      <c r="AF143" s="1496"/>
      <c r="AG143" s="1496"/>
      <c r="AH143" s="1496"/>
      <c r="AI143" s="1496"/>
      <c r="AJ143" s="1496"/>
      <c r="AK143" s="1496"/>
      <c r="AL143" s="1496"/>
      <c r="AM143" s="1496"/>
      <c r="AN143" s="1496"/>
    </row>
    <row r="144">
      <c r="A144" s="1496"/>
      <c r="B144" s="1496"/>
      <c r="C144" s="1496"/>
      <c r="D144" s="1496"/>
      <c r="E144" s="1496"/>
      <c r="F144" s="1496"/>
      <c r="G144" s="1496"/>
      <c r="H144" s="1496"/>
      <c r="I144" s="1496"/>
      <c r="J144" s="1496"/>
      <c r="K144" s="1496"/>
      <c r="L144" s="1496"/>
      <c r="M144" s="1496"/>
      <c r="N144" s="1496"/>
      <c r="O144" s="1496"/>
      <c r="P144" s="1496"/>
      <c r="Q144" s="1496"/>
      <c r="R144" s="1496"/>
      <c r="S144" s="1496"/>
      <c r="T144" s="1496"/>
      <c r="U144" s="1496"/>
      <c r="V144" s="1496"/>
      <c r="W144" s="1496"/>
      <c r="X144" s="1496"/>
      <c r="Y144" s="1496"/>
      <c r="Z144" s="1496"/>
      <c r="AA144" s="1496"/>
      <c r="AB144" s="1496"/>
      <c r="AC144" s="1496"/>
      <c r="AD144" s="1496"/>
      <c r="AE144" s="1496"/>
      <c r="AF144" s="1496"/>
      <c r="AG144" s="1496"/>
      <c r="AH144" s="1496"/>
      <c r="AI144" s="1496"/>
      <c r="AJ144" s="1496"/>
      <c r="AK144" s="1496"/>
      <c r="AL144" s="1496"/>
      <c r="AM144" s="1496"/>
      <c r="AN144" s="1496"/>
    </row>
    <row r="145">
      <c r="A145" s="1496"/>
      <c r="B145" s="1496"/>
      <c r="C145" s="1496"/>
      <c r="D145" s="1496"/>
      <c r="E145" s="1496"/>
      <c r="F145" s="1496"/>
      <c r="G145" s="1496"/>
      <c r="H145" s="1496"/>
      <c r="I145" s="1496"/>
      <c r="J145" s="1496"/>
      <c r="K145" s="1496"/>
      <c r="L145" s="1496"/>
      <c r="M145" s="1496"/>
      <c r="N145" s="1496"/>
      <c r="O145" s="1496"/>
      <c r="P145" s="1496"/>
      <c r="Q145" s="1496"/>
      <c r="R145" s="1496"/>
      <c r="S145" s="1496"/>
      <c r="T145" s="1496"/>
      <c r="U145" s="1496"/>
      <c r="V145" s="1496"/>
      <c r="W145" s="1496"/>
      <c r="X145" s="1496"/>
      <c r="Y145" s="1496"/>
      <c r="Z145" s="1496"/>
      <c r="AA145" s="1496"/>
      <c r="AB145" s="1496"/>
      <c r="AC145" s="1496"/>
      <c r="AD145" s="1496"/>
      <c r="AE145" s="1496"/>
      <c r="AF145" s="1496"/>
      <c r="AG145" s="1496"/>
      <c r="AH145" s="1496"/>
      <c r="AI145" s="1496"/>
      <c r="AJ145" s="1496"/>
      <c r="AK145" s="1496"/>
      <c r="AL145" s="1496"/>
      <c r="AM145" s="1496"/>
      <c r="AN145" s="1496"/>
    </row>
    <row r="146">
      <c r="A146" s="1496"/>
      <c r="B146" s="1496"/>
      <c r="C146" s="1496"/>
      <c r="D146" s="1496"/>
      <c r="E146" s="1496"/>
      <c r="F146" s="1496"/>
      <c r="G146" s="1496"/>
      <c r="H146" s="1496"/>
      <c r="I146" s="1496"/>
      <c r="J146" s="1496"/>
      <c r="K146" s="1496"/>
      <c r="L146" s="1496"/>
      <c r="M146" s="1496"/>
      <c r="N146" s="1496"/>
      <c r="O146" s="1496"/>
      <c r="P146" s="1496"/>
      <c r="Q146" s="1496"/>
      <c r="R146" s="1496"/>
      <c r="S146" s="1496"/>
      <c r="T146" s="1496"/>
      <c r="U146" s="1496"/>
      <c r="V146" s="1496"/>
      <c r="W146" s="1496"/>
      <c r="X146" s="1496"/>
      <c r="Y146" s="1496"/>
      <c r="Z146" s="1496"/>
      <c r="AA146" s="1496"/>
      <c r="AB146" s="1496"/>
      <c r="AC146" s="1496"/>
      <c r="AD146" s="1496"/>
      <c r="AE146" s="1496"/>
      <c r="AF146" s="1496"/>
      <c r="AG146" s="1496"/>
      <c r="AH146" s="1496"/>
      <c r="AI146" s="1496"/>
      <c r="AJ146" s="1496"/>
      <c r="AK146" s="1496"/>
      <c r="AL146" s="1496"/>
      <c r="AM146" s="1496"/>
      <c r="AN146" s="1496"/>
    </row>
    <row r="147">
      <c r="A147" s="1496"/>
      <c r="B147" s="1496"/>
      <c r="C147" s="1496"/>
      <c r="D147" s="1496"/>
      <c r="E147" s="1496"/>
      <c r="F147" s="1496"/>
      <c r="G147" s="1496"/>
      <c r="H147" s="1496"/>
      <c r="I147" s="1496"/>
      <c r="J147" s="1496"/>
      <c r="K147" s="1496"/>
      <c r="L147" s="1496"/>
      <c r="M147" s="1496"/>
      <c r="N147" s="1496"/>
      <c r="O147" s="1496"/>
      <c r="P147" s="1496"/>
      <c r="Q147" s="1496"/>
      <c r="R147" s="1496"/>
      <c r="S147" s="1496"/>
      <c r="T147" s="1496"/>
      <c r="U147" s="1496"/>
      <c r="V147" s="1496"/>
      <c r="W147" s="1496"/>
      <c r="X147" s="1496"/>
      <c r="Y147" s="1496"/>
      <c r="Z147" s="1496"/>
      <c r="AA147" s="1496"/>
      <c r="AB147" s="1496"/>
      <c r="AC147" s="1496"/>
      <c r="AD147" s="1496"/>
      <c r="AE147" s="1496"/>
      <c r="AF147" s="1496"/>
      <c r="AG147" s="1496"/>
      <c r="AH147" s="1496"/>
      <c r="AI147" s="1496"/>
      <c r="AJ147" s="1496"/>
      <c r="AK147" s="1496"/>
      <c r="AL147" s="1496"/>
      <c r="AM147" s="1496"/>
      <c r="AN147" s="1496"/>
    </row>
    <row r="148">
      <c r="A148" s="1496"/>
      <c r="B148" s="1496"/>
      <c r="C148" s="1496"/>
      <c r="D148" s="1496"/>
      <c r="E148" s="1496"/>
      <c r="F148" s="1496"/>
      <c r="G148" s="1496"/>
      <c r="H148" s="1496"/>
      <c r="I148" s="1496"/>
      <c r="J148" s="1496"/>
      <c r="K148" s="1496"/>
      <c r="L148" s="1496"/>
      <c r="M148" s="1496"/>
      <c r="N148" s="1496"/>
      <c r="O148" s="1496"/>
      <c r="P148" s="1496"/>
      <c r="Q148" s="1496"/>
      <c r="R148" s="1496"/>
      <c r="S148" s="1496"/>
      <c r="T148" s="1496"/>
      <c r="U148" s="1496"/>
      <c r="V148" s="1496"/>
      <c r="W148" s="1496"/>
      <c r="X148" s="1496"/>
      <c r="Y148" s="1496"/>
      <c r="Z148" s="1496"/>
      <c r="AA148" s="1496"/>
      <c r="AB148" s="1496"/>
      <c r="AC148" s="1496"/>
      <c r="AD148" s="1496"/>
      <c r="AE148" s="1496"/>
      <c r="AF148" s="1496"/>
      <c r="AG148" s="1496"/>
      <c r="AH148" s="1496"/>
      <c r="AI148" s="1496"/>
      <c r="AJ148" s="1496"/>
      <c r="AK148" s="1496"/>
      <c r="AL148" s="1496"/>
      <c r="AM148" s="1496"/>
      <c r="AN148" s="1496"/>
    </row>
    <row r="149">
      <c r="A149" s="1496"/>
      <c r="B149" s="1496"/>
      <c r="C149" s="1496"/>
      <c r="D149" s="1496"/>
      <c r="E149" s="1496"/>
      <c r="F149" s="1496"/>
      <c r="G149" s="1496"/>
      <c r="H149" s="1496"/>
      <c r="I149" s="1496"/>
      <c r="J149" s="1496"/>
      <c r="K149" s="1496"/>
      <c r="L149" s="1496"/>
      <c r="M149" s="1496"/>
      <c r="N149" s="1496"/>
      <c r="O149" s="1496"/>
      <c r="P149" s="1496"/>
      <c r="Q149" s="1496"/>
      <c r="R149" s="1496"/>
      <c r="S149" s="1496"/>
      <c r="T149" s="1496"/>
      <c r="U149" s="1496"/>
      <c r="V149" s="1496"/>
      <c r="W149" s="1496"/>
      <c r="X149" s="1496"/>
      <c r="Y149" s="1496"/>
      <c r="Z149" s="1496"/>
      <c r="AA149" s="1496"/>
      <c r="AB149" s="1496"/>
      <c r="AC149" s="1496"/>
      <c r="AD149" s="1496"/>
      <c r="AE149" s="1496"/>
      <c r="AF149" s="1496"/>
      <c r="AG149" s="1496"/>
      <c r="AH149" s="1496"/>
      <c r="AI149" s="1496"/>
      <c r="AJ149" s="1496"/>
      <c r="AK149" s="1496"/>
      <c r="AL149" s="1496"/>
      <c r="AM149" s="1496"/>
      <c r="AN149" s="1496"/>
    </row>
    <row r="150">
      <c r="A150" s="1496"/>
      <c r="B150" s="1496"/>
      <c r="C150" s="1496"/>
      <c r="D150" s="1496"/>
      <c r="E150" s="1496"/>
      <c r="F150" s="1496"/>
      <c r="G150" s="1496"/>
      <c r="H150" s="1496"/>
      <c r="I150" s="1496"/>
      <c r="J150" s="1496"/>
      <c r="K150" s="1496"/>
      <c r="L150" s="1496"/>
      <c r="M150" s="1496"/>
      <c r="N150" s="1496"/>
      <c r="O150" s="1496"/>
      <c r="P150" s="1496"/>
      <c r="Q150" s="1496"/>
      <c r="R150" s="1496"/>
      <c r="S150" s="1496"/>
      <c r="T150" s="1496"/>
      <c r="U150" s="1496"/>
      <c r="V150" s="1496"/>
      <c r="W150" s="1496"/>
      <c r="X150" s="1496"/>
      <c r="Y150" s="1496"/>
      <c r="Z150" s="1496"/>
      <c r="AA150" s="1496"/>
      <c r="AB150" s="1496"/>
      <c r="AC150" s="1496"/>
      <c r="AD150" s="1496"/>
      <c r="AE150" s="1496"/>
      <c r="AF150" s="1496"/>
      <c r="AG150" s="1496"/>
      <c r="AH150" s="1496"/>
      <c r="AI150" s="1496"/>
      <c r="AJ150" s="1496"/>
      <c r="AK150" s="1496"/>
      <c r="AL150" s="1496"/>
      <c r="AM150" s="1496"/>
      <c r="AN150" s="1496"/>
    </row>
    <row r="151">
      <c r="A151" s="1496"/>
      <c r="B151" s="1496"/>
      <c r="C151" s="1496"/>
      <c r="D151" s="1496"/>
      <c r="E151" s="1496"/>
      <c r="F151" s="1496"/>
      <c r="G151" s="1496"/>
      <c r="H151" s="1496"/>
      <c r="I151" s="1496"/>
      <c r="J151" s="1496"/>
      <c r="K151" s="1496"/>
      <c r="L151" s="1496"/>
      <c r="M151" s="1496"/>
      <c r="N151" s="1496"/>
      <c r="O151" s="1496"/>
      <c r="P151" s="1496"/>
      <c r="Q151" s="1496"/>
      <c r="R151" s="1496"/>
      <c r="S151" s="1496"/>
      <c r="T151" s="1496"/>
      <c r="U151" s="1496"/>
      <c r="V151" s="1496"/>
      <c r="W151" s="1496"/>
      <c r="X151" s="1496"/>
      <c r="Y151" s="1496"/>
      <c r="Z151" s="1496"/>
      <c r="AA151" s="1496"/>
      <c r="AB151" s="1496"/>
      <c r="AC151" s="1496"/>
      <c r="AD151" s="1496"/>
      <c r="AE151" s="1496"/>
      <c r="AF151" s="1496"/>
      <c r="AG151" s="1496"/>
      <c r="AH151" s="1496"/>
      <c r="AI151" s="1496"/>
      <c r="AJ151" s="1496"/>
      <c r="AK151" s="1496"/>
      <c r="AL151" s="1496"/>
      <c r="AM151" s="1496"/>
      <c r="AN151" s="1496"/>
    </row>
    <row r="152">
      <c r="A152" s="1496"/>
      <c r="B152" s="1496"/>
      <c r="C152" s="1496"/>
      <c r="D152" s="1496"/>
      <c r="E152" s="1496"/>
      <c r="F152" s="1496"/>
      <c r="G152" s="1496"/>
      <c r="H152" s="1496"/>
      <c r="I152" s="1496"/>
      <c r="J152" s="1496"/>
      <c r="K152" s="1496"/>
      <c r="L152" s="1496"/>
      <c r="M152" s="1496"/>
      <c r="N152" s="1496"/>
      <c r="O152" s="1496"/>
      <c r="P152" s="1496"/>
      <c r="Q152" s="1496"/>
      <c r="R152" s="1496"/>
      <c r="S152" s="1496"/>
      <c r="T152" s="1496"/>
      <c r="U152" s="1496"/>
      <c r="V152" s="1496"/>
      <c r="W152" s="1496"/>
      <c r="X152" s="1496"/>
      <c r="Y152" s="1496"/>
      <c r="Z152" s="1496"/>
      <c r="AA152" s="1496"/>
      <c r="AB152" s="1496"/>
      <c r="AC152" s="1496"/>
      <c r="AD152" s="1496"/>
      <c r="AE152" s="1496"/>
      <c r="AF152" s="1496"/>
      <c r="AG152" s="1496"/>
      <c r="AH152" s="1496"/>
      <c r="AI152" s="1496"/>
      <c r="AJ152" s="1496"/>
      <c r="AK152" s="1496"/>
      <c r="AL152" s="1496"/>
      <c r="AM152" s="1496"/>
      <c r="AN152" s="1496"/>
    </row>
    <row r="153">
      <c r="A153" s="1496"/>
      <c r="B153" s="1496"/>
      <c r="C153" s="1496"/>
      <c r="D153" s="1496"/>
      <c r="E153" s="1496"/>
      <c r="F153" s="1496"/>
      <c r="G153" s="1496"/>
      <c r="H153" s="1496"/>
      <c r="I153" s="1496"/>
      <c r="J153" s="1496"/>
      <c r="K153" s="1496"/>
      <c r="L153" s="1496"/>
      <c r="M153" s="1496"/>
      <c r="N153" s="1496"/>
      <c r="O153" s="1496"/>
      <c r="P153" s="1496"/>
      <c r="Q153" s="1496"/>
      <c r="R153" s="1496"/>
      <c r="S153" s="1496"/>
      <c r="T153" s="1496"/>
      <c r="U153" s="1496"/>
      <c r="V153" s="1496"/>
      <c r="W153" s="1496"/>
      <c r="X153" s="1496"/>
      <c r="Y153" s="1496"/>
      <c r="Z153" s="1496"/>
      <c r="AA153" s="1496"/>
      <c r="AB153" s="1496"/>
      <c r="AC153" s="1496"/>
      <c r="AD153" s="1496"/>
      <c r="AE153" s="1496"/>
      <c r="AF153" s="1496"/>
      <c r="AG153" s="1496"/>
      <c r="AH153" s="1496"/>
      <c r="AI153" s="1496"/>
      <c r="AJ153" s="1496"/>
      <c r="AK153" s="1496"/>
      <c r="AL153" s="1496"/>
      <c r="AM153" s="1496"/>
      <c r="AN153" s="1496"/>
    </row>
    <row r="154">
      <c r="A154" s="1496"/>
      <c r="B154" s="1496"/>
      <c r="C154" s="1496"/>
      <c r="D154" s="1496"/>
      <c r="E154" s="1496"/>
      <c r="F154" s="1496"/>
      <c r="G154" s="1496"/>
      <c r="H154" s="1496"/>
      <c r="I154" s="1496"/>
      <c r="J154" s="1496"/>
      <c r="K154" s="1496"/>
      <c r="L154" s="1496"/>
      <c r="M154" s="1496"/>
      <c r="N154" s="1496"/>
      <c r="O154" s="1496"/>
      <c r="P154" s="1496"/>
      <c r="Q154" s="1496"/>
      <c r="R154" s="1496"/>
      <c r="S154" s="1496"/>
      <c r="T154" s="1496"/>
      <c r="U154" s="1496"/>
      <c r="V154" s="1496"/>
      <c r="W154" s="1496"/>
      <c r="X154" s="1496"/>
      <c r="Y154" s="1496"/>
      <c r="Z154" s="1496"/>
      <c r="AA154" s="1496"/>
      <c r="AB154" s="1496"/>
      <c r="AC154" s="1496"/>
      <c r="AD154" s="1496"/>
      <c r="AE154" s="1496"/>
      <c r="AF154" s="1496"/>
      <c r="AG154" s="1496"/>
      <c r="AH154" s="1496"/>
      <c r="AI154" s="1496"/>
      <c r="AJ154" s="1496"/>
      <c r="AK154" s="1496"/>
      <c r="AL154" s="1496"/>
      <c r="AM154" s="1496"/>
      <c r="AN154" s="1496"/>
    </row>
    <row r="155">
      <c r="A155" s="1496"/>
      <c r="B155" s="1496"/>
      <c r="C155" s="1496"/>
      <c r="D155" s="1496"/>
      <c r="E155" s="1496"/>
      <c r="F155" s="1496"/>
      <c r="G155" s="1496"/>
      <c r="H155" s="1496"/>
      <c r="I155" s="1496"/>
      <c r="J155" s="1496"/>
      <c r="K155" s="1496"/>
      <c r="L155" s="1496"/>
      <c r="M155" s="1496"/>
      <c r="N155" s="1496"/>
      <c r="O155" s="1496"/>
      <c r="P155" s="1496"/>
      <c r="Q155" s="1496"/>
      <c r="R155" s="1496"/>
      <c r="S155" s="1496"/>
      <c r="T155" s="1496"/>
      <c r="U155" s="1496"/>
      <c r="V155" s="1496"/>
      <c r="W155" s="1496"/>
      <c r="X155" s="1496"/>
      <c r="Y155" s="1496"/>
      <c r="Z155" s="1496"/>
      <c r="AA155" s="1496"/>
      <c r="AB155" s="1496"/>
      <c r="AC155" s="1496"/>
      <c r="AD155" s="1496"/>
      <c r="AE155" s="1496"/>
      <c r="AF155" s="1496"/>
      <c r="AG155" s="1496"/>
      <c r="AH155" s="1496"/>
      <c r="AI155" s="1496"/>
      <c r="AJ155" s="1496"/>
      <c r="AK155" s="1496"/>
      <c r="AL155" s="1496"/>
      <c r="AM155" s="1496"/>
      <c r="AN155" s="1496"/>
    </row>
    <row r="156">
      <c r="A156" s="1496"/>
      <c r="B156" s="1496"/>
      <c r="C156" s="1496"/>
      <c r="D156" s="1496"/>
      <c r="E156" s="1496"/>
      <c r="F156" s="1496"/>
      <c r="G156" s="1496"/>
      <c r="H156" s="1496"/>
      <c r="I156" s="1496"/>
      <c r="J156" s="1496"/>
      <c r="K156" s="1496"/>
      <c r="L156" s="1496"/>
      <c r="M156" s="1496"/>
      <c r="N156" s="1496"/>
      <c r="O156" s="1496"/>
      <c r="P156" s="1496"/>
      <c r="Q156" s="1496"/>
      <c r="R156" s="1496"/>
      <c r="S156" s="1496"/>
      <c r="T156" s="1496"/>
      <c r="U156" s="1496"/>
      <c r="V156" s="1496"/>
      <c r="W156" s="1496"/>
      <c r="X156" s="1496"/>
      <c r="Y156" s="1496"/>
      <c r="Z156" s="1496"/>
      <c r="AA156" s="1496"/>
      <c r="AB156" s="1496"/>
      <c r="AC156" s="1496"/>
      <c r="AD156" s="1496"/>
      <c r="AE156" s="1496"/>
      <c r="AF156" s="1496"/>
      <c r="AG156" s="1496"/>
      <c r="AH156" s="1496"/>
      <c r="AI156" s="1496"/>
      <c r="AJ156" s="1496"/>
      <c r="AK156" s="1496"/>
      <c r="AL156" s="1496"/>
      <c r="AM156" s="1496"/>
      <c r="AN156" s="1496"/>
    </row>
    <row r="157">
      <c r="A157" s="1496"/>
      <c r="B157" s="1496"/>
      <c r="C157" s="1496"/>
      <c r="D157" s="1496"/>
      <c r="E157" s="1496"/>
      <c r="F157" s="1496"/>
      <c r="G157" s="1496"/>
      <c r="H157" s="1496"/>
      <c r="I157" s="1496"/>
      <c r="J157" s="1496"/>
      <c r="K157" s="1496"/>
      <c r="L157" s="1496"/>
      <c r="M157" s="1496"/>
      <c r="N157" s="1496"/>
      <c r="O157" s="1496"/>
      <c r="P157" s="1496"/>
      <c r="Q157" s="1496"/>
      <c r="R157" s="1496"/>
      <c r="S157" s="1496"/>
      <c r="T157" s="1496"/>
      <c r="U157" s="1496"/>
      <c r="V157" s="1496"/>
      <c r="W157" s="1496"/>
      <c r="X157" s="1496"/>
      <c r="Y157" s="1496"/>
      <c r="Z157" s="1496"/>
      <c r="AA157" s="1496"/>
      <c r="AB157" s="1496"/>
      <c r="AC157" s="1496"/>
      <c r="AD157" s="1496"/>
      <c r="AE157" s="1496"/>
      <c r="AF157" s="1496"/>
      <c r="AG157" s="1496"/>
      <c r="AH157" s="1496"/>
      <c r="AI157" s="1496"/>
      <c r="AJ157" s="1496"/>
      <c r="AK157" s="1496"/>
      <c r="AL157" s="1496"/>
      <c r="AM157" s="1496"/>
      <c r="AN157" s="1496"/>
    </row>
    <row r="158">
      <c r="A158" s="1496"/>
      <c r="B158" s="1496"/>
      <c r="C158" s="1496"/>
      <c r="D158" s="1496"/>
      <c r="E158" s="1496"/>
      <c r="F158" s="1496"/>
      <c r="G158" s="1496"/>
      <c r="H158" s="1496"/>
      <c r="I158" s="1496"/>
      <c r="J158" s="1496"/>
      <c r="K158" s="1496"/>
      <c r="L158" s="1496"/>
      <c r="M158" s="1496"/>
      <c r="N158" s="1496"/>
      <c r="O158" s="1496"/>
      <c r="P158" s="1496"/>
      <c r="Q158" s="1496"/>
      <c r="R158" s="1496"/>
      <c r="S158" s="1496"/>
      <c r="T158" s="1496"/>
      <c r="U158" s="1496"/>
      <c r="V158" s="1496"/>
      <c r="W158" s="1496"/>
      <c r="X158" s="1496"/>
      <c r="Y158" s="1496"/>
      <c r="Z158" s="1496"/>
      <c r="AA158" s="1496"/>
      <c r="AB158" s="1496"/>
      <c r="AC158" s="1496"/>
      <c r="AD158" s="1496"/>
      <c r="AE158" s="1496"/>
      <c r="AF158" s="1496"/>
      <c r="AG158" s="1496"/>
      <c r="AH158" s="1496"/>
      <c r="AI158" s="1496"/>
      <c r="AJ158" s="1496"/>
      <c r="AK158" s="1496"/>
      <c r="AL158" s="1496"/>
      <c r="AM158" s="1496"/>
      <c r="AN158" s="1496"/>
    </row>
    <row r="159">
      <c r="A159" s="1496"/>
      <c r="B159" s="1496"/>
      <c r="C159" s="1496"/>
      <c r="D159" s="1496"/>
      <c r="E159" s="1496"/>
      <c r="F159" s="1496"/>
      <c r="G159" s="1496"/>
      <c r="H159" s="1496"/>
      <c r="I159" s="1496"/>
      <c r="J159" s="1496"/>
      <c r="K159" s="1496"/>
      <c r="L159" s="1496"/>
      <c r="M159" s="1496"/>
      <c r="N159" s="1496"/>
      <c r="O159" s="1496"/>
      <c r="P159" s="1496"/>
      <c r="Q159" s="1496"/>
      <c r="R159" s="1496"/>
      <c r="S159" s="1496"/>
      <c r="T159" s="1496"/>
      <c r="U159" s="1496"/>
      <c r="V159" s="1496"/>
      <c r="W159" s="1496"/>
      <c r="X159" s="1496"/>
      <c r="Y159" s="1496"/>
      <c r="Z159" s="1496"/>
      <c r="AA159" s="1496"/>
      <c r="AB159" s="1496"/>
      <c r="AC159" s="1496"/>
      <c r="AD159" s="1496"/>
      <c r="AE159" s="1496"/>
      <c r="AF159" s="1496"/>
      <c r="AG159" s="1496"/>
      <c r="AH159" s="1496"/>
      <c r="AI159" s="1496"/>
      <c r="AJ159" s="1496"/>
      <c r="AK159" s="1496"/>
      <c r="AL159" s="1496"/>
      <c r="AM159" s="1496"/>
      <c r="AN159" s="1496"/>
    </row>
    <row r="160">
      <c r="A160" s="1496"/>
      <c r="B160" s="1496"/>
      <c r="C160" s="1496"/>
      <c r="D160" s="1496"/>
      <c r="E160" s="1496"/>
      <c r="F160" s="1496"/>
      <c r="G160" s="1496"/>
      <c r="H160" s="1496"/>
      <c r="I160" s="1496"/>
      <c r="J160" s="1496"/>
      <c r="K160" s="1496"/>
      <c r="L160" s="1496"/>
      <c r="M160" s="1496"/>
      <c r="N160" s="1496"/>
      <c r="O160" s="1496"/>
      <c r="P160" s="1496"/>
      <c r="Q160" s="1496"/>
      <c r="R160" s="1496"/>
      <c r="S160" s="1496"/>
      <c r="T160" s="1496"/>
      <c r="U160" s="1496"/>
      <c r="V160" s="1496"/>
      <c r="W160" s="1496"/>
      <c r="X160" s="1496"/>
      <c r="Y160" s="1496"/>
      <c r="Z160" s="1496"/>
      <c r="AA160" s="1496"/>
      <c r="AB160" s="1496"/>
      <c r="AC160" s="1496"/>
      <c r="AD160" s="1496"/>
      <c r="AE160" s="1496"/>
      <c r="AF160" s="1496"/>
      <c r="AG160" s="1496"/>
      <c r="AH160" s="1496"/>
      <c r="AI160" s="1496"/>
      <c r="AJ160" s="1496"/>
      <c r="AK160" s="1496"/>
      <c r="AL160" s="1496"/>
      <c r="AM160" s="1496"/>
      <c r="AN160" s="1496"/>
    </row>
    <row r="161">
      <c r="A161" s="1496"/>
      <c r="B161" s="1496"/>
      <c r="C161" s="1496"/>
      <c r="D161" s="1496"/>
      <c r="E161" s="1496"/>
      <c r="F161" s="1496"/>
      <c r="G161" s="1496"/>
      <c r="H161" s="1496"/>
      <c r="I161" s="1496"/>
      <c r="J161" s="1496"/>
      <c r="K161" s="1496"/>
      <c r="L161" s="1496"/>
      <c r="M161" s="1496"/>
      <c r="N161" s="1496"/>
      <c r="O161" s="1496"/>
      <c r="P161" s="1496"/>
      <c r="Q161" s="1496"/>
      <c r="R161" s="1496"/>
      <c r="S161" s="1496"/>
      <c r="T161" s="1496"/>
      <c r="U161" s="1496"/>
      <c r="V161" s="1496"/>
      <c r="W161" s="1496"/>
      <c r="X161" s="1496"/>
      <c r="Y161" s="1496"/>
      <c r="Z161" s="1496"/>
      <c r="AA161" s="1496"/>
      <c r="AB161" s="1496"/>
      <c r="AC161" s="1496"/>
      <c r="AD161" s="1496"/>
      <c r="AE161" s="1496"/>
      <c r="AF161" s="1496"/>
      <c r="AG161" s="1496"/>
      <c r="AH161" s="1496"/>
      <c r="AI161" s="1496"/>
      <c r="AJ161" s="1496"/>
      <c r="AK161" s="1496"/>
      <c r="AL161" s="1496"/>
      <c r="AM161" s="1496"/>
      <c r="AN161" s="1496"/>
    </row>
    <row r="162">
      <c r="A162" s="1496"/>
      <c r="B162" s="1496"/>
      <c r="C162" s="1496"/>
      <c r="D162" s="1496"/>
      <c r="E162" s="1496"/>
      <c r="F162" s="1496"/>
      <c r="G162" s="1496"/>
      <c r="H162" s="1496"/>
      <c r="I162" s="1496"/>
      <c r="J162" s="1496"/>
      <c r="K162" s="1496"/>
      <c r="L162" s="1496"/>
      <c r="M162" s="1496"/>
      <c r="N162" s="1496"/>
      <c r="O162" s="1496"/>
      <c r="P162" s="1496"/>
      <c r="Q162" s="1496"/>
      <c r="R162" s="1496"/>
      <c r="S162" s="1496"/>
      <c r="T162" s="1496"/>
      <c r="U162" s="1496"/>
      <c r="V162" s="1496"/>
      <c r="W162" s="1496"/>
      <c r="X162" s="1496"/>
      <c r="Y162" s="1496"/>
      <c r="Z162" s="1496"/>
      <c r="AA162" s="1496"/>
      <c r="AB162" s="1496"/>
      <c r="AC162" s="1496"/>
      <c r="AD162" s="1496"/>
      <c r="AE162" s="1496"/>
      <c r="AF162" s="1496"/>
      <c r="AG162" s="1496"/>
      <c r="AH162" s="1496"/>
      <c r="AI162" s="1496"/>
      <c r="AJ162" s="1496"/>
      <c r="AK162" s="1496"/>
      <c r="AL162" s="1496"/>
      <c r="AM162" s="1496"/>
      <c r="AN162" s="1496"/>
    </row>
    <row r="163">
      <c r="A163" s="1496"/>
      <c r="B163" s="1496"/>
      <c r="C163" s="1496"/>
      <c r="D163" s="1496"/>
      <c r="E163" s="1496"/>
      <c r="F163" s="1496"/>
      <c r="G163" s="1496"/>
      <c r="H163" s="1496"/>
      <c r="I163" s="1496"/>
      <c r="J163" s="1496"/>
      <c r="K163" s="1496"/>
      <c r="L163" s="1496"/>
      <c r="M163" s="1496"/>
      <c r="N163" s="1496"/>
      <c r="O163" s="1496"/>
      <c r="P163" s="1496"/>
      <c r="Q163" s="1496"/>
      <c r="R163" s="1496"/>
      <c r="S163" s="1496"/>
      <c r="T163" s="1496"/>
      <c r="U163" s="1496"/>
      <c r="V163" s="1496"/>
      <c r="W163" s="1496"/>
      <c r="X163" s="1496"/>
      <c r="Y163" s="1496"/>
      <c r="Z163" s="1496"/>
      <c r="AA163" s="1496"/>
      <c r="AB163" s="1496"/>
      <c r="AC163" s="1496"/>
      <c r="AD163" s="1496"/>
      <c r="AE163" s="1496"/>
      <c r="AF163" s="1496"/>
      <c r="AG163" s="1496"/>
      <c r="AH163" s="1496"/>
      <c r="AI163" s="1496"/>
      <c r="AJ163" s="1496"/>
      <c r="AK163" s="1496"/>
      <c r="AL163" s="1496"/>
      <c r="AM163" s="1496"/>
      <c r="AN163" s="1496"/>
    </row>
    <row r="164">
      <c r="A164" s="1496"/>
      <c r="B164" s="1496"/>
      <c r="C164" s="1496"/>
      <c r="D164" s="1496"/>
      <c r="E164" s="1496"/>
      <c r="F164" s="1496"/>
      <c r="G164" s="1496"/>
      <c r="H164" s="1496"/>
      <c r="I164" s="1496"/>
      <c r="J164" s="1496"/>
      <c r="K164" s="1496"/>
      <c r="L164" s="1496"/>
      <c r="M164" s="1496"/>
      <c r="N164" s="1496"/>
      <c r="O164" s="1496"/>
      <c r="P164" s="1496"/>
      <c r="Q164" s="1496"/>
      <c r="R164" s="1496"/>
      <c r="S164" s="1496"/>
      <c r="T164" s="1496"/>
      <c r="U164" s="1496"/>
      <c r="V164" s="1496"/>
      <c r="W164" s="1496"/>
      <c r="X164" s="1496"/>
      <c r="Y164" s="1496"/>
      <c r="Z164" s="1496"/>
      <c r="AA164" s="1496"/>
      <c r="AB164" s="1496"/>
      <c r="AC164" s="1496"/>
      <c r="AD164" s="1496"/>
      <c r="AE164" s="1496"/>
      <c r="AF164" s="1496"/>
      <c r="AG164" s="1496"/>
      <c r="AH164" s="1496"/>
      <c r="AI164" s="1496"/>
      <c r="AJ164" s="1496"/>
      <c r="AK164" s="1496"/>
      <c r="AL164" s="1496"/>
      <c r="AM164" s="1496"/>
      <c r="AN164" s="1496"/>
    </row>
    <row r="165">
      <c r="A165" s="1496"/>
      <c r="B165" s="1496"/>
      <c r="C165" s="1496"/>
      <c r="D165" s="1496"/>
      <c r="E165" s="1496"/>
      <c r="F165" s="1496"/>
      <c r="G165" s="1496"/>
      <c r="H165" s="1496"/>
      <c r="I165" s="1496"/>
      <c r="J165" s="1496"/>
      <c r="K165" s="1496"/>
      <c r="L165" s="1496"/>
      <c r="M165" s="1496"/>
      <c r="N165" s="1496"/>
      <c r="O165" s="1496"/>
      <c r="P165" s="1496"/>
      <c r="Q165" s="1496"/>
      <c r="R165" s="1496"/>
      <c r="S165" s="1496"/>
      <c r="T165" s="1496"/>
      <c r="U165" s="1496"/>
      <c r="V165" s="1496"/>
      <c r="W165" s="1496"/>
      <c r="X165" s="1496"/>
      <c r="Y165" s="1496"/>
      <c r="Z165" s="1496"/>
      <c r="AA165" s="1496"/>
      <c r="AB165" s="1496"/>
      <c r="AC165" s="1496"/>
      <c r="AD165" s="1496"/>
      <c r="AE165" s="1496"/>
      <c r="AF165" s="1496"/>
      <c r="AG165" s="1496"/>
      <c r="AH165" s="1496"/>
      <c r="AI165" s="1496"/>
      <c r="AJ165" s="1496"/>
      <c r="AK165" s="1496"/>
      <c r="AL165" s="1496"/>
      <c r="AM165" s="1496"/>
      <c r="AN165" s="1496"/>
    </row>
    <row r="166">
      <c r="A166" s="1496"/>
      <c r="B166" s="1496"/>
      <c r="C166" s="1496"/>
      <c r="D166" s="1496"/>
      <c r="E166" s="1496"/>
      <c r="F166" s="1496"/>
      <c r="G166" s="1496"/>
      <c r="H166" s="1496"/>
      <c r="I166" s="1496"/>
      <c r="J166" s="1496"/>
      <c r="K166" s="1496"/>
      <c r="L166" s="1496"/>
      <c r="M166" s="1496"/>
      <c r="N166" s="1496"/>
      <c r="O166" s="1496"/>
      <c r="P166" s="1496"/>
      <c r="Q166" s="1496"/>
      <c r="R166" s="1496"/>
      <c r="S166" s="1496"/>
      <c r="T166" s="1496"/>
      <c r="U166" s="1496"/>
      <c r="V166" s="1496"/>
      <c r="W166" s="1496"/>
      <c r="X166" s="1496"/>
      <c r="Y166" s="1496"/>
      <c r="Z166" s="1496"/>
      <c r="AA166" s="1496"/>
      <c r="AB166" s="1496"/>
      <c r="AC166" s="1496"/>
      <c r="AD166" s="1496"/>
      <c r="AE166" s="1496"/>
      <c r="AF166" s="1496"/>
      <c r="AG166" s="1496"/>
      <c r="AH166" s="1496"/>
      <c r="AI166" s="1496"/>
      <c r="AJ166" s="1496"/>
      <c r="AK166" s="1496"/>
      <c r="AL166" s="1496"/>
      <c r="AM166" s="1496"/>
      <c r="AN166" s="1496"/>
    </row>
    <row r="167">
      <c r="A167" s="1496"/>
      <c r="B167" s="1496"/>
      <c r="C167" s="1496"/>
      <c r="D167" s="1496"/>
      <c r="E167" s="1496"/>
      <c r="F167" s="1496"/>
      <c r="G167" s="1496"/>
      <c r="H167" s="1496"/>
      <c r="I167" s="1496"/>
      <c r="J167" s="1496"/>
      <c r="K167" s="1496"/>
      <c r="L167" s="1496"/>
      <c r="M167" s="1496"/>
      <c r="N167" s="1496"/>
      <c r="O167" s="1496"/>
      <c r="P167" s="1496"/>
      <c r="Q167" s="1496"/>
      <c r="R167" s="1496"/>
      <c r="S167" s="1496"/>
      <c r="T167" s="1496"/>
      <c r="U167" s="1496"/>
      <c r="V167" s="1496"/>
      <c r="W167" s="1496"/>
      <c r="X167" s="1496"/>
      <c r="Y167" s="1496"/>
      <c r="Z167" s="1496"/>
      <c r="AA167" s="1496"/>
      <c r="AB167" s="1496"/>
      <c r="AC167" s="1496"/>
      <c r="AD167" s="1496"/>
      <c r="AE167" s="1496"/>
      <c r="AF167" s="1496"/>
      <c r="AG167" s="1496"/>
      <c r="AH167" s="1496"/>
      <c r="AI167" s="1496"/>
      <c r="AJ167" s="1496"/>
      <c r="AK167" s="1496"/>
      <c r="AL167" s="1496"/>
      <c r="AM167" s="1496"/>
      <c r="AN167" s="1496"/>
    </row>
    <row r="168">
      <c r="A168" s="1496"/>
      <c r="B168" s="1496"/>
      <c r="C168" s="1496"/>
      <c r="D168" s="1496"/>
      <c r="E168" s="1496"/>
      <c r="F168" s="1496"/>
      <c r="G168" s="1496"/>
      <c r="H168" s="1496"/>
      <c r="I168" s="1496"/>
      <c r="J168" s="1496"/>
      <c r="K168" s="1496"/>
      <c r="L168" s="1496"/>
      <c r="M168" s="1496"/>
      <c r="N168" s="1496"/>
      <c r="O168" s="1496"/>
      <c r="P168" s="1496"/>
      <c r="Q168" s="1496"/>
      <c r="R168" s="1496"/>
      <c r="S168" s="1496"/>
      <c r="T168" s="1496"/>
      <c r="U168" s="1496"/>
      <c r="V168" s="1496"/>
      <c r="W168" s="1496"/>
      <c r="X168" s="1496"/>
      <c r="Y168" s="1496"/>
      <c r="Z168" s="1496"/>
      <c r="AA168" s="1496"/>
      <c r="AB168" s="1496"/>
      <c r="AC168" s="1496"/>
      <c r="AD168" s="1496"/>
      <c r="AE168" s="1496"/>
      <c r="AF168" s="1496"/>
      <c r="AG168" s="1496"/>
      <c r="AH168" s="1496"/>
      <c r="AI168" s="1496"/>
      <c r="AJ168" s="1496"/>
      <c r="AK168" s="1496"/>
      <c r="AL168" s="1496"/>
      <c r="AM168" s="1496"/>
      <c r="AN168" s="1496"/>
    </row>
    <row r="169">
      <c r="A169" s="1496"/>
      <c r="B169" s="1496"/>
      <c r="C169" s="1496"/>
      <c r="D169" s="1496"/>
      <c r="E169" s="1496"/>
      <c r="F169" s="1496"/>
      <c r="G169" s="1496"/>
      <c r="H169" s="1496"/>
      <c r="I169" s="1496"/>
      <c r="J169" s="1496"/>
      <c r="K169" s="1496"/>
      <c r="L169" s="1496"/>
      <c r="M169" s="1496"/>
      <c r="N169" s="1496"/>
      <c r="O169" s="1496"/>
      <c r="P169" s="1496"/>
      <c r="Q169" s="1496"/>
      <c r="R169" s="1496"/>
      <c r="S169" s="1496"/>
      <c r="T169" s="1496"/>
      <c r="U169" s="1496"/>
      <c r="V169" s="1496"/>
      <c r="W169" s="1496"/>
      <c r="X169" s="1496"/>
      <c r="Y169" s="1496"/>
      <c r="Z169" s="1496"/>
      <c r="AA169" s="1496"/>
      <c r="AB169" s="1496"/>
      <c r="AC169" s="1496"/>
      <c r="AD169" s="1496"/>
      <c r="AE169" s="1496"/>
      <c r="AF169" s="1496"/>
      <c r="AG169" s="1496"/>
      <c r="AH169" s="1496"/>
      <c r="AI169" s="1496"/>
      <c r="AJ169" s="1496"/>
      <c r="AK169" s="1496"/>
      <c r="AL169" s="1496"/>
      <c r="AM169" s="1496"/>
      <c r="AN169" s="1496"/>
    </row>
    <row r="170">
      <c r="A170" s="1496"/>
      <c r="B170" s="1496"/>
      <c r="C170" s="1496"/>
      <c r="D170" s="1496"/>
      <c r="E170" s="1496"/>
      <c r="F170" s="1496"/>
      <c r="G170" s="1496"/>
      <c r="H170" s="1496"/>
      <c r="I170" s="1496"/>
      <c r="J170" s="1496"/>
      <c r="K170" s="1496"/>
      <c r="L170" s="1496"/>
      <c r="M170" s="1496"/>
      <c r="N170" s="1496"/>
      <c r="O170" s="1496"/>
      <c r="P170" s="1496"/>
      <c r="Q170" s="1496"/>
      <c r="R170" s="1496"/>
      <c r="S170" s="1496"/>
      <c r="T170" s="1496"/>
      <c r="U170" s="1496"/>
      <c r="V170" s="1496"/>
      <c r="W170" s="1496"/>
      <c r="X170" s="1496"/>
      <c r="Y170" s="1496"/>
      <c r="Z170" s="1496"/>
      <c r="AA170" s="1496"/>
      <c r="AB170" s="1496"/>
      <c r="AC170" s="1496"/>
      <c r="AD170" s="1496"/>
      <c r="AE170" s="1496"/>
      <c r="AF170" s="1496"/>
      <c r="AG170" s="1496"/>
      <c r="AH170" s="1496"/>
      <c r="AI170" s="1496"/>
      <c r="AJ170" s="1496"/>
      <c r="AK170" s="1496"/>
      <c r="AL170" s="1496"/>
      <c r="AM170" s="1496"/>
      <c r="AN170" s="1496"/>
    </row>
    <row r="171">
      <c r="A171" s="1496"/>
      <c r="B171" s="1496"/>
      <c r="C171" s="1496"/>
      <c r="D171" s="1496"/>
      <c r="E171" s="1496"/>
      <c r="F171" s="1496"/>
      <c r="G171" s="1496"/>
      <c r="H171" s="1496"/>
      <c r="I171" s="1496"/>
      <c r="J171" s="1496"/>
      <c r="K171" s="1496"/>
      <c r="L171" s="1496"/>
      <c r="M171" s="1496"/>
      <c r="N171" s="1496"/>
      <c r="O171" s="1496"/>
      <c r="P171" s="1496"/>
      <c r="Q171" s="1496"/>
      <c r="R171" s="1496"/>
      <c r="S171" s="1496"/>
      <c r="T171" s="1496"/>
      <c r="U171" s="1496"/>
      <c r="V171" s="1496"/>
      <c r="W171" s="1496"/>
      <c r="X171" s="1496"/>
      <c r="Y171" s="1496"/>
      <c r="Z171" s="1496"/>
      <c r="AA171" s="1496"/>
      <c r="AB171" s="1496"/>
      <c r="AC171" s="1496"/>
      <c r="AD171" s="1496"/>
      <c r="AE171" s="1496"/>
      <c r="AF171" s="1496"/>
      <c r="AG171" s="1496"/>
      <c r="AH171" s="1496"/>
      <c r="AI171" s="1496"/>
      <c r="AJ171" s="1496"/>
      <c r="AK171" s="1496"/>
      <c r="AL171" s="1496"/>
      <c r="AM171" s="1496"/>
      <c r="AN171" s="1496"/>
    </row>
    <row r="172">
      <c r="A172" s="1496"/>
      <c r="B172" s="1496"/>
      <c r="C172" s="1496"/>
      <c r="D172" s="1496"/>
      <c r="E172" s="1496"/>
      <c r="F172" s="1496"/>
      <c r="G172" s="1496"/>
      <c r="H172" s="1496"/>
      <c r="I172" s="1496"/>
      <c r="J172" s="1496"/>
      <c r="K172" s="1496"/>
      <c r="L172" s="1496"/>
      <c r="M172" s="1496"/>
      <c r="N172" s="1496"/>
      <c r="O172" s="1496"/>
      <c r="P172" s="1496"/>
      <c r="Q172" s="1496"/>
      <c r="R172" s="1496"/>
      <c r="S172" s="1496"/>
      <c r="T172" s="1496"/>
      <c r="U172" s="1496"/>
      <c r="V172" s="1496"/>
      <c r="W172" s="1496"/>
      <c r="X172" s="1496"/>
      <c r="Y172" s="1496"/>
      <c r="Z172" s="1496"/>
      <c r="AA172" s="1496"/>
      <c r="AB172" s="1496"/>
      <c r="AC172" s="1496"/>
      <c r="AD172" s="1496"/>
      <c r="AE172" s="1496"/>
      <c r="AF172" s="1496"/>
      <c r="AG172" s="1496"/>
      <c r="AH172" s="1496"/>
      <c r="AI172" s="1496"/>
      <c r="AJ172" s="1496"/>
      <c r="AK172" s="1496"/>
      <c r="AL172" s="1496"/>
      <c r="AM172" s="1496"/>
      <c r="AN172" s="1496"/>
    </row>
    <row r="173">
      <c r="A173" s="1496"/>
      <c r="B173" s="1496"/>
      <c r="C173" s="1496"/>
      <c r="D173" s="1496"/>
      <c r="E173" s="1496"/>
      <c r="F173" s="1496"/>
      <c r="G173" s="1496"/>
      <c r="H173" s="1496"/>
      <c r="I173" s="1496"/>
      <c r="J173" s="1496"/>
      <c r="K173" s="1496"/>
      <c r="L173" s="1496"/>
      <c r="M173" s="1496"/>
      <c r="N173" s="1496"/>
      <c r="O173" s="1496"/>
      <c r="P173" s="1496"/>
      <c r="Q173" s="1496"/>
      <c r="R173" s="1496"/>
      <c r="S173" s="1496"/>
      <c r="T173" s="1496"/>
      <c r="U173" s="1496"/>
      <c r="V173" s="1496"/>
      <c r="W173" s="1496"/>
      <c r="X173" s="1496"/>
      <c r="Y173" s="1496"/>
      <c r="Z173" s="1496"/>
      <c r="AA173" s="1496"/>
      <c r="AB173" s="1496"/>
      <c r="AC173" s="1496"/>
      <c r="AD173" s="1496"/>
      <c r="AE173" s="1496"/>
      <c r="AF173" s="1496"/>
      <c r="AG173" s="1496"/>
      <c r="AH173" s="1496"/>
      <c r="AI173" s="1496"/>
      <c r="AJ173" s="1496"/>
      <c r="AK173" s="1496"/>
      <c r="AL173" s="1496"/>
      <c r="AM173" s="1496"/>
      <c r="AN173" s="1496"/>
    </row>
    <row r="174">
      <c r="A174" s="1496"/>
      <c r="B174" s="1496"/>
      <c r="C174" s="1496"/>
      <c r="D174" s="1496"/>
      <c r="E174" s="1496"/>
      <c r="F174" s="1496"/>
      <c r="G174" s="1496"/>
      <c r="H174" s="1496"/>
      <c r="I174" s="1496"/>
      <c r="J174" s="1496"/>
      <c r="K174" s="1496"/>
      <c r="L174" s="1496"/>
      <c r="M174" s="1496"/>
      <c r="N174" s="1496"/>
      <c r="O174" s="1496"/>
      <c r="P174" s="1496"/>
      <c r="Q174" s="1496"/>
      <c r="R174" s="1496"/>
      <c r="S174" s="1496"/>
      <c r="T174" s="1496"/>
      <c r="U174" s="1496"/>
      <c r="V174" s="1496"/>
      <c r="W174" s="1496"/>
      <c r="X174" s="1496"/>
      <c r="Y174" s="1496"/>
      <c r="Z174" s="1496"/>
      <c r="AA174" s="1496"/>
      <c r="AB174" s="1496"/>
      <c r="AC174" s="1496"/>
      <c r="AD174" s="1496"/>
      <c r="AE174" s="1496"/>
      <c r="AF174" s="1496"/>
      <c r="AG174" s="1496"/>
      <c r="AH174" s="1496"/>
      <c r="AI174" s="1496"/>
      <c r="AJ174" s="1496"/>
      <c r="AK174" s="1496"/>
      <c r="AL174" s="1496"/>
      <c r="AM174" s="1496"/>
      <c r="AN174" s="1496"/>
    </row>
    <row r="175">
      <c r="A175" s="1496"/>
      <c r="B175" s="1496"/>
      <c r="C175" s="1496"/>
      <c r="D175" s="1496"/>
      <c r="E175" s="1496"/>
      <c r="F175" s="1496"/>
      <c r="G175" s="1496"/>
      <c r="H175" s="1496"/>
      <c r="I175" s="1496"/>
      <c r="J175" s="1496"/>
      <c r="K175" s="1496"/>
      <c r="L175" s="1496"/>
      <c r="M175" s="1496"/>
      <c r="N175" s="1496"/>
      <c r="O175" s="1496"/>
      <c r="P175" s="1496"/>
      <c r="Q175" s="1496"/>
      <c r="R175" s="1496"/>
      <c r="S175" s="1496"/>
      <c r="T175" s="1496"/>
      <c r="U175" s="1496"/>
      <c r="V175" s="1496"/>
      <c r="W175" s="1496"/>
      <c r="X175" s="1496"/>
      <c r="Y175" s="1496"/>
      <c r="Z175" s="1496"/>
      <c r="AA175" s="1496"/>
      <c r="AB175" s="1496"/>
      <c r="AC175" s="1496"/>
      <c r="AD175" s="1496"/>
      <c r="AE175" s="1496"/>
      <c r="AF175" s="1496"/>
      <c r="AG175" s="1496"/>
      <c r="AH175" s="1496"/>
      <c r="AI175" s="1496"/>
      <c r="AJ175" s="1496"/>
      <c r="AK175" s="1496"/>
      <c r="AL175" s="1496"/>
      <c r="AM175" s="1496"/>
      <c r="AN175" s="1496"/>
    </row>
    <row r="176">
      <c r="A176" s="1496"/>
      <c r="B176" s="1496"/>
      <c r="C176" s="1496"/>
      <c r="D176" s="1496"/>
      <c r="E176" s="1496"/>
      <c r="F176" s="1496"/>
      <c r="G176" s="1496"/>
      <c r="H176" s="1496"/>
      <c r="I176" s="1496"/>
      <c r="J176" s="1496"/>
      <c r="K176" s="1496"/>
      <c r="L176" s="1496"/>
      <c r="M176" s="1496"/>
      <c r="N176" s="1496"/>
      <c r="O176" s="1496"/>
      <c r="P176" s="1496"/>
      <c r="Q176" s="1496"/>
      <c r="R176" s="1496"/>
      <c r="S176" s="1496"/>
      <c r="T176" s="1496"/>
      <c r="U176" s="1496"/>
      <c r="V176" s="1496"/>
      <c r="W176" s="1496"/>
      <c r="X176" s="1496"/>
      <c r="Y176" s="1496"/>
      <c r="Z176" s="1496"/>
      <c r="AA176" s="1496"/>
      <c r="AB176" s="1496"/>
      <c r="AC176" s="1496"/>
      <c r="AD176" s="1496"/>
      <c r="AE176" s="1496"/>
      <c r="AF176" s="1496"/>
      <c r="AG176" s="1496"/>
      <c r="AH176" s="1496"/>
      <c r="AI176" s="1496"/>
      <c r="AJ176" s="1496"/>
      <c r="AK176" s="1496"/>
      <c r="AL176" s="1496"/>
      <c r="AM176" s="1496"/>
      <c r="AN176" s="1496"/>
    </row>
    <row r="177">
      <c r="A177" s="1496"/>
      <c r="B177" s="1496"/>
      <c r="C177" s="1496"/>
      <c r="D177" s="1496"/>
      <c r="E177" s="1496"/>
      <c r="F177" s="1496"/>
      <c r="G177" s="1496"/>
      <c r="H177" s="1496"/>
      <c r="I177" s="1496"/>
      <c r="J177" s="1496"/>
      <c r="K177" s="1496"/>
      <c r="L177" s="1496"/>
      <c r="M177" s="1496"/>
      <c r="N177" s="1496"/>
      <c r="O177" s="1496"/>
      <c r="P177" s="1496"/>
      <c r="Q177" s="1496"/>
      <c r="R177" s="1496"/>
      <c r="S177" s="1496"/>
      <c r="T177" s="1496"/>
      <c r="U177" s="1496"/>
      <c r="V177" s="1496"/>
      <c r="W177" s="1496"/>
      <c r="X177" s="1496"/>
      <c r="Y177" s="1496"/>
      <c r="Z177" s="1496"/>
      <c r="AA177" s="1496"/>
      <c r="AB177" s="1496"/>
      <c r="AC177" s="1496"/>
      <c r="AD177" s="1496"/>
      <c r="AE177" s="1496"/>
      <c r="AF177" s="1496"/>
      <c r="AG177" s="1496"/>
      <c r="AH177" s="1496"/>
      <c r="AI177" s="1496"/>
      <c r="AJ177" s="1496"/>
      <c r="AK177" s="1496"/>
      <c r="AL177" s="1496"/>
      <c r="AM177" s="1496"/>
      <c r="AN177" s="1496"/>
    </row>
    <row r="178">
      <c r="A178" s="1496"/>
      <c r="B178" s="1496"/>
      <c r="C178" s="1496"/>
      <c r="D178" s="1496"/>
      <c r="E178" s="1496"/>
      <c r="F178" s="1496"/>
      <c r="G178" s="1496"/>
      <c r="H178" s="1496"/>
      <c r="I178" s="1496"/>
      <c r="J178" s="1496"/>
      <c r="K178" s="1496"/>
      <c r="L178" s="1496"/>
      <c r="M178" s="1496"/>
      <c r="N178" s="1496"/>
      <c r="O178" s="1496"/>
      <c r="P178" s="1496"/>
      <c r="Q178" s="1496"/>
      <c r="R178" s="1496"/>
      <c r="S178" s="1496"/>
      <c r="T178" s="1496"/>
      <c r="U178" s="1496"/>
      <c r="V178" s="1496"/>
      <c r="W178" s="1496"/>
      <c r="X178" s="1496"/>
      <c r="Y178" s="1496"/>
      <c r="Z178" s="1496"/>
      <c r="AA178" s="1496"/>
      <c r="AB178" s="1496"/>
      <c r="AC178" s="1496"/>
      <c r="AD178" s="1496"/>
      <c r="AE178" s="1496"/>
      <c r="AF178" s="1496"/>
      <c r="AG178" s="1496"/>
      <c r="AH178" s="1496"/>
      <c r="AI178" s="1496"/>
      <c r="AJ178" s="1496"/>
      <c r="AK178" s="1496"/>
      <c r="AL178" s="1496"/>
      <c r="AM178" s="1496"/>
      <c r="AN178" s="1496"/>
    </row>
    <row r="179">
      <c r="A179" s="1496"/>
      <c r="B179" s="1496"/>
      <c r="C179" s="1496"/>
      <c r="D179" s="1496"/>
      <c r="E179" s="1496"/>
      <c r="F179" s="1496"/>
      <c r="G179" s="1496"/>
      <c r="H179" s="1496"/>
      <c r="I179" s="1496"/>
      <c r="J179" s="1496"/>
      <c r="K179" s="1496"/>
      <c r="L179" s="1496"/>
      <c r="M179" s="1496"/>
      <c r="N179" s="1496"/>
      <c r="O179" s="1496"/>
      <c r="P179" s="1496"/>
      <c r="Q179" s="1496"/>
      <c r="R179" s="1496"/>
      <c r="S179" s="1496"/>
      <c r="T179" s="1496"/>
      <c r="U179" s="1496"/>
      <c r="V179" s="1496"/>
      <c r="W179" s="1496"/>
      <c r="X179" s="1496"/>
      <c r="Y179" s="1496"/>
      <c r="Z179" s="1496"/>
      <c r="AA179" s="1496"/>
      <c r="AB179" s="1496"/>
      <c r="AC179" s="1496"/>
      <c r="AD179" s="1496"/>
      <c r="AE179" s="1496"/>
      <c r="AF179" s="1496"/>
      <c r="AG179" s="1496"/>
      <c r="AH179" s="1496"/>
      <c r="AI179" s="1496"/>
      <c r="AJ179" s="1496"/>
      <c r="AK179" s="1496"/>
      <c r="AL179" s="1496"/>
      <c r="AM179" s="1496"/>
      <c r="AN179" s="1496"/>
    </row>
    <row r="180">
      <c r="A180" s="1496"/>
      <c r="B180" s="1496"/>
      <c r="C180" s="1496"/>
      <c r="D180" s="1496"/>
      <c r="E180" s="1496"/>
      <c r="F180" s="1496"/>
      <c r="G180" s="1496"/>
      <c r="H180" s="1496"/>
      <c r="I180" s="1496"/>
      <c r="J180" s="1496"/>
      <c r="K180" s="1496"/>
      <c r="L180" s="1496"/>
      <c r="M180" s="1496"/>
      <c r="N180" s="1496"/>
      <c r="O180" s="1496"/>
      <c r="P180" s="1496"/>
      <c r="Q180" s="1496"/>
      <c r="R180" s="1496"/>
      <c r="S180" s="1496"/>
      <c r="T180" s="1496"/>
      <c r="U180" s="1496"/>
      <c r="V180" s="1496"/>
      <c r="W180" s="1496"/>
      <c r="X180" s="1496"/>
      <c r="Y180" s="1496"/>
      <c r="Z180" s="1496"/>
      <c r="AA180" s="1496"/>
      <c r="AB180" s="1496"/>
      <c r="AC180" s="1496"/>
      <c r="AD180" s="1496"/>
      <c r="AE180" s="1496"/>
      <c r="AF180" s="1496"/>
      <c r="AG180" s="1496"/>
      <c r="AH180" s="1496"/>
      <c r="AI180" s="1496"/>
      <c r="AJ180" s="1496"/>
      <c r="AK180" s="1496"/>
      <c r="AL180" s="1496"/>
      <c r="AM180" s="1496"/>
      <c r="AN180" s="1496"/>
    </row>
    <row r="181">
      <c r="A181" s="1496"/>
      <c r="B181" s="1496"/>
      <c r="C181" s="1496"/>
      <c r="D181" s="1496"/>
      <c r="E181" s="1496"/>
      <c r="F181" s="1496"/>
      <c r="G181" s="1496"/>
      <c r="H181" s="1496"/>
      <c r="I181" s="1496"/>
      <c r="J181" s="1496"/>
      <c r="K181" s="1496"/>
      <c r="L181" s="1496"/>
      <c r="M181" s="1496"/>
      <c r="N181" s="1496"/>
      <c r="O181" s="1496"/>
      <c r="P181" s="1496"/>
      <c r="Q181" s="1496"/>
      <c r="R181" s="1496"/>
      <c r="S181" s="1496"/>
      <c r="T181" s="1496"/>
      <c r="U181" s="1496"/>
      <c r="V181" s="1496"/>
      <c r="W181" s="1496"/>
      <c r="X181" s="1496"/>
      <c r="Y181" s="1496"/>
      <c r="Z181" s="1496"/>
      <c r="AA181" s="1496"/>
      <c r="AB181" s="1496"/>
      <c r="AC181" s="1496"/>
      <c r="AD181" s="1496"/>
      <c r="AE181" s="1496"/>
      <c r="AF181" s="1496"/>
      <c r="AG181" s="1496"/>
      <c r="AH181" s="1496"/>
      <c r="AI181" s="1496"/>
      <c r="AJ181" s="1496"/>
      <c r="AK181" s="1496"/>
      <c r="AL181" s="1496"/>
      <c r="AM181" s="1496"/>
      <c r="AN181" s="1496"/>
    </row>
    <row r="182">
      <c r="A182" s="1496"/>
      <c r="B182" s="1496"/>
      <c r="C182" s="1496"/>
      <c r="D182" s="1496"/>
      <c r="E182" s="1496"/>
      <c r="F182" s="1496"/>
      <c r="G182" s="1496"/>
      <c r="H182" s="1496"/>
      <c r="I182" s="1496"/>
      <c r="J182" s="1496"/>
      <c r="K182" s="1496"/>
      <c r="L182" s="1496"/>
      <c r="M182" s="1496"/>
      <c r="N182" s="1496"/>
      <c r="O182" s="1496"/>
      <c r="P182" s="1496"/>
      <c r="Q182" s="1496"/>
      <c r="R182" s="1496"/>
      <c r="S182" s="1496"/>
      <c r="T182" s="1496"/>
      <c r="U182" s="1496"/>
      <c r="V182" s="1496"/>
      <c r="W182" s="1496"/>
      <c r="X182" s="1496"/>
      <c r="Y182" s="1496"/>
      <c r="Z182" s="1496"/>
      <c r="AA182" s="1496"/>
      <c r="AB182" s="1496"/>
      <c r="AC182" s="1496"/>
      <c r="AD182" s="1496"/>
      <c r="AE182" s="1496"/>
      <c r="AF182" s="1496"/>
      <c r="AG182" s="1496"/>
      <c r="AH182" s="1496"/>
      <c r="AI182" s="1496"/>
      <c r="AJ182" s="1496"/>
      <c r="AK182" s="1496"/>
      <c r="AL182" s="1496"/>
      <c r="AM182" s="1496"/>
      <c r="AN182" s="1496"/>
    </row>
    <row r="183">
      <c r="A183" s="1496"/>
      <c r="B183" s="1496"/>
      <c r="C183" s="1496"/>
      <c r="D183" s="1496"/>
      <c r="E183" s="1496"/>
      <c r="F183" s="1496"/>
      <c r="G183" s="1496"/>
      <c r="H183" s="1496"/>
      <c r="I183" s="1496"/>
      <c r="J183" s="1496"/>
      <c r="K183" s="1496"/>
      <c r="L183" s="1496"/>
      <c r="M183" s="1496"/>
      <c r="N183" s="1496"/>
      <c r="O183" s="1496"/>
      <c r="P183" s="1496"/>
      <c r="Q183" s="1496"/>
      <c r="R183" s="1496"/>
      <c r="S183" s="1496"/>
      <c r="T183" s="1496"/>
      <c r="U183" s="1496"/>
      <c r="V183" s="1496"/>
      <c r="W183" s="1496"/>
      <c r="X183" s="1496"/>
      <c r="Y183" s="1496"/>
      <c r="Z183" s="1496"/>
      <c r="AA183" s="1496"/>
      <c r="AB183" s="1496"/>
      <c r="AC183" s="1496"/>
      <c r="AD183" s="1496"/>
      <c r="AE183" s="1496"/>
      <c r="AF183" s="1496"/>
      <c r="AG183" s="1496"/>
      <c r="AH183" s="1496"/>
      <c r="AI183" s="1496"/>
      <c r="AJ183" s="1496"/>
      <c r="AK183" s="1496"/>
      <c r="AL183" s="1496"/>
      <c r="AM183" s="1496"/>
      <c r="AN183" s="1496"/>
    </row>
    <row r="184">
      <c r="A184" s="1496"/>
      <c r="B184" s="1496"/>
      <c r="C184" s="1496"/>
      <c r="D184" s="1496"/>
      <c r="E184" s="1496"/>
      <c r="F184" s="1496"/>
      <c r="G184" s="1496"/>
      <c r="H184" s="1496"/>
      <c r="I184" s="1496"/>
      <c r="J184" s="1496"/>
      <c r="K184" s="1496"/>
      <c r="L184" s="1496"/>
      <c r="M184" s="1496"/>
      <c r="N184" s="1496"/>
      <c r="O184" s="1496"/>
      <c r="P184" s="1496"/>
      <c r="Q184" s="1496"/>
      <c r="R184" s="1496"/>
      <c r="S184" s="1496"/>
      <c r="T184" s="1496"/>
      <c r="U184" s="1496"/>
      <c r="V184" s="1496"/>
      <c r="W184" s="1496"/>
      <c r="X184" s="1496"/>
      <c r="Y184" s="1496"/>
      <c r="Z184" s="1496"/>
      <c r="AA184" s="1496"/>
      <c r="AB184" s="1496"/>
      <c r="AC184" s="1496"/>
      <c r="AD184" s="1496"/>
      <c r="AE184" s="1496"/>
      <c r="AF184" s="1496"/>
      <c r="AG184" s="1496"/>
      <c r="AH184" s="1496"/>
      <c r="AI184" s="1496"/>
      <c r="AJ184" s="1496"/>
      <c r="AK184" s="1496"/>
      <c r="AL184" s="1496"/>
      <c r="AM184" s="1496"/>
      <c r="AN184" s="1496"/>
    </row>
    <row r="185">
      <c r="A185" s="1496"/>
      <c r="B185" s="1496"/>
      <c r="C185" s="1496"/>
      <c r="D185" s="1496"/>
      <c r="E185" s="1496"/>
      <c r="F185" s="1496"/>
      <c r="G185" s="1496"/>
      <c r="H185" s="1496"/>
      <c r="I185" s="1496"/>
      <c r="J185" s="1496"/>
      <c r="K185" s="1496"/>
      <c r="L185" s="1496"/>
      <c r="M185" s="1496"/>
      <c r="N185" s="1496"/>
      <c r="O185" s="1496"/>
      <c r="P185" s="1496"/>
      <c r="Q185" s="1496"/>
      <c r="R185" s="1496"/>
      <c r="S185" s="1496"/>
      <c r="T185" s="1496"/>
      <c r="U185" s="1496"/>
      <c r="V185" s="1496"/>
      <c r="W185" s="1496"/>
      <c r="X185" s="1496"/>
      <c r="Y185" s="1496"/>
      <c r="Z185" s="1496"/>
      <c r="AA185" s="1496"/>
      <c r="AB185" s="1496"/>
      <c r="AC185" s="1496"/>
      <c r="AD185" s="1496"/>
      <c r="AE185" s="1496"/>
      <c r="AF185" s="1496"/>
      <c r="AG185" s="1496"/>
      <c r="AH185" s="1496"/>
      <c r="AI185" s="1496"/>
      <c r="AJ185" s="1496"/>
      <c r="AK185" s="1496"/>
      <c r="AL185" s="1496"/>
      <c r="AM185" s="1496"/>
      <c r="AN185" s="1496"/>
    </row>
    <row r="186">
      <c r="A186" s="1496"/>
      <c r="B186" s="1496"/>
      <c r="C186" s="1496"/>
      <c r="D186" s="1496"/>
      <c r="E186" s="1496"/>
      <c r="F186" s="1496"/>
      <c r="G186" s="1496"/>
      <c r="H186" s="1496"/>
      <c r="I186" s="1496"/>
      <c r="J186" s="1496"/>
      <c r="K186" s="1496"/>
      <c r="L186" s="1496"/>
      <c r="M186" s="1496"/>
      <c r="N186" s="1496"/>
      <c r="O186" s="1496"/>
      <c r="P186" s="1496"/>
      <c r="Q186" s="1496"/>
      <c r="R186" s="1496"/>
      <c r="S186" s="1496"/>
      <c r="T186" s="1496"/>
      <c r="U186" s="1496"/>
      <c r="V186" s="1496"/>
      <c r="W186" s="1496"/>
      <c r="X186" s="1496"/>
      <c r="Y186" s="1496"/>
      <c r="Z186" s="1496"/>
      <c r="AA186" s="1496"/>
      <c r="AB186" s="1496"/>
      <c r="AC186" s="1496"/>
      <c r="AD186" s="1496"/>
      <c r="AE186" s="1496"/>
      <c r="AF186" s="1496"/>
      <c r="AG186" s="1496"/>
      <c r="AH186" s="1496"/>
      <c r="AI186" s="1496"/>
      <c r="AJ186" s="1496"/>
      <c r="AK186" s="1496"/>
      <c r="AL186" s="1496"/>
      <c r="AM186" s="1496"/>
      <c r="AN186" s="1496"/>
    </row>
    <row r="187">
      <c r="A187" s="1496"/>
      <c r="B187" s="1496"/>
      <c r="C187" s="1496"/>
      <c r="D187" s="1496"/>
      <c r="E187" s="1496"/>
      <c r="F187" s="1496"/>
      <c r="G187" s="1496"/>
      <c r="H187" s="1496"/>
      <c r="I187" s="1496"/>
      <c r="J187" s="1496"/>
      <c r="K187" s="1496"/>
      <c r="L187" s="1496"/>
      <c r="M187" s="1496"/>
      <c r="N187" s="1496"/>
      <c r="O187" s="1496"/>
      <c r="P187" s="1496"/>
      <c r="Q187" s="1496"/>
      <c r="R187" s="1496"/>
      <c r="S187" s="1496"/>
      <c r="T187" s="1496"/>
      <c r="U187" s="1496"/>
      <c r="V187" s="1496"/>
      <c r="W187" s="1496"/>
      <c r="X187" s="1496"/>
      <c r="Y187" s="1496"/>
      <c r="Z187" s="1496"/>
      <c r="AA187" s="1496"/>
      <c r="AB187" s="1496"/>
      <c r="AC187" s="1496"/>
      <c r="AD187" s="1496"/>
      <c r="AE187" s="1496"/>
      <c r="AF187" s="1496"/>
      <c r="AG187" s="1496"/>
      <c r="AH187" s="1496"/>
      <c r="AI187" s="1496"/>
      <c r="AJ187" s="1496"/>
      <c r="AK187" s="1496"/>
      <c r="AL187" s="1496"/>
      <c r="AM187" s="1496"/>
      <c r="AN187" s="1496"/>
    </row>
    <row r="188">
      <c r="A188" s="1496"/>
      <c r="B188" s="1496"/>
      <c r="C188" s="1496"/>
      <c r="D188" s="1496"/>
      <c r="E188" s="1496"/>
      <c r="F188" s="1496"/>
      <c r="G188" s="1496"/>
      <c r="H188" s="1496"/>
      <c r="I188" s="1496"/>
      <c r="J188" s="1496"/>
      <c r="K188" s="1496"/>
      <c r="L188" s="1496"/>
      <c r="M188" s="1496"/>
      <c r="N188" s="1496"/>
      <c r="O188" s="1496"/>
      <c r="P188" s="1496"/>
      <c r="Q188" s="1496"/>
      <c r="R188" s="1496"/>
      <c r="S188" s="1496"/>
      <c r="T188" s="1496"/>
      <c r="U188" s="1496"/>
      <c r="V188" s="1496"/>
      <c r="W188" s="1496"/>
      <c r="X188" s="1496"/>
      <c r="Y188" s="1496"/>
      <c r="Z188" s="1496"/>
      <c r="AA188" s="1496"/>
      <c r="AB188" s="1496"/>
      <c r="AC188" s="1496"/>
      <c r="AD188" s="1496"/>
      <c r="AE188" s="1496"/>
      <c r="AF188" s="1496"/>
      <c r="AG188" s="1496"/>
      <c r="AH188" s="1496"/>
      <c r="AI188" s="1496"/>
      <c r="AJ188" s="1496"/>
      <c r="AK188" s="1496"/>
      <c r="AL188" s="1496"/>
      <c r="AM188" s="1496"/>
      <c r="AN188" s="1496"/>
    </row>
    <row r="189">
      <c r="A189" s="1496"/>
      <c r="B189" s="1496"/>
      <c r="C189" s="1496"/>
      <c r="D189" s="1496"/>
      <c r="E189" s="1496"/>
      <c r="F189" s="1496"/>
      <c r="G189" s="1496"/>
      <c r="H189" s="1496"/>
      <c r="I189" s="1496"/>
      <c r="J189" s="1496"/>
      <c r="K189" s="1496"/>
      <c r="L189" s="1496"/>
      <c r="M189" s="1496"/>
      <c r="N189" s="1496"/>
      <c r="O189" s="1496"/>
      <c r="P189" s="1496"/>
      <c r="Q189" s="1496"/>
      <c r="R189" s="1496"/>
      <c r="S189" s="1496"/>
      <c r="T189" s="1496"/>
      <c r="U189" s="1496"/>
      <c r="V189" s="1496"/>
      <c r="W189" s="1496"/>
      <c r="X189" s="1496"/>
      <c r="Y189" s="1496"/>
      <c r="Z189" s="1496"/>
      <c r="AA189" s="1496"/>
      <c r="AB189" s="1496"/>
      <c r="AC189" s="1496"/>
      <c r="AD189" s="1496"/>
      <c r="AE189" s="1496"/>
      <c r="AF189" s="1496"/>
      <c r="AG189" s="1496"/>
      <c r="AH189" s="1496"/>
      <c r="AI189" s="1496"/>
      <c r="AJ189" s="1496"/>
      <c r="AK189" s="1496"/>
      <c r="AL189" s="1496"/>
      <c r="AM189" s="1496"/>
      <c r="AN189" s="1496"/>
    </row>
    <row r="190">
      <c r="A190" s="1496"/>
      <c r="B190" s="1496"/>
      <c r="C190" s="1496"/>
      <c r="D190" s="1496"/>
      <c r="E190" s="1496"/>
      <c r="F190" s="1496"/>
      <c r="G190" s="1496"/>
      <c r="H190" s="1496"/>
      <c r="I190" s="1496"/>
      <c r="J190" s="1496"/>
      <c r="K190" s="1496"/>
      <c r="L190" s="1496"/>
      <c r="M190" s="1496"/>
      <c r="N190" s="1496"/>
      <c r="O190" s="1496"/>
      <c r="P190" s="1496"/>
      <c r="Q190" s="1496"/>
      <c r="R190" s="1496"/>
      <c r="S190" s="1496"/>
      <c r="T190" s="1496"/>
      <c r="U190" s="1496"/>
      <c r="V190" s="1496"/>
      <c r="W190" s="1496"/>
      <c r="X190" s="1496"/>
      <c r="Y190" s="1496"/>
      <c r="Z190" s="1496"/>
      <c r="AA190" s="1496"/>
      <c r="AB190" s="1496"/>
      <c r="AC190" s="1496"/>
      <c r="AD190" s="1496"/>
      <c r="AE190" s="1496"/>
      <c r="AF190" s="1496"/>
      <c r="AG190" s="1496"/>
      <c r="AH190" s="1496"/>
      <c r="AI190" s="1496"/>
      <c r="AJ190" s="1496"/>
      <c r="AK190" s="1496"/>
      <c r="AL190" s="1496"/>
      <c r="AM190" s="1496"/>
      <c r="AN190" s="1496"/>
    </row>
    <row r="191">
      <c r="A191" s="1496"/>
      <c r="B191" s="1496"/>
      <c r="C191" s="1496"/>
      <c r="D191" s="1496"/>
      <c r="E191" s="1496"/>
      <c r="F191" s="1496"/>
      <c r="G191" s="1496"/>
      <c r="H191" s="1496"/>
      <c r="I191" s="1496"/>
      <c r="J191" s="1496"/>
      <c r="K191" s="1496"/>
      <c r="L191" s="1496"/>
      <c r="M191" s="1496"/>
      <c r="N191" s="1496"/>
      <c r="O191" s="1496"/>
      <c r="P191" s="1496"/>
      <c r="Q191" s="1496"/>
      <c r="R191" s="1496"/>
      <c r="S191" s="1496"/>
      <c r="T191" s="1496"/>
      <c r="U191" s="1496"/>
      <c r="V191" s="1496"/>
      <c r="W191" s="1496"/>
      <c r="X191" s="1496"/>
      <c r="Y191" s="1496"/>
      <c r="Z191" s="1496"/>
      <c r="AA191" s="1496"/>
      <c r="AB191" s="1496"/>
      <c r="AC191" s="1496"/>
      <c r="AD191" s="1496"/>
      <c r="AE191" s="1496"/>
      <c r="AF191" s="1496"/>
      <c r="AG191" s="1496"/>
      <c r="AH191" s="1496"/>
      <c r="AI191" s="1496"/>
      <c r="AJ191" s="1496"/>
      <c r="AK191" s="1496"/>
      <c r="AL191" s="1496"/>
      <c r="AM191" s="1496"/>
      <c r="AN191" s="1496"/>
    </row>
    <row r="192">
      <c r="A192" s="1496"/>
      <c r="B192" s="1496"/>
      <c r="C192" s="1496"/>
      <c r="D192" s="1496"/>
      <c r="E192" s="1496"/>
      <c r="F192" s="1496"/>
      <c r="G192" s="1496"/>
      <c r="H192" s="1496"/>
      <c r="I192" s="1496"/>
      <c r="J192" s="1496"/>
      <c r="K192" s="1496"/>
      <c r="L192" s="1496"/>
      <c r="M192" s="1496"/>
      <c r="N192" s="1496"/>
      <c r="O192" s="1496"/>
      <c r="P192" s="1496"/>
      <c r="Q192" s="1496"/>
      <c r="R192" s="1496"/>
      <c r="S192" s="1496"/>
      <c r="T192" s="1496"/>
      <c r="U192" s="1496"/>
      <c r="V192" s="1496"/>
      <c r="W192" s="1496"/>
      <c r="X192" s="1496"/>
      <c r="Y192" s="1496"/>
      <c r="Z192" s="1496"/>
      <c r="AA192" s="1496"/>
      <c r="AB192" s="1496"/>
      <c r="AC192" s="1496"/>
      <c r="AD192" s="1496"/>
      <c r="AE192" s="1496"/>
      <c r="AF192" s="1496"/>
      <c r="AG192" s="1496"/>
      <c r="AH192" s="1496"/>
      <c r="AI192" s="1496"/>
      <c r="AJ192" s="1496"/>
      <c r="AK192" s="1496"/>
      <c r="AL192" s="1496"/>
      <c r="AM192" s="1496"/>
      <c r="AN192" s="1496"/>
    </row>
    <row r="193">
      <c r="A193" s="1496"/>
      <c r="B193" s="1496"/>
      <c r="C193" s="1496"/>
      <c r="D193" s="1496"/>
      <c r="E193" s="1496"/>
      <c r="F193" s="1496"/>
      <c r="G193" s="1496"/>
      <c r="H193" s="1496"/>
      <c r="I193" s="1496"/>
      <c r="J193" s="1496"/>
      <c r="K193" s="1496"/>
      <c r="L193" s="1496"/>
      <c r="M193" s="1496"/>
      <c r="N193" s="1496"/>
      <c r="O193" s="1496"/>
      <c r="P193" s="1496"/>
      <c r="Q193" s="1496"/>
      <c r="R193" s="1496"/>
      <c r="S193" s="1496"/>
      <c r="T193" s="1496"/>
      <c r="U193" s="1496"/>
      <c r="V193" s="1496"/>
      <c r="W193" s="1496"/>
      <c r="X193" s="1496"/>
      <c r="Y193" s="1496"/>
      <c r="Z193" s="1496"/>
      <c r="AA193" s="1496"/>
      <c r="AB193" s="1496"/>
      <c r="AC193" s="1496"/>
      <c r="AD193" s="1496"/>
      <c r="AE193" s="1496"/>
      <c r="AF193" s="1496"/>
      <c r="AG193" s="1496"/>
      <c r="AH193" s="1496"/>
      <c r="AI193" s="1496"/>
      <c r="AJ193" s="1496"/>
      <c r="AK193" s="1496"/>
      <c r="AL193" s="1496"/>
      <c r="AM193" s="1496"/>
      <c r="AN193" s="1496"/>
    </row>
    <row r="194">
      <c r="A194" s="1496"/>
      <c r="B194" s="1496"/>
      <c r="C194" s="1496"/>
      <c r="D194" s="1496"/>
      <c r="E194" s="1496"/>
      <c r="F194" s="1496"/>
      <c r="G194" s="1496"/>
      <c r="H194" s="1496"/>
      <c r="I194" s="1496"/>
      <c r="J194" s="1496"/>
      <c r="K194" s="1496"/>
      <c r="L194" s="1496"/>
      <c r="M194" s="1496"/>
      <c r="N194" s="1496"/>
      <c r="O194" s="1496"/>
      <c r="P194" s="1496"/>
      <c r="Q194" s="1496"/>
      <c r="R194" s="1496"/>
      <c r="S194" s="1496"/>
      <c r="T194" s="1496"/>
      <c r="U194" s="1496"/>
      <c r="V194" s="1496"/>
      <c r="W194" s="1496"/>
      <c r="X194" s="1496"/>
      <c r="Y194" s="1496"/>
      <c r="Z194" s="1496"/>
      <c r="AA194" s="1496"/>
      <c r="AB194" s="1496"/>
      <c r="AC194" s="1496"/>
      <c r="AD194" s="1496"/>
      <c r="AE194" s="1496"/>
      <c r="AF194" s="1496"/>
      <c r="AG194" s="1496"/>
      <c r="AH194" s="1496"/>
      <c r="AI194" s="1496"/>
      <c r="AJ194" s="1496"/>
      <c r="AK194" s="1496"/>
      <c r="AL194" s="1496"/>
      <c r="AM194" s="1496"/>
      <c r="AN194" s="1496"/>
    </row>
    <row r="195">
      <c r="A195" s="1496"/>
      <c r="B195" s="1496"/>
      <c r="C195" s="1496"/>
      <c r="D195" s="1496"/>
      <c r="E195" s="1496"/>
      <c r="F195" s="1496"/>
      <c r="G195" s="1496"/>
      <c r="H195" s="1496"/>
      <c r="I195" s="1496"/>
      <c r="J195" s="1496"/>
      <c r="K195" s="1496"/>
      <c r="L195" s="1496"/>
      <c r="M195" s="1496"/>
      <c r="N195" s="1496"/>
      <c r="O195" s="1496"/>
      <c r="P195" s="1496"/>
      <c r="Q195" s="1496"/>
      <c r="R195" s="1496"/>
      <c r="S195" s="1496"/>
      <c r="T195" s="1496"/>
      <c r="U195" s="1496"/>
      <c r="V195" s="1496"/>
      <c r="W195" s="1496"/>
      <c r="X195" s="1496"/>
      <c r="Y195" s="1496"/>
      <c r="Z195" s="1496"/>
      <c r="AA195" s="1496"/>
      <c r="AB195" s="1496"/>
      <c r="AC195" s="1496"/>
      <c r="AD195" s="1496"/>
      <c r="AE195" s="1496"/>
      <c r="AF195" s="1496"/>
      <c r="AG195" s="1496"/>
      <c r="AH195" s="1496"/>
      <c r="AI195" s="1496"/>
      <c r="AJ195" s="1496"/>
      <c r="AK195" s="1496"/>
      <c r="AL195" s="1496"/>
      <c r="AM195" s="1496"/>
      <c r="AN195" s="1496"/>
    </row>
    <row r="196">
      <c r="A196" s="1496"/>
      <c r="B196" s="1496"/>
      <c r="C196" s="1496"/>
      <c r="D196" s="1496"/>
      <c r="E196" s="1496"/>
      <c r="F196" s="1496"/>
      <c r="G196" s="1496"/>
      <c r="H196" s="1496"/>
      <c r="I196" s="1496"/>
      <c r="J196" s="1496"/>
      <c r="K196" s="1496"/>
      <c r="L196" s="1496"/>
      <c r="M196" s="1496"/>
      <c r="N196" s="1496"/>
      <c r="O196" s="1496"/>
      <c r="P196" s="1496"/>
      <c r="Q196" s="1496"/>
      <c r="R196" s="1496"/>
      <c r="S196" s="1496"/>
      <c r="T196" s="1496"/>
      <c r="U196" s="1496"/>
      <c r="V196" s="1496"/>
      <c r="W196" s="1496"/>
      <c r="X196" s="1496"/>
      <c r="Y196" s="1496"/>
      <c r="Z196" s="1496"/>
      <c r="AA196" s="1496"/>
      <c r="AB196" s="1496"/>
      <c r="AC196" s="1496"/>
      <c r="AD196" s="1496"/>
      <c r="AE196" s="1496"/>
      <c r="AF196" s="1496"/>
      <c r="AG196" s="1496"/>
      <c r="AH196" s="1496"/>
      <c r="AI196" s="1496"/>
      <c r="AJ196" s="1496"/>
      <c r="AK196" s="1496"/>
      <c r="AL196" s="1496"/>
      <c r="AM196" s="1496"/>
      <c r="AN196" s="1496"/>
    </row>
    <row r="197">
      <c r="A197" s="1496"/>
      <c r="B197" s="1496"/>
      <c r="C197" s="1496"/>
      <c r="D197" s="1496"/>
      <c r="E197" s="1496"/>
      <c r="F197" s="1496"/>
      <c r="G197" s="1496"/>
      <c r="H197" s="1496"/>
      <c r="I197" s="1496"/>
      <c r="J197" s="1496"/>
      <c r="K197" s="1496"/>
      <c r="L197" s="1496"/>
      <c r="M197" s="1496"/>
      <c r="N197" s="1496"/>
      <c r="O197" s="1496"/>
      <c r="P197" s="1496"/>
      <c r="Q197" s="1496"/>
      <c r="R197" s="1496"/>
      <c r="S197" s="1496"/>
      <c r="T197" s="1496"/>
      <c r="U197" s="1496"/>
      <c r="V197" s="1496"/>
      <c r="W197" s="1496"/>
      <c r="X197" s="1496"/>
      <c r="Y197" s="1496"/>
      <c r="Z197" s="1496"/>
      <c r="AA197" s="1496"/>
      <c r="AB197" s="1496"/>
      <c r="AC197" s="1496"/>
      <c r="AD197" s="1496"/>
      <c r="AE197" s="1496"/>
      <c r="AF197" s="1496"/>
      <c r="AG197" s="1496"/>
      <c r="AH197" s="1496"/>
      <c r="AI197" s="1496"/>
      <c r="AJ197" s="1496"/>
      <c r="AK197" s="1496"/>
      <c r="AL197" s="1496"/>
      <c r="AM197" s="1496"/>
      <c r="AN197" s="1496"/>
    </row>
    <row r="198">
      <c r="A198" s="1496"/>
      <c r="B198" s="1496"/>
      <c r="C198" s="1496"/>
      <c r="D198" s="1496"/>
      <c r="E198" s="1496"/>
      <c r="F198" s="1496"/>
      <c r="G198" s="1496"/>
      <c r="H198" s="1496"/>
      <c r="I198" s="1496"/>
      <c r="J198" s="1496"/>
      <c r="K198" s="1496"/>
      <c r="L198" s="1496"/>
      <c r="M198" s="1496"/>
      <c r="N198" s="1496"/>
      <c r="O198" s="1496"/>
      <c r="P198" s="1496"/>
      <c r="Q198" s="1496"/>
      <c r="R198" s="1496"/>
      <c r="S198" s="1496"/>
      <c r="T198" s="1496"/>
      <c r="U198" s="1496"/>
      <c r="V198" s="1496"/>
      <c r="W198" s="1496"/>
      <c r="X198" s="1496"/>
      <c r="Y198" s="1496"/>
      <c r="Z198" s="1496"/>
      <c r="AA198" s="1496"/>
      <c r="AB198" s="1496"/>
      <c r="AC198" s="1496"/>
      <c r="AD198" s="1496"/>
      <c r="AE198" s="1496"/>
      <c r="AF198" s="1496"/>
      <c r="AG198" s="1496"/>
      <c r="AH198" s="1496"/>
      <c r="AI198" s="1496"/>
      <c r="AJ198" s="1496"/>
      <c r="AK198" s="1496"/>
      <c r="AL198" s="1496"/>
      <c r="AM198" s="1496"/>
      <c r="AN198" s="1496"/>
    </row>
    <row r="199">
      <c r="A199" s="1496"/>
      <c r="B199" s="1496"/>
      <c r="C199" s="1496"/>
      <c r="D199" s="1496"/>
      <c r="E199" s="1496"/>
      <c r="F199" s="1496"/>
      <c r="G199" s="1496"/>
      <c r="H199" s="1496"/>
      <c r="I199" s="1496"/>
      <c r="J199" s="1496"/>
      <c r="K199" s="1496"/>
      <c r="L199" s="1496"/>
      <c r="M199" s="1496"/>
      <c r="N199" s="1496"/>
      <c r="O199" s="1496"/>
      <c r="P199" s="1496"/>
      <c r="Q199" s="1496"/>
      <c r="R199" s="1496"/>
      <c r="S199" s="1496"/>
      <c r="T199" s="1496"/>
      <c r="U199" s="1496"/>
      <c r="V199" s="1496"/>
      <c r="W199" s="1496"/>
      <c r="X199" s="1496"/>
      <c r="Y199" s="1496"/>
      <c r="Z199" s="1496"/>
      <c r="AA199" s="1496"/>
      <c r="AB199" s="1496"/>
      <c r="AC199" s="1496"/>
      <c r="AD199" s="1496"/>
      <c r="AE199" s="1496"/>
      <c r="AF199" s="1496"/>
      <c r="AG199" s="1496"/>
      <c r="AH199" s="1496"/>
      <c r="AI199" s="1496"/>
      <c r="AJ199" s="1496"/>
      <c r="AK199" s="1496"/>
      <c r="AL199" s="1496"/>
      <c r="AM199" s="1496"/>
      <c r="AN199" s="1496"/>
    </row>
    <row r="200">
      <c r="A200" s="1496"/>
      <c r="B200" s="1496"/>
      <c r="C200" s="1496"/>
      <c r="D200" s="1496"/>
      <c r="E200" s="1496"/>
      <c r="F200" s="1496"/>
      <c r="G200" s="1496"/>
      <c r="H200" s="1496"/>
      <c r="I200" s="1496"/>
      <c r="J200" s="1496"/>
      <c r="K200" s="1496"/>
      <c r="L200" s="1496"/>
      <c r="M200" s="1496"/>
      <c r="N200" s="1496"/>
      <c r="O200" s="1496"/>
      <c r="P200" s="1496"/>
      <c r="Q200" s="1496"/>
      <c r="R200" s="1496"/>
      <c r="S200" s="1496"/>
      <c r="T200" s="1496"/>
      <c r="U200" s="1496"/>
      <c r="V200" s="1496"/>
      <c r="W200" s="1496"/>
      <c r="X200" s="1496"/>
      <c r="Y200" s="1496"/>
      <c r="Z200" s="1496"/>
      <c r="AA200" s="1496"/>
      <c r="AB200" s="1496"/>
      <c r="AC200" s="1496"/>
      <c r="AD200" s="1496"/>
      <c r="AE200" s="1496"/>
      <c r="AF200" s="1496"/>
      <c r="AG200" s="1496"/>
      <c r="AH200" s="1496"/>
      <c r="AI200" s="1496"/>
      <c r="AJ200" s="1496"/>
      <c r="AK200" s="1496"/>
      <c r="AL200" s="1496"/>
      <c r="AM200" s="1496"/>
      <c r="AN200" s="1496"/>
    </row>
    <row r="201">
      <c r="A201" s="1496"/>
      <c r="B201" s="1496"/>
      <c r="C201" s="1496"/>
      <c r="D201" s="1496"/>
      <c r="E201" s="1496"/>
      <c r="F201" s="1496"/>
      <c r="G201" s="1496"/>
      <c r="H201" s="1496"/>
      <c r="I201" s="1496"/>
      <c r="J201" s="1496"/>
      <c r="K201" s="1496"/>
      <c r="L201" s="1496"/>
      <c r="M201" s="1496"/>
      <c r="N201" s="1496"/>
      <c r="O201" s="1496"/>
      <c r="P201" s="1496"/>
      <c r="Q201" s="1496"/>
      <c r="R201" s="1496"/>
      <c r="S201" s="1496"/>
      <c r="T201" s="1496"/>
      <c r="U201" s="1496"/>
      <c r="V201" s="1496"/>
      <c r="W201" s="1496"/>
      <c r="X201" s="1496"/>
      <c r="Y201" s="1496"/>
      <c r="Z201" s="1496"/>
      <c r="AA201" s="1496"/>
      <c r="AB201" s="1496"/>
      <c r="AC201" s="1496"/>
      <c r="AD201" s="1496"/>
      <c r="AE201" s="1496"/>
      <c r="AF201" s="1496"/>
      <c r="AG201" s="1496"/>
      <c r="AH201" s="1496"/>
      <c r="AI201" s="1496"/>
      <c r="AJ201" s="1496"/>
      <c r="AK201" s="1496"/>
      <c r="AL201" s="1496"/>
      <c r="AM201" s="1496"/>
      <c r="AN201" s="1496"/>
    </row>
    <row r="202">
      <c r="A202" s="1496"/>
      <c r="B202" s="1496"/>
      <c r="C202" s="1496"/>
      <c r="D202" s="1496"/>
      <c r="E202" s="1496"/>
      <c r="F202" s="1496"/>
      <c r="G202" s="1496"/>
      <c r="H202" s="1496"/>
      <c r="I202" s="1496"/>
      <c r="J202" s="1496"/>
      <c r="K202" s="1496"/>
      <c r="L202" s="1496"/>
      <c r="M202" s="1496"/>
      <c r="N202" s="1496"/>
      <c r="O202" s="1496"/>
      <c r="P202" s="1496"/>
      <c r="Q202" s="1496"/>
      <c r="R202" s="1496"/>
      <c r="S202" s="1496"/>
      <c r="T202" s="1496"/>
      <c r="U202" s="1496"/>
      <c r="V202" s="1496"/>
      <c r="W202" s="1496"/>
      <c r="X202" s="1496"/>
      <c r="Y202" s="1496"/>
      <c r="Z202" s="1496"/>
      <c r="AA202" s="1496"/>
      <c r="AB202" s="1496"/>
      <c r="AC202" s="1496"/>
      <c r="AD202" s="1496"/>
      <c r="AE202" s="1496"/>
      <c r="AF202" s="1496"/>
      <c r="AG202" s="1496"/>
      <c r="AH202" s="1496"/>
      <c r="AI202" s="1496"/>
      <c r="AJ202" s="1496"/>
      <c r="AK202" s="1496"/>
      <c r="AL202" s="1496"/>
      <c r="AM202" s="1496"/>
      <c r="AN202" s="1496"/>
    </row>
    <row r="203">
      <c r="A203" s="1496"/>
      <c r="B203" s="1496"/>
      <c r="C203" s="1496"/>
      <c r="D203" s="1496"/>
      <c r="E203" s="1496"/>
      <c r="F203" s="1496"/>
      <c r="G203" s="1496"/>
      <c r="H203" s="1496"/>
      <c r="I203" s="1496"/>
      <c r="J203" s="1496"/>
      <c r="K203" s="1496"/>
      <c r="L203" s="1496"/>
      <c r="M203" s="1496"/>
      <c r="N203" s="1496"/>
      <c r="O203" s="1496"/>
      <c r="P203" s="1496"/>
      <c r="Q203" s="1496"/>
      <c r="R203" s="1496"/>
      <c r="S203" s="1496"/>
      <c r="T203" s="1496"/>
      <c r="U203" s="1496"/>
      <c r="V203" s="1496"/>
      <c r="W203" s="1496"/>
      <c r="X203" s="1496"/>
      <c r="Y203" s="1496"/>
      <c r="Z203" s="1496"/>
      <c r="AA203" s="1496"/>
      <c r="AB203" s="1496"/>
      <c r="AC203" s="1496"/>
      <c r="AD203" s="1496"/>
      <c r="AE203" s="1496"/>
      <c r="AF203" s="1496"/>
      <c r="AG203" s="1496"/>
      <c r="AH203" s="1496"/>
      <c r="AI203" s="1496"/>
      <c r="AJ203" s="1496"/>
      <c r="AK203" s="1496"/>
      <c r="AL203" s="1496"/>
      <c r="AM203" s="1496"/>
      <c r="AN203" s="1496"/>
    </row>
    <row r="204">
      <c r="A204" s="1496"/>
      <c r="B204" s="1496"/>
      <c r="C204" s="1496"/>
      <c r="D204" s="1496"/>
      <c r="E204" s="1496"/>
      <c r="F204" s="1496"/>
      <c r="G204" s="1496"/>
      <c r="H204" s="1496"/>
      <c r="I204" s="1496"/>
      <c r="J204" s="1496"/>
      <c r="K204" s="1496"/>
      <c r="L204" s="1496"/>
      <c r="M204" s="1496"/>
      <c r="N204" s="1496"/>
      <c r="O204" s="1496"/>
      <c r="P204" s="1496"/>
      <c r="Q204" s="1496"/>
      <c r="R204" s="1496"/>
      <c r="S204" s="1496"/>
      <c r="T204" s="1496"/>
      <c r="U204" s="1496"/>
      <c r="V204" s="1496"/>
      <c r="W204" s="1496"/>
      <c r="X204" s="1496"/>
      <c r="Y204" s="1496"/>
      <c r="Z204" s="1496"/>
      <c r="AA204" s="1496"/>
      <c r="AB204" s="1496"/>
      <c r="AC204" s="1496"/>
      <c r="AD204" s="1496"/>
      <c r="AE204" s="1496"/>
      <c r="AF204" s="1496"/>
      <c r="AG204" s="1496"/>
      <c r="AH204" s="1496"/>
      <c r="AI204" s="1496"/>
      <c r="AJ204" s="1496"/>
      <c r="AK204" s="1496"/>
      <c r="AL204" s="1496"/>
      <c r="AM204" s="1496"/>
      <c r="AN204" s="1496"/>
    </row>
    <row r="205">
      <c r="A205" s="1496"/>
      <c r="B205" s="1496"/>
      <c r="C205" s="1496"/>
      <c r="D205" s="1496"/>
      <c r="E205" s="1496"/>
      <c r="F205" s="1496"/>
      <c r="G205" s="1496"/>
      <c r="H205" s="1496"/>
      <c r="I205" s="1496"/>
      <c r="J205" s="1496"/>
      <c r="K205" s="1496"/>
      <c r="L205" s="1496"/>
      <c r="M205" s="1496"/>
      <c r="N205" s="1496"/>
      <c r="O205" s="1496"/>
      <c r="P205" s="1496"/>
      <c r="Q205" s="1496"/>
      <c r="R205" s="1496"/>
      <c r="S205" s="1496"/>
      <c r="T205" s="1496"/>
      <c r="U205" s="1496"/>
      <c r="V205" s="1496"/>
      <c r="W205" s="1496"/>
      <c r="X205" s="1496"/>
      <c r="Y205" s="1496"/>
      <c r="Z205" s="1496"/>
      <c r="AA205" s="1496"/>
      <c r="AB205" s="1496"/>
      <c r="AC205" s="1496"/>
      <c r="AD205" s="1496"/>
      <c r="AE205" s="1496"/>
      <c r="AF205" s="1496"/>
      <c r="AG205" s="1496"/>
      <c r="AH205" s="1496"/>
      <c r="AI205" s="1496"/>
      <c r="AJ205" s="1496"/>
      <c r="AK205" s="1496"/>
      <c r="AL205" s="1496"/>
      <c r="AM205" s="1496"/>
      <c r="AN205" s="1496"/>
    </row>
    <row r="206">
      <c r="A206" s="1496"/>
      <c r="B206" s="1496"/>
      <c r="C206" s="1496"/>
      <c r="D206" s="1496"/>
      <c r="E206" s="1496"/>
      <c r="F206" s="1496"/>
      <c r="G206" s="1496"/>
      <c r="H206" s="1496"/>
      <c r="I206" s="1496"/>
      <c r="J206" s="1496"/>
      <c r="K206" s="1496"/>
      <c r="L206" s="1496"/>
      <c r="M206" s="1496"/>
      <c r="N206" s="1496"/>
      <c r="O206" s="1496"/>
      <c r="P206" s="1496"/>
      <c r="Q206" s="1496"/>
      <c r="R206" s="1496"/>
      <c r="S206" s="1496"/>
      <c r="T206" s="1496"/>
      <c r="U206" s="1496"/>
      <c r="V206" s="1496"/>
      <c r="W206" s="1496"/>
      <c r="X206" s="1496"/>
      <c r="Y206" s="1496"/>
      <c r="Z206" s="1496"/>
      <c r="AA206" s="1496"/>
      <c r="AB206" s="1496"/>
      <c r="AC206" s="1496"/>
      <c r="AD206" s="1496"/>
      <c r="AE206" s="1496"/>
      <c r="AF206" s="1496"/>
      <c r="AG206" s="1496"/>
      <c r="AH206" s="1496"/>
      <c r="AI206" s="1496"/>
      <c r="AJ206" s="1496"/>
      <c r="AK206" s="1496"/>
      <c r="AL206" s="1496"/>
      <c r="AM206" s="1496"/>
      <c r="AN206" s="1496"/>
    </row>
    <row r="207">
      <c r="A207" s="1496"/>
      <c r="B207" s="1496"/>
      <c r="C207" s="1496"/>
      <c r="D207" s="1496"/>
      <c r="E207" s="1496"/>
      <c r="F207" s="1496"/>
      <c r="G207" s="1496"/>
      <c r="H207" s="1496"/>
      <c r="I207" s="1496"/>
      <c r="J207" s="1496"/>
      <c r="K207" s="1496"/>
      <c r="L207" s="1496"/>
      <c r="M207" s="1496"/>
      <c r="N207" s="1496"/>
      <c r="O207" s="1496"/>
      <c r="P207" s="1496"/>
      <c r="Q207" s="1496"/>
      <c r="R207" s="1496"/>
      <c r="S207" s="1496"/>
      <c r="T207" s="1496"/>
      <c r="U207" s="1496"/>
      <c r="V207" s="1496"/>
      <c r="W207" s="1496"/>
      <c r="X207" s="1496"/>
      <c r="Y207" s="1496"/>
      <c r="Z207" s="1496"/>
      <c r="AA207" s="1496"/>
      <c r="AB207" s="1496"/>
      <c r="AC207" s="1496"/>
      <c r="AD207" s="1496"/>
      <c r="AE207" s="1496"/>
      <c r="AF207" s="1496"/>
      <c r="AG207" s="1496"/>
      <c r="AH207" s="1496"/>
      <c r="AI207" s="1496"/>
      <c r="AJ207" s="1496"/>
      <c r="AK207" s="1496"/>
      <c r="AL207" s="1496"/>
      <c r="AM207" s="1496"/>
      <c r="AN207" s="1496"/>
    </row>
    <row r="208">
      <c r="A208" s="1496"/>
      <c r="B208" s="1496"/>
      <c r="C208" s="1496"/>
      <c r="D208" s="1496"/>
      <c r="E208" s="1496"/>
      <c r="F208" s="1496"/>
      <c r="G208" s="1496"/>
      <c r="H208" s="1496"/>
      <c r="I208" s="1496"/>
      <c r="J208" s="1496"/>
      <c r="K208" s="1496"/>
      <c r="L208" s="1496"/>
      <c r="M208" s="1496"/>
      <c r="N208" s="1496"/>
      <c r="O208" s="1496"/>
      <c r="P208" s="1496"/>
      <c r="Q208" s="1496"/>
      <c r="R208" s="1496"/>
      <c r="S208" s="1496"/>
      <c r="T208" s="1496"/>
      <c r="U208" s="1496"/>
      <c r="V208" s="1496"/>
      <c r="W208" s="1496"/>
      <c r="X208" s="1496"/>
      <c r="Y208" s="1496"/>
      <c r="Z208" s="1496"/>
      <c r="AA208" s="1496"/>
      <c r="AB208" s="1496"/>
      <c r="AC208" s="1496"/>
      <c r="AD208" s="1496"/>
      <c r="AE208" s="1496"/>
      <c r="AF208" s="1496"/>
      <c r="AG208" s="1496"/>
      <c r="AH208" s="1496"/>
      <c r="AI208" s="1496"/>
      <c r="AJ208" s="1496"/>
      <c r="AK208" s="1496"/>
      <c r="AL208" s="1496"/>
      <c r="AM208" s="1496"/>
      <c r="AN208" s="1496"/>
    </row>
    <row r="209">
      <c r="A209" s="1496"/>
      <c r="B209" s="1496"/>
      <c r="C209" s="1496"/>
      <c r="D209" s="1496"/>
      <c r="E209" s="1496"/>
      <c r="F209" s="1496"/>
      <c r="G209" s="1496"/>
      <c r="H209" s="1496"/>
      <c r="I209" s="1496"/>
      <c r="J209" s="1496"/>
      <c r="K209" s="1496"/>
      <c r="L209" s="1496"/>
      <c r="M209" s="1496"/>
      <c r="N209" s="1496"/>
      <c r="O209" s="1496"/>
      <c r="P209" s="1496"/>
      <c r="Q209" s="1496"/>
      <c r="R209" s="1496"/>
      <c r="S209" s="1496"/>
      <c r="T209" s="1496"/>
      <c r="U209" s="1496"/>
      <c r="V209" s="1496"/>
      <c r="W209" s="1496"/>
      <c r="X209" s="1496"/>
      <c r="Y209" s="1496"/>
      <c r="Z209" s="1496"/>
      <c r="AA209" s="1496"/>
      <c r="AB209" s="1496"/>
      <c r="AC209" s="1496"/>
      <c r="AD209" s="1496"/>
      <c r="AE209" s="1496"/>
      <c r="AF209" s="1496"/>
      <c r="AG209" s="1496"/>
      <c r="AH209" s="1496"/>
      <c r="AI209" s="1496"/>
      <c r="AJ209" s="1496"/>
      <c r="AK209" s="1496"/>
      <c r="AL209" s="1496"/>
      <c r="AM209" s="1496"/>
      <c r="AN209" s="1496"/>
    </row>
    <row r="210">
      <c r="A210" s="1496"/>
      <c r="B210" s="1496"/>
      <c r="C210" s="1496"/>
      <c r="D210" s="1496"/>
      <c r="E210" s="1496"/>
      <c r="F210" s="1496"/>
      <c r="G210" s="1496"/>
      <c r="H210" s="1496"/>
      <c r="I210" s="1496"/>
      <c r="J210" s="1496"/>
      <c r="K210" s="1496"/>
      <c r="L210" s="1496"/>
      <c r="M210" s="1496"/>
      <c r="N210" s="1496"/>
      <c r="O210" s="1496"/>
      <c r="P210" s="1496"/>
      <c r="Q210" s="1496"/>
      <c r="R210" s="1496"/>
      <c r="S210" s="1496"/>
      <c r="T210" s="1496"/>
      <c r="U210" s="1496"/>
      <c r="V210" s="1496"/>
      <c r="W210" s="1496"/>
      <c r="X210" s="1496"/>
      <c r="Y210" s="1496"/>
      <c r="Z210" s="1496"/>
      <c r="AA210" s="1496"/>
      <c r="AB210" s="1496"/>
      <c r="AC210" s="1496"/>
      <c r="AD210" s="1496"/>
      <c r="AE210" s="1496"/>
      <c r="AF210" s="1496"/>
      <c r="AG210" s="1496"/>
      <c r="AH210" s="1496"/>
      <c r="AI210" s="1496"/>
      <c r="AJ210" s="1496"/>
      <c r="AK210" s="1496"/>
      <c r="AL210" s="1496"/>
      <c r="AM210" s="1496"/>
      <c r="AN210" s="1496"/>
    </row>
    <row r="211">
      <c r="A211" s="1496"/>
      <c r="B211" s="1496"/>
      <c r="C211" s="1496"/>
      <c r="D211" s="1496"/>
      <c r="E211" s="1496"/>
      <c r="F211" s="1496"/>
      <c r="G211" s="1496"/>
      <c r="H211" s="1496"/>
      <c r="I211" s="1496"/>
      <c r="J211" s="1496"/>
      <c r="K211" s="1496"/>
      <c r="L211" s="1496"/>
      <c r="M211" s="1496"/>
      <c r="N211" s="1496"/>
      <c r="O211" s="1496"/>
      <c r="P211" s="1496"/>
      <c r="Q211" s="1496"/>
      <c r="R211" s="1496"/>
      <c r="S211" s="1496"/>
      <c r="T211" s="1496"/>
      <c r="U211" s="1496"/>
      <c r="V211" s="1496"/>
      <c r="W211" s="1496"/>
      <c r="X211" s="1496"/>
      <c r="Y211" s="1496"/>
      <c r="Z211" s="1496"/>
      <c r="AA211" s="1496"/>
      <c r="AB211" s="1496"/>
      <c r="AC211" s="1496"/>
      <c r="AD211" s="1496"/>
      <c r="AE211" s="1496"/>
      <c r="AF211" s="1496"/>
      <c r="AG211" s="1496"/>
      <c r="AH211" s="1496"/>
      <c r="AI211" s="1496"/>
      <c r="AJ211" s="1496"/>
      <c r="AK211" s="1496"/>
      <c r="AL211" s="1496"/>
      <c r="AM211" s="1496"/>
      <c r="AN211" s="1496"/>
    </row>
    <row r="212">
      <c r="A212" s="1496"/>
      <c r="B212" s="1496"/>
      <c r="C212" s="1496"/>
      <c r="D212" s="1496"/>
      <c r="E212" s="1496"/>
      <c r="F212" s="1496"/>
      <c r="G212" s="1496"/>
      <c r="H212" s="1496"/>
      <c r="I212" s="1496"/>
      <c r="J212" s="1496"/>
      <c r="K212" s="1496"/>
      <c r="L212" s="1496"/>
      <c r="M212" s="1496"/>
      <c r="N212" s="1496"/>
      <c r="O212" s="1496"/>
      <c r="P212" s="1496"/>
      <c r="Q212" s="1496"/>
      <c r="R212" s="1496"/>
      <c r="S212" s="1496"/>
      <c r="T212" s="1496"/>
      <c r="U212" s="1496"/>
      <c r="V212" s="1496"/>
      <c r="W212" s="1496"/>
      <c r="X212" s="1496"/>
      <c r="Y212" s="1496"/>
      <c r="Z212" s="1496"/>
      <c r="AA212" s="1496"/>
      <c r="AB212" s="1496"/>
      <c r="AC212" s="1496"/>
      <c r="AD212" s="1496"/>
      <c r="AE212" s="1496"/>
      <c r="AF212" s="1496"/>
      <c r="AG212" s="1496"/>
      <c r="AH212" s="1496"/>
      <c r="AI212" s="1496"/>
      <c r="AJ212" s="1496"/>
      <c r="AK212" s="1496"/>
      <c r="AL212" s="1496"/>
      <c r="AM212" s="1496"/>
      <c r="AN212" s="1496"/>
    </row>
    <row r="213">
      <c r="A213" s="1496"/>
      <c r="B213" s="1496"/>
      <c r="C213" s="1496"/>
      <c r="D213" s="1496"/>
      <c r="E213" s="1496"/>
      <c r="F213" s="1496"/>
      <c r="G213" s="1496"/>
      <c r="H213" s="1496"/>
      <c r="I213" s="1496"/>
      <c r="J213" s="1496"/>
      <c r="K213" s="1496"/>
      <c r="L213" s="1496"/>
      <c r="M213" s="1496"/>
      <c r="N213" s="1496"/>
      <c r="O213" s="1496"/>
      <c r="P213" s="1496"/>
      <c r="Q213" s="1496"/>
      <c r="R213" s="1496"/>
      <c r="S213" s="1496"/>
      <c r="T213" s="1496"/>
      <c r="U213" s="1496"/>
      <c r="V213" s="1496"/>
      <c r="W213" s="1496"/>
      <c r="X213" s="1496"/>
      <c r="Y213" s="1496"/>
      <c r="Z213" s="1496"/>
      <c r="AA213" s="1496"/>
      <c r="AB213" s="1496"/>
      <c r="AC213" s="1496"/>
      <c r="AD213" s="1496"/>
      <c r="AE213" s="1496"/>
      <c r="AF213" s="1496"/>
      <c r="AG213" s="1496"/>
      <c r="AH213" s="1496"/>
      <c r="AI213" s="1496"/>
      <c r="AJ213" s="1496"/>
      <c r="AK213" s="1496"/>
      <c r="AL213" s="1496"/>
      <c r="AM213" s="1496"/>
      <c r="AN213" s="1496"/>
    </row>
    <row r="214">
      <c r="A214" s="1496"/>
      <c r="B214" s="1496"/>
      <c r="C214" s="1496"/>
      <c r="D214" s="1496"/>
      <c r="E214" s="1496"/>
      <c r="F214" s="1496"/>
      <c r="G214" s="1496"/>
      <c r="H214" s="1496"/>
      <c r="I214" s="1496"/>
      <c r="J214" s="1496"/>
      <c r="K214" s="1496"/>
      <c r="L214" s="1496"/>
      <c r="M214" s="1496"/>
      <c r="N214" s="1496"/>
      <c r="O214" s="1496"/>
      <c r="P214" s="1496"/>
      <c r="Q214" s="1496"/>
      <c r="R214" s="1496"/>
      <c r="S214" s="1496"/>
      <c r="T214" s="1496"/>
      <c r="U214" s="1496"/>
      <c r="V214" s="1496"/>
      <c r="W214" s="1496"/>
      <c r="X214" s="1496"/>
      <c r="Y214" s="1496"/>
      <c r="Z214" s="1496"/>
      <c r="AA214" s="1496"/>
      <c r="AB214" s="1496"/>
      <c r="AC214" s="1496"/>
      <c r="AD214" s="1496"/>
      <c r="AE214" s="1496"/>
      <c r="AF214" s="1496"/>
      <c r="AG214" s="1496"/>
      <c r="AH214" s="1496"/>
      <c r="AI214" s="1496"/>
      <c r="AJ214" s="1496"/>
      <c r="AK214" s="1496"/>
      <c r="AL214" s="1496"/>
      <c r="AM214" s="1496"/>
      <c r="AN214" s="1496"/>
    </row>
    <row r="215">
      <c r="A215" s="1496"/>
      <c r="B215" s="1496"/>
      <c r="C215" s="1496"/>
      <c r="D215" s="1496"/>
      <c r="E215" s="1496"/>
      <c r="F215" s="1496"/>
      <c r="G215" s="1496"/>
      <c r="H215" s="1496"/>
      <c r="I215" s="1496"/>
      <c r="J215" s="1496"/>
      <c r="K215" s="1496"/>
      <c r="L215" s="1496"/>
      <c r="M215" s="1496"/>
      <c r="N215" s="1496"/>
      <c r="O215" s="1496"/>
      <c r="P215" s="1496"/>
      <c r="Q215" s="1496"/>
      <c r="R215" s="1496"/>
      <c r="S215" s="1496"/>
      <c r="T215" s="1496"/>
      <c r="U215" s="1496"/>
      <c r="V215" s="1496"/>
      <c r="W215" s="1496"/>
      <c r="X215" s="1496"/>
      <c r="Y215" s="1496"/>
      <c r="Z215" s="1496"/>
      <c r="AA215" s="1496"/>
      <c r="AB215" s="1496"/>
      <c r="AC215" s="1496"/>
      <c r="AD215" s="1496"/>
      <c r="AE215" s="1496"/>
      <c r="AF215" s="1496"/>
      <c r="AG215" s="1496"/>
      <c r="AH215" s="1496"/>
      <c r="AI215" s="1496"/>
      <c r="AJ215" s="1496"/>
      <c r="AK215" s="1496"/>
      <c r="AL215" s="1496"/>
      <c r="AM215" s="1496"/>
      <c r="AN215" s="1496"/>
    </row>
    <row r="216">
      <c r="A216" s="1496"/>
      <c r="B216" s="1496"/>
      <c r="C216" s="1496"/>
      <c r="D216" s="1496"/>
      <c r="E216" s="1496"/>
      <c r="F216" s="1496"/>
      <c r="G216" s="1496"/>
      <c r="H216" s="1496"/>
      <c r="I216" s="1496"/>
      <c r="J216" s="1496"/>
      <c r="K216" s="1496"/>
      <c r="L216" s="1496"/>
      <c r="M216" s="1496"/>
      <c r="N216" s="1496"/>
      <c r="O216" s="1496"/>
      <c r="P216" s="1496"/>
      <c r="Q216" s="1496"/>
      <c r="R216" s="1496"/>
      <c r="S216" s="1496"/>
      <c r="T216" s="1496"/>
      <c r="U216" s="1496"/>
      <c r="V216" s="1496"/>
      <c r="W216" s="1496"/>
      <c r="X216" s="1496"/>
      <c r="Y216" s="1496"/>
      <c r="Z216" s="1496"/>
      <c r="AA216" s="1496"/>
      <c r="AB216" s="1496"/>
      <c r="AC216" s="1496"/>
      <c r="AD216" s="1496"/>
      <c r="AE216" s="1496"/>
      <c r="AF216" s="1496"/>
      <c r="AG216" s="1496"/>
      <c r="AH216" s="1496"/>
      <c r="AI216" s="1496"/>
      <c r="AJ216" s="1496"/>
      <c r="AK216" s="1496"/>
      <c r="AL216" s="1496"/>
      <c r="AM216" s="1496"/>
      <c r="AN216" s="1496"/>
    </row>
    <row r="217">
      <c r="A217" s="1496"/>
      <c r="B217" s="1496"/>
      <c r="C217" s="1496"/>
      <c r="D217" s="1496"/>
      <c r="E217" s="1496"/>
      <c r="F217" s="1496"/>
      <c r="G217" s="1496"/>
      <c r="H217" s="1496"/>
      <c r="I217" s="1496"/>
      <c r="J217" s="1496"/>
      <c r="K217" s="1496"/>
      <c r="L217" s="1496"/>
      <c r="M217" s="1496"/>
      <c r="N217" s="1496"/>
      <c r="O217" s="1496"/>
      <c r="P217" s="1496"/>
      <c r="Q217" s="1496"/>
      <c r="R217" s="1496"/>
      <c r="S217" s="1496"/>
      <c r="T217" s="1496"/>
      <c r="U217" s="1496"/>
      <c r="V217" s="1496"/>
      <c r="W217" s="1496"/>
      <c r="X217" s="1496"/>
      <c r="Y217" s="1496"/>
      <c r="Z217" s="1496"/>
      <c r="AA217" s="1496"/>
      <c r="AB217" s="1496"/>
      <c r="AC217" s="1496"/>
      <c r="AD217" s="1496"/>
      <c r="AE217" s="1496"/>
      <c r="AF217" s="1496"/>
      <c r="AG217" s="1496"/>
      <c r="AH217" s="1496"/>
      <c r="AI217" s="1496"/>
      <c r="AJ217" s="1496"/>
      <c r="AK217" s="1496"/>
      <c r="AL217" s="1496"/>
      <c r="AM217" s="1496"/>
      <c r="AN217" s="1496"/>
    </row>
    <row r="218">
      <c r="A218" s="1496"/>
      <c r="B218" s="1496"/>
      <c r="C218" s="1496"/>
      <c r="D218" s="1496"/>
      <c r="E218" s="1496"/>
      <c r="F218" s="1496"/>
      <c r="G218" s="1496"/>
      <c r="H218" s="1496"/>
      <c r="I218" s="1496"/>
      <c r="J218" s="1496"/>
      <c r="K218" s="1496"/>
      <c r="L218" s="1496"/>
      <c r="M218" s="1496"/>
      <c r="N218" s="1496"/>
      <c r="O218" s="1496"/>
      <c r="P218" s="1496"/>
      <c r="Q218" s="1496"/>
      <c r="R218" s="1496"/>
      <c r="S218" s="1496"/>
      <c r="T218" s="1496"/>
      <c r="U218" s="1496"/>
      <c r="V218" s="1496"/>
      <c r="W218" s="1496"/>
      <c r="X218" s="1496"/>
      <c r="Y218" s="1496"/>
      <c r="Z218" s="1496"/>
      <c r="AA218" s="1496"/>
      <c r="AB218" s="1496"/>
      <c r="AC218" s="1496"/>
      <c r="AD218" s="1496"/>
      <c r="AE218" s="1496"/>
      <c r="AF218" s="1496"/>
      <c r="AG218" s="1496"/>
      <c r="AH218" s="1496"/>
      <c r="AI218" s="1496"/>
      <c r="AJ218" s="1496"/>
      <c r="AK218" s="1496"/>
      <c r="AL218" s="1496"/>
      <c r="AM218" s="1496"/>
      <c r="AN218" s="1496"/>
    </row>
    <row r="219">
      <c r="A219" s="1496"/>
      <c r="B219" s="1496"/>
      <c r="C219" s="1496"/>
      <c r="D219" s="1496"/>
      <c r="E219" s="1496"/>
      <c r="F219" s="1496"/>
      <c r="G219" s="1496"/>
      <c r="H219" s="1496"/>
      <c r="I219" s="1496"/>
      <c r="J219" s="1496"/>
      <c r="K219" s="1496"/>
      <c r="L219" s="1496"/>
      <c r="M219" s="1496"/>
      <c r="N219" s="1496"/>
      <c r="O219" s="1496"/>
      <c r="P219" s="1496"/>
      <c r="Q219" s="1496"/>
      <c r="R219" s="1496"/>
      <c r="S219" s="1496"/>
      <c r="T219" s="1496"/>
      <c r="U219" s="1496"/>
      <c r="V219" s="1496"/>
      <c r="W219" s="1496"/>
      <c r="X219" s="1496"/>
      <c r="Y219" s="1496"/>
      <c r="Z219" s="1496"/>
      <c r="AA219" s="1496"/>
      <c r="AB219" s="1496"/>
      <c r="AC219" s="1496"/>
      <c r="AD219" s="1496"/>
      <c r="AE219" s="1496"/>
      <c r="AF219" s="1496"/>
      <c r="AG219" s="1496"/>
      <c r="AH219" s="1496"/>
      <c r="AI219" s="1496"/>
      <c r="AJ219" s="1496"/>
      <c r="AK219" s="1496"/>
      <c r="AL219" s="1496"/>
      <c r="AM219" s="1496"/>
      <c r="AN219" s="1496"/>
    </row>
    <row r="220">
      <c r="A220" s="1496"/>
      <c r="B220" s="1496"/>
      <c r="C220" s="1496"/>
      <c r="D220" s="1496"/>
      <c r="E220" s="1496"/>
      <c r="F220" s="1496"/>
      <c r="G220" s="1496"/>
      <c r="H220" s="1496"/>
      <c r="I220" s="1496"/>
      <c r="J220" s="1496"/>
      <c r="K220" s="1496"/>
      <c r="L220" s="1496"/>
      <c r="M220" s="1496"/>
      <c r="N220" s="1496"/>
      <c r="O220" s="1496"/>
      <c r="P220" s="1496"/>
      <c r="Q220" s="1496"/>
      <c r="R220" s="1496"/>
      <c r="S220" s="1496"/>
      <c r="T220" s="1496"/>
      <c r="U220" s="1496"/>
      <c r="V220" s="1496"/>
      <c r="W220" s="1496"/>
      <c r="X220" s="1496"/>
      <c r="Y220" s="1496"/>
      <c r="Z220" s="1496"/>
      <c r="AA220" s="1496"/>
      <c r="AB220" s="1496"/>
      <c r="AC220" s="1496"/>
      <c r="AD220" s="1496"/>
      <c r="AE220" s="1496"/>
      <c r="AF220" s="1496"/>
      <c r="AG220" s="1496"/>
      <c r="AH220" s="1496"/>
      <c r="AI220" s="1496"/>
      <c r="AJ220" s="1496"/>
      <c r="AK220" s="1496"/>
      <c r="AL220" s="1496"/>
      <c r="AM220" s="1496"/>
      <c r="AN220" s="1496"/>
    </row>
    <row r="221">
      <c r="A221" s="1496"/>
      <c r="B221" s="1496"/>
      <c r="C221" s="1496"/>
      <c r="D221" s="1496"/>
      <c r="E221" s="1496"/>
      <c r="F221" s="1496"/>
      <c r="G221" s="1496"/>
      <c r="H221" s="1496"/>
      <c r="I221" s="1496"/>
      <c r="J221" s="1496"/>
      <c r="K221" s="1496"/>
      <c r="L221" s="1496"/>
      <c r="M221" s="1496"/>
      <c r="N221" s="1496"/>
      <c r="O221" s="1496"/>
      <c r="P221" s="1496"/>
      <c r="Q221" s="1496"/>
      <c r="R221" s="1496"/>
      <c r="S221" s="1496"/>
      <c r="T221" s="1496"/>
      <c r="U221" s="1496"/>
      <c r="V221" s="1496"/>
      <c r="W221" s="1496"/>
      <c r="X221" s="1496"/>
      <c r="Y221" s="1496"/>
      <c r="Z221" s="1496"/>
      <c r="AA221" s="1496"/>
      <c r="AB221" s="1496"/>
      <c r="AC221" s="1496"/>
      <c r="AD221" s="1496"/>
      <c r="AE221" s="1496"/>
      <c r="AF221" s="1496"/>
      <c r="AG221" s="1496"/>
      <c r="AH221" s="1496"/>
      <c r="AI221" s="1496"/>
      <c r="AJ221" s="1496"/>
      <c r="AK221" s="1496"/>
      <c r="AL221" s="1496"/>
      <c r="AM221" s="1496"/>
      <c r="AN221" s="1496"/>
    </row>
    <row r="222">
      <c r="A222" s="1496"/>
      <c r="B222" s="1496"/>
      <c r="C222" s="1496"/>
      <c r="D222" s="1496"/>
      <c r="E222" s="1496"/>
      <c r="F222" s="1496"/>
      <c r="G222" s="1496"/>
      <c r="H222" s="1496"/>
      <c r="I222" s="1496"/>
      <c r="J222" s="1496"/>
      <c r="K222" s="1496"/>
      <c r="L222" s="1496"/>
      <c r="M222" s="1496"/>
      <c r="N222" s="1496"/>
      <c r="O222" s="1496"/>
      <c r="P222" s="1496"/>
      <c r="Q222" s="1496"/>
      <c r="R222" s="1496"/>
      <c r="S222" s="1496"/>
      <c r="T222" s="1496"/>
      <c r="U222" s="1496"/>
      <c r="V222" s="1496"/>
      <c r="W222" s="1496"/>
      <c r="X222" s="1496"/>
      <c r="Y222" s="1496"/>
      <c r="Z222" s="1496"/>
      <c r="AA222" s="1496"/>
      <c r="AB222" s="1496"/>
      <c r="AC222" s="1496"/>
      <c r="AD222" s="1496"/>
      <c r="AE222" s="1496"/>
      <c r="AF222" s="1496"/>
      <c r="AG222" s="1496"/>
      <c r="AH222" s="1496"/>
      <c r="AI222" s="1496"/>
      <c r="AJ222" s="1496"/>
      <c r="AK222" s="1496"/>
      <c r="AL222" s="1496"/>
      <c r="AM222" s="1496"/>
      <c r="AN222" s="1496"/>
    </row>
    <row r="223">
      <c r="A223" s="1496"/>
      <c r="B223" s="1496"/>
      <c r="C223" s="1496"/>
      <c r="D223" s="1496"/>
      <c r="E223" s="1496"/>
      <c r="F223" s="1496"/>
      <c r="G223" s="1496"/>
      <c r="H223" s="1496"/>
      <c r="I223" s="1496"/>
      <c r="J223" s="1496"/>
      <c r="K223" s="1496"/>
      <c r="L223" s="1496"/>
      <c r="M223" s="1496"/>
      <c r="N223" s="1496"/>
      <c r="O223" s="1496"/>
      <c r="P223" s="1496"/>
      <c r="Q223" s="1496"/>
      <c r="R223" s="1496"/>
      <c r="S223" s="1496"/>
      <c r="T223" s="1496"/>
      <c r="U223" s="1496"/>
      <c r="V223" s="1496"/>
      <c r="W223" s="1496"/>
      <c r="X223" s="1496"/>
      <c r="Y223" s="1496"/>
      <c r="Z223" s="1496"/>
      <c r="AA223" s="1496"/>
      <c r="AB223" s="1496"/>
      <c r="AC223" s="1496"/>
      <c r="AD223" s="1496"/>
      <c r="AE223" s="1496"/>
      <c r="AF223" s="1496"/>
      <c r="AG223" s="1496"/>
      <c r="AH223" s="1496"/>
      <c r="AI223" s="1496"/>
      <c r="AJ223" s="1496"/>
      <c r="AK223" s="1496"/>
      <c r="AL223" s="1496"/>
      <c r="AM223" s="1496"/>
      <c r="AN223" s="1496"/>
    </row>
    <row r="224">
      <c r="A224" s="1496"/>
      <c r="B224" s="1496"/>
      <c r="C224" s="1496"/>
      <c r="D224" s="1496"/>
      <c r="E224" s="1496"/>
      <c r="F224" s="1496"/>
      <c r="G224" s="1496"/>
      <c r="H224" s="1496"/>
      <c r="I224" s="1496"/>
      <c r="J224" s="1496"/>
      <c r="K224" s="1496"/>
      <c r="L224" s="1496"/>
      <c r="M224" s="1496"/>
      <c r="N224" s="1496"/>
      <c r="O224" s="1496"/>
      <c r="P224" s="1496"/>
      <c r="Q224" s="1496"/>
      <c r="R224" s="1496"/>
      <c r="S224" s="1496"/>
      <c r="T224" s="1496"/>
      <c r="U224" s="1496"/>
      <c r="V224" s="1496"/>
      <c r="W224" s="1496"/>
      <c r="X224" s="1496"/>
      <c r="Y224" s="1496"/>
      <c r="Z224" s="1496"/>
      <c r="AA224" s="1496"/>
      <c r="AB224" s="1496"/>
      <c r="AC224" s="1496"/>
      <c r="AD224" s="1496"/>
      <c r="AE224" s="1496"/>
      <c r="AF224" s="1496"/>
      <c r="AG224" s="1496"/>
      <c r="AH224" s="1496"/>
      <c r="AI224" s="1496"/>
      <c r="AJ224" s="1496"/>
      <c r="AK224" s="1496"/>
      <c r="AL224" s="1496"/>
      <c r="AM224" s="1496"/>
      <c r="AN224" s="1496"/>
    </row>
    <row r="225">
      <c r="A225" s="1496"/>
      <c r="B225" s="1496"/>
      <c r="C225" s="1496"/>
      <c r="D225" s="1496"/>
      <c r="E225" s="1496"/>
      <c r="F225" s="1496"/>
      <c r="G225" s="1496"/>
      <c r="H225" s="1496"/>
      <c r="I225" s="1496"/>
      <c r="J225" s="1496"/>
      <c r="K225" s="1496"/>
      <c r="L225" s="1496"/>
      <c r="M225" s="1496"/>
      <c r="N225" s="1496"/>
      <c r="O225" s="1496"/>
      <c r="P225" s="1496"/>
      <c r="Q225" s="1496"/>
      <c r="R225" s="1496"/>
      <c r="S225" s="1496"/>
      <c r="T225" s="1496"/>
      <c r="U225" s="1496"/>
      <c r="V225" s="1496"/>
      <c r="W225" s="1496"/>
      <c r="X225" s="1496"/>
      <c r="Y225" s="1496"/>
      <c r="Z225" s="1496"/>
      <c r="AA225" s="1496"/>
      <c r="AB225" s="1496"/>
      <c r="AC225" s="1496"/>
      <c r="AD225" s="1496"/>
      <c r="AE225" s="1496"/>
      <c r="AF225" s="1496"/>
      <c r="AG225" s="1496"/>
      <c r="AH225" s="1496"/>
      <c r="AI225" s="1496"/>
      <c r="AJ225" s="1496"/>
      <c r="AK225" s="1496"/>
      <c r="AL225" s="1496"/>
      <c r="AM225" s="1496"/>
      <c r="AN225" s="1496"/>
    </row>
    <row r="226">
      <c r="A226" s="1496"/>
      <c r="B226" s="1496"/>
      <c r="C226" s="1496"/>
      <c r="D226" s="1496"/>
      <c r="E226" s="1496"/>
      <c r="F226" s="1496"/>
      <c r="G226" s="1496"/>
      <c r="H226" s="1496"/>
      <c r="I226" s="1496"/>
      <c r="J226" s="1496"/>
      <c r="K226" s="1496"/>
      <c r="L226" s="1496"/>
      <c r="M226" s="1496"/>
      <c r="N226" s="1496"/>
      <c r="O226" s="1496"/>
      <c r="P226" s="1496"/>
      <c r="Q226" s="1496"/>
      <c r="R226" s="1496"/>
      <c r="S226" s="1496"/>
      <c r="T226" s="1496"/>
      <c r="U226" s="1496"/>
      <c r="V226" s="1496"/>
      <c r="W226" s="1496"/>
      <c r="X226" s="1496"/>
      <c r="Y226" s="1496"/>
      <c r="Z226" s="1496"/>
      <c r="AA226" s="1496"/>
      <c r="AB226" s="1496"/>
      <c r="AC226" s="1496"/>
      <c r="AD226" s="1496"/>
      <c r="AE226" s="1496"/>
      <c r="AF226" s="1496"/>
      <c r="AG226" s="1496"/>
      <c r="AH226" s="1496"/>
      <c r="AI226" s="1496"/>
      <c r="AJ226" s="1496"/>
      <c r="AK226" s="1496"/>
      <c r="AL226" s="1496"/>
      <c r="AM226" s="1496"/>
      <c r="AN226" s="1496"/>
    </row>
    <row r="227">
      <c r="A227" s="1496"/>
      <c r="B227" s="1496"/>
      <c r="C227" s="1496"/>
      <c r="D227" s="1496"/>
      <c r="E227" s="1496"/>
      <c r="F227" s="1496"/>
      <c r="G227" s="1496"/>
      <c r="H227" s="1496"/>
      <c r="I227" s="1496"/>
      <c r="J227" s="1496"/>
      <c r="K227" s="1496"/>
      <c r="L227" s="1496"/>
      <c r="M227" s="1496"/>
      <c r="N227" s="1496"/>
      <c r="O227" s="1496"/>
      <c r="P227" s="1496"/>
      <c r="Q227" s="1496"/>
      <c r="R227" s="1496"/>
      <c r="S227" s="1496"/>
      <c r="T227" s="1496"/>
      <c r="U227" s="1496"/>
      <c r="V227" s="1496"/>
      <c r="W227" s="1496"/>
      <c r="X227" s="1496"/>
      <c r="Y227" s="1496"/>
      <c r="Z227" s="1496"/>
      <c r="AA227" s="1496"/>
      <c r="AB227" s="1496"/>
      <c r="AC227" s="1496"/>
      <c r="AD227" s="1496"/>
      <c r="AE227" s="1496"/>
      <c r="AF227" s="1496"/>
      <c r="AG227" s="1496"/>
      <c r="AH227" s="1496"/>
      <c r="AI227" s="1496"/>
      <c r="AJ227" s="1496"/>
      <c r="AK227" s="1496"/>
      <c r="AL227" s="1496"/>
      <c r="AM227" s="1496"/>
      <c r="AN227" s="1496"/>
    </row>
    <row r="228">
      <c r="A228" s="1496"/>
      <c r="B228" s="1496"/>
      <c r="C228" s="1496"/>
      <c r="D228" s="1496"/>
      <c r="E228" s="1496"/>
      <c r="F228" s="1496"/>
      <c r="G228" s="1496"/>
      <c r="H228" s="1496"/>
      <c r="I228" s="1496"/>
      <c r="J228" s="1496"/>
      <c r="K228" s="1496"/>
      <c r="L228" s="1496"/>
      <c r="M228" s="1496"/>
      <c r="N228" s="1496"/>
      <c r="O228" s="1496"/>
      <c r="P228" s="1496"/>
      <c r="Q228" s="1496"/>
      <c r="R228" s="1496"/>
      <c r="S228" s="1496"/>
      <c r="T228" s="1496"/>
      <c r="U228" s="1496"/>
      <c r="V228" s="1496"/>
      <c r="W228" s="1496"/>
      <c r="X228" s="1496"/>
      <c r="Y228" s="1496"/>
      <c r="Z228" s="1496"/>
      <c r="AA228" s="1496"/>
      <c r="AB228" s="1496"/>
      <c r="AC228" s="1496"/>
      <c r="AD228" s="1496"/>
      <c r="AE228" s="1496"/>
      <c r="AF228" s="1496"/>
      <c r="AG228" s="1496"/>
      <c r="AH228" s="1496"/>
      <c r="AI228" s="1496"/>
      <c r="AJ228" s="1496"/>
      <c r="AK228" s="1496"/>
      <c r="AL228" s="1496"/>
      <c r="AM228" s="1496"/>
      <c r="AN228" s="1496"/>
    </row>
    <row r="229">
      <c r="A229" s="1496"/>
      <c r="B229" s="1496"/>
      <c r="C229" s="1496"/>
      <c r="D229" s="1496"/>
      <c r="E229" s="1496"/>
      <c r="F229" s="1496"/>
      <c r="G229" s="1496"/>
      <c r="H229" s="1496"/>
      <c r="I229" s="1496"/>
      <c r="J229" s="1496"/>
      <c r="K229" s="1496"/>
      <c r="L229" s="1496"/>
      <c r="M229" s="1496"/>
      <c r="N229" s="1496"/>
      <c r="O229" s="1496"/>
      <c r="P229" s="1496"/>
      <c r="Q229" s="1496"/>
      <c r="R229" s="1496"/>
      <c r="S229" s="1496"/>
      <c r="T229" s="1496"/>
      <c r="U229" s="1496"/>
      <c r="V229" s="1496"/>
      <c r="W229" s="1496"/>
      <c r="X229" s="1496"/>
      <c r="Y229" s="1496"/>
      <c r="Z229" s="1496"/>
      <c r="AA229" s="1496"/>
      <c r="AB229" s="1496"/>
      <c r="AC229" s="1496"/>
      <c r="AD229" s="1496"/>
      <c r="AE229" s="1496"/>
      <c r="AF229" s="1496"/>
      <c r="AG229" s="1496"/>
      <c r="AH229" s="1496"/>
      <c r="AI229" s="1496"/>
      <c r="AJ229" s="1496"/>
      <c r="AK229" s="1496"/>
      <c r="AL229" s="1496"/>
      <c r="AM229" s="1496"/>
      <c r="AN229" s="1496"/>
    </row>
    <row r="230">
      <c r="A230" s="1496"/>
      <c r="B230" s="1496"/>
      <c r="C230" s="1496"/>
      <c r="D230" s="1496"/>
      <c r="E230" s="1496"/>
      <c r="F230" s="1496"/>
      <c r="G230" s="1496"/>
      <c r="H230" s="1496"/>
      <c r="I230" s="1496"/>
      <c r="J230" s="1496"/>
      <c r="K230" s="1496"/>
      <c r="L230" s="1496"/>
      <c r="M230" s="1496"/>
      <c r="N230" s="1496"/>
      <c r="O230" s="1496"/>
      <c r="P230" s="1496"/>
      <c r="Q230" s="1496"/>
      <c r="R230" s="1496"/>
      <c r="S230" s="1496"/>
      <c r="T230" s="1496"/>
      <c r="U230" s="1496"/>
      <c r="V230" s="1496"/>
      <c r="W230" s="1496"/>
      <c r="X230" s="1496"/>
      <c r="Y230" s="1496"/>
      <c r="Z230" s="1496"/>
      <c r="AA230" s="1496"/>
      <c r="AB230" s="1496"/>
      <c r="AC230" s="1496"/>
      <c r="AD230" s="1496"/>
      <c r="AE230" s="1496"/>
      <c r="AF230" s="1496"/>
      <c r="AG230" s="1496"/>
      <c r="AH230" s="1496"/>
      <c r="AI230" s="1496"/>
      <c r="AJ230" s="1496"/>
      <c r="AK230" s="1496"/>
      <c r="AL230" s="1496"/>
      <c r="AM230" s="1496"/>
      <c r="AN230" s="1496"/>
    </row>
    <row r="231">
      <c r="A231" s="1496"/>
      <c r="B231" s="1496"/>
      <c r="C231" s="1496"/>
      <c r="D231" s="1496"/>
      <c r="E231" s="1496"/>
      <c r="F231" s="1496"/>
      <c r="G231" s="1496"/>
      <c r="H231" s="1496"/>
      <c r="I231" s="1496"/>
      <c r="J231" s="1496"/>
      <c r="K231" s="1496"/>
      <c r="L231" s="1496"/>
      <c r="M231" s="1496"/>
      <c r="N231" s="1496"/>
      <c r="O231" s="1496"/>
      <c r="P231" s="1496"/>
      <c r="Q231" s="1496"/>
      <c r="R231" s="1496"/>
      <c r="S231" s="1496"/>
      <c r="T231" s="1496"/>
      <c r="U231" s="1496"/>
      <c r="V231" s="1496"/>
      <c r="W231" s="1496"/>
      <c r="X231" s="1496"/>
      <c r="Y231" s="1496"/>
      <c r="Z231" s="1496"/>
      <c r="AA231" s="1496"/>
      <c r="AB231" s="1496"/>
      <c r="AC231" s="1496"/>
      <c r="AD231" s="1496"/>
      <c r="AE231" s="1496"/>
      <c r="AF231" s="1496"/>
      <c r="AG231" s="1496"/>
      <c r="AH231" s="1496"/>
      <c r="AI231" s="1496"/>
      <c r="AJ231" s="1496"/>
      <c r="AK231" s="1496"/>
      <c r="AL231" s="1496"/>
      <c r="AM231" s="1496"/>
      <c r="AN231" s="1496"/>
    </row>
    <row r="232">
      <c r="A232" s="1496"/>
      <c r="B232" s="1496"/>
      <c r="C232" s="1496"/>
      <c r="D232" s="1496"/>
      <c r="E232" s="1496"/>
      <c r="F232" s="1496"/>
      <c r="G232" s="1496"/>
      <c r="H232" s="1496"/>
      <c r="I232" s="1496"/>
      <c r="J232" s="1496"/>
      <c r="K232" s="1496"/>
      <c r="L232" s="1496"/>
      <c r="M232" s="1496"/>
      <c r="N232" s="1496"/>
      <c r="O232" s="1496"/>
      <c r="P232" s="1496"/>
      <c r="Q232" s="1496"/>
      <c r="R232" s="1496"/>
      <c r="S232" s="1496"/>
      <c r="T232" s="1496"/>
      <c r="U232" s="1496"/>
      <c r="V232" s="1496"/>
      <c r="W232" s="1496"/>
      <c r="X232" s="1496"/>
      <c r="Y232" s="1496"/>
      <c r="Z232" s="1496"/>
      <c r="AA232" s="1496"/>
      <c r="AB232" s="1496"/>
      <c r="AC232" s="1496"/>
      <c r="AD232" s="1496"/>
      <c r="AE232" s="1496"/>
      <c r="AF232" s="1496"/>
      <c r="AG232" s="1496"/>
      <c r="AH232" s="1496"/>
      <c r="AI232" s="1496"/>
      <c r="AJ232" s="1496"/>
      <c r="AK232" s="1496"/>
      <c r="AL232" s="1496"/>
      <c r="AM232" s="1496"/>
      <c r="AN232" s="1496"/>
    </row>
    <row r="233">
      <c r="A233" s="1496"/>
      <c r="B233" s="1496"/>
      <c r="C233" s="1496"/>
      <c r="D233" s="1496"/>
      <c r="E233" s="1496"/>
      <c r="F233" s="1496"/>
      <c r="G233" s="1496"/>
      <c r="H233" s="1496"/>
      <c r="I233" s="1496"/>
      <c r="J233" s="1496"/>
      <c r="K233" s="1496"/>
      <c r="L233" s="1496"/>
      <c r="M233" s="1496"/>
      <c r="N233" s="1496"/>
      <c r="O233" s="1496"/>
      <c r="P233" s="1496"/>
      <c r="Q233" s="1496"/>
      <c r="R233" s="1496"/>
      <c r="S233" s="1496"/>
      <c r="T233" s="1496"/>
      <c r="U233" s="1496"/>
      <c r="V233" s="1496"/>
      <c r="W233" s="1496"/>
      <c r="X233" s="1496"/>
      <c r="Y233" s="1496"/>
      <c r="Z233" s="1496"/>
      <c r="AA233" s="1496"/>
      <c r="AB233" s="1496"/>
      <c r="AC233" s="1496"/>
      <c r="AD233" s="1496"/>
      <c r="AE233" s="1496"/>
      <c r="AF233" s="1496"/>
      <c r="AG233" s="1496"/>
      <c r="AH233" s="1496"/>
      <c r="AI233" s="1496"/>
      <c r="AJ233" s="1496"/>
      <c r="AK233" s="1496"/>
      <c r="AL233" s="1496"/>
      <c r="AM233" s="1496"/>
      <c r="AN233" s="1496"/>
    </row>
    <row r="234">
      <c r="A234" s="1496"/>
      <c r="B234" s="1496"/>
      <c r="C234" s="1496"/>
      <c r="D234" s="1496"/>
      <c r="E234" s="1496"/>
      <c r="F234" s="1496"/>
      <c r="G234" s="1496"/>
      <c r="H234" s="1496"/>
      <c r="I234" s="1496"/>
      <c r="J234" s="1496"/>
      <c r="K234" s="1496"/>
      <c r="L234" s="1496"/>
      <c r="M234" s="1496"/>
      <c r="N234" s="1496"/>
      <c r="O234" s="1496"/>
      <c r="P234" s="1496"/>
      <c r="Q234" s="1496"/>
      <c r="R234" s="1496"/>
      <c r="S234" s="1496"/>
      <c r="T234" s="1496"/>
      <c r="U234" s="1496"/>
      <c r="V234" s="1496"/>
      <c r="W234" s="1496"/>
      <c r="X234" s="1496"/>
      <c r="Y234" s="1496"/>
      <c r="Z234" s="1496"/>
      <c r="AA234" s="1496"/>
      <c r="AB234" s="1496"/>
      <c r="AC234" s="1496"/>
      <c r="AD234" s="1496"/>
      <c r="AE234" s="1496"/>
      <c r="AF234" s="1496"/>
      <c r="AG234" s="1496"/>
      <c r="AH234" s="1496"/>
      <c r="AI234" s="1496"/>
      <c r="AJ234" s="1496"/>
      <c r="AK234" s="1496"/>
      <c r="AL234" s="1496"/>
      <c r="AM234" s="1496"/>
      <c r="AN234" s="1496"/>
    </row>
    <row r="235">
      <c r="A235" s="1496"/>
      <c r="B235" s="1496"/>
      <c r="C235" s="1496"/>
      <c r="D235" s="1496"/>
      <c r="E235" s="1496"/>
      <c r="F235" s="1496"/>
      <c r="G235" s="1496"/>
      <c r="H235" s="1496"/>
      <c r="I235" s="1496"/>
      <c r="J235" s="1496"/>
      <c r="K235" s="1496"/>
      <c r="L235" s="1496"/>
      <c r="M235" s="1496"/>
      <c r="N235" s="1496"/>
      <c r="O235" s="1496"/>
      <c r="P235" s="1496"/>
      <c r="Q235" s="1496"/>
      <c r="R235" s="1496"/>
      <c r="S235" s="1496"/>
      <c r="T235" s="1496"/>
      <c r="U235" s="1496"/>
      <c r="V235" s="1496"/>
      <c r="W235" s="1496"/>
      <c r="X235" s="1496"/>
      <c r="Y235" s="1496"/>
      <c r="Z235" s="1496"/>
      <c r="AA235" s="1496"/>
      <c r="AB235" s="1496"/>
      <c r="AC235" s="1496"/>
      <c r="AD235" s="1496"/>
      <c r="AE235" s="1496"/>
      <c r="AF235" s="1496"/>
      <c r="AG235" s="1496"/>
      <c r="AH235" s="1496"/>
      <c r="AI235" s="1496"/>
      <c r="AJ235" s="1496"/>
      <c r="AK235" s="1496"/>
      <c r="AL235" s="1496"/>
      <c r="AM235" s="1496"/>
      <c r="AN235" s="1496"/>
    </row>
    <row r="236">
      <c r="A236" s="1496"/>
      <c r="B236" s="1496"/>
      <c r="C236" s="1496"/>
      <c r="D236" s="1496"/>
      <c r="E236" s="1496"/>
      <c r="F236" s="1496"/>
      <c r="G236" s="1496"/>
      <c r="H236" s="1496"/>
      <c r="I236" s="1496"/>
      <c r="J236" s="1496"/>
      <c r="K236" s="1496"/>
      <c r="L236" s="1496"/>
      <c r="M236" s="1496"/>
      <c r="N236" s="1496"/>
      <c r="O236" s="1496"/>
      <c r="P236" s="1496"/>
      <c r="Q236" s="1496"/>
      <c r="R236" s="1496"/>
      <c r="S236" s="1496"/>
      <c r="T236" s="1496"/>
      <c r="U236" s="1496"/>
      <c r="V236" s="1496"/>
      <c r="W236" s="1496"/>
      <c r="X236" s="1496"/>
      <c r="Y236" s="1496"/>
      <c r="Z236" s="1496"/>
      <c r="AA236" s="1496"/>
      <c r="AB236" s="1496"/>
      <c r="AC236" s="1496"/>
      <c r="AD236" s="1496"/>
      <c r="AE236" s="1496"/>
      <c r="AF236" s="1496"/>
      <c r="AG236" s="1496"/>
      <c r="AH236" s="1496"/>
      <c r="AI236" s="1496"/>
      <c r="AJ236" s="1496"/>
      <c r="AK236" s="1496"/>
      <c r="AL236" s="1496"/>
      <c r="AM236" s="1496"/>
      <c r="AN236" s="1496"/>
    </row>
    <row r="237">
      <c r="A237" s="1496"/>
      <c r="B237" s="1496"/>
      <c r="C237" s="1496"/>
      <c r="D237" s="1496"/>
      <c r="E237" s="1496"/>
      <c r="F237" s="1496"/>
      <c r="G237" s="1496"/>
      <c r="H237" s="1496"/>
      <c r="I237" s="1496"/>
      <c r="J237" s="1496"/>
      <c r="K237" s="1496"/>
      <c r="L237" s="1496"/>
      <c r="M237" s="1496"/>
      <c r="N237" s="1496"/>
      <c r="O237" s="1496"/>
      <c r="P237" s="1496"/>
      <c r="Q237" s="1496"/>
      <c r="R237" s="1496"/>
      <c r="S237" s="1496"/>
      <c r="T237" s="1496"/>
      <c r="U237" s="1496"/>
      <c r="V237" s="1496"/>
      <c r="W237" s="1496"/>
      <c r="X237" s="1496"/>
      <c r="Y237" s="1496"/>
      <c r="Z237" s="1496"/>
      <c r="AA237" s="1496"/>
      <c r="AB237" s="1496"/>
      <c r="AC237" s="1496"/>
      <c r="AD237" s="1496"/>
      <c r="AE237" s="1496"/>
      <c r="AF237" s="1496"/>
      <c r="AG237" s="1496"/>
      <c r="AH237" s="1496"/>
      <c r="AI237" s="1496"/>
      <c r="AJ237" s="1496"/>
      <c r="AK237" s="1496"/>
      <c r="AL237" s="1496"/>
      <c r="AM237" s="1496"/>
      <c r="AN237" s="1496"/>
    </row>
    <row r="238">
      <c r="A238" s="1496"/>
      <c r="B238" s="1496"/>
      <c r="C238" s="1496"/>
      <c r="D238" s="1496"/>
      <c r="E238" s="1496"/>
      <c r="F238" s="1496"/>
      <c r="G238" s="1496"/>
      <c r="H238" s="1496"/>
      <c r="I238" s="1496"/>
      <c r="J238" s="1496"/>
      <c r="K238" s="1496"/>
      <c r="L238" s="1496"/>
      <c r="M238" s="1496"/>
      <c r="N238" s="1496"/>
      <c r="O238" s="1496"/>
      <c r="P238" s="1496"/>
      <c r="Q238" s="1496"/>
      <c r="R238" s="1496"/>
      <c r="S238" s="1496"/>
      <c r="T238" s="1496"/>
      <c r="U238" s="1496"/>
      <c r="V238" s="1496"/>
      <c r="W238" s="1496"/>
      <c r="X238" s="1496"/>
      <c r="Y238" s="1496"/>
      <c r="Z238" s="1496"/>
      <c r="AA238" s="1496"/>
      <c r="AB238" s="1496"/>
      <c r="AC238" s="1496"/>
      <c r="AD238" s="1496"/>
      <c r="AE238" s="1496"/>
      <c r="AF238" s="1496"/>
      <c r="AG238" s="1496"/>
      <c r="AH238" s="1496"/>
      <c r="AI238" s="1496"/>
      <c r="AJ238" s="1496"/>
      <c r="AK238" s="1496"/>
      <c r="AL238" s="1496"/>
      <c r="AM238" s="1496"/>
      <c r="AN238" s="1496"/>
    </row>
    <row r="239">
      <c r="A239" s="1496"/>
      <c r="B239" s="1496"/>
      <c r="C239" s="1496"/>
      <c r="D239" s="1496"/>
      <c r="E239" s="1496"/>
      <c r="F239" s="1496"/>
      <c r="G239" s="1496"/>
      <c r="H239" s="1496"/>
      <c r="I239" s="1496"/>
      <c r="J239" s="1496"/>
      <c r="K239" s="1496"/>
      <c r="L239" s="1496"/>
      <c r="M239" s="1496"/>
      <c r="N239" s="1496"/>
      <c r="O239" s="1496"/>
      <c r="P239" s="1496"/>
      <c r="Q239" s="1496"/>
      <c r="R239" s="1496"/>
      <c r="S239" s="1496"/>
      <c r="T239" s="1496"/>
      <c r="U239" s="1496"/>
      <c r="V239" s="1496"/>
      <c r="W239" s="1496"/>
      <c r="X239" s="1496"/>
      <c r="Y239" s="1496"/>
      <c r="Z239" s="1496"/>
      <c r="AA239" s="1496"/>
      <c r="AB239" s="1496"/>
      <c r="AC239" s="1496"/>
      <c r="AD239" s="1496"/>
      <c r="AE239" s="1496"/>
      <c r="AF239" s="1496"/>
      <c r="AG239" s="1496"/>
      <c r="AH239" s="1496"/>
      <c r="AI239" s="1496"/>
      <c r="AJ239" s="1496"/>
      <c r="AK239" s="1496"/>
      <c r="AL239" s="1496"/>
      <c r="AM239" s="1496"/>
      <c r="AN239" s="1496"/>
    </row>
    <row r="240">
      <c r="A240" s="1496"/>
      <c r="B240" s="1496"/>
      <c r="C240" s="1496"/>
      <c r="D240" s="1496"/>
      <c r="E240" s="1496"/>
      <c r="F240" s="1496"/>
      <c r="G240" s="1496"/>
      <c r="H240" s="1496"/>
      <c r="I240" s="1496"/>
      <c r="J240" s="1496"/>
      <c r="K240" s="1496"/>
      <c r="L240" s="1496"/>
      <c r="M240" s="1496"/>
      <c r="N240" s="1496"/>
      <c r="O240" s="1496"/>
      <c r="P240" s="1496"/>
      <c r="Q240" s="1496"/>
      <c r="R240" s="1496"/>
      <c r="S240" s="1496"/>
      <c r="T240" s="1496"/>
      <c r="U240" s="1496"/>
      <c r="V240" s="1496"/>
      <c r="W240" s="1496"/>
      <c r="X240" s="1496"/>
      <c r="Y240" s="1496"/>
      <c r="Z240" s="1496"/>
      <c r="AA240" s="1496"/>
      <c r="AB240" s="1496"/>
      <c r="AC240" s="1496"/>
      <c r="AD240" s="1496"/>
      <c r="AE240" s="1496"/>
      <c r="AF240" s="1496"/>
      <c r="AG240" s="1496"/>
      <c r="AH240" s="1496"/>
      <c r="AI240" s="1496"/>
      <c r="AJ240" s="1496"/>
      <c r="AK240" s="1496"/>
      <c r="AL240" s="1496"/>
      <c r="AM240" s="1496"/>
      <c r="AN240" s="1496"/>
    </row>
    <row r="241">
      <c r="A241" s="1496"/>
      <c r="B241" s="1496"/>
      <c r="C241" s="1496"/>
      <c r="D241" s="1496"/>
      <c r="E241" s="1496"/>
      <c r="F241" s="1496"/>
      <c r="G241" s="1496"/>
      <c r="H241" s="1496"/>
      <c r="I241" s="1496"/>
      <c r="J241" s="1496"/>
      <c r="K241" s="1496"/>
      <c r="L241" s="1496"/>
      <c r="M241" s="1496"/>
      <c r="N241" s="1496"/>
      <c r="O241" s="1496"/>
      <c r="P241" s="1496"/>
      <c r="Q241" s="1496"/>
      <c r="R241" s="1496"/>
      <c r="S241" s="1496"/>
      <c r="T241" s="1496"/>
      <c r="U241" s="1496"/>
      <c r="V241" s="1496"/>
      <c r="W241" s="1496"/>
      <c r="X241" s="1496"/>
      <c r="Y241" s="1496"/>
      <c r="Z241" s="1496"/>
      <c r="AA241" s="1496"/>
      <c r="AB241" s="1496"/>
      <c r="AC241" s="1496"/>
      <c r="AD241" s="1496"/>
      <c r="AE241" s="1496"/>
      <c r="AF241" s="1496"/>
      <c r="AG241" s="1496"/>
      <c r="AH241" s="1496"/>
      <c r="AI241" s="1496"/>
      <c r="AJ241" s="1496"/>
      <c r="AK241" s="1496"/>
      <c r="AL241" s="1496"/>
      <c r="AM241" s="1496"/>
      <c r="AN241" s="1496"/>
    </row>
    <row r="242">
      <c r="A242" s="1496"/>
      <c r="B242" s="1496"/>
      <c r="C242" s="1496"/>
      <c r="D242" s="1496"/>
      <c r="E242" s="1496"/>
      <c r="F242" s="1496"/>
      <c r="G242" s="1496"/>
      <c r="H242" s="1496"/>
      <c r="I242" s="1496"/>
      <c r="J242" s="1496"/>
      <c r="K242" s="1496"/>
      <c r="L242" s="1496"/>
      <c r="M242" s="1496"/>
      <c r="N242" s="1496"/>
      <c r="O242" s="1496"/>
      <c r="P242" s="1496"/>
      <c r="Q242" s="1496"/>
      <c r="R242" s="1496"/>
      <c r="S242" s="1496"/>
      <c r="T242" s="1496"/>
      <c r="U242" s="1496"/>
      <c r="V242" s="1496"/>
      <c r="W242" s="1496"/>
      <c r="X242" s="1496"/>
      <c r="Y242" s="1496"/>
      <c r="Z242" s="1496"/>
      <c r="AA242" s="1496"/>
      <c r="AB242" s="1496"/>
      <c r="AC242" s="1496"/>
      <c r="AD242" s="1496"/>
      <c r="AE242" s="1496"/>
      <c r="AF242" s="1496"/>
      <c r="AG242" s="1496"/>
      <c r="AH242" s="1496"/>
      <c r="AI242" s="1496"/>
      <c r="AJ242" s="1496"/>
      <c r="AK242" s="1496"/>
      <c r="AL242" s="1496"/>
      <c r="AM242" s="1496"/>
      <c r="AN242" s="1496"/>
    </row>
    <row r="243">
      <c r="A243" s="1496"/>
      <c r="B243" s="1496"/>
      <c r="C243" s="1496"/>
      <c r="D243" s="1496"/>
      <c r="E243" s="1496"/>
      <c r="F243" s="1496"/>
      <c r="G243" s="1496"/>
      <c r="H243" s="1496"/>
      <c r="I243" s="1496"/>
      <c r="J243" s="1496"/>
      <c r="K243" s="1496"/>
      <c r="L243" s="1496"/>
      <c r="M243" s="1496"/>
      <c r="N243" s="1496"/>
      <c r="O243" s="1496"/>
      <c r="P243" s="1496"/>
      <c r="Q243" s="1496"/>
      <c r="R243" s="1496"/>
      <c r="S243" s="1496"/>
      <c r="T243" s="1496"/>
      <c r="U243" s="1496"/>
      <c r="V243" s="1496"/>
      <c r="W243" s="1496"/>
      <c r="X243" s="1496"/>
      <c r="Y243" s="1496"/>
      <c r="Z243" s="1496"/>
      <c r="AA243" s="1496"/>
      <c r="AB243" s="1496"/>
      <c r="AC243" s="1496"/>
      <c r="AD243" s="1496"/>
      <c r="AE243" s="1496"/>
      <c r="AF243" s="1496"/>
      <c r="AG243" s="1496"/>
      <c r="AH243" s="1496"/>
      <c r="AI243" s="1496"/>
      <c r="AJ243" s="1496"/>
      <c r="AK243" s="1496"/>
      <c r="AL243" s="1496"/>
      <c r="AM243" s="1496"/>
      <c r="AN243" s="1496"/>
    </row>
    <row r="244">
      <c r="A244" s="1496"/>
      <c r="B244" s="1496"/>
      <c r="C244" s="1496"/>
      <c r="D244" s="1496"/>
      <c r="E244" s="1496"/>
      <c r="F244" s="1496"/>
      <c r="G244" s="1496"/>
      <c r="H244" s="1496"/>
      <c r="I244" s="1496"/>
      <c r="J244" s="1496"/>
      <c r="K244" s="1496"/>
      <c r="L244" s="1496"/>
      <c r="M244" s="1496"/>
      <c r="N244" s="1496"/>
      <c r="O244" s="1496"/>
      <c r="P244" s="1496"/>
      <c r="Q244" s="1496"/>
      <c r="R244" s="1496"/>
      <c r="S244" s="1496"/>
      <c r="T244" s="1496"/>
      <c r="U244" s="1496"/>
      <c r="V244" s="1496"/>
      <c r="W244" s="1496"/>
      <c r="X244" s="1496"/>
      <c r="Y244" s="1496"/>
      <c r="Z244" s="1496"/>
      <c r="AA244" s="1496"/>
      <c r="AB244" s="1496"/>
      <c r="AC244" s="1496"/>
      <c r="AD244" s="1496"/>
      <c r="AE244" s="1496"/>
      <c r="AF244" s="1496"/>
      <c r="AG244" s="1496"/>
      <c r="AH244" s="1496"/>
      <c r="AI244" s="1496"/>
      <c r="AJ244" s="1496"/>
      <c r="AK244" s="1496"/>
      <c r="AL244" s="1496"/>
      <c r="AM244" s="1496"/>
      <c r="AN244" s="1496"/>
    </row>
    <row r="245">
      <c r="A245" s="1496"/>
      <c r="B245" s="1496"/>
      <c r="C245" s="1496"/>
      <c r="D245" s="1496"/>
      <c r="E245" s="1496"/>
      <c r="F245" s="1496"/>
      <c r="G245" s="1496"/>
      <c r="H245" s="1496"/>
      <c r="I245" s="1496"/>
      <c r="J245" s="1496"/>
      <c r="K245" s="1496"/>
      <c r="L245" s="1496"/>
      <c r="M245" s="1496"/>
      <c r="N245" s="1496"/>
      <c r="O245" s="1496"/>
      <c r="P245" s="1496"/>
      <c r="Q245" s="1496"/>
      <c r="R245" s="1496"/>
      <c r="S245" s="1496"/>
      <c r="T245" s="1496"/>
      <c r="U245" s="1496"/>
      <c r="V245" s="1496"/>
      <c r="W245" s="1496"/>
      <c r="X245" s="1496"/>
      <c r="Y245" s="1496"/>
      <c r="Z245" s="1496"/>
      <c r="AA245" s="1496"/>
      <c r="AB245" s="1496"/>
      <c r="AC245" s="1496"/>
      <c r="AD245" s="1496"/>
      <c r="AE245" s="1496"/>
      <c r="AF245" s="1496"/>
      <c r="AG245" s="1496"/>
      <c r="AH245" s="1496"/>
      <c r="AI245" s="1496"/>
      <c r="AJ245" s="1496"/>
      <c r="AK245" s="1496"/>
      <c r="AL245" s="1496"/>
      <c r="AM245" s="1496"/>
      <c r="AN245" s="1496"/>
    </row>
    <row r="246">
      <c r="A246" s="1496"/>
      <c r="B246" s="1496"/>
      <c r="C246" s="1496"/>
      <c r="D246" s="1496"/>
      <c r="E246" s="1496"/>
      <c r="F246" s="1496"/>
      <c r="G246" s="1496"/>
      <c r="H246" s="1496"/>
      <c r="I246" s="1496"/>
      <c r="J246" s="1496"/>
      <c r="K246" s="1496"/>
      <c r="L246" s="1496"/>
      <c r="M246" s="1496"/>
      <c r="N246" s="1496"/>
      <c r="O246" s="1496"/>
      <c r="P246" s="1496"/>
      <c r="Q246" s="1496"/>
      <c r="R246" s="1496"/>
      <c r="S246" s="1496"/>
      <c r="T246" s="1496"/>
      <c r="U246" s="1496"/>
      <c r="V246" s="1496"/>
      <c r="W246" s="1496"/>
      <c r="X246" s="1496"/>
      <c r="Y246" s="1496"/>
      <c r="Z246" s="1496"/>
      <c r="AA246" s="1496"/>
      <c r="AB246" s="1496"/>
      <c r="AC246" s="1496"/>
      <c r="AD246" s="1496"/>
      <c r="AE246" s="1496"/>
      <c r="AF246" s="1496"/>
      <c r="AG246" s="1496"/>
      <c r="AH246" s="1496"/>
      <c r="AI246" s="1496"/>
      <c r="AJ246" s="1496"/>
      <c r="AK246" s="1496"/>
      <c r="AL246" s="1496"/>
      <c r="AM246" s="1496"/>
      <c r="AN246" s="1496"/>
    </row>
    <row r="247">
      <c r="A247" s="1496"/>
      <c r="B247" s="1496"/>
      <c r="C247" s="1496"/>
      <c r="D247" s="1496"/>
      <c r="E247" s="1496"/>
      <c r="F247" s="1496"/>
      <c r="G247" s="1496"/>
      <c r="H247" s="1496"/>
      <c r="I247" s="1496"/>
      <c r="J247" s="1496"/>
      <c r="K247" s="1496"/>
      <c r="L247" s="1496"/>
      <c r="M247" s="1496"/>
      <c r="N247" s="1496"/>
      <c r="O247" s="1496"/>
      <c r="P247" s="1496"/>
      <c r="Q247" s="1496"/>
      <c r="R247" s="1496"/>
      <c r="S247" s="1496"/>
      <c r="T247" s="1496"/>
      <c r="U247" s="1496"/>
      <c r="V247" s="1496"/>
      <c r="W247" s="1496"/>
      <c r="X247" s="1496"/>
      <c r="Y247" s="1496"/>
      <c r="Z247" s="1496"/>
      <c r="AA247" s="1496"/>
      <c r="AB247" s="1496"/>
      <c r="AC247" s="1496"/>
      <c r="AD247" s="1496"/>
      <c r="AE247" s="1496"/>
      <c r="AF247" s="1496"/>
      <c r="AG247" s="1496"/>
      <c r="AH247" s="1496"/>
      <c r="AI247" s="1496"/>
      <c r="AJ247" s="1496"/>
      <c r="AK247" s="1496"/>
      <c r="AL247" s="1496"/>
      <c r="AM247" s="1496"/>
      <c r="AN247" s="1496"/>
    </row>
    <row r="248">
      <c r="A248" s="1496"/>
      <c r="B248" s="1496"/>
      <c r="C248" s="1496"/>
      <c r="D248" s="1496"/>
      <c r="E248" s="1496"/>
      <c r="F248" s="1496"/>
      <c r="G248" s="1496"/>
      <c r="H248" s="1496"/>
      <c r="I248" s="1496"/>
      <c r="J248" s="1496"/>
      <c r="K248" s="1496"/>
      <c r="L248" s="1496"/>
      <c r="M248" s="1496"/>
      <c r="N248" s="1496"/>
      <c r="O248" s="1496"/>
      <c r="P248" s="1496"/>
      <c r="Q248" s="1496"/>
      <c r="R248" s="1496"/>
      <c r="S248" s="1496"/>
      <c r="T248" s="1496"/>
      <c r="U248" s="1496"/>
      <c r="V248" s="1496"/>
      <c r="W248" s="1496"/>
      <c r="X248" s="1496"/>
      <c r="Y248" s="1496"/>
      <c r="Z248" s="1496"/>
      <c r="AA248" s="1496"/>
      <c r="AB248" s="1496"/>
      <c r="AC248" s="1496"/>
      <c r="AD248" s="1496"/>
      <c r="AE248" s="1496"/>
      <c r="AF248" s="1496"/>
      <c r="AG248" s="1496"/>
      <c r="AH248" s="1496"/>
      <c r="AI248" s="1496"/>
      <c r="AJ248" s="1496"/>
      <c r="AK248" s="1496"/>
      <c r="AL248" s="1496"/>
      <c r="AM248" s="1496"/>
      <c r="AN248" s="1496"/>
    </row>
    <row r="249">
      <c r="A249" s="1496"/>
      <c r="B249" s="1496"/>
      <c r="C249" s="1496"/>
      <c r="D249" s="1496"/>
      <c r="E249" s="1496"/>
      <c r="F249" s="1496"/>
      <c r="G249" s="1496"/>
      <c r="H249" s="1496"/>
      <c r="I249" s="1496"/>
      <c r="J249" s="1496"/>
      <c r="K249" s="1496"/>
      <c r="L249" s="1496"/>
      <c r="M249" s="1496"/>
      <c r="N249" s="1496"/>
      <c r="O249" s="1496"/>
      <c r="P249" s="1496"/>
      <c r="Q249" s="1496"/>
      <c r="R249" s="1496"/>
      <c r="S249" s="1496"/>
      <c r="T249" s="1496"/>
      <c r="U249" s="1496"/>
      <c r="V249" s="1496"/>
      <c r="W249" s="1496"/>
      <c r="X249" s="1496"/>
      <c r="Y249" s="1496"/>
      <c r="Z249" s="1496"/>
      <c r="AA249" s="1496"/>
      <c r="AB249" s="1496"/>
      <c r="AC249" s="1496"/>
      <c r="AD249" s="1496"/>
      <c r="AE249" s="1496"/>
      <c r="AF249" s="1496"/>
      <c r="AG249" s="1496"/>
      <c r="AH249" s="1496"/>
      <c r="AI249" s="1496"/>
      <c r="AJ249" s="1496"/>
      <c r="AK249" s="1496"/>
      <c r="AL249" s="1496"/>
      <c r="AM249" s="1496"/>
      <c r="AN249" s="1496"/>
    </row>
    <row r="250">
      <c r="A250" s="1496"/>
      <c r="B250" s="1496"/>
      <c r="C250" s="1496"/>
      <c r="D250" s="1496"/>
      <c r="E250" s="1496"/>
      <c r="F250" s="1496"/>
      <c r="G250" s="1496"/>
      <c r="H250" s="1496"/>
      <c r="I250" s="1496"/>
      <c r="J250" s="1496"/>
      <c r="K250" s="1496"/>
      <c r="L250" s="1496"/>
      <c r="M250" s="1496"/>
      <c r="N250" s="1496"/>
      <c r="O250" s="1496"/>
      <c r="P250" s="1496"/>
      <c r="Q250" s="1496"/>
      <c r="R250" s="1496"/>
      <c r="S250" s="1496"/>
      <c r="T250" s="1496"/>
      <c r="U250" s="1496"/>
      <c r="V250" s="1496"/>
      <c r="W250" s="1496"/>
      <c r="X250" s="1496"/>
      <c r="Y250" s="1496"/>
      <c r="Z250" s="1496"/>
      <c r="AA250" s="1496"/>
      <c r="AB250" s="1496"/>
      <c r="AC250" s="1496"/>
      <c r="AD250" s="1496"/>
      <c r="AE250" s="1496"/>
      <c r="AF250" s="1496"/>
      <c r="AG250" s="1496"/>
      <c r="AH250" s="1496"/>
      <c r="AI250" s="1496"/>
      <c r="AJ250" s="1496"/>
      <c r="AK250" s="1496"/>
      <c r="AL250" s="1496"/>
      <c r="AM250" s="1496"/>
      <c r="AN250" s="1496"/>
    </row>
    <row r="251">
      <c r="A251" s="1496"/>
      <c r="B251" s="1496"/>
      <c r="C251" s="1496"/>
      <c r="D251" s="1496"/>
      <c r="E251" s="1496"/>
      <c r="F251" s="1496"/>
      <c r="G251" s="1496"/>
      <c r="H251" s="1496"/>
      <c r="I251" s="1496"/>
      <c r="J251" s="1496"/>
      <c r="K251" s="1496"/>
      <c r="L251" s="1496"/>
      <c r="M251" s="1496"/>
      <c r="N251" s="1496"/>
      <c r="O251" s="1496"/>
      <c r="P251" s="1496"/>
      <c r="Q251" s="1496"/>
      <c r="R251" s="1496"/>
      <c r="S251" s="1496"/>
      <c r="T251" s="1496"/>
      <c r="U251" s="1496"/>
      <c r="V251" s="1496"/>
      <c r="W251" s="1496"/>
      <c r="X251" s="1496"/>
      <c r="Y251" s="1496"/>
      <c r="Z251" s="1496"/>
      <c r="AA251" s="1496"/>
      <c r="AB251" s="1496"/>
      <c r="AC251" s="1496"/>
      <c r="AD251" s="1496"/>
      <c r="AE251" s="1496"/>
      <c r="AF251" s="1496"/>
      <c r="AG251" s="1496"/>
      <c r="AH251" s="1496"/>
      <c r="AI251" s="1496"/>
      <c r="AJ251" s="1496"/>
      <c r="AK251" s="1496"/>
      <c r="AL251" s="1496"/>
      <c r="AM251" s="1496"/>
      <c r="AN251" s="1496"/>
    </row>
    <row r="252">
      <c r="A252" s="1496"/>
      <c r="B252" s="1496"/>
      <c r="C252" s="1496"/>
      <c r="D252" s="1496"/>
      <c r="E252" s="1496"/>
      <c r="F252" s="1496"/>
      <c r="G252" s="1496"/>
      <c r="H252" s="1496"/>
      <c r="I252" s="1496"/>
      <c r="J252" s="1496"/>
      <c r="K252" s="1496"/>
      <c r="L252" s="1496"/>
      <c r="M252" s="1496"/>
      <c r="N252" s="1496"/>
      <c r="O252" s="1496"/>
      <c r="P252" s="1496"/>
      <c r="Q252" s="1496"/>
      <c r="R252" s="1496"/>
      <c r="S252" s="1496"/>
      <c r="T252" s="1496"/>
      <c r="U252" s="1496"/>
      <c r="V252" s="1496"/>
      <c r="W252" s="1496"/>
      <c r="X252" s="1496"/>
      <c r="Y252" s="1496"/>
      <c r="Z252" s="1496"/>
      <c r="AA252" s="1496"/>
      <c r="AB252" s="1496"/>
      <c r="AC252" s="1496"/>
      <c r="AD252" s="1496"/>
      <c r="AE252" s="1496"/>
      <c r="AF252" s="1496"/>
      <c r="AG252" s="1496"/>
      <c r="AH252" s="1496"/>
      <c r="AI252" s="1496"/>
      <c r="AJ252" s="1496"/>
      <c r="AK252" s="1496"/>
      <c r="AL252" s="1496"/>
      <c r="AM252" s="1496"/>
      <c r="AN252" s="1496"/>
    </row>
    <row r="253">
      <c r="A253" s="1496"/>
      <c r="B253" s="1496"/>
      <c r="C253" s="1496"/>
      <c r="D253" s="1496"/>
      <c r="E253" s="1496"/>
      <c r="F253" s="1496"/>
      <c r="G253" s="1496"/>
      <c r="H253" s="1496"/>
      <c r="I253" s="1496"/>
      <c r="J253" s="1496"/>
      <c r="K253" s="1496"/>
      <c r="L253" s="1496"/>
      <c r="M253" s="1496"/>
      <c r="N253" s="1496"/>
      <c r="O253" s="1496"/>
      <c r="P253" s="1496"/>
      <c r="Q253" s="1496"/>
      <c r="R253" s="1496"/>
      <c r="S253" s="1496"/>
      <c r="T253" s="1496"/>
      <c r="U253" s="1496"/>
      <c r="V253" s="1496"/>
      <c r="W253" s="1496"/>
      <c r="X253" s="1496"/>
      <c r="Y253" s="1496"/>
      <c r="Z253" s="1496"/>
      <c r="AA253" s="1496"/>
      <c r="AB253" s="1496"/>
      <c r="AC253" s="1496"/>
      <c r="AD253" s="1496"/>
      <c r="AE253" s="1496"/>
      <c r="AF253" s="1496"/>
      <c r="AG253" s="1496"/>
      <c r="AH253" s="1496"/>
      <c r="AI253" s="1496"/>
      <c r="AJ253" s="1496"/>
      <c r="AK253" s="1496"/>
      <c r="AL253" s="1496"/>
      <c r="AM253" s="1496"/>
      <c r="AN253" s="1496"/>
    </row>
    <row r="254">
      <c r="A254" s="1496"/>
      <c r="B254" s="1496"/>
      <c r="C254" s="1496"/>
      <c r="D254" s="1496"/>
      <c r="E254" s="1496"/>
      <c r="F254" s="1496"/>
      <c r="G254" s="1496"/>
      <c r="H254" s="1496"/>
      <c r="I254" s="1496"/>
      <c r="J254" s="1496"/>
      <c r="K254" s="1496"/>
      <c r="L254" s="1496"/>
      <c r="M254" s="1496"/>
      <c r="N254" s="1496"/>
      <c r="O254" s="1496"/>
      <c r="P254" s="1496"/>
      <c r="Q254" s="1496"/>
      <c r="R254" s="1496"/>
      <c r="S254" s="1496"/>
      <c r="T254" s="1496"/>
      <c r="U254" s="1496"/>
      <c r="V254" s="1496"/>
      <c r="W254" s="1496"/>
      <c r="X254" s="1496"/>
      <c r="Y254" s="1496"/>
      <c r="Z254" s="1496"/>
      <c r="AA254" s="1496"/>
      <c r="AB254" s="1496"/>
      <c r="AC254" s="1496"/>
      <c r="AD254" s="1496"/>
      <c r="AE254" s="1496"/>
      <c r="AF254" s="1496"/>
      <c r="AG254" s="1496"/>
      <c r="AH254" s="1496"/>
      <c r="AI254" s="1496"/>
      <c r="AJ254" s="1496"/>
      <c r="AK254" s="1496"/>
      <c r="AL254" s="1496"/>
      <c r="AM254" s="1496"/>
      <c r="AN254" s="1496"/>
    </row>
    <row r="255">
      <c r="A255" s="1496"/>
      <c r="B255" s="1496"/>
      <c r="C255" s="1496"/>
      <c r="D255" s="1496"/>
      <c r="E255" s="1496"/>
      <c r="F255" s="1496"/>
      <c r="G255" s="1496"/>
      <c r="H255" s="1496"/>
      <c r="I255" s="1496"/>
      <c r="J255" s="1496"/>
      <c r="K255" s="1496"/>
      <c r="L255" s="1496"/>
      <c r="M255" s="1496"/>
      <c r="N255" s="1496"/>
      <c r="O255" s="1496"/>
      <c r="P255" s="1496"/>
      <c r="Q255" s="1496"/>
      <c r="R255" s="1496"/>
      <c r="S255" s="1496"/>
      <c r="T255" s="1496"/>
      <c r="U255" s="1496"/>
      <c r="V255" s="1496"/>
      <c r="W255" s="1496"/>
      <c r="X255" s="1496"/>
      <c r="Y255" s="1496"/>
      <c r="Z255" s="1496"/>
      <c r="AA255" s="1496"/>
      <c r="AB255" s="1496"/>
      <c r="AC255" s="1496"/>
      <c r="AD255" s="1496"/>
      <c r="AE255" s="1496"/>
      <c r="AF255" s="1496"/>
      <c r="AG255" s="1496"/>
      <c r="AH255" s="1496"/>
      <c r="AI255" s="1496"/>
      <c r="AJ255" s="1496"/>
      <c r="AK255" s="1496"/>
      <c r="AL255" s="1496"/>
      <c r="AM255" s="1496"/>
      <c r="AN255" s="1496"/>
    </row>
    <row r="256">
      <c r="A256" s="1496"/>
      <c r="B256" s="1496"/>
      <c r="C256" s="1496"/>
      <c r="D256" s="1496"/>
      <c r="E256" s="1496"/>
      <c r="F256" s="1496"/>
      <c r="G256" s="1496"/>
      <c r="H256" s="1496"/>
      <c r="I256" s="1496"/>
      <c r="J256" s="1496"/>
      <c r="K256" s="1496"/>
      <c r="L256" s="1496"/>
      <c r="M256" s="1496"/>
      <c r="N256" s="1496"/>
      <c r="O256" s="1496"/>
      <c r="P256" s="1496"/>
      <c r="Q256" s="1496"/>
      <c r="R256" s="1496"/>
      <c r="S256" s="1496"/>
      <c r="T256" s="1496"/>
      <c r="U256" s="1496"/>
      <c r="V256" s="1496"/>
      <c r="W256" s="1496"/>
      <c r="X256" s="1496"/>
      <c r="Y256" s="1496"/>
      <c r="Z256" s="1496"/>
      <c r="AA256" s="1496"/>
      <c r="AB256" s="1496"/>
      <c r="AC256" s="1496"/>
      <c r="AD256" s="1496"/>
      <c r="AE256" s="1496"/>
      <c r="AF256" s="1496"/>
      <c r="AG256" s="1496"/>
      <c r="AH256" s="1496"/>
      <c r="AI256" s="1496"/>
      <c r="AJ256" s="1496"/>
      <c r="AK256" s="1496"/>
      <c r="AL256" s="1496"/>
      <c r="AM256" s="1496"/>
      <c r="AN256" s="1496"/>
    </row>
    <row r="257">
      <c r="A257" s="1496"/>
      <c r="B257" s="1496"/>
      <c r="C257" s="1496"/>
      <c r="D257" s="1496"/>
      <c r="E257" s="1496"/>
      <c r="F257" s="1496"/>
      <c r="G257" s="1496"/>
      <c r="H257" s="1496"/>
      <c r="I257" s="1496"/>
      <c r="J257" s="1496"/>
      <c r="K257" s="1496"/>
      <c r="L257" s="1496"/>
      <c r="M257" s="1496"/>
      <c r="N257" s="1496"/>
      <c r="O257" s="1496"/>
      <c r="P257" s="1496"/>
      <c r="Q257" s="1496"/>
      <c r="R257" s="1496"/>
      <c r="S257" s="1496"/>
      <c r="T257" s="1496"/>
      <c r="U257" s="1496"/>
      <c r="V257" s="1496"/>
      <c r="W257" s="1496"/>
      <c r="X257" s="1496"/>
      <c r="Y257" s="1496"/>
      <c r="Z257" s="1496"/>
      <c r="AA257" s="1496"/>
      <c r="AB257" s="1496"/>
      <c r="AC257" s="1496"/>
      <c r="AD257" s="1496"/>
      <c r="AE257" s="1496"/>
      <c r="AF257" s="1496"/>
      <c r="AG257" s="1496"/>
      <c r="AH257" s="1496"/>
      <c r="AI257" s="1496"/>
      <c r="AJ257" s="1496"/>
      <c r="AK257" s="1496"/>
      <c r="AL257" s="1496"/>
      <c r="AM257" s="1496"/>
      <c r="AN257" s="1496"/>
    </row>
    <row r="258">
      <c r="A258" s="1496"/>
      <c r="B258" s="1496"/>
      <c r="C258" s="1496"/>
      <c r="D258" s="1496"/>
      <c r="E258" s="1496"/>
      <c r="F258" s="1496"/>
      <c r="G258" s="1496"/>
      <c r="H258" s="1496"/>
      <c r="I258" s="1496"/>
      <c r="J258" s="1496"/>
      <c r="K258" s="1496"/>
      <c r="L258" s="1496"/>
      <c r="M258" s="1496"/>
      <c r="N258" s="1496"/>
      <c r="O258" s="1496"/>
      <c r="P258" s="1496"/>
      <c r="Q258" s="1496"/>
      <c r="R258" s="1496"/>
      <c r="S258" s="1496"/>
      <c r="T258" s="1496"/>
      <c r="U258" s="1496"/>
      <c r="V258" s="1496"/>
      <c r="W258" s="1496"/>
      <c r="X258" s="1496"/>
      <c r="Y258" s="1496"/>
      <c r="Z258" s="1496"/>
      <c r="AA258" s="1496"/>
      <c r="AB258" s="1496"/>
      <c r="AC258" s="1496"/>
      <c r="AD258" s="1496"/>
      <c r="AE258" s="1496"/>
      <c r="AF258" s="1496"/>
      <c r="AG258" s="1496"/>
      <c r="AH258" s="1496"/>
      <c r="AI258" s="1496"/>
      <c r="AJ258" s="1496"/>
      <c r="AK258" s="1496"/>
      <c r="AL258" s="1496"/>
      <c r="AM258" s="1496"/>
      <c r="AN258" s="1496"/>
    </row>
    <row r="259">
      <c r="A259" s="1496"/>
      <c r="B259" s="1496"/>
      <c r="C259" s="1496"/>
      <c r="D259" s="1496"/>
      <c r="E259" s="1496"/>
      <c r="F259" s="1496"/>
      <c r="G259" s="1496"/>
      <c r="H259" s="1496"/>
      <c r="I259" s="1496"/>
      <c r="J259" s="1496"/>
      <c r="K259" s="1496"/>
      <c r="L259" s="1496"/>
      <c r="M259" s="1496"/>
      <c r="N259" s="1496"/>
      <c r="O259" s="1496"/>
      <c r="P259" s="1496"/>
      <c r="Q259" s="1496"/>
      <c r="R259" s="1496"/>
      <c r="S259" s="1496"/>
      <c r="T259" s="1496"/>
      <c r="U259" s="1496"/>
      <c r="V259" s="1496"/>
      <c r="W259" s="1496"/>
      <c r="X259" s="1496"/>
      <c r="Y259" s="1496"/>
      <c r="Z259" s="1496"/>
      <c r="AA259" s="1496"/>
      <c r="AB259" s="1496"/>
      <c r="AC259" s="1496"/>
      <c r="AD259" s="1496"/>
      <c r="AE259" s="1496"/>
      <c r="AF259" s="1496"/>
      <c r="AG259" s="1496"/>
      <c r="AH259" s="1496"/>
      <c r="AI259" s="1496"/>
      <c r="AJ259" s="1496"/>
      <c r="AK259" s="1496"/>
      <c r="AL259" s="1496"/>
      <c r="AM259" s="1496"/>
      <c r="AN259" s="1496"/>
    </row>
    <row r="260">
      <c r="A260" s="1496"/>
      <c r="B260" s="1496"/>
      <c r="C260" s="1496"/>
      <c r="D260" s="1496"/>
      <c r="E260" s="1496"/>
      <c r="F260" s="1496"/>
      <c r="G260" s="1496"/>
      <c r="H260" s="1496"/>
      <c r="I260" s="1496"/>
      <c r="J260" s="1496"/>
      <c r="K260" s="1496"/>
      <c r="L260" s="1496"/>
      <c r="M260" s="1496"/>
      <c r="N260" s="1496"/>
      <c r="O260" s="1496"/>
      <c r="P260" s="1496"/>
      <c r="Q260" s="1496"/>
      <c r="R260" s="1496"/>
      <c r="S260" s="1496"/>
      <c r="T260" s="1496"/>
      <c r="U260" s="1496"/>
      <c r="V260" s="1496"/>
      <c r="W260" s="1496"/>
      <c r="X260" s="1496"/>
      <c r="Y260" s="1496"/>
      <c r="Z260" s="1496"/>
      <c r="AA260" s="1496"/>
      <c r="AB260" s="1496"/>
      <c r="AC260" s="1496"/>
      <c r="AD260" s="1496"/>
      <c r="AE260" s="1496"/>
      <c r="AF260" s="1496"/>
      <c r="AG260" s="1496"/>
      <c r="AH260" s="1496"/>
      <c r="AI260" s="1496"/>
      <c r="AJ260" s="1496"/>
      <c r="AK260" s="1496"/>
      <c r="AL260" s="1496"/>
      <c r="AM260" s="1496"/>
      <c r="AN260" s="1496"/>
    </row>
    <row r="261">
      <c r="A261" s="1496"/>
      <c r="B261" s="1496"/>
      <c r="C261" s="1496"/>
      <c r="D261" s="1496"/>
      <c r="E261" s="1496"/>
      <c r="F261" s="1496"/>
      <c r="G261" s="1496"/>
      <c r="H261" s="1496"/>
      <c r="I261" s="1496"/>
      <c r="J261" s="1496"/>
      <c r="K261" s="1496"/>
      <c r="L261" s="1496"/>
      <c r="M261" s="1496"/>
      <c r="N261" s="1496"/>
      <c r="O261" s="1496"/>
      <c r="P261" s="1496"/>
      <c r="Q261" s="1496"/>
      <c r="R261" s="1496"/>
      <c r="S261" s="1496"/>
      <c r="T261" s="1496"/>
      <c r="U261" s="1496"/>
      <c r="V261" s="1496"/>
      <c r="W261" s="1496"/>
      <c r="X261" s="1496"/>
      <c r="Y261" s="1496"/>
      <c r="Z261" s="1496"/>
      <c r="AA261" s="1496"/>
      <c r="AB261" s="1496"/>
      <c r="AC261" s="1496"/>
      <c r="AD261" s="1496"/>
      <c r="AE261" s="1496"/>
      <c r="AF261" s="1496"/>
      <c r="AG261" s="1496"/>
      <c r="AH261" s="1496"/>
      <c r="AI261" s="1496"/>
      <c r="AJ261" s="1496"/>
      <c r="AK261" s="1496"/>
      <c r="AL261" s="1496"/>
      <c r="AM261" s="1496"/>
      <c r="AN261" s="1496"/>
    </row>
    <row r="262">
      <c r="A262" s="1496"/>
      <c r="B262" s="1496"/>
      <c r="C262" s="1496"/>
      <c r="D262" s="1496"/>
      <c r="E262" s="1496"/>
      <c r="F262" s="1496"/>
      <c r="G262" s="1496"/>
      <c r="H262" s="1496"/>
      <c r="I262" s="1496"/>
      <c r="J262" s="1496"/>
      <c r="K262" s="1496"/>
      <c r="L262" s="1496"/>
      <c r="M262" s="1496"/>
      <c r="N262" s="1496"/>
      <c r="O262" s="1496"/>
      <c r="P262" s="1496"/>
      <c r="Q262" s="1496"/>
      <c r="R262" s="1496"/>
      <c r="S262" s="1496"/>
      <c r="T262" s="1496"/>
      <c r="U262" s="1496"/>
      <c r="V262" s="1496"/>
      <c r="W262" s="1496"/>
      <c r="X262" s="1496"/>
      <c r="Y262" s="1496"/>
      <c r="Z262" s="1496"/>
      <c r="AA262" s="1496"/>
      <c r="AB262" s="1496"/>
      <c r="AC262" s="1496"/>
      <c r="AD262" s="1496"/>
      <c r="AE262" s="1496"/>
      <c r="AF262" s="1496"/>
      <c r="AG262" s="1496"/>
      <c r="AH262" s="1496"/>
      <c r="AI262" s="1496"/>
      <c r="AJ262" s="1496"/>
      <c r="AK262" s="1496"/>
      <c r="AL262" s="1496"/>
      <c r="AM262" s="1496"/>
      <c r="AN262" s="1496"/>
    </row>
    <row r="263">
      <c r="A263" s="1496"/>
      <c r="B263" s="1496"/>
      <c r="C263" s="1496"/>
      <c r="D263" s="1496"/>
      <c r="E263" s="1496"/>
      <c r="F263" s="1496"/>
      <c r="G263" s="1496"/>
      <c r="H263" s="1496"/>
      <c r="I263" s="1496"/>
      <c r="J263" s="1496"/>
      <c r="K263" s="1496"/>
      <c r="L263" s="1496"/>
      <c r="M263" s="1496"/>
      <c r="N263" s="1496"/>
      <c r="O263" s="1496"/>
      <c r="P263" s="1496"/>
      <c r="Q263" s="1496"/>
      <c r="R263" s="1496"/>
      <c r="S263" s="1496"/>
      <c r="T263" s="1496"/>
      <c r="U263" s="1496"/>
      <c r="V263" s="1496"/>
      <c r="W263" s="1496"/>
      <c r="X263" s="1496"/>
      <c r="Y263" s="1496"/>
      <c r="Z263" s="1496"/>
      <c r="AA263" s="1496"/>
      <c r="AB263" s="1496"/>
      <c r="AC263" s="1496"/>
      <c r="AD263" s="1496"/>
      <c r="AE263" s="1496"/>
      <c r="AF263" s="1496"/>
      <c r="AG263" s="1496"/>
      <c r="AH263" s="1496"/>
      <c r="AI263" s="1496"/>
      <c r="AJ263" s="1496"/>
      <c r="AK263" s="1496"/>
      <c r="AL263" s="1496"/>
      <c r="AM263" s="1496"/>
      <c r="AN263" s="1496"/>
    </row>
    <row r="264">
      <c r="A264" s="1496"/>
      <c r="B264" s="1496"/>
      <c r="C264" s="1496"/>
      <c r="D264" s="1496"/>
      <c r="E264" s="1496"/>
      <c r="F264" s="1496"/>
      <c r="G264" s="1496"/>
      <c r="H264" s="1496"/>
      <c r="I264" s="1496"/>
      <c r="J264" s="1496"/>
      <c r="K264" s="1496"/>
      <c r="L264" s="1496"/>
      <c r="M264" s="1496"/>
      <c r="N264" s="1496"/>
      <c r="O264" s="1496"/>
      <c r="P264" s="1496"/>
      <c r="Q264" s="1496"/>
      <c r="R264" s="1496"/>
      <c r="S264" s="1496"/>
      <c r="T264" s="1496"/>
      <c r="U264" s="1496"/>
      <c r="V264" s="1496"/>
      <c r="W264" s="1496"/>
      <c r="X264" s="1496"/>
      <c r="Y264" s="1496"/>
      <c r="Z264" s="1496"/>
      <c r="AA264" s="1496"/>
      <c r="AB264" s="1496"/>
      <c r="AC264" s="1496"/>
      <c r="AD264" s="1496"/>
      <c r="AE264" s="1496"/>
      <c r="AF264" s="1496"/>
      <c r="AG264" s="1496"/>
      <c r="AH264" s="1496"/>
      <c r="AI264" s="1496"/>
      <c r="AJ264" s="1496"/>
      <c r="AK264" s="1496"/>
      <c r="AL264" s="1496"/>
      <c r="AM264" s="1496"/>
      <c r="AN264" s="1496"/>
    </row>
    <row r="265">
      <c r="A265" s="1496"/>
      <c r="B265" s="1496"/>
      <c r="C265" s="1496"/>
      <c r="D265" s="1496"/>
      <c r="E265" s="1496"/>
      <c r="F265" s="1496"/>
      <c r="G265" s="1496"/>
      <c r="H265" s="1496"/>
      <c r="I265" s="1496"/>
      <c r="J265" s="1496"/>
      <c r="K265" s="1496"/>
      <c r="L265" s="1496"/>
      <c r="M265" s="1496"/>
      <c r="N265" s="1496"/>
      <c r="O265" s="1496"/>
      <c r="P265" s="1496"/>
      <c r="Q265" s="1496"/>
      <c r="R265" s="1496"/>
      <c r="S265" s="1496"/>
      <c r="T265" s="1496"/>
      <c r="U265" s="1496"/>
      <c r="V265" s="1496"/>
      <c r="W265" s="1496"/>
      <c r="X265" s="1496"/>
      <c r="Y265" s="1496"/>
      <c r="Z265" s="1496"/>
      <c r="AA265" s="1496"/>
      <c r="AB265" s="1496"/>
      <c r="AC265" s="1496"/>
      <c r="AD265" s="1496"/>
      <c r="AE265" s="1496"/>
      <c r="AF265" s="1496"/>
      <c r="AG265" s="1496"/>
      <c r="AH265" s="1496"/>
      <c r="AI265" s="1496"/>
      <c r="AJ265" s="1496"/>
      <c r="AK265" s="1496"/>
      <c r="AL265" s="1496"/>
      <c r="AM265" s="1496"/>
      <c r="AN265" s="1496"/>
    </row>
    <row r="266">
      <c r="A266" s="1496"/>
      <c r="B266" s="1496"/>
      <c r="C266" s="1496"/>
      <c r="D266" s="1496"/>
      <c r="E266" s="1496"/>
      <c r="F266" s="1496"/>
      <c r="G266" s="1496"/>
      <c r="H266" s="1496"/>
      <c r="I266" s="1496"/>
      <c r="J266" s="1496"/>
      <c r="K266" s="1496"/>
      <c r="L266" s="1496"/>
      <c r="M266" s="1496"/>
      <c r="N266" s="1496"/>
      <c r="O266" s="1496"/>
      <c r="P266" s="1496"/>
      <c r="Q266" s="1496"/>
      <c r="R266" s="1496"/>
      <c r="S266" s="1496"/>
      <c r="T266" s="1496"/>
      <c r="U266" s="1496"/>
      <c r="V266" s="1496"/>
      <c r="W266" s="1496"/>
      <c r="X266" s="1496"/>
      <c r="Y266" s="1496"/>
      <c r="Z266" s="1496"/>
      <c r="AA266" s="1496"/>
      <c r="AB266" s="1496"/>
      <c r="AC266" s="1496"/>
      <c r="AD266" s="1496"/>
      <c r="AE266" s="1496"/>
      <c r="AF266" s="1496"/>
      <c r="AG266" s="1496"/>
      <c r="AH266" s="1496"/>
      <c r="AI266" s="1496"/>
      <c r="AJ266" s="1496"/>
      <c r="AK266" s="1496"/>
      <c r="AL266" s="1496"/>
      <c r="AM266" s="1496"/>
      <c r="AN266" s="1496"/>
    </row>
    <row r="267">
      <c r="A267" s="1496"/>
      <c r="B267" s="1496"/>
      <c r="C267" s="1496"/>
      <c r="D267" s="1496"/>
      <c r="E267" s="1496"/>
      <c r="F267" s="1496"/>
      <c r="G267" s="1496"/>
      <c r="H267" s="1496"/>
      <c r="I267" s="1496"/>
      <c r="J267" s="1496"/>
      <c r="K267" s="1496"/>
      <c r="L267" s="1496"/>
      <c r="M267" s="1496"/>
      <c r="N267" s="1496"/>
      <c r="O267" s="1496"/>
      <c r="P267" s="1496"/>
      <c r="Q267" s="1496"/>
      <c r="R267" s="1496"/>
      <c r="S267" s="1496"/>
      <c r="T267" s="1496"/>
      <c r="U267" s="1496"/>
      <c r="V267" s="1496"/>
      <c r="W267" s="1496"/>
      <c r="X267" s="1496"/>
      <c r="Y267" s="1496"/>
      <c r="Z267" s="1496"/>
      <c r="AA267" s="1496"/>
      <c r="AB267" s="1496"/>
      <c r="AC267" s="1496"/>
      <c r="AD267" s="1496"/>
      <c r="AE267" s="1496"/>
      <c r="AF267" s="1496"/>
      <c r="AG267" s="1496"/>
      <c r="AH267" s="1496"/>
      <c r="AI267" s="1496"/>
      <c r="AJ267" s="1496"/>
      <c r="AK267" s="1496"/>
      <c r="AL267" s="1496"/>
      <c r="AM267" s="1496"/>
      <c r="AN267" s="1496"/>
    </row>
    <row r="268">
      <c r="A268" s="1496"/>
      <c r="B268" s="1496"/>
      <c r="C268" s="1496"/>
      <c r="D268" s="1496"/>
      <c r="E268" s="1496"/>
      <c r="F268" s="1496"/>
      <c r="G268" s="1496"/>
      <c r="H268" s="1496"/>
      <c r="I268" s="1496"/>
      <c r="J268" s="1496"/>
      <c r="K268" s="1496"/>
      <c r="L268" s="1496"/>
      <c r="M268" s="1496"/>
      <c r="N268" s="1496"/>
      <c r="O268" s="1496"/>
      <c r="P268" s="1496"/>
      <c r="Q268" s="1496"/>
      <c r="R268" s="1496"/>
      <c r="S268" s="1496"/>
      <c r="T268" s="1496"/>
      <c r="U268" s="1496"/>
      <c r="V268" s="1496"/>
      <c r="W268" s="1496"/>
      <c r="X268" s="1496"/>
      <c r="Y268" s="1496"/>
      <c r="Z268" s="1496"/>
      <c r="AA268" s="1496"/>
      <c r="AB268" s="1496"/>
      <c r="AC268" s="1496"/>
      <c r="AD268" s="1496"/>
      <c r="AE268" s="1496"/>
      <c r="AF268" s="1496"/>
      <c r="AG268" s="1496"/>
      <c r="AH268" s="1496"/>
      <c r="AI268" s="1496"/>
      <c r="AJ268" s="1496"/>
      <c r="AK268" s="1496"/>
      <c r="AL268" s="1496"/>
      <c r="AM268" s="1496"/>
      <c r="AN268" s="1496"/>
    </row>
    <row r="269">
      <c r="A269" s="1496"/>
      <c r="B269" s="1496"/>
      <c r="C269" s="1496"/>
      <c r="D269" s="1496"/>
      <c r="E269" s="1496"/>
      <c r="F269" s="1496"/>
      <c r="G269" s="1496"/>
      <c r="H269" s="1496"/>
      <c r="I269" s="1496"/>
      <c r="J269" s="1496"/>
      <c r="K269" s="1496"/>
      <c r="L269" s="1496"/>
      <c r="M269" s="1496"/>
      <c r="N269" s="1496"/>
      <c r="O269" s="1496"/>
      <c r="P269" s="1496"/>
      <c r="Q269" s="1496"/>
      <c r="R269" s="1496"/>
      <c r="S269" s="1496"/>
      <c r="T269" s="1496"/>
      <c r="U269" s="1496"/>
      <c r="V269" s="1496"/>
      <c r="W269" s="1496"/>
      <c r="X269" s="1496"/>
      <c r="Y269" s="1496"/>
      <c r="Z269" s="1496"/>
      <c r="AA269" s="1496"/>
      <c r="AB269" s="1496"/>
      <c r="AC269" s="1496"/>
      <c r="AD269" s="1496"/>
      <c r="AE269" s="1496"/>
      <c r="AF269" s="1496"/>
      <c r="AG269" s="1496"/>
      <c r="AH269" s="1496"/>
      <c r="AI269" s="1496"/>
      <c r="AJ269" s="1496"/>
      <c r="AK269" s="1496"/>
      <c r="AL269" s="1496"/>
      <c r="AM269" s="1496"/>
      <c r="AN269" s="1496"/>
    </row>
    <row r="270">
      <c r="A270" s="1496"/>
      <c r="B270" s="1496"/>
      <c r="C270" s="1496"/>
      <c r="D270" s="1496"/>
      <c r="E270" s="1496"/>
      <c r="F270" s="1496"/>
      <c r="G270" s="1496"/>
      <c r="H270" s="1496"/>
      <c r="I270" s="1496"/>
      <c r="J270" s="1496"/>
      <c r="K270" s="1496"/>
      <c r="L270" s="1496"/>
      <c r="M270" s="1496"/>
      <c r="N270" s="1496"/>
      <c r="O270" s="1496"/>
      <c r="P270" s="1496"/>
      <c r="Q270" s="1496"/>
      <c r="R270" s="1496"/>
      <c r="S270" s="1496"/>
      <c r="T270" s="1496"/>
      <c r="U270" s="1496"/>
      <c r="V270" s="1496"/>
      <c r="W270" s="1496"/>
      <c r="X270" s="1496"/>
      <c r="Y270" s="1496"/>
      <c r="Z270" s="1496"/>
      <c r="AA270" s="1496"/>
      <c r="AB270" s="1496"/>
      <c r="AC270" s="1496"/>
      <c r="AD270" s="1496"/>
      <c r="AE270" s="1496"/>
      <c r="AF270" s="1496"/>
      <c r="AG270" s="1496"/>
      <c r="AH270" s="1496"/>
      <c r="AI270" s="1496"/>
      <c r="AJ270" s="1496"/>
      <c r="AK270" s="1496"/>
      <c r="AL270" s="1496"/>
      <c r="AM270" s="1496"/>
      <c r="AN270" s="1496"/>
    </row>
    <row r="271">
      <c r="A271" s="1496"/>
      <c r="B271" s="1496"/>
      <c r="C271" s="1496"/>
      <c r="D271" s="1496"/>
      <c r="E271" s="1496"/>
      <c r="F271" s="1496"/>
      <c r="G271" s="1496"/>
      <c r="H271" s="1496"/>
      <c r="I271" s="1496"/>
      <c r="J271" s="1496"/>
      <c r="K271" s="1496"/>
      <c r="L271" s="1496"/>
      <c r="M271" s="1496"/>
      <c r="N271" s="1496"/>
      <c r="O271" s="1496"/>
      <c r="P271" s="1496"/>
      <c r="Q271" s="1496"/>
      <c r="R271" s="1496"/>
      <c r="S271" s="1496"/>
      <c r="T271" s="1496"/>
      <c r="U271" s="1496"/>
      <c r="V271" s="1496"/>
      <c r="W271" s="1496"/>
      <c r="X271" s="1496"/>
      <c r="Y271" s="1496"/>
      <c r="Z271" s="1496"/>
      <c r="AA271" s="1496"/>
      <c r="AB271" s="1496"/>
      <c r="AC271" s="1496"/>
      <c r="AD271" s="1496"/>
      <c r="AE271" s="1496"/>
      <c r="AF271" s="1496"/>
      <c r="AG271" s="1496"/>
      <c r="AH271" s="1496"/>
      <c r="AI271" s="1496"/>
      <c r="AJ271" s="1496"/>
      <c r="AK271" s="1496"/>
      <c r="AL271" s="1496"/>
      <c r="AM271" s="1496"/>
      <c r="AN271" s="1496"/>
    </row>
    <row r="272">
      <c r="A272" s="1496"/>
      <c r="B272" s="1496"/>
      <c r="C272" s="1496"/>
      <c r="D272" s="1496"/>
      <c r="E272" s="1496"/>
      <c r="F272" s="1496"/>
      <c r="G272" s="1496"/>
      <c r="H272" s="1496"/>
      <c r="I272" s="1496"/>
      <c r="J272" s="1496"/>
      <c r="K272" s="1496"/>
      <c r="L272" s="1496"/>
      <c r="M272" s="1496"/>
      <c r="N272" s="1496"/>
      <c r="O272" s="1496"/>
      <c r="P272" s="1496"/>
      <c r="Q272" s="1496"/>
      <c r="R272" s="1496"/>
      <c r="S272" s="1496"/>
      <c r="T272" s="1496"/>
      <c r="U272" s="1496"/>
      <c r="V272" s="1496"/>
      <c r="W272" s="1496"/>
      <c r="X272" s="1496"/>
      <c r="Y272" s="1496"/>
      <c r="Z272" s="1496"/>
      <c r="AA272" s="1496"/>
      <c r="AB272" s="1496"/>
      <c r="AC272" s="1496"/>
      <c r="AD272" s="1496"/>
      <c r="AE272" s="1496"/>
      <c r="AF272" s="1496"/>
      <c r="AG272" s="1496"/>
      <c r="AH272" s="1496"/>
      <c r="AI272" s="1496"/>
      <c r="AJ272" s="1496"/>
      <c r="AK272" s="1496"/>
      <c r="AL272" s="1496"/>
      <c r="AM272" s="1496"/>
      <c r="AN272" s="1496"/>
    </row>
    <row r="273">
      <c r="A273" s="1496"/>
      <c r="B273" s="1496"/>
      <c r="C273" s="1496"/>
      <c r="D273" s="1496"/>
      <c r="E273" s="1496"/>
      <c r="F273" s="1496"/>
      <c r="G273" s="1496"/>
      <c r="H273" s="1496"/>
      <c r="I273" s="1496"/>
      <c r="J273" s="1496"/>
      <c r="K273" s="1496"/>
      <c r="L273" s="1496"/>
      <c r="M273" s="1496"/>
      <c r="N273" s="1496"/>
      <c r="O273" s="1496"/>
      <c r="P273" s="1496"/>
      <c r="Q273" s="1496"/>
      <c r="R273" s="1496"/>
      <c r="S273" s="1496"/>
      <c r="T273" s="1496"/>
      <c r="U273" s="1496"/>
      <c r="V273" s="1496"/>
      <c r="W273" s="1496"/>
      <c r="X273" s="1496"/>
      <c r="Y273" s="1496"/>
      <c r="Z273" s="1496"/>
      <c r="AA273" s="1496"/>
      <c r="AB273" s="1496"/>
      <c r="AC273" s="1496"/>
      <c r="AD273" s="1496"/>
      <c r="AE273" s="1496"/>
      <c r="AF273" s="1496"/>
      <c r="AG273" s="1496"/>
      <c r="AH273" s="1496"/>
      <c r="AI273" s="1496"/>
      <c r="AJ273" s="1496"/>
      <c r="AK273" s="1496"/>
      <c r="AL273" s="1496"/>
      <c r="AM273" s="1496"/>
      <c r="AN273" s="1496"/>
    </row>
    <row r="274">
      <c r="A274" s="1496"/>
      <c r="B274" s="1496"/>
      <c r="C274" s="1496"/>
      <c r="D274" s="1496"/>
      <c r="E274" s="1496"/>
      <c r="F274" s="1496"/>
      <c r="G274" s="1496"/>
      <c r="H274" s="1496"/>
      <c r="I274" s="1496"/>
      <c r="J274" s="1496"/>
      <c r="K274" s="1496"/>
      <c r="L274" s="1496"/>
      <c r="M274" s="1496"/>
      <c r="N274" s="1496"/>
      <c r="O274" s="1496"/>
      <c r="P274" s="1496"/>
      <c r="Q274" s="1496"/>
      <c r="R274" s="1496"/>
      <c r="S274" s="1496"/>
      <c r="T274" s="1496"/>
      <c r="U274" s="1496"/>
      <c r="V274" s="1496"/>
      <c r="W274" s="1496"/>
      <c r="X274" s="1496"/>
      <c r="Y274" s="1496"/>
      <c r="Z274" s="1496"/>
      <c r="AA274" s="1496"/>
      <c r="AB274" s="1496"/>
      <c r="AC274" s="1496"/>
      <c r="AD274" s="1496"/>
      <c r="AE274" s="1496"/>
      <c r="AF274" s="1496"/>
      <c r="AG274" s="1496"/>
      <c r="AH274" s="1496"/>
      <c r="AI274" s="1496"/>
      <c r="AJ274" s="1496"/>
      <c r="AK274" s="1496"/>
      <c r="AL274" s="1496"/>
      <c r="AM274" s="1496"/>
      <c r="AN274" s="1496"/>
    </row>
    <row r="275">
      <c r="A275" s="1496"/>
      <c r="B275" s="1496"/>
      <c r="C275" s="1496"/>
      <c r="D275" s="1496"/>
      <c r="E275" s="1496"/>
      <c r="F275" s="1496"/>
      <c r="G275" s="1496"/>
      <c r="H275" s="1496"/>
      <c r="I275" s="1496"/>
      <c r="J275" s="1496"/>
      <c r="K275" s="1496"/>
      <c r="L275" s="1496"/>
      <c r="M275" s="1496"/>
      <c r="N275" s="1496"/>
      <c r="O275" s="1496"/>
      <c r="P275" s="1496"/>
      <c r="Q275" s="1496"/>
      <c r="R275" s="1496"/>
      <c r="S275" s="1496"/>
      <c r="T275" s="1496"/>
      <c r="U275" s="1496"/>
      <c r="V275" s="1496"/>
      <c r="W275" s="1496"/>
      <c r="X275" s="1496"/>
      <c r="Y275" s="1496"/>
      <c r="Z275" s="1496"/>
      <c r="AA275" s="1496"/>
      <c r="AB275" s="1496"/>
      <c r="AC275" s="1496"/>
      <c r="AD275" s="1496"/>
      <c r="AE275" s="1496"/>
      <c r="AF275" s="1496"/>
      <c r="AG275" s="1496"/>
      <c r="AH275" s="1496"/>
      <c r="AI275" s="1496"/>
      <c r="AJ275" s="1496"/>
      <c r="AK275" s="1496"/>
      <c r="AL275" s="1496"/>
      <c r="AM275" s="1496"/>
      <c r="AN275" s="1496"/>
    </row>
    <row r="276">
      <c r="A276" s="1496"/>
      <c r="B276" s="1496"/>
      <c r="C276" s="1496"/>
      <c r="D276" s="1496"/>
      <c r="E276" s="1496"/>
      <c r="F276" s="1496"/>
      <c r="G276" s="1496"/>
      <c r="H276" s="1496"/>
      <c r="I276" s="1496"/>
      <c r="J276" s="1496"/>
      <c r="K276" s="1496"/>
      <c r="L276" s="1496"/>
      <c r="M276" s="1496"/>
      <c r="N276" s="1496"/>
      <c r="O276" s="1496"/>
      <c r="P276" s="1496"/>
      <c r="Q276" s="1496"/>
      <c r="R276" s="1496"/>
      <c r="S276" s="1496"/>
      <c r="T276" s="1496"/>
      <c r="U276" s="1496"/>
      <c r="V276" s="1496"/>
      <c r="W276" s="1496"/>
      <c r="X276" s="1496"/>
      <c r="Y276" s="1496"/>
      <c r="Z276" s="1496"/>
      <c r="AA276" s="1496"/>
      <c r="AB276" s="1496"/>
      <c r="AC276" s="1496"/>
      <c r="AD276" s="1496"/>
      <c r="AE276" s="1496"/>
      <c r="AF276" s="1496"/>
      <c r="AG276" s="1496"/>
      <c r="AH276" s="1496"/>
      <c r="AI276" s="1496"/>
      <c r="AJ276" s="1496"/>
      <c r="AK276" s="1496"/>
      <c r="AL276" s="1496"/>
      <c r="AM276" s="1496"/>
      <c r="AN276" s="1496"/>
    </row>
    <row r="277">
      <c r="A277" s="1496"/>
      <c r="B277" s="1496"/>
      <c r="C277" s="1496"/>
      <c r="D277" s="1496"/>
      <c r="E277" s="1496"/>
      <c r="F277" s="1496"/>
      <c r="G277" s="1496"/>
      <c r="H277" s="1496"/>
      <c r="I277" s="1496"/>
      <c r="J277" s="1496"/>
      <c r="K277" s="1496"/>
      <c r="L277" s="1496"/>
      <c r="M277" s="1496"/>
      <c r="N277" s="1496"/>
      <c r="O277" s="1496"/>
      <c r="P277" s="1496"/>
      <c r="Q277" s="1496"/>
      <c r="R277" s="1496"/>
      <c r="S277" s="1496"/>
      <c r="T277" s="1496"/>
      <c r="U277" s="1496"/>
      <c r="V277" s="1496"/>
      <c r="W277" s="1496"/>
      <c r="X277" s="1496"/>
      <c r="Y277" s="1496"/>
      <c r="Z277" s="1496"/>
      <c r="AA277" s="1496"/>
      <c r="AB277" s="1496"/>
      <c r="AC277" s="1496"/>
      <c r="AD277" s="1496"/>
      <c r="AE277" s="1496"/>
      <c r="AF277" s="1496"/>
      <c r="AG277" s="1496"/>
      <c r="AH277" s="1496"/>
      <c r="AI277" s="1496"/>
      <c r="AJ277" s="1496"/>
      <c r="AK277" s="1496"/>
      <c r="AL277" s="1496"/>
      <c r="AM277" s="1496"/>
      <c r="AN277" s="1496"/>
    </row>
    <row r="278">
      <c r="A278" s="1496"/>
      <c r="B278" s="1496"/>
      <c r="C278" s="1496"/>
      <c r="D278" s="1496"/>
      <c r="E278" s="1496"/>
      <c r="F278" s="1496"/>
      <c r="G278" s="1496"/>
      <c r="H278" s="1496"/>
      <c r="I278" s="1496"/>
      <c r="J278" s="1496"/>
      <c r="K278" s="1496"/>
      <c r="L278" s="1496"/>
      <c r="M278" s="1496"/>
      <c r="N278" s="1496"/>
      <c r="O278" s="1496"/>
      <c r="P278" s="1496"/>
      <c r="Q278" s="1496"/>
      <c r="R278" s="1496"/>
      <c r="S278" s="1496"/>
      <c r="T278" s="1496"/>
      <c r="U278" s="1496"/>
      <c r="V278" s="1496"/>
      <c r="W278" s="1496"/>
      <c r="X278" s="1496"/>
      <c r="Y278" s="1496"/>
      <c r="Z278" s="1496"/>
      <c r="AA278" s="1496"/>
      <c r="AB278" s="1496"/>
      <c r="AC278" s="1496"/>
      <c r="AD278" s="1496"/>
      <c r="AE278" s="1496"/>
      <c r="AF278" s="1496"/>
      <c r="AG278" s="1496"/>
      <c r="AH278" s="1496"/>
      <c r="AI278" s="1496"/>
      <c r="AJ278" s="1496"/>
      <c r="AK278" s="1496"/>
      <c r="AL278" s="1496"/>
      <c r="AM278" s="1496"/>
      <c r="AN278" s="1496"/>
    </row>
    <row r="279">
      <c r="A279" s="1496"/>
      <c r="B279" s="1496"/>
      <c r="C279" s="1496"/>
      <c r="D279" s="1496"/>
      <c r="E279" s="1496"/>
      <c r="F279" s="1496"/>
      <c r="G279" s="1496"/>
      <c r="H279" s="1496"/>
      <c r="I279" s="1496"/>
      <c r="J279" s="1496"/>
      <c r="K279" s="1496"/>
      <c r="L279" s="1496"/>
      <c r="M279" s="1496"/>
      <c r="N279" s="1496"/>
      <c r="O279" s="1496"/>
      <c r="P279" s="1496"/>
      <c r="Q279" s="1496"/>
      <c r="R279" s="1496"/>
      <c r="S279" s="1496"/>
      <c r="T279" s="1496"/>
      <c r="U279" s="1496"/>
      <c r="V279" s="1496"/>
      <c r="W279" s="1496"/>
      <c r="X279" s="1496"/>
      <c r="Y279" s="1496"/>
      <c r="Z279" s="1496"/>
      <c r="AA279" s="1496"/>
      <c r="AB279" s="1496"/>
      <c r="AC279" s="1496"/>
      <c r="AD279" s="1496"/>
      <c r="AE279" s="1496"/>
      <c r="AF279" s="1496"/>
      <c r="AG279" s="1496"/>
      <c r="AH279" s="1496"/>
      <c r="AI279" s="1496"/>
      <c r="AJ279" s="1496"/>
      <c r="AK279" s="1496"/>
      <c r="AL279" s="1496"/>
      <c r="AM279" s="1496"/>
      <c r="AN279" s="1496"/>
    </row>
    <row r="280">
      <c r="A280" s="1496"/>
      <c r="B280" s="1496"/>
      <c r="C280" s="1496"/>
      <c r="D280" s="1496"/>
      <c r="E280" s="1496"/>
      <c r="F280" s="1496"/>
      <c r="G280" s="1496"/>
      <c r="H280" s="1496"/>
      <c r="I280" s="1496"/>
      <c r="J280" s="1496"/>
      <c r="K280" s="1496"/>
      <c r="L280" s="1496"/>
      <c r="M280" s="1496"/>
      <c r="N280" s="1496"/>
      <c r="O280" s="1496"/>
      <c r="P280" s="1496"/>
      <c r="Q280" s="1496"/>
      <c r="R280" s="1496"/>
      <c r="S280" s="1496"/>
      <c r="T280" s="1496"/>
      <c r="U280" s="1496"/>
      <c r="V280" s="1496"/>
      <c r="W280" s="1496"/>
      <c r="X280" s="1496"/>
      <c r="Y280" s="1496"/>
      <c r="Z280" s="1496"/>
      <c r="AA280" s="1496"/>
      <c r="AB280" s="1496"/>
      <c r="AC280" s="1496"/>
      <c r="AD280" s="1496"/>
      <c r="AE280" s="1496"/>
      <c r="AF280" s="1496"/>
      <c r="AG280" s="1496"/>
      <c r="AH280" s="1496"/>
      <c r="AI280" s="1496"/>
      <c r="AJ280" s="1496"/>
      <c r="AK280" s="1496"/>
      <c r="AL280" s="1496"/>
      <c r="AM280" s="1496"/>
      <c r="AN280" s="1496"/>
    </row>
    <row r="281">
      <c r="A281" s="1496"/>
      <c r="B281" s="1496"/>
      <c r="C281" s="1496"/>
      <c r="D281" s="1496"/>
      <c r="E281" s="1496"/>
      <c r="F281" s="1496"/>
      <c r="G281" s="1496"/>
      <c r="H281" s="1496"/>
      <c r="I281" s="1496"/>
      <c r="J281" s="1496"/>
      <c r="K281" s="1496"/>
      <c r="L281" s="1496"/>
      <c r="M281" s="1496"/>
      <c r="N281" s="1496"/>
      <c r="O281" s="1496"/>
      <c r="P281" s="1496"/>
      <c r="Q281" s="1496"/>
      <c r="R281" s="1496"/>
      <c r="S281" s="1496"/>
      <c r="T281" s="1496"/>
      <c r="U281" s="1496"/>
      <c r="V281" s="1496"/>
      <c r="W281" s="1496"/>
      <c r="X281" s="1496"/>
      <c r="Y281" s="1496"/>
      <c r="Z281" s="1496"/>
      <c r="AA281" s="1496"/>
      <c r="AB281" s="1496"/>
      <c r="AC281" s="1496"/>
      <c r="AD281" s="1496"/>
      <c r="AE281" s="1496"/>
      <c r="AF281" s="1496"/>
      <c r="AG281" s="1496"/>
      <c r="AH281" s="1496"/>
      <c r="AI281" s="1496"/>
      <c r="AJ281" s="1496"/>
      <c r="AK281" s="1496"/>
      <c r="AL281" s="1496"/>
      <c r="AM281" s="1496"/>
      <c r="AN281" s="1496"/>
    </row>
    <row r="282">
      <c r="A282" s="1496"/>
      <c r="B282" s="1496"/>
      <c r="C282" s="1496"/>
      <c r="D282" s="1496"/>
      <c r="E282" s="1496"/>
      <c r="F282" s="1496"/>
      <c r="G282" s="1496"/>
      <c r="H282" s="1496"/>
      <c r="I282" s="1496"/>
      <c r="J282" s="1496"/>
      <c r="K282" s="1496"/>
      <c r="L282" s="1496"/>
      <c r="M282" s="1496"/>
      <c r="N282" s="1496"/>
      <c r="O282" s="1496"/>
      <c r="P282" s="1496"/>
      <c r="Q282" s="1496"/>
      <c r="R282" s="1496"/>
      <c r="S282" s="1496"/>
      <c r="T282" s="1496"/>
      <c r="U282" s="1496"/>
      <c r="V282" s="1496"/>
      <c r="W282" s="1496"/>
      <c r="X282" s="1496"/>
      <c r="Y282" s="1496"/>
      <c r="Z282" s="1496"/>
      <c r="AA282" s="1496"/>
      <c r="AB282" s="1496"/>
      <c r="AC282" s="1496"/>
      <c r="AD282" s="1496"/>
      <c r="AE282" s="1496"/>
      <c r="AF282" s="1496"/>
      <c r="AG282" s="1496"/>
      <c r="AH282" s="1496"/>
      <c r="AI282" s="1496"/>
      <c r="AJ282" s="1496"/>
      <c r="AK282" s="1496"/>
      <c r="AL282" s="1496"/>
      <c r="AM282" s="1496"/>
      <c r="AN282" s="1496"/>
    </row>
    <row r="283">
      <c r="A283" s="1496"/>
      <c r="B283" s="1496"/>
      <c r="C283" s="1496"/>
      <c r="D283" s="1496"/>
      <c r="E283" s="1496"/>
      <c r="F283" s="1496"/>
      <c r="G283" s="1496"/>
      <c r="H283" s="1496"/>
      <c r="I283" s="1496"/>
      <c r="J283" s="1496"/>
      <c r="K283" s="1496"/>
      <c r="L283" s="1496"/>
      <c r="M283" s="1496"/>
      <c r="N283" s="1496"/>
      <c r="O283" s="1496"/>
      <c r="P283" s="1496"/>
      <c r="Q283" s="1496"/>
      <c r="R283" s="1496"/>
      <c r="S283" s="1496"/>
      <c r="T283" s="1496"/>
      <c r="U283" s="1496"/>
      <c r="V283" s="1496"/>
      <c r="W283" s="1496"/>
      <c r="X283" s="1496"/>
      <c r="Y283" s="1496"/>
      <c r="Z283" s="1496"/>
      <c r="AA283" s="1496"/>
      <c r="AB283" s="1496"/>
      <c r="AC283" s="1496"/>
      <c r="AD283" s="1496"/>
      <c r="AE283" s="1496"/>
      <c r="AF283" s="1496"/>
      <c r="AG283" s="1496"/>
      <c r="AH283" s="1496"/>
      <c r="AI283" s="1496"/>
      <c r="AJ283" s="1496"/>
      <c r="AK283" s="1496"/>
      <c r="AL283" s="1496"/>
      <c r="AM283" s="1496"/>
      <c r="AN283" s="1496"/>
    </row>
    <row r="284">
      <c r="A284" s="1496"/>
      <c r="B284" s="1496"/>
      <c r="C284" s="1496"/>
      <c r="D284" s="1496"/>
      <c r="E284" s="1496"/>
      <c r="F284" s="1496"/>
      <c r="G284" s="1496"/>
      <c r="H284" s="1496"/>
      <c r="I284" s="1496"/>
      <c r="J284" s="1496"/>
      <c r="K284" s="1496"/>
      <c r="L284" s="1496"/>
      <c r="M284" s="1496"/>
      <c r="N284" s="1496"/>
      <c r="O284" s="1496"/>
      <c r="P284" s="1496"/>
      <c r="Q284" s="1496"/>
      <c r="R284" s="1496"/>
      <c r="S284" s="1496"/>
      <c r="T284" s="1496"/>
      <c r="U284" s="1496"/>
      <c r="V284" s="1496"/>
      <c r="W284" s="1496"/>
      <c r="X284" s="1496"/>
      <c r="Y284" s="1496"/>
      <c r="Z284" s="1496"/>
      <c r="AA284" s="1496"/>
      <c r="AB284" s="1496"/>
      <c r="AC284" s="1496"/>
      <c r="AD284" s="1496"/>
      <c r="AE284" s="1496"/>
      <c r="AF284" s="1496"/>
      <c r="AG284" s="1496"/>
      <c r="AH284" s="1496"/>
      <c r="AI284" s="1496"/>
      <c r="AJ284" s="1496"/>
      <c r="AK284" s="1496"/>
      <c r="AL284" s="1496"/>
      <c r="AM284" s="1496"/>
      <c r="AN284" s="1496"/>
    </row>
    <row r="285">
      <c r="A285" s="1496"/>
      <c r="B285" s="1496"/>
      <c r="C285" s="1496"/>
      <c r="D285" s="1496"/>
      <c r="E285" s="1496"/>
      <c r="F285" s="1496"/>
      <c r="G285" s="1496"/>
      <c r="H285" s="1496"/>
      <c r="I285" s="1496"/>
      <c r="J285" s="1496"/>
      <c r="K285" s="1496"/>
      <c r="L285" s="1496"/>
      <c r="M285" s="1496"/>
      <c r="N285" s="1496"/>
      <c r="O285" s="1496"/>
      <c r="P285" s="1496"/>
      <c r="Q285" s="1496"/>
      <c r="R285" s="1496"/>
      <c r="S285" s="1496"/>
      <c r="T285" s="1496"/>
      <c r="U285" s="1496"/>
      <c r="V285" s="1496"/>
      <c r="W285" s="1496"/>
      <c r="X285" s="1496"/>
      <c r="Y285" s="1496"/>
      <c r="Z285" s="1496"/>
      <c r="AA285" s="1496"/>
      <c r="AB285" s="1496"/>
      <c r="AC285" s="1496"/>
      <c r="AD285" s="1496"/>
      <c r="AE285" s="1496"/>
      <c r="AF285" s="1496"/>
      <c r="AG285" s="1496"/>
      <c r="AH285" s="1496"/>
      <c r="AI285" s="1496"/>
      <c r="AJ285" s="1496"/>
      <c r="AK285" s="1496"/>
      <c r="AL285" s="1496"/>
      <c r="AM285" s="1496"/>
      <c r="AN285" s="1496"/>
    </row>
    <row r="286">
      <c r="A286" s="1496"/>
      <c r="B286" s="1496"/>
      <c r="C286" s="1496"/>
      <c r="D286" s="1496"/>
      <c r="E286" s="1496"/>
      <c r="F286" s="1496"/>
      <c r="G286" s="1496"/>
      <c r="H286" s="1496"/>
      <c r="I286" s="1496"/>
      <c r="J286" s="1496"/>
      <c r="K286" s="1496"/>
      <c r="L286" s="1496"/>
      <c r="M286" s="1496"/>
      <c r="N286" s="1496"/>
      <c r="O286" s="1496"/>
      <c r="P286" s="1496"/>
      <c r="Q286" s="1496"/>
      <c r="R286" s="1496"/>
      <c r="S286" s="1496"/>
      <c r="T286" s="1496"/>
      <c r="U286" s="1496"/>
      <c r="V286" s="1496"/>
      <c r="W286" s="1496"/>
      <c r="X286" s="1496"/>
      <c r="Y286" s="1496"/>
      <c r="Z286" s="1496"/>
      <c r="AA286" s="1496"/>
      <c r="AB286" s="1496"/>
      <c r="AC286" s="1496"/>
      <c r="AD286" s="1496"/>
      <c r="AE286" s="1496"/>
      <c r="AF286" s="1496"/>
      <c r="AG286" s="1496"/>
      <c r="AH286" s="1496"/>
      <c r="AI286" s="1496"/>
      <c r="AJ286" s="1496"/>
      <c r="AK286" s="1496"/>
      <c r="AL286" s="1496"/>
      <c r="AM286" s="1496"/>
      <c r="AN286" s="1496"/>
    </row>
    <row r="287">
      <c r="A287" s="1496"/>
      <c r="B287" s="1496"/>
      <c r="C287" s="1496"/>
      <c r="D287" s="1496"/>
      <c r="E287" s="1496"/>
      <c r="F287" s="1496"/>
      <c r="G287" s="1496"/>
      <c r="H287" s="1496"/>
      <c r="I287" s="1496"/>
      <c r="J287" s="1496"/>
      <c r="K287" s="1496"/>
      <c r="L287" s="1496"/>
      <c r="M287" s="1496"/>
      <c r="N287" s="1496"/>
      <c r="O287" s="1496"/>
      <c r="P287" s="1496"/>
      <c r="Q287" s="1496"/>
      <c r="R287" s="1496"/>
      <c r="S287" s="1496"/>
      <c r="T287" s="1496"/>
      <c r="U287" s="1496"/>
      <c r="V287" s="1496"/>
      <c r="W287" s="1496"/>
      <c r="X287" s="1496"/>
      <c r="Y287" s="1496"/>
      <c r="Z287" s="1496"/>
      <c r="AA287" s="1496"/>
      <c r="AB287" s="1496"/>
      <c r="AC287" s="1496"/>
      <c r="AD287" s="1496"/>
      <c r="AE287" s="1496"/>
      <c r="AF287" s="1496"/>
      <c r="AG287" s="1496"/>
      <c r="AH287" s="1496"/>
      <c r="AI287" s="1496"/>
      <c r="AJ287" s="1496"/>
      <c r="AK287" s="1496"/>
      <c r="AL287" s="1496"/>
      <c r="AM287" s="1496"/>
      <c r="AN287" s="1496"/>
    </row>
    <row r="288">
      <c r="A288" s="1496"/>
      <c r="B288" s="1496"/>
      <c r="C288" s="1496"/>
      <c r="D288" s="1496"/>
      <c r="E288" s="1496"/>
      <c r="F288" s="1496"/>
      <c r="G288" s="1496"/>
      <c r="H288" s="1496"/>
      <c r="I288" s="1496"/>
      <c r="J288" s="1496"/>
      <c r="K288" s="1496"/>
      <c r="L288" s="1496"/>
      <c r="M288" s="1496"/>
      <c r="N288" s="1496"/>
      <c r="O288" s="1496"/>
      <c r="P288" s="1496"/>
      <c r="Q288" s="1496"/>
      <c r="R288" s="1496"/>
      <c r="S288" s="1496"/>
      <c r="T288" s="1496"/>
      <c r="U288" s="1496"/>
      <c r="V288" s="1496"/>
      <c r="W288" s="1496"/>
      <c r="X288" s="1496"/>
      <c r="Y288" s="1496"/>
      <c r="Z288" s="1496"/>
      <c r="AA288" s="1496"/>
      <c r="AB288" s="1496"/>
      <c r="AC288" s="1496"/>
      <c r="AD288" s="1496"/>
      <c r="AE288" s="1496"/>
      <c r="AF288" s="1496"/>
      <c r="AG288" s="1496"/>
      <c r="AH288" s="1496"/>
      <c r="AI288" s="1496"/>
      <c r="AJ288" s="1496"/>
      <c r="AK288" s="1496"/>
      <c r="AL288" s="1496"/>
      <c r="AM288" s="1496"/>
      <c r="AN288" s="1496"/>
    </row>
    <row r="289">
      <c r="A289" s="1496"/>
      <c r="B289" s="1496"/>
      <c r="C289" s="1496"/>
      <c r="D289" s="1496"/>
      <c r="E289" s="1496"/>
      <c r="F289" s="1496"/>
      <c r="G289" s="1496"/>
      <c r="H289" s="1496"/>
      <c r="I289" s="1496"/>
      <c r="J289" s="1496"/>
      <c r="K289" s="1496"/>
      <c r="L289" s="1496"/>
      <c r="M289" s="1496"/>
      <c r="N289" s="1496"/>
      <c r="O289" s="1496"/>
      <c r="P289" s="1496"/>
      <c r="Q289" s="1496"/>
      <c r="R289" s="1496"/>
      <c r="S289" s="1496"/>
      <c r="T289" s="1496"/>
      <c r="U289" s="1496"/>
      <c r="V289" s="1496"/>
      <c r="W289" s="1496"/>
      <c r="X289" s="1496"/>
      <c r="Y289" s="1496"/>
      <c r="Z289" s="1496"/>
      <c r="AA289" s="1496"/>
      <c r="AB289" s="1496"/>
      <c r="AC289" s="1496"/>
      <c r="AD289" s="1496"/>
      <c r="AE289" s="1496"/>
      <c r="AF289" s="1496"/>
      <c r="AG289" s="1496"/>
      <c r="AH289" s="1496"/>
      <c r="AI289" s="1496"/>
      <c r="AJ289" s="1496"/>
      <c r="AK289" s="1496"/>
      <c r="AL289" s="1496"/>
      <c r="AM289" s="1496"/>
      <c r="AN289" s="1496"/>
    </row>
    <row r="290">
      <c r="A290" s="1496"/>
      <c r="B290" s="1496"/>
      <c r="C290" s="1496"/>
      <c r="D290" s="1496"/>
      <c r="E290" s="1496"/>
      <c r="F290" s="1496"/>
      <c r="G290" s="1496"/>
      <c r="H290" s="1496"/>
      <c r="I290" s="1496"/>
      <c r="J290" s="1496"/>
      <c r="K290" s="1496"/>
      <c r="L290" s="1496"/>
      <c r="M290" s="1496"/>
      <c r="N290" s="1496"/>
      <c r="O290" s="1496"/>
      <c r="P290" s="1496"/>
      <c r="Q290" s="1496"/>
      <c r="R290" s="1496"/>
      <c r="S290" s="1496"/>
      <c r="T290" s="1496"/>
      <c r="U290" s="1496"/>
      <c r="V290" s="1496"/>
      <c r="W290" s="1496"/>
      <c r="X290" s="1496"/>
      <c r="Y290" s="1496"/>
      <c r="Z290" s="1496"/>
      <c r="AA290" s="1496"/>
      <c r="AB290" s="1496"/>
      <c r="AC290" s="1496"/>
      <c r="AD290" s="1496"/>
      <c r="AE290" s="1496"/>
      <c r="AF290" s="1496"/>
      <c r="AG290" s="1496"/>
      <c r="AH290" s="1496"/>
      <c r="AI290" s="1496"/>
      <c r="AJ290" s="1496"/>
      <c r="AK290" s="1496"/>
      <c r="AL290" s="1496"/>
      <c r="AM290" s="1496"/>
      <c r="AN290" s="1496"/>
    </row>
    <row r="291">
      <c r="A291" s="1496"/>
      <c r="B291" s="1496"/>
      <c r="C291" s="1496"/>
      <c r="D291" s="1496"/>
      <c r="E291" s="1496"/>
      <c r="F291" s="1496"/>
      <c r="G291" s="1496"/>
      <c r="H291" s="1496"/>
      <c r="I291" s="1496"/>
      <c r="J291" s="1496"/>
      <c r="K291" s="1496"/>
      <c r="L291" s="1496"/>
      <c r="M291" s="1496"/>
      <c r="N291" s="1496"/>
      <c r="O291" s="1496"/>
      <c r="P291" s="1496"/>
      <c r="Q291" s="1496"/>
      <c r="R291" s="1496"/>
      <c r="S291" s="1496"/>
      <c r="T291" s="1496"/>
      <c r="U291" s="1496"/>
      <c r="V291" s="1496"/>
      <c r="W291" s="1496"/>
      <c r="X291" s="1496"/>
      <c r="Y291" s="1496"/>
      <c r="Z291" s="1496"/>
      <c r="AA291" s="1496"/>
      <c r="AB291" s="1496"/>
      <c r="AC291" s="1496"/>
      <c r="AD291" s="1496"/>
      <c r="AE291" s="1496"/>
      <c r="AF291" s="1496"/>
      <c r="AG291" s="1496"/>
      <c r="AH291" s="1496"/>
      <c r="AI291" s="1496"/>
      <c r="AJ291" s="1496"/>
      <c r="AK291" s="1496"/>
      <c r="AL291" s="1496"/>
      <c r="AM291" s="1496"/>
      <c r="AN291" s="1496"/>
    </row>
    <row r="292">
      <c r="A292" s="1496"/>
      <c r="B292" s="1496"/>
      <c r="C292" s="1496"/>
      <c r="D292" s="1496"/>
      <c r="E292" s="1496"/>
      <c r="F292" s="1496"/>
      <c r="G292" s="1496"/>
      <c r="H292" s="1496"/>
      <c r="I292" s="1496"/>
      <c r="J292" s="1496"/>
      <c r="K292" s="1496"/>
      <c r="L292" s="1496"/>
      <c r="M292" s="1496"/>
      <c r="N292" s="1496"/>
      <c r="O292" s="1496"/>
      <c r="P292" s="1496"/>
      <c r="Q292" s="1496"/>
      <c r="R292" s="1496"/>
      <c r="S292" s="1496"/>
      <c r="T292" s="1496"/>
      <c r="U292" s="1496"/>
      <c r="V292" s="1496"/>
      <c r="W292" s="1496"/>
      <c r="X292" s="1496"/>
      <c r="Y292" s="1496"/>
      <c r="Z292" s="1496"/>
      <c r="AA292" s="1496"/>
      <c r="AB292" s="1496"/>
      <c r="AC292" s="1496"/>
      <c r="AD292" s="1496"/>
      <c r="AE292" s="1496"/>
      <c r="AF292" s="1496"/>
      <c r="AG292" s="1496"/>
      <c r="AH292" s="1496"/>
      <c r="AI292" s="1496"/>
      <c r="AJ292" s="1496"/>
      <c r="AK292" s="1496"/>
      <c r="AL292" s="1496"/>
      <c r="AM292" s="1496"/>
      <c r="AN292" s="1496"/>
    </row>
    <row r="293">
      <c r="A293" s="1496"/>
      <c r="B293" s="1496"/>
      <c r="C293" s="1496"/>
      <c r="D293" s="1496"/>
      <c r="E293" s="1496"/>
      <c r="F293" s="1496"/>
      <c r="G293" s="1496"/>
      <c r="H293" s="1496"/>
      <c r="I293" s="1496"/>
      <c r="J293" s="1496"/>
      <c r="K293" s="1496"/>
      <c r="L293" s="1496"/>
      <c r="M293" s="1496"/>
      <c r="N293" s="1496"/>
      <c r="O293" s="1496"/>
      <c r="P293" s="1496"/>
      <c r="Q293" s="1496"/>
      <c r="R293" s="1496"/>
      <c r="S293" s="1496"/>
      <c r="T293" s="1496"/>
      <c r="U293" s="1496"/>
      <c r="V293" s="1496"/>
      <c r="W293" s="1496"/>
      <c r="X293" s="1496"/>
      <c r="Y293" s="1496"/>
      <c r="Z293" s="1496"/>
      <c r="AA293" s="1496"/>
      <c r="AB293" s="1496"/>
      <c r="AC293" s="1496"/>
      <c r="AD293" s="1496"/>
      <c r="AE293" s="1496"/>
      <c r="AF293" s="1496"/>
      <c r="AG293" s="1496"/>
      <c r="AH293" s="1496"/>
      <c r="AI293" s="1496"/>
      <c r="AJ293" s="1496"/>
      <c r="AK293" s="1496"/>
      <c r="AL293" s="1496"/>
      <c r="AM293" s="1496"/>
      <c r="AN293" s="1496"/>
    </row>
    <row r="294">
      <c r="A294" s="1496"/>
      <c r="B294" s="1496"/>
      <c r="C294" s="1496"/>
      <c r="D294" s="1496"/>
      <c r="E294" s="1496"/>
      <c r="F294" s="1496"/>
      <c r="G294" s="1496"/>
      <c r="H294" s="1496"/>
      <c r="I294" s="1496"/>
      <c r="J294" s="1496"/>
      <c r="K294" s="1496"/>
      <c r="L294" s="1496"/>
      <c r="M294" s="1496"/>
      <c r="N294" s="1496"/>
      <c r="O294" s="1496"/>
      <c r="P294" s="1496"/>
      <c r="Q294" s="1496"/>
      <c r="R294" s="1496"/>
      <c r="S294" s="1496"/>
      <c r="T294" s="1496"/>
      <c r="U294" s="1496"/>
      <c r="V294" s="1496"/>
      <c r="W294" s="1496"/>
      <c r="X294" s="1496"/>
      <c r="Y294" s="1496"/>
      <c r="Z294" s="1496"/>
      <c r="AA294" s="1496"/>
      <c r="AB294" s="1496"/>
      <c r="AC294" s="1496"/>
      <c r="AD294" s="1496"/>
      <c r="AE294" s="1496"/>
      <c r="AF294" s="1496"/>
      <c r="AG294" s="1496"/>
      <c r="AH294" s="1496"/>
      <c r="AI294" s="1496"/>
      <c r="AJ294" s="1496"/>
      <c r="AK294" s="1496"/>
      <c r="AL294" s="1496"/>
      <c r="AM294" s="1496"/>
      <c r="AN294" s="1496"/>
    </row>
    <row r="295">
      <c r="A295" s="1496"/>
      <c r="B295" s="1496"/>
      <c r="C295" s="1496"/>
      <c r="D295" s="1496"/>
      <c r="E295" s="1496"/>
      <c r="F295" s="1496"/>
      <c r="G295" s="1496"/>
      <c r="H295" s="1496"/>
      <c r="I295" s="1496"/>
      <c r="J295" s="1496"/>
      <c r="K295" s="1496"/>
      <c r="L295" s="1496"/>
      <c r="M295" s="1496"/>
      <c r="N295" s="1496"/>
      <c r="O295" s="1496"/>
      <c r="P295" s="1496"/>
      <c r="Q295" s="1496"/>
      <c r="R295" s="1496"/>
      <c r="S295" s="1496"/>
      <c r="T295" s="1496"/>
      <c r="U295" s="1496"/>
      <c r="V295" s="1496"/>
      <c r="W295" s="1496"/>
      <c r="X295" s="1496"/>
      <c r="Y295" s="1496"/>
      <c r="Z295" s="1496"/>
      <c r="AA295" s="1496"/>
      <c r="AB295" s="1496"/>
      <c r="AC295" s="1496"/>
      <c r="AD295" s="1496"/>
      <c r="AE295" s="1496"/>
      <c r="AF295" s="1496"/>
      <c r="AG295" s="1496"/>
      <c r="AH295" s="1496"/>
      <c r="AI295" s="1496"/>
      <c r="AJ295" s="1496"/>
      <c r="AK295" s="1496"/>
      <c r="AL295" s="1496"/>
      <c r="AM295" s="1496"/>
      <c r="AN295" s="1496"/>
    </row>
    <row r="296">
      <c r="A296" s="1496"/>
      <c r="B296" s="1496"/>
      <c r="C296" s="1496"/>
      <c r="D296" s="1496"/>
      <c r="E296" s="1496"/>
      <c r="F296" s="1496"/>
      <c r="G296" s="1496"/>
      <c r="H296" s="1496"/>
      <c r="I296" s="1496"/>
      <c r="J296" s="1496"/>
      <c r="K296" s="1496"/>
      <c r="L296" s="1496"/>
      <c r="M296" s="1496"/>
      <c r="N296" s="1496"/>
      <c r="O296" s="1496"/>
      <c r="P296" s="1496"/>
      <c r="Q296" s="1496"/>
      <c r="R296" s="1496"/>
      <c r="S296" s="1496"/>
      <c r="T296" s="1496"/>
      <c r="U296" s="1496"/>
      <c r="V296" s="1496"/>
      <c r="W296" s="1496"/>
      <c r="X296" s="1496"/>
      <c r="Y296" s="1496"/>
      <c r="Z296" s="1496"/>
      <c r="AA296" s="1496"/>
      <c r="AB296" s="1496"/>
      <c r="AC296" s="1496"/>
      <c r="AD296" s="1496"/>
      <c r="AE296" s="1496"/>
      <c r="AF296" s="1496"/>
      <c r="AG296" s="1496"/>
      <c r="AH296" s="1496"/>
      <c r="AI296" s="1496"/>
      <c r="AJ296" s="1496"/>
      <c r="AK296" s="1496"/>
      <c r="AL296" s="1496"/>
      <c r="AM296" s="1496"/>
      <c r="AN296" s="1496"/>
    </row>
    <row r="297">
      <c r="A297" s="1496"/>
      <c r="B297" s="1496"/>
      <c r="C297" s="1496"/>
      <c r="D297" s="1496"/>
      <c r="E297" s="1496"/>
      <c r="F297" s="1496"/>
      <c r="G297" s="1496"/>
      <c r="H297" s="1496"/>
      <c r="I297" s="1496"/>
      <c r="J297" s="1496"/>
      <c r="K297" s="1496"/>
      <c r="L297" s="1496"/>
      <c r="M297" s="1496"/>
      <c r="N297" s="1496"/>
      <c r="O297" s="1496"/>
      <c r="P297" s="1496"/>
      <c r="Q297" s="1496"/>
      <c r="R297" s="1496"/>
      <c r="S297" s="1496"/>
      <c r="T297" s="1496"/>
      <c r="U297" s="1496"/>
      <c r="V297" s="1496"/>
      <c r="W297" s="1496"/>
      <c r="X297" s="1496"/>
      <c r="Y297" s="1496"/>
      <c r="Z297" s="1496"/>
      <c r="AA297" s="1496"/>
      <c r="AB297" s="1496"/>
      <c r="AC297" s="1496"/>
      <c r="AD297" s="1496"/>
      <c r="AE297" s="1496"/>
      <c r="AF297" s="1496"/>
      <c r="AG297" s="1496"/>
      <c r="AH297" s="1496"/>
      <c r="AI297" s="1496"/>
      <c r="AJ297" s="1496"/>
      <c r="AK297" s="1496"/>
      <c r="AL297" s="1496"/>
      <c r="AM297" s="1496"/>
      <c r="AN297" s="1496"/>
    </row>
    <row r="298">
      <c r="A298" s="1496"/>
      <c r="B298" s="1496"/>
      <c r="C298" s="1496"/>
      <c r="D298" s="1496"/>
      <c r="E298" s="1496"/>
      <c r="F298" s="1496"/>
      <c r="G298" s="1496"/>
      <c r="H298" s="1496"/>
      <c r="I298" s="1496"/>
      <c r="J298" s="1496"/>
      <c r="K298" s="1496"/>
      <c r="L298" s="1496"/>
      <c r="M298" s="1496"/>
      <c r="N298" s="1496"/>
      <c r="O298" s="1496"/>
      <c r="P298" s="1496"/>
      <c r="Q298" s="1496"/>
      <c r="R298" s="1496"/>
      <c r="S298" s="1496"/>
      <c r="T298" s="1496"/>
      <c r="U298" s="1496"/>
      <c r="V298" s="1496"/>
      <c r="W298" s="1496"/>
      <c r="X298" s="1496"/>
      <c r="Y298" s="1496"/>
      <c r="Z298" s="1496"/>
      <c r="AA298" s="1496"/>
      <c r="AB298" s="1496"/>
      <c r="AC298" s="1496"/>
      <c r="AD298" s="1496"/>
      <c r="AE298" s="1496"/>
      <c r="AF298" s="1496"/>
      <c r="AG298" s="1496"/>
      <c r="AH298" s="1496"/>
      <c r="AI298" s="1496"/>
      <c r="AJ298" s="1496"/>
      <c r="AK298" s="1496"/>
      <c r="AL298" s="1496"/>
      <c r="AM298" s="1496"/>
      <c r="AN298" s="1496"/>
    </row>
    <row r="299">
      <c r="A299" s="1496"/>
      <c r="B299" s="1496"/>
      <c r="C299" s="1496"/>
      <c r="D299" s="1496"/>
      <c r="E299" s="1496"/>
      <c r="F299" s="1496"/>
      <c r="G299" s="1496"/>
      <c r="H299" s="1496"/>
      <c r="I299" s="1496"/>
      <c r="J299" s="1496"/>
      <c r="K299" s="1496"/>
      <c r="L299" s="1496"/>
      <c r="M299" s="1496"/>
      <c r="N299" s="1496"/>
      <c r="O299" s="1496"/>
      <c r="P299" s="1496"/>
      <c r="Q299" s="1496"/>
      <c r="R299" s="1496"/>
      <c r="S299" s="1496"/>
      <c r="T299" s="1496"/>
      <c r="U299" s="1496"/>
      <c r="V299" s="1496"/>
      <c r="W299" s="1496"/>
      <c r="X299" s="1496"/>
      <c r="Y299" s="1496"/>
      <c r="Z299" s="1496"/>
      <c r="AA299" s="1496"/>
      <c r="AB299" s="1496"/>
      <c r="AC299" s="1496"/>
      <c r="AD299" s="1496"/>
      <c r="AE299" s="1496"/>
      <c r="AF299" s="1496"/>
      <c r="AG299" s="1496"/>
      <c r="AH299" s="1496"/>
      <c r="AI299" s="1496"/>
      <c r="AJ299" s="1496"/>
      <c r="AK299" s="1496"/>
      <c r="AL299" s="1496"/>
      <c r="AM299" s="1496"/>
      <c r="AN299" s="1496"/>
    </row>
    <row r="300">
      <c r="A300" s="1496"/>
      <c r="B300" s="1496"/>
      <c r="C300" s="1496"/>
      <c r="D300" s="1496"/>
      <c r="E300" s="1496"/>
      <c r="F300" s="1496"/>
      <c r="G300" s="1496"/>
      <c r="H300" s="1496"/>
      <c r="I300" s="1496"/>
      <c r="J300" s="1496"/>
      <c r="K300" s="1496"/>
      <c r="L300" s="1496"/>
      <c r="M300" s="1496"/>
      <c r="N300" s="1496"/>
      <c r="O300" s="1496"/>
      <c r="P300" s="1496"/>
      <c r="Q300" s="1496"/>
      <c r="R300" s="1496"/>
      <c r="S300" s="1496"/>
      <c r="T300" s="1496"/>
      <c r="U300" s="1496"/>
      <c r="V300" s="1496"/>
      <c r="W300" s="1496"/>
      <c r="X300" s="1496"/>
      <c r="Y300" s="1496"/>
      <c r="Z300" s="1496"/>
      <c r="AA300" s="1496"/>
      <c r="AB300" s="1496"/>
      <c r="AC300" s="1496"/>
      <c r="AD300" s="1496"/>
      <c r="AE300" s="1496"/>
      <c r="AF300" s="1496"/>
      <c r="AG300" s="1496"/>
      <c r="AH300" s="1496"/>
      <c r="AI300" s="1496"/>
      <c r="AJ300" s="1496"/>
      <c r="AK300" s="1496"/>
      <c r="AL300" s="1496"/>
      <c r="AM300" s="1496"/>
      <c r="AN300" s="1496"/>
    </row>
    <row r="301">
      <c r="A301" s="1496"/>
      <c r="B301" s="1496"/>
      <c r="C301" s="1496"/>
      <c r="D301" s="1496"/>
      <c r="E301" s="1496"/>
      <c r="F301" s="1496"/>
      <c r="G301" s="1496"/>
      <c r="H301" s="1496"/>
      <c r="I301" s="1496"/>
      <c r="J301" s="1496"/>
      <c r="K301" s="1496"/>
      <c r="L301" s="1496"/>
      <c r="M301" s="1496"/>
      <c r="N301" s="1496"/>
      <c r="O301" s="1496"/>
      <c r="P301" s="1496"/>
      <c r="Q301" s="1496"/>
      <c r="R301" s="1496"/>
      <c r="S301" s="1496"/>
      <c r="T301" s="1496"/>
      <c r="U301" s="1496"/>
      <c r="V301" s="1496"/>
      <c r="W301" s="1496"/>
      <c r="X301" s="1496"/>
      <c r="Y301" s="1496"/>
      <c r="Z301" s="1496"/>
      <c r="AA301" s="1496"/>
      <c r="AB301" s="1496"/>
      <c r="AC301" s="1496"/>
      <c r="AD301" s="1496"/>
      <c r="AE301" s="1496"/>
      <c r="AF301" s="1496"/>
      <c r="AG301" s="1496"/>
      <c r="AH301" s="1496"/>
      <c r="AI301" s="1496"/>
      <c r="AJ301" s="1496"/>
      <c r="AK301" s="1496"/>
      <c r="AL301" s="1496"/>
      <c r="AM301" s="1496"/>
      <c r="AN301" s="1496"/>
    </row>
    <row r="302">
      <c r="A302" s="1496"/>
      <c r="B302" s="1496"/>
      <c r="C302" s="1496"/>
      <c r="D302" s="1496"/>
      <c r="E302" s="1496"/>
      <c r="F302" s="1496"/>
      <c r="G302" s="1496"/>
      <c r="H302" s="1496"/>
      <c r="I302" s="1496"/>
      <c r="J302" s="1496"/>
      <c r="K302" s="1496"/>
      <c r="L302" s="1496"/>
      <c r="M302" s="1496"/>
      <c r="N302" s="1496"/>
      <c r="O302" s="1496"/>
      <c r="P302" s="1496"/>
      <c r="Q302" s="1496"/>
      <c r="R302" s="1496"/>
      <c r="S302" s="1496"/>
      <c r="T302" s="1496"/>
      <c r="U302" s="1496"/>
      <c r="V302" s="1496"/>
      <c r="W302" s="1496"/>
      <c r="X302" s="1496"/>
      <c r="Y302" s="1496"/>
      <c r="Z302" s="1496"/>
      <c r="AA302" s="1496"/>
      <c r="AB302" s="1496"/>
      <c r="AC302" s="1496"/>
      <c r="AD302" s="1496"/>
      <c r="AE302" s="1496"/>
      <c r="AF302" s="1496"/>
      <c r="AG302" s="1496"/>
      <c r="AH302" s="1496"/>
      <c r="AI302" s="1496"/>
      <c r="AJ302" s="1496"/>
      <c r="AK302" s="1496"/>
      <c r="AL302" s="1496"/>
      <c r="AM302" s="1496"/>
      <c r="AN302" s="1496"/>
    </row>
    <row r="303">
      <c r="A303" s="1496"/>
      <c r="B303" s="1496"/>
      <c r="C303" s="1496"/>
      <c r="D303" s="1496"/>
      <c r="E303" s="1496"/>
      <c r="F303" s="1496"/>
      <c r="G303" s="1496"/>
      <c r="H303" s="1496"/>
      <c r="I303" s="1496"/>
      <c r="J303" s="1496"/>
      <c r="K303" s="1496"/>
      <c r="L303" s="1496"/>
      <c r="M303" s="1496"/>
      <c r="N303" s="1496"/>
      <c r="O303" s="1496"/>
      <c r="P303" s="1496"/>
      <c r="Q303" s="1496"/>
      <c r="R303" s="1496"/>
      <c r="S303" s="1496"/>
      <c r="T303" s="1496"/>
      <c r="U303" s="1496"/>
      <c r="V303" s="1496"/>
      <c r="W303" s="1496"/>
      <c r="X303" s="1496"/>
      <c r="Y303" s="1496"/>
      <c r="Z303" s="1496"/>
      <c r="AA303" s="1496"/>
      <c r="AB303" s="1496"/>
      <c r="AC303" s="1496"/>
      <c r="AD303" s="1496"/>
      <c r="AE303" s="1496"/>
      <c r="AF303" s="1496"/>
      <c r="AG303" s="1496"/>
      <c r="AH303" s="1496"/>
      <c r="AI303" s="1496"/>
      <c r="AJ303" s="1496"/>
      <c r="AK303" s="1496"/>
      <c r="AL303" s="1496"/>
      <c r="AM303" s="1496"/>
      <c r="AN303" s="1496"/>
    </row>
    <row r="304">
      <c r="A304" s="1496"/>
      <c r="B304" s="1496"/>
      <c r="C304" s="1496"/>
      <c r="D304" s="1496"/>
      <c r="E304" s="1496"/>
      <c r="F304" s="1496"/>
      <c r="G304" s="1496"/>
      <c r="H304" s="1496"/>
      <c r="I304" s="1496"/>
      <c r="J304" s="1496"/>
      <c r="K304" s="1496"/>
      <c r="L304" s="1496"/>
      <c r="M304" s="1496"/>
      <c r="N304" s="1496"/>
      <c r="O304" s="1496"/>
      <c r="P304" s="1496"/>
      <c r="Q304" s="1496"/>
      <c r="R304" s="1496"/>
      <c r="S304" s="1496"/>
      <c r="T304" s="1496"/>
      <c r="U304" s="1496"/>
      <c r="V304" s="1496"/>
      <c r="W304" s="1496"/>
      <c r="X304" s="1496"/>
      <c r="Y304" s="1496"/>
      <c r="Z304" s="1496"/>
      <c r="AA304" s="1496"/>
      <c r="AB304" s="1496"/>
      <c r="AC304" s="1496"/>
      <c r="AD304" s="1496"/>
      <c r="AE304" s="1496"/>
      <c r="AF304" s="1496"/>
      <c r="AG304" s="1496"/>
      <c r="AH304" s="1496"/>
      <c r="AI304" s="1496"/>
      <c r="AJ304" s="1496"/>
      <c r="AK304" s="1496"/>
      <c r="AL304" s="1496"/>
      <c r="AM304" s="1496"/>
      <c r="AN304" s="1496"/>
    </row>
    <row r="305">
      <c r="A305" s="1496"/>
      <c r="B305" s="1496"/>
      <c r="C305" s="1496"/>
      <c r="D305" s="1496"/>
      <c r="E305" s="1496"/>
      <c r="F305" s="1496"/>
      <c r="G305" s="1496"/>
      <c r="H305" s="1496"/>
      <c r="I305" s="1496"/>
      <c r="J305" s="1496"/>
      <c r="K305" s="1496"/>
      <c r="L305" s="1496"/>
      <c r="M305" s="1496"/>
      <c r="N305" s="1496"/>
      <c r="O305" s="1496"/>
      <c r="P305" s="1496"/>
      <c r="Q305" s="1496"/>
      <c r="R305" s="1496"/>
      <c r="S305" s="1496"/>
      <c r="T305" s="1496"/>
      <c r="U305" s="1496"/>
      <c r="V305" s="1496"/>
      <c r="W305" s="1496"/>
      <c r="X305" s="1496"/>
      <c r="Y305" s="1496"/>
      <c r="Z305" s="1496"/>
      <c r="AA305" s="1496"/>
      <c r="AB305" s="1496"/>
      <c r="AC305" s="1496"/>
      <c r="AD305" s="1496"/>
      <c r="AE305" s="1496"/>
      <c r="AF305" s="1496"/>
      <c r="AG305" s="1496"/>
      <c r="AH305" s="1496"/>
      <c r="AI305" s="1496"/>
      <c r="AJ305" s="1496"/>
      <c r="AK305" s="1496"/>
      <c r="AL305" s="1496"/>
      <c r="AM305" s="1496"/>
      <c r="AN305" s="1496"/>
    </row>
    <row r="306">
      <c r="A306" s="1496"/>
      <c r="B306" s="1496"/>
      <c r="C306" s="1496"/>
      <c r="D306" s="1496"/>
      <c r="E306" s="1496"/>
      <c r="F306" s="1496"/>
      <c r="G306" s="1496"/>
      <c r="H306" s="1496"/>
      <c r="I306" s="1496"/>
      <c r="J306" s="1496"/>
      <c r="K306" s="1496"/>
      <c r="L306" s="1496"/>
      <c r="M306" s="1496"/>
      <c r="N306" s="1496"/>
      <c r="O306" s="1496"/>
      <c r="P306" s="1496"/>
      <c r="Q306" s="1496"/>
      <c r="R306" s="1496"/>
      <c r="S306" s="1496"/>
      <c r="T306" s="1496"/>
      <c r="U306" s="1496"/>
      <c r="V306" s="1496"/>
      <c r="W306" s="1496"/>
      <c r="X306" s="1496"/>
      <c r="Y306" s="1496"/>
      <c r="Z306" s="1496"/>
      <c r="AA306" s="1496"/>
      <c r="AB306" s="1496"/>
      <c r="AC306" s="1496"/>
      <c r="AD306" s="1496"/>
      <c r="AE306" s="1496"/>
      <c r="AF306" s="1496"/>
      <c r="AG306" s="1496"/>
      <c r="AH306" s="1496"/>
      <c r="AI306" s="1496"/>
      <c r="AJ306" s="1496"/>
      <c r="AK306" s="1496"/>
      <c r="AL306" s="1496"/>
      <c r="AM306" s="1496"/>
      <c r="AN306" s="1496"/>
    </row>
    <row r="307">
      <c r="A307" s="1496"/>
      <c r="B307" s="1496"/>
      <c r="C307" s="1496"/>
      <c r="D307" s="1496"/>
      <c r="E307" s="1496"/>
      <c r="F307" s="1496"/>
      <c r="G307" s="1496"/>
      <c r="H307" s="1496"/>
      <c r="I307" s="1496"/>
      <c r="J307" s="1496"/>
      <c r="K307" s="1496"/>
      <c r="L307" s="1496"/>
      <c r="M307" s="1496"/>
      <c r="N307" s="1496"/>
      <c r="O307" s="1496"/>
      <c r="P307" s="1496"/>
      <c r="Q307" s="1496"/>
      <c r="R307" s="1496"/>
      <c r="S307" s="1496"/>
      <c r="T307" s="1496"/>
      <c r="U307" s="1496"/>
      <c r="V307" s="1496"/>
      <c r="W307" s="1496"/>
      <c r="X307" s="1496"/>
      <c r="Y307" s="1496"/>
      <c r="Z307" s="1496"/>
      <c r="AA307" s="1496"/>
      <c r="AB307" s="1496"/>
      <c r="AC307" s="1496"/>
      <c r="AD307" s="1496"/>
      <c r="AE307" s="1496"/>
      <c r="AF307" s="1496"/>
      <c r="AG307" s="1496"/>
      <c r="AH307" s="1496"/>
      <c r="AI307" s="1496"/>
      <c r="AJ307" s="1496"/>
      <c r="AK307" s="1496"/>
      <c r="AL307" s="1496"/>
      <c r="AM307" s="1496"/>
      <c r="AN307" s="1496"/>
    </row>
    <row r="308">
      <c r="A308" s="1496"/>
      <c r="B308" s="1496"/>
      <c r="C308" s="1496"/>
      <c r="D308" s="1496"/>
      <c r="E308" s="1496"/>
      <c r="F308" s="1496"/>
      <c r="G308" s="1496"/>
      <c r="H308" s="1496"/>
      <c r="I308" s="1496"/>
      <c r="J308" s="1496"/>
      <c r="K308" s="1496"/>
      <c r="L308" s="1496"/>
      <c r="M308" s="1496"/>
      <c r="N308" s="1496"/>
      <c r="O308" s="1496"/>
      <c r="P308" s="1496"/>
      <c r="Q308" s="1496"/>
      <c r="R308" s="1496"/>
      <c r="S308" s="1496"/>
      <c r="T308" s="1496"/>
      <c r="U308" s="1496"/>
      <c r="V308" s="1496"/>
      <c r="W308" s="1496"/>
      <c r="X308" s="1496"/>
      <c r="Y308" s="1496"/>
      <c r="Z308" s="1496"/>
      <c r="AA308" s="1496"/>
      <c r="AB308" s="1496"/>
      <c r="AC308" s="1496"/>
      <c r="AD308" s="1496"/>
      <c r="AE308" s="1496"/>
      <c r="AF308" s="1496"/>
      <c r="AG308" s="1496"/>
      <c r="AH308" s="1496"/>
      <c r="AI308" s="1496"/>
      <c r="AJ308" s="1496"/>
      <c r="AK308" s="1496"/>
      <c r="AL308" s="1496"/>
      <c r="AM308" s="1496"/>
      <c r="AN308" s="1496"/>
    </row>
    <row r="309">
      <c r="A309" s="1496"/>
      <c r="B309" s="1496"/>
      <c r="C309" s="1496"/>
      <c r="D309" s="1496"/>
      <c r="E309" s="1496"/>
      <c r="F309" s="1496"/>
      <c r="G309" s="1496"/>
      <c r="H309" s="1496"/>
      <c r="I309" s="1496"/>
      <c r="J309" s="1496"/>
      <c r="K309" s="1496"/>
      <c r="L309" s="1496"/>
      <c r="M309" s="1496"/>
      <c r="N309" s="1496"/>
      <c r="O309" s="1496"/>
      <c r="P309" s="1496"/>
      <c r="Q309" s="1496"/>
      <c r="R309" s="1496"/>
      <c r="S309" s="1496"/>
      <c r="T309" s="1496"/>
      <c r="U309" s="1496"/>
      <c r="V309" s="1496"/>
      <c r="W309" s="1496"/>
      <c r="X309" s="1496"/>
      <c r="Y309" s="1496"/>
      <c r="Z309" s="1496"/>
      <c r="AA309" s="1496"/>
      <c r="AB309" s="1496"/>
      <c r="AC309" s="1496"/>
      <c r="AD309" s="1496"/>
      <c r="AE309" s="1496"/>
      <c r="AF309" s="1496"/>
      <c r="AG309" s="1496"/>
      <c r="AH309" s="1496"/>
      <c r="AI309" s="1496"/>
      <c r="AJ309" s="1496"/>
      <c r="AK309" s="1496"/>
      <c r="AL309" s="1496"/>
      <c r="AM309" s="1496"/>
      <c r="AN309" s="1496"/>
    </row>
    <row r="310">
      <c r="A310" s="1496"/>
      <c r="B310" s="1496"/>
      <c r="C310" s="1496"/>
      <c r="D310" s="1496"/>
      <c r="E310" s="1496"/>
      <c r="F310" s="1496"/>
      <c r="G310" s="1496"/>
      <c r="H310" s="1496"/>
      <c r="I310" s="1496"/>
      <c r="J310" s="1496"/>
      <c r="K310" s="1496"/>
      <c r="L310" s="1496"/>
      <c r="M310" s="1496"/>
      <c r="N310" s="1496"/>
      <c r="O310" s="1496"/>
      <c r="P310" s="1496"/>
      <c r="Q310" s="1496"/>
      <c r="R310" s="1496"/>
      <c r="S310" s="1496"/>
      <c r="T310" s="1496"/>
      <c r="U310" s="1496"/>
      <c r="V310" s="1496"/>
      <c r="W310" s="1496"/>
      <c r="X310" s="1496"/>
      <c r="Y310" s="1496"/>
      <c r="Z310" s="1496"/>
      <c r="AA310" s="1496"/>
      <c r="AB310" s="1496"/>
      <c r="AC310" s="1496"/>
      <c r="AD310" s="1496"/>
      <c r="AE310" s="1496"/>
      <c r="AF310" s="1496"/>
      <c r="AG310" s="1496"/>
      <c r="AH310" s="1496"/>
      <c r="AI310" s="1496"/>
      <c r="AJ310" s="1496"/>
      <c r="AK310" s="1496"/>
      <c r="AL310" s="1496"/>
      <c r="AM310" s="1496"/>
      <c r="AN310" s="1496"/>
    </row>
    <row r="311">
      <c r="A311" s="1496"/>
      <c r="B311" s="1496"/>
      <c r="C311" s="1496"/>
      <c r="D311" s="1496"/>
      <c r="E311" s="1496"/>
      <c r="F311" s="1496"/>
      <c r="G311" s="1496"/>
      <c r="H311" s="1496"/>
      <c r="I311" s="1496"/>
      <c r="J311" s="1496"/>
      <c r="K311" s="1496"/>
      <c r="L311" s="1496"/>
      <c r="M311" s="1496"/>
      <c r="N311" s="1496"/>
      <c r="O311" s="1496"/>
      <c r="P311" s="1496"/>
      <c r="Q311" s="1496"/>
      <c r="R311" s="1496"/>
      <c r="S311" s="1496"/>
      <c r="T311" s="1496"/>
      <c r="U311" s="1496"/>
      <c r="V311" s="1496"/>
      <c r="W311" s="1496"/>
      <c r="X311" s="1496"/>
      <c r="Y311" s="1496"/>
      <c r="Z311" s="1496"/>
      <c r="AA311" s="1496"/>
      <c r="AB311" s="1496"/>
      <c r="AC311" s="1496"/>
      <c r="AD311" s="1496"/>
      <c r="AE311" s="1496"/>
      <c r="AF311" s="1496"/>
      <c r="AG311" s="1496"/>
      <c r="AH311" s="1496"/>
      <c r="AI311" s="1496"/>
      <c r="AJ311" s="1496"/>
      <c r="AK311" s="1496"/>
      <c r="AL311" s="1496"/>
      <c r="AM311" s="1496"/>
      <c r="AN311" s="1496"/>
    </row>
    <row r="312">
      <c r="A312" s="1496"/>
      <c r="B312" s="1496"/>
      <c r="C312" s="1496"/>
      <c r="D312" s="1496"/>
      <c r="E312" s="1496"/>
      <c r="F312" s="1496"/>
      <c r="G312" s="1496"/>
      <c r="H312" s="1496"/>
      <c r="I312" s="1496"/>
      <c r="J312" s="1496"/>
      <c r="K312" s="1496"/>
      <c r="L312" s="1496"/>
      <c r="M312" s="1496"/>
      <c r="N312" s="1496"/>
      <c r="O312" s="1496"/>
      <c r="P312" s="1496"/>
      <c r="Q312" s="1496"/>
      <c r="R312" s="1496"/>
      <c r="S312" s="1496"/>
      <c r="T312" s="1496"/>
      <c r="U312" s="1496"/>
      <c r="V312" s="1496"/>
      <c r="W312" s="1496"/>
      <c r="X312" s="1496"/>
      <c r="Y312" s="1496"/>
      <c r="Z312" s="1496"/>
      <c r="AA312" s="1496"/>
      <c r="AB312" s="1496"/>
      <c r="AC312" s="1496"/>
      <c r="AD312" s="1496"/>
      <c r="AE312" s="1496"/>
      <c r="AF312" s="1496"/>
      <c r="AG312" s="1496"/>
      <c r="AH312" s="1496"/>
      <c r="AI312" s="1496"/>
      <c r="AJ312" s="1496"/>
      <c r="AK312" s="1496"/>
      <c r="AL312" s="1496"/>
      <c r="AM312" s="1496"/>
      <c r="AN312" s="1496"/>
    </row>
    <row r="313">
      <c r="A313" s="1496"/>
      <c r="B313" s="1496"/>
      <c r="C313" s="1496"/>
      <c r="D313" s="1496"/>
      <c r="E313" s="1496"/>
      <c r="F313" s="1496"/>
      <c r="G313" s="1496"/>
      <c r="H313" s="1496"/>
      <c r="I313" s="1496"/>
      <c r="J313" s="1496"/>
      <c r="K313" s="1496"/>
      <c r="L313" s="1496"/>
      <c r="M313" s="1496"/>
      <c r="N313" s="1496"/>
      <c r="O313" s="1496"/>
      <c r="P313" s="1496"/>
      <c r="Q313" s="1496"/>
      <c r="R313" s="1496"/>
      <c r="S313" s="1496"/>
      <c r="T313" s="1496"/>
      <c r="U313" s="1496"/>
      <c r="V313" s="1496"/>
      <c r="W313" s="1496"/>
      <c r="X313" s="1496"/>
      <c r="Y313" s="1496"/>
      <c r="Z313" s="1496"/>
      <c r="AA313" s="1496"/>
      <c r="AB313" s="1496"/>
      <c r="AC313" s="1496"/>
      <c r="AD313" s="1496"/>
      <c r="AE313" s="1496"/>
      <c r="AF313" s="1496"/>
      <c r="AG313" s="1496"/>
      <c r="AH313" s="1496"/>
      <c r="AI313" s="1496"/>
      <c r="AJ313" s="1496"/>
      <c r="AK313" s="1496"/>
      <c r="AL313" s="1496"/>
      <c r="AM313" s="1496"/>
      <c r="AN313" s="1496"/>
    </row>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0">
    <mergeCell ref="A63:B63"/>
    <mergeCell ref="A84:F84"/>
    <mergeCell ref="A91:H91"/>
    <mergeCell ref="A23:H23"/>
    <mergeCell ref="A42:J42"/>
    <mergeCell ref="A51:F51"/>
    <mergeCell ref="A53:J53"/>
    <mergeCell ref="A54:E54"/>
    <mergeCell ref="A59:C59"/>
    <mergeCell ref="A61:F61"/>
  </mergeCell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6.5"/>
    <col customWidth="1" min="2" max="2" width="15.63"/>
    <col customWidth="1" min="3" max="3" width="20.13"/>
    <col customWidth="1" min="4" max="4" width="30.25"/>
    <col customWidth="1" min="5" max="5" width="15.75"/>
    <col customWidth="1" min="6" max="6" width="20.38"/>
    <col customWidth="1" min="7" max="7" width="18.25"/>
    <col customWidth="1" min="8" max="8" width="20.75"/>
    <col customWidth="1" min="9" max="9" width="18.63"/>
    <col customWidth="1" min="10" max="10" width="18.25"/>
    <col customWidth="1" min="11" max="11" width="20.88"/>
    <col customWidth="1" min="12" max="12" width="21.5"/>
    <col customWidth="1" min="13" max="13" width="24.63"/>
    <col customWidth="1" min="14" max="14" width="22.38"/>
    <col customWidth="1" min="15" max="15" width="29.63"/>
    <col customWidth="1" min="16" max="16" width="36.13"/>
    <col customWidth="1" min="17" max="17" width="14.75"/>
    <col customWidth="1" min="20" max="20" width="22.75"/>
    <col customWidth="1" min="26" max="26" width="20.25"/>
  </cols>
  <sheetData>
    <row r="1">
      <c r="A1" s="281" t="s">
        <v>2026</v>
      </c>
    </row>
    <row r="2">
      <c r="A2" s="281" t="s">
        <v>2027</v>
      </c>
      <c r="B2" s="281" t="s">
        <v>2028</v>
      </c>
    </row>
    <row r="3">
      <c r="A3" s="281" t="s">
        <v>2029</v>
      </c>
      <c r="B3" s="281" t="s">
        <v>2030</v>
      </c>
    </row>
    <row r="4">
      <c r="A4" s="22" t="s">
        <v>2031</v>
      </c>
    </row>
    <row r="6">
      <c r="A6" s="1202" t="s">
        <v>1128</v>
      </c>
    </row>
    <row r="8">
      <c r="A8" s="22" t="s">
        <v>1564</v>
      </c>
    </row>
    <row r="9">
      <c r="A9" s="22" t="s">
        <v>2032</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c r="AI10" s="1518"/>
      <c r="AJ10" s="1518"/>
      <c r="AK10" s="1518"/>
      <c r="AL10" s="1518"/>
      <c r="AM10" s="1518"/>
      <c r="AN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c r="AI11" s="1518"/>
      <c r="AJ11" s="1518"/>
      <c r="AK11" s="1518"/>
      <c r="AL11" s="1518"/>
      <c r="AM11" s="1518"/>
      <c r="AN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488</v>
      </c>
      <c r="C13" s="1525">
        <v>101.0</v>
      </c>
      <c r="D13" s="1525" t="s">
        <v>1801</v>
      </c>
      <c r="E13" s="1525" t="s">
        <v>17</v>
      </c>
      <c r="F13" s="1525" t="s">
        <v>20</v>
      </c>
      <c r="G13" s="1525" t="str">
        <f>"002"</f>
        <v>002</v>
      </c>
      <c r="H13" s="1525" t="s">
        <v>26</v>
      </c>
      <c r="I13" s="1525" t="s">
        <v>1367</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c r="AI13" s="1529"/>
      <c r="AJ13" s="1529"/>
      <c r="AK13" s="1529"/>
      <c r="AL13" s="1529"/>
      <c r="AM13" s="1529"/>
      <c r="AN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c r="AI17" s="1518"/>
      <c r="AJ17" s="1518"/>
      <c r="AK17" s="1518"/>
      <c r="AL17" s="1518"/>
      <c r="AM17" s="1518"/>
      <c r="AN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c r="AI18" s="512"/>
      <c r="AJ18" s="512"/>
      <c r="AK18" s="512"/>
      <c r="AL18" s="512"/>
      <c r="AM18" s="512"/>
      <c r="AN18" s="512"/>
    </row>
    <row r="19">
      <c r="A19" s="1528"/>
      <c r="B19" s="1538" t="s">
        <v>1368</v>
      </c>
      <c r="C19" s="1538" t="s">
        <v>1369</v>
      </c>
      <c r="D19" s="1538">
        <v>1.0</v>
      </c>
      <c r="E19" s="1539">
        <v>176015.0</v>
      </c>
      <c r="F19" s="1538" t="s">
        <v>65</v>
      </c>
      <c r="G19" s="1540">
        <v>43784.0</v>
      </c>
      <c r="H19" s="1540">
        <v>47469.0</v>
      </c>
      <c r="I19" s="1538">
        <v>1.6</v>
      </c>
      <c r="J19" s="1541" t="str">
        <f t="shared" ref="J19:K19" si="1">" "</f>
        <v> </v>
      </c>
      <c r="K19" s="1541" t="str">
        <f t="shared" si="1"/>
        <v> </v>
      </c>
      <c r="L19" s="1538" t="s">
        <v>76</v>
      </c>
      <c r="M19" s="1538" t="s">
        <v>79</v>
      </c>
      <c r="N19" s="1539" t="s">
        <v>83</v>
      </c>
      <c r="O19" s="1542" t="s">
        <v>86</v>
      </c>
      <c r="P19" s="1539" t="s">
        <v>89</v>
      </c>
      <c r="Q19" s="1539" t="s">
        <v>1013</v>
      </c>
      <c r="R19" s="1539" t="s">
        <v>1014</v>
      </c>
      <c r="S19" s="1539" t="b">
        <v>1</v>
      </c>
      <c r="T19" s="1539" t="b">
        <v>1</v>
      </c>
      <c r="U19" s="1539" t="s">
        <v>143</v>
      </c>
      <c r="V19" s="1543">
        <v>45905.0</v>
      </c>
      <c r="W19" s="1539" t="s">
        <v>131</v>
      </c>
      <c r="X19" s="1529"/>
      <c r="Y19" s="1529"/>
      <c r="Z19" s="1529"/>
      <c r="AA19" s="1529"/>
      <c r="AB19" s="1529"/>
      <c r="AC19" s="1529"/>
      <c r="AD19" s="1529"/>
      <c r="AE19" s="1529"/>
      <c r="AF19" s="1529"/>
      <c r="AG19" s="1529"/>
      <c r="AH19" s="1529"/>
      <c r="AI19" s="1529"/>
      <c r="AJ19" s="1529"/>
      <c r="AK19" s="1529"/>
      <c r="AL19" s="1529"/>
      <c r="AM19" s="1529"/>
      <c r="AN19" s="1529"/>
    </row>
    <row r="20">
      <c r="A20" s="60"/>
      <c r="B20" s="60"/>
    </row>
    <row r="21">
      <c r="A21" s="60"/>
      <c r="B21" s="60"/>
    </row>
    <row r="22">
      <c r="A22" s="1515" t="s">
        <v>212</v>
      </c>
    </row>
    <row r="23">
      <c r="A23" s="1544" t="s">
        <v>3</v>
      </c>
      <c r="B23" s="1545" t="s">
        <v>640</v>
      </c>
      <c r="C23" s="1545" t="s">
        <v>7</v>
      </c>
      <c r="D23" s="1545" t="s">
        <v>905</v>
      </c>
      <c r="E23" s="1545" t="s">
        <v>534</v>
      </c>
      <c r="F23" s="1545" t="s">
        <v>906</v>
      </c>
      <c r="G23" s="1545" t="s">
        <v>908</v>
      </c>
      <c r="H23" s="1545" t="s">
        <v>910</v>
      </c>
      <c r="I23" s="1545" t="s">
        <v>912</v>
      </c>
      <c r="J23" s="1546" t="s">
        <v>915</v>
      </c>
      <c r="K23" s="1547" t="s">
        <v>482</v>
      </c>
      <c r="L23" s="1413" t="s">
        <v>452</v>
      </c>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row>
    <row r="24">
      <c r="A24" s="1521" t="s">
        <v>4</v>
      </c>
      <c r="B24" s="1522" t="s">
        <v>8</v>
      </c>
      <c r="C24" s="1522" t="s">
        <v>8</v>
      </c>
      <c r="D24" s="1522" t="s">
        <v>59</v>
      </c>
      <c r="E24" s="1522" t="s">
        <v>81</v>
      </c>
      <c r="F24" s="1522" t="s">
        <v>126</v>
      </c>
      <c r="G24" s="1522" t="s">
        <v>126</v>
      </c>
      <c r="H24" s="1522" t="s">
        <v>126</v>
      </c>
      <c r="I24" s="1522" t="s">
        <v>35</v>
      </c>
      <c r="J24" s="1548" t="s">
        <v>110</v>
      </c>
      <c r="K24" s="490" t="s">
        <v>35</v>
      </c>
      <c r="L24" s="495"/>
    </row>
    <row r="25">
      <c r="A25" s="1202"/>
      <c r="B25" s="1539">
        <v>1001.0</v>
      </c>
      <c r="C25" s="1539">
        <v>101.0</v>
      </c>
      <c r="D25" s="1539" t="s">
        <v>229</v>
      </c>
      <c r="E25" s="1539" t="s">
        <v>83</v>
      </c>
      <c r="F25" s="1549">
        <v>8.0E8</v>
      </c>
      <c r="G25" s="1549">
        <v>1.0E9</v>
      </c>
      <c r="H25" s="1549">
        <v>2.0E8</v>
      </c>
      <c r="I25" s="1550">
        <v>45782.0</v>
      </c>
      <c r="J25" s="1551">
        <v>45905.43751157408</v>
      </c>
      <c r="K25" s="508">
        <f>I25</f>
        <v>45782</v>
      </c>
      <c r="L25" s="495" t="str">
        <f>B13</f>
        <v>BBL0107536000374</v>
      </c>
    </row>
    <row r="26">
      <c r="A26" s="1202"/>
      <c r="B26" s="1247"/>
    </row>
    <row r="27">
      <c r="A27" s="1202"/>
      <c r="B27" s="1247"/>
    </row>
    <row r="28">
      <c r="A28" s="1515" t="s">
        <v>965</v>
      </c>
      <c r="B28" s="1247"/>
    </row>
    <row r="29">
      <c r="A29" s="1552" t="s">
        <v>3</v>
      </c>
      <c r="B29" s="1553" t="s">
        <v>564</v>
      </c>
      <c r="C29" s="1553" t="s">
        <v>7</v>
      </c>
      <c r="D29" s="1553" t="s">
        <v>570</v>
      </c>
      <c r="E29" s="1553" t="s">
        <v>572</v>
      </c>
      <c r="F29" s="1553" t="s">
        <v>575</v>
      </c>
      <c r="G29" s="1553" t="s">
        <v>579</v>
      </c>
      <c r="H29" s="1553" t="s">
        <v>583</v>
      </c>
      <c r="I29" s="1554" t="s">
        <v>585</v>
      </c>
      <c r="J29" s="1553" t="s">
        <v>525</v>
      </c>
      <c r="K29" s="1553" t="s">
        <v>589</v>
      </c>
      <c r="L29" s="1553" t="s">
        <v>592</v>
      </c>
      <c r="M29" s="1553" t="s">
        <v>595</v>
      </c>
      <c r="N29" s="1553" t="s">
        <v>597</v>
      </c>
      <c r="O29" s="1553" t="s">
        <v>598</v>
      </c>
      <c r="P29" s="1555" t="s">
        <v>600</v>
      </c>
      <c r="Q29" s="65"/>
      <c r="R29" s="65"/>
      <c r="S29" s="65"/>
      <c r="T29" s="65"/>
      <c r="U29" s="65"/>
      <c r="V29" s="65"/>
      <c r="W29" s="65"/>
      <c r="X29" s="65"/>
      <c r="Y29" s="65"/>
      <c r="Z29" s="65"/>
      <c r="AA29" s="65"/>
      <c r="AB29" s="65"/>
      <c r="AC29" s="65"/>
      <c r="AD29" s="65"/>
      <c r="AE29" s="65"/>
      <c r="AF29" s="65"/>
      <c r="AG29" s="65"/>
      <c r="AH29" s="65"/>
      <c r="AI29" s="65"/>
      <c r="AJ29" s="65"/>
      <c r="AK29" s="65"/>
      <c r="AL29" s="65"/>
      <c r="AM29" s="65"/>
      <c r="AN29" s="65"/>
    </row>
    <row r="30">
      <c r="A30" s="1556" t="s">
        <v>4</v>
      </c>
      <c r="B30" s="1557" t="s">
        <v>565</v>
      </c>
      <c r="C30" s="1558" t="s">
        <v>453</v>
      </c>
      <c r="D30" s="1558" t="s">
        <v>453</v>
      </c>
      <c r="E30" s="1557" t="s">
        <v>28</v>
      </c>
      <c r="F30" s="1557" t="s">
        <v>576</v>
      </c>
      <c r="G30" s="1557" t="s">
        <v>580</v>
      </c>
      <c r="H30" s="1557" t="s">
        <v>35</v>
      </c>
      <c r="I30" s="1559" t="s">
        <v>35</v>
      </c>
      <c r="J30" s="1557" t="s">
        <v>35</v>
      </c>
      <c r="K30" s="1557" t="s">
        <v>590</v>
      </c>
      <c r="L30" s="1558" t="s">
        <v>453</v>
      </c>
      <c r="M30" s="1557" t="s">
        <v>81</v>
      </c>
      <c r="N30" s="1557" t="s">
        <v>110</v>
      </c>
      <c r="O30" s="1557" t="s">
        <v>110</v>
      </c>
      <c r="P30" s="1560" t="s">
        <v>59</v>
      </c>
    </row>
    <row r="31">
      <c r="A31" s="1202"/>
      <c r="B31" s="1561" t="s">
        <v>2033</v>
      </c>
      <c r="C31" s="1562">
        <v>101.0</v>
      </c>
      <c r="D31" s="1561">
        <v>20001.0</v>
      </c>
      <c r="E31" s="1563" t="s">
        <v>574</v>
      </c>
      <c r="F31" s="1563" t="s">
        <v>578</v>
      </c>
      <c r="G31" s="1563" t="s">
        <v>582</v>
      </c>
      <c r="H31" s="1564">
        <v>45823.0</v>
      </c>
      <c r="I31" s="1564">
        <v>45839.0</v>
      </c>
      <c r="J31" s="1564">
        <v>46203.0</v>
      </c>
      <c r="K31" s="1563">
        <v>0.0</v>
      </c>
      <c r="L31" s="1541" t="str">
        <f>" "</f>
        <v> </v>
      </c>
      <c r="M31" s="1563" t="s">
        <v>83</v>
      </c>
      <c r="N31" s="1565">
        <v>45717.4375</v>
      </c>
      <c r="O31" s="1565">
        <v>45741.78125</v>
      </c>
      <c r="P31" s="1566" t="s">
        <v>143</v>
      </c>
    </row>
    <row r="32">
      <c r="A32" s="1202"/>
      <c r="B32" s="1247"/>
    </row>
    <row r="33">
      <c r="A33" s="1202"/>
      <c r="B33" s="1247"/>
    </row>
    <row r="34">
      <c r="A34" s="1202" t="s">
        <v>1137</v>
      </c>
      <c r="B34" s="1247"/>
    </row>
    <row r="35">
      <c r="A35" s="60"/>
      <c r="B35" s="285"/>
    </row>
    <row r="36">
      <c r="A36" s="22" t="s">
        <v>1570</v>
      </c>
      <c r="B36" s="60"/>
    </row>
    <row r="37">
      <c r="A37" s="60"/>
      <c r="B37" s="1243"/>
    </row>
    <row r="38">
      <c r="A38" s="1248" t="s">
        <v>1571</v>
      </c>
      <c r="B38" s="1243"/>
    </row>
    <row r="39">
      <c r="A39" s="1248" t="s">
        <v>1572</v>
      </c>
      <c r="B39" s="1243"/>
    </row>
    <row r="40">
      <c r="A40" s="1515"/>
      <c r="B40" s="1243"/>
    </row>
    <row r="41">
      <c r="A41" s="1515" t="s">
        <v>2034</v>
      </c>
      <c r="B41" s="1243"/>
    </row>
    <row r="42">
      <c r="A42" s="1567" t="s">
        <v>3</v>
      </c>
      <c r="B42" s="1568" t="s">
        <v>663</v>
      </c>
      <c r="C42" s="1568" t="s">
        <v>583</v>
      </c>
      <c r="D42" s="1568" t="s">
        <v>668</v>
      </c>
      <c r="E42" s="1568" t="s">
        <v>7</v>
      </c>
      <c r="F42" s="1569" t="s">
        <v>564</v>
      </c>
      <c r="G42" s="1569" t="s">
        <v>570</v>
      </c>
      <c r="H42" s="1568" t="s">
        <v>675</v>
      </c>
      <c r="I42" s="1568" t="s">
        <v>678</v>
      </c>
      <c r="J42" s="1568" t="s">
        <v>680</v>
      </c>
      <c r="K42" s="1568" t="s">
        <v>442</v>
      </c>
      <c r="L42" s="1568" t="s">
        <v>684</v>
      </c>
      <c r="M42" s="1568" t="s">
        <v>534</v>
      </c>
      <c r="N42" s="1568" t="s">
        <v>609</v>
      </c>
      <c r="O42" s="1568" t="s">
        <v>613</v>
      </c>
      <c r="P42" s="1568" t="s">
        <v>614</v>
      </c>
      <c r="Q42" s="1568" t="s">
        <v>620</v>
      </c>
      <c r="R42" s="1568" t="s">
        <v>624</v>
      </c>
      <c r="S42" s="1568" t="s">
        <v>636</v>
      </c>
      <c r="T42" s="1568" t="s">
        <v>697</v>
      </c>
      <c r="U42" s="1568" t="s">
        <v>644</v>
      </c>
      <c r="V42" s="1569" t="s">
        <v>700</v>
      </c>
      <c r="W42" s="1569" t="s">
        <v>703</v>
      </c>
      <c r="X42" s="1568" t="s">
        <v>548</v>
      </c>
      <c r="Y42" s="1570" t="s">
        <v>640</v>
      </c>
      <c r="Z42" s="1570" t="s">
        <v>426</v>
      </c>
      <c r="AA42" s="281" t="s">
        <v>452</v>
      </c>
      <c r="AB42" s="65"/>
      <c r="AC42" s="1518"/>
      <c r="AD42" s="1518"/>
      <c r="AE42" s="1518"/>
      <c r="AF42" s="1518"/>
      <c r="AG42" s="1518"/>
      <c r="AH42" s="1518"/>
      <c r="AI42" s="1518"/>
      <c r="AJ42" s="1518"/>
      <c r="AK42" s="1518"/>
      <c r="AL42" s="1518"/>
      <c r="AM42" s="1518"/>
      <c r="AN42" s="1518"/>
    </row>
    <row r="43">
      <c r="A43" s="1571" t="s">
        <v>4</v>
      </c>
      <c r="B43" s="1572" t="s">
        <v>453</v>
      </c>
      <c r="C43" s="1573" t="s">
        <v>110</v>
      </c>
      <c r="D43" s="1573" t="s">
        <v>59</v>
      </c>
      <c r="E43" s="1572" t="s">
        <v>453</v>
      </c>
      <c r="F43" s="1574" t="s">
        <v>565</v>
      </c>
      <c r="G43" s="1575" t="s">
        <v>453</v>
      </c>
      <c r="H43" s="1573" t="s">
        <v>126</v>
      </c>
      <c r="I43" s="1573" t="s">
        <v>35</v>
      </c>
      <c r="J43" s="1573" t="s">
        <v>35</v>
      </c>
      <c r="K43" s="1573" t="s">
        <v>126</v>
      </c>
      <c r="L43" s="1573" t="s">
        <v>126</v>
      </c>
      <c r="M43" s="1573" t="s">
        <v>81</v>
      </c>
      <c r="N43" s="1573" t="s">
        <v>59</v>
      </c>
      <c r="O43" s="1573" t="s">
        <v>28</v>
      </c>
      <c r="P43" s="1573" t="s">
        <v>71</v>
      </c>
      <c r="Q43" s="1573" t="s">
        <v>59</v>
      </c>
      <c r="R43" s="1573" t="s">
        <v>71</v>
      </c>
      <c r="S43" s="1573" t="s">
        <v>59</v>
      </c>
      <c r="T43" s="1573" t="s">
        <v>71</v>
      </c>
      <c r="U43" s="1573" t="s">
        <v>8</v>
      </c>
      <c r="V43" s="1574" t="s">
        <v>91</v>
      </c>
      <c r="W43" s="1574" t="s">
        <v>91</v>
      </c>
      <c r="X43" s="1573" t="s">
        <v>59</v>
      </c>
      <c r="Y43" s="1576" t="s">
        <v>453</v>
      </c>
      <c r="Z43" s="1577" t="s">
        <v>126</v>
      </c>
      <c r="AA43" s="22" t="s">
        <v>453</v>
      </c>
      <c r="AB43" s="512"/>
      <c r="AC43" s="512"/>
      <c r="AD43" s="512"/>
      <c r="AE43" s="512"/>
      <c r="AF43" s="512"/>
      <c r="AG43" s="512"/>
      <c r="AH43" s="512"/>
      <c r="AI43" s="512"/>
      <c r="AJ43" s="512"/>
      <c r="AK43" s="512"/>
      <c r="AL43" s="512"/>
      <c r="AM43" s="512"/>
      <c r="AN43" s="512"/>
    </row>
    <row r="44">
      <c r="A44" s="1528"/>
      <c r="B44" s="1578">
        <v>70001.0</v>
      </c>
      <c r="C44" s="1579">
        <v>45905.0</v>
      </c>
      <c r="D44" s="1539" t="s">
        <v>1401</v>
      </c>
      <c r="E44" s="1539">
        <v>101.0</v>
      </c>
      <c r="F44" s="1580" t="s">
        <v>2033</v>
      </c>
      <c r="G44" s="1580">
        <v>20001.0</v>
      </c>
      <c r="H44" s="1549">
        <v>2.0E8</v>
      </c>
      <c r="I44" s="1581">
        <v>45908.0</v>
      </c>
      <c r="J44" s="1581">
        <v>45915.0</v>
      </c>
      <c r="K44" s="1549">
        <v>2.0E8</v>
      </c>
      <c r="L44" s="1549">
        <v>2.0007863014E8</v>
      </c>
      <c r="M44" s="1582" t="s">
        <v>83</v>
      </c>
      <c r="N44" s="1541" t="str">
        <f>CONCAT(Q44,B44)</f>
        <v>FIX70001</v>
      </c>
      <c r="O44" s="1582" t="s">
        <v>131</v>
      </c>
      <c r="P44" s="1539">
        <v>2.05</v>
      </c>
      <c r="Q44" s="1541" t="s">
        <v>693</v>
      </c>
      <c r="R44" s="1541" t="str">
        <f>" "</f>
        <v> </v>
      </c>
      <c r="S44" s="1582" t="s">
        <v>79</v>
      </c>
      <c r="T44" s="1539">
        <v>2.05</v>
      </c>
      <c r="U44" s="1539">
        <v>7.0</v>
      </c>
      <c r="V44" s="1582" t="b">
        <v>0</v>
      </c>
      <c r="W44" s="1582" t="b">
        <v>1</v>
      </c>
      <c r="X44" s="1583" t="s">
        <v>143</v>
      </c>
      <c r="Y44" s="1584" t="s">
        <v>2035</v>
      </c>
      <c r="Z44" s="1539">
        <f>(H44*P44%*U44/365)</f>
        <v>78630.13699</v>
      </c>
      <c r="AB44" s="1529"/>
      <c r="AC44" s="1529"/>
      <c r="AD44" s="1529"/>
      <c r="AE44" s="1529"/>
      <c r="AF44" s="1529"/>
      <c r="AG44" s="1529"/>
      <c r="AH44" s="1529"/>
      <c r="AI44" s="1529"/>
      <c r="AJ44" s="1529"/>
      <c r="AK44" s="1529"/>
      <c r="AL44" s="1529"/>
      <c r="AM44" s="1529"/>
      <c r="AN44" s="1529"/>
    </row>
    <row r="45">
      <c r="A45" s="60"/>
      <c r="B45" s="1243"/>
    </row>
    <row r="46">
      <c r="A46" s="1515" t="s">
        <v>967</v>
      </c>
      <c r="B46" s="1206"/>
    </row>
    <row r="47" ht="15.0" customHeight="1">
      <c r="A47" s="1585" t="s">
        <v>3</v>
      </c>
      <c r="B47" s="1586" t="s">
        <v>732</v>
      </c>
      <c r="C47" s="1586" t="s">
        <v>514</v>
      </c>
      <c r="D47" s="1586" t="s">
        <v>556</v>
      </c>
      <c r="E47" s="1586" t="s">
        <v>7</v>
      </c>
      <c r="F47" s="1586" t="s">
        <v>668</v>
      </c>
      <c r="G47" s="1570" t="s">
        <v>583</v>
      </c>
      <c r="H47" s="1570" t="s">
        <v>728</v>
      </c>
      <c r="I47" s="1570" t="s">
        <v>525</v>
      </c>
      <c r="J47" s="1570" t="s">
        <v>534</v>
      </c>
      <c r="K47" s="1586" t="s">
        <v>675</v>
      </c>
      <c r="L47" s="1586" t="s">
        <v>425</v>
      </c>
      <c r="M47" s="1545" t="s">
        <v>423</v>
      </c>
      <c r="N47" s="1586" t="s">
        <v>426</v>
      </c>
      <c r="O47" s="1586" t="s">
        <v>427</v>
      </c>
      <c r="P47" s="1586" t="s">
        <v>749</v>
      </c>
      <c r="Q47" s="1586" t="s">
        <v>751</v>
      </c>
      <c r="R47" s="1570" t="s">
        <v>753</v>
      </c>
      <c r="S47" s="1586" t="s">
        <v>432</v>
      </c>
      <c r="T47" s="1586" t="s">
        <v>755</v>
      </c>
      <c r="U47" s="1570" t="s">
        <v>551</v>
      </c>
      <c r="V47" s="1570" t="s">
        <v>530</v>
      </c>
      <c r="W47" s="1570" t="s">
        <v>528</v>
      </c>
      <c r="X47" s="1586" t="s">
        <v>532</v>
      </c>
      <c r="Y47" s="1586" t="s">
        <v>526</v>
      </c>
      <c r="Z47" s="1586" t="s">
        <v>533</v>
      </c>
      <c r="AA47" s="1570" t="s">
        <v>538</v>
      </c>
      <c r="AB47" s="1570" t="s">
        <v>542</v>
      </c>
      <c r="AC47" s="1570" t="s">
        <v>548</v>
      </c>
      <c r="AD47" s="1586" t="s">
        <v>761</v>
      </c>
      <c r="AE47" s="1587" t="s">
        <v>763</v>
      </c>
      <c r="AF47" s="1588"/>
      <c r="AG47" s="1588"/>
      <c r="AH47" s="1588"/>
      <c r="AI47" s="1588"/>
      <c r="AJ47" s="1588"/>
      <c r="AK47" s="1588"/>
      <c r="AL47" s="1588"/>
      <c r="AM47" s="1588"/>
      <c r="AN47" s="1588"/>
    </row>
    <row r="48" ht="15.0" customHeight="1">
      <c r="A48" s="1585" t="s">
        <v>4</v>
      </c>
      <c r="B48" s="1589" t="s">
        <v>453</v>
      </c>
      <c r="C48" s="1577" t="s">
        <v>28</v>
      </c>
      <c r="D48" s="1589" t="s">
        <v>453</v>
      </c>
      <c r="E48" s="1589" t="s">
        <v>453</v>
      </c>
      <c r="F48" s="1590" t="s">
        <v>28</v>
      </c>
      <c r="G48" s="1576" t="s">
        <v>35</v>
      </c>
      <c r="H48" s="1577" t="s">
        <v>35</v>
      </c>
      <c r="I48" s="1577" t="s">
        <v>35</v>
      </c>
      <c r="J48" s="1577" t="s">
        <v>81</v>
      </c>
      <c r="K48" s="1590" t="s">
        <v>126</v>
      </c>
      <c r="L48" s="1590" t="s">
        <v>179</v>
      </c>
      <c r="M48" s="1522" t="s">
        <v>179</v>
      </c>
      <c r="N48" s="1590" t="s">
        <v>126</v>
      </c>
      <c r="O48" s="1590" t="s">
        <v>126</v>
      </c>
      <c r="P48" s="1590" t="s">
        <v>28</v>
      </c>
      <c r="Q48" s="1590" t="s">
        <v>126</v>
      </c>
      <c r="R48" s="1577" t="s">
        <v>126</v>
      </c>
      <c r="S48" s="1590" t="s">
        <v>126</v>
      </c>
      <c r="T48" s="1590" t="s">
        <v>35</v>
      </c>
      <c r="U48" s="1577" t="s">
        <v>28</v>
      </c>
      <c r="V48" s="1577" t="s">
        <v>59</v>
      </c>
      <c r="W48" s="1577" t="s">
        <v>71</v>
      </c>
      <c r="X48" s="1590" t="s">
        <v>59</v>
      </c>
      <c r="Y48" s="1590" t="s">
        <v>71</v>
      </c>
      <c r="Z48" s="1590" t="s">
        <v>59</v>
      </c>
      <c r="AA48" s="1577" t="s">
        <v>539</v>
      </c>
      <c r="AB48" s="1577" t="s">
        <v>539</v>
      </c>
      <c r="AC48" s="1577" t="s">
        <v>59</v>
      </c>
      <c r="AD48" s="1590" t="s">
        <v>110</v>
      </c>
      <c r="AE48" s="1591" t="s">
        <v>35</v>
      </c>
      <c r="AF48" s="760"/>
      <c r="AG48" s="760"/>
      <c r="AH48" s="760"/>
      <c r="AI48" s="760"/>
      <c r="AJ48" s="760"/>
      <c r="AK48" s="760"/>
      <c r="AL48" s="760"/>
      <c r="AM48" s="760"/>
      <c r="AN48" s="760"/>
    </row>
    <row r="49" ht="15.0" customHeight="1">
      <c r="A49" s="1529"/>
      <c r="B49" s="1578">
        <v>70001.0</v>
      </c>
      <c r="C49" s="1538" t="s">
        <v>1368</v>
      </c>
      <c r="D49" s="1539">
        <v>301.0</v>
      </c>
      <c r="E49" s="1539">
        <v>101.0</v>
      </c>
      <c r="F49" s="1539" t="s">
        <v>2036</v>
      </c>
      <c r="G49" s="1581">
        <v>45905.0</v>
      </c>
      <c r="H49" s="1581">
        <v>45908.0</v>
      </c>
      <c r="I49" s="1581">
        <v>47469.0</v>
      </c>
      <c r="J49" s="1539" t="s">
        <v>83</v>
      </c>
      <c r="K49" s="1549">
        <v>2.05E8</v>
      </c>
      <c r="L49" s="1592">
        <v>99.87</v>
      </c>
      <c r="M49" s="1592">
        <v>99.85</v>
      </c>
      <c r="N49" s="1539">
        <v>0.0</v>
      </c>
      <c r="O49" s="1539">
        <v>99.87</v>
      </c>
      <c r="P49" s="1582" t="s">
        <v>108</v>
      </c>
      <c r="Q49" s="1593">
        <f>(M49/100)*K49</f>
        <v>204692500</v>
      </c>
      <c r="R49" s="1593">
        <f>(L49/100)*K49</f>
        <v>204733500</v>
      </c>
      <c r="S49" s="1593">
        <f>if(P49="AMC","",(O49/100)*K49)</f>
        <v>204733500</v>
      </c>
      <c r="T49" s="1594">
        <v>45825.0</v>
      </c>
      <c r="U49" s="1539" t="s">
        <v>131</v>
      </c>
      <c r="V49" s="1541" t="str">
        <f>" "</f>
        <v> </v>
      </c>
      <c r="W49" s="1539">
        <v>0.0</v>
      </c>
      <c r="X49" s="1539" t="s">
        <v>76</v>
      </c>
      <c r="Y49" s="1539">
        <v>1.6</v>
      </c>
      <c r="Z49" s="1539" t="s">
        <v>79</v>
      </c>
      <c r="AA49" s="1539" t="s">
        <v>1013</v>
      </c>
      <c r="AB49" s="1539" t="s">
        <v>1014</v>
      </c>
      <c r="AC49" s="1539" t="s">
        <v>143</v>
      </c>
      <c r="AD49" s="1595">
        <v>45908.0</v>
      </c>
      <c r="AE49" s="1596">
        <v>45908.0</v>
      </c>
      <c r="AF49" s="1597"/>
      <c r="AG49" s="1597"/>
      <c r="AH49" s="1597"/>
      <c r="AI49" s="1597"/>
      <c r="AJ49" s="1597"/>
      <c r="AK49" s="1597"/>
      <c r="AL49" s="1597"/>
      <c r="AM49" s="1597"/>
      <c r="AN49" s="1597"/>
    </row>
    <row r="50" ht="15.0" customHeight="1"/>
    <row r="51">
      <c r="A51" s="1202"/>
      <c r="AD51" s="37"/>
    </row>
    <row r="52">
      <c r="A52" s="1202" t="s">
        <v>1533</v>
      </c>
    </row>
    <row r="54">
      <c r="A54" s="22" t="s">
        <v>1576</v>
      </c>
    </row>
    <row r="56">
      <c r="A56" s="1248" t="s">
        <v>1577</v>
      </c>
    </row>
    <row r="57">
      <c r="A57" s="1248" t="s">
        <v>1578</v>
      </c>
      <c r="F57" s="22"/>
    </row>
    <row r="58">
      <c r="A58" s="1248" t="s">
        <v>1579</v>
      </c>
    </row>
    <row r="59">
      <c r="A59" s="1248" t="s">
        <v>1538</v>
      </c>
    </row>
    <row r="60">
      <c r="A60" s="1248" t="s">
        <v>1580</v>
      </c>
      <c r="J60" s="299"/>
    </row>
    <row r="61">
      <c r="A61" s="22" t="s">
        <v>1581</v>
      </c>
    </row>
    <row r="62">
      <c r="A62" s="1598"/>
      <c r="B62" s="1599"/>
      <c r="C62" s="1599"/>
      <c r="D62" s="1599"/>
      <c r="E62" s="1599"/>
      <c r="F62" s="1599"/>
      <c r="G62" s="1599"/>
      <c r="H62" s="1599"/>
      <c r="I62" s="1599"/>
      <c r="J62" s="1599"/>
      <c r="K62" s="1599"/>
    </row>
    <row r="63">
      <c r="A63" s="1598" t="s">
        <v>168</v>
      </c>
      <c r="B63" s="1599"/>
      <c r="C63" s="1599"/>
      <c r="D63" s="1599"/>
      <c r="E63" s="1599"/>
      <c r="F63" s="1599"/>
      <c r="G63" s="1599"/>
      <c r="H63" s="1599"/>
      <c r="I63" s="1599"/>
      <c r="J63" s="1599"/>
      <c r="K63" s="1599"/>
    </row>
    <row r="64">
      <c r="A64" s="1600" t="s">
        <v>3</v>
      </c>
      <c r="B64" s="1520" t="s">
        <v>709</v>
      </c>
      <c r="C64" s="1520" t="s">
        <v>663</v>
      </c>
      <c r="D64" s="1520" t="s">
        <v>514</v>
      </c>
      <c r="E64" s="1520" t="s">
        <v>675</v>
      </c>
      <c r="F64" s="1520" t="s">
        <v>715</v>
      </c>
      <c r="G64" s="1520" t="s">
        <v>716</v>
      </c>
      <c r="H64" s="1520" t="s">
        <v>432</v>
      </c>
      <c r="I64" s="1520" t="s">
        <v>717</v>
      </c>
      <c r="J64" s="1520" t="s">
        <v>719</v>
      </c>
      <c r="K64" s="1520" t="s">
        <v>720</v>
      </c>
      <c r="L64" s="1601" t="s">
        <v>534</v>
      </c>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row>
    <row r="65">
      <c r="A65" s="1602" t="s">
        <v>4</v>
      </c>
      <c r="B65" s="1535" t="s">
        <v>59</v>
      </c>
      <c r="C65" s="1535" t="s">
        <v>453</v>
      </c>
      <c r="D65" s="1534" t="s">
        <v>28</v>
      </c>
      <c r="E65" s="1534" t="s">
        <v>126</v>
      </c>
      <c r="F65" s="1534" t="s">
        <v>35</v>
      </c>
      <c r="G65" s="1534" t="s">
        <v>179</v>
      </c>
      <c r="H65" s="1534" t="s">
        <v>126</v>
      </c>
      <c r="I65" s="1534" t="s">
        <v>184</v>
      </c>
      <c r="J65" s="1534" t="s">
        <v>126</v>
      </c>
      <c r="K65" s="1534" t="s">
        <v>8</v>
      </c>
      <c r="L65" s="1603" t="s">
        <v>81</v>
      </c>
    </row>
    <row r="66">
      <c r="A66" s="1604"/>
      <c r="B66" s="1539" t="str">
        <f>C66&amp;"_"&amp;D66&amp;"_"&amp;1</f>
        <v>70001_LB29DA_1</v>
      </c>
      <c r="C66" s="1578">
        <v>70001.0</v>
      </c>
      <c r="D66" s="1538" t="s">
        <v>1368</v>
      </c>
      <c r="E66" s="1549">
        <v>2.05E8</v>
      </c>
      <c r="F66" s="1581">
        <v>45908.0</v>
      </c>
      <c r="G66" s="1605">
        <v>99.85</v>
      </c>
      <c r="H66" s="1606">
        <v>2.046925E8</v>
      </c>
      <c r="I66" s="1549">
        <v>2.0</v>
      </c>
      <c r="J66" s="1549">
        <v>2.0059865E8</v>
      </c>
      <c r="K66" s="1525">
        <v>3001.0</v>
      </c>
      <c r="L66" s="1539" t="s">
        <v>83</v>
      </c>
      <c r="M66" s="1529"/>
      <c r="N66" s="1529"/>
      <c r="O66" s="1529"/>
      <c r="P66" s="1529"/>
      <c r="Q66" s="1529"/>
      <c r="R66" s="1529"/>
      <c r="S66" s="1529"/>
      <c r="T66" s="1529"/>
      <c r="U66" s="1529"/>
      <c r="V66" s="1529"/>
      <c r="W66" s="1529"/>
      <c r="X66" s="1529"/>
      <c r="Y66" s="1529"/>
      <c r="Z66" s="1529"/>
      <c r="AA66" s="1529"/>
      <c r="AB66" s="1529"/>
      <c r="AC66" s="1529"/>
      <c r="AD66" s="1529"/>
      <c r="AE66" s="1529"/>
      <c r="AF66" s="1529"/>
      <c r="AG66" s="1529"/>
      <c r="AH66" s="1529"/>
      <c r="AI66" s="1529"/>
      <c r="AJ66" s="1529"/>
      <c r="AK66" s="1529"/>
      <c r="AL66" s="1529"/>
      <c r="AM66" s="1529"/>
      <c r="AN66" s="1529"/>
    </row>
    <row r="67">
      <c r="A67" s="1248"/>
    </row>
    <row r="69">
      <c r="A69" s="1202" t="s">
        <v>1542</v>
      </c>
    </row>
    <row r="71">
      <c r="A71" s="1258" t="s">
        <v>1797</v>
      </c>
    </row>
    <row r="72">
      <c r="A72" s="1258" t="s">
        <v>1585</v>
      </c>
    </row>
    <row r="73">
      <c r="A73" s="1258" t="s">
        <v>1586</v>
      </c>
    </row>
    <row r="74">
      <c r="A74" s="1258" t="s">
        <v>1546</v>
      </c>
    </row>
    <row r="75">
      <c r="A75" s="1259"/>
    </row>
    <row r="76">
      <c r="A76" s="1202" t="s">
        <v>1547</v>
      </c>
    </row>
    <row r="78">
      <c r="A78" s="1258" t="s">
        <v>1548</v>
      </c>
    </row>
    <row r="79">
      <c r="A79" s="1258"/>
    </row>
    <row r="80">
      <c r="A80" s="1258" t="s">
        <v>2037</v>
      </c>
    </row>
    <row r="81">
      <c r="A81" s="1258" t="s">
        <v>1589</v>
      </c>
    </row>
    <row r="82">
      <c r="A82" s="1258" t="s">
        <v>1590</v>
      </c>
    </row>
    <row r="83">
      <c r="A83" s="1258" t="s">
        <v>1591</v>
      </c>
    </row>
    <row r="84">
      <c r="A84" s="1258" t="s">
        <v>1592</v>
      </c>
    </row>
    <row r="85">
      <c r="A85" s="1258"/>
    </row>
    <row r="86">
      <c r="A86" s="1355" t="s">
        <v>2038</v>
      </c>
    </row>
    <row r="87">
      <c r="A87" s="1355" t="s">
        <v>1594</v>
      </c>
    </row>
    <row r="88">
      <c r="A88" s="22"/>
    </row>
    <row r="89">
      <c r="A89" s="1598" t="s">
        <v>1317</v>
      </c>
    </row>
    <row r="90">
      <c r="A90" s="1607" t="s">
        <v>3</v>
      </c>
      <c r="B90" s="1586" t="s">
        <v>720</v>
      </c>
      <c r="C90" s="1570" t="s">
        <v>7</v>
      </c>
      <c r="D90" s="1570" t="s">
        <v>663</v>
      </c>
      <c r="E90" s="1586" t="s">
        <v>763</v>
      </c>
      <c r="F90" s="1586" t="s">
        <v>843</v>
      </c>
      <c r="G90" s="1586" t="s">
        <v>440</v>
      </c>
      <c r="H90" s="1586" t="s">
        <v>441</v>
      </c>
      <c r="I90" s="1586" t="s">
        <v>848</v>
      </c>
      <c r="J90" s="1586" t="s">
        <v>548</v>
      </c>
      <c r="K90" s="1586" t="s">
        <v>561</v>
      </c>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row>
    <row r="91">
      <c r="A91" s="1608" t="s">
        <v>4</v>
      </c>
      <c r="B91" s="1589" t="s">
        <v>453</v>
      </c>
      <c r="C91" s="1576" t="s">
        <v>453</v>
      </c>
      <c r="D91" s="1576" t="s">
        <v>453</v>
      </c>
      <c r="E91" s="1590" t="s">
        <v>35</v>
      </c>
      <c r="F91" s="1590" t="s">
        <v>81</v>
      </c>
      <c r="G91" s="1590" t="s">
        <v>49</v>
      </c>
      <c r="H91" s="1590" t="s">
        <v>126</v>
      </c>
      <c r="I91" s="1590" t="s">
        <v>110</v>
      </c>
      <c r="J91" s="1590" t="s">
        <v>59</v>
      </c>
      <c r="K91" s="1590" t="s">
        <v>110</v>
      </c>
    </row>
    <row r="92">
      <c r="A92" s="1202"/>
      <c r="B92" s="1539">
        <v>1.0</v>
      </c>
      <c r="C92" s="1539">
        <v>101.0</v>
      </c>
      <c r="D92" s="1578">
        <v>70001.0</v>
      </c>
      <c r="E92" s="1609">
        <v>45909.0</v>
      </c>
      <c r="F92" s="1539" t="s">
        <v>83</v>
      </c>
      <c r="G92" s="1539" t="s">
        <v>846</v>
      </c>
      <c r="H92" s="1606">
        <v>2100000.0</v>
      </c>
      <c r="I92" s="1610">
        <v>45909.625</v>
      </c>
      <c r="J92" s="1611" t="s">
        <v>1009</v>
      </c>
      <c r="K92" s="1610">
        <v>45909.625</v>
      </c>
    </row>
    <row r="93">
      <c r="A93" s="1202"/>
    </row>
    <row r="94">
      <c r="A94" s="1612" t="s">
        <v>443</v>
      </c>
    </row>
    <row r="95">
      <c r="A95" s="1608" t="s">
        <v>3</v>
      </c>
      <c r="B95" s="1589" t="s">
        <v>853</v>
      </c>
      <c r="C95" s="1589" t="s">
        <v>720</v>
      </c>
      <c r="D95" s="1589" t="s">
        <v>7</v>
      </c>
      <c r="E95" s="1589" t="s">
        <v>663</v>
      </c>
      <c r="F95" s="1589" t="s">
        <v>843</v>
      </c>
      <c r="G95" s="1589" t="s">
        <v>863</v>
      </c>
      <c r="H95" s="1589" t="s">
        <v>444</v>
      </c>
      <c r="I95" s="1589" t="s">
        <v>869</v>
      </c>
      <c r="J95" s="1589" t="s">
        <v>585</v>
      </c>
      <c r="K95" s="1589" t="s">
        <v>561</v>
      </c>
      <c r="L95" s="1589" t="s">
        <v>875</v>
      </c>
      <c r="M95" s="1589" t="s">
        <v>879</v>
      </c>
      <c r="N95" s="1589" t="s">
        <v>882</v>
      </c>
      <c r="O95" s="1589" t="s">
        <v>885</v>
      </c>
      <c r="P95" s="1589" t="s">
        <v>890</v>
      </c>
      <c r="Q95" s="1589" t="s">
        <v>894</v>
      </c>
      <c r="R95" s="1589" t="s">
        <v>897</v>
      </c>
      <c r="S95" s="1586" t="s">
        <v>900</v>
      </c>
    </row>
    <row r="96">
      <c r="A96" s="1608" t="s">
        <v>4</v>
      </c>
      <c r="B96" s="1589" t="s">
        <v>453</v>
      </c>
      <c r="C96" s="1589" t="s">
        <v>453</v>
      </c>
      <c r="D96" s="1589" t="s">
        <v>453</v>
      </c>
      <c r="E96" s="1589" t="s">
        <v>453</v>
      </c>
      <c r="F96" s="1590" t="s">
        <v>81</v>
      </c>
      <c r="G96" s="1590" t="s">
        <v>49</v>
      </c>
      <c r="H96" s="1590" t="s">
        <v>126</v>
      </c>
      <c r="I96" s="1589" t="s">
        <v>126</v>
      </c>
      <c r="J96" s="1590" t="s">
        <v>35</v>
      </c>
      <c r="K96" s="1590" t="s">
        <v>110</v>
      </c>
      <c r="L96" s="1590" t="s">
        <v>59</v>
      </c>
      <c r="M96" s="1590" t="s">
        <v>126</v>
      </c>
      <c r="N96" s="1590" t="s">
        <v>126</v>
      </c>
      <c r="O96" s="1589" t="s">
        <v>886</v>
      </c>
      <c r="P96" s="1589" t="s">
        <v>891</v>
      </c>
      <c r="Q96" s="1589" t="s">
        <v>28</v>
      </c>
      <c r="R96" s="1589" t="s">
        <v>898</v>
      </c>
      <c r="S96" s="1589" t="s">
        <v>59</v>
      </c>
    </row>
    <row r="97">
      <c r="A97" s="1613"/>
      <c r="B97" s="1539">
        <v>1.0</v>
      </c>
      <c r="C97" s="1539">
        <v>1.0</v>
      </c>
      <c r="D97" s="1539">
        <v>101.0</v>
      </c>
      <c r="E97" s="1578">
        <v>70001.0</v>
      </c>
      <c r="F97" s="1539" t="s">
        <v>83</v>
      </c>
      <c r="G97" s="1539" t="s">
        <v>976</v>
      </c>
      <c r="H97" s="1606">
        <v>2100000.0</v>
      </c>
      <c r="I97" s="1611">
        <v>2100000.0</v>
      </c>
      <c r="J97" s="1609">
        <v>45909.0</v>
      </c>
      <c r="K97" s="1610">
        <v>45909.625</v>
      </c>
      <c r="L97" s="1539" t="s">
        <v>877</v>
      </c>
      <c r="M97" s="1614"/>
      <c r="N97" s="1614"/>
      <c r="O97" s="1614"/>
      <c r="P97" s="1614"/>
      <c r="Q97" s="1614"/>
      <c r="R97" s="1615"/>
      <c r="S97" s="1562" t="s">
        <v>2039</v>
      </c>
      <c r="T97" s="1529"/>
      <c r="U97" s="1529"/>
      <c r="V97" s="1529"/>
      <c r="W97" s="1529"/>
      <c r="X97" s="1529"/>
      <c r="Y97" s="1529"/>
      <c r="Z97" s="1529"/>
      <c r="AA97" s="1529"/>
      <c r="AB97" s="1529"/>
      <c r="AC97" s="1529"/>
      <c r="AD97" s="1529"/>
      <c r="AE97" s="1529"/>
      <c r="AF97" s="1529"/>
      <c r="AG97" s="1529"/>
      <c r="AH97" s="1529"/>
      <c r="AI97" s="1529"/>
      <c r="AJ97" s="1529"/>
      <c r="AK97" s="1529"/>
      <c r="AL97" s="1529"/>
      <c r="AM97" s="1529"/>
      <c r="AN97" s="1529"/>
    </row>
    <row r="98">
      <c r="A98" s="1202"/>
    </row>
    <row r="99">
      <c r="A99" s="1202"/>
    </row>
    <row r="100">
      <c r="A100" s="1202"/>
      <c r="J100" s="32"/>
      <c r="K100" s="37"/>
    </row>
    <row r="101">
      <c r="A101" s="1202"/>
      <c r="J101" s="32"/>
      <c r="K101" s="37"/>
    </row>
    <row r="102">
      <c r="A102" s="1202"/>
      <c r="J102" s="32"/>
      <c r="K102" s="37"/>
    </row>
    <row r="103">
      <c r="A103" s="1202"/>
    </row>
    <row r="104">
      <c r="A104" s="1202" t="s">
        <v>1557</v>
      </c>
    </row>
    <row r="106">
      <c r="A106" s="1269" t="s">
        <v>1558</v>
      </c>
    </row>
    <row r="108">
      <c r="A108" s="22" t="s">
        <v>1601</v>
      </c>
    </row>
    <row r="109">
      <c r="A109" s="1269" t="s">
        <v>1602</v>
      </c>
    </row>
    <row r="110">
      <c r="A110" s="1258" t="s">
        <v>1561</v>
      </c>
    </row>
    <row r="111">
      <c r="A111" s="281"/>
    </row>
    <row r="112">
      <c r="A112" s="281" t="s">
        <v>2040</v>
      </c>
      <c r="B112" s="281" t="s">
        <v>2041</v>
      </c>
    </row>
    <row r="113">
      <c r="A113" s="1515" t="s">
        <v>2042</v>
      </c>
    </row>
    <row r="114">
      <c r="A114" s="1567" t="s">
        <v>3</v>
      </c>
      <c r="B114" s="1568" t="s">
        <v>663</v>
      </c>
      <c r="C114" s="1568" t="s">
        <v>583</v>
      </c>
      <c r="D114" s="1568" t="s">
        <v>668</v>
      </c>
      <c r="E114" s="1568" t="s">
        <v>7</v>
      </c>
      <c r="F114" s="1569" t="s">
        <v>564</v>
      </c>
      <c r="G114" s="1569" t="s">
        <v>570</v>
      </c>
      <c r="H114" s="1568" t="s">
        <v>675</v>
      </c>
      <c r="I114" s="1568" t="s">
        <v>678</v>
      </c>
      <c r="J114" s="1568" t="s">
        <v>680</v>
      </c>
      <c r="K114" s="1568" t="s">
        <v>442</v>
      </c>
      <c r="L114" s="1568" t="s">
        <v>684</v>
      </c>
      <c r="M114" s="1568" t="s">
        <v>534</v>
      </c>
      <c r="N114" s="1568" t="s">
        <v>609</v>
      </c>
      <c r="O114" s="1568" t="s">
        <v>613</v>
      </c>
      <c r="P114" s="1568" t="s">
        <v>614</v>
      </c>
      <c r="Q114" s="1568" t="s">
        <v>620</v>
      </c>
      <c r="R114" s="1568" t="s">
        <v>624</v>
      </c>
      <c r="S114" s="1568" t="s">
        <v>636</v>
      </c>
      <c r="T114" s="1568" t="s">
        <v>697</v>
      </c>
      <c r="U114" s="1568" t="s">
        <v>644</v>
      </c>
      <c r="V114" s="1569" t="s">
        <v>700</v>
      </c>
      <c r="W114" s="1569" t="s">
        <v>703</v>
      </c>
      <c r="X114" s="1568" t="s">
        <v>548</v>
      </c>
      <c r="Y114" s="1570" t="s">
        <v>640</v>
      </c>
      <c r="Z114" s="1570" t="s">
        <v>426</v>
      </c>
      <c r="AA114" s="281" t="s">
        <v>452</v>
      </c>
      <c r="AB114" s="1518"/>
      <c r="AC114" s="1518"/>
      <c r="AD114" s="1518"/>
      <c r="AE114" s="1518"/>
      <c r="AF114" s="1518"/>
      <c r="AG114" s="1518"/>
      <c r="AH114" s="1518"/>
      <c r="AI114" s="1518"/>
      <c r="AJ114" s="1518"/>
      <c r="AK114" s="1518"/>
      <c r="AL114" s="1518"/>
      <c r="AM114" s="1518"/>
      <c r="AN114" s="1518"/>
    </row>
    <row r="115">
      <c r="A115" s="1571" t="s">
        <v>4</v>
      </c>
      <c r="B115" s="1572" t="s">
        <v>453</v>
      </c>
      <c r="C115" s="1573" t="s">
        <v>110</v>
      </c>
      <c r="D115" s="1573" t="s">
        <v>59</v>
      </c>
      <c r="E115" s="1572" t="s">
        <v>453</v>
      </c>
      <c r="F115" s="1574" t="s">
        <v>565</v>
      </c>
      <c r="G115" s="1575" t="s">
        <v>453</v>
      </c>
      <c r="H115" s="1573" t="s">
        <v>126</v>
      </c>
      <c r="I115" s="1573" t="s">
        <v>35</v>
      </c>
      <c r="J115" s="1573" t="s">
        <v>35</v>
      </c>
      <c r="K115" s="1573" t="s">
        <v>126</v>
      </c>
      <c r="L115" s="1573" t="s">
        <v>126</v>
      </c>
      <c r="M115" s="1573" t="s">
        <v>81</v>
      </c>
      <c r="N115" s="1573" t="s">
        <v>59</v>
      </c>
      <c r="O115" s="1573" t="s">
        <v>28</v>
      </c>
      <c r="P115" s="1573" t="s">
        <v>71</v>
      </c>
      <c r="Q115" s="1573" t="s">
        <v>59</v>
      </c>
      <c r="R115" s="1573" t="s">
        <v>71</v>
      </c>
      <c r="S115" s="1573" t="s">
        <v>59</v>
      </c>
      <c r="T115" s="1573" t="s">
        <v>71</v>
      </c>
      <c r="U115" s="1573" t="s">
        <v>8</v>
      </c>
      <c r="V115" s="1574" t="s">
        <v>91</v>
      </c>
      <c r="W115" s="1574" t="s">
        <v>91</v>
      </c>
      <c r="X115" s="1573" t="s">
        <v>59</v>
      </c>
      <c r="Y115" s="1576" t="s">
        <v>453</v>
      </c>
      <c r="Z115" s="1577" t="s">
        <v>126</v>
      </c>
      <c r="AA115" s="22" t="s">
        <v>453</v>
      </c>
      <c r="AB115" s="512"/>
      <c r="AC115" s="512"/>
      <c r="AD115" s="512"/>
      <c r="AE115" s="512"/>
      <c r="AF115" s="512"/>
      <c r="AG115" s="512"/>
      <c r="AH115" s="512"/>
      <c r="AI115" s="512"/>
      <c r="AJ115" s="512"/>
      <c r="AK115" s="512"/>
      <c r="AL115" s="512"/>
      <c r="AM115" s="512"/>
      <c r="AN115" s="512"/>
    </row>
    <row r="116">
      <c r="A116" s="1528"/>
      <c r="B116" s="1578">
        <v>70001.0</v>
      </c>
      <c r="C116" s="1616">
        <v>45905.583333333336</v>
      </c>
      <c r="D116" s="1539" t="s">
        <v>1401</v>
      </c>
      <c r="E116" s="1539">
        <v>101.0</v>
      </c>
      <c r="F116" s="1580" t="s">
        <v>2033</v>
      </c>
      <c r="G116" s="1580">
        <v>20001.0</v>
      </c>
      <c r="H116" s="1549">
        <v>2.0E8</v>
      </c>
      <c r="I116" s="1581">
        <v>45908.0</v>
      </c>
      <c r="J116" s="1581">
        <v>45915.0</v>
      </c>
      <c r="K116" s="1549">
        <v>2.0E8</v>
      </c>
      <c r="L116" s="1549">
        <v>2.0007863014E8</v>
      </c>
      <c r="M116" s="1582" t="s">
        <v>83</v>
      </c>
      <c r="N116" s="1541" t="str">
        <f>CONCAT(Q116,B116)</f>
        <v>FIX70001</v>
      </c>
      <c r="O116" s="1582" t="s">
        <v>131</v>
      </c>
      <c r="P116" s="1539">
        <v>2.05</v>
      </c>
      <c r="Q116" s="1541" t="s">
        <v>693</v>
      </c>
      <c r="R116" s="1541" t="str">
        <f>" "</f>
        <v> </v>
      </c>
      <c r="S116" s="1582" t="s">
        <v>79</v>
      </c>
      <c r="T116" s="1539">
        <v>2.05</v>
      </c>
      <c r="U116" s="1539">
        <v>7.0</v>
      </c>
      <c r="V116" s="1582" t="b">
        <v>0</v>
      </c>
      <c r="W116" s="1582" t="b">
        <v>1</v>
      </c>
      <c r="X116" s="1539" t="s">
        <v>1003</v>
      </c>
      <c r="Y116" s="1539">
        <v>1001.0</v>
      </c>
      <c r="Z116" s="1539">
        <v>0.0</v>
      </c>
      <c r="AA116" s="68" t="str">
        <f>B13</f>
        <v>BBL0107536000374</v>
      </c>
      <c r="AB116" s="1529"/>
      <c r="AC116" s="1529"/>
      <c r="AD116" s="1529"/>
      <c r="AE116" s="1529"/>
      <c r="AF116" s="1529"/>
      <c r="AG116" s="1529"/>
      <c r="AH116" s="1529"/>
      <c r="AI116" s="1529"/>
      <c r="AJ116" s="1529"/>
      <c r="AK116" s="1529"/>
      <c r="AL116" s="1529"/>
      <c r="AM116" s="1529"/>
      <c r="AN116" s="1529"/>
    </row>
    <row r="117">
      <c r="A117" s="1270"/>
    </row>
    <row r="118">
      <c r="A118" s="1270"/>
    </row>
    <row r="119">
      <c r="A119" s="1617" t="s">
        <v>2030</v>
      </c>
      <c r="B119" s="1617" t="s">
        <v>2029</v>
      </c>
    </row>
    <row r="120">
      <c r="A120" s="1515" t="s">
        <v>147</v>
      </c>
    </row>
    <row r="121">
      <c r="A121" s="1567" t="s">
        <v>3</v>
      </c>
      <c r="B121" s="1568" t="s">
        <v>663</v>
      </c>
      <c r="C121" s="1568" t="s">
        <v>583</v>
      </c>
      <c r="D121" s="1568" t="s">
        <v>668</v>
      </c>
      <c r="E121" s="1568" t="s">
        <v>7</v>
      </c>
      <c r="F121" s="1569" t="s">
        <v>564</v>
      </c>
      <c r="G121" s="1569" t="s">
        <v>570</v>
      </c>
      <c r="H121" s="1568" t="s">
        <v>675</v>
      </c>
      <c r="I121" s="1568" t="s">
        <v>678</v>
      </c>
      <c r="J121" s="1568" t="s">
        <v>680</v>
      </c>
      <c r="K121" s="1568" t="s">
        <v>442</v>
      </c>
      <c r="L121" s="1568" t="s">
        <v>684</v>
      </c>
      <c r="M121" s="1568" t="s">
        <v>534</v>
      </c>
      <c r="N121" s="1568" t="s">
        <v>609</v>
      </c>
      <c r="O121" s="1568" t="s">
        <v>613</v>
      </c>
      <c r="P121" s="1568" t="s">
        <v>614</v>
      </c>
      <c r="Q121" s="1568" t="s">
        <v>620</v>
      </c>
      <c r="R121" s="1568" t="s">
        <v>624</v>
      </c>
      <c r="S121" s="1568" t="s">
        <v>636</v>
      </c>
      <c r="T121" s="1568" t="s">
        <v>697</v>
      </c>
      <c r="U121" s="1568" t="s">
        <v>644</v>
      </c>
      <c r="V121" s="1569" t="s">
        <v>700</v>
      </c>
      <c r="W121" s="1569" t="s">
        <v>703</v>
      </c>
      <c r="X121" s="1568" t="s">
        <v>548</v>
      </c>
      <c r="Y121" s="1570" t="s">
        <v>640</v>
      </c>
      <c r="Z121" s="1570" t="s">
        <v>426</v>
      </c>
      <c r="AA121" s="1363" t="s">
        <v>452</v>
      </c>
      <c r="AB121" s="1518"/>
      <c r="AC121" s="1518"/>
      <c r="AD121" s="65"/>
      <c r="AE121" s="65"/>
      <c r="AF121" s="65"/>
      <c r="AG121" s="1518"/>
      <c r="AH121" s="1518"/>
      <c r="AI121" s="1518"/>
      <c r="AJ121" s="1518"/>
      <c r="AK121" s="1518"/>
      <c r="AL121" s="1518"/>
      <c r="AM121" s="1518"/>
      <c r="AN121" s="1518"/>
    </row>
    <row r="122">
      <c r="A122" s="1571" t="s">
        <v>4</v>
      </c>
      <c r="B122" s="1572" t="s">
        <v>453</v>
      </c>
      <c r="C122" s="1573" t="s">
        <v>110</v>
      </c>
      <c r="D122" s="1573" t="s">
        <v>59</v>
      </c>
      <c r="E122" s="1572" t="s">
        <v>453</v>
      </c>
      <c r="F122" s="1574" t="s">
        <v>565</v>
      </c>
      <c r="G122" s="1575" t="s">
        <v>453</v>
      </c>
      <c r="H122" s="1573" t="s">
        <v>126</v>
      </c>
      <c r="I122" s="1573" t="s">
        <v>35</v>
      </c>
      <c r="J122" s="1573" t="s">
        <v>35</v>
      </c>
      <c r="K122" s="1573" t="s">
        <v>126</v>
      </c>
      <c r="L122" s="1573" t="s">
        <v>126</v>
      </c>
      <c r="M122" s="1573" t="s">
        <v>81</v>
      </c>
      <c r="N122" s="1573" t="s">
        <v>59</v>
      </c>
      <c r="O122" s="1573" t="s">
        <v>28</v>
      </c>
      <c r="P122" s="1573" t="s">
        <v>71</v>
      </c>
      <c r="Q122" s="1573" t="s">
        <v>59</v>
      </c>
      <c r="R122" s="1573" t="s">
        <v>71</v>
      </c>
      <c r="S122" s="1573" t="s">
        <v>59</v>
      </c>
      <c r="T122" s="1573" t="s">
        <v>71</v>
      </c>
      <c r="U122" s="1573" t="s">
        <v>8</v>
      </c>
      <c r="V122" s="1574" t="s">
        <v>91</v>
      </c>
      <c r="W122" s="1574" t="s">
        <v>91</v>
      </c>
      <c r="X122" s="1573" t="s">
        <v>59</v>
      </c>
      <c r="Y122" s="1576" t="s">
        <v>453</v>
      </c>
      <c r="Z122" s="1577" t="s">
        <v>126</v>
      </c>
      <c r="AA122" s="490" t="s">
        <v>453</v>
      </c>
      <c r="AB122" s="512"/>
      <c r="AC122" s="512"/>
      <c r="AD122" s="512"/>
      <c r="AE122" s="512"/>
      <c r="AF122" s="512"/>
      <c r="AG122" s="512"/>
      <c r="AH122" s="512"/>
      <c r="AI122" s="512"/>
      <c r="AJ122" s="512"/>
      <c r="AK122" s="512"/>
      <c r="AL122" s="512"/>
      <c r="AM122" s="512"/>
      <c r="AN122" s="512"/>
    </row>
    <row r="123">
      <c r="A123" s="1528"/>
      <c r="B123" s="1578">
        <v>70001.0</v>
      </c>
      <c r="C123" s="1616">
        <v>45905.583333333336</v>
      </c>
      <c r="D123" s="1539" t="s">
        <v>1401</v>
      </c>
      <c r="E123" s="1539">
        <v>101.0</v>
      </c>
      <c r="F123" s="1580" t="s">
        <v>2033</v>
      </c>
      <c r="G123" s="1580">
        <v>20001.0</v>
      </c>
      <c r="H123" s="1549">
        <v>2.0E8</v>
      </c>
      <c r="I123" s="1581">
        <v>45908.0</v>
      </c>
      <c r="J123" s="1581">
        <v>45915.0</v>
      </c>
      <c r="K123" s="1549">
        <v>2.0E8</v>
      </c>
      <c r="L123" s="1549">
        <v>2.0007863014E8</v>
      </c>
      <c r="M123" s="1582" t="s">
        <v>83</v>
      </c>
      <c r="N123" s="1541" t="str">
        <f>CONCAT(Q123,B123)</f>
        <v>FIX70001</v>
      </c>
      <c r="O123" s="1582" t="s">
        <v>131</v>
      </c>
      <c r="P123" s="1539">
        <v>2.05</v>
      </c>
      <c r="Q123" s="1541" t="s">
        <v>693</v>
      </c>
      <c r="R123" s="1541" t="str">
        <f>" "</f>
        <v> </v>
      </c>
      <c r="S123" s="1582" t="s">
        <v>79</v>
      </c>
      <c r="T123" s="1539">
        <v>2.05</v>
      </c>
      <c r="U123" s="1539">
        <v>7.0</v>
      </c>
      <c r="V123" s="1582" t="b">
        <v>0</v>
      </c>
      <c r="W123" s="1582" t="b">
        <v>1</v>
      </c>
      <c r="X123" s="1539" t="s">
        <v>1003</v>
      </c>
      <c r="Y123" s="1539">
        <v>1001.0</v>
      </c>
      <c r="Z123" s="1539">
        <v>0.0</v>
      </c>
      <c r="AA123" s="495" t="str">
        <f>B13</f>
        <v>BBL0107536000374</v>
      </c>
      <c r="AB123" s="1529"/>
      <c r="AC123" s="1529"/>
      <c r="AD123" s="1529"/>
      <c r="AE123" s="1529"/>
      <c r="AF123" s="1529"/>
      <c r="AG123" s="1529"/>
      <c r="AH123" s="1529"/>
      <c r="AI123" s="1529"/>
      <c r="AJ123" s="1529"/>
      <c r="AK123" s="1529"/>
      <c r="AL123" s="1529"/>
      <c r="AM123" s="1529"/>
      <c r="AN123" s="1529"/>
    </row>
    <row r="125">
      <c r="A125" s="1617" t="s">
        <v>2030</v>
      </c>
      <c r="B125" s="1617" t="s">
        <v>2029</v>
      </c>
    </row>
    <row r="126">
      <c r="A126" s="1515" t="s">
        <v>967</v>
      </c>
    </row>
    <row r="127" ht="15.0" customHeight="1">
      <c r="A127" s="1585" t="s">
        <v>3</v>
      </c>
      <c r="B127" s="1586" t="s">
        <v>732</v>
      </c>
      <c r="C127" s="1586" t="s">
        <v>514</v>
      </c>
      <c r="D127" s="1586" t="s">
        <v>556</v>
      </c>
      <c r="E127" s="1586" t="s">
        <v>7</v>
      </c>
      <c r="F127" s="1586" t="s">
        <v>668</v>
      </c>
      <c r="G127" s="1570" t="s">
        <v>583</v>
      </c>
      <c r="H127" s="1570" t="s">
        <v>728</v>
      </c>
      <c r="I127" s="1570" t="s">
        <v>525</v>
      </c>
      <c r="J127" s="1570" t="s">
        <v>534</v>
      </c>
      <c r="K127" s="1586" t="s">
        <v>675</v>
      </c>
      <c r="L127" s="1586" t="s">
        <v>425</v>
      </c>
      <c r="M127" s="1545" t="s">
        <v>423</v>
      </c>
      <c r="N127" s="1586" t="s">
        <v>426</v>
      </c>
      <c r="O127" s="1586" t="s">
        <v>427</v>
      </c>
      <c r="P127" s="1586" t="s">
        <v>749</v>
      </c>
      <c r="Q127" s="1586" t="s">
        <v>751</v>
      </c>
      <c r="R127" s="1570" t="s">
        <v>753</v>
      </c>
      <c r="S127" s="1586" t="s">
        <v>432</v>
      </c>
      <c r="T127" s="1586" t="s">
        <v>755</v>
      </c>
      <c r="U127" s="1570" t="s">
        <v>551</v>
      </c>
      <c r="V127" s="1570" t="s">
        <v>530</v>
      </c>
      <c r="W127" s="1570" t="s">
        <v>528</v>
      </c>
      <c r="X127" s="1586" t="s">
        <v>532</v>
      </c>
      <c r="Y127" s="1586" t="s">
        <v>526</v>
      </c>
      <c r="Z127" s="1586" t="s">
        <v>533</v>
      </c>
      <c r="AA127" s="1570" t="s">
        <v>538</v>
      </c>
      <c r="AB127" s="1570" t="s">
        <v>542</v>
      </c>
      <c r="AC127" s="1570" t="s">
        <v>548</v>
      </c>
      <c r="AD127" s="1586" t="s">
        <v>761</v>
      </c>
      <c r="AE127" s="1587" t="s">
        <v>763</v>
      </c>
      <c r="AF127" s="1588"/>
      <c r="AG127" s="1588"/>
      <c r="AH127" s="1588"/>
      <c r="AI127" s="1588"/>
      <c r="AJ127" s="1588"/>
      <c r="AK127" s="1588"/>
      <c r="AL127" s="1588"/>
      <c r="AM127" s="1588"/>
      <c r="AN127" s="1588"/>
    </row>
    <row r="128" ht="15.0" customHeight="1">
      <c r="A128" s="1585" t="s">
        <v>4</v>
      </c>
      <c r="B128" s="1589" t="s">
        <v>453</v>
      </c>
      <c r="C128" s="1577" t="s">
        <v>28</v>
      </c>
      <c r="D128" s="1589" t="s">
        <v>453</v>
      </c>
      <c r="E128" s="1589" t="s">
        <v>453</v>
      </c>
      <c r="F128" s="1590" t="s">
        <v>28</v>
      </c>
      <c r="G128" s="1576" t="s">
        <v>35</v>
      </c>
      <c r="H128" s="1577" t="s">
        <v>35</v>
      </c>
      <c r="I128" s="1577" t="s">
        <v>35</v>
      </c>
      <c r="J128" s="1577" t="s">
        <v>81</v>
      </c>
      <c r="K128" s="1590" t="s">
        <v>126</v>
      </c>
      <c r="L128" s="1590" t="s">
        <v>179</v>
      </c>
      <c r="M128" s="1522" t="s">
        <v>179</v>
      </c>
      <c r="N128" s="1590" t="s">
        <v>126</v>
      </c>
      <c r="O128" s="1590" t="s">
        <v>126</v>
      </c>
      <c r="P128" s="1590" t="s">
        <v>28</v>
      </c>
      <c r="Q128" s="1590" t="s">
        <v>126</v>
      </c>
      <c r="R128" s="1577" t="s">
        <v>126</v>
      </c>
      <c r="S128" s="1590" t="s">
        <v>126</v>
      </c>
      <c r="T128" s="1590" t="s">
        <v>35</v>
      </c>
      <c r="U128" s="1577" t="s">
        <v>28</v>
      </c>
      <c r="V128" s="1577" t="s">
        <v>59</v>
      </c>
      <c r="W128" s="1577" t="s">
        <v>71</v>
      </c>
      <c r="X128" s="1590" t="s">
        <v>59</v>
      </c>
      <c r="Y128" s="1590" t="s">
        <v>71</v>
      </c>
      <c r="Z128" s="1590" t="s">
        <v>59</v>
      </c>
      <c r="AA128" s="1577" t="s">
        <v>539</v>
      </c>
      <c r="AB128" s="1577" t="s">
        <v>539</v>
      </c>
      <c r="AC128" s="1577" t="s">
        <v>59</v>
      </c>
      <c r="AD128" s="1590" t="s">
        <v>110</v>
      </c>
      <c r="AE128" s="1591" t="s">
        <v>35</v>
      </c>
      <c r="AF128" s="760"/>
      <c r="AG128" s="760"/>
      <c r="AH128" s="760"/>
      <c r="AI128" s="760"/>
      <c r="AJ128" s="760"/>
      <c r="AK128" s="760"/>
      <c r="AL128" s="760"/>
      <c r="AM128" s="760"/>
      <c r="AN128" s="760"/>
    </row>
    <row r="129" ht="15.0" customHeight="1">
      <c r="A129" s="1529"/>
      <c r="B129" s="1578">
        <v>70001.0</v>
      </c>
      <c r="C129" s="1538" t="s">
        <v>1368</v>
      </c>
      <c r="D129" s="1539">
        <v>301.0</v>
      </c>
      <c r="E129" s="1539">
        <v>101.0</v>
      </c>
      <c r="F129" s="1539" t="s">
        <v>2036</v>
      </c>
      <c r="G129" s="1581">
        <v>45905.0</v>
      </c>
      <c r="H129" s="1581">
        <v>45908.0</v>
      </c>
      <c r="I129" s="1581">
        <v>45915.0</v>
      </c>
      <c r="J129" s="1539" t="s">
        <v>83</v>
      </c>
      <c r="K129" s="1549">
        <v>2.05E8</v>
      </c>
      <c r="L129" s="1592">
        <v>99.88</v>
      </c>
      <c r="M129" s="1592">
        <v>99.85</v>
      </c>
      <c r="N129" s="1539">
        <v>0.0</v>
      </c>
      <c r="O129" s="1539">
        <v>99.88</v>
      </c>
      <c r="P129" s="1582" t="s">
        <v>108</v>
      </c>
      <c r="Q129" s="1593">
        <f>(M129/100)*K129</f>
        <v>204692500</v>
      </c>
      <c r="R129" s="1593">
        <f>(L129/100)*K129</f>
        <v>204754000</v>
      </c>
      <c r="S129" s="1593">
        <f>if(P129="AMC","",(O129/100)*K129)</f>
        <v>204754000</v>
      </c>
      <c r="T129" s="1594">
        <v>45825.0</v>
      </c>
      <c r="U129" s="1539" t="s">
        <v>131</v>
      </c>
      <c r="V129" s="1541" t="str">
        <f>" "</f>
        <v> </v>
      </c>
      <c r="W129" s="1539">
        <v>0.0</v>
      </c>
      <c r="X129" s="1539" t="s">
        <v>76</v>
      </c>
      <c r="Y129" s="1539">
        <v>1.6</v>
      </c>
      <c r="Z129" s="1539" t="s">
        <v>79</v>
      </c>
      <c r="AA129" s="1539" t="s">
        <v>1013</v>
      </c>
      <c r="AB129" s="1539" t="s">
        <v>1014</v>
      </c>
      <c r="AC129" s="1539" t="s">
        <v>1003</v>
      </c>
      <c r="AD129" s="1618">
        <v>45930.0</v>
      </c>
      <c r="AE129" s="1596">
        <v>45930.0</v>
      </c>
      <c r="AF129" s="1597"/>
      <c r="AG129" s="1597"/>
      <c r="AH129" s="1597"/>
      <c r="AI129" s="1597"/>
      <c r="AJ129" s="1597"/>
      <c r="AK129" s="1597"/>
      <c r="AL129" s="1597"/>
      <c r="AM129" s="1597"/>
      <c r="AN129" s="1597"/>
    </row>
    <row r="132">
      <c r="A132" s="1617" t="s">
        <v>2030</v>
      </c>
      <c r="B132" s="1617" t="s">
        <v>2029</v>
      </c>
    </row>
    <row r="134">
      <c r="A134" s="1619" t="s">
        <v>443</v>
      </c>
      <c r="B134" s="893"/>
      <c r="C134" s="893"/>
      <c r="D134" s="893"/>
      <c r="E134" s="893"/>
      <c r="F134" s="893"/>
      <c r="G134" s="893"/>
      <c r="H134" s="893"/>
      <c r="I134" s="893"/>
      <c r="J134" s="893"/>
      <c r="K134" s="893"/>
      <c r="L134" s="893"/>
      <c r="M134" s="893"/>
      <c r="N134" s="893"/>
    </row>
    <row r="135">
      <c r="A135" s="1620" t="s">
        <v>3</v>
      </c>
      <c r="B135" s="1621" t="s">
        <v>853</v>
      </c>
      <c r="C135" s="1621" t="s">
        <v>720</v>
      </c>
      <c r="D135" s="1621" t="s">
        <v>7</v>
      </c>
      <c r="E135" s="1621" t="s">
        <v>663</v>
      </c>
      <c r="F135" s="1621" t="s">
        <v>843</v>
      </c>
      <c r="G135" s="1621" t="s">
        <v>863</v>
      </c>
      <c r="H135" s="1621" t="s">
        <v>444</v>
      </c>
      <c r="I135" s="1621" t="s">
        <v>869</v>
      </c>
      <c r="J135" s="1621" t="s">
        <v>585</v>
      </c>
      <c r="K135" s="1621" t="s">
        <v>561</v>
      </c>
      <c r="L135" s="1621" t="s">
        <v>875</v>
      </c>
      <c r="M135" s="1621" t="s">
        <v>879</v>
      </c>
      <c r="N135" s="1621" t="s">
        <v>882</v>
      </c>
      <c r="O135" s="1589" t="s">
        <v>885</v>
      </c>
      <c r="P135" s="1589" t="s">
        <v>890</v>
      </c>
      <c r="Q135" s="1589" t="s">
        <v>894</v>
      </c>
      <c r="R135" s="1589" t="s">
        <v>897</v>
      </c>
      <c r="S135" s="1586" t="s">
        <v>900</v>
      </c>
    </row>
    <row r="136">
      <c r="A136" s="1620" t="s">
        <v>4</v>
      </c>
      <c r="B136" s="1621" t="s">
        <v>453</v>
      </c>
      <c r="C136" s="1621" t="s">
        <v>453</v>
      </c>
      <c r="D136" s="1621" t="s">
        <v>453</v>
      </c>
      <c r="E136" s="1621" t="s">
        <v>453</v>
      </c>
      <c r="F136" s="1622" t="s">
        <v>81</v>
      </c>
      <c r="G136" s="1622" t="s">
        <v>49</v>
      </c>
      <c r="H136" s="1622" t="s">
        <v>126</v>
      </c>
      <c r="I136" s="1621" t="s">
        <v>126</v>
      </c>
      <c r="J136" s="1622" t="s">
        <v>35</v>
      </c>
      <c r="K136" s="1622" t="s">
        <v>110</v>
      </c>
      <c r="L136" s="1622" t="s">
        <v>59</v>
      </c>
      <c r="M136" s="1622" t="s">
        <v>126</v>
      </c>
      <c r="N136" s="1622" t="s">
        <v>126</v>
      </c>
      <c r="O136" s="1589" t="s">
        <v>886</v>
      </c>
      <c r="P136" s="1589" t="s">
        <v>891</v>
      </c>
      <c r="Q136" s="1589" t="s">
        <v>28</v>
      </c>
      <c r="R136" s="1589" t="s">
        <v>898</v>
      </c>
      <c r="S136" s="1589" t="s">
        <v>59</v>
      </c>
    </row>
    <row r="137">
      <c r="A137" s="1623"/>
      <c r="B137" s="1624">
        <v>1.0</v>
      </c>
      <c r="C137" s="1624">
        <v>1.0</v>
      </c>
      <c r="D137" s="1624">
        <v>101.0</v>
      </c>
      <c r="E137" s="1625">
        <v>70001.0</v>
      </c>
      <c r="F137" s="1624" t="s">
        <v>83</v>
      </c>
      <c r="G137" s="1624" t="s">
        <v>976</v>
      </c>
      <c r="H137" s="1626">
        <v>2100000.0</v>
      </c>
      <c r="I137" s="1627">
        <v>2100000.0</v>
      </c>
      <c r="J137" s="1628">
        <v>45909.0</v>
      </c>
      <c r="K137" s="1629">
        <v>45909.625</v>
      </c>
      <c r="L137" s="1624" t="s">
        <v>877</v>
      </c>
      <c r="M137" s="1627"/>
      <c r="N137" s="1627"/>
      <c r="O137" s="1614"/>
      <c r="P137" s="1614"/>
      <c r="Q137" s="1614"/>
      <c r="R137" s="1615"/>
      <c r="S137" s="1562" t="s">
        <v>2039</v>
      </c>
    </row>
    <row r="138">
      <c r="A138" s="893"/>
      <c r="B138" s="1624">
        <v>2.0</v>
      </c>
      <c r="C138" s="1624">
        <v>1.0</v>
      </c>
      <c r="D138" s="1624">
        <v>101.0</v>
      </c>
      <c r="E138" s="1625">
        <v>70001.0</v>
      </c>
      <c r="F138" s="1624" t="s">
        <v>83</v>
      </c>
      <c r="G138" s="1624" t="s">
        <v>865</v>
      </c>
      <c r="H138" s="1626">
        <v>-2100000.0</v>
      </c>
      <c r="I138" s="1627">
        <v>0.0</v>
      </c>
      <c r="J138" s="1628">
        <v>45915.0</v>
      </c>
      <c r="K138" s="1629">
        <v>45915.416666666664</v>
      </c>
      <c r="L138" s="1624" t="s">
        <v>877</v>
      </c>
      <c r="M138" s="1627"/>
      <c r="N138" s="1627"/>
      <c r="O138" s="1614"/>
      <c r="P138" s="1614"/>
      <c r="Q138" s="1614"/>
      <c r="R138" s="1615"/>
      <c r="S138" s="1562" t="s">
        <v>2039</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20.38"/>
    <col customWidth="1" min="7" max="7" width="18.25"/>
    <col customWidth="1" min="8" max="8" width="20.75"/>
    <col customWidth="1" min="9" max="9" width="18.63"/>
    <col customWidth="1" min="10" max="10" width="18.25"/>
    <col customWidth="1" min="11" max="11" width="19.75"/>
    <col customWidth="1" min="12" max="12" width="16.63"/>
    <col customWidth="1" min="13" max="13" width="24.63"/>
    <col customWidth="1" min="14" max="14" width="26.0"/>
    <col customWidth="1" min="15" max="15" width="22.25"/>
    <col customWidth="1" min="17" max="17" width="26.25"/>
    <col customWidth="1" min="19" max="19" width="22.13"/>
    <col customWidth="1" min="20" max="20" width="28.0"/>
    <col customWidth="1" min="21" max="21" width="22.38"/>
  </cols>
  <sheetData>
    <row r="1">
      <c r="A1" s="281" t="s">
        <v>2026</v>
      </c>
    </row>
    <row r="2">
      <c r="A2" s="281" t="s">
        <v>2043</v>
      </c>
      <c r="B2" s="281" t="s">
        <v>2044</v>
      </c>
    </row>
    <row r="3">
      <c r="A3" s="281" t="s">
        <v>2029</v>
      </c>
      <c r="B3" s="281" t="s">
        <v>2030</v>
      </c>
    </row>
    <row r="4">
      <c r="A4" s="22" t="s">
        <v>2045</v>
      </c>
    </row>
    <row r="6">
      <c r="A6" s="1202" t="s">
        <v>1128</v>
      </c>
    </row>
    <row r="8">
      <c r="A8" s="22" t="s">
        <v>1564</v>
      </c>
    </row>
    <row r="9">
      <c r="A9" s="22" t="s">
        <v>2046</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c r="AI10" s="1518"/>
      <c r="AJ10" s="1518"/>
      <c r="AK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c r="AI11" s="1518"/>
      <c r="AJ11" s="1518"/>
      <c r="AK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1131</v>
      </c>
      <c r="C13" s="1525">
        <v>102.0</v>
      </c>
      <c r="D13" s="1525" t="s">
        <v>2047</v>
      </c>
      <c r="E13" s="1525" t="s">
        <v>1133</v>
      </c>
      <c r="F13" s="1525" t="s">
        <v>20</v>
      </c>
      <c r="G13" s="1525" t="str">
        <f>"004"</f>
        <v>004</v>
      </c>
      <c r="H13" s="1525" t="s">
        <v>1135</v>
      </c>
      <c r="I13" s="1525" t="s">
        <v>1136</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c r="AI13" s="1529"/>
      <c r="AJ13" s="1529"/>
      <c r="AK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c r="AI17" s="1518"/>
      <c r="AJ17" s="1518"/>
      <c r="AK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c r="AI18" s="512"/>
      <c r="AJ18" s="512"/>
      <c r="AK18" s="512"/>
    </row>
    <row r="19">
      <c r="A19" s="1528"/>
      <c r="B19" s="1538" t="s">
        <v>54</v>
      </c>
      <c r="C19" s="1538" t="s">
        <v>51</v>
      </c>
      <c r="D19" s="1538">
        <v>1.0</v>
      </c>
      <c r="E19" s="1539">
        <v>176015.0</v>
      </c>
      <c r="F19" s="1538" t="s">
        <v>65</v>
      </c>
      <c r="G19" s="1540">
        <v>43294.0</v>
      </c>
      <c r="H19" s="1540">
        <v>47104.0</v>
      </c>
      <c r="I19" s="1538">
        <v>2.875</v>
      </c>
      <c r="J19" s="1541" t="str">
        <f t="shared" ref="J19:K19" si="1">" "</f>
        <v> </v>
      </c>
      <c r="K19" s="1541" t="str">
        <f t="shared" si="1"/>
        <v> </v>
      </c>
      <c r="L19" s="1538" t="s">
        <v>76</v>
      </c>
      <c r="M19" s="1538" t="s">
        <v>79</v>
      </c>
      <c r="N19" s="1539" t="s">
        <v>83</v>
      </c>
      <c r="O19" s="1542" t="s">
        <v>86</v>
      </c>
      <c r="P19" s="1539" t="s">
        <v>89</v>
      </c>
      <c r="Q19" s="1539" t="s">
        <v>1013</v>
      </c>
      <c r="R19" s="1539" t="s">
        <v>1014</v>
      </c>
      <c r="S19" s="1539" t="b">
        <v>1</v>
      </c>
      <c r="T19" s="1539" t="b">
        <v>1</v>
      </c>
      <c r="U19" s="1539" t="s">
        <v>143</v>
      </c>
      <c r="V19" s="1630">
        <v>45926.458333333336</v>
      </c>
      <c r="W19" s="1539" t="s">
        <v>131</v>
      </c>
      <c r="X19" s="1529"/>
      <c r="Y19" s="1529"/>
      <c r="Z19" s="1529"/>
      <c r="AA19" s="1529"/>
      <c r="AB19" s="1529"/>
      <c r="AC19" s="1529"/>
      <c r="AD19" s="1529"/>
      <c r="AE19" s="1529"/>
      <c r="AF19" s="1529"/>
      <c r="AG19" s="1529"/>
      <c r="AH19" s="1529"/>
      <c r="AI19" s="1529"/>
      <c r="AJ19" s="1529"/>
      <c r="AK19" s="1529"/>
    </row>
    <row r="20">
      <c r="A20" s="60"/>
      <c r="B20" s="60"/>
    </row>
    <row r="21">
      <c r="A21" s="60"/>
      <c r="B21" s="60"/>
    </row>
    <row r="22">
      <c r="A22" s="1515" t="s">
        <v>212</v>
      </c>
    </row>
    <row r="23">
      <c r="A23" s="1544" t="s">
        <v>3</v>
      </c>
      <c r="B23" s="1545" t="s">
        <v>640</v>
      </c>
      <c r="C23" s="1545" t="s">
        <v>7</v>
      </c>
      <c r="D23" s="1545" t="s">
        <v>905</v>
      </c>
      <c r="E23" s="1545" t="s">
        <v>534</v>
      </c>
      <c r="F23" s="1545" t="s">
        <v>906</v>
      </c>
      <c r="G23" s="1545" t="s">
        <v>908</v>
      </c>
      <c r="H23" s="1545" t="s">
        <v>910</v>
      </c>
      <c r="I23" s="1545" t="s">
        <v>912</v>
      </c>
      <c r="J23" s="1546" t="s">
        <v>915</v>
      </c>
      <c r="K23" s="1547" t="s">
        <v>482</v>
      </c>
      <c r="L23" s="1413" t="s">
        <v>452</v>
      </c>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row>
    <row r="24">
      <c r="A24" s="1521" t="s">
        <v>4</v>
      </c>
      <c r="B24" s="1522" t="s">
        <v>8</v>
      </c>
      <c r="C24" s="1522" t="s">
        <v>8</v>
      </c>
      <c r="D24" s="1522" t="s">
        <v>59</v>
      </c>
      <c r="E24" s="1522" t="s">
        <v>81</v>
      </c>
      <c r="F24" s="1522" t="s">
        <v>126</v>
      </c>
      <c r="G24" s="1522" t="s">
        <v>126</v>
      </c>
      <c r="H24" s="1522" t="s">
        <v>126</v>
      </c>
      <c r="I24" s="1522" t="s">
        <v>35</v>
      </c>
      <c r="J24" s="1548" t="s">
        <v>110</v>
      </c>
      <c r="K24" s="490" t="s">
        <v>35</v>
      </c>
      <c r="L24" s="495"/>
    </row>
    <row r="25">
      <c r="A25" s="1613"/>
      <c r="B25" s="1539">
        <v>1002.0</v>
      </c>
      <c r="C25" s="1539">
        <v>102.0</v>
      </c>
      <c r="D25" s="1539" t="s">
        <v>229</v>
      </c>
      <c r="E25" s="1539" t="s">
        <v>83</v>
      </c>
      <c r="F25" s="1549">
        <v>9.0E8</v>
      </c>
      <c r="G25" s="1549">
        <v>1.0E9</v>
      </c>
      <c r="H25" s="1549">
        <v>3.0E8</v>
      </c>
      <c r="I25" s="1631">
        <v>45782.0</v>
      </c>
      <c r="J25" s="1631">
        <v>45926.395833333336</v>
      </c>
      <c r="K25" s="1632">
        <f>I25</f>
        <v>45782</v>
      </c>
      <c r="L25" s="495" t="str">
        <f>B13</f>
        <v>KBANK0107536000315</v>
      </c>
      <c r="M25" s="1529"/>
      <c r="N25" s="1529"/>
      <c r="O25" s="1529"/>
      <c r="P25" s="1529"/>
      <c r="Q25" s="1529"/>
      <c r="R25" s="1529"/>
      <c r="S25" s="1529"/>
      <c r="T25" s="1529"/>
      <c r="U25" s="1529"/>
      <c r="V25" s="1529"/>
      <c r="W25" s="1529"/>
      <c r="X25" s="1529"/>
      <c r="Y25" s="1529"/>
      <c r="Z25" s="1529"/>
      <c r="AA25" s="1529"/>
      <c r="AB25" s="1529"/>
      <c r="AC25" s="1529"/>
      <c r="AD25" s="1529"/>
      <c r="AE25" s="1529"/>
      <c r="AF25" s="1529"/>
      <c r="AG25" s="1529"/>
      <c r="AH25" s="1529"/>
      <c r="AI25" s="1529"/>
      <c r="AJ25" s="1529"/>
      <c r="AK25" s="1529"/>
    </row>
    <row r="26">
      <c r="A26" s="60"/>
      <c r="B26" s="60"/>
    </row>
    <row r="27">
      <c r="A27" s="60"/>
      <c r="B27" s="60"/>
    </row>
    <row r="28">
      <c r="A28" s="1515" t="s">
        <v>965</v>
      </c>
      <c r="B28" s="1247"/>
    </row>
    <row r="29">
      <c r="A29" s="1552" t="s">
        <v>3</v>
      </c>
      <c r="B29" s="1553" t="s">
        <v>564</v>
      </c>
      <c r="C29" s="1553" t="s">
        <v>7</v>
      </c>
      <c r="D29" s="1553" t="s">
        <v>570</v>
      </c>
      <c r="E29" s="1553" t="s">
        <v>572</v>
      </c>
      <c r="F29" s="1553" t="s">
        <v>575</v>
      </c>
      <c r="G29" s="1553" t="s">
        <v>579</v>
      </c>
      <c r="H29" s="1553" t="s">
        <v>583</v>
      </c>
      <c r="I29" s="1554" t="s">
        <v>585</v>
      </c>
      <c r="J29" s="1553" t="s">
        <v>525</v>
      </c>
      <c r="K29" s="1553" t="s">
        <v>589</v>
      </c>
      <c r="L29" s="1553" t="s">
        <v>592</v>
      </c>
      <c r="M29" s="1553" t="s">
        <v>595</v>
      </c>
      <c r="N29" s="1553" t="s">
        <v>597</v>
      </c>
      <c r="O29" s="1553" t="s">
        <v>598</v>
      </c>
      <c r="P29" s="1555" t="s">
        <v>600</v>
      </c>
      <c r="Q29" s="65"/>
      <c r="R29" s="65"/>
      <c r="S29" s="65"/>
      <c r="T29" s="65"/>
      <c r="U29" s="65"/>
      <c r="V29" s="65"/>
      <c r="W29" s="65"/>
      <c r="X29" s="65"/>
      <c r="Y29" s="65"/>
      <c r="Z29" s="65"/>
      <c r="AA29" s="65"/>
      <c r="AB29" s="65"/>
      <c r="AC29" s="65"/>
      <c r="AD29" s="65"/>
      <c r="AE29" s="65"/>
      <c r="AF29" s="65"/>
      <c r="AG29" s="65"/>
      <c r="AH29" s="65"/>
      <c r="AI29" s="65"/>
      <c r="AJ29" s="65"/>
      <c r="AK29" s="65"/>
    </row>
    <row r="30">
      <c r="A30" s="1556" t="s">
        <v>4</v>
      </c>
      <c r="B30" s="1557" t="s">
        <v>565</v>
      </c>
      <c r="C30" s="1558" t="s">
        <v>453</v>
      </c>
      <c r="D30" s="1558" t="s">
        <v>453</v>
      </c>
      <c r="E30" s="1557" t="s">
        <v>28</v>
      </c>
      <c r="F30" s="1557" t="s">
        <v>576</v>
      </c>
      <c r="G30" s="1557" t="s">
        <v>580</v>
      </c>
      <c r="H30" s="1557" t="s">
        <v>35</v>
      </c>
      <c r="I30" s="1559" t="s">
        <v>35</v>
      </c>
      <c r="J30" s="1557" t="s">
        <v>35</v>
      </c>
      <c r="K30" s="1557" t="s">
        <v>590</v>
      </c>
      <c r="L30" s="1558" t="s">
        <v>453</v>
      </c>
      <c r="M30" s="1557" t="s">
        <v>81</v>
      </c>
      <c r="N30" s="1557" t="s">
        <v>110</v>
      </c>
      <c r="O30" s="1557" t="s">
        <v>110</v>
      </c>
      <c r="P30" s="1560" t="s">
        <v>59</v>
      </c>
    </row>
    <row r="31">
      <c r="A31" s="60"/>
      <c r="B31" s="1561" t="s">
        <v>567</v>
      </c>
      <c r="C31" s="1562">
        <v>102.0</v>
      </c>
      <c r="D31" s="1561">
        <v>20002.0</v>
      </c>
      <c r="E31" s="1563" t="s">
        <v>574</v>
      </c>
      <c r="F31" s="1563" t="s">
        <v>578</v>
      </c>
      <c r="G31" s="1563" t="s">
        <v>582</v>
      </c>
      <c r="H31" s="1564">
        <v>45823.0</v>
      </c>
      <c r="I31" s="1564">
        <v>45839.0</v>
      </c>
      <c r="J31" s="1564">
        <v>46203.0</v>
      </c>
      <c r="K31" s="1563">
        <v>0.0</v>
      </c>
      <c r="L31" s="1541" t="str">
        <f>" "</f>
        <v> </v>
      </c>
      <c r="M31" s="1563" t="s">
        <v>83</v>
      </c>
      <c r="N31" s="1565">
        <v>45717.4375</v>
      </c>
      <c r="O31" s="1565">
        <v>45741.78125</v>
      </c>
      <c r="P31" s="1566" t="s">
        <v>143</v>
      </c>
    </row>
    <row r="32">
      <c r="A32" s="60"/>
      <c r="B32" s="60"/>
    </row>
    <row r="33">
      <c r="A33" s="60"/>
      <c r="B33" s="60"/>
    </row>
    <row r="34">
      <c r="A34" s="1202" t="s">
        <v>1137</v>
      </c>
      <c r="B34" s="1247"/>
    </row>
    <row r="35">
      <c r="A35" s="60"/>
      <c r="B35" s="285"/>
    </row>
    <row r="36">
      <c r="A36" s="22" t="s">
        <v>1570</v>
      </c>
      <c r="B36" s="60"/>
    </row>
    <row r="37">
      <c r="A37" s="60"/>
      <c r="B37" s="1243"/>
    </row>
    <row r="38">
      <c r="A38" s="1248" t="s">
        <v>2048</v>
      </c>
      <c r="B38" s="1243"/>
      <c r="F38" s="1633">
        <f>(300000000*0.0202)*7/365</f>
        <v>116219.1781</v>
      </c>
    </row>
    <row r="39">
      <c r="A39" s="1248" t="s">
        <v>2049</v>
      </c>
      <c r="B39" s="1243"/>
      <c r="F39" s="1633">
        <f>300000000+F38</f>
        <v>300116219.2</v>
      </c>
    </row>
    <row r="40">
      <c r="A40" s="1515"/>
      <c r="B40" s="1243"/>
    </row>
    <row r="41">
      <c r="A41" s="1515" t="s">
        <v>2034</v>
      </c>
      <c r="B41" s="1243"/>
    </row>
    <row r="42">
      <c r="A42" s="1567" t="s">
        <v>3</v>
      </c>
      <c r="B42" s="1568" t="s">
        <v>663</v>
      </c>
      <c r="C42" s="1568" t="s">
        <v>583</v>
      </c>
      <c r="D42" s="1568" t="s">
        <v>668</v>
      </c>
      <c r="E42" s="1568" t="s">
        <v>7</v>
      </c>
      <c r="F42" s="1569" t="s">
        <v>564</v>
      </c>
      <c r="G42" s="1569" t="s">
        <v>570</v>
      </c>
      <c r="H42" s="1568" t="s">
        <v>675</v>
      </c>
      <c r="I42" s="1568" t="s">
        <v>678</v>
      </c>
      <c r="J42" s="1568" t="s">
        <v>680</v>
      </c>
      <c r="K42" s="1568" t="s">
        <v>442</v>
      </c>
      <c r="L42" s="1568" t="s">
        <v>684</v>
      </c>
      <c r="M42" s="1568" t="s">
        <v>534</v>
      </c>
      <c r="N42" s="1568" t="s">
        <v>609</v>
      </c>
      <c r="O42" s="1568" t="s">
        <v>613</v>
      </c>
      <c r="P42" s="1568" t="s">
        <v>614</v>
      </c>
      <c r="Q42" s="1568" t="s">
        <v>620</v>
      </c>
      <c r="R42" s="1568" t="s">
        <v>624</v>
      </c>
      <c r="S42" s="1568" t="s">
        <v>636</v>
      </c>
      <c r="T42" s="1568" t="s">
        <v>697</v>
      </c>
      <c r="U42" s="1568" t="s">
        <v>644</v>
      </c>
      <c r="V42" s="1569" t="s">
        <v>700</v>
      </c>
      <c r="W42" s="1569" t="s">
        <v>703</v>
      </c>
      <c r="X42" s="1568" t="s">
        <v>548</v>
      </c>
      <c r="Y42" s="1570" t="s">
        <v>640</v>
      </c>
      <c r="Z42" s="1570" t="s">
        <v>426</v>
      </c>
      <c r="AA42" s="1363" t="s">
        <v>452</v>
      </c>
      <c r="AB42" s="1518"/>
      <c r="AC42" s="1518"/>
      <c r="AD42" s="1518"/>
      <c r="AE42" s="1518"/>
      <c r="AF42" s="1518"/>
      <c r="AG42" s="1518"/>
      <c r="AH42" s="1518"/>
      <c r="AI42" s="1518"/>
      <c r="AJ42" s="1518"/>
      <c r="AK42" s="1518"/>
    </row>
    <row r="43">
      <c r="A43" s="1571" t="s">
        <v>4</v>
      </c>
      <c r="B43" s="1572" t="s">
        <v>453</v>
      </c>
      <c r="C43" s="1573" t="s">
        <v>110</v>
      </c>
      <c r="D43" s="1573" t="s">
        <v>59</v>
      </c>
      <c r="E43" s="1572" t="s">
        <v>453</v>
      </c>
      <c r="F43" s="1574" t="s">
        <v>565</v>
      </c>
      <c r="G43" s="1575" t="s">
        <v>453</v>
      </c>
      <c r="H43" s="1573" t="s">
        <v>126</v>
      </c>
      <c r="I43" s="1573" t="s">
        <v>35</v>
      </c>
      <c r="J43" s="1573" t="s">
        <v>35</v>
      </c>
      <c r="K43" s="1573" t="s">
        <v>126</v>
      </c>
      <c r="L43" s="1573" t="s">
        <v>126</v>
      </c>
      <c r="M43" s="1573" t="s">
        <v>81</v>
      </c>
      <c r="N43" s="1573" t="s">
        <v>59</v>
      </c>
      <c r="O43" s="1573" t="s">
        <v>28</v>
      </c>
      <c r="P43" s="1573" t="s">
        <v>71</v>
      </c>
      <c r="Q43" s="1573" t="s">
        <v>59</v>
      </c>
      <c r="R43" s="1573" t="s">
        <v>71</v>
      </c>
      <c r="S43" s="1573" t="s">
        <v>59</v>
      </c>
      <c r="T43" s="1573" t="s">
        <v>71</v>
      </c>
      <c r="U43" s="1573" t="s">
        <v>8</v>
      </c>
      <c r="V43" s="1574" t="s">
        <v>91</v>
      </c>
      <c r="W43" s="1574" t="s">
        <v>91</v>
      </c>
      <c r="X43" s="1573" t="s">
        <v>59</v>
      </c>
      <c r="Y43" s="1576" t="s">
        <v>453</v>
      </c>
      <c r="Z43" s="1577" t="s">
        <v>126</v>
      </c>
      <c r="AA43" s="490" t="s">
        <v>453</v>
      </c>
      <c r="AB43" s="512"/>
      <c r="AC43" s="512"/>
      <c r="AD43" s="512"/>
      <c r="AE43" s="512"/>
      <c r="AF43" s="512"/>
      <c r="AG43" s="512"/>
      <c r="AH43" s="512"/>
      <c r="AI43" s="512"/>
      <c r="AJ43" s="512"/>
      <c r="AK43" s="512"/>
    </row>
    <row r="44">
      <c r="A44" s="1528"/>
      <c r="B44" s="1578">
        <v>70002.0</v>
      </c>
      <c r="C44" s="1616">
        <v>45905.583333333336</v>
      </c>
      <c r="D44" s="1539" t="s">
        <v>1401</v>
      </c>
      <c r="E44" s="1539">
        <v>102.0</v>
      </c>
      <c r="F44" s="1580" t="s">
        <v>567</v>
      </c>
      <c r="G44" s="1580">
        <v>20002.0</v>
      </c>
      <c r="H44" s="1549">
        <v>3.0E8</v>
      </c>
      <c r="I44" s="1581">
        <v>45929.0</v>
      </c>
      <c r="J44" s="1581">
        <v>45936.0</v>
      </c>
      <c r="K44" s="1549">
        <v>3.0E8</v>
      </c>
      <c r="L44" s="1634">
        <v>3.0011621917808217E8</v>
      </c>
      <c r="M44" s="1582" t="s">
        <v>83</v>
      </c>
      <c r="N44" s="1541" t="str">
        <f>CONCAT(Q44,B44)</f>
        <v>FIX70002</v>
      </c>
      <c r="O44" s="1582" t="s">
        <v>131</v>
      </c>
      <c r="P44" s="1539">
        <v>2.02</v>
      </c>
      <c r="Q44" s="1541" t="s">
        <v>693</v>
      </c>
      <c r="R44" s="1541" t="str">
        <f>" "</f>
        <v> </v>
      </c>
      <c r="S44" s="1582" t="s">
        <v>79</v>
      </c>
      <c r="T44" s="1539">
        <v>2.02</v>
      </c>
      <c r="U44" s="1539">
        <v>7.0</v>
      </c>
      <c r="V44" s="1582" t="b">
        <v>0</v>
      </c>
      <c r="W44" s="1582" t="b">
        <v>1</v>
      </c>
      <c r="X44" s="1583" t="s">
        <v>143</v>
      </c>
      <c r="Y44" s="1539">
        <v>1002.0</v>
      </c>
      <c r="Z44" s="1539">
        <f>(H44*P44%*U44/365)</f>
        <v>116219.1781</v>
      </c>
      <c r="AA44" s="495" t="str">
        <f>L25</f>
        <v>KBANK0107536000315</v>
      </c>
      <c r="AB44" s="1529"/>
      <c r="AC44" s="1529"/>
      <c r="AD44" s="1529"/>
      <c r="AE44" s="1529"/>
      <c r="AF44" s="1529"/>
      <c r="AG44" s="1529"/>
      <c r="AH44" s="1529"/>
      <c r="AI44" s="1529"/>
      <c r="AJ44" s="1529"/>
      <c r="AK44" s="1529"/>
    </row>
    <row r="45">
      <c r="A45" s="60"/>
      <c r="B45" s="1243"/>
    </row>
    <row r="46">
      <c r="A46" s="1515" t="s">
        <v>967</v>
      </c>
      <c r="B46" s="1206"/>
    </row>
    <row r="47" ht="15.0" customHeight="1">
      <c r="A47" s="1585" t="s">
        <v>3</v>
      </c>
      <c r="B47" s="1586" t="s">
        <v>732</v>
      </c>
      <c r="C47" s="1586" t="s">
        <v>514</v>
      </c>
      <c r="D47" s="1586" t="s">
        <v>556</v>
      </c>
      <c r="E47" s="1586" t="s">
        <v>7</v>
      </c>
      <c r="F47" s="1586" t="s">
        <v>668</v>
      </c>
      <c r="G47" s="1570" t="s">
        <v>583</v>
      </c>
      <c r="H47" s="1570" t="s">
        <v>728</v>
      </c>
      <c r="I47" s="1570" t="s">
        <v>525</v>
      </c>
      <c r="J47" s="1570" t="s">
        <v>534</v>
      </c>
      <c r="K47" s="1586" t="s">
        <v>675</v>
      </c>
      <c r="L47" s="1586" t="s">
        <v>425</v>
      </c>
      <c r="M47" s="1545" t="s">
        <v>423</v>
      </c>
      <c r="N47" s="1586" t="s">
        <v>426</v>
      </c>
      <c r="O47" s="1586" t="s">
        <v>427</v>
      </c>
      <c r="P47" s="1586" t="s">
        <v>749</v>
      </c>
      <c r="Q47" s="1586" t="s">
        <v>751</v>
      </c>
      <c r="R47" s="1570" t="s">
        <v>753</v>
      </c>
      <c r="S47" s="1586" t="s">
        <v>432</v>
      </c>
      <c r="T47" s="1586" t="s">
        <v>755</v>
      </c>
      <c r="U47" s="1570" t="s">
        <v>551</v>
      </c>
      <c r="V47" s="1570" t="s">
        <v>530</v>
      </c>
      <c r="W47" s="1570" t="s">
        <v>528</v>
      </c>
      <c r="X47" s="1586" t="s">
        <v>532</v>
      </c>
      <c r="Y47" s="1586" t="s">
        <v>526</v>
      </c>
      <c r="Z47" s="1586" t="s">
        <v>533</v>
      </c>
      <c r="AA47" s="1570" t="s">
        <v>538</v>
      </c>
      <c r="AB47" s="1570" t="s">
        <v>542</v>
      </c>
      <c r="AC47" s="1570" t="s">
        <v>548</v>
      </c>
      <c r="AD47" s="1586" t="s">
        <v>761</v>
      </c>
      <c r="AE47" s="1635" t="s">
        <v>763</v>
      </c>
      <c r="AF47" s="1636"/>
      <c r="AG47" s="1636"/>
      <c r="AH47" s="1636"/>
      <c r="AI47" s="1636"/>
      <c r="AJ47" s="1636"/>
      <c r="AK47" s="1636"/>
    </row>
    <row r="48" ht="15.0" customHeight="1">
      <c r="A48" s="1585" t="s">
        <v>4</v>
      </c>
      <c r="B48" s="1589" t="s">
        <v>453</v>
      </c>
      <c r="C48" s="1577" t="s">
        <v>28</v>
      </c>
      <c r="D48" s="1589" t="s">
        <v>453</v>
      </c>
      <c r="E48" s="1589" t="s">
        <v>453</v>
      </c>
      <c r="F48" s="1590" t="s">
        <v>28</v>
      </c>
      <c r="G48" s="1576" t="s">
        <v>35</v>
      </c>
      <c r="H48" s="1577" t="s">
        <v>35</v>
      </c>
      <c r="I48" s="1577" t="s">
        <v>35</v>
      </c>
      <c r="J48" s="1577" t="s">
        <v>81</v>
      </c>
      <c r="K48" s="1590" t="s">
        <v>126</v>
      </c>
      <c r="L48" s="1590" t="s">
        <v>179</v>
      </c>
      <c r="M48" s="1522" t="s">
        <v>179</v>
      </c>
      <c r="N48" s="1590" t="s">
        <v>126</v>
      </c>
      <c r="O48" s="1590" t="s">
        <v>126</v>
      </c>
      <c r="P48" s="1590" t="s">
        <v>28</v>
      </c>
      <c r="Q48" s="1590" t="s">
        <v>126</v>
      </c>
      <c r="R48" s="1577" t="s">
        <v>126</v>
      </c>
      <c r="S48" s="1590" t="s">
        <v>126</v>
      </c>
      <c r="T48" s="1590" t="s">
        <v>35</v>
      </c>
      <c r="U48" s="1577" t="s">
        <v>28</v>
      </c>
      <c r="V48" s="1577" t="s">
        <v>59</v>
      </c>
      <c r="W48" s="1577" t="s">
        <v>71</v>
      </c>
      <c r="X48" s="1590" t="s">
        <v>59</v>
      </c>
      <c r="Y48" s="1590" t="s">
        <v>71</v>
      </c>
      <c r="Z48" s="1590" t="s">
        <v>59</v>
      </c>
      <c r="AA48" s="1577" t="s">
        <v>539</v>
      </c>
      <c r="AB48" s="1577" t="s">
        <v>539</v>
      </c>
      <c r="AC48" s="1577" t="s">
        <v>59</v>
      </c>
      <c r="AD48" s="1590" t="s">
        <v>110</v>
      </c>
      <c r="AE48" s="1591" t="s">
        <v>35</v>
      </c>
      <c r="AF48" s="760"/>
      <c r="AG48" s="760"/>
      <c r="AH48" s="760"/>
      <c r="AI48" s="760"/>
      <c r="AJ48" s="760"/>
      <c r="AK48" s="760"/>
    </row>
    <row r="49" ht="15.0" customHeight="1">
      <c r="A49" s="1529"/>
      <c r="B49" s="1578">
        <v>70002.0</v>
      </c>
      <c r="C49" s="1538" t="s">
        <v>54</v>
      </c>
      <c r="D49" s="1539">
        <v>302.0</v>
      </c>
      <c r="E49" s="1539">
        <v>102.0</v>
      </c>
      <c r="F49" s="1539" t="s">
        <v>2036</v>
      </c>
      <c r="G49" s="1581">
        <v>45926.0</v>
      </c>
      <c r="H49" s="1581">
        <v>45929.0</v>
      </c>
      <c r="I49" s="1581">
        <v>47104.0</v>
      </c>
      <c r="J49" s="1539" t="s">
        <v>83</v>
      </c>
      <c r="K49" s="1549">
        <v>3.05E8</v>
      </c>
      <c r="L49" s="1592">
        <v>99.87</v>
      </c>
      <c r="M49" s="1592">
        <v>99.86</v>
      </c>
      <c r="N49" s="1539">
        <v>0.0</v>
      </c>
      <c r="O49" s="1539">
        <v>99.86</v>
      </c>
      <c r="P49" s="1582" t="s">
        <v>108</v>
      </c>
      <c r="Q49" s="1593">
        <f>(M49/100)*K49</f>
        <v>304573000</v>
      </c>
      <c r="R49" s="1593">
        <f>(L49/100)*K49</f>
        <v>304603500</v>
      </c>
      <c r="S49" s="1593">
        <f>if(P49="AMC","",(O49/100)*K49)</f>
        <v>304573000</v>
      </c>
      <c r="T49" s="1594">
        <v>45825.0</v>
      </c>
      <c r="U49" s="1539" t="s">
        <v>131</v>
      </c>
      <c r="V49" s="1541" t="str">
        <f>" "</f>
        <v> </v>
      </c>
      <c r="W49" s="1539">
        <v>0.0</v>
      </c>
      <c r="X49" s="1539" t="s">
        <v>76</v>
      </c>
      <c r="Y49" s="1539">
        <v>2.875</v>
      </c>
      <c r="Z49" s="1539" t="s">
        <v>79</v>
      </c>
      <c r="AA49" s="1539" t="s">
        <v>1013</v>
      </c>
      <c r="AB49" s="1539" t="s">
        <v>1014</v>
      </c>
      <c r="AC49" s="1539" t="s">
        <v>143</v>
      </c>
      <c r="AD49" s="1618">
        <v>45929.0</v>
      </c>
      <c r="AE49" s="1529"/>
      <c r="AF49" s="1529"/>
      <c r="AG49" s="1529"/>
      <c r="AH49" s="1529"/>
      <c r="AI49" s="1529"/>
      <c r="AJ49" s="1529"/>
      <c r="AK49" s="1529"/>
    </row>
    <row r="50">
      <c r="A50" s="60"/>
      <c r="B50" s="1243"/>
    </row>
    <row r="51">
      <c r="A51" s="1202"/>
    </row>
    <row r="52">
      <c r="A52" s="1202" t="s">
        <v>1533</v>
      </c>
    </row>
    <row r="54">
      <c r="A54" s="22" t="s">
        <v>2050</v>
      </c>
    </row>
    <row r="56">
      <c r="A56" s="1248" t="s">
        <v>2051</v>
      </c>
    </row>
    <row r="57">
      <c r="A57" s="1248" t="s">
        <v>2052</v>
      </c>
    </row>
    <row r="58">
      <c r="A58" s="1248" t="s">
        <v>2053</v>
      </c>
      <c r="F58" s="1236">
        <f>(305000000*1.001)</f>
        <v>305305000</v>
      </c>
    </row>
    <row r="59">
      <c r="A59" s="1248" t="s">
        <v>1538</v>
      </c>
    </row>
    <row r="60">
      <c r="A60" s="1637" t="s">
        <v>2054</v>
      </c>
      <c r="B60" s="1638"/>
      <c r="C60" s="1638"/>
      <c r="D60" s="1638"/>
      <c r="E60" s="1638"/>
      <c r="F60" s="1638">
        <f>F58*(1-0.02)</f>
        <v>299198900</v>
      </c>
      <c r="G60" s="1638"/>
      <c r="H60" s="1638"/>
    </row>
    <row r="61">
      <c r="A61" s="1639" t="s">
        <v>2055</v>
      </c>
      <c r="B61" s="1638"/>
      <c r="C61" s="1638"/>
      <c r="D61" s="1638"/>
      <c r="E61" s="1638"/>
      <c r="F61" s="1638"/>
      <c r="G61" s="1638"/>
      <c r="H61" s="1638"/>
    </row>
    <row r="62">
      <c r="A62" s="1640"/>
      <c r="B62" s="1641"/>
      <c r="C62" s="1641"/>
      <c r="D62" s="1641"/>
      <c r="E62" s="1641"/>
      <c r="F62" s="1641"/>
      <c r="G62" s="1641"/>
      <c r="H62" s="1641"/>
      <c r="I62" s="1599"/>
      <c r="J62" s="1599"/>
      <c r="K62" s="1599"/>
    </row>
    <row r="63">
      <c r="A63" s="1598" t="s">
        <v>168</v>
      </c>
      <c r="B63" s="1599"/>
      <c r="C63" s="1599"/>
      <c r="D63" s="1599"/>
      <c r="E63" s="1599"/>
      <c r="F63" s="1599"/>
      <c r="G63" s="1599"/>
      <c r="H63" s="1599"/>
      <c r="I63" s="1599"/>
      <c r="J63" s="1599"/>
      <c r="K63" s="1599"/>
    </row>
    <row r="64">
      <c r="A64" s="1600" t="s">
        <v>3</v>
      </c>
      <c r="B64" s="1520" t="s">
        <v>709</v>
      </c>
      <c r="C64" s="1520" t="s">
        <v>663</v>
      </c>
      <c r="D64" s="1520" t="s">
        <v>514</v>
      </c>
      <c r="E64" s="1520" t="s">
        <v>675</v>
      </c>
      <c r="F64" s="1520" t="s">
        <v>715</v>
      </c>
      <c r="G64" s="1520" t="s">
        <v>716</v>
      </c>
      <c r="H64" s="1520" t="s">
        <v>432</v>
      </c>
      <c r="I64" s="1520" t="s">
        <v>717</v>
      </c>
      <c r="J64" s="1520" t="s">
        <v>719</v>
      </c>
      <c r="K64" s="1520" t="s">
        <v>720</v>
      </c>
      <c r="L64" s="1601" t="s">
        <v>534</v>
      </c>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row>
    <row r="65">
      <c r="A65" s="1602" t="s">
        <v>4</v>
      </c>
      <c r="B65" s="1535" t="s">
        <v>59</v>
      </c>
      <c r="C65" s="1535" t="s">
        <v>453</v>
      </c>
      <c r="D65" s="1534" t="s">
        <v>28</v>
      </c>
      <c r="E65" s="1534" t="s">
        <v>126</v>
      </c>
      <c r="F65" s="1534" t="s">
        <v>35</v>
      </c>
      <c r="G65" s="1534" t="s">
        <v>179</v>
      </c>
      <c r="H65" s="1534" t="s">
        <v>126</v>
      </c>
      <c r="I65" s="1534" t="s">
        <v>184</v>
      </c>
      <c r="J65" s="1534" t="s">
        <v>126</v>
      </c>
      <c r="K65" s="1534" t="s">
        <v>8</v>
      </c>
      <c r="L65" s="1603" t="s">
        <v>81</v>
      </c>
    </row>
    <row r="66">
      <c r="A66" s="1604"/>
      <c r="B66" s="1539" t="str">
        <f>C66&amp;"_"&amp;D66&amp;"_"&amp;1</f>
        <v>70002_LB28DA_1</v>
      </c>
      <c r="C66" s="1578">
        <v>70002.0</v>
      </c>
      <c r="D66" s="1538" t="s">
        <v>54</v>
      </c>
      <c r="E66" s="1549">
        <v>3.05E8</v>
      </c>
      <c r="F66" s="1642">
        <v>45929.0</v>
      </c>
      <c r="G66" s="1605">
        <v>100.1</v>
      </c>
      <c r="H66" s="1549">
        <v>3.05305E8</v>
      </c>
      <c r="I66" s="1549">
        <v>2.0</v>
      </c>
      <c r="J66" s="1549">
        <v>2.9919889999999994E8</v>
      </c>
      <c r="K66" s="1525">
        <v>3002.0</v>
      </c>
      <c r="L66" s="1539" t="s">
        <v>83</v>
      </c>
      <c r="M66" s="1529"/>
      <c r="N66" s="1529"/>
      <c r="O66" s="1529"/>
      <c r="P66" s="1529"/>
      <c r="Q66" s="1529"/>
      <c r="R66" s="1529"/>
      <c r="S66" s="1529"/>
      <c r="T66" s="1529"/>
      <c r="U66" s="1529"/>
      <c r="V66" s="1529"/>
      <c r="W66" s="1529"/>
      <c r="X66" s="1529"/>
      <c r="Y66" s="1529"/>
      <c r="Z66" s="1529"/>
      <c r="AA66" s="1529"/>
      <c r="AB66" s="1529"/>
      <c r="AC66" s="1529"/>
      <c r="AD66" s="1529"/>
      <c r="AE66" s="1529"/>
      <c r="AF66" s="1529"/>
      <c r="AG66" s="1529"/>
      <c r="AH66" s="1529"/>
      <c r="AI66" s="1529"/>
      <c r="AJ66" s="1529"/>
      <c r="AK66" s="1529"/>
    </row>
    <row r="67">
      <c r="A67" s="1248"/>
    </row>
    <row r="69">
      <c r="A69" s="1202" t="s">
        <v>1542</v>
      </c>
    </row>
    <row r="71">
      <c r="A71" s="1258" t="s">
        <v>1584</v>
      </c>
    </row>
    <row r="72">
      <c r="A72" s="1258" t="s">
        <v>1585</v>
      </c>
    </row>
    <row r="73">
      <c r="A73" s="1258" t="s">
        <v>2056</v>
      </c>
    </row>
    <row r="74">
      <c r="A74" s="1258" t="s">
        <v>1546</v>
      </c>
    </row>
    <row r="75">
      <c r="A75" s="1259"/>
    </row>
    <row r="76">
      <c r="A76" s="1202" t="s">
        <v>1547</v>
      </c>
    </row>
    <row r="78">
      <c r="A78" s="1258" t="s">
        <v>1548</v>
      </c>
    </row>
    <row r="79">
      <c r="A79" s="1258"/>
    </row>
    <row r="80">
      <c r="A80" s="1258" t="s">
        <v>2057</v>
      </c>
    </row>
    <row r="81">
      <c r="A81" s="1258" t="s">
        <v>2058</v>
      </c>
      <c r="F81" s="68">
        <f>(305000000*0.985)</f>
        <v>300425000</v>
      </c>
    </row>
    <row r="82">
      <c r="A82" s="1258" t="s">
        <v>2059</v>
      </c>
      <c r="F82" s="68">
        <f>F81*(1-0.02)</f>
        <v>294416500</v>
      </c>
    </row>
    <row r="83">
      <c r="A83" s="1258" t="s">
        <v>2060</v>
      </c>
    </row>
    <row r="84">
      <c r="A84" s="1258" t="s">
        <v>2061</v>
      </c>
      <c r="F84" s="68">
        <f>300000000-F82</f>
        <v>5583500</v>
      </c>
    </row>
    <row r="85">
      <c r="A85" s="1258"/>
    </row>
    <row r="86">
      <c r="A86" s="1355" t="s">
        <v>2062</v>
      </c>
    </row>
    <row r="87">
      <c r="A87" s="1355" t="s">
        <v>2063</v>
      </c>
    </row>
    <row r="89">
      <c r="A89" s="1598" t="s">
        <v>1317</v>
      </c>
    </row>
    <row r="90">
      <c r="A90" s="1607" t="s">
        <v>3</v>
      </c>
      <c r="B90" s="1586" t="s">
        <v>720</v>
      </c>
      <c r="C90" s="1570" t="s">
        <v>7</v>
      </c>
      <c r="D90" s="1570" t="s">
        <v>663</v>
      </c>
      <c r="E90" s="1586" t="s">
        <v>763</v>
      </c>
      <c r="F90" s="1586" t="s">
        <v>843</v>
      </c>
      <c r="G90" s="1586" t="s">
        <v>440</v>
      </c>
      <c r="H90" s="1586" t="s">
        <v>441</v>
      </c>
      <c r="I90" s="1586" t="s">
        <v>848</v>
      </c>
      <c r="J90" s="1586" t="s">
        <v>548</v>
      </c>
      <c r="K90" s="1586" t="s">
        <v>561</v>
      </c>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row>
    <row r="91">
      <c r="A91" s="1608" t="s">
        <v>4</v>
      </c>
      <c r="B91" s="1589" t="s">
        <v>453</v>
      </c>
      <c r="C91" s="1576" t="s">
        <v>453</v>
      </c>
      <c r="D91" s="1576" t="s">
        <v>453</v>
      </c>
      <c r="E91" s="1590" t="s">
        <v>35</v>
      </c>
      <c r="F91" s="1590" t="s">
        <v>81</v>
      </c>
      <c r="G91" s="1590" t="s">
        <v>49</v>
      </c>
      <c r="H91" s="1590" t="s">
        <v>126</v>
      </c>
      <c r="I91" s="1590" t="s">
        <v>110</v>
      </c>
      <c r="J91" s="1590" t="s">
        <v>59</v>
      </c>
      <c r="K91" s="1590" t="s">
        <v>110</v>
      </c>
    </row>
    <row r="92">
      <c r="A92" s="1202"/>
      <c r="B92" s="1539">
        <v>2.0</v>
      </c>
      <c r="C92" s="1539">
        <v>102.0</v>
      </c>
      <c r="D92" s="1578">
        <v>70002.0</v>
      </c>
      <c r="E92" s="1609">
        <v>45930.0</v>
      </c>
      <c r="F92" s="1539" t="s">
        <v>83</v>
      </c>
      <c r="G92" s="1539" t="s">
        <v>846</v>
      </c>
      <c r="H92" s="1606">
        <v>5500000.0</v>
      </c>
      <c r="I92" s="1610">
        <v>45930.625</v>
      </c>
      <c r="J92" s="1611" t="s">
        <v>1009</v>
      </c>
      <c r="K92" s="1610">
        <v>45930.625</v>
      </c>
    </row>
    <row r="93">
      <c r="A93" s="1202"/>
    </row>
    <row r="94">
      <c r="A94" s="1619" t="s">
        <v>443</v>
      </c>
      <c r="B94" s="893"/>
      <c r="C94" s="893"/>
      <c r="D94" s="893"/>
      <c r="E94" s="893"/>
      <c r="F94" s="893"/>
      <c r="G94" s="893"/>
      <c r="H94" s="893"/>
      <c r="I94" s="893"/>
      <c r="J94" s="893"/>
      <c r="K94" s="893"/>
      <c r="L94" s="893"/>
      <c r="M94" s="893"/>
      <c r="N94" s="893"/>
      <c r="O94" s="65"/>
      <c r="P94" s="65"/>
      <c r="Q94" s="65"/>
      <c r="R94" s="65"/>
    </row>
    <row r="95">
      <c r="A95" s="1643" t="s">
        <v>3</v>
      </c>
      <c r="B95" s="1644" t="s">
        <v>853</v>
      </c>
      <c r="C95" s="1644" t="s">
        <v>720</v>
      </c>
      <c r="D95" s="1644" t="s">
        <v>7</v>
      </c>
      <c r="E95" s="1644" t="s">
        <v>663</v>
      </c>
      <c r="F95" s="1644" t="s">
        <v>843</v>
      </c>
      <c r="G95" s="1644" t="s">
        <v>863</v>
      </c>
      <c r="H95" s="1644" t="s">
        <v>444</v>
      </c>
      <c r="I95" s="1644" t="s">
        <v>869</v>
      </c>
      <c r="J95" s="1644" t="s">
        <v>585</v>
      </c>
      <c r="K95" s="1644" t="s">
        <v>561</v>
      </c>
      <c r="L95" s="1644" t="s">
        <v>875</v>
      </c>
      <c r="M95" s="1644" t="s">
        <v>879</v>
      </c>
      <c r="N95" s="1644" t="s">
        <v>882</v>
      </c>
      <c r="O95" s="1586" t="s">
        <v>885</v>
      </c>
      <c r="P95" s="1586" t="s">
        <v>890</v>
      </c>
      <c r="Q95" s="1586" t="s">
        <v>894</v>
      </c>
      <c r="R95" s="1586" t="s">
        <v>897</v>
      </c>
      <c r="S95" s="1586" t="s">
        <v>900</v>
      </c>
      <c r="T95" s="65"/>
      <c r="U95" s="65"/>
      <c r="V95" s="65"/>
      <c r="W95" s="65"/>
      <c r="X95" s="65"/>
      <c r="Y95" s="65"/>
      <c r="Z95" s="65"/>
      <c r="AA95" s="65"/>
      <c r="AB95" s="65"/>
      <c r="AC95" s="65"/>
      <c r="AD95" s="65"/>
      <c r="AE95" s="65"/>
      <c r="AF95" s="65"/>
      <c r="AG95" s="65"/>
      <c r="AH95" s="65"/>
      <c r="AI95" s="65"/>
      <c r="AJ95" s="65"/>
      <c r="AK95" s="65"/>
    </row>
    <row r="96">
      <c r="A96" s="1620" t="s">
        <v>4</v>
      </c>
      <c r="B96" s="1621" t="s">
        <v>453</v>
      </c>
      <c r="C96" s="1621" t="s">
        <v>453</v>
      </c>
      <c r="D96" s="1621" t="s">
        <v>453</v>
      </c>
      <c r="E96" s="1621" t="s">
        <v>453</v>
      </c>
      <c r="F96" s="1622" t="s">
        <v>81</v>
      </c>
      <c r="G96" s="1622" t="s">
        <v>49</v>
      </c>
      <c r="H96" s="1622" t="s">
        <v>126</v>
      </c>
      <c r="I96" s="1621" t="s">
        <v>126</v>
      </c>
      <c r="J96" s="1622" t="s">
        <v>35</v>
      </c>
      <c r="K96" s="1622" t="s">
        <v>110</v>
      </c>
      <c r="L96" s="1622" t="s">
        <v>59</v>
      </c>
      <c r="M96" s="1621" t="s">
        <v>126</v>
      </c>
      <c r="N96" s="1621" t="s">
        <v>126</v>
      </c>
      <c r="O96" s="1589" t="s">
        <v>886</v>
      </c>
      <c r="P96" s="1589" t="s">
        <v>891</v>
      </c>
      <c r="Q96" s="1589" t="s">
        <v>28</v>
      </c>
      <c r="R96" s="1589" t="s">
        <v>898</v>
      </c>
      <c r="S96" s="1589" t="s">
        <v>59</v>
      </c>
    </row>
    <row r="97">
      <c r="A97" s="1623"/>
      <c r="B97" s="1624">
        <v>3.0</v>
      </c>
      <c r="C97" s="1624">
        <v>2.0</v>
      </c>
      <c r="D97" s="1624">
        <v>102.0</v>
      </c>
      <c r="E97" s="1645">
        <f>D92</f>
        <v>70002</v>
      </c>
      <c r="F97" s="1624" t="s">
        <v>83</v>
      </c>
      <c r="G97" s="1624" t="s">
        <v>976</v>
      </c>
      <c r="H97" s="1626">
        <v>5500000.0</v>
      </c>
      <c r="I97" s="1627">
        <v>5500000.0</v>
      </c>
      <c r="J97" s="1628">
        <v>45930.0</v>
      </c>
      <c r="K97" s="1629">
        <v>45930.625</v>
      </c>
      <c r="L97" s="1624" t="s">
        <v>2064</v>
      </c>
      <c r="M97" s="1627"/>
      <c r="N97" s="1626"/>
      <c r="O97" s="1614"/>
      <c r="P97" s="1614"/>
      <c r="Q97" s="1614"/>
      <c r="R97" s="1615"/>
      <c r="S97" s="1562" t="s">
        <v>2039</v>
      </c>
      <c r="T97" s="1529"/>
      <c r="U97" s="1529"/>
      <c r="V97" s="1529"/>
      <c r="W97" s="1529"/>
      <c r="X97" s="1529"/>
      <c r="Y97" s="1529"/>
      <c r="Z97" s="1529"/>
      <c r="AA97" s="1529"/>
      <c r="AB97" s="1529"/>
      <c r="AC97" s="1529"/>
      <c r="AD97" s="1529"/>
      <c r="AE97" s="1529"/>
      <c r="AF97" s="1529"/>
      <c r="AG97" s="1529"/>
      <c r="AH97" s="1529"/>
      <c r="AI97" s="1529"/>
      <c r="AJ97" s="1529"/>
      <c r="AK97" s="1529"/>
    </row>
    <row r="98">
      <c r="A98" s="1598"/>
    </row>
    <row r="99">
      <c r="A99" s="1598"/>
    </row>
    <row r="100">
      <c r="A100" s="1598"/>
    </row>
    <row r="101">
      <c r="A101" s="1598"/>
      <c r="H101" s="1646"/>
      <c r="I101" s="1646"/>
      <c r="J101" s="32"/>
      <c r="K101" s="37"/>
      <c r="M101" s="1646"/>
      <c r="N101" s="1646"/>
    </row>
    <row r="102">
      <c r="A102" s="1598"/>
      <c r="H102" s="1646"/>
      <c r="I102" s="1646"/>
      <c r="J102" s="32"/>
      <c r="K102" s="37"/>
      <c r="M102" s="1646"/>
      <c r="N102" s="1646"/>
    </row>
    <row r="103">
      <c r="A103" s="1598"/>
    </row>
    <row r="104">
      <c r="A104" s="1598"/>
    </row>
    <row r="105">
      <c r="A105" s="1598"/>
    </row>
    <row r="106">
      <c r="A106" s="1202" t="s">
        <v>1557</v>
      </c>
    </row>
    <row r="108">
      <c r="A108" s="1269" t="s">
        <v>2065</v>
      </c>
    </row>
    <row r="110">
      <c r="A110" s="22" t="s">
        <v>2066</v>
      </c>
    </row>
    <row r="111">
      <c r="A111" s="1269" t="s">
        <v>2067</v>
      </c>
    </row>
    <row r="112">
      <c r="A112" s="1258" t="s">
        <v>1561</v>
      </c>
    </row>
    <row r="113">
      <c r="A113" s="281"/>
      <c r="B113" s="281"/>
    </row>
    <row r="114">
      <c r="A114" s="1647">
        <v>45818.0</v>
      </c>
      <c r="B114" s="281" t="s">
        <v>2041</v>
      </c>
    </row>
    <row r="115">
      <c r="A115" s="1515" t="s">
        <v>2068</v>
      </c>
    </row>
    <row r="116">
      <c r="A116" s="1567" t="s">
        <v>3</v>
      </c>
      <c r="B116" s="1568" t="s">
        <v>663</v>
      </c>
      <c r="C116" s="1568" t="s">
        <v>583</v>
      </c>
      <c r="D116" s="1568" t="s">
        <v>668</v>
      </c>
      <c r="E116" s="1568" t="s">
        <v>7</v>
      </c>
      <c r="F116" s="1569" t="s">
        <v>564</v>
      </c>
      <c r="G116" s="1569" t="s">
        <v>570</v>
      </c>
      <c r="H116" s="1568" t="s">
        <v>675</v>
      </c>
      <c r="I116" s="1568" t="s">
        <v>678</v>
      </c>
      <c r="J116" s="1568" t="s">
        <v>680</v>
      </c>
      <c r="K116" s="1568" t="s">
        <v>442</v>
      </c>
      <c r="L116" s="1568" t="s">
        <v>684</v>
      </c>
      <c r="M116" s="1568" t="s">
        <v>534</v>
      </c>
      <c r="N116" s="1568" t="s">
        <v>609</v>
      </c>
      <c r="O116" s="1568" t="s">
        <v>613</v>
      </c>
      <c r="P116" s="1568" t="s">
        <v>614</v>
      </c>
      <c r="Q116" s="1568" t="s">
        <v>620</v>
      </c>
      <c r="R116" s="1568" t="s">
        <v>624</v>
      </c>
      <c r="S116" s="1568" t="s">
        <v>636</v>
      </c>
      <c r="T116" s="1568" t="s">
        <v>697</v>
      </c>
      <c r="U116" s="1568" t="s">
        <v>644</v>
      </c>
      <c r="V116" s="1569" t="s">
        <v>700</v>
      </c>
      <c r="W116" s="1569" t="s">
        <v>703</v>
      </c>
      <c r="X116" s="1568" t="s">
        <v>548</v>
      </c>
      <c r="Y116" s="1570" t="s">
        <v>640</v>
      </c>
      <c r="Z116" s="1570" t="s">
        <v>426</v>
      </c>
      <c r="AA116" s="1363" t="s">
        <v>452</v>
      </c>
      <c r="AB116" s="1518"/>
      <c r="AC116" s="1518"/>
      <c r="AD116" s="1518"/>
      <c r="AE116" s="1518"/>
      <c r="AF116" s="1518"/>
      <c r="AG116" s="1518"/>
      <c r="AH116" s="1518"/>
      <c r="AI116" s="1518"/>
      <c r="AJ116" s="1518"/>
      <c r="AK116" s="1518"/>
    </row>
    <row r="117">
      <c r="A117" s="1571" t="s">
        <v>4</v>
      </c>
      <c r="B117" s="1572" t="s">
        <v>453</v>
      </c>
      <c r="C117" s="1573" t="s">
        <v>110</v>
      </c>
      <c r="D117" s="1573" t="s">
        <v>59</v>
      </c>
      <c r="E117" s="1572" t="s">
        <v>453</v>
      </c>
      <c r="F117" s="1574" t="s">
        <v>565</v>
      </c>
      <c r="G117" s="1575" t="s">
        <v>453</v>
      </c>
      <c r="H117" s="1573" t="s">
        <v>126</v>
      </c>
      <c r="I117" s="1573" t="s">
        <v>35</v>
      </c>
      <c r="J117" s="1573" t="s">
        <v>35</v>
      </c>
      <c r="K117" s="1573" t="s">
        <v>126</v>
      </c>
      <c r="L117" s="1573" t="s">
        <v>126</v>
      </c>
      <c r="M117" s="1573" t="s">
        <v>81</v>
      </c>
      <c r="N117" s="1573" t="s">
        <v>59</v>
      </c>
      <c r="O117" s="1573" t="s">
        <v>28</v>
      </c>
      <c r="P117" s="1573" t="s">
        <v>71</v>
      </c>
      <c r="Q117" s="1573" t="s">
        <v>59</v>
      </c>
      <c r="R117" s="1573" t="s">
        <v>71</v>
      </c>
      <c r="S117" s="1573" t="s">
        <v>59</v>
      </c>
      <c r="T117" s="1573" t="s">
        <v>71</v>
      </c>
      <c r="U117" s="1573" t="s">
        <v>8</v>
      </c>
      <c r="V117" s="1574" t="s">
        <v>91</v>
      </c>
      <c r="W117" s="1574" t="s">
        <v>91</v>
      </c>
      <c r="X117" s="1573" t="s">
        <v>59</v>
      </c>
      <c r="Y117" s="1576" t="s">
        <v>453</v>
      </c>
      <c r="Z117" s="1577" t="s">
        <v>126</v>
      </c>
      <c r="AA117" s="490" t="s">
        <v>453</v>
      </c>
      <c r="AB117" s="512"/>
      <c r="AC117" s="512"/>
      <c r="AD117" s="512"/>
      <c r="AE117" s="512"/>
      <c r="AF117" s="512"/>
      <c r="AG117" s="512"/>
      <c r="AH117" s="512"/>
      <c r="AI117" s="512"/>
      <c r="AJ117" s="512"/>
      <c r="AK117" s="512"/>
    </row>
    <row r="118">
      <c r="A118" s="1528"/>
      <c r="B118" s="1578">
        <v>70002.0</v>
      </c>
      <c r="C118" s="1616">
        <v>45905.583333333336</v>
      </c>
      <c r="D118" s="1539" t="s">
        <v>1401</v>
      </c>
      <c r="E118" s="1539">
        <v>102.0</v>
      </c>
      <c r="F118" s="1580" t="s">
        <v>567</v>
      </c>
      <c r="G118" s="1580">
        <v>20002.0</v>
      </c>
      <c r="H118" s="1549">
        <v>3.0E8</v>
      </c>
      <c r="I118" s="1581">
        <v>45929.0</v>
      </c>
      <c r="J118" s="1581">
        <v>45936.0</v>
      </c>
      <c r="K118" s="1549">
        <v>3.0E8</v>
      </c>
      <c r="L118" s="1634">
        <v>3.0011621917808217E8</v>
      </c>
      <c r="M118" s="1582" t="s">
        <v>83</v>
      </c>
      <c r="N118" s="1541" t="str">
        <f>CONCAT(Q118,B118)</f>
        <v>FIX70002</v>
      </c>
      <c r="O118" s="1582" t="s">
        <v>131</v>
      </c>
      <c r="P118" s="1539">
        <v>2.02</v>
      </c>
      <c r="Q118" s="1541" t="s">
        <v>693</v>
      </c>
      <c r="R118" s="1541" t="str">
        <f>" "</f>
        <v> </v>
      </c>
      <c r="S118" s="1582" t="s">
        <v>79</v>
      </c>
      <c r="T118" s="1539">
        <v>2.02</v>
      </c>
      <c r="U118" s="1539">
        <v>7.0</v>
      </c>
      <c r="V118" s="1582" t="b">
        <v>0</v>
      </c>
      <c r="W118" s="1582" t="b">
        <v>1</v>
      </c>
      <c r="X118" s="1583" t="s">
        <v>1003</v>
      </c>
      <c r="Y118" s="1539">
        <v>1002.0</v>
      </c>
      <c r="Z118" s="1539">
        <v>0.0</v>
      </c>
      <c r="AA118" s="495" t="str">
        <f>AA44</f>
        <v>KBANK0107536000315</v>
      </c>
      <c r="AB118" s="1529"/>
      <c r="AC118" s="1529"/>
      <c r="AD118" s="1529"/>
      <c r="AE118" s="1529"/>
      <c r="AF118" s="1529"/>
      <c r="AG118" s="1529"/>
      <c r="AH118" s="1529"/>
      <c r="AI118" s="1529"/>
      <c r="AJ118" s="1529"/>
      <c r="AK118" s="1529"/>
    </row>
    <row r="120">
      <c r="A120" s="1270"/>
    </row>
    <row r="121">
      <c r="A121" s="1617" t="s">
        <v>2030</v>
      </c>
      <c r="B121" s="1617" t="s">
        <v>2029</v>
      </c>
    </row>
    <row r="122">
      <c r="A122" s="1515" t="s">
        <v>147</v>
      </c>
    </row>
    <row r="123">
      <c r="A123" s="1567" t="s">
        <v>3</v>
      </c>
      <c r="B123" s="1568" t="s">
        <v>663</v>
      </c>
      <c r="C123" s="1568" t="s">
        <v>583</v>
      </c>
      <c r="D123" s="1568" t="s">
        <v>668</v>
      </c>
      <c r="E123" s="1568" t="s">
        <v>7</v>
      </c>
      <c r="F123" s="1569" t="s">
        <v>564</v>
      </c>
      <c r="G123" s="1569" t="s">
        <v>570</v>
      </c>
      <c r="H123" s="1568" t="s">
        <v>675</v>
      </c>
      <c r="I123" s="1568" t="s">
        <v>678</v>
      </c>
      <c r="J123" s="1568" t="s">
        <v>680</v>
      </c>
      <c r="K123" s="1568" t="s">
        <v>442</v>
      </c>
      <c r="L123" s="1568" t="s">
        <v>684</v>
      </c>
      <c r="M123" s="1568" t="s">
        <v>534</v>
      </c>
      <c r="N123" s="1568" t="s">
        <v>609</v>
      </c>
      <c r="O123" s="1568" t="s">
        <v>613</v>
      </c>
      <c r="P123" s="1568" t="s">
        <v>614</v>
      </c>
      <c r="Q123" s="1568" t="s">
        <v>620</v>
      </c>
      <c r="R123" s="1568" t="s">
        <v>624</v>
      </c>
      <c r="S123" s="1568" t="s">
        <v>636</v>
      </c>
      <c r="T123" s="1568" t="s">
        <v>697</v>
      </c>
      <c r="U123" s="1568" t="s">
        <v>644</v>
      </c>
      <c r="V123" s="1569" t="s">
        <v>700</v>
      </c>
      <c r="W123" s="1569" t="s">
        <v>703</v>
      </c>
      <c r="X123" s="1568" t="s">
        <v>548</v>
      </c>
      <c r="Y123" s="1570" t="s">
        <v>640</v>
      </c>
      <c r="Z123" s="1570" t="s">
        <v>426</v>
      </c>
      <c r="AA123" s="1363" t="s">
        <v>452</v>
      </c>
      <c r="AB123" s="1518"/>
      <c r="AC123" s="1518"/>
      <c r="AD123" s="1518"/>
      <c r="AE123" s="1518"/>
      <c r="AF123" s="1518"/>
      <c r="AG123" s="1518"/>
      <c r="AH123" s="1518"/>
      <c r="AI123" s="1518"/>
      <c r="AJ123" s="1518"/>
      <c r="AK123" s="1518"/>
    </row>
    <row r="124">
      <c r="A124" s="1571" t="s">
        <v>4</v>
      </c>
      <c r="B124" s="1572" t="s">
        <v>453</v>
      </c>
      <c r="C124" s="1573" t="s">
        <v>110</v>
      </c>
      <c r="D124" s="1573" t="s">
        <v>59</v>
      </c>
      <c r="E124" s="1572" t="s">
        <v>453</v>
      </c>
      <c r="F124" s="1574" t="s">
        <v>565</v>
      </c>
      <c r="G124" s="1575" t="s">
        <v>453</v>
      </c>
      <c r="H124" s="1573" t="s">
        <v>126</v>
      </c>
      <c r="I124" s="1573" t="s">
        <v>35</v>
      </c>
      <c r="J124" s="1573" t="s">
        <v>35</v>
      </c>
      <c r="K124" s="1573" t="s">
        <v>126</v>
      </c>
      <c r="L124" s="1573" t="s">
        <v>126</v>
      </c>
      <c r="M124" s="1573" t="s">
        <v>81</v>
      </c>
      <c r="N124" s="1573" t="s">
        <v>59</v>
      </c>
      <c r="O124" s="1573" t="s">
        <v>28</v>
      </c>
      <c r="P124" s="1573" t="s">
        <v>71</v>
      </c>
      <c r="Q124" s="1573" t="s">
        <v>59</v>
      </c>
      <c r="R124" s="1573" t="s">
        <v>71</v>
      </c>
      <c r="S124" s="1573" t="s">
        <v>59</v>
      </c>
      <c r="T124" s="1573" t="s">
        <v>71</v>
      </c>
      <c r="U124" s="1573" t="s">
        <v>8</v>
      </c>
      <c r="V124" s="1574" t="s">
        <v>91</v>
      </c>
      <c r="W124" s="1574" t="s">
        <v>91</v>
      </c>
      <c r="X124" s="1573" t="s">
        <v>59</v>
      </c>
      <c r="Y124" s="1576" t="s">
        <v>453</v>
      </c>
      <c r="Z124" s="1577" t="s">
        <v>126</v>
      </c>
      <c r="AA124" s="490" t="s">
        <v>453</v>
      </c>
      <c r="AB124" s="512"/>
      <c r="AC124" s="512"/>
      <c r="AD124" s="512"/>
      <c r="AE124" s="512"/>
      <c r="AF124" s="512"/>
      <c r="AG124" s="512"/>
      <c r="AH124" s="512"/>
      <c r="AI124" s="512"/>
      <c r="AJ124" s="512"/>
      <c r="AK124" s="512"/>
    </row>
    <row r="125">
      <c r="B125" s="1578">
        <v>70002.0</v>
      </c>
      <c r="C125" s="1616">
        <v>45905.583333333336</v>
      </c>
      <c r="D125" s="1539" t="s">
        <v>1401</v>
      </c>
      <c r="E125" s="1539">
        <v>102.0</v>
      </c>
      <c r="F125" s="1580" t="s">
        <v>567</v>
      </c>
      <c r="G125" s="1580">
        <v>20002.0</v>
      </c>
      <c r="H125" s="1549">
        <v>3.0E8</v>
      </c>
      <c r="I125" s="1581">
        <v>45929.0</v>
      </c>
      <c r="J125" s="1581">
        <v>45936.0</v>
      </c>
      <c r="K125" s="1549">
        <v>3.0E8</v>
      </c>
      <c r="L125" s="1634">
        <v>3.0011621917808217E8</v>
      </c>
      <c r="M125" s="1582" t="s">
        <v>83</v>
      </c>
      <c r="N125" s="1541" t="str">
        <f>CONCAT(Q125,B125)</f>
        <v>FIX70002</v>
      </c>
      <c r="O125" s="1582" t="s">
        <v>131</v>
      </c>
      <c r="P125" s="1539">
        <v>2.02</v>
      </c>
      <c r="Q125" s="1541" t="s">
        <v>693</v>
      </c>
      <c r="R125" s="1541" t="str">
        <f>" "</f>
        <v> </v>
      </c>
      <c r="S125" s="1582" t="s">
        <v>79</v>
      </c>
      <c r="T125" s="1539">
        <v>2.02</v>
      </c>
      <c r="U125" s="1539">
        <v>7.0</v>
      </c>
      <c r="V125" s="1582" t="b">
        <v>0</v>
      </c>
      <c r="W125" s="1582" t="b">
        <v>1</v>
      </c>
      <c r="X125" s="1583" t="s">
        <v>143</v>
      </c>
      <c r="Y125" s="1539">
        <v>1002.0</v>
      </c>
      <c r="Z125" s="1539">
        <f>(H125*P125%*U125/365)</f>
        <v>116219.1781</v>
      </c>
      <c r="AA125" s="495" t="str">
        <f>AA44</f>
        <v>KBANK0107536000315</v>
      </c>
    </row>
    <row r="127">
      <c r="A127" s="1617" t="s">
        <v>2030</v>
      </c>
      <c r="B127" s="1617" t="s">
        <v>2029</v>
      </c>
    </row>
    <row r="128">
      <c r="A128" s="1515" t="s">
        <v>967</v>
      </c>
    </row>
    <row r="129" ht="15.0" customHeight="1">
      <c r="A129" s="1585" t="s">
        <v>3</v>
      </c>
      <c r="B129" s="1586" t="s">
        <v>732</v>
      </c>
      <c r="C129" s="1586" t="s">
        <v>514</v>
      </c>
      <c r="D129" s="1586" t="s">
        <v>556</v>
      </c>
      <c r="E129" s="1586" t="s">
        <v>7</v>
      </c>
      <c r="F129" s="1586" t="s">
        <v>668</v>
      </c>
      <c r="G129" s="1570" t="s">
        <v>583</v>
      </c>
      <c r="H129" s="1570" t="s">
        <v>728</v>
      </c>
      <c r="I129" s="1570" t="s">
        <v>525</v>
      </c>
      <c r="J129" s="1570" t="s">
        <v>534</v>
      </c>
      <c r="K129" s="1586" t="s">
        <v>675</v>
      </c>
      <c r="L129" s="1586" t="s">
        <v>425</v>
      </c>
      <c r="M129" s="1545" t="s">
        <v>423</v>
      </c>
      <c r="N129" s="1586" t="s">
        <v>426</v>
      </c>
      <c r="O129" s="1586" t="s">
        <v>427</v>
      </c>
      <c r="P129" s="1586" t="s">
        <v>749</v>
      </c>
      <c r="Q129" s="1586" t="s">
        <v>751</v>
      </c>
      <c r="R129" s="1570" t="s">
        <v>753</v>
      </c>
      <c r="S129" s="1586" t="s">
        <v>432</v>
      </c>
      <c r="T129" s="1586" t="s">
        <v>755</v>
      </c>
      <c r="U129" s="1570" t="s">
        <v>551</v>
      </c>
      <c r="V129" s="1570" t="s">
        <v>530</v>
      </c>
      <c r="W129" s="1570" t="s">
        <v>528</v>
      </c>
      <c r="X129" s="1586" t="s">
        <v>532</v>
      </c>
      <c r="Y129" s="1586" t="s">
        <v>526</v>
      </c>
      <c r="Z129" s="1586" t="s">
        <v>533</v>
      </c>
      <c r="AA129" s="1570" t="s">
        <v>538</v>
      </c>
      <c r="AB129" s="1570" t="s">
        <v>542</v>
      </c>
      <c r="AC129" s="1570" t="s">
        <v>548</v>
      </c>
      <c r="AD129" s="1586" t="s">
        <v>761</v>
      </c>
      <c r="AE129" s="1635" t="s">
        <v>763</v>
      </c>
      <c r="AF129" s="1636"/>
      <c r="AG129" s="1636"/>
      <c r="AH129" s="1636"/>
      <c r="AI129" s="1636"/>
      <c r="AJ129" s="1636"/>
      <c r="AK129" s="1636"/>
    </row>
    <row r="130" ht="15.0" customHeight="1">
      <c r="A130" s="1585" t="s">
        <v>4</v>
      </c>
      <c r="B130" s="1589" t="s">
        <v>453</v>
      </c>
      <c r="C130" s="1577" t="s">
        <v>28</v>
      </c>
      <c r="D130" s="1589" t="s">
        <v>453</v>
      </c>
      <c r="E130" s="1589" t="s">
        <v>453</v>
      </c>
      <c r="F130" s="1590" t="s">
        <v>28</v>
      </c>
      <c r="G130" s="1576" t="s">
        <v>35</v>
      </c>
      <c r="H130" s="1577" t="s">
        <v>35</v>
      </c>
      <c r="I130" s="1577" t="s">
        <v>35</v>
      </c>
      <c r="J130" s="1577" t="s">
        <v>81</v>
      </c>
      <c r="K130" s="1590" t="s">
        <v>126</v>
      </c>
      <c r="L130" s="1590" t="s">
        <v>179</v>
      </c>
      <c r="M130" s="1522" t="s">
        <v>179</v>
      </c>
      <c r="N130" s="1590" t="s">
        <v>126</v>
      </c>
      <c r="O130" s="1590" t="s">
        <v>126</v>
      </c>
      <c r="P130" s="1590" t="s">
        <v>28</v>
      </c>
      <c r="Q130" s="1590" t="s">
        <v>126</v>
      </c>
      <c r="R130" s="1577" t="s">
        <v>126</v>
      </c>
      <c r="S130" s="1590" t="s">
        <v>126</v>
      </c>
      <c r="T130" s="1590" t="s">
        <v>35</v>
      </c>
      <c r="U130" s="1577" t="s">
        <v>28</v>
      </c>
      <c r="V130" s="1577" t="s">
        <v>59</v>
      </c>
      <c r="W130" s="1577" t="s">
        <v>71</v>
      </c>
      <c r="X130" s="1590" t="s">
        <v>59</v>
      </c>
      <c r="Y130" s="1590" t="s">
        <v>71</v>
      </c>
      <c r="Z130" s="1590" t="s">
        <v>59</v>
      </c>
      <c r="AA130" s="1577" t="s">
        <v>539</v>
      </c>
      <c r="AB130" s="1577" t="s">
        <v>539</v>
      </c>
      <c r="AC130" s="1577" t="s">
        <v>59</v>
      </c>
      <c r="AD130" s="1590" t="s">
        <v>110</v>
      </c>
      <c r="AE130" s="1591" t="s">
        <v>35</v>
      </c>
      <c r="AF130" s="760"/>
      <c r="AG130" s="760"/>
      <c r="AH130" s="760"/>
      <c r="AI130" s="760"/>
      <c r="AJ130" s="760"/>
      <c r="AK130" s="760"/>
    </row>
    <row r="131" ht="15.0" customHeight="1">
      <c r="A131" s="1529"/>
      <c r="B131" s="1578">
        <v>70002.0</v>
      </c>
      <c r="C131" s="1538" t="s">
        <v>54</v>
      </c>
      <c r="D131" s="1539">
        <v>302.0</v>
      </c>
      <c r="E131" s="1539">
        <v>102.0</v>
      </c>
      <c r="F131" s="1539" t="s">
        <v>2036</v>
      </c>
      <c r="G131" s="1581">
        <v>45926.0</v>
      </c>
      <c r="H131" s="1581">
        <v>45929.0</v>
      </c>
      <c r="I131" s="1581">
        <v>47104.0</v>
      </c>
      <c r="J131" s="1539" t="s">
        <v>83</v>
      </c>
      <c r="K131" s="1549">
        <v>3.05E8</v>
      </c>
      <c r="L131" s="1592">
        <v>98.5</v>
      </c>
      <c r="M131" s="1592">
        <v>99.86</v>
      </c>
      <c r="N131" s="1539">
        <v>0.0</v>
      </c>
      <c r="O131" s="1592">
        <v>98.5</v>
      </c>
      <c r="P131" s="1648" t="s">
        <v>1392</v>
      </c>
      <c r="Q131" s="1593">
        <f>(M131/100)*K131</f>
        <v>304573000</v>
      </c>
      <c r="R131" s="1593">
        <f>(L131/100)*K131</f>
        <v>300425000</v>
      </c>
      <c r="S131" s="1593" t="str">
        <f>if(P131="AMC","",(O131/100)*K131)</f>
        <v/>
      </c>
      <c r="T131" s="1594">
        <v>45825.0</v>
      </c>
      <c r="U131" s="1539" t="s">
        <v>131</v>
      </c>
      <c r="V131" s="1541" t="str">
        <f>" "</f>
        <v> </v>
      </c>
      <c r="W131" s="1539">
        <v>0.0</v>
      </c>
      <c r="X131" s="1539" t="s">
        <v>76</v>
      </c>
      <c r="Y131" s="1539">
        <v>2.875</v>
      </c>
      <c r="Z131" s="1539" t="s">
        <v>79</v>
      </c>
      <c r="AA131" s="1539" t="s">
        <v>1013</v>
      </c>
      <c r="AB131" s="1539" t="s">
        <v>1014</v>
      </c>
      <c r="AC131" s="1539" t="s">
        <v>143</v>
      </c>
      <c r="AD131" s="1618">
        <v>45930.0</v>
      </c>
      <c r="AE131" s="1618">
        <v>45930.0</v>
      </c>
      <c r="AF131" s="1529"/>
      <c r="AG131" s="1529"/>
      <c r="AH131" s="1529"/>
      <c r="AI131" s="1529"/>
      <c r="AJ131" s="1529"/>
      <c r="AK131" s="1529"/>
    </row>
    <row r="134">
      <c r="A134" s="1649" t="s">
        <v>242</v>
      </c>
      <c r="B134" s="1227"/>
      <c r="C134" s="1227"/>
      <c r="D134" s="1227"/>
      <c r="E134" s="1227"/>
      <c r="F134" s="1227"/>
      <c r="G134" s="1227"/>
      <c r="H134" s="1227"/>
      <c r="I134" s="1227"/>
      <c r="J134" s="1227"/>
      <c r="K134" s="1227"/>
      <c r="L134" s="1227"/>
      <c r="M134" s="1227"/>
      <c r="N134" s="1650"/>
      <c r="O134" s="1650"/>
      <c r="P134" s="1227"/>
      <c r="Q134" s="1227"/>
      <c r="R134" s="1227"/>
      <c r="S134" s="1227"/>
      <c r="T134" s="1227"/>
      <c r="U134" s="1227"/>
      <c r="V134" s="1227"/>
      <c r="W134" s="1227"/>
      <c r="X134" s="1227"/>
      <c r="Y134" s="1227"/>
      <c r="Z134" s="1227"/>
      <c r="AA134" s="1227"/>
      <c r="AB134" s="1227"/>
      <c r="AC134" s="1227"/>
      <c r="AD134" s="1227"/>
      <c r="AE134" s="1227"/>
    </row>
    <row r="135">
      <c r="A135" s="1651" t="s">
        <v>3</v>
      </c>
      <c r="B135" s="1555" t="s">
        <v>765</v>
      </c>
      <c r="C135" s="1555" t="s">
        <v>514</v>
      </c>
      <c r="D135" s="1555" t="s">
        <v>556</v>
      </c>
      <c r="E135" s="1555" t="s">
        <v>769</v>
      </c>
      <c r="F135" s="1555" t="s">
        <v>525</v>
      </c>
      <c r="G135" s="1652" t="s">
        <v>534</v>
      </c>
      <c r="H135" s="1555" t="s">
        <v>675</v>
      </c>
      <c r="I135" s="1555" t="s">
        <v>773</v>
      </c>
      <c r="J135" s="1555" t="s">
        <v>775</v>
      </c>
      <c r="K135" s="1555" t="s">
        <v>777</v>
      </c>
      <c r="L135" s="1555" t="s">
        <v>779</v>
      </c>
      <c r="M135" s="1652" t="s">
        <v>431</v>
      </c>
      <c r="N135" s="1555" t="s">
        <v>751</v>
      </c>
      <c r="O135" s="1555" t="s">
        <v>763</v>
      </c>
      <c r="P135" s="1555" t="s">
        <v>425</v>
      </c>
      <c r="Q135" s="1555" t="s">
        <v>426</v>
      </c>
      <c r="R135" s="1555" t="s">
        <v>427</v>
      </c>
      <c r="S135" s="1555" t="s">
        <v>432</v>
      </c>
      <c r="T135" s="1555" t="s">
        <v>787</v>
      </c>
      <c r="U135" s="1555" t="s">
        <v>789</v>
      </c>
      <c r="V135" s="1555" t="s">
        <v>548</v>
      </c>
      <c r="W135" s="1555" t="s">
        <v>761</v>
      </c>
      <c r="X135" s="281" t="s">
        <v>793</v>
      </c>
      <c r="Y135" s="65"/>
      <c r="Z135" s="65"/>
      <c r="AA135" s="65"/>
      <c r="AB135" s="65"/>
      <c r="AC135" s="65"/>
      <c r="AD135" s="65"/>
      <c r="AE135" s="65"/>
      <c r="AF135" s="65"/>
      <c r="AG135" s="65"/>
      <c r="AH135" s="65"/>
      <c r="AI135" s="65"/>
      <c r="AJ135" s="65"/>
      <c r="AK135" s="65"/>
    </row>
    <row r="136">
      <c r="A136" s="1651" t="s">
        <v>4</v>
      </c>
      <c r="B136" s="1653" t="s">
        <v>453</v>
      </c>
      <c r="C136" s="1560" t="s">
        <v>28</v>
      </c>
      <c r="D136" s="1653" t="s">
        <v>453</v>
      </c>
      <c r="E136" s="1560" t="s">
        <v>35</v>
      </c>
      <c r="F136" s="1560" t="s">
        <v>35</v>
      </c>
      <c r="G136" s="1654" t="s">
        <v>81</v>
      </c>
      <c r="H136" s="1560" t="s">
        <v>126</v>
      </c>
      <c r="I136" s="1560" t="s">
        <v>126</v>
      </c>
      <c r="J136" s="1560" t="s">
        <v>126</v>
      </c>
      <c r="K136" s="1560" t="s">
        <v>126</v>
      </c>
      <c r="L136" s="1560" t="s">
        <v>126</v>
      </c>
      <c r="M136" s="1560" t="s">
        <v>781</v>
      </c>
      <c r="N136" s="1560" t="s">
        <v>126</v>
      </c>
      <c r="O136" s="1560" t="s">
        <v>35</v>
      </c>
      <c r="P136" s="1560" t="s">
        <v>781</v>
      </c>
      <c r="Q136" s="1560" t="s">
        <v>126</v>
      </c>
      <c r="R136" s="1560" t="s">
        <v>126</v>
      </c>
      <c r="S136" s="1560" t="s">
        <v>126</v>
      </c>
      <c r="T136" s="1560" t="s">
        <v>126</v>
      </c>
      <c r="U136" s="1560" t="s">
        <v>126</v>
      </c>
      <c r="V136" s="1560" t="s">
        <v>59</v>
      </c>
      <c r="W136" s="1560" t="s">
        <v>110</v>
      </c>
      <c r="X136" s="22" t="s">
        <v>71</v>
      </c>
    </row>
    <row r="137">
      <c r="B137" s="1655">
        <v>8.0</v>
      </c>
      <c r="C137" s="1593" t="s">
        <v>54</v>
      </c>
      <c r="D137" s="1593">
        <v>302.0</v>
      </c>
      <c r="E137" s="1656">
        <v>43294.0</v>
      </c>
      <c r="F137" s="1656">
        <v>47104.0</v>
      </c>
      <c r="G137" s="1593" t="s">
        <v>83</v>
      </c>
      <c r="H137" s="1657">
        <v>3.05E8</v>
      </c>
      <c r="I137" s="1593">
        <v>0.0</v>
      </c>
      <c r="J137" s="1658">
        <v>0.0</v>
      </c>
      <c r="K137" s="1657">
        <v>3.05E8</v>
      </c>
      <c r="L137" s="1658">
        <v>0.0</v>
      </c>
      <c r="M137" s="1634">
        <f>M131</f>
        <v>99.86</v>
      </c>
      <c r="N137" s="1659">
        <f>M137%*K137</f>
        <v>304573000</v>
      </c>
      <c r="O137" s="1656">
        <v>45930.0</v>
      </c>
      <c r="P137" s="1634">
        <f>L131</f>
        <v>98.5</v>
      </c>
      <c r="Q137" s="1659">
        <v>0.0</v>
      </c>
      <c r="R137" s="1659">
        <f>O131</f>
        <v>98.5</v>
      </c>
      <c r="S137" s="1659">
        <f>P137%*H137</f>
        <v>300425000</v>
      </c>
      <c r="T137" s="1658">
        <v>0.0</v>
      </c>
      <c r="U137" s="1659">
        <v>0.0</v>
      </c>
      <c r="V137" s="1658" t="s">
        <v>143</v>
      </c>
      <c r="W137" s="1660">
        <v>45930.458333333336</v>
      </c>
      <c r="X137" s="1661">
        <v>1.17</v>
      </c>
    </row>
    <row r="138">
      <c r="N138" s="579"/>
      <c r="O138" s="1662"/>
      <c r="P138" s="1633"/>
      <c r="Q138" s="579"/>
      <c r="R138" s="579"/>
      <c r="S138" s="579"/>
      <c r="U138" s="579"/>
    </row>
    <row r="140">
      <c r="A140" s="1619" t="s">
        <v>443</v>
      </c>
      <c r="B140" s="893"/>
      <c r="C140" s="893"/>
      <c r="D140" s="893"/>
      <c r="E140" s="893"/>
      <c r="F140" s="893"/>
      <c r="G140" s="893"/>
      <c r="H140" s="893"/>
      <c r="I140" s="893"/>
      <c r="J140" s="893"/>
      <c r="K140" s="893"/>
      <c r="L140" s="893"/>
      <c r="M140" s="893"/>
      <c r="N140" s="893"/>
    </row>
    <row r="141">
      <c r="A141" s="1643" t="s">
        <v>3</v>
      </c>
      <c r="B141" s="1644" t="s">
        <v>853</v>
      </c>
      <c r="C141" s="1644" t="s">
        <v>720</v>
      </c>
      <c r="D141" s="1644" t="s">
        <v>7</v>
      </c>
      <c r="E141" s="1644" t="s">
        <v>663</v>
      </c>
      <c r="F141" s="1644" t="s">
        <v>843</v>
      </c>
      <c r="G141" s="1644" t="s">
        <v>863</v>
      </c>
      <c r="H141" s="1644" t="s">
        <v>444</v>
      </c>
      <c r="I141" s="1644" t="s">
        <v>869</v>
      </c>
      <c r="J141" s="1644" t="s">
        <v>585</v>
      </c>
      <c r="K141" s="1644" t="s">
        <v>561</v>
      </c>
      <c r="L141" s="1644" t="s">
        <v>875</v>
      </c>
      <c r="M141" s="1644" t="s">
        <v>879</v>
      </c>
      <c r="N141" s="1644" t="s">
        <v>882</v>
      </c>
      <c r="O141" s="1589" t="s">
        <v>885</v>
      </c>
      <c r="P141" s="1589" t="s">
        <v>890</v>
      </c>
      <c r="Q141" s="1589" t="s">
        <v>894</v>
      </c>
      <c r="R141" s="1589" t="s">
        <v>897</v>
      </c>
      <c r="S141" s="1586" t="s">
        <v>900</v>
      </c>
      <c r="T141" s="65"/>
      <c r="U141" s="65"/>
      <c r="V141" s="65"/>
      <c r="W141" s="65"/>
      <c r="X141" s="65"/>
      <c r="Y141" s="65"/>
      <c r="Z141" s="65"/>
      <c r="AA141" s="65"/>
      <c r="AB141" s="65"/>
      <c r="AC141" s="65"/>
      <c r="AD141" s="65"/>
      <c r="AE141" s="65"/>
      <c r="AF141" s="65"/>
      <c r="AG141" s="65"/>
      <c r="AH141" s="65"/>
      <c r="AI141" s="65"/>
      <c r="AJ141" s="65"/>
      <c r="AK141" s="65"/>
    </row>
    <row r="142">
      <c r="A142" s="1620" t="s">
        <v>4</v>
      </c>
      <c r="B142" s="1621" t="s">
        <v>453</v>
      </c>
      <c r="C142" s="1621" t="s">
        <v>453</v>
      </c>
      <c r="D142" s="1621" t="s">
        <v>453</v>
      </c>
      <c r="E142" s="1621" t="s">
        <v>453</v>
      </c>
      <c r="F142" s="1622" t="s">
        <v>81</v>
      </c>
      <c r="G142" s="1622" t="s">
        <v>49</v>
      </c>
      <c r="H142" s="1622" t="s">
        <v>126</v>
      </c>
      <c r="I142" s="1621" t="s">
        <v>126</v>
      </c>
      <c r="J142" s="1622" t="s">
        <v>35</v>
      </c>
      <c r="K142" s="1622" t="s">
        <v>110</v>
      </c>
      <c r="L142" s="1622" t="s">
        <v>59</v>
      </c>
      <c r="M142" s="1621" t="s">
        <v>126</v>
      </c>
      <c r="N142" s="1621" t="s">
        <v>126</v>
      </c>
      <c r="O142" s="1589" t="s">
        <v>886</v>
      </c>
      <c r="P142" s="1589" t="s">
        <v>891</v>
      </c>
      <c r="Q142" s="1589" t="s">
        <v>28</v>
      </c>
      <c r="R142" s="1589" t="s">
        <v>898</v>
      </c>
      <c r="S142" s="1589" t="s">
        <v>59</v>
      </c>
    </row>
    <row r="143">
      <c r="A143" s="1623"/>
      <c r="B143" s="1663">
        <f t="shared" ref="B143:L143" si="2">B97</f>
        <v>3</v>
      </c>
      <c r="C143" s="1663">
        <f t="shared" si="2"/>
        <v>2</v>
      </c>
      <c r="D143" s="1663">
        <f t="shared" si="2"/>
        <v>102</v>
      </c>
      <c r="E143" s="1664">
        <f t="shared" si="2"/>
        <v>70002</v>
      </c>
      <c r="F143" s="1624" t="str">
        <f t="shared" si="2"/>
        <v>THB</v>
      </c>
      <c r="G143" s="1624" t="str">
        <f t="shared" si="2"/>
        <v>RECEIVE</v>
      </c>
      <c r="H143" s="1626">
        <f t="shared" si="2"/>
        <v>5500000</v>
      </c>
      <c r="I143" s="1627">
        <f t="shared" si="2"/>
        <v>5500000</v>
      </c>
      <c r="J143" s="1628">
        <f t="shared" si="2"/>
        <v>45930</v>
      </c>
      <c r="K143" s="1629">
        <f t="shared" si="2"/>
        <v>45930.625</v>
      </c>
      <c r="L143" s="1624" t="str">
        <f t="shared" si="2"/>
        <v>IB-MARGIN-KBANK-001</v>
      </c>
      <c r="M143" s="1627"/>
      <c r="N143" s="1626"/>
      <c r="O143" s="1614"/>
      <c r="P143" s="1614"/>
      <c r="Q143" s="1614"/>
      <c r="R143" s="1615"/>
      <c r="S143" s="1562" t="s">
        <v>2039</v>
      </c>
      <c r="T143" s="1529"/>
      <c r="U143" s="1529"/>
      <c r="V143" s="1529"/>
      <c r="W143" s="1529"/>
      <c r="X143" s="1529"/>
      <c r="Y143" s="1529"/>
      <c r="Z143" s="1529"/>
      <c r="AA143" s="1529"/>
      <c r="AB143" s="1529"/>
      <c r="AC143" s="1529"/>
      <c r="AD143" s="1529"/>
      <c r="AE143" s="1529"/>
      <c r="AF143" s="1529"/>
      <c r="AG143" s="1529"/>
      <c r="AH143" s="1529"/>
      <c r="AI143" s="1529"/>
      <c r="AJ143" s="1529"/>
      <c r="AK143" s="1529"/>
    </row>
    <row r="144">
      <c r="B144" s="1663">
        <v>4.0</v>
      </c>
      <c r="C144" s="1663">
        <v>2.0</v>
      </c>
      <c r="D144" s="1663">
        <v>102.0</v>
      </c>
      <c r="E144" s="1664">
        <v>70002.0</v>
      </c>
      <c r="F144" s="1624" t="s">
        <v>83</v>
      </c>
      <c r="G144" s="1624" t="s">
        <v>865</v>
      </c>
      <c r="H144" s="1626">
        <v>-5500000.0</v>
      </c>
      <c r="I144" s="1627">
        <v>0.0</v>
      </c>
      <c r="J144" s="1628">
        <v>45936.0</v>
      </c>
      <c r="K144" s="1629">
        <v>45936.416666666664</v>
      </c>
      <c r="L144" s="1624" t="s">
        <v>2064</v>
      </c>
      <c r="M144" s="1627"/>
      <c r="N144" s="1626"/>
      <c r="O144" s="1614"/>
      <c r="P144" s="1614"/>
      <c r="Q144" s="1614"/>
      <c r="R144" s="1615"/>
      <c r="S144" s="1562" t="s">
        <v>2039</v>
      </c>
    </row>
  </sheetData>
  <drawing r:id="rId4"/>
  <legacyDrawing r:id="rId5"/>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20.38"/>
    <col customWidth="1" min="7" max="7" width="18.25"/>
    <col customWidth="1" min="8" max="8" width="20.75"/>
    <col customWidth="1" min="9" max="9" width="18.63"/>
    <col customWidth="1" min="10" max="10" width="18.25"/>
    <col customWidth="1" min="11" max="11" width="14.0"/>
    <col customWidth="1" min="12" max="12" width="16.63"/>
    <col customWidth="1" min="13" max="13" width="24.63"/>
    <col customWidth="1" min="15" max="15" width="22.25"/>
    <col customWidth="1" min="23" max="23" width="19.63"/>
  </cols>
  <sheetData>
    <row r="1">
      <c r="A1" s="281" t="s">
        <v>2026</v>
      </c>
    </row>
    <row r="2">
      <c r="A2" s="281" t="s">
        <v>2043</v>
      </c>
      <c r="B2" s="281" t="s">
        <v>2044</v>
      </c>
    </row>
    <row r="3">
      <c r="A3" s="281" t="s">
        <v>2029</v>
      </c>
      <c r="B3" s="281" t="s">
        <v>2069</v>
      </c>
    </row>
    <row r="4">
      <c r="A4" s="22" t="s">
        <v>2070</v>
      </c>
    </row>
    <row r="6">
      <c r="A6" s="1202" t="s">
        <v>1557</v>
      </c>
    </row>
    <row r="8">
      <c r="A8" s="1269" t="s">
        <v>2065</v>
      </c>
    </row>
    <row r="10">
      <c r="A10" s="22" t="s">
        <v>2066</v>
      </c>
    </row>
    <row r="11">
      <c r="A11" s="1269" t="s">
        <v>2067</v>
      </c>
    </row>
    <row r="12">
      <c r="A12" s="1258" t="s">
        <v>1561</v>
      </c>
    </row>
    <row r="13">
      <c r="A13" s="281"/>
      <c r="B13" s="281"/>
    </row>
    <row r="14">
      <c r="A14" s="1647">
        <v>45818.0</v>
      </c>
      <c r="B14" s="281" t="s">
        <v>2041</v>
      </c>
    </row>
    <row r="15">
      <c r="A15" s="1515" t="s">
        <v>2068</v>
      </c>
    </row>
    <row r="16">
      <c r="A16" s="1567" t="s">
        <v>3</v>
      </c>
      <c r="B16" s="1568" t="s">
        <v>663</v>
      </c>
      <c r="C16" s="1568" t="s">
        <v>583</v>
      </c>
      <c r="D16" s="1568" t="s">
        <v>668</v>
      </c>
      <c r="E16" s="1568" t="s">
        <v>7</v>
      </c>
      <c r="F16" s="1569" t="s">
        <v>564</v>
      </c>
      <c r="G16" s="1569" t="s">
        <v>570</v>
      </c>
      <c r="H16" s="1568" t="s">
        <v>675</v>
      </c>
      <c r="I16" s="1568" t="s">
        <v>678</v>
      </c>
      <c r="J16" s="1568" t="s">
        <v>680</v>
      </c>
      <c r="K16" s="1568" t="s">
        <v>442</v>
      </c>
      <c r="L16" s="1568" t="s">
        <v>684</v>
      </c>
      <c r="M16" s="1568" t="s">
        <v>534</v>
      </c>
      <c r="N16" s="1568" t="s">
        <v>609</v>
      </c>
      <c r="O16" s="1568" t="s">
        <v>613</v>
      </c>
      <c r="P16" s="1568" t="s">
        <v>614</v>
      </c>
      <c r="Q16" s="1568" t="s">
        <v>620</v>
      </c>
      <c r="R16" s="1568" t="s">
        <v>624</v>
      </c>
      <c r="S16" s="1568" t="s">
        <v>636</v>
      </c>
      <c r="T16" s="1568" t="s">
        <v>697</v>
      </c>
      <c r="U16" s="1568" t="s">
        <v>644</v>
      </c>
      <c r="V16" s="1569" t="s">
        <v>700</v>
      </c>
      <c r="W16" s="1569" t="s">
        <v>703</v>
      </c>
      <c r="X16" s="1568" t="s">
        <v>548</v>
      </c>
      <c r="Y16" s="1570" t="s">
        <v>640</v>
      </c>
      <c r="Z16" s="1570" t="s">
        <v>426</v>
      </c>
      <c r="AA16" s="518" t="s">
        <v>452</v>
      </c>
      <c r="AB16" s="1518"/>
      <c r="AC16" s="1518"/>
      <c r="AD16" s="1518"/>
      <c r="AE16" s="1518"/>
    </row>
    <row r="17">
      <c r="A17" s="1571" t="s">
        <v>4</v>
      </c>
      <c r="B17" s="1572" t="s">
        <v>453</v>
      </c>
      <c r="C17" s="1573" t="s">
        <v>110</v>
      </c>
      <c r="D17" s="1573" t="s">
        <v>59</v>
      </c>
      <c r="E17" s="1572" t="s">
        <v>453</v>
      </c>
      <c r="F17" s="1574" t="s">
        <v>565</v>
      </c>
      <c r="G17" s="1575" t="s">
        <v>453</v>
      </c>
      <c r="H17" s="1573" t="s">
        <v>126</v>
      </c>
      <c r="I17" s="1573" t="s">
        <v>35</v>
      </c>
      <c r="J17" s="1573" t="s">
        <v>35</v>
      </c>
      <c r="K17" s="1573" t="s">
        <v>126</v>
      </c>
      <c r="L17" s="1573" t="s">
        <v>126</v>
      </c>
      <c r="M17" s="1573" t="s">
        <v>81</v>
      </c>
      <c r="N17" s="1573" t="s">
        <v>59</v>
      </c>
      <c r="O17" s="1573" t="s">
        <v>28</v>
      </c>
      <c r="P17" s="1573" t="s">
        <v>71</v>
      </c>
      <c r="Q17" s="1573" t="s">
        <v>59</v>
      </c>
      <c r="R17" s="1573" t="s">
        <v>71</v>
      </c>
      <c r="S17" s="1573" t="s">
        <v>59</v>
      </c>
      <c r="T17" s="1573" t="s">
        <v>71</v>
      </c>
      <c r="U17" s="1573" t="s">
        <v>8</v>
      </c>
      <c r="V17" s="1574" t="s">
        <v>91</v>
      </c>
      <c r="W17" s="1574" t="s">
        <v>91</v>
      </c>
      <c r="X17" s="1573" t="s">
        <v>59</v>
      </c>
      <c r="Y17" s="1576" t="s">
        <v>453</v>
      </c>
      <c r="Z17" s="1577" t="s">
        <v>126</v>
      </c>
      <c r="AA17" s="1665" t="s">
        <v>453</v>
      </c>
      <c r="AB17" s="512"/>
      <c r="AC17" s="512"/>
      <c r="AD17" s="512"/>
      <c r="AE17" s="512"/>
    </row>
    <row r="18">
      <c r="A18" s="1528"/>
      <c r="B18" s="1578">
        <v>70002.0</v>
      </c>
      <c r="C18" s="1579">
        <v>45926.0</v>
      </c>
      <c r="D18" s="1539" t="s">
        <v>1401</v>
      </c>
      <c r="E18" s="1539">
        <v>101.0</v>
      </c>
      <c r="F18" s="1580" t="s">
        <v>567</v>
      </c>
      <c r="G18" s="1580">
        <v>20002.0</v>
      </c>
      <c r="H18" s="1549">
        <v>3.0E8</v>
      </c>
      <c r="I18" s="1581">
        <v>45929.0</v>
      </c>
      <c r="J18" s="1581">
        <v>45936.0</v>
      </c>
      <c r="K18" s="1549">
        <v>3.0E8</v>
      </c>
      <c r="L18" s="1634">
        <v>3.0011621917808217E8</v>
      </c>
      <c r="M18" s="1582" t="s">
        <v>83</v>
      </c>
      <c r="N18" s="1582" t="str">
        <f>CONCAT(Q18,B18)</f>
        <v>FIX70002</v>
      </c>
      <c r="O18" s="1582" t="s">
        <v>131</v>
      </c>
      <c r="P18" s="1539">
        <v>2.02</v>
      </c>
      <c r="Q18" s="1582" t="s">
        <v>693</v>
      </c>
      <c r="R18" s="1582" t="str">
        <f>""</f>
        <v/>
      </c>
      <c r="S18" s="1582" t="s">
        <v>79</v>
      </c>
      <c r="T18" s="1539">
        <v>2.02</v>
      </c>
      <c r="U18" s="1539">
        <v>7.0</v>
      </c>
      <c r="V18" s="1582" t="b">
        <v>0</v>
      </c>
      <c r="W18" s="1582" t="b">
        <v>1</v>
      </c>
      <c r="X18" s="1583" t="s">
        <v>1003</v>
      </c>
      <c r="Y18" s="1539">
        <v>1002.0</v>
      </c>
      <c r="Z18" s="1539">
        <v>0.0</v>
      </c>
      <c r="AA18" s="522" t="s">
        <v>1131</v>
      </c>
      <c r="AB18" s="1529"/>
      <c r="AC18" s="1529"/>
      <c r="AD18" s="1529"/>
      <c r="AE18" s="1529"/>
    </row>
    <row r="20">
      <c r="A20" s="1270"/>
    </row>
    <row r="21">
      <c r="A21" s="1617" t="s">
        <v>2069</v>
      </c>
      <c r="B21" s="1617" t="s">
        <v>2029</v>
      </c>
    </row>
    <row r="22">
      <c r="A22" s="1515" t="s">
        <v>147</v>
      </c>
    </row>
    <row r="23">
      <c r="A23" s="1567" t="s">
        <v>3</v>
      </c>
      <c r="B23" s="1568" t="s">
        <v>663</v>
      </c>
      <c r="C23" s="1568" t="s">
        <v>583</v>
      </c>
      <c r="D23" s="1568" t="s">
        <v>668</v>
      </c>
      <c r="E23" s="1568" t="s">
        <v>7</v>
      </c>
      <c r="F23" s="1569" t="s">
        <v>564</v>
      </c>
      <c r="G23" s="1569" t="s">
        <v>570</v>
      </c>
      <c r="H23" s="1568" t="s">
        <v>675</v>
      </c>
      <c r="I23" s="1568" t="s">
        <v>678</v>
      </c>
      <c r="J23" s="1568" t="s">
        <v>680</v>
      </c>
      <c r="K23" s="1568" t="s">
        <v>442</v>
      </c>
      <c r="L23" s="1568" t="s">
        <v>684</v>
      </c>
      <c r="M23" s="1568" t="s">
        <v>534</v>
      </c>
      <c r="N23" s="1568" t="s">
        <v>609</v>
      </c>
      <c r="O23" s="1568" t="s">
        <v>613</v>
      </c>
      <c r="P23" s="1568" t="s">
        <v>614</v>
      </c>
      <c r="Q23" s="1568" t="s">
        <v>620</v>
      </c>
      <c r="R23" s="1568" t="s">
        <v>624</v>
      </c>
      <c r="S23" s="1568" t="s">
        <v>636</v>
      </c>
      <c r="T23" s="1568" t="s">
        <v>697</v>
      </c>
      <c r="U23" s="1568" t="s">
        <v>644</v>
      </c>
      <c r="V23" s="1569" t="s">
        <v>700</v>
      </c>
      <c r="W23" s="1569" t="s">
        <v>703</v>
      </c>
      <c r="X23" s="1568" t="s">
        <v>548</v>
      </c>
      <c r="Y23" s="1570" t="s">
        <v>640</v>
      </c>
      <c r="Z23" s="1570" t="s">
        <v>426</v>
      </c>
      <c r="AA23" s="518" t="s">
        <v>452</v>
      </c>
      <c r="AB23" s="1518"/>
      <c r="AC23" s="1518"/>
      <c r="AD23" s="1518"/>
      <c r="AE23" s="1518"/>
    </row>
    <row r="24">
      <c r="A24" s="1571" t="s">
        <v>4</v>
      </c>
      <c r="B24" s="1572" t="s">
        <v>453</v>
      </c>
      <c r="C24" s="1573" t="s">
        <v>110</v>
      </c>
      <c r="D24" s="1573" t="s">
        <v>59</v>
      </c>
      <c r="E24" s="1572" t="s">
        <v>453</v>
      </c>
      <c r="F24" s="1574" t="s">
        <v>565</v>
      </c>
      <c r="G24" s="1575" t="s">
        <v>453</v>
      </c>
      <c r="H24" s="1573" t="s">
        <v>126</v>
      </c>
      <c r="I24" s="1573" t="s">
        <v>35</v>
      </c>
      <c r="J24" s="1573" t="s">
        <v>35</v>
      </c>
      <c r="K24" s="1573" t="s">
        <v>126</v>
      </c>
      <c r="L24" s="1573" t="s">
        <v>126</v>
      </c>
      <c r="M24" s="1573" t="s">
        <v>81</v>
      </c>
      <c r="N24" s="1573" t="s">
        <v>59</v>
      </c>
      <c r="O24" s="1573" t="s">
        <v>28</v>
      </c>
      <c r="P24" s="1573" t="s">
        <v>71</v>
      </c>
      <c r="Q24" s="1573" t="s">
        <v>59</v>
      </c>
      <c r="R24" s="1573" t="s">
        <v>71</v>
      </c>
      <c r="S24" s="1573" t="s">
        <v>59</v>
      </c>
      <c r="T24" s="1573" t="s">
        <v>71</v>
      </c>
      <c r="U24" s="1573" t="s">
        <v>8</v>
      </c>
      <c r="V24" s="1574" t="s">
        <v>91</v>
      </c>
      <c r="W24" s="1574" t="s">
        <v>91</v>
      </c>
      <c r="X24" s="1573" t="s">
        <v>59</v>
      </c>
      <c r="Y24" s="1576" t="s">
        <v>453</v>
      </c>
      <c r="Z24" s="1577" t="s">
        <v>126</v>
      </c>
      <c r="AA24" s="1665" t="s">
        <v>453</v>
      </c>
      <c r="AB24" s="512"/>
      <c r="AC24" s="512"/>
      <c r="AD24" s="512"/>
      <c r="AE24" s="512"/>
    </row>
    <row r="25">
      <c r="B25" s="1578">
        <v>70002.0</v>
      </c>
      <c r="C25" s="1666">
        <v>45926.583333333336</v>
      </c>
      <c r="D25" s="1539" t="s">
        <v>1401</v>
      </c>
      <c r="E25" s="1539">
        <v>102.0</v>
      </c>
      <c r="F25" s="1580" t="s">
        <v>567</v>
      </c>
      <c r="G25" s="1580">
        <v>20002.0</v>
      </c>
      <c r="H25" s="1549">
        <v>3.0E8</v>
      </c>
      <c r="I25" s="1581">
        <v>45929.0</v>
      </c>
      <c r="J25" s="1581">
        <v>45936.0</v>
      </c>
      <c r="K25" s="1549">
        <v>3.0E8</v>
      </c>
      <c r="L25" s="1634">
        <v>3.0011621917808217E8</v>
      </c>
      <c r="M25" s="1582" t="s">
        <v>83</v>
      </c>
      <c r="N25" s="1582" t="str">
        <f>CONCAT(Q25,B25)</f>
        <v>FIX70002</v>
      </c>
      <c r="O25" s="1582" t="s">
        <v>131</v>
      </c>
      <c r="P25" s="1539">
        <v>2.02</v>
      </c>
      <c r="Q25" s="1582" t="s">
        <v>693</v>
      </c>
      <c r="R25" s="1582" t="str">
        <f>""</f>
        <v/>
      </c>
      <c r="S25" s="1582" t="s">
        <v>79</v>
      </c>
      <c r="T25" s="1539">
        <v>2.02</v>
      </c>
      <c r="U25" s="1539">
        <v>7.0</v>
      </c>
      <c r="V25" s="1582" t="b">
        <v>0</v>
      </c>
      <c r="W25" s="1582" t="b">
        <v>1</v>
      </c>
      <c r="X25" s="1583" t="s">
        <v>1003</v>
      </c>
      <c r="Y25" s="1539">
        <v>1002.0</v>
      </c>
      <c r="Z25" s="1539">
        <v>0.0</v>
      </c>
      <c r="AA25" s="522" t="s">
        <v>1131</v>
      </c>
    </row>
    <row r="27">
      <c r="A27" s="1617" t="s">
        <v>2069</v>
      </c>
      <c r="B27" s="1617" t="s">
        <v>2029</v>
      </c>
    </row>
    <row r="28">
      <c r="A28" s="1515" t="s">
        <v>967</v>
      </c>
    </row>
    <row r="29" ht="15.0" customHeight="1">
      <c r="A29" s="1585" t="s">
        <v>3</v>
      </c>
      <c r="B29" s="1586" t="s">
        <v>732</v>
      </c>
      <c r="C29" s="1586" t="s">
        <v>514</v>
      </c>
      <c r="D29" s="1586" t="s">
        <v>556</v>
      </c>
      <c r="E29" s="1586" t="s">
        <v>7</v>
      </c>
      <c r="F29" s="1586" t="s">
        <v>668</v>
      </c>
      <c r="G29" s="1570" t="s">
        <v>583</v>
      </c>
      <c r="H29" s="1570" t="s">
        <v>728</v>
      </c>
      <c r="I29" s="1570" t="s">
        <v>525</v>
      </c>
      <c r="J29" s="1570" t="s">
        <v>534</v>
      </c>
      <c r="K29" s="1586" t="s">
        <v>675</v>
      </c>
      <c r="L29" s="1586" t="s">
        <v>425</v>
      </c>
      <c r="M29" s="1545" t="s">
        <v>423</v>
      </c>
      <c r="N29" s="1586" t="s">
        <v>426</v>
      </c>
      <c r="O29" s="1586" t="s">
        <v>427</v>
      </c>
      <c r="P29" s="1586" t="s">
        <v>749</v>
      </c>
      <c r="Q29" s="1586" t="s">
        <v>751</v>
      </c>
      <c r="R29" s="1570" t="s">
        <v>753</v>
      </c>
      <c r="S29" s="1586" t="s">
        <v>432</v>
      </c>
      <c r="T29" s="1586" t="s">
        <v>755</v>
      </c>
      <c r="U29" s="1570" t="s">
        <v>551</v>
      </c>
      <c r="V29" s="1570" t="s">
        <v>530</v>
      </c>
      <c r="W29" s="1570" t="s">
        <v>528</v>
      </c>
      <c r="X29" s="1586" t="s">
        <v>532</v>
      </c>
      <c r="Y29" s="1586" t="s">
        <v>526</v>
      </c>
      <c r="Z29" s="1586" t="s">
        <v>533</v>
      </c>
      <c r="AA29" s="1570" t="s">
        <v>538</v>
      </c>
      <c r="AB29" s="1570" t="s">
        <v>542</v>
      </c>
      <c r="AC29" s="1570" t="s">
        <v>548</v>
      </c>
      <c r="AD29" s="1586" t="s">
        <v>761</v>
      </c>
      <c r="AE29" s="1587" t="s">
        <v>763</v>
      </c>
    </row>
    <row r="30" ht="15.0" customHeight="1">
      <c r="A30" s="1585" t="s">
        <v>4</v>
      </c>
      <c r="B30" s="1589" t="s">
        <v>453</v>
      </c>
      <c r="C30" s="1577" t="s">
        <v>28</v>
      </c>
      <c r="D30" s="1589" t="s">
        <v>453</v>
      </c>
      <c r="E30" s="1589" t="s">
        <v>453</v>
      </c>
      <c r="F30" s="1590" t="s">
        <v>28</v>
      </c>
      <c r="G30" s="1576" t="s">
        <v>35</v>
      </c>
      <c r="H30" s="1577" t="s">
        <v>35</v>
      </c>
      <c r="I30" s="1577" t="s">
        <v>35</v>
      </c>
      <c r="J30" s="1577" t="s">
        <v>81</v>
      </c>
      <c r="K30" s="1590" t="s">
        <v>126</v>
      </c>
      <c r="L30" s="1590" t="s">
        <v>179</v>
      </c>
      <c r="M30" s="1522" t="s">
        <v>179</v>
      </c>
      <c r="N30" s="1590" t="s">
        <v>126</v>
      </c>
      <c r="O30" s="1590" t="s">
        <v>126</v>
      </c>
      <c r="P30" s="1590" t="s">
        <v>28</v>
      </c>
      <c r="Q30" s="1590" t="s">
        <v>126</v>
      </c>
      <c r="R30" s="1577" t="s">
        <v>126</v>
      </c>
      <c r="S30" s="1590" t="s">
        <v>126</v>
      </c>
      <c r="T30" s="1590" t="s">
        <v>35</v>
      </c>
      <c r="U30" s="1577" t="s">
        <v>28</v>
      </c>
      <c r="V30" s="1577" t="s">
        <v>59</v>
      </c>
      <c r="W30" s="1577" t="s">
        <v>71</v>
      </c>
      <c r="X30" s="1590" t="s">
        <v>59</v>
      </c>
      <c r="Y30" s="1590" t="s">
        <v>71</v>
      </c>
      <c r="Z30" s="1590" t="s">
        <v>59</v>
      </c>
      <c r="AA30" s="1577" t="s">
        <v>539</v>
      </c>
      <c r="AB30" s="1577" t="s">
        <v>539</v>
      </c>
      <c r="AC30" s="1577" t="s">
        <v>59</v>
      </c>
      <c r="AD30" s="1590" t="s">
        <v>110</v>
      </c>
      <c r="AE30" s="1591" t="s">
        <v>35</v>
      </c>
    </row>
    <row r="31" ht="15.0" customHeight="1">
      <c r="A31" s="1529"/>
      <c r="B31" s="1578">
        <v>70002.0</v>
      </c>
      <c r="C31" s="1538" t="s">
        <v>54</v>
      </c>
      <c r="D31" s="1539">
        <v>302.0</v>
      </c>
      <c r="E31" s="1539">
        <v>102.0</v>
      </c>
      <c r="F31" s="1539" t="s">
        <v>2036</v>
      </c>
      <c r="G31" s="1581">
        <v>45926.0</v>
      </c>
      <c r="H31" s="1581">
        <v>45929.0</v>
      </c>
      <c r="I31" s="1581">
        <v>47104.0</v>
      </c>
      <c r="J31" s="1539" t="s">
        <v>83</v>
      </c>
      <c r="K31" s="1549">
        <v>3.05E8</v>
      </c>
      <c r="L31" s="1592">
        <v>104.59</v>
      </c>
      <c r="M31" s="1592">
        <v>99.86</v>
      </c>
      <c r="N31" s="1539">
        <v>0.0</v>
      </c>
      <c r="O31" s="1592">
        <v>104.59</v>
      </c>
      <c r="P31" s="1648" t="s">
        <v>1392</v>
      </c>
      <c r="Q31" s="1593">
        <f>(M31/100)*K31</f>
        <v>304573000</v>
      </c>
      <c r="R31" s="1593">
        <f>(L31/100)*K31</f>
        <v>318999500</v>
      </c>
      <c r="S31" s="1593" t="str">
        <f>if(P31="AMC","",(O31/100)*K31)</f>
        <v/>
      </c>
      <c r="T31" s="1594">
        <v>45825.0</v>
      </c>
      <c r="U31" s="1539" t="s">
        <v>131</v>
      </c>
      <c r="V31" s="1539" t="str">
        <f>""</f>
        <v/>
      </c>
      <c r="W31" s="1539">
        <v>0.0</v>
      </c>
      <c r="X31" s="1539" t="s">
        <v>76</v>
      </c>
      <c r="Y31" s="1539">
        <v>2.875</v>
      </c>
      <c r="Z31" s="1539" t="s">
        <v>79</v>
      </c>
      <c r="AA31" s="1539" t="s">
        <v>1013</v>
      </c>
      <c r="AB31" s="1539" t="s">
        <v>1014</v>
      </c>
      <c r="AC31" s="1583" t="s">
        <v>1003</v>
      </c>
      <c r="AD31" s="1618">
        <v>45961.0</v>
      </c>
      <c r="AE31" s="1596">
        <v>45961.0</v>
      </c>
    </row>
    <row r="34">
      <c r="A34" s="1649" t="s">
        <v>242</v>
      </c>
      <c r="B34" s="1227"/>
      <c r="C34" s="1227"/>
      <c r="D34" s="1227"/>
      <c r="E34" s="1227"/>
      <c r="F34" s="1227"/>
      <c r="G34" s="1227"/>
      <c r="H34" s="1227"/>
      <c r="I34" s="1227"/>
      <c r="J34" s="1227"/>
      <c r="K34" s="1227"/>
      <c r="L34" s="1227"/>
      <c r="M34" s="1227"/>
      <c r="N34" s="1650"/>
      <c r="O34" s="1650"/>
      <c r="P34" s="1227"/>
      <c r="Q34" s="1227"/>
      <c r="R34" s="1227"/>
      <c r="S34" s="1227"/>
      <c r="T34" s="1227"/>
      <c r="U34" s="1227"/>
      <c r="V34" s="1227"/>
      <c r="W34" s="1227"/>
      <c r="X34" s="1227"/>
    </row>
    <row r="35">
      <c r="A35" s="1651" t="s">
        <v>3</v>
      </c>
      <c r="B35" s="1555" t="s">
        <v>765</v>
      </c>
      <c r="C35" s="1555" t="s">
        <v>514</v>
      </c>
      <c r="D35" s="1555" t="s">
        <v>556</v>
      </c>
      <c r="E35" s="1555" t="s">
        <v>769</v>
      </c>
      <c r="F35" s="1555" t="s">
        <v>525</v>
      </c>
      <c r="G35" s="1652" t="s">
        <v>534</v>
      </c>
      <c r="H35" s="1555" t="s">
        <v>675</v>
      </c>
      <c r="I35" s="1555" t="s">
        <v>773</v>
      </c>
      <c r="J35" s="1555" t="s">
        <v>775</v>
      </c>
      <c r="K35" s="1555" t="s">
        <v>777</v>
      </c>
      <c r="L35" s="1555" t="s">
        <v>779</v>
      </c>
      <c r="M35" s="1652" t="s">
        <v>431</v>
      </c>
      <c r="N35" s="1555" t="s">
        <v>751</v>
      </c>
      <c r="O35" s="1555" t="s">
        <v>763</v>
      </c>
      <c r="P35" s="1555" t="s">
        <v>425</v>
      </c>
      <c r="Q35" s="1555" t="s">
        <v>426</v>
      </c>
      <c r="R35" s="1555" t="s">
        <v>427</v>
      </c>
      <c r="S35" s="1555" t="s">
        <v>432</v>
      </c>
      <c r="T35" s="1555" t="s">
        <v>787</v>
      </c>
      <c r="U35" s="1555" t="s">
        <v>789</v>
      </c>
      <c r="V35" s="1555" t="s">
        <v>548</v>
      </c>
      <c r="W35" s="1555" t="s">
        <v>761</v>
      </c>
      <c r="X35" s="281" t="s">
        <v>793</v>
      </c>
      <c r="Y35" s="65"/>
      <c r="Z35" s="65"/>
      <c r="AA35" s="65"/>
      <c r="AB35" s="65"/>
      <c r="AC35" s="65"/>
      <c r="AD35" s="65"/>
      <c r="AE35" s="65"/>
    </row>
    <row r="36">
      <c r="A36" s="1651" t="s">
        <v>4</v>
      </c>
      <c r="B36" s="1653" t="s">
        <v>453</v>
      </c>
      <c r="C36" s="1560" t="s">
        <v>28</v>
      </c>
      <c r="D36" s="1653" t="s">
        <v>453</v>
      </c>
      <c r="E36" s="1560" t="s">
        <v>35</v>
      </c>
      <c r="F36" s="1560" t="s">
        <v>35</v>
      </c>
      <c r="G36" s="1654" t="s">
        <v>81</v>
      </c>
      <c r="H36" s="1560" t="s">
        <v>126</v>
      </c>
      <c r="I36" s="1560" t="s">
        <v>126</v>
      </c>
      <c r="J36" s="1560" t="s">
        <v>126</v>
      </c>
      <c r="K36" s="1560" t="s">
        <v>126</v>
      </c>
      <c r="L36" s="1560" t="s">
        <v>126</v>
      </c>
      <c r="M36" s="1560" t="s">
        <v>781</v>
      </c>
      <c r="N36" s="1560" t="s">
        <v>126</v>
      </c>
      <c r="O36" s="1560" t="s">
        <v>35</v>
      </c>
      <c r="P36" s="1560" t="s">
        <v>781</v>
      </c>
      <c r="Q36" s="1560" t="s">
        <v>126</v>
      </c>
      <c r="R36" s="1560" t="s">
        <v>126</v>
      </c>
      <c r="S36" s="1560" t="s">
        <v>126</v>
      </c>
      <c r="T36" s="1560" t="s">
        <v>126</v>
      </c>
      <c r="U36" s="1560" t="s">
        <v>126</v>
      </c>
      <c r="V36" s="1560" t="s">
        <v>59</v>
      </c>
      <c r="W36" s="1560" t="s">
        <v>110</v>
      </c>
      <c r="X36" s="22" t="s">
        <v>71</v>
      </c>
    </row>
    <row r="37">
      <c r="B37" s="1655">
        <v>8.0</v>
      </c>
      <c r="C37" s="1593" t="s">
        <v>54</v>
      </c>
      <c r="D37" s="1593">
        <v>302.0</v>
      </c>
      <c r="E37" s="1656">
        <v>43294.0</v>
      </c>
      <c r="F37" s="1656">
        <v>47104.0</v>
      </c>
      <c r="G37" s="1593" t="s">
        <v>83</v>
      </c>
      <c r="H37" s="1657">
        <v>3.05E8</v>
      </c>
      <c r="I37" s="1593">
        <v>0.0</v>
      </c>
      <c r="J37" s="1658">
        <v>0.0</v>
      </c>
      <c r="K37" s="1657">
        <v>3.05E8</v>
      </c>
      <c r="L37" s="1658">
        <v>0.0</v>
      </c>
      <c r="M37" s="1634">
        <f>M31</f>
        <v>99.86</v>
      </c>
      <c r="N37" s="1659">
        <f>M37%*K37</f>
        <v>304573000</v>
      </c>
      <c r="O37" s="1656">
        <v>45930.0</v>
      </c>
      <c r="P37" s="1634">
        <f>L31</f>
        <v>104.59</v>
      </c>
      <c r="Q37" s="1659">
        <v>0.0</v>
      </c>
      <c r="R37" s="1659">
        <f>O31</f>
        <v>104.59</v>
      </c>
      <c r="S37" s="1659">
        <v>0.0</v>
      </c>
      <c r="T37" s="1658">
        <v>0.0</v>
      </c>
      <c r="U37" s="1659">
        <v>0.0</v>
      </c>
      <c r="V37" s="1658" t="s">
        <v>143</v>
      </c>
      <c r="W37" s="1660">
        <v>45961.458333333336</v>
      </c>
      <c r="X37" s="1661">
        <v>1.368</v>
      </c>
    </row>
    <row r="41">
      <c r="A41" s="1619" t="s">
        <v>443</v>
      </c>
      <c r="B41" s="893"/>
      <c r="C41" s="893"/>
      <c r="D41" s="893"/>
      <c r="E41" s="893"/>
      <c r="F41" s="893"/>
      <c r="G41" s="893"/>
      <c r="H41" s="893"/>
      <c r="I41" s="893"/>
      <c r="J41" s="893"/>
      <c r="K41" s="893"/>
      <c r="L41" s="893"/>
      <c r="M41" s="893"/>
      <c r="N41" s="893"/>
    </row>
    <row r="42">
      <c r="A42" s="1643" t="s">
        <v>3</v>
      </c>
      <c r="B42" s="1644" t="s">
        <v>853</v>
      </c>
      <c r="C42" s="1644" t="s">
        <v>720</v>
      </c>
      <c r="D42" s="1644" t="s">
        <v>7</v>
      </c>
      <c r="E42" s="1644" t="s">
        <v>663</v>
      </c>
      <c r="F42" s="1644" t="s">
        <v>843</v>
      </c>
      <c r="G42" s="1644" t="s">
        <v>863</v>
      </c>
      <c r="H42" s="1644" t="s">
        <v>444</v>
      </c>
      <c r="I42" s="1644" t="s">
        <v>869</v>
      </c>
      <c r="J42" s="1644" t="s">
        <v>585</v>
      </c>
      <c r="K42" s="1644" t="s">
        <v>561</v>
      </c>
      <c r="L42" s="1644" t="s">
        <v>875</v>
      </c>
      <c r="M42" s="1644" t="s">
        <v>879</v>
      </c>
      <c r="N42" s="1644" t="s">
        <v>882</v>
      </c>
      <c r="O42" s="1586" t="s">
        <v>885</v>
      </c>
      <c r="P42" s="1586" t="s">
        <v>890</v>
      </c>
      <c r="Q42" s="1586" t="s">
        <v>894</v>
      </c>
      <c r="R42" s="1586" t="s">
        <v>897</v>
      </c>
    </row>
    <row r="43">
      <c r="A43" s="1620" t="s">
        <v>4</v>
      </c>
      <c r="B43" s="1621" t="s">
        <v>453</v>
      </c>
      <c r="C43" s="1621" t="s">
        <v>453</v>
      </c>
      <c r="D43" s="1621" t="s">
        <v>453</v>
      </c>
      <c r="E43" s="1621" t="s">
        <v>453</v>
      </c>
      <c r="F43" s="1622" t="s">
        <v>81</v>
      </c>
      <c r="G43" s="1622" t="s">
        <v>49</v>
      </c>
      <c r="H43" s="1622" t="s">
        <v>126</v>
      </c>
      <c r="I43" s="1621" t="s">
        <v>126</v>
      </c>
      <c r="J43" s="1622" t="s">
        <v>35</v>
      </c>
      <c r="K43" s="1622" t="s">
        <v>110</v>
      </c>
      <c r="L43" s="1622" t="s">
        <v>59</v>
      </c>
      <c r="M43" s="1621" t="s">
        <v>126</v>
      </c>
      <c r="N43" s="1621" t="s">
        <v>126</v>
      </c>
      <c r="O43" s="1589" t="s">
        <v>886</v>
      </c>
      <c r="P43" s="1589" t="s">
        <v>891</v>
      </c>
      <c r="Q43" s="1589" t="s">
        <v>28</v>
      </c>
      <c r="R43" s="1589" t="s">
        <v>898</v>
      </c>
    </row>
    <row r="44">
      <c r="A44" s="1623"/>
      <c r="B44" s="1663">
        <v>3.0</v>
      </c>
      <c r="C44" s="1663">
        <v>2.0</v>
      </c>
      <c r="D44" s="1663">
        <v>102.0</v>
      </c>
      <c r="E44" s="1664">
        <v>70002.0</v>
      </c>
      <c r="F44" s="1624" t="s">
        <v>83</v>
      </c>
      <c r="G44" s="1624" t="s">
        <v>976</v>
      </c>
      <c r="H44" s="1626">
        <v>5500000.0</v>
      </c>
      <c r="I44" s="1627">
        <v>5500000.0</v>
      </c>
      <c r="J44" s="1628">
        <v>45930.0</v>
      </c>
      <c r="K44" s="1629">
        <v>45930.625</v>
      </c>
      <c r="L44" s="1624" t="s">
        <v>2064</v>
      </c>
      <c r="M44" s="1627">
        <v>0.0</v>
      </c>
      <c r="N44" s="1626">
        <v>0.0</v>
      </c>
      <c r="O44" s="1614"/>
      <c r="P44" s="1614"/>
      <c r="Q44" s="1614"/>
      <c r="R44" s="1615"/>
    </row>
    <row r="45">
      <c r="B45" s="1663">
        <v>4.0</v>
      </c>
      <c r="C45" s="1663">
        <v>2.0</v>
      </c>
      <c r="D45" s="1663">
        <v>102.0</v>
      </c>
      <c r="E45" s="1664">
        <v>70002.0</v>
      </c>
      <c r="F45" s="1624" t="s">
        <v>83</v>
      </c>
      <c r="G45" s="1624" t="s">
        <v>865</v>
      </c>
      <c r="H45" s="1626">
        <v>-5500000.0</v>
      </c>
      <c r="I45" s="1627">
        <v>0.0</v>
      </c>
      <c r="J45" s="1628">
        <v>45936.0</v>
      </c>
      <c r="K45" s="1629">
        <v>45936.416666666664</v>
      </c>
      <c r="L45" s="1624" t="s">
        <v>2064</v>
      </c>
      <c r="M45" s="1627">
        <v>0.0</v>
      </c>
      <c r="N45" s="1626">
        <v>0.0</v>
      </c>
      <c r="O45" s="1614"/>
      <c r="P45" s="1614"/>
      <c r="Q45" s="1614"/>
      <c r="R45" s="1615"/>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20.38"/>
    <col customWidth="1" min="7" max="7" width="18.25"/>
    <col customWidth="1" min="8" max="8" width="20.75"/>
    <col customWidth="1" min="9" max="9" width="18.63"/>
    <col customWidth="1" min="10" max="10" width="18.25"/>
    <col customWidth="1" min="11" max="11" width="19.75"/>
    <col customWidth="1" min="12" max="12" width="16.63"/>
    <col customWidth="1" min="13" max="13" width="24.63"/>
    <col customWidth="1" min="14" max="14" width="26.0"/>
    <col customWidth="1" min="15" max="15" width="22.25"/>
    <col customWidth="1" min="17" max="17" width="26.25"/>
    <col customWidth="1" min="19" max="19" width="22.13"/>
    <col customWidth="1" min="20" max="20" width="28.0"/>
    <col customWidth="1" min="21" max="21" width="22.38"/>
  </cols>
  <sheetData>
    <row r="1">
      <c r="A1" s="281"/>
    </row>
    <row r="2">
      <c r="A2" s="281" t="s">
        <v>2071</v>
      </c>
      <c r="B2" s="281" t="s">
        <v>2072</v>
      </c>
    </row>
    <row r="3">
      <c r="A3" s="281" t="s">
        <v>2029</v>
      </c>
      <c r="B3" s="281" t="s">
        <v>2073</v>
      </c>
    </row>
    <row r="4">
      <c r="A4" s="22" t="s">
        <v>2074</v>
      </c>
    </row>
    <row r="6">
      <c r="A6" s="1202" t="s">
        <v>1128</v>
      </c>
    </row>
    <row r="8">
      <c r="A8" s="22" t="s">
        <v>1564</v>
      </c>
    </row>
    <row r="9">
      <c r="A9" s="22" t="s">
        <v>2075</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1131</v>
      </c>
      <c r="C13" s="1525">
        <v>102.0</v>
      </c>
      <c r="D13" s="1525" t="s">
        <v>2047</v>
      </c>
      <c r="E13" s="1525" t="s">
        <v>1133</v>
      </c>
      <c r="F13" s="1525" t="s">
        <v>20</v>
      </c>
      <c r="G13" s="1525" t="str">
        <f>"004"</f>
        <v>004</v>
      </c>
      <c r="H13" s="1525" t="s">
        <v>1135</v>
      </c>
      <c r="I13" s="1525" t="s">
        <v>1136</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row>
    <row r="19">
      <c r="A19" s="1528"/>
      <c r="B19" s="1538" t="s">
        <v>2076</v>
      </c>
      <c r="C19" s="1538" t="s">
        <v>2077</v>
      </c>
      <c r="D19" s="1538">
        <v>1.0</v>
      </c>
      <c r="E19" s="1539">
        <v>176015.0</v>
      </c>
      <c r="F19" s="1538" t="s">
        <v>65</v>
      </c>
      <c r="G19" s="1540">
        <v>40970.0</v>
      </c>
      <c r="H19" s="1540">
        <v>46738.0</v>
      </c>
      <c r="I19" s="1538">
        <v>3.58</v>
      </c>
      <c r="J19" s="1541" t="str">
        <f t="shared" ref="J19:K19" si="1">" "</f>
        <v> </v>
      </c>
      <c r="K19" s="1541" t="str">
        <f t="shared" si="1"/>
        <v> </v>
      </c>
      <c r="L19" s="1538" t="s">
        <v>76</v>
      </c>
      <c r="M19" s="1538" t="s">
        <v>79</v>
      </c>
      <c r="N19" s="1539" t="s">
        <v>83</v>
      </c>
      <c r="O19" s="1542" t="s">
        <v>86</v>
      </c>
      <c r="P19" s="1539" t="s">
        <v>89</v>
      </c>
      <c r="Q19" s="1539" t="s">
        <v>1013</v>
      </c>
      <c r="R19" s="1539" t="s">
        <v>1014</v>
      </c>
      <c r="S19" s="1539" t="b">
        <v>1</v>
      </c>
      <c r="T19" s="1539" t="b">
        <v>1</v>
      </c>
      <c r="U19" s="1539" t="s">
        <v>143</v>
      </c>
      <c r="V19" s="1630">
        <v>45987.458333333336</v>
      </c>
      <c r="W19" s="1539" t="s">
        <v>131</v>
      </c>
      <c r="X19" s="1529"/>
      <c r="Y19" s="1529"/>
      <c r="Z19" s="1529"/>
      <c r="AA19" s="1529"/>
      <c r="AB19" s="1529"/>
      <c r="AC19" s="1529"/>
      <c r="AD19" s="1529"/>
      <c r="AE19" s="1529"/>
      <c r="AF19" s="1529"/>
      <c r="AG19" s="1529"/>
      <c r="AH19" s="1529"/>
    </row>
    <row r="20">
      <c r="A20" s="60"/>
      <c r="B20" s="60"/>
    </row>
    <row r="21">
      <c r="A21" s="60"/>
      <c r="B21" s="60"/>
    </row>
    <row r="22">
      <c r="A22" s="1515" t="s">
        <v>212</v>
      </c>
    </row>
    <row r="23">
      <c r="A23" s="1544" t="s">
        <v>3</v>
      </c>
      <c r="B23" s="1545" t="s">
        <v>640</v>
      </c>
      <c r="C23" s="1545" t="s">
        <v>7</v>
      </c>
      <c r="D23" s="1545" t="s">
        <v>905</v>
      </c>
      <c r="E23" s="1545" t="s">
        <v>534</v>
      </c>
      <c r="F23" s="1545" t="s">
        <v>906</v>
      </c>
      <c r="G23" s="1545" t="s">
        <v>908</v>
      </c>
      <c r="H23" s="1545" t="s">
        <v>910</v>
      </c>
      <c r="I23" s="1545" t="s">
        <v>912</v>
      </c>
      <c r="J23" s="1546" t="s">
        <v>915</v>
      </c>
      <c r="K23" s="1547" t="s">
        <v>482</v>
      </c>
      <c r="L23" s="1413" t="s">
        <v>452</v>
      </c>
      <c r="M23" s="65"/>
      <c r="N23" s="65"/>
      <c r="O23" s="65"/>
      <c r="P23" s="65"/>
      <c r="Q23" s="65"/>
      <c r="R23" s="65"/>
      <c r="S23" s="65"/>
      <c r="T23" s="65"/>
      <c r="U23" s="65"/>
      <c r="V23" s="65"/>
      <c r="W23" s="65"/>
      <c r="X23" s="65"/>
      <c r="Y23" s="65"/>
      <c r="Z23" s="65"/>
      <c r="AA23" s="65"/>
      <c r="AB23" s="65"/>
      <c r="AC23" s="65"/>
      <c r="AD23" s="65"/>
      <c r="AE23" s="65"/>
      <c r="AF23" s="65"/>
      <c r="AG23" s="65"/>
      <c r="AH23" s="65"/>
    </row>
    <row r="24">
      <c r="A24" s="1521" t="s">
        <v>4</v>
      </c>
      <c r="B24" s="1522" t="s">
        <v>8</v>
      </c>
      <c r="C24" s="1522" t="s">
        <v>8</v>
      </c>
      <c r="D24" s="1522" t="s">
        <v>59</v>
      </c>
      <c r="E24" s="1522" t="s">
        <v>81</v>
      </c>
      <c r="F24" s="1522" t="s">
        <v>126</v>
      </c>
      <c r="G24" s="1522" t="s">
        <v>126</v>
      </c>
      <c r="H24" s="1522" t="s">
        <v>126</v>
      </c>
      <c r="I24" s="1522" t="s">
        <v>35</v>
      </c>
      <c r="J24" s="1548" t="s">
        <v>110</v>
      </c>
      <c r="K24" s="490" t="s">
        <v>35</v>
      </c>
      <c r="L24" s="495"/>
    </row>
    <row r="25">
      <c r="A25" s="1613"/>
      <c r="B25" s="1539">
        <v>1002.0</v>
      </c>
      <c r="C25" s="1539">
        <v>102.0</v>
      </c>
      <c r="D25" s="1539" t="s">
        <v>229</v>
      </c>
      <c r="E25" s="1539" t="s">
        <v>83</v>
      </c>
      <c r="F25" s="1549">
        <v>1.0E9</v>
      </c>
      <c r="G25" s="1549">
        <v>1.0E9</v>
      </c>
      <c r="H25" s="1549">
        <v>3.0E8</v>
      </c>
      <c r="I25" s="1631">
        <v>45782.0</v>
      </c>
      <c r="J25" s="1631">
        <v>45985.395833333336</v>
      </c>
      <c r="K25" s="1632">
        <f>I25</f>
        <v>45782</v>
      </c>
      <c r="L25" s="495" t="str">
        <f>B13</f>
        <v>KBANK0107536000315</v>
      </c>
      <c r="M25" s="1529"/>
      <c r="N25" s="1529"/>
      <c r="O25" s="1529"/>
      <c r="P25" s="1529"/>
      <c r="Q25" s="1529"/>
      <c r="R25" s="1529"/>
      <c r="S25" s="1529"/>
      <c r="T25" s="1529"/>
      <c r="U25" s="1529"/>
      <c r="V25" s="1529"/>
      <c r="W25" s="1529"/>
      <c r="X25" s="1529"/>
      <c r="Y25" s="1529"/>
      <c r="Z25" s="1529"/>
      <c r="AA25" s="1529"/>
      <c r="AB25" s="1529"/>
      <c r="AC25" s="1529"/>
      <c r="AD25" s="1529"/>
      <c r="AE25" s="1529"/>
      <c r="AF25" s="1529"/>
      <c r="AG25" s="1529"/>
      <c r="AH25" s="1529"/>
    </row>
    <row r="26">
      <c r="A26" s="60"/>
      <c r="B26" s="60"/>
    </row>
    <row r="27">
      <c r="A27" s="60"/>
      <c r="B27" s="60"/>
    </row>
    <row r="28">
      <c r="A28" s="1515" t="s">
        <v>965</v>
      </c>
      <c r="B28" s="1247"/>
    </row>
    <row r="29">
      <c r="A29" s="1552" t="s">
        <v>3</v>
      </c>
      <c r="B29" s="1553" t="s">
        <v>564</v>
      </c>
      <c r="C29" s="1553" t="s">
        <v>7</v>
      </c>
      <c r="D29" s="1553" t="s">
        <v>570</v>
      </c>
      <c r="E29" s="1553" t="s">
        <v>572</v>
      </c>
      <c r="F29" s="1553" t="s">
        <v>575</v>
      </c>
      <c r="G29" s="1553" t="s">
        <v>579</v>
      </c>
      <c r="H29" s="1553" t="s">
        <v>583</v>
      </c>
      <c r="I29" s="1554" t="s">
        <v>585</v>
      </c>
      <c r="J29" s="1553" t="s">
        <v>525</v>
      </c>
      <c r="K29" s="1553" t="s">
        <v>589</v>
      </c>
      <c r="L29" s="1553" t="s">
        <v>592</v>
      </c>
      <c r="M29" s="1553" t="s">
        <v>595</v>
      </c>
      <c r="N29" s="1553" t="s">
        <v>597</v>
      </c>
      <c r="O29" s="1553" t="s">
        <v>598</v>
      </c>
      <c r="P29" s="1555" t="s">
        <v>600</v>
      </c>
      <c r="Q29" s="65"/>
      <c r="R29" s="65"/>
      <c r="S29" s="65"/>
      <c r="T29" s="65"/>
      <c r="U29" s="65"/>
      <c r="V29" s="65"/>
      <c r="W29" s="65"/>
      <c r="X29" s="65"/>
      <c r="Y29" s="65"/>
      <c r="Z29" s="65"/>
      <c r="AA29" s="65"/>
      <c r="AB29" s="65"/>
      <c r="AC29" s="65"/>
      <c r="AD29" s="65"/>
      <c r="AE29" s="65"/>
      <c r="AF29" s="65"/>
      <c r="AG29" s="65"/>
      <c r="AH29" s="65"/>
    </row>
    <row r="30">
      <c r="A30" s="1556" t="s">
        <v>4</v>
      </c>
      <c r="B30" s="1557" t="s">
        <v>565</v>
      </c>
      <c r="C30" s="1558" t="s">
        <v>453</v>
      </c>
      <c r="D30" s="1558" t="s">
        <v>453</v>
      </c>
      <c r="E30" s="1557" t="s">
        <v>28</v>
      </c>
      <c r="F30" s="1557" t="s">
        <v>576</v>
      </c>
      <c r="G30" s="1557" t="s">
        <v>580</v>
      </c>
      <c r="H30" s="1557" t="s">
        <v>35</v>
      </c>
      <c r="I30" s="1559" t="s">
        <v>35</v>
      </c>
      <c r="J30" s="1557" t="s">
        <v>35</v>
      </c>
      <c r="K30" s="1557" t="s">
        <v>590</v>
      </c>
      <c r="L30" s="1558" t="s">
        <v>453</v>
      </c>
      <c r="M30" s="1557" t="s">
        <v>81</v>
      </c>
      <c r="N30" s="1557" t="s">
        <v>110</v>
      </c>
      <c r="O30" s="1557" t="s">
        <v>110</v>
      </c>
      <c r="P30" s="1560" t="s">
        <v>59</v>
      </c>
    </row>
    <row r="31">
      <c r="A31" s="60"/>
      <c r="B31" s="1561" t="s">
        <v>567</v>
      </c>
      <c r="C31" s="1562">
        <v>102.0</v>
      </c>
      <c r="D31" s="1561">
        <v>20002.0</v>
      </c>
      <c r="E31" s="1563" t="s">
        <v>574</v>
      </c>
      <c r="F31" s="1563" t="s">
        <v>578</v>
      </c>
      <c r="G31" s="1563" t="s">
        <v>582</v>
      </c>
      <c r="H31" s="1564">
        <v>45823.0</v>
      </c>
      <c r="I31" s="1564">
        <v>45839.0</v>
      </c>
      <c r="J31" s="1564">
        <v>46203.0</v>
      </c>
      <c r="K31" s="1563">
        <v>0.0</v>
      </c>
      <c r="L31" s="1541" t="str">
        <f>" "</f>
        <v> </v>
      </c>
      <c r="M31" s="1563" t="s">
        <v>83</v>
      </c>
      <c r="N31" s="1565">
        <v>45717.4375</v>
      </c>
      <c r="O31" s="1565">
        <v>45741.78125</v>
      </c>
      <c r="P31" s="1566" t="s">
        <v>143</v>
      </c>
    </row>
    <row r="32">
      <c r="A32" s="60"/>
      <c r="B32" s="60"/>
    </row>
    <row r="33">
      <c r="A33" s="60"/>
      <c r="B33" s="60"/>
    </row>
    <row r="34">
      <c r="A34" s="1202" t="s">
        <v>1137</v>
      </c>
      <c r="B34" s="1247"/>
    </row>
    <row r="35">
      <c r="A35" s="60"/>
      <c r="B35" s="285"/>
    </row>
    <row r="36">
      <c r="A36" s="22" t="s">
        <v>1570</v>
      </c>
      <c r="B36" s="60"/>
    </row>
    <row r="37">
      <c r="A37" s="60"/>
      <c r="B37" s="1243"/>
    </row>
    <row r="38">
      <c r="A38" s="1248" t="s">
        <v>2078</v>
      </c>
      <c r="B38" s="1243"/>
      <c r="F38" s="1633">
        <f>(300000000*0.0204)*7/365</f>
        <v>117369.863</v>
      </c>
    </row>
    <row r="39">
      <c r="A39" s="1248" t="s">
        <v>2079</v>
      </c>
      <c r="B39" s="1243"/>
      <c r="F39" s="1633">
        <f>300000000+F38</f>
        <v>300117369.9</v>
      </c>
    </row>
    <row r="40">
      <c r="A40" s="1515"/>
      <c r="B40" s="1243"/>
    </row>
    <row r="41">
      <c r="A41" s="1515" t="s">
        <v>2034</v>
      </c>
      <c r="B41" s="1243"/>
    </row>
    <row r="42">
      <c r="A42" s="1567" t="s">
        <v>3</v>
      </c>
      <c r="B42" s="1568" t="s">
        <v>663</v>
      </c>
      <c r="C42" s="1568" t="s">
        <v>583</v>
      </c>
      <c r="D42" s="1568" t="s">
        <v>668</v>
      </c>
      <c r="E42" s="1568" t="s">
        <v>7</v>
      </c>
      <c r="F42" s="1569" t="s">
        <v>564</v>
      </c>
      <c r="G42" s="1569" t="s">
        <v>570</v>
      </c>
      <c r="H42" s="1568" t="s">
        <v>675</v>
      </c>
      <c r="I42" s="1568" t="s">
        <v>678</v>
      </c>
      <c r="J42" s="1568" t="s">
        <v>680</v>
      </c>
      <c r="K42" s="1568" t="s">
        <v>442</v>
      </c>
      <c r="L42" s="1568" t="s">
        <v>684</v>
      </c>
      <c r="M42" s="1568" t="s">
        <v>534</v>
      </c>
      <c r="N42" s="1568" t="s">
        <v>609</v>
      </c>
      <c r="O42" s="1568" t="s">
        <v>613</v>
      </c>
      <c r="P42" s="1568" t="s">
        <v>614</v>
      </c>
      <c r="Q42" s="1568" t="s">
        <v>620</v>
      </c>
      <c r="R42" s="1568" t="s">
        <v>624</v>
      </c>
      <c r="S42" s="1568" t="s">
        <v>636</v>
      </c>
      <c r="T42" s="1568" t="s">
        <v>697</v>
      </c>
      <c r="U42" s="1568" t="s">
        <v>644</v>
      </c>
      <c r="V42" s="1569" t="s">
        <v>700</v>
      </c>
      <c r="W42" s="1569" t="s">
        <v>703</v>
      </c>
      <c r="X42" s="1568" t="s">
        <v>548</v>
      </c>
      <c r="Y42" s="1570" t="s">
        <v>640</v>
      </c>
      <c r="Z42" s="1570" t="s">
        <v>426</v>
      </c>
      <c r="AA42" s="1363" t="s">
        <v>452</v>
      </c>
      <c r="AB42" s="1518"/>
      <c r="AC42" s="1518"/>
      <c r="AD42" s="1518"/>
      <c r="AE42" s="1518"/>
      <c r="AF42" s="1518"/>
      <c r="AG42" s="1518"/>
      <c r="AH42" s="1518"/>
    </row>
    <row r="43">
      <c r="A43" s="1571" t="s">
        <v>4</v>
      </c>
      <c r="B43" s="1572" t="s">
        <v>453</v>
      </c>
      <c r="C43" s="1573" t="s">
        <v>110</v>
      </c>
      <c r="D43" s="1573" t="s">
        <v>59</v>
      </c>
      <c r="E43" s="1572" t="s">
        <v>453</v>
      </c>
      <c r="F43" s="1574" t="s">
        <v>565</v>
      </c>
      <c r="G43" s="1575" t="s">
        <v>453</v>
      </c>
      <c r="H43" s="1573" t="s">
        <v>126</v>
      </c>
      <c r="I43" s="1573" t="s">
        <v>35</v>
      </c>
      <c r="J43" s="1573" t="s">
        <v>35</v>
      </c>
      <c r="K43" s="1573" t="s">
        <v>126</v>
      </c>
      <c r="L43" s="1573" t="s">
        <v>126</v>
      </c>
      <c r="M43" s="1573" t="s">
        <v>81</v>
      </c>
      <c r="N43" s="1573" t="s">
        <v>59</v>
      </c>
      <c r="O43" s="1573" t="s">
        <v>28</v>
      </c>
      <c r="P43" s="1573" t="s">
        <v>71</v>
      </c>
      <c r="Q43" s="1573" t="s">
        <v>59</v>
      </c>
      <c r="R43" s="1573" t="s">
        <v>71</v>
      </c>
      <c r="S43" s="1573" t="s">
        <v>59</v>
      </c>
      <c r="T43" s="1573" t="s">
        <v>71</v>
      </c>
      <c r="U43" s="1573" t="s">
        <v>8</v>
      </c>
      <c r="V43" s="1574" t="s">
        <v>91</v>
      </c>
      <c r="W43" s="1574" t="s">
        <v>91</v>
      </c>
      <c r="X43" s="1573" t="s">
        <v>59</v>
      </c>
      <c r="Y43" s="1576" t="s">
        <v>453</v>
      </c>
      <c r="Z43" s="1577" t="s">
        <v>126</v>
      </c>
      <c r="AA43" s="490" t="s">
        <v>453</v>
      </c>
      <c r="AB43" s="512"/>
      <c r="AC43" s="512"/>
      <c r="AD43" s="512"/>
      <c r="AE43" s="512"/>
      <c r="AF43" s="512"/>
      <c r="AG43" s="512"/>
      <c r="AH43" s="512"/>
    </row>
    <row r="44">
      <c r="A44" s="1528"/>
      <c r="B44" s="1578">
        <v>70005.0</v>
      </c>
      <c r="C44" s="1667">
        <v>45985.583333333336</v>
      </c>
      <c r="D44" s="1539" t="s">
        <v>1401</v>
      </c>
      <c r="E44" s="1539">
        <v>102.0</v>
      </c>
      <c r="F44" s="1580" t="s">
        <v>567</v>
      </c>
      <c r="G44" s="1580">
        <v>20002.0</v>
      </c>
      <c r="H44" s="1549">
        <v>3.0E8</v>
      </c>
      <c r="I44" s="1581">
        <v>45987.0</v>
      </c>
      <c r="J44" s="1581">
        <v>45994.0</v>
      </c>
      <c r="K44" s="1549">
        <v>3.0E8</v>
      </c>
      <c r="L44" s="1634">
        <f>F39</f>
        <v>300117369.9</v>
      </c>
      <c r="M44" s="1582" t="s">
        <v>83</v>
      </c>
      <c r="N44" s="1541" t="str">
        <f>CONCAT(Q44,B44)</f>
        <v>FIX70005</v>
      </c>
      <c r="O44" s="1582" t="s">
        <v>131</v>
      </c>
      <c r="P44" s="1539">
        <v>2.04</v>
      </c>
      <c r="Q44" s="1541" t="s">
        <v>693</v>
      </c>
      <c r="R44" s="1541" t="str">
        <f>" "</f>
        <v> </v>
      </c>
      <c r="S44" s="1582" t="s">
        <v>79</v>
      </c>
      <c r="T44" s="1539">
        <v>2.04</v>
      </c>
      <c r="U44" s="1539">
        <v>7.0</v>
      </c>
      <c r="V44" s="1582" t="b">
        <v>0</v>
      </c>
      <c r="W44" s="1582" t="b">
        <v>1</v>
      </c>
      <c r="X44" s="1583" t="s">
        <v>143</v>
      </c>
      <c r="Y44" s="1539">
        <v>1002.0</v>
      </c>
      <c r="Z44" s="1539">
        <f>(H44*P44%*U44/365)</f>
        <v>117369.863</v>
      </c>
      <c r="AA44" s="495" t="str">
        <f>L25</f>
        <v>KBANK0107536000315</v>
      </c>
      <c r="AB44" s="1529"/>
      <c r="AC44" s="1529"/>
      <c r="AD44" s="1529"/>
      <c r="AE44" s="1529"/>
      <c r="AF44" s="1529"/>
      <c r="AG44" s="1529"/>
      <c r="AH44" s="1529"/>
    </row>
    <row r="45">
      <c r="A45" s="60"/>
      <c r="B45" s="1243"/>
    </row>
    <row r="46">
      <c r="A46" s="1515" t="s">
        <v>967</v>
      </c>
      <c r="B46" s="1206"/>
    </row>
    <row r="47" ht="15.0" customHeight="1">
      <c r="A47" s="1585" t="s">
        <v>3</v>
      </c>
      <c r="B47" s="1586" t="s">
        <v>732</v>
      </c>
      <c r="C47" s="1586" t="s">
        <v>514</v>
      </c>
      <c r="D47" s="1586" t="s">
        <v>556</v>
      </c>
      <c r="E47" s="1586" t="s">
        <v>7</v>
      </c>
      <c r="F47" s="1586" t="s">
        <v>668</v>
      </c>
      <c r="G47" s="1570" t="s">
        <v>583</v>
      </c>
      <c r="H47" s="1570" t="s">
        <v>728</v>
      </c>
      <c r="I47" s="1570" t="s">
        <v>525</v>
      </c>
      <c r="J47" s="1570" t="s">
        <v>534</v>
      </c>
      <c r="K47" s="1586" t="s">
        <v>675</v>
      </c>
      <c r="L47" s="1586" t="s">
        <v>425</v>
      </c>
      <c r="M47" s="1545" t="s">
        <v>423</v>
      </c>
      <c r="N47" s="1586" t="s">
        <v>426</v>
      </c>
      <c r="O47" s="1586" t="s">
        <v>427</v>
      </c>
      <c r="P47" s="1586" t="s">
        <v>749</v>
      </c>
      <c r="Q47" s="1586" t="s">
        <v>751</v>
      </c>
      <c r="R47" s="1570" t="s">
        <v>753</v>
      </c>
      <c r="S47" s="1586" t="s">
        <v>432</v>
      </c>
      <c r="T47" s="1586" t="s">
        <v>755</v>
      </c>
      <c r="U47" s="1570" t="s">
        <v>551</v>
      </c>
      <c r="V47" s="1570" t="s">
        <v>530</v>
      </c>
      <c r="W47" s="1570" t="s">
        <v>528</v>
      </c>
      <c r="X47" s="1586" t="s">
        <v>532</v>
      </c>
      <c r="Y47" s="1586" t="s">
        <v>526</v>
      </c>
      <c r="Z47" s="1586" t="s">
        <v>533</v>
      </c>
      <c r="AA47" s="1570" t="s">
        <v>538</v>
      </c>
      <c r="AB47" s="1570" t="s">
        <v>542</v>
      </c>
      <c r="AC47" s="1570" t="s">
        <v>548</v>
      </c>
      <c r="AD47" s="1586" t="s">
        <v>761</v>
      </c>
      <c r="AE47" s="1635" t="s">
        <v>763</v>
      </c>
      <c r="AF47" s="1636"/>
      <c r="AG47" s="1636"/>
      <c r="AH47" s="1636"/>
    </row>
    <row r="48" ht="15.0" customHeight="1">
      <c r="A48" s="1585" t="s">
        <v>4</v>
      </c>
      <c r="B48" s="1589" t="s">
        <v>453</v>
      </c>
      <c r="C48" s="1577" t="s">
        <v>28</v>
      </c>
      <c r="D48" s="1589" t="s">
        <v>453</v>
      </c>
      <c r="E48" s="1589" t="s">
        <v>453</v>
      </c>
      <c r="F48" s="1590" t="s">
        <v>28</v>
      </c>
      <c r="G48" s="1576" t="s">
        <v>35</v>
      </c>
      <c r="H48" s="1577" t="s">
        <v>35</v>
      </c>
      <c r="I48" s="1577" t="s">
        <v>35</v>
      </c>
      <c r="J48" s="1577" t="s">
        <v>81</v>
      </c>
      <c r="K48" s="1590" t="s">
        <v>126</v>
      </c>
      <c r="L48" s="1590" t="s">
        <v>179</v>
      </c>
      <c r="M48" s="1522" t="s">
        <v>179</v>
      </c>
      <c r="N48" s="1590" t="s">
        <v>126</v>
      </c>
      <c r="O48" s="1590" t="s">
        <v>126</v>
      </c>
      <c r="P48" s="1590" t="s">
        <v>28</v>
      </c>
      <c r="Q48" s="1590" t="s">
        <v>126</v>
      </c>
      <c r="R48" s="1577" t="s">
        <v>126</v>
      </c>
      <c r="S48" s="1590" t="s">
        <v>126</v>
      </c>
      <c r="T48" s="1590" t="s">
        <v>35</v>
      </c>
      <c r="U48" s="1577" t="s">
        <v>28</v>
      </c>
      <c r="V48" s="1577" t="s">
        <v>59</v>
      </c>
      <c r="W48" s="1577" t="s">
        <v>71</v>
      </c>
      <c r="X48" s="1590" t="s">
        <v>59</v>
      </c>
      <c r="Y48" s="1590" t="s">
        <v>71</v>
      </c>
      <c r="Z48" s="1590" t="s">
        <v>59</v>
      </c>
      <c r="AA48" s="1577" t="s">
        <v>539</v>
      </c>
      <c r="AB48" s="1577" t="s">
        <v>539</v>
      </c>
      <c r="AC48" s="1577" t="s">
        <v>59</v>
      </c>
      <c r="AD48" s="1590" t="s">
        <v>110</v>
      </c>
      <c r="AE48" s="1591" t="s">
        <v>35</v>
      </c>
      <c r="AF48" s="760"/>
      <c r="AG48" s="760"/>
      <c r="AH48" s="760"/>
    </row>
    <row r="49" ht="15.0" customHeight="1">
      <c r="A49" s="1529"/>
      <c r="B49" s="1578">
        <f>B44</f>
        <v>70005</v>
      </c>
      <c r="C49" s="1538" t="s">
        <v>2076</v>
      </c>
      <c r="D49" s="1539">
        <v>301.0</v>
      </c>
      <c r="E49" s="1539">
        <v>102.0</v>
      </c>
      <c r="F49" s="1539" t="s">
        <v>2036</v>
      </c>
      <c r="G49" s="1581">
        <f>C44</f>
        <v>45985.58333</v>
      </c>
      <c r="H49" s="1581">
        <f t="shared" ref="H49:I49" si="2">I44</f>
        <v>45987</v>
      </c>
      <c r="I49" s="1581">
        <f t="shared" si="2"/>
        <v>45994</v>
      </c>
      <c r="J49" s="1539" t="s">
        <v>83</v>
      </c>
      <c r="K49" s="1549">
        <v>3.05E8</v>
      </c>
      <c r="L49" s="1592">
        <v>116.0</v>
      </c>
      <c r="M49" s="1592">
        <v>116.5</v>
      </c>
      <c r="N49" s="1539">
        <v>0.0</v>
      </c>
      <c r="O49" s="1592">
        <v>116.5</v>
      </c>
      <c r="P49" s="1582" t="s">
        <v>1392</v>
      </c>
      <c r="Q49" s="1593">
        <f>(M49/100)*K49</f>
        <v>355325000</v>
      </c>
      <c r="R49" s="1593">
        <f>(L49/100)*K49</f>
        <v>353800000</v>
      </c>
      <c r="S49" s="1593" t="str">
        <f>if(P49="AMC","",(O49/100)*K49)</f>
        <v/>
      </c>
      <c r="T49" s="1595">
        <v>45825.0</v>
      </c>
      <c r="U49" s="1539" t="s">
        <v>131</v>
      </c>
      <c r="V49" s="1541" t="str">
        <f>" "</f>
        <v> </v>
      </c>
      <c r="W49" s="1539">
        <v>0.0</v>
      </c>
      <c r="X49" s="1539" t="s">
        <v>76</v>
      </c>
      <c r="Y49" s="1539">
        <f>I19</f>
        <v>3.58</v>
      </c>
      <c r="Z49" s="1539" t="s">
        <v>79</v>
      </c>
      <c r="AA49" s="1539" t="s">
        <v>1013</v>
      </c>
      <c r="AB49" s="1539" t="s">
        <v>1014</v>
      </c>
      <c r="AC49" s="1539" t="s">
        <v>143</v>
      </c>
      <c r="AD49" s="1618">
        <v>45987.0</v>
      </c>
      <c r="AE49" s="1618">
        <v>45991.0</v>
      </c>
      <c r="AF49" s="1529"/>
      <c r="AG49" s="1529"/>
      <c r="AH49" s="1529"/>
    </row>
    <row r="50">
      <c r="A50" s="60"/>
      <c r="B50" s="1243"/>
    </row>
    <row r="51">
      <c r="A51" s="1202"/>
    </row>
    <row r="52">
      <c r="A52" s="1202" t="s">
        <v>1533</v>
      </c>
    </row>
    <row r="54">
      <c r="A54" s="22" t="s">
        <v>2080</v>
      </c>
    </row>
    <row r="56">
      <c r="A56" s="1248" t="s">
        <v>2051</v>
      </c>
    </row>
    <row r="57">
      <c r="A57" s="1248" t="s">
        <v>2081</v>
      </c>
    </row>
    <row r="58">
      <c r="A58" s="1248" t="s">
        <v>2082</v>
      </c>
      <c r="F58" s="1236">
        <f>(305000000*1.165)</f>
        <v>355325000</v>
      </c>
    </row>
    <row r="59">
      <c r="A59" s="1248" t="s">
        <v>1538</v>
      </c>
    </row>
    <row r="60">
      <c r="A60" s="1637" t="s">
        <v>2083</v>
      </c>
      <c r="B60" s="1638"/>
      <c r="C60" s="1638"/>
      <c r="D60" s="1638"/>
      <c r="E60" s="1638"/>
      <c r="F60" s="1638">
        <f>F58*(1-0.02)</f>
        <v>348218500</v>
      </c>
      <c r="G60" s="1638"/>
      <c r="H60" s="1638"/>
    </row>
    <row r="61">
      <c r="A61" s="1639" t="s">
        <v>2084</v>
      </c>
      <c r="B61" s="1638"/>
      <c r="C61" s="1638"/>
      <c r="D61" s="1638"/>
      <c r="E61" s="1638"/>
      <c r="F61" s="1638"/>
      <c r="G61" s="1638"/>
      <c r="H61" s="1638"/>
    </row>
    <row r="62">
      <c r="A62" s="1640"/>
      <c r="B62" s="1641"/>
      <c r="C62" s="1641"/>
      <c r="D62" s="1641"/>
      <c r="E62" s="1641"/>
      <c r="F62" s="1641"/>
      <c r="G62" s="1641"/>
      <c r="H62" s="1641"/>
      <c r="I62" s="1599"/>
      <c r="J62" s="1599"/>
      <c r="K62" s="1599"/>
    </row>
    <row r="63">
      <c r="A63" s="1598" t="s">
        <v>168</v>
      </c>
      <c r="B63" s="1599"/>
      <c r="C63" s="1599"/>
      <c r="D63" s="1599"/>
      <c r="E63" s="1599"/>
      <c r="F63" s="1599"/>
      <c r="G63" s="1599"/>
      <c r="H63" s="1599"/>
      <c r="I63" s="1599"/>
      <c r="J63" s="1599"/>
      <c r="K63" s="1599"/>
    </row>
    <row r="64">
      <c r="A64" s="1600" t="s">
        <v>3</v>
      </c>
      <c r="B64" s="1520" t="s">
        <v>709</v>
      </c>
      <c r="C64" s="1520" t="s">
        <v>663</v>
      </c>
      <c r="D64" s="1520" t="s">
        <v>514</v>
      </c>
      <c r="E64" s="1520" t="s">
        <v>675</v>
      </c>
      <c r="F64" s="1520" t="s">
        <v>715</v>
      </c>
      <c r="G64" s="1520" t="s">
        <v>716</v>
      </c>
      <c r="H64" s="1520" t="s">
        <v>432</v>
      </c>
      <c r="I64" s="1520" t="s">
        <v>717</v>
      </c>
      <c r="J64" s="1520" t="s">
        <v>719</v>
      </c>
      <c r="K64" s="1520" t="s">
        <v>720</v>
      </c>
      <c r="L64" s="1601" t="s">
        <v>534</v>
      </c>
      <c r="M64" s="65"/>
      <c r="N64" s="65"/>
      <c r="O64" s="65"/>
      <c r="P64" s="65"/>
      <c r="Q64" s="65"/>
      <c r="R64" s="65"/>
      <c r="S64" s="65"/>
      <c r="T64" s="65"/>
      <c r="U64" s="65"/>
      <c r="V64" s="65"/>
      <c r="W64" s="65"/>
      <c r="X64" s="65"/>
      <c r="Y64" s="65"/>
      <c r="Z64" s="65"/>
      <c r="AA64" s="65"/>
      <c r="AB64" s="65"/>
      <c r="AC64" s="65"/>
      <c r="AD64" s="65"/>
      <c r="AE64" s="65"/>
      <c r="AF64" s="65"/>
      <c r="AG64" s="65"/>
      <c r="AH64" s="65"/>
    </row>
    <row r="65">
      <c r="A65" s="1602" t="s">
        <v>4</v>
      </c>
      <c r="B65" s="1535" t="s">
        <v>59</v>
      </c>
      <c r="C65" s="1535" t="s">
        <v>453</v>
      </c>
      <c r="D65" s="1534" t="s">
        <v>28</v>
      </c>
      <c r="E65" s="1534" t="s">
        <v>126</v>
      </c>
      <c r="F65" s="1534" t="s">
        <v>35</v>
      </c>
      <c r="G65" s="1534" t="s">
        <v>179</v>
      </c>
      <c r="H65" s="1534" t="s">
        <v>126</v>
      </c>
      <c r="I65" s="1534" t="s">
        <v>184</v>
      </c>
      <c r="J65" s="1534" t="s">
        <v>126</v>
      </c>
      <c r="K65" s="1534" t="s">
        <v>8</v>
      </c>
      <c r="L65" s="1603" t="s">
        <v>81</v>
      </c>
    </row>
    <row r="66">
      <c r="A66" s="1604"/>
      <c r="B66" s="1539" t="str">
        <f>C66&amp;"_"&amp;D66&amp;"_"&amp;1</f>
        <v>70005_LB27DA_1</v>
      </c>
      <c r="C66" s="1578">
        <f t="shared" ref="C66:D66" si="3">B49</f>
        <v>70005</v>
      </c>
      <c r="D66" s="1538" t="str">
        <f t="shared" si="3"/>
        <v>LB27DA</v>
      </c>
      <c r="E66" s="1549">
        <v>3.05E8</v>
      </c>
      <c r="F66" s="1642">
        <v>45987.0</v>
      </c>
      <c r="G66" s="1605">
        <v>116.5</v>
      </c>
      <c r="H66" s="1549">
        <f>F58</f>
        <v>355325000</v>
      </c>
      <c r="I66" s="1549">
        <v>2.0</v>
      </c>
      <c r="J66" s="1549">
        <f>F60</f>
        <v>348218500</v>
      </c>
      <c r="K66" s="1525"/>
      <c r="L66" s="1539" t="s">
        <v>83</v>
      </c>
      <c r="M66" s="1529"/>
      <c r="N66" s="1529"/>
      <c r="O66" s="1529"/>
      <c r="P66" s="1529"/>
      <c r="Q66" s="1529"/>
      <c r="R66" s="1529"/>
      <c r="S66" s="1529"/>
      <c r="T66" s="1529"/>
      <c r="U66" s="1529"/>
      <c r="V66" s="1529"/>
      <c r="W66" s="1529"/>
      <c r="X66" s="1529"/>
      <c r="Y66" s="1529"/>
      <c r="Z66" s="1529"/>
      <c r="AA66" s="1529"/>
      <c r="AB66" s="1529"/>
      <c r="AC66" s="1529"/>
      <c r="AD66" s="1529"/>
      <c r="AE66" s="1529"/>
      <c r="AF66" s="1529"/>
      <c r="AG66" s="1529"/>
      <c r="AH66" s="1529"/>
    </row>
    <row r="67">
      <c r="A67" s="1248"/>
    </row>
    <row r="69">
      <c r="A69" s="1202" t="s">
        <v>1542</v>
      </c>
    </row>
    <row r="71">
      <c r="A71" s="1258" t="s">
        <v>2085</v>
      </c>
    </row>
    <row r="72">
      <c r="A72" s="1258" t="s">
        <v>1585</v>
      </c>
    </row>
    <row r="73">
      <c r="A73" s="1258" t="s">
        <v>2086</v>
      </c>
    </row>
    <row r="74">
      <c r="A74" s="1258" t="s">
        <v>1546</v>
      </c>
    </row>
    <row r="75">
      <c r="A75" s="1259"/>
    </row>
    <row r="76">
      <c r="A76" s="1202" t="s">
        <v>1547</v>
      </c>
    </row>
    <row r="78">
      <c r="A78" s="1258" t="s">
        <v>1548</v>
      </c>
    </row>
    <row r="79">
      <c r="A79" s="1258"/>
    </row>
    <row r="80">
      <c r="A80" s="1258" t="s">
        <v>2087</v>
      </c>
    </row>
    <row r="81">
      <c r="A81" s="1258" t="s">
        <v>2088</v>
      </c>
      <c r="F81" s="1633">
        <f>(305000000*1.162)</f>
        <v>354410000</v>
      </c>
    </row>
    <row r="82">
      <c r="A82" s="1258" t="s">
        <v>2089</v>
      </c>
      <c r="F82" s="1633">
        <f>F81*(1-0.02)</f>
        <v>347321800</v>
      </c>
    </row>
    <row r="83">
      <c r="A83" s="1258" t="s">
        <v>2060</v>
      </c>
      <c r="F83" s="1633"/>
    </row>
    <row r="84">
      <c r="A84" s="1258" t="s">
        <v>2090</v>
      </c>
      <c r="F84" s="1633">
        <f>F82-300000000</f>
        <v>47321800</v>
      </c>
    </row>
    <row r="85">
      <c r="A85" s="1258"/>
    </row>
    <row r="86">
      <c r="A86" s="1355" t="s">
        <v>2091</v>
      </c>
    </row>
    <row r="87">
      <c r="A87" s="1355"/>
    </row>
    <row r="89">
      <c r="A89" s="1598" t="s">
        <v>1317</v>
      </c>
    </row>
    <row r="90">
      <c r="A90" s="1607" t="s">
        <v>3</v>
      </c>
      <c r="B90" s="1586" t="s">
        <v>720</v>
      </c>
      <c r="C90" s="1570" t="s">
        <v>7</v>
      </c>
      <c r="D90" s="1570" t="s">
        <v>663</v>
      </c>
      <c r="E90" s="1586" t="s">
        <v>763</v>
      </c>
      <c r="F90" s="1586" t="s">
        <v>843</v>
      </c>
      <c r="G90" s="1586" t="s">
        <v>440</v>
      </c>
      <c r="H90" s="1586" t="s">
        <v>441</v>
      </c>
      <c r="I90" s="1586" t="s">
        <v>848</v>
      </c>
      <c r="J90" s="1586" t="s">
        <v>548</v>
      </c>
      <c r="K90" s="1586" t="s">
        <v>561</v>
      </c>
      <c r="L90" s="65"/>
      <c r="M90" s="65"/>
      <c r="N90" s="65"/>
      <c r="O90" s="65"/>
      <c r="P90" s="65"/>
      <c r="Q90" s="65"/>
      <c r="R90" s="65"/>
      <c r="S90" s="65"/>
      <c r="T90" s="65"/>
      <c r="U90" s="65"/>
      <c r="V90" s="65"/>
      <c r="W90" s="65"/>
      <c r="X90" s="65"/>
      <c r="Y90" s="65"/>
      <c r="Z90" s="65"/>
      <c r="AA90" s="65"/>
      <c r="AB90" s="65"/>
      <c r="AC90" s="65"/>
      <c r="AD90" s="65"/>
      <c r="AE90" s="65"/>
      <c r="AF90" s="65"/>
      <c r="AG90" s="65"/>
      <c r="AH90" s="65"/>
    </row>
    <row r="91">
      <c r="A91" s="1608" t="s">
        <v>4</v>
      </c>
      <c r="B91" s="1589" t="s">
        <v>453</v>
      </c>
      <c r="C91" s="1576" t="s">
        <v>453</v>
      </c>
      <c r="D91" s="1576" t="s">
        <v>453</v>
      </c>
      <c r="E91" s="1590" t="s">
        <v>35</v>
      </c>
      <c r="F91" s="1590" t="s">
        <v>81</v>
      </c>
      <c r="G91" s="1590" t="s">
        <v>49</v>
      </c>
      <c r="H91" s="1590" t="s">
        <v>126</v>
      </c>
      <c r="I91" s="1590" t="s">
        <v>110</v>
      </c>
      <c r="J91" s="1590" t="s">
        <v>59</v>
      </c>
      <c r="K91" s="1590" t="s">
        <v>110</v>
      </c>
    </row>
    <row r="92">
      <c r="A92" s="1202"/>
      <c r="B92" s="1539"/>
      <c r="C92" s="1539"/>
      <c r="D92" s="1578"/>
      <c r="E92" s="1609"/>
      <c r="F92" s="1539"/>
      <c r="G92" s="1539"/>
      <c r="H92" s="1606"/>
      <c r="I92" s="1610"/>
      <c r="J92" s="1611"/>
      <c r="K92" s="1610"/>
    </row>
    <row r="93">
      <c r="A93" s="1202"/>
    </row>
    <row r="94">
      <c r="A94" s="1612" t="s">
        <v>443</v>
      </c>
    </row>
    <row r="95">
      <c r="A95" s="1607" t="s">
        <v>3</v>
      </c>
      <c r="B95" s="1586" t="s">
        <v>853</v>
      </c>
      <c r="C95" s="1586" t="s">
        <v>720</v>
      </c>
      <c r="D95" s="1586" t="s">
        <v>7</v>
      </c>
      <c r="E95" s="1586" t="s">
        <v>663</v>
      </c>
      <c r="F95" s="1586" t="s">
        <v>843</v>
      </c>
      <c r="G95" s="1586" t="s">
        <v>863</v>
      </c>
      <c r="H95" s="1586" t="s">
        <v>444</v>
      </c>
      <c r="I95" s="1586" t="s">
        <v>869</v>
      </c>
      <c r="J95" s="1586" t="s">
        <v>585</v>
      </c>
      <c r="K95" s="1586" t="s">
        <v>561</v>
      </c>
      <c r="L95" s="1586" t="s">
        <v>875</v>
      </c>
      <c r="M95" s="1586" t="s">
        <v>879</v>
      </c>
      <c r="N95" s="1586" t="s">
        <v>882</v>
      </c>
      <c r="O95" s="1586" t="s">
        <v>885</v>
      </c>
      <c r="P95" s="1586" t="s">
        <v>890</v>
      </c>
      <c r="Q95" s="1586" t="s">
        <v>894</v>
      </c>
      <c r="R95" s="1586" t="s">
        <v>897</v>
      </c>
      <c r="S95" s="65"/>
      <c r="T95" s="65"/>
      <c r="U95" s="65"/>
      <c r="V95" s="65"/>
      <c r="W95" s="65"/>
      <c r="X95" s="65"/>
      <c r="Y95" s="65"/>
      <c r="Z95" s="65"/>
      <c r="AA95" s="65"/>
      <c r="AB95" s="65"/>
      <c r="AC95" s="65"/>
      <c r="AD95" s="65"/>
      <c r="AE95" s="65"/>
      <c r="AF95" s="65"/>
      <c r="AG95" s="65"/>
      <c r="AH95" s="65"/>
    </row>
    <row r="96">
      <c r="A96" s="1608" t="s">
        <v>4</v>
      </c>
      <c r="B96" s="1589" t="s">
        <v>453</v>
      </c>
      <c r="C96" s="1589" t="s">
        <v>453</v>
      </c>
      <c r="D96" s="1589" t="s">
        <v>453</v>
      </c>
      <c r="E96" s="1589" t="s">
        <v>453</v>
      </c>
      <c r="F96" s="1590" t="s">
        <v>81</v>
      </c>
      <c r="G96" s="1590" t="s">
        <v>49</v>
      </c>
      <c r="H96" s="1590" t="s">
        <v>126</v>
      </c>
      <c r="I96" s="1589" t="s">
        <v>126</v>
      </c>
      <c r="J96" s="1590" t="s">
        <v>35</v>
      </c>
      <c r="K96" s="1590" t="s">
        <v>110</v>
      </c>
      <c r="L96" s="1590" t="s">
        <v>59</v>
      </c>
      <c r="M96" s="1590" t="s">
        <v>126</v>
      </c>
      <c r="N96" s="1590" t="s">
        <v>126</v>
      </c>
      <c r="O96" s="1590" t="s">
        <v>886</v>
      </c>
      <c r="P96" s="1590" t="s">
        <v>891</v>
      </c>
      <c r="Q96" s="1590" t="s">
        <v>28</v>
      </c>
      <c r="R96" s="1590" t="s">
        <v>898</v>
      </c>
    </row>
    <row r="97">
      <c r="A97" s="1613"/>
      <c r="B97" s="1539"/>
      <c r="C97" s="1539"/>
      <c r="D97" s="1539"/>
      <c r="E97" s="1578"/>
      <c r="F97" s="1539"/>
      <c r="G97" s="1539"/>
      <c r="H97" s="1606"/>
      <c r="I97" s="1609"/>
      <c r="J97" s="1610"/>
      <c r="K97" s="1539"/>
      <c r="L97" s="1539"/>
      <c r="M97" s="1539"/>
      <c r="N97" s="1539"/>
      <c r="O97" s="1539"/>
      <c r="P97" s="1539"/>
      <c r="Q97" s="1539"/>
      <c r="R97" s="1539"/>
      <c r="S97" s="1529"/>
      <c r="T97" s="1529"/>
      <c r="U97" s="1529"/>
      <c r="V97" s="1529"/>
      <c r="W97" s="1529"/>
      <c r="X97" s="1529"/>
      <c r="Y97" s="1529"/>
      <c r="Z97" s="1529"/>
      <c r="AA97" s="1529"/>
      <c r="AB97" s="1529"/>
      <c r="AC97" s="1529"/>
      <c r="AD97" s="1529"/>
      <c r="AE97" s="1529"/>
      <c r="AF97" s="1529"/>
      <c r="AG97" s="1529"/>
      <c r="AH97" s="1529"/>
    </row>
    <row r="98">
      <c r="A98" s="1598"/>
    </row>
    <row r="99">
      <c r="A99" s="1202" t="s">
        <v>1557</v>
      </c>
    </row>
    <row r="101">
      <c r="A101" s="1269" t="s">
        <v>2092</v>
      </c>
    </row>
    <row r="103">
      <c r="A103" s="22" t="s">
        <v>2093</v>
      </c>
    </row>
    <row r="104">
      <c r="A104" s="1269" t="s">
        <v>2094</v>
      </c>
      <c r="G104" s="1633"/>
    </row>
    <row r="105">
      <c r="A105" s="1258" t="s">
        <v>1561</v>
      </c>
    </row>
    <row r="106">
      <c r="A106" s="281"/>
      <c r="B106" s="281"/>
    </row>
    <row r="107">
      <c r="A107" s="1647">
        <v>45728.0</v>
      </c>
      <c r="B107" s="281" t="s">
        <v>2041</v>
      </c>
    </row>
    <row r="108">
      <c r="A108" s="1515" t="s">
        <v>2068</v>
      </c>
    </row>
    <row r="109">
      <c r="A109" s="1567" t="s">
        <v>3</v>
      </c>
      <c r="B109" s="1568" t="s">
        <v>663</v>
      </c>
      <c r="C109" s="1568" t="s">
        <v>583</v>
      </c>
      <c r="D109" s="1568" t="s">
        <v>668</v>
      </c>
      <c r="E109" s="1568" t="s">
        <v>7</v>
      </c>
      <c r="F109" s="1569" t="s">
        <v>564</v>
      </c>
      <c r="G109" s="1569" t="s">
        <v>570</v>
      </c>
      <c r="H109" s="1568" t="s">
        <v>675</v>
      </c>
      <c r="I109" s="1568" t="s">
        <v>678</v>
      </c>
      <c r="J109" s="1568" t="s">
        <v>680</v>
      </c>
      <c r="K109" s="1568" t="s">
        <v>442</v>
      </c>
      <c r="L109" s="1568" t="s">
        <v>684</v>
      </c>
      <c r="M109" s="1568" t="s">
        <v>534</v>
      </c>
      <c r="N109" s="1568" t="s">
        <v>609</v>
      </c>
      <c r="O109" s="1568" t="s">
        <v>613</v>
      </c>
      <c r="P109" s="1568" t="s">
        <v>614</v>
      </c>
      <c r="Q109" s="1568" t="s">
        <v>620</v>
      </c>
      <c r="R109" s="1568" t="s">
        <v>624</v>
      </c>
      <c r="S109" s="1568" t="s">
        <v>636</v>
      </c>
      <c r="T109" s="1568" t="s">
        <v>697</v>
      </c>
      <c r="U109" s="1568" t="s">
        <v>644</v>
      </c>
      <c r="V109" s="1569" t="s">
        <v>700</v>
      </c>
      <c r="W109" s="1569" t="s">
        <v>703</v>
      </c>
      <c r="X109" s="1568" t="s">
        <v>548</v>
      </c>
      <c r="Y109" s="1570" t="s">
        <v>640</v>
      </c>
      <c r="Z109" s="1570" t="s">
        <v>426</v>
      </c>
      <c r="AA109" s="1363" t="s">
        <v>452</v>
      </c>
      <c r="AB109" s="1518"/>
      <c r="AC109" s="1518"/>
      <c r="AD109" s="1518"/>
      <c r="AE109" s="1518"/>
      <c r="AF109" s="1518"/>
      <c r="AG109" s="1518"/>
      <c r="AH109" s="1518"/>
    </row>
    <row r="110">
      <c r="A110" s="1571" t="s">
        <v>4</v>
      </c>
      <c r="B110" s="1572" t="s">
        <v>453</v>
      </c>
      <c r="C110" s="1573" t="s">
        <v>110</v>
      </c>
      <c r="D110" s="1573" t="s">
        <v>59</v>
      </c>
      <c r="E110" s="1572" t="s">
        <v>453</v>
      </c>
      <c r="F110" s="1574" t="s">
        <v>565</v>
      </c>
      <c r="G110" s="1575" t="s">
        <v>453</v>
      </c>
      <c r="H110" s="1573" t="s">
        <v>126</v>
      </c>
      <c r="I110" s="1573" t="s">
        <v>35</v>
      </c>
      <c r="J110" s="1573" t="s">
        <v>35</v>
      </c>
      <c r="K110" s="1573" t="s">
        <v>126</v>
      </c>
      <c r="L110" s="1573" t="s">
        <v>126</v>
      </c>
      <c r="M110" s="1573" t="s">
        <v>81</v>
      </c>
      <c r="N110" s="1573" t="s">
        <v>59</v>
      </c>
      <c r="O110" s="1573" t="s">
        <v>28</v>
      </c>
      <c r="P110" s="1573" t="s">
        <v>71</v>
      </c>
      <c r="Q110" s="1573" t="s">
        <v>59</v>
      </c>
      <c r="R110" s="1573" t="s">
        <v>71</v>
      </c>
      <c r="S110" s="1573" t="s">
        <v>59</v>
      </c>
      <c r="T110" s="1573" t="s">
        <v>71</v>
      </c>
      <c r="U110" s="1573" t="s">
        <v>8</v>
      </c>
      <c r="V110" s="1574" t="s">
        <v>91</v>
      </c>
      <c r="W110" s="1574" t="s">
        <v>91</v>
      </c>
      <c r="X110" s="1573" t="s">
        <v>59</v>
      </c>
      <c r="Y110" s="1576" t="s">
        <v>453</v>
      </c>
      <c r="Z110" s="1577" t="s">
        <v>126</v>
      </c>
      <c r="AA110" s="490" t="s">
        <v>453</v>
      </c>
      <c r="AB110" s="512"/>
      <c r="AC110" s="512"/>
      <c r="AD110" s="512"/>
      <c r="AE110" s="512"/>
      <c r="AF110" s="512"/>
      <c r="AG110" s="512"/>
      <c r="AH110" s="512"/>
    </row>
    <row r="111">
      <c r="A111" s="1528"/>
      <c r="B111" s="1578">
        <f t="shared" ref="B111:W111" si="4">B44</f>
        <v>70005</v>
      </c>
      <c r="C111" s="1668">
        <f t="shared" si="4"/>
        <v>45985.58333</v>
      </c>
      <c r="D111" s="1578" t="str">
        <f t="shared" si="4"/>
        <v>Reverse REPO</v>
      </c>
      <c r="E111" s="1578">
        <f t="shared" si="4"/>
        <v>102</v>
      </c>
      <c r="F111" s="1669" t="str">
        <f t="shared" si="4"/>
        <v>GMRA_2023_KB</v>
      </c>
      <c r="G111" s="1669">
        <f t="shared" si="4"/>
        <v>20002</v>
      </c>
      <c r="H111" s="1670">
        <f t="shared" si="4"/>
        <v>300000000</v>
      </c>
      <c r="I111" s="1671">
        <f t="shared" si="4"/>
        <v>45987</v>
      </c>
      <c r="J111" s="1671">
        <f t="shared" si="4"/>
        <v>45994</v>
      </c>
      <c r="K111" s="1670">
        <f t="shared" si="4"/>
        <v>300000000</v>
      </c>
      <c r="L111" s="1672">
        <f t="shared" si="4"/>
        <v>300117369.9</v>
      </c>
      <c r="M111" s="1578" t="str">
        <f t="shared" si="4"/>
        <v>THB</v>
      </c>
      <c r="N111" s="1578" t="str">
        <f t="shared" si="4"/>
        <v>FIX70005</v>
      </c>
      <c r="O111" s="1578" t="str">
        <f t="shared" si="4"/>
        <v>Fixed</v>
      </c>
      <c r="P111" s="1578">
        <f t="shared" si="4"/>
        <v>2.04</v>
      </c>
      <c r="Q111" s="1578" t="str">
        <f t="shared" si="4"/>
        <v>FIX</v>
      </c>
      <c r="R111" s="1578" t="str">
        <f t="shared" si="4"/>
        <v> </v>
      </c>
      <c r="S111" s="1578" t="str">
        <f t="shared" si="4"/>
        <v>Actual/365</v>
      </c>
      <c r="T111" s="1578">
        <f t="shared" si="4"/>
        <v>2.04</v>
      </c>
      <c r="U111" s="1578">
        <f t="shared" si="4"/>
        <v>7</v>
      </c>
      <c r="V111" s="1578" t="b">
        <f t="shared" si="4"/>
        <v>0</v>
      </c>
      <c r="W111" s="1578" t="b">
        <f t="shared" si="4"/>
        <v>1</v>
      </c>
      <c r="X111" s="1583" t="s">
        <v>1003</v>
      </c>
      <c r="Y111" s="1578">
        <f>Y44</f>
        <v>1002</v>
      </c>
      <c r="Z111" s="1578"/>
      <c r="AA111" s="1578" t="str">
        <f>AA44</f>
        <v>KBANK0107536000315</v>
      </c>
      <c r="AB111" s="1529"/>
      <c r="AC111" s="1529"/>
      <c r="AD111" s="1529"/>
      <c r="AE111" s="1529"/>
      <c r="AF111" s="1529"/>
      <c r="AG111" s="1529"/>
      <c r="AH111" s="1529"/>
    </row>
    <row r="113">
      <c r="A113" s="1270"/>
    </row>
    <row r="114">
      <c r="A114" s="1617" t="s">
        <v>2073</v>
      </c>
      <c r="B114" s="1617" t="s">
        <v>2029</v>
      </c>
    </row>
    <row r="115">
      <c r="A115" s="1515" t="s">
        <v>147</v>
      </c>
    </row>
    <row r="116">
      <c r="A116" s="1567" t="s">
        <v>3</v>
      </c>
      <c r="B116" s="1568" t="s">
        <v>663</v>
      </c>
      <c r="C116" s="1568" t="s">
        <v>583</v>
      </c>
      <c r="D116" s="1568" t="s">
        <v>668</v>
      </c>
      <c r="E116" s="1568" t="s">
        <v>7</v>
      </c>
      <c r="F116" s="1569" t="s">
        <v>564</v>
      </c>
      <c r="G116" s="1569" t="s">
        <v>570</v>
      </c>
      <c r="H116" s="1568" t="s">
        <v>675</v>
      </c>
      <c r="I116" s="1568" t="s">
        <v>678</v>
      </c>
      <c r="J116" s="1568" t="s">
        <v>680</v>
      </c>
      <c r="K116" s="1568" t="s">
        <v>442</v>
      </c>
      <c r="L116" s="1568" t="s">
        <v>684</v>
      </c>
      <c r="M116" s="1568" t="s">
        <v>534</v>
      </c>
      <c r="N116" s="1568" t="s">
        <v>609</v>
      </c>
      <c r="O116" s="1568" t="s">
        <v>613</v>
      </c>
      <c r="P116" s="1568" t="s">
        <v>614</v>
      </c>
      <c r="Q116" s="1568" t="s">
        <v>620</v>
      </c>
      <c r="R116" s="1568" t="s">
        <v>624</v>
      </c>
      <c r="S116" s="1568" t="s">
        <v>636</v>
      </c>
      <c r="T116" s="1568" t="s">
        <v>697</v>
      </c>
      <c r="U116" s="1568" t="s">
        <v>644</v>
      </c>
      <c r="V116" s="1569" t="s">
        <v>700</v>
      </c>
      <c r="W116" s="1569" t="s">
        <v>703</v>
      </c>
      <c r="X116" s="1568" t="s">
        <v>548</v>
      </c>
      <c r="Y116" s="1570" t="s">
        <v>640</v>
      </c>
      <c r="Z116" s="1570" t="s">
        <v>426</v>
      </c>
      <c r="AA116" s="1363" t="s">
        <v>452</v>
      </c>
      <c r="AB116" s="1518"/>
      <c r="AC116" s="1518"/>
      <c r="AD116" s="1518"/>
      <c r="AE116" s="1518"/>
      <c r="AF116" s="1518"/>
      <c r="AG116" s="1518"/>
      <c r="AH116" s="1518"/>
    </row>
    <row r="117">
      <c r="A117" s="1571" t="s">
        <v>4</v>
      </c>
      <c r="B117" s="1572" t="s">
        <v>453</v>
      </c>
      <c r="C117" s="1573" t="s">
        <v>110</v>
      </c>
      <c r="D117" s="1573" t="s">
        <v>59</v>
      </c>
      <c r="E117" s="1572" t="s">
        <v>453</v>
      </c>
      <c r="F117" s="1574" t="s">
        <v>565</v>
      </c>
      <c r="G117" s="1575" t="s">
        <v>453</v>
      </c>
      <c r="H117" s="1573" t="s">
        <v>126</v>
      </c>
      <c r="I117" s="1573" t="s">
        <v>35</v>
      </c>
      <c r="J117" s="1573" t="s">
        <v>35</v>
      </c>
      <c r="K117" s="1573" t="s">
        <v>126</v>
      </c>
      <c r="L117" s="1573" t="s">
        <v>126</v>
      </c>
      <c r="M117" s="1573" t="s">
        <v>81</v>
      </c>
      <c r="N117" s="1573" t="s">
        <v>59</v>
      </c>
      <c r="O117" s="1573" t="s">
        <v>28</v>
      </c>
      <c r="P117" s="1573" t="s">
        <v>71</v>
      </c>
      <c r="Q117" s="1573" t="s">
        <v>59</v>
      </c>
      <c r="R117" s="1573" t="s">
        <v>71</v>
      </c>
      <c r="S117" s="1573" t="s">
        <v>59</v>
      </c>
      <c r="T117" s="1573" t="s">
        <v>71</v>
      </c>
      <c r="U117" s="1573" t="s">
        <v>8</v>
      </c>
      <c r="V117" s="1574" t="s">
        <v>91</v>
      </c>
      <c r="W117" s="1574" t="s">
        <v>91</v>
      </c>
      <c r="X117" s="1573" t="s">
        <v>59</v>
      </c>
      <c r="Y117" s="1576" t="s">
        <v>453</v>
      </c>
      <c r="Z117" s="1577" t="s">
        <v>126</v>
      </c>
      <c r="AA117" s="490" t="s">
        <v>453</v>
      </c>
      <c r="AB117" s="512"/>
      <c r="AC117" s="512"/>
      <c r="AD117" s="512"/>
      <c r="AE117" s="512"/>
      <c r="AF117" s="512"/>
      <c r="AG117" s="512"/>
      <c r="AH117" s="512"/>
    </row>
    <row r="118">
      <c r="B118" s="1578">
        <f t="shared" ref="B118:Y118" si="5">B44</f>
        <v>70005</v>
      </c>
      <c r="C118" s="1668">
        <f t="shared" si="5"/>
        <v>45985.58333</v>
      </c>
      <c r="D118" s="1578" t="str">
        <f t="shared" si="5"/>
        <v>Reverse REPO</v>
      </c>
      <c r="E118" s="1578">
        <f t="shared" si="5"/>
        <v>102</v>
      </c>
      <c r="F118" s="1669" t="str">
        <f t="shared" si="5"/>
        <v>GMRA_2023_KB</v>
      </c>
      <c r="G118" s="1669">
        <f t="shared" si="5"/>
        <v>20002</v>
      </c>
      <c r="H118" s="1670">
        <f t="shared" si="5"/>
        <v>300000000</v>
      </c>
      <c r="I118" s="1671">
        <f t="shared" si="5"/>
        <v>45987</v>
      </c>
      <c r="J118" s="1671">
        <f t="shared" si="5"/>
        <v>45994</v>
      </c>
      <c r="K118" s="1670">
        <f t="shared" si="5"/>
        <v>300000000</v>
      </c>
      <c r="L118" s="1672">
        <f t="shared" si="5"/>
        <v>300117369.9</v>
      </c>
      <c r="M118" s="1578" t="str">
        <f t="shared" si="5"/>
        <v>THB</v>
      </c>
      <c r="N118" s="1578" t="str">
        <f t="shared" si="5"/>
        <v>FIX70005</v>
      </c>
      <c r="O118" s="1578" t="str">
        <f t="shared" si="5"/>
        <v>Fixed</v>
      </c>
      <c r="P118" s="1578">
        <f t="shared" si="5"/>
        <v>2.04</v>
      </c>
      <c r="Q118" s="1578" t="str">
        <f t="shared" si="5"/>
        <v>FIX</v>
      </c>
      <c r="R118" s="1578" t="str">
        <f t="shared" si="5"/>
        <v> </v>
      </c>
      <c r="S118" s="1578" t="str">
        <f t="shared" si="5"/>
        <v>Actual/365</v>
      </c>
      <c r="T118" s="1578">
        <f t="shared" si="5"/>
        <v>2.04</v>
      </c>
      <c r="U118" s="1578">
        <f t="shared" si="5"/>
        <v>7</v>
      </c>
      <c r="V118" s="1578" t="b">
        <f t="shared" si="5"/>
        <v>0</v>
      </c>
      <c r="W118" s="1578" t="b">
        <f t="shared" si="5"/>
        <v>1</v>
      </c>
      <c r="X118" s="1578" t="str">
        <f t="shared" si="5"/>
        <v>Active</v>
      </c>
      <c r="Y118" s="1578">
        <f t="shared" si="5"/>
        <v>1002</v>
      </c>
      <c r="Z118" s="1539">
        <f>(H118*P118%*U118/365)</f>
        <v>117369.863</v>
      </c>
      <c r="AA118" s="495" t="str">
        <f>AA44</f>
        <v>KBANK0107536000315</v>
      </c>
    </row>
    <row r="120">
      <c r="A120" s="1617" t="s">
        <v>2073</v>
      </c>
      <c r="B120" s="1617" t="s">
        <v>2029</v>
      </c>
    </row>
    <row r="121">
      <c r="A121" s="1515" t="s">
        <v>967</v>
      </c>
    </row>
    <row r="122" ht="15.0" customHeight="1">
      <c r="A122" s="1585" t="s">
        <v>3</v>
      </c>
      <c r="B122" s="1586" t="s">
        <v>732</v>
      </c>
      <c r="C122" s="1586" t="s">
        <v>514</v>
      </c>
      <c r="D122" s="1586" t="s">
        <v>556</v>
      </c>
      <c r="E122" s="1586" t="s">
        <v>7</v>
      </c>
      <c r="F122" s="1586" t="s">
        <v>668</v>
      </c>
      <c r="G122" s="1570" t="s">
        <v>583</v>
      </c>
      <c r="H122" s="1570" t="s">
        <v>728</v>
      </c>
      <c r="I122" s="1570" t="s">
        <v>525</v>
      </c>
      <c r="J122" s="1570" t="s">
        <v>534</v>
      </c>
      <c r="K122" s="1586" t="s">
        <v>675</v>
      </c>
      <c r="L122" s="1586" t="s">
        <v>425</v>
      </c>
      <c r="M122" s="1545" t="s">
        <v>423</v>
      </c>
      <c r="N122" s="1586" t="s">
        <v>426</v>
      </c>
      <c r="O122" s="1586" t="s">
        <v>427</v>
      </c>
      <c r="P122" s="1586" t="s">
        <v>749</v>
      </c>
      <c r="Q122" s="1586" t="s">
        <v>751</v>
      </c>
      <c r="R122" s="1570" t="s">
        <v>753</v>
      </c>
      <c r="S122" s="1586" t="s">
        <v>432</v>
      </c>
      <c r="T122" s="1586" t="s">
        <v>755</v>
      </c>
      <c r="U122" s="1570" t="s">
        <v>551</v>
      </c>
      <c r="V122" s="1570" t="s">
        <v>530</v>
      </c>
      <c r="W122" s="1570" t="s">
        <v>528</v>
      </c>
      <c r="X122" s="1586" t="s">
        <v>532</v>
      </c>
      <c r="Y122" s="1586" t="s">
        <v>526</v>
      </c>
      <c r="Z122" s="1586" t="s">
        <v>533</v>
      </c>
      <c r="AA122" s="1570" t="s">
        <v>538</v>
      </c>
      <c r="AB122" s="1570" t="s">
        <v>542</v>
      </c>
      <c r="AC122" s="1570" t="s">
        <v>548</v>
      </c>
      <c r="AD122" s="1586" t="s">
        <v>761</v>
      </c>
      <c r="AE122" s="1635" t="s">
        <v>763</v>
      </c>
      <c r="AF122" s="1636"/>
      <c r="AG122" s="1636"/>
      <c r="AH122" s="1636"/>
    </row>
    <row r="123" ht="15.0" customHeight="1">
      <c r="A123" s="1585" t="s">
        <v>4</v>
      </c>
      <c r="B123" s="1589" t="s">
        <v>453</v>
      </c>
      <c r="C123" s="1577" t="s">
        <v>28</v>
      </c>
      <c r="D123" s="1589" t="s">
        <v>453</v>
      </c>
      <c r="E123" s="1589" t="s">
        <v>453</v>
      </c>
      <c r="F123" s="1590" t="s">
        <v>28</v>
      </c>
      <c r="G123" s="1576" t="s">
        <v>35</v>
      </c>
      <c r="H123" s="1577" t="s">
        <v>35</v>
      </c>
      <c r="I123" s="1577" t="s">
        <v>35</v>
      </c>
      <c r="J123" s="1577" t="s">
        <v>81</v>
      </c>
      <c r="K123" s="1590" t="s">
        <v>126</v>
      </c>
      <c r="L123" s="1590" t="s">
        <v>179</v>
      </c>
      <c r="M123" s="1522" t="s">
        <v>179</v>
      </c>
      <c r="N123" s="1590" t="s">
        <v>126</v>
      </c>
      <c r="O123" s="1590" t="s">
        <v>126</v>
      </c>
      <c r="P123" s="1590" t="s">
        <v>28</v>
      </c>
      <c r="Q123" s="1590" t="s">
        <v>126</v>
      </c>
      <c r="R123" s="1577" t="s">
        <v>126</v>
      </c>
      <c r="S123" s="1590" t="s">
        <v>126</v>
      </c>
      <c r="T123" s="1590" t="s">
        <v>35</v>
      </c>
      <c r="U123" s="1577" t="s">
        <v>28</v>
      </c>
      <c r="V123" s="1577" t="s">
        <v>59</v>
      </c>
      <c r="W123" s="1577" t="s">
        <v>71</v>
      </c>
      <c r="X123" s="1590" t="s">
        <v>59</v>
      </c>
      <c r="Y123" s="1590" t="s">
        <v>71</v>
      </c>
      <c r="Z123" s="1590" t="s">
        <v>59</v>
      </c>
      <c r="AA123" s="1577" t="s">
        <v>539</v>
      </c>
      <c r="AB123" s="1577" t="s">
        <v>539</v>
      </c>
      <c r="AC123" s="1577" t="s">
        <v>59</v>
      </c>
      <c r="AD123" s="1590" t="s">
        <v>110</v>
      </c>
      <c r="AE123" s="1591" t="s">
        <v>35</v>
      </c>
      <c r="AF123" s="760"/>
      <c r="AG123" s="760"/>
      <c r="AH123" s="760"/>
    </row>
    <row r="124" ht="15.0" customHeight="1">
      <c r="A124" s="1529"/>
      <c r="B124" s="1578">
        <f t="shared" ref="B124:K124" si="6">B49</f>
        <v>70005</v>
      </c>
      <c r="C124" s="1578" t="str">
        <f t="shared" si="6"/>
        <v>LB27DA</v>
      </c>
      <c r="D124" s="1578">
        <f t="shared" si="6"/>
        <v>301</v>
      </c>
      <c r="E124" s="1578">
        <f t="shared" si="6"/>
        <v>102</v>
      </c>
      <c r="F124" s="1578" t="str">
        <f t="shared" si="6"/>
        <v>ReverseRepo</v>
      </c>
      <c r="G124" s="1671">
        <f t="shared" si="6"/>
        <v>45985.58333</v>
      </c>
      <c r="H124" s="1671">
        <f t="shared" si="6"/>
        <v>45987</v>
      </c>
      <c r="I124" s="1671">
        <f t="shared" si="6"/>
        <v>45994</v>
      </c>
      <c r="J124" s="1578" t="str">
        <f t="shared" si="6"/>
        <v>THB</v>
      </c>
      <c r="K124" s="1670">
        <f t="shared" si="6"/>
        <v>305000000</v>
      </c>
      <c r="L124" s="1592">
        <v>116.3</v>
      </c>
      <c r="M124" s="1578">
        <f>M49</f>
        <v>116.5</v>
      </c>
      <c r="N124" s="1539">
        <v>0.0</v>
      </c>
      <c r="O124" s="1592">
        <v>116.3</v>
      </c>
      <c r="P124" s="1578" t="str">
        <f>P49</f>
        <v>AMC</v>
      </c>
      <c r="Q124" s="1593">
        <f>(M124/100)*K124</f>
        <v>355325000</v>
      </c>
      <c r="R124" s="1593">
        <f>(L124/100)*K124</f>
        <v>354715000</v>
      </c>
      <c r="S124" s="1593" t="str">
        <f>if(P124="AMC","",(O124/100)*K124)</f>
        <v/>
      </c>
      <c r="T124" s="1673">
        <f t="shared" ref="T124:AC124" si="7">T49</f>
        <v>45825</v>
      </c>
      <c r="U124" s="1578" t="str">
        <f t="shared" si="7"/>
        <v>Fixed</v>
      </c>
      <c r="V124" s="1578" t="str">
        <f t="shared" si="7"/>
        <v> </v>
      </c>
      <c r="W124" s="1578">
        <f t="shared" si="7"/>
        <v>0</v>
      </c>
      <c r="X124" s="1578" t="str">
        <f t="shared" si="7"/>
        <v>Semi-Annual</v>
      </c>
      <c r="Y124" s="1578">
        <f t="shared" si="7"/>
        <v>3.58</v>
      </c>
      <c r="Z124" s="1578" t="str">
        <f t="shared" si="7"/>
        <v>Actual/365</v>
      </c>
      <c r="AA124" s="1578" t="str">
        <f t="shared" si="7"/>
        <v>AAA</v>
      </c>
      <c r="AB124" s="1578" t="str">
        <f t="shared" si="7"/>
        <v>AAA(tha)</v>
      </c>
      <c r="AC124" s="1578" t="str">
        <f t="shared" si="7"/>
        <v>Active</v>
      </c>
      <c r="AD124" s="1618">
        <v>45991.0</v>
      </c>
      <c r="AE124" s="1618">
        <v>45991.0</v>
      </c>
      <c r="AF124" s="1529"/>
      <c r="AG124" s="1529"/>
      <c r="AH124" s="1529"/>
    </row>
    <row r="127">
      <c r="A127" s="1649" t="s">
        <v>242</v>
      </c>
      <c r="B127" s="1227"/>
      <c r="C127" s="1227"/>
      <c r="D127" s="1227"/>
      <c r="E127" s="1227"/>
      <c r="F127" s="1227"/>
      <c r="G127" s="1227"/>
      <c r="H127" s="1227"/>
      <c r="I127" s="1227"/>
      <c r="J127" s="1227"/>
      <c r="K127" s="1227"/>
      <c r="L127" s="1227"/>
      <c r="M127" s="1227"/>
      <c r="N127" s="1650"/>
      <c r="O127" s="1650"/>
      <c r="P127" s="1227"/>
      <c r="Q127" s="1227"/>
      <c r="R127" s="1227"/>
      <c r="S127" s="1227"/>
      <c r="T127" s="1227"/>
      <c r="U127" s="1227"/>
      <c r="V127" s="1227"/>
      <c r="W127" s="1227"/>
      <c r="X127" s="1227"/>
      <c r="Y127" s="1227"/>
      <c r="Z127" s="1227"/>
      <c r="AA127" s="1227"/>
      <c r="AB127" s="1227"/>
      <c r="AC127" s="1227"/>
      <c r="AD127" s="1227"/>
      <c r="AE127" s="1227"/>
    </row>
    <row r="128">
      <c r="A128" s="1651" t="s">
        <v>3</v>
      </c>
      <c r="B128" s="1555" t="s">
        <v>765</v>
      </c>
      <c r="C128" s="1555" t="s">
        <v>514</v>
      </c>
      <c r="D128" s="1555" t="s">
        <v>556</v>
      </c>
      <c r="E128" s="1555" t="s">
        <v>769</v>
      </c>
      <c r="F128" s="1555" t="s">
        <v>525</v>
      </c>
      <c r="G128" s="1652" t="s">
        <v>534</v>
      </c>
      <c r="H128" s="1555" t="s">
        <v>675</v>
      </c>
      <c r="I128" s="1555" t="s">
        <v>773</v>
      </c>
      <c r="J128" s="1555" t="s">
        <v>775</v>
      </c>
      <c r="K128" s="1555" t="s">
        <v>777</v>
      </c>
      <c r="L128" s="1555" t="s">
        <v>779</v>
      </c>
      <c r="M128" s="1652" t="s">
        <v>431</v>
      </c>
      <c r="N128" s="1555" t="s">
        <v>751</v>
      </c>
      <c r="O128" s="1555" t="s">
        <v>763</v>
      </c>
      <c r="P128" s="1555" t="s">
        <v>425</v>
      </c>
      <c r="Q128" s="1555" t="s">
        <v>426</v>
      </c>
      <c r="R128" s="1555" t="s">
        <v>427</v>
      </c>
      <c r="S128" s="1555" t="s">
        <v>432</v>
      </c>
      <c r="T128" s="1555" t="s">
        <v>787</v>
      </c>
      <c r="U128" s="1555" t="s">
        <v>789</v>
      </c>
      <c r="V128" s="1555" t="s">
        <v>548</v>
      </c>
      <c r="W128" s="1555" t="s">
        <v>761</v>
      </c>
      <c r="X128" s="281" t="s">
        <v>793</v>
      </c>
      <c r="Y128" s="65"/>
      <c r="Z128" s="65"/>
      <c r="AA128" s="65"/>
      <c r="AB128" s="65"/>
      <c r="AC128" s="65"/>
      <c r="AD128" s="65"/>
      <c r="AE128" s="65"/>
      <c r="AF128" s="65"/>
      <c r="AG128" s="65"/>
      <c r="AH128" s="65"/>
    </row>
    <row r="129">
      <c r="A129" s="1651" t="s">
        <v>4</v>
      </c>
      <c r="B129" s="1653" t="s">
        <v>453</v>
      </c>
      <c r="C129" s="1560" t="s">
        <v>28</v>
      </c>
      <c r="D129" s="1653" t="s">
        <v>453</v>
      </c>
      <c r="E129" s="1560" t="s">
        <v>35</v>
      </c>
      <c r="F129" s="1560" t="s">
        <v>35</v>
      </c>
      <c r="G129" s="1654" t="s">
        <v>81</v>
      </c>
      <c r="H129" s="1560" t="s">
        <v>126</v>
      </c>
      <c r="I129" s="1560" t="s">
        <v>126</v>
      </c>
      <c r="J129" s="1560" t="s">
        <v>126</v>
      </c>
      <c r="K129" s="1560" t="s">
        <v>126</v>
      </c>
      <c r="L129" s="1560" t="s">
        <v>126</v>
      </c>
      <c r="M129" s="1560" t="s">
        <v>781</v>
      </c>
      <c r="N129" s="1560" t="s">
        <v>126</v>
      </c>
      <c r="O129" s="1560" t="s">
        <v>35</v>
      </c>
      <c r="P129" s="1560" t="s">
        <v>781</v>
      </c>
      <c r="Q129" s="1560" t="s">
        <v>126</v>
      </c>
      <c r="R129" s="1560" t="s">
        <v>126</v>
      </c>
      <c r="S129" s="1560" t="s">
        <v>126</v>
      </c>
      <c r="T129" s="1560" t="s">
        <v>126</v>
      </c>
      <c r="U129" s="1560" t="s">
        <v>126</v>
      </c>
      <c r="V129" s="1560" t="s">
        <v>59</v>
      </c>
      <c r="W129" s="1560" t="s">
        <v>110</v>
      </c>
      <c r="X129" s="22" t="s">
        <v>71</v>
      </c>
    </row>
    <row r="130">
      <c r="B130" s="1655">
        <v>9.0</v>
      </c>
      <c r="C130" s="1593" t="str">
        <f t="shared" ref="C130:D130" si="8">C124</f>
        <v>LB27DA</v>
      </c>
      <c r="D130" s="1593">
        <f t="shared" si="8"/>
        <v>301</v>
      </c>
      <c r="E130" s="1656">
        <f t="shared" ref="E130:F130" si="9">H124</f>
        <v>45987</v>
      </c>
      <c r="F130" s="1656">
        <f t="shared" si="9"/>
        <v>45994</v>
      </c>
      <c r="G130" s="1593" t="s">
        <v>83</v>
      </c>
      <c r="H130" s="1657">
        <v>3.05E8</v>
      </c>
      <c r="I130" s="1593">
        <v>0.0</v>
      </c>
      <c r="J130" s="1658">
        <v>0.0</v>
      </c>
      <c r="K130" s="1657">
        <v>3.05E8</v>
      </c>
      <c r="L130" s="1658">
        <v>0.0</v>
      </c>
      <c r="M130" s="1634">
        <f>M124</f>
        <v>116.5</v>
      </c>
      <c r="N130" s="1659">
        <f>M130%*K130</f>
        <v>355325000</v>
      </c>
      <c r="O130" s="1674">
        <v>45991.0</v>
      </c>
      <c r="P130" s="1634">
        <f>L124</f>
        <v>116.3</v>
      </c>
      <c r="Q130" s="1659">
        <v>0.0</v>
      </c>
      <c r="R130" s="1659">
        <f>O124</f>
        <v>116.3</v>
      </c>
      <c r="S130" s="1659">
        <f>P130%*H130</f>
        <v>354715000</v>
      </c>
      <c r="T130" s="1658">
        <v>0.0</v>
      </c>
      <c r="U130" s="1659">
        <v>0.0</v>
      </c>
      <c r="V130" s="1658" t="s">
        <v>143</v>
      </c>
      <c r="W130" s="1660">
        <v>45991.458333333336</v>
      </c>
      <c r="X130" s="1661">
        <v>1.282</v>
      </c>
    </row>
    <row r="131">
      <c r="N131" s="579"/>
      <c r="O131" s="1662"/>
      <c r="P131" s="1633"/>
      <c r="Q131" s="579"/>
      <c r="R131" s="579"/>
      <c r="S131" s="579"/>
      <c r="U131" s="579"/>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5.63"/>
    <col customWidth="1" min="3" max="3" width="20.13"/>
    <col customWidth="1" min="4" max="4" width="16.0"/>
    <col customWidth="1" min="5" max="5" width="15.75"/>
    <col customWidth="1" min="6" max="6" width="20.38"/>
    <col customWidth="1" min="7" max="7" width="18.25"/>
    <col customWidth="1" min="8" max="8" width="20.75"/>
    <col customWidth="1" min="9" max="9" width="18.63"/>
    <col customWidth="1" min="10" max="10" width="18.25"/>
    <col customWidth="1" min="11" max="11" width="19.75"/>
    <col customWidth="1" min="12" max="12" width="16.63"/>
    <col customWidth="1" min="13" max="13" width="24.63"/>
    <col customWidth="1" min="14" max="14" width="26.0"/>
    <col customWidth="1" min="15" max="15" width="22.25"/>
    <col customWidth="1" min="17" max="17" width="26.25"/>
    <col customWidth="1" min="19" max="19" width="22.13"/>
    <col customWidth="1" min="20" max="20" width="28.0"/>
    <col customWidth="1" min="21" max="21" width="22.38"/>
  </cols>
  <sheetData>
    <row r="1">
      <c r="A1" s="281"/>
    </row>
    <row r="2">
      <c r="A2" s="281" t="s">
        <v>2095</v>
      </c>
      <c r="B2" s="281" t="s">
        <v>2096</v>
      </c>
    </row>
    <row r="3">
      <c r="A3" s="281" t="s">
        <v>2029</v>
      </c>
      <c r="B3" s="281" t="s">
        <v>2097</v>
      </c>
    </row>
    <row r="4">
      <c r="A4" s="1639" t="s">
        <v>2098</v>
      </c>
      <c r="B4" s="1638"/>
      <c r="C4" s="1638"/>
      <c r="D4" s="1638"/>
      <c r="E4" s="1638"/>
      <c r="F4" s="1638"/>
    </row>
    <row r="5">
      <c r="A5" s="1638"/>
      <c r="B5" s="1638"/>
      <c r="C5" s="1638"/>
      <c r="D5" s="1638"/>
      <c r="E5" s="1638"/>
      <c r="F5" s="1638"/>
    </row>
    <row r="6">
      <c r="A6" s="1612" t="s">
        <v>1128</v>
      </c>
      <c r="B6" s="1638"/>
      <c r="C6" s="1638"/>
      <c r="D6" s="1638"/>
      <c r="E6" s="1638"/>
      <c r="F6" s="1638"/>
    </row>
    <row r="7">
      <c r="A7" s="1638"/>
      <c r="B7" s="1638"/>
      <c r="C7" s="1638"/>
      <c r="D7" s="1638"/>
      <c r="E7" s="1638"/>
      <c r="F7" s="1638"/>
    </row>
    <row r="8">
      <c r="A8" s="1639" t="s">
        <v>1564</v>
      </c>
      <c r="B8" s="1638"/>
      <c r="C8" s="1638"/>
      <c r="D8" s="1638"/>
      <c r="E8" s="1638"/>
      <c r="F8" s="1638"/>
    </row>
    <row r="9">
      <c r="A9" s="22" t="s">
        <v>2099</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c r="AI10" s="1518"/>
      <c r="AJ10" s="1518"/>
      <c r="AK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c r="AI11" s="1518"/>
      <c r="AJ11" s="1518"/>
      <c r="AK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488</v>
      </c>
      <c r="C13" s="1525">
        <v>101.0</v>
      </c>
      <c r="D13" s="1525" t="s">
        <v>1801</v>
      </c>
      <c r="E13" s="1525" t="s">
        <v>17</v>
      </c>
      <c r="F13" s="1525" t="s">
        <v>20</v>
      </c>
      <c r="G13" s="1525" t="str">
        <f>"002"</f>
        <v>002</v>
      </c>
      <c r="H13" s="1525" t="s">
        <v>26</v>
      </c>
      <c r="I13" s="1525" t="s">
        <v>1367</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c r="AI13" s="1529"/>
      <c r="AJ13" s="1529"/>
      <c r="AK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c r="AI17" s="1518"/>
      <c r="AJ17" s="1518"/>
      <c r="AK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c r="AI18" s="512"/>
      <c r="AJ18" s="512"/>
      <c r="AK18" s="512"/>
    </row>
    <row r="19">
      <c r="A19" s="1528"/>
      <c r="B19" s="1538" t="s">
        <v>2100</v>
      </c>
      <c r="C19" s="1675" t="s">
        <v>2101</v>
      </c>
      <c r="D19" s="1538">
        <v>1.0</v>
      </c>
      <c r="E19" s="1539">
        <v>176015.0</v>
      </c>
      <c r="F19" s="1538" t="s">
        <v>65</v>
      </c>
      <c r="G19" s="1540">
        <v>45674.0</v>
      </c>
      <c r="H19" s="1540">
        <v>46860.0</v>
      </c>
      <c r="I19" s="1538">
        <v>2.05</v>
      </c>
      <c r="J19" s="1541" t="str">
        <f t="shared" ref="J19:K19" si="1">" "</f>
        <v> </v>
      </c>
      <c r="K19" s="1541" t="str">
        <f t="shared" si="1"/>
        <v> </v>
      </c>
      <c r="L19" s="1538" t="s">
        <v>76</v>
      </c>
      <c r="M19" s="1538" t="s">
        <v>79</v>
      </c>
      <c r="N19" s="1539" t="s">
        <v>83</v>
      </c>
      <c r="O19" s="1542" t="s">
        <v>86</v>
      </c>
      <c r="P19" s="1539" t="s">
        <v>89</v>
      </c>
      <c r="Q19" s="1539" t="s">
        <v>1013</v>
      </c>
      <c r="R19" s="1539" t="s">
        <v>1014</v>
      </c>
      <c r="S19" s="1539" t="b">
        <v>1</v>
      </c>
      <c r="T19" s="1539" t="b">
        <v>1</v>
      </c>
      <c r="U19" s="1539" t="s">
        <v>143</v>
      </c>
      <c r="V19" s="1630">
        <v>46015.458333333336</v>
      </c>
      <c r="W19" s="1539" t="s">
        <v>131</v>
      </c>
      <c r="X19" s="1529"/>
      <c r="Y19" s="1529"/>
      <c r="Z19" s="1529"/>
      <c r="AA19" s="1529"/>
      <c r="AB19" s="1529"/>
      <c r="AC19" s="1529"/>
      <c r="AD19" s="1529"/>
      <c r="AE19" s="1529"/>
      <c r="AF19" s="1529"/>
      <c r="AG19" s="1529"/>
      <c r="AH19" s="1529"/>
      <c r="AI19" s="1529"/>
      <c r="AJ19" s="1529"/>
      <c r="AK19" s="1529"/>
    </row>
    <row r="20">
      <c r="A20" s="60"/>
      <c r="B20" s="60"/>
    </row>
    <row r="21">
      <c r="A21" s="60"/>
      <c r="B21" s="60"/>
    </row>
    <row r="22">
      <c r="A22" s="1515" t="s">
        <v>212</v>
      </c>
    </row>
    <row r="23">
      <c r="A23" s="1544" t="s">
        <v>3</v>
      </c>
      <c r="B23" s="1545" t="s">
        <v>640</v>
      </c>
      <c r="C23" s="1545" t="s">
        <v>7</v>
      </c>
      <c r="D23" s="1545" t="s">
        <v>905</v>
      </c>
      <c r="E23" s="1545" t="s">
        <v>534</v>
      </c>
      <c r="F23" s="1545" t="s">
        <v>906</v>
      </c>
      <c r="G23" s="1545" t="s">
        <v>908</v>
      </c>
      <c r="H23" s="1545" t="s">
        <v>910</v>
      </c>
      <c r="I23" s="1545" t="s">
        <v>912</v>
      </c>
      <c r="J23" s="1546" t="s">
        <v>915</v>
      </c>
      <c r="K23" s="1547" t="s">
        <v>482</v>
      </c>
      <c r="L23" s="1413" t="s">
        <v>452</v>
      </c>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row>
    <row r="24">
      <c r="A24" s="1521" t="s">
        <v>4</v>
      </c>
      <c r="B24" s="1522" t="s">
        <v>8</v>
      </c>
      <c r="C24" s="1522" t="s">
        <v>8</v>
      </c>
      <c r="D24" s="1522" t="s">
        <v>59</v>
      </c>
      <c r="E24" s="1522" t="s">
        <v>81</v>
      </c>
      <c r="F24" s="1522" t="s">
        <v>126</v>
      </c>
      <c r="G24" s="1522" t="s">
        <v>126</v>
      </c>
      <c r="H24" s="1522" t="s">
        <v>126</v>
      </c>
      <c r="I24" s="1522" t="s">
        <v>35</v>
      </c>
      <c r="J24" s="1548" t="s">
        <v>110</v>
      </c>
      <c r="K24" s="490" t="s">
        <v>35</v>
      </c>
      <c r="L24" s="495"/>
    </row>
    <row r="25">
      <c r="A25" s="1202"/>
      <c r="B25" s="1539">
        <v>1001.0</v>
      </c>
      <c r="C25" s="1539">
        <v>101.0</v>
      </c>
      <c r="D25" s="1539" t="s">
        <v>229</v>
      </c>
      <c r="E25" s="1539" t="s">
        <v>83</v>
      </c>
      <c r="F25" s="1549">
        <v>9.0E8</v>
      </c>
      <c r="G25" s="1549">
        <v>1.0E9</v>
      </c>
      <c r="H25" s="1549">
        <v>1.0E8</v>
      </c>
      <c r="I25" s="1550">
        <v>45782.0</v>
      </c>
      <c r="J25" s="1551">
        <v>45905.43751157408</v>
      </c>
      <c r="K25" s="508">
        <f>I25</f>
        <v>45782</v>
      </c>
      <c r="L25" s="495" t="str">
        <f>B13</f>
        <v>BBL0107536000374</v>
      </c>
    </row>
    <row r="26">
      <c r="A26" s="60"/>
      <c r="B26" s="60"/>
    </row>
    <row r="27">
      <c r="A27" s="60"/>
      <c r="B27" s="60"/>
    </row>
    <row r="28">
      <c r="A28" s="1515" t="s">
        <v>965</v>
      </c>
      <c r="B28" s="1247"/>
    </row>
    <row r="29">
      <c r="A29" s="1552" t="s">
        <v>3</v>
      </c>
      <c r="B29" s="1553" t="s">
        <v>564</v>
      </c>
      <c r="C29" s="1553" t="s">
        <v>7</v>
      </c>
      <c r="D29" s="1553" t="s">
        <v>570</v>
      </c>
      <c r="E29" s="1553" t="s">
        <v>572</v>
      </c>
      <c r="F29" s="1553" t="s">
        <v>575</v>
      </c>
      <c r="G29" s="1553" t="s">
        <v>579</v>
      </c>
      <c r="H29" s="1553" t="s">
        <v>583</v>
      </c>
      <c r="I29" s="1554" t="s">
        <v>585</v>
      </c>
      <c r="J29" s="1553" t="s">
        <v>525</v>
      </c>
      <c r="K29" s="1553" t="s">
        <v>589</v>
      </c>
      <c r="L29" s="1553" t="s">
        <v>592</v>
      </c>
      <c r="M29" s="1553" t="s">
        <v>595</v>
      </c>
      <c r="N29" s="1553" t="s">
        <v>597</v>
      </c>
      <c r="O29" s="1553" t="s">
        <v>598</v>
      </c>
      <c r="P29" s="1555" t="s">
        <v>600</v>
      </c>
      <c r="Q29" s="65"/>
      <c r="R29" s="65"/>
      <c r="S29" s="65"/>
      <c r="T29" s="65"/>
      <c r="U29" s="65"/>
      <c r="V29" s="65"/>
      <c r="W29" s="65"/>
      <c r="X29" s="65"/>
      <c r="Y29" s="65"/>
      <c r="Z29" s="65"/>
      <c r="AA29" s="65"/>
      <c r="AB29" s="65"/>
      <c r="AC29" s="65"/>
      <c r="AD29" s="65"/>
      <c r="AE29" s="65"/>
      <c r="AF29" s="65"/>
      <c r="AG29" s="65"/>
      <c r="AH29" s="65"/>
      <c r="AI29" s="65"/>
      <c r="AJ29" s="65"/>
      <c r="AK29" s="65"/>
    </row>
    <row r="30">
      <c r="A30" s="1556" t="s">
        <v>4</v>
      </c>
      <c r="B30" s="1557" t="s">
        <v>565</v>
      </c>
      <c r="C30" s="1558" t="s">
        <v>453</v>
      </c>
      <c r="D30" s="1558" t="s">
        <v>453</v>
      </c>
      <c r="E30" s="1557" t="s">
        <v>28</v>
      </c>
      <c r="F30" s="1557" t="s">
        <v>576</v>
      </c>
      <c r="G30" s="1557" t="s">
        <v>580</v>
      </c>
      <c r="H30" s="1557" t="s">
        <v>35</v>
      </c>
      <c r="I30" s="1559" t="s">
        <v>35</v>
      </c>
      <c r="J30" s="1557" t="s">
        <v>35</v>
      </c>
      <c r="K30" s="1557" t="s">
        <v>590</v>
      </c>
      <c r="L30" s="1558" t="s">
        <v>453</v>
      </c>
      <c r="M30" s="1557" t="s">
        <v>81</v>
      </c>
      <c r="N30" s="1557" t="s">
        <v>110</v>
      </c>
      <c r="O30" s="1557" t="s">
        <v>110</v>
      </c>
      <c r="P30" s="1560" t="s">
        <v>59</v>
      </c>
    </row>
    <row r="31">
      <c r="A31" s="1202"/>
      <c r="B31" s="1561" t="s">
        <v>2033</v>
      </c>
      <c r="C31" s="1562">
        <v>101.0</v>
      </c>
      <c r="D31" s="1561">
        <v>20001.0</v>
      </c>
      <c r="E31" s="1563" t="s">
        <v>574</v>
      </c>
      <c r="F31" s="1563" t="s">
        <v>578</v>
      </c>
      <c r="G31" s="1563" t="s">
        <v>582</v>
      </c>
      <c r="H31" s="1564">
        <v>45823.0</v>
      </c>
      <c r="I31" s="1564">
        <v>45839.0</v>
      </c>
      <c r="J31" s="1564">
        <v>46203.0</v>
      </c>
      <c r="K31" s="1563">
        <v>0.0</v>
      </c>
      <c r="L31" s="1541" t="str">
        <f>" "</f>
        <v> </v>
      </c>
      <c r="M31" s="1563" t="s">
        <v>83</v>
      </c>
      <c r="N31" s="1565">
        <v>45717.4375</v>
      </c>
      <c r="O31" s="1565">
        <v>45741.78125</v>
      </c>
      <c r="P31" s="1566" t="s">
        <v>143</v>
      </c>
    </row>
    <row r="32">
      <c r="A32" s="60"/>
      <c r="B32" s="60"/>
    </row>
    <row r="33">
      <c r="A33" s="60"/>
      <c r="B33" s="60"/>
    </row>
    <row r="34">
      <c r="A34" s="1202" t="s">
        <v>1137</v>
      </c>
      <c r="B34" s="1247"/>
    </row>
    <row r="35">
      <c r="A35" s="60"/>
      <c r="B35" s="285"/>
    </row>
    <row r="36">
      <c r="A36" s="22" t="s">
        <v>1570</v>
      </c>
      <c r="B36" s="60"/>
    </row>
    <row r="37">
      <c r="A37" s="60"/>
      <c r="B37" s="1243"/>
    </row>
    <row r="38">
      <c r="A38" s="1248" t="s">
        <v>2102</v>
      </c>
      <c r="B38" s="1243"/>
      <c r="F38" s="1633">
        <f>(100000000*0.0206)*14/365</f>
        <v>79013.69863</v>
      </c>
    </row>
    <row r="39">
      <c r="A39" s="1248" t="s">
        <v>2103</v>
      </c>
      <c r="B39" s="1243"/>
      <c r="F39" s="1633">
        <f>100000000+F38</f>
        <v>100079013.7</v>
      </c>
    </row>
    <row r="40">
      <c r="A40" s="1515"/>
      <c r="B40" s="1243"/>
    </row>
    <row r="41">
      <c r="A41" s="1515" t="s">
        <v>2034</v>
      </c>
      <c r="B41" s="1243"/>
    </row>
    <row r="42">
      <c r="A42" s="1567" t="s">
        <v>3</v>
      </c>
      <c r="B42" s="1568" t="s">
        <v>663</v>
      </c>
      <c r="C42" s="1568" t="s">
        <v>583</v>
      </c>
      <c r="D42" s="1568" t="s">
        <v>668</v>
      </c>
      <c r="E42" s="1568" t="s">
        <v>7</v>
      </c>
      <c r="F42" s="1569" t="s">
        <v>564</v>
      </c>
      <c r="G42" s="1569" t="s">
        <v>570</v>
      </c>
      <c r="H42" s="1568" t="s">
        <v>675</v>
      </c>
      <c r="I42" s="1568" t="s">
        <v>678</v>
      </c>
      <c r="J42" s="1568" t="s">
        <v>680</v>
      </c>
      <c r="K42" s="1568" t="s">
        <v>442</v>
      </c>
      <c r="L42" s="1568" t="s">
        <v>684</v>
      </c>
      <c r="M42" s="1568" t="s">
        <v>534</v>
      </c>
      <c r="N42" s="1568" t="s">
        <v>609</v>
      </c>
      <c r="O42" s="1568" t="s">
        <v>613</v>
      </c>
      <c r="P42" s="1568" t="s">
        <v>614</v>
      </c>
      <c r="Q42" s="1568" t="s">
        <v>620</v>
      </c>
      <c r="R42" s="1568" t="s">
        <v>624</v>
      </c>
      <c r="S42" s="1568" t="s">
        <v>636</v>
      </c>
      <c r="T42" s="1568" t="s">
        <v>697</v>
      </c>
      <c r="U42" s="1568" t="s">
        <v>644</v>
      </c>
      <c r="V42" s="1569" t="s">
        <v>700</v>
      </c>
      <c r="W42" s="1569" t="s">
        <v>703</v>
      </c>
      <c r="X42" s="1568" t="s">
        <v>548</v>
      </c>
      <c r="Y42" s="1570" t="s">
        <v>640</v>
      </c>
      <c r="Z42" s="1570" t="s">
        <v>426</v>
      </c>
      <c r="AA42" s="1363" t="s">
        <v>452</v>
      </c>
      <c r="AB42" s="1518"/>
      <c r="AC42" s="1518"/>
      <c r="AD42" s="1518"/>
      <c r="AE42" s="1518"/>
      <c r="AF42" s="1518"/>
      <c r="AG42" s="1518"/>
      <c r="AH42" s="1518"/>
      <c r="AI42" s="1518"/>
      <c r="AJ42" s="1518"/>
      <c r="AK42" s="1518"/>
    </row>
    <row r="43">
      <c r="A43" s="1571" t="s">
        <v>4</v>
      </c>
      <c r="B43" s="1572" t="s">
        <v>453</v>
      </c>
      <c r="C43" s="1573" t="s">
        <v>110</v>
      </c>
      <c r="D43" s="1573" t="s">
        <v>59</v>
      </c>
      <c r="E43" s="1572" t="s">
        <v>453</v>
      </c>
      <c r="F43" s="1574" t="s">
        <v>565</v>
      </c>
      <c r="G43" s="1575" t="s">
        <v>453</v>
      </c>
      <c r="H43" s="1573" t="s">
        <v>126</v>
      </c>
      <c r="I43" s="1573" t="s">
        <v>35</v>
      </c>
      <c r="J43" s="1573" t="s">
        <v>35</v>
      </c>
      <c r="K43" s="1573" t="s">
        <v>126</v>
      </c>
      <c r="L43" s="1573" t="s">
        <v>126</v>
      </c>
      <c r="M43" s="1573" t="s">
        <v>81</v>
      </c>
      <c r="N43" s="1573" t="s">
        <v>59</v>
      </c>
      <c r="O43" s="1573" t="s">
        <v>28</v>
      </c>
      <c r="P43" s="1573" t="s">
        <v>71</v>
      </c>
      <c r="Q43" s="1573" t="s">
        <v>59</v>
      </c>
      <c r="R43" s="1573" t="s">
        <v>71</v>
      </c>
      <c r="S43" s="1573" t="s">
        <v>59</v>
      </c>
      <c r="T43" s="1573" t="s">
        <v>71</v>
      </c>
      <c r="U43" s="1573" t="s">
        <v>8</v>
      </c>
      <c r="V43" s="1574" t="s">
        <v>91</v>
      </c>
      <c r="W43" s="1574" t="s">
        <v>91</v>
      </c>
      <c r="X43" s="1573" t="s">
        <v>59</v>
      </c>
      <c r="Y43" s="1576" t="s">
        <v>453</v>
      </c>
      <c r="Z43" s="1577" t="s">
        <v>126</v>
      </c>
      <c r="AA43" s="490" t="s">
        <v>453</v>
      </c>
      <c r="AB43" s="512"/>
      <c r="AC43" s="512"/>
      <c r="AD43" s="512"/>
      <c r="AE43" s="512"/>
      <c r="AF43" s="512"/>
      <c r="AG43" s="512"/>
      <c r="AH43" s="512"/>
      <c r="AI43" s="512"/>
      <c r="AJ43" s="512"/>
      <c r="AK43" s="512"/>
    </row>
    <row r="44">
      <c r="A44" s="1528"/>
      <c r="B44" s="1578">
        <v>70007.0</v>
      </c>
      <c r="C44" s="1667">
        <v>46015.583333333336</v>
      </c>
      <c r="D44" s="1539" t="s">
        <v>1401</v>
      </c>
      <c r="E44" s="1539">
        <f>C31</f>
        <v>101</v>
      </c>
      <c r="F44" s="1580" t="str">
        <f>B31</f>
        <v>GMRA_2023_BB</v>
      </c>
      <c r="G44" s="1580">
        <f>D31</f>
        <v>20001</v>
      </c>
      <c r="H44" s="1549">
        <v>1.0E8</v>
      </c>
      <c r="I44" s="1581">
        <v>46017.0</v>
      </c>
      <c r="J44" s="1581">
        <v>46031.0</v>
      </c>
      <c r="K44" s="1549">
        <v>1.0E8</v>
      </c>
      <c r="L44" s="1634">
        <f>F39</f>
        <v>100079013.7</v>
      </c>
      <c r="M44" s="1582" t="s">
        <v>83</v>
      </c>
      <c r="N44" s="1541" t="str">
        <f>CONCAT(Q44,B44)</f>
        <v>FIX70007</v>
      </c>
      <c r="O44" s="1582" t="s">
        <v>131</v>
      </c>
      <c r="P44" s="1539">
        <v>2.05</v>
      </c>
      <c r="Q44" s="1541" t="s">
        <v>693</v>
      </c>
      <c r="R44" s="1541" t="str">
        <f>" "</f>
        <v> </v>
      </c>
      <c r="S44" s="1582" t="s">
        <v>79</v>
      </c>
      <c r="T44" s="1539">
        <v>2.05</v>
      </c>
      <c r="U44" s="1539">
        <v>14.0</v>
      </c>
      <c r="V44" s="1582" t="b">
        <v>0</v>
      </c>
      <c r="W44" s="1582" t="b">
        <v>1</v>
      </c>
      <c r="X44" s="1583" t="s">
        <v>143</v>
      </c>
      <c r="Y44" s="1539">
        <f>B25</f>
        <v>1001</v>
      </c>
      <c r="Z44" s="1539">
        <f>(H44*P44%*U44/365)</f>
        <v>78630.13699</v>
      </c>
      <c r="AA44" s="495" t="str">
        <f>L25</f>
        <v>BBL0107536000374</v>
      </c>
      <c r="AB44" s="1529"/>
      <c r="AC44" s="1529"/>
      <c r="AD44" s="1529"/>
      <c r="AE44" s="1529"/>
      <c r="AF44" s="1529"/>
      <c r="AG44" s="1529"/>
      <c r="AH44" s="1529"/>
      <c r="AI44" s="1529"/>
      <c r="AJ44" s="1529"/>
      <c r="AK44" s="1529"/>
    </row>
    <row r="45">
      <c r="A45" s="60"/>
      <c r="B45" s="1243"/>
    </row>
    <row r="46">
      <c r="A46" s="1515" t="s">
        <v>967</v>
      </c>
      <c r="B46" s="1206"/>
    </row>
    <row r="47" ht="15.0" customHeight="1">
      <c r="A47" s="1585" t="s">
        <v>3</v>
      </c>
      <c r="B47" s="1586" t="s">
        <v>732</v>
      </c>
      <c r="C47" s="1586" t="s">
        <v>514</v>
      </c>
      <c r="D47" s="1586" t="s">
        <v>556</v>
      </c>
      <c r="E47" s="1586" t="s">
        <v>7</v>
      </c>
      <c r="F47" s="1586" t="s">
        <v>668</v>
      </c>
      <c r="G47" s="1570" t="s">
        <v>583</v>
      </c>
      <c r="H47" s="1570" t="s">
        <v>728</v>
      </c>
      <c r="I47" s="1570" t="s">
        <v>525</v>
      </c>
      <c r="J47" s="1570" t="s">
        <v>534</v>
      </c>
      <c r="K47" s="1586" t="s">
        <v>675</v>
      </c>
      <c r="L47" s="1586" t="s">
        <v>425</v>
      </c>
      <c r="M47" s="1545" t="s">
        <v>423</v>
      </c>
      <c r="N47" s="1586" t="s">
        <v>426</v>
      </c>
      <c r="O47" s="1586" t="s">
        <v>427</v>
      </c>
      <c r="P47" s="1586" t="s">
        <v>749</v>
      </c>
      <c r="Q47" s="1586" t="s">
        <v>751</v>
      </c>
      <c r="R47" s="1570" t="s">
        <v>753</v>
      </c>
      <c r="S47" s="1586" t="s">
        <v>432</v>
      </c>
      <c r="T47" s="1586" t="s">
        <v>755</v>
      </c>
      <c r="U47" s="1570" t="s">
        <v>551</v>
      </c>
      <c r="V47" s="1570" t="s">
        <v>530</v>
      </c>
      <c r="W47" s="1570" t="s">
        <v>528</v>
      </c>
      <c r="X47" s="1586" t="s">
        <v>532</v>
      </c>
      <c r="Y47" s="1586" t="s">
        <v>526</v>
      </c>
      <c r="Z47" s="1586" t="s">
        <v>533</v>
      </c>
      <c r="AA47" s="1570" t="s">
        <v>538</v>
      </c>
      <c r="AB47" s="1570" t="s">
        <v>542</v>
      </c>
      <c r="AC47" s="1570" t="s">
        <v>548</v>
      </c>
      <c r="AD47" s="1586" t="s">
        <v>761</v>
      </c>
      <c r="AE47" s="1635" t="s">
        <v>763</v>
      </c>
      <c r="AF47" s="1636"/>
      <c r="AG47" s="1636"/>
      <c r="AH47" s="1636"/>
      <c r="AI47" s="1636"/>
      <c r="AJ47" s="1636"/>
      <c r="AK47" s="1636"/>
    </row>
    <row r="48" ht="15.0" customHeight="1">
      <c r="A48" s="1585" t="s">
        <v>4</v>
      </c>
      <c r="B48" s="1589" t="s">
        <v>453</v>
      </c>
      <c r="C48" s="1577" t="s">
        <v>28</v>
      </c>
      <c r="D48" s="1589" t="s">
        <v>453</v>
      </c>
      <c r="E48" s="1589" t="s">
        <v>453</v>
      </c>
      <c r="F48" s="1590" t="s">
        <v>28</v>
      </c>
      <c r="G48" s="1576" t="s">
        <v>35</v>
      </c>
      <c r="H48" s="1577" t="s">
        <v>35</v>
      </c>
      <c r="I48" s="1577" t="s">
        <v>35</v>
      </c>
      <c r="J48" s="1577" t="s">
        <v>81</v>
      </c>
      <c r="K48" s="1590" t="s">
        <v>126</v>
      </c>
      <c r="L48" s="1590" t="s">
        <v>179</v>
      </c>
      <c r="M48" s="1522" t="s">
        <v>179</v>
      </c>
      <c r="N48" s="1590" t="s">
        <v>126</v>
      </c>
      <c r="O48" s="1590" t="s">
        <v>126</v>
      </c>
      <c r="P48" s="1590" t="s">
        <v>28</v>
      </c>
      <c r="Q48" s="1590" t="s">
        <v>126</v>
      </c>
      <c r="R48" s="1577" t="s">
        <v>126</v>
      </c>
      <c r="S48" s="1590" t="s">
        <v>126</v>
      </c>
      <c r="T48" s="1590" t="s">
        <v>35</v>
      </c>
      <c r="U48" s="1577" t="s">
        <v>28</v>
      </c>
      <c r="V48" s="1577" t="s">
        <v>59</v>
      </c>
      <c r="W48" s="1577" t="s">
        <v>71</v>
      </c>
      <c r="X48" s="1590" t="s">
        <v>59</v>
      </c>
      <c r="Y48" s="1590" t="s">
        <v>71</v>
      </c>
      <c r="Z48" s="1590" t="s">
        <v>59</v>
      </c>
      <c r="AA48" s="1577" t="s">
        <v>539</v>
      </c>
      <c r="AB48" s="1577" t="s">
        <v>539</v>
      </c>
      <c r="AC48" s="1577" t="s">
        <v>59</v>
      </c>
      <c r="AD48" s="1590" t="s">
        <v>110</v>
      </c>
      <c r="AE48" s="1591" t="s">
        <v>35</v>
      </c>
      <c r="AF48" s="760"/>
      <c r="AG48" s="760"/>
      <c r="AH48" s="760"/>
      <c r="AI48" s="760"/>
      <c r="AJ48" s="760"/>
      <c r="AK48" s="760"/>
    </row>
    <row r="49" ht="15.0" customHeight="1">
      <c r="A49" s="1529"/>
      <c r="B49" s="1578">
        <f>B44</f>
        <v>70007</v>
      </c>
      <c r="C49" s="1538" t="str">
        <f>B19</f>
        <v>LB284A</v>
      </c>
      <c r="D49" s="1539">
        <v>301.0</v>
      </c>
      <c r="E49" s="1539">
        <f>E44</f>
        <v>101</v>
      </c>
      <c r="F49" s="1539" t="s">
        <v>2036</v>
      </c>
      <c r="G49" s="1581">
        <f>C44</f>
        <v>46015.58333</v>
      </c>
      <c r="H49" s="1581">
        <f t="shared" ref="H49:I49" si="2">I44</f>
        <v>46017</v>
      </c>
      <c r="I49" s="1581">
        <f t="shared" si="2"/>
        <v>46031</v>
      </c>
      <c r="J49" s="1539" t="s">
        <v>83</v>
      </c>
      <c r="K49" s="1549">
        <v>1.05E8</v>
      </c>
      <c r="L49" s="1592">
        <v>119.0</v>
      </c>
      <c r="M49" s="1592">
        <v>119.5336</v>
      </c>
      <c r="N49" s="1539">
        <v>0.0</v>
      </c>
      <c r="O49" s="1592">
        <v>119.5336</v>
      </c>
      <c r="P49" s="1582" t="s">
        <v>1392</v>
      </c>
      <c r="Q49" s="1593">
        <f>(M49/100)*K49</f>
        <v>125510280</v>
      </c>
      <c r="R49" s="1593">
        <f>(L49/100)*K49</f>
        <v>124950000</v>
      </c>
      <c r="S49" s="1593" t="str">
        <f>if(P49="AMC","",(O49/100)*K49)</f>
        <v/>
      </c>
      <c r="T49" s="1595">
        <v>45947.0</v>
      </c>
      <c r="U49" s="1539" t="s">
        <v>131</v>
      </c>
      <c r="V49" s="1541" t="str">
        <f>" "</f>
        <v> </v>
      </c>
      <c r="W49" s="1539">
        <v>0.0</v>
      </c>
      <c r="X49" s="1539" t="s">
        <v>76</v>
      </c>
      <c r="Y49" s="1539">
        <f>I19</f>
        <v>2.05</v>
      </c>
      <c r="Z49" s="1539" t="s">
        <v>79</v>
      </c>
      <c r="AA49" s="1539" t="s">
        <v>1013</v>
      </c>
      <c r="AB49" s="1539" t="s">
        <v>1014</v>
      </c>
      <c r="AC49" s="1539" t="s">
        <v>143</v>
      </c>
      <c r="AD49" s="1618">
        <v>46017.0</v>
      </c>
      <c r="AE49" s="1618">
        <v>46022.0</v>
      </c>
      <c r="AF49" s="1529"/>
      <c r="AG49" s="1529"/>
      <c r="AH49" s="1529"/>
      <c r="AI49" s="1529"/>
      <c r="AJ49" s="1529"/>
      <c r="AK49" s="1529"/>
    </row>
    <row r="50">
      <c r="A50" s="60"/>
      <c r="B50" s="1243"/>
    </row>
    <row r="51">
      <c r="A51" s="1202"/>
    </row>
    <row r="52">
      <c r="A52" s="1202" t="s">
        <v>1533</v>
      </c>
    </row>
    <row r="54">
      <c r="A54" s="22" t="s">
        <v>2104</v>
      </c>
    </row>
    <row r="56">
      <c r="A56" s="1248" t="s">
        <v>2105</v>
      </c>
    </row>
    <row r="57">
      <c r="A57" s="1248" t="s">
        <v>2106</v>
      </c>
    </row>
    <row r="58">
      <c r="A58" s="1248" t="s">
        <v>2107</v>
      </c>
      <c r="F58" s="1236">
        <f>(105000000*1.195336)</f>
        <v>125510280</v>
      </c>
    </row>
    <row r="59">
      <c r="A59" s="1248" t="s">
        <v>1538</v>
      </c>
    </row>
    <row r="60">
      <c r="A60" s="1637" t="s">
        <v>2108</v>
      </c>
      <c r="B60" s="1638"/>
      <c r="C60" s="1638"/>
      <c r="D60" s="1638"/>
      <c r="E60" s="1638"/>
      <c r="F60" s="1638">
        <f>F58*(1-0.02)</f>
        <v>123000074.4</v>
      </c>
      <c r="G60" s="1638"/>
      <c r="H60" s="1638"/>
    </row>
    <row r="61">
      <c r="A61" s="1639" t="s">
        <v>2109</v>
      </c>
      <c r="B61" s="1638"/>
      <c r="C61" s="1638"/>
      <c r="D61" s="1638"/>
      <c r="E61" s="1638"/>
      <c r="F61" s="1638"/>
      <c r="G61" s="1638"/>
      <c r="H61" s="1638"/>
    </row>
    <row r="62">
      <c r="A62" s="1640"/>
      <c r="B62" s="1641"/>
      <c r="C62" s="1641"/>
      <c r="D62" s="1641"/>
      <c r="E62" s="1641"/>
      <c r="F62" s="1641"/>
      <c r="G62" s="1641"/>
      <c r="H62" s="1641"/>
      <c r="I62" s="1599"/>
      <c r="J62" s="1599"/>
      <c r="K62" s="1599"/>
    </row>
    <row r="63">
      <c r="A63" s="1598" t="s">
        <v>168</v>
      </c>
      <c r="B63" s="1599"/>
      <c r="C63" s="1599"/>
      <c r="D63" s="1599"/>
      <c r="E63" s="1599"/>
      <c r="F63" s="1599"/>
      <c r="G63" s="1599"/>
      <c r="H63" s="1599"/>
      <c r="I63" s="1599"/>
      <c r="J63" s="1599"/>
      <c r="K63" s="1599"/>
    </row>
    <row r="64">
      <c r="A64" s="1600" t="s">
        <v>3</v>
      </c>
      <c r="B64" s="1520" t="s">
        <v>709</v>
      </c>
      <c r="C64" s="1520" t="s">
        <v>663</v>
      </c>
      <c r="D64" s="1520" t="s">
        <v>514</v>
      </c>
      <c r="E64" s="1520" t="s">
        <v>675</v>
      </c>
      <c r="F64" s="1520" t="s">
        <v>715</v>
      </c>
      <c r="G64" s="1520" t="s">
        <v>716</v>
      </c>
      <c r="H64" s="1520" t="s">
        <v>432</v>
      </c>
      <c r="I64" s="1520" t="s">
        <v>717</v>
      </c>
      <c r="J64" s="1520" t="s">
        <v>719</v>
      </c>
      <c r="K64" s="1520" t="s">
        <v>720</v>
      </c>
      <c r="L64" s="1601" t="s">
        <v>534</v>
      </c>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row>
    <row r="65">
      <c r="A65" s="1602" t="s">
        <v>4</v>
      </c>
      <c r="B65" s="1535" t="s">
        <v>59</v>
      </c>
      <c r="C65" s="1535" t="s">
        <v>453</v>
      </c>
      <c r="D65" s="1534" t="s">
        <v>28</v>
      </c>
      <c r="E65" s="1534" t="s">
        <v>126</v>
      </c>
      <c r="F65" s="1534" t="s">
        <v>35</v>
      </c>
      <c r="G65" s="1534" t="s">
        <v>179</v>
      </c>
      <c r="H65" s="1534" t="s">
        <v>126</v>
      </c>
      <c r="I65" s="1534" t="s">
        <v>184</v>
      </c>
      <c r="J65" s="1534" t="s">
        <v>126</v>
      </c>
      <c r="K65" s="1534" t="s">
        <v>8</v>
      </c>
      <c r="L65" s="1603" t="s">
        <v>81</v>
      </c>
    </row>
    <row r="66">
      <c r="A66" s="1604"/>
      <c r="B66" s="1539" t="str">
        <f>C66&amp;"_"&amp;D66&amp;"_"&amp;1</f>
        <v>70007_LB284A_1</v>
      </c>
      <c r="C66" s="1578">
        <f t="shared" ref="C66:D66" si="3">B49</f>
        <v>70007</v>
      </c>
      <c r="D66" s="1538" t="str">
        <f t="shared" si="3"/>
        <v>LB284A</v>
      </c>
      <c r="E66" s="1549">
        <v>1.05E8</v>
      </c>
      <c r="F66" s="1642">
        <v>46017.0</v>
      </c>
      <c r="G66" s="1605">
        <v>119.5336</v>
      </c>
      <c r="H66" s="1549">
        <f>F58</f>
        <v>125510280</v>
      </c>
      <c r="I66" s="1549">
        <v>2.0</v>
      </c>
      <c r="J66" s="1549">
        <f>F60</f>
        <v>123000074.4</v>
      </c>
      <c r="K66" s="1525"/>
      <c r="L66" s="1539" t="s">
        <v>83</v>
      </c>
      <c r="M66" s="1529"/>
      <c r="N66" s="1529"/>
      <c r="O66" s="1529"/>
      <c r="P66" s="1529"/>
      <c r="Q66" s="1529"/>
      <c r="R66" s="1529"/>
      <c r="S66" s="1529"/>
      <c r="T66" s="1529"/>
      <c r="U66" s="1529"/>
      <c r="V66" s="1529"/>
      <c r="W66" s="1529"/>
      <c r="X66" s="1529"/>
      <c r="Y66" s="1529"/>
      <c r="Z66" s="1529"/>
      <c r="AA66" s="1529"/>
      <c r="AB66" s="1529"/>
      <c r="AC66" s="1529"/>
      <c r="AD66" s="1529"/>
      <c r="AE66" s="1529"/>
      <c r="AF66" s="1529"/>
      <c r="AG66" s="1529"/>
      <c r="AH66" s="1529"/>
      <c r="AI66" s="1529"/>
      <c r="AJ66" s="1529"/>
      <c r="AK66" s="1529"/>
    </row>
    <row r="67">
      <c r="A67" s="1248"/>
    </row>
    <row r="69">
      <c r="A69" s="1202" t="s">
        <v>1542</v>
      </c>
    </row>
    <row r="71">
      <c r="A71" s="1258" t="s">
        <v>2085</v>
      </c>
    </row>
    <row r="72">
      <c r="A72" s="1258" t="s">
        <v>1585</v>
      </c>
    </row>
    <row r="73">
      <c r="A73" s="1258" t="s">
        <v>2086</v>
      </c>
    </row>
    <row r="74">
      <c r="A74" s="1258" t="s">
        <v>1546</v>
      </c>
    </row>
    <row r="75">
      <c r="A75" s="1259"/>
    </row>
    <row r="76">
      <c r="A76" s="1202" t="s">
        <v>1547</v>
      </c>
    </row>
    <row r="78">
      <c r="A78" s="1258" t="s">
        <v>1548</v>
      </c>
    </row>
    <row r="79">
      <c r="A79" s="1258"/>
    </row>
    <row r="80">
      <c r="A80" s="1258" t="s">
        <v>2110</v>
      </c>
    </row>
    <row r="81">
      <c r="A81" s="1258" t="s">
        <v>2111</v>
      </c>
      <c r="F81" s="1633">
        <f>(105000000*1.185)</f>
        <v>124425000</v>
      </c>
    </row>
    <row r="82">
      <c r="A82" s="1258" t="s">
        <v>2112</v>
      </c>
      <c r="F82" s="1633">
        <f>F81*(1-0.02)</f>
        <v>121936500</v>
      </c>
    </row>
    <row r="83">
      <c r="A83" s="1258" t="s">
        <v>1552</v>
      </c>
      <c r="F83" s="1633"/>
    </row>
    <row r="84">
      <c r="A84" s="1258" t="s">
        <v>2113</v>
      </c>
      <c r="F84" s="1633">
        <f>F82-100000000</f>
        <v>21936500</v>
      </c>
    </row>
    <row r="85">
      <c r="A85" s="1258"/>
    </row>
    <row r="86">
      <c r="A86" s="1355" t="s">
        <v>2114</v>
      </c>
    </row>
    <row r="87">
      <c r="A87" s="1355"/>
    </row>
    <row r="89">
      <c r="A89" s="1598" t="s">
        <v>1317</v>
      </c>
    </row>
    <row r="90">
      <c r="A90" s="1607" t="s">
        <v>3</v>
      </c>
      <c r="B90" s="1586" t="s">
        <v>720</v>
      </c>
      <c r="C90" s="1570" t="s">
        <v>7</v>
      </c>
      <c r="D90" s="1570" t="s">
        <v>663</v>
      </c>
      <c r="E90" s="1586" t="s">
        <v>763</v>
      </c>
      <c r="F90" s="1586" t="s">
        <v>843</v>
      </c>
      <c r="G90" s="1586" t="s">
        <v>440</v>
      </c>
      <c r="H90" s="1586" t="s">
        <v>441</v>
      </c>
      <c r="I90" s="1586" t="s">
        <v>848</v>
      </c>
      <c r="J90" s="1586" t="s">
        <v>548</v>
      </c>
      <c r="K90" s="1586" t="s">
        <v>561</v>
      </c>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row>
    <row r="91">
      <c r="A91" s="1608" t="s">
        <v>4</v>
      </c>
      <c r="B91" s="1589" t="s">
        <v>453</v>
      </c>
      <c r="C91" s="1576" t="s">
        <v>453</v>
      </c>
      <c r="D91" s="1576" t="s">
        <v>453</v>
      </c>
      <c r="E91" s="1590" t="s">
        <v>35</v>
      </c>
      <c r="F91" s="1590" t="s">
        <v>81</v>
      </c>
      <c r="G91" s="1590" t="s">
        <v>49</v>
      </c>
      <c r="H91" s="1590" t="s">
        <v>126</v>
      </c>
      <c r="I91" s="1590" t="s">
        <v>110</v>
      </c>
      <c r="J91" s="1590" t="s">
        <v>59</v>
      </c>
      <c r="K91" s="1590" t="s">
        <v>110</v>
      </c>
    </row>
    <row r="92">
      <c r="A92" s="1202"/>
      <c r="B92" s="1539"/>
      <c r="C92" s="1539"/>
      <c r="D92" s="1578"/>
      <c r="E92" s="1609"/>
      <c r="F92" s="1539"/>
      <c r="G92" s="1539"/>
      <c r="H92" s="1606"/>
      <c r="I92" s="1610"/>
      <c r="J92" s="1611"/>
      <c r="K92" s="1610"/>
    </row>
    <row r="93">
      <c r="A93" s="1202"/>
    </row>
    <row r="94">
      <c r="A94" s="1612" t="s">
        <v>443</v>
      </c>
    </row>
    <row r="95">
      <c r="A95" s="1607" t="s">
        <v>3</v>
      </c>
      <c r="B95" s="1586" t="s">
        <v>853</v>
      </c>
      <c r="C95" s="1586" t="s">
        <v>720</v>
      </c>
      <c r="D95" s="1586" t="s">
        <v>7</v>
      </c>
      <c r="E95" s="1586" t="s">
        <v>663</v>
      </c>
      <c r="F95" s="1586" t="s">
        <v>843</v>
      </c>
      <c r="G95" s="1586" t="s">
        <v>863</v>
      </c>
      <c r="H95" s="1586" t="s">
        <v>444</v>
      </c>
      <c r="I95" s="1586" t="s">
        <v>869</v>
      </c>
      <c r="J95" s="1586" t="s">
        <v>585</v>
      </c>
      <c r="K95" s="1586" t="s">
        <v>561</v>
      </c>
      <c r="L95" s="1586" t="s">
        <v>875</v>
      </c>
      <c r="M95" s="1586" t="s">
        <v>879</v>
      </c>
      <c r="N95" s="1586" t="s">
        <v>882</v>
      </c>
      <c r="O95" s="1586" t="s">
        <v>885</v>
      </c>
      <c r="P95" s="1586" t="s">
        <v>890</v>
      </c>
      <c r="Q95" s="1586" t="s">
        <v>894</v>
      </c>
      <c r="R95" s="1586" t="s">
        <v>897</v>
      </c>
      <c r="S95" s="65"/>
      <c r="T95" s="65"/>
      <c r="U95" s="65"/>
      <c r="V95" s="65"/>
      <c r="W95" s="65"/>
      <c r="X95" s="65"/>
      <c r="Y95" s="65"/>
      <c r="Z95" s="65"/>
      <c r="AA95" s="65"/>
      <c r="AB95" s="65"/>
      <c r="AC95" s="65"/>
      <c r="AD95" s="65"/>
      <c r="AE95" s="65"/>
      <c r="AF95" s="65"/>
      <c r="AG95" s="65"/>
      <c r="AH95" s="65"/>
      <c r="AI95" s="65"/>
      <c r="AJ95" s="65"/>
      <c r="AK95" s="65"/>
    </row>
    <row r="96">
      <c r="A96" s="1608" t="s">
        <v>4</v>
      </c>
      <c r="B96" s="1589" t="s">
        <v>453</v>
      </c>
      <c r="C96" s="1589" t="s">
        <v>453</v>
      </c>
      <c r="D96" s="1589" t="s">
        <v>453</v>
      </c>
      <c r="E96" s="1589" t="s">
        <v>453</v>
      </c>
      <c r="F96" s="1590" t="s">
        <v>81</v>
      </c>
      <c r="G96" s="1590" t="s">
        <v>49</v>
      </c>
      <c r="H96" s="1590" t="s">
        <v>126</v>
      </c>
      <c r="I96" s="1589" t="s">
        <v>126</v>
      </c>
      <c r="J96" s="1590" t="s">
        <v>35</v>
      </c>
      <c r="K96" s="1590" t="s">
        <v>110</v>
      </c>
      <c r="L96" s="1590" t="s">
        <v>59</v>
      </c>
      <c r="M96" s="1590" t="s">
        <v>126</v>
      </c>
      <c r="N96" s="1590" t="s">
        <v>126</v>
      </c>
      <c r="O96" s="1590" t="s">
        <v>886</v>
      </c>
      <c r="P96" s="1590" t="s">
        <v>891</v>
      </c>
      <c r="Q96" s="1590" t="s">
        <v>28</v>
      </c>
      <c r="R96" s="1590" t="s">
        <v>898</v>
      </c>
    </row>
    <row r="97">
      <c r="A97" s="1613"/>
      <c r="B97" s="1539"/>
      <c r="C97" s="1539"/>
      <c r="D97" s="1539"/>
      <c r="E97" s="1578"/>
      <c r="F97" s="1539"/>
      <c r="G97" s="1539"/>
      <c r="H97" s="1606"/>
      <c r="I97" s="1609"/>
      <c r="J97" s="1610"/>
      <c r="K97" s="1539"/>
      <c r="L97" s="1539"/>
      <c r="M97" s="1539"/>
      <c r="N97" s="1539"/>
      <c r="O97" s="1539"/>
      <c r="P97" s="1539"/>
      <c r="Q97" s="1539"/>
      <c r="R97" s="1539"/>
      <c r="S97" s="1529"/>
      <c r="T97" s="1529"/>
      <c r="U97" s="1529"/>
      <c r="V97" s="1529"/>
      <c r="W97" s="1529"/>
      <c r="X97" s="1529"/>
      <c r="Y97" s="1529"/>
      <c r="Z97" s="1529"/>
      <c r="AA97" s="1529"/>
      <c r="AB97" s="1529"/>
      <c r="AC97" s="1529"/>
      <c r="AD97" s="1529"/>
      <c r="AE97" s="1529"/>
      <c r="AF97" s="1529"/>
      <c r="AG97" s="1529"/>
      <c r="AH97" s="1529"/>
      <c r="AI97" s="1529"/>
      <c r="AJ97" s="1529"/>
      <c r="AK97" s="1529"/>
    </row>
    <row r="98">
      <c r="A98" s="1598"/>
    </row>
    <row r="99">
      <c r="A99" s="1598"/>
    </row>
    <row r="100">
      <c r="A100" s="1202" t="s">
        <v>1557</v>
      </c>
    </row>
    <row r="102">
      <c r="A102" s="1269" t="s">
        <v>2092</v>
      </c>
    </row>
    <row r="103">
      <c r="F103" s="1633"/>
    </row>
    <row r="104">
      <c r="A104" s="22" t="s">
        <v>2115</v>
      </c>
    </row>
    <row r="105">
      <c r="A105" s="1269" t="s">
        <v>2116</v>
      </c>
      <c r="G105" s="1633"/>
    </row>
    <row r="106">
      <c r="A106" s="1258" t="s">
        <v>1561</v>
      </c>
    </row>
    <row r="107">
      <c r="A107" s="281"/>
      <c r="B107" s="281"/>
    </row>
    <row r="108">
      <c r="A108" s="1647">
        <v>46266.0</v>
      </c>
      <c r="B108" s="281" t="s">
        <v>2041</v>
      </c>
    </row>
    <row r="109">
      <c r="A109" s="1515" t="s">
        <v>2068</v>
      </c>
    </row>
    <row r="110">
      <c r="A110" s="1567" t="s">
        <v>3</v>
      </c>
      <c r="B110" s="1568" t="s">
        <v>663</v>
      </c>
      <c r="C110" s="1568" t="s">
        <v>583</v>
      </c>
      <c r="D110" s="1568" t="s">
        <v>668</v>
      </c>
      <c r="E110" s="1568" t="s">
        <v>7</v>
      </c>
      <c r="F110" s="1569" t="s">
        <v>564</v>
      </c>
      <c r="G110" s="1569" t="s">
        <v>570</v>
      </c>
      <c r="H110" s="1568" t="s">
        <v>675</v>
      </c>
      <c r="I110" s="1568" t="s">
        <v>678</v>
      </c>
      <c r="J110" s="1568" t="s">
        <v>680</v>
      </c>
      <c r="K110" s="1568" t="s">
        <v>442</v>
      </c>
      <c r="L110" s="1568" t="s">
        <v>684</v>
      </c>
      <c r="M110" s="1568" t="s">
        <v>534</v>
      </c>
      <c r="N110" s="1568" t="s">
        <v>609</v>
      </c>
      <c r="O110" s="1568" t="s">
        <v>613</v>
      </c>
      <c r="P110" s="1568" t="s">
        <v>614</v>
      </c>
      <c r="Q110" s="1568" t="s">
        <v>620</v>
      </c>
      <c r="R110" s="1568" t="s">
        <v>624</v>
      </c>
      <c r="S110" s="1568" t="s">
        <v>636</v>
      </c>
      <c r="T110" s="1568" t="s">
        <v>697</v>
      </c>
      <c r="U110" s="1568" t="s">
        <v>644</v>
      </c>
      <c r="V110" s="1569" t="s">
        <v>700</v>
      </c>
      <c r="W110" s="1569" t="s">
        <v>703</v>
      </c>
      <c r="X110" s="1568" t="s">
        <v>548</v>
      </c>
      <c r="Y110" s="1570" t="s">
        <v>640</v>
      </c>
      <c r="Z110" s="1570" t="s">
        <v>426</v>
      </c>
      <c r="AA110" s="1363" t="s">
        <v>452</v>
      </c>
      <c r="AB110" s="1518"/>
      <c r="AC110" s="1518"/>
      <c r="AD110" s="1518"/>
      <c r="AE110" s="1518"/>
      <c r="AF110" s="1518"/>
      <c r="AG110" s="1518"/>
      <c r="AH110" s="1518"/>
      <c r="AI110" s="1518"/>
      <c r="AJ110" s="1518"/>
      <c r="AK110" s="1518"/>
    </row>
    <row r="111">
      <c r="A111" s="1571" t="s">
        <v>4</v>
      </c>
      <c r="B111" s="1572" t="s">
        <v>453</v>
      </c>
      <c r="C111" s="1573" t="s">
        <v>110</v>
      </c>
      <c r="D111" s="1573" t="s">
        <v>59</v>
      </c>
      <c r="E111" s="1572" t="s">
        <v>453</v>
      </c>
      <c r="F111" s="1574" t="s">
        <v>565</v>
      </c>
      <c r="G111" s="1575" t="s">
        <v>453</v>
      </c>
      <c r="H111" s="1573" t="s">
        <v>126</v>
      </c>
      <c r="I111" s="1573" t="s">
        <v>35</v>
      </c>
      <c r="J111" s="1573" t="s">
        <v>35</v>
      </c>
      <c r="K111" s="1573" t="s">
        <v>126</v>
      </c>
      <c r="L111" s="1573" t="s">
        <v>126</v>
      </c>
      <c r="M111" s="1573" t="s">
        <v>81</v>
      </c>
      <c r="N111" s="1573" t="s">
        <v>59</v>
      </c>
      <c r="O111" s="1573" t="s">
        <v>28</v>
      </c>
      <c r="P111" s="1573" t="s">
        <v>71</v>
      </c>
      <c r="Q111" s="1573" t="s">
        <v>59</v>
      </c>
      <c r="R111" s="1573" t="s">
        <v>71</v>
      </c>
      <c r="S111" s="1573" t="s">
        <v>59</v>
      </c>
      <c r="T111" s="1573" t="s">
        <v>71</v>
      </c>
      <c r="U111" s="1573" t="s">
        <v>8</v>
      </c>
      <c r="V111" s="1574" t="s">
        <v>91</v>
      </c>
      <c r="W111" s="1574" t="s">
        <v>91</v>
      </c>
      <c r="X111" s="1573" t="s">
        <v>59</v>
      </c>
      <c r="Y111" s="1576" t="s">
        <v>453</v>
      </c>
      <c r="Z111" s="1577" t="s">
        <v>126</v>
      </c>
      <c r="AA111" s="490" t="s">
        <v>453</v>
      </c>
      <c r="AB111" s="512"/>
      <c r="AC111" s="512"/>
      <c r="AD111" s="512"/>
      <c r="AE111" s="512"/>
      <c r="AF111" s="512"/>
      <c r="AG111" s="512"/>
      <c r="AH111" s="512"/>
      <c r="AI111" s="512"/>
      <c r="AJ111" s="512"/>
      <c r="AK111" s="512"/>
    </row>
    <row r="112">
      <c r="A112" s="1528"/>
      <c r="B112" s="1578">
        <f t="shared" ref="B112:W112" si="4">B44</f>
        <v>70007</v>
      </c>
      <c r="C112" s="1668">
        <f t="shared" si="4"/>
        <v>46015.58333</v>
      </c>
      <c r="D112" s="1578" t="str">
        <f t="shared" si="4"/>
        <v>Reverse REPO</v>
      </c>
      <c r="E112" s="1578">
        <f t="shared" si="4"/>
        <v>101</v>
      </c>
      <c r="F112" s="1669" t="str">
        <f t="shared" si="4"/>
        <v>GMRA_2023_BB</v>
      </c>
      <c r="G112" s="1669">
        <f t="shared" si="4"/>
        <v>20001</v>
      </c>
      <c r="H112" s="1670">
        <f t="shared" si="4"/>
        <v>100000000</v>
      </c>
      <c r="I112" s="1671">
        <f t="shared" si="4"/>
        <v>46017</v>
      </c>
      <c r="J112" s="1671">
        <f t="shared" si="4"/>
        <v>46031</v>
      </c>
      <c r="K112" s="1670">
        <f t="shared" si="4"/>
        <v>100000000</v>
      </c>
      <c r="L112" s="1672">
        <f t="shared" si="4"/>
        <v>100079013.7</v>
      </c>
      <c r="M112" s="1578" t="str">
        <f t="shared" si="4"/>
        <v>THB</v>
      </c>
      <c r="N112" s="1578" t="str">
        <f t="shared" si="4"/>
        <v>FIX70007</v>
      </c>
      <c r="O112" s="1578" t="str">
        <f t="shared" si="4"/>
        <v>Fixed</v>
      </c>
      <c r="P112" s="1578">
        <f t="shared" si="4"/>
        <v>2.05</v>
      </c>
      <c r="Q112" s="1578" t="str">
        <f t="shared" si="4"/>
        <v>FIX</v>
      </c>
      <c r="R112" s="1578" t="str">
        <f t="shared" si="4"/>
        <v> </v>
      </c>
      <c r="S112" s="1578" t="str">
        <f t="shared" si="4"/>
        <v>Actual/365</v>
      </c>
      <c r="T112" s="1578">
        <f t="shared" si="4"/>
        <v>2.05</v>
      </c>
      <c r="U112" s="1578">
        <f t="shared" si="4"/>
        <v>14</v>
      </c>
      <c r="V112" s="1578" t="b">
        <f t="shared" si="4"/>
        <v>0</v>
      </c>
      <c r="W112" s="1578" t="b">
        <f t="shared" si="4"/>
        <v>1</v>
      </c>
      <c r="X112" s="1583" t="s">
        <v>1003</v>
      </c>
      <c r="Y112" s="1578">
        <f>Y44</f>
        <v>1001</v>
      </c>
      <c r="Z112" s="1578"/>
      <c r="AA112" s="1578" t="str">
        <f>AA44</f>
        <v>BBL0107536000374</v>
      </c>
      <c r="AB112" s="1529"/>
      <c r="AC112" s="1529"/>
      <c r="AD112" s="1529"/>
      <c r="AE112" s="1529"/>
      <c r="AF112" s="1529"/>
      <c r="AG112" s="1529"/>
      <c r="AH112" s="1529"/>
      <c r="AI112" s="1529"/>
      <c r="AJ112" s="1529"/>
      <c r="AK112" s="1529"/>
    </row>
    <row r="114">
      <c r="A114" s="1270"/>
    </row>
    <row r="115">
      <c r="A115" s="1617" t="s">
        <v>2097</v>
      </c>
      <c r="B115" s="1617" t="s">
        <v>2029</v>
      </c>
    </row>
    <row r="116">
      <c r="A116" s="1515" t="s">
        <v>147</v>
      </c>
    </row>
    <row r="117">
      <c r="A117" s="1567" t="s">
        <v>3</v>
      </c>
      <c r="B117" s="1568" t="s">
        <v>663</v>
      </c>
      <c r="C117" s="1568" t="s">
        <v>583</v>
      </c>
      <c r="D117" s="1568" t="s">
        <v>668</v>
      </c>
      <c r="E117" s="1568" t="s">
        <v>7</v>
      </c>
      <c r="F117" s="1569" t="s">
        <v>564</v>
      </c>
      <c r="G117" s="1569" t="s">
        <v>570</v>
      </c>
      <c r="H117" s="1568" t="s">
        <v>675</v>
      </c>
      <c r="I117" s="1568" t="s">
        <v>678</v>
      </c>
      <c r="J117" s="1568" t="s">
        <v>680</v>
      </c>
      <c r="K117" s="1568" t="s">
        <v>442</v>
      </c>
      <c r="L117" s="1568" t="s">
        <v>684</v>
      </c>
      <c r="M117" s="1568" t="s">
        <v>534</v>
      </c>
      <c r="N117" s="1568" t="s">
        <v>609</v>
      </c>
      <c r="O117" s="1568" t="s">
        <v>613</v>
      </c>
      <c r="P117" s="1568" t="s">
        <v>614</v>
      </c>
      <c r="Q117" s="1568" t="s">
        <v>620</v>
      </c>
      <c r="R117" s="1568" t="s">
        <v>624</v>
      </c>
      <c r="S117" s="1568" t="s">
        <v>636</v>
      </c>
      <c r="T117" s="1568" t="s">
        <v>697</v>
      </c>
      <c r="U117" s="1568" t="s">
        <v>644</v>
      </c>
      <c r="V117" s="1569" t="s">
        <v>700</v>
      </c>
      <c r="W117" s="1569" t="s">
        <v>703</v>
      </c>
      <c r="X117" s="1568" t="s">
        <v>548</v>
      </c>
      <c r="Y117" s="1570" t="s">
        <v>640</v>
      </c>
      <c r="Z117" s="1570" t="s">
        <v>426</v>
      </c>
      <c r="AA117" s="1363" t="s">
        <v>452</v>
      </c>
      <c r="AB117" s="1518"/>
      <c r="AC117" s="1518"/>
      <c r="AD117" s="1518"/>
      <c r="AE117" s="1518"/>
      <c r="AF117" s="1518"/>
      <c r="AG117" s="1518"/>
      <c r="AH117" s="1518"/>
      <c r="AI117" s="1518"/>
      <c r="AJ117" s="1518"/>
      <c r="AK117" s="1518"/>
    </row>
    <row r="118">
      <c r="A118" s="1571" t="s">
        <v>4</v>
      </c>
      <c r="B118" s="1572" t="s">
        <v>453</v>
      </c>
      <c r="C118" s="1573" t="s">
        <v>110</v>
      </c>
      <c r="D118" s="1573" t="s">
        <v>59</v>
      </c>
      <c r="E118" s="1572" t="s">
        <v>453</v>
      </c>
      <c r="F118" s="1574" t="s">
        <v>565</v>
      </c>
      <c r="G118" s="1575" t="s">
        <v>453</v>
      </c>
      <c r="H118" s="1573" t="s">
        <v>126</v>
      </c>
      <c r="I118" s="1573" t="s">
        <v>35</v>
      </c>
      <c r="J118" s="1573" t="s">
        <v>35</v>
      </c>
      <c r="K118" s="1573" t="s">
        <v>126</v>
      </c>
      <c r="L118" s="1573" t="s">
        <v>126</v>
      </c>
      <c r="M118" s="1573" t="s">
        <v>81</v>
      </c>
      <c r="N118" s="1573" t="s">
        <v>59</v>
      </c>
      <c r="O118" s="1573" t="s">
        <v>28</v>
      </c>
      <c r="P118" s="1573" t="s">
        <v>71</v>
      </c>
      <c r="Q118" s="1573" t="s">
        <v>59</v>
      </c>
      <c r="R118" s="1573" t="s">
        <v>71</v>
      </c>
      <c r="S118" s="1573" t="s">
        <v>59</v>
      </c>
      <c r="T118" s="1573" t="s">
        <v>71</v>
      </c>
      <c r="U118" s="1573" t="s">
        <v>8</v>
      </c>
      <c r="V118" s="1574" t="s">
        <v>91</v>
      </c>
      <c r="W118" s="1574" t="s">
        <v>91</v>
      </c>
      <c r="X118" s="1573" t="s">
        <v>59</v>
      </c>
      <c r="Y118" s="1576" t="s">
        <v>453</v>
      </c>
      <c r="Z118" s="1577" t="s">
        <v>126</v>
      </c>
      <c r="AA118" s="490" t="s">
        <v>453</v>
      </c>
      <c r="AB118" s="512"/>
      <c r="AC118" s="512"/>
      <c r="AD118" s="512"/>
      <c r="AE118" s="512"/>
      <c r="AF118" s="512"/>
      <c r="AG118" s="512"/>
      <c r="AH118" s="512"/>
      <c r="AI118" s="512"/>
      <c r="AJ118" s="512"/>
      <c r="AK118" s="512"/>
    </row>
    <row r="119">
      <c r="B119" s="1578">
        <f t="shared" ref="B119:Y119" si="5">B44</f>
        <v>70007</v>
      </c>
      <c r="C119" s="1668">
        <f t="shared" si="5"/>
        <v>46015.58333</v>
      </c>
      <c r="D119" s="1578" t="str">
        <f t="shared" si="5"/>
        <v>Reverse REPO</v>
      </c>
      <c r="E119" s="1578">
        <f t="shared" si="5"/>
        <v>101</v>
      </c>
      <c r="F119" s="1669" t="str">
        <f t="shared" si="5"/>
        <v>GMRA_2023_BB</v>
      </c>
      <c r="G119" s="1669">
        <f t="shared" si="5"/>
        <v>20001</v>
      </c>
      <c r="H119" s="1670">
        <f t="shared" si="5"/>
        <v>100000000</v>
      </c>
      <c r="I119" s="1671">
        <f t="shared" si="5"/>
        <v>46017</v>
      </c>
      <c r="J119" s="1671">
        <f t="shared" si="5"/>
        <v>46031</v>
      </c>
      <c r="K119" s="1670">
        <f t="shared" si="5"/>
        <v>100000000</v>
      </c>
      <c r="L119" s="1672">
        <f t="shared" si="5"/>
        <v>100079013.7</v>
      </c>
      <c r="M119" s="1578" t="str">
        <f t="shared" si="5"/>
        <v>THB</v>
      </c>
      <c r="N119" s="1578" t="str">
        <f t="shared" si="5"/>
        <v>FIX70007</v>
      </c>
      <c r="O119" s="1578" t="str">
        <f t="shared" si="5"/>
        <v>Fixed</v>
      </c>
      <c r="P119" s="1578">
        <f t="shared" si="5"/>
        <v>2.05</v>
      </c>
      <c r="Q119" s="1578" t="str">
        <f t="shared" si="5"/>
        <v>FIX</v>
      </c>
      <c r="R119" s="1578" t="str">
        <f t="shared" si="5"/>
        <v> </v>
      </c>
      <c r="S119" s="1578" t="str">
        <f t="shared" si="5"/>
        <v>Actual/365</v>
      </c>
      <c r="T119" s="1578">
        <f t="shared" si="5"/>
        <v>2.05</v>
      </c>
      <c r="U119" s="1578">
        <f t="shared" si="5"/>
        <v>14</v>
      </c>
      <c r="V119" s="1578" t="b">
        <f t="shared" si="5"/>
        <v>0</v>
      </c>
      <c r="W119" s="1578" t="b">
        <f t="shared" si="5"/>
        <v>1</v>
      </c>
      <c r="X119" s="1578" t="str">
        <f t="shared" si="5"/>
        <v>Active</v>
      </c>
      <c r="Y119" s="1578">
        <f t="shared" si="5"/>
        <v>1001</v>
      </c>
      <c r="Z119" s="1539">
        <f>(H119*P119%*U119/365)</f>
        <v>78630.13699</v>
      </c>
      <c r="AA119" s="495" t="str">
        <f>AA44</f>
        <v>BBL0107536000374</v>
      </c>
    </row>
    <row r="121">
      <c r="A121" s="1617" t="s">
        <v>2097</v>
      </c>
      <c r="B121" s="1617" t="s">
        <v>2029</v>
      </c>
    </row>
    <row r="122">
      <c r="A122" s="1515" t="s">
        <v>967</v>
      </c>
    </row>
    <row r="123" ht="15.0" customHeight="1">
      <c r="A123" s="1585" t="s">
        <v>3</v>
      </c>
      <c r="B123" s="1586" t="s">
        <v>732</v>
      </c>
      <c r="C123" s="1586" t="s">
        <v>514</v>
      </c>
      <c r="D123" s="1586" t="s">
        <v>556</v>
      </c>
      <c r="E123" s="1586" t="s">
        <v>7</v>
      </c>
      <c r="F123" s="1586" t="s">
        <v>668</v>
      </c>
      <c r="G123" s="1570" t="s">
        <v>583</v>
      </c>
      <c r="H123" s="1570" t="s">
        <v>728</v>
      </c>
      <c r="I123" s="1570" t="s">
        <v>525</v>
      </c>
      <c r="J123" s="1570" t="s">
        <v>534</v>
      </c>
      <c r="K123" s="1586" t="s">
        <v>675</v>
      </c>
      <c r="L123" s="1586" t="s">
        <v>425</v>
      </c>
      <c r="M123" s="1545" t="s">
        <v>423</v>
      </c>
      <c r="N123" s="1586" t="s">
        <v>426</v>
      </c>
      <c r="O123" s="1586" t="s">
        <v>427</v>
      </c>
      <c r="P123" s="1586" t="s">
        <v>749</v>
      </c>
      <c r="Q123" s="1586" t="s">
        <v>751</v>
      </c>
      <c r="R123" s="1570" t="s">
        <v>753</v>
      </c>
      <c r="S123" s="1586" t="s">
        <v>432</v>
      </c>
      <c r="T123" s="1586" t="s">
        <v>755</v>
      </c>
      <c r="U123" s="1570" t="s">
        <v>551</v>
      </c>
      <c r="V123" s="1570" t="s">
        <v>530</v>
      </c>
      <c r="W123" s="1570" t="s">
        <v>528</v>
      </c>
      <c r="X123" s="1586" t="s">
        <v>532</v>
      </c>
      <c r="Y123" s="1586" t="s">
        <v>526</v>
      </c>
      <c r="Z123" s="1586" t="s">
        <v>533</v>
      </c>
      <c r="AA123" s="1570" t="s">
        <v>538</v>
      </c>
      <c r="AB123" s="1570" t="s">
        <v>542</v>
      </c>
      <c r="AC123" s="1570" t="s">
        <v>548</v>
      </c>
      <c r="AD123" s="1586" t="s">
        <v>761</v>
      </c>
      <c r="AE123" s="1635" t="s">
        <v>763</v>
      </c>
      <c r="AF123" s="1636"/>
      <c r="AG123" s="1636"/>
      <c r="AH123" s="1636"/>
      <c r="AI123" s="1636"/>
      <c r="AJ123" s="1636"/>
      <c r="AK123" s="1636"/>
    </row>
    <row r="124" ht="15.0" customHeight="1">
      <c r="A124" s="1585" t="s">
        <v>4</v>
      </c>
      <c r="B124" s="1589" t="s">
        <v>453</v>
      </c>
      <c r="C124" s="1577" t="s">
        <v>28</v>
      </c>
      <c r="D124" s="1589" t="s">
        <v>453</v>
      </c>
      <c r="E124" s="1589" t="s">
        <v>453</v>
      </c>
      <c r="F124" s="1590" t="s">
        <v>28</v>
      </c>
      <c r="G124" s="1576" t="s">
        <v>35</v>
      </c>
      <c r="H124" s="1577" t="s">
        <v>35</v>
      </c>
      <c r="I124" s="1577" t="s">
        <v>35</v>
      </c>
      <c r="J124" s="1577" t="s">
        <v>81</v>
      </c>
      <c r="K124" s="1590" t="s">
        <v>126</v>
      </c>
      <c r="L124" s="1590" t="s">
        <v>179</v>
      </c>
      <c r="M124" s="1522" t="s">
        <v>179</v>
      </c>
      <c r="N124" s="1590" t="s">
        <v>126</v>
      </c>
      <c r="O124" s="1590" t="s">
        <v>126</v>
      </c>
      <c r="P124" s="1590" t="s">
        <v>28</v>
      </c>
      <c r="Q124" s="1590" t="s">
        <v>126</v>
      </c>
      <c r="R124" s="1577" t="s">
        <v>126</v>
      </c>
      <c r="S124" s="1590" t="s">
        <v>126</v>
      </c>
      <c r="T124" s="1590" t="s">
        <v>35</v>
      </c>
      <c r="U124" s="1577" t="s">
        <v>28</v>
      </c>
      <c r="V124" s="1577" t="s">
        <v>59</v>
      </c>
      <c r="W124" s="1577" t="s">
        <v>71</v>
      </c>
      <c r="X124" s="1590" t="s">
        <v>59</v>
      </c>
      <c r="Y124" s="1590" t="s">
        <v>71</v>
      </c>
      <c r="Z124" s="1590" t="s">
        <v>59</v>
      </c>
      <c r="AA124" s="1577" t="s">
        <v>539</v>
      </c>
      <c r="AB124" s="1577" t="s">
        <v>539</v>
      </c>
      <c r="AC124" s="1577" t="s">
        <v>59</v>
      </c>
      <c r="AD124" s="1590" t="s">
        <v>110</v>
      </c>
      <c r="AE124" s="1591" t="s">
        <v>35</v>
      </c>
      <c r="AF124" s="760"/>
      <c r="AG124" s="760"/>
      <c r="AH124" s="760"/>
      <c r="AI124" s="760"/>
      <c r="AJ124" s="760"/>
      <c r="AK124" s="760"/>
    </row>
    <row r="125" ht="15.0" customHeight="1">
      <c r="A125" s="1529"/>
      <c r="B125" s="1578">
        <f t="shared" ref="B125:K125" si="6">B49</f>
        <v>70007</v>
      </c>
      <c r="C125" s="1578" t="str">
        <f t="shared" si="6"/>
        <v>LB284A</v>
      </c>
      <c r="D125" s="1578">
        <f t="shared" si="6"/>
        <v>301</v>
      </c>
      <c r="E125" s="1578">
        <f t="shared" si="6"/>
        <v>101</v>
      </c>
      <c r="F125" s="1578" t="str">
        <f t="shared" si="6"/>
        <v>ReverseRepo</v>
      </c>
      <c r="G125" s="1671">
        <f t="shared" si="6"/>
        <v>46015.58333</v>
      </c>
      <c r="H125" s="1671">
        <f t="shared" si="6"/>
        <v>46017</v>
      </c>
      <c r="I125" s="1671">
        <f t="shared" si="6"/>
        <v>46031</v>
      </c>
      <c r="J125" s="1578" t="str">
        <f t="shared" si="6"/>
        <v>THB</v>
      </c>
      <c r="K125" s="1670">
        <f t="shared" si="6"/>
        <v>105000000</v>
      </c>
      <c r="L125" s="1592">
        <v>118.3</v>
      </c>
      <c r="M125" s="1578">
        <f>M49</f>
        <v>119.5336</v>
      </c>
      <c r="N125" s="1539">
        <v>0.0</v>
      </c>
      <c r="O125" s="1592">
        <v>118.3</v>
      </c>
      <c r="P125" s="1578" t="str">
        <f>P49</f>
        <v>AMC</v>
      </c>
      <c r="Q125" s="1593">
        <f>(M125/100)*K125</f>
        <v>125510280</v>
      </c>
      <c r="R125" s="1593">
        <f>(L125/100)*K125</f>
        <v>124215000</v>
      </c>
      <c r="S125" s="1593" t="str">
        <f>if(P125="AMC","",(O125/100)*K125)</f>
        <v/>
      </c>
      <c r="T125" s="1673">
        <f t="shared" ref="T125:AC125" si="7">T49</f>
        <v>45947</v>
      </c>
      <c r="U125" s="1578" t="str">
        <f t="shared" si="7"/>
        <v>Fixed</v>
      </c>
      <c r="V125" s="1578" t="str">
        <f t="shared" si="7"/>
        <v> </v>
      </c>
      <c r="W125" s="1578">
        <f t="shared" si="7"/>
        <v>0</v>
      </c>
      <c r="X125" s="1578" t="str">
        <f t="shared" si="7"/>
        <v>Semi-Annual</v>
      </c>
      <c r="Y125" s="1578">
        <f t="shared" si="7"/>
        <v>2.05</v>
      </c>
      <c r="Z125" s="1578" t="str">
        <f t="shared" si="7"/>
        <v>Actual/365</v>
      </c>
      <c r="AA125" s="1578" t="str">
        <f t="shared" si="7"/>
        <v>AAA</v>
      </c>
      <c r="AB125" s="1578" t="str">
        <f t="shared" si="7"/>
        <v>AAA(tha)</v>
      </c>
      <c r="AC125" s="1578" t="str">
        <f t="shared" si="7"/>
        <v>Active</v>
      </c>
      <c r="AD125" s="1618">
        <v>46022.0</v>
      </c>
      <c r="AE125" s="1618">
        <v>46022.0</v>
      </c>
      <c r="AF125" s="1529"/>
      <c r="AG125" s="1529"/>
      <c r="AH125" s="1529"/>
      <c r="AI125" s="1529"/>
      <c r="AJ125" s="1529"/>
      <c r="AK125" s="1529"/>
    </row>
    <row r="128">
      <c r="A128" s="1649" t="s">
        <v>242</v>
      </c>
      <c r="B128" s="1227"/>
      <c r="C128" s="1227"/>
      <c r="D128" s="1227"/>
      <c r="E128" s="1227"/>
      <c r="F128" s="1227"/>
      <c r="G128" s="1227"/>
      <c r="H128" s="1227"/>
      <c r="I128" s="1227"/>
      <c r="J128" s="1227"/>
      <c r="K128" s="1227"/>
      <c r="L128" s="1227"/>
      <c r="M128" s="1227"/>
      <c r="N128" s="1650"/>
      <c r="O128" s="1650"/>
      <c r="P128" s="1227"/>
      <c r="Q128" s="1227"/>
      <c r="R128" s="1227"/>
      <c r="S128" s="1227"/>
      <c r="T128" s="1227"/>
      <c r="U128" s="1227"/>
      <c r="V128" s="1227"/>
      <c r="W128" s="1227"/>
      <c r="X128" s="1227"/>
      <c r="Y128" s="1227"/>
      <c r="Z128" s="1227"/>
      <c r="AA128" s="1227"/>
      <c r="AB128" s="1227"/>
      <c r="AC128" s="1227"/>
      <c r="AD128" s="1227"/>
      <c r="AE128" s="1227"/>
    </row>
    <row r="129">
      <c r="A129" s="1651" t="s">
        <v>3</v>
      </c>
      <c r="B129" s="1555" t="s">
        <v>765</v>
      </c>
      <c r="C129" s="1555" t="s">
        <v>514</v>
      </c>
      <c r="D129" s="1555" t="s">
        <v>556</v>
      </c>
      <c r="E129" s="1555" t="s">
        <v>769</v>
      </c>
      <c r="F129" s="1555" t="s">
        <v>525</v>
      </c>
      <c r="G129" s="1652" t="s">
        <v>534</v>
      </c>
      <c r="H129" s="1555" t="s">
        <v>675</v>
      </c>
      <c r="I129" s="1555" t="s">
        <v>773</v>
      </c>
      <c r="J129" s="1555" t="s">
        <v>775</v>
      </c>
      <c r="K129" s="1555" t="s">
        <v>777</v>
      </c>
      <c r="L129" s="1555" t="s">
        <v>779</v>
      </c>
      <c r="M129" s="1652" t="s">
        <v>431</v>
      </c>
      <c r="N129" s="1555" t="s">
        <v>751</v>
      </c>
      <c r="O129" s="1555" t="s">
        <v>763</v>
      </c>
      <c r="P129" s="1555" t="s">
        <v>425</v>
      </c>
      <c r="Q129" s="1555" t="s">
        <v>426</v>
      </c>
      <c r="R129" s="1555" t="s">
        <v>427</v>
      </c>
      <c r="S129" s="1555" t="s">
        <v>432</v>
      </c>
      <c r="T129" s="1555" t="s">
        <v>787</v>
      </c>
      <c r="U129" s="1555" t="s">
        <v>789</v>
      </c>
      <c r="V129" s="1555" t="s">
        <v>548</v>
      </c>
      <c r="W129" s="1555" t="s">
        <v>761</v>
      </c>
      <c r="X129" s="281" t="s">
        <v>793</v>
      </c>
      <c r="Y129" s="65"/>
      <c r="Z129" s="65"/>
      <c r="AA129" s="65"/>
      <c r="AB129" s="65"/>
      <c r="AC129" s="65"/>
      <c r="AD129" s="65"/>
      <c r="AE129" s="65"/>
      <c r="AF129" s="65"/>
      <c r="AG129" s="65"/>
      <c r="AH129" s="65"/>
      <c r="AI129" s="65"/>
      <c r="AJ129" s="65"/>
      <c r="AK129" s="65"/>
    </row>
    <row r="130">
      <c r="A130" s="1651" t="s">
        <v>4</v>
      </c>
      <c r="B130" s="1653" t="s">
        <v>453</v>
      </c>
      <c r="C130" s="1560" t="s">
        <v>28</v>
      </c>
      <c r="D130" s="1653" t="s">
        <v>453</v>
      </c>
      <c r="E130" s="1560" t="s">
        <v>35</v>
      </c>
      <c r="F130" s="1560" t="s">
        <v>35</v>
      </c>
      <c r="G130" s="1654" t="s">
        <v>81</v>
      </c>
      <c r="H130" s="1560" t="s">
        <v>126</v>
      </c>
      <c r="I130" s="1560" t="s">
        <v>126</v>
      </c>
      <c r="J130" s="1560" t="s">
        <v>126</v>
      </c>
      <c r="K130" s="1560" t="s">
        <v>126</v>
      </c>
      <c r="L130" s="1560" t="s">
        <v>126</v>
      </c>
      <c r="M130" s="1560" t="s">
        <v>781</v>
      </c>
      <c r="N130" s="1560" t="s">
        <v>126</v>
      </c>
      <c r="O130" s="1560" t="s">
        <v>35</v>
      </c>
      <c r="P130" s="1560" t="s">
        <v>781</v>
      </c>
      <c r="Q130" s="1560" t="s">
        <v>126</v>
      </c>
      <c r="R130" s="1560" t="s">
        <v>126</v>
      </c>
      <c r="S130" s="1560" t="s">
        <v>126</v>
      </c>
      <c r="T130" s="1560" t="s">
        <v>126</v>
      </c>
      <c r="U130" s="1560" t="s">
        <v>126</v>
      </c>
      <c r="V130" s="1560" t="s">
        <v>59</v>
      </c>
      <c r="W130" s="1560" t="s">
        <v>110</v>
      </c>
      <c r="X130" s="22" t="s">
        <v>71</v>
      </c>
    </row>
    <row r="131">
      <c r="B131" s="1655">
        <v>10.0</v>
      </c>
      <c r="C131" s="1593" t="str">
        <f t="shared" ref="C131:D131" si="8">C125</f>
        <v>LB284A</v>
      </c>
      <c r="D131" s="1593">
        <f t="shared" si="8"/>
        <v>301</v>
      </c>
      <c r="E131" s="1656">
        <f t="shared" ref="E131:F131" si="9">H125</f>
        <v>46017</v>
      </c>
      <c r="F131" s="1656">
        <f t="shared" si="9"/>
        <v>46031</v>
      </c>
      <c r="G131" s="1593" t="s">
        <v>83</v>
      </c>
      <c r="H131" s="1549">
        <v>1.05E8</v>
      </c>
      <c r="I131" s="1593">
        <v>0.0</v>
      </c>
      <c r="J131" s="1658">
        <v>0.0</v>
      </c>
      <c r="K131" s="1549">
        <v>1.05E8</v>
      </c>
      <c r="L131" s="1658">
        <v>0.0</v>
      </c>
      <c r="M131" s="1634">
        <f>M125</f>
        <v>119.5336</v>
      </c>
      <c r="N131" s="1659">
        <f>M131%*K131</f>
        <v>125510280</v>
      </c>
      <c r="O131" s="1674">
        <v>46022.0</v>
      </c>
      <c r="P131" s="1634">
        <f>L125</f>
        <v>118.3</v>
      </c>
      <c r="Q131" s="1659">
        <v>0.0</v>
      </c>
      <c r="R131" s="1659">
        <f>O125</f>
        <v>118.3</v>
      </c>
      <c r="S131" s="1659">
        <f>P131%*H131</f>
        <v>124215000</v>
      </c>
      <c r="T131" s="1658">
        <v>0.0</v>
      </c>
      <c r="U131" s="1659">
        <v>0.0</v>
      </c>
      <c r="V131" s="1658" t="s">
        <v>143</v>
      </c>
      <c r="W131" s="1660">
        <v>46022.458333333336</v>
      </c>
      <c r="X131" s="1661">
        <v>1.183</v>
      </c>
    </row>
    <row r="132">
      <c r="N132" s="579"/>
      <c r="O132" s="1662"/>
      <c r="P132" s="1633"/>
      <c r="Q132" s="579"/>
      <c r="R132" s="579"/>
      <c r="S132" s="579"/>
      <c r="U132" s="579"/>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5"/>
    <col customWidth="1" min="2" max="2" width="15.63"/>
    <col customWidth="1" min="3" max="3" width="24.75"/>
    <col customWidth="1" min="4" max="4" width="30.25"/>
    <col customWidth="1" min="5" max="5" width="15.75"/>
    <col customWidth="1" min="6" max="6" width="20.38"/>
    <col customWidth="1" min="7" max="7" width="18.25"/>
    <col customWidth="1" min="8" max="8" width="20.75"/>
    <col customWidth="1" min="9" max="9" width="18.63"/>
    <col customWidth="1" min="10" max="10" width="18.25"/>
    <col customWidth="1" min="11" max="11" width="20.88"/>
    <col customWidth="1" min="12" max="12" width="16.63"/>
    <col customWidth="1" min="13" max="13" width="24.63"/>
    <col customWidth="1" min="14" max="14" width="22.38"/>
    <col customWidth="1" min="15" max="15" width="29.63"/>
    <col customWidth="1" min="16" max="16" width="36.13"/>
    <col customWidth="1" min="20" max="20" width="22.75"/>
    <col customWidth="1" min="30" max="30" width="17.88"/>
  </cols>
  <sheetData>
    <row r="1">
      <c r="A1" s="281" t="s">
        <v>2117</v>
      </c>
    </row>
    <row r="2">
      <c r="A2" s="281" t="s">
        <v>2027</v>
      </c>
      <c r="B2" s="281" t="s">
        <v>2028</v>
      </c>
      <c r="AC2" s="22" t="s">
        <v>670</v>
      </c>
    </row>
    <row r="3">
      <c r="A3" s="281" t="s">
        <v>2029</v>
      </c>
      <c r="B3" s="281" t="s">
        <v>2030</v>
      </c>
    </row>
    <row r="4">
      <c r="A4" s="22" t="s">
        <v>2118</v>
      </c>
    </row>
    <row r="6">
      <c r="A6" s="1202" t="s">
        <v>1128</v>
      </c>
    </row>
    <row r="8">
      <c r="A8" s="22" t="s">
        <v>1564</v>
      </c>
    </row>
    <row r="9">
      <c r="A9" s="22" t="s">
        <v>2119</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2120</v>
      </c>
      <c r="C13" s="1525">
        <v>103.0</v>
      </c>
      <c r="D13" s="1525" t="s">
        <v>2121</v>
      </c>
      <c r="E13" s="1525" t="s">
        <v>2122</v>
      </c>
      <c r="F13" s="1525" t="s">
        <v>20</v>
      </c>
      <c r="G13" s="1525" t="str">
        <f>"006"</f>
        <v>006</v>
      </c>
      <c r="H13" s="1525" t="s">
        <v>2123</v>
      </c>
      <c r="I13" s="1525" t="s">
        <v>30</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row>
    <row r="19">
      <c r="A19" s="1676"/>
      <c r="B19" s="1677" t="s">
        <v>1370</v>
      </c>
      <c r="C19" s="1677" t="s">
        <v>1371</v>
      </c>
      <c r="D19" s="1677">
        <v>1.0</v>
      </c>
      <c r="E19" s="1677">
        <v>176015.0</v>
      </c>
      <c r="F19" s="1677" t="s">
        <v>65</v>
      </c>
      <c r="G19" s="1678">
        <v>40606.0</v>
      </c>
      <c r="H19" s="1678">
        <v>58974.0</v>
      </c>
      <c r="I19" s="1677">
        <v>4.85</v>
      </c>
      <c r="J19" s="1541" t="str">
        <f t="shared" ref="J19:K19" si="1">" "</f>
        <v> </v>
      </c>
      <c r="K19" s="1541" t="str">
        <f t="shared" si="1"/>
        <v> </v>
      </c>
      <c r="L19" s="1525" t="s">
        <v>76</v>
      </c>
      <c r="M19" s="1525" t="s">
        <v>79</v>
      </c>
      <c r="N19" s="1677" t="s">
        <v>83</v>
      </c>
      <c r="O19" s="1677" t="s">
        <v>86</v>
      </c>
      <c r="P19" s="1539" t="s">
        <v>89</v>
      </c>
      <c r="Q19" s="1539" t="s">
        <v>1013</v>
      </c>
      <c r="R19" s="1539" t="s">
        <v>1014</v>
      </c>
      <c r="S19" s="1542" t="b">
        <v>1</v>
      </c>
      <c r="T19" s="1679" t="b">
        <v>1</v>
      </c>
      <c r="U19" s="1680" t="s">
        <v>143</v>
      </c>
      <c r="V19" s="1630">
        <v>45917.458333333336</v>
      </c>
      <c r="W19" s="1539" t="s">
        <v>131</v>
      </c>
      <c r="X19" s="1529"/>
      <c r="Y19" s="1529"/>
      <c r="Z19" s="1529"/>
      <c r="AA19" s="1529"/>
      <c r="AB19" s="1529"/>
      <c r="AC19" s="1529"/>
      <c r="AD19" s="1529"/>
      <c r="AE19" s="1529"/>
      <c r="AF19" s="1529"/>
      <c r="AG19" s="1529"/>
      <c r="AH19" s="1529"/>
    </row>
    <row r="20">
      <c r="A20" s="1202"/>
      <c r="B20" s="1247"/>
    </row>
    <row r="21">
      <c r="A21" s="1202"/>
      <c r="B21" s="1247"/>
    </row>
    <row r="22">
      <c r="A22" s="1515" t="s">
        <v>965</v>
      </c>
      <c r="B22" s="1247"/>
    </row>
    <row r="23">
      <c r="A23" s="1552" t="s">
        <v>3</v>
      </c>
      <c r="B23" s="1553" t="s">
        <v>564</v>
      </c>
      <c r="C23" s="1553" t="s">
        <v>7</v>
      </c>
      <c r="D23" s="1553" t="s">
        <v>570</v>
      </c>
      <c r="E23" s="1553" t="s">
        <v>572</v>
      </c>
      <c r="F23" s="1553" t="s">
        <v>575</v>
      </c>
      <c r="G23" s="1553" t="s">
        <v>579</v>
      </c>
      <c r="H23" s="1553" t="s">
        <v>583</v>
      </c>
      <c r="I23" s="1554" t="s">
        <v>585</v>
      </c>
      <c r="J23" s="1553" t="s">
        <v>525</v>
      </c>
      <c r="K23" s="1553" t="s">
        <v>589</v>
      </c>
      <c r="L23" s="1553" t="s">
        <v>592</v>
      </c>
      <c r="M23" s="1553" t="s">
        <v>595</v>
      </c>
      <c r="N23" s="1553" t="s">
        <v>597</v>
      </c>
      <c r="O23" s="1553" t="s">
        <v>598</v>
      </c>
      <c r="P23" s="1555" t="s">
        <v>600</v>
      </c>
      <c r="Q23" s="65"/>
      <c r="R23" s="65"/>
      <c r="S23" s="65"/>
      <c r="T23" s="65"/>
      <c r="U23" s="65"/>
      <c r="V23" s="65"/>
      <c r="W23" s="65"/>
      <c r="X23" s="65"/>
      <c r="Y23" s="65"/>
      <c r="Z23" s="65"/>
      <c r="AA23" s="65"/>
      <c r="AB23" s="65"/>
      <c r="AC23" s="65"/>
      <c r="AD23" s="65"/>
      <c r="AE23" s="65"/>
      <c r="AF23" s="65"/>
      <c r="AG23" s="65"/>
      <c r="AH23" s="65"/>
    </row>
    <row r="24">
      <c r="A24" s="1556" t="s">
        <v>4</v>
      </c>
      <c r="B24" s="1557" t="s">
        <v>565</v>
      </c>
      <c r="C24" s="1558" t="s">
        <v>453</v>
      </c>
      <c r="D24" s="1558" t="s">
        <v>453</v>
      </c>
      <c r="E24" s="1557" t="s">
        <v>28</v>
      </c>
      <c r="F24" s="1557" t="s">
        <v>576</v>
      </c>
      <c r="G24" s="1557" t="s">
        <v>580</v>
      </c>
      <c r="H24" s="1557" t="s">
        <v>35</v>
      </c>
      <c r="I24" s="1559" t="s">
        <v>35</v>
      </c>
      <c r="J24" s="1557" t="s">
        <v>35</v>
      </c>
      <c r="K24" s="1557" t="s">
        <v>590</v>
      </c>
      <c r="L24" s="1558" t="s">
        <v>453</v>
      </c>
      <c r="M24" s="1557" t="s">
        <v>81</v>
      </c>
      <c r="N24" s="1557" t="s">
        <v>110</v>
      </c>
      <c r="O24" s="1557" t="s">
        <v>110</v>
      </c>
      <c r="P24" s="1560" t="s">
        <v>59</v>
      </c>
    </row>
    <row r="25">
      <c r="A25" s="1202"/>
      <c r="B25" s="1561" t="s">
        <v>2124</v>
      </c>
      <c r="C25" s="1562">
        <v>103.0</v>
      </c>
      <c r="D25" s="1561">
        <v>20003.0</v>
      </c>
      <c r="E25" s="1563" t="s">
        <v>574</v>
      </c>
      <c r="F25" s="1563" t="s">
        <v>578</v>
      </c>
      <c r="G25" s="1563" t="s">
        <v>582</v>
      </c>
      <c r="H25" s="1564">
        <v>45823.0</v>
      </c>
      <c r="I25" s="1564">
        <v>45839.0</v>
      </c>
      <c r="J25" s="1564">
        <v>46203.0</v>
      </c>
      <c r="K25" s="1563">
        <v>0.0</v>
      </c>
      <c r="L25" s="1563" t="str">
        <f>" "</f>
        <v> </v>
      </c>
      <c r="M25" s="1563" t="s">
        <v>83</v>
      </c>
      <c r="N25" s="1565">
        <v>45717.4375</v>
      </c>
      <c r="O25" s="1565">
        <v>45741.78125</v>
      </c>
      <c r="P25" s="1566" t="s">
        <v>143</v>
      </c>
    </row>
    <row r="26">
      <c r="A26" s="1202"/>
      <c r="B26" s="1247"/>
    </row>
    <row r="27">
      <c r="A27" s="1202"/>
      <c r="B27" s="1247"/>
    </row>
    <row r="28">
      <c r="A28" s="1202" t="s">
        <v>1137</v>
      </c>
      <c r="B28" s="1247"/>
    </row>
    <row r="29">
      <c r="A29" s="60"/>
      <c r="B29" s="285"/>
    </row>
    <row r="30">
      <c r="A30" s="22" t="s">
        <v>2125</v>
      </c>
      <c r="B30" s="60"/>
    </row>
    <row r="31">
      <c r="A31" s="60"/>
      <c r="B31" s="1243"/>
    </row>
    <row r="32">
      <c r="A32" s="1248" t="s">
        <v>2126</v>
      </c>
      <c r="B32" s="1243"/>
      <c r="E32" s="579">
        <f>50000000*0.0175*2/365</f>
        <v>4794.520548</v>
      </c>
    </row>
    <row r="33">
      <c r="A33" s="1248" t="s">
        <v>2127</v>
      </c>
      <c r="B33" s="1243"/>
      <c r="E33" s="579">
        <f>50000000+E32</f>
        <v>50004794.52</v>
      </c>
    </row>
    <row r="34">
      <c r="A34" s="1515"/>
      <c r="B34" s="1243"/>
    </row>
    <row r="35">
      <c r="A35" s="1515" t="s">
        <v>2034</v>
      </c>
      <c r="B35" s="1243"/>
    </row>
    <row r="36">
      <c r="A36" s="1567" t="s">
        <v>3</v>
      </c>
      <c r="B36" s="1568" t="s">
        <v>663</v>
      </c>
      <c r="C36" s="1568" t="s">
        <v>583</v>
      </c>
      <c r="D36" s="1568" t="s">
        <v>668</v>
      </c>
      <c r="E36" s="1568" t="s">
        <v>7</v>
      </c>
      <c r="F36" s="1569" t="s">
        <v>564</v>
      </c>
      <c r="G36" s="1569" t="s">
        <v>570</v>
      </c>
      <c r="H36" s="1568" t="s">
        <v>675</v>
      </c>
      <c r="I36" s="1568" t="s">
        <v>678</v>
      </c>
      <c r="J36" s="1568" t="s">
        <v>680</v>
      </c>
      <c r="K36" s="1568" t="s">
        <v>442</v>
      </c>
      <c r="L36" s="1568" t="s">
        <v>684</v>
      </c>
      <c r="M36" s="1568" t="s">
        <v>534</v>
      </c>
      <c r="N36" s="1568" t="s">
        <v>609</v>
      </c>
      <c r="O36" s="1568" t="s">
        <v>613</v>
      </c>
      <c r="P36" s="1568" t="s">
        <v>614</v>
      </c>
      <c r="Q36" s="1568" t="s">
        <v>620</v>
      </c>
      <c r="R36" s="1568" t="s">
        <v>624</v>
      </c>
      <c r="S36" s="1568" t="s">
        <v>636</v>
      </c>
      <c r="T36" s="1568" t="s">
        <v>697</v>
      </c>
      <c r="U36" s="1568" t="s">
        <v>644</v>
      </c>
      <c r="V36" s="1569" t="s">
        <v>700</v>
      </c>
      <c r="W36" s="1569" t="s">
        <v>703</v>
      </c>
      <c r="X36" s="1568" t="s">
        <v>548</v>
      </c>
      <c r="Y36" s="1570" t="s">
        <v>640</v>
      </c>
      <c r="Z36" s="1570" t="s">
        <v>426</v>
      </c>
      <c r="AA36" s="281" t="s">
        <v>452</v>
      </c>
      <c r="AB36" s="1518"/>
      <c r="AC36" s="1518"/>
      <c r="AD36" s="1518"/>
      <c r="AE36" s="1518"/>
      <c r="AF36" s="1518"/>
      <c r="AG36" s="1518"/>
      <c r="AH36" s="1518"/>
    </row>
    <row r="37">
      <c r="A37" s="1571" t="s">
        <v>4</v>
      </c>
      <c r="B37" s="1572" t="s">
        <v>453</v>
      </c>
      <c r="C37" s="1573" t="s">
        <v>110</v>
      </c>
      <c r="D37" s="1573" t="s">
        <v>59</v>
      </c>
      <c r="E37" s="1572" t="s">
        <v>453</v>
      </c>
      <c r="F37" s="1574" t="s">
        <v>565</v>
      </c>
      <c r="G37" s="1575" t="s">
        <v>453</v>
      </c>
      <c r="H37" s="1573" t="s">
        <v>126</v>
      </c>
      <c r="I37" s="1573" t="s">
        <v>35</v>
      </c>
      <c r="J37" s="1573" t="s">
        <v>35</v>
      </c>
      <c r="K37" s="1573" t="s">
        <v>126</v>
      </c>
      <c r="L37" s="1573" t="s">
        <v>126</v>
      </c>
      <c r="M37" s="1573" t="s">
        <v>81</v>
      </c>
      <c r="N37" s="1573" t="s">
        <v>59</v>
      </c>
      <c r="O37" s="1573" t="s">
        <v>28</v>
      </c>
      <c r="P37" s="1573" t="s">
        <v>71</v>
      </c>
      <c r="Q37" s="1573" t="s">
        <v>59</v>
      </c>
      <c r="R37" s="1573" t="s">
        <v>71</v>
      </c>
      <c r="S37" s="1573" t="s">
        <v>59</v>
      </c>
      <c r="T37" s="1573" t="s">
        <v>71</v>
      </c>
      <c r="U37" s="1573" t="s">
        <v>8</v>
      </c>
      <c r="V37" s="1574" t="s">
        <v>91</v>
      </c>
      <c r="W37" s="1574" t="s">
        <v>91</v>
      </c>
      <c r="X37" s="1573" t="s">
        <v>59</v>
      </c>
      <c r="Y37" s="1576" t="s">
        <v>453</v>
      </c>
      <c r="Z37" s="1577" t="s">
        <v>126</v>
      </c>
      <c r="AA37" s="22" t="s">
        <v>453</v>
      </c>
      <c r="AB37" s="512"/>
      <c r="AC37" s="512"/>
      <c r="AD37" s="512"/>
      <c r="AE37" s="512"/>
      <c r="AF37" s="512"/>
      <c r="AG37" s="512"/>
      <c r="AH37" s="512"/>
    </row>
    <row r="38">
      <c r="A38" s="1528"/>
      <c r="B38" s="1578">
        <v>70003.0</v>
      </c>
      <c r="C38" s="1681">
        <v>45922.416666666664</v>
      </c>
      <c r="D38" s="1539" t="s">
        <v>154</v>
      </c>
      <c r="E38" s="1539">
        <v>103.0</v>
      </c>
      <c r="F38" s="1580" t="s">
        <v>2124</v>
      </c>
      <c r="G38" s="1580">
        <v>20003.0</v>
      </c>
      <c r="H38" s="1549">
        <v>5.0E7</v>
      </c>
      <c r="I38" s="1581">
        <v>45924.0</v>
      </c>
      <c r="J38" s="1581">
        <v>45926.0</v>
      </c>
      <c r="K38" s="1549">
        <v>5.0E7</v>
      </c>
      <c r="L38" s="1659">
        <v>5.000479452054795E7</v>
      </c>
      <c r="M38" s="1582" t="s">
        <v>83</v>
      </c>
      <c r="N38" s="1582" t="str">
        <f>CONCAT(Q38,B38)</f>
        <v>FIX70003</v>
      </c>
      <c r="O38" s="1582" t="s">
        <v>131</v>
      </c>
      <c r="P38" s="1539">
        <v>1.75</v>
      </c>
      <c r="Q38" s="1582" t="s">
        <v>693</v>
      </c>
      <c r="R38" s="1582" t="str">
        <f>" "</f>
        <v> </v>
      </c>
      <c r="S38" s="1582" t="s">
        <v>79</v>
      </c>
      <c r="T38" s="1539">
        <v>1.75</v>
      </c>
      <c r="U38" s="1539">
        <v>2.0</v>
      </c>
      <c r="V38" s="1582" t="b">
        <v>1</v>
      </c>
      <c r="W38" s="1582" t="b">
        <v>0</v>
      </c>
      <c r="X38" s="1583" t="s">
        <v>143</v>
      </c>
      <c r="Y38" s="1539"/>
      <c r="Z38" s="1539">
        <f>(H38*P38%*U38/365)</f>
        <v>4794.520548</v>
      </c>
      <c r="AA38" s="22" t="s">
        <v>2120</v>
      </c>
      <c r="AB38" s="1529"/>
      <c r="AC38" s="1529"/>
      <c r="AD38" s="1529"/>
      <c r="AE38" s="1529"/>
      <c r="AF38" s="1529"/>
      <c r="AG38" s="1529"/>
      <c r="AH38" s="1529"/>
    </row>
    <row r="39">
      <c r="A39" s="60"/>
      <c r="B39" s="1243"/>
    </row>
    <row r="40">
      <c r="A40" s="1515" t="s">
        <v>967</v>
      </c>
      <c r="B40" s="1206"/>
    </row>
    <row r="41" ht="15.0" customHeight="1">
      <c r="A41" s="1585" t="s">
        <v>3</v>
      </c>
      <c r="B41" s="1586" t="s">
        <v>732</v>
      </c>
      <c r="C41" s="1586" t="s">
        <v>514</v>
      </c>
      <c r="D41" s="1586" t="s">
        <v>556</v>
      </c>
      <c r="E41" s="1586" t="s">
        <v>7</v>
      </c>
      <c r="F41" s="1586" t="s">
        <v>668</v>
      </c>
      <c r="G41" s="1570" t="s">
        <v>583</v>
      </c>
      <c r="H41" s="1570" t="s">
        <v>728</v>
      </c>
      <c r="I41" s="1570" t="s">
        <v>525</v>
      </c>
      <c r="J41" s="1570" t="s">
        <v>534</v>
      </c>
      <c r="K41" s="1586" t="s">
        <v>675</v>
      </c>
      <c r="L41" s="1586" t="s">
        <v>425</v>
      </c>
      <c r="M41" s="1545" t="s">
        <v>423</v>
      </c>
      <c r="N41" s="1586" t="s">
        <v>426</v>
      </c>
      <c r="O41" s="1586" t="s">
        <v>427</v>
      </c>
      <c r="P41" s="1586" t="s">
        <v>749</v>
      </c>
      <c r="Q41" s="1586" t="s">
        <v>751</v>
      </c>
      <c r="R41" s="1570" t="s">
        <v>753</v>
      </c>
      <c r="S41" s="1586" t="s">
        <v>432</v>
      </c>
      <c r="T41" s="1586" t="s">
        <v>755</v>
      </c>
      <c r="U41" s="1570" t="s">
        <v>551</v>
      </c>
      <c r="V41" s="1570" t="s">
        <v>530</v>
      </c>
      <c r="W41" s="1570" t="s">
        <v>528</v>
      </c>
      <c r="X41" s="1586" t="s">
        <v>532</v>
      </c>
      <c r="Y41" s="1586" t="s">
        <v>526</v>
      </c>
      <c r="Z41" s="1586" t="s">
        <v>533</v>
      </c>
      <c r="AA41" s="1570" t="s">
        <v>538</v>
      </c>
      <c r="AB41" s="1570" t="s">
        <v>542</v>
      </c>
      <c r="AC41" s="1570" t="s">
        <v>548</v>
      </c>
      <c r="AD41" s="1586" t="s">
        <v>761</v>
      </c>
      <c r="AE41" s="1587" t="s">
        <v>763</v>
      </c>
      <c r="AF41" s="1636"/>
      <c r="AG41" s="1636"/>
      <c r="AH41" s="1636"/>
    </row>
    <row r="42" ht="15.0" customHeight="1">
      <c r="A42" s="1585" t="s">
        <v>4</v>
      </c>
      <c r="B42" s="1589" t="s">
        <v>453</v>
      </c>
      <c r="C42" s="1577" t="s">
        <v>28</v>
      </c>
      <c r="D42" s="1589" t="s">
        <v>453</v>
      </c>
      <c r="E42" s="1589" t="s">
        <v>453</v>
      </c>
      <c r="F42" s="1590" t="s">
        <v>28</v>
      </c>
      <c r="G42" s="1576" t="s">
        <v>35</v>
      </c>
      <c r="H42" s="1577" t="s">
        <v>35</v>
      </c>
      <c r="I42" s="1577" t="s">
        <v>35</v>
      </c>
      <c r="J42" s="1577" t="s">
        <v>81</v>
      </c>
      <c r="K42" s="1590" t="s">
        <v>126</v>
      </c>
      <c r="L42" s="1590" t="s">
        <v>179</v>
      </c>
      <c r="M42" s="1522" t="s">
        <v>179</v>
      </c>
      <c r="N42" s="1590" t="s">
        <v>126</v>
      </c>
      <c r="O42" s="1590" t="s">
        <v>126</v>
      </c>
      <c r="P42" s="1590" t="s">
        <v>28</v>
      </c>
      <c r="Q42" s="1590" t="s">
        <v>126</v>
      </c>
      <c r="R42" s="1577" t="s">
        <v>126</v>
      </c>
      <c r="S42" s="1590" t="s">
        <v>126</v>
      </c>
      <c r="T42" s="1590" t="s">
        <v>35</v>
      </c>
      <c r="U42" s="1577" t="s">
        <v>28</v>
      </c>
      <c r="V42" s="1577" t="s">
        <v>59</v>
      </c>
      <c r="W42" s="1577" t="s">
        <v>71</v>
      </c>
      <c r="X42" s="1590" t="s">
        <v>59</v>
      </c>
      <c r="Y42" s="1590" t="s">
        <v>71</v>
      </c>
      <c r="Z42" s="1590" t="s">
        <v>59</v>
      </c>
      <c r="AA42" s="1577" t="s">
        <v>539</v>
      </c>
      <c r="AB42" s="1577" t="s">
        <v>539</v>
      </c>
      <c r="AC42" s="1577" t="s">
        <v>59</v>
      </c>
      <c r="AD42" s="1590" t="s">
        <v>110</v>
      </c>
      <c r="AE42" s="1591" t="s">
        <v>35</v>
      </c>
      <c r="AF42" s="760"/>
      <c r="AG42" s="760"/>
      <c r="AH42" s="760"/>
    </row>
    <row r="43" ht="15.0" customHeight="1">
      <c r="A43" s="1682"/>
      <c r="B43" s="1578">
        <v>70003.0</v>
      </c>
      <c r="C43" s="1677" t="s">
        <v>1370</v>
      </c>
      <c r="D43" s="1677">
        <v>301.0</v>
      </c>
      <c r="E43" s="1539">
        <v>101.0</v>
      </c>
      <c r="F43" s="1539" t="s">
        <v>670</v>
      </c>
      <c r="G43" s="1596">
        <v>45922.0</v>
      </c>
      <c r="H43" s="1596">
        <v>45924.0</v>
      </c>
      <c r="I43" s="1596">
        <v>45926.0</v>
      </c>
      <c r="J43" s="1683" t="s">
        <v>83</v>
      </c>
      <c r="K43" s="1684">
        <v>5.0E7</v>
      </c>
      <c r="L43" s="1685">
        <v>171.02</v>
      </c>
      <c r="M43" s="1685">
        <v>170.803637</v>
      </c>
      <c r="N43" s="1606">
        <f>(K43*(Y43/100))*(DAYS(AE43,T43)/365)</f>
        <v>697602.7397</v>
      </c>
      <c r="O43" s="1685">
        <v>171.02</v>
      </c>
      <c r="P43" s="1677" t="s">
        <v>1392</v>
      </c>
      <c r="Q43" s="1659">
        <f>(M43/100)*K43</f>
        <v>85401818.5</v>
      </c>
      <c r="R43" s="1593">
        <f>(L43/100)*K43</f>
        <v>85510000</v>
      </c>
      <c r="S43" s="1593" t="str">
        <f>if(P43="AMC","",(O43/100)*K43)</f>
        <v/>
      </c>
      <c r="T43" s="1594">
        <v>45825.0</v>
      </c>
      <c r="U43" s="1539" t="s">
        <v>131</v>
      </c>
      <c r="V43" s="1539" t="str">
        <f>" "</f>
        <v> </v>
      </c>
      <c r="W43" s="1539">
        <v>0.0</v>
      </c>
      <c r="X43" s="1539" t="s">
        <v>76</v>
      </c>
      <c r="Y43" s="1593">
        <v>4.85</v>
      </c>
      <c r="Z43" s="1525" t="s">
        <v>79</v>
      </c>
      <c r="AA43" s="1539" t="s">
        <v>1013</v>
      </c>
      <c r="AB43" s="1539" t="s">
        <v>1014</v>
      </c>
      <c r="AC43" s="1582" t="s">
        <v>1003</v>
      </c>
      <c r="AD43" s="1618">
        <v>45930.458333333336</v>
      </c>
      <c r="AE43" s="1596">
        <v>45930.0</v>
      </c>
      <c r="AF43" s="1529"/>
      <c r="AG43" s="1529"/>
      <c r="AH43" s="1529"/>
    </row>
    <row r="44" ht="15.0" customHeight="1"/>
    <row r="45">
      <c r="A45" s="1202"/>
      <c r="AD45" s="37"/>
    </row>
    <row r="46">
      <c r="A46" s="1202" t="s">
        <v>1533</v>
      </c>
    </row>
    <row r="48">
      <c r="A48" s="22" t="s">
        <v>2128</v>
      </c>
    </row>
    <row r="50">
      <c r="A50" s="1248" t="s">
        <v>2129</v>
      </c>
    </row>
    <row r="51">
      <c r="A51" s="1248" t="s">
        <v>2130</v>
      </c>
      <c r="E51" s="579"/>
      <c r="F51" s="579"/>
    </row>
    <row r="52">
      <c r="A52" s="1248" t="s">
        <v>2131</v>
      </c>
      <c r="E52" s="579">
        <f>50000000*1.7081</f>
        <v>85405000</v>
      </c>
    </row>
    <row r="53">
      <c r="A53" s="1248" t="s">
        <v>1538</v>
      </c>
      <c r="E53" s="579"/>
    </row>
    <row r="54">
      <c r="A54" s="1248" t="s">
        <v>2132</v>
      </c>
      <c r="E54" s="579">
        <f>E52*(1-0.02)</f>
        <v>83696900</v>
      </c>
    </row>
    <row r="55">
      <c r="A55" s="22" t="s">
        <v>2133</v>
      </c>
    </row>
    <row r="56">
      <c r="A56" s="1598"/>
      <c r="B56" s="1599"/>
      <c r="C56" s="1599"/>
      <c r="D56" s="1599"/>
      <c r="E56" s="1599"/>
      <c r="F56" s="1599"/>
      <c r="G56" s="1599"/>
      <c r="H56" s="1599"/>
      <c r="I56" s="1599"/>
      <c r="J56" s="1599"/>
      <c r="K56" s="1599"/>
    </row>
    <row r="57">
      <c r="A57" s="1598" t="s">
        <v>168</v>
      </c>
      <c r="B57" s="1599"/>
      <c r="C57" s="1599"/>
      <c r="D57" s="1599"/>
      <c r="E57" s="1599"/>
      <c r="F57" s="1599"/>
      <c r="G57" s="1599"/>
      <c r="H57" s="1599"/>
      <c r="I57" s="1599"/>
      <c r="J57" s="1599"/>
      <c r="K57" s="1599"/>
    </row>
    <row r="58">
      <c r="A58" s="1600" t="s">
        <v>3</v>
      </c>
      <c r="B58" s="1520" t="s">
        <v>709</v>
      </c>
      <c r="C58" s="1520" t="s">
        <v>663</v>
      </c>
      <c r="D58" s="1520" t="s">
        <v>514</v>
      </c>
      <c r="E58" s="1520" t="s">
        <v>675</v>
      </c>
      <c r="F58" s="1520" t="s">
        <v>715</v>
      </c>
      <c r="G58" s="1520" t="s">
        <v>716</v>
      </c>
      <c r="H58" s="1520" t="s">
        <v>432</v>
      </c>
      <c r="I58" s="1520" t="s">
        <v>717</v>
      </c>
      <c r="J58" s="1520" t="s">
        <v>719</v>
      </c>
      <c r="K58" s="1520" t="s">
        <v>720</v>
      </c>
      <c r="L58" s="1601" t="s">
        <v>534</v>
      </c>
      <c r="M58" s="65"/>
      <c r="N58" s="65"/>
      <c r="O58" s="65"/>
      <c r="P58" s="65"/>
      <c r="Q58" s="65"/>
      <c r="R58" s="65"/>
      <c r="S58" s="65"/>
      <c r="T58" s="65"/>
      <c r="U58" s="65"/>
      <c r="V58" s="65"/>
      <c r="W58" s="65"/>
      <c r="X58" s="65"/>
      <c r="Y58" s="65"/>
      <c r="Z58" s="65"/>
      <c r="AA58" s="65"/>
      <c r="AB58" s="65"/>
      <c r="AC58" s="65"/>
      <c r="AD58" s="65"/>
      <c r="AE58" s="65"/>
      <c r="AF58" s="65"/>
      <c r="AG58" s="65"/>
      <c r="AH58" s="65"/>
    </row>
    <row r="59">
      <c r="A59" s="1602" t="s">
        <v>4</v>
      </c>
      <c r="B59" s="1535" t="s">
        <v>59</v>
      </c>
      <c r="C59" s="1535" t="s">
        <v>453</v>
      </c>
      <c r="D59" s="1534" t="s">
        <v>28</v>
      </c>
      <c r="E59" s="1534" t="s">
        <v>126</v>
      </c>
      <c r="F59" s="1534" t="s">
        <v>35</v>
      </c>
      <c r="G59" s="1534" t="s">
        <v>179</v>
      </c>
      <c r="H59" s="1534" t="s">
        <v>126</v>
      </c>
      <c r="I59" s="1534" t="s">
        <v>184</v>
      </c>
      <c r="J59" s="1534" t="s">
        <v>126</v>
      </c>
      <c r="K59" s="1534" t="s">
        <v>8</v>
      </c>
      <c r="L59" s="1603" t="s">
        <v>81</v>
      </c>
    </row>
    <row r="60">
      <c r="A60" s="1686"/>
      <c r="B60" s="1539" t="str">
        <f>C60&amp;"_"&amp;D60&amp;"_"&amp;1</f>
        <v>70003_LB616A_1</v>
      </c>
      <c r="C60" s="1578">
        <v>70003.0</v>
      </c>
      <c r="D60" s="1677" t="s">
        <v>1370</v>
      </c>
      <c r="E60" s="1684">
        <v>5.0E7</v>
      </c>
      <c r="F60" s="1596">
        <v>45924.0</v>
      </c>
      <c r="G60" s="1605">
        <v>170.81</v>
      </c>
      <c r="H60" s="1659">
        <v>8.5405E7</v>
      </c>
      <c r="I60" s="1549">
        <v>2.0</v>
      </c>
      <c r="J60" s="1659">
        <v>8.36969E7</v>
      </c>
      <c r="K60" s="1687" t="str">
        <f>" "</f>
        <v> </v>
      </c>
      <c r="L60" s="1539" t="s">
        <v>83</v>
      </c>
      <c r="M60" s="1688"/>
      <c r="N60" s="1688"/>
      <c r="O60" s="1688"/>
      <c r="P60" s="1688"/>
      <c r="Q60" s="1688"/>
      <c r="R60" s="1688"/>
      <c r="S60" s="1688"/>
      <c r="T60" s="1688"/>
      <c r="U60" s="1688"/>
      <c r="V60" s="1688"/>
      <c r="W60" s="1688"/>
      <c r="X60" s="1688"/>
      <c r="Y60" s="1688"/>
      <c r="Z60" s="1688"/>
      <c r="AA60" s="1688"/>
      <c r="AB60" s="1688"/>
      <c r="AC60" s="1688"/>
      <c r="AD60" s="1688"/>
      <c r="AE60" s="1688"/>
      <c r="AF60" s="1688"/>
      <c r="AG60" s="1688"/>
      <c r="AH60" s="1688"/>
    </row>
    <row r="61">
      <c r="A61" s="1248"/>
    </row>
    <row r="63">
      <c r="A63" s="1202" t="s">
        <v>1542</v>
      </c>
    </row>
    <row r="65">
      <c r="A65" s="1258" t="s">
        <v>2134</v>
      </c>
    </row>
    <row r="66">
      <c r="A66" s="1258" t="s">
        <v>1585</v>
      </c>
    </row>
    <row r="67">
      <c r="A67" s="1258" t="s">
        <v>2135</v>
      </c>
    </row>
    <row r="68">
      <c r="A68" s="1258" t="s">
        <v>1546</v>
      </c>
    </row>
    <row r="69">
      <c r="A69" s="1259"/>
    </row>
    <row r="70">
      <c r="A70" s="1202" t="s">
        <v>1547</v>
      </c>
    </row>
    <row r="72">
      <c r="A72" s="1689" t="s">
        <v>1548</v>
      </c>
      <c r="B72" s="1688"/>
      <c r="C72" s="1688"/>
      <c r="F72" s="1688"/>
    </row>
    <row r="73">
      <c r="A73" s="1690"/>
      <c r="B73" s="1688"/>
      <c r="C73" s="1688"/>
    </row>
    <row r="74">
      <c r="A74" s="1689" t="s">
        <v>2136</v>
      </c>
      <c r="B74" s="1688"/>
      <c r="C74" s="1688"/>
    </row>
    <row r="75">
      <c r="A75" s="1689" t="s">
        <v>2137</v>
      </c>
      <c r="B75" s="1688"/>
      <c r="C75" s="1688"/>
      <c r="E75" s="579">
        <f>50000000*1.7</f>
        <v>85000000</v>
      </c>
    </row>
    <row r="76">
      <c r="A76" s="1689" t="s">
        <v>2138</v>
      </c>
      <c r="C76" s="1688"/>
      <c r="E76" s="579">
        <f>E75*(1-0.02)</f>
        <v>83300000</v>
      </c>
    </row>
    <row r="77">
      <c r="A77" s="1689" t="s">
        <v>2139</v>
      </c>
      <c r="C77" s="1688"/>
    </row>
    <row r="78">
      <c r="A78" s="1689" t="s">
        <v>2140</v>
      </c>
      <c r="C78" s="1688"/>
      <c r="E78" s="579">
        <f>50000000-E76</f>
        <v>-33300000</v>
      </c>
    </row>
    <row r="79">
      <c r="A79" s="1690"/>
      <c r="B79" s="1688"/>
      <c r="C79" s="1688"/>
    </row>
    <row r="80">
      <c r="A80" s="1691" t="s">
        <v>2141</v>
      </c>
      <c r="B80" s="1688"/>
      <c r="C80" s="1688"/>
    </row>
    <row r="81">
      <c r="A81" s="1691" t="s">
        <v>2142</v>
      </c>
      <c r="B81" s="1688"/>
      <c r="C81" s="1688"/>
    </row>
    <row r="82">
      <c r="A82" s="1692"/>
      <c r="B82" s="1688"/>
      <c r="C82" s="1688"/>
    </row>
    <row r="83">
      <c r="A83" s="1598" t="s">
        <v>1317</v>
      </c>
    </row>
    <row r="84">
      <c r="A84" s="1607" t="s">
        <v>3</v>
      </c>
      <c r="B84" s="1586" t="s">
        <v>720</v>
      </c>
      <c r="C84" s="1570" t="s">
        <v>7</v>
      </c>
      <c r="D84" s="1570" t="s">
        <v>663</v>
      </c>
      <c r="E84" s="1586" t="s">
        <v>763</v>
      </c>
      <c r="F84" s="1586" t="s">
        <v>843</v>
      </c>
      <c r="G84" s="1586" t="s">
        <v>440</v>
      </c>
      <c r="H84" s="1586" t="s">
        <v>441</v>
      </c>
      <c r="I84" s="1586" t="s">
        <v>848</v>
      </c>
      <c r="J84" s="1586" t="s">
        <v>548</v>
      </c>
      <c r="K84" s="1586" t="s">
        <v>561</v>
      </c>
      <c r="L84" s="281" t="s">
        <v>2143</v>
      </c>
      <c r="M84" s="65"/>
      <c r="N84" s="65"/>
      <c r="O84" s="65"/>
      <c r="P84" s="65"/>
      <c r="Q84" s="65"/>
      <c r="R84" s="65"/>
      <c r="S84" s="65"/>
      <c r="T84" s="65"/>
      <c r="U84" s="65"/>
      <c r="V84" s="65"/>
      <c r="W84" s="65"/>
      <c r="X84" s="65"/>
      <c r="Y84" s="65"/>
      <c r="Z84" s="65"/>
      <c r="AA84" s="65"/>
      <c r="AB84" s="65"/>
      <c r="AC84" s="65"/>
      <c r="AD84" s="65"/>
      <c r="AE84" s="65"/>
      <c r="AF84" s="65"/>
      <c r="AG84" s="65"/>
      <c r="AH84" s="65"/>
    </row>
    <row r="85">
      <c r="A85" s="1608" t="s">
        <v>4</v>
      </c>
      <c r="B85" s="1589" t="s">
        <v>453</v>
      </c>
      <c r="C85" s="1576" t="s">
        <v>453</v>
      </c>
      <c r="D85" s="1576" t="s">
        <v>453</v>
      </c>
      <c r="E85" s="1590" t="s">
        <v>35</v>
      </c>
      <c r="F85" s="1590" t="s">
        <v>81</v>
      </c>
      <c r="G85" s="1590" t="s">
        <v>49</v>
      </c>
      <c r="H85" s="1590" t="s">
        <v>126</v>
      </c>
      <c r="I85" s="1590" t="s">
        <v>110</v>
      </c>
      <c r="J85" s="1590" t="s">
        <v>59</v>
      </c>
      <c r="K85" s="1590" t="s">
        <v>110</v>
      </c>
    </row>
    <row r="86">
      <c r="A86" s="1202"/>
      <c r="B86" s="495"/>
      <c r="C86" s="495"/>
      <c r="D86" s="495"/>
      <c r="E86" s="495"/>
      <c r="F86" s="495"/>
      <c r="G86" s="1693"/>
      <c r="H86" s="495"/>
      <c r="I86" s="495"/>
      <c r="J86" s="495"/>
      <c r="K86" s="495"/>
    </row>
    <row r="87">
      <c r="A87" s="1202"/>
      <c r="G87" s="65"/>
    </row>
    <row r="88">
      <c r="A88" s="1202" t="s">
        <v>1557</v>
      </c>
    </row>
    <row r="90">
      <c r="A90" s="1694" t="s">
        <v>2144</v>
      </c>
      <c r="B90" s="1688"/>
      <c r="C90" s="1688"/>
      <c r="D90" s="1688"/>
      <c r="E90" s="1688"/>
      <c r="F90" s="1688"/>
      <c r="G90" s="1688"/>
      <c r="H90" s="1688"/>
      <c r="I90" s="1688"/>
      <c r="J90" s="1688"/>
      <c r="K90" s="1688"/>
      <c r="L90" s="1688"/>
      <c r="M90" s="1688"/>
      <c r="N90" s="1688"/>
      <c r="O90" s="1688"/>
      <c r="P90" s="1688"/>
      <c r="Q90" s="1688"/>
      <c r="R90" s="1688"/>
      <c r="S90" s="1688"/>
      <c r="T90" s="1688"/>
      <c r="U90" s="1688"/>
      <c r="V90" s="1688"/>
      <c r="W90" s="1688"/>
      <c r="X90" s="1688"/>
      <c r="Y90" s="1688"/>
      <c r="Z90" s="1688"/>
      <c r="AA90" s="1688"/>
      <c r="AB90" s="1688"/>
      <c r="AC90" s="1688"/>
      <c r="AD90" s="1688"/>
      <c r="AE90" s="1688"/>
      <c r="AF90" s="1688"/>
      <c r="AG90" s="1688"/>
      <c r="AH90" s="1688"/>
    </row>
    <row r="91">
      <c r="F91" s="1688"/>
      <c r="G91" s="1688"/>
      <c r="H91" s="1688"/>
      <c r="I91" s="1688"/>
      <c r="J91" s="1688"/>
      <c r="K91" s="1688"/>
      <c r="L91" s="1688"/>
      <c r="M91" s="1688"/>
      <c r="N91" s="1688"/>
      <c r="O91" s="1688"/>
      <c r="P91" s="1688"/>
      <c r="Q91" s="1688"/>
      <c r="R91" s="1688"/>
      <c r="S91" s="1688"/>
      <c r="T91" s="1688"/>
      <c r="U91" s="1688"/>
      <c r="V91" s="1688"/>
      <c r="W91" s="1688"/>
      <c r="X91" s="1688"/>
      <c r="Y91" s="1688"/>
      <c r="Z91" s="1688"/>
      <c r="AA91" s="1688"/>
      <c r="AB91" s="1688"/>
      <c r="AC91" s="1688"/>
      <c r="AD91" s="1688"/>
      <c r="AE91" s="1688"/>
      <c r="AF91" s="1688"/>
      <c r="AG91" s="1688"/>
      <c r="AH91" s="1688"/>
    </row>
    <row r="92">
      <c r="A92" s="22" t="s">
        <v>2145</v>
      </c>
      <c r="F92" s="1688"/>
      <c r="G92" s="1688"/>
      <c r="H92" s="1688"/>
      <c r="I92" s="1688"/>
      <c r="J92" s="1688"/>
      <c r="K92" s="1688"/>
      <c r="L92" s="1688"/>
      <c r="M92" s="1688"/>
      <c r="N92" s="1688"/>
      <c r="O92" s="1688"/>
      <c r="P92" s="1688"/>
      <c r="Q92" s="1688"/>
      <c r="R92" s="1688"/>
      <c r="S92" s="1688"/>
      <c r="T92" s="1688"/>
      <c r="U92" s="1688"/>
      <c r="V92" s="1688"/>
      <c r="W92" s="1688"/>
      <c r="X92" s="1688"/>
      <c r="Y92" s="1688"/>
      <c r="Z92" s="1688"/>
      <c r="AA92" s="1688"/>
      <c r="AB92" s="1688"/>
      <c r="AC92" s="1688"/>
      <c r="AD92" s="1688"/>
      <c r="AE92" s="1688"/>
      <c r="AF92" s="1688"/>
      <c r="AG92" s="1688"/>
      <c r="AH92" s="1688"/>
    </row>
    <row r="93">
      <c r="A93" s="1694" t="s">
        <v>2146</v>
      </c>
      <c r="B93" s="1688"/>
      <c r="C93" s="1688"/>
      <c r="D93" s="1688"/>
      <c r="E93" s="1688"/>
      <c r="F93" s="1695"/>
      <c r="G93" s="1688"/>
      <c r="H93" s="1688"/>
      <c r="I93" s="1688"/>
      <c r="J93" s="1688"/>
      <c r="K93" s="1688"/>
      <c r="L93" s="1688"/>
      <c r="M93" s="1688"/>
      <c r="N93" s="1688"/>
      <c r="O93" s="1688"/>
      <c r="P93" s="1688"/>
      <c r="Q93" s="1688"/>
      <c r="R93" s="1688"/>
      <c r="S93" s="1688"/>
      <c r="T93" s="1688"/>
      <c r="U93" s="1688"/>
      <c r="V93" s="1688"/>
      <c r="W93" s="1688"/>
      <c r="X93" s="1688"/>
      <c r="Y93" s="1688"/>
      <c r="Z93" s="1688"/>
      <c r="AA93" s="1688"/>
      <c r="AB93" s="1688"/>
      <c r="AC93" s="1688"/>
      <c r="AD93" s="1688"/>
      <c r="AE93" s="1688"/>
      <c r="AF93" s="1688"/>
      <c r="AG93" s="1688"/>
      <c r="AH93" s="1688"/>
    </row>
    <row r="94">
      <c r="A94" s="1689" t="s">
        <v>1561</v>
      </c>
      <c r="B94" s="1688"/>
      <c r="C94" s="1688"/>
      <c r="D94" s="1688"/>
      <c r="E94" s="1688"/>
      <c r="F94" s="1688"/>
      <c r="G94" s="1688"/>
      <c r="H94" s="1688"/>
      <c r="I94" s="1688"/>
      <c r="J94" s="1688"/>
      <c r="K94" s="1688"/>
      <c r="L94" s="1688"/>
      <c r="M94" s="1688"/>
      <c r="N94" s="1688"/>
      <c r="O94" s="1688"/>
      <c r="P94" s="1688"/>
      <c r="Q94" s="1688"/>
      <c r="R94" s="1688"/>
      <c r="S94" s="1688"/>
      <c r="T94" s="1688"/>
      <c r="U94" s="1688"/>
      <c r="V94" s="1688"/>
      <c r="W94" s="1688"/>
      <c r="X94" s="1688"/>
      <c r="Y94" s="1688"/>
      <c r="Z94" s="1688"/>
      <c r="AA94" s="1688"/>
      <c r="AB94" s="1688"/>
      <c r="AC94" s="1688"/>
      <c r="AD94" s="1688"/>
      <c r="AE94" s="1688"/>
      <c r="AF94" s="1688"/>
      <c r="AG94" s="1688"/>
      <c r="AH94" s="1688"/>
    </row>
    <row r="95">
      <c r="A95" s="281"/>
    </row>
    <row r="96">
      <c r="A96" s="281" t="s">
        <v>2147</v>
      </c>
      <c r="B96" s="281" t="s">
        <v>2041</v>
      </c>
    </row>
    <row r="97">
      <c r="A97" s="1515" t="s">
        <v>2042</v>
      </c>
    </row>
    <row r="98">
      <c r="A98" s="1567" t="s">
        <v>3</v>
      </c>
      <c r="B98" s="1696" t="s">
        <v>663</v>
      </c>
      <c r="C98" s="1696" t="s">
        <v>583</v>
      </c>
      <c r="D98" s="1696" t="s">
        <v>668</v>
      </c>
      <c r="E98" s="1696" t="s">
        <v>7</v>
      </c>
      <c r="F98" s="1696" t="s">
        <v>564</v>
      </c>
      <c r="G98" s="1696" t="s">
        <v>570</v>
      </c>
      <c r="H98" s="1696" t="s">
        <v>675</v>
      </c>
      <c r="I98" s="1696" t="s">
        <v>678</v>
      </c>
      <c r="J98" s="1696" t="s">
        <v>680</v>
      </c>
      <c r="K98" s="1696" t="s">
        <v>442</v>
      </c>
      <c r="L98" s="1696" t="s">
        <v>684</v>
      </c>
      <c r="M98" s="1696" t="s">
        <v>534</v>
      </c>
      <c r="N98" s="1696" t="s">
        <v>609</v>
      </c>
      <c r="O98" s="1696" t="s">
        <v>613</v>
      </c>
      <c r="P98" s="1696" t="s">
        <v>614</v>
      </c>
      <c r="Q98" s="1696" t="s">
        <v>620</v>
      </c>
      <c r="R98" s="1696" t="s">
        <v>624</v>
      </c>
      <c r="S98" s="1696" t="s">
        <v>636</v>
      </c>
      <c r="T98" s="1696" t="s">
        <v>697</v>
      </c>
      <c r="U98" s="1696" t="s">
        <v>644</v>
      </c>
      <c r="V98" s="1696" t="s">
        <v>700</v>
      </c>
      <c r="W98" s="1696" t="s">
        <v>703</v>
      </c>
      <c r="X98" s="1696" t="s">
        <v>548</v>
      </c>
      <c r="Y98" s="1697" t="s">
        <v>640</v>
      </c>
      <c r="Z98" s="1697" t="s">
        <v>426</v>
      </c>
      <c r="AA98" s="1363" t="s">
        <v>452</v>
      </c>
      <c r="AB98" s="1518"/>
      <c r="AC98" s="1518"/>
      <c r="AD98" s="1518"/>
      <c r="AE98" s="1518"/>
      <c r="AF98" s="1518"/>
      <c r="AG98" s="1518"/>
      <c r="AH98" s="1518"/>
    </row>
    <row r="99">
      <c r="A99" s="1571" t="s">
        <v>4</v>
      </c>
      <c r="B99" s="1698" t="s">
        <v>453</v>
      </c>
      <c r="C99" s="1699" t="s">
        <v>110</v>
      </c>
      <c r="D99" s="1699" t="s">
        <v>59</v>
      </c>
      <c r="E99" s="1698" t="s">
        <v>453</v>
      </c>
      <c r="F99" s="1699" t="s">
        <v>565</v>
      </c>
      <c r="G99" s="1698" t="s">
        <v>453</v>
      </c>
      <c r="H99" s="1699" t="s">
        <v>126</v>
      </c>
      <c r="I99" s="1699" t="s">
        <v>35</v>
      </c>
      <c r="J99" s="1699" t="s">
        <v>35</v>
      </c>
      <c r="K99" s="1699" t="s">
        <v>126</v>
      </c>
      <c r="L99" s="1699" t="s">
        <v>126</v>
      </c>
      <c r="M99" s="1699" t="s">
        <v>81</v>
      </c>
      <c r="N99" s="1699" t="s">
        <v>59</v>
      </c>
      <c r="O99" s="1699" t="s">
        <v>28</v>
      </c>
      <c r="P99" s="1699" t="s">
        <v>71</v>
      </c>
      <c r="Q99" s="1699" t="s">
        <v>59</v>
      </c>
      <c r="R99" s="1699" t="s">
        <v>71</v>
      </c>
      <c r="S99" s="1699" t="s">
        <v>59</v>
      </c>
      <c r="T99" s="1699" t="s">
        <v>71</v>
      </c>
      <c r="U99" s="1699" t="s">
        <v>8</v>
      </c>
      <c r="V99" s="1699" t="s">
        <v>91</v>
      </c>
      <c r="W99" s="1699" t="s">
        <v>91</v>
      </c>
      <c r="X99" s="1699" t="s">
        <v>59</v>
      </c>
      <c r="Y99" s="1700" t="s">
        <v>453</v>
      </c>
      <c r="Z99" s="1701" t="s">
        <v>126</v>
      </c>
      <c r="AA99" s="490" t="s">
        <v>453</v>
      </c>
      <c r="AB99" s="512"/>
      <c r="AC99" s="512"/>
      <c r="AD99" s="512"/>
      <c r="AE99" s="512"/>
      <c r="AF99" s="512"/>
      <c r="AG99" s="512"/>
      <c r="AH99" s="512"/>
    </row>
    <row r="100">
      <c r="A100" s="1528"/>
      <c r="B100" s="1578">
        <v>70003.0</v>
      </c>
      <c r="C100" s="1681">
        <v>45922.416666666664</v>
      </c>
      <c r="D100" s="1539" t="s">
        <v>154</v>
      </c>
      <c r="E100" s="1539">
        <v>103.0</v>
      </c>
      <c r="F100" s="1580" t="s">
        <v>2124</v>
      </c>
      <c r="G100" s="1580">
        <v>20003.0</v>
      </c>
      <c r="H100" s="1549">
        <v>5.0E7</v>
      </c>
      <c r="I100" s="1581">
        <v>45924.0</v>
      </c>
      <c r="J100" s="1581">
        <v>45926.0</v>
      </c>
      <c r="K100" s="1549">
        <v>5.0E7</v>
      </c>
      <c r="L100" s="1659">
        <v>5.000479452054795E7</v>
      </c>
      <c r="M100" s="1582" t="s">
        <v>83</v>
      </c>
      <c r="N100" s="1582" t="str">
        <f>CONCAT(Q100,B100)</f>
        <v>FIX70003</v>
      </c>
      <c r="O100" s="1582" t="s">
        <v>131</v>
      </c>
      <c r="P100" s="1539">
        <v>1.75</v>
      </c>
      <c r="Q100" s="1582" t="s">
        <v>693</v>
      </c>
      <c r="R100" s="1582" t="str">
        <f>" "</f>
        <v> </v>
      </c>
      <c r="S100" s="1582" t="s">
        <v>79</v>
      </c>
      <c r="T100" s="1539">
        <v>1.75</v>
      </c>
      <c r="U100" s="1539">
        <v>2.0</v>
      </c>
      <c r="V100" s="1582" t="b">
        <v>1</v>
      </c>
      <c r="W100" s="1582" t="b">
        <v>0</v>
      </c>
      <c r="X100" s="1583" t="s">
        <v>1003</v>
      </c>
      <c r="Y100" s="1539">
        <v>1003.0</v>
      </c>
      <c r="Z100" s="1539">
        <v>0.0</v>
      </c>
      <c r="AA100" s="495" t="str">
        <f>B13</f>
        <v>KTB107537000882</v>
      </c>
      <c r="AB100" s="1529"/>
      <c r="AC100" s="1529"/>
      <c r="AD100" s="1529"/>
      <c r="AE100" s="1529"/>
      <c r="AF100" s="1529"/>
      <c r="AG100" s="1529"/>
      <c r="AH100" s="1529"/>
    </row>
    <row r="101">
      <c r="A101" s="1270"/>
    </row>
    <row r="102">
      <c r="A102" s="1270"/>
    </row>
    <row r="103">
      <c r="A103" s="1617" t="s">
        <v>2030</v>
      </c>
      <c r="B103" s="1617" t="s">
        <v>2029</v>
      </c>
    </row>
    <row r="104">
      <c r="A104" s="1515" t="s">
        <v>147</v>
      </c>
    </row>
    <row r="105">
      <c r="A105" s="1567" t="s">
        <v>3</v>
      </c>
      <c r="B105" s="1568" t="s">
        <v>663</v>
      </c>
      <c r="C105" s="1568" t="s">
        <v>583</v>
      </c>
      <c r="D105" s="1568" t="s">
        <v>668</v>
      </c>
      <c r="E105" s="1568" t="s">
        <v>7</v>
      </c>
      <c r="F105" s="1569" t="s">
        <v>564</v>
      </c>
      <c r="G105" s="1569" t="s">
        <v>570</v>
      </c>
      <c r="H105" s="1568" t="s">
        <v>675</v>
      </c>
      <c r="I105" s="1568" t="s">
        <v>678</v>
      </c>
      <c r="J105" s="1568" t="s">
        <v>680</v>
      </c>
      <c r="K105" s="1568" t="s">
        <v>442</v>
      </c>
      <c r="L105" s="1568" t="s">
        <v>684</v>
      </c>
      <c r="M105" s="1568" t="s">
        <v>534</v>
      </c>
      <c r="N105" s="1568" t="s">
        <v>609</v>
      </c>
      <c r="O105" s="1568" t="s">
        <v>613</v>
      </c>
      <c r="P105" s="1568" t="s">
        <v>614</v>
      </c>
      <c r="Q105" s="1568" t="s">
        <v>620</v>
      </c>
      <c r="R105" s="1568" t="s">
        <v>624</v>
      </c>
      <c r="S105" s="1568" t="s">
        <v>636</v>
      </c>
      <c r="T105" s="1568" t="s">
        <v>697</v>
      </c>
      <c r="U105" s="1568" t="s">
        <v>644</v>
      </c>
      <c r="V105" s="1569" t="s">
        <v>700</v>
      </c>
      <c r="W105" s="1569" t="s">
        <v>703</v>
      </c>
      <c r="X105" s="1568" t="s">
        <v>548</v>
      </c>
      <c r="Y105" s="1570" t="s">
        <v>640</v>
      </c>
      <c r="Z105" s="1570" t="s">
        <v>426</v>
      </c>
      <c r="AA105" s="1363" t="s">
        <v>452</v>
      </c>
      <c r="AB105" s="1413"/>
      <c r="AC105" s="1518"/>
      <c r="AD105" s="1518"/>
      <c r="AE105" s="1518"/>
      <c r="AF105" s="1518"/>
      <c r="AG105" s="1518"/>
      <c r="AH105" s="1518"/>
    </row>
    <row r="106">
      <c r="A106" s="1571" t="s">
        <v>4</v>
      </c>
      <c r="B106" s="1572" t="s">
        <v>453</v>
      </c>
      <c r="C106" s="1573" t="s">
        <v>110</v>
      </c>
      <c r="D106" s="1573" t="s">
        <v>59</v>
      </c>
      <c r="E106" s="1572" t="s">
        <v>453</v>
      </c>
      <c r="F106" s="1574" t="s">
        <v>565</v>
      </c>
      <c r="G106" s="1575" t="s">
        <v>453</v>
      </c>
      <c r="H106" s="1573" t="s">
        <v>126</v>
      </c>
      <c r="I106" s="1573" t="s">
        <v>35</v>
      </c>
      <c r="J106" s="1573" t="s">
        <v>35</v>
      </c>
      <c r="K106" s="1573" t="s">
        <v>126</v>
      </c>
      <c r="L106" s="1573" t="s">
        <v>126</v>
      </c>
      <c r="M106" s="1573" t="s">
        <v>81</v>
      </c>
      <c r="N106" s="1573" t="s">
        <v>59</v>
      </c>
      <c r="O106" s="1573" t="s">
        <v>28</v>
      </c>
      <c r="P106" s="1573" t="s">
        <v>71</v>
      </c>
      <c r="Q106" s="1573" t="s">
        <v>59</v>
      </c>
      <c r="R106" s="1573" t="s">
        <v>71</v>
      </c>
      <c r="S106" s="1573" t="s">
        <v>59</v>
      </c>
      <c r="T106" s="1573" t="s">
        <v>71</v>
      </c>
      <c r="U106" s="1573" t="s">
        <v>8</v>
      </c>
      <c r="V106" s="1574" t="s">
        <v>91</v>
      </c>
      <c r="W106" s="1574" t="s">
        <v>91</v>
      </c>
      <c r="X106" s="1573" t="s">
        <v>59</v>
      </c>
      <c r="Y106" s="1576" t="s">
        <v>453</v>
      </c>
      <c r="Z106" s="1577" t="s">
        <v>126</v>
      </c>
      <c r="AA106" s="490" t="s">
        <v>453</v>
      </c>
      <c r="AB106" s="495"/>
      <c r="AC106" s="512"/>
      <c r="AD106" s="512"/>
      <c r="AE106" s="512"/>
      <c r="AF106" s="512"/>
      <c r="AG106" s="512"/>
      <c r="AH106" s="512"/>
    </row>
    <row r="107">
      <c r="A107" s="1528"/>
      <c r="B107" s="1578">
        <v>70003.0</v>
      </c>
      <c r="C107" s="1681">
        <v>45922.416666666664</v>
      </c>
      <c r="D107" s="1539" t="s">
        <v>154</v>
      </c>
      <c r="E107" s="1539">
        <v>103.0</v>
      </c>
      <c r="F107" s="1580" t="s">
        <v>2124</v>
      </c>
      <c r="G107" s="1580">
        <v>20003.0</v>
      </c>
      <c r="H107" s="1549">
        <v>5.0E7</v>
      </c>
      <c r="I107" s="1581">
        <v>45924.0</v>
      </c>
      <c r="J107" s="1581">
        <v>45926.0</v>
      </c>
      <c r="K107" s="1549">
        <v>5.0E7</v>
      </c>
      <c r="L107" s="1659">
        <v>5.000479452054795E7</v>
      </c>
      <c r="M107" s="1582" t="s">
        <v>83</v>
      </c>
      <c r="N107" s="1582" t="str">
        <f>CONCAT(Q107,B107)</f>
        <v>FIX70003</v>
      </c>
      <c r="O107" s="1582" t="s">
        <v>131</v>
      </c>
      <c r="P107" s="1539">
        <v>1.75</v>
      </c>
      <c r="Q107" s="1582" t="s">
        <v>693</v>
      </c>
      <c r="R107" s="1582" t="str">
        <f>" "</f>
        <v> </v>
      </c>
      <c r="S107" s="1582" t="s">
        <v>79</v>
      </c>
      <c r="T107" s="1539">
        <v>1.75</v>
      </c>
      <c r="U107" s="1539">
        <v>2.0</v>
      </c>
      <c r="V107" s="1582" t="b">
        <v>1</v>
      </c>
      <c r="W107" s="1582" t="b">
        <v>0</v>
      </c>
      <c r="X107" s="1583" t="s">
        <v>1003</v>
      </c>
      <c r="Y107" s="1539"/>
      <c r="Z107" s="1539">
        <v>0.0</v>
      </c>
      <c r="AA107" s="495" t="str">
        <f>AA100</f>
        <v>KTB107537000882</v>
      </c>
      <c r="AB107" s="495"/>
      <c r="AC107" s="1529"/>
      <c r="AD107" s="1529"/>
      <c r="AE107" s="1529"/>
      <c r="AF107" s="1529"/>
      <c r="AG107" s="1529"/>
      <c r="AH107" s="1529"/>
    </row>
    <row r="109">
      <c r="A109" s="1617" t="s">
        <v>2030</v>
      </c>
      <c r="B109" s="1617" t="s">
        <v>2029</v>
      </c>
    </row>
    <row r="110">
      <c r="A110" s="1515" t="s">
        <v>967</v>
      </c>
    </row>
    <row r="111" ht="15.0" customHeight="1">
      <c r="A111" s="1585" t="s">
        <v>3</v>
      </c>
      <c r="B111" s="1586" t="s">
        <v>732</v>
      </c>
      <c r="C111" s="1586" t="s">
        <v>514</v>
      </c>
      <c r="D111" s="1586" t="s">
        <v>556</v>
      </c>
      <c r="E111" s="1586" t="s">
        <v>7</v>
      </c>
      <c r="F111" s="1586" t="s">
        <v>668</v>
      </c>
      <c r="G111" s="1570" t="s">
        <v>583</v>
      </c>
      <c r="H111" s="1570" t="s">
        <v>728</v>
      </c>
      <c r="I111" s="1570" t="s">
        <v>525</v>
      </c>
      <c r="J111" s="1570" t="s">
        <v>534</v>
      </c>
      <c r="K111" s="1586" t="s">
        <v>675</v>
      </c>
      <c r="L111" s="1586" t="s">
        <v>425</v>
      </c>
      <c r="M111" s="1545" t="s">
        <v>423</v>
      </c>
      <c r="N111" s="1586" t="s">
        <v>426</v>
      </c>
      <c r="O111" s="1586" t="s">
        <v>427</v>
      </c>
      <c r="P111" s="1586" t="s">
        <v>749</v>
      </c>
      <c r="Q111" s="1586" t="s">
        <v>751</v>
      </c>
      <c r="R111" s="1570" t="s">
        <v>753</v>
      </c>
      <c r="S111" s="1586" t="s">
        <v>432</v>
      </c>
      <c r="T111" s="1586" t="s">
        <v>755</v>
      </c>
      <c r="U111" s="1570" t="s">
        <v>551</v>
      </c>
      <c r="V111" s="1570" t="s">
        <v>530</v>
      </c>
      <c r="W111" s="1570" t="s">
        <v>528</v>
      </c>
      <c r="X111" s="1586" t="s">
        <v>532</v>
      </c>
      <c r="Y111" s="1586" t="s">
        <v>526</v>
      </c>
      <c r="Z111" s="1586" t="s">
        <v>533</v>
      </c>
      <c r="AA111" s="1570" t="s">
        <v>538</v>
      </c>
      <c r="AB111" s="1570" t="s">
        <v>542</v>
      </c>
      <c r="AC111" s="1570" t="s">
        <v>548</v>
      </c>
      <c r="AD111" s="1586" t="s">
        <v>761</v>
      </c>
      <c r="AE111" s="1587" t="s">
        <v>763</v>
      </c>
      <c r="AF111" s="1636"/>
      <c r="AG111" s="1636"/>
      <c r="AH111" s="1636"/>
    </row>
    <row r="112" ht="15.0" customHeight="1">
      <c r="A112" s="1585" t="s">
        <v>4</v>
      </c>
      <c r="B112" s="1589" t="s">
        <v>453</v>
      </c>
      <c r="C112" s="1577" t="s">
        <v>28</v>
      </c>
      <c r="D112" s="1589" t="s">
        <v>453</v>
      </c>
      <c r="E112" s="1589" t="s">
        <v>453</v>
      </c>
      <c r="F112" s="1590" t="s">
        <v>28</v>
      </c>
      <c r="G112" s="1576" t="s">
        <v>35</v>
      </c>
      <c r="H112" s="1577" t="s">
        <v>35</v>
      </c>
      <c r="I112" s="1577" t="s">
        <v>35</v>
      </c>
      <c r="J112" s="1577" t="s">
        <v>81</v>
      </c>
      <c r="K112" s="1590" t="s">
        <v>126</v>
      </c>
      <c r="L112" s="1590" t="s">
        <v>179</v>
      </c>
      <c r="M112" s="1522" t="s">
        <v>179</v>
      </c>
      <c r="N112" s="1590" t="s">
        <v>126</v>
      </c>
      <c r="O112" s="1590" t="s">
        <v>126</v>
      </c>
      <c r="P112" s="1590" t="s">
        <v>28</v>
      </c>
      <c r="Q112" s="1590" t="s">
        <v>126</v>
      </c>
      <c r="R112" s="1577" t="s">
        <v>126</v>
      </c>
      <c r="S112" s="1590" t="s">
        <v>126</v>
      </c>
      <c r="T112" s="1590" t="s">
        <v>35</v>
      </c>
      <c r="U112" s="1577" t="s">
        <v>28</v>
      </c>
      <c r="V112" s="1577" t="s">
        <v>59</v>
      </c>
      <c r="W112" s="1577" t="s">
        <v>71</v>
      </c>
      <c r="X112" s="1590" t="s">
        <v>59</v>
      </c>
      <c r="Y112" s="1590" t="s">
        <v>71</v>
      </c>
      <c r="Z112" s="1590" t="s">
        <v>59</v>
      </c>
      <c r="AA112" s="1577" t="s">
        <v>539</v>
      </c>
      <c r="AB112" s="1577" t="s">
        <v>539</v>
      </c>
      <c r="AC112" s="1577" t="s">
        <v>59</v>
      </c>
      <c r="AD112" s="1590" t="s">
        <v>110</v>
      </c>
      <c r="AE112" s="1591" t="s">
        <v>35</v>
      </c>
      <c r="AF112" s="760"/>
      <c r="AG112" s="760"/>
      <c r="AH112" s="760"/>
    </row>
    <row r="113" ht="15.0" customHeight="1">
      <c r="A113" s="1682"/>
      <c r="B113" s="1539">
        <v>70003.0</v>
      </c>
      <c r="C113" s="1677" t="s">
        <v>1370</v>
      </c>
      <c r="D113" s="1677">
        <v>301.0</v>
      </c>
      <c r="E113" s="1539">
        <v>103.0</v>
      </c>
      <c r="F113" s="1539" t="s">
        <v>670</v>
      </c>
      <c r="G113" s="1596">
        <v>45922.0</v>
      </c>
      <c r="H113" s="1596">
        <v>45924.0</v>
      </c>
      <c r="I113" s="1596">
        <v>58983.0</v>
      </c>
      <c r="J113" s="1683" t="s">
        <v>83</v>
      </c>
      <c r="K113" s="1684">
        <v>5.0E7</v>
      </c>
      <c r="L113" s="1685">
        <v>170.81</v>
      </c>
      <c r="M113" s="1685">
        <v>170.803637</v>
      </c>
      <c r="N113" s="1606">
        <f>(K113*(Y113/100))*(DAYS(AE113,T113)/365)</f>
        <v>697602.7397</v>
      </c>
      <c r="O113" s="1685">
        <v>170.803637</v>
      </c>
      <c r="P113" s="1677" t="s">
        <v>1392</v>
      </c>
      <c r="Q113" s="1659">
        <f>(M113/100)*K113</f>
        <v>85401818.5</v>
      </c>
      <c r="R113" s="1593">
        <f>(L113/100)*K113</f>
        <v>85405000</v>
      </c>
      <c r="S113" s="1593" t="str">
        <f>if(P113="AMC","",(O113/100)*K113)</f>
        <v/>
      </c>
      <c r="T113" s="1594">
        <v>45825.0</v>
      </c>
      <c r="U113" s="1539" t="s">
        <v>131</v>
      </c>
      <c r="V113" s="1539" t="str">
        <f>" "</f>
        <v> </v>
      </c>
      <c r="W113" s="1539">
        <v>0.0</v>
      </c>
      <c r="X113" s="1539" t="s">
        <v>76</v>
      </c>
      <c r="Y113" s="1593">
        <v>4.85</v>
      </c>
      <c r="Z113" s="1525" t="s">
        <v>79</v>
      </c>
      <c r="AA113" s="1539" t="s">
        <v>1013</v>
      </c>
      <c r="AB113" s="1539" t="s">
        <v>1014</v>
      </c>
      <c r="AC113" s="1582" t="s">
        <v>1003</v>
      </c>
      <c r="AD113" s="1618">
        <v>45922.458333333336</v>
      </c>
      <c r="AE113" s="1596">
        <v>45930.0</v>
      </c>
      <c r="AF113" s="1529"/>
      <c r="AG113" s="1529"/>
      <c r="AH113" s="1529"/>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5"/>
    <col customWidth="1" min="2" max="2" width="15.63"/>
    <col customWidth="1" min="3" max="3" width="26.5"/>
    <col customWidth="1" min="4" max="4" width="30.25"/>
    <col customWidth="1" min="5" max="5" width="15.75"/>
    <col customWidth="1" min="6" max="6" width="20.38"/>
    <col customWidth="1" min="7" max="7" width="18.25"/>
    <col customWidth="1" min="8" max="8" width="29.88"/>
    <col customWidth="1" min="9" max="9" width="18.63"/>
    <col customWidth="1" min="10" max="10" width="18.25"/>
    <col customWidth="1" min="11" max="11" width="25.63"/>
    <col customWidth="1" min="12" max="12" width="16.63"/>
    <col customWidth="1" min="13" max="13" width="24.63"/>
    <col customWidth="1" min="14" max="14" width="22.38"/>
    <col customWidth="1" min="15" max="15" width="29.63"/>
    <col customWidth="1" min="16" max="16" width="36.13"/>
    <col customWidth="1" min="20" max="20" width="22.75"/>
    <col customWidth="1" min="30" max="30" width="17.88"/>
  </cols>
  <sheetData>
    <row r="1">
      <c r="A1" s="281" t="s">
        <v>2148</v>
      </c>
    </row>
    <row r="2">
      <c r="A2" s="281" t="s">
        <v>2043</v>
      </c>
      <c r="B2" s="281" t="s">
        <v>2044</v>
      </c>
      <c r="AC2" s="22" t="s">
        <v>670</v>
      </c>
    </row>
    <row r="3">
      <c r="A3" s="281" t="s">
        <v>2029</v>
      </c>
      <c r="B3" s="281" t="s">
        <v>2030</v>
      </c>
    </row>
    <row r="4">
      <c r="A4" s="22" t="s">
        <v>2149</v>
      </c>
    </row>
    <row r="6">
      <c r="A6" s="1202" t="s">
        <v>1128</v>
      </c>
    </row>
    <row r="8">
      <c r="A8" s="22" t="s">
        <v>1564</v>
      </c>
    </row>
    <row r="9">
      <c r="A9" s="22" t="s">
        <v>2150</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1131</v>
      </c>
      <c r="C13" s="1525">
        <v>102.0</v>
      </c>
      <c r="D13" s="1525" t="s">
        <v>2047</v>
      </c>
      <c r="E13" s="1525" t="s">
        <v>1133</v>
      </c>
      <c r="F13" s="1525" t="s">
        <v>20</v>
      </c>
      <c r="G13" s="1525" t="str">
        <f>"004"</f>
        <v>004</v>
      </c>
      <c r="H13" s="1525" t="s">
        <v>1135</v>
      </c>
      <c r="I13" s="1525" t="s">
        <v>1136</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row>
    <row r="19">
      <c r="A19" s="1676"/>
      <c r="B19" s="1702" t="s">
        <v>1377</v>
      </c>
      <c r="C19" s="1677" t="s">
        <v>1378</v>
      </c>
      <c r="D19" s="1677">
        <v>1.0</v>
      </c>
      <c r="E19" s="1677">
        <v>176015.0</v>
      </c>
      <c r="F19" s="1677" t="s">
        <v>1379</v>
      </c>
      <c r="G19" s="1678">
        <v>45236.0</v>
      </c>
      <c r="H19" s="1703">
        <v>45967.0</v>
      </c>
      <c r="I19" s="1677">
        <v>2.58</v>
      </c>
      <c r="J19" s="1541" t="str">
        <f>""</f>
        <v/>
      </c>
      <c r="K19" s="1541" t="str">
        <f>" "</f>
        <v> </v>
      </c>
      <c r="L19" s="1525" t="s">
        <v>76</v>
      </c>
      <c r="M19" s="1525" t="s">
        <v>79</v>
      </c>
      <c r="N19" s="1677" t="s">
        <v>83</v>
      </c>
      <c r="O19" s="1677" t="s">
        <v>86</v>
      </c>
      <c r="P19" s="1539" t="s">
        <v>89</v>
      </c>
      <c r="Q19" s="1539" t="s">
        <v>1013</v>
      </c>
      <c r="R19" s="1539" t="s">
        <v>1014</v>
      </c>
      <c r="S19" s="1542" t="b">
        <v>1</v>
      </c>
      <c r="T19" s="1679" t="b">
        <v>1</v>
      </c>
      <c r="U19" s="1680" t="s">
        <v>143</v>
      </c>
      <c r="V19" s="1630">
        <v>45917.458333333336</v>
      </c>
      <c r="W19" s="1539" t="s">
        <v>131</v>
      </c>
      <c r="X19" s="1529"/>
      <c r="Y19" s="1529"/>
      <c r="Z19" s="1529"/>
      <c r="AA19" s="1529"/>
      <c r="AB19" s="1529"/>
      <c r="AC19" s="1529"/>
      <c r="AD19" s="1529"/>
      <c r="AE19" s="1529"/>
      <c r="AF19" s="1529"/>
      <c r="AG19" s="1529"/>
      <c r="AH19" s="1529"/>
    </row>
    <row r="20">
      <c r="A20" s="60"/>
      <c r="B20" s="60"/>
    </row>
    <row r="21">
      <c r="A21" s="60"/>
      <c r="B21" s="60"/>
    </row>
    <row r="22">
      <c r="A22" s="1515" t="s">
        <v>965</v>
      </c>
      <c r="B22" s="1247"/>
    </row>
    <row r="23">
      <c r="A23" s="1552" t="s">
        <v>3</v>
      </c>
      <c r="B23" s="1553" t="s">
        <v>564</v>
      </c>
      <c r="C23" s="1553" t="s">
        <v>7</v>
      </c>
      <c r="D23" s="1553" t="s">
        <v>570</v>
      </c>
      <c r="E23" s="1553" t="s">
        <v>572</v>
      </c>
      <c r="F23" s="1553" t="s">
        <v>575</v>
      </c>
      <c r="G23" s="1553" t="s">
        <v>579</v>
      </c>
      <c r="H23" s="1553" t="s">
        <v>583</v>
      </c>
      <c r="I23" s="1554" t="s">
        <v>585</v>
      </c>
      <c r="J23" s="1553" t="s">
        <v>525</v>
      </c>
      <c r="K23" s="1553" t="s">
        <v>589</v>
      </c>
      <c r="L23" s="1553" t="s">
        <v>592</v>
      </c>
      <c r="M23" s="1553" t="s">
        <v>595</v>
      </c>
      <c r="N23" s="1553" t="s">
        <v>597</v>
      </c>
      <c r="O23" s="1553" t="s">
        <v>598</v>
      </c>
      <c r="P23" s="1555" t="s">
        <v>600</v>
      </c>
      <c r="Q23" s="65"/>
      <c r="R23" s="65"/>
      <c r="S23" s="65"/>
      <c r="T23" s="65"/>
      <c r="U23" s="65"/>
      <c r="V23" s="65"/>
      <c r="W23" s="65"/>
      <c r="X23" s="65"/>
      <c r="Y23" s="65"/>
      <c r="Z23" s="65"/>
      <c r="AA23" s="65"/>
      <c r="AB23" s="65"/>
      <c r="AC23" s="65"/>
      <c r="AD23" s="65"/>
      <c r="AE23" s="65"/>
      <c r="AF23" s="65"/>
      <c r="AG23" s="65"/>
      <c r="AH23" s="65"/>
    </row>
    <row r="24">
      <c r="A24" s="1556" t="s">
        <v>4</v>
      </c>
      <c r="B24" s="1557" t="s">
        <v>565</v>
      </c>
      <c r="C24" s="1558" t="s">
        <v>453</v>
      </c>
      <c r="D24" s="1558" t="s">
        <v>453</v>
      </c>
      <c r="E24" s="1557" t="s">
        <v>28</v>
      </c>
      <c r="F24" s="1557" t="s">
        <v>576</v>
      </c>
      <c r="G24" s="1557" t="s">
        <v>580</v>
      </c>
      <c r="H24" s="1557" t="s">
        <v>35</v>
      </c>
      <c r="I24" s="1559" t="s">
        <v>35</v>
      </c>
      <c r="J24" s="1557" t="s">
        <v>35</v>
      </c>
      <c r="K24" s="1557" t="s">
        <v>590</v>
      </c>
      <c r="L24" s="1558" t="s">
        <v>453</v>
      </c>
      <c r="M24" s="1557" t="s">
        <v>81</v>
      </c>
      <c r="N24" s="1557" t="s">
        <v>110</v>
      </c>
      <c r="O24" s="1557" t="s">
        <v>110</v>
      </c>
      <c r="P24" s="1560" t="s">
        <v>59</v>
      </c>
    </row>
    <row r="25">
      <c r="A25" s="1202"/>
      <c r="B25" s="1561" t="s">
        <v>2151</v>
      </c>
      <c r="C25" s="1562">
        <v>102.0</v>
      </c>
      <c r="D25" s="1561">
        <v>20004.0</v>
      </c>
      <c r="E25" s="1563" t="s">
        <v>574</v>
      </c>
      <c r="F25" s="1563" t="s">
        <v>578</v>
      </c>
      <c r="G25" s="1563" t="s">
        <v>582</v>
      </c>
      <c r="H25" s="1564">
        <v>45823.0</v>
      </c>
      <c r="I25" s="1564">
        <v>45839.0</v>
      </c>
      <c r="J25" s="1564">
        <v>46203.0</v>
      </c>
      <c r="K25" s="1563">
        <v>0.0</v>
      </c>
      <c r="L25" s="1563" t="str">
        <f>" "</f>
        <v> </v>
      </c>
      <c r="M25" s="1563" t="s">
        <v>83</v>
      </c>
      <c r="N25" s="1565">
        <v>45717.4375</v>
      </c>
      <c r="O25" s="1565">
        <v>45741.78125</v>
      </c>
      <c r="P25" s="1566" t="s">
        <v>143</v>
      </c>
    </row>
    <row r="26">
      <c r="A26" s="1202"/>
      <c r="B26" s="1247"/>
    </row>
    <row r="27">
      <c r="A27" s="1202"/>
      <c r="B27" s="1247"/>
    </row>
    <row r="28">
      <c r="A28" s="1202" t="s">
        <v>1137</v>
      </c>
      <c r="B28" s="1247"/>
    </row>
    <row r="29">
      <c r="A29" s="60"/>
      <c r="B29" s="285"/>
    </row>
    <row r="30">
      <c r="A30" s="22" t="s">
        <v>2125</v>
      </c>
      <c r="B30" s="60"/>
    </row>
    <row r="31">
      <c r="A31" s="60"/>
      <c r="B31" s="1243"/>
    </row>
    <row r="32">
      <c r="A32" s="1248" t="s">
        <v>2152</v>
      </c>
      <c r="B32" s="1243"/>
      <c r="E32" s="579">
        <f>30000000*0.02*7/365</f>
        <v>11506.84932</v>
      </c>
    </row>
    <row r="33">
      <c r="A33" s="1248" t="s">
        <v>2153</v>
      </c>
      <c r="B33" s="1243"/>
      <c r="E33" s="579">
        <f>30000000+E32</f>
        <v>30011506.85</v>
      </c>
    </row>
    <row r="34">
      <c r="A34" s="1515"/>
      <c r="B34" s="1243"/>
    </row>
    <row r="35">
      <c r="A35" s="1515" t="s">
        <v>2034</v>
      </c>
      <c r="B35" s="1243"/>
    </row>
    <row r="36">
      <c r="A36" s="1567" t="s">
        <v>3</v>
      </c>
      <c r="B36" s="1568" t="s">
        <v>663</v>
      </c>
      <c r="C36" s="1568" t="s">
        <v>583</v>
      </c>
      <c r="D36" s="1568" t="s">
        <v>668</v>
      </c>
      <c r="E36" s="1568" t="s">
        <v>7</v>
      </c>
      <c r="F36" s="1569" t="s">
        <v>564</v>
      </c>
      <c r="G36" s="1569" t="s">
        <v>570</v>
      </c>
      <c r="H36" s="1568" t="s">
        <v>675</v>
      </c>
      <c r="I36" s="1568" t="s">
        <v>678</v>
      </c>
      <c r="J36" s="1568" t="s">
        <v>680</v>
      </c>
      <c r="K36" s="1568" t="s">
        <v>442</v>
      </c>
      <c r="L36" s="1568" t="s">
        <v>684</v>
      </c>
      <c r="M36" s="1568" t="s">
        <v>534</v>
      </c>
      <c r="N36" s="1568" t="s">
        <v>609</v>
      </c>
      <c r="O36" s="1568" t="s">
        <v>613</v>
      </c>
      <c r="P36" s="1568" t="s">
        <v>614</v>
      </c>
      <c r="Q36" s="1568" t="s">
        <v>620</v>
      </c>
      <c r="R36" s="1568" t="s">
        <v>624</v>
      </c>
      <c r="S36" s="1568" t="s">
        <v>636</v>
      </c>
      <c r="T36" s="1568" t="s">
        <v>697</v>
      </c>
      <c r="U36" s="1568" t="s">
        <v>644</v>
      </c>
      <c r="V36" s="1569" t="s">
        <v>700</v>
      </c>
      <c r="W36" s="1569" t="s">
        <v>703</v>
      </c>
      <c r="X36" s="1568" t="s">
        <v>548</v>
      </c>
      <c r="Y36" s="1570" t="s">
        <v>640</v>
      </c>
      <c r="Z36" s="1570" t="s">
        <v>426</v>
      </c>
      <c r="AA36" s="281" t="s">
        <v>452</v>
      </c>
      <c r="AB36" s="1518"/>
      <c r="AC36" s="1518"/>
      <c r="AD36" s="1518"/>
      <c r="AE36" s="1518"/>
      <c r="AF36" s="1518"/>
      <c r="AG36" s="1518"/>
      <c r="AH36" s="1518"/>
    </row>
    <row r="37">
      <c r="A37" s="1571" t="s">
        <v>4</v>
      </c>
      <c r="B37" s="1572" t="s">
        <v>453</v>
      </c>
      <c r="C37" s="1573" t="s">
        <v>110</v>
      </c>
      <c r="D37" s="1573" t="s">
        <v>59</v>
      </c>
      <c r="E37" s="1572" t="s">
        <v>453</v>
      </c>
      <c r="F37" s="1574" t="s">
        <v>565</v>
      </c>
      <c r="G37" s="1575" t="s">
        <v>453</v>
      </c>
      <c r="H37" s="1573" t="s">
        <v>126</v>
      </c>
      <c r="I37" s="1573" t="s">
        <v>35</v>
      </c>
      <c r="J37" s="1573" t="s">
        <v>35</v>
      </c>
      <c r="K37" s="1573" t="s">
        <v>126</v>
      </c>
      <c r="L37" s="1573" t="s">
        <v>126</v>
      </c>
      <c r="M37" s="1573" t="s">
        <v>81</v>
      </c>
      <c r="N37" s="1573" t="s">
        <v>59</v>
      </c>
      <c r="O37" s="1573" t="s">
        <v>28</v>
      </c>
      <c r="P37" s="1573" t="s">
        <v>71</v>
      </c>
      <c r="Q37" s="1573" t="s">
        <v>59</v>
      </c>
      <c r="R37" s="1573" t="s">
        <v>71</v>
      </c>
      <c r="S37" s="1573" t="s">
        <v>59</v>
      </c>
      <c r="T37" s="1573" t="s">
        <v>71</v>
      </c>
      <c r="U37" s="1573" t="s">
        <v>8</v>
      </c>
      <c r="V37" s="1574" t="s">
        <v>91</v>
      </c>
      <c r="W37" s="1574" t="s">
        <v>91</v>
      </c>
      <c r="X37" s="1573" t="s">
        <v>59</v>
      </c>
      <c r="Y37" s="1576" t="s">
        <v>453</v>
      </c>
      <c r="Z37" s="1577" t="s">
        <v>126</v>
      </c>
      <c r="AA37" s="22" t="s">
        <v>453</v>
      </c>
      <c r="AB37" s="512"/>
      <c r="AC37" s="512"/>
      <c r="AD37" s="512"/>
      <c r="AE37" s="512"/>
      <c r="AF37" s="512"/>
      <c r="AG37" s="512"/>
      <c r="AH37" s="512"/>
    </row>
    <row r="38">
      <c r="A38" s="1528"/>
      <c r="B38" s="1578">
        <v>70004.0</v>
      </c>
      <c r="C38" s="1681">
        <v>45924.416666666664</v>
      </c>
      <c r="D38" s="1539" t="s">
        <v>154</v>
      </c>
      <c r="E38" s="1539">
        <v>102.0</v>
      </c>
      <c r="F38" s="1580" t="s">
        <v>2151</v>
      </c>
      <c r="G38" s="1580">
        <v>20004.0</v>
      </c>
      <c r="H38" s="1549">
        <v>3.0E7</v>
      </c>
      <c r="I38" s="1581">
        <v>45926.0</v>
      </c>
      <c r="J38" s="1581">
        <v>45933.0</v>
      </c>
      <c r="K38" s="1549">
        <v>3.0E7</v>
      </c>
      <c r="L38" s="1659">
        <v>3.001150684931507E7</v>
      </c>
      <c r="M38" s="1582" t="s">
        <v>83</v>
      </c>
      <c r="N38" s="1582" t="str">
        <f>CONCAT(Q38,B38)</f>
        <v>FIX70004</v>
      </c>
      <c r="O38" s="1582" t="s">
        <v>131</v>
      </c>
      <c r="P38" s="1539">
        <v>2.0</v>
      </c>
      <c r="Q38" s="1582" t="s">
        <v>693</v>
      </c>
      <c r="R38" s="1582" t="str">
        <f>" "</f>
        <v> </v>
      </c>
      <c r="S38" s="1582" t="s">
        <v>79</v>
      </c>
      <c r="T38" s="1539">
        <v>2.0</v>
      </c>
      <c r="U38" s="1539">
        <v>7.0</v>
      </c>
      <c r="V38" s="1582" t="b">
        <v>1</v>
      </c>
      <c r="W38" s="1582" t="b">
        <v>0</v>
      </c>
      <c r="X38" s="1582" t="s">
        <v>143</v>
      </c>
      <c r="Y38" s="1539"/>
      <c r="Z38" s="1539">
        <f>(H38*P38%*U38/365)</f>
        <v>11506.84932</v>
      </c>
      <c r="AB38" s="1529"/>
      <c r="AC38" s="1529"/>
      <c r="AD38" s="1529"/>
      <c r="AE38" s="1529"/>
      <c r="AF38" s="1529"/>
      <c r="AG38" s="1529"/>
      <c r="AH38" s="1529"/>
    </row>
    <row r="39">
      <c r="A39" s="60"/>
      <c r="B39" s="1243"/>
    </row>
    <row r="40">
      <c r="A40" s="1515" t="s">
        <v>967</v>
      </c>
      <c r="B40" s="1206"/>
    </row>
    <row r="41" ht="15.0" customHeight="1">
      <c r="A41" s="1585" t="s">
        <v>3</v>
      </c>
      <c r="B41" s="1586" t="s">
        <v>732</v>
      </c>
      <c r="C41" s="1586" t="s">
        <v>514</v>
      </c>
      <c r="D41" s="1586" t="s">
        <v>556</v>
      </c>
      <c r="E41" s="1586" t="s">
        <v>7</v>
      </c>
      <c r="F41" s="1586" t="s">
        <v>668</v>
      </c>
      <c r="G41" s="1570" t="s">
        <v>583</v>
      </c>
      <c r="H41" s="1570" t="s">
        <v>728</v>
      </c>
      <c r="I41" s="1570" t="s">
        <v>525</v>
      </c>
      <c r="J41" s="1570" t="s">
        <v>534</v>
      </c>
      <c r="K41" s="1586" t="s">
        <v>675</v>
      </c>
      <c r="L41" s="1586" t="s">
        <v>425</v>
      </c>
      <c r="M41" s="1545" t="s">
        <v>423</v>
      </c>
      <c r="N41" s="1586" t="s">
        <v>426</v>
      </c>
      <c r="O41" s="1586" t="s">
        <v>427</v>
      </c>
      <c r="P41" s="1586" t="s">
        <v>749</v>
      </c>
      <c r="Q41" s="1586" t="s">
        <v>751</v>
      </c>
      <c r="R41" s="1570" t="s">
        <v>753</v>
      </c>
      <c r="S41" s="1586" t="s">
        <v>432</v>
      </c>
      <c r="T41" s="1586" t="s">
        <v>755</v>
      </c>
      <c r="U41" s="1570" t="s">
        <v>551</v>
      </c>
      <c r="V41" s="1570" t="s">
        <v>530</v>
      </c>
      <c r="W41" s="1570" t="s">
        <v>528</v>
      </c>
      <c r="X41" s="1586" t="s">
        <v>532</v>
      </c>
      <c r="Y41" s="1586" t="s">
        <v>526</v>
      </c>
      <c r="Z41" s="1586" t="s">
        <v>533</v>
      </c>
      <c r="AA41" s="1570" t="s">
        <v>538</v>
      </c>
      <c r="AB41" s="1570" t="s">
        <v>542</v>
      </c>
      <c r="AC41" s="1570" t="s">
        <v>548</v>
      </c>
      <c r="AD41" s="1586" t="s">
        <v>761</v>
      </c>
      <c r="AE41" s="1587" t="s">
        <v>763</v>
      </c>
      <c r="AF41" s="1636"/>
      <c r="AG41" s="1636"/>
      <c r="AH41" s="1636"/>
    </row>
    <row r="42" ht="15.0" customHeight="1">
      <c r="A42" s="1585" t="s">
        <v>4</v>
      </c>
      <c r="B42" s="1589" t="s">
        <v>453</v>
      </c>
      <c r="C42" s="1577" t="s">
        <v>28</v>
      </c>
      <c r="D42" s="1589" t="s">
        <v>453</v>
      </c>
      <c r="E42" s="1589" t="s">
        <v>453</v>
      </c>
      <c r="F42" s="1590" t="s">
        <v>28</v>
      </c>
      <c r="G42" s="1576" t="s">
        <v>35</v>
      </c>
      <c r="H42" s="1577" t="s">
        <v>35</v>
      </c>
      <c r="I42" s="1577" t="s">
        <v>35</v>
      </c>
      <c r="J42" s="1577" t="s">
        <v>81</v>
      </c>
      <c r="K42" s="1590" t="s">
        <v>126</v>
      </c>
      <c r="L42" s="1590" t="s">
        <v>179</v>
      </c>
      <c r="M42" s="1522" t="s">
        <v>179</v>
      </c>
      <c r="N42" s="1590" t="s">
        <v>126</v>
      </c>
      <c r="O42" s="1590" t="s">
        <v>126</v>
      </c>
      <c r="P42" s="1590" t="s">
        <v>28</v>
      </c>
      <c r="Q42" s="1590" t="s">
        <v>126</v>
      </c>
      <c r="R42" s="1577" t="s">
        <v>126</v>
      </c>
      <c r="S42" s="1590" t="s">
        <v>126</v>
      </c>
      <c r="T42" s="1590" t="s">
        <v>35</v>
      </c>
      <c r="U42" s="1577" t="s">
        <v>28</v>
      </c>
      <c r="V42" s="1577" t="s">
        <v>59</v>
      </c>
      <c r="W42" s="1577" t="s">
        <v>71</v>
      </c>
      <c r="X42" s="1590" t="s">
        <v>59</v>
      </c>
      <c r="Y42" s="1590" t="s">
        <v>71</v>
      </c>
      <c r="Z42" s="1590" t="s">
        <v>59</v>
      </c>
      <c r="AA42" s="1577" t="s">
        <v>539</v>
      </c>
      <c r="AB42" s="1577" t="s">
        <v>539</v>
      </c>
      <c r="AC42" s="1577" t="s">
        <v>59</v>
      </c>
      <c r="AD42" s="1590" t="s">
        <v>110</v>
      </c>
      <c r="AE42" s="1591" t="s">
        <v>35</v>
      </c>
      <c r="AF42" s="760"/>
      <c r="AG42" s="760"/>
      <c r="AH42" s="760"/>
    </row>
    <row r="43" ht="15.0" customHeight="1">
      <c r="A43" s="1682"/>
      <c r="B43" s="1578">
        <v>70004.0</v>
      </c>
      <c r="C43" s="1677" t="s">
        <v>1377</v>
      </c>
      <c r="D43" s="1677">
        <v>402.0</v>
      </c>
      <c r="E43" s="1539">
        <v>102.0</v>
      </c>
      <c r="F43" s="1539" t="s">
        <v>670</v>
      </c>
      <c r="G43" s="1596">
        <v>45924.0</v>
      </c>
      <c r="H43" s="1596">
        <v>45926.0</v>
      </c>
      <c r="I43" s="1596">
        <v>45933.0</v>
      </c>
      <c r="J43" s="1683" t="s">
        <v>83</v>
      </c>
      <c r="K43" s="1684">
        <v>3.0E7</v>
      </c>
      <c r="L43" s="1685">
        <v>101.02</v>
      </c>
      <c r="M43" s="1685">
        <v>100.257613</v>
      </c>
      <c r="N43" s="1606">
        <f>(K43*(Y43/100))*(DAYS(AE43,T43)/365)</f>
        <v>298997.2603</v>
      </c>
      <c r="O43" s="1685">
        <v>101.02</v>
      </c>
      <c r="P43" s="1677" t="s">
        <v>108</v>
      </c>
      <c r="Q43" s="1659">
        <f>(M43/100)*K43</f>
        <v>30077283.9</v>
      </c>
      <c r="R43" s="1593">
        <f>(L43/100)*K43</f>
        <v>30306000</v>
      </c>
      <c r="S43" s="1593">
        <f>if(P43="AMC","",(O43/100)*K43)</f>
        <v>30306000</v>
      </c>
      <c r="T43" s="1594">
        <v>45783.0</v>
      </c>
      <c r="U43" s="1539" t="s">
        <v>131</v>
      </c>
      <c r="V43" s="1539" t="str">
        <f>" "</f>
        <v> </v>
      </c>
      <c r="W43" s="1539">
        <v>0.0</v>
      </c>
      <c r="X43" s="1539" t="s">
        <v>76</v>
      </c>
      <c r="Y43" s="1539">
        <v>2.58</v>
      </c>
      <c r="Z43" s="1525" t="s">
        <v>79</v>
      </c>
      <c r="AA43" s="1539" t="s">
        <v>1013</v>
      </c>
      <c r="AB43" s="1539" t="s">
        <v>1014</v>
      </c>
      <c r="AC43" s="1582" t="s">
        <v>143</v>
      </c>
      <c r="AD43" s="1618">
        <v>45917.708333333336</v>
      </c>
      <c r="AE43" s="1596">
        <v>45924.0</v>
      </c>
      <c r="AF43" s="1529"/>
      <c r="AG43" s="1529"/>
      <c r="AH43" s="1529"/>
    </row>
    <row r="44" ht="15.0" customHeight="1"/>
    <row r="45">
      <c r="A45" s="1202"/>
      <c r="AD45" s="37"/>
    </row>
    <row r="46">
      <c r="A46" s="1202" t="s">
        <v>1533</v>
      </c>
    </row>
    <row r="48">
      <c r="A48" s="22" t="s">
        <v>2154</v>
      </c>
    </row>
    <row r="50">
      <c r="A50" s="1248" t="s">
        <v>2155</v>
      </c>
    </row>
    <row r="51">
      <c r="A51" s="1248" t="s">
        <v>2156</v>
      </c>
      <c r="E51" s="579"/>
      <c r="F51" s="579"/>
    </row>
    <row r="52">
      <c r="A52" s="1248" t="s">
        <v>2157</v>
      </c>
      <c r="E52" s="579">
        <f>30000000*1.0026</f>
        <v>30078000</v>
      </c>
    </row>
    <row r="53">
      <c r="A53" s="1248" t="s">
        <v>1538</v>
      </c>
      <c r="E53" s="579"/>
    </row>
    <row r="54">
      <c r="A54" s="1248" t="s">
        <v>2158</v>
      </c>
      <c r="E54" s="579">
        <f>E52*(1-0.02)</f>
        <v>29476440</v>
      </c>
    </row>
    <row r="55">
      <c r="A55" s="1639" t="s">
        <v>2159</v>
      </c>
    </row>
    <row r="56">
      <c r="B56" s="1599"/>
      <c r="C56" s="1599"/>
      <c r="D56" s="1599"/>
      <c r="E56" s="1599"/>
      <c r="F56" s="1599"/>
      <c r="G56" s="1599"/>
      <c r="H56" s="1599"/>
      <c r="I56" s="1599"/>
      <c r="J56" s="1599"/>
      <c r="K56" s="1599"/>
    </row>
    <row r="57">
      <c r="A57" s="1598" t="s">
        <v>168</v>
      </c>
      <c r="B57" s="1599"/>
      <c r="C57" s="1599"/>
      <c r="D57" s="1599"/>
      <c r="E57" s="1599"/>
      <c r="F57" s="1599"/>
      <c r="G57" s="1599"/>
      <c r="H57" s="1599"/>
      <c r="I57" s="1599"/>
      <c r="J57" s="1599"/>
      <c r="K57" s="1599"/>
    </row>
    <row r="58">
      <c r="A58" s="1600" t="s">
        <v>3</v>
      </c>
      <c r="B58" s="1520" t="s">
        <v>709</v>
      </c>
      <c r="C58" s="1520" t="s">
        <v>663</v>
      </c>
      <c r="D58" s="1520" t="s">
        <v>514</v>
      </c>
      <c r="E58" s="1520" t="s">
        <v>675</v>
      </c>
      <c r="F58" s="1520" t="s">
        <v>715</v>
      </c>
      <c r="G58" s="1520" t="s">
        <v>716</v>
      </c>
      <c r="H58" s="1520" t="s">
        <v>432</v>
      </c>
      <c r="I58" s="1520" t="s">
        <v>717</v>
      </c>
      <c r="J58" s="1520" t="s">
        <v>719</v>
      </c>
      <c r="K58" s="1520" t="s">
        <v>720</v>
      </c>
      <c r="L58" s="1601" t="s">
        <v>534</v>
      </c>
      <c r="M58" s="65"/>
      <c r="N58" s="65"/>
      <c r="O58" s="65"/>
      <c r="P58" s="65"/>
      <c r="Q58" s="65"/>
      <c r="R58" s="65"/>
      <c r="S58" s="65"/>
      <c r="T58" s="65"/>
      <c r="U58" s="65"/>
      <c r="V58" s="65"/>
      <c r="W58" s="65"/>
      <c r="X58" s="65"/>
      <c r="Y58" s="65"/>
      <c r="Z58" s="65"/>
      <c r="AA58" s="65"/>
      <c r="AB58" s="65"/>
      <c r="AC58" s="65"/>
      <c r="AD58" s="65"/>
      <c r="AE58" s="65"/>
      <c r="AF58" s="65"/>
      <c r="AG58" s="65"/>
      <c r="AH58" s="65"/>
    </row>
    <row r="59">
      <c r="A59" s="1602" t="s">
        <v>4</v>
      </c>
      <c r="B59" s="1535" t="s">
        <v>59</v>
      </c>
      <c r="C59" s="1535" t="s">
        <v>453</v>
      </c>
      <c r="D59" s="1534" t="s">
        <v>28</v>
      </c>
      <c r="E59" s="1534" t="s">
        <v>126</v>
      </c>
      <c r="F59" s="1534" t="s">
        <v>35</v>
      </c>
      <c r="G59" s="1534" t="s">
        <v>179</v>
      </c>
      <c r="H59" s="1534" t="s">
        <v>126</v>
      </c>
      <c r="I59" s="1534" t="s">
        <v>184</v>
      </c>
      <c r="J59" s="1534" t="s">
        <v>126</v>
      </c>
      <c r="K59" s="1534" t="s">
        <v>8</v>
      </c>
      <c r="L59" s="1603" t="s">
        <v>81</v>
      </c>
    </row>
    <row r="60">
      <c r="A60" s="1686"/>
      <c r="B60" s="1539" t="str">
        <f>C60&amp;"_"&amp;D60&amp;"_"&amp;1</f>
        <v>70004_BOT25NA_1</v>
      </c>
      <c r="C60" s="1578">
        <v>70004.0</v>
      </c>
      <c r="D60" s="1677" t="s">
        <v>1377</v>
      </c>
      <c r="E60" s="1684">
        <v>3.0E7</v>
      </c>
      <c r="F60" s="1596">
        <v>45926.0</v>
      </c>
      <c r="G60" s="1704">
        <v>100.257613</v>
      </c>
      <c r="H60" s="1659">
        <v>3.0077999999999996E7</v>
      </c>
      <c r="I60" s="1549">
        <v>2.0</v>
      </c>
      <c r="J60" s="1659">
        <v>2.9476439999999996E7</v>
      </c>
      <c r="K60" s="1705">
        <v>3003.0</v>
      </c>
      <c r="L60" s="1539" t="s">
        <v>83</v>
      </c>
      <c r="M60" s="1688"/>
      <c r="N60" s="1688"/>
      <c r="O60" s="1688"/>
      <c r="P60" s="1688"/>
      <c r="Q60" s="1688"/>
      <c r="R60" s="1688"/>
      <c r="S60" s="1688"/>
      <c r="T60" s="1688"/>
      <c r="U60" s="1688"/>
      <c r="V60" s="1688"/>
      <c r="W60" s="1688"/>
      <c r="X60" s="1688"/>
      <c r="Y60" s="1688"/>
      <c r="Z60" s="1688"/>
      <c r="AA60" s="1688"/>
      <c r="AB60" s="1688"/>
      <c r="AC60" s="1688"/>
      <c r="AD60" s="1688"/>
      <c r="AE60" s="1688"/>
      <c r="AF60" s="1688"/>
      <c r="AG60" s="1688"/>
      <c r="AH60" s="1688"/>
    </row>
    <row r="61">
      <c r="A61" s="1248"/>
    </row>
    <row r="63">
      <c r="A63" s="1202" t="s">
        <v>1542</v>
      </c>
    </row>
    <row r="65">
      <c r="A65" s="1258" t="s">
        <v>2160</v>
      </c>
    </row>
    <row r="66">
      <c r="A66" s="1258" t="s">
        <v>1585</v>
      </c>
    </row>
    <row r="67">
      <c r="A67" s="1258" t="s">
        <v>2161</v>
      </c>
    </row>
    <row r="68">
      <c r="A68" s="1258" t="s">
        <v>1546</v>
      </c>
    </row>
    <row r="69">
      <c r="A69" s="1259"/>
    </row>
    <row r="70">
      <c r="A70" s="1202" t="s">
        <v>1547</v>
      </c>
    </row>
    <row r="72">
      <c r="A72" s="1689" t="s">
        <v>1548</v>
      </c>
      <c r="B72" s="1688"/>
      <c r="C72" s="1688"/>
      <c r="F72" s="1688"/>
    </row>
    <row r="73">
      <c r="A73" s="1690"/>
      <c r="B73" s="1688"/>
      <c r="C73" s="1688"/>
    </row>
    <row r="74">
      <c r="A74" s="1689" t="s">
        <v>2162</v>
      </c>
      <c r="B74" s="1688"/>
      <c r="C74" s="1688"/>
    </row>
    <row r="75">
      <c r="A75" s="1689" t="s">
        <v>2163</v>
      </c>
      <c r="B75" s="1688"/>
      <c r="C75" s="1688"/>
      <c r="E75" s="579">
        <f>30000000*0.9998</f>
        <v>29994000</v>
      </c>
    </row>
    <row r="76">
      <c r="A76" s="1689" t="s">
        <v>2164</v>
      </c>
      <c r="C76" s="1688"/>
      <c r="E76" s="579">
        <f>E75*(1-0.02)</f>
        <v>29394120</v>
      </c>
    </row>
    <row r="77">
      <c r="A77" s="1689" t="s">
        <v>2165</v>
      </c>
      <c r="C77" s="1688"/>
    </row>
    <row r="78">
      <c r="A78" s="1689" t="s">
        <v>2166</v>
      </c>
      <c r="C78" s="1688"/>
      <c r="E78" s="579">
        <f>30000000-E76</f>
        <v>605880</v>
      </c>
    </row>
    <row r="79">
      <c r="A79" s="1689" t="s">
        <v>2167</v>
      </c>
      <c r="B79" s="1688"/>
      <c r="C79" s="1688"/>
    </row>
    <row r="80">
      <c r="A80" s="1691" t="s">
        <v>2168</v>
      </c>
      <c r="B80" s="1688"/>
      <c r="C80" s="1688"/>
    </row>
    <row r="81">
      <c r="A81" s="1691"/>
      <c r="B81" s="1688"/>
      <c r="C81" s="1688"/>
    </row>
    <row r="82">
      <c r="A82" s="1692"/>
      <c r="B82" s="1688"/>
      <c r="C82" s="1688"/>
    </row>
    <row r="83">
      <c r="A83" s="1598" t="s">
        <v>1317</v>
      </c>
    </row>
    <row r="84">
      <c r="A84" s="1607" t="s">
        <v>3</v>
      </c>
      <c r="B84" s="1586" t="s">
        <v>720</v>
      </c>
      <c r="C84" s="1570" t="s">
        <v>7</v>
      </c>
      <c r="D84" s="1570" t="s">
        <v>663</v>
      </c>
      <c r="E84" s="1586" t="s">
        <v>763</v>
      </c>
      <c r="F84" s="1586" t="s">
        <v>843</v>
      </c>
      <c r="G84" s="1586" t="s">
        <v>440</v>
      </c>
      <c r="H84" s="1586" t="s">
        <v>441</v>
      </c>
      <c r="I84" s="1586" t="s">
        <v>848</v>
      </c>
      <c r="J84" s="1586" t="s">
        <v>548</v>
      </c>
      <c r="K84" s="1586" t="s">
        <v>561</v>
      </c>
      <c r="L84" s="65"/>
      <c r="M84" s="65"/>
      <c r="N84" s="65"/>
      <c r="O84" s="65"/>
      <c r="P84" s="65"/>
      <c r="Q84" s="65"/>
      <c r="R84" s="65"/>
      <c r="S84" s="65"/>
      <c r="T84" s="65"/>
      <c r="U84" s="65"/>
      <c r="V84" s="65"/>
      <c r="W84" s="65"/>
      <c r="X84" s="65"/>
      <c r="Y84" s="65"/>
      <c r="Z84" s="65"/>
      <c r="AA84" s="65"/>
      <c r="AB84" s="65"/>
      <c r="AC84" s="65"/>
      <c r="AD84" s="65"/>
      <c r="AE84" s="65"/>
      <c r="AF84" s="65"/>
      <c r="AG84" s="65"/>
      <c r="AH84" s="65"/>
    </row>
    <row r="85">
      <c r="A85" s="1608" t="s">
        <v>4</v>
      </c>
      <c r="B85" s="1589" t="s">
        <v>453</v>
      </c>
      <c r="C85" s="1576" t="s">
        <v>453</v>
      </c>
      <c r="D85" s="1576" t="s">
        <v>453</v>
      </c>
      <c r="E85" s="1590" t="s">
        <v>35</v>
      </c>
      <c r="F85" s="1590" t="s">
        <v>81</v>
      </c>
      <c r="G85" s="1590" t="s">
        <v>49</v>
      </c>
      <c r="H85" s="1590" t="s">
        <v>126</v>
      </c>
      <c r="I85" s="1590" t="s">
        <v>110</v>
      </c>
      <c r="J85" s="1590" t="s">
        <v>59</v>
      </c>
      <c r="K85" s="1590" t="s">
        <v>110</v>
      </c>
    </row>
    <row r="86">
      <c r="A86" s="1202"/>
      <c r="B86" s="1525">
        <v>3.0</v>
      </c>
      <c r="C86" s="1525">
        <v>102.0</v>
      </c>
      <c r="D86" s="1578">
        <v>70004.0</v>
      </c>
      <c r="E86" s="1609">
        <v>45929.0</v>
      </c>
      <c r="F86" s="1539" t="s">
        <v>83</v>
      </c>
      <c r="G86" s="1539" t="s">
        <v>2169</v>
      </c>
      <c r="H86" s="1606">
        <v>600000.0</v>
      </c>
      <c r="I86" s="1610">
        <v>45929.625</v>
      </c>
      <c r="J86" s="1611" t="s">
        <v>1009</v>
      </c>
      <c r="K86" s="1610">
        <v>45929.625</v>
      </c>
    </row>
    <row r="87">
      <c r="A87" s="1202"/>
    </row>
    <row r="88">
      <c r="A88" s="1612" t="s">
        <v>443</v>
      </c>
    </row>
    <row r="89">
      <c r="A89" s="1607" t="s">
        <v>3</v>
      </c>
      <c r="B89" s="1586" t="s">
        <v>853</v>
      </c>
      <c r="C89" s="1586" t="s">
        <v>720</v>
      </c>
      <c r="D89" s="1586" t="s">
        <v>7</v>
      </c>
      <c r="E89" s="1586" t="s">
        <v>663</v>
      </c>
      <c r="F89" s="1586" t="s">
        <v>843</v>
      </c>
      <c r="G89" s="1586" t="s">
        <v>863</v>
      </c>
      <c r="H89" s="1586" t="s">
        <v>444</v>
      </c>
      <c r="I89" s="1586" t="s">
        <v>869</v>
      </c>
      <c r="J89" s="1586" t="s">
        <v>585</v>
      </c>
      <c r="K89" s="1586" t="s">
        <v>561</v>
      </c>
      <c r="L89" s="1586" t="s">
        <v>875</v>
      </c>
      <c r="M89" s="1586" t="s">
        <v>879</v>
      </c>
      <c r="N89" s="1586" t="s">
        <v>882</v>
      </c>
      <c r="O89" s="1586" t="s">
        <v>885</v>
      </c>
      <c r="P89" s="1586" t="s">
        <v>890</v>
      </c>
      <c r="Q89" s="1586" t="s">
        <v>894</v>
      </c>
      <c r="R89" s="1586" t="s">
        <v>897</v>
      </c>
      <c r="S89" s="1586" t="s">
        <v>900</v>
      </c>
      <c r="T89" s="65"/>
      <c r="U89" s="65"/>
      <c r="V89" s="65"/>
      <c r="W89" s="65"/>
      <c r="X89" s="65"/>
      <c r="Y89" s="65"/>
      <c r="Z89" s="65"/>
      <c r="AA89" s="65"/>
      <c r="AB89" s="65"/>
      <c r="AC89" s="65"/>
      <c r="AD89" s="65"/>
      <c r="AE89" s="65"/>
      <c r="AF89" s="65"/>
      <c r="AG89" s="65"/>
      <c r="AH89" s="65"/>
    </row>
    <row r="90">
      <c r="A90" s="1608" t="s">
        <v>4</v>
      </c>
      <c r="B90" s="1589" t="s">
        <v>453</v>
      </c>
      <c r="C90" s="1589" t="s">
        <v>453</v>
      </c>
      <c r="D90" s="1589" t="s">
        <v>453</v>
      </c>
      <c r="E90" s="1589" t="s">
        <v>453</v>
      </c>
      <c r="F90" s="1590" t="s">
        <v>81</v>
      </c>
      <c r="G90" s="1590" t="s">
        <v>49</v>
      </c>
      <c r="H90" s="1590" t="s">
        <v>126</v>
      </c>
      <c r="I90" s="1589" t="s">
        <v>126</v>
      </c>
      <c r="J90" s="1590" t="s">
        <v>35</v>
      </c>
      <c r="K90" s="1590" t="s">
        <v>110</v>
      </c>
      <c r="L90" s="1590" t="s">
        <v>59</v>
      </c>
      <c r="M90" s="1590" t="s">
        <v>126</v>
      </c>
      <c r="N90" s="1590" t="s">
        <v>126</v>
      </c>
      <c r="O90" s="1590" t="s">
        <v>886</v>
      </c>
      <c r="P90" s="1590" t="s">
        <v>891</v>
      </c>
      <c r="Q90" s="1590" t="s">
        <v>28</v>
      </c>
      <c r="R90" s="1590" t="s">
        <v>898</v>
      </c>
      <c r="S90" s="1589" t="s">
        <v>59</v>
      </c>
    </row>
    <row r="91">
      <c r="A91" s="1706"/>
      <c r="B91" s="1562">
        <v>4.0</v>
      </c>
      <c r="C91" s="1562">
        <v>3.0</v>
      </c>
      <c r="D91" s="1562">
        <v>102.0</v>
      </c>
      <c r="E91" s="1707">
        <v>70004.0</v>
      </c>
      <c r="F91" s="1562" t="s">
        <v>83</v>
      </c>
      <c r="G91" s="1562" t="s">
        <v>865</v>
      </c>
      <c r="H91" s="1708">
        <v>-600000.0</v>
      </c>
      <c r="I91" s="1708">
        <v>-600000.0</v>
      </c>
      <c r="J91" s="1709">
        <v>45929.0</v>
      </c>
      <c r="K91" s="1710">
        <v>45929.84375</v>
      </c>
      <c r="L91" s="1562" t="s">
        <v>983</v>
      </c>
      <c r="M91" s="1711"/>
      <c r="N91" s="1711"/>
      <c r="O91" s="1562"/>
      <c r="P91" s="1712"/>
      <c r="Q91" s="1562"/>
      <c r="R91" s="1562"/>
      <c r="S91" s="1562" t="s">
        <v>2039</v>
      </c>
      <c r="T91" s="1529"/>
      <c r="U91" s="1529"/>
      <c r="V91" s="1529"/>
      <c r="W91" s="1529"/>
      <c r="X91" s="1529"/>
      <c r="Y91" s="1529"/>
      <c r="Z91" s="1529"/>
      <c r="AA91" s="1529"/>
      <c r="AB91" s="1529"/>
      <c r="AC91" s="1529"/>
      <c r="AD91" s="1529"/>
      <c r="AE91" s="1529"/>
      <c r="AF91" s="1529"/>
      <c r="AG91" s="1529"/>
      <c r="AH91" s="1529"/>
    </row>
    <row r="92">
      <c r="A92" s="1202"/>
    </row>
    <row r="93">
      <c r="A93" s="1202"/>
    </row>
    <row r="94">
      <c r="A94" s="1202" t="s">
        <v>1557</v>
      </c>
    </row>
    <row r="96">
      <c r="A96" s="1694" t="s">
        <v>2170</v>
      </c>
      <c r="B96" s="1688"/>
      <c r="C96" s="1688"/>
      <c r="D96" s="1688"/>
      <c r="E96" s="1688"/>
      <c r="F96" s="1688"/>
      <c r="G96" s="1688"/>
      <c r="H96" s="1688"/>
      <c r="I96" s="1688"/>
      <c r="J96" s="1688"/>
      <c r="K96" s="1688"/>
      <c r="L96" s="1688"/>
      <c r="M96" s="1688"/>
      <c r="N96" s="1688"/>
      <c r="O96" s="1688"/>
      <c r="P96" s="1688"/>
      <c r="Q96" s="1688"/>
      <c r="R96" s="1688"/>
      <c r="S96" s="1688"/>
      <c r="T96" s="1688"/>
      <c r="U96" s="1688"/>
      <c r="V96" s="1688"/>
      <c r="W96" s="1688"/>
      <c r="X96" s="1688"/>
      <c r="Y96" s="1688"/>
      <c r="Z96" s="1688"/>
      <c r="AA96" s="1688"/>
      <c r="AB96" s="1688"/>
      <c r="AC96" s="1688"/>
      <c r="AD96" s="1688"/>
      <c r="AE96" s="1688"/>
      <c r="AF96" s="1688"/>
      <c r="AG96" s="1688"/>
      <c r="AH96" s="1688"/>
    </row>
    <row r="97">
      <c r="F97" s="1688"/>
      <c r="G97" s="1688"/>
      <c r="H97" s="1688"/>
      <c r="I97" s="1688"/>
      <c r="J97" s="1688"/>
      <c r="K97" s="1688"/>
      <c r="L97" s="1688"/>
      <c r="M97" s="1688"/>
      <c r="N97" s="1688"/>
      <c r="O97" s="1688"/>
      <c r="P97" s="1688"/>
      <c r="Q97" s="1688"/>
      <c r="R97" s="1688"/>
      <c r="S97" s="1688"/>
      <c r="T97" s="1688"/>
      <c r="U97" s="1688"/>
      <c r="V97" s="1688"/>
      <c r="W97" s="1688"/>
      <c r="X97" s="1688"/>
      <c r="Y97" s="1688"/>
      <c r="Z97" s="1688"/>
      <c r="AA97" s="1688"/>
      <c r="AB97" s="1688"/>
      <c r="AC97" s="1688"/>
      <c r="AD97" s="1688"/>
      <c r="AE97" s="1688"/>
      <c r="AF97" s="1688"/>
      <c r="AG97" s="1688"/>
      <c r="AH97" s="1688"/>
    </row>
    <row r="98">
      <c r="A98" s="22" t="s">
        <v>2171</v>
      </c>
      <c r="F98" s="1688"/>
      <c r="G98" s="1688"/>
      <c r="H98" s="1688"/>
      <c r="I98" s="1688"/>
      <c r="J98" s="1688"/>
      <c r="K98" s="1688"/>
      <c r="L98" s="1688"/>
      <c r="M98" s="1688"/>
      <c r="N98" s="1688"/>
      <c r="O98" s="1688"/>
      <c r="P98" s="1688"/>
      <c r="Q98" s="1688"/>
      <c r="R98" s="1688"/>
      <c r="S98" s="1688"/>
      <c r="T98" s="1688"/>
      <c r="U98" s="1688"/>
      <c r="V98" s="1688"/>
      <c r="W98" s="1688"/>
      <c r="X98" s="1688"/>
      <c r="Y98" s="1688"/>
      <c r="Z98" s="1688"/>
      <c r="AA98" s="1688"/>
      <c r="AB98" s="1688"/>
      <c r="AC98" s="1688"/>
      <c r="AD98" s="1688"/>
      <c r="AE98" s="1688"/>
      <c r="AF98" s="1688"/>
      <c r="AG98" s="1688"/>
      <c r="AH98" s="1688"/>
    </row>
    <row r="99">
      <c r="A99" s="1694" t="s">
        <v>2172</v>
      </c>
      <c r="B99" s="1688"/>
      <c r="C99" s="1688"/>
      <c r="D99" s="1688"/>
      <c r="E99" s="1695"/>
      <c r="F99" s="1695"/>
      <c r="G99" s="1688"/>
      <c r="H99" s="1688"/>
      <c r="I99" s="1688"/>
      <c r="J99" s="1688"/>
      <c r="K99" s="1688"/>
      <c r="L99" s="1688"/>
      <c r="M99" s="1688"/>
      <c r="N99" s="1688"/>
      <c r="O99" s="1688"/>
      <c r="P99" s="1688"/>
      <c r="Q99" s="1688"/>
      <c r="R99" s="1688"/>
      <c r="S99" s="1688"/>
      <c r="T99" s="1688"/>
      <c r="U99" s="1688"/>
      <c r="V99" s="1688"/>
      <c r="W99" s="1688"/>
      <c r="X99" s="1688"/>
      <c r="Y99" s="1688"/>
      <c r="Z99" s="1688"/>
      <c r="AA99" s="1688"/>
      <c r="AB99" s="1688"/>
      <c r="AC99" s="1688"/>
      <c r="AD99" s="1688"/>
      <c r="AE99" s="1688"/>
      <c r="AF99" s="1688"/>
      <c r="AG99" s="1688"/>
      <c r="AH99" s="1688"/>
    </row>
    <row r="100">
      <c r="A100" s="1689" t="s">
        <v>1561</v>
      </c>
      <c r="B100" s="1688"/>
      <c r="C100" s="1688"/>
      <c r="D100" s="1688"/>
      <c r="E100" s="1688"/>
      <c r="F100" s="1688"/>
      <c r="G100" s="1688"/>
      <c r="H100" s="1688"/>
      <c r="I100" s="1688"/>
      <c r="J100" s="1688"/>
      <c r="K100" s="1688"/>
      <c r="L100" s="1688"/>
      <c r="M100" s="1688"/>
      <c r="N100" s="1688"/>
      <c r="O100" s="1688"/>
      <c r="P100" s="1688"/>
      <c r="Q100" s="1688"/>
      <c r="R100" s="1688"/>
      <c r="S100" s="1688"/>
      <c r="T100" s="1688"/>
      <c r="U100" s="1688"/>
      <c r="V100" s="1688"/>
      <c r="W100" s="1688"/>
      <c r="X100" s="1688"/>
      <c r="Y100" s="1688"/>
      <c r="Z100" s="1688"/>
      <c r="AA100" s="1688"/>
      <c r="AB100" s="1688"/>
      <c r="AC100" s="1688"/>
      <c r="AD100" s="1688"/>
      <c r="AE100" s="1688"/>
      <c r="AF100" s="1688"/>
      <c r="AG100" s="1688"/>
      <c r="AH100" s="1688"/>
    </row>
    <row r="101">
      <c r="A101" s="281"/>
    </row>
    <row r="102">
      <c r="A102" s="1647">
        <v>45726.0</v>
      </c>
      <c r="B102" s="281" t="s">
        <v>2041</v>
      </c>
    </row>
    <row r="103">
      <c r="A103" s="1515" t="s">
        <v>2042</v>
      </c>
    </row>
    <row r="104">
      <c r="A104" s="1567" t="s">
        <v>3</v>
      </c>
      <c r="B104" s="1713" t="s">
        <v>663</v>
      </c>
      <c r="C104" s="1714" t="s">
        <v>583</v>
      </c>
      <c r="D104" s="1713" t="s">
        <v>668</v>
      </c>
      <c r="E104" s="1714" t="s">
        <v>7</v>
      </c>
      <c r="F104" s="1569" t="s">
        <v>564</v>
      </c>
      <c r="G104" s="1569" t="s">
        <v>570</v>
      </c>
      <c r="H104" s="1568" t="s">
        <v>675</v>
      </c>
      <c r="I104" s="1568" t="s">
        <v>678</v>
      </c>
      <c r="J104" s="1568" t="s">
        <v>680</v>
      </c>
      <c r="K104" s="1568" t="s">
        <v>442</v>
      </c>
      <c r="L104" s="1568" t="s">
        <v>684</v>
      </c>
      <c r="M104" s="1568" t="s">
        <v>534</v>
      </c>
      <c r="N104" s="1568" t="s">
        <v>609</v>
      </c>
      <c r="O104" s="1568" t="s">
        <v>613</v>
      </c>
      <c r="P104" s="1568" t="s">
        <v>614</v>
      </c>
      <c r="Q104" s="1568" t="s">
        <v>620</v>
      </c>
      <c r="R104" s="1568" t="s">
        <v>624</v>
      </c>
      <c r="S104" s="1568" t="s">
        <v>636</v>
      </c>
      <c r="T104" s="1568" t="s">
        <v>697</v>
      </c>
      <c r="U104" s="1568" t="s">
        <v>644</v>
      </c>
      <c r="V104" s="1569" t="s">
        <v>700</v>
      </c>
      <c r="W104" s="1569" t="s">
        <v>703</v>
      </c>
      <c r="X104" s="1568" t="s">
        <v>548</v>
      </c>
      <c r="Y104" s="1570" t="s">
        <v>640</v>
      </c>
      <c r="Z104" s="1570" t="s">
        <v>426</v>
      </c>
      <c r="AA104" s="1587" t="s">
        <v>452</v>
      </c>
      <c r="AB104" s="1518"/>
      <c r="AC104" s="1518"/>
      <c r="AD104" s="1518"/>
      <c r="AE104" s="1518"/>
      <c r="AF104" s="1518"/>
      <c r="AG104" s="1518"/>
      <c r="AH104" s="1518"/>
    </row>
    <row r="105">
      <c r="A105" s="1571" t="s">
        <v>4</v>
      </c>
      <c r="B105" s="1715" t="s">
        <v>453</v>
      </c>
      <c r="C105" s="1716" t="s">
        <v>110</v>
      </c>
      <c r="D105" s="1717" t="s">
        <v>59</v>
      </c>
      <c r="E105" s="1718" t="s">
        <v>453</v>
      </c>
      <c r="F105" s="1574" t="s">
        <v>565</v>
      </c>
      <c r="G105" s="1575" t="s">
        <v>453</v>
      </c>
      <c r="H105" s="1573" t="s">
        <v>126</v>
      </c>
      <c r="I105" s="1573" t="s">
        <v>35</v>
      </c>
      <c r="J105" s="1573" t="s">
        <v>35</v>
      </c>
      <c r="K105" s="1573" t="s">
        <v>126</v>
      </c>
      <c r="L105" s="1573" t="s">
        <v>126</v>
      </c>
      <c r="M105" s="1573" t="s">
        <v>81</v>
      </c>
      <c r="N105" s="1573" t="s">
        <v>59</v>
      </c>
      <c r="O105" s="1573" t="s">
        <v>28</v>
      </c>
      <c r="P105" s="1573" t="s">
        <v>71</v>
      </c>
      <c r="Q105" s="1573" t="s">
        <v>59</v>
      </c>
      <c r="R105" s="1573" t="s">
        <v>71</v>
      </c>
      <c r="S105" s="1573" t="s">
        <v>59</v>
      </c>
      <c r="T105" s="1573" t="s">
        <v>71</v>
      </c>
      <c r="U105" s="1573" t="s">
        <v>8</v>
      </c>
      <c r="V105" s="1574" t="s">
        <v>91</v>
      </c>
      <c r="W105" s="1574" t="s">
        <v>91</v>
      </c>
      <c r="X105" s="1573" t="s">
        <v>59</v>
      </c>
      <c r="Y105" s="1576" t="s">
        <v>453</v>
      </c>
      <c r="Z105" s="1577" t="s">
        <v>126</v>
      </c>
      <c r="AA105" s="490" t="s">
        <v>453</v>
      </c>
      <c r="AB105" s="512"/>
      <c r="AC105" s="512"/>
      <c r="AD105" s="512"/>
      <c r="AE105" s="512"/>
      <c r="AF105" s="512"/>
      <c r="AG105" s="512"/>
      <c r="AH105" s="512"/>
    </row>
    <row r="106">
      <c r="A106" s="1528"/>
      <c r="B106" s="1578">
        <v>70004.0</v>
      </c>
      <c r="C106" s="1681">
        <v>45924.416666666664</v>
      </c>
      <c r="D106" s="1539" t="s">
        <v>154</v>
      </c>
      <c r="E106" s="1539">
        <v>102.0</v>
      </c>
      <c r="F106" s="1580" t="s">
        <v>2151</v>
      </c>
      <c r="G106" s="1580">
        <v>20004.0</v>
      </c>
      <c r="H106" s="1549">
        <v>3.0E7</v>
      </c>
      <c r="I106" s="1581">
        <v>45926.0</v>
      </c>
      <c r="J106" s="1581">
        <v>45933.0</v>
      </c>
      <c r="K106" s="1549">
        <v>3.0E7</v>
      </c>
      <c r="L106" s="1659">
        <v>3.001150684931507E7</v>
      </c>
      <c r="M106" s="1582" t="s">
        <v>83</v>
      </c>
      <c r="N106" s="1582" t="str">
        <f>CONCAT(Q106,B106)</f>
        <v>FIX70004</v>
      </c>
      <c r="O106" s="1582" t="s">
        <v>131</v>
      </c>
      <c r="P106" s="1539">
        <v>2.0</v>
      </c>
      <c r="Q106" s="1582" t="s">
        <v>693</v>
      </c>
      <c r="R106" s="1582" t="str">
        <f>" "</f>
        <v> </v>
      </c>
      <c r="S106" s="1582" t="s">
        <v>79</v>
      </c>
      <c r="T106" s="1539">
        <v>2.0</v>
      </c>
      <c r="U106" s="1539">
        <v>7.0</v>
      </c>
      <c r="V106" s="1582" t="b">
        <v>1</v>
      </c>
      <c r="W106" s="1582" t="b">
        <v>0</v>
      </c>
      <c r="X106" s="1583" t="s">
        <v>1003</v>
      </c>
      <c r="Y106" s="1539"/>
      <c r="Z106" s="1539">
        <v>0.0</v>
      </c>
      <c r="AA106" s="495" t="str">
        <f>B13</f>
        <v>KBANK0107536000315</v>
      </c>
      <c r="AB106" s="1529"/>
      <c r="AC106" s="1529"/>
      <c r="AD106" s="1529"/>
      <c r="AE106" s="1529"/>
      <c r="AF106" s="1529"/>
      <c r="AG106" s="1529"/>
      <c r="AH106" s="1529"/>
    </row>
    <row r="107">
      <c r="A107" s="1270"/>
    </row>
    <row r="108">
      <c r="A108" s="1270"/>
    </row>
    <row r="109">
      <c r="A109" s="1617" t="s">
        <v>2030</v>
      </c>
      <c r="B109" s="1617" t="s">
        <v>2029</v>
      </c>
    </row>
    <row r="110">
      <c r="A110" s="1515" t="s">
        <v>147</v>
      </c>
    </row>
    <row r="111">
      <c r="A111" s="1567" t="s">
        <v>3</v>
      </c>
      <c r="B111" s="1568" t="s">
        <v>663</v>
      </c>
      <c r="C111" s="1568" t="s">
        <v>583</v>
      </c>
      <c r="D111" s="1568" t="s">
        <v>668</v>
      </c>
      <c r="E111" s="1568" t="s">
        <v>7</v>
      </c>
      <c r="F111" s="1569" t="s">
        <v>564</v>
      </c>
      <c r="G111" s="1569" t="s">
        <v>570</v>
      </c>
      <c r="H111" s="1568" t="s">
        <v>675</v>
      </c>
      <c r="I111" s="1568" t="s">
        <v>678</v>
      </c>
      <c r="J111" s="1568" t="s">
        <v>680</v>
      </c>
      <c r="K111" s="1568" t="s">
        <v>442</v>
      </c>
      <c r="L111" s="1568" t="s">
        <v>684</v>
      </c>
      <c r="M111" s="1568" t="s">
        <v>534</v>
      </c>
      <c r="N111" s="1568" t="s">
        <v>609</v>
      </c>
      <c r="O111" s="1568" t="s">
        <v>613</v>
      </c>
      <c r="P111" s="1568" t="s">
        <v>614</v>
      </c>
      <c r="Q111" s="1568" t="s">
        <v>620</v>
      </c>
      <c r="R111" s="1568" t="s">
        <v>624</v>
      </c>
      <c r="S111" s="1568" t="s">
        <v>636</v>
      </c>
      <c r="T111" s="1568" t="s">
        <v>697</v>
      </c>
      <c r="U111" s="1568" t="s">
        <v>644</v>
      </c>
      <c r="V111" s="1569" t="s">
        <v>700</v>
      </c>
      <c r="W111" s="1569" t="s">
        <v>703</v>
      </c>
      <c r="X111" s="1568" t="s">
        <v>548</v>
      </c>
      <c r="Y111" s="1570" t="s">
        <v>640</v>
      </c>
      <c r="Z111" s="1570" t="s">
        <v>426</v>
      </c>
      <c r="AA111" s="528" t="s">
        <v>452</v>
      </c>
      <c r="AB111" s="1518"/>
      <c r="AC111" s="1518"/>
      <c r="AD111" s="1518"/>
      <c r="AE111" s="1518"/>
      <c r="AF111" s="1518"/>
      <c r="AG111" s="1518"/>
      <c r="AH111" s="1518"/>
    </row>
    <row r="112">
      <c r="A112" s="1571" t="s">
        <v>4</v>
      </c>
      <c r="B112" s="1572" t="s">
        <v>453</v>
      </c>
      <c r="C112" s="1573" t="s">
        <v>110</v>
      </c>
      <c r="D112" s="1573" t="s">
        <v>59</v>
      </c>
      <c r="E112" s="1572" t="s">
        <v>453</v>
      </c>
      <c r="F112" s="1574" t="s">
        <v>565</v>
      </c>
      <c r="G112" s="1575" t="s">
        <v>453</v>
      </c>
      <c r="H112" s="1573" t="s">
        <v>126</v>
      </c>
      <c r="I112" s="1573" t="s">
        <v>35</v>
      </c>
      <c r="J112" s="1573" t="s">
        <v>35</v>
      </c>
      <c r="K112" s="1573" t="s">
        <v>126</v>
      </c>
      <c r="L112" s="1573" t="s">
        <v>126</v>
      </c>
      <c r="M112" s="1573" t="s">
        <v>81</v>
      </c>
      <c r="N112" s="1573" t="s">
        <v>59</v>
      </c>
      <c r="O112" s="1573" t="s">
        <v>28</v>
      </c>
      <c r="P112" s="1573" t="s">
        <v>71</v>
      </c>
      <c r="Q112" s="1573" t="s">
        <v>59</v>
      </c>
      <c r="R112" s="1573" t="s">
        <v>71</v>
      </c>
      <c r="S112" s="1573" t="s">
        <v>59</v>
      </c>
      <c r="T112" s="1573" t="s">
        <v>71</v>
      </c>
      <c r="U112" s="1573" t="s">
        <v>8</v>
      </c>
      <c r="V112" s="1574" t="s">
        <v>91</v>
      </c>
      <c r="W112" s="1574" t="s">
        <v>91</v>
      </c>
      <c r="X112" s="1573" t="s">
        <v>59</v>
      </c>
      <c r="Y112" s="1576" t="s">
        <v>453</v>
      </c>
      <c r="Z112" s="1577" t="s">
        <v>126</v>
      </c>
      <c r="AA112" s="1719" t="s">
        <v>453</v>
      </c>
      <c r="AB112" s="512"/>
      <c r="AC112" s="512"/>
      <c r="AD112" s="512"/>
      <c r="AE112" s="512"/>
      <c r="AF112" s="512"/>
      <c r="AG112" s="512"/>
      <c r="AH112" s="512"/>
    </row>
    <row r="113">
      <c r="A113" s="1528"/>
      <c r="B113" s="1578">
        <v>70004.0</v>
      </c>
      <c r="C113" s="1681">
        <v>45924.416666666664</v>
      </c>
      <c r="D113" s="1539" t="s">
        <v>154</v>
      </c>
      <c r="E113" s="1539">
        <v>102.0</v>
      </c>
      <c r="F113" s="1580" t="s">
        <v>2151</v>
      </c>
      <c r="G113" s="1580">
        <v>20004.0</v>
      </c>
      <c r="H113" s="1549">
        <v>3.0E7</v>
      </c>
      <c r="I113" s="1581">
        <v>45926.0</v>
      </c>
      <c r="J113" s="1581">
        <v>45933.0</v>
      </c>
      <c r="K113" s="1549">
        <v>3.0E7</v>
      </c>
      <c r="L113" s="1659">
        <v>3.001150684931507E7</v>
      </c>
      <c r="M113" s="1582" t="s">
        <v>83</v>
      </c>
      <c r="N113" s="1582" t="str">
        <f>CONCAT(Q113,B113)</f>
        <v>FIX70004</v>
      </c>
      <c r="O113" s="1582" t="s">
        <v>131</v>
      </c>
      <c r="P113" s="1539">
        <v>2.0</v>
      </c>
      <c r="Q113" s="1582" t="s">
        <v>693</v>
      </c>
      <c r="R113" s="1582" t="str">
        <f>" "</f>
        <v> </v>
      </c>
      <c r="S113" s="1582" t="s">
        <v>79</v>
      </c>
      <c r="T113" s="1539">
        <v>2.0</v>
      </c>
      <c r="U113" s="1539">
        <v>7.0</v>
      </c>
      <c r="V113" s="1582" t="b">
        <v>1</v>
      </c>
      <c r="W113" s="1582" t="b">
        <v>0</v>
      </c>
      <c r="X113" s="1583" t="s">
        <v>143</v>
      </c>
      <c r="Y113" s="1539"/>
      <c r="Z113" s="1539">
        <f>(H113*P113%*U113/365)</f>
        <v>11506.84932</v>
      </c>
      <c r="AA113" s="1720" t="str">
        <f>B13</f>
        <v>KBANK0107536000315</v>
      </c>
      <c r="AB113" s="1529"/>
      <c r="AC113" s="1529"/>
      <c r="AD113" s="1529"/>
      <c r="AE113" s="1529"/>
      <c r="AF113" s="1529"/>
      <c r="AG113" s="1529"/>
      <c r="AH113" s="1529"/>
    </row>
    <row r="115">
      <c r="A115" s="1617" t="s">
        <v>2030</v>
      </c>
      <c r="B115" s="1617" t="s">
        <v>2029</v>
      </c>
    </row>
    <row r="116">
      <c r="A116" s="1515" t="s">
        <v>967</v>
      </c>
    </row>
    <row r="117" ht="15.0" customHeight="1">
      <c r="A117" s="1585" t="s">
        <v>3</v>
      </c>
      <c r="B117" s="1586" t="s">
        <v>732</v>
      </c>
      <c r="C117" s="1586" t="s">
        <v>514</v>
      </c>
      <c r="D117" s="1586" t="s">
        <v>556</v>
      </c>
      <c r="E117" s="1586" t="s">
        <v>7</v>
      </c>
      <c r="F117" s="1586" t="s">
        <v>668</v>
      </c>
      <c r="G117" s="1570" t="s">
        <v>583</v>
      </c>
      <c r="H117" s="1570" t="s">
        <v>728</v>
      </c>
      <c r="I117" s="1570" t="s">
        <v>525</v>
      </c>
      <c r="J117" s="1570" t="s">
        <v>534</v>
      </c>
      <c r="K117" s="1586" t="s">
        <v>675</v>
      </c>
      <c r="L117" s="1586" t="s">
        <v>425</v>
      </c>
      <c r="M117" s="1545" t="s">
        <v>423</v>
      </c>
      <c r="N117" s="1586" t="s">
        <v>426</v>
      </c>
      <c r="O117" s="1586" t="s">
        <v>427</v>
      </c>
      <c r="P117" s="1586" t="s">
        <v>749</v>
      </c>
      <c r="Q117" s="1586" t="s">
        <v>751</v>
      </c>
      <c r="R117" s="1570" t="s">
        <v>753</v>
      </c>
      <c r="S117" s="1586" t="s">
        <v>432</v>
      </c>
      <c r="T117" s="1586" t="s">
        <v>755</v>
      </c>
      <c r="U117" s="1570" t="s">
        <v>551</v>
      </c>
      <c r="V117" s="1570" t="s">
        <v>530</v>
      </c>
      <c r="W117" s="1570" t="s">
        <v>528</v>
      </c>
      <c r="X117" s="1586" t="s">
        <v>532</v>
      </c>
      <c r="Y117" s="1586" t="s">
        <v>526</v>
      </c>
      <c r="Z117" s="1586" t="s">
        <v>533</v>
      </c>
      <c r="AA117" s="1570" t="s">
        <v>538</v>
      </c>
      <c r="AB117" s="1570" t="s">
        <v>542</v>
      </c>
      <c r="AC117" s="1570" t="s">
        <v>548</v>
      </c>
      <c r="AD117" s="1586" t="s">
        <v>761</v>
      </c>
      <c r="AE117" s="1587" t="s">
        <v>763</v>
      </c>
      <c r="AF117" s="1636"/>
      <c r="AG117" s="1636"/>
      <c r="AH117" s="1636"/>
    </row>
    <row r="118" ht="15.0" customHeight="1">
      <c r="A118" s="1585" t="s">
        <v>4</v>
      </c>
      <c r="B118" s="1589" t="s">
        <v>453</v>
      </c>
      <c r="C118" s="1577" t="s">
        <v>28</v>
      </c>
      <c r="D118" s="1589" t="s">
        <v>453</v>
      </c>
      <c r="E118" s="1589" t="s">
        <v>453</v>
      </c>
      <c r="F118" s="1590" t="s">
        <v>28</v>
      </c>
      <c r="G118" s="1576" t="s">
        <v>35</v>
      </c>
      <c r="H118" s="1577" t="s">
        <v>35</v>
      </c>
      <c r="I118" s="1577" t="s">
        <v>35</v>
      </c>
      <c r="J118" s="1577" t="s">
        <v>81</v>
      </c>
      <c r="K118" s="1590" t="s">
        <v>126</v>
      </c>
      <c r="L118" s="1590" t="s">
        <v>179</v>
      </c>
      <c r="M118" s="1522" t="s">
        <v>179</v>
      </c>
      <c r="N118" s="1590" t="s">
        <v>126</v>
      </c>
      <c r="O118" s="1590" t="s">
        <v>126</v>
      </c>
      <c r="P118" s="1590" t="s">
        <v>28</v>
      </c>
      <c r="Q118" s="1590" t="s">
        <v>126</v>
      </c>
      <c r="R118" s="1577" t="s">
        <v>126</v>
      </c>
      <c r="S118" s="1590" t="s">
        <v>126</v>
      </c>
      <c r="T118" s="1590" t="s">
        <v>35</v>
      </c>
      <c r="U118" s="1577" t="s">
        <v>28</v>
      </c>
      <c r="V118" s="1577" t="s">
        <v>59</v>
      </c>
      <c r="W118" s="1577" t="s">
        <v>71</v>
      </c>
      <c r="X118" s="1590" t="s">
        <v>59</v>
      </c>
      <c r="Y118" s="1590" t="s">
        <v>71</v>
      </c>
      <c r="Z118" s="1590" t="s">
        <v>59</v>
      </c>
      <c r="AA118" s="1577" t="s">
        <v>539</v>
      </c>
      <c r="AB118" s="1577" t="s">
        <v>539</v>
      </c>
      <c r="AC118" s="1577" t="s">
        <v>59</v>
      </c>
      <c r="AD118" s="1590" t="s">
        <v>110</v>
      </c>
      <c r="AE118" s="1591" t="s">
        <v>35</v>
      </c>
      <c r="AF118" s="760"/>
      <c r="AG118" s="760"/>
      <c r="AH118" s="760"/>
    </row>
    <row r="119" ht="15.0" customHeight="1">
      <c r="A119" s="1682"/>
      <c r="B119" s="1578">
        <v>70004.0</v>
      </c>
      <c r="C119" s="1677" t="s">
        <v>1377</v>
      </c>
      <c r="D119" s="1677">
        <v>402.0</v>
      </c>
      <c r="E119" s="1539">
        <v>102.0</v>
      </c>
      <c r="F119" s="1539" t="s">
        <v>670</v>
      </c>
      <c r="G119" s="1596">
        <v>45924.0</v>
      </c>
      <c r="H119" s="1596">
        <v>45926.0</v>
      </c>
      <c r="I119" s="1596">
        <v>45933.0</v>
      </c>
      <c r="J119" s="1683" t="s">
        <v>83</v>
      </c>
      <c r="K119" s="1684">
        <v>3.0E7</v>
      </c>
      <c r="L119" s="1685">
        <v>100.03</v>
      </c>
      <c r="M119" s="1685">
        <v>100.257613</v>
      </c>
      <c r="N119" s="1606">
        <f>(K119*(Y119/100))*(DAYS(AE119,T119)/365)</f>
        <v>311720.5479</v>
      </c>
      <c r="O119" s="1685">
        <v>100.03</v>
      </c>
      <c r="P119" s="1677" t="s">
        <v>108</v>
      </c>
      <c r="Q119" s="1659">
        <f>(M119/100)*K119</f>
        <v>30077283.9</v>
      </c>
      <c r="R119" s="1593">
        <f>(L119/100)*K119</f>
        <v>30009000</v>
      </c>
      <c r="S119" s="1593">
        <f>if(P119="AMC","",(O119/100)*K119)</f>
        <v>30009000</v>
      </c>
      <c r="T119" s="1594">
        <v>45783.0</v>
      </c>
      <c r="U119" s="1539" t="s">
        <v>131</v>
      </c>
      <c r="V119" s="1539" t="str">
        <f>" "</f>
        <v> </v>
      </c>
      <c r="W119" s="1539">
        <v>0.0</v>
      </c>
      <c r="X119" s="1539" t="s">
        <v>76</v>
      </c>
      <c r="Y119" s="1539">
        <v>2.58</v>
      </c>
      <c r="Z119" s="1525" t="s">
        <v>79</v>
      </c>
      <c r="AA119" s="1539" t="s">
        <v>1013</v>
      </c>
      <c r="AB119" s="1539" t="s">
        <v>1014</v>
      </c>
      <c r="AC119" s="1582" t="s">
        <v>143</v>
      </c>
      <c r="AD119" s="1618">
        <v>45930.708333333336</v>
      </c>
      <c r="AE119" s="1596">
        <v>45930.0</v>
      </c>
      <c r="AF119" s="1529"/>
      <c r="AG119" s="1529"/>
      <c r="AH119" s="1529"/>
    </row>
    <row r="122">
      <c r="A122" s="1617" t="s">
        <v>2030</v>
      </c>
      <c r="B122" s="1617" t="s">
        <v>2029</v>
      </c>
    </row>
    <row r="123">
      <c r="A123" s="1612" t="s">
        <v>443</v>
      </c>
    </row>
    <row r="124">
      <c r="A124" s="1607" t="s">
        <v>3</v>
      </c>
      <c r="B124" s="1586" t="s">
        <v>853</v>
      </c>
      <c r="C124" s="1586" t="s">
        <v>720</v>
      </c>
      <c r="D124" s="1586" t="s">
        <v>7</v>
      </c>
      <c r="E124" s="1586" t="s">
        <v>663</v>
      </c>
      <c r="F124" s="1586" t="s">
        <v>843</v>
      </c>
      <c r="G124" s="1586" t="s">
        <v>863</v>
      </c>
      <c r="H124" s="1586" t="s">
        <v>444</v>
      </c>
      <c r="I124" s="1586" t="s">
        <v>869</v>
      </c>
      <c r="J124" s="1586" t="s">
        <v>585</v>
      </c>
      <c r="K124" s="1586" t="s">
        <v>561</v>
      </c>
      <c r="L124" s="1586" t="s">
        <v>875</v>
      </c>
      <c r="M124" s="1586" t="s">
        <v>879</v>
      </c>
      <c r="N124" s="1586" t="s">
        <v>882</v>
      </c>
      <c r="O124" s="1586" t="s">
        <v>885</v>
      </c>
      <c r="P124" s="1586" t="s">
        <v>890</v>
      </c>
      <c r="Q124" s="1586" t="s">
        <v>894</v>
      </c>
      <c r="R124" s="1586" t="s">
        <v>897</v>
      </c>
      <c r="S124" s="1586" t="s">
        <v>900</v>
      </c>
    </row>
    <row r="125">
      <c r="A125" s="1608" t="s">
        <v>4</v>
      </c>
      <c r="B125" s="1589" t="s">
        <v>453</v>
      </c>
      <c r="C125" s="1589" t="s">
        <v>453</v>
      </c>
      <c r="D125" s="1589" t="s">
        <v>453</v>
      </c>
      <c r="E125" s="1589" t="s">
        <v>453</v>
      </c>
      <c r="F125" s="1590" t="s">
        <v>81</v>
      </c>
      <c r="G125" s="1590" t="s">
        <v>49</v>
      </c>
      <c r="H125" s="1590" t="s">
        <v>126</v>
      </c>
      <c r="I125" s="1589" t="s">
        <v>126</v>
      </c>
      <c r="J125" s="1590" t="s">
        <v>35</v>
      </c>
      <c r="K125" s="1590" t="s">
        <v>110</v>
      </c>
      <c r="L125" s="1590" t="s">
        <v>59</v>
      </c>
      <c r="M125" s="1590" t="s">
        <v>126</v>
      </c>
      <c r="N125" s="1590" t="s">
        <v>126</v>
      </c>
      <c r="O125" s="1590" t="s">
        <v>886</v>
      </c>
      <c r="P125" s="1590" t="s">
        <v>891</v>
      </c>
      <c r="Q125" s="1590" t="s">
        <v>28</v>
      </c>
      <c r="R125" s="1590" t="s">
        <v>898</v>
      </c>
      <c r="S125" s="1589" t="s">
        <v>59</v>
      </c>
    </row>
    <row r="126">
      <c r="A126" s="1706"/>
      <c r="B126" s="1562">
        <v>4.0</v>
      </c>
      <c r="C126" s="1562">
        <v>3.0</v>
      </c>
      <c r="D126" s="1562">
        <v>102.0</v>
      </c>
      <c r="E126" s="1707">
        <v>70004.0</v>
      </c>
      <c r="F126" s="1562" t="s">
        <v>83</v>
      </c>
      <c r="G126" s="1562" t="s">
        <v>865</v>
      </c>
      <c r="H126" s="1708">
        <v>-600000.0</v>
      </c>
      <c r="I126" s="1708">
        <v>-600000.0</v>
      </c>
      <c r="J126" s="1709">
        <v>45929.0</v>
      </c>
      <c r="K126" s="1710">
        <v>45929.84375</v>
      </c>
      <c r="L126" s="1562" t="s">
        <v>983</v>
      </c>
      <c r="M126" s="1711"/>
      <c r="N126" s="1711"/>
      <c r="O126" s="1562"/>
      <c r="P126" s="1712"/>
      <c r="Q126" s="1562"/>
      <c r="R126" s="1562"/>
      <c r="S126" s="1562" t="s">
        <v>2039</v>
      </c>
    </row>
    <row r="129">
      <c r="A129" s="1617" t="s">
        <v>2069</v>
      </c>
      <c r="B129" s="1617" t="s">
        <v>2029</v>
      </c>
    </row>
    <row r="130">
      <c r="A130" s="1612" t="s">
        <v>443</v>
      </c>
    </row>
    <row r="131">
      <c r="A131" s="1607" t="s">
        <v>3</v>
      </c>
      <c r="B131" s="1586" t="s">
        <v>853</v>
      </c>
      <c r="C131" s="1586" t="s">
        <v>720</v>
      </c>
      <c r="D131" s="1586" t="s">
        <v>7</v>
      </c>
      <c r="E131" s="1586" t="s">
        <v>663</v>
      </c>
      <c r="F131" s="1586" t="s">
        <v>843</v>
      </c>
      <c r="G131" s="1586" t="s">
        <v>863</v>
      </c>
      <c r="H131" s="1586" t="s">
        <v>444</v>
      </c>
      <c r="I131" s="1586" t="s">
        <v>869</v>
      </c>
      <c r="J131" s="1586" t="s">
        <v>585</v>
      </c>
      <c r="K131" s="1586" t="s">
        <v>561</v>
      </c>
      <c r="L131" s="1586" t="s">
        <v>875</v>
      </c>
      <c r="M131" s="1586" t="s">
        <v>879</v>
      </c>
      <c r="N131" s="1586" t="s">
        <v>882</v>
      </c>
      <c r="O131" s="1586" t="s">
        <v>885</v>
      </c>
      <c r="P131" s="1586" t="s">
        <v>890</v>
      </c>
      <c r="Q131" s="1586" t="s">
        <v>894</v>
      </c>
      <c r="R131" s="1586" t="s">
        <v>897</v>
      </c>
      <c r="S131" s="1586" t="s">
        <v>900</v>
      </c>
    </row>
    <row r="132">
      <c r="A132" s="1608" t="s">
        <v>4</v>
      </c>
      <c r="B132" s="1589" t="s">
        <v>453</v>
      </c>
      <c r="C132" s="1589" t="s">
        <v>453</v>
      </c>
      <c r="D132" s="1589" t="s">
        <v>453</v>
      </c>
      <c r="E132" s="1589" t="s">
        <v>453</v>
      </c>
      <c r="F132" s="1590" t="s">
        <v>81</v>
      </c>
      <c r="G132" s="1590" t="s">
        <v>49</v>
      </c>
      <c r="H132" s="1590" t="s">
        <v>126</v>
      </c>
      <c r="I132" s="1589" t="s">
        <v>126</v>
      </c>
      <c r="J132" s="1590" t="s">
        <v>35</v>
      </c>
      <c r="K132" s="1590" t="s">
        <v>110</v>
      </c>
      <c r="L132" s="1590" t="s">
        <v>59</v>
      </c>
      <c r="M132" s="1590" t="s">
        <v>126</v>
      </c>
      <c r="N132" s="1590" t="s">
        <v>126</v>
      </c>
      <c r="O132" s="1590" t="s">
        <v>886</v>
      </c>
      <c r="P132" s="1590" t="s">
        <v>891</v>
      </c>
      <c r="Q132" s="1590" t="s">
        <v>28</v>
      </c>
      <c r="R132" s="1590" t="s">
        <v>898</v>
      </c>
      <c r="S132" s="1589" t="s">
        <v>59</v>
      </c>
    </row>
    <row r="133">
      <c r="A133" s="1706"/>
      <c r="B133" s="1562">
        <v>4.0</v>
      </c>
      <c r="C133" s="1562">
        <v>3.0</v>
      </c>
      <c r="D133" s="1562">
        <v>102.0</v>
      </c>
      <c r="E133" s="1707">
        <v>70004.0</v>
      </c>
      <c r="F133" s="1562" t="s">
        <v>83</v>
      </c>
      <c r="G133" s="1562" t="s">
        <v>865</v>
      </c>
      <c r="H133" s="1708">
        <v>-600000.0</v>
      </c>
      <c r="I133" s="1708">
        <v>-600000.0</v>
      </c>
      <c r="J133" s="1709">
        <v>45929.0</v>
      </c>
      <c r="K133" s="1710">
        <v>45929.84375</v>
      </c>
      <c r="L133" s="1562" t="s">
        <v>983</v>
      </c>
      <c r="M133" s="1721"/>
      <c r="N133" s="1721"/>
      <c r="O133" s="1562"/>
      <c r="P133" s="1712"/>
      <c r="Q133" s="1562"/>
      <c r="R133" s="1562"/>
      <c r="S133" s="1562" t="s">
        <v>2039</v>
      </c>
    </row>
    <row r="134">
      <c r="B134" s="1562">
        <v>5.0</v>
      </c>
      <c r="C134" s="1562">
        <v>3.0</v>
      </c>
      <c r="D134" s="1562">
        <v>102.0</v>
      </c>
      <c r="E134" s="1707">
        <v>70004.0</v>
      </c>
      <c r="F134" s="1562" t="s">
        <v>83</v>
      </c>
      <c r="G134" s="1562" t="s">
        <v>976</v>
      </c>
      <c r="H134" s="1708">
        <v>600000.0</v>
      </c>
      <c r="I134" s="1708">
        <v>0.0</v>
      </c>
      <c r="J134" s="1709">
        <v>45933.0</v>
      </c>
      <c r="K134" s="1710">
        <v>45933.416666666664</v>
      </c>
      <c r="L134" s="1562" t="s">
        <v>983</v>
      </c>
      <c r="M134" s="1721">
        <f>ABS(H134)*P134%*(1/365)</f>
        <v>24.65753425</v>
      </c>
      <c r="N134" s="1721">
        <f>ABS(H134)*P134%*(R134/365)</f>
        <v>98.63013699</v>
      </c>
      <c r="O134" s="1562" t="s">
        <v>888</v>
      </c>
      <c r="P134" s="1712">
        <v>1.5</v>
      </c>
      <c r="Q134" s="1562" t="s">
        <v>896</v>
      </c>
      <c r="R134" s="1562">
        <f>J134-J133</f>
        <v>4</v>
      </c>
      <c r="S134" s="1562" t="s">
        <v>902</v>
      </c>
    </row>
    <row r="135">
      <c r="M135" s="1633"/>
      <c r="N135" s="1633"/>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5"/>
    <col customWidth="1" min="2" max="2" width="15.63"/>
    <col customWidth="1" min="3" max="3" width="20.13"/>
    <col customWidth="1" min="4" max="4" width="30.25"/>
    <col customWidth="1" min="5" max="5" width="15.75"/>
    <col customWidth="1" min="6" max="6" width="20.38"/>
    <col customWidth="1" min="7" max="7" width="18.25"/>
    <col customWidth="1" min="8" max="8" width="20.75"/>
    <col customWidth="1" min="9" max="9" width="18.63"/>
    <col customWidth="1" min="10" max="10" width="18.25"/>
    <col customWidth="1" min="11" max="11" width="20.88"/>
    <col customWidth="1" min="12" max="12" width="16.63"/>
    <col customWidth="1" min="13" max="13" width="24.63"/>
    <col customWidth="1" min="14" max="14" width="22.38"/>
    <col customWidth="1" min="15" max="15" width="29.63"/>
    <col customWidth="1" min="16" max="16" width="36.13"/>
    <col customWidth="1" min="20" max="20" width="22.75"/>
    <col customWidth="1" min="30" max="30" width="17.88"/>
  </cols>
  <sheetData>
    <row r="1">
      <c r="A1" s="281" t="s">
        <v>2148</v>
      </c>
    </row>
    <row r="2">
      <c r="A2" s="281" t="s">
        <v>2043</v>
      </c>
      <c r="B2" s="281" t="s">
        <v>2044</v>
      </c>
    </row>
    <row r="3">
      <c r="A3" s="281" t="s">
        <v>2029</v>
      </c>
      <c r="B3" s="281" t="s">
        <v>2069</v>
      </c>
    </row>
    <row r="4">
      <c r="A4" s="22" t="s">
        <v>2173</v>
      </c>
    </row>
    <row r="6">
      <c r="A6" s="1202" t="s">
        <v>1557</v>
      </c>
    </row>
    <row r="8">
      <c r="A8" s="1694" t="s">
        <v>2170</v>
      </c>
      <c r="B8" s="1688"/>
      <c r="C8" s="1688"/>
      <c r="D8" s="1688"/>
      <c r="E8" s="1688"/>
      <c r="F8" s="1688"/>
      <c r="G8" s="1688"/>
      <c r="H8" s="1688"/>
      <c r="I8" s="1688"/>
      <c r="J8" s="1688"/>
      <c r="K8" s="1688"/>
      <c r="L8" s="1688"/>
      <c r="M8" s="1688"/>
      <c r="N8" s="1688"/>
      <c r="O8" s="1688"/>
      <c r="P8" s="1688"/>
      <c r="Q8" s="1688"/>
      <c r="R8" s="1688"/>
      <c r="S8" s="1688"/>
      <c r="T8" s="1688"/>
      <c r="U8" s="1688"/>
      <c r="V8" s="1688"/>
      <c r="W8" s="1688"/>
      <c r="X8" s="1688"/>
      <c r="Y8" s="1688"/>
      <c r="Z8" s="1688"/>
      <c r="AA8" s="1688"/>
      <c r="AB8" s="1688"/>
      <c r="AC8" s="1688"/>
      <c r="AD8" s="1688"/>
      <c r="AE8" s="1688"/>
      <c r="AF8" s="1688"/>
      <c r="AG8" s="1688"/>
      <c r="AH8" s="1688"/>
    </row>
    <row r="9">
      <c r="F9" s="1688"/>
      <c r="G9" s="1688"/>
      <c r="H9" s="1688"/>
      <c r="I9" s="1688"/>
      <c r="J9" s="1688"/>
      <c r="K9" s="1688"/>
      <c r="L9" s="1688"/>
      <c r="M9" s="1688"/>
      <c r="N9" s="1688"/>
      <c r="O9" s="1688"/>
      <c r="P9" s="1688"/>
      <c r="Q9" s="1688"/>
      <c r="R9" s="1688"/>
      <c r="S9" s="1688"/>
      <c r="T9" s="1688"/>
      <c r="U9" s="1688"/>
      <c r="V9" s="1688"/>
      <c r="W9" s="1688"/>
      <c r="X9" s="1688"/>
      <c r="Y9" s="1688"/>
      <c r="Z9" s="1688"/>
      <c r="AA9" s="1688"/>
      <c r="AB9" s="1688"/>
      <c r="AC9" s="1688"/>
      <c r="AD9" s="1688"/>
      <c r="AE9" s="1688"/>
      <c r="AF9" s="1688"/>
      <c r="AG9" s="1688"/>
      <c r="AH9" s="1688"/>
    </row>
    <row r="10">
      <c r="A10" s="22" t="s">
        <v>2171</v>
      </c>
      <c r="F10" s="1688"/>
      <c r="G10" s="1688"/>
      <c r="H10" s="1688"/>
      <c r="I10" s="1688"/>
      <c r="J10" s="1688"/>
      <c r="K10" s="1688"/>
      <c r="L10" s="1688"/>
      <c r="M10" s="1688"/>
      <c r="N10" s="1688"/>
      <c r="O10" s="1688"/>
      <c r="P10" s="1688"/>
      <c r="Q10" s="1688"/>
      <c r="R10" s="1688"/>
      <c r="S10" s="1688"/>
      <c r="T10" s="1688"/>
      <c r="U10" s="1688"/>
      <c r="V10" s="1688"/>
      <c r="W10" s="1688"/>
      <c r="X10" s="1688"/>
      <c r="Y10" s="1688"/>
      <c r="Z10" s="1688"/>
      <c r="AA10" s="1688"/>
      <c r="AB10" s="1688"/>
      <c r="AC10" s="1688"/>
      <c r="AD10" s="1688"/>
      <c r="AE10" s="1688"/>
      <c r="AF10" s="1688"/>
      <c r="AG10" s="1688"/>
      <c r="AH10" s="1688"/>
    </row>
    <row r="11">
      <c r="A11" s="1694" t="s">
        <v>2172</v>
      </c>
      <c r="B11" s="1688"/>
      <c r="C11" s="1688"/>
      <c r="D11" s="1688"/>
      <c r="E11" s="1695"/>
      <c r="F11" s="1695"/>
      <c r="G11" s="1688"/>
      <c r="H11" s="1688"/>
      <c r="I11" s="1688"/>
      <c r="J11" s="1688"/>
      <c r="K11" s="1688"/>
      <c r="L11" s="1688"/>
      <c r="M11" s="1688"/>
      <c r="N11" s="1688"/>
      <c r="O11" s="1688"/>
      <c r="P11" s="1688"/>
      <c r="Q11" s="1688"/>
      <c r="R11" s="1688"/>
      <c r="S11" s="1688"/>
      <c r="T11" s="1688"/>
      <c r="U11" s="1688"/>
      <c r="V11" s="1688"/>
      <c r="W11" s="1688"/>
      <c r="X11" s="1688"/>
      <c r="Y11" s="1688"/>
      <c r="Z11" s="1688"/>
      <c r="AA11" s="1688"/>
      <c r="AB11" s="1688"/>
      <c r="AC11" s="1688"/>
      <c r="AD11" s="1688"/>
      <c r="AE11" s="1688"/>
      <c r="AF11" s="1688"/>
      <c r="AG11" s="1688"/>
      <c r="AH11" s="1688"/>
    </row>
    <row r="12">
      <c r="A12" s="1689" t="s">
        <v>1561</v>
      </c>
      <c r="B12" s="1688"/>
      <c r="C12" s="1688"/>
      <c r="D12" s="1688"/>
      <c r="E12" s="1688"/>
      <c r="F12" s="1688"/>
      <c r="G12" s="1688"/>
      <c r="H12" s="1688"/>
      <c r="I12" s="1688"/>
      <c r="J12" s="1688"/>
      <c r="K12" s="1688"/>
      <c r="L12" s="1688"/>
      <c r="M12" s="1688"/>
      <c r="N12" s="1688"/>
      <c r="O12" s="1688"/>
      <c r="P12" s="1688"/>
      <c r="Q12" s="1688"/>
      <c r="R12" s="1688"/>
      <c r="S12" s="1688"/>
      <c r="T12" s="1688"/>
      <c r="U12" s="1688"/>
      <c r="V12" s="1688"/>
      <c r="W12" s="1688"/>
      <c r="X12" s="1688"/>
      <c r="Y12" s="1688"/>
      <c r="Z12" s="1688"/>
      <c r="AA12" s="1688"/>
      <c r="AB12" s="1688"/>
      <c r="AC12" s="1688"/>
      <c r="AD12" s="1688"/>
      <c r="AE12" s="1688"/>
      <c r="AF12" s="1688"/>
      <c r="AG12" s="1688"/>
      <c r="AH12" s="1688"/>
    </row>
    <row r="13">
      <c r="A13" s="281"/>
    </row>
    <row r="14">
      <c r="A14" s="1647">
        <v>45726.0</v>
      </c>
      <c r="B14" s="281" t="s">
        <v>2041</v>
      </c>
    </row>
    <row r="15">
      <c r="A15" s="1515" t="s">
        <v>2042</v>
      </c>
    </row>
    <row r="16">
      <c r="A16" s="1722" t="s">
        <v>3</v>
      </c>
      <c r="B16" s="1568" t="s">
        <v>663</v>
      </c>
      <c r="C16" s="1568" t="s">
        <v>583</v>
      </c>
      <c r="D16" s="1568" t="s">
        <v>668</v>
      </c>
      <c r="E16" s="1568" t="s">
        <v>7</v>
      </c>
      <c r="F16" s="1569" t="s">
        <v>564</v>
      </c>
      <c r="G16" s="1569" t="s">
        <v>570</v>
      </c>
      <c r="H16" s="1568" t="s">
        <v>675</v>
      </c>
      <c r="I16" s="1568" t="s">
        <v>678</v>
      </c>
      <c r="J16" s="1568" t="s">
        <v>680</v>
      </c>
      <c r="K16" s="1568" t="s">
        <v>442</v>
      </c>
      <c r="L16" s="1568" t="s">
        <v>684</v>
      </c>
      <c r="M16" s="1568" t="s">
        <v>534</v>
      </c>
      <c r="N16" s="1568" t="s">
        <v>609</v>
      </c>
      <c r="O16" s="1568" t="s">
        <v>613</v>
      </c>
      <c r="P16" s="1568" t="s">
        <v>614</v>
      </c>
      <c r="Q16" s="1568" t="s">
        <v>620</v>
      </c>
      <c r="R16" s="1568" t="s">
        <v>624</v>
      </c>
      <c r="S16" s="1568" t="s">
        <v>636</v>
      </c>
      <c r="T16" s="1568" t="s">
        <v>697</v>
      </c>
      <c r="U16" s="1568" t="s">
        <v>644</v>
      </c>
      <c r="V16" s="1569" t="s">
        <v>700</v>
      </c>
      <c r="W16" s="1569" t="s">
        <v>703</v>
      </c>
      <c r="X16" s="1568" t="s">
        <v>548</v>
      </c>
      <c r="Y16" s="1570" t="s">
        <v>640</v>
      </c>
      <c r="Z16" s="1570" t="s">
        <v>426</v>
      </c>
      <c r="AA16" s="281" t="s">
        <v>452</v>
      </c>
      <c r="AB16" s="1518"/>
      <c r="AC16" s="1518"/>
      <c r="AD16" s="1518"/>
      <c r="AE16" s="1518"/>
      <c r="AF16" s="1518"/>
      <c r="AG16" s="1518"/>
      <c r="AH16" s="1518"/>
    </row>
    <row r="17">
      <c r="A17" s="1723" t="s">
        <v>4</v>
      </c>
      <c r="B17" s="1572" t="s">
        <v>453</v>
      </c>
      <c r="C17" s="1573" t="s">
        <v>110</v>
      </c>
      <c r="D17" s="1573" t="s">
        <v>59</v>
      </c>
      <c r="E17" s="1572" t="s">
        <v>453</v>
      </c>
      <c r="F17" s="1574" t="s">
        <v>565</v>
      </c>
      <c r="G17" s="1575" t="s">
        <v>453</v>
      </c>
      <c r="H17" s="1573" t="s">
        <v>126</v>
      </c>
      <c r="I17" s="1573" t="s">
        <v>35</v>
      </c>
      <c r="J17" s="1573" t="s">
        <v>35</v>
      </c>
      <c r="K17" s="1573" t="s">
        <v>126</v>
      </c>
      <c r="L17" s="1573" t="s">
        <v>126</v>
      </c>
      <c r="M17" s="1573" t="s">
        <v>81</v>
      </c>
      <c r="N17" s="1573" t="s">
        <v>59</v>
      </c>
      <c r="O17" s="1573" t="s">
        <v>28</v>
      </c>
      <c r="P17" s="1573" t="s">
        <v>71</v>
      </c>
      <c r="Q17" s="1573" t="s">
        <v>59</v>
      </c>
      <c r="R17" s="1573" t="s">
        <v>71</v>
      </c>
      <c r="S17" s="1573" t="s">
        <v>59</v>
      </c>
      <c r="T17" s="1573" t="s">
        <v>71</v>
      </c>
      <c r="U17" s="1573" t="s">
        <v>8</v>
      </c>
      <c r="V17" s="1574" t="s">
        <v>91</v>
      </c>
      <c r="W17" s="1574" t="s">
        <v>91</v>
      </c>
      <c r="X17" s="1573" t="s">
        <v>59</v>
      </c>
      <c r="Y17" s="1576" t="s">
        <v>453</v>
      </c>
      <c r="Z17" s="1577" t="s">
        <v>126</v>
      </c>
      <c r="AA17" s="22" t="s">
        <v>453</v>
      </c>
      <c r="AB17" s="512"/>
      <c r="AC17" s="512"/>
      <c r="AD17" s="512"/>
      <c r="AE17" s="512"/>
      <c r="AF17" s="512"/>
      <c r="AG17" s="512"/>
      <c r="AH17" s="512"/>
    </row>
    <row r="18">
      <c r="A18" s="1528"/>
      <c r="B18" s="1578">
        <v>70004.0</v>
      </c>
      <c r="C18" s="1595">
        <v>45924.416666666664</v>
      </c>
      <c r="D18" s="1539" t="s">
        <v>154</v>
      </c>
      <c r="E18" s="1539">
        <v>102.0</v>
      </c>
      <c r="F18" s="1580" t="s">
        <v>2151</v>
      </c>
      <c r="G18" s="1580">
        <v>20004.0</v>
      </c>
      <c r="H18" s="1549">
        <v>3.0E7</v>
      </c>
      <c r="I18" s="1581">
        <v>45926.0</v>
      </c>
      <c r="J18" s="1581">
        <v>45933.0</v>
      </c>
      <c r="K18" s="1549">
        <v>3.0E7</v>
      </c>
      <c r="L18" s="1659">
        <v>3.001150684931507E7</v>
      </c>
      <c r="M18" s="1582" t="s">
        <v>83</v>
      </c>
      <c r="N18" s="1582" t="str">
        <f>CONCAT(Q18,B18)</f>
        <v>FIX70004</v>
      </c>
      <c r="O18" s="1582" t="s">
        <v>131</v>
      </c>
      <c r="P18" s="1539">
        <v>2.0</v>
      </c>
      <c r="Q18" s="1582" t="s">
        <v>693</v>
      </c>
      <c r="R18" s="1582" t="str">
        <f>""</f>
        <v/>
      </c>
      <c r="S18" s="1582" t="s">
        <v>79</v>
      </c>
      <c r="T18" s="1539">
        <v>2.0</v>
      </c>
      <c r="U18" s="1539">
        <v>7.0</v>
      </c>
      <c r="V18" s="1582" t="b">
        <v>1</v>
      </c>
      <c r="W18" s="1582" t="b">
        <v>0</v>
      </c>
      <c r="X18" s="1582" t="s">
        <v>1003</v>
      </c>
      <c r="Y18" s="1539"/>
      <c r="Z18" s="1539">
        <v>0.0</v>
      </c>
      <c r="AB18" s="1529"/>
      <c r="AC18" s="1529"/>
      <c r="AD18" s="1529"/>
      <c r="AE18" s="1529"/>
      <c r="AF18" s="1529"/>
      <c r="AG18" s="1529"/>
      <c r="AH18" s="1529"/>
    </row>
    <row r="19">
      <c r="A19" s="1270"/>
    </row>
    <row r="20">
      <c r="A20" s="1270"/>
    </row>
    <row r="21">
      <c r="A21" s="1617" t="s">
        <v>2069</v>
      </c>
      <c r="B21" s="1617" t="s">
        <v>2029</v>
      </c>
    </row>
    <row r="22">
      <c r="A22" s="1515" t="s">
        <v>2174</v>
      </c>
    </row>
    <row r="23">
      <c r="A23" s="1724" t="s">
        <v>3</v>
      </c>
      <c r="B23" s="1568" t="s">
        <v>663</v>
      </c>
      <c r="C23" s="1568" t="s">
        <v>583</v>
      </c>
      <c r="D23" s="1568" t="s">
        <v>668</v>
      </c>
      <c r="E23" s="1568" t="s">
        <v>7</v>
      </c>
      <c r="F23" s="1569" t="s">
        <v>564</v>
      </c>
      <c r="G23" s="1569" t="s">
        <v>570</v>
      </c>
      <c r="H23" s="1568" t="s">
        <v>675</v>
      </c>
      <c r="I23" s="1568" t="s">
        <v>678</v>
      </c>
      <c r="J23" s="1568" t="s">
        <v>680</v>
      </c>
      <c r="K23" s="1568" t="s">
        <v>442</v>
      </c>
      <c r="L23" s="1568" t="s">
        <v>684</v>
      </c>
      <c r="M23" s="1568" t="s">
        <v>534</v>
      </c>
      <c r="N23" s="1568" t="s">
        <v>609</v>
      </c>
      <c r="O23" s="1568" t="s">
        <v>613</v>
      </c>
      <c r="P23" s="1568" t="s">
        <v>614</v>
      </c>
      <c r="Q23" s="1568" t="s">
        <v>620</v>
      </c>
      <c r="R23" s="1568" t="s">
        <v>624</v>
      </c>
      <c r="S23" s="1568" t="s">
        <v>636</v>
      </c>
      <c r="T23" s="1568" t="s">
        <v>697</v>
      </c>
      <c r="U23" s="1568" t="s">
        <v>644</v>
      </c>
      <c r="V23" s="1569" t="s">
        <v>700</v>
      </c>
      <c r="W23" s="1569" t="s">
        <v>703</v>
      </c>
      <c r="X23" s="1568" t="s">
        <v>548</v>
      </c>
      <c r="Y23" s="1570" t="s">
        <v>640</v>
      </c>
      <c r="Z23" s="1570" t="s">
        <v>426</v>
      </c>
      <c r="AA23" s="518" t="s">
        <v>452</v>
      </c>
      <c r="AB23" s="1518"/>
      <c r="AC23" s="1518"/>
      <c r="AD23" s="1518"/>
      <c r="AE23" s="1518"/>
      <c r="AF23" s="1518"/>
      <c r="AG23" s="1518"/>
      <c r="AH23" s="1518"/>
    </row>
    <row r="24">
      <c r="A24" s="1725" t="s">
        <v>4</v>
      </c>
      <c r="B24" s="1572" t="s">
        <v>453</v>
      </c>
      <c r="C24" s="1573" t="s">
        <v>110</v>
      </c>
      <c r="D24" s="1573" t="s">
        <v>59</v>
      </c>
      <c r="E24" s="1572" t="s">
        <v>453</v>
      </c>
      <c r="F24" s="1574" t="s">
        <v>565</v>
      </c>
      <c r="G24" s="1575" t="s">
        <v>453</v>
      </c>
      <c r="H24" s="1573" t="s">
        <v>126</v>
      </c>
      <c r="I24" s="1573" t="s">
        <v>35</v>
      </c>
      <c r="J24" s="1573" t="s">
        <v>35</v>
      </c>
      <c r="K24" s="1573" t="s">
        <v>126</v>
      </c>
      <c r="L24" s="1573" t="s">
        <v>126</v>
      </c>
      <c r="M24" s="1573" t="s">
        <v>81</v>
      </c>
      <c r="N24" s="1573" t="s">
        <v>59</v>
      </c>
      <c r="O24" s="1573" t="s">
        <v>28</v>
      </c>
      <c r="P24" s="1573" t="s">
        <v>71</v>
      </c>
      <c r="Q24" s="1573" t="s">
        <v>59</v>
      </c>
      <c r="R24" s="1573" t="s">
        <v>71</v>
      </c>
      <c r="S24" s="1573" t="s">
        <v>59</v>
      </c>
      <c r="T24" s="1573" t="s">
        <v>71</v>
      </c>
      <c r="U24" s="1573" t="s">
        <v>8</v>
      </c>
      <c r="V24" s="1574" t="s">
        <v>91</v>
      </c>
      <c r="W24" s="1574" t="s">
        <v>91</v>
      </c>
      <c r="X24" s="1573" t="s">
        <v>59</v>
      </c>
      <c r="Y24" s="1576" t="s">
        <v>453</v>
      </c>
      <c r="Z24" s="1577" t="s">
        <v>126</v>
      </c>
      <c r="AA24" s="1665" t="s">
        <v>453</v>
      </c>
      <c r="AB24" s="512"/>
      <c r="AC24" s="512"/>
      <c r="AD24" s="512"/>
      <c r="AE24" s="512"/>
      <c r="AF24" s="512"/>
      <c r="AG24" s="512"/>
      <c r="AH24" s="512"/>
    </row>
    <row r="25">
      <c r="A25" s="1528"/>
      <c r="B25" s="1578">
        <v>70004.0</v>
      </c>
      <c r="C25" s="1595">
        <v>45924.416666666664</v>
      </c>
      <c r="D25" s="1539" t="s">
        <v>154</v>
      </c>
      <c r="E25" s="1539">
        <v>102.0</v>
      </c>
      <c r="F25" s="1580" t="s">
        <v>2151</v>
      </c>
      <c r="G25" s="1580">
        <v>20004.0</v>
      </c>
      <c r="H25" s="1549">
        <v>3.0E7</v>
      </c>
      <c r="I25" s="1581">
        <v>45926.0</v>
      </c>
      <c r="J25" s="1581">
        <v>45933.0</v>
      </c>
      <c r="K25" s="1549">
        <v>3.0E7</v>
      </c>
      <c r="L25" s="1659">
        <v>3.001150684931507E7</v>
      </c>
      <c r="M25" s="1582" t="s">
        <v>83</v>
      </c>
      <c r="N25" s="1582" t="str">
        <f>CONCAT(Q25,B25)</f>
        <v>FIX70004</v>
      </c>
      <c r="O25" s="1582" t="s">
        <v>131</v>
      </c>
      <c r="P25" s="1539">
        <v>2.0</v>
      </c>
      <c r="Q25" s="1582" t="s">
        <v>693</v>
      </c>
      <c r="R25" s="1582" t="str">
        <f>""</f>
        <v/>
      </c>
      <c r="S25" s="1582" t="s">
        <v>79</v>
      </c>
      <c r="T25" s="1539">
        <v>2.0</v>
      </c>
      <c r="U25" s="1539">
        <v>7.0</v>
      </c>
      <c r="V25" s="1582" t="b">
        <v>1</v>
      </c>
      <c r="W25" s="1582" t="b">
        <v>0</v>
      </c>
      <c r="X25" s="1582" t="s">
        <v>1003</v>
      </c>
      <c r="Y25" s="1539"/>
      <c r="Z25" s="1539">
        <v>0.0</v>
      </c>
      <c r="AA25" s="542" t="str">
        <f>Repo_2_V4_Oct25!AB2</f>
        <v/>
      </c>
      <c r="AB25" s="1529"/>
      <c r="AC25" s="1529"/>
      <c r="AD25" s="1529"/>
      <c r="AE25" s="1529"/>
      <c r="AF25" s="1529"/>
      <c r="AG25" s="1529"/>
      <c r="AH25" s="1529"/>
    </row>
    <row r="26">
      <c r="A26" s="1515"/>
    </row>
    <row r="27">
      <c r="A27" s="1617" t="s">
        <v>2069</v>
      </c>
      <c r="B27" s="1617" t="s">
        <v>2029</v>
      </c>
    </row>
    <row r="28">
      <c r="A28" s="1515" t="s">
        <v>967</v>
      </c>
    </row>
    <row r="29" ht="15.0" customHeight="1">
      <c r="A29" s="1585" t="s">
        <v>3</v>
      </c>
      <c r="B29" s="1586" t="s">
        <v>732</v>
      </c>
      <c r="C29" s="1586" t="s">
        <v>514</v>
      </c>
      <c r="D29" s="1586" t="s">
        <v>556</v>
      </c>
      <c r="E29" s="1586" t="s">
        <v>7</v>
      </c>
      <c r="F29" s="1586" t="s">
        <v>668</v>
      </c>
      <c r="G29" s="1570" t="s">
        <v>583</v>
      </c>
      <c r="H29" s="1570" t="s">
        <v>728</v>
      </c>
      <c r="I29" s="1570" t="s">
        <v>525</v>
      </c>
      <c r="J29" s="1570" t="s">
        <v>534</v>
      </c>
      <c r="K29" s="1586" t="s">
        <v>675</v>
      </c>
      <c r="L29" s="1586" t="s">
        <v>425</v>
      </c>
      <c r="M29" s="1545" t="s">
        <v>423</v>
      </c>
      <c r="N29" s="1586" t="s">
        <v>426</v>
      </c>
      <c r="O29" s="1586" t="s">
        <v>427</v>
      </c>
      <c r="P29" s="1586" t="s">
        <v>749</v>
      </c>
      <c r="Q29" s="1586" t="s">
        <v>751</v>
      </c>
      <c r="R29" s="1570" t="s">
        <v>753</v>
      </c>
      <c r="S29" s="1586" t="s">
        <v>432</v>
      </c>
      <c r="T29" s="1586" t="s">
        <v>755</v>
      </c>
      <c r="U29" s="1570" t="s">
        <v>551</v>
      </c>
      <c r="V29" s="1570" t="s">
        <v>530</v>
      </c>
      <c r="W29" s="1570" t="s">
        <v>528</v>
      </c>
      <c r="X29" s="1586" t="s">
        <v>532</v>
      </c>
      <c r="Y29" s="1586" t="s">
        <v>526</v>
      </c>
      <c r="Z29" s="1586" t="s">
        <v>533</v>
      </c>
      <c r="AA29" s="1570" t="s">
        <v>538</v>
      </c>
      <c r="AB29" s="1570" t="s">
        <v>542</v>
      </c>
      <c r="AC29" s="1570" t="s">
        <v>548</v>
      </c>
      <c r="AD29" s="1586" t="s">
        <v>761</v>
      </c>
      <c r="AE29" s="1587" t="s">
        <v>763</v>
      </c>
      <c r="AF29" s="1636"/>
      <c r="AG29" s="1636"/>
      <c r="AH29" s="1636"/>
    </row>
    <row r="30" ht="15.0" customHeight="1">
      <c r="A30" s="1585" t="s">
        <v>4</v>
      </c>
      <c r="B30" s="1589" t="s">
        <v>453</v>
      </c>
      <c r="C30" s="1577" t="s">
        <v>28</v>
      </c>
      <c r="D30" s="1589" t="s">
        <v>453</v>
      </c>
      <c r="E30" s="1589" t="s">
        <v>453</v>
      </c>
      <c r="F30" s="1590" t="s">
        <v>28</v>
      </c>
      <c r="G30" s="1576" t="s">
        <v>35</v>
      </c>
      <c r="H30" s="1577" t="s">
        <v>35</v>
      </c>
      <c r="I30" s="1577" t="s">
        <v>35</v>
      </c>
      <c r="J30" s="1577" t="s">
        <v>81</v>
      </c>
      <c r="K30" s="1590" t="s">
        <v>126</v>
      </c>
      <c r="L30" s="1590" t="s">
        <v>179</v>
      </c>
      <c r="M30" s="1522" t="s">
        <v>179</v>
      </c>
      <c r="N30" s="1590" t="s">
        <v>126</v>
      </c>
      <c r="O30" s="1590" t="s">
        <v>126</v>
      </c>
      <c r="P30" s="1590" t="s">
        <v>28</v>
      </c>
      <c r="Q30" s="1590" t="s">
        <v>126</v>
      </c>
      <c r="R30" s="1577" t="s">
        <v>126</v>
      </c>
      <c r="S30" s="1590" t="s">
        <v>126</v>
      </c>
      <c r="T30" s="1590" t="s">
        <v>35</v>
      </c>
      <c r="U30" s="1577" t="s">
        <v>28</v>
      </c>
      <c r="V30" s="1577" t="s">
        <v>59</v>
      </c>
      <c r="W30" s="1577" t="s">
        <v>71</v>
      </c>
      <c r="X30" s="1590" t="s">
        <v>59</v>
      </c>
      <c r="Y30" s="1590" t="s">
        <v>71</v>
      </c>
      <c r="Z30" s="1590" t="s">
        <v>59</v>
      </c>
      <c r="AA30" s="1577" t="s">
        <v>539</v>
      </c>
      <c r="AB30" s="1577" t="s">
        <v>539</v>
      </c>
      <c r="AC30" s="1577" t="s">
        <v>59</v>
      </c>
      <c r="AD30" s="1590" t="s">
        <v>110</v>
      </c>
      <c r="AE30" s="1591" t="s">
        <v>35</v>
      </c>
      <c r="AF30" s="760"/>
      <c r="AG30" s="760"/>
      <c r="AH30" s="760"/>
    </row>
    <row r="31" ht="15.0" customHeight="1">
      <c r="A31" s="1682"/>
      <c r="B31" s="1578">
        <v>70004.0</v>
      </c>
      <c r="C31" s="1677" t="s">
        <v>1377</v>
      </c>
      <c r="D31" s="1677">
        <v>402.0</v>
      </c>
      <c r="E31" s="1539">
        <v>102.0</v>
      </c>
      <c r="F31" s="1539" t="s">
        <v>670</v>
      </c>
      <c r="G31" s="1596">
        <v>45924.0</v>
      </c>
      <c r="H31" s="1596">
        <v>45926.0</v>
      </c>
      <c r="I31" s="1596">
        <v>45933.0</v>
      </c>
      <c r="J31" s="1683" t="s">
        <v>83</v>
      </c>
      <c r="K31" s="1684">
        <v>3.0E7</v>
      </c>
      <c r="L31" s="1685">
        <v>100.1</v>
      </c>
      <c r="M31" s="1685">
        <v>100.257613</v>
      </c>
      <c r="N31" s="1606">
        <f>(K31*(Y31/100))*(DAYS(AE31,T31)/365)</f>
        <v>377457.5342</v>
      </c>
      <c r="O31" s="1685">
        <v>100.1</v>
      </c>
      <c r="P31" s="1677" t="s">
        <v>108</v>
      </c>
      <c r="Q31" s="1659">
        <f>(M31/100)*K31</f>
        <v>30077283.9</v>
      </c>
      <c r="R31" s="1593">
        <f>(L31/100)*K31</f>
        <v>30030000</v>
      </c>
      <c r="S31" s="1593">
        <f>if(P31="AMC","",(O31/100)*K31)</f>
        <v>30030000</v>
      </c>
      <c r="T31" s="1595">
        <v>45783.0</v>
      </c>
      <c r="U31" s="1539" t="s">
        <v>131</v>
      </c>
      <c r="V31" s="1539" t="s">
        <v>136</v>
      </c>
      <c r="W31" s="1539">
        <v>0.0</v>
      </c>
      <c r="X31" s="1539" t="s">
        <v>76</v>
      </c>
      <c r="Y31" s="1539">
        <v>2.58</v>
      </c>
      <c r="Z31" s="1525" t="s">
        <v>79</v>
      </c>
      <c r="AA31" s="1539" t="s">
        <v>1013</v>
      </c>
      <c r="AB31" s="1539" t="s">
        <v>1014</v>
      </c>
      <c r="AC31" s="1582" t="s">
        <v>1003</v>
      </c>
      <c r="AD31" s="1595">
        <v>45961.708333333336</v>
      </c>
      <c r="AE31" s="1596">
        <v>45961.0</v>
      </c>
      <c r="AF31" s="1529"/>
      <c r="AG31" s="1529"/>
      <c r="AH31" s="1529"/>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5"/>
    <col customWidth="1" min="2" max="2" width="15.63"/>
    <col customWidth="1" min="3" max="3" width="26.5"/>
    <col customWidth="1" min="4" max="4" width="30.25"/>
    <col customWidth="1" min="5" max="5" width="15.75"/>
    <col customWidth="1" min="6" max="6" width="20.38"/>
    <col customWidth="1" min="7" max="7" width="18.25"/>
    <col customWidth="1" min="8" max="8" width="29.88"/>
    <col customWidth="1" min="9" max="9" width="18.63"/>
    <col customWidth="1" min="10" max="10" width="18.25"/>
    <col customWidth="1" min="11" max="11" width="25.63"/>
    <col customWidth="1" min="12" max="12" width="16.63"/>
    <col customWidth="1" min="13" max="13" width="24.63"/>
    <col customWidth="1" min="14" max="14" width="22.38"/>
    <col customWidth="1" min="15" max="15" width="29.63"/>
    <col customWidth="1" min="16" max="16" width="36.13"/>
    <col customWidth="1" min="20" max="20" width="22.75"/>
    <col customWidth="1" min="30" max="30" width="17.88"/>
  </cols>
  <sheetData>
    <row r="1">
      <c r="A1" s="281"/>
    </row>
    <row r="2">
      <c r="A2" s="281" t="s">
        <v>2071</v>
      </c>
      <c r="B2" s="281" t="s">
        <v>2072</v>
      </c>
      <c r="AC2" s="22" t="s">
        <v>670</v>
      </c>
    </row>
    <row r="3">
      <c r="A3" s="281" t="s">
        <v>2029</v>
      </c>
      <c r="B3" s="281" t="s">
        <v>2073</v>
      </c>
    </row>
    <row r="4">
      <c r="A4" s="22" t="s">
        <v>2175</v>
      </c>
    </row>
    <row r="6">
      <c r="A6" s="1202" t="s">
        <v>1128</v>
      </c>
    </row>
    <row r="8">
      <c r="A8" s="22" t="s">
        <v>1564</v>
      </c>
    </row>
    <row r="9">
      <c r="A9" s="22" t="s">
        <v>2176</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1131</v>
      </c>
      <c r="C13" s="1525">
        <v>102.0</v>
      </c>
      <c r="D13" s="1525" t="s">
        <v>2047</v>
      </c>
      <c r="E13" s="1525" t="s">
        <v>1133</v>
      </c>
      <c r="F13" s="1525" t="s">
        <v>20</v>
      </c>
      <c r="G13" s="1525" t="str">
        <f>"004"</f>
        <v>004</v>
      </c>
      <c r="H13" s="1525" t="s">
        <v>1135</v>
      </c>
      <c r="I13" s="1525" t="s">
        <v>1136</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row>
    <row r="19">
      <c r="A19" s="1676"/>
      <c r="B19" s="1677" t="s">
        <v>1370</v>
      </c>
      <c r="C19" s="1677" t="s">
        <v>1371</v>
      </c>
      <c r="D19" s="1677">
        <v>1.0</v>
      </c>
      <c r="E19" s="1677">
        <v>176015.0</v>
      </c>
      <c r="F19" s="1677" t="s">
        <v>65</v>
      </c>
      <c r="G19" s="1678">
        <v>40606.0</v>
      </c>
      <c r="H19" s="1678">
        <v>58974.0</v>
      </c>
      <c r="I19" s="1677">
        <v>4.85</v>
      </c>
      <c r="J19" s="1541" t="str">
        <f t="shared" ref="J19:K19" si="1">" "</f>
        <v> </v>
      </c>
      <c r="K19" s="1541" t="str">
        <f t="shared" si="1"/>
        <v> </v>
      </c>
      <c r="L19" s="1525" t="s">
        <v>76</v>
      </c>
      <c r="M19" s="1525" t="s">
        <v>79</v>
      </c>
      <c r="N19" s="1677" t="s">
        <v>83</v>
      </c>
      <c r="O19" s="1677" t="s">
        <v>86</v>
      </c>
      <c r="P19" s="1539" t="s">
        <v>89</v>
      </c>
      <c r="Q19" s="1539" t="s">
        <v>1013</v>
      </c>
      <c r="R19" s="1539" t="s">
        <v>1014</v>
      </c>
      <c r="S19" s="1542" t="b">
        <v>1</v>
      </c>
      <c r="T19" s="1679" t="b">
        <v>1</v>
      </c>
      <c r="U19" s="1680" t="s">
        <v>143</v>
      </c>
      <c r="V19" s="1726">
        <v>45917.458333333336</v>
      </c>
      <c r="W19" s="1539" t="s">
        <v>131</v>
      </c>
      <c r="X19" s="1529"/>
      <c r="Y19" s="1529"/>
      <c r="Z19" s="1529"/>
      <c r="AA19" s="1529"/>
      <c r="AB19" s="1529"/>
      <c r="AC19" s="1529"/>
      <c r="AD19" s="1529"/>
      <c r="AE19" s="1529"/>
      <c r="AF19" s="1529"/>
      <c r="AG19" s="1529"/>
      <c r="AH19" s="1529"/>
    </row>
    <row r="20">
      <c r="A20" s="60"/>
      <c r="B20" s="60"/>
    </row>
    <row r="21">
      <c r="A21" s="60"/>
      <c r="B21" s="60"/>
    </row>
    <row r="22">
      <c r="A22" s="1515" t="s">
        <v>965</v>
      </c>
      <c r="B22" s="1247"/>
    </row>
    <row r="23">
      <c r="A23" s="1552" t="s">
        <v>3</v>
      </c>
      <c r="B23" s="1553" t="s">
        <v>564</v>
      </c>
      <c r="C23" s="1553" t="s">
        <v>7</v>
      </c>
      <c r="D23" s="1553" t="s">
        <v>570</v>
      </c>
      <c r="E23" s="1553" t="s">
        <v>572</v>
      </c>
      <c r="F23" s="1553" t="s">
        <v>575</v>
      </c>
      <c r="G23" s="1553" t="s">
        <v>579</v>
      </c>
      <c r="H23" s="1553" t="s">
        <v>583</v>
      </c>
      <c r="I23" s="1554" t="s">
        <v>585</v>
      </c>
      <c r="J23" s="1553" t="s">
        <v>525</v>
      </c>
      <c r="K23" s="1553" t="s">
        <v>589</v>
      </c>
      <c r="L23" s="1553" t="s">
        <v>592</v>
      </c>
      <c r="M23" s="1553" t="s">
        <v>595</v>
      </c>
      <c r="N23" s="1553" t="s">
        <v>597</v>
      </c>
      <c r="O23" s="1553" t="s">
        <v>598</v>
      </c>
      <c r="P23" s="1555" t="s">
        <v>600</v>
      </c>
      <c r="Q23" s="65"/>
      <c r="R23" s="65"/>
      <c r="S23" s="65"/>
      <c r="T23" s="65"/>
      <c r="U23" s="65"/>
      <c r="V23" s="65"/>
      <c r="W23" s="65"/>
      <c r="X23" s="65"/>
      <c r="Y23" s="65"/>
      <c r="Z23" s="65"/>
      <c r="AA23" s="65"/>
      <c r="AB23" s="65"/>
      <c r="AC23" s="65"/>
      <c r="AD23" s="65"/>
      <c r="AE23" s="65"/>
      <c r="AF23" s="65"/>
      <c r="AG23" s="65"/>
      <c r="AH23" s="65"/>
    </row>
    <row r="24">
      <c r="A24" s="1556" t="s">
        <v>4</v>
      </c>
      <c r="B24" s="1557" t="s">
        <v>565</v>
      </c>
      <c r="C24" s="1558" t="s">
        <v>453</v>
      </c>
      <c r="D24" s="1558" t="s">
        <v>453</v>
      </c>
      <c r="E24" s="1557" t="s">
        <v>28</v>
      </c>
      <c r="F24" s="1557" t="s">
        <v>576</v>
      </c>
      <c r="G24" s="1557" t="s">
        <v>580</v>
      </c>
      <c r="H24" s="1557" t="s">
        <v>35</v>
      </c>
      <c r="I24" s="1559" t="s">
        <v>35</v>
      </c>
      <c r="J24" s="1557" t="s">
        <v>35</v>
      </c>
      <c r="K24" s="1557" t="s">
        <v>590</v>
      </c>
      <c r="L24" s="1558" t="s">
        <v>453</v>
      </c>
      <c r="M24" s="1557" t="s">
        <v>81</v>
      </c>
      <c r="N24" s="1557" t="s">
        <v>110</v>
      </c>
      <c r="O24" s="1557" t="s">
        <v>110</v>
      </c>
      <c r="P24" s="1560" t="s">
        <v>59</v>
      </c>
    </row>
    <row r="25">
      <c r="A25" s="1202"/>
      <c r="B25" s="1561" t="s">
        <v>2151</v>
      </c>
      <c r="C25" s="1562">
        <v>102.0</v>
      </c>
      <c r="D25" s="1561">
        <v>20004.0</v>
      </c>
      <c r="E25" s="1563" t="s">
        <v>574</v>
      </c>
      <c r="F25" s="1563" t="s">
        <v>578</v>
      </c>
      <c r="G25" s="1563" t="s">
        <v>582</v>
      </c>
      <c r="H25" s="1564">
        <v>45823.0</v>
      </c>
      <c r="I25" s="1564">
        <v>45839.0</v>
      </c>
      <c r="J25" s="1564">
        <v>46203.0</v>
      </c>
      <c r="K25" s="1563">
        <v>0.0</v>
      </c>
      <c r="L25" s="1563" t="str">
        <f>" "</f>
        <v> </v>
      </c>
      <c r="M25" s="1563" t="s">
        <v>83</v>
      </c>
      <c r="N25" s="1565">
        <v>45717.4375</v>
      </c>
      <c r="O25" s="1565">
        <v>45741.78125</v>
      </c>
      <c r="P25" s="1566" t="s">
        <v>143</v>
      </c>
    </row>
    <row r="26">
      <c r="A26" s="1202"/>
      <c r="B26" s="1247"/>
    </row>
    <row r="27">
      <c r="A27" s="1202"/>
      <c r="B27" s="1247"/>
    </row>
    <row r="28">
      <c r="A28" s="1202" t="s">
        <v>1137</v>
      </c>
      <c r="B28" s="1247"/>
    </row>
    <row r="29">
      <c r="A29" s="60"/>
      <c r="B29" s="285"/>
    </row>
    <row r="30">
      <c r="A30" s="22" t="s">
        <v>2125</v>
      </c>
      <c r="B30" s="60"/>
    </row>
    <row r="31">
      <c r="A31" s="60"/>
      <c r="B31" s="1243"/>
    </row>
    <row r="32">
      <c r="A32" s="1248" t="s">
        <v>2177</v>
      </c>
      <c r="B32" s="1243"/>
      <c r="E32" s="579">
        <f>20000000*0.0195*7/365</f>
        <v>7479.452055</v>
      </c>
    </row>
    <row r="33">
      <c r="A33" s="1248" t="s">
        <v>2178</v>
      </c>
      <c r="B33" s="1243"/>
      <c r="E33" s="579">
        <f>20000000+E32</f>
        <v>20007479.45</v>
      </c>
    </row>
    <row r="34">
      <c r="A34" s="1515"/>
      <c r="B34" s="1243"/>
    </row>
    <row r="35">
      <c r="A35" s="1515" t="s">
        <v>2034</v>
      </c>
      <c r="B35" s="1243"/>
    </row>
    <row r="36">
      <c r="A36" s="1567" t="s">
        <v>3</v>
      </c>
      <c r="B36" s="1568" t="s">
        <v>663</v>
      </c>
      <c r="C36" s="1568" t="s">
        <v>583</v>
      </c>
      <c r="D36" s="1568" t="s">
        <v>668</v>
      </c>
      <c r="E36" s="1568" t="s">
        <v>7</v>
      </c>
      <c r="F36" s="1569" t="s">
        <v>564</v>
      </c>
      <c r="G36" s="1569" t="s">
        <v>570</v>
      </c>
      <c r="H36" s="1568" t="s">
        <v>675</v>
      </c>
      <c r="I36" s="1568" t="s">
        <v>678</v>
      </c>
      <c r="J36" s="1568" t="s">
        <v>680</v>
      </c>
      <c r="K36" s="1568" t="s">
        <v>442</v>
      </c>
      <c r="L36" s="1568" t="s">
        <v>684</v>
      </c>
      <c r="M36" s="1568" t="s">
        <v>534</v>
      </c>
      <c r="N36" s="1568" t="s">
        <v>609</v>
      </c>
      <c r="O36" s="1568" t="s">
        <v>613</v>
      </c>
      <c r="P36" s="1568" t="s">
        <v>614</v>
      </c>
      <c r="Q36" s="1568" t="s">
        <v>620</v>
      </c>
      <c r="R36" s="1568" t="s">
        <v>624</v>
      </c>
      <c r="S36" s="1568" t="s">
        <v>636</v>
      </c>
      <c r="T36" s="1568" t="s">
        <v>697</v>
      </c>
      <c r="U36" s="1568" t="s">
        <v>644</v>
      </c>
      <c r="V36" s="1569" t="s">
        <v>700</v>
      </c>
      <c r="W36" s="1569" t="s">
        <v>703</v>
      </c>
      <c r="X36" s="1568" t="s">
        <v>548</v>
      </c>
      <c r="Y36" s="1570" t="s">
        <v>640</v>
      </c>
      <c r="Z36" s="1570" t="s">
        <v>426</v>
      </c>
      <c r="AA36" s="1587" t="s">
        <v>452</v>
      </c>
      <c r="AB36" s="1518"/>
      <c r="AC36" s="1518"/>
      <c r="AD36" s="1518"/>
      <c r="AE36" s="1518"/>
      <c r="AF36" s="1518"/>
      <c r="AG36" s="1518"/>
      <c r="AH36" s="1518"/>
    </row>
    <row r="37">
      <c r="A37" s="1571" t="s">
        <v>4</v>
      </c>
      <c r="B37" s="1572" t="s">
        <v>453</v>
      </c>
      <c r="C37" s="1573" t="s">
        <v>110</v>
      </c>
      <c r="D37" s="1573" t="s">
        <v>59</v>
      </c>
      <c r="E37" s="1572" t="s">
        <v>453</v>
      </c>
      <c r="F37" s="1574" t="s">
        <v>565</v>
      </c>
      <c r="G37" s="1575" t="s">
        <v>453</v>
      </c>
      <c r="H37" s="1573" t="s">
        <v>126</v>
      </c>
      <c r="I37" s="1573" t="s">
        <v>35</v>
      </c>
      <c r="J37" s="1573" t="s">
        <v>35</v>
      </c>
      <c r="K37" s="1573" t="s">
        <v>126</v>
      </c>
      <c r="L37" s="1573" t="s">
        <v>126</v>
      </c>
      <c r="M37" s="1573" t="s">
        <v>81</v>
      </c>
      <c r="N37" s="1573" t="s">
        <v>59</v>
      </c>
      <c r="O37" s="1573" t="s">
        <v>28</v>
      </c>
      <c r="P37" s="1573" t="s">
        <v>71</v>
      </c>
      <c r="Q37" s="1573" t="s">
        <v>59</v>
      </c>
      <c r="R37" s="1573" t="s">
        <v>71</v>
      </c>
      <c r="S37" s="1573" t="s">
        <v>59</v>
      </c>
      <c r="T37" s="1573" t="s">
        <v>71</v>
      </c>
      <c r="U37" s="1573" t="s">
        <v>8</v>
      </c>
      <c r="V37" s="1574" t="s">
        <v>91</v>
      </c>
      <c r="W37" s="1574" t="s">
        <v>91</v>
      </c>
      <c r="X37" s="1573" t="s">
        <v>59</v>
      </c>
      <c r="Y37" s="1576" t="s">
        <v>453</v>
      </c>
      <c r="Z37" s="1577" t="s">
        <v>126</v>
      </c>
      <c r="AA37" s="490" t="s">
        <v>453</v>
      </c>
      <c r="AB37" s="512"/>
      <c r="AC37" s="512"/>
      <c r="AD37" s="512"/>
      <c r="AE37" s="512"/>
      <c r="AF37" s="512"/>
      <c r="AG37" s="512"/>
      <c r="AH37" s="512"/>
    </row>
    <row r="38">
      <c r="A38" s="1528"/>
      <c r="B38" s="1578">
        <v>70006.0</v>
      </c>
      <c r="C38" s="1681">
        <v>45985.416666666664</v>
      </c>
      <c r="D38" s="1539" t="s">
        <v>154</v>
      </c>
      <c r="E38" s="1539">
        <v>102.0</v>
      </c>
      <c r="F38" s="1580" t="s">
        <v>2151</v>
      </c>
      <c r="G38" s="1580">
        <v>20004.0</v>
      </c>
      <c r="H38" s="1549">
        <v>2.0E7</v>
      </c>
      <c r="I38" s="1581">
        <v>45987.0</v>
      </c>
      <c r="J38" s="1581">
        <v>45994.0</v>
      </c>
      <c r="K38" s="1549">
        <v>2.0E7</v>
      </c>
      <c r="L38" s="1659">
        <f>E33</f>
        <v>20007479.45</v>
      </c>
      <c r="M38" s="1582" t="s">
        <v>83</v>
      </c>
      <c r="N38" s="1582" t="str">
        <f>CONCAT(Q38,B38)</f>
        <v>FIX70006</v>
      </c>
      <c r="O38" s="1582" t="s">
        <v>131</v>
      </c>
      <c r="P38" s="1539">
        <v>1.95</v>
      </c>
      <c r="Q38" s="1582" t="s">
        <v>693</v>
      </c>
      <c r="R38" s="1582" t="str">
        <f>" "</f>
        <v> </v>
      </c>
      <c r="S38" s="1582" t="s">
        <v>79</v>
      </c>
      <c r="T38" s="1539">
        <v>1.95</v>
      </c>
      <c r="U38" s="1539">
        <v>7.0</v>
      </c>
      <c r="V38" s="1582" t="b">
        <v>1</v>
      </c>
      <c r="W38" s="1582" t="b">
        <v>0</v>
      </c>
      <c r="X38" s="1582" t="s">
        <v>143</v>
      </c>
      <c r="Y38" s="1539"/>
      <c r="Z38" s="1539">
        <f>(H38*P38%*U38/365)</f>
        <v>7479.452055</v>
      </c>
      <c r="AA38" s="495" t="str">
        <f>B13</f>
        <v>KBANK0107536000315</v>
      </c>
      <c r="AB38" s="1529"/>
      <c r="AC38" s="1529"/>
      <c r="AD38" s="1529"/>
      <c r="AE38" s="1529"/>
      <c r="AF38" s="1529"/>
      <c r="AG38" s="1529"/>
      <c r="AH38" s="1529"/>
    </row>
    <row r="39">
      <c r="A39" s="60"/>
      <c r="B39" s="1243"/>
    </row>
    <row r="40">
      <c r="A40" s="1515" t="s">
        <v>967</v>
      </c>
      <c r="B40" s="1206"/>
    </row>
    <row r="41" ht="15.0" customHeight="1">
      <c r="A41" s="1585" t="s">
        <v>3</v>
      </c>
      <c r="B41" s="1586" t="s">
        <v>732</v>
      </c>
      <c r="C41" s="1586" t="s">
        <v>514</v>
      </c>
      <c r="D41" s="1586" t="s">
        <v>556</v>
      </c>
      <c r="E41" s="1586" t="s">
        <v>7</v>
      </c>
      <c r="F41" s="1586" t="s">
        <v>668</v>
      </c>
      <c r="G41" s="1570" t="s">
        <v>583</v>
      </c>
      <c r="H41" s="1570" t="s">
        <v>728</v>
      </c>
      <c r="I41" s="1570" t="s">
        <v>525</v>
      </c>
      <c r="J41" s="1570" t="s">
        <v>534</v>
      </c>
      <c r="K41" s="1586" t="s">
        <v>675</v>
      </c>
      <c r="L41" s="1586" t="s">
        <v>425</v>
      </c>
      <c r="M41" s="1545" t="s">
        <v>423</v>
      </c>
      <c r="N41" s="1586" t="s">
        <v>426</v>
      </c>
      <c r="O41" s="1586" t="s">
        <v>427</v>
      </c>
      <c r="P41" s="1586" t="s">
        <v>749</v>
      </c>
      <c r="Q41" s="1586" t="s">
        <v>751</v>
      </c>
      <c r="R41" s="1570" t="s">
        <v>753</v>
      </c>
      <c r="S41" s="1586" t="s">
        <v>432</v>
      </c>
      <c r="T41" s="1586" t="s">
        <v>755</v>
      </c>
      <c r="U41" s="1570" t="s">
        <v>551</v>
      </c>
      <c r="V41" s="1570" t="s">
        <v>530</v>
      </c>
      <c r="W41" s="1570" t="s">
        <v>528</v>
      </c>
      <c r="X41" s="1586" t="s">
        <v>532</v>
      </c>
      <c r="Y41" s="1586" t="s">
        <v>526</v>
      </c>
      <c r="Z41" s="1586" t="s">
        <v>533</v>
      </c>
      <c r="AA41" s="1570" t="s">
        <v>538</v>
      </c>
      <c r="AB41" s="1570" t="s">
        <v>542</v>
      </c>
      <c r="AC41" s="1570" t="s">
        <v>548</v>
      </c>
      <c r="AD41" s="1586" t="s">
        <v>761</v>
      </c>
      <c r="AE41" s="1587" t="s">
        <v>763</v>
      </c>
      <c r="AF41" s="1636"/>
      <c r="AG41" s="1636"/>
      <c r="AH41" s="1636"/>
    </row>
    <row r="42" ht="15.0" customHeight="1">
      <c r="A42" s="1585" t="s">
        <v>4</v>
      </c>
      <c r="B42" s="1589" t="s">
        <v>453</v>
      </c>
      <c r="C42" s="1577" t="s">
        <v>28</v>
      </c>
      <c r="D42" s="1589" t="s">
        <v>453</v>
      </c>
      <c r="E42" s="1589" t="s">
        <v>453</v>
      </c>
      <c r="F42" s="1590" t="s">
        <v>28</v>
      </c>
      <c r="G42" s="1576" t="s">
        <v>35</v>
      </c>
      <c r="H42" s="1577" t="s">
        <v>35</v>
      </c>
      <c r="I42" s="1577" t="s">
        <v>35</v>
      </c>
      <c r="J42" s="1577" t="s">
        <v>81</v>
      </c>
      <c r="K42" s="1590" t="s">
        <v>126</v>
      </c>
      <c r="L42" s="1590" t="s">
        <v>179</v>
      </c>
      <c r="M42" s="1522" t="s">
        <v>179</v>
      </c>
      <c r="N42" s="1590" t="s">
        <v>126</v>
      </c>
      <c r="O42" s="1590" t="s">
        <v>126</v>
      </c>
      <c r="P42" s="1590" t="s">
        <v>28</v>
      </c>
      <c r="Q42" s="1590" t="s">
        <v>126</v>
      </c>
      <c r="R42" s="1577" t="s">
        <v>126</v>
      </c>
      <c r="S42" s="1590" t="s">
        <v>126</v>
      </c>
      <c r="T42" s="1590" t="s">
        <v>35</v>
      </c>
      <c r="U42" s="1577" t="s">
        <v>28</v>
      </c>
      <c r="V42" s="1577" t="s">
        <v>59</v>
      </c>
      <c r="W42" s="1577" t="s">
        <v>71</v>
      </c>
      <c r="X42" s="1590" t="s">
        <v>59</v>
      </c>
      <c r="Y42" s="1590" t="s">
        <v>71</v>
      </c>
      <c r="Z42" s="1590" t="s">
        <v>59</v>
      </c>
      <c r="AA42" s="1577" t="s">
        <v>539</v>
      </c>
      <c r="AB42" s="1577" t="s">
        <v>539</v>
      </c>
      <c r="AC42" s="1577" t="s">
        <v>59</v>
      </c>
      <c r="AD42" s="1590" t="s">
        <v>110</v>
      </c>
      <c r="AE42" s="1591" t="s">
        <v>35</v>
      </c>
      <c r="AF42" s="760"/>
      <c r="AG42" s="760"/>
      <c r="AH42" s="760"/>
    </row>
    <row r="43" ht="15.0" customHeight="1">
      <c r="A43" s="1682"/>
      <c r="B43" s="1578">
        <f>B38</f>
        <v>70006</v>
      </c>
      <c r="C43" s="1677" t="str">
        <f>B19</f>
        <v>LB616A</v>
      </c>
      <c r="D43" s="1677">
        <v>301.0</v>
      </c>
      <c r="E43" s="1539">
        <v>102.0</v>
      </c>
      <c r="F43" s="1539" t="s">
        <v>670</v>
      </c>
      <c r="G43" s="1596">
        <f>C38</f>
        <v>45985.41667</v>
      </c>
      <c r="H43" s="1596">
        <f t="shared" ref="H43:I43" si="2">I38</f>
        <v>45987</v>
      </c>
      <c r="I43" s="1596">
        <f t="shared" si="2"/>
        <v>45994</v>
      </c>
      <c r="J43" s="1683" t="s">
        <v>83</v>
      </c>
      <c r="K43" s="1684">
        <v>2.0E7</v>
      </c>
      <c r="L43" s="1685">
        <v>156.7</v>
      </c>
      <c r="M43" s="1685">
        <f>'Bond buy_1_V4_Sep25'!J66</f>
        <v>170.803637</v>
      </c>
      <c r="N43" s="1606">
        <f>(K43*(Y43/100))*(DAYS(AE43,T43)/365)</f>
        <v>425205.4795</v>
      </c>
      <c r="O43" s="1685">
        <v>156.7</v>
      </c>
      <c r="P43" s="1677" t="s">
        <v>1392</v>
      </c>
      <c r="Q43" s="1659">
        <f>(M43/100)*K43</f>
        <v>34160727.4</v>
      </c>
      <c r="R43" s="1593">
        <f>(L43/100)*K43</f>
        <v>31340000</v>
      </c>
      <c r="S43" s="1593" t="str">
        <f>if(P43="AMC","",(O43/100)*K43)</f>
        <v/>
      </c>
      <c r="T43" s="1594">
        <v>45825.0</v>
      </c>
      <c r="U43" s="1539" t="s">
        <v>131</v>
      </c>
      <c r="V43" s="1539" t="str">
        <f>" "</f>
        <v> </v>
      </c>
      <c r="W43" s="1539">
        <v>0.0</v>
      </c>
      <c r="X43" s="1539" t="s">
        <v>76</v>
      </c>
      <c r="Y43" s="1539">
        <f>I19</f>
        <v>4.85</v>
      </c>
      <c r="Z43" s="1525" t="s">
        <v>79</v>
      </c>
      <c r="AA43" s="1539" t="s">
        <v>1013</v>
      </c>
      <c r="AB43" s="1539" t="s">
        <v>1014</v>
      </c>
      <c r="AC43" s="1582" t="s">
        <v>143</v>
      </c>
      <c r="AD43" s="1618">
        <v>45985.708333333336</v>
      </c>
      <c r="AE43" s="1596">
        <v>45985.0</v>
      </c>
      <c r="AF43" s="1529"/>
      <c r="AG43" s="1529"/>
      <c r="AH43" s="1529"/>
    </row>
    <row r="44" ht="15.0" customHeight="1"/>
    <row r="45">
      <c r="A45" s="1202"/>
      <c r="AD45" s="37"/>
    </row>
    <row r="46">
      <c r="A46" s="1202" t="s">
        <v>1533</v>
      </c>
    </row>
    <row r="48">
      <c r="A48" s="22" t="s">
        <v>2179</v>
      </c>
    </row>
    <row r="50">
      <c r="A50" s="1248" t="s">
        <v>2180</v>
      </c>
    </row>
    <row r="51">
      <c r="A51" s="1248" t="s">
        <v>2181</v>
      </c>
      <c r="E51" s="579"/>
      <c r="F51" s="579"/>
    </row>
    <row r="52">
      <c r="A52" s="1248" t="s">
        <v>2182</v>
      </c>
      <c r="E52" s="579">
        <f>20000000*1.5678</f>
        <v>31356000</v>
      </c>
    </row>
    <row r="53">
      <c r="A53" s="1248" t="s">
        <v>1538</v>
      </c>
      <c r="E53" s="579"/>
    </row>
    <row r="54">
      <c r="A54" s="1248" t="s">
        <v>2183</v>
      </c>
      <c r="E54" s="579">
        <f>E52*(1-0.02)</f>
        <v>30728880</v>
      </c>
    </row>
    <row r="55">
      <c r="A55" s="1639" t="s">
        <v>2184</v>
      </c>
    </row>
    <row r="56">
      <c r="B56" s="1599"/>
      <c r="C56" s="1599"/>
      <c r="D56" s="1599"/>
      <c r="E56" s="1599"/>
      <c r="F56" s="1599"/>
      <c r="G56" s="1599"/>
      <c r="H56" s="1599"/>
      <c r="I56" s="1599"/>
      <c r="J56" s="1599"/>
      <c r="K56" s="1599"/>
    </row>
    <row r="57">
      <c r="A57" s="1598" t="s">
        <v>168</v>
      </c>
      <c r="B57" s="1599"/>
      <c r="C57" s="1599"/>
      <c r="D57" s="1599"/>
      <c r="E57" s="1599"/>
      <c r="F57" s="1599"/>
      <c r="G57" s="1599"/>
      <c r="H57" s="1599"/>
      <c r="I57" s="1599"/>
      <c r="J57" s="1599"/>
      <c r="K57" s="1599"/>
    </row>
    <row r="58">
      <c r="A58" s="1600" t="s">
        <v>3</v>
      </c>
      <c r="B58" s="1520" t="s">
        <v>709</v>
      </c>
      <c r="C58" s="1520" t="s">
        <v>663</v>
      </c>
      <c r="D58" s="1520" t="s">
        <v>514</v>
      </c>
      <c r="E58" s="1520" t="s">
        <v>675</v>
      </c>
      <c r="F58" s="1520" t="s">
        <v>715</v>
      </c>
      <c r="G58" s="1520" t="s">
        <v>716</v>
      </c>
      <c r="H58" s="1520" t="s">
        <v>432</v>
      </c>
      <c r="I58" s="1520" t="s">
        <v>717</v>
      </c>
      <c r="J58" s="1520" t="s">
        <v>719</v>
      </c>
      <c r="K58" s="1520" t="s">
        <v>720</v>
      </c>
      <c r="L58" s="1601" t="s">
        <v>534</v>
      </c>
      <c r="M58" s="65"/>
      <c r="N58" s="65"/>
      <c r="O58" s="65"/>
      <c r="P58" s="65"/>
      <c r="Q58" s="65"/>
      <c r="R58" s="65"/>
      <c r="S58" s="65"/>
      <c r="T58" s="65"/>
      <c r="U58" s="65"/>
      <c r="V58" s="65"/>
      <c r="W58" s="65"/>
      <c r="X58" s="65"/>
      <c r="Y58" s="65"/>
      <c r="Z58" s="65"/>
      <c r="AA58" s="65"/>
      <c r="AB58" s="65"/>
      <c r="AC58" s="65"/>
      <c r="AD58" s="65"/>
      <c r="AE58" s="65"/>
      <c r="AF58" s="65"/>
      <c r="AG58" s="65"/>
      <c r="AH58" s="65"/>
    </row>
    <row r="59">
      <c r="A59" s="1602" t="s">
        <v>4</v>
      </c>
      <c r="B59" s="1535" t="s">
        <v>59</v>
      </c>
      <c r="C59" s="1535" t="s">
        <v>453</v>
      </c>
      <c r="D59" s="1534" t="s">
        <v>28</v>
      </c>
      <c r="E59" s="1534" t="s">
        <v>126</v>
      </c>
      <c r="F59" s="1534" t="s">
        <v>35</v>
      </c>
      <c r="G59" s="1534" t="s">
        <v>179</v>
      </c>
      <c r="H59" s="1534" t="s">
        <v>126</v>
      </c>
      <c r="I59" s="1534" t="s">
        <v>184</v>
      </c>
      <c r="J59" s="1534" t="s">
        <v>126</v>
      </c>
      <c r="K59" s="1534" t="s">
        <v>8</v>
      </c>
      <c r="L59" s="1603" t="s">
        <v>81</v>
      </c>
    </row>
    <row r="60">
      <c r="A60" s="1686"/>
      <c r="B60" s="1539" t="str">
        <f>C60&amp;"_"&amp;D60&amp;"_"&amp;1</f>
        <v>70006_LB616A_1</v>
      </c>
      <c r="C60" s="1578">
        <f>B38</f>
        <v>70006</v>
      </c>
      <c r="D60" s="1677" t="str">
        <f>C43</f>
        <v>LB616A</v>
      </c>
      <c r="E60" s="1684">
        <v>2.0E7</v>
      </c>
      <c r="F60" s="1596">
        <v>45987.0</v>
      </c>
      <c r="G60" s="1704">
        <v>156.78</v>
      </c>
      <c r="H60" s="1659">
        <f>E52</f>
        <v>31356000</v>
      </c>
      <c r="I60" s="1549">
        <v>2.0</v>
      </c>
      <c r="J60" s="1659">
        <f>E54</f>
        <v>30728880</v>
      </c>
      <c r="K60" s="1705"/>
      <c r="L60" s="1539" t="s">
        <v>83</v>
      </c>
      <c r="M60" s="1688"/>
      <c r="N60" s="1688"/>
      <c r="O60" s="1688"/>
      <c r="P60" s="1688"/>
      <c r="Q60" s="1688"/>
      <c r="R60" s="1688"/>
      <c r="S60" s="1688"/>
      <c r="T60" s="1688"/>
      <c r="U60" s="1688"/>
      <c r="V60" s="1688"/>
      <c r="W60" s="1688"/>
      <c r="X60" s="1688"/>
      <c r="Y60" s="1688"/>
      <c r="Z60" s="1688"/>
      <c r="AA60" s="1688"/>
      <c r="AB60" s="1688"/>
      <c r="AC60" s="1688"/>
      <c r="AD60" s="1688"/>
      <c r="AE60" s="1688"/>
      <c r="AF60" s="1688"/>
      <c r="AG60" s="1688"/>
      <c r="AH60" s="1688"/>
    </row>
    <row r="61">
      <c r="A61" s="1248"/>
    </row>
    <row r="63">
      <c r="A63" s="1202" t="s">
        <v>1542</v>
      </c>
    </row>
    <row r="65">
      <c r="A65" s="1258" t="s">
        <v>2085</v>
      </c>
    </row>
    <row r="66">
      <c r="A66" s="1258" t="s">
        <v>1585</v>
      </c>
    </row>
    <row r="67">
      <c r="A67" s="1258" t="s">
        <v>2185</v>
      </c>
    </row>
    <row r="68">
      <c r="A68" s="1258" t="s">
        <v>1546</v>
      </c>
    </row>
    <row r="69">
      <c r="A69" s="1259"/>
    </row>
    <row r="70">
      <c r="A70" s="1202" t="s">
        <v>1547</v>
      </c>
    </row>
    <row r="72">
      <c r="A72" s="1689" t="s">
        <v>1548</v>
      </c>
      <c r="B72" s="1688"/>
      <c r="C72" s="1688"/>
      <c r="F72" s="1688"/>
    </row>
    <row r="73">
      <c r="A73" s="1690"/>
      <c r="B73" s="1688"/>
      <c r="C73" s="1688"/>
    </row>
    <row r="74">
      <c r="A74" s="1689" t="s">
        <v>2186</v>
      </c>
      <c r="B74" s="1688"/>
      <c r="C74" s="1688"/>
    </row>
    <row r="75">
      <c r="A75" s="1689" t="s">
        <v>2187</v>
      </c>
      <c r="B75" s="1688"/>
      <c r="C75" s="1688"/>
      <c r="E75" s="579">
        <f>20000000*1.5673</f>
        <v>31346000</v>
      </c>
    </row>
    <row r="76">
      <c r="A76" s="1689" t="s">
        <v>2188</v>
      </c>
      <c r="C76" s="1688"/>
      <c r="E76" s="579">
        <f>E75*(1-0.02)</f>
        <v>30719080</v>
      </c>
    </row>
    <row r="77">
      <c r="A77" s="1689" t="s">
        <v>2189</v>
      </c>
      <c r="C77" s="1688"/>
    </row>
    <row r="78">
      <c r="A78" s="1689" t="s">
        <v>2190</v>
      </c>
      <c r="C78" s="1688"/>
      <c r="E78" s="579">
        <f>E76-20000000</f>
        <v>10719080</v>
      </c>
    </row>
    <row r="79">
      <c r="A79" s="1355" t="s">
        <v>2191</v>
      </c>
      <c r="B79" s="1688"/>
      <c r="C79" s="1688"/>
    </row>
    <row r="80">
      <c r="A80" s="1691"/>
      <c r="B80" s="1688"/>
      <c r="C80" s="1688"/>
    </row>
    <row r="81">
      <c r="A81" s="1691"/>
      <c r="B81" s="1688"/>
      <c r="C81" s="1688"/>
    </row>
    <row r="82">
      <c r="A82" s="1692"/>
      <c r="B82" s="1688"/>
      <c r="C82" s="1688"/>
    </row>
    <row r="83">
      <c r="A83" s="1598" t="s">
        <v>1317</v>
      </c>
    </row>
    <row r="84">
      <c r="A84" s="1607" t="s">
        <v>3</v>
      </c>
      <c r="B84" s="1586" t="s">
        <v>720</v>
      </c>
      <c r="C84" s="1570" t="s">
        <v>7</v>
      </c>
      <c r="D84" s="1570" t="s">
        <v>663</v>
      </c>
      <c r="E84" s="1586" t="s">
        <v>763</v>
      </c>
      <c r="F84" s="1586" t="s">
        <v>843</v>
      </c>
      <c r="G84" s="1586" t="s">
        <v>440</v>
      </c>
      <c r="H84" s="1586" t="s">
        <v>441</v>
      </c>
      <c r="I84" s="1586" t="s">
        <v>848</v>
      </c>
      <c r="J84" s="1586" t="s">
        <v>548</v>
      </c>
      <c r="K84" s="1586" t="s">
        <v>561</v>
      </c>
      <c r="L84" s="65"/>
      <c r="M84" s="65"/>
      <c r="N84" s="65"/>
      <c r="O84" s="65"/>
      <c r="P84" s="65"/>
      <c r="Q84" s="65"/>
      <c r="R84" s="65"/>
      <c r="S84" s="65"/>
      <c r="T84" s="65"/>
      <c r="U84" s="65"/>
      <c r="V84" s="65"/>
      <c r="W84" s="65"/>
      <c r="X84" s="65"/>
      <c r="Y84" s="65"/>
      <c r="Z84" s="65"/>
      <c r="AA84" s="65"/>
      <c r="AB84" s="65"/>
      <c r="AC84" s="65"/>
      <c r="AD84" s="65"/>
      <c r="AE84" s="65"/>
      <c r="AF84" s="65"/>
      <c r="AG84" s="65"/>
      <c r="AH84" s="65"/>
    </row>
    <row r="85">
      <c r="A85" s="1608" t="s">
        <v>4</v>
      </c>
      <c r="B85" s="1589" t="s">
        <v>453</v>
      </c>
      <c r="C85" s="1576" t="s">
        <v>453</v>
      </c>
      <c r="D85" s="1576" t="s">
        <v>453</v>
      </c>
      <c r="E85" s="1590" t="s">
        <v>35</v>
      </c>
      <c r="F85" s="1590" t="s">
        <v>81</v>
      </c>
      <c r="G85" s="1590" t="s">
        <v>49</v>
      </c>
      <c r="H85" s="1590" t="s">
        <v>126</v>
      </c>
      <c r="I85" s="1590" t="s">
        <v>110</v>
      </c>
      <c r="J85" s="1590" t="s">
        <v>59</v>
      </c>
      <c r="K85" s="1590" t="s">
        <v>110</v>
      </c>
    </row>
    <row r="86">
      <c r="A86" s="1202"/>
      <c r="B86" s="1525"/>
      <c r="C86" s="1525"/>
      <c r="D86" s="1578"/>
      <c r="E86" s="1609"/>
      <c r="F86" s="1539"/>
      <c r="G86" s="1539"/>
      <c r="H86" s="1606"/>
      <c r="I86" s="1610"/>
      <c r="J86" s="1611"/>
      <c r="K86" s="1610"/>
    </row>
    <row r="87">
      <c r="A87" s="1202"/>
    </row>
    <row r="88">
      <c r="A88" s="1612" t="s">
        <v>443</v>
      </c>
    </row>
    <row r="89">
      <c r="A89" s="1607" t="s">
        <v>3</v>
      </c>
      <c r="B89" s="1586" t="s">
        <v>853</v>
      </c>
      <c r="C89" s="1586" t="s">
        <v>720</v>
      </c>
      <c r="D89" s="1586" t="s">
        <v>7</v>
      </c>
      <c r="E89" s="1586" t="s">
        <v>663</v>
      </c>
      <c r="F89" s="1586" t="s">
        <v>843</v>
      </c>
      <c r="G89" s="1586" t="s">
        <v>863</v>
      </c>
      <c r="H89" s="1586" t="s">
        <v>444</v>
      </c>
      <c r="I89" s="1586" t="s">
        <v>585</v>
      </c>
      <c r="J89" s="1586" t="s">
        <v>561</v>
      </c>
      <c r="K89" s="1586" t="s">
        <v>875</v>
      </c>
      <c r="L89" s="65"/>
      <c r="M89" s="65"/>
      <c r="N89" s="65"/>
      <c r="O89" s="65"/>
      <c r="P89" s="65"/>
      <c r="Q89" s="65"/>
      <c r="R89" s="65"/>
      <c r="S89" s="65"/>
      <c r="T89" s="65"/>
      <c r="U89" s="65"/>
      <c r="V89" s="65"/>
      <c r="W89" s="65"/>
      <c r="X89" s="65"/>
      <c r="Y89" s="65"/>
      <c r="Z89" s="65"/>
      <c r="AA89" s="65"/>
      <c r="AB89" s="65"/>
      <c r="AC89" s="65"/>
      <c r="AD89" s="65"/>
      <c r="AE89" s="65"/>
      <c r="AF89" s="65"/>
      <c r="AG89" s="65"/>
      <c r="AH89" s="65"/>
    </row>
    <row r="90">
      <c r="A90" s="1608" t="s">
        <v>4</v>
      </c>
      <c r="B90" s="1589" t="s">
        <v>453</v>
      </c>
      <c r="C90" s="1589" t="s">
        <v>453</v>
      </c>
      <c r="D90" s="1589" t="s">
        <v>453</v>
      </c>
      <c r="E90" s="1589" t="s">
        <v>453</v>
      </c>
      <c r="F90" s="1590" t="s">
        <v>81</v>
      </c>
      <c r="G90" s="1590" t="s">
        <v>49</v>
      </c>
      <c r="H90" s="1590" t="s">
        <v>126</v>
      </c>
      <c r="I90" s="1590" t="s">
        <v>35</v>
      </c>
      <c r="J90" s="1590" t="s">
        <v>110</v>
      </c>
      <c r="K90" s="1590" t="s">
        <v>59</v>
      </c>
    </row>
    <row r="91">
      <c r="A91" s="1613"/>
      <c r="B91" s="1539"/>
      <c r="C91" s="1539"/>
      <c r="D91" s="1539"/>
      <c r="E91" s="1578"/>
      <c r="F91" s="1539"/>
      <c r="G91" s="1539"/>
      <c r="H91" s="1606"/>
      <c r="I91" s="1609"/>
      <c r="J91" s="1610"/>
      <c r="K91" s="1539"/>
      <c r="L91" s="1529"/>
      <c r="M91" s="1529"/>
      <c r="N91" s="1529"/>
      <c r="O91" s="1529"/>
      <c r="P91" s="1529"/>
      <c r="Q91" s="1529"/>
      <c r="R91" s="1529"/>
      <c r="S91" s="1529"/>
      <c r="T91" s="1529"/>
      <c r="U91" s="1529"/>
      <c r="V91" s="1529"/>
      <c r="W91" s="1529"/>
      <c r="X91" s="1529"/>
      <c r="Y91" s="1529"/>
      <c r="Z91" s="1529"/>
      <c r="AA91" s="1529"/>
      <c r="AB91" s="1529"/>
      <c r="AC91" s="1529"/>
      <c r="AD91" s="1529"/>
      <c r="AE91" s="1529"/>
      <c r="AF91" s="1529"/>
      <c r="AG91" s="1529"/>
      <c r="AH91" s="1529"/>
    </row>
    <row r="92">
      <c r="A92" s="1202"/>
    </row>
    <row r="93">
      <c r="A93" s="1202"/>
    </row>
    <row r="94">
      <c r="A94" s="1202" t="s">
        <v>1557</v>
      </c>
    </row>
    <row r="96">
      <c r="A96" s="1694" t="s">
        <v>2170</v>
      </c>
      <c r="B96" s="1688"/>
      <c r="C96" s="1688"/>
      <c r="D96" s="1688"/>
      <c r="E96" s="1688"/>
      <c r="F96" s="1688"/>
      <c r="G96" s="1688"/>
      <c r="H96" s="1688"/>
      <c r="I96" s="1688"/>
      <c r="J96" s="1688"/>
      <c r="K96" s="1688"/>
      <c r="L96" s="1688"/>
      <c r="M96" s="1688"/>
      <c r="N96" s="1688"/>
      <c r="O96" s="1688"/>
      <c r="P96" s="1688"/>
      <c r="Q96" s="1688"/>
      <c r="R96" s="1688"/>
      <c r="S96" s="1688"/>
      <c r="T96" s="1688"/>
      <c r="U96" s="1688"/>
      <c r="V96" s="1688"/>
      <c r="W96" s="1688"/>
      <c r="X96" s="1688"/>
      <c r="Y96" s="1688"/>
      <c r="Z96" s="1688"/>
      <c r="AA96" s="1688"/>
      <c r="AB96" s="1688"/>
      <c r="AC96" s="1688"/>
      <c r="AD96" s="1688"/>
      <c r="AE96" s="1688"/>
      <c r="AF96" s="1688"/>
      <c r="AG96" s="1688"/>
      <c r="AH96" s="1688"/>
    </row>
    <row r="97">
      <c r="F97" s="1688"/>
      <c r="G97" s="1688"/>
      <c r="H97" s="1688"/>
      <c r="I97" s="1688"/>
      <c r="J97" s="1688"/>
      <c r="K97" s="1688"/>
      <c r="L97" s="1688"/>
      <c r="M97" s="1688"/>
      <c r="N97" s="1688"/>
      <c r="O97" s="1688"/>
      <c r="P97" s="1688"/>
      <c r="Q97" s="1688"/>
      <c r="R97" s="1688"/>
      <c r="S97" s="1688"/>
      <c r="T97" s="1688"/>
      <c r="U97" s="1688"/>
      <c r="V97" s="1688"/>
      <c r="W97" s="1688"/>
      <c r="X97" s="1688"/>
      <c r="Y97" s="1688"/>
      <c r="Z97" s="1688"/>
      <c r="AA97" s="1688"/>
      <c r="AB97" s="1688"/>
      <c r="AC97" s="1688"/>
      <c r="AD97" s="1688"/>
      <c r="AE97" s="1688"/>
      <c r="AF97" s="1688"/>
      <c r="AG97" s="1688"/>
      <c r="AH97" s="1688"/>
    </row>
    <row r="98">
      <c r="A98" s="22" t="s">
        <v>2192</v>
      </c>
      <c r="F98" s="1695"/>
      <c r="G98" s="1688"/>
      <c r="H98" s="1688"/>
      <c r="I98" s="1688"/>
      <c r="J98" s="1688"/>
      <c r="K98" s="1688"/>
      <c r="L98" s="1688"/>
      <c r="M98" s="1688"/>
      <c r="N98" s="1688"/>
      <c r="O98" s="1688"/>
      <c r="P98" s="1688"/>
      <c r="Q98" s="1688"/>
      <c r="R98" s="1688"/>
      <c r="S98" s="1688"/>
      <c r="T98" s="1688"/>
      <c r="U98" s="1688"/>
      <c r="V98" s="1688"/>
      <c r="W98" s="1688"/>
      <c r="X98" s="1688"/>
      <c r="Y98" s="1688"/>
      <c r="Z98" s="1688"/>
      <c r="AA98" s="1688"/>
      <c r="AB98" s="1688"/>
      <c r="AC98" s="1688"/>
      <c r="AD98" s="1688"/>
      <c r="AE98" s="1688"/>
      <c r="AF98" s="1688"/>
      <c r="AG98" s="1688"/>
      <c r="AH98" s="1688"/>
    </row>
    <row r="99">
      <c r="A99" s="1694" t="s">
        <v>2193</v>
      </c>
      <c r="B99" s="1688"/>
      <c r="C99" s="1688"/>
      <c r="D99" s="1688"/>
      <c r="E99" s="1695"/>
      <c r="F99" s="1695"/>
      <c r="G99" s="1688"/>
      <c r="H99" s="1688"/>
      <c r="I99" s="1688"/>
      <c r="J99" s="1688"/>
      <c r="K99" s="1688"/>
      <c r="L99" s="1688"/>
      <c r="M99" s="1688"/>
      <c r="N99" s="1688"/>
      <c r="O99" s="1688"/>
      <c r="P99" s="1688"/>
      <c r="Q99" s="1688"/>
      <c r="R99" s="1688"/>
      <c r="S99" s="1688"/>
      <c r="T99" s="1688"/>
      <c r="U99" s="1688"/>
      <c r="V99" s="1688"/>
      <c r="W99" s="1688"/>
      <c r="X99" s="1688"/>
      <c r="Y99" s="1688"/>
      <c r="Z99" s="1688"/>
      <c r="AA99" s="1688"/>
      <c r="AB99" s="1688"/>
      <c r="AC99" s="1688"/>
      <c r="AD99" s="1688"/>
      <c r="AE99" s="1688"/>
      <c r="AF99" s="1688"/>
      <c r="AG99" s="1688"/>
      <c r="AH99" s="1688"/>
    </row>
    <row r="100">
      <c r="A100" s="1689" t="s">
        <v>1561</v>
      </c>
      <c r="B100" s="1688"/>
      <c r="C100" s="1688"/>
      <c r="D100" s="1688"/>
      <c r="E100" s="1688"/>
      <c r="F100" s="1688"/>
      <c r="G100" s="1688"/>
      <c r="H100" s="1688"/>
      <c r="I100" s="1688"/>
      <c r="J100" s="1688"/>
      <c r="K100" s="1688"/>
      <c r="L100" s="1688"/>
      <c r="M100" s="1688"/>
      <c r="N100" s="1688"/>
      <c r="O100" s="1688"/>
      <c r="P100" s="1688"/>
      <c r="Q100" s="1688"/>
      <c r="R100" s="1688"/>
      <c r="S100" s="1688"/>
      <c r="T100" s="1688"/>
      <c r="U100" s="1688"/>
      <c r="V100" s="1688"/>
      <c r="W100" s="1688"/>
      <c r="X100" s="1688"/>
      <c r="Y100" s="1688"/>
      <c r="Z100" s="1688"/>
      <c r="AA100" s="1688"/>
      <c r="AB100" s="1688"/>
      <c r="AC100" s="1688"/>
      <c r="AD100" s="1688"/>
      <c r="AE100" s="1688"/>
      <c r="AF100" s="1688"/>
      <c r="AG100" s="1688"/>
      <c r="AH100" s="1688"/>
    </row>
    <row r="101">
      <c r="A101" s="281"/>
    </row>
    <row r="102">
      <c r="A102" s="1647">
        <v>45728.0</v>
      </c>
      <c r="B102" s="281" t="s">
        <v>2041</v>
      </c>
    </row>
    <row r="103">
      <c r="A103" s="1515" t="s">
        <v>2042</v>
      </c>
    </row>
    <row r="104">
      <c r="A104" s="1567" t="s">
        <v>3</v>
      </c>
      <c r="B104" s="1713" t="s">
        <v>663</v>
      </c>
      <c r="C104" s="1714" t="s">
        <v>583</v>
      </c>
      <c r="D104" s="1713" t="s">
        <v>668</v>
      </c>
      <c r="E104" s="1714" t="s">
        <v>7</v>
      </c>
      <c r="F104" s="1569" t="s">
        <v>564</v>
      </c>
      <c r="G104" s="1569" t="s">
        <v>570</v>
      </c>
      <c r="H104" s="1568" t="s">
        <v>675</v>
      </c>
      <c r="I104" s="1568" t="s">
        <v>678</v>
      </c>
      <c r="J104" s="1568" t="s">
        <v>680</v>
      </c>
      <c r="K104" s="1568" t="s">
        <v>442</v>
      </c>
      <c r="L104" s="1568" t="s">
        <v>684</v>
      </c>
      <c r="M104" s="1568" t="s">
        <v>534</v>
      </c>
      <c r="N104" s="1568" t="s">
        <v>609</v>
      </c>
      <c r="O104" s="1568" t="s">
        <v>613</v>
      </c>
      <c r="P104" s="1568" t="s">
        <v>614</v>
      </c>
      <c r="Q104" s="1568" t="s">
        <v>620</v>
      </c>
      <c r="R104" s="1568" t="s">
        <v>624</v>
      </c>
      <c r="S104" s="1568" t="s">
        <v>636</v>
      </c>
      <c r="T104" s="1568" t="s">
        <v>697</v>
      </c>
      <c r="U104" s="1568" t="s">
        <v>644</v>
      </c>
      <c r="V104" s="1569" t="s">
        <v>700</v>
      </c>
      <c r="W104" s="1569" t="s">
        <v>703</v>
      </c>
      <c r="X104" s="1568" t="s">
        <v>548</v>
      </c>
      <c r="Y104" s="1570" t="s">
        <v>640</v>
      </c>
      <c r="Z104" s="1570" t="s">
        <v>426</v>
      </c>
      <c r="AA104" s="1587" t="s">
        <v>452</v>
      </c>
      <c r="AB104" s="1518"/>
      <c r="AC104" s="1518"/>
      <c r="AD104" s="1518"/>
      <c r="AE104" s="1518"/>
      <c r="AF104" s="1518"/>
      <c r="AG104" s="1518"/>
      <c r="AH104" s="1518"/>
    </row>
    <row r="105">
      <c r="A105" s="1571" t="s">
        <v>4</v>
      </c>
      <c r="B105" s="1715" t="s">
        <v>453</v>
      </c>
      <c r="C105" s="1716" t="s">
        <v>110</v>
      </c>
      <c r="D105" s="1717" t="s">
        <v>59</v>
      </c>
      <c r="E105" s="1718" t="s">
        <v>453</v>
      </c>
      <c r="F105" s="1574" t="s">
        <v>565</v>
      </c>
      <c r="G105" s="1575" t="s">
        <v>453</v>
      </c>
      <c r="H105" s="1573" t="s">
        <v>126</v>
      </c>
      <c r="I105" s="1573" t="s">
        <v>35</v>
      </c>
      <c r="J105" s="1573" t="s">
        <v>35</v>
      </c>
      <c r="K105" s="1573" t="s">
        <v>126</v>
      </c>
      <c r="L105" s="1573" t="s">
        <v>126</v>
      </c>
      <c r="M105" s="1573" t="s">
        <v>81</v>
      </c>
      <c r="N105" s="1573" t="s">
        <v>59</v>
      </c>
      <c r="O105" s="1573" t="s">
        <v>28</v>
      </c>
      <c r="P105" s="1573" t="s">
        <v>71</v>
      </c>
      <c r="Q105" s="1573" t="s">
        <v>59</v>
      </c>
      <c r="R105" s="1573" t="s">
        <v>71</v>
      </c>
      <c r="S105" s="1573" t="s">
        <v>59</v>
      </c>
      <c r="T105" s="1573" t="s">
        <v>71</v>
      </c>
      <c r="U105" s="1573" t="s">
        <v>8</v>
      </c>
      <c r="V105" s="1574" t="s">
        <v>91</v>
      </c>
      <c r="W105" s="1574" t="s">
        <v>91</v>
      </c>
      <c r="X105" s="1573" t="s">
        <v>59</v>
      </c>
      <c r="Y105" s="1576" t="s">
        <v>453</v>
      </c>
      <c r="Z105" s="1577" t="s">
        <v>126</v>
      </c>
      <c r="AA105" s="490" t="s">
        <v>453</v>
      </c>
      <c r="AB105" s="512"/>
      <c r="AC105" s="512"/>
      <c r="AD105" s="512"/>
      <c r="AE105" s="512"/>
      <c r="AF105" s="512"/>
      <c r="AG105" s="512"/>
      <c r="AH105" s="512"/>
    </row>
    <row r="106">
      <c r="A106" s="1528"/>
      <c r="B106" s="1578">
        <f t="shared" ref="B106:M106" si="3">B38</f>
        <v>70006</v>
      </c>
      <c r="C106" s="1727">
        <f t="shared" si="3"/>
        <v>45985.41667</v>
      </c>
      <c r="D106" s="1578" t="str">
        <f t="shared" si="3"/>
        <v>REPO</v>
      </c>
      <c r="E106" s="1578">
        <f t="shared" si="3"/>
        <v>102</v>
      </c>
      <c r="F106" s="1669" t="str">
        <f t="shared" si="3"/>
        <v>GMRA_2024_KB</v>
      </c>
      <c r="G106" s="1669">
        <f t="shared" si="3"/>
        <v>20004</v>
      </c>
      <c r="H106" s="1670">
        <f t="shared" si="3"/>
        <v>20000000</v>
      </c>
      <c r="I106" s="1671">
        <f t="shared" si="3"/>
        <v>45987</v>
      </c>
      <c r="J106" s="1671">
        <f t="shared" si="3"/>
        <v>45994</v>
      </c>
      <c r="K106" s="1670">
        <f t="shared" si="3"/>
        <v>20000000</v>
      </c>
      <c r="L106" s="1728">
        <f t="shared" si="3"/>
        <v>20007479.45</v>
      </c>
      <c r="M106" s="1578" t="str">
        <f t="shared" si="3"/>
        <v>THB</v>
      </c>
      <c r="N106" s="1582" t="str">
        <f>CONCAT(Q106,B106)</f>
        <v>FIX70006</v>
      </c>
      <c r="O106" s="1578" t="str">
        <f t="shared" ref="O106:W106" si="4">O38</f>
        <v>Fixed</v>
      </c>
      <c r="P106" s="1578">
        <f t="shared" si="4"/>
        <v>1.95</v>
      </c>
      <c r="Q106" s="1578" t="str">
        <f t="shared" si="4"/>
        <v>FIX</v>
      </c>
      <c r="R106" s="1578" t="str">
        <f t="shared" si="4"/>
        <v> </v>
      </c>
      <c r="S106" s="1578" t="str">
        <f t="shared" si="4"/>
        <v>Actual/365</v>
      </c>
      <c r="T106" s="1578">
        <f t="shared" si="4"/>
        <v>1.95</v>
      </c>
      <c r="U106" s="1578">
        <f t="shared" si="4"/>
        <v>7</v>
      </c>
      <c r="V106" s="1578" t="b">
        <f t="shared" si="4"/>
        <v>1</v>
      </c>
      <c r="W106" s="1578" t="b">
        <f t="shared" si="4"/>
        <v>0</v>
      </c>
      <c r="X106" s="1583" t="s">
        <v>1003</v>
      </c>
      <c r="Y106" s="1578" t="str">
        <f>Y38</f>
        <v/>
      </c>
      <c r="Z106" s="1539">
        <v>0.0</v>
      </c>
      <c r="AA106" s="1578" t="str">
        <f>AA38</f>
        <v>KBANK0107536000315</v>
      </c>
      <c r="AB106" s="1529"/>
      <c r="AC106" s="1529"/>
      <c r="AD106" s="1529"/>
      <c r="AE106" s="1529"/>
      <c r="AF106" s="1529"/>
      <c r="AG106" s="1529"/>
      <c r="AH106" s="1529"/>
    </row>
    <row r="107">
      <c r="A107" s="1270"/>
    </row>
    <row r="108">
      <c r="A108" s="1270"/>
    </row>
    <row r="109">
      <c r="A109" s="1617" t="s">
        <v>2073</v>
      </c>
      <c r="B109" s="1617" t="s">
        <v>2029</v>
      </c>
    </row>
    <row r="110">
      <c r="A110" s="1515" t="s">
        <v>147</v>
      </c>
    </row>
    <row r="111">
      <c r="A111" s="1567" t="s">
        <v>3</v>
      </c>
      <c r="B111" s="1568" t="s">
        <v>663</v>
      </c>
      <c r="C111" s="1568" t="s">
        <v>583</v>
      </c>
      <c r="D111" s="1568" t="s">
        <v>668</v>
      </c>
      <c r="E111" s="1568" t="s">
        <v>7</v>
      </c>
      <c r="F111" s="1569" t="s">
        <v>564</v>
      </c>
      <c r="G111" s="1569" t="s">
        <v>570</v>
      </c>
      <c r="H111" s="1568" t="s">
        <v>675</v>
      </c>
      <c r="I111" s="1568" t="s">
        <v>678</v>
      </c>
      <c r="J111" s="1568" t="s">
        <v>680</v>
      </c>
      <c r="K111" s="1568" t="s">
        <v>442</v>
      </c>
      <c r="L111" s="1568" t="s">
        <v>684</v>
      </c>
      <c r="M111" s="1568" t="s">
        <v>534</v>
      </c>
      <c r="N111" s="1568" t="s">
        <v>609</v>
      </c>
      <c r="O111" s="1568" t="s">
        <v>613</v>
      </c>
      <c r="P111" s="1568" t="s">
        <v>614</v>
      </c>
      <c r="Q111" s="1568" t="s">
        <v>620</v>
      </c>
      <c r="R111" s="1568" t="s">
        <v>624</v>
      </c>
      <c r="S111" s="1568" t="s">
        <v>636</v>
      </c>
      <c r="T111" s="1568" t="s">
        <v>697</v>
      </c>
      <c r="U111" s="1568" t="s">
        <v>644</v>
      </c>
      <c r="V111" s="1569" t="s">
        <v>700</v>
      </c>
      <c r="W111" s="1569" t="s">
        <v>703</v>
      </c>
      <c r="X111" s="1568" t="s">
        <v>548</v>
      </c>
      <c r="Y111" s="1570" t="s">
        <v>640</v>
      </c>
      <c r="Z111" s="1570" t="s">
        <v>426</v>
      </c>
      <c r="AA111" s="528" t="s">
        <v>452</v>
      </c>
      <c r="AB111" s="1518"/>
      <c r="AC111" s="1518"/>
      <c r="AD111" s="1518"/>
      <c r="AE111" s="1518"/>
      <c r="AF111" s="1518"/>
      <c r="AG111" s="1518"/>
      <c r="AH111" s="1518"/>
    </row>
    <row r="112">
      <c r="A112" s="1571" t="s">
        <v>4</v>
      </c>
      <c r="B112" s="1572" t="s">
        <v>453</v>
      </c>
      <c r="C112" s="1573" t="s">
        <v>110</v>
      </c>
      <c r="D112" s="1573" t="s">
        <v>59</v>
      </c>
      <c r="E112" s="1572" t="s">
        <v>453</v>
      </c>
      <c r="F112" s="1574" t="s">
        <v>565</v>
      </c>
      <c r="G112" s="1575" t="s">
        <v>453</v>
      </c>
      <c r="H112" s="1573" t="s">
        <v>126</v>
      </c>
      <c r="I112" s="1573" t="s">
        <v>35</v>
      </c>
      <c r="J112" s="1573" t="s">
        <v>35</v>
      </c>
      <c r="K112" s="1573" t="s">
        <v>126</v>
      </c>
      <c r="L112" s="1573" t="s">
        <v>126</v>
      </c>
      <c r="M112" s="1573" t="s">
        <v>81</v>
      </c>
      <c r="N112" s="1573" t="s">
        <v>59</v>
      </c>
      <c r="O112" s="1573" t="s">
        <v>28</v>
      </c>
      <c r="P112" s="1573" t="s">
        <v>71</v>
      </c>
      <c r="Q112" s="1573" t="s">
        <v>59</v>
      </c>
      <c r="R112" s="1573" t="s">
        <v>71</v>
      </c>
      <c r="S112" s="1573" t="s">
        <v>59</v>
      </c>
      <c r="T112" s="1573" t="s">
        <v>71</v>
      </c>
      <c r="U112" s="1573" t="s">
        <v>8</v>
      </c>
      <c r="V112" s="1574" t="s">
        <v>91</v>
      </c>
      <c r="W112" s="1574" t="s">
        <v>91</v>
      </c>
      <c r="X112" s="1573" t="s">
        <v>59</v>
      </c>
      <c r="Y112" s="1576" t="s">
        <v>453</v>
      </c>
      <c r="Z112" s="1577" t="s">
        <v>126</v>
      </c>
      <c r="AA112" s="1719" t="s">
        <v>453</v>
      </c>
      <c r="AB112" s="512"/>
      <c r="AC112" s="512"/>
      <c r="AD112" s="512"/>
      <c r="AE112" s="512"/>
      <c r="AF112" s="512"/>
      <c r="AG112" s="512"/>
      <c r="AH112" s="512"/>
    </row>
    <row r="113">
      <c r="A113" s="1528"/>
      <c r="B113" s="1578">
        <f t="shared" ref="B113:Y113" si="5">B38</f>
        <v>70006</v>
      </c>
      <c r="C113" s="1727">
        <f t="shared" si="5"/>
        <v>45985.41667</v>
      </c>
      <c r="D113" s="1578" t="str">
        <f t="shared" si="5"/>
        <v>REPO</v>
      </c>
      <c r="E113" s="1578">
        <f t="shared" si="5"/>
        <v>102</v>
      </c>
      <c r="F113" s="1669" t="str">
        <f t="shared" si="5"/>
        <v>GMRA_2024_KB</v>
      </c>
      <c r="G113" s="1669">
        <f t="shared" si="5"/>
        <v>20004</v>
      </c>
      <c r="H113" s="1670">
        <f t="shared" si="5"/>
        <v>20000000</v>
      </c>
      <c r="I113" s="1671">
        <f t="shared" si="5"/>
        <v>45987</v>
      </c>
      <c r="J113" s="1671">
        <f t="shared" si="5"/>
        <v>45994</v>
      </c>
      <c r="K113" s="1670">
        <f t="shared" si="5"/>
        <v>20000000</v>
      </c>
      <c r="L113" s="1728">
        <f t="shared" si="5"/>
        <v>20007479.45</v>
      </c>
      <c r="M113" s="1578" t="str">
        <f t="shared" si="5"/>
        <v>THB</v>
      </c>
      <c r="N113" s="1578" t="str">
        <f t="shared" si="5"/>
        <v>FIX70006</v>
      </c>
      <c r="O113" s="1578" t="str">
        <f t="shared" si="5"/>
        <v>Fixed</v>
      </c>
      <c r="P113" s="1578">
        <f t="shared" si="5"/>
        <v>1.95</v>
      </c>
      <c r="Q113" s="1578" t="str">
        <f t="shared" si="5"/>
        <v>FIX</v>
      </c>
      <c r="R113" s="1578" t="str">
        <f t="shared" si="5"/>
        <v> </v>
      </c>
      <c r="S113" s="1578" t="str">
        <f t="shared" si="5"/>
        <v>Actual/365</v>
      </c>
      <c r="T113" s="1578">
        <f t="shared" si="5"/>
        <v>1.95</v>
      </c>
      <c r="U113" s="1578">
        <f t="shared" si="5"/>
        <v>7</v>
      </c>
      <c r="V113" s="1578" t="b">
        <f t="shared" si="5"/>
        <v>1</v>
      </c>
      <c r="W113" s="1578" t="b">
        <f t="shared" si="5"/>
        <v>0</v>
      </c>
      <c r="X113" s="1578" t="str">
        <f t="shared" si="5"/>
        <v>Active</v>
      </c>
      <c r="Y113" s="1578" t="str">
        <f t="shared" si="5"/>
        <v/>
      </c>
      <c r="Z113" s="1539">
        <f>(H113*P113%*U113/365)</f>
        <v>7479.452055</v>
      </c>
      <c r="AA113" s="1578" t="str">
        <f>AA38</f>
        <v>KBANK0107536000315</v>
      </c>
      <c r="AB113" s="1529"/>
      <c r="AC113" s="1529"/>
      <c r="AD113" s="1529"/>
      <c r="AE113" s="1529"/>
      <c r="AF113" s="1529"/>
      <c r="AG113" s="1529"/>
      <c r="AH113" s="1529"/>
    </row>
    <row r="115">
      <c r="A115" s="1617" t="s">
        <v>2073</v>
      </c>
      <c r="B115" s="1617" t="s">
        <v>2029</v>
      </c>
    </row>
    <row r="116">
      <c r="A116" s="1515" t="s">
        <v>967</v>
      </c>
    </row>
    <row r="117" ht="15.0" customHeight="1">
      <c r="A117" s="1585" t="s">
        <v>3</v>
      </c>
      <c r="B117" s="1586" t="s">
        <v>732</v>
      </c>
      <c r="C117" s="1586" t="s">
        <v>514</v>
      </c>
      <c r="D117" s="1586" t="s">
        <v>556</v>
      </c>
      <c r="E117" s="1586" t="s">
        <v>7</v>
      </c>
      <c r="F117" s="1586" t="s">
        <v>668</v>
      </c>
      <c r="G117" s="1570" t="s">
        <v>583</v>
      </c>
      <c r="H117" s="1570" t="s">
        <v>728</v>
      </c>
      <c r="I117" s="1570" t="s">
        <v>525</v>
      </c>
      <c r="J117" s="1570" t="s">
        <v>534</v>
      </c>
      <c r="K117" s="1586" t="s">
        <v>675</v>
      </c>
      <c r="L117" s="1586" t="s">
        <v>425</v>
      </c>
      <c r="M117" s="1545" t="s">
        <v>423</v>
      </c>
      <c r="N117" s="1586" t="s">
        <v>426</v>
      </c>
      <c r="O117" s="1586" t="s">
        <v>427</v>
      </c>
      <c r="P117" s="1586" t="s">
        <v>749</v>
      </c>
      <c r="Q117" s="1586" t="s">
        <v>751</v>
      </c>
      <c r="R117" s="1570" t="s">
        <v>753</v>
      </c>
      <c r="S117" s="1586" t="s">
        <v>432</v>
      </c>
      <c r="T117" s="1586" t="s">
        <v>755</v>
      </c>
      <c r="U117" s="1570" t="s">
        <v>551</v>
      </c>
      <c r="V117" s="1570" t="s">
        <v>530</v>
      </c>
      <c r="W117" s="1570" t="s">
        <v>528</v>
      </c>
      <c r="X117" s="1586" t="s">
        <v>532</v>
      </c>
      <c r="Y117" s="1586" t="s">
        <v>526</v>
      </c>
      <c r="Z117" s="1586" t="s">
        <v>533</v>
      </c>
      <c r="AA117" s="1570" t="s">
        <v>538</v>
      </c>
      <c r="AB117" s="1570" t="s">
        <v>542</v>
      </c>
      <c r="AC117" s="1570" t="s">
        <v>548</v>
      </c>
      <c r="AD117" s="1586" t="s">
        <v>761</v>
      </c>
      <c r="AE117" s="1587" t="s">
        <v>763</v>
      </c>
      <c r="AF117" s="1636"/>
      <c r="AG117" s="1636"/>
      <c r="AH117" s="1636"/>
    </row>
    <row r="118" ht="15.0" customHeight="1">
      <c r="A118" s="1585" t="s">
        <v>4</v>
      </c>
      <c r="B118" s="1589" t="s">
        <v>453</v>
      </c>
      <c r="C118" s="1577" t="s">
        <v>28</v>
      </c>
      <c r="D118" s="1589" t="s">
        <v>453</v>
      </c>
      <c r="E118" s="1589" t="s">
        <v>453</v>
      </c>
      <c r="F118" s="1590" t="s">
        <v>28</v>
      </c>
      <c r="G118" s="1576" t="s">
        <v>35</v>
      </c>
      <c r="H118" s="1577" t="s">
        <v>35</v>
      </c>
      <c r="I118" s="1577" t="s">
        <v>35</v>
      </c>
      <c r="J118" s="1577" t="s">
        <v>81</v>
      </c>
      <c r="K118" s="1590" t="s">
        <v>126</v>
      </c>
      <c r="L118" s="1590" t="s">
        <v>179</v>
      </c>
      <c r="M118" s="1522" t="s">
        <v>179</v>
      </c>
      <c r="N118" s="1590" t="s">
        <v>126</v>
      </c>
      <c r="O118" s="1590" t="s">
        <v>126</v>
      </c>
      <c r="P118" s="1590" t="s">
        <v>28</v>
      </c>
      <c r="Q118" s="1590" t="s">
        <v>126</v>
      </c>
      <c r="R118" s="1577" t="s">
        <v>126</v>
      </c>
      <c r="S118" s="1590" t="s">
        <v>126</v>
      </c>
      <c r="T118" s="1590" t="s">
        <v>35</v>
      </c>
      <c r="U118" s="1577" t="s">
        <v>28</v>
      </c>
      <c r="V118" s="1577" t="s">
        <v>59</v>
      </c>
      <c r="W118" s="1577" t="s">
        <v>71</v>
      </c>
      <c r="X118" s="1590" t="s">
        <v>59</v>
      </c>
      <c r="Y118" s="1590" t="s">
        <v>71</v>
      </c>
      <c r="Z118" s="1590" t="s">
        <v>59</v>
      </c>
      <c r="AA118" s="1577" t="s">
        <v>539</v>
      </c>
      <c r="AB118" s="1577" t="s">
        <v>539</v>
      </c>
      <c r="AC118" s="1577" t="s">
        <v>59</v>
      </c>
      <c r="AD118" s="1590" t="s">
        <v>110</v>
      </c>
      <c r="AE118" s="1591" t="s">
        <v>35</v>
      </c>
      <c r="AF118" s="760"/>
      <c r="AG118" s="760"/>
      <c r="AH118" s="760"/>
    </row>
    <row r="119" ht="15.0" customHeight="1">
      <c r="A119" s="1682"/>
      <c r="B119" s="1578">
        <f t="shared" ref="B119:K119" si="6">B43</f>
        <v>70006</v>
      </c>
      <c r="C119" s="1578" t="str">
        <f t="shared" si="6"/>
        <v>LB616A</v>
      </c>
      <c r="D119" s="1578">
        <f t="shared" si="6"/>
        <v>301</v>
      </c>
      <c r="E119" s="1578">
        <f t="shared" si="6"/>
        <v>102</v>
      </c>
      <c r="F119" s="1578" t="str">
        <f t="shared" si="6"/>
        <v>Repo</v>
      </c>
      <c r="G119" s="1671">
        <f t="shared" si="6"/>
        <v>45985.41667</v>
      </c>
      <c r="H119" s="1671">
        <f t="shared" si="6"/>
        <v>45987</v>
      </c>
      <c r="I119" s="1671">
        <f t="shared" si="6"/>
        <v>45994</v>
      </c>
      <c r="J119" s="1578" t="str">
        <f t="shared" si="6"/>
        <v>THB</v>
      </c>
      <c r="K119" s="1670">
        <f t="shared" si="6"/>
        <v>20000000</v>
      </c>
      <c r="L119" s="1685">
        <v>156.3</v>
      </c>
      <c r="M119" s="1672">
        <f>M43</f>
        <v>170.803637</v>
      </c>
      <c r="N119" s="1606">
        <f>(K119*(Y119/100))*(DAYS(AE119,T119)/365)</f>
        <v>441150.6849</v>
      </c>
      <c r="O119" s="1685">
        <v>156.3</v>
      </c>
      <c r="P119" s="1578" t="str">
        <f>P43</f>
        <v>AMC</v>
      </c>
      <c r="Q119" s="1659">
        <f>(M119/100)*K119</f>
        <v>34160727.4</v>
      </c>
      <c r="R119" s="1593">
        <f>(L119/100)*K119</f>
        <v>31260000</v>
      </c>
      <c r="S119" s="1593" t="str">
        <f>if(P119="AMC","",(O119/100)*K119)</f>
        <v/>
      </c>
      <c r="T119" s="1594">
        <v>45825.0</v>
      </c>
      <c r="U119" s="1578" t="str">
        <f t="shared" ref="U119:AC119" si="7">U43</f>
        <v>Fixed</v>
      </c>
      <c r="V119" s="1578" t="str">
        <f t="shared" si="7"/>
        <v> </v>
      </c>
      <c r="W119" s="1578">
        <f t="shared" si="7"/>
        <v>0</v>
      </c>
      <c r="X119" s="1578" t="str">
        <f t="shared" si="7"/>
        <v>Semi-Annual</v>
      </c>
      <c r="Y119" s="1578">
        <f t="shared" si="7"/>
        <v>4.85</v>
      </c>
      <c r="Z119" s="1578" t="str">
        <f t="shared" si="7"/>
        <v>Actual/365</v>
      </c>
      <c r="AA119" s="1578" t="str">
        <f t="shared" si="7"/>
        <v>AAA</v>
      </c>
      <c r="AB119" s="1578" t="str">
        <f t="shared" si="7"/>
        <v>AAA(tha)</v>
      </c>
      <c r="AC119" s="1578" t="str">
        <f t="shared" si="7"/>
        <v>Active</v>
      </c>
      <c r="AD119" s="1618">
        <v>45991.708333333336</v>
      </c>
      <c r="AE119" s="1596">
        <v>45991.0</v>
      </c>
      <c r="AF119" s="1529"/>
      <c r="AG119" s="1529"/>
      <c r="AH119" s="1529"/>
    </row>
    <row r="122">
      <c r="A122" s="1649" t="s">
        <v>430</v>
      </c>
      <c r="B122" s="1227"/>
      <c r="C122" s="1227"/>
      <c r="D122" s="1227"/>
      <c r="E122" s="1227"/>
      <c r="F122" s="1227"/>
      <c r="G122" s="1227"/>
      <c r="H122" s="1227"/>
      <c r="I122" s="1227"/>
      <c r="J122" s="1227"/>
      <c r="K122" s="1227"/>
      <c r="L122" s="1227"/>
      <c r="M122" s="1227"/>
      <c r="N122" s="1650"/>
      <c r="O122" s="1650"/>
      <c r="P122" s="1227"/>
      <c r="Q122" s="1227"/>
      <c r="R122" s="1227"/>
      <c r="S122" s="1227"/>
      <c r="T122" s="1227"/>
      <c r="U122" s="1227"/>
      <c r="V122" s="1227"/>
      <c r="W122" s="1227"/>
      <c r="X122" s="1227"/>
      <c r="Y122" s="1227"/>
      <c r="Z122" s="1227"/>
      <c r="AA122" s="1227"/>
      <c r="AB122" s="1227"/>
      <c r="AC122" s="1227"/>
      <c r="AD122" s="1227"/>
      <c r="AE122" s="1227"/>
    </row>
    <row r="123">
      <c r="A123" s="1651" t="s">
        <v>3</v>
      </c>
      <c r="B123" s="1555" t="s">
        <v>765</v>
      </c>
      <c r="C123" s="1555" t="s">
        <v>514</v>
      </c>
      <c r="D123" s="1555" t="s">
        <v>556</v>
      </c>
      <c r="E123" s="1555" t="s">
        <v>769</v>
      </c>
      <c r="F123" s="1555" t="s">
        <v>525</v>
      </c>
      <c r="G123" s="1652" t="s">
        <v>534</v>
      </c>
      <c r="H123" s="1555" t="s">
        <v>675</v>
      </c>
      <c r="I123" s="1555" t="s">
        <v>773</v>
      </c>
      <c r="J123" s="1555" t="s">
        <v>775</v>
      </c>
      <c r="K123" s="1555" t="s">
        <v>777</v>
      </c>
      <c r="L123" s="1555" t="s">
        <v>779</v>
      </c>
      <c r="M123" s="1652" t="s">
        <v>431</v>
      </c>
      <c r="N123" s="1555" t="s">
        <v>751</v>
      </c>
      <c r="O123" s="1555" t="s">
        <v>763</v>
      </c>
      <c r="P123" s="1555" t="s">
        <v>425</v>
      </c>
      <c r="Q123" s="1555" t="s">
        <v>426</v>
      </c>
      <c r="R123" s="1555" t="s">
        <v>427</v>
      </c>
      <c r="S123" s="1555" t="s">
        <v>432</v>
      </c>
      <c r="T123" s="1555" t="s">
        <v>787</v>
      </c>
      <c r="U123" s="1555" t="s">
        <v>789</v>
      </c>
      <c r="V123" s="1555" t="s">
        <v>548</v>
      </c>
      <c r="W123" s="1555" t="s">
        <v>761</v>
      </c>
      <c r="X123" s="1587" t="s">
        <v>793</v>
      </c>
      <c r="Y123" s="65"/>
      <c r="Z123" s="65"/>
      <c r="AA123" s="65"/>
      <c r="AB123" s="65"/>
      <c r="AC123" s="65"/>
      <c r="AD123" s="65"/>
      <c r="AE123" s="65"/>
      <c r="AF123" s="65"/>
      <c r="AG123" s="65"/>
      <c r="AH123" s="65"/>
    </row>
    <row r="124">
      <c r="A124" s="1651" t="s">
        <v>4</v>
      </c>
      <c r="B124" s="1653" t="s">
        <v>453</v>
      </c>
      <c r="C124" s="1560" t="s">
        <v>28</v>
      </c>
      <c r="D124" s="1653" t="s">
        <v>453</v>
      </c>
      <c r="E124" s="1560" t="s">
        <v>35</v>
      </c>
      <c r="F124" s="1560" t="s">
        <v>35</v>
      </c>
      <c r="G124" s="1654" t="s">
        <v>81</v>
      </c>
      <c r="H124" s="1560" t="s">
        <v>126</v>
      </c>
      <c r="I124" s="1560" t="s">
        <v>126</v>
      </c>
      <c r="J124" s="1560" t="s">
        <v>126</v>
      </c>
      <c r="K124" s="1560" t="s">
        <v>126</v>
      </c>
      <c r="L124" s="1560" t="s">
        <v>126</v>
      </c>
      <c r="M124" s="1560" t="s">
        <v>781</v>
      </c>
      <c r="N124" s="1560" t="s">
        <v>126</v>
      </c>
      <c r="O124" s="1560" t="s">
        <v>35</v>
      </c>
      <c r="P124" s="1560" t="s">
        <v>781</v>
      </c>
      <c r="Q124" s="1560" t="s">
        <v>126</v>
      </c>
      <c r="R124" s="1560" t="s">
        <v>126</v>
      </c>
      <c r="S124" s="1560" t="s">
        <v>126</v>
      </c>
      <c r="T124" s="1560" t="s">
        <v>126</v>
      </c>
      <c r="U124" s="1560" t="s">
        <v>126</v>
      </c>
      <c r="V124" s="1560" t="s">
        <v>59</v>
      </c>
      <c r="W124" s="1560" t="s">
        <v>110</v>
      </c>
      <c r="X124" s="495" t="s">
        <v>71</v>
      </c>
    </row>
    <row r="125">
      <c r="A125" s="1529"/>
      <c r="B125" s="1729" t="str">
        <f>'Bond buy_1_V4_Oct25'!B91</f>
        <v>3</v>
      </c>
      <c r="C125" s="1729" t="str">
        <f>'Bond buy_1_V4_Oct25'!C91</f>
        <v>LB616A</v>
      </c>
      <c r="D125" s="1729" t="str">
        <f>'Bond buy_1_V4_Oct25'!D91</f>
        <v>301</v>
      </c>
      <c r="E125" s="1656">
        <f>'Bond buy_1_V4_Oct25'!E91</f>
        <v>40606</v>
      </c>
      <c r="F125" s="1656">
        <f>'Bond buy_1_V4_Oct25'!F91</f>
        <v>58974</v>
      </c>
      <c r="G125" s="1593" t="str">
        <f>'Bond buy_1_V4_Oct25'!G91</f>
        <v>THB</v>
      </c>
      <c r="H125" s="1657">
        <f>'Bond buy_1_V4_Oct25'!H91</f>
        <v>100000000</v>
      </c>
      <c r="I125" s="1657">
        <f>H125-J125</f>
        <v>80000000</v>
      </c>
      <c r="J125" s="1657">
        <f>K119</f>
        <v>20000000</v>
      </c>
      <c r="K125" s="1539">
        <v>0.0</v>
      </c>
      <c r="L125" s="1539">
        <v>0.0</v>
      </c>
      <c r="M125" s="1730">
        <f>M119</f>
        <v>170.803637</v>
      </c>
      <c r="N125" s="1659">
        <f>(M125%*H125)</f>
        <v>170803637</v>
      </c>
      <c r="O125" s="1674">
        <v>45991.0</v>
      </c>
      <c r="P125" s="1730">
        <f>L119</f>
        <v>156.3</v>
      </c>
      <c r="Q125" s="1731">
        <f>N119+Q129</f>
        <v>2205753.425</v>
      </c>
      <c r="R125" s="1659">
        <f>O119</f>
        <v>156.3</v>
      </c>
      <c r="S125" s="1659">
        <f>(R125%*H125)</f>
        <v>156300000</v>
      </c>
      <c r="T125" s="1606">
        <v>0.0</v>
      </c>
      <c r="U125" s="1606">
        <f>S125-N125</f>
        <v>-14503637</v>
      </c>
      <c r="V125" s="1658" t="s">
        <v>143</v>
      </c>
      <c r="W125" s="1660">
        <v>45991.458333333336</v>
      </c>
      <c r="X125" s="1732">
        <v>2.45908</v>
      </c>
      <c r="Y125" s="1529"/>
      <c r="Z125" s="1529"/>
      <c r="AA125" s="1529"/>
      <c r="AB125" s="1529"/>
      <c r="AC125" s="1529"/>
      <c r="AD125" s="1529"/>
      <c r="AE125" s="1529"/>
      <c r="AF125" s="1529"/>
      <c r="AG125" s="1529"/>
      <c r="AH125" s="1529"/>
    </row>
    <row r="128">
      <c r="P128" s="22" t="s">
        <v>2194</v>
      </c>
      <c r="Q128" s="1314">
        <v>441150.6849315068</v>
      </c>
    </row>
    <row r="129">
      <c r="P129" s="22" t="s">
        <v>2195</v>
      </c>
      <c r="Q129" s="1314">
        <v>1764602.7397260272</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5"/>
    <col customWidth="1" min="2" max="2" width="15.63"/>
    <col customWidth="1" min="3" max="3" width="26.5"/>
    <col customWidth="1" min="4" max="4" width="30.25"/>
    <col customWidth="1" min="5" max="5" width="15.75"/>
    <col customWidth="1" min="6" max="6" width="20.38"/>
    <col customWidth="1" min="7" max="7" width="18.25"/>
    <col customWidth="1" min="8" max="8" width="29.88"/>
    <col customWidth="1" min="9" max="9" width="18.63"/>
    <col customWidth="1" min="10" max="10" width="18.25"/>
    <col customWidth="1" min="11" max="11" width="25.63"/>
    <col customWidth="1" min="12" max="12" width="16.63"/>
    <col customWidth="1" min="13" max="13" width="24.63"/>
    <col customWidth="1" min="14" max="14" width="22.38"/>
    <col customWidth="1" min="15" max="15" width="29.63"/>
    <col customWidth="1" min="16" max="16" width="36.13"/>
    <col customWidth="1" min="20" max="20" width="22.75"/>
    <col customWidth="1" min="30" max="30" width="17.88"/>
  </cols>
  <sheetData>
    <row r="1">
      <c r="A1" s="281"/>
    </row>
    <row r="2">
      <c r="A2" s="281" t="s">
        <v>2095</v>
      </c>
      <c r="B2" s="281" t="s">
        <v>2096</v>
      </c>
      <c r="AC2" s="22" t="s">
        <v>670</v>
      </c>
    </row>
    <row r="3">
      <c r="A3" s="281" t="s">
        <v>2029</v>
      </c>
      <c r="B3" s="281" t="s">
        <v>2097</v>
      </c>
    </row>
    <row r="4">
      <c r="A4" s="22" t="s">
        <v>2196</v>
      </c>
    </row>
    <row r="6">
      <c r="A6" s="1202" t="s">
        <v>1128</v>
      </c>
    </row>
    <row r="8">
      <c r="A8" s="22" t="s">
        <v>1564</v>
      </c>
    </row>
    <row r="9">
      <c r="A9" s="22" t="s">
        <v>2197</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c r="AA10" s="1518"/>
      <c r="AB10" s="1518"/>
      <c r="AC10" s="1518"/>
      <c r="AD10" s="1518"/>
      <c r="AE10" s="1518"/>
      <c r="AF10" s="1518"/>
      <c r="AG10" s="1518"/>
      <c r="AH10" s="1518"/>
      <c r="AI10" s="1518"/>
      <c r="AJ10" s="1518"/>
      <c r="AK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1518"/>
      <c r="AB11" s="1518"/>
      <c r="AC11" s="1518"/>
      <c r="AD11" s="1518"/>
      <c r="AE11" s="1518"/>
      <c r="AF11" s="1518"/>
      <c r="AG11" s="1518"/>
      <c r="AH11" s="1518"/>
      <c r="AI11" s="1518"/>
      <c r="AJ11" s="1518"/>
      <c r="AK11" s="1518"/>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488</v>
      </c>
      <c r="C13" s="1525">
        <v>101.0</v>
      </c>
      <c r="D13" s="1525" t="s">
        <v>1801</v>
      </c>
      <c r="E13" s="1525" t="s">
        <v>17</v>
      </c>
      <c r="F13" s="1525" t="s">
        <v>20</v>
      </c>
      <c r="G13" s="1525" t="str">
        <f>"002"</f>
        <v>002</v>
      </c>
      <c r="H13" s="1525" t="s">
        <v>26</v>
      </c>
      <c r="I13" s="1525" t="s">
        <v>1367</v>
      </c>
      <c r="J13" s="1525" t="s">
        <v>33</v>
      </c>
      <c r="K13" s="1526">
        <v>45839.0</v>
      </c>
      <c r="L13" s="1526">
        <v>45839.0</v>
      </c>
      <c r="M13" s="1526">
        <v>45839.0</v>
      </c>
      <c r="N13" s="1527" t="s">
        <v>505</v>
      </c>
      <c r="O13" s="1528"/>
      <c r="P13" s="1529"/>
      <c r="Q13" s="1529"/>
      <c r="R13" s="1529"/>
      <c r="S13" s="1529"/>
      <c r="T13" s="1529"/>
      <c r="U13" s="1529"/>
      <c r="V13" s="1529"/>
      <c r="W13" s="1529"/>
      <c r="X13" s="1529"/>
      <c r="Y13" s="1529"/>
      <c r="Z13" s="1529"/>
      <c r="AA13" s="1529"/>
      <c r="AB13" s="1529"/>
      <c r="AC13" s="1529"/>
      <c r="AD13" s="1529"/>
      <c r="AE13" s="1529"/>
      <c r="AF13" s="1529"/>
      <c r="AG13" s="1529"/>
      <c r="AH13" s="1529"/>
      <c r="AI13" s="1529"/>
      <c r="AJ13" s="1529"/>
      <c r="AK13" s="1529"/>
    </row>
    <row r="14">
      <c r="A14" s="1203"/>
      <c r="B14" s="1203"/>
      <c r="C14" s="1203"/>
      <c r="D14" s="1203"/>
      <c r="E14" s="1203"/>
      <c r="F14" s="1203"/>
      <c r="G14" s="1203"/>
      <c r="H14" s="1203"/>
      <c r="I14" s="1203"/>
      <c r="J14" s="1203"/>
      <c r="K14" s="1203"/>
      <c r="N14" s="60"/>
      <c r="O14" s="60"/>
    </row>
    <row r="15">
      <c r="A15" s="1203"/>
      <c r="B15" s="1203"/>
      <c r="C15" s="1203"/>
      <c r="D15" s="1203"/>
      <c r="E15" s="1203"/>
      <c r="F15" s="1203"/>
      <c r="G15" s="1203"/>
      <c r="H15" s="1203"/>
      <c r="I15" s="1203"/>
      <c r="J15" s="1203"/>
      <c r="K15" s="1203"/>
      <c r="L15" s="1203"/>
      <c r="M15" s="60"/>
      <c r="N15" s="60"/>
      <c r="O15" s="60"/>
    </row>
    <row r="16">
      <c r="A16" s="1515" t="s">
        <v>43</v>
      </c>
      <c r="B16" s="1203"/>
      <c r="C16" s="1203"/>
      <c r="D16" s="1203"/>
      <c r="E16" s="1203"/>
      <c r="F16" s="1203"/>
      <c r="G16" s="1203"/>
      <c r="H16" s="1203"/>
      <c r="I16" s="1203"/>
      <c r="J16" s="1203"/>
      <c r="K16" s="1203"/>
      <c r="L16" s="1203"/>
      <c r="M16" s="60"/>
      <c r="N16" s="60"/>
      <c r="O16" s="60"/>
    </row>
    <row r="17">
      <c r="A17" s="1519" t="s">
        <v>3</v>
      </c>
      <c r="B17" s="1520" t="s">
        <v>514</v>
      </c>
      <c r="C17" s="1520" t="s">
        <v>516</v>
      </c>
      <c r="D17" s="1520" t="s">
        <v>517</v>
      </c>
      <c r="E17" s="1520" t="s">
        <v>519</v>
      </c>
      <c r="F17" s="1520" t="s">
        <v>522</v>
      </c>
      <c r="G17" s="1520" t="s">
        <v>524</v>
      </c>
      <c r="H17" s="1520" t="s">
        <v>525</v>
      </c>
      <c r="I17" s="1520" t="s">
        <v>526</v>
      </c>
      <c r="J17" s="1530" t="s">
        <v>528</v>
      </c>
      <c r="K17" s="1531" t="s">
        <v>530</v>
      </c>
      <c r="L17" s="1520" t="s">
        <v>532</v>
      </c>
      <c r="M17" s="1520" t="s">
        <v>533</v>
      </c>
      <c r="N17" s="1520" t="s">
        <v>534</v>
      </c>
      <c r="O17" s="1520" t="s">
        <v>535</v>
      </c>
      <c r="P17" s="1520" t="s">
        <v>536</v>
      </c>
      <c r="Q17" s="1520" t="s">
        <v>538</v>
      </c>
      <c r="R17" s="1520" t="s">
        <v>542</v>
      </c>
      <c r="S17" s="1520" t="s">
        <v>545</v>
      </c>
      <c r="T17" s="1520" t="s">
        <v>546</v>
      </c>
      <c r="U17" s="1520" t="s">
        <v>548</v>
      </c>
      <c r="V17" s="1520" t="s">
        <v>549</v>
      </c>
      <c r="W17" s="1532" t="s">
        <v>551</v>
      </c>
      <c r="X17" s="1518"/>
      <c r="Y17" s="1518"/>
      <c r="Z17" s="1518"/>
      <c r="AA17" s="1518"/>
      <c r="AB17" s="1518"/>
      <c r="AC17" s="1518"/>
      <c r="AD17" s="1518"/>
      <c r="AE17" s="1518"/>
      <c r="AF17" s="1518"/>
      <c r="AG17" s="1518"/>
      <c r="AH17" s="1518"/>
      <c r="AI17" s="1518"/>
      <c r="AJ17" s="1518"/>
      <c r="AK17" s="1518"/>
    </row>
    <row r="18">
      <c r="A18" s="1533" t="s">
        <v>4</v>
      </c>
      <c r="B18" s="1534" t="s">
        <v>28</v>
      </c>
      <c r="C18" s="1534" t="s">
        <v>49</v>
      </c>
      <c r="D18" s="1535" t="s">
        <v>453</v>
      </c>
      <c r="E18" s="1534" t="s">
        <v>59</v>
      </c>
      <c r="F18" s="1534" t="s">
        <v>59</v>
      </c>
      <c r="G18" s="1534" t="s">
        <v>35</v>
      </c>
      <c r="H18" s="1534" t="s">
        <v>35</v>
      </c>
      <c r="I18" s="1534" t="s">
        <v>71</v>
      </c>
      <c r="J18" s="1534" t="s">
        <v>71</v>
      </c>
      <c r="K18" s="1536" t="s">
        <v>59</v>
      </c>
      <c r="L18" s="1534" t="s">
        <v>59</v>
      </c>
      <c r="M18" s="1534" t="s">
        <v>59</v>
      </c>
      <c r="N18" s="1534" t="s">
        <v>81</v>
      </c>
      <c r="O18" s="1534" t="s">
        <v>81</v>
      </c>
      <c r="P18" s="1534" t="s">
        <v>59</v>
      </c>
      <c r="Q18" s="1534" t="s">
        <v>539</v>
      </c>
      <c r="R18" s="1534" t="s">
        <v>539</v>
      </c>
      <c r="S18" s="1534" t="s">
        <v>91</v>
      </c>
      <c r="T18" s="1534" t="s">
        <v>91</v>
      </c>
      <c r="U18" s="1534" t="s">
        <v>59</v>
      </c>
      <c r="V18" s="1534" t="s">
        <v>110</v>
      </c>
      <c r="W18" s="1537" t="s">
        <v>28</v>
      </c>
      <c r="X18" s="512"/>
      <c r="Y18" s="512"/>
      <c r="Z18" s="512"/>
      <c r="AA18" s="512"/>
      <c r="AB18" s="512"/>
      <c r="AC18" s="512"/>
      <c r="AD18" s="512"/>
      <c r="AE18" s="512"/>
      <c r="AF18" s="512"/>
      <c r="AG18" s="512"/>
      <c r="AH18" s="512"/>
      <c r="AI18" s="512"/>
      <c r="AJ18" s="512"/>
      <c r="AK18" s="512"/>
    </row>
    <row r="19">
      <c r="A19" s="1676"/>
      <c r="B19" s="1677" t="s">
        <v>1370</v>
      </c>
      <c r="C19" s="1677" t="s">
        <v>1371</v>
      </c>
      <c r="D19" s="1677">
        <v>1.0</v>
      </c>
      <c r="E19" s="1677">
        <v>176015.0</v>
      </c>
      <c r="F19" s="1677" t="s">
        <v>65</v>
      </c>
      <c r="G19" s="1678">
        <v>40606.0</v>
      </c>
      <c r="H19" s="1678">
        <v>58974.0</v>
      </c>
      <c r="I19" s="1677">
        <v>4.85</v>
      </c>
      <c r="J19" s="1541" t="str">
        <f t="shared" ref="J19:K19" si="1">" "</f>
        <v> </v>
      </c>
      <c r="K19" s="1541" t="str">
        <f t="shared" si="1"/>
        <v> </v>
      </c>
      <c r="L19" s="1525" t="s">
        <v>76</v>
      </c>
      <c r="M19" s="1525" t="s">
        <v>79</v>
      </c>
      <c r="N19" s="1677" t="s">
        <v>83</v>
      </c>
      <c r="O19" s="1677" t="s">
        <v>86</v>
      </c>
      <c r="P19" s="1539" t="s">
        <v>89</v>
      </c>
      <c r="Q19" s="1539" t="s">
        <v>1013</v>
      </c>
      <c r="R19" s="1539" t="s">
        <v>1014</v>
      </c>
      <c r="S19" s="1542" t="b">
        <v>1</v>
      </c>
      <c r="T19" s="1679" t="b">
        <v>1</v>
      </c>
      <c r="U19" s="1680" t="s">
        <v>143</v>
      </c>
      <c r="V19" s="1726">
        <v>45917.458333333336</v>
      </c>
      <c r="W19" s="1539" t="s">
        <v>131</v>
      </c>
      <c r="X19" s="1529"/>
      <c r="Y19" s="1529"/>
      <c r="Z19" s="1529"/>
      <c r="AA19" s="1529"/>
      <c r="AB19" s="1529"/>
      <c r="AC19" s="1529"/>
      <c r="AD19" s="1529"/>
      <c r="AE19" s="1529"/>
      <c r="AF19" s="1529"/>
      <c r="AG19" s="1529"/>
      <c r="AH19" s="1529"/>
      <c r="AI19" s="1529"/>
      <c r="AJ19" s="1529"/>
      <c r="AK19" s="1529"/>
    </row>
    <row r="20">
      <c r="A20" s="60"/>
      <c r="B20" s="60"/>
    </row>
    <row r="21">
      <c r="A21" s="60"/>
      <c r="B21" s="60"/>
    </row>
    <row r="22">
      <c r="A22" s="1515" t="s">
        <v>965</v>
      </c>
      <c r="B22" s="1247"/>
    </row>
    <row r="23">
      <c r="A23" s="1552" t="s">
        <v>3</v>
      </c>
      <c r="B23" s="1553" t="s">
        <v>564</v>
      </c>
      <c r="C23" s="1553" t="s">
        <v>7</v>
      </c>
      <c r="D23" s="1553" t="s">
        <v>570</v>
      </c>
      <c r="E23" s="1553" t="s">
        <v>572</v>
      </c>
      <c r="F23" s="1553" t="s">
        <v>575</v>
      </c>
      <c r="G23" s="1553" t="s">
        <v>579</v>
      </c>
      <c r="H23" s="1553" t="s">
        <v>583</v>
      </c>
      <c r="I23" s="1554" t="s">
        <v>585</v>
      </c>
      <c r="J23" s="1553" t="s">
        <v>525</v>
      </c>
      <c r="K23" s="1553" t="s">
        <v>589</v>
      </c>
      <c r="L23" s="1553" t="s">
        <v>592</v>
      </c>
      <c r="M23" s="1553" t="s">
        <v>595</v>
      </c>
      <c r="N23" s="1553" t="s">
        <v>597</v>
      </c>
      <c r="O23" s="1553" t="s">
        <v>598</v>
      </c>
      <c r="P23" s="1555" t="s">
        <v>600</v>
      </c>
      <c r="Q23" s="65"/>
      <c r="R23" s="65"/>
      <c r="S23" s="65"/>
      <c r="T23" s="65"/>
      <c r="U23" s="65"/>
      <c r="V23" s="65"/>
      <c r="W23" s="65"/>
      <c r="X23" s="65"/>
      <c r="Y23" s="65"/>
      <c r="Z23" s="65"/>
      <c r="AA23" s="65"/>
      <c r="AB23" s="65"/>
      <c r="AC23" s="65"/>
      <c r="AD23" s="65"/>
      <c r="AE23" s="65"/>
      <c r="AF23" s="65"/>
      <c r="AG23" s="65"/>
      <c r="AH23" s="65"/>
      <c r="AI23" s="65"/>
      <c r="AJ23" s="65"/>
      <c r="AK23" s="65"/>
    </row>
    <row r="24">
      <c r="A24" s="1556" t="s">
        <v>4</v>
      </c>
      <c r="B24" s="1557" t="s">
        <v>565</v>
      </c>
      <c r="C24" s="1558" t="s">
        <v>453</v>
      </c>
      <c r="D24" s="1558" t="s">
        <v>453</v>
      </c>
      <c r="E24" s="1557" t="s">
        <v>28</v>
      </c>
      <c r="F24" s="1557" t="s">
        <v>576</v>
      </c>
      <c r="G24" s="1557" t="s">
        <v>580</v>
      </c>
      <c r="H24" s="1557" t="s">
        <v>35</v>
      </c>
      <c r="I24" s="1559" t="s">
        <v>35</v>
      </c>
      <c r="J24" s="1557" t="s">
        <v>35</v>
      </c>
      <c r="K24" s="1557" t="s">
        <v>590</v>
      </c>
      <c r="L24" s="1558" t="s">
        <v>453</v>
      </c>
      <c r="M24" s="1557" t="s">
        <v>81</v>
      </c>
      <c r="N24" s="1557" t="s">
        <v>110</v>
      </c>
      <c r="O24" s="1557" t="s">
        <v>110</v>
      </c>
      <c r="P24" s="1560" t="s">
        <v>59</v>
      </c>
    </row>
    <row r="25">
      <c r="A25" s="1202"/>
      <c r="B25" s="1561" t="s">
        <v>2033</v>
      </c>
      <c r="C25" s="1562">
        <v>101.0</v>
      </c>
      <c r="D25" s="1561">
        <v>20001.0</v>
      </c>
      <c r="E25" s="1563" t="s">
        <v>574</v>
      </c>
      <c r="F25" s="1563" t="s">
        <v>578</v>
      </c>
      <c r="G25" s="1563" t="s">
        <v>582</v>
      </c>
      <c r="H25" s="1564">
        <v>45823.0</v>
      </c>
      <c r="I25" s="1564">
        <v>45839.0</v>
      </c>
      <c r="J25" s="1564">
        <v>46203.0</v>
      </c>
      <c r="K25" s="1563">
        <v>0.0</v>
      </c>
      <c r="L25" s="1541" t="str">
        <f>" "</f>
        <v> </v>
      </c>
      <c r="M25" s="1563" t="s">
        <v>83</v>
      </c>
      <c r="N25" s="1565">
        <v>45717.4375</v>
      </c>
      <c r="O25" s="1565">
        <v>45741.78125</v>
      </c>
      <c r="P25" s="1566" t="s">
        <v>143</v>
      </c>
    </row>
    <row r="26">
      <c r="A26" s="1202"/>
      <c r="B26" s="1247"/>
    </row>
    <row r="27">
      <c r="A27" s="1202"/>
      <c r="B27" s="1247"/>
    </row>
    <row r="28">
      <c r="A28" s="1202" t="s">
        <v>1137</v>
      </c>
      <c r="B28" s="1247"/>
    </row>
    <row r="29">
      <c r="A29" s="60"/>
      <c r="B29" s="285"/>
    </row>
    <row r="30">
      <c r="A30" s="22" t="s">
        <v>2125</v>
      </c>
      <c r="B30" s="60"/>
    </row>
    <row r="31">
      <c r="A31" s="60"/>
      <c r="B31" s="1243"/>
    </row>
    <row r="32">
      <c r="A32" s="1248" t="s">
        <v>2198</v>
      </c>
      <c r="B32" s="1243"/>
      <c r="E32" s="579">
        <f>50000000*0.0205*14/365</f>
        <v>39315.06849</v>
      </c>
    </row>
    <row r="33">
      <c r="A33" s="1248" t="s">
        <v>2199</v>
      </c>
      <c r="B33" s="1243"/>
      <c r="E33" s="579">
        <f>50000000+E32</f>
        <v>50039315.07</v>
      </c>
    </row>
    <row r="34">
      <c r="A34" s="1515"/>
      <c r="B34" s="1243"/>
    </row>
    <row r="35">
      <c r="A35" s="1515" t="s">
        <v>2034</v>
      </c>
      <c r="B35" s="1243"/>
    </row>
    <row r="36">
      <c r="A36" s="1567" t="s">
        <v>3</v>
      </c>
      <c r="B36" s="1568" t="s">
        <v>663</v>
      </c>
      <c r="C36" s="1568" t="s">
        <v>583</v>
      </c>
      <c r="D36" s="1568" t="s">
        <v>668</v>
      </c>
      <c r="E36" s="1568" t="s">
        <v>7</v>
      </c>
      <c r="F36" s="1569" t="s">
        <v>564</v>
      </c>
      <c r="G36" s="1569" t="s">
        <v>570</v>
      </c>
      <c r="H36" s="1568" t="s">
        <v>675</v>
      </c>
      <c r="I36" s="1568" t="s">
        <v>678</v>
      </c>
      <c r="J36" s="1568" t="s">
        <v>680</v>
      </c>
      <c r="K36" s="1568" t="s">
        <v>442</v>
      </c>
      <c r="L36" s="1568" t="s">
        <v>684</v>
      </c>
      <c r="M36" s="1568" t="s">
        <v>534</v>
      </c>
      <c r="N36" s="1568" t="s">
        <v>609</v>
      </c>
      <c r="O36" s="1568" t="s">
        <v>613</v>
      </c>
      <c r="P36" s="1568" t="s">
        <v>614</v>
      </c>
      <c r="Q36" s="1568" t="s">
        <v>620</v>
      </c>
      <c r="R36" s="1568" t="s">
        <v>624</v>
      </c>
      <c r="S36" s="1568" t="s">
        <v>636</v>
      </c>
      <c r="T36" s="1568" t="s">
        <v>697</v>
      </c>
      <c r="U36" s="1568" t="s">
        <v>644</v>
      </c>
      <c r="V36" s="1569" t="s">
        <v>700</v>
      </c>
      <c r="W36" s="1569" t="s">
        <v>703</v>
      </c>
      <c r="X36" s="1568" t="s">
        <v>548</v>
      </c>
      <c r="Y36" s="1570" t="s">
        <v>640</v>
      </c>
      <c r="Z36" s="1570" t="s">
        <v>426</v>
      </c>
      <c r="AA36" s="1587" t="s">
        <v>452</v>
      </c>
      <c r="AB36" s="1518"/>
      <c r="AC36" s="1518"/>
      <c r="AD36" s="1518"/>
      <c r="AE36" s="1518"/>
      <c r="AF36" s="1518"/>
      <c r="AG36" s="1518"/>
      <c r="AH36" s="1518"/>
      <c r="AI36" s="1518"/>
      <c r="AJ36" s="1518"/>
      <c r="AK36" s="1518"/>
    </row>
    <row r="37">
      <c r="A37" s="1571" t="s">
        <v>4</v>
      </c>
      <c r="B37" s="1572" t="s">
        <v>453</v>
      </c>
      <c r="C37" s="1573" t="s">
        <v>110</v>
      </c>
      <c r="D37" s="1573" t="s">
        <v>59</v>
      </c>
      <c r="E37" s="1572" t="s">
        <v>453</v>
      </c>
      <c r="F37" s="1574" t="s">
        <v>565</v>
      </c>
      <c r="G37" s="1575" t="s">
        <v>453</v>
      </c>
      <c r="H37" s="1573" t="s">
        <v>126</v>
      </c>
      <c r="I37" s="1573" t="s">
        <v>35</v>
      </c>
      <c r="J37" s="1573" t="s">
        <v>35</v>
      </c>
      <c r="K37" s="1573" t="s">
        <v>126</v>
      </c>
      <c r="L37" s="1573" t="s">
        <v>126</v>
      </c>
      <c r="M37" s="1573" t="s">
        <v>81</v>
      </c>
      <c r="N37" s="1573" t="s">
        <v>59</v>
      </c>
      <c r="O37" s="1573" t="s">
        <v>28</v>
      </c>
      <c r="P37" s="1573" t="s">
        <v>71</v>
      </c>
      <c r="Q37" s="1573" t="s">
        <v>59</v>
      </c>
      <c r="R37" s="1573" t="s">
        <v>71</v>
      </c>
      <c r="S37" s="1573" t="s">
        <v>59</v>
      </c>
      <c r="T37" s="1573" t="s">
        <v>71</v>
      </c>
      <c r="U37" s="1573" t="s">
        <v>8</v>
      </c>
      <c r="V37" s="1574" t="s">
        <v>91</v>
      </c>
      <c r="W37" s="1574" t="s">
        <v>91</v>
      </c>
      <c r="X37" s="1573" t="s">
        <v>59</v>
      </c>
      <c r="Y37" s="1576" t="s">
        <v>453</v>
      </c>
      <c r="Z37" s="1577" t="s">
        <v>126</v>
      </c>
      <c r="AA37" s="490" t="s">
        <v>453</v>
      </c>
      <c r="AB37" s="512"/>
      <c r="AC37" s="512"/>
      <c r="AD37" s="512"/>
      <c r="AE37" s="512"/>
      <c r="AF37" s="512"/>
      <c r="AG37" s="512"/>
      <c r="AH37" s="512"/>
      <c r="AI37" s="512"/>
      <c r="AJ37" s="512"/>
      <c r="AK37" s="512"/>
    </row>
    <row r="38">
      <c r="A38" s="1528"/>
      <c r="B38" s="1578">
        <v>70008.0</v>
      </c>
      <c r="C38" s="1681">
        <v>46015.416666666664</v>
      </c>
      <c r="D38" s="1539" t="s">
        <v>154</v>
      </c>
      <c r="E38" s="1539">
        <f>C25</f>
        <v>101</v>
      </c>
      <c r="F38" s="1580" t="str">
        <f>B25</f>
        <v>GMRA_2023_BB</v>
      </c>
      <c r="G38" s="1580">
        <f>D25</f>
        <v>20001</v>
      </c>
      <c r="H38" s="1549">
        <v>5.0E7</v>
      </c>
      <c r="I38" s="1581">
        <v>46017.0</v>
      </c>
      <c r="J38" s="1581">
        <v>46031.0</v>
      </c>
      <c r="K38" s="1549">
        <v>5.0E7</v>
      </c>
      <c r="L38" s="1659">
        <f>E33</f>
        <v>50039315.07</v>
      </c>
      <c r="M38" s="1582" t="s">
        <v>83</v>
      </c>
      <c r="N38" s="1582" t="str">
        <f>CONCAT(Q38,B38)</f>
        <v>FIX70008</v>
      </c>
      <c r="O38" s="1582" t="s">
        <v>131</v>
      </c>
      <c r="P38" s="1539">
        <v>2.05</v>
      </c>
      <c r="Q38" s="1582" t="s">
        <v>693</v>
      </c>
      <c r="R38" s="1582" t="str">
        <f>" "</f>
        <v> </v>
      </c>
      <c r="S38" s="1582" t="s">
        <v>79</v>
      </c>
      <c r="T38" s="1539">
        <v>2.05</v>
      </c>
      <c r="U38" s="1539">
        <v>14.0</v>
      </c>
      <c r="V38" s="1582" t="b">
        <v>1</v>
      </c>
      <c r="W38" s="1582" t="b">
        <v>0</v>
      </c>
      <c r="X38" s="1582" t="s">
        <v>143</v>
      </c>
      <c r="Y38" s="1539"/>
      <c r="Z38" s="1539">
        <f>(H38*P38%*U38/365)</f>
        <v>39315.06849</v>
      </c>
      <c r="AA38" s="495" t="str">
        <f>B13</f>
        <v>BBL0107536000374</v>
      </c>
      <c r="AB38" s="1529"/>
      <c r="AC38" s="1529"/>
      <c r="AD38" s="1529"/>
      <c r="AE38" s="1529"/>
      <c r="AF38" s="1529"/>
      <c r="AG38" s="1529"/>
      <c r="AH38" s="1529"/>
      <c r="AI38" s="1529"/>
      <c r="AJ38" s="1529"/>
      <c r="AK38" s="1529"/>
    </row>
    <row r="39">
      <c r="A39" s="60"/>
      <c r="B39" s="1243"/>
    </row>
    <row r="40">
      <c r="A40" s="1515" t="s">
        <v>967</v>
      </c>
      <c r="B40" s="1206"/>
    </row>
    <row r="41" ht="15.0" customHeight="1">
      <c r="A41" s="1585" t="s">
        <v>3</v>
      </c>
      <c r="B41" s="1586" t="s">
        <v>732</v>
      </c>
      <c r="C41" s="1586" t="s">
        <v>514</v>
      </c>
      <c r="D41" s="1586" t="s">
        <v>556</v>
      </c>
      <c r="E41" s="1586" t="s">
        <v>7</v>
      </c>
      <c r="F41" s="1586" t="s">
        <v>668</v>
      </c>
      <c r="G41" s="1570" t="s">
        <v>583</v>
      </c>
      <c r="H41" s="1570" t="s">
        <v>728</v>
      </c>
      <c r="I41" s="1570" t="s">
        <v>525</v>
      </c>
      <c r="J41" s="1570" t="s">
        <v>534</v>
      </c>
      <c r="K41" s="1586" t="s">
        <v>675</v>
      </c>
      <c r="L41" s="1586" t="s">
        <v>425</v>
      </c>
      <c r="M41" s="1545" t="s">
        <v>423</v>
      </c>
      <c r="N41" s="1586" t="s">
        <v>426</v>
      </c>
      <c r="O41" s="1586" t="s">
        <v>427</v>
      </c>
      <c r="P41" s="1586" t="s">
        <v>749</v>
      </c>
      <c r="Q41" s="1586" t="s">
        <v>751</v>
      </c>
      <c r="R41" s="1570" t="s">
        <v>753</v>
      </c>
      <c r="S41" s="1586" t="s">
        <v>432</v>
      </c>
      <c r="T41" s="1586" t="s">
        <v>755</v>
      </c>
      <c r="U41" s="1570" t="s">
        <v>551</v>
      </c>
      <c r="V41" s="1570" t="s">
        <v>530</v>
      </c>
      <c r="W41" s="1570" t="s">
        <v>528</v>
      </c>
      <c r="X41" s="1586" t="s">
        <v>532</v>
      </c>
      <c r="Y41" s="1586" t="s">
        <v>526</v>
      </c>
      <c r="Z41" s="1586" t="s">
        <v>533</v>
      </c>
      <c r="AA41" s="1570" t="s">
        <v>538</v>
      </c>
      <c r="AB41" s="1570" t="s">
        <v>542</v>
      </c>
      <c r="AC41" s="1570" t="s">
        <v>548</v>
      </c>
      <c r="AD41" s="1586" t="s">
        <v>761</v>
      </c>
      <c r="AE41" s="1587" t="s">
        <v>763</v>
      </c>
      <c r="AF41" s="1636"/>
      <c r="AG41" s="1636"/>
      <c r="AH41" s="1636"/>
      <c r="AI41" s="1636"/>
      <c r="AJ41" s="1636"/>
      <c r="AK41" s="1636"/>
    </row>
    <row r="42" ht="15.0" customHeight="1">
      <c r="A42" s="1585" t="s">
        <v>4</v>
      </c>
      <c r="B42" s="1589" t="s">
        <v>453</v>
      </c>
      <c r="C42" s="1577" t="s">
        <v>28</v>
      </c>
      <c r="D42" s="1589" t="s">
        <v>453</v>
      </c>
      <c r="E42" s="1589" t="s">
        <v>453</v>
      </c>
      <c r="F42" s="1590" t="s">
        <v>28</v>
      </c>
      <c r="G42" s="1576" t="s">
        <v>35</v>
      </c>
      <c r="H42" s="1577" t="s">
        <v>35</v>
      </c>
      <c r="I42" s="1577" t="s">
        <v>35</v>
      </c>
      <c r="J42" s="1577" t="s">
        <v>81</v>
      </c>
      <c r="K42" s="1590" t="s">
        <v>126</v>
      </c>
      <c r="L42" s="1590" t="s">
        <v>179</v>
      </c>
      <c r="M42" s="1522" t="s">
        <v>179</v>
      </c>
      <c r="N42" s="1590" t="s">
        <v>126</v>
      </c>
      <c r="O42" s="1590" t="s">
        <v>126</v>
      </c>
      <c r="P42" s="1590" t="s">
        <v>28</v>
      </c>
      <c r="Q42" s="1590" t="s">
        <v>126</v>
      </c>
      <c r="R42" s="1577" t="s">
        <v>126</v>
      </c>
      <c r="S42" s="1590" t="s">
        <v>126</v>
      </c>
      <c r="T42" s="1590" t="s">
        <v>35</v>
      </c>
      <c r="U42" s="1577" t="s">
        <v>28</v>
      </c>
      <c r="V42" s="1577" t="s">
        <v>59</v>
      </c>
      <c r="W42" s="1577" t="s">
        <v>71</v>
      </c>
      <c r="X42" s="1590" t="s">
        <v>59</v>
      </c>
      <c r="Y42" s="1590" t="s">
        <v>71</v>
      </c>
      <c r="Z42" s="1590" t="s">
        <v>59</v>
      </c>
      <c r="AA42" s="1577" t="s">
        <v>539</v>
      </c>
      <c r="AB42" s="1577" t="s">
        <v>539</v>
      </c>
      <c r="AC42" s="1577" t="s">
        <v>59</v>
      </c>
      <c r="AD42" s="1590" t="s">
        <v>110</v>
      </c>
      <c r="AE42" s="1591" t="s">
        <v>35</v>
      </c>
      <c r="AF42" s="760"/>
      <c r="AG42" s="760"/>
      <c r="AH42" s="760"/>
      <c r="AI42" s="760"/>
      <c r="AJ42" s="760"/>
      <c r="AK42" s="760"/>
    </row>
    <row r="43" ht="15.0" customHeight="1">
      <c r="A43" s="1682"/>
      <c r="B43" s="1578">
        <f>B38</f>
        <v>70008</v>
      </c>
      <c r="C43" s="1677" t="str">
        <f>B19</f>
        <v>LB616A</v>
      </c>
      <c r="D43" s="1677">
        <v>301.0</v>
      </c>
      <c r="E43" s="1539">
        <v>102.0</v>
      </c>
      <c r="F43" s="1539" t="s">
        <v>670</v>
      </c>
      <c r="G43" s="1596">
        <f>C38</f>
        <v>46015.41667</v>
      </c>
      <c r="H43" s="1596">
        <f t="shared" ref="H43:I43" si="2">I38</f>
        <v>46017</v>
      </c>
      <c r="I43" s="1596">
        <f t="shared" si="2"/>
        <v>46031</v>
      </c>
      <c r="J43" s="1683" t="s">
        <v>83</v>
      </c>
      <c r="K43" s="1684">
        <v>5.0E7</v>
      </c>
      <c r="L43" s="1685">
        <v>157.03</v>
      </c>
      <c r="M43" s="1685">
        <v>157.33</v>
      </c>
      <c r="N43" s="1606">
        <f>(K43*(Y43/100))*(DAYS(AE43,T43)/365)</f>
        <v>46506.84932</v>
      </c>
      <c r="O43" s="1685">
        <v>157.03</v>
      </c>
      <c r="P43" s="1677" t="s">
        <v>1392</v>
      </c>
      <c r="Q43" s="1659">
        <f>(M43/100)*K43</f>
        <v>78665000</v>
      </c>
      <c r="R43" s="1593">
        <f>(L43/100)*K43</f>
        <v>78515000</v>
      </c>
      <c r="S43" s="1593" t="str">
        <f>if(P43="AMC","",(O43/100)*K43)</f>
        <v/>
      </c>
      <c r="T43" s="1594">
        <v>46008.0</v>
      </c>
      <c r="U43" s="1539" t="s">
        <v>131</v>
      </c>
      <c r="V43" s="1539" t="str">
        <f>" "</f>
        <v> </v>
      </c>
      <c r="W43" s="1539">
        <v>0.0</v>
      </c>
      <c r="X43" s="1539" t="s">
        <v>76</v>
      </c>
      <c r="Y43" s="1539">
        <f>I19</f>
        <v>4.85</v>
      </c>
      <c r="Z43" s="1525" t="s">
        <v>79</v>
      </c>
      <c r="AA43" s="1539" t="s">
        <v>1013</v>
      </c>
      <c r="AB43" s="1539" t="s">
        <v>1014</v>
      </c>
      <c r="AC43" s="1582" t="s">
        <v>143</v>
      </c>
      <c r="AD43" s="1618">
        <v>46015.708333333336</v>
      </c>
      <c r="AE43" s="1596">
        <v>46015.0</v>
      </c>
      <c r="AF43" s="1529"/>
      <c r="AG43" s="1529"/>
      <c r="AH43" s="1529"/>
      <c r="AI43" s="1529"/>
      <c r="AJ43" s="1529"/>
      <c r="AK43" s="1529"/>
    </row>
    <row r="44" ht="15.0" customHeight="1"/>
    <row r="45">
      <c r="A45" s="1202"/>
      <c r="AD45" s="37"/>
    </row>
    <row r="46">
      <c r="A46" s="1202" t="s">
        <v>1533</v>
      </c>
    </row>
    <row r="48">
      <c r="A48" s="22" t="s">
        <v>2179</v>
      </c>
    </row>
    <row r="50">
      <c r="A50" s="1248" t="s">
        <v>2129</v>
      </c>
    </row>
    <row r="51">
      <c r="A51" s="1248" t="s">
        <v>2200</v>
      </c>
      <c r="E51" s="579"/>
      <c r="F51" s="579"/>
    </row>
    <row r="52">
      <c r="A52" s="1248" t="s">
        <v>2201</v>
      </c>
      <c r="E52" s="579">
        <f>50000000*1.5733</f>
        <v>78665000</v>
      </c>
    </row>
    <row r="53">
      <c r="A53" s="1248" t="s">
        <v>1538</v>
      </c>
      <c r="E53" s="579"/>
    </row>
    <row r="54">
      <c r="A54" s="1248" t="s">
        <v>2202</v>
      </c>
      <c r="E54" s="579">
        <f>E52*(1-0.02)</f>
        <v>77091700</v>
      </c>
    </row>
    <row r="55">
      <c r="A55" s="1639" t="s">
        <v>2203</v>
      </c>
    </row>
    <row r="56">
      <c r="B56" s="1599"/>
      <c r="C56" s="1599"/>
      <c r="D56" s="1599"/>
      <c r="E56" s="1599"/>
      <c r="F56" s="1599"/>
      <c r="G56" s="1599"/>
      <c r="H56" s="1599"/>
      <c r="I56" s="1599"/>
      <c r="J56" s="1599"/>
      <c r="K56" s="1599"/>
    </row>
    <row r="57">
      <c r="A57" s="1598" t="s">
        <v>168</v>
      </c>
      <c r="B57" s="1599"/>
      <c r="C57" s="1599"/>
      <c r="D57" s="1599"/>
      <c r="E57" s="1599"/>
      <c r="F57" s="1599"/>
      <c r="G57" s="1599"/>
      <c r="H57" s="1599"/>
      <c r="I57" s="1599"/>
      <c r="J57" s="1599"/>
      <c r="K57" s="1599"/>
    </row>
    <row r="58">
      <c r="A58" s="1600" t="s">
        <v>3</v>
      </c>
      <c r="B58" s="1520" t="s">
        <v>709</v>
      </c>
      <c r="C58" s="1520" t="s">
        <v>663</v>
      </c>
      <c r="D58" s="1520" t="s">
        <v>514</v>
      </c>
      <c r="E58" s="1520" t="s">
        <v>675</v>
      </c>
      <c r="F58" s="1520" t="s">
        <v>715</v>
      </c>
      <c r="G58" s="1520" t="s">
        <v>716</v>
      </c>
      <c r="H58" s="1520" t="s">
        <v>432</v>
      </c>
      <c r="I58" s="1520" t="s">
        <v>717</v>
      </c>
      <c r="J58" s="1520" t="s">
        <v>719</v>
      </c>
      <c r="K58" s="1520" t="s">
        <v>720</v>
      </c>
      <c r="L58" s="1601" t="s">
        <v>534</v>
      </c>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row>
    <row r="59">
      <c r="A59" s="1602" t="s">
        <v>4</v>
      </c>
      <c r="B59" s="1535" t="s">
        <v>59</v>
      </c>
      <c r="C59" s="1535" t="s">
        <v>453</v>
      </c>
      <c r="D59" s="1534" t="s">
        <v>28</v>
      </c>
      <c r="E59" s="1534" t="s">
        <v>126</v>
      </c>
      <c r="F59" s="1534" t="s">
        <v>35</v>
      </c>
      <c r="G59" s="1534" t="s">
        <v>179</v>
      </c>
      <c r="H59" s="1534" t="s">
        <v>126</v>
      </c>
      <c r="I59" s="1534" t="s">
        <v>184</v>
      </c>
      <c r="J59" s="1534" t="s">
        <v>126</v>
      </c>
      <c r="K59" s="1534" t="s">
        <v>8</v>
      </c>
      <c r="L59" s="1603" t="s">
        <v>81</v>
      </c>
    </row>
    <row r="60">
      <c r="A60" s="1686"/>
      <c r="B60" s="1539" t="str">
        <f>C60&amp;"_"&amp;D60&amp;"_"&amp;1</f>
        <v>70008_LB616A_1</v>
      </c>
      <c r="C60" s="1578">
        <f>B38</f>
        <v>70008</v>
      </c>
      <c r="D60" s="1677" t="str">
        <f>C43</f>
        <v>LB616A</v>
      </c>
      <c r="E60" s="1684">
        <v>5.0E7</v>
      </c>
      <c r="F60" s="1596">
        <v>46017.0</v>
      </c>
      <c r="G60" s="1704">
        <v>157.33</v>
      </c>
      <c r="H60" s="1659">
        <f>E52</f>
        <v>78665000</v>
      </c>
      <c r="I60" s="1549">
        <v>2.0</v>
      </c>
      <c r="J60" s="1659">
        <f>E54</f>
        <v>77091700</v>
      </c>
      <c r="K60" s="1705"/>
      <c r="L60" s="1539" t="s">
        <v>83</v>
      </c>
      <c r="M60" s="1688"/>
      <c r="N60" s="1688"/>
      <c r="O60" s="1688"/>
      <c r="P60" s="1688"/>
      <c r="Q60" s="1688"/>
      <c r="R60" s="1688"/>
      <c r="S60" s="1688"/>
      <c r="T60" s="1688"/>
      <c r="U60" s="1688"/>
      <c r="V60" s="1688"/>
      <c r="W60" s="1688"/>
      <c r="X60" s="1688"/>
      <c r="Y60" s="1688"/>
      <c r="Z60" s="1688"/>
      <c r="AA60" s="1688"/>
      <c r="AB60" s="1688"/>
      <c r="AC60" s="1688"/>
      <c r="AD60" s="1688"/>
      <c r="AE60" s="1688"/>
      <c r="AF60" s="1688"/>
      <c r="AG60" s="1688"/>
      <c r="AH60" s="1688"/>
      <c r="AI60" s="1688"/>
      <c r="AJ60" s="1688"/>
      <c r="AK60" s="1688"/>
    </row>
    <row r="61">
      <c r="A61" s="1248"/>
    </row>
    <row r="63">
      <c r="A63" s="1202" t="s">
        <v>1542</v>
      </c>
    </row>
    <row r="65">
      <c r="A65" s="1258" t="s">
        <v>2204</v>
      </c>
    </row>
    <row r="66">
      <c r="A66" s="1258" t="s">
        <v>1585</v>
      </c>
    </row>
    <row r="67">
      <c r="A67" s="1258" t="s">
        <v>2205</v>
      </c>
    </row>
    <row r="68">
      <c r="A68" s="1258" t="s">
        <v>1546</v>
      </c>
    </row>
    <row r="69">
      <c r="A69" s="1259"/>
    </row>
    <row r="70">
      <c r="A70" s="1202" t="s">
        <v>1547</v>
      </c>
    </row>
    <row r="72">
      <c r="A72" s="1689" t="s">
        <v>1548</v>
      </c>
      <c r="B72" s="1688"/>
      <c r="C72" s="1688"/>
      <c r="F72" s="1688"/>
    </row>
    <row r="73">
      <c r="A73" s="1690"/>
      <c r="B73" s="1688"/>
      <c r="C73" s="1688"/>
    </row>
    <row r="74">
      <c r="A74" s="1689" t="s">
        <v>2206</v>
      </c>
      <c r="B74" s="1688"/>
      <c r="C74" s="1688"/>
    </row>
    <row r="75">
      <c r="A75" s="1689" t="s">
        <v>2207</v>
      </c>
      <c r="B75" s="1688"/>
      <c r="C75" s="1688"/>
      <c r="E75" s="579">
        <f>50000000*1.573</f>
        <v>78650000</v>
      </c>
    </row>
    <row r="76">
      <c r="A76" s="1689" t="s">
        <v>2208</v>
      </c>
      <c r="C76" s="1688"/>
      <c r="E76" s="579">
        <f>E75*(1-0.02)</f>
        <v>77077000</v>
      </c>
    </row>
    <row r="77">
      <c r="A77" s="1689" t="s">
        <v>2139</v>
      </c>
      <c r="C77" s="1688"/>
    </row>
    <row r="78">
      <c r="A78" s="1689" t="s">
        <v>2209</v>
      </c>
      <c r="C78" s="1688"/>
      <c r="E78" s="579">
        <f>E76-50000000</f>
        <v>27077000</v>
      </c>
    </row>
    <row r="79">
      <c r="A79" s="1355" t="s">
        <v>2210</v>
      </c>
      <c r="B79" s="1688"/>
      <c r="C79" s="1688"/>
    </row>
    <row r="80">
      <c r="A80" s="1691"/>
      <c r="B80" s="1688"/>
      <c r="C80" s="1688"/>
    </row>
    <row r="81">
      <c r="A81" s="1691"/>
      <c r="B81" s="1688"/>
      <c r="C81" s="1688"/>
    </row>
    <row r="82">
      <c r="A82" s="1692"/>
      <c r="B82" s="1688"/>
      <c r="C82" s="1688"/>
    </row>
    <row r="83">
      <c r="A83" s="1598" t="s">
        <v>1317</v>
      </c>
    </row>
    <row r="84">
      <c r="A84" s="1607" t="s">
        <v>3</v>
      </c>
      <c r="B84" s="1586" t="s">
        <v>720</v>
      </c>
      <c r="C84" s="1570" t="s">
        <v>7</v>
      </c>
      <c r="D84" s="1570" t="s">
        <v>663</v>
      </c>
      <c r="E84" s="1586" t="s">
        <v>763</v>
      </c>
      <c r="F84" s="1586" t="s">
        <v>843</v>
      </c>
      <c r="G84" s="1586" t="s">
        <v>440</v>
      </c>
      <c r="H84" s="1586" t="s">
        <v>441</v>
      </c>
      <c r="I84" s="1586" t="s">
        <v>848</v>
      </c>
      <c r="J84" s="1586" t="s">
        <v>548</v>
      </c>
      <c r="K84" s="1586" t="s">
        <v>561</v>
      </c>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row>
    <row r="85">
      <c r="A85" s="1608" t="s">
        <v>4</v>
      </c>
      <c r="B85" s="1589" t="s">
        <v>453</v>
      </c>
      <c r="C85" s="1576" t="s">
        <v>453</v>
      </c>
      <c r="D85" s="1576" t="s">
        <v>453</v>
      </c>
      <c r="E85" s="1590" t="s">
        <v>35</v>
      </c>
      <c r="F85" s="1590" t="s">
        <v>81</v>
      </c>
      <c r="G85" s="1590" t="s">
        <v>49</v>
      </c>
      <c r="H85" s="1590" t="s">
        <v>126</v>
      </c>
      <c r="I85" s="1590" t="s">
        <v>110</v>
      </c>
      <c r="J85" s="1590" t="s">
        <v>59</v>
      </c>
      <c r="K85" s="1590" t="s">
        <v>110</v>
      </c>
    </row>
    <row r="86">
      <c r="A86" s="1202"/>
      <c r="B86" s="1525"/>
      <c r="C86" s="1525"/>
      <c r="D86" s="1578"/>
      <c r="E86" s="1609"/>
      <c r="F86" s="1539"/>
      <c r="G86" s="1539"/>
      <c r="H86" s="1606"/>
      <c r="I86" s="1610"/>
      <c r="J86" s="1611"/>
      <c r="K86" s="1610"/>
    </row>
    <row r="87">
      <c r="A87" s="1202"/>
    </row>
    <row r="88">
      <c r="A88" s="1612" t="s">
        <v>443</v>
      </c>
    </row>
    <row r="89">
      <c r="A89" s="1607" t="s">
        <v>3</v>
      </c>
      <c r="B89" s="1586" t="s">
        <v>853</v>
      </c>
      <c r="C89" s="1586" t="s">
        <v>720</v>
      </c>
      <c r="D89" s="1586" t="s">
        <v>7</v>
      </c>
      <c r="E89" s="1586" t="s">
        <v>663</v>
      </c>
      <c r="F89" s="1586" t="s">
        <v>843</v>
      </c>
      <c r="G89" s="1586" t="s">
        <v>863</v>
      </c>
      <c r="H89" s="1586" t="s">
        <v>444</v>
      </c>
      <c r="I89" s="1586" t="s">
        <v>585</v>
      </c>
      <c r="J89" s="1586" t="s">
        <v>561</v>
      </c>
      <c r="K89" s="1586" t="s">
        <v>875</v>
      </c>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row>
    <row r="90">
      <c r="A90" s="1608" t="s">
        <v>4</v>
      </c>
      <c r="B90" s="1589" t="s">
        <v>453</v>
      </c>
      <c r="C90" s="1589" t="s">
        <v>453</v>
      </c>
      <c r="D90" s="1589" t="s">
        <v>453</v>
      </c>
      <c r="E90" s="1589" t="s">
        <v>453</v>
      </c>
      <c r="F90" s="1590" t="s">
        <v>81</v>
      </c>
      <c r="G90" s="1590" t="s">
        <v>49</v>
      </c>
      <c r="H90" s="1590" t="s">
        <v>126</v>
      </c>
      <c r="I90" s="1590" t="s">
        <v>35</v>
      </c>
      <c r="J90" s="1590" t="s">
        <v>110</v>
      </c>
      <c r="K90" s="1590" t="s">
        <v>59</v>
      </c>
    </row>
    <row r="91">
      <c r="A91" s="1613"/>
      <c r="B91" s="1539"/>
      <c r="C91" s="1539"/>
      <c r="D91" s="1539"/>
      <c r="E91" s="1578"/>
      <c r="F91" s="1539"/>
      <c r="G91" s="1539"/>
      <c r="H91" s="1606"/>
      <c r="I91" s="1609"/>
      <c r="J91" s="1610"/>
      <c r="K91" s="1539"/>
      <c r="L91" s="1529"/>
      <c r="M91" s="1529"/>
      <c r="N91" s="1529"/>
      <c r="O91" s="1529"/>
      <c r="P91" s="1529"/>
      <c r="Q91" s="1529"/>
      <c r="R91" s="1529"/>
      <c r="S91" s="1529"/>
      <c r="T91" s="1529"/>
      <c r="U91" s="1529"/>
      <c r="V91" s="1529"/>
      <c r="W91" s="1529"/>
      <c r="X91" s="1529"/>
      <c r="Y91" s="1529"/>
      <c r="Z91" s="1529"/>
      <c r="AA91" s="1529"/>
      <c r="AB91" s="1529"/>
      <c r="AC91" s="1529"/>
      <c r="AD91" s="1529"/>
      <c r="AE91" s="1529"/>
      <c r="AF91" s="1529"/>
      <c r="AG91" s="1529"/>
      <c r="AH91" s="1529"/>
      <c r="AI91" s="1529"/>
      <c r="AJ91" s="1529"/>
      <c r="AK91" s="1529"/>
    </row>
    <row r="92">
      <c r="A92" s="1202"/>
    </row>
    <row r="93">
      <c r="A93" s="1202"/>
    </row>
    <row r="94">
      <c r="A94" s="1202" t="s">
        <v>1557</v>
      </c>
    </row>
    <row r="96">
      <c r="A96" s="1694" t="s">
        <v>2211</v>
      </c>
      <c r="B96" s="1688"/>
      <c r="C96" s="1688"/>
      <c r="D96" s="1688"/>
      <c r="E96" s="1688"/>
      <c r="F96" s="1688"/>
      <c r="G96" s="1688"/>
      <c r="H96" s="1688"/>
      <c r="I96" s="1688"/>
      <c r="J96" s="1688"/>
      <c r="K96" s="1688"/>
      <c r="L96" s="1688"/>
      <c r="M96" s="1688"/>
      <c r="N96" s="1688"/>
      <c r="O96" s="1688"/>
      <c r="P96" s="1688"/>
      <c r="Q96" s="1688"/>
      <c r="R96" s="1688"/>
      <c r="S96" s="1688"/>
      <c r="T96" s="1688"/>
      <c r="U96" s="1688"/>
      <c r="V96" s="1688"/>
      <c r="W96" s="1688"/>
      <c r="X96" s="1688"/>
      <c r="Y96" s="1688"/>
      <c r="Z96" s="1688"/>
      <c r="AA96" s="1688"/>
      <c r="AB96" s="1688"/>
      <c r="AC96" s="1688"/>
      <c r="AD96" s="1688"/>
      <c r="AE96" s="1688"/>
      <c r="AF96" s="1688"/>
      <c r="AG96" s="1688"/>
      <c r="AH96" s="1688"/>
      <c r="AI96" s="1688"/>
      <c r="AJ96" s="1688"/>
      <c r="AK96" s="1688"/>
    </row>
    <row r="97">
      <c r="F97" s="1688"/>
      <c r="G97" s="1688"/>
      <c r="H97" s="1688"/>
      <c r="I97" s="1688"/>
      <c r="J97" s="1688"/>
      <c r="K97" s="1688"/>
      <c r="L97" s="1688"/>
      <c r="M97" s="1688"/>
      <c r="N97" s="1688"/>
      <c r="O97" s="1688"/>
      <c r="P97" s="1688"/>
      <c r="Q97" s="1688"/>
      <c r="R97" s="1688"/>
      <c r="S97" s="1688"/>
      <c r="T97" s="1688"/>
      <c r="U97" s="1688"/>
      <c r="V97" s="1688"/>
      <c r="W97" s="1688"/>
      <c r="X97" s="1688"/>
      <c r="Y97" s="1688"/>
      <c r="Z97" s="1688"/>
      <c r="AA97" s="1688"/>
      <c r="AB97" s="1688"/>
      <c r="AC97" s="1688"/>
      <c r="AD97" s="1688"/>
      <c r="AE97" s="1688"/>
      <c r="AF97" s="1688"/>
      <c r="AG97" s="1688"/>
      <c r="AH97" s="1688"/>
      <c r="AI97" s="1688"/>
      <c r="AJ97" s="1688"/>
      <c r="AK97" s="1688"/>
    </row>
    <row r="98">
      <c r="A98" s="22" t="s">
        <v>2212</v>
      </c>
      <c r="F98" s="1695"/>
      <c r="G98" s="1688"/>
      <c r="H98" s="1688"/>
      <c r="I98" s="1688"/>
      <c r="J98" s="1688"/>
      <c r="K98" s="1688"/>
      <c r="L98" s="1688"/>
      <c r="M98" s="1688"/>
      <c r="N98" s="1688"/>
      <c r="O98" s="1688"/>
      <c r="P98" s="1688"/>
      <c r="Q98" s="1688"/>
      <c r="R98" s="1688"/>
      <c r="S98" s="1688"/>
      <c r="T98" s="1688"/>
      <c r="U98" s="1688"/>
      <c r="V98" s="1688"/>
      <c r="W98" s="1688"/>
      <c r="X98" s="1688"/>
      <c r="Y98" s="1688"/>
      <c r="Z98" s="1688"/>
      <c r="AA98" s="1688"/>
      <c r="AB98" s="1688"/>
      <c r="AC98" s="1688"/>
      <c r="AD98" s="1688"/>
      <c r="AE98" s="1688"/>
      <c r="AF98" s="1688"/>
      <c r="AG98" s="1688"/>
      <c r="AH98" s="1688"/>
      <c r="AI98" s="1688"/>
      <c r="AJ98" s="1688"/>
      <c r="AK98" s="1688"/>
    </row>
    <row r="99">
      <c r="A99" s="1694" t="s">
        <v>2213</v>
      </c>
      <c r="B99" s="1688"/>
      <c r="C99" s="1688"/>
      <c r="D99" s="1688"/>
      <c r="E99" s="1695"/>
      <c r="F99" s="1695"/>
      <c r="G99" s="1688"/>
      <c r="H99" s="1688"/>
      <c r="I99" s="1688"/>
      <c r="J99" s="1688"/>
      <c r="K99" s="1688"/>
      <c r="L99" s="1688"/>
      <c r="M99" s="1688"/>
      <c r="N99" s="1688"/>
      <c r="O99" s="1688"/>
      <c r="P99" s="1688"/>
      <c r="Q99" s="1688"/>
      <c r="R99" s="1688"/>
      <c r="S99" s="1688"/>
      <c r="T99" s="1688"/>
      <c r="U99" s="1688"/>
      <c r="V99" s="1688"/>
      <c r="W99" s="1688"/>
      <c r="X99" s="1688"/>
      <c r="Y99" s="1688"/>
      <c r="Z99" s="1688"/>
      <c r="AA99" s="1688"/>
      <c r="AB99" s="1688"/>
      <c r="AC99" s="1688"/>
      <c r="AD99" s="1688"/>
      <c r="AE99" s="1688"/>
      <c r="AF99" s="1688"/>
      <c r="AG99" s="1688"/>
      <c r="AH99" s="1688"/>
      <c r="AI99" s="1688"/>
      <c r="AJ99" s="1688"/>
      <c r="AK99" s="1688"/>
    </row>
    <row r="100">
      <c r="A100" s="1689" t="s">
        <v>1561</v>
      </c>
      <c r="B100" s="1688"/>
      <c r="C100" s="1688"/>
      <c r="D100" s="1688"/>
      <c r="E100" s="1688"/>
      <c r="F100" s="1688"/>
      <c r="G100" s="1688"/>
      <c r="H100" s="1688"/>
      <c r="I100" s="1688"/>
      <c r="J100" s="1688"/>
      <c r="K100" s="1688"/>
      <c r="L100" s="1688"/>
      <c r="M100" s="1688"/>
      <c r="N100" s="1688"/>
      <c r="O100" s="1688"/>
      <c r="P100" s="1688"/>
      <c r="Q100" s="1688"/>
      <c r="R100" s="1688"/>
      <c r="S100" s="1688"/>
      <c r="T100" s="1688"/>
      <c r="U100" s="1688"/>
      <c r="V100" s="1688"/>
      <c r="W100" s="1688"/>
      <c r="X100" s="1688"/>
      <c r="Y100" s="1688"/>
      <c r="Z100" s="1688"/>
      <c r="AA100" s="1688"/>
      <c r="AB100" s="1688"/>
      <c r="AC100" s="1688"/>
      <c r="AD100" s="1688"/>
      <c r="AE100" s="1688"/>
      <c r="AF100" s="1688"/>
      <c r="AG100" s="1688"/>
      <c r="AH100" s="1688"/>
      <c r="AI100" s="1688"/>
      <c r="AJ100" s="1688"/>
      <c r="AK100" s="1688"/>
    </row>
    <row r="101">
      <c r="A101" s="281"/>
    </row>
    <row r="102">
      <c r="A102" s="1647">
        <v>46266.0</v>
      </c>
      <c r="B102" s="281" t="s">
        <v>2041</v>
      </c>
    </row>
    <row r="103">
      <c r="A103" s="1515" t="s">
        <v>2042</v>
      </c>
    </row>
    <row r="104">
      <c r="A104" s="1567" t="s">
        <v>3</v>
      </c>
      <c r="B104" s="1713" t="s">
        <v>663</v>
      </c>
      <c r="C104" s="1714" t="s">
        <v>583</v>
      </c>
      <c r="D104" s="1713" t="s">
        <v>668</v>
      </c>
      <c r="E104" s="1714" t="s">
        <v>7</v>
      </c>
      <c r="F104" s="1569" t="s">
        <v>564</v>
      </c>
      <c r="G104" s="1569" t="s">
        <v>570</v>
      </c>
      <c r="H104" s="1568" t="s">
        <v>675</v>
      </c>
      <c r="I104" s="1568" t="s">
        <v>678</v>
      </c>
      <c r="J104" s="1568" t="s">
        <v>680</v>
      </c>
      <c r="K104" s="1568" t="s">
        <v>442</v>
      </c>
      <c r="L104" s="1568" t="s">
        <v>684</v>
      </c>
      <c r="M104" s="1568" t="s">
        <v>534</v>
      </c>
      <c r="N104" s="1568" t="s">
        <v>609</v>
      </c>
      <c r="O104" s="1568" t="s">
        <v>613</v>
      </c>
      <c r="P104" s="1568" t="s">
        <v>614</v>
      </c>
      <c r="Q104" s="1568" t="s">
        <v>620</v>
      </c>
      <c r="R104" s="1568" t="s">
        <v>624</v>
      </c>
      <c r="S104" s="1568" t="s">
        <v>636</v>
      </c>
      <c r="T104" s="1568" t="s">
        <v>697</v>
      </c>
      <c r="U104" s="1568" t="s">
        <v>644</v>
      </c>
      <c r="V104" s="1569" t="s">
        <v>700</v>
      </c>
      <c r="W104" s="1569" t="s">
        <v>703</v>
      </c>
      <c r="X104" s="1568" t="s">
        <v>548</v>
      </c>
      <c r="Y104" s="1570" t="s">
        <v>640</v>
      </c>
      <c r="Z104" s="1570" t="s">
        <v>426</v>
      </c>
      <c r="AA104" s="1587" t="s">
        <v>452</v>
      </c>
      <c r="AB104" s="1518"/>
      <c r="AC104" s="1518"/>
      <c r="AD104" s="1518"/>
      <c r="AE104" s="1518"/>
      <c r="AF104" s="1518"/>
      <c r="AG104" s="1518"/>
      <c r="AH104" s="1518"/>
      <c r="AI104" s="1518"/>
      <c r="AJ104" s="1518"/>
      <c r="AK104" s="1518"/>
    </row>
    <row r="105">
      <c r="A105" s="1571" t="s">
        <v>4</v>
      </c>
      <c r="B105" s="1715" t="s">
        <v>453</v>
      </c>
      <c r="C105" s="1716" t="s">
        <v>110</v>
      </c>
      <c r="D105" s="1717" t="s">
        <v>59</v>
      </c>
      <c r="E105" s="1718" t="s">
        <v>453</v>
      </c>
      <c r="F105" s="1574" t="s">
        <v>565</v>
      </c>
      <c r="G105" s="1575" t="s">
        <v>453</v>
      </c>
      <c r="H105" s="1573" t="s">
        <v>126</v>
      </c>
      <c r="I105" s="1573" t="s">
        <v>35</v>
      </c>
      <c r="J105" s="1573" t="s">
        <v>35</v>
      </c>
      <c r="K105" s="1573" t="s">
        <v>126</v>
      </c>
      <c r="L105" s="1573" t="s">
        <v>126</v>
      </c>
      <c r="M105" s="1573" t="s">
        <v>81</v>
      </c>
      <c r="N105" s="1573" t="s">
        <v>59</v>
      </c>
      <c r="O105" s="1573" t="s">
        <v>28</v>
      </c>
      <c r="P105" s="1573" t="s">
        <v>71</v>
      </c>
      <c r="Q105" s="1573" t="s">
        <v>59</v>
      </c>
      <c r="R105" s="1573" t="s">
        <v>71</v>
      </c>
      <c r="S105" s="1573" t="s">
        <v>59</v>
      </c>
      <c r="T105" s="1573" t="s">
        <v>71</v>
      </c>
      <c r="U105" s="1573" t="s">
        <v>8</v>
      </c>
      <c r="V105" s="1574" t="s">
        <v>91</v>
      </c>
      <c r="W105" s="1574" t="s">
        <v>91</v>
      </c>
      <c r="X105" s="1573" t="s">
        <v>59</v>
      </c>
      <c r="Y105" s="1576" t="s">
        <v>453</v>
      </c>
      <c r="Z105" s="1577" t="s">
        <v>126</v>
      </c>
      <c r="AA105" s="490" t="s">
        <v>453</v>
      </c>
      <c r="AB105" s="512"/>
      <c r="AC105" s="512"/>
      <c r="AD105" s="512"/>
      <c r="AE105" s="512"/>
      <c r="AF105" s="512"/>
      <c r="AG105" s="512"/>
      <c r="AH105" s="512"/>
      <c r="AI105" s="512"/>
      <c r="AJ105" s="512"/>
      <c r="AK105" s="512"/>
    </row>
    <row r="106">
      <c r="A106" s="1528"/>
      <c r="B106" s="1578">
        <f t="shared" ref="B106:M106" si="3">B38</f>
        <v>70008</v>
      </c>
      <c r="C106" s="1727">
        <f t="shared" si="3"/>
        <v>46015.41667</v>
      </c>
      <c r="D106" s="1578" t="str">
        <f t="shared" si="3"/>
        <v>REPO</v>
      </c>
      <c r="E106" s="1578">
        <f t="shared" si="3"/>
        <v>101</v>
      </c>
      <c r="F106" s="1669" t="str">
        <f t="shared" si="3"/>
        <v>GMRA_2023_BB</v>
      </c>
      <c r="G106" s="1669">
        <f t="shared" si="3"/>
        <v>20001</v>
      </c>
      <c r="H106" s="1670">
        <f t="shared" si="3"/>
        <v>50000000</v>
      </c>
      <c r="I106" s="1671">
        <f t="shared" si="3"/>
        <v>46017</v>
      </c>
      <c r="J106" s="1671">
        <f t="shared" si="3"/>
        <v>46031</v>
      </c>
      <c r="K106" s="1670">
        <f t="shared" si="3"/>
        <v>50000000</v>
      </c>
      <c r="L106" s="1728">
        <f t="shared" si="3"/>
        <v>50039315.07</v>
      </c>
      <c r="M106" s="1578" t="str">
        <f t="shared" si="3"/>
        <v>THB</v>
      </c>
      <c r="N106" s="1582" t="str">
        <f>CONCAT(Q106,B106)</f>
        <v>FIX70008</v>
      </c>
      <c r="O106" s="1578" t="str">
        <f t="shared" ref="O106:W106" si="4">O38</f>
        <v>Fixed</v>
      </c>
      <c r="P106" s="1578">
        <f t="shared" si="4"/>
        <v>2.05</v>
      </c>
      <c r="Q106" s="1578" t="str">
        <f t="shared" si="4"/>
        <v>FIX</v>
      </c>
      <c r="R106" s="1578" t="str">
        <f t="shared" si="4"/>
        <v> </v>
      </c>
      <c r="S106" s="1578" t="str">
        <f t="shared" si="4"/>
        <v>Actual/365</v>
      </c>
      <c r="T106" s="1578">
        <f t="shared" si="4"/>
        <v>2.05</v>
      </c>
      <c r="U106" s="1578">
        <f t="shared" si="4"/>
        <v>14</v>
      </c>
      <c r="V106" s="1578" t="b">
        <f t="shared" si="4"/>
        <v>1</v>
      </c>
      <c r="W106" s="1578" t="b">
        <f t="shared" si="4"/>
        <v>0</v>
      </c>
      <c r="X106" s="1583" t="s">
        <v>1003</v>
      </c>
      <c r="Y106" s="1578" t="str">
        <f>Y38</f>
        <v/>
      </c>
      <c r="Z106" s="1539">
        <v>0.0</v>
      </c>
      <c r="AA106" s="1578" t="str">
        <f>AA38</f>
        <v>BBL0107536000374</v>
      </c>
      <c r="AB106" s="1529"/>
      <c r="AC106" s="1529"/>
      <c r="AD106" s="1529"/>
      <c r="AE106" s="1529"/>
      <c r="AF106" s="1529"/>
      <c r="AG106" s="1529"/>
      <c r="AH106" s="1529"/>
      <c r="AI106" s="1529"/>
      <c r="AJ106" s="1529"/>
      <c r="AK106" s="1529"/>
    </row>
    <row r="107">
      <c r="A107" s="1270"/>
    </row>
    <row r="108">
      <c r="A108" s="1270"/>
    </row>
    <row r="109">
      <c r="A109" s="1617" t="s">
        <v>2097</v>
      </c>
      <c r="B109" s="1617" t="s">
        <v>2029</v>
      </c>
    </row>
    <row r="110">
      <c r="A110" s="1515" t="s">
        <v>147</v>
      </c>
    </row>
    <row r="111">
      <c r="A111" s="1567" t="s">
        <v>3</v>
      </c>
      <c r="B111" s="1568" t="s">
        <v>663</v>
      </c>
      <c r="C111" s="1568" t="s">
        <v>583</v>
      </c>
      <c r="D111" s="1568" t="s">
        <v>668</v>
      </c>
      <c r="E111" s="1568" t="s">
        <v>7</v>
      </c>
      <c r="F111" s="1569" t="s">
        <v>564</v>
      </c>
      <c r="G111" s="1569" t="s">
        <v>570</v>
      </c>
      <c r="H111" s="1568" t="s">
        <v>675</v>
      </c>
      <c r="I111" s="1568" t="s">
        <v>678</v>
      </c>
      <c r="J111" s="1568" t="s">
        <v>680</v>
      </c>
      <c r="K111" s="1568" t="s">
        <v>442</v>
      </c>
      <c r="L111" s="1568" t="s">
        <v>684</v>
      </c>
      <c r="M111" s="1568" t="s">
        <v>534</v>
      </c>
      <c r="N111" s="1568" t="s">
        <v>609</v>
      </c>
      <c r="O111" s="1568" t="s">
        <v>613</v>
      </c>
      <c r="P111" s="1568" t="s">
        <v>614</v>
      </c>
      <c r="Q111" s="1568" t="s">
        <v>620</v>
      </c>
      <c r="R111" s="1568" t="s">
        <v>624</v>
      </c>
      <c r="S111" s="1568" t="s">
        <v>636</v>
      </c>
      <c r="T111" s="1568" t="s">
        <v>697</v>
      </c>
      <c r="U111" s="1568" t="s">
        <v>644</v>
      </c>
      <c r="V111" s="1569" t="s">
        <v>700</v>
      </c>
      <c r="W111" s="1569" t="s">
        <v>703</v>
      </c>
      <c r="X111" s="1568" t="s">
        <v>548</v>
      </c>
      <c r="Y111" s="1570" t="s">
        <v>640</v>
      </c>
      <c r="Z111" s="1570" t="s">
        <v>426</v>
      </c>
      <c r="AA111" s="528" t="s">
        <v>452</v>
      </c>
      <c r="AB111" s="1518"/>
      <c r="AC111" s="1518"/>
      <c r="AD111" s="1518"/>
      <c r="AE111" s="1518"/>
      <c r="AF111" s="1518"/>
      <c r="AG111" s="1518"/>
      <c r="AH111" s="1518"/>
      <c r="AI111" s="1518"/>
      <c r="AJ111" s="1518"/>
      <c r="AK111" s="1518"/>
    </row>
    <row r="112">
      <c r="A112" s="1571" t="s">
        <v>4</v>
      </c>
      <c r="B112" s="1572" t="s">
        <v>453</v>
      </c>
      <c r="C112" s="1573" t="s">
        <v>110</v>
      </c>
      <c r="D112" s="1573" t="s">
        <v>59</v>
      </c>
      <c r="E112" s="1572" t="s">
        <v>453</v>
      </c>
      <c r="F112" s="1574" t="s">
        <v>565</v>
      </c>
      <c r="G112" s="1575" t="s">
        <v>453</v>
      </c>
      <c r="H112" s="1573" t="s">
        <v>126</v>
      </c>
      <c r="I112" s="1573" t="s">
        <v>35</v>
      </c>
      <c r="J112" s="1573" t="s">
        <v>35</v>
      </c>
      <c r="K112" s="1573" t="s">
        <v>126</v>
      </c>
      <c r="L112" s="1573" t="s">
        <v>126</v>
      </c>
      <c r="M112" s="1573" t="s">
        <v>81</v>
      </c>
      <c r="N112" s="1573" t="s">
        <v>59</v>
      </c>
      <c r="O112" s="1573" t="s">
        <v>28</v>
      </c>
      <c r="P112" s="1573" t="s">
        <v>71</v>
      </c>
      <c r="Q112" s="1573" t="s">
        <v>59</v>
      </c>
      <c r="R112" s="1573" t="s">
        <v>71</v>
      </c>
      <c r="S112" s="1573" t="s">
        <v>59</v>
      </c>
      <c r="T112" s="1573" t="s">
        <v>71</v>
      </c>
      <c r="U112" s="1573" t="s">
        <v>8</v>
      </c>
      <c r="V112" s="1574" t="s">
        <v>91</v>
      </c>
      <c r="W112" s="1574" t="s">
        <v>91</v>
      </c>
      <c r="X112" s="1573" t="s">
        <v>59</v>
      </c>
      <c r="Y112" s="1576" t="s">
        <v>453</v>
      </c>
      <c r="Z112" s="1577" t="s">
        <v>126</v>
      </c>
      <c r="AA112" s="1719" t="s">
        <v>453</v>
      </c>
      <c r="AB112" s="512"/>
      <c r="AC112" s="512"/>
      <c r="AD112" s="512"/>
      <c r="AE112" s="512"/>
      <c r="AF112" s="512"/>
      <c r="AG112" s="512"/>
      <c r="AH112" s="512"/>
      <c r="AI112" s="512"/>
      <c r="AJ112" s="512"/>
      <c r="AK112" s="512"/>
    </row>
    <row r="113">
      <c r="A113" s="1528"/>
      <c r="B113" s="1578">
        <f t="shared" ref="B113:Y113" si="5">B38</f>
        <v>70008</v>
      </c>
      <c r="C113" s="1727">
        <f t="shared" si="5"/>
        <v>46015.41667</v>
      </c>
      <c r="D113" s="1578" t="str">
        <f t="shared" si="5"/>
        <v>REPO</v>
      </c>
      <c r="E113" s="1578">
        <f t="shared" si="5"/>
        <v>101</v>
      </c>
      <c r="F113" s="1669" t="str">
        <f t="shared" si="5"/>
        <v>GMRA_2023_BB</v>
      </c>
      <c r="G113" s="1669">
        <f t="shared" si="5"/>
        <v>20001</v>
      </c>
      <c r="H113" s="1670">
        <f t="shared" si="5"/>
        <v>50000000</v>
      </c>
      <c r="I113" s="1671">
        <f t="shared" si="5"/>
        <v>46017</v>
      </c>
      <c r="J113" s="1671">
        <f t="shared" si="5"/>
        <v>46031</v>
      </c>
      <c r="K113" s="1670">
        <f t="shared" si="5"/>
        <v>50000000</v>
      </c>
      <c r="L113" s="1728">
        <f t="shared" si="5"/>
        <v>50039315.07</v>
      </c>
      <c r="M113" s="1578" t="str">
        <f t="shared" si="5"/>
        <v>THB</v>
      </c>
      <c r="N113" s="1578" t="str">
        <f t="shared" si="5"/>
        <v>FIX70008</v>
      </c>
      <c r="O113" s="1578" t="str">
        <f t="shared" si="5"/>
        <v>Fixed</v>
      </c>
      <c r="P113" s="1578">
        <f t="shared" si="5"/>
        <v>2.05</v>
      </c>
      <c r="Q113" s="1578" t="str">
        <f t="shared" si="5"/>
        <v>FIX</v>
      </c>
      <c r="R113" s="1578" t="str">
        <f t="shared" si="5"/>
        <v> </v>
      </c>
      <c r="S113" s="1578" t="str">
        <f t="shared" si="5"/>
        <v>Actual/365</v>
      </c>
      <c r="T113" s="1578">
        <f t="shared" si="5"/>
        <v>2.05</v>
      </c>
      <c r="U113" s="1578">
        <f t="shared" si="5"/>
        <v>14</v>
      </c>
      <c r="V113" s="1578" t="b">
        <f t="shared" si="5"/>
        <v>1</v>
      </c>
      <c r="W113" s="1578" t="b">
        <f t="shared" si="5"/>
        <v>0</v>
      </c>
      <c r="X113" s="1578" t="str">
        <f t="shared" si="5"/>
        <v>Active</v>
      </c>
      <c r="Y113" s="1578" t="str">
        <f t="shared" si="5"/>
        <v/>
      </c>
      <c r="Z113" s="1539">
        <f>(H113*P113%*U113/365)</f>
        <v>39315.06849</v>
      </c>
      <c r="AA113" s="1578" t="str">
        <f>AA38</f>
        <v>BBL0107536000374</v>
      </c>
      <c r="AB113" s="1529"/>
      <c r="AC113" s="1529"/>
      <c r="AD113" s="1529"/>
      <c r="AE113" s="1529"/>
      <c r="AF113" s="1529"/>
      <c r="AG113" s="1529"/>
      <c r="AH113" s="1529"/>
      <c r="AI113" s="1529"/>
      <c r="AJ113" s="1529"/>
      <c r="AK113" s="1529"/>
    </row>
    <row r="115">
      <c r="A115" s="1617" t="s">
        <v>2097</v>
      </c>
      <c r="B115" s="1617" t="s">
        <v>2029</v>
      </c>
    </row>
    <row r="116">
      <c r="A116" s="1515" t="s">
        <v>967</v>
      </c>
    </row>
    <row r="117" ht="15.0" customHeight="1">
      <c r="A117" s="1585" t="s">
        <v>3</v>
      </c>
      <c r="B117" s="1586" t="s">
        <v>732</v>
      </c>
      <c r="C117" s="1586" t="s">
        <v>514</v>
      </c>
      <c r="D117" s="1586" t="s">
        <v>556</v>
      </c>
      <c r="E117" s="1586" t="s">
        <v>7</v>
      </c>
      <c r="F117" s="1586" t="s">
        <v>668</v>
      </c>
      <c r="G117" s="1570" t="s">
        <v>583</v>
      </c>
      <c r="H117" s="1570" t="s">
        <v>728</v>
      </c>
      <c r="I117" s="1570" t="s">
        <v>525</v>
      </c>
      <c r="J117" s="1570" t="s">
        <v>534</v>
      </c>
      <c r="K117" s="1586" t="s">
        <v>675</v>
      </c>
      <c r="L117" s="1586" t="s">
        <v>425</v>
      </c>
      <c r="M117" s="1545" t="s">
        <v>423</v>
      </c>
      <c r="N117" s="1586" t="s">
        <v>426</v>
      </c>
      <c r="O117" s="1586" t="s">
        <v>427</v>
      </c>
      <c r="P117" s="1586" t="s">
        <v>749</v>
      </c>
      <c r="Q117" s="1586" t="s">
        <v>751</v>
      </c>
      <c r="R117" s="1570" t="s">
        <v>753</v>
      </c>
      <c r="S117" s="1586" t="s">
        <v>432</v>
      </c>
      <c r="T117" s="1586" t="s">
        <v>755</v>
      </c>
      <c r="U117" s="1570" t="s">
        <v>551</v>
      </c>
      <c r="V117" s="1570" t="s">
        <v>530</v>
      </c>
      <c r="W117" s="1570" t="s">
        <v>528</v>
      </c>
      <c r="X117" s="1586" t="s">
        <v>532</v>
      </c>
      <c r="Y117" s="1586" t="s">
        <v>526</v>
      </c>
      <c r="Z117" s="1586" t="s">
        <v>533</v>
      </c>
      <c r="AA117" s="1570" t="s">
        <v>538</v>
      </c>
      <c r="AB117" s="1570" t="s">
        <v>542</v>
      </c>
      <c r="AC117" s="1570" t="s">
        <v>548</v>
      </c>
      <c r="AD117" s="1586" t="s">
        <v>761</v>
      </c>
      <c r="AE117" s="1587" t="s">
        <v>763</v>
      </c>
      <c r="AF117" s="1636"/>
      <c r="AG117" s="1636"/>
      <c r="AH117" s="1636"/>
      <c r="AI117" s="1636"/>
      <c r="AJ117" s="1636"/>
      <c r="AK117" s="1636"/>
    </row>
    <row r="118" ht="15.0" customHeight="1">
      <c r="A118" s="1585" t="s">
        <v>4</v>
      </c>
      <c r="B118" s="1589" t="s">
        <v>453</v>
      </c>
      <c r="C118" s="1577" t="s">
        <v>28</v>
      </c>
      <c r="D118" s="1589" t="s">
        <v>453</v>
      </c>
      <c r="E118" s="1589" t="s">
        <v>453</v>
      </c>
      <c r="F118" s="1590" t="s">
        <v>28</v>
      </c>
      <c r="G118" s="1576" t="s">
        <v>35</v>
      </c>
      <c r="H118" s="1577" t="s">
        <v>35</v>
      </c>
      <c r="I118" s="1577" t="s">
        <v>35</v>
      </c>
      <c r="J118" s="1577" t="s">
        <v>81</v>
      </c>
      <c r="K118" s="1590" t="s">
        <v>126</v>
      </c>
      <c r="L118" s="1590" t="s">
        <v>179</v>
      </c>
      <c r="M118" s="1522" t="s">
        <v>179</v>
      </c>
      <c r="N118" s="1590" t="s">
        <v>126</v>
      </c>
      <c r="O118" s="1590" t="s">
        <v>126</v>
      </c>
      <c r="P118" s="1590" t="s">
        <v>28</v>
      </c>
      <c r="Q118" s="1590" t="s">
        <v>126</v>
      </c>
      <c r="R118" s="1577" t="s">
        <v>126</v>
      </c>
      <c r="S118" s="1590" t="s">
        <v>126</v>
      </c>
      <c r="T118" s="1590" t="s">
        <v>35</v>
      </c>
      <c r="U118" s="1577" t="s">
        <v>28</v>
      </c>
      <c r="V118" s="1577" t="s">
        <v>59</v>
      </c>
      <c r="W118" s="1577" t="s">
        <v>71</v>
      </c>
      <c r="X118" s="1590" t="s">
        <v>59</v>
      </c>
      <c r="Y118" s="1590" t="s">
        <v>71</v>
      </c>
      <c r="Z118" s="1590" t="s">
        <v>59</v>
      </c>
      <c r="AA118" s="1577" t="s">
        <v>539</v>
      </c>
      <c r="AB118" s="1577" t="s">
        <v>539</v>
      </c>
      <c r="AC118" s="1577" t="s">
        <v>59</v>
      </c>
      <c r="AD118" s="1590" t="s">
        <v>110</v>
      </c>
      <c r="AE118" s="1591" t="s">
        <v>35</v>
      </c>
      <c r="AF118" s="760"/>
      <c r="AG118" s="760"/>
      <c r="AH118" s="760"/>
      <c r="AI118" s="760"/>
      <c r="AJ118" s="760"/>
      <c r="AK118" s="760"/>
    </row>
    <row r="119" ht="15.0" customHeight="1">
      <c r="A119" s="1682"/>
      <c r="B119" s="1578">
        <f t="shared" ref="B119:K119" si="6">B43</f>
        <v>70008</v>
      </c>
      <c r="C119" s="1578" t="str">
        <f t="shared" si="6"/>
        <v>LB616A</v>
      </c>
      <c r="D119" s="1578">
        <f t="shared" si="6"/>
        <v>301</v>
      </c>
      <c r="E119" s="1578">
        <f t="shared" si="6"/>
        <v>102</v>
      </c>
      <c r="F119" s="1578" t="str">
        <f t="shared" si="6"/>
        <v>Repo</v>
      </c>
      <c r="G119" s="1671">
        <f t="shared" si="6"/>
        <v>46015.41667</v>
      </c>
      <c r="H119" s="1671">
        <f t="shared" si="6"/>
        <v>46017</v>
      </c>
      <c r="I119" s="1671">
        <f t="shared" si="6"/>
        <v>46031</v>
      </c>
      <c r="J119" s="1578" t="str">
        <f t="shared" si="6"/>
        <v>THB</v>
      </c>
      <c r="K119" s="1670">
        <f t="shared" si="6"/>
        <v>50000000</v>
      </c>
      <c r="L119" s="1685">
        <v>157.34</v>
      </c>
      <c r="M119" s="1672">
        <f>M43</f>
        <v>157.33</v>
      </c>
      <c r="N119" s="1606">
        <f>(K119*(Y119/100))*(DAYS(AE119,T119)/365)</f>
        <v>93013.69863</v>
      </c>
      <c r="O119" s="1685">
        <v>157.34</v>
      </c>
      <c r="P119" s="1578" t="str">
        <f>P43</f>
        <v>AMC</v>
      </c>
      <c r="Q119" s="1659">
        <f>(M119/100)*K119</f>
        <v>78665000</v>
      </c>
      <c r="R119" s="1593">
        <f>(L119/100)*K119</f>
        <v>78670000</v>
      </c>
      <c r="S119" s="1593" t="str">
        <f>if(P119="AMC","",(O119/100)*K119)</f>
        <v/>
      </c>
      <c r="T119" s="1594">
        <v>46008.0</v>
      </c>
      <c r="U119" s="1578" t="str">
        <f t="shared" ref="U119:AC119" si="7">U43</f>
        <v>Fixed</v>
      </c>
      <c r="V119" s="1578" t="str">
        <f t="shared" si="7"/>
        <v> </v>
      </c>
      <c r="W119" s="1578">
        <f t="shared" si="7"/>
        <v>0</v>
      </c>
      <c r="X119" s="1578" t="str">
        <f t="shared" si="7"/>
        <v>Semi-Annual</v>
      </c>
      <c r="Y119" s="1578">
        <f t="shared" si="7"/>
        <v>4.85</v>
      </c>
      <c r="Z119" s="1578" t="str">
        <f t="shared" si="7"/>
        <v>Actual/365</v>
      </c>
      <c r="AA119" s="1578" t="str">
        <f t="shared" si="7"/>
        <v>AAA</v>
      </c>
      <c r="AB119" s="1578" t="str">
        <f t="shared" si="7"/>
        <v>AAA(tha)</v>
      </c>
      <c r="AC119" s="1578" t="str">
        <f t="shared" si="7"/>
        <v>Active</v>
      </c>
      <c r="AD119" s="1618">
        <v>46022.708333333336</v>
      </c>
      <c r="AE119" s="1596">
        <v>46022.0</v>
      </c>
      <c r="AF119" s="1529"/>
      <c r="AG119" s="1529"/>
      <c r="AH119" s="1529"/>
      <c r="AI119" s="1529"/>
      <c r="AJ119" s="1529"/>
      <c r="AK119" s="1529"/>
    </row>
    <row r="122">
      <c r="A122" s="1649" t="s">
        <v>430</v>
      </c>
      <c r="B122" s="1227"/>
      <c r="C122" s="1227"/>
      <c r="D122" s="1227"/>
      <c r="E122" s="1227"/>
      <c r="F122" s="1227"/>
      <c r="G122" s="1227"/>
      <c r="H122" s="1227"/>
      <c r="I122" s="1227"/>
      <c r="J122" s="1227"/>
      <c r="K122" s="1227"/>
      <c r="L122" s="1227"/>
      <c r="M122" s="1227"/>
      <c r="N122" s="1650"/>
      <c r="O122" s="1650"/>
      <c r="P122" s="1227"/>
      <c r="Q122" s="1227"/>
      <c r="R122" s="1227"/>
      <c r="S122" s="1227"/>
      <c r="T122" s="1227"/>
      <c r="U122" s="1227"/>
      <c r="V122" s="1227"/>
      <c r="W122" s="1227"/>
      <c r="X122" s="1227"/>
      <c r="Y122" s="1227"/>
      <c r="Z122" s="1227"/>
      <c r="AA122" s="1227"/>
      <c r="AB122" s="1227"/>
      <c r="AC122" s="1227"/>
      <c r="AD122" s="1227"/>
      <c r="AE122" s="1227"/>
    </row>
    <row r="123">
      <c r="A123" s="1651" t="s">
        <v>3</v>
      </c>
      <c r="B123" s="1555" t="s">
        <v>765</v>
      </c>
      <c r="C123" s="1555" t="s">
        <v>514</v>
      </c>
      <c r="D123" s="1555" t="s">
        <v>556</v>
      </c>
      <c r="E123" s="1555" t="s">
        <v>769</v>
      </c>
      <c r="F123" s="1555" t="s">
        <v>525</v>
      </c>
      <c r="G123" s="1652" t="s">
        <v>534</v>
      </c>
      <c r="H123" s="1555" t="s">
        <v>675</v>
      </c>
      <c r="I123" s="1555" t="s">
        <v>773</v>
      </c>
      <c r="J123" s="1555" t="s">
        <v>775</v>
      </c>
      <c r="K123" s="1555" t="s">
        <v>777</v>
      </c>
      <c r="L123" s="1555" t="s">
        <v>779</v>
      </c>
      <c r="M123" s="1652" t="s">
        <v>431</v>
      </c>
      <c r="N123" s="1555" t="s">
        <v>751</v>
      </c>
      <c r="O123" s="1555" t="s">
        <v>763</v>
      </c>
      <c r="P123" s="1555" t="s">
        <v>425</v>
      </c>
      <c r="Q123" s="1555" t="s">
        <v>426</v>
      </c>
      <c r="R123" s="1555" t="s">
        <v>427</v>
      </c>
      <c r="S123" s="1555" t="s">
        <v>432</v>
      </c>
      <c r="T123" s="1555" t="s">
        <v>787</v>
      </c>
      <c r="U123" s="1555" t="s">
        <v>789</v>
      </c>
      <c r="V123" s="1555" t="s">
        <v>548</v>
      </c>
      <c r="W123" s="1555" t="s">
        <v>761</v>
      </c>
      <c r="X123" s="1587" t="s">
        <v>793</v>
      </c>
      <c r="Y123" s="65"/>
      <c r="Z123" s="65"/>
      <c r="AA123" s="65"/>
      <c r="AB123" s="65"/>
      <c r="AC123" s="65"/>
      <c r="AD123" s="65"/>
      <c r="AE123" s="65"/>
      <c r="AF123" s="65"/>
      <c r="AG123" s="65"/>
      <c r="AH123" s="65"/>
    </row>
    <row r="124">
      <c r="A124" s="1651" t="s">
        <v>4</v>
      </c>
      <c r="B124" s="1653" t="s">
        <v>453</v>
      </c>
      <c r="C124" s="1560" t="s">
        <v>28</v>
      </c>
      <c r="D124" s="1653" t="s">
        <v>453</v>
      </c>
      <c r="E124" s="1560" t="s">
        <v>35</v>
      </c>
      <c r="F124" s="1560" t="s">
        <v>35</v>
      </c>
      <c r="G124" s="1654" t="s">
        <v>81</v>
      </c>
      <c r="H124" s="1560" t="s">
        <v>126</v>
      </c>
      <c r="I124" s="1560" t="s">
        <v>126</v>
      </c>
      <c r="J124" s="1560" t="s">
        <v>126</v>
      </c>
      <c r="K124" s="1560" t="s">
        <v>126</v>
      </c>
      <c r="L124" s="1560" t="s">
        <v>126</v>
      </c>
      <c r="M124" s="1560" t="s">
        <v>781</v>
      </c>
      <c r="N124" s="1560" t="s">
        <v>126</v>
      </c>
      <c r="O124" s="1560" t="s">
        <v>35</v>
      </c>
      <c r="P124" s="1560" t="s">
        <v>781</v>
      </c>
      <c r="Q124" s="1560" t="s">
        <v>126</v>
      </c>
      <c r="R124" s="1560" t="s">
        <v>126</v>
      </c>
      <c r="S124" s="1560" t="s">
        <v>126</v>
      </c>
      <c r="T124" s="1560" t="s">
        <v>126</v>
      </c>
      <c r="U124" s="1560" t="s">
        <v>126</v>
      </c>
      <c r="V124" s="1560" t="s">
        <v>59</v>
      </c>
      <c r="W124" s="1560" t="s">
        <v>110</v>
      </c>
      <c r="X124" s="495" t="s">
        <v>71</v>
      </c>
    </row>
    <row r="125">
      <c r="A125" s="1529"/>
      <c r="B125" s="1729" t="str">
        <f>'Bond buy_1_V4_Oct25'!B91</f>
        <v>3</v>
      </c>
      <c r="C125" s="1729" t="str">
        <f>'Bond buy_1_V4_Oct25'!C91</f>
        <v>LB616A</v>
      </c>
      <c r="D125" s="1729" t="str">
        <f>'Bond buy_1_V4_Oct25'!D91</f>
        <v>301</v>
      </c>
      <c r="E125" s="1656">
        <f>'Bond buy_1_V4_Oct25'!E91</f>
        <v>40606</v>
      </c>
      <c r="F125" s="1656">
        <f>'Bond buy_1_V4_Oct25'!F91</f>
        <v>58974</v>
      </c>
      <c r="G125" s="1593" t="str">
        <f>'Bond buy_1_V4_Oct25'!G91</f>
        <v>THB</v>
      </c>
      <c r="H125" s="1657">
        <f>'Bond buy_1_V4_Oct25'!H91</f>
        <v>100000000</v>
      </c>
      <c r="I125" s="1657">
        <f>H125-J125</f>
        <v>50000000</v>
      </c>
      <c r="J125" s="1657">
        <f>K119</f>
        <v>50000000</v>
      </c>
      <c r="K125" s="1539">
        <v>0.0</v>
      </c>
      <c r="L125" s="1539">
        <v>0.0</v>
      </c>
      <c r="M125" s="1730">
        <f>M119</f>
        <v>157.33</v>
      </c>
      <c r="N125" s="1659">
        <f>(M125%*H125)</f>
        <v>157330000</v>
      </c>
      <c r="O125" s="1674">
        <v>46022.0</v>
      </c>
      <c r="P125" s="1730">
        <f>L119</f>
        <v>157.34</v>
      </c>
      <c r="Q125" s="1731">
        <f>N119+Q129</f>
        <v>186027.3973</v>
      </c>
      <c r="R125" s="1659">
        <f>O119</f>
        <v>157.34</v>
      </c>
      <c r="S125" s="1659">
        <f>(R125%*H125)</f>
        <v>157340000</v>
      </c>
      <c r="T125" s="1606">
        <v>0.0</v>
      </c>
      <c r="U125" s="1606">
        <f>S125-N125</f>
        <v>10000</v>
      </c>
      <c r="V125" s="1658" t="s">
        <v>143</v>
      </c>
      <c r="W125" s="1660">
        <v>45991.458333333336</v>
      </c>
      <c r="X125" s="1733">
        <v>1.5734</v>
      </c>
      <c r="Y125" s="1529"/>
      <c r="Z125" s="1529"/>
      <c r="AA125" s="1529"/>
      <c r="AB125" s="1529"/>
      <c r="AC125" s="1529"/>
      <c r="AD125" s="1529"/>
      <c r="AE125" s="1529"/>
      <c r="AF125" s="1529"/>
      <c r="AG125" s="1529"/>
      <c r="AH125" s="1529"/>
    </row>
    <row r="128">
      <c r="P128" s="22" t="s">
        <v>2214</v>
      </c>
      <c r="Q128" s="1314">
        <f>N119</f>
        <v>93013.69863</v>
      </c>
    </row>
    <row r="129">
      <c r="P129" s="22" t="s">
        <v>2214</v>
      </c>
      <c r="Q129" s="1314">
        <f>Q128</f>
        <v>93013.69863</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63"/>
    <col customWidth="1" min="4" max="4" width="18.88"/>
    <col customWidth="1" min="5" max="5" width="13.63"/>
    <col customWidth="1" min="6" max="6" width="21.38"/>
    <col customWidth="1" min="7" max="7" width="21.25"/>
    <col customWidth="1" min="8" max="8" width="24.13"/>
    <col customWidth="1" min="9" max="9" width="16.88"/>
    <col customWidth="1" min="12" max="12" width="18.5"/>
    <col customWidth="1" min="17" max="17" width="20.88"/>
  </cols>
  <sheetData>
    <row r="1">
      <c r="A1" s="515" t="s">
        <v>2215</v>
      </c>
      <c r="B1" s="1246"/>
      <c r="C1" s="1246"/>
      <c r="D1" s="1246"/>
      <c r="E1" s="60"/>
      <c r="F1" s="60"/>
      <c r="G1" s="60"/>
      <c r="H1" s="60"/>
      <c r="I1" s="60"/>
      <c r="J1" s="60"/>
      <c r="K1" s="60"/>
      <c r="L1" s="60"/>
      <c r="M1" s="60"/>
      <c r="N1" s="60"/>
      <c r="O1" s="60"/>
      <c r="P1" s="60"/>
      <c r="Q1" s="60"/>
      <c r="R1" s="60"/>
      <c r="S1" s="60"/>
      <c r="T1" s="60"/>
      <c r="U1" s="60"/>
      <c r="V1" s="60"/>
      <c r="W1" s="60"/>
      <c r="X1" s="60"/>
      <c r="Y1" s="60"/>
      <c r="Z1" s="60"/>
      <c r="AA1" s="60"/>
      <c r="AB1" s="60"/>
      <c r="AC1" s="60"/>
      <c r="AD1" s="60"/>
    </row>
    <row r="2">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row>
    <row r="3">
      <c r="A3" s="1734" t="s">
        <v>2216</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row>
    <row r="4">
      <c r="A4" s="53" t="s">
        <v>2217</v>
      </c>
      <c r="B4" s="60"/>
      <c r="C4" s="60"/>
      <c r="D4" s="60"/>
      <c r="E4" s="60"/>
      <c r="F4" s="60"/>
      <c r="G4" s="60"/>
      <c r="H4" s="60"/>
      <c r="I4" s="1246"/>
      <c r="J4" s="60"/>
      <c r="K4" s="60"/>
      <c r="L4" s="60"/>
      <c r="M4" s="60"/>
      <c r="N4" s="60"/>
      <c r="O4" s="60"/>
      <c r="P4" s="60"/>
      <c r="Q4" s="60"/>
      <c r="R4" s="60"/>
      <c r="S4" s="60"/>
      <c r="T4" s="60"/>
      <c r="U4" s="60"/>
      <c r="V4" s="60"/>
      <c r="W4" s="60"/>
      <c r="X4" s="60"/>
      <c r="Y4" s="60"/>
      <c r="Z4" s="60"/>
      <c r="AA4" s="60"/>
      <c r="AB4" s="60"/>
      <c r="AC4" s="60"/>
      <c r="AD4" s="60"/>
    </row>
    <row r="5">
      <c r="A5" s="515" t="s">
        <v>2218</v>
      </c>
      <c r="B5" s="1246"/>
      <c r="C5" s="1246"/>
      <c r="D5" s="1246"/>
      <c r="E5" s="1246"/>
      <c r="F5" s="1246"/>
      <c r="G5" s="1246"/>
      <c r="H5" s="1246"/>
      <c r="I5" s="1246"/>
      <c r="J5" s="1246"/>
      <c r="K5" s="1246"/>
      <c r="L5" s="60"/>
      <c r="M5" s="60"/>
      <c r="N5" s="60"/>
      <c r="O5" s="60"/>
      <c r="P5" s="60"/>
      <c r="Q5" s="60"/>
      <c r="R5" s="60"/>
      <c r="S5" s="60"/>
      <c r="T5" s="60"/>
      <c r="U5" s="60"/>
      <c r="V5" s="60"/>
      <c r="W5" s="60"/>
      <c r="X5" s="60"/>
      <c r="Y5" s="60"/>
      <c r="Z5" s="60"/>
      <c r="AA5" s="60"/>
      <c r="AB5" s="60"/>
      <c r="AC5" s="60"/>
      <c r="AD5" s="60"/>
    </row>
    <row r="6">
      <c r="A6" s="1246" t="s">
        <v>2219</v>
      </c>
      <c r="B6" s="1246"/>
      <c r="C6" s="1735"/>
      <c r="D6" s="1735"/>
      <c r="E6" s="1246"/>
      <c r="F6" s="1246"/>
      <c r="G6" s="1246"/>
      <c r="H6" s="574"/>
      <c r="I6" s="1246"/>
      <c r="J6" s="1246"/>
      <c r="K6" s="1246"/>
      <c r="L6" s="60"/>
      <c r="M6" s="60"/>
      <c r="N6" s="60"/>
      <c r="O6" s="60"/>
      <c r="P6" s="60"/>
      <c r="Q6" s="60"/>
      <c r="R6" s="60"/>
      <c r="S6" s="60"/>
      <c r="T6" s="60"/>
      <c r="U6" s="60"/>
      <c r="V6" s="60"/>
      <c r="W6" s="60"/>
      <c r="X6" s="60"/>
      <c r="Y6" s="60"/>
      <c r="Z6" s="60"/>
      <c r="AA6" s="60"/>
      <c r="AB6" s="60"/>
      <c r="AC6" s="60"/>
      <c r="AD6" s="60"/>
    </row>
    <row r="7">
      <c r="A7" s="60" t="s">
        <v>2220</v>
      </c>
      <c r="B7" s="60"/>
      <c r="C7" s="1735"/>
      <c r="D7" s="1735"/>
      <c r="E7" s="60"/>
      <c r="F7" s="60"/>
      <c r="G7" s="60"/>
      <c r="H7" s="574"/>
      <c r="I7" s="60"/>
      <c r="J7" s="60"/>
      <c r="K7" s="60"/>
      <c r="L7" s="60"/>
      <c r="M7" s="60"/>
      <c r="N7" s="60"/>
      <c r="O7" s="60"/>
      <c r="P7" s="60"/>
      <c r="Q7" s="60"/>
      <c r="R7" s="60"/>
      <c r="S7" s="60"/>
      <c r="T7" s="60"/>
      <c r="U7" s="60"/>
      <c r="V7" s="60"/>
      <c r="W7" s="60"/>
      <c r="X7" s="60"/>
      <c r="Y7" s="60"/>
      <c r="Z7" s="60"/>
      <c r="AA7" s="60"/>
      <c r="AB7" s="60"/>
      <c r="AC7" s="60"/>
      <c r="AD7" s="60"/>
    </row>
    <row r="8">
      <c r="A8" s="283" t="s">
        <v>2221</v>
      </c>
      <c r="B8" s="1246"/>
      <c r="C8" s="1735"/>
      <c r="D8" s="1735"/>
      <c r="E8" s="60"/>
      <c r="F8" s="60"/>
      <c r="G8" s="60"/>
      <c r="H8" s="574"/>
      <c r="I8" s="60"/>
      <c r="J8" s="60"/>
      <c r="K8" s="60"/>
      <c r="L8" s="60"/>
      <c r="M8" s="60"/>
      <c r="N8" s="60"/>
      <c r="O8" s="60"/>
      <c r="P8" s="60"/>
      <c r="Q8" s="60"/>
      <c r="R8" s="60"/>
      <c r="S8" s="60"/>
      <c r="T8" s="60"/>
      <c r="U8" s="60"/>
      <c r="V8" s="60"/>
      <c r="W8" s="60"/>
      <c r="X8" s="60"/>
      <c r="Y8" s="60"/>
      <c r="Z8" s="60"/>
      <c r="AA8" s="60"/>
      <c r="AB8" s="60"/>
      <c r="AC8" s="60"/>
      <c r="AD8" s="60"/>
    </row>
    <row r="9">
      <c r="A9" s="1246" t="s">
        <v>2222</v>
      </c>
      <c r="B9" s="1246"/>
      <c r="C9" s="1735"/>
      <c r="D9" s="1735"/>
      <c r="E9" s="1246"/>
      <c r="F9" s="60"/>
      <c r="G9" s="60"/>
      <c r="H9" s="574"/>
      <c r="I9" s="60"/>
      <c r="J9" s="60"/>
      <c r="K9" s="60"/>
      <c r="L9" s="60"/>
      <c r="M9" s="60"/>
      <c r="N9" s="60"/>
      <c r="O9" s="60"/>
      <c r="P9" s="60"/>
      <c r="Q9" s="60"/>
      <c r="R9" s="60"/>
      <c r="S9" s="60"/>
      <c r="T9" s="60"/>
      <c r="U9" s="60"/>
      <c r="V9" s="60"/>
      <c r="W9" s="60"/>
      <c r="X9" s="60"/>
      <c r="Y9" s="60"/>
      <c r="Z9" s="60"/>
      <c r="AA9" s="60"/>
      <c r="AB9" s="60"/>
      <c r="AC9" s="60"/>
      <c r="AD9" s="60"/>
    </row>
    <row r="10">
      <c r="A10" s="60" t="s">
        <v>2223</v>
      </c>
      <c r="B10" s="60"/>
      <c r="C10" s="1735"/>
      <c r="D10" s="1735"/>
      <c r="E10" s="60"/>
      <c r="F10" s="60"/>
      <c r="G10" s="60"/>
      <c r="H10" s="574"/>
      <c r="I10" s="60"/>
      <c r="J10" s="60"/>
      <c r="K10" s="60"/>
      <c r="L10" s="60"/>
      <c r="M10" s="60"/>
      <c r="N10" s="60"/>
      <c r="O10" s="60"/>
      <c r="P10" s="60"/>
      <c r="Q10" s="60"/>
      <c r="R10" s="60"/>
      <c r="S10" s="60"/>
      <c r="T10" s="60"/>
      <c r="U10" s="60"/>
      <c r="V10" s="60"/>
      <c r="W10" s="60"/>
      <c r="X10" s="60"/>
      <c r="Y10" s="60"/>
      <c r="Z10" s="60"/>
      <c r="AA10" s="60"/>
      <c r="AB10" s="60"/>
      <c r="AC10" s="60"/>
      <c r="AD10" s="60"/>
    </row>
    <row r="11">
      <c r="A11" s="1246" t="s">
        <v>2224</v>
      </c>
      <c r="B11" s="1246"/>
      <c r="C11" s="1246"/>
      <c r="D11" s="1246"/>
      <c r="E11" s="1246"/>
      <c r="F11" s="1246"/>
      <c r="G11" s="1246"/>
      <c r="H11" s="1246"/>
      <c r="I11" s="1246"/>
      <c r="J11" s="1246"/>
      <c r="K11" s="1246"/>
      <c r="L11" s="1246"/>
      <c r="M11" s="1246"/>
      <c r="N11" s="1246"/>
      <c r="O11" s="1246"/>
      <c r="P11" s="1246"/>
      <c r="Q11" s="1246"/>
      <c r="R11" s="1246"/>
      <c r="S11" s="1246"/>
      <c r="T11" s="1246"/>
      <c r="U11" s="1246"/>
      <c r="V11" s="1246"/>
      <c r="W11" s="60"/>
      <c r="X11" s="60"/>
      <c r="Y11" s="60"/>
      <c r="Z11" s="60"/>
      <c r="AA11" s="60"/>
      <c r="AB11" s="60"/>
      <c r="AC11" s="60"/>
      <c r="AD11" s="60"/>
    </row>
    <row r="12">
      <c r="A12" s="1246"/>
      <c r="B12" s="1246"/>
      <c r="C12" s="1736"/>
      <c r="D12" s="1736"/>
      <c r="E12" s="1246"/>
      <c r="F12" s="1735"/>
      <c r="G12" s="1735"/>
      <c r="H12" s="574"/>
      <c r="I12" s="60"/>
      <c r="J12" s="60"/>
      <c r="K12" s="1246"/>
      <c r="L12" s="1246"/>
      <c r="M12" s="1246"/>
      <c r="N12" s="1246"/>
      <c r="O12" s="1246"/>
      <c r="P12" s="60"/>
      <c r="Q12" s="1246"/>
      <c r="R12" s="1246"/>
      <c r="S12" s="1246"/>
      <c r="T12" s="1246"/>
      <c r="U12" s="1737"/>
      <c r="V12" s="1246"/>
      <c r="W12" s="60"/>
      <c r="X12" s="60"/>
      <c r="Y12" s="60"/>
      <c r="Z12" s="60"/>
      <c r="AA12" s="60"/>
      <c r="AB12" s="60"/>
      <c r="AC12" s="60"/>
      <c r="AD12" s="60"/>
    </row>
    <row r="13">
      <c r="A13" s="1436" t="s">
        <v>190</v>
      </c>
      <c r="B13" s="60"/>
      <c r="C13" s="1735"/>
      <c r="D13" s="1735"/>
      <c r="E13" s="60"/>
      <c r="F13" s="60"/>
      <c r="G13" s="60"/>
      <c r="H13" s="574"/>
      <c r="I13" s="60"/>
      <c r="J13" s="60"/>
      <c r="K13" s="60"/>
      <c r="L13" s="60"/>
      <c r="M13" s="60"/>
      <c r="N13" s="60"/>
      <c r="O13" s="60"/>
      <c r="P13" s="60"/>
      <c r="Q13" s="60"/>
      <c r="R13" s="60"/>
      <c r="S13" s="60"/>
      <c r="T13" s="60"/>
      <c r="U13" s="60"/>
      <c r="V13" s="60"/>
      <c r="W13" s="60"/>
      <c r="X13" s="60"/>
      <c r="Y13" s="60"/>
      <c r="Z13" s="60"/>
      <c r="AA13" s="60"/>
      <c r="AB13" s="60"/>
      <c r="AC13" s="60"/>
      <c r="AD13" s="60"/>
    </row>
    <row r="14">
      <c r="A14" s="1246"/>
      <c r="B14" s="1246"/>
      <c r="C14" s="1735"/>
      <c r="D14" s="1735"/>
      <c r="E14" s="60"/>
      <c r="F14" s="60"/>
      <c r="G14" s="60"/>
      <c r="H14" s="574"/>
      <c r="I14" s="60"/>
      <c r="J14" s="60"/>
      <c r="K14" s="60"/>
      <c r="L14" s="60"/>
      <c r="M14" s="60"/>
      <c r="N14" s="60"/>
      <c r="O14" s="60"/>
      <c r="P14" s="60"/>
      <c r="Q14" s="60"/>
      <c r="R14" s="60"/>
      <c r="S14" s="60"/>
      <c r="T14" s="60"/>
      <c r="U14" s="60"/>
      <c r="V14" s="60"/>
      <c r="W14" s="60"/>
      <c r="X14" s="60"/>
      <c r="Y14" s="60"/>
      <c r="Z14" s="60"/>
      <c r="AA14" s="60"/>
      <c r="AB14" s="60"/>
      <c r="AC14" s="60"/>
      <c r="AD14" s="60"/>
    </row>
    <row r="15">
      <c r="A15" s="1738" t="s">
        <v>724</v>
      </c>
      <c r="B15" s="1738" t="s">
        <v>556</v>
      </c>
      <c r="C15" s="1738" t="s">
        <v>583</v>
      </c>
      <c r="D15" s="1738" t="s">
        <v>728</v>
      </c>
      <c r="E15" s="1738" t="s">
        <v>514</v>
      </c>
      <c r="F15" s="1738" t="s">
        <v>7</v>
      </c>
      <c r="G15" s="1738" t="s">
        <v>668</v>
      </c>
      <c r="H15" s="1738" t="s">
        <v>675</v>
      </c>
      <c r="I15" s="1738" t="s">
        <v>423</v>
      </c>
      <c r="J15" s="1739" t="s">
        <v>730</v>
      </c>
      <c r="K15" s="528" t="s">
        <v>731</v>
      </c>
      <c r="L15" s="282"/>
      <c r="M15" s="282"/>
      <c r="N15" s="282"/>
      <c r="O15" s="282"/>
      <c r="P15" s="282"/>
      <c r="Q15" s="282"/>
      <c r="R15" s="282"/>
      <c r="S15" s="282"/>
      <c r="T15" s="282"/>
      <c r="U15" s="282"/>
      <c r="V15" s="282"/>
      <c r="W15" s="282"/>
      <c r="X15" s="282"/>
      <c r="Y15" s="282"/>
      <c r="Z15" s="282"/>
      <c r="AA15" s="282"/>
      <c r="AB15" s="282"/>
      <c r="AC15" s="282"/>
      <c r="AD15" s="282"/>
    </row>
    <row r="16">
      <c r="A16" s="547" t="s">
        <v>453</v>
      </c>
      <c r="B16" s="547" t="s">
        <v>453</v>
      </c>
      <c r="C16" s="547" t="s">
        <v>35</v>
      </c>
      <c r="D16" s="549" t="s">
        <v>35</v>
      </c>
      <c r="E16" s="549" t="s">
        <v>28</v>
      </c>
      <c r="F16" s="547" t="s">
        <v>453</v>
      </c>
      <c r="G16" s="549" t="s">
        <v>28</v>
      </c>
      <c r="H16" s="549" t="s">
        <v>126</v>
      </c>
      <c r="I16" s="549" t="s">
        <v>179</v>
      </c>
      <c r="J16" s="549" t="s">
        <v>71</v>
      </c>
      <c r="K16" s="549" t="s">
        <v>59</v>
      </c>
      <c r="L16" s="60"/>
      <c r="M16" s="60"/>
      <c r="N16" s="60"/>
      <c r="O16" s="60"/>
      <c r="P16" s="60"/>
      <c r="Q16" s="60"/>
      <c r="R16" s="60"/>
      <c r="S16" s="60"/>
      <c r="T16" s="60"/>
      <c r="U16" s="60"/>
      <c r="V16" s="60"/>
      <c r="W16" s="60"/>
      <c r="X16" s="60"/>
      <c r="Y16" s="60"/>
      <c r="Z16" s="60"/>
      <c r="AA16" s="60"/>
      <c r="AB16" s="60"/>
      <c r="AC16" s="60"/>
      <c r="AD16" s="60"/>
    </row>
    <row r="17">
      <c r="A17" s="547">
        <v>90001.0</v>
      </c>
      <c r="B17" s="551">
        <v>403.0</v>
      </c>
      <c r="C17" s="553">
        <v>45659.0</v>
      </c>
      <c r="D17" s="553">
        <v>45663.0</v>
      </c>
      <c r="E17" s="551" t="s">
        <v>2225</v>
      </c>
      <c r="F17" s="549">
        <v>101.0</v>
      </c>
      <c r="G17" s="549" t="s">
        <v>202</v>
      </c>
      <c r="H17" s="1740">
        <v>1.0E8</v>
      </c>
      <c r="I17" s="549">
        <v>100.832761</v>
      </c>
      <c r="J17" s="549">
        <v>2.8</v>
      </c>
      <c r="K17" s="549" t="s">
        <v>1009</v>
      </c>
      <c r="L17" s="60"/>
      <c r="M17" s="60"/>
      <c r="N17" s="60"/>
      <c r="O17" s="60"/>
      <c r="P17" s="60"/>
      <c r="Q17" s="60"/>
      <c r="R17" s="60"/>
      <c r="S17" s="60"/>
      <c r="T17" s="60"/>
      <c r="U17" s="60"/>
      <c r="V17" s="60"/>
      <c r="W17" s="60"/>
      <c r="X17" s="60"/>
      <c r="Y17" s="60"/>
      <c r="Z17" s="60"/>
      <c r="AA17" s="60"/>
      <c r="AB17" s="60"/>
      <c r="AC17" s="60"/>
      <c r="AD17" s="60"/>
    </row>
    <row r="18">
      <c r="A18" s="1246"/>
      <c r="B18" s="1246"/>
      <c r="C18" s="1735"/>
      <c r="D18" s="1735"/>
      <c r="E18" s="1741"/>
      <c r="F18" s="60"/>
      <c r="G18" s="60"/>
      <c r="H18" s="574"/>
      <c r="I18" s="60"/>
      <c r="J18" s="60"/>
      <c r="K18" s="60"/>
      <c r="L18" s="60"/>
      <c r="M18" s="60"/>
      <c r="N18" s="60"/>
      <c r="O18" s="60"/>
      <c r="P18" s="60"/>
      <c r="Q18" s="60"/>
      <c r="R18" s="60"/>
      <c r="S18" s="60"/>
      <c r="T18" s="60"/>
      <c r="U18" s="60"/>
      <c r="V18" s="60"/>
      <c r="W18" s="60"/>
      <c r="X18" s="60"/>
      <c r="Y18" s="60"/>
      <c r="Z18" s="60"/>
      <c r="AA18" s="60"/>
      <c r="AB18" s="60"/>
      <c r="AC18" s="60"/>
      <c r="AD18" s="60"/>
    </row>
    <row r="19">
      <c r="A19" s="1436" t="s">
        <v>43</v>
      </c>
      <c r="B19" s="60"/>
      <c r="C19" s="1735"/>
      <c r="D19" s="1735"/>
      <c r="E19" s="60"/>
      <c r="F19" s="60"/>
      <c r="G19" s="60"/>
      <c r="H19" s="574"/>
      <c r="I19" s="60"/>
      <c r="J19" s="60"/>
      <c r="K19" s="60"/>
      <c r="L19" s="60"/>
      <c r="M19" s="60"/>
      <c r="N19" s="60"/>
      <c r="O19" s="60"/>
      <c r="P19" s="60"/>
      <c r="Q19" s="60"/>
      <c r="R19" s="60"/>
      <c r="S19" s="60"/>
      <c r="T19" s="60"/>
      <c r="U19" s="60"/>
      <c r="V19" s="60"/>
      <c r="W19" s="60"/>
      <c r="X19" s="60"/>
      <c r="Y19" s="60"/>
      <c r="Z19" s="60"/>
      <c r="AA19" s="60"/>
      <c r="AB19" s="60"/>
      <c r="AC19" s="60"/>
      <c r="AD19" s="60"/>
    </row>
    <row r="20">
      <c r="A20" s="1246" t="s">
        <v>2226</v>
      </c>
      <c r="B20" s="1246"/>
      <c r="C20" s="1735"/>
      <c r="D20" s="1735"/>
      <c r="E20" s="60"/>
      <c r="F20" s="60"/>
      <c r="G20" s="60"/>
      <c r="H20" s="574"/>
      <c r="I20" s="60"/>
      <c r="J20" s="60"/>
      <c r="K20" s="60"/>
      <c r="L20" s="60"/>
      <c r="M20" s="60"/>
      <c r="N20" s="60"/>
      <c r="O20" s="60"/>
      <c r="P20" s="60"/>
      <c r="Q20" s="60"/>
      <c r="R20" s="60"/>
      <c r="S20" s="60"/>
      <c r="T20" s="60"/>
      <c r="U20" s="60"/>
      <c r="V20" s="60"/>
      <c r="W20" s="60"/>
      <c r="X20" s="60"/>
      <c r="Y20" s="60"/>
      <c r="Z20" s="60"/>
      <c r="AA20" s="60"/>
      <c r="AB20" s="60"/>
      <c r="AC20" s="60"/>
      <c r="AD20" s="60"/>
    </row>
    <row r="21">
      <c r="A21" s="1246"/>
      <c r="B21" s="1735"/>
      <c r="C21" s="1735"/>
      <c r="D21" s="1735"/>
      <c r="E21" s="60"/>
      <c r="F21" s="60"/>
      <c r="G21" s="60"/>
      <c r="H21" s="574"/>
      <c r="I21" s="60"/>
      <c r="J21" s="60"/>
      <c r="K21" s="60"/>
      <c r="L21" s="60"/>
      <c r="M21" s="60"/>
      <c r="N21" s="60"/>
      <c r="O21" s="60"/>
      <c r="P21" s="60"/>
      <c r="Q21" s="60"/>
      <c r="R21" s="60"/>
      <c r="S21" s="60"/>
      <c r="T21" s="60"/>
      <c r="U21" s="60"/>
      <c r="V21" s="60"/>
      <c r="W21" s="60"/>
      <c r="X21" s="60"/>
      <c r="Y21" s="60"/>
      <c r="Z21" s="60"/>
      <c r="AA21" s="60"/>
      <c r="AB21" s="60"/>
      <c r="AC21" s="60"/>
      <c r="AD21" s="60"/>
    </row>
    <row r="22">
      <c r="A22" s="1739" t="s">
        <v>514</v>
      </c>
      <c r="B22" s="1739" t="s">
        <v>516</v>
      </c>
      <c r="C22" s="1739" t="s">
        <v>517</v>
      </c>
      <c r="D22" s="1739" t="s">
        <v>519</v>
      </c>
      <c r="E22" s="1739" t="s">
        <v>522</v>
      </c>
      <c r="F22" s="1739" t="s">
        <v>524</v>
      </c>
      <c r="G22" s="1739" t="s">
        <v>525</v>
      </c>
      <c r="H22" s="1739" t="s">
        <v>526</v>
      </c>
      <c r="I22" s="1742" t="s">
        <v>528</v>
      </c>
      <c r="J22" s="1739" t="s">
        <v>530</v>
      </c>
      <c r="K22" s="1739" t="s">
        <v>532</v>
      </c>
      <c r="L22" s="1739" t="s">
        <v>533</v>
      </c>
      <c r="M22" s="1739" t="s">
        <v>534</v>
      </c>
      <c r="N22" s="1739" t="s">
        <v>535</v>
      </c>
      <c r="O22" s="1739" t="s">
        <v>536</v>
      </c>
      <c r="P22" s="1739" t="s">
        <v>538</v>
      </c>
      <c r="Q22" s="1739" t="s">
        <v>542</v>
      </c>
      <c r="R22" s="1739" t="s">
        <v>545</v>
      </c>
      <c r="S22" s="1739" t="s">
        <v>546</v>
      </c>
      <c r="T22" s="1739" t="s">
        <v>548</v>
      </c>
      <c r="U22" s="1739" t="s">
        <v>549</v>
      </c>
      <c r="V22" s="1739" t="s">
        <v>551</v>
      </c>
      <c r="W22" s="282"/>
      <c r="X22" s="282"/>
      <c r="Y22" s="282"/>
      <c r="Z22" s="282"/>
      <c r="AA22" s="282"/>
      <c r="AB22" s="282"/>
      <c r="AC22" s="282"/>
      <c r="AD22" s="282"/>
    </row>
    <row r="23">
      <c r="A23" s="1102" t="s">
        <v>28</v>
      </c>
      <c r="B23" s="1102" t="s">
        <v>49</v>
      </c>
      <c r="C23" s="1324" t="s">
        <v>453</v>
      </c>
      <c r="D23" s="1102" t="s">
        <v>59</v>
      </c>
      <c r="E23" s="1102" t="s">
        <v>59</v>
      </c>
      <c r="F23" s="1102" t="s">
        <v>35</v>
      </c>
      <c r="G23" s="1102" t="s">
        <v>35</v>
      </c>
      <c r="H23" s="1102" t="s">
        <v>71</v>
      </c>
      <c r="I23" s="531" t="s">
        <v>71</v>
      </c>
      <c r="J23" s="531" t="s">
        <v>59</v>
      </c>
      <c r="K23" s="1102" t="s">
        <v>59</v>
      </c>
      <c r="L23" s="549" t="s">
        <v>59</v>
      </c>
      <c r="M23" s="1102" t="s">
        <v>81</v>
      </c>
      <c r="N23" s="1102" t="s">
        <v>81</v>
      </c>
      <c r="O23" s="1102" t="s">
        <v>59</v>
      </c>
      <c r="P23" s="531" t="s">
        <v>539</v>
      </c>
      <c r="Q23" s="1102" t="s">
        <v>539</v>
      </c>
      <c r="R23" s="1102" t="s">
        <v>91</v>
      </c>
      <c r="S23" s="1102" t="s">
        <v>91</v>
      </c>
      <c r="T23" s="1102" t="s">
        <v>59</v>
      </c>
      <c r="U23" s="549" t="s">
        <v>110</v>
      </c>
      <c r="V23" s="550" t="s">
        <v>28</v>
      </c>
      <c r="W23" s="1246"/>
      <c r="X23" s="1246"/>
      <c r="Y23" s="1246"/>
      <c r="Z23" s="1246"/>
      <c r="AA23" s="1246"/>
      <c r="AB23" s="1246"/>
      <c r="AC23" s="1246"/>
      <c r="AD23" s="1246"/>
    </row>
    <row r="24">
      <c r="A24" s="1217" t="s">
        <v>2225</v>
      </c>
      <c r="B24" s="1217" t="s">
        <v>2227</v>
      </c>
      <c r="C24" s="1743" t="s">
        <v>1000</v>
      </c>
      <c r="D24" s="1743" t="s">
        <v>2228</v>
      </c>
      <c r="E24" s="1217" t="s">
        <v>1381</v>
      </c>
      <c r="F24" s="1744">
        <f>DATE(2023,6,6)</f>
        <v>45083</v>
      </c>
      <c r="G24" s="1744">
        <f>DATE(2026,6,6)</f>
        <v>46179</v>
      </c>
      <c r="H24" s="1222">
        <v>2.71</v>
      </c>
      <c r="I24" s="1252">
        <v>0.0</v>
      </c>
      <c r="J24" s="538" t="str">
        <f>" "</f>
        <v> </v>
      </c>
      <c r="K24" s="1217" t="s">
        <v>2229</v>
      </c>
      <c r="L24" s="551" t="s">
        <v>274</v>
      </c>
      <c r="M24" s="1217" t="s">
        <v>83</v>
      </c>
      <c r="N24" s="1217" t="s">
        <v>86</v>
      </c>
      <c r="O24" s="1217" t="s">
        <v>89</v>
      </c>
      <c r="P24" s="1252" t="s">
        <v>1013</v>
      </c>
      <c r="Q24" s="1324" t="s">
        <v>1014</v>
      </c>
      <c r="R24" s="1217" t="b">
        <v>1</v>
      </c>
      <c r="S24" s="1217" t="b">
        <v>1</v>
      </c>
      <c r="T24" s="1217" t="s">
        <v>143</v>
      </c>
      <c r="U24" s="1745">
        <v>45659.625</v>
      </c>
      <c r="V24" s="554" t="s">
        <v>131</v>
      </c>
      <c r="W24" s="1246"/>
      <c r="X24" s="1246"/>
      <c r="Y24" s="1246"/>
      <c r="Z24" s="1246"/>
      <c r="AA24" s="1246"/>
      <c r="AB24" s="1246"/>
      <c r="AC24" s="1246"/>
      <c r="AD24" s="1246"/>
    </row>
    <row r="25">
      <c r="A25" s="1246"/>
      <c r="B25" s="1246"/>
      <c r="C25" s="1735"/>
      <c r="D25" s="1735"/>
      <c r="E25" s="1246"/>
      <c r="F25" s="1368"/>
      <c r="G25" s="1368"/>
      <c r="H25" s="574"/>
      <c r="I25" s="1735"/>
      <c r="J25" s="574"/>
      <c r="K25" s="1746"/>
      <c r="L25" s="1746"/>
      <c r="M25" s="1392"/>
      <c r="N25" s="1392"/>
      <c r="O25" s="1735"/>
      <c r="P25" s="1392"/>
      <c r="Q25" s="1392"/>
      <c r="R25" s="1392"/>
      <c r="S25" s="1747"/>
      <c r="T25" s="1246"/>
      <c r="U25" s="60"/>
      <c r="V25" s="60"/>
      <c r="W25" s="1246"/>
      <c r="X25" s="574"/>
      <c r="Y25" s="1246"/>
      <c r="Z25" s="60"/>
      <c r="AA25" s="1246"/>
      <c r="AB25" s="1246"/>
      <c r="AC25" s="1748"/>
      <c r="AD25" s="1748"/>
    </row>
    <row r="26">
      <c r="A26" s="1436" t="s">
        <v>95</v>
      </c>
      <c r="B26" s="574"/>
      <c r="C26" s="1735"/>
      <c r="D26" s="1735"/>
      <c r="E26" s="60"/>
      <c r="F26" s="60"/>
      <c r="G26" s="60"/>
      <c r="H26" s="574"/>
      <c r="I26" s="60"/>
      <c r="J26" s="60"/>
      <c r="K26" s="60"/>
      <c r="L26" s="60"/>
      <c r="M26" s="60"/>
      <c r="N26" s="60"/>
      <c r="O26" s="60"/>
      <c r="P26" s="60"/>
      <c r="Q26" s="60"/>
      <c r="R26" s="60"/>
      <c r="S26" s="60"/>
      <c r="T26" s="60"/>
      <c r="U26" s="60"/>
      <c r="V26" s="60"/>
      <c r="W26" s="60"/>
      <c r="X26" s="60"/>
      <c r="Y26" s="60"/>
      <c r="Z26" s="60"/>
      <c r="AA26" s="60"/>
      <c r="AB26" s="60"/>
      <c r="AC26" s="60"/>
      <c r="AD26" s="60"/>
    </row>
    <row r="27">
      <c r="A27" s="1246"/>
      <c r="B27" s="1246"/>
      <c r="C27" s="1735"/>
      <c r="D27" s="1735"/>
      <c r="E27" s="60"/>
      <c r="F27" s="60"/>
      <c r="G27" s="60"/>
      <c r="H27" s="574"/>
      <c r="I27" s="60"/>
      <c r="J27" s="60"/>
      <c r="K27" s="60"/>
      <c r="L27" s="60"/>
      <c r="M27" s="60"/>
      <c r="N27" s="60"/>
      <c r="O27" s="60"/>
      <c r="P27" s="60"/>
      <c r="Q27" s="60"/>
      <c r="R27" s="60"/>
      <c r="S27" s="60"/>
      <c r="T27" s="60"/>
      <c r="U27" s="60"/>
      <c r="V27" s="60"/>
      <c r="W27" s="60"/>
      <c r="X27" s="60"/>
      <c r="Y27" s="60"/>
      <c r="Z27" s="60"/>
      <c r="AA27" s="60"/>
      <c r="AB27" s="60"/>
      <c r="AC27" s="60"/>
      <c r="AD27" s="60"/>
    </row>
    <row r="28">
      <c r="A28" s="528" t="s">
        <v>556</v>
      </c>
      <c r="B28" s="528" t="s">
        <v>557</v>
      </c>
      <c r="C28" s="528" t="s">
        <v>559</v>
      </c>
      <c r="D28" s="528" t="s">
        <v>560</v>
      </c>
      <c r="E28" s="528" t="s">
        <v>561</v>
      </c>
      <c r="F28" s="282"/>
      <c r="G28" s="282"/>
      <c r="H28" s="1393"/>
      <c r="I28" s="282"/>
      <c r="J28" s="282"/>
      <c r="K28" s="282"/>
      <c r="L28" s="282"/>
      <c r="M28" s="282"/>
      <c r="N28" s="282"/>
      <c r="O28" s="282"/>
      <c r="P28" s="282"/>
      <c r="Q28" s="282"/>
      <c r="R28" s="282"/>
      <c r="S28" s="282"/>
      <c r="T28" s="282"/>
      <c r="U28" s="282"/>
      <c r="V28" s="282"/>
      <c r="W28" s="282"/>
      <c r="X28" s="282"/>
      <c r="Y28" s="282"/>
      <c r="Z28" s="282"/>
      <c r="AA28" s="282"/>
      <c r="AB28" s="282"/>
      <c r="AC28" s="282"/>
      <c r="AD28" s="282"/>
    </row>
    <row r="29">
      <c r="A29" s="1324" t="s">
        <v>453</v>
      </c>
      <c r="B29" s="531" t="s">
        <v>100</v>
      </c>
      <c r="C29" s="531" t="s">
        <v>100</v>
      </c>
      <c r="D29" s="531" t="s">
        <v>15</v>
      </c>
      <c r="E29" s="549" t="s">
        <v>110</v>
      </c>
      <c r="F29" s="1246"/>
      <c r="G29" s="1246"/>
      <c r="H29" s="574"/>
      <c r="I29" s="1246"/>
      <c r="J29" s="1246"/>
      <c r="K29" s="1246"/>
      <c r="L29" s="1246"/>
      <c r="M29" s="1246"/>
      <c r="N29" s="1246"/>
      <c r="O29" s="1246"/>
      <c r="P29" s="1246"/>
      <c r="Q29" s="1246"/>
      <c r="R29" s="1246"/>
      <c r="S29" s="1246"/>
      <c r="T29" s="1246"/>
      <c r="U29" s="1246"/>
      <c r="V29" s="1246"/>
      <c r="W29" s="1246"/>
      <c r="X29" s="60"/>
      <c r="Y29" s="60"/>
      <c r="Z29" s="60"/>
      <c r="AA29" s="60"/>
      <c r="AB29" s="60"/>
      <c r="AC29" s="60"/>
      <c r="AD29" s="60"/>
    </row>
    <row r="30">
      <c r="A30" s="1217">
        <v>403.0</v>
      </c>
      <c r="B30" s="538" t="s">
        <v>2230</v>
      </c>
      <c r="C30" s="1749" t="s">
        <v>1391</v>
      </c>
      <c r="D30" s="1749" t="s">
        <v>108</v>
      </c>
      <c r="E30" s="1750">
        <v>45659.625</v>
      </c>
      <c r="F30" s="1246"/>
      <c r="G30" s="1246"/>
      <c r="H30" s="574"/>
      <c r="I30" s="1246"/>
      <c r="J30" s="1246"/>
      <c r="K30" s="1246"/>
      <c r="L30" s="1246"/>
      <c r="M30" s="1246"/>
      <c r="N30" s="1246"/>
      <c r="O30" s="1246"/>
      <c r="P30" s="1246"/>
      <c r="Q30" s="1246"/>
      <c r="R30" s="1246"/>
      <c r="S30" s="1246"/>
      <c r="T30" s="1246"/>
      <c r="U30" s="1246"/>
      <c r="V30" s="1246"/>
      <c r="W30" s="1246"/>
      <c r="X30" s="60"/>
      <c r="Y30" s="60"/>
      <c r="Z30" s="60"/>
      <c r="AA30" s="60"/>
      <c r="AB30" s="60"/>
      <c r="AC30" s="60"/>
      <c r="AD30" s="60"/>
    </row>
    <row r="31">
      <c r="A31" s="1246"/>
      <c r="B31" s="1246"/>
      <c r="C31" s="1735"/>
      <c r="D31" s="1735"/>
      <c r="E31" s="1735"/>
      <c r="F31" s="1246"/>
      <c r="G31" s="574"/>
      <c r="H31" s="574"/>
      <c r="I31" s="574"/>
      <c r="J31" s="1246"/>
      <c r="K31" s="283"/>
      <c r="L31" s="574"/>
      <c r="M31" s="1746"/>
      <c r="N31" s="1392"/>
      <c r="O31" s="1735"/>
      <c r="P31" s="1746"/>
      <c r="Q31" s="574"/>
      <c r="R31" s="1392"/>
      <c r="S31" s="1392"/>
      <c r="T31" s="1246"/>
      <c r="U31" s="1392"/>
      <c r="V31" s="1246"/>
      <c r="W31" s="1748"/>
      <c r="X31" s="60"/>
      <c r="Y31" s="60"/>
      <c r="Z31" s="60"/>
      <c r="AA31" s="60"/>
      <c r="AB31" s="60"/>
      <c r="AC31" s="60"/>
      <c r="AD31" s="60"/>
    </row>
    <row r="32">
      <c r="A32" s="1436" t="s">
        <v>967</v>
      </c>
      <c r="B32" s="60"/>
      <c r="C32" s="60"/>
      <c r="D32" s="60"/>
      <c r="E32" s="60"/>
      <c r="F32" s="60"/>
      <c r="G32" s="60"/>
      <c r="H32" s="60"/>
      <c r="I32" s="60"/>
      <c r="J32" s="60"/>
      <c r="K32" s="283"/>
      <c r="L32" s="60"/>
      <c r="M32" s="60"/>
      <c r="N32" s="60"/>
      <c r="O32" s="60"/>
      <c r="P32" s="60"/>
      <c r="Q32" s="60"/>
      <c r="R32" s="60"/>
      <c r="S32" s="60"/>
      <c r="T32" s="60"/>
      <c r="U32" s="60"/>
      <c r="V32" s="60"/>
      <c r="W32" s="60"/>
      <c r="X32" s="60"/>
      <c r="Y32" s="60"/>
      <c r="Z32" s="60"/>
      <c r="AA32" s="60"/>
      <c r="AB32" s="60"/>
      <c r="AC32" s="60"/>
      <c r="AD32" s="60"/>
    </row>
    <row r="33">
      <c r="A33" s="1246" t="s">
        <v>2231</v>
      </c>
      <c r="B33" s="1735"/>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row>
    <row r="34">
      <c r="A34" s="60"/>
      <c r="B34" s="60"/>
      <c r="C34" s="60"/>
      <c r="D34" s="60"/>
      <c r="E34" s="60"/>
      <c r="F34" s="1246"/>
      <c r="G34" s="60"/>
      <c r="H34" s="60"/>
      <c r="I34" s="60"/>
      <c r="J34" s="60"/>
      <c r="K34" s="60"/>
      <c r="L34" s="60"/>
      <c r="M34" s="60"/>
      <c r="N34" s="60"/>
      <c r="O34" s="60"/>
      <c r="P34" s="60"/>
      <c r="Q34" s="60"/>
      <c r="R34" s="60"/>
      <c r="S34" s="60"/>
      <c r="T34" s="60"/>
      <c r="U34" s="60"/>
      <c r="V34" s="60"/>
      <c r="W34" s="60"/>
      <c r="X34" s="60"/>
      <c r="Y34" s="60"/>
      <c r="Z34" s="60"/>
      <c r="AA34" s="60"/>
      <c r="AB34" s="60"/>
      <c r="AC34" s="60"/>
      <c r="AD34" s="60"/>
    </row>
    <row r="35">
      <c r="A35" s="528" t="s">
        <v>732</v>
      </c>
      <c r="B35" s="528" t="s">
        <v>514</v>
      </c>
      <c r="C35" s="528" t="s">
        <v>556</v>
      </c>
      <c r="D35" s="528" t="s">
        <v>7</v>
      </c>
      <c r="E35" s="528" t="s">
        <v>668</v>
      </c>
      <c r="F35" s="528" t="s">
        <v>583</v>
      </c>
      <c r="G35" s="528" t="s">
        <v>728</v>
      </c>
      <c r="H35" s="528" t="s">
        <v>525</v>
      </c>
      <c r="I35" s="528" t="s">
        <v>534</v>
      </c>
      <c r="J35" s="528" t="s">
        <v>675</v>
      </c>
      <c r="K35" s="528" t="s">
        <v>425</v>
      </c>
      <c r="L35" s="528" t="s">
        <v>423</v>
      </c>
      <c r="M35" s="528" t="s">
        <v>426</v>
      </c>
      <c r="N35" s="528" t="s">
        <v>427</v>
      </c>
      <c r="O35" s="528" t="s">
        <v>749</v>
      </c>
      <c r="P35" s="528" t="s">
        <v>751</v>
      </c>
      <c r="Q35" s="528" t="s">
        <v>753</v>
      </c>
      <c r="R35" s="528" t="s">
        <v>432</v>
      </c>
      <c r="S35" s="528" t="s">
        <v>755</v>
      </c>
      <c r="T35" s="528" t="s">
        <v>551</v>
      </c>
      <c r="U35" s="528" t="s">
        <v>530</v>
      </c>
      <c r="V35" s="528" t="s">
        <v>528</v>
      </c>
      <c r="W35" s="528" t="s">
        <v>532</v>
      </c>
      <c r="X35" s="528" t="s">
        <v>526</v>
      </c>
      <c r="Y35" s="528" t="s">
        <v>533</v>
      </c>
      <c r="Z35" s="528" t="s">
        <v>538</v>
      </c>
      <c r="AA35" s="528" t="s">
        <v>542</v>
      </c>
      <c r="AB35" s="528" t="s">
        <v>548</v>
      </c>
      <c r="AC35" s="528" t="s">
        <v>761</v>
      </c>
      <c r="AD35" s="528" t="s">
        <v>763</v>
      </c>
    </row>
    <row r="36">
      <c r="A36" s="547" t="s">
        <v>453</v>
      </c>
      <c r="B36" s="550" t="s">
        <v>28</v>
      </c>
      <c r="C36" s="547" t="s">
        <v>453</v>
      </c>
      <c r="D36" s="547" t="s">
        <v>453</v>
      </c>
      <c r="E36" s="550" t="s">
        <v>28</v>
      </c>
      <c r="F36" s="547" t="s">
        <v>35</v>
      </c>
      <c r="G36" s="549" t="s">
        <v>35</v>
      </c>
      <c r="H36" s="1102" t="s">
        <v>35</v>
      </c>
      <c r="I36" s="549" t="s">
        <v>81</v>
      </c>
      <c r="J36" s="549" t="s">
        <v>126</v>
      </c>
      <c r="K36" s="549" t="s">
        <v>179</v>
      </c>
      <c r="L36" s="549" t="s">
        <v>179</v>
      </c>
      <c r="M36" s="549" t="s">
        <v>126</v>
      </c>
      <c r="N36" s="549" t="s">
        <v>126</v>
      </c>
      <c r="O36" s="531" t="s">
        <v>28</v>
      </c>
      <c r="P36" s="1102" t="s">
        <v>126</v>
      </c>
      <c r="Q36" s="1102" t="s">
        <v>126</v>
      </c>
      <c r="R36" s="1102" t="s">
        <v>126</v>
      </c>
      <c r="S36" s="549" t="s">
        <v>35</v>
      </c>
      <c r="T36" s="550" t="s">
        <v>28</v>
      </c>
      <c r="U36" s="531" t="s">
        <v>59</v>
      </c>
      <c r="V36" s="531" t="s">
        <v>71</v>
      </c>
      <c r="W36" s="531" t="s">
        <v>59</v>
      </c>
      <c r="X36" s="1102" t="s">
        <v>71</v>
      </c>
      <c r="Y36" s="531" t="s">
        <v>59</v>
      </c>
      <c r="Z36" s="531" t="s">
        <v>539</v>
      </c>
      <c r="AA36" s="531" t="s">
        <v>539</v>
      </c>
      <c r="AB36" s="550" t="s">
        <v>59</v>
      </c>
      <c r="AC36" s="1102" t="s">
        <v>110</v>
      </c>
      <c r="AD36" s="1102" t="s">
        <v>35</v>
      </c>
    </row>
    <row r="37">
      <c r="A37" s="551">
        <f>A17</f>
        <v>90001</v>
      </c>
      <c r="B37" s="554" t="s">
        <v>2225</v>
      </c>
      <c r="C37" s="551">
        <f>B17</f>
        <v>403</v>
      </c>
      <c r="D37" s="1740">
        <v>101.0</v>
      </c>
      <c r="E37" s="1751" t="s">
        <v>202</v>
      </c>
      <c r="F37" s="1752">
        <f>C17</f>
        <v>45659</v>
      </c>
      <c r="G37" s="1752">
        <v>45663.0</v>
      </c>
      <c r="H37" s="1744">
        <f>DATE(2026,6,6)</f>
        <v>46179</v>
      </c>
      <c r="I37" s="553" t="s">
        <v>83</v>
      </c>
      <c r="J37" s="1740">
        <v>1.0E8</v>
      </c>
      <c r="K37" s="1753">
        <v>100.827965</v>
      </c>
      <c r="L37" s="1753">
        <f>I17</f>
        <v>100.832761</v>
      </c>
      <c r="M37" s="1754">
        <f>0.445479%*J37</f>
        <v>445479</v>
      </c>
      <c r="N37" s="1754">
        <f>K37+(M37/J37)</f>
        <v>100.8324198</v>
      </c>
      <c r="O37" s="1749" t="str">
        <f>D30</f>
        <v>FVOCI</v>
      </c>
      <c r="P37" s="1755">
        <f>J37*(L37/100)</f>
        <v>100832761</v>
      </c>
      <c r="Q37" s="1755">
        <f>$J$37*(K37/100)</f>
        <v>100827965</v>
      </c>
      <c r="R37" s="1755">
        <f>$J$37*(N37/100)</f>
        <v>100832419.8</v>
      </c>
      <c r="S37" s="1756">
        <f>DATE(2024,12,6)</f>
        <v>45632</v>
      </c>
      <c r="T37" s="550" t="str">
        <f>V24</f>
        <v>Fixed</v>
      </c>
      <c r="U37" s="531" t="str">
        <f>J24</f>
        <v> </v>
      </c>
      <c r="V37" s="531">
        <f>I24</f>
        <v>0</v>
      </c>
      <c r="W37" s="531" t="str">
        <f>K24</f>
        <v>Semi-annual</v>
      </c>
      <c r="X37" s="1222">
        <f>H24</f>
        <v>2.71</v>
      </c>
      <c r="Y37" s="531" t="str">
        <f>L24</f>
        <v>30/360</v>
      </c>
      <c r="Z37" s="531" t="str">
        <f t="shared" ref="Z37:AA37" si="1">P24</f>
        <v>AAA</v>
      </c>
      <c r="AA37" s="531" t="str">
        <f t="shared" si="1"/>
        <v>AAA(tha)</v>
      </c>
      <c r="AB37" s="550" t="s">
        <v>143</v>
      </c>
      <c r="AC37" s="1757">
        <f>G37</f>
        <v>45663</v>
      </c>
      <c r="AD37" s="1365">
        <f>DATE(2025,1,6)</f>
        <v>45663</v>
      </c>
    </row>
    <row r="38">
      <c r="A38" s="60"/>
      <c r="B38" s="574"/>
      <c r="C38" s="60"/>
      <c r="D38" s="60"/>
      <c r="E38" s="60"/>
      <c r="F38" s="60"/>
      <c r="G38" s="60"/>
      <c r="H38" s="60"/>
      <c r="I38" s="60"/>
      <c r="J38" s="60"/>
      <c r="K38" s="60"/>
      <c r="L38" s="1746"/>
      <c r="M38" s="60"/>
      <c r="N38" s="60"/>
      <c r="O38" s="60"/>
      <c r="P38" s="60"/>
      <c r="Q38" s="60"/>
      <c r="R38" s="60"/>
      <c r="S38" s="60"/>
      <c r="T38" s="60"/>
      <c r="U38" s="60"/>
      <c r="V38" s="60"/>
      <c r="W38" s="60"/>
      <c r="X38" s="60"/>
      <c r="Y38" s="60"/>
      <c r="Z38" s="60"/>
      <c r="AA38" s="60"/>
      <c r="AB38" s="60"/>
      <c r="AC38" s="60"/>
      <c r="AD38" s="60"/>
    </row>
    <row r="39">
      <c r="A39" s="1436" t="s">
        <v>2232</v>
      </c>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row>
    <row r="40">
      <c r="A40" s="1246"/>
      <c r="B40" s="1246"/>
      <c r="C40" s="1246"/>
      <c r="D40" s="1246"/>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row>
    <row r="41">
      <c r="A41" s="528" t="s">
        <v>765</v>
      </c>
      <c r="B41" s="528" t="s">
        <v>514</v>
      </c>
      <c r="C41" s="528" t="s">
        <v>556</v>
      </c>
      <c r="D41" s="528" t="s">
        <v>769</v>
      </c>
      <c r="E41" s="528" t="s">
        <v>525</v>
      </c>
      <c r="F41" s="528" t="s">
        <v>534</v>
      </c>
      <c r="G41" s="518" t="s">
        <v>675</v>
      </c>
      <c r="H41" s="528" t="s">
        <v>773</v>
      </c>
      <c r="I41" s="528" t="s">
        <v>775</v>
      </c>
      <c r="J41" s="528" t="s">
        <v>777</v>
      </c>
      <c r="K41" s="528" t="s">
        <v>779</v>
      </c>
      <c r="L41" s="528" t="s">
        <v>431</v>
      </c>
      <c r="M41" s="528" t="s">
        <v>751</v>
      </c>
      <c r="N41" s="528" t="s">
        <v>763</v>
      </c>
      <c r="O41" s="528" t="s">
        <v>425</v>
      </c>
      <c r="P41" s="528" t="s">
        <v>426</v>
      </c>
      <c r="Q41" s="528" t="s">
        <v>427</v>
      </c>
      <c r="R41" s="528" t="s">
        <v>432</v>
      </c>
      <c r="S41" s="528" t="s">
        <v>787</v>
      </c>
      <c r="T41" s="528" t="s">
        <v>789</v>
      </c>
      <c r="U41" s="528" t="s">
        <v>548</v>
      </c>
      <c r="V41" s="528" t="s">
        <v>761</v>
      </c>
      <c r="W41" s="528" t="s">
        <v>793</v>
      </c>
      <c r="X41" s="282"/>
      <c r="Y41" s="282"/>
      <c r="Z41" s="282"/>
      <c r="AA41" s="282"/>
      <c r="AB41" s="282"/>
      <c r="AC41" s="282"/>
      <c r="AD41" s="282"/>
    </row>
    <row r="42">
      <c r="A42" s="547" t="s">
        <v>453</v>
      </c>
      <c r="B42" s="550" t="s">
        <v>28</v>
      </c>
      <c r="C42" s="547" t="s">
        <v>453</v>
      </c>
      <c r="D42" s="549" t="s">
        <v>35</v>
      </c>
      <c r="E42" s="549" t="s">
        <v>35</v>
      </c>
      <c r="F42" s="550" t="s">
        <v>81</v>
      </c>
      <c r="G42" s="1758" t="s">
        <v>126</v>
      </c>
      <c r="H42" s="549" t="s">
        <v>126</v>
      </c>
      <c r="I42" s="549" t="s">
        <v>126</v>
      </c>
      <c r="J42" s="549" t="s">
        <v>126</v>
      </c>
      <c r="K42" s="549" t="s">
        <v>126</v>
      </c>
      <c r="L42" s="549" t="s">
        <v>781</v>
      </c>
      <c r="M42" s="549" t="s">
        <v>126</v>
      </c>
      <c r="N42" s="549" t="s">
        <v>35</v>
      </c>
      <c r="O42" s="549" t="s">
        <v>781</v>
      </c>
      <c r="P42" s="549" t="s">
        <v>126</v>
      </c>
      <c r="Q42" s="549" t="s">
        <v>126</v>
      </c>
      <c r="R42" s="1102" t="s">
        <v>126</v>
      </c>
      <c r="S42" s="549" t="s">
        <v>126</v>
      </c>
      <c r="T42" s="1102" t="s">
        <v>126</v>
      </c>
      <c r="U42" s="550" t="s">
        <v>59</v>
      </c>
      <c r="V42" s="1102" t="s">
        <v>110</v>
      </c>
      <c r="W42" s="1252" t="s">
        <v>71</v>
      </c>
      <c r="X42" s="60"/>
      <c r="Y42" s="60"/>
      <c r="Z42" s="60"/>
      <c r="AA42" s="60"/>
      <c r="AB42" s="60"/>
      <c r="AC42" s="60"/>
      <c r="AD42" s="60"/>
    </row>
    <row r="43">
      <c r="A43" s="547">
        <v>1.0</v>
      </c>
      <c r="B43" s="554" t="s">
        <v>2225</v>
      </c>
      <c r="C43" s="549">
        <f>C37</f>
        <v>403</v>
      </c>
      <c r="D43" s="553">
        <f t="shared" ref="D43:E43" si="2">G37</f>
        <v>45663</v>
      </c>
      <c r="E43" s="553">
        <f t="shared" si="2"/>
        <v>46179</v>
      </c>
      <c r="F43" s="550" t="s">
        <v>83</v>
      </c>
      <c r="G43" s="1759">
        <f>J37</f>
        <v>100000000</v>
      </c>
      <c r="H43" s="1740">
        <f>J37</f>
        <v>100000000</v>
      </c>
      <c r="I43" s="549">
        <v>0.0</v>
      </c>
      <c r="J43" s="549">
        <v>0.0</v>
      </c>
      <c r="K43" s="1740">
        <v>0.0</v>
      </c>
      <c r="L43" s="1753">
        <f>L37</f>
        <v>100.832761</v>
      </c>
      <c r="M43" s="1754">
        <f>P37</f>
        <v>100832761</v>
      </c>
      <c r="N43" s="553">
        <f>D43</f>
        <v>45663</v>
      </c>
      <c r="O43" s="1753">
        <f>K37</f>
        <v>100.827965</v>
      </c>
      <c r="P43" s="1740">
        <f t="shared" ref="P43:Q43" si="3">M37</f>
        <v>445479</v>
      </c>
      <c r="Q43" s="1754">
        <f t="shared" si="3"/>
        <v>100.8324198</v>
      </c>
      <c r="R43" s="1755">
        <f>$G$43*(Q43/100)</f>
        <v>100832419.8</v>
      </c>
      <c r="S43" s="549">
        <v>0.0</v>
      </c>
      <c r="T43" s="1755">
        <f>M43-R43</f>
        <v>341.21</v>
      </c>
      <c r="U43" s="550" t="s">
        <v>143</v>
      </c>
      <c r="V43" s="1757">
        <f>AC37</f>
        <v>45663</v>
      </c>
      <c r="W43" s="1760"/>
      <c r="X43" s="60"/>
      <c r="Y43" s="60"/>
      <c r="Z43" s="60"/>
      <c r="AA43" s="60"/>
      <c r="AB43" s="60"/>
      <c r="AC43" s="60"/>
      <c r="AD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row>
    <row r="45">
      <c r="A45" s="1761" t="s">
        <v>2233</v>
      </c>
      <c r="B45" s="1246"/>
      <c r="C45" s="1246"/>
      <c r="D45" s="1246"/>
      <c r="E45" s="1246"/>
      <c r="F45" s="1246"/>
      <c r="G45" s="1246"/>
      <c r="H45" s="1246"/>
      <c r="I45" s="1246"/>
      <c r="J45" s="1246"/>
      <c r="K45" s="1246"/>
      <c r="L45" s="60"/>
      <c r="M45" s="60"/>
      <c r="N45" s="60"/>
      <c r="O45" s="60"/>
      <c r="P45" s="60"/>
      <c r="Q45" s="60"/>
      <c r="R45" s="60"/>
      <c r="S45" s="60"/>
      <c r="T45" s="60"/>
      <c r="U45" s="60"/>
      <c r="V45" s="60"/>
      <c r="W45" s="60"/>
      <c r="X45" s="60"/>
      <c r="Y45" s="60"/>
      <c r="Z45" s="60"/>
      <c r="AA45" s="60"/>
      <c r="AB45" s="60"/>
      <c r="AC45" s="60"/>
      <c r="AD45" s="60"/>
    </row>
    <row r="46">
      <c r="A46" s="1246"/>
      <c r="B46" s="1246"/>
      <c r="C46" s="1368"/>
      <c r="D46" s="1368"/>
      <c r="E46" s="1246"/>
      <c r="F46" s="1246"/>
      <c r="G46" s="1246"/>
      <c r="H46" s="574"/>
      <c r="I46" s="1246"/>
      <c r="J46" s="1246"/>
      <c r="K46" s="1246"/>
      <c r="L46" s="60"/>
      <c r="M46" s="60"/>
      <c r="N46" s="60"/>
      <c r="O46" s="60"/>
      <c r="P46" s="60"/>
      <c r="Q46" s="60"/>
      <c r="R46" s="60"/>
      <c r="S46" s="60"/>
      <c r="T46" s="60"/>
      <c r="U46" s="60"/>
      <c r="V46" s="60"/>
      <c r="W46" s="60"/>
      <c r="X46" s="60"/>
      <c r="Y46" s="60"/>
      <c r="Z46" s="60"/>
      <c r="AA46" s="60"/>
      <c r="AB46" s="60"/>
      <c r="AC46" s="60"/>
      <c r="AD46" s="60"/>
    </row>
    <row r="47">
      <c r="A47" s="528" t="s">
        <v>797</v>
      </c>
      <c r="B47" s="528" t="s">
        <v>765</v>
      </c>
      <c r="C47" s="528" t="s">
        <v>802</v>
      </c>
      <c r="D47" s="528" t="s">
        <v>805</v>
      </c>
      <c r="E47" s="528" t="s">
        <v>808</v>
      </c>
      <c r="F47" s="528" t="s">
        <v>810</v>
      </c>
      <c r="G47" s="528" t="s">
        <v>812</v>
      </c>
      <c r="H47" s="528" t="s">
        <v>814</v>
      </c>
      <c r="I47" s="528" t="s">
        <v>816</v>
      </c>
      <c r="J47" s="1374"/>
      <c r="K47" s="1374"/>
      <c r="L47" s="282"/>
      <c r="M47" s="282"/>
      <c r="N47" s="282"/>
      <c r="O47" s="282"/>
      <c r="P47" s="282"/>
      <c r="Q47" s="282"/>
      <c r="R47" s="282"/>
      <c r="S47" s="282"/>
      <c r="T47" s="282"/>
      <c r="U47" s="282"/>
      <c r="V47" s="282"/>
      <c r="W47" s="282"/>
      <c r="X47" s="282"/>
      <c r="Y47" s="282"/>
      <c r="Z47" s="282"/>
      <c r="AA47" s="282"/>
      <c r="AB47" s="282"/>
      <c r="AC47" s="282"/>
      <c r="AD47" s="282"/>
    </row>
    <row r="48">
      <c r="A48" s="547" t="s">
        <v>453</v>
      </c>
      <c r="B48" s="547" t="s">
        <v>453</v>
      </c>
      <c r="C48" s="550" t="s">
        <v>539</v>
      </c>
      <c r="D48" s="549" t="s">
        <v>781</v>
      </c>
      <c r="E48" s="549" t="s">
        <v>747</v>
      </c>
      <c r="F48" s="549" t="s">
        <v>126</v>
      </c>
      <c r="G48" s="549" t="s">
        <v>126</v>
      </c>
      <c r="H48" s="549" t="s">
        <v>126</v>
      </c>
      <c r="I48" s="531" t="s">
        <v>35</v>
      </c>
      <c r="J48" s="60"/>
      <c r="K48" s="60"/>
      <c r="L48" s="60"/>
      <c r="M48" s="60"/>
      <c r="N48" s="60"/>
      <c r="O48" s="60"/>
      <c r="P48" s="60"/>
      <c r="Q48" s="60"/>
      <c r="R48" s="60"/>
      <c r="S48" s="60"/>
      <c r="T48" s="60"/>
      <c r="U48" s="60"/>
      <c r="V48" s="60"/>
      <c r="W48" s="60"/>
      <c r="X48" s="60"/>
      <c r="Y48" s="60"/>
      <c r="Z48" s="60"/>
      <c r="AA48" s="60"/>
      <c r="AB48" s="60"/>
      <c r="AC48" s="60"/>
      <c r="AD48" s="60"/>
    </row>
    <row r="49">
      <c r="A49" s="549">
        <v>1.0</v>
      </c>
      <c r="B49" s="549">
        <f>A43</f>
        <v>1</v>
      </c>
      <c r="C49" s="550" t="s">
        <v>804</v>
      </c>
      <c r="D49" s="1740">
        <f>L43%*G43</f>
        <v>100832761</v>
      </c>
      <c r="E49" s="1740">
        <f>G43</f>
        <v>100000000</v>
      </c>
      <c r="F49" s="1753">
        <f>(D49/E49)*100</f>
        <v>100.832761</v>
      </c>
      <c r="G49" s="549">
        <v>0.0</v>
      </c>
      <c r="H49" s="549">
        <v>0.0</v>
      </c>
      <c r="I49" s="1762" t="s">
        <v>1885</v>
      </c>
      <c r="J49" s="60"/>
      <c r="K49" s="60"/>
      <c r="L49" s="60"/>
      <c r="M49" s="60"/>
      <c r="N49" s="60"/>
      <c r="O49" s="60"/>
      <c r="P49" s="60"/>
      <c r="Q49" s="60"/>
      <c r="R49" s="60"/>
      <c r="S49" s="60"/>
      <c r="T49" s="60"/>
      <c r="U49" s="60"/>
      <c r="V49" s="60"/>
      <c r="W49" s="60"/>
      <c r="X49" s="60"/>
      <c r="Y49" s="60"/>
      <c r="Z49" s="60"/>
      <c r="AA49" s="60"/>
      <c r="AB49" s="60"/>
      <c r="AC49" s="60"/>
      <c r="AD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row>
    <row r="51">
      <c r="A51" s="1246"/>
      <c r="B51" s="1246"/>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row>
    <row r="52">
      <c r="A52" s="1763" t="s">
        <v>2234</v>
      </c>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row>
    <row r="53">
      <c r="A53" s="1246" t="s">
        <v>2235</v>
      </c>
      <c r="B53" s="1246"/>
      <c r="C53" s="1246"/>
      <c r="D53" s="1246"/>
      <c r="E53" s="1246"/>
      <c r="F53" s="1246"/>
      <c r="G53" s="1246"/>
      <c r="H53" s="1246"/>
      <c r="I53" s="1246"/>
      <c r="J53" s="1246"/>
      <c r="K53" s="1246"/>
      <c r="L53" s="1246"/>
      <c r="M53" s="1246"/>
      <c r="N53" s="1246"/>
      <c r="O53" s="1246"/>
      <c r="P53" s="1246"/>
      <c r="Q53" s="1246"/>
      <c r="R53" s="1246"/>
      <c r="S53" s="1246"/>
      <c r="T53" s="1246"/>
      <c r="U53" s="1246"/>
      <c r="V53" s="1246"/>
      <c r="W53" s="1246"/>
      <c r="X53" s="1246"/>
      <c r="Y53" s="1246"/>
      <c r="Z53" s="1246"/>
      <c r="AA53" s="1246"/>
      <c r="AB53" s="1246"/>
      <c r="AC53" s="1246"/>
      <c r="AD53" s="1246"/>
    </row>
    <row r="54">
      <c r="A54" s="1246" t="s">
        <v>2236</v>
      </c>
      <c r="B54" s="1246"/>
      <c r="C54" s="1246"/>
      <c r="D54" s="1246"/>
      <c r="E54" s="1246"/>
      <c r="F54" s="1735"/>
      <c r="G54" s="1735"/>
      <c r="H54" s="1735"/>
      <c r="I54" s="1735"/>
      <c r="J54" s="574"/>
      <c r="K54" s="1246"/>
      <c r="L54" s="1746"/>
      <c r="M54" s="574"/>
      <c r="N54" s="1246"/>
      <c r="O54" s="1735"/>
      <c r="P54" s="1392"/>
      <c r="Q54" s="1392"/>
      <c r="R54" s="1392"/>
      <c r="S54" s="1735"/>
      <c r="T54" s="1246"/>
      <c r="U54" s="60"/>
      <c r="V54" s="60"/>
      <c r="W54" s="1246"/>
      <c r="X54" s="574"/>
      <c r="Y54" s="1246"/>
      <c r="Z54" s="60"/>
      <c r="AA54" s="1246"/>
      <c r="AB54" s="1246"/>
      <c r="AC54" s="1764"/>
      <c r="AD54" s="1764"/>
    </row>
    <row r="55">
      <c r="A55" s="1246" t="s">
        <v>2237</v>
      </c>
      <c r="B55" s="1246"/>
      <c r="C55" s="1246"/>
      <c r="D55" s="1246"/>
      <c r="E55" s="1246"/>
      <c r="F55" s="1735"/>
      <c r="G55" s="1735"/>
      <c r="H55" s="1735"/>
      <c r="I55" s="1246"/>
      <c r="J55" s="574"/>
      <c r="K55" s="1246"/>
      <c r="L55" s="1246"/>
      <c r="M55" s="574"/>
      <c r="N55" s="1246"/>
      <c r="O55" s="1246"/>
      <c r="P55" s="1392"/>
      <c r="Q55" s="1392"/>
      <c r="R55" s="1392"/>
      <c r="S55" s="1735"/>
      <c r="T55" s="1246"/>
      <c r="U55" s="60"/>
      <c r="V55" s="60"/>
      <c r="W55" s="1246"/>
      <c r="X55" s="574"/>
      <c r="Y55" s="1246"/>
      <c r="Z55" s="60"/>
      <c r="AA55" s="1246"/>
      <c r="AB55" s="1246"/>
      <c r="AC55" s="1764"/>
      <c r="AD55" s="1764"/>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row>
    <row r="57">
      <c r="A57" s="1761" t="s">
        <v>2238</v>
      </c>
      <c r="B57" s="1246"/>
      <c r="C57" s="1246"/>
      <c r="D57" s="1246"/>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row>
    <row r="59">
      <c r="A59" s="1739" t="s">
        <v>724</v>
      </c>
      <c r="B59" s="1739" t="s">
        <v>556</v>
      </c>
      <c r="C59" s="1739" t="s">
        <v>583</v>
      </c>
      <c r="D59" s="1739" t="s">
        <v>728</v>
      </c>
      <c r="E59" s="1739" t="s">
        <v>514</v>
      </c>
      <c r="F59" s="1739" t="s">
        <v>7</v>
      </c>
      <c r="G59" s="1739" t="s">
        <v>668</v>
      </c>
      <c r="H59" s="1739" t="s">
        <v>675</v>
      </c>
      <c r="I59" s="1739" t="s">
        <v>423</v>
      </c>
      <c r="J59" s="1739" t="s">
        <v>730</v>
      </c>
      <c r="K59" s="1739" t="s">
        <v>731</v>
      </c>
      <c r="L59" s="1374"/>
      <c r="M59" s="1374"/>
      <c r="N59" s="1374"/>
      <c r="O59" s="1374"/>
      <c r="P59" s="1374"/>
      <c r="Q59" s="1374"/>
      <c r="R59" s="1374"/>
      <c r="S59" s="1374"/>
      <c r="T59" s="1374"/>
      <c r="U59" s="1374"/>
      <c r="V59" s="1374"/>
      <c r="W59" s="1374"/>
      <c r="X59" s="282"/>
      <c r="Y59" s="282"/>
      <c r="Z59" s="282"/>
      <c r="AA59" s="282"/>
      <c r="AB59" s="282"/>
      <c r="AC59" s="282"/>
      <c r="AD59" s="282"/>
    </row>
    <row r="60">
      <c r="A60" s="547" t="s">
        <v>453</v>
      </c>
      <c r="B60" s="547" t="s">
        <v>453</v>
      </c>
      <c r="C60" s="547" t="s">
        <v>35</v>
      </c>
      <c r="D60" s="549" t="s">
        <v>35</v>
      </c>
      <c r="E60" s="549" t="s">
        <v>28</v>
      </c>
      <c r="F60" s="547" t="s">
        <v>453</v>
      </c>
      <c r="G60" s="549" t="s">
        <v>28</v>
      </c>
      <c r="H60" s="549" t="s">
        <v>126</v>
      </c>
      <c r="I60" s="549" t="s">
        <v>179</v>
      </c>
      <c r="J60" s="549" t="s">
        <v>71</v>
      </c>
      <c r="K60" s="549" t="s">
        <v>59</v>
      </c>
      <c r="L60" s="574"/>
      <c r="M60" s="1746"/>
      <c r="N60" s="1392"/>
      <c r="O60" s="1735"/>
      <c r="P60" s="1746"/>
      <c r="Q60" s="574"/>
      <c r="R60" s="1392"/>
      <c r="S60" s="1392"/>
      <c r="T60" s="1246"/>
      <c r="U60" s="1392"/>
      <c r="V60" s="1246"/>
      <c r="W60" s="1748"/>
      <c r="X60" s="60"/>
      <c r="Y60" s="60"/>
      <c r="Z60" s="60"/>
      <c r="AA60" s="60"/>
      <c r="AB60" s="60"/>
      <c r="AC60" s="60"/>
      <c r="AD60" s="60"/>
    </row>
    <row r="61">
      <c r="A61" s="551">
        <f t="shared" ref="A61:K61" si="4">A17</f>
        <v>90001</v>
      </c>
      <c r="B61" s="551">
        <f t="shared" si="4"/>
        <v>403</v>
      </c>
      <c r="C61" s="1752">
        <f t="shared" si="4"/>
        <v>45659</v>
      </c>
      <c r="D61" s="1752">
        <f t="shared" si="4"/>
        <v>45663</v>
      </c>
      <c r="E61" s="553" t="str">
        <f t="shared" si="4"/>
        <v>EXIM266A</v>
      </c>
      <c r="F61" s="551">
        <f t="shared" si="4"/>
        <v>101</v>
      </c>
      <c r="G61" s="1740" t="str">
        <f t="shared" si="4"/>
        <v>Buy</v>
      </c>
      <c r="H61" s="1740">
        <f t="shared" si="4"/>
        <v>100000000</v>
      </c>
      <c r="I61" s="1740">
        <f t="shared" si="4"/>
        <v>100.832761</v>
      </c>
      <c r="J61" s="551">
        <f t="shared" si="4"/>
        <v>2.8</v>
      </c>
      <c r="K61" s="551" t="str">
        <f t="shared" si="4"/>
        <v>Settled</v>
      </c>
      <c r="L61" s="574"/>
      <c r="M61" s="1746"/>
      <c r="N61" s="1392"/>
      <c r="O61" s="1735"/>
      <c r="P61" s="1746"/>
      <c r="Q61" s="574"/>
      <c r="R61" s="1392"/>
      <c r="S61" s="1392"/>
      <c r="T61" s="1246"/>
      <c r="U61" s="1392"/>
      <c r="V61" s="1246"/>
      <c r="W61" s="1748"/>
      <c r="X61" s="60"/>
      <c r="Y61" s="60"/>
      <c r="Z61" s="60"/>
      <c r="AA61" s="60"/>
      <c r="AB61" s="60"/>
      <c r="AC61" s="60"/>
      <c r="AD61" s="60"/>
    </row>
    <row r="62">
      <c r="A62" s="547">
        <v>90002.0</v>
      </c>
      <c r="B62" s="549">
        <v>403.0</v>
      </c>
      <c r="C62" s="1752">
        <v>45726.0</v>
      </c>
      <c r="D62" s="1752">
        <v>45728.0</v>
      </c>
      <c r="E62" s="549" t="s">
        <v>2225</v>
      </c>
      <c r="F62" s="549">
        <v>101.0</v>
      </c>
      <c r="G62" s="549" t="s">
        <v>202</v>
      </c>
      <c r="H62" s="1740">
        <v>5.0E7</v>
      </c>
      <c r="I62" s="549">
        <v>102.2</v>
      </c>
      <c r="J62" s="549">
        <v>2.6</v>
      </c>
      <c r="K62" s="549" t="s">
        <v>1009</v>
      </c>
      <c r="L62" s="60"/>
      <c r="M62" s="60"/>
      <c r="N62" s="60"/>
      <c r="O62" s="60"/>
      <c r="P62" s="60"/>
      <c r="Q62" s="60"/>
      <c r="R62" s="60"/>
      <c r="S62" s="60"/>
      <c r="T62" s="60"/>
      <c r="U62" s="60"/>
      <c r="V62" s="60"/>
      <c r="W62" s="60"/>
      <c r="X62" s="60"/>
      <c r="Y62" s="60"/>
      <c r="Z62" s="60"/>
      <c r="AA62" s="60"/>
      <c r="AB62" s="60"/>
      <c r="AC62" s="60"/>
      <c r="AD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row>
    <row r="64">
      <c r="A64" s="1246"/>
      <c r="B64" s="1246"/>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row>
    <row r="65">
      <c r="A65" s="1436" t="s">
        <v>2239</v>
      </c>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row>
    <row r="66">
      <c r="A66" s="1246"/>
      <c r="B66" s="1246"/>
      <c r="C66" s="1246"/>
      <c r="D66" s="1246"/>
      <c r="E66" s="1246"/>
      <c r="F66" s="1246"/>
      <c r="G66" s="1246"/>
      <c r="H66" s="1246"/>
      <c r="I66" s="1246"/>
      <c r="J66" s="60"/>
      <c r="K66" s="60"/>
      <c r="L66" s="60"/>
      <c r="M66" s="60"/>
      <c r="N66" s="60"/>
      <c r="O66" s="60"/>
      <c r="P66" s="60"/>
      <c r="Q66" s="60"/>
      <c r="R66" s="60"/>
      <c r="S66" s="60"/>
      <c r="T66" s="60"/>
      <c r="U66" s="60"/>
      <c r="V66" s="60"/>
      <c r="W66" s="60"/>
      <c r="X66" s="60"/>
      <c r="Y66" s="60"/>
      <c r="Z66" s="60"/>
      <c r="AA66" s="60"/>
      <c r="AB66" s="60"/>
      <c r="AC66" s="60"/>
      <c r="AD66" s="60"/>
    </row>
    <row r="67">
      <c r="A67" s="528" t="s">
        <v>732</v>
      </c>
      <c r="B67" s="528" t="s">
        <v>514</v>
      </c>
      <c r="C67" s="528" t="s">
        <v>556</v>
      </c>
      <c r="D67" s="528" t="s">
        <v>7</v>
      </c>
      <c r="E67" s="528" t="s">
        <v>668</v>
      </c>
      <c r="F67" s="528" t="s">
        <v>583</v>
      </c>
      <c r="G67" s="528" t="s">
        <v>728</v>
      </c>
      <c r="H67" s="528" t="s">
        <v>525</v>
      </c>
      <c r="I67" s="528" t="s">
        <v>534</v>
      </c>
      <c r="J67" s="528" t="s">
        <v>675</v>
      </c>
      <c r="K67" s="528" t="s">
        <v>425</v>
      </c>
      <c r="L67" s="528" t="s">
        <v>423</v>
      </c>
      <c r="M67" s="528" t="s">
        <v>426</v>
      </c>
      <c r="N67" s="528" t="s">
        <v>427</v>
      </c>
      <c r="O67" s="528" t="s">
        <v>749</v>
      </c>
      <c r="P67" s="528" t="s">
        <v>751</v>
      </c>
      <c r="Q67" s="528" t="s">
        <v>753</v>
      </c>
      <c r="R67" s="528" t="s">
        <v>432</v>
      </c>
      <c r="S67" s="528" t="s">
        <v>755</v>
      </c>
      <c r="T67" s="528" t="s">
        <v>551</v>
      </c>
      <c r="U67" s="528" t="s">
        <v>530</v>
      </c>
      <c r="V67" s="528" t="s">
        <v>528</v>
      </c>
      <c r="W67" s="528" t="s">
        <v>532</v>
      </c>
      <c r="X67" s="528" t="s">
        <v>526</v>
      </c>
      <c r="Y67" s="528" t="s">
        <v>533</v>
      </c>
      <c r="Z67" s="528" t="s">
        <v>538</v>
      </c>
      <c r="AA67" s="528" t="s">
        <v>542</v>
      </c>
      <c r="AB67" s="528" t="s">
        <v>548</v>
      </c>
      <c r="AC67" s="528" t="s">
        <v>761</v>
      </c>
      <c r="AD67" s="528" t="s">
        <v>763</v>
      </c>
    </row>
    <row r="68">
      <c r="A68" s="1324" t="s">
        <v>453</v>
      </c>
      <c r="B68" s="531" t="s">
        <v>28</v>
      </c>
      <c r="C68" s="1324" t="s">
        <v>453</v>
      </c>
      <c r="D68" s="1324" t="s">
        <v>453</v>
      </c>
      <c r="E68" s="531" t="s">
        <v>28</v>
      </c>
      <c r="F68" s="1324" t="s">
        <v>35</v>
      </c>
      <c r="G68" s="1102" t="s">
        <v>35</v>
      </c>
      <c r="H68" s="1102" t="s">
        <v>35</v>
      </c>
      <c r="I68" s="531" t="s">
        <v>81</v>
      </c>
      <c r="J68" s="1102" t="s">
        <v>126</v>
      </c>
      <c r="K68" s="1102" t="s">
        <v>179</v>
      </c>
      <c r="L68" s="1102" t="s">
        <v>179</v>
      </c>
      <c r="M68" s="1102" t="s">
        <v>126</v>
      </c>
      <c r="N68" s="1102" t="s">
        <v>126</v>
      </c>
      <c r="O68" s="531" t="s">
        <v>28</v>
      </c>
      <c r="P68" s="1102" t="s">
        <v>126</v>
      </c>
      <c r="Q68" s="1102" t="s">
        <v>126</v>
      </c>
      <c r="R68" s="1102" t="s">
        <v>126</v>
      </c>
      <c r="S68" s="1102" t="s">
        <v>35</v>
      </c>
      <c r="T68" s="531" t="s">
        <v>28</v>
      </c>
      <c r="U68" s="531" t="s">
        <v>59</v>
      </c>
      <c r="V68" s="531" t="s">
        <v>71</v>
      </c>
      <c r="W68" s="531" t="s">
        <v>59</v>
      </c>
      <c r="X68" s="1102" t="s">
        <v>71</v>
      </c>
      <c r="Y68" s="531" t="s">
        <v>59</v>
      </c>
      <c r="Z68" s="531" t="s">
        <v>539</v>
      </c>
      <c r="AA68" s="531" t="s">
        <v>539</v>
      </c>
      <c r="AB68" s="531" t="s">
        <v>59</v>
      </c>
      <c r="AC68" s="1102" t="s">
        <v>110</v>
      </c>
      <c r="AD68" s="1102" t="s">
        <v>35</v>
      </c>
    </row>
    <row r="69">
      <c r="A69" s="1102">
        <f t="shared" ref="A69:J69" si="5">A37</f>
        <v>90001</v>
      </c>
      <c r="B69" s="531" t="str">
        <f t="shared" si="5"/>
        <v>EXIM266A</v>
      </c>
      <c r="C69" s="1102">
        <f t="shared" si="5"/>
        <v>403</v>
      </c>
      <c r="D69" s="1222">
        <f t="shared" si="5"/>
        <v>101</v>
      </c>
      <c r="E69" s="1223" t="str">
        <f t="shared" si="5"/>
        <v>Buy</v>
      </c>
      <c r="F69" s="1744">
        <f t="shared" si="5"/>
        <v>45659</v>
      </c>
      <c r="G69" s="1744">
        <f t="shared" si="5"/>
        <v>45663</v>
      </c>
      <c r="H69" s="1744">
        <f t="shared" si="5"/>
        <v>46179</v>
      </c>
      <c r="I69" s="1749" t="str">
        <f t="shared" si="5"/>
        <v>THB</v>
      </c>
      <c r="J69" s="1222">
        <f t="shared" si="5"/>
        <v>100000000</v>
      </c>
      <c r="K69" s="1102">
        <v>102.15</v>
      </c>
      <c r="L69" s="1765">
        <f t="shared" ref="L69:M69" si="6">L37</f>
        <v>100.832761</v>
      </c>
      <c r="M69" s="1222">
        <f t="shared" si="6"/>
        <v>445479</v>
      </c>
      <c r="N69" s="1102">
        <v>102.92</v>
      </c>
      <c r="O69" s="1749" t="str">
        <f>O37</f>
        <v>FVOCI</v>
      </c>
      <c r="P69" s="1755">
        <f t="shared" ref="P69:P70" si="9">L69/100 * J69</f>
        <v>100832761</v>
      </c>
      <c r="Q69" s="1755">
        <f t="shared" ref="Q69:Q70" si="10">$J69*(K69/100)</f>
        <v>102150000</v>
      </c>
      <c r="R69" s="1755">
        <f t="shared" ref="R69:R70" si="11">$J69*(N69/100)</f>
        <v>102920000</v>
      </c>
      <c r="S69" s="1744">
        <f t="shared" ref="S69:AB69" si="7">S37</f>
        <v>45632</v>
      </c>
      <c r="T69" s="531" t="str">
        <f t="shared" si="7"/>
        <v>Fixed</v>
      </c>
      <c r="U69" s="531" t="str">
        <f t="shared" si="7"/>
        <v> </v>
      </c>
      <c r="V69" s="531">
        <f t="shared" si="7"/>
        <v>0</v>
      </c>
      <c r="W69" s="531" t="str">
        <f t="shared" si="7"/>
        <v>Semi-annual</v>
      </c>
      <c r="X69" s="1222">
        <f t="shared" si="7"/>
        <v>2.71</v>
      </c>
      <c r="Y69" s="531" t="str">
        <f t="shared" si="7"/>
        <v>30/360</v>
      </c>
      <c r="Z69" s="531" t="str">
        <f t="shared" si="7"/>
        <v>AAA</v>
      </c>
      <c r="AA69" s="531" t="str">
        <f t="shared" si="7"/>
        <v>AAA(tha)</v>
      </c>
      <c r="AB69" s="531" t="str">
        <f t="shared" si="7"/>
        <v>Active</v>
      </c>
      <c r="AC69" s="1766">
        <v>45728.0</v>
      </c>
      <c r="AD69" s="1365">
        <f t="shared" ref="AD69:AD70" si="13">DATE(2025,3,12)</f>
        <v>45728</v>
      </c>
    </row>
    <row r="70">
      <c r="A70" s="1102">
        <f>A62</f>
        <v>90002</v>
      </c>
      <c r="B70" s="531" t="str">
        <f>E62</f>
        <v>EXIM266A</v>
      </c>
      <c r="C70" s="1102">
        <f>B62</f>
        <v>403</v>
      </c>
      <c r="D70" s="1102">
        <v>101.0</v>
      </c>
      <c r="E70" s="531" t="s">
        <v>202</v>
      </c>
      <c r="F70" s="1744">
        <f t="shared" ref="F70:G70" si="8">C62</f>
        <v>45726</v>
      </c>
      <c r="G70" s="1744">
        <f t="shared" si="8"/>
        <v>45728</v>
      </c>
      <c r="H70" s="1744">
        <f>G24</f>
        <v>46179</v>
      </c>
      <c r="I70" s="531" t="s">
        <v>83</v>
      </c>
      <c r="J70" s="1222">
        <f>H62</f>
        <v>50000000</v>
      </c>
      <c r="K70" s="1102">
        <v>102.15</v>
      </c>
      <c r="L70" s="1102">
        <f>I62</f>
        <v>102.2</v>
      </c>
      <c r="M70" s="1222">
        <f>0.74%*J70</f>
        <v>370000</v>
      </c>
      <c r="N70" s="1102">
        <v>102.92</v>
      </c>
      <c r="O70" s="531" t="s">
        <v>108</v>
      </c>
      <c r="P70" s="1755">
        <f t="shared" si="9"/>
        <v>51100000</v>
      </c>
      <c r="Q70" s="1755">
        <f t="shared" si="10"/>
        <v>51075000</v>
      </c>
      <c r="R70" s="1755">
        <f t="shared" si="11"/>
        <v>51460000</v>
      </c>
      <c r="S70" s="1744">
        <v>45632.0</v>
      </c>
      <c r="T70" s="531" t="s">
        <v>131</v>
      </c>
      <c r="U70" s="531" t="str">
        <f t="shared" ref="U70:AB70" si="12">U37</f>
        <v> </v>
      </c>
      <c r="V70" s="531">
        <f t="shared" si="12"/>
        <v>0</v>
      </c>
      <c r="W70" s="531" t="str">
        <f t="shared" si="12"/>
        <v>Semi-annual</v>
      </c>
      <c r="X70" s="1222">
        <f t="shared" si="12"/>
        <v>2.71</v>
      </c>
      <c r="Y70" s="531" t="str">
        <f t="shared" si="12"/>
        <v>30/360</v>
      </c>
      <c r="Z70" s="531" t="str">
        <f t="shared" si="12"/>
        <v>AAA</v>
      </c>
      <c r="AA70" s="531" t="str">
        <f t="shared" si="12"/>
        <v>AAA(tha)</v>
      </c>
      <c r="AB70" s="531" t="str">
        <f t="shared" si="12"/>
        <v>Active</v>
      </c>
      <c r="AC70" s="1766">
        <v>45728.0</v>
      </c>
      <c r="AD70" s="1365">
        <f t="shared" si="13"/>
        <v>45728</v>
      </c>
    </row>
    <row r="71">
      <c r="A71" s="1246"/>
      <c r="B71" s="1246"/>
      <c r="C71" s="1246"/>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row>
    <row r="72">
      <c r="A72" s="1767" t="s">
        <v>2240</v>
      </c>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row>
    <row r="73">
      <c r="A73" s="1246"/>
      <c r="B73" s="1246"/>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row>
    <row r="74">
      <c r="A74" s="528" t="s">
        <v>765</v>
      </c>
      <c r="B74" s="528" t="s">
        <v>514</v>
      </c>
      <c r="C74" s="528" t="s">
        <v>556</v>
      </c>
      <c r="D74" s="528" t="s">
        <v>769</v>
      </c>
      <c r="E74" s="528" t="s">
        <v>525</v>
      </c>
      <c r="F74" s="528" t="s">
        <v>534</v>
      </c>
      <c r="G74" s="528" t="s">
        <v>675</v>
      </c>
      <c r="H74" s="528" t="s">
        <v>773</v>
      </c>
      <c r="I74" s="528" t="s">
        <v>775</v>
      </c>
      <c r="J74" s="528" t="s">
        <v>777</v>
      </c>
      <c r="K74" s="528" t="s">
        <v>779</v>
      </c>
      <c r="L74" s="528" t="s">
        <v>431</v>
      </c>
      <c r="M74" s="528" t="s">
        <v>751</v>
      </c>
      <c r="N74" s="528" t="s">
        <v>763</v>
      </c>
      <c r="O74" s="528" t="s">
        <v>425</v>
      </c>
      <c r="P74" s="528" t="s">
        <v>426</v>
      </c>
      <c r="Q74" s="528" t="s">
        <v>427</v>
      </c>
      <c r="R74" s="528" t="s">
        <v>432</v>
      </c>
      <c r="S74" s="528" t="s">
        <v>787</v>
      </c>
      <c r="T74" s="528" t="s">
        <v>789</v>
      </c>
      <c r="U74" s="528" t="s">
        <v>548</v>
      </c>
      <c r="V74" s="528" t="s">
        <v>761</v>
      </c>
      <c r="W74" s="528" t="s">
        <v>793</v>
      </c>
      <c r="X74" s="282"/>
      <c r="Y74" s="282"/>
      <c r="Z74" s="282"/>
      <c r="AA74" s="282"/>
      <c r="AB74" s="282"/>
      <c r="AC74" s="282"/>
      <c r="AD74" s="282"/>
    </row>
    <row r="75">
      <c r="A75" s="547" t="s">
        <v>453</v>
      </c>
      <c r="B75" s="550" t="s">
        <v>28</v>
      </c>
      <c r="C75" s="547" t="s">
        <v>453</v>
      </c>
      <c r="D75" s="549" t="s">
        <v>35</v>
      </c>
      <c r="E75" s="549" t="s">
        <v>35</v>
      </c>
      <c r="F75" s="550" t="s">
        <v>81</v>
      </c>
      <c r="G75" s="1758" t="s">
        <v>126</v>
      </c>
      <c r="H75" s="549" t="s">
        <v>126</v>
      </c>
      <c r="I75" s="549" t="s">
        <v>126</v>
      </c>
      <c r="J75" s="549" t="s">
        <v>126</v>
      </c>
      <c r="K75" s="549" t="s">
        <v>126</v>
      </c>
      <c r="L75" s="549" t="s">
        <v>781</v>
      </c>
      <c r="M75" s="549" t="s">
        <v>126</v>
      </c>
      <c r="N75" s="549" t="s">
        <v>35</v>
      </c>
      <c r="O75" s="549" t="s">
        <v>781</v>
      </c>
      <c r="P75" s="549" t="s">
        <v>126</v>
      </c>
      <c r="Q75" s="549" t="s">
        <v>126</v>
      </c>
      <c r="R75" s="1102" t="s">
        <v>126</v>
      </c>
      <c r="S75" s="549" t="s">
        <v>126</v>
      </c>
      <c r="T75" s="1102" t="s">
        <v>126</v>
      </c>
      <c r="U75" s="550" t="s">
        <v>59</v>
      </c>
      <c r="V75" s="1102" t="s">
        <v>110</v>
      </c>
      <c r="W75" s="1252" t="s">
        <v>71</v>
      </c>
      <c r="X75" s="60"/>
      <c r="Y75" s="60"/>
      <c r="Z75" s="60"/>
      <c r="AA75" s="60"/>
      <c r="AB75" s="60"/>
      <c r="AC75" s="60"/>
      <c r="AD75" s="60"/>
    </row>
    <row r="76">
      <c r="A76" s="547">
        <v>1.0</v>
      </c>
      <c r="B76" s="554" t="s">
        <v>2225</v>
      </c>
      <c r="C76" s="549">
        <f>C70</f>
        <v>403</v>
      </c>
      <c r="D76" s="553">
        <f>D43</f>
        <v>45663</v>
      </c>
      <c r="E76" s="553">
        <f>H70</f>
        <v>46179</v>
      </c>
      <c r="F76" s="550" t="s">
        <v>83</v>
      </c>
      <c r="G76" s="1759">
        <f>SUM(J69:J70)</f>
        <v>150000000</v>
      </c>
      <c r="H76" s="1740">
        <f>SUM(J69:J70)</f>
        <v>150000000</v>
      </c>
      <c r="I76" s="549">
        <v>0.0</v>
      </c>
      <c r="J76" s="549">
        <v>0.0</v>
      </c>
      <c r="K76" s="1740">
        <v>0.0</v>
      </c>
      <c r="L76" s="1753">
        <f>(SUM(P69:P70))/(SUM(J69:J70))*100</f>
        <v>101.2885073</v>
      </c>
      <c r="M76" s="1754">
        <f>L76%*G76</f>
        <v>151932761</v>
      </c>
      <c r="N76" s="553">
        <f>D76</f>
        <v>45663</v>
      </c>
      <c r="O76" s="1753">
        <f>K70</f>
        <v>102.15</v>
      </c>
      <c r="P76" s="1740">
        <f>SUM(M69:M70)</f>
        <v>815479</v>
      </c>
      <c r="Q76" s="1754">
        <f>N70</f>
        <v>102.92</v>
      </c>
      <c r="R76" s="1755">
        <f>$G76*(Q76/100)</f>
        <v>154380000</v>
      </c>
      <c r="S76" s="549">
        <v>0.0</v>
      </c>
      <c r="T76" s="1755">
        <f>M76-R76</f>
        <v>-2447239</v>
      </c>
      <c r="U76" s="550" t="s">
        <v>143</v>
      </c>
      <c r="V76" s="1757">
        <f>AC70</f>
        <v>45728</v>
      </c>
      <c r="W76" s="1760"/>
      <c r="X76" s="60"/>
      <c r="Y76" s="60"/>
      <c r="Z76" s="60"/>
      <c r="AA76" s="60"/>
      <c r="AB76" s="60"/>
      <c r="AC76" s="60"/>
      <c r="AD76" s="60"/>
    </row>
    <row r="77">
      <c r="A77" s="1246"/>
      <c r="B77" s="1246"/>
      <c r="C77" s="1246"/>
      <c r="D77" s="1246"/>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row>
    <row r="79">
      <c r="A79" s="1761" t="s">
        <v>2233</v>
      </c>
      <c r="B79" s="1246"/>
      <c r="C79" s="1246"/>
      <c r="D79" s="1246"/>
      <c r="E79" s="1246"/>
      <c r="F79" s="1246"/>
      <c r="G79" s="1246"/>
      <c r="H79" s="1246"/>
      <c r="I79" s="1246"/>
      <c r="J79" s="1246"/>
      <c r="K79" s="1246"/>
      <c r="L79" s="60"/>
      <c r="M79" s="60"/>
      <c r="N79" s="60"/>
      <c r="O79" s="60"/>
      <c r="P79" s="60"/>
      <c r="Q79" s="60"/>
      <c r="R79" s="60"/>
      <c r="S79" s="60"/>
      <c r="T79" s="60"/>
      <c r="U79" s="60"/>
      <c r="V79" s="60"/>
      <c r="W79" s="60"/>
      <c r="X79" s="60"/>
      <c r="Y79" s="60"/>
      <c r="Z79" s="60"/>
      <c r="AA79" s="60"/>
      <c r="AB79" s="60"/>
      <c r="AC79" s="60"/>
      <c r="AD79" s="60"/>
    </row>
    <row r="80">
      <c r="A80" s="1246" t="s">
        <v>2241</v>
      </c>
      <c r="B80" s="1246"/>
      <c r="C80" s="1368"/>
      <c r="D80" s="1368"/>
      <c r="E80" s="1246"/>
      <c r="F80" s="1246"/>
      <c r="G80" s="1246"/>
      <c r="H80" s="574"/>
      <c r="I80" s="1246"/>
      <c r="J80" s="1246"/>
      <c r="K80" s="1246"/>
      <c r="L80" s="60"/>
      <c r="M80" s="60"/>
      <c r="N80" s="60"/>
      <c r="O80" s="60"/>
      <c r="P80" s="60"/>
      <c r="Q80" s="60"/>
      <c r="R80" s="60"/>
      <c r="S80" s="60"/>
      <c r="T80" s="60"/>
      <c r="U80" s="60"/>
      <c r="V80" s="60"/>
      <c r="W80" s="60"/>
      <c r="X80" s="60"/>
      <c r="Y80" s="60"/>
      <c r="Z80" s="60"/>
      <c r="AA80" s="60"/>
      <c r="AB80" s="60"/>
      <c r="AC80" s="60"/>
      <c r="AD80" s="60"/>
    </row>
    <row r="81">
      <c r="A81" s="1246"/>
      <c r="B81" s="1246"/>
      <c r="C81" s="1368"/>
      <c r="D81" s="1368"/>
      <c r="E81" s="1246"/>
      <c r="F81" s="1246"/>
      <c r="G81" s="1246"/>
      <c r="H81" s="574"/>
      <c r="I81" s="1246"/>
      <c r="J81" s="1246"/>
      <c r="K81" s="1246"/>
      <c r="L81" s="60"/>
      <c r="M81" s="1246"/>
      <c r="N81" s="60"/>
      <c r="O81" s="60"/>
      <c r="P81" s="60"/>
      <c r="Q81" s="60"/>
      <c r="R81" s="60"/>
      <c r="S81" s="60"/>
      <c r="T81" s="60"/>
      <c r="U81" s="60"/>
      <c r="V81" s="60"/>
      <c r="W81" s="60"/>
      <c r="X81" s="60"/>
      <c r="Y81" s="60"/>
      <c r="Z81" s="60"/>
      <c r="AA81" s="60"/>
      <c r="AB81" s="60"/>
      <c r="AC81" s="60"/>
      <c r="AD81" s="60"/>
    </row>
    <row r="82">
      <c r="A82" s="528" t="s">
        <v>797</v>
      </c>
      <c r="B82" s="528" t="s">
        <v>765</v>
      </c>
      <c r="C82" s="528" t="s">
        <v>802</v>
      </c>
      <c r="D82" s="528" t="s">
        <v>805</v>
      </c>
      <c r="E82" s="528" t="s">
        <v>808</v>
      </c>
      <c r="F82" s="528" t="s">
        <v>810</v>
      </c>
      <c r="G82" s="528" t="s">
        <v>812</v>
      </c>
      <c r="H82" s="528" t="s">
        <v>814</v>
      </c>
      <c r="I82" s="528" t="s">
        <v>816</v>
      </c>
      <c r="J82" s="1374"/>
      <c r="K82" s="1374"/>
      <c r="L82" s="282"/>
      <c r="M82" s="282"/>
      <c r="N82" s="282"/>
      <c r="O82" s="282"/>
      <c r="P82" s="282"/>
      <c r="Q82" s="282"/>
      <c r="R82" s="282"/>
      <c r="S82" s="282"/>
      <c r="T82" s="282"/>
      <c r="U82" s="282"/>
      <c r="V82" s="282"/>
      <c r="W82" s="282"/>
      <c r="X82" s="282"/>
      <c r="Y82" s="282"/>
      <c r="Z82" s="282"/>
      <c r="AA82" s="282"/>
      <c r="AB82" s="282"/>
      <c r="AC82" s="282"/>
      <c r="AD82" s="282"/>
    </row>
    <row r="83">
      <c r="A83" s="547" t="s">
        <v>453</v>
      </c>
      <c r="B83" s="547" t="s">
        <v>453</v>
      </c>
      <c r="C83" s="550" t="s">
        <v>539</v>
      </c>
      <c r="D83" s="549" t="s">
        <v>781</v>
      </c>
      <c r="E83" s="549" t="s">
        <v>747</v>
      </c>
      <c r="F83" s="549" t="s">
        <v>126</v>
      </c>
      <c r="G83" s="549" t="s">
        <v>126</v>
      </c>
      <c r="H83" s="549" t="s">
        <v>126</v>
      </c>
      <c r="I83" s="531" t="s">
        <v>35</v>
      </c>
      <c r="J83" s="60"/>
      <c r="K83" s="60"/>
      <c r="L83" s="60"/>
      <c r="M83" s="60"/>
      <c r="N83" s="60"/>
      <c r="O83" s="60"/>
      <c r="P83" s="60"/>
      <c r="Q83" s="60"/>
      <c r="R83" s="60"/>
      <c r="S83" s="60"/>
      <c r="T83" s="60"/>
      <c r="U83" s="60"/>
      <c r="V83" s="60"/>
      <c r="W83" s="60"/>
      <c r="X83" s="60"/>
      <c r="Y83" s="60"/>
      <c r="Z83" s="60"/>
      <c r="AA83" s="60"/>
      <c r="AB83" s="60"/>
      <c r="AC83" s="60"/>
      <c r="AD83" s="60"/>
    </row>
    <row r="84">
      <c r="A84" s="549">
        <v>1.0</v>
      </c>
      <c r="B84" s="549">
        <f>A76</f>
        <v>1</v>
      </c>
      <c r="C84" s="550" t="s">
        <v>804</v>
      </c>
      <c r="D84" s="1753">
        <f>(E84/F84)*100</f>
        <v>101.2885073</v>
      </c>
      <c r="E84" s="1740">
        <f>(J69*L69%) + (J70*L70%)</f>
        <v>151932761</v>
      </c>
      <c r="F84" s="1740">
        <f>SUM(J69:J70)</f>
        <v>150000000</v>
      </c>
      <c r="G84" s="549">
        <v>0.0</v>
      </c>
      <c r="H84" s="549">
        <v>0.0</v>
      </c>
      <c r="I84" s="1762" t="s">
        <v>1885</v>
      </c>
      <c r="J84" s="60"/>
      <c r="K84" s="60"/>
      <c r="L84" s="60"/>
      <c r="M84" s="60"/>
      <c r="N84" s="60"/>
      <c r="O84" s="60"/>
      <c r="P84" s="60"/>
      <c r="Q84" s="60"/>
      <c r="R84" s="60"/>
      <c r="S84" s="60"/>
      <c r="T84" s="60"/>
      <c r="U84" s="60"/>
      <c r="V84" s="60"/>
      <c r="W84" s="60"/>
      <c r="X84" s="60"/>
      <c r="Y84" s="60"/>
      <c r="Z84" s="60"/>
      <c r="AA84" s="60"/>
      <c r="AB84" s="60"/>
      <c r="AC84" s="60"/>
      <c r="AD84" s="60"/>
    </row>
    <row r="85">
      <c r="A85" s="1246"/>
      <c r="B85" s="1246"/>
      <c r="C85" s="1246"/>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row>
    <row r="87">
      <c r="A87" s="1768" t="s">
        <v>2242</v>
      </c>
      <c r="B87" s="1246"/>
      <c r="C87" s="1246"/>
      <c r="D87" s="1246"/>
      <c r="E87" s="1246"/>
      <c r="F87" s="1246"/>
      <c r="G87" s="1246"/>
      <c r="H87" s="1246"/>
      <c r="I87" s="1246"/>
      <c r="J87" s="1246"/>
      <c r="K87" s="1246"/>
      <c r="L87" s="1246"/>
      <c r="M87" s="1246"/>
      <c r="N87" s="1246"/>
      <c r="O87" s="1246"/>
      <c r="P87" s="1246"/>
      <c r="Q87" s="1246"/>
      <c r="R87" s="1246"/>
      <c r="S87" s="1246"/>
      <c r="T87" s="1246"/>
      <c r="U87" s="1246"/>
      <c r="V87" s="1246"/>
      <c r="W87" s="1246"/>
      <c r="X87" s="1246"/>
      <c r="Y87" s="1246"/>
      <c r="Z87" s="1246"/>
      <c r="AA87" s="1246"/>
      <c r="AB87" s="1246"/>
      <c r="AC87" s="1246"/>
      <c r="AD87" s="1246"/>
    </row>
    <row r="88">
      <c r="A88" s="1246" t="s">
        <v>2243</v>
      </c>
      <c r="B88" s="1246"/>
      <c r="C88" s="1246"/>
      <c r="D88" s="1246"/>
      <c r="E88" s="1246"/>
      <c r="F88" s="1735"/>
      <c r="G88" s="1735"/>
      <c r="H88" s="1735"/>
      <c r="I88" s="1735"/>
      <c r="J88" s="574"/>
      <c r="K88" s="1246"/>
      <c r="L88" s="1746"/>
      <c r="M88" s="574"/>
      <c r="N88" s="1246"/>
      <c r="O88" s="1735"/>
      <c r="P88" s="1392"/>
      <c r="Q88" s="1392"/>
      <c r="R88" s="1392"/>
      <c r="S88" s="1735"/>
      <c r="T88" s="1246"/>
      <c r="U88" s="60"/>
      <c r="V88" s="60"/>
      <c r="W88" s="1246"/>
      <c r="X88" s="574"/>
      <c r="Y88" s="1246"/>
      <c r="Z88" s="60"/>
      <c r="AA88" s="1246"/>
      <c r="AB88" s="1246"/>
      <c r="AC88" s="1764"/>
      <c r="AD88" s="1764"/>
    </row>
    <row r="89">
      <c r="A89" s="1246" t="s">
        <v>2244</v>
      </c>
      <c r="B89" s="1246"/>
      <c r="C89" s="1246"/>
      <c r="D89" s="1246"/>
      <c r="E89" s="1246"/>
      <c r="F89" s="1735"/>
      <c r="G89" s="1735"/>
      <c r="H89" s="1735"/>
      <c r="I89" s="1246"/>
      <c r="J89" s="574"/>
      <c r="K89" s="1246"/>
      <c r="L89" s="1246"/>
      <c r="M89" s="574"/>
      <c r="N89" s="1246"/>
      <c r="O89" s="1246"/>
      <c r="P89" s="1392"/>
      <c r="Q89" s="1392"/>
      <c r="R89" s="1392"/>
      <c r="S89" s="1735"/>
      <c r="T89" s="1246"/>
      <c r="U89" s="60"/>
      <c r="V89" s="60"/>
      <c r="W89" s="1246"/>
      <c r="X89" s="574"/>
      <c r="Y89" s="1246"/>
      <c r="Z89" s="60"/>
      <c r="AA89" s="1246"/>
      <c r="AB89" s="1246"/>
      <c r="AC89" s="1764"/>
      <c r="AD89" s="1764"/>
    </row>
    <row r="90">
      <c r="A90" s="1246"/>
      <c r="B90" s="1246"/>
      <c r="C90" s="1246"/>
      <c r="D90" s="1246"/>
      <c r="E90" s="1246"/>
      <c r="F90" s="1368"/>
      <c r="G90" s="1368"/>
      <c r="H90" s="1735"/>
      <c r="I90" s="1246"/>
      <c r="J90" s="574"/>
      <c r="K90" s="1246"/>
      <c r="L90" s="1246"/>
      <c r="M90" s="574"/>
      <c r="N90" s="1246"/>
      <c r="O90" s="1246"/>
      <c r="P90" s="1392"/>
      <c r="Q90" s="1392"/>
      <c r="R90" s="1392"/>
      <c r="S90" s="1735"/>
      <c r="T90" s="1246"/>
      <c r="U90" s="60"/>
      <c r="V90" s="60"/>
      <c r="W90" s="1246"/>
      <c r="X90" s="1246"/>
      <c r="Y90" s="1246"/>
      <c r="Z90" s="60"/>
      <c r="AA90" s="1246"/>
      <c r="AB90" s="1246"/>
      <c r="AC90" s="1764"/>
      <c r="AD90" s="1764"/>
    </row>
    <row r="91">
      <c r="A91" s="1436" t="s">
        <v>2245</v>
      </c>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row>
    <row r="92">
      <c r="A92" s="1246" t="s">
        <v>2246</v>
      </c>
      <c r="B92" s="1246"/>
      <c r="C92" s="1246"/>
      <c r="D92" s="1246"/>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row>
    <row r="94">
      <c r="A94" s="1739" t="s">
        <v>724</v>
      </c>
      <c r="B94" s="1739" t="s">
        <v>556</v>
      </c>
      <c r="C94" s="1739" t="s">
        <v>583</v>
      </c>
      <c r="D94" s="1739" t="s">
        <v>728</v>
      </c>
      <c r="E94" s="1739" t="s">
        <v>514</v>
      </c>
      <c r="F94" s="1739" t="s">
        <v>7</v>
      </c>
      <c r="G94" s="1739" t="s">
        <v>668</v>
      </c>
      <c r="H94" s="1739" t="s">
        <v>675</v>
      </c>
      <c r="I94" s="1739" t="s">
        <v>423</v>
      </c>
      <c r="J94" s="1739" t="s">
        <v>730</v>
      </c>
      <c r="K94" s="1739" t="s">
        <v>731</v>
      </c>
      <c r="L94" s="1374"/>
      <c r="M94" s="1374"/>
      <c r="N94" s="1374"/>
      <c r="O94" s="1374"/>
      <c r="P94" s="1374"/>
      <c r="Q94" s="1374"/>
      <c r="R94" s="1374"/>
      <c r="S94" s="1374"/>
      <c r="T94" s="1374"/>
      <c r="U94" s="1374"/>
      <c r="V94" s="1374"/>
      <c r="W94" s="1374"/>
      <c r="X94" s="282"/>
      <c r="Y94" s="282"/>
      <c r="Z94" s="282"/>
      <c r="AA94" s="282"/>
      <c r="AB94" s="282"/>
      <c r="AC94" s="282"/>
      <c r="AD94" s="282"/>
    </row>
    <row r="95">
      <c r="A95" s="547" t="s">
        <v>453</v>
      </c>
      <c r="B95" s="547" t="s">
        <v>453</v>
      </c>
      <c r="C95" s="547" t="s">
        <v>35</v>
      </c>
      <c r="D95" s="549" t="s">
        <v>35</v>
      </c>
      <c r="E95" s="549" t="s">
        <v>28</v>
      </c>
      <c r="F95" s="547" t="s">
        <v>453</v>
      </c>
      <c r="G95" s="549" t="s">
        <v>28</v>
      </c>
      <c r="H95" s="549" t="s">
        <v>126</v>
      </c>
      <c r="I95" s="549" t="s">
        <v>179</v>
      </c>
      <c r="J95" s="549" t="s">
        <v>71</v>
      </c>
      <c r="K95" s="549" t="s">
        <v>59</v>
      </c>
      <c r="L95" s="574"/>
      <c r="M95" s="1746"/>
      <c r="N95" s="1392"/>
      <c r="O95" s="1735"/>
      <c r="P95" s="1746"/>
      <c r="Q95" s="574"/>
      <c r="R95" s="1392"/>
      <c r="S95" s="1392"/>
      <c r="T95" s="1392"/>
      <c r="U95" s="1392"/>
      <c r="V95" s="1246"/>
      <c r="W95" s="1748"/>
      <c r="X95" s="60"/>
      <c r="Y95" s="60"/>
      <c r="Z95" s="60"/>
      <c r="AA95" s="60"/>
      <c r="AB95" s="60"/>
      <c r="AC95" s="60"/>
      <c r="AD95" s="60"/>
    </row>
    <row r="96">
      <c r="A96" s="551">
        <f t="shared" ref="A96:K96" si="14">A61</f>
        <v>90001</v>
      </c>
      <c r="B96" s="551">
        <f t="shared" si="14"/>
        <v>403</v>
      </c>
      <c r="C96" s="1752">
        <f t="shared" si="14"/>
        <v>45659</v>
      </c>
      <c r="D96" s="1752">
        <f t="shared" si="14"/>
        <v>45663</v>
      </c>
      <c r="E96" s="553" t="str">
        <f t="shared" si="14"/>
        <v>EXIM266A</v>
      </c>
      <c r="F96" s="551">
        <f t="shared" si="14"/>
        <v>101</v>
      </c>
      <c r="G96" s="1740" t="str">
        <f t="shared" si="14"/>
        <v>Buy</v>
      </c>
      <c r="H96" s="1740">
        <f t="shared" si="14"/>
        <v>100000000</v>
      </c>
      <c r="I96" s="1740">
        <f t="shared" si="14"/>
        <v>100.832761</v>
      </c>
      <c r="J96" s="551">
        <f t="shared" si="14"/>
        <v>2.8</v>
      </c>
      <c r="K96" s="551" t="str">
        <f t="shared" si="14"/>
        <v>Settled</v>
      </c>
      <c r="L96" s="574"/>
      <c r="M96" s="1746"/>
      <c r="N96" s="1392"/>
      <c r="O96" s="1735"/>
      <c r="P96" s="1746"/>
      <c r="Q96" s="574"/>
      <c r="R96" s="1392"/>
      <c r="S96" s="1392"/>
      <c r="T96" s="1392"/>
      <c r="U96" s="1392"/>
      <c r="V96" s="1246"/>
      <c r="W96" s="1748"/>
      <c r="X96" s="60"/>
      <c r="Y96" s="60"/>
      <c r="Z96" s="60"/>
      <c r="AA96" s="60"/>
      <c r="AB96" s="60"/>
      <c r="AC96" s="60"/>
      <c r="AD96" s="60"/>
    </row>
    <row r="97">
      <c r="A97" s="549">
        <f t="shared" ref="A97:K97" si="15">A62</f>
        <v>90002</v>
      </c>
      <c r="B97" s="549">
        <f t="shared" si="15"/>
        <v>403</v>
      </c>
      <c r="C97" s="1752">
        <f t="shared" si="15"/>
        <v>45726</v>
      </c>
      <c r="D97" s="1752">
        <f t="shared" si="15"/>
        <v>45728</v>
      </c>
      <c r="E97" s="549" t="str">
        <f t="shared" si="15"/>
        <v>EXIM266A</v>
      </c>
      <c r="F97" s="549">
        <f t="shared" si="15"/>
        <v>101</v>
      </c>
      <c r="G97" s="549" t="str">
        <f t="shared" si="15"/>
        <v>Buy</v>
      </c>
      <c r="H97" s="1740">
        <f t="shared" si="15"/>
        <v>50000000</v>
      </c>
      <c r="I97" s="549">
        <f t="shared" si="15"/>
        <v>102.2</v>
      </c>
      <c r="J97" s="549">
        <f t="shared" si="15"/>
        <v>2.6</v>
      </c>
      <c r="K97" s="549" t="str">
        <f t="shared" si="15"/>
        <v>Settled</v>
      </c>
      <c r="L97" s="60"/>
      <c r="M97" s="60"/>
      <c r="N97" s="60"/>
      <c r="O97" s="60"/>
      <c r="P97" s="60"/>
      <c r="Q97" s="60"/>
      <c r="R97" s="60"/>
      <c r="S97" s="60"/>
      <c r="T97" s="60"/>
      <c r="U97" s="60"/>
      <c r="V97" s="60"/>
      <c r="W97" s="60"/>
      <c r="X97" s="60"/>
      <c r="Y97" s="60"/>
      <c r="Z97" s="60"/>
      <c r="AA97" s="60"/>
      <c r="AB97" s="60"/>
      <c r="AC97" s="60"/>
      <c r="AD97" s="60"/>
    </row>
    <row r="98">
      <c r="A98" s="547">
        <v>90003.0</v>
      </c>
      <c r="B98" s="549">
        <v>403.0</v>
      </c>
      <c r="C98" s="1752">
        <v>45915.0</v>
      </c>
      <c r="D98" s="1752">
        <v>45917.0</v>
      </c>
      <c r="E98" s="549" t="s">
        <v>2225</v>
      </c>
      <c r="F98" s="549">
        <v>101.0</v>
      </c>
      <c r="G98" s="549" t="s">
        <v>1020</v>
      </c>
      <c r="H98" s="1740">
        <v>1.0E8</v>
      </c>
      <c r="I98" s="549">
        <v>100.775945</v>
      </c>
      <c r="J98" s="549">
        <v>2.4</v>
      </c>
      <c r="K98" s="549" t="s">
        <v>1009</v>
      </c>
      <c r="L98" s="60"/>
      <c r="M98" s="60"/>
      <c r="N98" s="60"/>
      <c r="O98" s="60"/>
      <c r="P98" s="60"/>
      <c r="Q98" s="60"/>
      <c r="R98" s="60"/>
      <c r="S98" s="60"/>
      <c r="T98" s="60"/>
      <c r="U98" s="60"/>
      <c r="V98" s="60"/>
      <c r="W98" s="60"/>
      <c r="X98" s="60"/>
      <c r="Y98" s="60"/>
      <c r="Z98" s="60"/>
      <c r="AA98" s="60"/>
      <c r="AB98" s="60"/>
      <c r="AC98" s="60"/>
      <c r="AD98" s="60"/>
    </row>
    <row r="99">
      <c r="A99" s="1246"/>
      <c r="B99" s="1246"/>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row>
    <row r="100">
      <c r="A100" s="1436" t="s">
        <v>2247</v>
      </c>
      <c r="B100" s="60"/>
      <c r="C100" s="60"/>
      <c r="D100" s="60"/>
      <c r="E100" s="1246"/>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row>
    <row r="101">
      <c r="A101" s="1246"/>
      <c r="B101" s="1246"/>
      <c r="C101" s="1246"/>
      <c r="D101" s="1246"/>
      <c r="E101" s="1246"/>
      <c r="F101" s="1246"/>
      <c r="G101" s="1246"/>
      <c r="H101" s="1246"/>
      <c r="I101" s="1246"/>
      <c r="J101" s="60"/>
      <c r="K101" s="60"/>
      <c r="L101" s="60"/>
      <c r="M101" s="60"/>
      <c r="N101" s="60"/>
      <c r="O101" s="60"/>
      <c r="P101" s="60"/>
      <c r="Q101" s="60"/>
      <c r="R101" s="60"/>
      <c r="S101" s="60"/>
      <c r="T101" s="60"/>
      <c r="U101" s="60"/>
      <c r="V101" s="60"/>
      <c r="W101" s="60"/>
      <c r="X101" s="60"/>
      <c r="Y101" s="60"/>
      <c r="Z101" s="60"/>
      <c r="AA101" s="60"/>
      <c r="AB101" s="60"/>
      <c r="AC101" s="60"/>
      <c r="AD101" s="60"/>
    </row>
    <row r="102">
      <c r="A102" s="528" t="s">
        <v>732</v>
      </c>
      <c r="B102" s="528" t="s">
        <v>514</v>
      </c>
      <c r="C102" s="528" t="s">
        <v>556</v>
      </c>
      <c r="D102" s="528" t="s">
        <v>7</v>
      </c>
      <c r="E102" s="528" t="s">
        <v>668</v>
      </c>
      <c r="F102" s="528" t="s">
        <v>583</v>
      </c>
      <c r="G102" s="528" t="s">
        <v>728</v>
      </c>
      <c r="H102" s="528" t="s">
        <v>525</v>
      </c>
      <c r="I102" s="528" t="s">
        <v>534</v>
      </c>
      <c r="J102" s="528" t="s">
        <v>675</v>
      </c>
      <c r="K102" s="528" t="s">
        <v>425</v>
      </c>
      <c r="L102" s="528" t="s">
        <v>423</v>
      </c>
      <c r="M102" s="528" t="s">
        <v>426</v>
      </c>
      <c r="N102" s="528" t="s">
        <v>427</v>
      </c>
      <c r="O102" s="528" t="s">
        <v>749</v>
      </c>
      <c r="P102" s="528" t="s">
        <v>751</v>
      </c>
      <c r="Q102" s="528" t="s">
        <v>753</v>
      </c>
      <c r="R102" s="528" t="s">
        <v>432</v>
      </c>
      <c r="S102" s="528" t="s">
        <v>755</v>
      </c>
      <c r="T102" s="528" t="s">
        <v>551</v>
      </c>
      <c r="U102" s="528" t="s">
        <v>530</v>
      </c>
      <c r="V102" s="528" t="s">
        <v>528</v>
      </c>
      <c r="W102" s="528" t="s">
        <v>532</v>
      </c>
      <c r="X102" s="528" t="s">
        <v>526</v>
      </c>
      <c r="Y102" s="528" t="s">
        <v>533</v>
      </c>
      <c r="Z102" s="528" t="s">
        <v>538</v>
      </c>
      <c r="AA102" s="528" t="s">
        <v>542</v>
      </c>
      <c r="AB102" s="528" t="s">
        <v>548</v>
      </c>
      <c r="AC102" s="528" t="s">
        <v>761</v>
      </c>
      <c r="AD102" s="528" t="s">
        <v>763</v>
      </c>
    </row>
    <row r="103">
      <c r="A103" s="1324" t="s">
        <v>453</v>
      </c>
      <c r="B103" s="531" t="s">
        <v>28</v>
      </c>
      <c r="C103" s="1324" t="s">
        <v>453</v>
      </c>
      <c r="D103" s="1324" t="s">
        <v>453</v>
      </c>
      <c r="E103" s="531" t="s">
        <v>28</v>
      </c>
      <c r="F103" s="1324" t="s">
        <v>35</v>
      </c>
      <c r="G103" s="1102" t="s">
        <v>35</v>
      </c>
      <c r="H103" s="1102" t="s">
        <v>35</v>
      </c>
      <c r="I103" s="531" t="s">
        <v>81</v>
      </c>
      <c r="J103" s="1102" t="s">
        <v>126</v>
      </c>
      <c r="K103" s="1102" t="s">
        <v>179</v>
      </c>
      <c r="L103" s="1102" t="s">
        <v>179</v>
      </c>
      <c r="M103" s="1102" t="s">
        <v>126</v>
      </c>
      <c r="N103" s="1102" t="s">
        <v>126</v>
      </c>
      <c r="O103" s="531" t="s">
        <v>28</v>
      </c>
      <c r="P103" s="1102" t="s">
        <v>126</v>
      </c>
      <c r="Q103" s="1102" t="s">
        <v>126</v>
      </c>
      <c r="R103" s="1102" t="s">
        <v>126</v>
      </c>
      <c r="S103" s="1102" t="s">
        <v>35</v>
      </c>
      <c r="T103" s="531" t="s">
        <v>28</v>
      </c>
      <c r="U103" s="531" t="s">
        <v>59</v>
      </c>
      <c r="V103" s="531" t="s">
        <v>71</v>
      </c>
      <c r="W103" s="531" t="s">
        <v>59</v>
      </c>
      <c r="X103" s="1102" t="s">
        <v>71</v>
      </c>
      <c r="Y103" s="531" t="s">
        <v>59</v>
      </c>
      <c r="Z103" s="531" t="s">
        <v>539</v>
      </c>
      <c r="AA103" s="531" t="s">
        <v>539</v>
      </c>
      <c r="AB103" s="531" t="s">
        <v>59</v>
      </c>
      <c r="AC103" s="1102" t="s">
        <v>110</v>
      </c>
      <c r="AD103" s="1102" t="s">
        <v>35</v>
      </c>
    </row>
    <row r="104">
      <c r="A104" s="1102">
        <f t="shared" ref="A104:AB104" si="16">A69</f>
        <v>90001</v>
      </c>
      <c r="B104" s="531" t="str">
        <f t="shared" si="16"/>
        <v>EXIM266A</v>
      </c>
      <c r="C104" s="1102">
        <f t="shared" si="16"/>
        <v>403</v>
      </c>
      <c r="D104" s="1222">
        <f t="shared" si="16"/>
        <v>101</v>
      </c>
      <c r="E104" s="1223" t="str">
        <f t="shared" si="16"/>
        <v>Buy</v>
      </c>
      <c r="F104" s="1744">
        <f t="shared" si="16"/>
        <v>45659</v>
      </c>
      <c r="G104" s="1744">
        <f t="shared" si="16"/>
        <v>45663</v>
      </c>
      <c r="H104" s="1744">
        <f t="shared" si="16"/>
        <v>46179</v>
      </c>
      <c r="I104" s="1749" t="str">
        <f t="shared" si="16"/>
        <v>THB</v>
      </c>
      <c r="J104" s="1222">
        <f t="shared" si="16"/>
        <v>100000000</v>
      </c>
      <c r="K104" s="1102">
        <f t="shared" si="16"/>
        <v>102.15</v>
      </c>
      <c r="L104" s="1765">
        <f t="shared" si="16"/>
        <v>100.832761</v>
      </c>
      <c r="M104" s="1222">
        <f t="shared" si="16"/>
        <v>445479</v>
      </c>
      <c r="N104" s="1102">
        <f t="shared" si="16"/>
        <v>102.92</v>
      </c>
      <c r="O104" s="1749" t="str">
        <f t="shared" si="16"/>
        <v>FVOCI</v>
      </c>
      <c r="P104" s="1755">
        <f t="shared" si="16"/>
        <v>100832761</v>
      </c>
      <c r="Q104" s="1755">
        <f t="shared" si="16"/>
        <v>102150000</v>
      </c>
      <c r="R104" s="1755">
        <f t="shared" si="16"/>
        <v>102920000</v>
      </c>
      <c r="S104" s="1744">
        <f t="shared" si="16"/>
        <v>45632</v>
      </c>
      <c r="T104" s="531" t="str">
        <f t="shared" si="16"/>
        <v>Fixed</v>
      </c>
      <c r="U104" s="531" t="str">
        <f t="shared" si="16"/>
        <v> </v>
      </c>
      <c r="V104" s="531">
        <f t="shared" si="16"/>
        <v>0</v>
      </c>
      <c r="W104" s="531" t="str">
        <f t="shared" si="16"/>
        <v>Semi-annual</v>
      </c>
      <c r="X104" s="1222">
        <f t="shared" si="16"/>
        <v>2.71</v>
      </c>
      <c r="Y104" s="531" t="str">
        <f t="shared" si="16"/>
        <v>30/360</v>
      </c>
      <c r="Z104" s="531" t="str">
        <f t="shared" si="16"/>
        <v>AAA</v>
      </c>
      <c r="AA104" s="531" t="str">
        <f t="shared" si="16"/>
        <v>AAA(tha)</v>
      </c>
      <c r="AB104" s="531" t="str">
        <f t="shared" si="16"/>
        <v>Active</v>
      </c>
      <c r="AC104" s="1766">
        <v>45917.0</v>
      </c>
      <c r="AD104" s="1365">
        <f t="shared" ref="AD104:AD106" si="18">DATE(2025,9,17)</f>
        <v>45917</v>
      </c>
    </row>
    <row r="105">
      <c r="A105" s="1102">
        <f t="shared" ref="A105:AB105" si="17">A70</f>
        <v>90002</v>
      </c>
      <c r="B105" s="531" t="str">
        <f t="shared" si="17"/>
        <v>EXIM266A</v>
      </c>
      <c r="C105" s="1102">
        <f t="shared" si="17"/>
        <v>403</v>
      </c>
      <c r="D105" s="1102">
        <f t="shared" si="17"/>
        <v>101</v>
      </c>
      <c r="E105" s="531" t="str">
        <f t="shared" si="17"/>
        <v>Buy</v>
      </c>
      <c r="F105" s="1744">
        <f t="shared" si="17"/>
        <v>45726</v>
      </c>
      <c r="G105" s="1744">
        <f t="shared" si="17"/>
        <v>45728</v>
      </c>
      <c r="H105" s="1744">
        <f t="shared" si="17"/>
        <v>46179</v>
      </c>
      <c r="I105" s="531" t="str">
        <f t="shared" si="17"/>
        <v>THB</v>
      </c>
      <c r="J105" s="1222">
        <f t="shared" si="17"/>
        <v>50000000</v>
      </c>
      <c r="K105" s="1102">
        <f t="shared" si="17"/>
        <v>102.15</v>
      </c>
      <c r="L105" s="1102">
        <f t="shared" si="17"/>
        <v>102.2</v>
      </c>
      <c r="M105" s="1222">
        <f t="shared" si="17"/>
        <v>370000</v>
      </c>
      <c r="N105" s="1102">
        <f t="shared" si="17"/>
        <v>102.92</v>
      </c>
      <c r="O105" s="531" t="str">
        <f t="shared" si="17"/>
        <v>FVOCI</v>
      </c>
      <c r="P105" s="1755">
        <f t="shared" si="17"/>
        <v>51100000</v>
      </c>
      <c r="Q105" s="1755">
        <f t="shared" si="17"/>
        <v>51075000</v>
      </c>
      <c r="R105" s="1755">
        <f t="shared" si="17"/>
        <v>51460000</v>
      </c>
      <c r="S105" s="1744">
        <f t="shared" si="17"/>
        <v>45632</v>
      </c>
      <c r="T105" s="531" t="str">
        <f t="shared" si="17"/>
        <v>Fixed</v>
      </c>
      <c r="U105" s="531" t="str">
        <f t="shared" si="17"/>
        <v> </v>
      </c>
      <c r="V105" s="531">
        <f t="shared" si="17"/>
        <v>0</v>
      </c>
      <c r="W105" s="531" t="str">
        <f t="shared" si="17"/>
        <v>Semi-annual</v>
      </c>
      <c r="X105" s="1222">
        <f t="shared" si="17"/>
        <v>2.71</v>
      </c>
      <c r="Y105" s="531" t="str">
        <f t="shared" si="17"/>
        <v>30/360</v>
      </c>
      <c r="Z105" s="531" t="str">
        <f t="shared" si="17"/>
        <v>AAA</v>
      </c>
      <c r="AA105" s="531" t="str">
        <f t="shared" si="17"/>
        <v>AAA(tha)</v>
      </c>
      <c r="AB105" s="531" t="str">
        <f t="shared" si="17"/>
        <v>Active</v>
      </c>
      <c r="AC105" s="1766">
        <v>45917.0</v>
      </c>
      <c r="AD105" s="1365">
        <f t="shared" si="18"/>
        <v>45917</v>
      </c>
    </row>
    <row r="106">
      <c r="A106" s="1217">
        <f>A98</f>
        <v>90003</v>
      </c>
      <c r="B106" s="538" t="str">
        <f>E98</f>
        <v>EXIM266A</v>
      </c>
      <c r="C106" s="1217">
        <f>B98</f>
        <v>403</v>
      </c>
      <c r="D106" s="1217">
        <f t="shared" ref="D106:E106" si="19">F98</f>
        <v>101</v>
      </c>
      <c r="E106" s="531" t="str">
        <f t="shared" si="19"/>
        <v>Sell</v>
      </c>
      <c r="F106" s="1365">
        <f t="shared" ref="F106:G106" si="20">C98</f>
        <v>45915</v>
      </c>
      <c r="G106" s="1365">
        <f t="shared" si="20"/>
        <v>45917</v>
      </c>
      <c r="H106" s="1744">
        <f t="shared" ref="H106:I106" si="21">H105</f>
        <v>46179</v>
      </c>
      <c r="I106" s="531" t="str">
        <f t="shared" si="21"/>
        <v>THB</v>
      </c>
      <c r="J106" s="1222">
        <f>H98</f>
        <v>100000000</v>
      </c>
      <c r="K106" s="1102">
        <v>100.775945</v>
      </c>
      <c r="L106" s="1102">
        <f>I98</f>
        <v>100.775945</v>
      </c>
      <c r="M106" s="1222">
        <f>0.757315%*J106</f>
        <v>757315</v>
      </c>
      <c r="N106" s="1102">
        <v>101.53326</v>
      </c>
      <c r="O106" s="531" t="str">
        <f>O105</f>
        <v>FVOCI</v>
      </c>
      <c r="P106" s="1769">
        <f>$J106*D119%</f>
        <v>101288507.3</v>
      </c>
      <c r="Q106" s="1755">
        <f>$J106*K106%</f>
        <v>100775945</v>
      </c>
      <c r="R106" s="1755">
        <f>$J106*N106%</f>
        <v>101533260</v>
      </c>
      <c r="S106" s="1744">
        <v>45814.0</v>
      </c>
      <c r="T106" s="531" t="s">
        <v>131</v>
      </c>
      <c r="U106" s="531"/>
      <c r="V106" s="1252">
        <v>0.0</v>
      </c>
      <c r="W106" s="531" t="s">
        <v>2229</v>
      </c>
      <c r="X106" s="1102">
        <v>2.71</v>
      </c>
      <c r="Y106" s="531" t="s">
        <v>274</v>
      </c>
      <c r="Z106" s="531" t="s">
        <v>1885</v>
      </c>
      <c r="AA106" s="531" t="s">
        <v>1014</v>
      </c>
      <c r="AB106" s="531" t="s">
        <v>143</v>
      </c>
      <c r="AC106" s="1766">
        <v>45917.0</v>
      </c>
      <c r="AD106" s="1365">
        <f t="shared" si="18"/>
        <v>45917</v>
      </c>
    </row>
    <row r="107">
      <c r="A107" s="60"/>
      <c r="B107" s="60"/>
      <c r="C107" s="60"/>
      <c r="D107" s="60"/>
      <c r="E107" s="60"/>
      <c r="F107" s="60"/>
      <c r="G107" s="60"/>
      <c r="H107" s="60"/>
      <c r="I107" s="60"/>
      <c r="J107" s="60"/>
      <c r="K107" s="60"/>
      <c r="L107" s="60"/>
      <c r="M107" s="60"/>
      <c r="N107" s="60"/>
      <c r="O107" s="60"/>
      <c r="P107" s="60">
        <f>$J106*L112%</f>
        <v>101288507.3</v>
      </c>
      <c r="Q107" s="60"/>
      <c r="R107" s="60"/>
      <c r="S107" s="60"/>
      <c r="T107" s="60"/>
      <c r="U107" s="60"/>
      <c r="V107" s="60"/>
      <c r="W107" s="60"/>
      <c r="X107" s="60"/>
      <c r="Y107" s="60"/>
      <c r="Z107" s="60"/>
      <c r="AA107" s="60"/>
      <c r="AB107" s="60"/>
      <c r="AC107" s="60"/>
      <c r="AD107" s="60"/>
    </row>
    <row r="108">
      <c r="A108" s="1761" t="s">
        <v>2248</v>
      </c>
      <c r="B108" s="1246"/>
      <c r="C108" s="1246"/>
      <c r="D108" s="1246"/>
      <c r="E108" s="1246"/>
      <c r="F108" s="1246"/>
      <c r="G108" s="1246"/>
      <c r="H108" s="1246"/>
      <c r="I108" s="1246"/>
      <c r="J108" s="1246"/>
      <c r="K108" s="1246"/>
      <c r="L108" s="60"/>
      <c r="M108" s="60"/>
      <c r="N108" s="60"/>
      <c r="O108" s="60"/>
      <c r="P108" s="1392">
        <f>P106-P107</f>
        <v>0</v>
      </c>
      <c r="Q108" s="60"/>
      <c r="R108" s="60"/>
      <c r="S108" s="60"/>
      <c r="T108" s="60"/>
      <c r="U108" s="60"/>
      <c r="V108" s="60"/>
      <c r="W108" s="60"/>
      <c r="X108" s="60"/>
      <c r="Y108" s="60"/>
      <c r="Z108" s="60"/>
      <c r="AA108" s="60"/>
      <c r="AB108" s="60"/>
      <c r="AC108" s="60"/>
      <c r="AD108" s="60"/>
    </row>
    <row r="109">
      <c r="A109" s="1246"/>
      <c r="B109" s="1246"/>
      <c r="C109" s="1246"/>
      <c r="D109" s="1735"/>
      <c r="E109" s="574"/>
      <c r="F109" s="1246"/>
      <c r="G109" s="1746"/>
      <c r="H109" s="574"/>
      <c r="I109" s="574"/>
      <c r="J109" s="1246"/>
      <c r="K109" s="1764"/>
      <c r="L109" s="60"/>
      <c r="M109" s="60"/>
      <c r="N109" s="60"/>
      <c r="O109" s="60"/>
      <c r="P109" s="60"/>
      <c r="Q109" s="60"/>
      <c r="R109" s="60"/>
      <c r="S109" s="60"/>
      <c r="T109" s="60"/>
      <c r="U109" s="60"/>
      <c r="V109" s="60"/>
      <c r="W109" s="60"/>
      <c r="X109" s="60"/>
      <c r="Y109" s="60"/>
      <c r="Z109" s="60"/>
      <c r="AA109" s="60"/>
      <c r="AB109" s="60"/>
      <c r="AC109" s="60"/>
      <c r="AD109" s="60"/>
    </row>
    <row r="110">
      <c r="A110" s="528" t="s">
        <v>765</v>
      </c>
      <c r="B110" s="528" t="s">
        <v>514</v>
      </c>
      <c r="C110" s="528" t="s">
        <v>556</v>
      </c>
      <c r="D110" s="528" t="s">
        <v>769</v>
      </c>
      <c r="E110" s="528" t="s">
        <v>525</v>
      </c>
      <c r="F110" s="528" t="s">
        <v>534</v>
      </c>
      <c r="G110" s="528" t="s">
        <v>675</v>
      </c>
      <c r="H110" s="528" t="s">
        <v>773</v>
      </c>
      <c r="I110" s="528" t="s">
        <v>775</v>
      </c>
      <c r="J110" s="528" t="s">
        <v>777</v>
      </c>
      <c r="K110" s="528" t="s">
        <v>779</v>
      </c>
      <c r="L110" s="528" t="s">
        <v>431</v>
      </c>
      <c r="M110" s="528" t="s">
        <v>751</v>
      </c>
      <c r="N110" s="528" t="s">
        <v>763</v>
      </c>
      <c r="O110" s="528" t="s">
        <v>425</v>
      </c>
      <c r="P110" s="528" t="s">
        <v>426</v>
      </c>
      <c r="Q110" s="528" t="s">
        <v>427</v>
      </c>
      <c r="R110" s="528" t="s">
        <v>432</v>
      </c>
      <c r="S110" s="528" t="s">
        <v>787</v>
      </c>
      <c r="T110" s="528" t="s">
        <v>789</v>
      </c>
      <c r="U110" s="528" t="s">
        <v>548</v>
      </c>
      <c r="V110" s="528" t="s">
        <v>761</v>
      </c>
      <c r="W110" s="528" t="s">
        <v>793</v>
      </c>
      <c r="X110" s="282"/>
      <c r="Y110" s="282"/>
      <c r="Z110" s="282"/>
      <c r="AA110" s="282"/>
      <c r="AB110" s="282"/>
      <c r="AC110" s="282"/>
      <c r="AD110" s="282"/>
    </row>
    <row r="111">
      <c r="A111" s="547" t="s">
        <v>453</v>
      </c>
      <c r="B111" s="550" t="s">
        <v>28</v>
      </c>
      <c r="C111" s="547" t="s">
        <v>453</v>
      </c>
      <c r="D111" s="549" t="s">
        <v>35</v>
      </c>
      <c r="E111" s="549" t="s">
        <v>35</v>
      </c>
      <c r="F111" s="550" t="s">
        <v>81</v>
      </c>
      <c r="G111" s="1758" t="s">
        <v>126</v>
      </c>
      <c r="H111" s="549" t="s">
        <v>126</v>
      </c>
      <c r="I111" s="549" t="s">
        <v>126</v>
      </c>
      <c r="J111" s="549" t="s">
        <v>126</v>
      </c>
      <c r="K111" s="549" t="s">
        <v>126</v>
      </c>
      <c r="L111" s="549" t="s">
        <v>781</v>
      </c>
      <c r="M111" s="549" t="s">
        <v>126</v>
      </c>
      <c r="N111" s="549" t="s">
        <v>35</v>
      </c>
      <c r="O111" s="549" t="s">
        <v>781</v>
      </c>
      <c r="P111" s="549" t="s">
        <v>126</v>
      </c>
      <c r="Q111" s="549" t="s">
        <v>126</v>
      </c>
      <c r="R111" s="1102" t="s">
        <v>126</v>
      </c>
      <c r="S111" s="549" t="s">
        <v>126</v>
      </c>
      <c r="T111" s="1102" t="s">
        <v>126</v>
      </c>
      <c r="U111" s="550" t="s">
        <v>59</v>
      </c>
      <c r="V111" s="1102" t="s">
        <v>110</v>
      </c>
      <c r="W111" s="1252" t="s">
        <v>71</v>
      </c>
      <c r="X111" s="60"/>
      <c r="Y111" s="60"/>
      <c r="Z111" s="60"/>
      <c r="AA111" s="60"/>
      <c r="AB111" s="60"/>
      <c r="AC111" s="60"/>
      <c r="AD111" s="60"/>
    </row>
    <row r="112">
      <c r="A112" s="549">
        <f>A76</f>
        <v>1</v>
      </c>
      <c r="B112" s="550" t="s">
        <v>2225</v>
      </c>
      <c r="C112" s="549">
        <v>403.0</v>
      </c>
      <c r="D112" s="553">
        <v>45663.0</v>
      </c>
      <c r="E112" s="553">
        <v>46179.0</v>
      </c>
      <c r="F112" s="550" t="s">
        <v>83</v>
      </c>
      <c r="G112" s="1759">
        <f>SUM(H96:H97)-H98</f>
        <v>50000000</v>
      </c>
      <c r="H112" s="1740">
        <f>G112</f>
        <v>50000000</v>
      </c>
      <c r="I112" s="549">
        <v>0.0</v>
      </c>
      <c r="J112" s="549">
        <v>0.0</v>
      </c>
      <c r="K112" s="1740">
        <v>0.0</v>
      </c>
      <c r="L112" s="1753">
        <v>101.28850733333334</v>
      </c>
      <c r="M112" s="1754">
        <f>L112%*G112</f>
        <v>50644253.67</v>
      </c>
      <c r="N112" s="553">
        <v>45663.0</v>
      </c>
      <c r="O112" s="1753">
        <f>L106</f>
        <v>100.775945</v>
      </c>
      <c r="P112" s="1740">
        <f>0.757315%*H112</f>
        <v>378657.5</v>
      </c>
      <c r="Q112" s="1754">
        <f>N106</f>
        <v>101.53326</v>
      </c>
      <c r="R112" s="1755">
        <f>H112*Q112%</f>
        <v>50766630</v>
      </c>
      <c r="S112" s="1754">
        <f>H119</f>
        <v>-512562.3333</v>
      </c>
      <c r="T112" s="1755">
        <f>M112-R112</f>
        <v>-122376.3333</v>
      </c>
      <c r="U112" s="550" t="s">
        <v>143</v>
      </c>
      <c r="V112" s="1757">
        <v>45917.0</v>
      </c>
      <c r="W112" s="1760"/>
      <c r="X112" s="60"/>
      <c r="Y112" s="60"/>
      <c r="Z112" s="60"/>
      <c r="AA112" s="60"/>
      <c r="AB112" s="60"/>
      <c r="AC112" s="60"/>
      <c r="AD112" s="60"/>
    </row>
    <row r="113">
      <c r="A113" s="1246"/>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row>
    <row r="115">
      <c r="A115" s="1761" t="s">
        <v>2233</v>
      </c>
      <c r="B115" s="60"/>
      <c r="C115" s="60"/>
      <c r="D115" s="60"/>
      <c r="E115" s="60"/>
      <c r="F115" s="60"/>
      <c r="G115" s="60"/>
      <c r="H115" s="60"/>
      <c r="I115" s="60"/>
      <c r="J115" s="60"/>
      <c r="K115" s="60"/>
      <c r="L115" s="60">
        <f>L106*J106</f>
        <v>10077594500</v>
      </c>
      <c r="M115" s="60"/>
      <c r="N115" s="60"/>
      <c r="O115" s="60"/>
      <c r="P115" s="60">
        <f>J106*L112</f>
        <v>10128850733</v>
      </c>
      <c r="Q115" s="60"/>
      <c r="R115" s="60"/>
      <c r="S115" s="60"/>
      <c r="T115" s="60"/>
      <c r="U115" s="60"/>
      <c r="V115" s="60"/>
      <c r="W115" s="60"/>
      <c r="X115" s="60"/>
      <c r="Y115" s="60"/>
      <c r="Z115" s="60"/>
      <c r="AA115" s="60"/>
      <c r="AB115" s="60"/>
      <c r="AC115" s="60"/>
      <c r="AD115" s="60"/>
    </row>
    <row r="116">
      <c r="A116" s="60"/>
      <c r="B116" s="60"/>
      <c r="C116" s="60"/>
      <c r="D116" s="60"/>
      <c r="E116" s="60"/>
      <c r="F116" s="60"/>
      <c r="G116" s="60"/>
      <c r="H116" s="60"/>
      <c r="I116" s="60"/>
      <c r="J116" s="60"/>
      <c r="K116" s="60"/>
      <c r="L116" s="60"/>
      <c r="M116" s="60"/>
      <c r="N116" s="60"/>
      <c r="O116" s="60"/>
      <c r="P116" s="60">
        <f>P115-L115</f>
        <v>51256233.33</v>
      </c>
      <c r="Q116" s="60"/>
      <c r="R116" s="60"/>
      <c r="S116" s="60"/>
      <c r="T116" s="60"/>
      <c r="U116" s="60"/>
      <c r="V116" s="60"/>
      <c r="W116" s="60"/>
      <c r="X116" s="60"/>
      <c r="Y116" s="60"/>
      <c r="Z116" s="60"/>
      <c r="AA116" s="60"/>
      <c r="AB116" s="60"/>
      <c r="AC116" s="60"/>
      <c r="AD116" s="60"/>
    </row>
    <row r="117">
      <c r="A117" s="528" t="s">
        <v>797</v>
      </c>
      <c r="B117" s="528" t="s">
        <v>765</v>
      </c>
      <c r="C117" s="528" t="s">
        <v>802</v>
      </c>
      <c r="D117" s="528" t="s">
        <v>805</v>
      </c>
      <c r="E117" s="528" t="s">
        <v>808</v>
      </c>
      <c r="F117" s="528" t="s">
        <v>810</v>
      </c>
      <c r="G117" s="528" t="s">
        <v>812</v>
      </c>
      <c r="H117" s="528" t="s">
        <v>814</v>
      </c>
      <c r="I117" s="528" t="s">
        <v>816</v>
      </c>
      <c r="J117" s="282"/>
      <c r="K117" s="60"/>
      <c r="L117" s="60"/>
      <c r="M117" s="60"/>
      <c r="N117" s="60"/>
      <c r="O117" s="60"/>
      <c r="P117" s="60"/>
      <c r="Q117" s="60"/>
      <c r="R117" s="282"/>
      <c r="S117" s="282"/>
      <c r="T117" s="282"/>
      <c r="U117" s="282"/>
      <c r="V117" s="282"/>
      <c r="W117" s="282"/>
      <c r="X117" s="282"/>
      <c r="Y117" s="282"/>
      <c r="Z117" s="282"/>
      <c r="AA117" s="282"/>
      <c r="AB117" s="282"/>
      <c r="AC117" s="282"/>
      <c r="AD117" s="282"/>
    </row>
    <row r="118">
      <c r="A118" s="547" t="s">
        <v>453</v>
      </c>
      <c r="B118" s="547" t="s">
        <v>453</v>
      </c>
      <c r="C118" s="550" t="s">
        <v>539</v>
      </c>
      <c r="D118" s="549" t="s">
        <v>781</v>
      </c>
      <c r="E118" s="549" t="s">
        <v>747</v>
      </c>
      <c r="F118" s="549" t="s">
        <v>126</v>
      </c>
      <c r="G118" s="549" t="s">
        <v>126</v>
      </c>
      <c r="H118" s="549" t="s">
        <v>126</v>
      </c>
      <c r="I118" s="1102" t="s">
        <v>35</v>
      </c>
      <c r="J118" s="60"/>
      <c r="K118" s="60"/>
      <c r="L118" s="60"/>
      <c r="M118" s="60"/>
      <c r="N118" s="60"/>
      <c r="O118" s="60"/>
      <c r="P118" s="60"/>
      <c r="Q118" s="60"/>
      <c r="R118" s="60"/>
      <c r="S118" s="1735"/>
      <c r="T118" s="60"/>
      <c r="U118" s="60"/>
      <c r="V118" s="60"/>
      <c r="W118" s="60"/>
      <c r="X118" s="60"/>
      <c r="Y118" s="60"/>
      <c r="Z118" s="60"/>
      <c r="AA118" s="60"/>
      <c r="AB118" s="60"/>
      <c r="AC118" s="1770"/>
      <c r="AD118" s="1770"/>
    </row>
    <row r="119">
      <c r="A119" s="549">
        <v>1.0</v>
      </c>
      <c r="B119" s="549">
        <f>A112</f>
        <v>1</v>
      </c>
      <c r="C119" s="1771" t="s">
        <v>804</v>
      </c>
      <c r="D119" s="1753">
        <f>(E119/F119)*100</f>
        <v>101.2885073</v>
      </c>
      <c r="E119" s="1740">
        <f>(J104*L104%) + (J105*L105%)</f>
        <v>151932761</v>
      </c>
      <c r="F119" s="1740">
        <f>SUM(J104:J105)</f>
        <v>150000000</v>
      </c>
      <c r="G119" s="1740">
        <f>SUM(E137)</f>
        <v>100000000</v>
      </c>
      <c r="H119" s="1754">
        <f>(L106%-L112%)*G119</f>
        <v>-512562.3333</v>
      </c>
      <c r="I119" s="1744">
        <v>45917.0</v>
      </c>
      <c r="J119" s="60"/>
      <c r="K119" s="60"/>
      <c r="L119" s="60"/>
      <c r="M119" s="60"/>
      <c r="N119" s="60"/>
      <c r="O119" s="60"/>
      <c r="P119" s="60"/>
      <c r="Q119" s="60"/>
      <c r="R119" s="60"/>
      <c r="S119" s="1735"/>
      <c r="T119" s="60"/>
      <c r="U119" s="60"/>
      <c r="V119" s="60"/>
      <c r="W119" s="60"/>
      <c r="X119" s="60"/>
      <c r="Y119" s="60"/>
      <c r="Z119" s="60"/>
      <c r="AA119" s="60"/>
      <c r="AB119" s="60"/>
      <c r="AC119" s="1770"/>
      <c r="AD119" s="1770"/>
    </row>
    <row r="120">
      <c r="A120" s="60"/>
      <c r="B120" s="60"/>
      <c r="C120" s="60"/>
      <c r="D120" s="60"/>
      <c r="E120" s="60"/>
      <c r="F120" s="60"/>
      <c r="G120" s="60"/>
      <c r="H120" s="60"/>
      <c r="I120" s="60"/>
      <c r="J120" s="60"/>
      <c r="K120" s="60"/>
      <c r="L120" s="60"/>
      <c r="M120" s="60"/>
      <c r="N120" s="60"/>
      <c r="O120" s="60"/>
      <c r="P120" s="60"/>
      <c r="Q120" s="60"/>
      <c r="R120" s="60"/>
      <c r="S120" s="1735"/>
      <c r="T120" s="60"/>
      <c r="U120" s="60"/>
      <c r="V120" s="60"/>
      <c r="W120" s="60"/>
      <c r="X120" s="60"/>
      <c r="Y120" s="60"/>
      <c r="Z120" s="60"/>
      <c r="AA120" s="60"/>
      <c r="AB120" s="60"/>
      <c r="AC120" s="1770"/>
      <c r="AD120" s="1770"/>
    </row>
    <row r="121">
      <c r="A121" s="60"/>
      <c r="B121" s="60"/>
      <c r="C121" s="1368"/>
      <c r="D121" s="1368"/>
      <c r="E121" s="60"/>
      <c r="F121" s="60"/>
      <c r="G121" s="60"/>
      <c r="H121" s="574"/>
      <c r="I121" s="60"/>
      <c r="J121" s="60"/>
      <c r="K121" s="60"/>
      <c r="L121" s="60"/>
      <c r="M121" s="60"/>
      <c r="N121" s="60"/>
      <c r="O121" s="60"/>
      <c r="P121" s="60"/>
      <c r="Q121" s="60"/>
      <c r="R121" s="60"/>
      <c r="S121" s="60"/>
      <c r="T121" s="60"/>
      <c r="U121" s="60"/>
      <c r="V121" s="60"/>
      <c r="W121" s="60"/>
      <c r="X121" s="60"/>
      <c r="Y121" s="60"/>
      <c r="Z121" s="60"/>
      <c r="AA121" s="60"/>
      <c r="AB121" s="60"/>
      <c r="AC121" s="60"/>
      <c r="AD121" s="60"/>
    </row>
    <row r="122">
      <c r="A122" s="1767" t="s">
        <v>2249</v>
      </c>
      <c r="B122" s="60"/>
      <c r="C122" s="1368"/>
      <c r="D122" s="1368"/>
      <c r="E122" s="60"/>
      <c r="F122" s="60"/>
      <c r="G122" s="60"/>
      <c r="H122" s="574"/>
      <c r="I122" s="60"/>
      <c r="J122" s="60"/>
      <c r="K122" s="60"/>
      <c r="L122" s="60"/>
      <c r="M122" s="60"/>
      <c r="N122" s="60"/>
      <c r="O122" s="60"/>
      <c r="P122" s="60"/>
      <c r="Q122" s="60"/>
      <c r="R122" s="60"/>
      <c r="S122" s="60"/>
      <c r="T122" s="60"/>
      <c r="U122" s="60"/>
      <c r="V122" s="60"/>
      <c r="W122" s="60"/>
      <c r="X122" s="60"/>
      <c r="Y122" s="60"/>
      <c r="Z122" s="60"/>
      <c r="AA122" s="60"/>
      <c r="AB122" s="60"/>
      <c r="AC122" s="60"/>
      <c r="AD122" s="60"/>
    </row>
    <row r="123">
      <c r="A123" s="60" t="s">
        <v>2250</v>
      </c>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row>
    <row r="124">
      <c r="A124" s="1246" t="s">
        <v>2251</v>
      </c>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row>
    <row r="126">
      <c r="A126" s="1173" t="s">
        <v>2252</v>
      </c>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row>
    <row r="127">
      <c r="A127" s="1772" t="s">
        <v>2253</v>
      </c>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row>
    <row r="128">
      <c r="A128" s="1772" t="s">
        <v>2254</v>
      </c>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row>
    <row r="129">
      <c r="A129" s="1183"/>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row>
    <row r="130">
      <c r="A130" s="1173" t="s">
        <v>446</v>
      </c>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row>
    <row r="131">
      <c r="A131" s="1772" t="s">
        <v>2255</v>
      </c>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row>
    <row r="132">
      <c r="A132" s="1772" t="s">
        <v>2256</v>
      </c>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row>
    <row r="133">
      <c r="A133" s="1772" t="s">
        <v>2257</v>
      </c>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row>
    <row r="135">
      <c r="A135" s="1738" t="s">
        <v>820</v>
      </c>
      <c r="B135" s="1738" t="s">
        <v>765</v>
      </c>
      <c r="C135" s="1738" t="s">
        <v>732</v>
      </c>
      <c r="D135" s="1738" t="s">
        <v>824</v>
      </c>
      <c r="E135" s="1738" t="s">
        <v>826</v>
      </c>
      <c r="F135" s="1738" t="s">
        <v>429</v>
      </c>
      <c r="G135" s="528" t="s">
        <v>805</v>
      </c>
      <c r="H135" s="1738" t="s">
        <v>831</v>
      </c>
      <c r="I135" s="1738" t="s">
        <v>446</v>
      </c>
      <c r="J135" s="1738" t="s">
        <v>835</v>
      </c>
      <c r="K135" s="1738" t="s">
        <v>597</v>
      </c>
      <c r="L135" s="282"/>
      <c r="M135" s="282"/>
      <c r="N135" s="282"/>
      <c r="O135" s="282"/>
      <c r="P135" s="282"/>
      <c r="Q135" s="282"/>
      <c r="R135" s="282"/>
      <c r="S135" s="282"/>
      <c r="T135" s="282"/>
      <c r="U135" s="282"/>
      <c r="V135" s="282"/>
      <c r="W135" s="282"/>
      <c r="X135" s="282"/>
      <c r="Y135" s="282"/>
      <c r="Z135" s="282"/>
      <c r="AA135" s="282"/>
      <c r="AB135" s="282"/>
      <c r="AC135" s="282"/>
      <c r="AD135" s="282"/>
    </row>
    <row r="136">
      <c r="A136" s="547" t="s">
        <v>453</v>
      </c>
      <c r="B136" s="547" t="s">
        <v>453</v>
      </c>
      <c r="C136" s="547" t="s">
        <v>453</v>
      </c>
      <c r="D136" s="549" t="s">
        <v>35</v>
      </c>
      <c r="E136" s="549" t="s">
        <v>126</v>
      </c>
      <c r="F136" s="549" t="s">
        <v>781</v>
      </c>
      <c r="G136" s="549" t="s">
        <v>781</v>
      </c>
      <c r="H136" s="549" t="s">
        <v>126</v>
      </c>
      <c r="I136" s="549" t="s">
        <v>126</v>
      </c>
      <c r="J136" s="549" t="s">
        <v>539</v>
      </c>
      <c r="K136" s="549" t="s">
        <v>110</v>
      </c>
      <c r="L136" s="60"/>
      <c r="M136" s="60"/>
      <c r="N136" s="60"/>
      <c r="O136" s="60"/>
      <c r="P136" s="1246"/>
      <c r="Q136" s="574"/>
      <c r="R136" s="1246"/>
      <c r="S136" s="60"/>
      <c r="T136" s="60"/>
      <c r="U136" s="60"/>
      <c r="V136" s="60"/>
      <c r="W136" s="1770"/>
      <c r="X136" s="60"/>
      <c r="Y136" s="60"/>
      <c r="Z136" s="60"/>
      <c r="AA136" s="60"/>
      <c r="AB136" s="60"/>
      <c r="AC136" s="60"/>
      <c r="AD136" s="60"/>
    </row>
    <row r="137">
      <c r="A137" s="549">
        <v>1.0</v>
      </c>
      <c r="B137" s="547">
        <v>1.0</v>
      </c>
      <c r="C137" s="547">
        <f>A106</f>
        <v>90003</v>
      </c>
      <c r="D137" s="1773">
        <f>F106</f>
        <v>45915</v>
      </c>
      <c r="E137" s="1740">
        <v>1.0E8</v>
      </c>
      <c r="F137" s="549">
        <f>I98</f>
        <v>100.775945</v>
      </c>
      <c r="G137" s="1753">
        <f>D119</f>
        <v>101.2885073</v>
      </c>
      <c r="H137" s="1740">
        <f>H119</f>
        <v>-512562.3333</v>
      </c>
      <c r="I137" s="1740">
        <f>757315</f>
        <v>757315</v>
      </c>
      <c r="J137" s="549" t="s">
        <v>804</v>
      </c>
      <c r="K137" s="1774">
        <v>45915.708333333336</v>
      </c>
      <c r="L137" s="60"/>
      <c r="M137" s="60"/>
      <c r="N137" s="60"/>
      <c r="O137" s="60"/>
      <c r="P137" s="1246"/>
      <c r="Q137" s="574"/>
      <c r="R137" s="1246"/>
      <c r="S137" s="60"/>
      <c r="T137" s="60"/>
      <c r="U137" s="60"/>
      <c r="V137" s="60"/>
      <c r="W137" s="1770"/>
      <c r="X137" s="60"/>
      <c r="Y137" s="60"/>
      <c r="Z137" s="60"/>
      <c r="AA137" s="60"/>
      <c r="AB137" s="60"/>
      <c r="AC137" s="60"/>
      <c r="AD137" s="60"/>
    </row>
    <row r="138">
      <c r="A138" s="60"/>
      <c r="B138" s="60"/>
      <c r="C138" s="60"/>
      <c r="D138" s="60"/>
      <c r="E138" s="60"/>
      <c r="F138" s="1735"/>
      <c r="G138" s="1735"/>
      <c r="H138" s="1735"/>
      <c r="I138" s="1735"/>
      <c r="J138" s="574"/>
      <c r="K138" s="60"/>
      <c r="L138" s="1746"/>
      <c r="M138" s="574"/>
      <c r="N138" s="60"/>
      <c r="O138" s="1735"/>
      <c r="P138" s="1392"/>
      <c r="Q138" s="1392"/>
      <c r="R138" s="1392"/>
      <c r="S138" s="1735"/>
      <c r="T138" s="60"/>
      <c r="U138" s="60"/>
      <c r="V138" s="60"/>
      <c r="W138" s="60"/>
      <c r="X138" s="574"/>
      <c r="Y138" s="60"/>
      <c r="Z138" s="60"/>
      <c r="AA138" s="60"/>
      <c r="AB138" s="60"/>
      <c r="AC138" s="1764"/>
      <c r="AD138" s="1764"/>
    </row>
    <row r="139">
      <c r="A139" s="60"/>
      <c r="B139" s="60"/>
      <c r="C139" s="60"/>
      <c r="D139" s="60"/>
      <c r="E139" s="60"/>
      <c r="F139" s="1735"/>
      <c r="G139" s="1735"/>
      <c r="H139" s="1735"/>
      <c r="I139" s="1735"/>
      <c r="J139" s="574"/>
      <c r="K139" s="60"/>
      <c r="L139" s="1746"/>
      <c r="M139" s="574"/>
      <c r="N139" s="60"/>
      <c r="O139" s="1735"/>
      <c r="P139" s="1392"/>
      <c r="Q139" s="1392"/>
      <c r="R139" s="1392"/>
      <c r="S139" s="1735"/>
      <c r="T139" s="60"/>
      <c r="U139" s="60"/>
      <c r="V139" s="60"/>
      <c r="W139" s="60"/>
      <c r="X139" s="574"/>
      <c r="Y139" s="60"/>
      <c r="Z139" s="60"/>
      <c r="AA139" s="60"/>
      <c r="AB139" s="60"/>
      <c r="AC139" s="1764"/>
      <c r="AD139" s="1764"/>
    </row>
    <row r="140">
      <c r="A140" s="1768" t="s">
        <v>2258</v>
      </c>
      <c r="B140" s="60"/>
      <c r="C140" s="60"/>
      <c r="D140" s="60"/>
      <c r="E140" s="60"/>
      <c r="F140" s="1735"/>
      <c r="G140" s="1735"/>
      <c r="H140" s="1735"/>
      <c r="I140" s="1735"/>
      <c r="J140" s="574"/>
      <c r="K140" s="60"/>
      <c r="L140" s="1746"/>
      <c r="M140" s="574"/>
      <c r="N140" s="60"/>
      <c r="O140" s="1735"/>
      <c r="P140" s="1392"/>
      <c r="Q140" s="1392"/>
      <c r="R140" s="1392"/>
      <c r="S140" s="1735"/>
      <c r="T140" s="60"/>
      <c r="U140" s="60"/>
      <c r="V140" s="60"/>
      <c r="W140" s="60"/>
      <c r="X140" s="574"/>
      <c r="Y140" s="60"/>
      <c r="Z140" s="60"/>
      <c r="AA140" s="60"/>
      <c r="AB140" s="60"/>
      <c r="AC140" s="1764"/>
      <c r="AD140" s="1764"/>
    </row>
    <row r="141">
      <c r="A141" s="60" t="s">
        <v>2259</v>
      </c>
      <c r="B141" s="60"/>
      <c r="C141" s="60"/>
      <c r="D141" s="60"/>
      <c r="E141" s="60"/>
      <c r="F141" s="1735"/>
      <c r="G141" s="1735"/>
      <c r="H141" s="1735"/>
      <c r="I141" s="1735"/>
      <c r="J141" s="574"/>
      <c r="K141" s="60"/>
      <c r="L141" s="1746"/>
      <c r="M141" s="574"/>
      <c r="N141" s="60"/>
      <c r="O141" s="1735"/>
      <c r="P141" s="1392"/>
      <c r="Q141" s="1392"/>
      <c r="R141" s="1392"/>
      <c r="S141" s="1735"/>
      <c r="T141" s="60"/>
      <c r="U141" s="60"/>
      <c r="V141" s="60"/>
      <c r="W141" s="60"/>
      <c r="X141" s="574"/>
      <c r="Y141" s="60"/>
      <c r="Z141" s="60"/>
      <c r="AA141" s="60"/>
      <c r="AB141" s="60"/>
      <c r="AC141" s="1764"/>
      <c r="AD141" s="1764"/>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row>
    <row r="143">
      <c r="A143" s="60"/>
      <c r="B143" s="60"/>
      <c r="C143" s="60"/>
      <c r="D143" s="60"/>
      <c r="E143" s="60"/>
      <c r="F143" s="1735"/>
      <c r="G143" s="1735"/>
      <c r="H143" s="1735"/>
      <c r="I143" s="1735"/>
      <c r="J143" s="574"/>
      <c r="K143" s="60"/>
      <c r="L143" s="1746"/>
      <c r="M143" s="574"/>
      <c r="N143" s="60"/>
      <c r="O143" s="1735"/>
      <c r="P143" s="1392"/>
      <c r="Q143" s="1392"/>
      <c r="R143" s="1392"/>
      <c r="S143" s="1735"/>
      <c r="T143" s="60"/>
      <c r="U143" s="60"/>
      <c r="V143" s="60"/>
      <c r="W143" s="60"/>
      <c r="X143" s="574"/>
      <c r="Y143" s="60"/>
      <c r="Z143" s="60"/>
      <c r="AA143" s="60"/>
      <c r="AB143" s="60"/>
      <c r="AC143" s="1770"/>
      <c r="AD143" s="1770"/>
    </row>
    <row r="144">
      <c r="A144" s="1436" t="s">
        <v>2238</v>
      </c>
      <c r="B144" s="60"/>
      <c r="C144" s="60"/>
      <c r="D144" s="60"/>
      <c r="E144" s="60"/>
      <c r="F144" s="1735"/>
      <c r="G144" s="1735"/>
      <c r="H144" s="1735"/>
      <c r="I144" s="60"/>
      <c r="J144" s="574"/>
      <c r="K144" s="60"/>
      <c r="L144" s="60"/>
      <c r="M144" s="574"/>
      <c r="N144" s="60"/>
      <c r="O144" s="60"/>
      <c r="P144" s="1392"/>
      <c r="Q144" s="1392"/>
      <c r="R144" s="1392"/>
      <c r="S144" s="1735"/>
      <c r="T144" s="60"/>
      <c r="U144" s="60"/>
      <c r="V144" s="60"/>
      <c r="W144" s="60"/>
      <c r="X144" s="574"/>
      <c r="Y144" s="60"/>
      <c r="Z144" s="60"/>
      <c r="AA144" s="60"/>
      <c r="AB144" s="60"/>
      <c r="AC144" s="1770"/>
      <c r="AD144" s="1770"/>
    </row>
    <row r="145">
      <c r="A145" s="60"/>
      <c r="B145" s="60"/>
      <c r="C145" s="60"/>
      <c r="D145" s="60"/>
      <c r="E145" s="60"/>
      <c r="F145" s="1368"/>
      <c r="G145" s="1368"/>
      <c r="H145" s="1735"/>
      <c r="I145" s="60"/>
      <c r="J145" s="574"/>
      <c r="K145" s="60"/>
      <c r="L145" s="60"/>
      <c r="M145" s="574"/>
      <c r="N145" s="60"/>
      <c r="O145" s="60"/>
      <c r="P145" s="60"/>
      <c r="Q145" s="60"/>
      <c r="R145" s="60"/>
      <c r="S145" s="1735"/>
      <c r="T145" s="60"/>
      <c r="U145" s="60"/>
      <c r="V145" s="60"/>
      <c r="W145" s="60"/>
      <c r="X145" s="60"/>
      <c r="Y145" s="60"/>
      <c r="Z145" s="60"/>
      <c r="AA145" s="60"/>
      <c r="AB145" s="60"/>
      <c r="AC145" s="1764"/>
      <c r="AD145" s="1764"/>
    </row>
    <row r="146">
      <c r="A146" s="1739" t="s">
        <v>724</v>
      </c>
      <c r="B146" s="1739" t="s">
        <v>556</v>
      </c>
      <c r="C146" s="1739" t="s">
        <v>583</v>
      </c>
      <c r="D146" s="1739" t="s">
        <v>728</v>
      </c>
      <c r="E146" s="1739" t="s">
        <v>514</v>
      </c>
      <c r="F146" s="1739" t="s">
        <v>7</v>
      </c>
      <c r="G146" s="1739" t="s">
        <v>668</v>
      </c>
      <c r="H146" s="1739" t="s">
        <v>675</v>
      </c>
      <c r="I146" s="1739" t="s">
        <v>423</v>
      </c>
      <c r="J146" s="1739" t="s">
        <v>730</v>
      </c>
      <c r="K146" s="1739" t="s">
        <v>731</v>
      </c>
      <c r="L146" s="1393"/>
      <c r="M146" s="1775"/>
      <c r="N146" s="1776"/>
      <c r="O146" s="1777"/>
      <c r="P146" s="1778"/>
      <c r="Q146" s="1393"/>
      <c r="R146" s="1776"/>
      <c r="S146" s="1776"/>
      <c r="T146" s="1776"/>
      <c r="U146" s="1776"/>
      <c r="V146" s="282"/>
      <c r="W146" s="1779"/>
      <c r="X146" s="282"/>
      <c r="Y146" s="282"/>
      <c r="Z146" s="282"/>
      <c r="AA146" s="282"/>
      <c r="AB146" s="282"/>
      <c r="AC146" s="282"/>
      <c r="AD146" s="282"/>
    </row>
    <row r="147">
      <c r="A147" s="547" t="s">
        <v>453</v>
      </c>
      <c r="B147" s="547" t="s">
        <v>453</v>
      </c>
      <c r="C147" s="547" t="s">
        <v>35</v>
      </c>
      <c r="D147" s="549" t="s">
        <v>35</v>
      </c>
      <c r="E147" s="549" t="s">
        <v>28</v>
      </c>
      <c r="F147" s="547" t="s">
        <v>453</v>
      </c>
      <c r="G147" s="549" t="s">
        <v>28</v>
      </c>
      <c r="H147" s="549" t="s">
        <v>126</v>
      </c>
      <c r="I147" s="549" t="s">
        <v>179</v>
      </c>
      <c r="J147" s="549" t="s">
        <v>71</v>
      </c>
      <c r="K147" s="549" t="s">
        <v>59</v>
      </c>
      <c r="L147" s="60"/>
      <c r="M147" s="60"/>
      <c r="N147" s="60"/>
      <c r="O147" s="60"/>
      <c r="P147" s="60"/>
      <c r="Q147" s="60"/>
      <c r="R147" s="60"/>
      <c r="S147" s="1735"/>
      <c r="T147" s="60"/>
      <c r="U147" s="60"/>
      <c r="V147" s="60"/>
      <c r="W147" s="60"/>
      <c r="X147" s="60"/>
      <c r="Y147" s="60"/>
      <c r="Z147" s="60"/>
      <c r="AA147" s="60"/>
      <c r="AB147" s="60"/>
      <c r="AC147" s="1770"/>
      <c r="AD147" s="60"/>
    </row>
    <row r="148">
      <c r="A148" s="549">
        <f t="shared" ref="A148:K148" si="22">A96</f>
        <v>90001</v>
      </c>
      <c r="B148" s="549">
        <f t="shared" si="22"/>
        <v>403</v>
      </c>
      <c r="C148" s="1752">
        <f t="shared" si="22"/>
        <v>45659</v>
      </c>
      <c r="D148" s="1752">
        <f t="shared" si="22"/>
        <v>45663</v>
      </c>
      <c r="E148" s="553" t="str">
        <f t="shared" si="22"/>
        <v>EXIM266A</v>
      </c>
      <c r="F148" s="549">
        <f t="shared" si="22"/>
        <v>101</v>
      </c>
      <c r="G148" s="1740" t="str">
        <f t="shared" si="22"/>
        <v>Buy</v>
      </c>
      <c r="H148" s="1740">
        <f t="shared" si="22"/>
        <v>100000000</v>
      </c>
      <c r="I148" s="1740">
        <f t="shared" si="22"/>
        <v>100.832761</v>
      </c>
      <c r="J148" s="549">
        <f t="shared" si="22"/>
        <v>2.8</v>
      </c>
      <c r="K148" s="549" t="str">
        <f t="shared" si="22"/>
        <v>Settled</v>
      </c>
      <c r="L148" s="60"/>
      <c r="M148" s="60"/>
      <c r="N148" s="60"/>
      <c r="O148" s="60"/>
      <c r="P148" s="60"/>
      <c r="Q148" s="60"/>
      <c r="R148" s="60"/>
      <c r="S148" s="1735"/>
      <c r="T148" s="60"/>
      <c r="U148" s="60"/>
      <c r="V148" s="60"/>
      <c r="W148" s="60"/>
      <c r="X148" s="60"/>
      <c r="Y148" s="60"/>
      <c r="Z148" s="60"/>
      <c r="AA148" s="60"/>
      <c r="AB148" s="60"/>
      <c r="AC148" s="1770"/>
      <c r="AD148" s="60"/>
    </row>
    <row r="149">
      <c r="A149" s="551">
        <f t="shared" ref="A149:K149" si="23">A97</f>
        <v>90002</v>
      </c>
      <c r="B149" s="549">
        <f t="shared" si="23"/>
        <v>403</v>
      </c>
      <c r="C149" s="1752">
        <f t="shared" si="23"/>
        <v>45726</v>
      </c>
      <c r="D149" s="1752">
        <f t="shared" si="23"/>
        <v>45728</v>
      </c>
      <c r="E149" s="549" t="str">
        <f t="shared" si="23"/>
        <v>EXIM266A</v>
      </c>
      <c r="F149" s="549">
        <f t="shared" si="23"/>
        <v>101</v>
      </c>
      <c r="G149" s="549" t="str">
        <f t="shared" si="23"/>
        <v>Buy</v>
      </c>
      <c r="H149" s="1740">
        <f t="shared" si="23"/>
        <v>50000000</v>
      </c>
      <c r="I149" s="549">
        <f t="shared" si="23"/>
        <v>102.2</v>
      </c>
      <c r="J149" s="549">
        <f t="shared" si="23"/>
        <v>2.6</v>
      </c>
      <c r="K149" s="549" t="str">
        <f t="shared" si="23"/>
        <v>Settled</v>
      </c>
      <c r="L149" s="60"/>
      <c r="M149" s="60"/>
      <c r="N149" s="60"/>
      <c r="O149" s="60"/>
      <c r="P149" s="60"/>
      <c r="Q149" s="60"/>
      <c r="R149" s="60"/>
      <c r="S149" s="1735"/>
      <c r="T149" s="60"/>
      <c r="U149" s="60"/>
      <c r="V149" s="60"/>
      <c r="W149" s="60"/>
      <c r="X149" s="60"/>
      <c r="Y149" s="60"/>
      <c r="Z149" s="60"/>
      <c r="AA149" s="60"/>
      <c r="AB149" s="60"/>
      <c r="AC149" s="1770"/>
      <c r="AD149" s="60"/>
    </row>
    <row r="150">
      <c r="A150" s="549">
        <f t="shared" ref="A150:K150" si="24">A98</f>
        <v>90003</v>
      </c>
      <c r="B150" s="549">
        <f t="shared" si="24"/>
        <v>403</v>
      </c>
      <c r="C150" s="1752">
        <f t="shared" si="24"/>
        <v>45915</v>
      </c>
      <c r="D150" s="1752">
        <f t="shared" si="24"/>
        <v>45917</v>
      </c>
      <c r="E150" s="549" t="str">
        <f t="shared" si="24"/>
        <v>EXIM266A</v>
      </c>
      <c r="F150" s="549">
        <f t="shared" si="24"/>
        <v>101</v>
      </c>
      <c r="G150" s="549" t="str">
        <f t="shared" si="24"/>
        <v>Sell</v>
      </c>
      <c r="H150" s="1740">
        <f t="shared" si="24"/>
        <v>100000000</v>
      </c>
      <c r="I150" s="549">
        <f t="shared" si="24"/>
        <v>100.775945</v>
      </c>
      <c r="J150" s="549">
        <f t="shared" si="24"/>
        <v>2.4</v>
      </c>
      <c r="K150" s="549" t="str">
        <f t="shared" si="24"/>
        <v>Settled</v>
      </c>
      <c r="L150" s="60"/>
      <c r="M150" s="60"/>
      <c r="N150" s="60"/>
      <c r="O150" s="60"/>
      <c r="P150" s="60"/>
      <c r="Q150" s="60"/>
      <c r="R150" s="60"/>
      <c r="S150" s="60"/>
      <c r="T150" s="60"/>
      <c r="U150" s="60"/>
      <c r="V150" s="60"/>
      <c r="W150" s="60"/>
      <c r="X150" s="60"/>
      <c r="Y150" s="60"/>
      <c r="Z150" s="60"/>
      <c r="AA150" s="60"/>
      <c r="AB150" s="60"/>
      <c r="AC150" s="60"/>
      <c r="AD150" s="60"/>
    </row>
    <row r="151">
      <c r="A151" s="547">
        <v>90010.0</v>
      </c>
      <c r="B151" s="549">
        <v>403.0</v>
      </c>
      <c r="C151" s="1752">
        <v>45955.0</v>
      </c>
      <c r="D151" s="1752">
        <v>45959.0</v>
      </c>
      <c r="E151" s="549" t="s">
        <v>2225</v>
      </c>
      <c r="F151" s="549">
        <v>101.0</v>
      </c>
      <c r="G151" s="549" t="s">
        <v>202</v>
      </c>
      <c r="H151" s="1740">
        <v>1.0E8</v>
      </c>
      <c r="I151" s="549">
        <v>101.95</v>
      </c>
      <c r="J151" s="549">
        <v>2.5</v>
      </c>
      <c r="K151" s="549" t="s">
        <v>1009</v>
      </c>
      <c r="L151" s="60"/>
      <c r="M151" s="60"/>
      <c r="N151" s="60"/>
      <c r="O151" s="60"/>
      <c r="P151" s="60"/>
      <c r="Q151" s="60"/>
      <c r="R151" s="60"/>
      <c r="S151" s="60"/>
      <c r="T151" s="60"/>
      <c r="U151" s="60"/>
      <c r="V151" s="60"/>
      <c r="W151" s="60"/>
      <c r="X151" s="60"/>
      <c r="Y151" s="60"/>
      <c r="Z151" s="60"/>
      <c r="AA151" s="60"/>
      <c r="AB151" s="60"/>
      <c r="AC151" s="60"/>
      <c r="AD151" s="60"/>
    </row>
    <row r="152">
      <c r="A152" s="60"/>
      <c r="B152" s="60"/>
      <c r="C152" s="60"/>
      <c r="D152" s="1735"/>
      <c r="E152" s="1735"/>
      <c r="F152" s="60"/>
      <c r="G152" s="574"/>
      <c r="H152" s="574"/>
      <c r="I152" s="574"/>
      <c r="J152" s="60"/>
      <c r="K152" s="60"/>
      <c r="L152" s="574"/>
      <c r="M152" s="1746"/>
      <c r="N152" s="1392"/>
      <c r="O152" s="1735"/>
      <c r="P152" s="1246"/>
      <c r="Q152" s="574"/>
      <c r="R152" s="1246"/>
      <c r="S152" s="1392"/>
      <c r="T152" s="1392"/>
      <c r="U152" s="1392"/>
      <c r="V152" s="60"/>
      <c r="W152" s="1770"/>
      <c r="X152" s="60"/>
      <c r="Y152" s="60"/>
      <c r="Z152" s="60"/>
      <c r="AA152" s="60"/>
      <c r="AB152" s="60"/>
      <c r="AC152" s="60"/>
      <c r="AD152" s="60"/>
    </row>
    <row r="153">
      <c r="A153" s="60"/>
      <c r="B153" s="60"/>
      <c r="C153" s="60"/>
      <c r="D153" s="574"/>
      <c r="E153" s="574"/>
      <c r="F153" s="1780"/>
      <c r="G153" s="574"/>
      <c r="H153" s="1392"/>
      <c r="I153" s="1735"/>
      <c r="J153" s="60"/>
      <c r="K153" s="60"/>
      <c r="L153" s="60"/>
      <c r="M153" s="60"/>
      <c r="N153" s="60"/>
      <c r="O153" s="60"/>
      <c r="P153" s="60"/>
      <c r="Q153" s="60"/>
      <c r="R153" s="60"/>
      <c r="S153" s="60"/>
      <c r="T153" s="60"/>
      <c r="U153" s="60"/>
      <c r="V153" s="60"/>
      <c r="W153" s="60"/>
      <c r="X153" s="60"/>
      <c r="Y153" s="60"/>
      <c r="Z153" s="60"/>
      <c r="AA153" s="60"/>
      <c r="AB153" s="60"/>
      <c r="AC153" s="60"/>
      <c r="AD153" s="60"/>
    </row>
    <row r="154">
      <c r="A154" s="1436" t="s">
        <v>2239</v>
      </c>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row>
    <row r="156">
      <c r="A156" s="528" t="s">
        <v>732</v>
      </c>
      <c r="B156" s="528" t="s">
        <v>514</v>
      </c>
      <c r="C156" s="528" t="s">
        <v>556</v>
      </c>
      <c r="D156" s="528" t="s">
        <v>7</v>
      </c>
      <c r="E156" s="528" t="s">
        <v>668</v>
      </c>
      <c r="F156" s="528" t="s">
        <v>583</v>
      </c>
      <c r="G156" s="528" t="s">
        <v>728</v>
      </c>
      <c r="H156" s="528" t="s">
        <v>525</v>
      </c>
      <c r="I156" s="528" t="s">
        <v>534</v>
      </c>
      <c r="J156" s="528" t="s">
        <v>675</v>
      </c>
      <c r="K156" s="528" t="s">
        <v>425</v>
      </c>
      <c r="L156" s="528" t="s">
        <v>423</v>
      </c>
      <c r="M156" s="528" t="s">
        <v>426</v>
      </c>
      <c r="N156" s="528" t="s">
        <v>427</v>
      </c>
      <c r="O156" s="528" t="s">
        <v>749</v>
      </c>
      <c r="P156" s="528" t="s">
        <v>751</v>
      </c>
      <c r="Q156" s="528" t="s">
        <v>753</v>
      </c>
      <c r="R156" s="528" t="s">
        <v>432</v>
      </c>
      <c r="S156" s="528" t="s">
        <v>755</v>
      </c>
      <c r="T156" s="528" t="s">
        <v>551</v>
      </c>
      <c r="U156" s="528" t="s">
        <v>530</v>
      </c>
      <c r="V156" s="528" t="s">
        <v>528</v>
      </c>
      <c r="W156" s="528" t="s">
        <v>532</v>
      </c>
      <c r="X156" s="528" t="s">
        <v>526</v>
      </c>
      <c r="Y156" s="528" t="s">
        <v>533</v>
      </c>
      <c r="Z156" s="528" t="s">
        <v>538</v>
      </c>
      <c r="AA156" s="528" t="s">
        <v>542</v>
      </c>
      <c r="AB156" s="528" t="s">
        <v>548</v>
      </c>
      <c r="AC156" s="528" t="s">
        <v>761</v>
      </c>
      <c r="AD156" s="528" t="s">
        <v>763</v>
      </c>
    </row>
    <row r="157">
      <c r="A157" s="1324" t="s">
        <v>453</v>
      </c>
      <c r="B157" s="531" t="s">
        <v>28</v>
      </c>
      <c r="C157" s="1324" t="s">
        <v>453</v>
      </c>
      <c r="D157" s="1324" t="s">
        <v>453</v>
      </c>
      <c r="E157" s="531" t="s">
        <v>28</v>
      </c>
      <c r="F157" s="1324" t="s">
        <v>35</v>
      </c>
      <c r="G157" s="1102" t="s">
        <v>35</v>
      </c>
      <c r="H157" s="1102" t="s">
        <v>35</v>
      </c>
      <c r="I157" s="531" t="s">
        <v>81</v>
      </c>
      <c r="J157" s="1102" t="s">
        <v>126</v>
      </c>
      <c r="K157" s="1102" t="s">
        <v>179</v>
      </c>
      <c r="L157" s="1102" t="s">
        <v>179</v>
      </c>
      <c r="M157" s="1102" t="s">
        <v>126</v>
      </c>
      <c r="N157" s="1102" t="s">
        <v>126</v>
      </c>
      <c r="O157" s="531" t="s">
        <v>28</v>
      </c>
      <c r="P157" s="1102" t="s">
        <v>126</v>
      </c>
      <c r="Q157" s="1102" t="s">
        <v>126</v>
      </c>
      <c r="R157" s="1102" t="s">
        <v>126</v>
      </c>
      <c r="S157" s="1102" t="s">
        <v>35</v>
      </c>
      <c r="T157" s="531" t="s">
        <v>28</v>
      </c>
      <c r="U157" s="531" t="s">
        <v>59</v>
      </c>
      <c r="V157" s="531" t="s">
        <v>71</v>
      </c>
      <c r="W157" s="531" t="s">
        <v>59</v>
      </c>
      <c r="X157" s="1102" t="s">
        <v>71</v>
      </c>
      <c r="Y157" s="531" t="s">
        <v>59</v>
      </c>
      <c r="Z157" s="531" t="s">
        <v>539</v>
      </c>
      <c r="AA157" s="531" t="s">
        <v>539</v>
      </c>
      <c r="AB157" s="531" t="s">
        <v>59</v>
      </c>
      <c r="AC157" s="1102" t="s">
        <v>110</v>
      </c>
      <c r="AD157" s="1102" t="s">
        <v>35</v>
      </c>
    </row>
    <row r="158">
      <c r="A158" s="1102">
        <f t="shared" ref="A158:AB158" si="25">A104</f>
        <v>90001</v>
      </c>
      <c r="B158" s="531" t="str">
        <f t="shared" si="25"/>
        <v>EXIM266A</v>
      </c>
      <c r="C158" s="1102">
        <f t="shared" si="25"/>
        <v>403</v>
      </c>
      <c r="D158" s="1222">
        <f t="shared" si="25"/>
        <v>101</v>
      </c>
      <c r="E158" s="1223" t="str">
        <f t="shared" si="25"/>
        <v>Buy</v>
      </c>
      <c r="F158" s="1744">
        <f t="shared" si="25"/>
        <v>45659</v>
      </c>
      <c r="G158" s="1744">
        <f t="shared" si="25"/>
        <v>45663</v>
      </c>
      <c r="H158" s="1744">
        <f t="shared" si="25"/>
        <v>46179</v>
      </c>
      <c r="I158" s="1749" t="str">
        <f t="shared" si="25"/>
        <v>THB</v>
      </c>
      <c r="J158" s="1222">
        <f t="shared" si="25"/>
        <v>100000000</v>
      </c>
      <c r="K158" s="1102">
        <f t="shared" si="25"/>
        <v>102.15</v>
      </c>
      <c r="L158" s="1765">
        <f t="shared" si="25"/>
        <v>100.832761</v>
      </c>
      <c r="M158" s="1222">
        <f t="shared" si="25"/>
        <v>445479</v>
      </c>
      <c r="N158" s="1102">
        <f t="shared" si="25"/>
        <v>102.92</v>
      </c>
      <c r="O158" s="1749" t="str">
        <f t="shared" si="25"/>
        <v>FVOCI</v>
      </c>
      <c r="P158" s="1755">
        <f t="shared" si="25"/>
        <v>100832761</v>
      </c>
      <c r="Q158" s="1755">
        <f t="shared" si="25"/>
        <v>102150000</v>
      </c>
      <c r="R158" s="1755">
        <f t="shared" si="25"/>
        <v>102920000</v>
      </c>
      <c r="S158" s="1744">
        <f t="shared" si="25"/>
        <v>45632</v>
      </c>
      <c r="T158" s="531" t="str">
        <f t="shared" si="25"/>
        <v>Fixed</v>
      </c>
      <c r="U158" s="531" t="str">
        <f t="shared" si="25"/>
        <v> </v>
      </c>
      <c r="V158" s="531">
        <f t="shared" si="25"/>
        <v>0</v>
      </c>
      <c r="W158" s="531" t="str">
        <f t="shared" si="25"/>
        <v>Semi-annual</v>
      </c>
      <c r="X158" s="1222">
        <f t="shared" si="25"/>
        <v>2.71</v>
      </c>
      <c r="Y158" s="531" t="str">
        <f t="shared" si="25"/>
        <v>30/360</v>
      </c>
      <c r="Z158" s="531" t="str">
        <f t="shared" si="25"/>
        <v>AAA</v>
      </c>
      <c r="AA158" s="531" t="str">
        <f t="shared" si="25"/>
        <v>AAA(tha)</v>
      </c>
      <c r="AB158" s="531" t="str">
        <f t="shared" si="25"/>
        <v>Active</v>
      </c>
      <c r="AC158" s="1766">
        <v>45959.0</v>
      </c>
      <c r="AD158" s="1365">
        <v>45959.0</v>
      </c>
    </row>
    <row r="159">
      <c r="A159" s="1102">
        <f t="shared" ref="A159:AB159" si="26">A105</f>
        <v>90002</v>
      </c>
      <c r="B159" s="531" t="str">
        <f t="shared" si="26"/>
        <v>EXIM266A</v>
      </c>
      <c r="C159" s="1102">
        <f t="shared" si="26"/>
        <v>403</v>
      </c>
      <c r="D159" s="1102">
        <f t="shared" si="26"/>
        <v>101</v>
      </c>
      <c r="E159" s="531" t="str">
        <f t="shared" si="26"/>
        <v>Buy</v>
      </c>
      <c r="F159" s="1744">
        <f t="shared" si="26"/>
        <v>45726</v>
      </c>
      <c r="G159" s="1744">
        <f t="shared" si="26"/>
        <v>45728</v>
      </c>
      <c r="H159" s="1744">
        <f t="shared" si="26"/>
        <v>46179</v>
      </c>
      <c r="I159" s="1749" t="str">
        <f t="shared" si="26"/>
        <v>THB</v>
      </c>
      <c r="J159" s="1222">
        <f t="shared" si="26"/>
        <v>50000000</v>
      </c>
      <c r="K159" s="1102">
        <f t="shared" si="26"/>
        <v>102.15</v>
      </c>
      <c r="L159" s="1765">
        <f t="shared" si="26"/>
        <v>102.2</v>
      </c>
      <c r="M159" s="1222">
        <f t="shared" si="26"/>
        <v>370000</v>
      </c>
      <c r="N159" s="1102">
        <f t="shared" si="26"/>
        <v>102.92</v>
      </c>
      <c r="O159" s="1749" t="str">
        <f t="shared" si="26"/>
        <v>FVOCI</v>
      </c>
      <c r="P159" s="1755">
        <f t="shared" si="26"/>
        <v>51100000</v>
      </c>
      <c r="Q159" s="1755">
        <f t="shared" si="26"/>
        <v>51075000</v>
      </c>
      <c r="R159" s="1755">
        <f t="shared" si="26"/>
        <v>51460000</v>
      </c>
      <c r="S159" s="1744">
        <f t="shared" si="26"/>
        <v>45632</v>
      </c>
      <c r="T159" s="531" t="str">
        <f t="shared" si="26"/>
        <v>Fixed</v>
      </c>
      <c r="U159" s="531" t="str">
        <f t="shared" si="26"/>
        <v> </v>
      </c>
      <c r="V159" s="531">
        <f t="shared" si="26"/>
        <v>0</v>
      </c>
      <c r="W159" s="531" t="str">
        <f t="shared" si="26"/>
        <v>Semi-annual</v>
      </c>
      <c r="X159" s="1222">
        <f t="shared" si="26"/>
        <v>2.71</v>
      </c>
      <c r="Y159" s="531" t="str">
        <f t="shared" si="26"/>
        <v>30/360</v>
      </c>
      <c r="Z159" s="531" t="str">
        <f t="shared" si="26"/>
        <v>AAA</v>
      </c>
      <c r="AA159" s="531" t="str">
        <f t="shared" si="26"/>
        <v>AAA(tha)</v>
      </c>
      <c r="AB159" s="531" t="str">
        <f t="shared" si="26"/>
        <v>Active</v>
      </c>
      <c r="AC159" s="1766">
        <v>45959.0</v>
      </c>
      <c r="AD159" s="1365">
        <v>45959.0</v>
      </c>
    </row>
    <row r="160">
      <c r="A160" s="1102">
        <f t="shared" ref="A160:T160" si="27">A106</f>
        <v>90003</v>
      </c>
      <c r="B160" s="531" t="str">
        <f t="shared" si="27"/>
        <v>EXIM266A</v>
      </c>
      <c r="C160" s="1102">
        <f t="shared" si="27"/>
        <v>403</v>
      </c>
      <c r="D160" s="1102">
        <f t="shared" si="27"/>
        <v>101</v>
      </c>
      <c r="E160" s="531" t="str">
        <f t="shared" si="27"/>
        <v>Sell</v>
      </c>
      <c r="F160" s="1744">
        <f t="shared" si="27"/>
        <v>45915</v>
      </c>
      <c r="G160" s="1744">
        <f t="shared" si="27"/>
        <v>45917</v>
      </c>
      <c r="H160" s="1744">
        <f t="shared" si="27"/>
        <v>46179</v>
      </c>
      <c r="I160" s="1749" t="str">
        <f t="shared" si="27"/>
        <v>THB</v>
      </c>
      <c r="J160" s="1222">
        <f t="shared" si="27"/>
        <v>100000000</v>
      </c>
      <c r="K160" s="1102">
        <f t="shared" si="27"/>
        <v>100.775945</v>
      </c>
      <c r="L160" s="1765">
        <f t="shared" si="27"/>
        <v>100.775945</v>
      </c>
      <c r="M160" s="1222">
        <f t="shared" si="27"/>
        <v>757315</v>
      </c>
      <c r="N160" s="1102">
        <f t="shared" si="27"/>
        <v>101.53326</v>
      </c>
      <c r="O160" s="1749" t="str">
        <f t="shared" si="27"/>
        <v>FVOCI</v>
      </c>
      <c r="P160" s="1755">
        <f t="shared" si="27"/>
        <v>101288507.3</v>
      </c>
      <c r="Q160" s="1755">
        <f t="shared" si="27"/>
        <v>100775945</v>
      </c>
      <c r="R160" s="1755">
        <f t="shared" si="27"/>
        <v>101533260</v>
      </c>
      <c r="S160" s="1744">
        <f t="shared" si="27"/>
        <v>45814</v>
      </c>
      <c r="T160" s="531" t="str">
        <f t="shared" si="27"/>
        <v>Fixed</v>
      </c>
      <c r="U160" s="531" t="str">
        <f t="shared" ref="U160:U161" si="32">" "</f>
        <v> </v>
      </c>
      <c r="V160" s="1252">
        <v>0.0</v>
      </c>
      <c r="W160" s="531" t="str">
        <f t="shared" ref="W160:AA160" si="28">W106</f>
        <v>Semi-annual</v>
      </c>
      <c r="X160" s="1222">
        <f t="shared" si="28"/>
        <v>2.71</v>
      </c>
      <c r="Y160" s="531" t="str">
        <f t="shared" si="28"/>
        <v>30/360</v>
      </c>
      <c r="Z160" s="531" t="str">
        <f t="shared" si="28"/>
        <v/>
      </c>
      <c r="AA160" s="531" t="str">
        <f t="shared" si="28"/>
        <v>AAA(tha)</v>
      </c>
      <c r="AB160" s="531" t="s">
        <v>143</v>
      </c>
      <c r="AC160" s="1766">
        <v>45959.0</v>
      </c>
      <c r="AD160" s="1365">
        <v>45959.0</v>
      </c>
    </row>
    <row r="161">
      <c r="A161" s="1102">
        <f>A151</f>
        <v>90010</v>
      </c>
      <c r="B161" s="531" t="str">
        <f>E151</f>
        <v>EXIM266A</v>
      </c>
      <c r="C161" s="1102">
        <f>B151</f>
        <v>403</v>
      </c>
      <c r="D161" s="1102">
        <f t="shared" ref="D161:E161" si="29">F151</f>
        <v>101</v>
      </c>
      <c r="E161" s="531" t="str">
        <f t="shared" si="29"/>
        <v>Buy</v>
      </c>
      <c r="F161" s="1744">
        <f t="shared" ref="F161:G161" si="30">C151</f>
        <v>45955</v>
      </c>
      <c r="G161" s="1744">
        <f t="shared" si="30"/>
        <v>45959</v>
      </c>
      <c r="H161" s="1744">
        <f t="shared" ref="H161:I161" si="31">H160</f>
        <v>46179</v>
      </c>
      <c r="I161" s="1749" t="str">
        <f t="shared" si="31"/>
        <v>THB</v>
      </c>
      <c r="J161" s="1222">
        <f>H151</f>
        <v>100000000</v>
      </c>
      <c r="K161" s="1102">
        <v>101.9</v>
      </c>
      <c r="L161" s="1765">
        <f>I151</f>
        <v>101.95</v>
      </c>
      <c r="M161" s="1222">
        <v>336000.0</v>
      </c>
      <c r="N161" s="1102">
        <v>102.236</v>
      </c>
      <c r="O161" s="1749" t="s">
        <v>108</v>
      </c>
      <c r="P161" s="1755">
        <f>L161%*$J161</f>
        <v>101950000</v>
      </c>
      <c r="Q161" s="1755">
        <f>K161%*$J161</f>
        <v>101900000</v>
      </c>
      <c r="R161" s="1755">
        <f>N161%*$J161</f>
        <v>102236000</v>
      </c>
      <c r="S161" s="1744">
        <v>45814.0</v>
      </c>
      <c r="T161" s="531" t="s">
        <v>131</v>
      </c>
      <c r="U161" s="531" t="str">
        <f t="shared" si="32"/>
        <v> </v>
      </c>
      <c r="V161" s="1252">
        <v>0.0</v>
      </c>
      <c r="W161" s="531" t="s">
        <v>2229</v>
      </c>
      <c r="X161" s="1222">
        <v>2.71</v>
      </c>
      <c r="Y161" s="531" t="s">
        <v>274</v>
      </c>
      <c r="Z161" s="531" t="s">
        <v>1885</v>
      </c>
      <c r="AA161" s="531" t="s">
        <v>1014</v>
      </c>
      <c r="AB161" s="531" t="s">
        <v>143</v>
      </c>
      <c r="AC161" s="1766">
        <v>45959.0</v>
      </c>
      <c r="AD161" s="1365">
        <v>45959.0</v>
      </c>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row>
    <row r="163">
      <c r="A163" s="1767" t="s">
        <v>2240</v>
      </c>
      <c r="B163" s="60"/>
      <c r="C163" s="60"/>
      <c r="D163" s="60"/>
      <c r="E163" s="60"/>
      <c r="F163" s="1735"/>
      <c r="G163" s="1735"/>
      <c r="H163" s="1735"/>
      <c r="I163" s="1735"/>
      <c r="J163" s="574"/>
      <c r="K163" s="60"/>
      <c r="L163" s="1746"/>
      <c r="M163" s="574"/>
      <c r="N163" s="60"/>
      <c r="O163" s="1735"/>
      <c r="P163" s="1392"/>
      <c r="Q163" s="1392"/>
      <c r="R163" s="1392"/>
      <c r="S163" s="1735"/>
      <c r="T163" s="60"/>
      <c r="U163" s="60"/>
      <c r="V163" s="60"/>
      <c r="W163" s="60"/>
      <c r="X163" s="574"/>
      <c r="Y163" s="60"/>
      <c r="Z163" s="60"/>
      <c r="AA163" s="60"/>
      <c r="AB163" s="60"/>
      <c r="AC163" s="1770"/>
      <c r="AD163" s="60"/>
    </row>
    <row r="164">
      <c r="A164" s="60"/>
      <c r="B164" s="60"/>
      <c r="C164" s="60"/>
      <c r="D164" s="60"/>
      <c r="E164" s="60"/>
      <c r="F164" s="1735"/>
      <c r="G164" s="1735"/>
      <c r="H164" s="1735"/>
      <c r="I164" s="1735"/>
      <c r="J164" s="574"/>
      <c r="K164" s="60"/>
      <c r="L164" s="1746"/>
      <c r="M164" s="574"/>
      <c r="N164" s="60"/>
      <c r="O164" s="1735"/>
      <c r="P164" s="1392"/>
      <c r="Q164" s="1392"/>
      <c r="R164" s="1392"/>
      <c r="S164" s="1735"/>
      <c r="T164" s="60"/>
      <c r="U164" s="60"/>
      <c r="V164" s="60"/>
      <c r="W164" s="60"/>
      <c r="X164" s="574"/>
      <c r="Y164" s="60"/>
      <c r="Z164" s="60"/>
      <c r="AA164" s="60"/>
      <c r="AB164" s="60"/>
      <c r="AC164" s="1770"/>
      <c r="AD164" s="1770"/>
    </row>
    <row r="165">
      <c r="A165" s="528" t="s">
        <v>765</v>
      </c>
      <c r="B165" s="528" t="s">
        <v>514</v>
      </c>
      <c r="C165" s="528" t="s">
        <v>556</v>
      </c>
      <c r="D165" s="528" t="s">
        <v>769</v>
      </c>
      <c r="E165" s="528" t="s">
        <v>525</v>
      </c>
      <c r="F165" s="528" t="s">
        <v>534</v>
      </c>
      <c r="G165" s="528" t="s">
        <v>675</v>
      </c>
      <c r="H165" s="528" t="s">
        <v>773</v>
      </c>
      <c r="I165" s="528" t="s">
        <v>775</v>
      </c>
      <c r="J165" s="528" t="s">
        <v>777</v>
      </c>
      <c r="K165" s="528" t="s">
        <v>779</v>
      </c>
      <c r="L165" s="528" t="s">
        <v>431</v>
      </c>
      <c r="M165" s="528" t="s">
        <v>751</v>
      </c>
      <c r="N165" s="528" t="s">
        <v>763</v>
      </c>
      <c r="O165" s="528" t="s">
        <v>425</v>
      </c>
      <c r="P165" s="528" t="s">
        <v>426</v>
      </c>
      <c r="Q165" s="528" t="s">
        <v>427</v>
      </c>
      <c r="R165" s="528" t="s">
        <v>432</v>
      </c>
      <c r="S165" s="528" t="s">
        <v>787</v>
      </c>
      <c r="T165" s="528" t="s">
        <v>789</v>
      </c>
      <c r="U165" s="528" t="s">
        <v>548</v>
      </c>
      <c r="V165" s="528" t="s">
        <v>761</v>
      </c>
      <c r="W165" s="528" t="s">
        <v>793</v>
      </c>
      <c r="X165" s="1393"/>
      <c r="Y165" s="282"/>
      <c r="Z165" s="282"/>
      <c r="AA165" s="282"/>
      <c r="AB165" s="1779"/>
      <c r="AC165" s="1781"/>
      <c r="AD165" s="1781"/>
    </row>
    <row r="166">
      <c r="A166" s="1782" t="s">
        <v>453</v>
      </c>
      <c r="B166" s="1783" t="s">
        <v>28</v>
      </c>
      <c r="C166" s="1782" t="s">
        <v>453</v>
      </c>
      <c r="D166" s="1758" t="s">
        <v>35</v>
      </c>
      <c r="E166" s="1758" t="s">
        <v>35</v>
      </c>
      <c r="F166" s="1783" t="s">
        <v>81</v>
      </c>
      <c r="G166" s="1758" t="s">
        <v>126</v>
      </c>
      <c r="H166" s="1758" t="s">
        <v>126</v>
      </c>
      <c r="I166" s="1758" t="s">
        <v>126</v>
      </c>
      <c r="J166" s="1758" t="s">
        <v>126</v>
      </c>
      <c r="K166" s="1758" t="s">
        <v>126</v>
      </c>
      <c r="L166" s="1758" t="s">
        <v>781</v>
      </c>
      <c r="M166" s="1758" t="s">
        <v>126</v>
      </c>
      <c r="N166" s="1758" t="s">
        <v>35</v>
      </c>
      <c r="O166" s="1758" t="s">
        <v>781</v>
      </c>
      <c r="P166" s="1758" t="s">
        <v>126</v>
      </c>
      <c r="Q166" s="1758" t="s">
        <v>126</v>
      </c>
      <c r="R166" s="530" t="s">
        <v>126</v>
      </c>
      <c r="S166" s="542" t="s">
        <v>126</v>
      </c>
      <c r="T166" s="530" t="s">
        <v>126</v>
      </c>
      <c r="U166" s="1783" t="s">
        <v>59</v>
      </c>
      <c r="V166" s="530" t="s">
        <v>110</v>
      </c>
      <c r="W166" s="1252" t="s">
        <v>71</v>
      </c>
      <c r="X166" s="53"/>
      <c r="Y166" s="53"/>
      <c r="Z166" s="53"/>
      <c r="AA166" s="53"/>
      <c r="AB166" s="53"/>
      <c r="AC166" s="1784"/>
      <c r="AD166" s="1784"/>
    </row>
    <row r="167">
      <c r="A167" s="1758">
        <f t="shared" ref="A167:F167" si="33">A112</f>
        <v>1</v>
      </c>
      <c r="B167" s="1783" t="str">
        <f t="shared" si="33"/>
        <v>EXIM266A</v>
      </c>
      <c r="C167" s="1758">
        <f t="shared" si="33"/>
        <v>403</v>
      </c>
      <c r="D167" s="1785">
        <f t="shared" si="33"/>
        <v>45663</v>
      </c>
      <c r="E167" s="1785">
        <f t="shared" si="33"/>
        <v>46179</v>
      </c>
      <c r="F167" s="1786" t="str">
        <f t="shared" si="33"/>
        <v>THB</v>
      </c>
      <c r="G167" s="1759">
        <f>SUM(J158:J159,J161)-J160</f>
        <v>150000000</v>
      </c>
      <c r="H167" s="1759">
        <f>G167</f>
        <v>150000000</v>
      </c>
      <c r="I167" s="1758">
        <f t="shared" ref="I167:K167" si="34">I112</f>
        <v>0</v>
      </c>
      <c r="J167" s="1759">
        <f t="shared" si="34"/>
        <v>0</v>
      </c>
      <c r="K167" s="1759">
        <f t="shared" si="34"/>
        <v>0</v>
      </c>
      <c r="L167" s="1787">
        <f>((G112 * L112) + (J161 * L161)) / G167</f>
        <v>101.7295024</v>
      </c>
      <c r="M167" s="1788">
        <f>L167%*H167</f>
        <v>152594253.7</v>
      </c>
      <c r="N167" s="1785">
        <f>N112</f>
        <v>45663</v>
      </c>
      <c r="O167" s="1789">
        <f>K161</f>
        <v>101.9</v>
      </c>
      <c r="P167" s="1759">
        <f t="shared" ref="P167:Q167" si="35">M161</f>
        <v>336000</v>
      </c>
      <c r="Q167" s="1788">
        <f t="shared" si="35"/>
        <v>102.236</v>
      </c>
      <c r="R167" s="1790">
        <f>H167*O167%</f>
        <v>152850000</v>
      </c>
      <c r="S167" s="1791"/>
      <c r="T167" s="1790">
        <f>M167-R167</f>
        <v>-255746.3333</v>
      </c>
      <c r="U167" s="1783" t="str">
        <f>U112</f>
        <v>Active</v>
      </c>
      <c r="V167" s="1792">
        <v>45959.0</v>
      </c>
      <c r="W167" s="1760"/>
      <c r="X167" s="53"/>
      <c r="Y167" s="53"/>
      <c r="Z167" s="53"/>
      <c r="AA167" s="53"/>
      <c r="AB167" s="53"/>
      <c r="AC167" s="1784"/>
      <c r="AD167" s="1784"/>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row>
    <row r="170">
      <c r="A170" s="1436" t="s">
        <v>2233</v>
      </c>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row>
    <row r="171">
      <c r="A171" s="60" t="s">
        <v>2260</v>
      </c>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row>
    <row r="172">
      <c r="A172" s="60" t="s">
        <v>2261</v>
      </c>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row>
    <row r="173">
      <c r="A173" s="60"/>
      <c r="B173" s="60"/>
      <c r="C173" s="60"/>
      <c r="D173" s="1735"/>
      <c r="E173" s="1735"/>
      <c r="F173" s="60"/>
      <c r="G173" s="574"/>
      <c r="H173" s="574"/>
      <c r="I173" s="574"/>
      <c r="J173" s="60"/>
      <c r="K173" s="60"/>
      <c r="L173" s="574"/>
      <c r="M173" s="1746"/>
      <c r="N173" s="1392"/>
      <c r="O173" s="1735"/>
      <c r="P173" s="60"/>
      <c r="Q173" s="574"/>
      <c r="R173" s="60"/>
      <c r="S173" s="1392"/>
      <c r="T173" s="1392"/>
      <c r="U173" s="1392"/>
      <c r="V173" s="60"/>
      <c r="W173" s="1770"/>
      <c r="X173" s="60"/>
      <c r="Y173" s="60"/>
      <c r="Z173" s="60"/>
      <c r="AA173" s="60"/>
      <c r="AB173" s="60"/>
      <c r="AC173" s="60"/>
      <c r="AD173" s="60"/>
    </row>
    <row r="174">
      <c r="A174" s="528" t="s">
        <v>797</v>
      </c>
      <c r="B174" s="528" t="s">
        <v>765</v>
      </c>
      <c r="C174" s="528" t="s">
        <v>802</v>
      </c>
      <c r="D174" s="528" t="s">
        <v>805</v>
      </c>
      <c r="E174" s="528" t="s">
        <v>808</v>
      </c>
      <c r="F174" s="528" t="s">
        <v>810</v>
      </c>
      <c r="G174" s="528" t="s">
        <v>812</v>
      </c>
      <c r="H174" s="528" t="s">
        <v>814</v>
      </c>
      <c r="I174" s="528" t="s">
        <v>816</v>
      </c>
      <c r="J174" s="282"/>
      <c r="K174" s="282"/>
      <c r="L174" s="1393"/>
      <c r="M174" s="1778"/>
      <c r="N174" s="1776"/>
      <c r="O174" s="1777"/>
      <c r="P174" s="282"/>
      <c r="Q174" s="1393"/>
      <c r="R174" s="282"/>
      <c r="S174" s="1776"/>
      <c r="T174" s="1776"/>
      <c r="U174" s="1776"/>
      <c r="V174" s="282"/>
      <c r="W174" s="1781"/>
      <c r="X174" s="282"/>
      <c r="Y174" s="282"/>
      <c r="Z174" s="282"/>
      <c r="AA174" s="282"/>
      <c r="AB174" s="282"/>
      <c r="AC174" s="282"/>
      <c r="AD174" s="282"/>
    </row>
    <row r="175">
      <c r="A175" s="547" t="s">
        <v>453</v>
      </c>
      <c r="B175" s="547" t="s">
        <v>453</v>
      </c>
      <c r="C175" s="550" t="s">
        <v>539</v>
      </c>
      <c r="D175" s="549" t="s">
        <v>781</v>
      </c>
      <c r="E175" s="549" t="s">
        <v>747</v>
      </c>
      <c r="F175" s="549" t="s">
        <v>126</v>
      </c>
      <c r="G175" s="549" t="s">
        <v>126</v>
      </c>
      <c r="H175" s="549" t="s">
        <v>126</v>
      </c>
      <c r="I175" s="1102" t="s">
        <v>35</v>
      </c>
      <c r="J175" s="60"/>
      <c r="K175" s="60"/>
      <c r="L175" s="60"/>
      <c r="M175" s="60"/>
      <c r="N175" s="60"/>
      <c r="O175" s="60"/>
      <c r="P175" s="60"/>
      <c r="Q175" s="60"/>
      <c r="R175" s="60"/>
      <c r="S175" s="60"/>
      <c r="T175" s="60"/>
      <c r="U175" s="60"/>
      <c r="V175" s="60"/>
      <c r="W175" s="60"/>
      <c r="X175" s="60"/>
      <c r="Y175" s="60"/>
      <c r="Z175" s="60"/>
      <c r="AA175" s="60"/>
      <c r="AB175" s="60"/>
      <c r="AC175" s="60"/>
      <c r="AD175" s="60"/>
    </row>
    <row r="176">
      <c r="A176" s="549">
        <v>1.0</v>
      </c>
      <c r="B176" s="549">
        <f>A167</f>
        <v>1</v>
      </c>
      <c r="C176" s="550" t="s">
        <v>804</v>
      </c>
      <c r="D176" s="1793">
        <f>(E176/F176)*100</f>
        <v>101.7295024</v>
      </c>
      <c r="E176" s="1740">
        <f>((G112 * L112%) + (J161 * L161%))</f>
        <v>152594253.7</v>
      </c>
      <c r="F176" s="1740">
        <f>SUM(J158:J159,J161)-J160</f>
        <v>150000000</v>
      </c>
      <c r="G176" s="1740">
        <f t="shared" ref="G176:H176" si="36">G119</f>
        <v>100000000</v>
      </c>
      <c r="H176" s="1754">
        <f t="shared" si="36"/>
        <v>-512562.3333</v>
      </c>
      <c r="I176" s="1744">
        <v>45917.0</v>
      </c>
      <c r="J176" s="60"/>
      <c r="K176" s="60"/>
      <c r="L176" s="60"/>
      <c r="M176" s="60"/>
      <c r="N176" s="60"/>
      <c r="O176" s="60"/>
      <c r="P176" s="60"/>
      <c r="Q176" s="60"/>
      <c r="R176" s="60"/>
      <c r="S176" s="60"/>
      <c r="T176" s="60"/>
      <c r="U176" s="60"/>
      <c r="V176" s="60"/>
      <c r="W176" s="60"/>
      <c r="X176" s="60"/>
      <c r="Y176" s="60"/>
      <c r="Z176" s="60"/>
      <c r="AA176" s="60"/>
      <c r="AB176" s="60"/>
      <c r="AC176" s="60"/>
      <c r="AD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row>
    <row r="179">
      <c r="A179" s="1763" t="s">
        <v>2262</v>
      </c>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row>
    <row r="180">
      <c r="A180" s="60"/>
      <c r="B180" s="60"/>
      <c r="C180" s="60"/>
      <c r="D180" s="60"/>
      <c r="E180" s="60"/>
      <c r="F180" s="1735"/>
      <c r="G180" s="1735"/>
      <c r="H180" s="1735"/>
      <c r="I180" s="1735"/>
      <c r="J180" s="574"/>
      <c r="K180" s="60"/>
      <c r="L180" s="1746"/>
      <c r="M180" s="574"/>
      <c r="N180" s="60"/>
      <c r="O180" s="1735"/>
      <c r="P180" s="1392"/>
      <c r="Q180" s="1392"/>
      <c r="R180" s="1392"/>
      <c r="S180" s="1735"/>
      <c r="T180" s="60"/>
      <c r="U180" s="60"/>
      <c r="V180" s="60"/>
      <c r="W180" s="60"/>
      <c r="X180" s="574"/>
      <c r="Y180" s="60"/>
      <c r="Z180" s="60"/>
      <c r="AA180" s="60"/>
      <c r="AB180" s="60"/>
      <c r="AC180" s="1770"/>
      <c r="AD180" s="1770"/>
    </row>
    <row r="181">
      <c r="A181" s="60" t="s">
        <v>2263</v>
      </c>
      <c r="B181" s="60"/>
      <c r="C181" s="60"/>
      <c r="D181" s="60"/>
      <c r="E181" s="60"/>
      <c r="F181" s="1735"/>
      <c r="G181" s="1735"/>
      <c r="H181" s="1735"/>
      <c r="I181" s="60"/>
      <c r="J181" s="574"/>
      <c r="K181" s="60"/>
      <c r="L181" s="60"/>
      <c r="M181" s="574"/>
      <c r="N181" s="60"/>
      <c r="O181" s="60"/>
      <c r="P181" s="1392"/>
      <c r="Q181" s="1392"/>
      <c r="R181" s="1392"/>
      <c r="S181" s="1735"/>
      <c r="T181" s="60"/>
      <c r="U181" s="60"/>
      <c r="V181" s="60"/>
      <c r="W181" s="60"/>
      <c r="X181" s="574"/>
      <c r="Y181" s="60"/>
      <c r="Z181" s="60"/>
      <c r="AA181" s="60"/>
      <c r="AB181" s="60"/>
      <c r="AC181" s="1770"/>
      <c r="AD181" s="1770"/>
    </row>
    <row r="182">
      <c r="A182" s="60"/>
      <c r="B182" s="60"/>
      <c r="C182" s="60"/>
      <c r="D182" s="60"/>
      <c r="E182" s="60"/>
      <c r="F182" s="1368"/>
      <c r="G182" s="1368"/>
      <c r="H182" s="1735"/>
      <c r="I182" s="60"/>
      <c r="J182" s="574"/>
      <c r="K182" s="60"/>
      <c r="L182" s="60"/>
      <c r="M182" s="574"/>
      <c r="N182" s="60"/>
      <c r="O182" s="60"/>
      <c r="P182" s="60"/>
      <c r="Q182" s="60"/>
      <c r="R182" s="60"/>
      <c r="S182" s="1735"/>
      <c r="T182" s="60"/>
      <c r="U182" s="60"/>
      <c r="V182" s="60"/>
      <c r="W182" s="60"/>
      <c r="X182" s="60"/>
      <c r="Y182" s="60"/>
      <c r="Z182" s="60"/>
      <c r="AA182" s="60"/>
      <c r="AB182" s="60"/>
      <c r="AC182" s="1764"/>
      <c r="AD182" s="1764"/>
    </row>
    <row r="183">
      <c r="A183" s="1436" t="s">
        <v>2264</v>
      </c>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row>
    <row r="184">
      <c r="A184" s="60" t="s">
        <v>2265</v>
      </c>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row>
    <row r="185">
      <c r="A185" s="60" t="s">
        <v>2266</v>
      </c>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row>
    <row r="187">
      <c r="A187" s="528" t="s">
        <v>732</v>
      </c>
      <c r="B187" s="528" t="s">
        <v>514</v>
      </c>
      <c r="C187" s="528" t="s">
        <v>556</v>
      </c>
      <c r="D187" s="528" t="s">
        <v>7</v>
      </c>
      <c r="E187" s="528" t="s">
        <v>668</v>
      </c>
      <c r="F187" s="528" t="s">
        <v>583</v>
      </c>
      <c r="G187" s="528" t="s">
        <v>728</v>
      </c>
      <c r="H187" s="528" t="s">
        <v>525</v>
      </c>
      <c r="I187" s="528" t="s">
        <v>534</v>
      </c>
      <c r="J187" s="1794" t="s">
        <v>675</v>
      </c>
      <c r="K187" s="1794" t="s">
        <v>425</v>
      </c>
      <c r="L187" s="1794" t="s">
        <v>423</v>
      </c>
      <c r="M187" s="1794" t="s">
        <v>426</v>
      </c>
      <c r="N187" s="1794" t="s">
        <v>427</v>
      </c>
      <c r="O187" s="528" t="s">
        <v>749</v>
      </c>
      <c r="P187" s="528" t="s">
        <v>751</v>
      </c>
      <c r="Q187" s="528" t="s">
        <v>753</v>
      </c>
      <c r="R187" s="528" t="s">
        <v>432</v>
      </c>
      <c r="S187" s="528" t="s">
        <v>755</v>
      </c>
      <c r="T187" s="528" t="s">
        <v>551</v>
      </c>
      <c r="U187" s="528" t="s">
        <v>530</v>
      </c>
      <c r="V187" s="528" t="s">
        <v>528</v>
      </c>
      <c r="W187" s="528" t="s">
        <v>532</v>
      </c>
      <c r="X187" s="528" t="s">
        <v>526</v>
      </c>
      <c r="Y187" s="528" t="s">
        <v>533</v>
      </c>
      <c r="Z187" s="528" t="s">
        <v>538</v>
      </c>
      <c r="AA187" s="528" t="s">
        <v>542</v>
      </c>
      <c r="AB187" s="528" t="s">
        <v>548</v>
      </c>
      <c r="AC187" s="528" t="s">
        <v>761</v>
      </c>
      <c r="AD187" s="528" t="s">
        <v>763</v>
      </c>
    </row>
    <row r="188">
      <c r="A188" s="1324" t="s">
        <v>453</v>
      </c>
      <c r="B188" s="531" t="s">
        <v>28</v>
      </c>
      <c r="C188" s="1324" t="s">
        <v>453</v>
      </c>
      <c r="D188" s="1324" t="s">
        <v>453</v>
      </c>
      <c r="E188" s="531" t="s">
        <v>28</v>
      </c>
      <c r="F188" s="1324" t="s">
        <v>35</v>
      </c>
      <c r="G188" s="1102" t="s">
        <v>35</v>
      </c>
      <c r="H188" s="1102" t="s">
        <v>35</v>
      </c>
      <c r="I188" s="531" t="s">
        <v>81</v>
      </c>
      <c r="J188" s="1102" t="s">
        <v>126</v>
      </c>
      <c r="K188" s="1102" t="s">
        <v>179</v>
      </c>
      <c r="L188" s="1102" t="s">
        <v>179</v>
      </c>
      <c r="M188" s="1102" t="s">
        <v>126</v>
      </c>
      <c r="N188" s="1102" t="s">
        <v>126</v>
      </c>
      <c r="O188" s="531" t="s">
        <v>28</v>
      </c>
      <c r="P188" s="1102" t="s">
        <v>126</v>
      </c>
      <c r="Q188" s="1102" t="s">
        <v>126</v>
      </c>
      <c r="R188" s="1102" t="s">
        <v>126</v>
      </c>
      <c r="S188" s="1102" t="s">
        <v>35</v>
      </c>
      <c r="T188" s="531" t="s">
        <v>28</v>
      </c>
      <c r="U188" s="531" t="s">
        <v>59</v>
      </c>
      <c r="V188" s="531" t="s">
        <v>71</v>
      </c>
      <c r="W188" s="531" t="s">
        <v>59</v>
      </c>
      <c r="X188" s="1102" t="s">
        <v>71</v>
      </c>
      <c r="Y188" s="531" t="s">
        <v>59</v>
      </c>
      <c r="Z188" s="531" t="s">
        <v>539</v>
      </c>
      <c r="AA188" s="531" t="s">
        <v>539</v>
      </c>
      <c r="AB188" s="531" t="s">
        <v>59</v>
      </c>
      <c r="AC188" s="1102" t="s">
        <v>110</v>
      </c>
      <c r="AD188" s="1102" t="s">
        <v>35</v>
      </c>
    </row>
    <row r="189">
      <c r="A189" s="1102">
        <f t="shared" ref="A189:AB189" si="37">A158</f>
        <v>90001</v>
      </c>
      <c r="B189" s="531" t="str">
        <f t="shared" si="37"/>
        <v>EXIM266A</v>
      </c>
      <c r="C189" s="1102">
        <f t="shared" si="37"/>
        <v>403</v>
      </c>
      <c r="D189" s="1744">
        <f t="shared" si="37"/>
        <v>101</v>
      </c>
      <c r="E189" s="1749" t="str">
        <f t="shared" si="37"/>
        <v>Buy</v>
      </c>
      <c r="F189" s="1744">
        <f t="shared" si="37"/>
        <v>45659</v>
      </c>
      <c r="G189" s="1744">
        <f t="shared" si="37"/>
        <v>45663</v>
      </c>
      <c r="H189" s="1744">
        <f t="shared" si="37"/>
        <v>46179</v>
      </c>
      <c r="I189" s="1749" t="str">
        <f t="shared" si="37"/>
        <v>THB</v>
      </c>
      <c r="J189" s="1222">
        <f t="shared" si="37"/>
        <v>100000000</v>
      </c>
      <c r="K189" s="1102">
        <f t="shared" si="37"/>
        <v>102.15</v>
      </c>
      <c r="L189" s="1765">
        <f t="shared" si="37"/>
        <v>100.832761</v>
      </c>
      <c r="M189" s="1222">
        <f t="shared" si="37"/>
        <v>445479</v>
      </c>
      <c r="N189" s="1755">
        <f t="shared" si="37"/>
        <v>102.92</v>
      </c>
      <c r="O189" s="1749" t="str">
        <f t="shared" si="37"/>
        <v>FVOCI</v>
      </c>
      <c r="P189" s="1755">
        <f t="shared" si="37"/>
        <v>100832761</v>
      </c>
      <c r="Q189" s="1755">
        <f t="shared" si="37"/>
        <v>102150000</v>
      </c>
      <c r="R189" s="1755">
        <f t="shared" si="37"/>
        <v>102920000</v>
      </c>
      <c r="S189" s="1744">
        <f t="shared" si="37"/>
        <v>45632</v>
      </c>
      <c r="T189" s="531" t="str">
        <f t="shared" si="37"/>
        <v>Fixed</v>
      </c>
      <c r="U189" s="1795" t="str">
        <f t="shared" si="37"/>
        <v> </v>
      </c>
      <c r="V189" s="531">
        <f t="shared" si="37"/>
        <v>0</v>
      </c>
      <c r="W189" s="1796" t="str">
        <f t="shared" si="37"/>
        <v>Semi-annual</v>
      </c>
      <c r="X189" s="1222">
        <f t="shared" si="37"/>
        <v>2.71</v>
      </c>
      <c r="Y189" s="531" t="str">
        <f t="shared" si="37"/>
        <v>30/360</v>
      </c>
      <c r="Z189" s="531" t="str">
        <f t="shared" si="37"/>
        <v>AAA</v>
      </c>
      <c r="AA189" s="531" t="str">
        <f t="shared" si="37"/>
        <v>AAA(tha)</v>
      </c>
      <c r="AB189" s="531" t="str">
        <f t="shared" si="37"/>
        <v>Active</v>
      </c>
      <c r="AC189" s="1766">
        <v>45930.0</v>
      </c>
      <c r="AD189" s="1365">
        <v>45930.0</v>
      </c>
    </row>
    <row r="190">
      <c r="A190" s="1102">
        <f t="shared" ref="A190:AB190" si="38">A159</f>
        <v>90002</v>
      </c>
      <c r="B190" s="531" t="str">
        <f t="shared" si="38"/>
        <v>EXIM266A</v>
      </c>
      <c r="C190" s="1102">
        <f t="shared" si="38"/>
        <v>403</v>
      </c>
      <c r="D190" s="1102">
        <f t="shared" si="38"/>
        <v>101</v>
      </c>
      <c r="E190" s="531" t="str">
        <f t="shared" si="38"/>
        <v>Buy</v>
      </c>
      <c r="F190" s="1744">
        <f t="shared" si="38"/>
        <v>45726</v>
      </c>
      <c r="G190" s="1744">
        <f t="shared" si="38"/>
        <v>45728</v>
      </c>
      <c r="H190" s="1744">
        <f t="shared" si="38"/>
        <v>46179</v>
      </c>
      <c r="I190" s="1749" t="str">
        <f t="shared" si="38"/>
        <v>THB</v>
      </c>
      <c r="J190" s="1222">
        <f t="shared" si="38"/>
        <v>50000000</v>
      </c>
      <c r="K190" s="1102">
        <f t="shared" si="38"/>
        <v>102.15</v>
      </c>
      <c r="L190" s="1765">
        <f t="shared" si="38"/>
        <v>102.2</v>
      </c>
      <c r="M190" s="1222">
        <f t="shared" si="38"/>
        <v>370000</v>
      </c>
      <c r="N190" s="1102">
        <f t="shared" si="38"/>
        <v>102.92</v>
      </c>
      <c r="O190" s="1749" t="str">
        <f t="shared" si="38"/>
        <v>FVOCI</v>
      </c>
      <c r="P190" s="1755">
        <f t="shared" si="38"/>
        <v>51100000</v>
      </c>
      <c r="Q190" s="1755">
        <f t="shared" si="38"/>
        <v>51075000</v>
      </c>
      <c r="R190" s="1755">
        <f t="shared" si="38"/>
        <v>51460000</v>
      </c>
      <c r="S190" s="1744">
        <f t="shared" si="38"/>
        <v>45632</v>
      </c>
      <c r="T190" s="531" t="str">
        <f t="shared" si="38"/>
        <v>Fixed</v>
      </c>
      <c r="U190" s="531" t="str">
        <f t="shared" si="38"/>
        <v> </v>
      </c>
      <c r="V190" s="531">
        <f t="shared" si="38"/>
        <v>0</v>
      </c>
      <c r="W190" s="531" t="str">
        <f t="shared" si="38"/>
        <v>Semi-annual</v>
      </c>
      <c r="X190" s="1222">
        <f t="shared" si="38"/>
        <v>2.71</v>
      </c>
      <c r="Y190" s="531" t="str">
        <f t="shared" si="38"/>
        <v>30/360</v>
      </c>
      <c r="Z190" s="531" t="str">
        <f t="shared" si="38"/>
        <v>AAA</v>
      </c>
      <c r="AA190" s="531" t="str">
        <f t="shared" si="38"/>
        <v>AAA(tha)</v>
      </c>
      <c r="AB190" s="531" t="str">
        <f t="shared" si="38"/>
        <v>Active</v>
      </c>
      <c r="AC190" s="1766">
        <v>45930.0</v>
      </c>
      <c r="AD190" s="1365">
        <v>45930.0</v>
      </c>
    </row>
    <row r="191">
      <c r="A191" s="1102">
        <f t="shared" ref="A191:AB191" si="39">A160</f>
        <v>90003</v>
      </c>
      <c r="B191" s="531" t="str">
        <f t="shared" si="39"/>
        <v>EXIM266A</v>
      </c>
      <c r="C191" s="1102">
        <f t="shared" si="39"/>
        <v>403</v>
      </c>
      <c r="D191" s="1102">
        <f t="shared" si="39"/>
        <v>101</v>
      </c>
      <c r="E191" s="531" t="str">
        <f t="shared" si="39"/>
        <v>Sell</v>
      </c>
      <c r="F191" s="1744">
        <f t="shared" si="39"/>
        <v>45915</v>
      </c>
      <c r="G191" s="1744">
        <f t="shared" si="39"/>
        <v>45917</v>
      </c>
      <c r="H191" s="1744">
        <f t="shared" si="39"/>
        <v>46179</v>
      </c>
      <c r="I191" s="1749" t="str">
        <f t="shared" si="39"/>
        <v>THB</v>
      </c>
      <c r="J191" s="1222">
        <f t="shared" si="39"/>
        <v>100000000</v>
      </c>
      <c r="K191" s="1102">
        <f t="shared" si="39"/>
        <v>100.775945</v>
      </c>
      <c r="L191" s="1765">
        <f t="shared" si="39"/>
        <v>100.775945</v>
      </c>
      <c r="M191" s="1222">
        <f t="shared" si="39"/>
        <v>757315</v>
      </c>
      <c r="N191" s="1102">
        <f t="shared" si="39"/>
        <v>101.53326</v>
      </c>
      <c r="O191" s="1749" t="str">
        <f t="shared" si="39"/>
        <v>FVOCI</v>
      </c>
      <c r="P191" s="1755">
        <f t="shared" si="39"/>
        <v>101288507.3</v>
      </c>
      <c r="Q191" s="1755">
        <f t="shared" si="39"/>
        <v>100775945</v>
      </c>
      <c r="R191" s="1755">
        <f t="shared" si="39"/>
        <v>101533260</v>
      </c>
      <c r="S191" s="1744">
        <f t="shared" si="39"/>
        <v>45814</v>
      </c>
      <c r="T191" s="531" t="str">
        <f t="shared" si="39"/>
        <v>Fixed</v>
      </c>
      <c r="U191" s="531" t="str">
        <f t="shared" si="39"/>
        <v> </v>
      </c>
      <c r="V191" s="531">
        <f t="shared" si="39"/>
        <v>0</v>
      </c>
      <c r="W191" s="531" t="str">
        <f t="shared" si="39"/>
        <v>Semi-annual</v>
      </c>
      <c r="X191" s="1222">
        <f t="shared" si="39"/>
        <v>2.71</v>
      </c>
      <c r="Y191" s="531" t="str">
        <f t="shared" si="39"/>
        <v>30/360</v>
      </c>
      <c r="Z191" s="531" t="str">
        <f t="shared" si="39"/>
        <v/>
      </c>
      <c r="AA191" s="531" t="str">
        <f t="shared" si="39"/>
        <v>AAA(tha)</v>
      </c>
      <c r="AB191" s="531" t="str">
        <f t="shared" si="39"/>
        <v>Active</v>
      </c>
      <c r="AC191" s="1766">
        <v>45930.0</v>
      </c>
      <c r="AD191" s="1365">
        <v>45930.0</v>
      </c>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row>
    <row r="193">
      <c r="A193" s="1436" t="s">
        <v>2267</v>
      </c>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row>
    <row r="194">
      <c r="A194" s="60" t="s">
        <v>2268</v>
      </c>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row>
    <row r="196">
      <c r="A196" s="528" t="s">
        <v>765</v>
      </c>
      <c r="B196" s="528" t="s">
        <v>514</v>
      </c>
      <c r="C196" s="528" t="s">
        <v>556</v>
      </c>
      <c r="D196" s="528" t="s">
        <v>769</v>
      </c>
      <c r="E196" s="528" t="s">
        <v>525</v>
      </c>
      <c r="F196" s="528" t="s">
        <v>534</v>
      </c>
      <c r="G196" s="518" t="s">
        <v>675</v>
      </c>
      <c r="H196" s="528" t="s">
        <v>773</v>
      </c>
      <c r="I196" s="528" t="s">
        <v>775</v>
      </c>
      <c r="J196" s="528" t="s">
        <v>777</v>
      </c>
      <c r="K196" s="528" t="s">
        <v>779</v>
      </c>
      <c r="L196" s="528" t="s">
        <v>431</v>
      </c>
      <c r="M196" s="528" t="s">
        <v>751</v>
      </c>
      <c r="N196" s="528" t="s">
        <v>763</v>
      </c>
      <c r="O196" s="528" t="s">
        <v>425</v>
      </c>
      <c r="P196" s="528" t="s">
        <v>426</v>
      </c>
      <c r="Q196" s="528" t="s">
        <v>427</v>
      </c>
      <c r="R196" s="528" t="s">
        <v>432</v>
      </c>
      <c r="S196" s="528" t="s">
        <v>787</v>
      </c>
      <c r="T196" s="528" t="s">
        <v>789</v>
      </c>
      <c r="U196" s="528" t="s">
        <v>548</v>
      </c>
      <c r="V196" s="528" t="s">
        <v>761</v>
      </c>
      <c r="W196" s="528" t="s">
        <v>793</v>
      </c>
      <c r="X196" s="282"/>
      <c r="Y196" s="282"/>
      <c r="Z196" s="282"/>
      <c r="AA196" s="282"/>
      <c r="AB196" s="282"/>
      <c r="AC196" s="282"/>
      <c r="AD196" s="282"/>
    </row>
    <row r="197">
      <c r="A197" s="1324" t="s">
        <v>453</v>
      </c>
      <c r="B197" s="531" t="s">
        <v>28</v>
      </c>
      <c r="C197" s="1324" t="s">
        <v>453</v>
      </c>
      <c r="D197" s="1102" t="s">
        <v>35</v>
      </c>
      <c r="E197" s="1102" t="s">
        <v>35</v>
      </c>
      <c r="F197" s="531" t="s">
        <v>81</v>
      </c>
      <c r="G197" s="530" t="s">
        <v>126</v>
      </c>
      <c r="H197" s="1102" t="s">
        <v>126</v>
      </c>
      <c r="I197" s="1102" t="s">
        <v>126</v>
      </c>
      <c r="J197" s="1102" t="s">
        <v>126</v>
      </c>
      <c r="K197" s="1102" t="s">
        <v>126</v>
      </c>
      <c r="L197" s="1102" t="s">
        <v>781</v>
      </c>
      <c r="M197" s="1102" t="s">
        <v>126</v>
      </c>
      <c r="N197" s="1102" t="s">
        <v>35</v>
      </c>
      <c r="O197" s="1102" t="s">
        <v>781</v>
      </c>
      <c r="P197" s="1102" t="s">
        <v>126</v>
      </c>
      <c r="Q197" s="1102" t="s">
        <v>126</v>
      </c>
      <c r="R197" s="1102" t="s">
        <v>126</v>
      </c>
      <c r="S197" s="1102" t="s">
        <v>126</v>
      </c>
      <c r="T197" s="1102" t="s">
        <v>126</v>
      </c>
      <c r="U197" s="531" t="s">
        <v>59</v>
      </c>
      <c r="V197" s="1102" t="s">
        <v>110</v>
      </c>
      <c r="W197" s="1252" t="s">
        <v>71</v>
      </c>
      <c r="X197" s="60"/>
      <c r="Y197" s="60"/>
      <c r="Z197" s="60"/>
      <c r="AA197" s="60"/>
      <c r="AB197" s="60"/>
      <c r="AC197" s="60"/>
      <c r="AD197" s="60"/>
    </row>
    <row r="198">
      <c r="A198" s="1102">
        <f t="shared" ref="A198:L198" si="40">A112</f>
        <v>1</v>
      </c>
      <c r="B198" s="531" t="str">
        <f t="shared" si="40"/>
        <v>EXIM266A</v>
      </c>
      <c r="C198" s="1102">
        <f t="shared" si="40"/>
        <v>403</v>
      </c>
      <c r="D198" s="1744">
        <f t="shared" si="40"/>
        <v>45663</v>
      </c>
      <c r="E198" s="1744">
        <f t="shared" si="40"/>
        <v>46179</v>
      </c>
      <c r="F198" s="531" t="str">
        <f t="shared" si="40"/>
        <v>THB</v>
      </c>
      <c r="G198" s="560">
        <f t="shared" si="40"/>
        <v>50000000</v>
      </c>
      <c r="H198" s="1222">
        <f t="shared" si="40"/>
        <v>50000000</v>
      </c>
      <c r="I198" s="1102">
        <f t="shared" si="40"/>
        <v>0</v>
      </c>
      <c r="J198" s="1102">
        <f t="shared" si="40"/>
        <v>0</v>
      </c>
      <c r="K198" s="1222">
        <f t="shared" si="40"/>
        <v>0</v>
      </c>
      <c r="L198" s="1765">
        <f t="shared" si="40"/>
        <v>101.2885073</v>
      </c>
      <c r="M198" s="1788">
        <f>L198%*H198</f>
        <v>50644253.67</v>
      </c>
      <c r="N198" s="1744">
        <f>DATE(2025,9,30)</f>
        <v>45930</v>
      </c>
      <c r="O198" s="1102">
        <v>101.3</v>
      </c>
      <c r="P198" s="1222">
        <v>429083.0</v>
      </c>
      <c r="Q198" s="1102">
        <v>101.85</v>
      </c>
      <c r="R198" s="1755">
        <f t="shared" ref="R198:U198" si="41">R112</f>
        <v>50766630</v>
      </c>
      <c r="S198" s="1755">
        <f t="shared" si="41"/>
        <v>-512562.3333</v>
      </c>
      <c r="T198" s="1755">
        <f t="shared" si="41"/>
        <v>-122376.3333</v>
      </c>
      <c r="U198" s="531" t="str">
        <f t="shared" si="41"/>
        <v>Active</v>
      </c>
      <c r="V198" s="1797">
        <f>DATE(2025,9,30)</f>
        <v>45930</v>
      </c>
      <c r="W198" s="1760">
        <v>1.563666</v>
      </c>
      <c r="X198" s="60"/>
      <c r="Y198" s="60"/>
      <c r="Z198" s="60"/>
      <c r="AA198" s="60"/>
      <c r="AB198" s="60"/>
      <c r="AC198" s="60"/>
      <c r="AD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row>
    <row r="201">
      <c r="A201" s="1436" t="s">
        <v>2269</v>
      </c>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row>
    <row r="202">
      <c r="A202" s="60" t="s">
        <v>2270</v>
      </c>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row>
    <row r="203">
      <c r="A203" s="60" t="s">
        <v>2271</v>
      </c>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row>
    <row r="204">
      <c r="A204" s="60" t="s">
        <v>2272</v>
      </c>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row>
    <row r="205">
      <c r="A205" s="60" t="s">
        <v>2273</v>
      </c>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row>
    <row r="207">
      <c r="A207" s="528" t="s">
        <v>732</v>
      </c>
      <c r="B207" s="528" t="s">
        <v>514</v>
      </c>
      <c r="C207" s="528" t="s">
        <v>556</v>
      </c>
      <c r="D207" s="528" t="s">
        <v>7</v>
      </c>
      <c r="E207" s="528" t="s">
        <v>668</v>
      </c>
      <c r="F207" s="528" t="s">
        <v>583</v>
      </c>
      <c r="G207" s="528" t="s">
        <v>728</v>
      </c>
      <c r="H207" s="528" t="s">
        <v>525</v>
      </c>
      <c r="I207" s="528" t="s">
        <v>534</v>
      </c>
      <c r="J207" s="528" t="s">
        <v>675</v>
      </c>
      <c r="K207" s="528" t="s">
        <v>425</v>
      </c>
      <c r="L207" s="528" t="s">
        <v>423</v>
      </c>
      <c r="M207" s="528" t="s">
        <v>426</v>
      </c>
      <c r="N207" s="528" t="s">
        <v>427</v>
      </c>
      <c r="O207" s="528" t="s">
        <v>749</v>
      </c>
      <c r="P207" s="528" t="s">
        <v>751</v>
      </c>
      <c r="Q207" s="528" t="s">
        <v>753</v>
      </c>
      <c r="R207" s="528" t="s">
        <v>432</v>
      </c>
      <c r="S207" s="528" t="s">
        <v>755</v>
      </c>
      <c r="T207" s="528" t="s">
        <v>551</v>
      </c>
      <c r="U207" s="528" t="s">
        <v>530</v>
      </c>
      <c r="V207" s="528" t="s">
        <v>528</v>
      </c>
      <c r="W207" s="528" t="s">
        <v>532</v>
      </c>
      <c r="X207" s="528" t="s">
        <v>526</v>
      </c>
      <c r="Y207" s="528" t="s">
        <v>533</v>
      </c>
      <c r="Z207" s="528" t="s">
        <v>538</v>
      </c>
      <c r="AA207" s="528" t="s">
        <v>542</v>
      </c>
      <c r="AB207" s="528" t="s">
        <v>548</v>
      </c>
      <c r="AC207" s="528" t="s">
        <v>761</v>
      </c>
      <c r="AD207" s="528" t="s">
        <v>763</v>
      </c>
    </row>
    <row r="208">
      <c r="A208" s="1324" t="s">
        <v>453</v>
      </c>
      <c r="B208" s="531" t="s">
        <v>28</v>
      </c>
      <c r="C208" s="1324" t="s">
        <v>453</v>
      </c>
      <c r="D208" s="1324" t="s">
        <v>453</v>
      </c>
      <c r="E208" s="531" t="s">
        <v>28</v>
      </c>
      <c r="F208" s="1324" t="s">
        <v>35</v>
      </c>
      <c r="G208" s="1102" t="s">
        <v>35</v>
      </c>
      <c r="H208" s="1102" t="s">
        <v>35</v>
      </c>
      <c r="I208" s="531" t="s">
        <v>81</v>
      </c>
      <c r="J208" s="1102" t="s">
        <v>126</v>
      </c>
      <c r="K208" s="1102" t="s">
        <v>179</v>
      </c>
      <c r="L208" s="1102" t="s">
        <v>179</v>
      </c>
      <c r="M208" s="1102" t="s">
        <v>126</v>
      </c>
      <c r="N208" s="1102" t="s">
        <v>126</v>
      </c>
      <c r="O208" s="531" t="s">
        <v>28</v>
      </c>
      <c r="P208" s="1102" t="s">
        <v>126</v>
      </c>
      <c r="Q208" s="1102" t="s">
        <v>126</v>
      </c>
      <c r="R208" s="1102" t="s">
        <v>126</v>
      </c>
      <c r="S208" s="1102" t="s">
        <v>35</v>
      </c>
      <c r="T208" s="531" t="s">
        <v>28</v>
      </c>
      <c r="U208" s="531" t="s">
        <v>59</v>
      </c>
      <c r="V208" s="531" t="s">
        <v>71</v>
      </c>
      <c r="W208" s="531" t="s">
        <v>59</v>
      </c>
      <c r="X208" s="1102" t="s">
        <v>71</v>
      </c>
      <c r="Y208" s="531" t="s">
        <v>59</v>
      </c>
      <c r="Z208" s="531" t="s">
        <v>539</v>
      </c>
      <c r="AA208" s="531" t="s">
        <v>539</v>
      </c>
      <c r="AB208" s="531" t="s">
        <v>59</v>
      </c>
      <c r="AC208" s="1102" t="s">
        <v>110</v>
      </c>
      <c r="AD208" s="1102" t="s">
        <v>35</v>
      </c>
    </row>
    <row r="209">
      <c r="A209" s="1102">
        <f t="shared" ref="A209:AB209" si="42">A158</f>
        <v>90001</v>
      </c>
      <c r="B209" s="531" t="str">
        <f t="shared" si="42"/>
        <v>EXIM266A</v>
      </c>
      <c r="C209" s="1102">
        <f t="shared" si="42"/>
        <v>403</v>
      </c>
      <c r="D209" s="1222">
        <f t="shared" si="42"/>
        <v>101</v>
      </c>
      <c r="E209" s="1223" t="str">
        <f t="shared" si="42"/>
        <v>Buy</v>
      </c>
      <c r="F209" s="1744">
        <f t="shared" si="42"/>
        <v>45659</v>
      </c>
      <c r="G209" s="1744">
        <f t="shared" si="42"/>
        <v>45663</v>
      </c>
      <c r="H209" s="1744">
        <f t="shared" si="42"/>
        <v>46179</v>
      </c>
      <c r="I209" s="1749" t="str">
        <f t="shared" si="42"/>
        <v>THB</v>
      </c>
      <c r="J209" s="1222">
        <f t="shared" si="42"/>
        <v>100000000</v>
      </c>
      <c r="K209" s="1102">
        <f t="shared" si="42"/>
        <v>102.15</v>
      </c>
      <c r="L209" s="1765">
        <f t="shared" si="42"/>
        <v>100.832761</v>
      </c>
      <c r="M209" s="1222">
        <f t="shared" si="42"/>
        <v>445479</v>
      </c>
      <c r="N209" s="1102">
        <f t="shared" si="42"/>
        <v>102.92</v>
      </c>
      <c r="O209" s="1749" t="str">
        <f t="shared" si="42"/>
        <v>FVOCI</v>
      </c>
      <c r="P209" s="1755">
        <f t="shared" si="42"/>
        <v>100832761</v>
      </c>
      <c r="Q209" s="1755">
        <f t="shared" si="42"/>
        <v>102150000</v>
      </c>
      <c r="R209" s="1755">
        <f t="shared" si="42"/>
        <v>102920000</v>
      </c>
      <c r="S209" s="1744">
        <f t="shared" si="42"/>
        <v>45632</v>
      </c>
      <c r="T209" s="531" t="str">
        <f t="shared" si="42"/>
        <v>Fixed</v>
      </c>
      <c r="U209" s="531" t="str">
        <f t="shared" si="42"/>
        <v> </v>
      </c>
      <c r="V209" s="531">
        <f t="shared" si="42"/>
        <v>0</v>
      </c>
      <c r="W209" s="531" t="str">
        <f t="shared" si="42"/>
        <v>Semi-annual</v>
      </c>
      <c r="X209" s="1222">
        <f t="shared" si="42"/>
        <v>2.71</v>
      </c>
      <c r="Y209" s="531" t="str">
        <f t="shared" si="42"/>
        <v>30/360</v>
      </c>
      <c r="Z209" s="531" t="str">
        <f t="shared" si="42"/>
        <v>AAA</v>
      </c>
      <c r="AA209" s="531" t="str">
        <f t="shared" si="42"/>
        <v>AAA(tha)</v>
      </c>
      <c r="AB209" s="531" t="str">
        <f t="shared" si="42"/>
        <v>Active</v>
      </c>
      <c r="AC209" s="1766">
        <v>45961.0</v>
      </c>
      <c r="AD209" s="1365">
        <v>45961.0</v>
      </c>
    </row>
    <row r="210">
      <c r="A210" s="1102">
        <f t="shared" ref="A210:AB210" si="43">A159</f>
        <v>90002</v>
      </c>
      <c r="B210" s="531" t="str">
        <f t="shared" si="43"/>
        <v>EXIM266A</v>
      </c>
      <c r="C210" s="1102">
        <f t="shared" si="43"/>
        <v>403</v>
      </c>
      <c r="D210" s="1102">
        <f t="shared" si="43"/>
        <v>101</v>
      </c>
      <c r="E210" s="531" t="str">
        <f t="shared" si="43"/>
        <v>Buy</v>
      </c>
      <c r="F210" s="1744">
        <f t="shared" si="43"/>
        <v>45726</v>
      </c>
      <c r="G210" s="1744">
        <f t="shared" si="43"/>
        <v>45728</v>
      </c>
      <c r="H210" s="1744">
        <f t="shared" si="43"/>
        <v>46179</v>
      </c>
      <c r="I210" s="1749" t="str">
        <f t="shared" si="43"/>
        <v>THB</v>
      </c>
      <c r="J210" s="1222">
        <f t="shared" si="43"/>
        <v>50000000</v>
      </c>
      <c r="K210" s="1102">
        <f t="shared" si="43"/>
        <v>102.15</v>
      </c>
      <c r="L210" s="1765">
        <f t="shared" si="43"/>
        <v>102.2</v>
      </c>
      <c r="M210" s="1222">
        <f t="shared" si="43"/>
        <v>370000</v>
      </c>
      <c r="N210" s="1102">
        <f t="shared" si="43"/>
        <v>102.92</v>
      </c>
      <c r="O210" s="1749" t="str">
        <f t="shared" si="43"/>
        <v>FVOCI</v>
      </c>
      <c r="P210" s="1755">
        <f t="shared" si="43"/>
        <v>51100000</v>
      </c>
      <c r="Q210" s="1755">
        <f t="shared" si="43"/>
        <v>51075000</v>
      </c>
      <c r="R210" s="1755">
        <f t="shared" si="43"/>
        <v>51460000</v>
      </c>
      <c r="S210" s="1744">
        <f t="shared" si="43"/>
        <v>45632</v>
      </c>
      <c r="T210" s="531" t="str">
        <f t="shared" si="43"/>
        <v>Fixed</v>
      </c>
      <c r="U210" s="531" t="str">
        <f t="shared" si="43"/>
        <v> </v>
      </c>
      <c r="V210" s="531">
        <f t="shared" si="43"/>
        <v>0</v>
      </c>
      <c r="W210" s="531" t="str">
        <f t="shared" si="43"/>
        <v>Semi-annual</v>
      </c>
      <c r="X210" s="1222">
        <f t="shared" si="43"/>
        <v>2.71</v>
      </c>
      <c r="Y210" s="531" t="str">
        <f t="shared" si="43"/>
        <v>30/360</v>
      </c>
      <c r="Z210" s="531" t="str">
        <f t="shared" si="43"/>
        <v>AAA</v>
      </c>
      <c r="AA210" s="531" t="str">
        <f t="shared" si="43"/>
        <v>AAA(tha)</v>
      </c>
      <c r="AB210" s="531" t="str">
        <f t="shared" si="43"/>
        <v>Active</v>
      </c>
      <c r="AC210" s="1766">
        <v>45961.0</v>
      </c>
      <c r="AD210" s="1365">
        <v>45961.0</v>
      </c>
    </row>
    <row r="211">
      <c r="A211" s="1102">
        <f t="shared" ref="A211:AB211" si="44">A160</f>
        <v>90003</v>
      </c>
      <c r="B211" s="531" t="str">
        <f t="shared" si="44"/>
        <v>EXIM266A</v>
      </c>
      <c r="C211" s="1102">
        <f t="shared" si="44"/>
        <v>403</v>
      </c>
      <c r="D211" s="1102">
        <f t="shared" si="44"/>
        <v>101</v>
      </c>
      <c r="E211" s="531" t="str">
        <f t="shared" si="44"/>
        <v>Sell</v>
      </c>
      <c r="F211" s="1744">
        <f t="shared" si="44"/>
        <v>45915</v>
      </c>
      <c r="G211" s="1744">
        <f t="shared" si="44"/>
        <v>45917</v>
      </c>
      <c r="H211" s="1744">
        <f t="shared" si="44"/>
        <v>46179</v>
      </c>
      <c r="I211" s="1749" t="str">
        <f t="shared" si="44"/>
        <v>THB</v>
      </c>
      <c r="J211" s="1222">
        <f t="shared" si="44"/>
        <v>100000000</v>
      </c>
      <c r="K211" s="1102">
        <f t="shared" si="44"/>
        <v>100.775945</v>
      </c>
      <c r="L211" s="1765">
        <f t="shared" si="44"/>
        <v>100.775945</v>
      </c>
      <c r="M211" s="1222">
        <f t="shared" si="44"/>
        <v>757315</v>
      </c>
      <c r="N211" s="1102">
        <f t="shared" si="44"/>
        <v>101.53326</v>
      </c>
      <c r="O211" s="1749" t="str">
        <f t="shared" si="44"/>
        <v>FVOCI</v>
      </c>
      <c r="P211" s="1755">
        <f t="shared" si="44"/>
        <v>101288507.3</v>
      </c>
      <c r="Q211" s="1755">
        <f t="shared" si="44"/>
        <v>100775945</v>
      </c>
      <c r="R211" s="1755">
        <f t="shared" si="44"/>
        <v>101533260</v>
      </c>
      <c r="S211" s="1744">
        <f t="shared" si="44"/>
        <v>45814</v>
      </c>
      <c r="T211" s="531" t="str">
        <f t="shared" si="44"/>
        <v>Fixed</v>
      </c>
      <c r="U211" s="531" t="str">
        <f t="shared" si="44"/>
        <v> </v>
      </c>
      <c r="V211" s="531">
        <f t="shared" si="44"/>
        <v>0</v>
      </c>
      <c r="W211" s="531" t="str">
        <f t="shared" si="44"/>
        <v>Semi-annual</v>
      </c>
      <c r="X211" s="1222">
        <f t="shared" si="44"/>
        <v>2.71</v>
      </c>
      <c r="Y211" s="531" t="str">
        <f t="shared" si="44"/>
        <v>30/360</v>
      </c>
      <c r="Z211" s="531" t="str">
        <f t="shared" si="44"/>
        <v/>
      </c>
      <c r="AA211" s="531" t="str">
        <f t="shared" si="44"/>
        <v>AAA(tha)</v>
      </c>
      <c r="AB211" s="531" t="str">
        <f t="shared" si="44"/>
        <v>Active</v>
      </c>
      <c r="AC211" s="1766">
        <v>45961.0</v>
      </c>
      <c r="AD211" s="1365">
        <v>45961.0</v>
      </c>
    </row>
    <row r="212">
      <c r="A212" s="1102">
        <f t="shared" ref="A212:AB212" si="45">A161</f>
        <v>90010</v>
      </c>
      <c r="B212" s="531" t="str">
        <f t="shared" si="45"/>
        <v>EXIM266A</v>
      </c>
      <c r="C212" s="1102">
        <f t="shared" si="45"/>
        <v>403</v>
      </c>
      <c r="D212" s="1102">
        <f t="shared" si="45"/>
        <v>101</v>
      </c>
      <c r="E212" s="531" t="str">
        <f t="shared" si="45"/>
        <v>Buy</v>
      </c>
      <c r="F212" s="1744">
        <f t="shared" si="45"/>
        <v>45955</v>
      </c>
      <c r="G212" s="1744">
        <f t="shared" si="45"/>
        <v>45959</v>
      </c>
      <c r="H212" s="1744">
        <f t="shared" si="45"/>
        <v>46179</v>
      </c>
      <c r="I212" s="1749" t="str">
        <f t="shared" si="45"/>
        <v>THB</v>
      </c>
      <c r="J212" s="1222">
        <f t="shared" si="45"/>
        <v>100000000</v>
      </c>
      <c r="K212" s="1102">
        <f t="shared" si="45"/>
        <v>101.9</v>
      </c>
      <c r="L212" s="1765">
        <f t="shared" si="45"/>
        <v>101.95</v>
      </c>
      <c r="M212" s="1222">
        <f t="shared" si="45"/>
        <v>336000</v>
      </c>
      <c r="N212" s="1102">
        <f t="shared" si="45"/>
        <v>102.236</v>
      </c>
      <c r="O212" s="1749" t="str">
        <f t="shared" si="45"/>
        <v>FVOCI</v>
      </c>
      <c r="P212" s="1755">
        <f t="shared" si="45"/>
        <v>101950000</v>
      </c>
      <c r="Q212" s="1755">
        <f t="shared" si="45"/>
        <v>101900000</v>
      </c>
      <c r="R212" s="1755">
        <f t="shared" si="45"/>
        <v>102236000</v>
      </c>
      <c r="S212" s="1744">
        <f t="shared" si="45"/>
        <v>45814</v>
      </c>
      <c r="T212" s="531" t="str">
        <f t="shared" si="45"/>
        <v>Fixed</v>
      </c>
      <c r="U212" s="531" t="str">
        <f t="shared" si="45"/>
        <v> </v>
      </c>
      <c r="V212" s="531">
        <f t="shared" si="45"/>
        <v>0</v>
      </c>
      <c r="W212" s="531" t="str">
        <f t="shared" si="45"/>
        <v>Semi-annual</v>
      </c>
      <c r="X212" s="1222">
        <f t="shared" si="45"/>
        <v>2.71</v>
      </c>
      <c r="Y212" s="531" t="str">
        <f t="shared" si="45"/>
        <v>30/360</v>
      </c>
      <c r="Z212" s="531" t="str">
        <f t="shared" si="45"/>
        <v/>
      </c>
      <c r="AA212" s="531" t="str">
        <f t="shared" si="45"/>
        <v>AAA(tha)</v>
      </c>
      <c r="AB212" s="531" t="str">
        <f t="shared" si="45"/>
        <v>Active</v>
      </c>
      <c r="AC212" s="1766">
        <v>45961.0</v>
      </c>
      <c r="AD212" s="1365">
        <v>45961.0</v>
      </c>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row>
    <row r="214">
      <c r="A214" s="1436" t="s">
        <v>2274</v>
      </c>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row>
    <row r="215">
      <c r="A215" s="60" t="s">
        <v>2275</v>
      </c>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row>
    <row r="216">
      <c r="A216" s="60" t="s">
        <v>2276</v>
      </c>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row>
    <row r="217">
      <c r="A217" s="60" t="s">
        <v>2277</v>
      </c>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row>
    <row r="220">
      <c r="A220" s="528" t="s">
        <v>765</v>
      </c>
      <c r="B220" s="528" t="s">
        <v>514</v>
      </c>
      <c r="C220" s="528" t="s">
        <v>556</v>
      </c>
      <c r="D220" s="528" t="s">
        <v>769</v>
      </c>
      <c r="E220" s="528" t="s">
        <v>525</v>
      </c>
      <c r="F220" s="528" t="s">
        <v>534</v>
      </c>
      <c r="G220" s="528" t="s">
        <v>675</v>
      </c>
      <c r="H220" s="528" t="s">
        <v>773</v>
      </c>
      <c r="I220" s="528" t="s">
        <v>775</v>
      </c>
      <c r="J220" s="528" t="s">
        <v>777</v>
      </c>
      <c r="K220" s="528" t="s">
        <v>779</v>
      </c>
      <c r="L220" s="528" t="s">
        <v>431</v>
      </c>
      <c r="M220" s="528" t="s">
        <v>751</v>
      </c>
      <c r="N220" s="528" t="s">
        <v>763</v>
      </c>
      <c r="O220" s="528" t="s">
        <v>425</v>
      </c>
      <c r="P220" s="528" t="s">
        <v>426</v>
      </c>
      <c r="Q220" s="528" t="s">
        <v>427</v>
      </c>
      <c r="R220" s="528" t="s">
        <v>432</v>
      </c>
      <c r="S220" s="528" t="s">
        <v>787</v>
      </c>
      <c r="T220" s="528" t="s">
        <v>789</v>
      </c>
      <c r="U220" s="528" t="s">
        <v>548</v>
      </c>
      <c r="V220" s="528" t="s">
        <v>761</v>
      </c>
      <c r="W220" s="528" t="s">
        <v>793</v>
      </c>
      <c r="X220" s="282"/>
      <c r="Y220" s="282"/>
      <c r="Z220" s="282"/>
      <c r="AA220" s="282"/>
      <c r="AB220" s="282"/>
      <c r="AC220" s="282"/>
      <c r="AD220" s="282"/>
    </row>
    <row r="221">
      <c r="A221" s="1324" t="s">
        <v>453</v>
      </c>
      <c r="B221" s="531" t="s">
        <v>28</v>
      </c>
      <c r="C221" s="1324" t="s">
        <v>453</v>
      </c>
      <c r="D221" s="1102" t="s">
        <v>35</v>
      </c>
      <c r="E221" s="1102" t="s">
        <v>35</v>
      </c>
      <c r="F221" s="531" t="s">
        <v>81</v>
      </c>
      <c r="G221" s="530" t="s">
        <v>126</v>
      </c>
      <c r="H221" s="1102" t="s">
        <v>126</v>
      </c>
      <c r="I221" s="1102" t="s">
        <v>126</v>
      </c>
      <c r="J221" s="1102" t="s">
        <v>126</v>
      </c>
      <c r="K221" s="1102" t="s">
        <v>126</v>
      </c>
      <c r="L221" s="1102" t="s">
        <v>781</v>
      </c>
      <c r="M221" s="1102" t="s">
        <v>126</v>
      </c>
      <c r="N221" s="1102" t="s">
        <v>35</v>
      </c>
      <c r="O221" s="1102" t="s">
        <v>781</v>
      </c>
      <c r="P221" s="1102" t="s">
        <v>126</v>
      </c>
      <c r="Q221" s="1102" t="s">
        <v>126</v>
      </c>
      <c r="R221" s="1102" t="s">
        <v>126</v>
      </c>
      <c r="S221" s="1102" t="s">
        <v>126</v>
      </c>
      <c r="T221" s="1102" t="s">
        <v>126</v>
      </c>
      <c r="U221" s="531" t="s">
        <v>59</v>
      </c>
      <c r="V221" s="1102" t="s">
        <v>110</v>
      </c>
      <c r="W221" s="1252" t="s">
        <v>71</v>
      </c>
      <c r="X221" s="60"/>
      <c r="Y221" s="60"/>
      <c r="Z221" s="60"/>
      <c r="AA221" s="60"/>
      <c r="AB221" s="60"/>
      <c r="AC221" s="60"/>
      <c r="AD221" s="60"/>
    </row>
    <row r="222">
      <c r="A222" s="1324">
        <v>1.0</v>
      </c>
      <c r="B222" s="531" t="s">
        <v>2225</v>
      </c>
      <c r="C222" s="1102">
        <v>403.0</v>
      </c>
      <c r="D222" s="1744">
        <v>45663.0</v>
      </c>
      <c r="E222" s="1744">
        <v>46179.0</v>
      </c>
      <c r="F222" s="531" t="s">
        <v>83</v>
      </c>
      <c r="G222" s="560">
        <v>1.5E8</v>
      </c>
      <c r="H222" s="1222">
        <v>1.5E8</v>
      </c>
      <c r="I222" s="1102">
        <v>0.0</v>
      </c>
      <c r="J222" s="1102">
        <v>0.0</v>
      </c>
      <c r="K222" s="1222">
        <v>0.0</v>
      </c>
      <c r="L222" s="1765">
        <v>101.28850733333334</v>
      </c>
      <c r="M222" s="1798">
        <f>L222%*H222</f>
        <v>151932761</v>
      </c>
      <c r="N222" s="1744">
        <v>45961.0</v>
      </c>
      <c r="O222" s="1102">
        <v>101.3</v>
      </c>
      <c r="P222" s="1799">
        <f>1.098849%*G222</f>
        <v>1648273.5</v>
      </c>
      <c r="Q222" s="1800">
        <v>101.85</v>
      </c>
      <c r="R222" s="1769">
        <f>H222*Q222%</f>
        <v>152775000</v>
      </c>
      <c r="S222" s="1801">
        <v>0.0</v>
      </c>
      <c r="T222" s="1790">
        <f>M222-R222</f>
        <v>-842239</v>
      </c>
      <c r="U222" s="531" t="s">
        <v>143</v>
      </c>
      <c r="V222" s="1797">
        <v>45961.0</v>
      </c>
      <c r="W222" s="1760">
        <v>1.569135</v>
      </c>
      <c r="X222" s="60"/>
      <c r="Y222" s="60"/>
      <c r="Z222" s="60"/>
      <c r="AA222" s="60"/>
      <c r="AB222" s="60"/>
      <c r="AC222" s="60"/>
      <c r="AD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row>
    <row r="224">
      <c r="A224" s="60"/>
      <c r="B224" s="60"/>
      <c r="C224" s="60"/>
      <c r="D224" s="60"/>
      <c r="E224" s="60"/>
      <c r="F224" s="60"/>
      <c r="G224" s="60"/>
      <c r="H224" s="60"/>
      <c r="I224" s="60"/>
      <c r="J224" s="60"/>
      <c r="K224" s="60"/>
      <c r="L224" s="60"/>
      <c r="M224" s="1802">
        <v>1.5193276100000003E8</v>
      </c>
      <c r="N224" s="60"/>
      <c r="O224" s="60"/>
      <c r="P224" s="1802">
        <v>1648273.5</v>
      </c>
      <c r="Q224" s="1802">
        <v>101.85</v>
      </c>
      <c r="R224" s="1802">
        <v>1.52775E8</v>
      </c>
      <c r="S224" s="60"/>
      <c r="T224" s="60"/>
      <c r="U224" s="60"/>
      <c r="V224" s="60"/>
      <c r="W224" s="60"/>
      <c r="X224" s="60"/>
      <c r="Y224" s="60"/>
      <c r="Z224" s="60"/>
      <c r="AA224" s="60"/>
      <c r="AB224" s="60"/>
      <c r="AC224" s="60"/>
      <c r="AD224" s="60"/>
    </row>
    <row r="225">
      <c r="A225" s="1767" t="s">
        <v>2278</v>
      </c>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row>
    <row r="226">
      <c r="A226" s="60" t="s">
        <v>2275</v>
      </c>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row>
    <row r="227">
      <c r="A227" s="60" t="s">
        <v>2276</v>
      </c>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row>
    <row r="228">
      <c r="A228" s="60" t="s">
        <v>2277</v>
      </c>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row>
    <row r="229">
      <c r="A229" s="283" t="s">
        <v>2279</v>
      </c>
      <c r="B229" s="22">
        <v>1.3215875</v>
      </c>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row>
    <row r="230">
      <c r="A230" s="283" t="s">
        <v>2280</v>
      </c>
      <c r="B230" s="1803">
        <f> B229% *G235</f>
        <v>1982381.25</v>
      </c>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row>
    <row r="231">
      <c r="A231" s="283" t="s">
        <v>2281</v>
      </c>
      <c r="B231" s="283">
        <v>100.572001</v>
      </c>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row>
    <row r="232">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60"/>
      <c r="Y232" s="60"/>
      <c r="Z232" s="60"/>
      <c r="AA232" s="60"/>
      <c r="AB232" s="60"/>
      <c r="AC232" s="60"/>
      <c r="AD232" s="60"/>
    </row>
    <row r="233">
      <c r="A233" s="528" t="s">
        <v>765</v>
      </c>
      <c r="B233" s="528" t="s">
        <v>514</v>
      </c>
      <c r="C233" s="528" t="s">
        <v>556</v>
      </c>
      <c r="D233" s="528" t="s">
        <v>769</v>
      </c>
      <c r="E233" s="528" t="s">
        <v>525</v>
      </c>
      <c r="F233" s="528" t="s">
        <v>534</v>
      </c>
      <c r="G233" s="528" t="s">
        <v>675</v>
      </c>
      <c r="H233" s="528" t="s">
        <v>773</v>
      </c>
      <c r="I233" s="528" t="s">
        <v>775</v>
      </c>
      <c r="J233" s="528" t="s">
        <v>777</v>
      </c>
      <c r="K233" s="528" t="s">
        <v>779</v>
      </c>
      <c r="L233" s="528" t="s">
        <v>431</v>
      </c>
      <c r="M233" s="528" t="s">
        <v>751</v>
      </c>
      <c r="N233" s="528" t="s">
        <v>763</v>
      </c>
      <c r="O233" s="528" t="s">
        <v>425</v>
      </c>
      <c r="P233" s="528" t="s">
        <v>426</v>
      </c>
      <c r="Q233" s="528" t="s">
        <v>427</v>
      </c>
      <c r="R233" s="528" t="s">
        <v>432</v>
      </c>
      <c r="S233" s="528" t="s">
        <v>787</v>
      </c>
      <c r="T233" s="528" t="s">
        <v>789</v>
      </c>
      <c r="U233" s="528" t="s">
        <v>548</v>
      </c>
      <c r="V233" s="528" t="s">
        <v>761</v>
      </c>
      <c r="W233" s="528" t="s">
        <v>793</v>
      </c>
      <c r="X233" s="60"/>
      <c r="Y233" s="60"/>
      <c r="Z233" s="60"/>
      <c r="AA233" s="60"/>
      <c r="AB233" s="60"/>
      <c r="AC233" s="60"/>
      <c r="AD233" s="60"/>
    </row>
    <row r="234">
      <c r="A234" s="1324" t="s">
        <v>453</v>
      </c>
      <c r="B234" s="531" t="s">
        <v>28</v>
      </c>
      <c r="C234" s="1324" t="s">
        <v>453</v>
      </c>
      <c r="D234" s="1102" t="s">
        <v>35</v>
      </c>
      <c r="E234" s="1102" t="s">
        <v>35</v>
      </c>
      <c r="F234" s="531" t="s">
        <v>81</v>
      </c>
      <c r="G234" s="530" t="s">
        <v>126</v>
      </c>
      <c r="H234" s="1102" t="s">
        <v>126</v>
      </c>
      <c r="I234" s="1102" t="s">
        <v>126</v>
      </c>
      <c r="J234" s="1102" t="s">
        <v>126</v>
      </c>
      <c r="K234" s="1102" t="s">
        <v>126</v>
      </c>
      <c r="L234" s="1102" t="s">
        <v>781</v>
      </c>
      <c r="M234" s="1102" t="s">
        <v>126</v>
      </c>
      <c r="N234" s="1102" t="s">
        <v>35</v>
      </c>
      <c r="O234" s="1102" t="s">
        <v>781</v>
      </c>
      <c r="P234" s="1102" t="s">
        <v>126</v>
      </c>
      <c r="Q234" s="1102" t="s">
        <v>126</v>
      </c>
      <c r="R234" s="1102" t="s">
        <v>126</v>
      </c>
      <c r="S234" s="1102" t="s">
        <v>126</v>
      </c>
      <c r="T234" s="1102" t="s">
        <v>126</v>
      </c>
      <c r="U234" s="531" t="s">
        <v>59</v>
      </c>
      <c r="V234" s="1102" t="s">
        <v>110</v>
      </c>
      <c r="W234" s="1252" t="s">
        <v>71</v>
      </c>
      <c r="X234" s="60"/>
      <c r="Y234" s="60"/>
      <c r="Z234" s="60"/>
      <c r="AA234" s="60"/>
      <c r="AB234" s="60"/>
      <c r="AC234" s="60"/>
      <c r="AD234" s="60"/>
    </row>
    <row r="235">
      <c r="A235" s="1324">
        <v>1.0</v>
      </c>
      <c r="B235" s="531" t="s">
        <v>2225</v>
      </c>
      <c r="C235" s="1102">
        <v>403.0</v>
      </c>
      <c r="D235" s="1744">
        <v>45663.0</v>
      </c>
      <c r="E235" s="1744">
        <v>46179.0</v>
      </c>
      <c r="F235" s="531" t="s">
        <v>83</v>
      </c>
      <c r="G235" s="560">
        <v>1.5E8</v>
      </c>
      <c r="H235" s="1222">
        <v>1.5E8</v>
      </c>
      <c r="I235" s="1102">
        <v>0.0</v>
      </c>
      <c r="J235" s="1102">
        <v>0.0</v>
      </c>
      <c r="K235" s="1222">
        <v>0.0</v>
      </c>
      <c r="L235" s="1765">
        <v>101.28850733333334</v>
      </c>
      <c r="M235" s="1798">
        <f>L235%*H235</f>
        <v>151932761</v>
      </c>
      <c r="N235" s="1744">
        <v>45961.0</v>
      </c>
      <c r="O235" s="1102">
        <f>B231</f>
        <v>100.572001</v>
      </c>
      <c r="P235" s="1222">
        <f>B230</f>
        <v>1982381.25</v>
      </c>
      <c r="Q235" s="1804">
        <f>O235+B229</f>
        <v>101.8935885</v>
      </c>
      <c r="R235" s="1769">
        <f>H235*Q235%</f>
        <v>152840382.8</v>
      </c>
      <c r="S235" s="1801">
        <v>0.0</v>
      </c>
      <c r="T235" s="1790">
        <f>M235-R235</f>
        <v>-907621.75</v>
      </c>
      <c r="U235" s="531" t="s">
        <v>143</v>
      </c>
      <c r="V235" s="1805">
        <v>45991.0</v>
      </c>
      <c r="W235" s="1806">
        <v>1.587838</v>
      </c>
      <c r="X235" s="60"/>
      <c r="Y235" s="60"/>
      <c r="Z235" s="60"/>
      <c r="AA235" s="60"/>
      <c r="AB235" s="60"/>
      <c r="AC235" s="60"/>
      <c r="AD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row>
    <row r="239">
      <c r="A239" s="1767" t="s">
        <v>2282</v>
      </c>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row>
    <row r="240">
      <c r="A240" s="60" t="s">
        <v>2275</v>
      </c>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row>
    <row r="241">
      <c r="A241" s="60" t="s">
        <v>2276</v>
      </c>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row>
    <row r="242">
      <c r="A242" s="60" t="s">
        <v>2277</v>
      </c>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row>
    <row r="243">
      <c r="A243" s="283" t="s">
        <v>2279</v>
      </c>
      <c r="B243" s="22">
        <v>0.1930395</v>
      </c>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row>
    <row r="244">
      <c r="A244" s="283" t="s">
        <v>2280</v>
      </c>
      <c r="B244" s="1803">
        <f> B243% *G249</f>
        <v>289559.25</v>
      </c>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row>
    <row r="245">
      <c r="A245" s="283" t="s">
        <v>2281</v>
      </c>
      <c r="B245" s="283">
        <v>100.556651</v>
      </c>
      <c r="C245" s="283" t="s">
        <v>2283</v>
      </c>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row>
    <row r="246">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60"/>
      <c r="Y246" s="60"/>
      <c r="Z246" s="60"/>
      <c r="AA246" s="60"/>
      <c r="AB246" s="60"/>
      <c r="AC246" s="60"/>
      <c r="AD246" s="60"/>
    </row>
    <row r="247">
      <c r="A247" s="528" t="s">
        <v>765</v>
      </c>
      <c r="B247" s="528" t="s">
        <v>514</v>
      </c>
      <c r="C247" s="528" t="s">
        <v>556</v>
      </c>
      <c r="D247" s="528" t="s">
        <v>769</v>
      </c>
      <c r="E247" s="528" t="s">
        <v>525</v>
      </c>
      <c r="F247" s="528" t="s">
        <v>534</v>
      </c>
      <c r="G247" s="528" t="s">
        <v>675</v>
      </c>
      <c r="H247" s="528" t="s">
        <v>773</v>
      </c>
      <c r="I247" s="528" t="s">
        <v>775</v>
      </c>
      <c r="J247" s="528" t="s">
        <v>777</v>
      </c>
      <c r="K247" s="528" t="s">
        <v>779</v>
      </c>
      <c r="L247" s="528" t="s">
        <v>431</v>
      </c>
      <c r="M247" s="528" t="s">
        <v>751</v>
      </c>
      <c r="N247" s="528" t="s">
        <v>763</v>
      </c>
      <c r="O247" s="528" t="s">
        <v>425</v>
      </c>
      <c r="P247" s="528" t="s">
        <v>426</v>
      </c>
      <c r="Q247" s="528" t="s">
        <v>427</v>
      </c>
      <c r="R247" s="528" t="s">
        <v>432</v>
      </c>
      <c r="S247" s="528" t="s">
        <v>787</v>
      </c>
      <c r="T247" s="528" t="s">
        <v>789</v>
      </c>
      <c r="U247" s="528" t="s">
        <v>548</v>
      </c>
      <c r="V247" s="528" t="s">
        <v>761</v>
      </c>
      <c r="W247" s="528" t="s">
        <v>793</v>
      </c>
      <c r="X247" s="60"/>
      <c r="Y247" s="60"/>
      <c r="Z247" s="60"/>
      <c r="AA247" s="60"/>
      <c r="AB247" s="60"/>
      <c r="AC247" s="60"/>
      <c r="AD247" s="60"/>
    </row>
    <row r="248">
      <c r="A248" s="1324" t="s">
        <v>453</v>
      </c>
      <c r="B248" s="531" t="s">
        <v>28</v>
      </c>
      <c r="C248" s="1324" t="s">
        <v>453</v>
      </c>
      <c r="D248" s="1102" t="s">
        <v>35</v>
      </c>
      <c r="E248" s="1102" t="s">
        <v>35</v>
      </c>
      <c r="F248" s="531" t="s">
        <v>81</v>
      </c>
      <c r="G248" s="530" t="s">
        <v>126</v>
      </c>
      <c r="H248" s="1102" t="s">
        <v>126</v>
      </c>
      <c r="I248" s="1102" t="s">
        <v>126</v>
      </c>
      <c r="J248" s="1102" t="s">
        <v>126</v>
      </c>
      <c r="K248" s="1102" t="s">
        <v>126</v>
      </c>
      <c r="L248" s="1102" t="s">
        <v>781</v>
      </c>
      <c r="M248" s="1102" t="s">
        <v>126</v>
      </c>
      <c r="N248" s="1102" t="s">
        <v>35</v>
      </c>
      <c r="O248" s="1102" t="s">
        <v>781</v>
      </c>
      <c r="P248" s="1102" t="s">
        <v>126</v>
      </c>
      <c r="Q248" s="1102" t="s">
        <v>126</v>
      </c>
      <c r="R248" s="1102" t="s">
        <v>126</v>
      </c>
      <c r="S248" s="1102" t="s">
        <v>126</v>
      </c>
      <c r="T248" s="1102" t="s">
        <v>126</v>
      </c>
      <c r="U248" s="531" t="s">
        <v>59</v>
      </c>
      <c r="V248" s="1102" t="s">
        <v>110</v>
      </c>
      <c r="W248" s="1252" t="s">
        <v>71</v>
      </c>
      <c r="X248" s="60"/>
      <c r="Y248" s="60"/>
      <c r="Z248" s="60"/>
      <c r="AA248" s="60"/>
      <c r="AB248" s="60"/>
      <c r="AC248" s="60"/>
      <c r="AD248" s="60"/>
    </row>
    <row r="249">
      <c r="A249" s="1324">
        <v>1.0</v>
      </c>
      <c r="B249" s="531" t="s">
        <v>2225</v>
      </c>
      <c r="C249" s="1102">
        <v>403.0</v>
      </c>
      <c r="D249" s="1744">
        <v>45663.0</v>
      </c>
      <c r="E249" s="1744">
        <v>46179.0</v>
      </c>
      <c r="F249" s="531" t="s">
        <v>83</v>
      </c>
      <c r="G249" s="560">
        <v>1.5E8</v>
      </c>
      <c r="H249" s="1222">
        <v>1.5E8</v>
      </c>
      <c r="I249" s="1102">
        <v>0.0</v>
      </c>
      <c r="J249" s="1102">
        <v>0.0</v>
      </c>
      <c r="K249" s="1222">
        <v>0.0</v>
      </c>
      <c r="L249" s="1765">
        <v>101.28850733333334</v>
      </c>
      <c r="M249" s="1798">
        <f>L249%*H249</f>
        <v>151932761</v>
      </c>
      <c r="N249" s="1744">
        <v>45961.0</v>
      </c>
      <c r="O249" s="1102">
        <f>B245</f>
        <v>100.556651</v>
      </c>
      <c r="P249" s="1222">
        <f>B244</f>
        <v>289559.25</v>
      </c>
      <c r="Q249" s="1804">
        <f>O249+B243</f>
        <v>100.7496905</v>
      </c>
      <c r="R249" s="1769">
        <f>H249*Q249%</f>
        <v>151124535.8</v>
      </c>
      <c r="S249" s="1755">
        <v>-512562.333333344</v>
      </c>
      <c r="T249" s="1790">
        <f>M249-R249</f>
        <v>808225.25</v>
      </c>
      <c r="U249" s="531" t="s">
        <v>143</v>
      </c>
      <c r="V249" s="1805">
        <v>46022.0</v>
      </c>
      <c r="W249" s="1760">
        <v>1.462198</v>
      </c>
      <c r="X249" s="60"/>
      <c r="Y249" s="60"/>
      <c r="Z249" s="60"/>
      <c r="AA249" s="60"/>
      <c r="AB249" s="60"/>
      <c r="AC249" s="60"/>
      <c r="AD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row>
    <row r="1002">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c r="AA1002" s="60"/>
      <c r="AB1002" s="60"/>
      <c r="AC1002" s="60"/>
      <c r="AD1002" s="60"/>
    </row>
    <row r="1003">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c r="AA1003" s="60"/>
      <c r="AB1003" s="60"/>
      <c r="AC1003" s="60"/>
      <c r="AD1003" s="60"/>
    </row>
    <row r="1004">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c r="AA1004" s="60"/>
      <c r="AB1004" s="60"/>
      <c r="AC1004" s="60"/>
      <c r="AD1004" s="60"/>
    </row>
    <row r="1005">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c r="AA1005" s="60"/>
      <c r="AB1005" s="60"/>
      <c r="AC1005" s="60"/>
      <c r="AD1005" s="60"/>
    </row>
    <row r="1006">
      <c r="A1006" s="60"/>
      <c r="B1006" s="60"/>
      <c r="C1006" s="60"/>
      <c r="D1006" s="60"/>
      <c r="E1006" s="60"/>
      <c r="F1006" s="60"/>
      <c r="G1006" s="60"/>
      <c r="H1006" s="60"/>
      <c r="I1006" s="60"/>
      <c r="J1006" s="60"/>
      <c r="K1006" s="60"/>
      <c r="L1006" s="60"/>
      <c r="M1006" s="60"/>
      <c r="N1006" s="60"/>
      <c r="O1006" s="60"/>
      <c r="P1006" s="60"/>
      <c r="Q1006" s="60"/>
      <c r="R1006" s="60"/>
      <c r="S1006" s="60"/>
      <c r="T1006" s="60"/>
      <c r="U1006" s="60"/>
      <c r="V1006" s="60"/>
      <c r="W1006" s="60"/>
      <c r="X1006" s="60"/>
      <c r="Y1006" s="60"/>
      <c r="Z1006" s="60"/>
      <c r="AA1006" s="60"/>
      <c r="AB1006" s="60"/>
      <c r="AC1006" s="60"/>
      <c r="AD1006" s="60"/>
    </row>
    <row r="1007">
      <c r="A1007" s="60"/>
      <c r="B1007" s="60"/>
      <c r="C1007" s="60"/>
      <c r="D1007" s="60"/>
      <c r="E1007" s="60"/>
      <c r="F1007" s="60"/>
      <c r="G1007" s="60"/>
      <c r="H1007" s="60"/>
      <c r="I1007" s="60"/>
      <c r="J1007" s="60"/>
      <c r="K1007" s="60"/>
      <c r="L1007" s="60"/>
      <c r="M1007" s="60"/>
      <c r="N1007" s="60"/>
      <c r="O1007" s="60"/>
      <c r="P1007" s="60"/>
      <c r="Q1007" s="60"/>
      <c r="R1007" s="60"/>
      <c r="S1007" s="60"/>
      <c r="T1007" s="60"/>
      <c r="U1007" s="60"/>
      <c r="V1007" s="60"/>
      <c r="W1007" s="60"/>
      <c r="X1007" s="60"/>
      <c r="Y1007" s="60"/>
      <c r="Z1007" s="60"/>
      <c r="AA1007" s="60"/>
      <c r="AB1007" s="60"/>
      <c r="AC1007" s="60"/>
      <c r="AD1007" s="60"/>
    </row>
    <row r="1008">
      <c r="A1008" s="60"/>
      <c r="B1008" s="60"/>
      <c r="C1008" s="60"/>
      <c r="D1008" s="60"/>
      <c r="E1008" s="60"/>
      <c r="F1008" s="60"/>
      <c r="G1008" s="60"/>
      <c r="H1008" s="60"/>
      <c r="I1008" s="60"/>
      <c r="J1008" s="60"/>
      <c r="K1008" s="60"/>
      <c r="L1008" s="60"/>
      <c r="M1008" s="60"/>
      <c r="N1008" s="60"/>
      <c r="O1008" s="60"/>
      <c r="P1008" s="60"/>
      <c r="Q1008" s="60"/>
      <c r="R1008" s="60"/>
      <c r="S1008" s="60"/>
      <c r="T1008" s="60"/>
      <c r="U1008" s="60"/>
      <c r="V1008" s="60"/>
      <c r="W1008" s="60"/>
      <c r="X1008" s="60"/>
      <c r="Y1008" s="60"/>
      <c r="Z1008" s="60"/>
      <c r="AA1008" s="60"/>
      <c r="AB1008" s="60"/>
      <c r="AC1008" s="60"/>
      <c r="AD1008" s="60"/>
    </row>
    <row r="1009">
      <c r="A1009" s="60"/>
      <c r="B1009" s="60"/>
      <c r="C1009" s="60"/>
      <c r="D1009" s="60"/>
      <c r="E1009" s="60"/>
      <c r="F1009" s="60"/>
      <c r="G1009" s="60"/>
      <c r="H1009" s="60"/>
      <c r="I1009" s="60"/>
      <c r="J1009" s="60"/>
      <c r="K1009" s="60"/>
      <c r="L1009" s="60"/>
      <c r="M1009" s="60"/>
      <c r="N1009" s="60"/>
      <c r="O1009" s="60"/>
      <c r="P1009" s="60"/>
      <c r="Q1009" s="60"/>
      <c r="R1009" s="60"/>
      <c r="S1009" s="60"/>
      <c r="T1009" s="60"/>
      <c r="U1009" s="60"/>
      <c r="V1009" s="60"/>
      <c r="W1009" s="60"/>
      <c r="X1009" s="60"/>
      <c r="Y1009" s="60"/>
      <c r="Z1009" s="60"/>
      <c r="AA1009" s="60"/>
      <c r="AB1009" s="60"/>
      <c r="AC1009" s="60"/>
      <c r="AD1009" s="60"/>
    </row>
    <row r="1010">
      <c r="A1010" s="60"/>
      <c r="B1010" s="60"/>
      <c r="C1010" s="60"/>
      <c r="D1010" s="60"/>
      <c r="E1010" s="60"/>
      <c r="F1010" s="60"/>
      <c r="G1010" s="60"/>
      <c r="H1010" s="60"/>
      <c r="I1010" s="60"/>
      <c r="J1010" s="60"/>
      <c r="K1010" s="60"/>
      <c r="L1010" s="60"/>
      <c r="M1010" s="60"/>
      <c r="N1010" s="60"/>
      <c r="O1010" s="60"/>
      <c r="P1010" s="60"/>
      <c r="Q1010" s="60"/>
      <c r="R1010" s="60"/>
      <c r="S1010" s="60"/>
      <c r="T1010" s="60"/>
      <c r="U1010" s="60"/>
      <c r="V1010" s="60"/>
      <c r="W1010" s="60"/>
      <c r="X1010" s="60"/>
      <c r="Y1010" s="60"/>
      <c r="Z1010" s="60"/>
      <c r="AA1010" s="60"/>
      <c r="AB1010" s="60"/>
      <c r="AC1010" s="60"/>
      <c r="AD1010" s="60"/>
    </row>
    <row r="1011">
      <c r="A1011" s="60"/>
      <c r="B1011" s="60"/>
      <c r="C1011" s="60"/>
      <c r="D1011" s="60"/>
      <c r="E1011" s="60"/>
      <c r="F1011" s="60"/>
      <c r="G1011" s="60"/>
      <c r="H1011" s="60"/>
      <c r="I1011" s="60"/>
      <c r="J1011" s="60"/>
      <c r="K1011" s="60"/>
      <c r="L1011" s="60"/>
      <c r="M1011" s="60"/>
      <c r="N1011" s="60"/>
      <c r="O1011" s="60"/>
      <c r="P1011" s="60"/>
      <c r="Q1011" s="60"/>
      <c r="R1011" s="60"/>
      <c r="S1011" s="60"/>
      <c r="T1011" s="60"/>
      <c r="U1011" s="60"/>
      <c r="V1011" s="60"/>
      <c r="W1011" s="60"/>
      <c r="X1011" s="60"/>
      <c r="Y1011" s="60"/>
      <c r="Z1011" s="60"/>
      <c r="AA1011" s="60"/>
      <c r="AB1011" s="60"/>
      <c r="AC1011" s="60"/>
      <c r="AD1011" s="60"/>
    </row>
    <row r="1012">
      <c r="A1012" s="60"/>
      <c r="B1012" s="60"/>
      <c r="C1012" s="60"/>
      <c r="D1012" s="60"/>
      <c r="E1012" s="60"/>
      <c r="F1012" s="60"/>
      <c r="G1012" s="60"/>
      <c r="H1012" s="60"/>
      <c r="I1012" s="60"/>
      <c r="J1012" s="60"/>
      <c r="K1012" s="60"/>
      <c r="L1012" s="60"/>
      <c r="M1012" s="60"/>
      <c r="N1012" s="60"/>
      <c r="O1012" s="60"/>
      <c r="P1012" s="60"/>
      <c r="Q1012" s="60"/>
      <c r="R1012" s="60"/>
      <c r="S1012" s="60"/>
      <c r="T1012" s="60"/>
      <c r="U1012" s="60"/>
      <c r="V1012" s="60"/>
      <c r="W1012" s="60"/>
      <c r="X1012" s="60"/>
      <c r="Y1012" s="60"/>
      <c r="Z1012" s="60"/>
      <c r="AA1012" s="60"/>
      <c r="AB1012" s="60"/>
      <c r="AC1012" s="60"/>
      <c r="AD1012" s="60"/>
    </row>
    <row r="1013">
      <c r="A1013" s="60"/>
      <c r="B1013" s="60"/>
      <c r="C1013" s="60"/>
      <c r="D1013" s="60"/>
      <c r="E1013" s="60"/>
      <c r="F1013" s="60"/>
      <c r="G1013" s="60"/>
      <c r="H1013" s="60"/>
      <c r="I1013" s="60"/>
      <c r="J1013" s="60"/>
      <c r="K1013" s="60"/>
      <c r="L1013" s="60"/>
      <c r="M1013" s="60"/>
      <c r="N1013" s="60"/>
      <c r="O1013" s="60"/>
      <c r="P1013" s="60"/>
      <c r="Q1013" s="60"/>
      <c r="R1013" s="60"/>
      <c r="S1013" s="60"/>
      <c r="T1013" s="60"/>
      <c r="U1013" s="60"/>
      <c r="V1013" s="60"/>
      <c r="W1013" s="60"/>
      <c r="X1013" s="60"/>
      <c r="Y1013" s="60"/>
      <c r="Z1013" s="60"/>
      <c r="AA1013" s="60"/>
      <c r="AB1013" s="60"/>
      <c r="AC1013" s="60"/>
      <c r="AD1013" s="60"/>
    </row>
    <row r="1014">
      <c r="A1014" s="60"/>
      <c r="B1014" s="60"/>
      <c r="C1014" s="60"/>
      <c r="D1014" s="60"/>
      <c r="E1014" s="60"/>
      <c r="F1014" s="60"/>
      <c r="G1014" s="60"/>
      <c r="H1014" s="60"/>
      <c r="I1014" s="60"/>
      <c r="J1014" s="60"/>
      <c r="K1014" s="60"/>
      <c r="L1014" s="60"/>
      <c r="M1014" s="60"/>
      <c r="N1014" s="60"/>
      <c r="O1014" s="60"/>
      <c r="P1014" s="60"/>
      <c r="Q1014" s="60"/>
      <c r="R1014" s="60"/>
      <c r="S1014" s="60"/>
      <c r="T1014" s="60"/>
      <c r="U1014" s="60"/>
      <c r="V1014" s="60"/>
      <c r="W1014" s="60"/>
      <c r="X1014" s="60"/>
      <c r="Y1014" s="60"/>
      <c r="Z1014" s="60"/>
      <c r="AA1014" s="60"/>
      <c r="AB1014" s="60"/>
      <c r="AC1014" s="60"/>
      <c r="AD1014" s="60"/>
    </row>
    <row r="1015">
      <c r="A1015" s="60"/>
      <c r="B1015" s="60"/>
      <c r="C1015" s="60"/>
      <c r="D1015" s="60"/>
      <c r="E1015" s="60"/>
      <c r="F1015" s="60"/>
      <c r="G1015" s="60"/>
      <c r="H1015" s="60"/>
      <c r="I1015" s="60"/>
      <c r="J1015" s="60"/>
      <c r="K1015" s="60"/>
      <c r="L1015" s="60"/>
      <c r="M1015" s="60"/>
      <c r="N1015" s="60"/>
      <c r="O1015" s="60"/>
      <c r="P1015" s="60"/>
      <c r="Q1015" s="60"/>
      <c r="R1015" s="60"/>
      <c r="S1015" s="60"/>
      <c r="T1015" s="60"/>
      <c r="U1015" s="60"/>
      <c r="V1015" s="60"/>
      <c r="W1015" s="60"/>
      <c r="X1015" s="60"/>
      <c r="Y1015" s="60"/>
      <c r="Z1015" s="60"/>
      <c r="AA1015" s="60"/>
      <c r="AB1015" s="60"/>
      <c r="AC1015" s="60"/>
      <c r="AD1015" s="60"/>
    </row>
    <row r="1016">
      <c r="A1016" s="60"/>
      <c r="B1016" s="60"/>
      <c r="C1016" s="60"/>
      <c r="D1016" s="60"/>
      <c r="E1016" s="60"/>
      <c r="F1016" s="60"/>
      <c r="G1016" s="60"/>
      <c r="H1016" s="60"/>
      <c r="I1016" s="60"/>
      <c r="J1016" s="60"/>
      <c r="K1016" s="60"/>
      <c r="L1016" s="60"/>
      <c r="M1016" s="60"/>
      <c r="N1016" s="60"/>
      <c r="O1016" s="60"/>
      <c r="P1016" s="60"/>
      <c r="Q1016" s="60"/>
      <c r="R1016" s="60"/>
      <c r="S1016" s="60"/>
      <c r="T1016" s="60"/>
      <c r="U1016" s="60"/>
      <c r="V1016" s="60"/>
      <c r="W1016" s="60"/>
      <c r="X1016" s="60"/>
      <c r="Y1016" s="60"/>
      <c r="Z1016" s="60"/>
      <c r="AA1016" s="60"/>
      <c r="AB1016" s="60"/>
      <c r="AC1016" s="60"/>
      <c r="AD1016" s="60"/>
    </row>
    <row r="1017">
      <c r="A1017" s="60"/>
      <c r="B1017" s="60"/>
      <c r="C1017" s="60"/>
      <c r="D1017" s="60"/>
      <c r="E1017" s="60"/>
      <c r="F1017" s="60"/>
      <c r="G1017" s="60"/>
      <c r="H1017" s="60"/>
      <c r="I1017" s="60"/>
      <c r="J1017" s="60"/>
      <c r="K1017" s="60"/>
      <c r="L1017" s="60"/>
      <c r="M1017" s="60"/>
      <c r="N1017" s="60"/>
      <c r="O1017" s="60"/>
      <c r="P1017" s="60"/>
      <c r="Q1017" s="60"/>
      <c r="R1017" s="60"/>
      <c r="S1017" s="60"/>
      <c r="T1017" s="60"/>
      <c r="U1017" s="60"/>
      <c r="V1017" s="60"/>
      <c r="W1017" s="60"/>
      <c r="X1017" s="60"/>
      <c r="Y1017" s="60"/>
      <c r="Z1017" s="60"/>
      <c r="AA1017" s="60"/>
      <c r="AB1017" s="60"/>
      <c r="AC1017" s="60"/>
      <c r="AD1017" s="60"/>
    </row>
    <row r="1018">
      <c r="A1018" s="60"/>
      <c r="B1018" s="60"/>
      <c r="C1018" s="60"/>
      <c r="D1018" s="60"/>
      <c r="E1018" s="60"/>
      <c r="F1018" s="60"/>
      <c r="G1018" s="60"/>
      <c r="H1018" s="60"/>
      <c r="I1018" s="60"/>
      <c r="J1018" s="60"/>
      <c r="K1018" s="60"/>
      <c r="L1018" s="60"/>
      <c r="M1018" s="60"/>
      <c r="N1018" s="60"/>
      <c r="O1018" s="60"/>
      <c r="P1018" s="60"/>
      <c r="Q1018" s="60"/>
      <c r="R1018" s="60"/>
      <c r="S1018" s="60"/>
      <c r="T1018" s="60"/>
      <c r="U1018" s="60"/>
      <c r="V1018" s="60"/>
      <c r="W1018" s="60"/>
      <c r="X1018" s="60"/>
      <c r="Y1018" s="60"/>
      <c r="Z1018" s="60"/>
      <c r="AA1018" s="60"/>
      <c r="AB1018" s="60"/>
      <c r="AC1018" s="60"/>
      <c r="AD1018" s="60"/>
    </row>
    <row r="1019">
      <c r="A1019" s="60"/>
      <c r="B1019" s="60"/>
      <c r="C1019" s="60"/>
      <c r="D1019" s="60"/>
      <c r="E1019" s="60"/>
      <c r="F1019" s="60"/>
      <c r="G1019" s="60"/>
      <c r="H1019" s="60"/>
      <c r="I1019" s="60"/>
      <c r="J1019" s="60"/>
      <c r="K1019" s="60"/>
      <c r="L1019" s="60"/>
      <c r="M1019" s="60"/>
      <c r="N1019" s="60"/>
      <c r="O1019" s="60"/>
      <c r="P1019" s="60"/>
      <c r="Q1019" s="60"/>
      <c r="R1019" s="60"/>
      <c r="S1019" s="60"/>
      <c r="T1019" s="60"/>
      <c r="U1019" s="60"/>
      <c r="V1019" s="60"/>
      <c r="W1019" s="60"/>
      <c r="X1019" s="60"/>
      <c r="Y1019" s="60"/>
      <c r="Z1019" s="60"/>
      <c r="AA1019" s="60"/>
      <c r="AB1019" s="60"/>
      <c r="AC1019" s="60"/>
      <c r="AD1019" s="60"/>
    </row>
    <row r="1020">
      <c r="A1020" s="60"/>
      <c r="B1020" s="60"/>
      <c r="C1020" s="60"/>
      <c r="D1020" s="60"/>
      <c r="E1020" s="60"/>
      <c r="F1020" s="60"/>
      <c r="G1020" s="60"/>
      <c r="H1020" s="60"/>
      <c r="I1020" s="60"/>
      <c r="J1020" s="60"/>
      <c r="K1020" s="60"/>
      <c r="L1020" s="60"/>
      <c r="M1020" s="60"/>
      <c r="N1020" s="60"/>
      <c r="O1020" s="60"/>
      <c r="P1020" s="60"/>
      <c r="Q1020" s="60"/>
      <c r="R1020" s="60"/>
      <c r="S1020" s="60"/>
      <c r="T1020" s="60"/>
      <c r="U1020" s="60"/>
      <c r="V1020" s="60"/>
      <c r="W1020" s="60"/>
      <c r="X1020" s="60"/>
      <c r="Y1020" s="60"/>
      <c r="Z1020" s="60"/>
      <c r="AA1020" s="60"/>
      <c r="AB1020" s="60"/>
      <c r="AC1020" s="60"/>
      <c r="AD1020" s="60"/>
    </row>
    <row r="1021">
      <c r="A1021" s="60"/>
      <c r="B1021" s="60"/>
      <c r="C1021" s="60"/>
      <c r="D1021" s="60"/>
      <c r="E1021" s="60"/>
      <c r="F1021" s="60"/>
      <c r="G1021" s="60"/>
      <c r="H1021" s="60"/>
      <c r="I1021" s="60"/>
      <c r="J1021" s="60"/>
      <c r="K1021" s="60"/>
      <c r="L1021" s="60"/>
      <c r="M1021" s="60"/>
      <c r="N1021" s="60"/>
      <c r="O1021" s="60"/>
      <c r="P1021" s="60"/>
      <c r="Q1021" s="60"/>
      <c r="R1021" s="60"/>
      <c r="S1021" s="60"/>
      <c r="T1021" s="60"/>
      <c r="U1021" s="60"/>
      <c r="V1021" s="60"/>
      <c r="W1021" s="60"/>
      <c r="X1021" s="60"/>
      <c r="Y1021" s="60"/>
      <c r="Z1021" s="60"/>
      <c r="AA1021" s="60"/>
      <c r="AB1021" s="60"/>
      <c r="AC1021" s="60"/>
      <c r="AD1021" s="60"/>
    </row>
    <row r="1022">
      <c r="A1022" s="60"/>
      <c r="B1022" s="60"/>
      <c r="C1022" s="60"/>
      <c r="D1022" s="60"/>
      <c r="E1022" s="60"/>
      <c r="F1022" s="60"/>
      <c r="G1022" s="60"/>
      <c r="H1022" s="60"/>
      <c r="I1022" s="60"/>
      <c r="J1022" s="60"/>
      <c r="K1022" s="60"/>
      <c r="L1022" s="60"/>
      <c r="M1022" s="60"/>
      <c r="N1022" s="60"/>
      <c r="O1022" s="60"/>
      <c r="P1022" s="60"/>
      <c r="Q1022" s="60"/>
      <c r="R1022" s="60"/>
      <c r="S1022" s="60"/>
      <c r="T1022" s="60"/>
      <c r="U1022" s="60"/>
      <c r="V1022" s="60"/>
      <c r="W1022" s="60"/>
      <c r="X1022" s="60"/>
      <c r="Y1022" s="60"/>
      <c r="Z1022" s="60"/>
      <c r="AA1022" s="60"/>
      <c r="AB1022" s="60"/>
      <c r="AC1022" s="60"/>
      <c r="AD1022" s="60"/>
    </row>
    <row r="1023">
      <c r="A1023" s="60"/>
      <c r="B1023" s="60"/>
      <c r="C1023" s="60"/>
      <c r="D1023" s="60"/>
      <c r="E1023" s="60"/>
      <c r="F1023" s="60"/>
      <c r="G1023" s="60"/>
      <c r="H1023" s="60"/>
      <c r="I1023" s="60"/>
      <c r="J1023" s="60"/>
      <c r="K1023" s="60"/>
      <c r="L1023" s="60"/>
      <c r="M1023" s="60"/>
      <c r="N1023" s="60"/>
      <c r="O1023" s="60"/>
      <c r="P1023" s="60"/>
      <c r="Q1023" s="60"/>
      <c r="R1023" s="60"/>
      <c r="S1023" s="60"/>
      <c r="T1023" s="60"/>
      <c r="U1023" s="60"/>
      <c r="V1023" s="60"/>
      <c r="W1023" s="60"/>
      <c r="X1023" s="60"/>
      <c r="Y1023" s="60"/>
      <c r="Z1023" s="60"/>
      <c r="AA1023" s="60"/>
      <c r="AB1023" s="60"/>
      <c r="AC1023" s="60"/>
      <c r="AD1023" s="60"/>
    </row>
    <row r="1024">
      <c r="A1024" s="60"/>
      <c r="B1024" s="60"/>
      <c r="C1024" s="60"/>
      <c r="D1024" s="60"/>
      <c r="E1024" s="60"/>
      <c r="F1024" s="60"/>
      <c r="G1024" s="60"/>
      <c r="H1024" s="60"/>
      <c r="I1024" s="60"/>
      <c r="J1024" s="60"/>
      <c r="K1024" s="60"/>
      <c r="L1024" s="60"/>
      <c r="M1024" s="60"/>
      <c r="N1024" s="60"/>
      <c r="O1024" s="60"/>
      <c r="P1024" s="60"/>
      <c r="Q1024" s="60"/>
      <c r="R1024" s="60"/>
      <c r="S1024" s="60"/>
      <c r="T1024" s="60"/>
      <c r="U1024" s="60"/>
      <c r="V1024" s="60"/>
      <c r="W1024" s="60"/>
      <c r="X1024" s="60"/>
      <c r="Y1024" s="60"/>
      <c r="Z1024" s="60"/>
      <c r="AA1024" s="60"/>
      <c r="AB1024" s="60"/>
      <c r="AC1024" s="60"/>
      <c r="AD1024" s="60"/>
    </row>
    <row r="1025">
      <c r="A1025" s="60"/>
      <c r="B1025" s="60"/>
      <c r="C1025" s="60"/>
      <c r="D1025" s="60"/>
      <c r="E1025" s="60"/>
      <c r="F1025" s="60"/>
      <c r="G1025" s="60"/>
      <c r="H1025" s="60"/>
      <c r="I1025" s="60"/>
      <c r="J1025" s="60"/>
      <c r="K1025" s="60"/>
      <c r="L1025" s="60"/>
      <c r="M1025" s="60"/>
      <c r="N1025" s="60"/>
      <c r="O1025" s="60"/>
      <c r="P1025" s="60"/>
      <c r="Q1025" s="60"/>
      <c r="R1025" s="60"/>
      <c r="S1025" s="60"/>
      <c r="T1025" s="60"/>
      <c r="U1025" s="60"/>
      <c r="V1025" s="60"/>
      <c r="W1025" s="60"/>
      <c r="X1025" s="60"/>
      <c r="Y1025" s="60"/>
      <c r="Z1025" s="60"/>
      <c r="AA1025" s="60"/>
      <c r="AB1025" s="60"/>
      <c r="AC1025" s="60"/>
      <c r="AD1025" s="60"/>
    </row>
    <row r="1026">
      <c r="A1026" s="60"/>
      <c r="B1026" s="60"/>
      <c r="C1026" s="60"/>
      <c r="D1026" s="60"/>
      <c r="E1026" s="60"/>
      <c r="F1026" s="60"/>
      <c r="G1026" s="60"/>
      <c r="H1026" s="60"/>
      <c r="I1026" s="60"/>
      <c r="J1026" s="60"/>
      <c r="K1026" s="60"/>
      <c r="L1026" s="60"/>
      <c r="M1026" s="60"/>
      <c r="N1026" s="60"/>
      <c r="O1026" s="60"/>
      <c r="P1026" s="60"/>
      <c r="Q1026" s="60"/>
      <c r="R1026" s="60"/>
      <c r="S1026" s="60"/>
      <c r="T1026" s="60"/>
      <c r="U1026" s="60"/>
      <c r="V1026" s="60"/>
      <c r="W1026" s="60"/>
      <c r="X1026" s="60"/>
      <c r="Y1026" s="60"/>
      <c r="Z1026" s="60"/>
      <c r="AA1026" s="60"/>
      <c r="AB1026" s="60"/>
      <c r="AC1026" s="60"/>
      <c r="AD1026" s="60"/>
    </row>
    <row r="1027">
      <c r="A1027" s="60"/>
      <c r="B1027" s="60"/>
      <c r="C1027" s="60"/>
      <c r="D1027" s="60"/>
      <c r="E1027" s="60"/>
      <c r="F1027" s="60"/>
      <c r="G1027" s="60"/>
      <c r="H1027" s="60"/>
      <c r="I1027" s="60"/>
      <c r="J1027" s="60"/>
      <c r="K1027" s="60"/>
      <c r="L1027" s="60"/>
      <c r="M1027" s="60"/>
      <c r="N1027" s="60"/>
      <c r="O1027" s="60"/>
      <c r="P1027" s="60"/>
      <c r="Q1027" s="60"/>
      <c r="R1027" s="60"/>
      <c r="S1027" s="60"/>
      <c r="T1027" s="60"/>
      <c r="U1027" s="60"/>
      <c r="V1027" s="60"/>
      <c r="W1027" s="60"/>
      <c r="X1027" s="60"/>
      <c r="Y1027" s="60"/>
      <c r="Z1027" s="60"/>
      <c r="AA1027" s="60"/>
      <c r="AB1027" s="60"/>
      <c r="AC1027" s="60"/>
      <c r="AD1027" s="60"/>
    </row>
    <row r="1028">
      <c r="A1028" s="60"/>
      <c r="B1028" s="60"/>
      <c r="C1028" s="60"/>
      <c r="D1028" s="60"/>
      <c r="E1028" s="60"/>
      <c r="F1028" s="60"/>
      <c r="G1028" s="60"/>
      <c r="H1028" s="60"/>
      <c r="I1028" s="60"/>
      <c r="J1028" s="60"/>
      <c r="K1028" s="60"/>
      <c r="L1028" s="60"/>
      <c r="M1028" s="60"/>
      <c r="N1028" s="60"/>
      <c r="O1028" s="60"/>
      <c r="P1028" s="60"/>
      <c r="Q1028" s="60"/>
      <c r="R1028" s="60"/>
      <c r="S1028" s="60"/>
      <c r="T1028" s="60"/>
      <c r="U1028" s="60"/>
      <c r="V1028" s="60"/>
      <c r="W1028" s="60"/>
      <c r="X1028" s="60"/>
      <c r="Y1028" s="60"/>
      <c r="Z1028" s="60"/>
      <c r="AA1028" s="60"/>
      <c r="AB1028" s="60"/>
      <c r="AC1028" s="60"/>
      <c r="AD1028" s="60"/>
    </row>
    <row r="1029">
      <c r="A1029" s="60"/>
      <c r="B1029" s="60"/>
      <c r="C1029" s="60"/>
      <c r="D1029" s="60"/>
      <c r="E1029" s="60"/>
      <c r="F1029" s="60"/>
      <c r="G1029" s="60"/>
      <c r="H1029" s="60"/>
      <c r="I1029" s="60"/>
      <c r="J1029" s="60"/>
      <c r="K1029" s="60"/>
      <c r="L1029" s="60"/>
      <c r="M1029" s="60"/>
      <c r="N1029" s="60"/>
      <c r="O1029" s="60"/>
      <c r="P1029" s="60"/>
      <c r="Q1029" s="60"/>
      <c r="R1029" s="60"/>
      <c r="S1029" s="60"/>
      <c r="T1029" s="60"/>
      <c r="U1029" s="60"/>
      <c r="V1029" s="60"/>
      <c r="W1029" s="60"/>
      <c r="X1029" s="60"/>
      <c r="Y1029" s="60"/>
      <c r="Z1029" s="60"/>
      <c r="AA1029" s="60"/>
      <c r="AB1029" s="60"/>
      <c r="AC1029" s="60"/>
      <c r="AD1029" s="60"/>
    </row>
    <row r="1030">
      <c r="A1030" s="60"/>
      <c r="B1030" s="60"/>
      <c r="C1030" s="60"/>
      <c r="D1030" s="60"/>
      <c r="E1030" s="60"/>
      <c r="F1030" s="60"/>
      <c r="G1030" s="60"/>
      <c r="H1030" s="60"/>
      <c r="I1030" s="60"/>
      <c r="J1030" s="60"/>
      <c r="K1030" s="60"/>
      <c r="L1030" s="60"/>
      <c r="M1030" s="60"/>
      <c r="N1030" s="60"/>
      <c r="O1030" s="60"/>
      <c r="P1030" s="60"/>
      <c r="Q1030" s="60"/>
      <c r="R1030" s="60"/>
      <c r="S1030" s="60"/>
      <c r="T1030" s="60"/>
      <c r="U1030" s="60"/>
      <c r="V1030" s="60"/>
      <c r="W1030" s="60"/>
      <c r="X1030" s="60"/>
      <c r="Y1030" s="60"/>
      <c r="Z1030" s="60"/>
      <c r="AA1030" s="60"/>
      <c r="AB1030" s="60"/>
      <c r="AC1030" s="60"/>
      <c r="AD1030" s="60"/>
    </row>
    <row r="1031">
      <c r="A1031" s="60"/>
      <c r="B1031" s="60"/>
      <c r="C1031" s="60"/>
      <c r="D1031" s="60"/>
      <c r="E1031" s="60"/>
      <c r="F1031" s="60"/>
      <c r="G1031" s="60"/>
      <c r="H1031" s="60"/>
      <c r="I1031" s="60"/>
      <c r="J1031" s="60"/>
      <c r="K1031" s="60"/>
      <c r="L1031" s="60"/>
      <c r="M1031" s="60"/>
      <c r="N1031" s="60"/>
      <c r="O1031" s="60"/>
      <c r="P1031" s="60"/>
      <c r="Q1031" s="60"/>
      <c r="R1031" s="60"/>
      <c r="S1031" s="60"/>
      <c r="T1031" s="60"/>
      <c r="U1031" s="60"/>
      <c r="V1031" s="60"/>
      <c r="W1031" s="60"/>
      <c r="X1031" s="60"/>
      <c r="Y1031" s="60"/>
      <c r="Z1031" s="60"/>
      <c r="AA1031" s="60"/>
      <c r="AB1031" s="60"/>
      <c r="AC1031" s="60"/>
      <c r="AD1031" s="60"/>
    </row>
    <row r="1032">
      <c r="A1032" s="60"/>
      <c r="B1032" s="60"/>
      <c r="C1032" s="60"/>
      <c r="D1032" s="60"/>
      <c r="E1032" s="60"/>
      <c r="F1032" s="60"/>
      <c r="G1032" s="60"/>
      <c r="H1032" s="60"/>
      <c r="I1032" s="60"/>
      <c r="J1032" s="60"/>
      <c r="K1032" s="60"/>
      <c r="L1032" s="60"/>
      <c r="M1032" s="60"/>
      <c r="N1032" s="60"/>
      <c r="O1032" s="60"/>
      <c r="P1032" s="60"/>
      <c r="Q1032" s="60"/>
      <c r="R1032" s="60"/>
      <c r="S1032" s="60"/>
      <c r="T1032" s="60"/>
      <c r="U1032" s="60"/>
      <c r="V1032" s="60"/>
      <c r="W1032" s="60"/>
      <c r="X1032" s="60"/>
      <c r="Y1032" s="60"/>
      <c r="Z1032" s="60"/>
      <c r="AA1032" s="60"/>
      <c r="AB1032" s="60"/>
      <c r="AC1032" s="60"/>
      <c r="AD1032" s="60"/>
    </row>
    <row r="1033">
      <c r="A1033" s="60"/>
      <c r="B1033" s="60"/>
      <c r="C1033" s="60"/>
      <c r="D1033" s="60"/>
      <c r="E1033" s="60"/>
      <c r="F1033" s="60"/>
      <c r="G1033" s="60"/>
      <c r="H1033" s="60"/>
      <c r="I1033" s="60"/>
      <c r="J1033" s="60"/>
      <c r="K1033" s="60"/>
      <c r="L1033" s="60"/>
      <c r="M1033" s="60"/>
      <c r="N1033" s="60"/>
      <c r="O1033" s="60"/>
      <c r="P1033" s="60"/>
      <c r="Q1033" s="60"/>
      <c r="R1033" s="60"/>
      <c r="S1033" s="60"/>
      <c r="T1033" s="60"/>
      <c r="U1033" s="60"/>
      <c r="V1033" s="60"/>
      <c r="W1033" s="60"/>
      <c r="X1033" s="60"/>
      <c r="Y1033" s="60"/>
      <c r="Z1033" s="60"/>
      <c r="AA1033" s="60"/>
      <c r="AB1033" s="60"/>
      <c r="AC1033" s="60"/>
      <c r="AD1033" s="60"/>
    </row>
    <row r="1034">
      <c r="A1034" s="60"/>
      <c r="B1034" s="60"/>
      <c r="C1034" s="60"/>
      <c r="D1034" s="60"/>
      <c r="E1034" s="60"/>
      <c r="F1034" s="60"/>
      <c r="G1034" s="60"/>
      <c r="H1034" s="60"/>
      <c r="I1034" s="60"/>
      <c r="J1034" s="60"/>
      <c r="K1034" s="60"/>
      <c r="L1034" s="60"/>
      <c r="M1034" s="60"/>
      <c r="N1034" s="60"/>
      <c r="O1034" s="60"/>
      <c r="P1034" s="60"/>
      <c r="Q1034" s="60"/>
      <c r="R1034" s="60"/>
      <c r="S1034" s="60"/>
      <c r="T1034" s="60"/>
      <c r="U1034" s="60"/>
      <c r="V1034" s="60"/>
      <c r="W1034" s="60"/>
      <c r="X1034" s="60"/>
      <c r="Y1034" s="60"/>
      <c r="Z1034" s="60"/>
      <c r="AA1034" s="60"/>
      <c r="AB1034" s="60"/>
      <c r="AC1034" s="60"/>
      <c r="AD1034" s="60"/>
    </row>
    <row r="1035">
      <c r="A1035" s="60"/>
      <c r="B1035" s="60"/>
      <c r="C1035" s="60"/>
      <c r="D1035" s="60"/>
      <c r="E1035" s="60"/>
      <c r="F1035" s="60"/>
      <c r="G1035" s="60"/>
      <c r="H1035" s="60"/>
      <c r="I1035" s="60"/>
      <c r="J1035" s="60"/>
      <c r="K1035" s="60"/>
      <c r="L1035" s="60"/>
      <c r="M1035" s="60"/>
      <c r="N1035" s="60"/>
      <c r="O1035" s="60"/>
      <c r="P1035" s="60"/>
      <c r="Q1035" s="60"/>
      <c r="R1035" s="60"/>
      <c r="S1035" s="60"/>
      <c r="T1035" s="60"/>
      <c r="U1035" s="60"/>
      <c r="V1035" s="60"/>
      <c r="W1035" s="60"/>
      <c r="X1035" s="60"/>
      <c r="Y1035" s="60"/>
      <c r="Z1035" s="60"/>
      <c r="AA1035" s="60"/>
      <c r="AB1035" s="60"/>
      <c r="AC1035" s="60"/>
      <c r="AD1035" s="60"/>
    </row>
    <row r="1036">
      <c r="A1036" s="60"/>
      <c r="B1036" s="60"/>
      <c r="C1036" s="60"/>
      <c r="D1036" s="60"/>
      <c r="E1036" s="60"/>
      <c r="F1036" s="60"/>
      <c r="G1036" s="60"/>
      <c r="H1036" s="60"/>
      <c r="I1036" s="60"/>
      <c r="J1036" s="60"/>
      <c r="K1036" s="60"/>
      <c r="L1036" s="60"/>
      <c r="M1036" s="60"/>
      <c r="N1036" s="60"/>
      <c r="O1036" s="60"/>
      <c r="P1036" s="60"/>
      <c r="Q1036" s="60"/>
      <c r="R1036" s="60"/>
      <c r="S1036" s="60"/>
      <c r="T1036" s="60"/>
      <c r="U1036" s="60"/>
      <c r="V1036" s="60"/>
      <c r="W1036" s="60"/>
      <c r="X1036" s="60"/>
      <c r="Y1036" s="60"/>
      <c r="Z1036" s="60"/>
      <c r="AA1036" s="60"/>
      <c r="AB1036" s="60"/>
      <c r="AC1036" s="60"/>
      <c r="AD1036" s="60"/>
    </row>
  </sheetData>
  <drawing r:id="rId4"/>
  <legacyDrawing r:id="rId5"/>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4.0"/>
    <col customWidth="1" min="2" max="2" width="18.63"/>
    <col customWidth="1" min="3" max="3" width="27.88"/>
    <col customWidth="1" min="4" max="4" width="18.13"/>
    <col customWidth="1" min="5" max="5" width="16.38"/>
    <col customWidth="1" min="6" max="6" width="16.75"/>
    <col customWidth="1" min="7" max="7" width="17.25"/>
    <col customWidth="1" min="8" max="8" width="21.0"/>
    <col customWidth="1" min="9" max="9" width="26.63"/>
    <col customWidth="1" min="10" max="10" width="32.75"/>
    <col customWidth="1" min="11" max="11" width="22.13"/>
    <col customWidth="1" min="12" max="12" width="28.13"/>
    <col customWidth="1" min="13" max="13" width="27.0"/>
    <col customWidth="1" min="14" max="14" width="19.0"/>
    <col customWidth="1" min="15" max="15" width="20.5"/>
    <col customWidth="1" min="16" max="16" width="21.25"/>
    <col customWidth="1" min="17" max="17" width="29.0"/>
    <col customWidth="1" min="18" max="18" width="28.13"/>
    <col customWidth="1" min="19" max="19" width="39.5"/>
    <col customWidth="1" min="20" max="20" width="46.75"/>
    <col customWidth="1" min="21" max="21" width="19.75"/>
    <col customWidth="1" min="22" max="22" width="23.13"/>
    <col customWidth="1" min="23" max="23" width="23.88"/>
    <col customWidth="1" min="24" max="24" width="18.0"/>
    <col customWidth="1" min="25" max="25" width="19.63"/>
    <col customWidth="1" min="28" max="28" width="18.88"/>
    <col customWidth="1" min="29" max="29" width="20.0"/>
    <col customWidth="1" min="30" max="30" width="20.75"/>
  </cols>
  <sheetData>
    <row r="1">
      <c r="A1" s="281" t="s">
        <v>2284</v>
      </c>
    </row>
    <row r="2">
      <c r="A2" s="281"/>
      <c r="B2" s="281"/>
    </row>
    <row r="3">
      <c r="A3" s="281" t="s">
        <v>2029</v>
      </c>
      <c r="B3" s="281" t="s">
        <v>2030</v>
      </c>
    </row>
    <row r="4">
      <c r="A4" s="22" t="s">
        <v>2285</v>
      </c>
      <c r="G4" s="1201"/>
    </row>
    <row r="6">
      <c r="A6" s="1202" t="s">
        <v>1128</v>
      </c>
    </row>
    <row r="8">
      <c r="A8" s="22" t="s">
        <v>1488</v>
      </c>
    </row>
    <row r="9">
      <c r="A9" s="22" t="s">
        <v>2286</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65"/>
      <c r="AB11" s="65"/>
      <c r="AC11" s="65"/>
      <c r="AD11" s="65"/>
      <c r="AE11" s="65"/>
      <c r="AF11" s="65"/>
      <c r="AG11" s="65"/>
      <c r="AH11" s="65"/>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488</v>
      </c>
      <c r="C13" s="1525">
        <v>101.0</v>
      </c>
      <c r="D13" s="1525" t="s">
        <v>1801</v>
      </c>
      <c r="E13" s="1525" t="s">
        <v>17</v>
      </c>
      <c r="F13" s="1525" t="s">
        <v>20</v>
      </c>
      <c r="G13" s="1525" t="str">
        <f>"002"</f>
        <v>002</v>
      </c>
      <c r="H13" s="1525" t="s">
        <v>26</v>
      </c>
      <c r="I13" s="1525" t="s">
        <v>1367</v>
      </c>
      <c r="J13" s="1525" t="s">
        <v>33</v>
      </c>
      <c r="K13" s="1526">
        <v>45839.0</v>
      </c>
      <c r="L13" s="1526">
        <v>45839.0</v>
      </c>
      <c r="M13" s="1526">
        <v>45839.0</v>
      </c>
      <c r="N13" s="1807" t="s">
        <v>505</v>
      </c>
      <c r="O13" s="1528"/>
      <c r="P13" s="1529"/>
      <c r="Q13" s="1808"/>
      <c r="R13" s="1529"/>
      <c r="S13" s="1529"/>
      <c r="T13" s="1529"/>
      <c r="U13" s="1529"/>
      <c r="V13" s="1529"/>
      <c r="W13" s="1529"/>
      <c r="X13" s="1529"/>
      <c r="Y13" s="1529"/>
      <c r="Z13" s="1529"/>
    </row>
    <row r="14">
      <c r="A14" s="1524"/>
      <c r="B14" s="1525" t="s">
        <v>1131</v>
      </c>
      <c r="C14" s="1525">
        <v>102.0</v>
      </c>
      <c r="D14" s="1525" t="s">
        <v>2047</v>
      </c>
      <c r="E14" s="1525" t="s">
        <v>1133</v>
      </c>
      <c r="F14" s="1525" t="s">
        <v>20</v>
      </c>
      <c r="G14" s="1525" t="str">
        <f>"004"</f>
        <v>004</v>
      </c>
      <c r="H14" s="1525" t="s">
        <v>1135</v>
      </c>
      <c r="I14" s="1525" t="s">
        <v>1136</v>
      </c>
      <c r="J14" s="1525" t="s">
        <v>33</v>
      </c>
      <c r="K14" s="1526">
        <v>45839.0</v>
      </c>
      <c r="L14" s="1526">
        <v>45839.0</v>
      </c>
      <c r="M14" s="1526">
        <v>45839.0</v>
      </c>
      <c r="N14" s="1807" t="s">
        <v>505</v>
      </c>
      <c r="O14" s="1528"/>
      <c r="P14" s="1529"/>
      <c r="Q14" s="1529"/>
      <c r="R14" s="1529"/>
      <c r="S14" s="1529"/>
      <c r="T14" s="1529"/>
      <c r="U14" s="1529"/>
      <c r="V14" s="1529"/>
      <c r="W14" s="1529"/>
      <c r="X14" s="1529"/>
      <c r="Y14" s="1529"/>
      <c r="Z14" s="1529"/>
    </row>
    <row r="17">
      <c r="A17" s="22" t="s">
        <v>2287</v>
      </c>
    </row>
    <row r="18">
      <c r="A18" s="1809" t="s">
        <v>43</v>
      </c>
      <c r="B18" s="839"/>
      <c r="C18" s="839"/>
      <c r="D18" s="839"/>
      <c r="E18" s="839"/>
      <c r="F18" s="839"/>
      <c r="G18" s="839"/>
      <c r="H18" s="839"/>
      <c r="I18" s="839"/>
      <c r="J18" s="839"/>
      <c r="K18" s="839"/>
      <c r="L18" s="839"/>
      <c r="M18" s="839"/>
      <c r="N18" s="839"/>
      <c r="O18" s="839"/>
      <c r="P18" s="839"/>
      <c r="Q18" s="839"/>
      <c r="R18" s="839"/>
      <c r="S18" s="839"/>
      <c r="T18" s="839"/>
      <c r="U18" s="839"/>
      <c r="V18" s="839"/>
      <c r="W18" s="839"/>
      <c r="X18" s="839"/>
      <c r="Y18" s="839"/>
      <c r="Z18" s="839"/>
      <c r="AA18" s="839"/>
      <c r="AB18" s="839"/>
      <c r="AC18" s="839"/>
    </row>
    <row r="19">
      <c r="A19" s="1544" t="s">
        <v>3</v>
      </c>
      <c r="B19" s="1545" t="s">
        <v>514</v>
      </c>
      <c r="C19" s="1545" t="s">
        <v>516</v>
      </c>
      <c r="D19" s="1545" t="s">
        <v>517</v>
      </c>
      <c r="E19" s="1545" t="s">
        <v>519</v>
      </c>
      <c r="F19" s="1545" t="s">
        <v>522</v>
      </c>
      <c r="G19" s="1545" t="s">
        <v>524</v>
      </c>
      <c r="H19" s="1545" t="s">
        <v>525</v>
      </c>
      <c r="I19" s="1545" t="s">
        <v>526</v>
      </c>
      <c r="J19" s="1546" t="s">
        <v>528</v>
      </c>
      <c r="K19" s="1532" t="s">
        <v>530</v>
      </c>
      <c r="L19" s="1545" t="s">
        <v>532</v>
      </c>
      <c r="M19" s="1545" t="s">
        <v>533</v>
      </c>
      <c r="N19" s="1545" t="s">
        <v>534</v>
      </c>
      <c r="O19" s="1545" t="s">
        <v>535</v>
      </c>
      <c r="P19" s="1545" t="s">
        <v>536</v>
      </c>
      <c r="Q19" s="1545" t="s">
        <v>538</v>
      </c>
      <c r="R19" s="1545" t="s">
        <v>542</v>
      </c>
      <c r="S19" s="1545" t="s">
        <v>545</v>
      </c>
      <c r="T19" s="1545" t="s">
        <v>546</v>
      </c>
      <c r="U19" s="1545" t="s">
        <v>548</v>
      </c>
      <c r="V19" s="1545" t="s">
        <v>549</v>
      </c>
      <c r="W19" s="1532" t="s">
        <v>551</v>
      </c>
      <c r="X19" s="65"/>
      <c r="Y19" s="65"/>
      <c r="Z19" s="65"/>
      <c r="AA19" s="65"/>
      <c r="AB19" s="65"/>
      <c r="AC19" s="65"/>
      <c r="AD19" s="65"/>
      <c r="AE19" s="65"/>
      <c r="AF19" s="65"/>
      <c r="AG19" s="65"/>
      <c r="AH19" s="65"/>
    </row>
    <row r="20">
      <c r="A20" s="1521" t="s">
        <v>4</v>
      </c>
      <c r="B20" s="1522" t="s">
        <v>28</v>
      </c>
      <c r="C20" s="1522" t="s">
        <v>49</v>
      </c>
      <c r="D20" s="1523" t="s">
        <v>453</v>
      </c>
      <c r="E20" s="1522" t="s">
        <v>59</v>
      </c>
      <c r="F20" s="1522" t="s">
        <v>59</v>
      </c>
      <c r="G20" s="1522" t="s">
        <v>35</v>
      </c>
      <c r="H20" s="1522" t="s">
        <v>35</v>
      </c>
      <c r="I20" s="1522" t="s">
        <v>71</v>
      </c>
      <c r="J20" s="1522" t="s">
        <v>71</v>
      </c>
      <c r="K20" s="1537" t="s">
        <v>59</v>
      </c>
      <c r="L20" s="1522" t="s">
        <v>59</v>
      </c>
      <c r="M20" s="1522" t="s">
        <v>59</v>
      </c>
      <c r="N20" s="1522" t="s">
        <v>81</v>
      </c>
      <c r="O20" s="1522" t="s">
        <v>81</v>
      </c>
      <c r="P20" s="1522" t="s">
        <v>59</v>
      </c>
      <c r="Q20" s="1522" t="s">
        <v>539</v>
      </c>
      <c r="R20" s="1522" t="s">
        <v>539</v>
      </c>
      <c r="S20" s="1522" t="s">
        <v>91</v>
      </c>
      <c r="T20" s="1522" t="s">
        <v>91</v>
      </c>
      <c r="U20" s="1522" t="s">
        <v>59</v>
      </c>
      <c r="V20" s="1522" t="s">
        <v>110</v>
      </c>
      <c r="W20" s="1537" t="s">
        <v>28</v>
      </c>
    </row>
    <row r="21">
      <c r="A21" s="1676"/>
      <c r="B21" s="1702" t="s">
        <v>1007</v>
      </c>
      <c r="C21" s="1677" t="s">
        <v>1389</v>
      </c>
      <c r="D21" s="1677">
        <v>3.0</v>
      </c>
      <c r="E21" s="1677">
        <v>176017.0</v>
      </c>
      <c r="F21" s="1677" t="s">
        <v>1381</v>
      </c>
      <c r="G21" s="1678">
        <v>43754.0</v>
      </c>
      <c r="H21" s="1678">
        <v>46311.0</v>
      </c>
      <c r="I21" s="1677">
        <v>1.69</v>
      </c>
      <c r="J21" s="1541" t="str">
        <f t="shared" ref="J21:K21" si="1">" "</f>
        <v> </v>
      </c>
      <c r="K21" s="1541" t="str">
        <f t="shared" si="1"/>
        <v> </v>
      </c>
      <c r="L21" s="1525" t="s">
        <v>76</v>
      </c>
      <c r="M21" s="1525" t="s">
        <v>79</v>
      </c>
      <c r="N21" s="1677" t="s">
        <v>83</v>
      </c>
      <c r="O21" s="1677" t="s">
        <v>86</v>
      </c>
      <c r="P21" s="1539" t="s">
        <v>89</v>
      </c>
      <c r="Q21" s="1539" t="s">
        <v>1013</v>
      </c>
      <c r="R21" s="1539" t="s">
        <v>1014</v>
      </c>
      <c r="S21" s="1542" t="b">
        <v>1</v>
      </c>
      <c r="T21" s="1679" t="b">
        <v>1</v>
      </c>
      <c r="U21" s="1680" t="s">
        <v>143</v>
      </c>
      <c r="V21" s="1726">
        <v>45854.458333333336</v>
      </c>
      <c r="W21" s="1539" t="s">
        <v>131</v>
      </c>
      <c r="X21" s="1529"/>
      <c r="Y21" s="1529"/>
      <c r="Z21" s="1529"/>
      <c r="AA21" s="1529"/>
      <c r="AB21" s="1529"/>
      <c r="AC21" s="1529"/>
      <c r="AD21" s="1529"/>
      <c r="AE21" s="1529"/>
      <c r="AF21" s="1529"/>
      <c r="AG21" s="1529"/>
      <c r="AH21" s="1529"/>
    </row>
    <row r="22">
      <c r="A22" s="1676"/>
      <c r="B22" s="1677" t="s">
        <v>1370</v>
      </c>
      <c r="C22" s="1677" t="s">
        <v>1371</v>
      </c>
      <c r="D22" s="1677">
        <v>1.0</v>
      </c>
      <c r="E22" s="1677">
        <v>176015.0</v>
      </c>
      <c r="F22" s="1677" t="s">
        <v>65</v>
      </c>
      <c r="G22" s="1678">
        <v>40606.0</v>
      </c>
      <c r="H22" s="1678">
        <v>58974.0</v>
      </c>
      <c r="I22" s="1677">
        <v>4.85</v>
      </c>
      <c r="J22" s="1541" t="str">
        <f t="shared" ref="J22:K22" si="2">" "</f>
        <v> </v>
      </c>
      <c r="K22" s="1541" t="str">
        <f t="shared" si="2"/>
        <v> </v>
      </c>
      <c r="L22" s="1525" t="s">
        <v>76</v>
      </c>
      <c r="M22" s="1525" t="s">
        <v>79</v>
      </c>
      <c r="N22" s="1677" t="s">
        <v>83</v>
      </c>
      <c r="O22" s="1677" t="s">
        <v>86</v>
      </c>
      <c r="P22" s="1539" t="s">
        <v>89</v>
      </c>
      <c r="Q22" s="1539" t="s">
        <v>1013</v>
      </c>
      <c r="R22" s="1539" t="s">
        <v>1014</v>
      </c>
      <c r="S22" s="1542" t="b">
        <v>1</v>
      </c>
      <c r="T22" s="1679" t="b">
        <v>1</v>
      </c>
      <c r="U22" s="1680" t="s">
        <v>143</v>
      </c>
      <c r="V22" s="1726">
        <v>45917.458333333336</v>
      </c>
      <c r="W22" s="1539" t="s">
        <v>131</v>
      </c>
      <c r="X22" s="1529"/>
      <c r="Y22" s="1529"/>
      <c r="Z22" s="1529"/>
      <c r="AA22" s="1529"/>
      <c r="AB22" s="1529"/>
      <c r="AC22" s="1529"/>
      <c r="AD22" s="1529"/>
      <c r="AE22" s="1529"/>
      <c r="AF22" s="1529"/>
      <c r="AG22" s="1529"/>
      <c r="AH22" s="1529"/>
    </row>
    <row r="23">
      <c r="A23" s="1676"/>
      <c r="B23" s="1677" t="s">
        <v>1372</v>
      </c>
      <c r="C23" s="1677" t="s">
        <v>1373</v>
      </c>
      <c r="D23" s="1677">
        <v>1.0</v>
      </c>
      <c r="E23" s="1677">
        <v>176015.0</v>
      </c>
      <c r="F23" s="1677" t="s">
        <v>1374</v>
      </c>
      <c r="G23" s="1678">
        <v>45868.0</v>
      </c>
      <c r="H23" s="1678">
        <v>46050.0</v>
      </c>
      <c r="I23" s="1677">
        <v>0.0</v>
      </c>
      <c r="J23" s="1541" t="str">
        <f t="shared" ref="J23:K23" si="3">" "</f>
        <v> </v>
      </c>
      <c r="K23" s="1541" t="str">
        <f t="shared" si="3"/>
        <v> </v>
      </c>
      <c r="L23" s="1525" t="s">
        <v>1375</v>
      </c>
      <c r="M23" s="1525" t="s">
        <v>79</v>
      </c>
      <c r="N23" s="1677" t="s">
        <v>83</v>
      </c>
      <c r="O23" s="1677" t="s">
        <v>86</v>
      </c>
      <c r="P23" s="1539" t="s">
        <v>1376</v>
      </c>
      <c r="Q23" s="1539" t="s">
        <v>1013</v>
      </c>
      <c r="R23" s="1539" t="s">
        <v>1014</v>
      </c>
      <c r="S23" s="1542" t="b">
        <v>1</v>
      </c>
      <c r="T23" s="1679" t="b">
        <v>1</v>
      </c>
      <c r="U23" s="1680" t="s">
        <v>143</v>
      </c>
      <c r="V23" s="1726">
        <v>45917.458333333336</v>
      </c>
      <c r="W23" s="1539" t="s">
        <v>131</v>
      </c>
      <c r="X23" s="1529"/>
      <c r="Y23" s="1529"/>
      <c r="Z23" s="1529"/>
      <c r="AA23" s="1529"/>
      <c r="AB23" s="1529"/>
      <c r="AC23" s="1529"/>
      <c r="AD23" s="1529"/>
      <c r="AE23" s="1529"/>
      <c r="AF23" s="1529"/>
      <c r="AG23" s="1529"/>
      <c r="AH23" s="1529"/>
    </row>
    <row r="24">
      <c r="A24" s="1676"/>
      <c r="B24" s="1702" t="s">
        <v>1377</v>
      </c>
      <c r="C24" s="1677" t="s">
        <v>1378</v>
      </c>
      <c r="D24" s="1677">
        <v>2.0</v>
      </c>
      <c r="E24" s="1810" t="s">
        <v>496</v>
      </c>
      <c r="F24" s="1677" t="s">
        <v>1379</v>
      </c>
      <c r="G24" s="1678">
        <v>45236.0</v>
      </c>
      <c r="H24" s="1703">
        <v>45967.0</v>
      </c>
      <c r="I24" s="1677">
        <v>2.58</v>
      </c>
      <c r="J24" s="1541" t="str">
        <f t="shared" ref="J24:K24" si="4">" "</f>
        <v> </v>
      </c>
      <c r="K24" s="1541" t="str">
        <f t="shared" si="4"/>
        <v> </v>
      </c>
      <c r="L24" s="1525" t="s">
        <v>76</v>
      </c>
      <c r="M24" s="1525" t="s">
        <v>79</v>
      </c>
      <c r="N24" s="1677" t="s">
        <v>83</v>
      </c>
      <c r="O24" s="1677" t="s">
        <v>86</v>
      </c>
      <c r="P24" s="1539" t="s">
        <v>89</v>
      </c>
      <c r="Q24" s="1539" t="s">
        <v>1013</v>
      </c>
      <c r="R24" s="1539" t="s">
        <v>1014</v>
      </c>
      <c r="S24" s="1542" t="b">
        <v>1</v>
      </c>
      <c r="T24" s="1679" t="b">
        <v>1</v>
      </c>
      <c r="U24" s="1680" t="s">
        <v>143</v>
      </c>
      <c r="V24" s="1726">
        <v>45917.458333333336</v>
      </c>
      <c r="W24" s="1539" t="s">
        <v>131</v>
      </c>
      <c r="X24" s="1529"/>
      <c r="Y24" s="1529"/>
      <c r="Z24" s="1529"/>
      <c r="AA24" s="1529"/>
      <c r="AB24" s="1529"/>
      <c r="AC24" s="1529"/>
      <c r="AD24" s="1529"/>
      <c r="AE24" s="1529"/>
      <c r="AF24" s="1529"/>
      <c r="AG24" s="1529"/>
      <c r="AH24" s="1529"/>
    </row>
    <row r="25">
      <c r="A25" s="1676"/>
      <c r="B25" s="1677" t="s">
        <v>1385</v>
      </c>
      <c r="C25" s="1677" t="s">
        <v>1386</v>
      </c>
      <c r="D25" s="1677">
        <v>1.0</v>
      </c>
      <c r="E25" s="1677">
        <v>176015.0</v>
      </c>
      <c r="F25" s="1677" t="s">
        <v>1374</v>
      </c>
      <c r="G25" s="1678">
        <v>45882.0</v>
      </c>
      <c r="H25" s="1678">
        <v>46064.0</v>
      </c>
      <c r="I25" s="1677">
        <v>0.0</v>
      </c>
      <c r="J25" s="1541" t="str">
        <f t="shared" ref="J25:K25" si="5">" "</f>
        <v> </v>
      </c>
      <c r="K25" s="1541" t="str">
        <f t="shared" si="5"/>
        <v> </v>
      </c>
      <c r="L25" s="1525" t="s">
        <v>1387</v>
      </c>
      <c r="M25" s="1525" t="s">
        <v>79</v>
      </c>
      <c r="N25" s="1677" t="s">
        <v>83</v>
      </c>
      <c r="O25" s="1677" t="s">
        <v>86</v>
      </c>
      <c r="P25" s="1539" t="s">
        <v>1376</v>
      </c>
      <c r="Q25" s="1539" t="s">
        <v>1013</v>
      </c>
      <c r="R25" s="1539" t="s">
        <v>1014</v>
      </c>
      <c r="S25" s="1542" t="b">
        <v>1</v>
      </c>
      <c r="T25" s="1679" t="b">
        <v>1</v>
      </c>
      <c r="U25" s="1680" t="s">
        <v>143</v>
      </c>
      <c r="V25" s="1726">
        <v>45917.458333333336</v>
      </c>
      <c r="W25" s="1539" t="s">
        <v>131</v>
      </c>
      <c r="X25" s="1529"/>
      <c r="Y25" s="1529"/>
      <c r="Z25" s="1529"/>
      <c r="AA25" s="1529"/>
      <c r="AB25" s="1529"/>
      <c r="AC25" s="1529"/>
      <c r="AD25" s="1529"/>
      <c r="AE25" s="1529"/>
      <c r="AF25" s="1529"/>
      <c r="AG25" s="1529"/>
      <c r="AH25" s="1529"/>
    </row>
    <row r="26">
      <c r="A26" s="1676"/>
      <c r="B26" s="1702" t="s">
        <v>1012</v>
      </c>
      <c r="C26" s="1677" t="s">
        <v>1388</v>
      </c>
      <c r="D26" s="1677">
        <v>2.0</v>
      </c>
      <c r="E26" s="1810" t="s">
        <v>496</v>
      </c>
      <c r="F26" s="1677" t="s">
        <v>1379</v>
      </c>
      <c r="G26" s="1678">
        <v>45474.0</v>
      </c>
      <c r="H26" s="1678">
        <v>46204.0</v>
      </c>
      <c r="I26" s="1811">
        <v>1.68404</v>
      </c>
      <c r="J26" s="1812">
        <v>0.05</v>
      </c>
      <c r="K26" s="1812" t="s">
        <v>1019</v>
      </c>
      <c r="L26" s="1525" t="s">
        <v>269</v>
      </c>
      <c r="M26" s="1525" t="s">
        <v>79</v>
      </c>
      <c r="N26" s="1677" t="s">
        <v>83</v>
      </c>
      <c r="O26" s="1677" t="s">
        <v>86</v>
      </c>
      <c r="P26" s="1539" t="s">
        <v>89</v>
      </c>
      <c r="Q26" s="1539" t="s">
        <v>1013</v>
      </c>
      <c r="R26" s="1539" t="s">
        <v>1014</v>
      </c>
      <c r="S26" s="1542" t="b">
        <v>1</v>
      </c>
      <c r="T26" s="1679" t="b">
        <v>1</v>
      </c>
      <c r="U26" s="1680" t="s">
        <v>143</v>
      </c>
      <c r="V26" s="1726">
        <v>45917.458333333336</v>
      </c>
      <c r="W26" s="1539" t="s">
        <v>1018</v>
      </c>
      <c r="X26" s="1529"/>
      <c r="Y26" s="1529"/>
      <c r="Z26" s="1529"/>
      <c r="AA26" s="1529"/>
      <c r="AB26" s="1529"/>
      <c r="AC26" s="1529"/>
      <c r="AD26" s="1529"/>
      <c r="AE26" s="1529"/>
      <c r="AF26" s="1529"/>
      <c r="AG26" s="1529"/>
      <c r="AH26" s="1529"/>
    </row>
    <row r="28">
      <c r="A28" s="22"/>
    </row>
    <row r="29">
      <c r="A29" s="22"/>
    </row>
    <row r="30">
      <c r="A30" s="22" t="s">
        <v>2288</v>
      </c>
    </row>
    <row r="31">
      <c r="A31" s="28" t="s">
        <v>95</v>
      </c>
      <c r="B31" s="28"/>
      <c r="C31" s="28"/>
      <c r="D31" s="28"/>
      <c r="E31" s="28"/>
      <c r="F31" s="1206"/>
      <c r="G31" s="1208"/>
    </row>
    <row r="32">
      <c r="A32" s="1813" t="s">
        <v>3</v>
      </c>
      <c r="B32" s="1545" t="s">
        <v>556</v>
      </c>
      <c r="C32" s="1545" t="s">
        <v>557</v>
      </c>
      <c r="D32" s="1545" t="s">
        <v>559</v>
      </c>
      <c r="E32" s="1545" t="s">
        <v>560</v>
      </c>
      <c r="F32" s="1545" t="s">
        <v>561</v>
      </c>
      <c r="G32" s="1814"/>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row>
    <row r="33">
      <c r="A33" s="1815" t="s">
        <v>4</v>
      </c>
      <c r="B33" s="1523" t="s">
        <v>453</v>
      </c>
      <c r="C33" s="1522" t="s">
        <v>100</v>
      </c>
      <c r="D33" s="1522" t="s">
        <v>100</v>
      </c>
      <c r="E33" s="1522" t="s">
        <v>15</v>
      </c>
      <c r="F33" s="1522" t="s">
        <v>110</v>
      </c>
      <c r="G33" s="1208"/>
    </row>
    <row r="34">
      <c r="A34" s="28"/>
      <c r="B34" s="1677">
        <v>301.0</v>
      </c>
      <c r="C34" s="1677" t="s">
        <v>1390</v>
      </c>
      <c r="D34" s="1677" t="s">
        <v>1391</v>
      </c>
      <c r="E34" s="1677" t="s">
        <v>1392</v>
      </c>
      <c r="F34" s="1816">
        <v>45839.0</v>
      </c>
      <c r="G34" s="1208"/>
    </row>
    <row r="35">
      <c r="A35" s="28"/>
      <c r="B35" s="1677">
        <v>302.0</v>
      </c>
      <c r="C35" s="1677" t="s">
        <v>1393</v>
      </c>
      <c r="D35" s="1677" t="s">
        <v>1391</v>
      </c>
      <c r="E35" s="1677" t="s">
        <v>1392</v>
      </c>
      <c r="F35" s="1816">
        <v>45839.0</v>
      </c>
      <c r="G35" s="1208"/>
    </row>
    <row r="36">
      <c r="A36" s="28"/>
      <c r="B36" s="1677">
        <v>303.0</v>
      </c>
      <c r="C36" s="1677" t="s">
        <v>1394</v>
      </c>
      <c r="D36" s="1677" t="s">
        <v>1391</v>
      </c>
      <c r="E36" s="1677" t="s">
        <v>1392</v>
      </c>
      <c r="F36" s="1816">
        <v>45839.0</v>
      </c>
      <c r="G36" s="1208"/>
    </row>
    <row r="37">
      <c r="A37" s="28"/>
      <c r="B37" s="1677">
        <v>401.0</v>
      </c>
      <c r="C37" s="1677" t="s">
        <v>1397</v>
      </c>
      <c r="D37" s="1677" t="s">
        <v>1391</v>
      </c>
      <c r="E37" s="1677" t="s">
        <v>108</v>
      </c>
      <c r="F37" s="1816">
        <v>45839.0</v>
      </c>
      <c r="G37" s="1208"/>
    </row>
    <row r="38">
      <c r="A38" s="28"/>
      <c r="B38" s="1677">
        <v>402.0</v>
      </c>
      <c r="C38" s="1677" t="s">
        <v>1398</v>
      </c>
      <c r="D38" s="1677" t="s">
        <v>1391</v>
      </c>
      <c r="E38" s="1677" t="s">
        <v>108</v>
      </c>
      <c r="F38" s="1816">
        <v>45839.0</v>
      </c>
      <c r="G38" s="1208"/>
    </row>
    <row r="39">
      <c r="A39" s="28"/>
      <c r="B39" s="1677">
        <v>403.0</v>
      </c>
      <c r="C39" s="1677" t="s">
        <v>1399</v>
      </c>
      <c r="D39" s="1677" t="s">
        <v>1391</v>
      </c>
      <c r="E39" s="1677" t="s">
        <v>108</v>
      </c>
      <c r="F39" s="1816">
        <v>45839.0</v>
      </c>
      <c r="G39" s="1208"/>
    </row>
    <row r="40">
      <c r="A40" s="28"/>
      <c r="B40" s="28"/>
      <c r="C40" s="28"/>
      <c r="D40" s="28"/>
      <c r="E40" s="28"/>
      <c r="F40" s="1817"/>
      <c r="G40" s="1208"/>
    </row>
    <row r="41">
      <c r="A41" s="1202"/>
    </row>
    <row r="42">
      <c r="A42" s="1202" t="s">
        <v>1137</v>
      </c>
    </row>
    <row r="43">
      <c r="A43" s="22" t="s">
        <v>2289</v>
      </c>
    </row>
    <row r="44">
      <c r="A44" s="22" t="s">
        <v>2290</v>
      </c>
    </row>
    <row r="45">
      <c r="A45" s="22" t="s">
        <v>2291</v>
      </c>
      <c r="B45" s="28"/>
      <c r="C45" s="28"/>
      <c r="D45" s="28"/>
      <c r="E45" s="28"/>
      <c r="F45" s="28"/>
      <c r="G45" s="28"/>
      <c r="H45" s="28"/>
      <c r="I45" s="28"/>
      <c r="J45" s="28"/>
      <c r="K45" s="28"/>
    </row>
    <row r="46">
      <c r="A46" s="1209" t="s">
        <v>1495</v>
      </c>
      <c r="B46" s="28"/>
      <c r="C46" s="28"/>
      <c r="D46" s="28"/>
      <c r="E46" s="28"/>
      <c r="F46" s="28"/>
      <c r="G46" s="28"/>
      <c r="H46" s="28"/>
      <c r="I46" s="28"/>
      <c r="J46" s="28"/>
      <c r="K46" s="28"/>
    </row>
    <row r="47">
      <c r="A47" s="1209" t="s">
        <v>1496</v>
      </c>
      <c r="B47" s="67"/>
      <c r="C47" s="67"/>
      <c r="D47" s="67"/>
      <c r="E47" s="67"/>
      <c r="F47" s="67"/>
      <c r="G47" s="67"/>
      <c r="H47" s="67"/>
      <c r="I47" s="67"/>
      <c r="J47" s="67"/>
      <c r="K47" s="67"/>
    </row>
    <row r="48">
      <c r="A48" s="1809" t="s">
        <v>190</v>
      </c>
      <c r="B48" s="67"/>
      <c r="C48" s="67"/>
      <c r="D48" s="67"/>
      <c r="E48" s="67"/>
      <c r="F48" s="67"/>
      <c r="G48" s="67"/>
      <c r="H48" s="67"/>
      <c r="I48" s="1210"/>
      <c r="J48" s="67"/>
      <c r="K48" s="67"/>
    </row>
    <row r="49">
      <c r="A49" s="1813" t="s">
        <v>3</v>
      </c>
      <c r="B49" s="1545" t="s">
        <v>724</v>
      </c>
      <c r="C49" s="1545" t="s">
        <v>556</v>
      </c>
      <c r="D49" s="1545" t="s">
        <v>583</v>
      </c>
      <c r="E49" s="1545" t="s">
        <v>728</v>
      </c>
      <c r="F49" s="1545" t="s">
        <v>514</v>
      </c>
      <c r="G49" s="1545" t="s">
        <v>7</v>
      </c>
      <c r="H49" s="1545" t="s">
        <v>668</v>
      </c>
      <c r="I49" s="1545" t="s">
        <v>675</v>
      </c>
      <c r="J49" s="1545" t="s">
        <v>423</v>
      </c>
      <c r="K49" s="1545" t="s">
        <v>730</v>
      </c>
      <c r="L49" s="1545" t="s">
        <v>731</v>
      </c>
      <c r="M49" s="65"/>
      <c r="N49" s="65"/>
      <c r="O49" s="65"/>
      <c r="P49" s="65"/>
      <c r="Q49" s="65"/>
      <c r="R49" s="65"/>
      <c r="S49" s="65"/>
      <c r="T49" s="65"/>
      <c r="U49" s="65"/>
      <c r="V49" s="65"/>
      <c r="W49" s="65"/>
      <c r="X49" s="65"/>
      <c r="Y49" s="65"/>
      <c r="Z49" s="65"/>
      <c r="AA49" s="65"/>
      <c r="AB49" s="65"/>
      <c r="AC49" s="65"/>
      <c r="AD49" s="65"/>
      <c r="AE49" s="65"/>
      <c r="AF49" s="65"/>
      <c r="AG49" s="65"/>
      <c r="AH49" s="65"/>
    </row>
    <row r="50">
      <c r="A50" s="1815" t="s">
        <v>4</v>
      </c>
      <c r="B50" s="1523" t="s">
        <v>453</v>
      </c>
      <c r="C50" s="1523" t="s">
        <v>453</v>
      </c>
      <c r="D50" s="1523" t="s">
        <v>35</v>
      </c>
      <c r="E50" s="1522" t="s">
        <v>35</v>
      </c>
      <c r="F50" s="1522" t="s">
        <v>28</v>
      </c>
      <c r="G50" s="1523" t="s">
        <v>453</v>
      </c>
      <c r="H50" s="1522" t="s">
        <v>28</v>
      </c>
      <c r="I50" s="1522" t="s">
        <v>126</v>
      </c>
      <c r="J50" s="1522" t="s">
        <v>179</v>
      </c>
      <c r="K50" s="1522" t="s">
        <v>71</v>
      </c>
      <c r="L50" s="1522" t="s">
        <v>59</v>
      </c>
    </row>
    <row r="51">
      <c r="A51" s="1682"/>
      <c r="B51" s="1539">
        <v>90004.0</v>
      </c>
      <c r="C51" s="1677">
        <v>403.0</v>
      </c>
      <c r="D51" s="1630">
        <v>45854.458333333336</v>
      </c>
      <c r="E51" s="1678">
        <f t="shared" ref="E51:E56" si="6">D51+2</f>
        <v>45856.45833</v>
      </c>
      <c r="F51" s="1818" t="s">
        <v>1007</v>
      </c>
      <c r="G51" s="1539">
        <v>102.0</v>
      </c>
      <c r="H51" s="1539" t="s">
        <v>202</v>
      </c>
      <c r="I51" s="1549">
        <v>1.0E8</v>
      </c>
      <c r="J51" s="1819">
        <v>100.264871</v>
      </c>
      <c r="K51" s="1820">
        <v>1.45608</v>
      </c>
      <c r="L51" s="1539" t="s">
        <v>1009</v>
      </c>
      <c r="M51" s="1529"/>
      <c r="N51" s="1529"/>
      <c r="O51" s="1529"/>
      <c r="P51" s="1529"/>
      <c r="Q51" s="1529"/>
      <c r="R51" s="1529"/>
      <c r="S51" s="1529"/>
      <c r="T51" s="1529"/>
      <c r="U51" s="1529"/>
      <c r="V51" s="1529"/>
      <c r="W51" s="1529"/>
      <c r="X51" s="1529"/>
      <c r="Y51" s="1529"/>
      <c r="Z51" s="1529"/>
      <c r="AA51" s="1529"/>
      <c r="AB51" s="1529"/>
      <c r="AC51" s="1529"/>
      <c r="AD51" s="1529"/>
      <c r="AE51" s="1529"/>
      <c r="AF51" s="1529"/>
      <c r="AG51" s="1529"/>
      <c r="AH51" s="1529"/>
    </row>
    <row r="52">
      <c r="A52" s="1682"/>
      <c r="B52" s="1539">
        <v>90005.0</v>
      </c>
      <c r="C52" s="1677">
        <v>301.0</v>
      </c>
      <c r="D52" s="1630">
        <v>45917.458333333336</v>
      </c>
      <c r="E52" s="1678">
        <f t="shared" si="6"/>
        <v>45919.45833</v>
      </c>
      <c r="F52" s="1677" t="s">
        <v>1370</v>
      </c>
      <c r="G52" s="1539">
        <v>101.0</v>
      </c>
      <c r="H52" s="1539" t="s">
        <v>202</v>
      </c>
      <c r="I52" s="1549">
        <v>1.0E8</v>
      </c>
      <c r="J52" s="1819">
        <v>170.803637</v>
      </c>
      <c r="K52" s="1820">
        <v>2.05</v>
      </c>
      <c r="L52" s="1593" t="s">
        <v>211</v>
      </c>
      <c r="M52" s="1529"/>
      <c r="N52" s="1529"/>
      <c r="O52" s="1529"/>
      <c r="P52" s="1529"/>
      <c r="Q52" s="1529"/>
      <c r="R52" s="1529"/>
      <c r="S52" s="1529"/>
      <c r="T52" s="1529"/>
      <c r="U52" s="1529"/>
      <c r="V52" s="1529"/>
      <c r="W52" s="1529"/>
      <c r="X52" s="1529"/>
      <c r="Y52" s="1529"/>
      <c r="Z52" s="1529"/>
      <c r="AA52" s="1529"/>
      <c r="AB52" s="1529"/>
      <c r="AC52" s="1529"/>
      <c r="AD52" s="1529"/>
      <c r="AE52" s="1529"/>
      <c r="AF52" s="1529"/>
      <c r="AG52" s="1529"/>
      <c r="AH52" s="1529"/>
    </row>
    <row r="53">
      <c r="A53" s="1682"/>
      <c r="B53" s="1539">
        <v>90006.0</v>
      </c>
      <c r="C53" s="1677">
        <v>302.0</v>
      </c>
      <c r="D53" s="1630">
        <v>45917.458333333336</v>
      </c>
      <c r="E53" s="1678">
        <f t="shared" si="6"/>
        <v>45919.45833</v>
      </c>
      <c r="F53" s="1677" t="s">
        <v>1372</v>
      </c>
      <c r="G53" s="1539">
        <v>101.0</v>
      </c>
      <c r="H53" s="1539" t="s">
        <v>202</v>
      </c>
      <c r="I53" s="1549">
        <v>1.0E8</v>
      </c>
      <c r="J53" s="1819">
        <v>99.443877</v>
      </c>
      <c r="K53" s="1820">
        <v>1.26</v>
      </c>
      <c r="L53" s="1593" t="s">
        <v>211</v>
      </c>
      <c r="M53" s="1529"/>
      <c r="N53" s="1529"/>
      <c r="O53" s="1529"/>
      <c r="P53" s="1529"/>
      <c r="Q53" s="1529"/>
      <c r="R53" s="1529"/>
      <c r="S53" s="1529"/>
      <c r="T53" s="1529"/>
      <c r="U53" s="1529"/>
      <c r="V53" s="1529"/>
      <c r="W53" s="1529"/>
      <c r="X53" s="1529"/>
      <c r="Y53" s="1529"/>
      <c r="Z53" s="1529"/>
      <c r="AA53" s="1529"/>
      <c r="AB53" s="1529"/>
      <c r="AC53" s="1529"/>
      <c r="AD53" s="1529"/>
      <c r="AE53" s="1529"/>
      <c r="AF53" s="1529"/>
      <c r="AG53" s="1529"/>
      <c r="AH53" s="1529"/>
    </row>
    <row r="54">
      <c r="A54" s="1682"/>
      <c r="B54" s="1539">
        <v>90007.0</v>
      </c>
      <c r="C54" s="1677">
        <v>303.0</v>
      </c>
      <c r="D54" s="1630">
        <v>45917.458333333336</v>
      </c>
      <c r="E54" s="1678">
        <f t="shared" si="6"/>
        <v>45919.45833</v>
      </c>
      <c r="F54" s="1818" t="s">
        <v>1377</v>
      </c>
      <c r="G54" s="1539">
        <v>101.0</v>
      </c>
      <c r="H54" s="1539" t="s">
        <v>202</v>
      </c>
      <c r="I54" s="1549">
        <v>1.0E8</v>
      </c>
      <c r="J54" s="1819">
        <v>100.257613</v>
      </c>
      <c r="K54" s="1820">
        <v>1.33</v>
      </c>
      <c r="L54" s="1593" t="s">
        <v>211</v>
      </c>
      <c r="M54" s="1529"/>
      <c r="N54" s="1529"/>
      <c r="O54" s="1529"/>
      <c r="P54" s="1529"/>
      <c r="Q54" s="1529"/>
      <c r="R54" s="1529"/>
      <c r="S54" s="1529"/>
      <c r="T54" s="1529"/>
      <c r="U54" s="1529"/>
      <c r="V54" s="1529"/>
      <c r="W54" s="1529"/>
      <c r="X54" s="1529"/>
      <c r="Y54" s="1529"/>
      <c r="Z54" s="1529"/>
      <c r="AA54" s="1529"/>
      <c r="AB54" s="1529"/>
      <c r="AC54" s="1529"/>
      <c r="AD54" s="1529"/>
      <c r="AE54" s="1529"/>
      <c r="AF54" s="1529"/>
      <c r="AG54" s="1529"/>
      <c r="AH54" s="1529"/>
    </row>
    <row r="55">
      <c r="A55" s="1682"/>
      <c r="B55" s="1539">
        <v>90008.0</v>
      </c>
      <c r="C55" s="1677">
        <v>401.0</v>
      </c>
      <c r="D55" s="1630">
        <v>45917.458333333336</v>
      </c>
      <c r="E55" s="1678">
        <f t="shared" si="6"/>
        <v>45919.45833</v>
      </c>
      <c r="F55" s="1677" t="s">
        <v>1385</v>
      </c>
      <c r="G55" s="1539">
        <v>102.0</v>
      </c>
      <c r="H55" s="1539" t="s">
        <v>202</v>
      </c>
      <c r="I55" s="1549">
        <v>1.0E8</v>
      </c>
      <c r="J55" s="1819">
        <v>99.396107</v>
      </c>
      <c r="K55" s="1820">
        <v>1.26</v>
      </c>
      <c r="L55" s="1593" t="s">
        <v>211</v>
      </c>
      <c r="M55" s="1529"/>
      <c r="N55" s="1529"/>
      <c r="O55" s="1529"/>
      <c r="P55" s="1529"/>
      <c r="Q55" s="1529"/>
      <c r="R55" s="1529"/>
      <c r="S55" s="1529"/>
      <c r="T55" s="1529"/>
      <c r="U55" s="1529"/>
      <c r="V55" s="1529"/>
      <c r="W55" s="1529"/>
      <c r="X55" s="1529"/>
      <c r="Y55" s="1529"/>
      <c r="Z55" s="1529"/>
      <c r="AA55" s="1529"/>
      <c r="AB55" s="1529"/>
      <c r="AC55" s="1529"/>
      <c r="AD55" s="1529"/>
      <c r="AE55" s="1529"/>
      <c r="AF55" s="1529"/>
      <c r="AG55" s="1529"/>
      <c r="AH55" s="1529"/>
    </row>
    <row r="56">
      <c r="A56" s="1682"/>
      <c r="B56" s="1539">
        <v>90009.0</v>
      </c>
      <c r="C56" s="1677">
        <v>402.0</v>
      </c>
      <c r="D56" s="1630">
        <v>45917.458333333336</v>
      </c>
      <c r="E56" s="1678">
        <f t="shared" si="6"/>
        <v>45919.45833</v>
      </c>
      <c r="F56" s="1818" t="s">
        <v>1012</v>
      </c>
      <c r="G56" s="1539">
        <v>102.0</v>
      </c>
      <c r="H56" s="1539" t="s">
        <v>202</v>
      </c>
      <c r="I56" s="1549">
        <v>1.0E8</v>
      </c>
      <c r="J56" s="1819">
        <v>100.028491</v>
      </c>
      <c r="K56" s="1820">
        <v>1.522077</v>
      </c>
      <c r="L56" s="1593" t="s">
        <v>211</v>
      </c>
      <c r="M56" s="1529"/>
      <c r="N56" s="1529"/>
      <c r="O56" s="1529"/>
      <c r="P56" s="1529"/>
      <c r="Q56" s="1529"/>
      <c r="R56" s="1529"/>
      <c r="S56" s="1529"/>
      <c r="T56" s="1529"/>
      <c r="U56" s="1529"/>
      <c r="V56" s="1529"/>
      <c r="W56" s="1529"/>
      <c r="X56" s="1529"/>
      <c r="Y56" s="1529"/>
      <c r="Z56" s="1529"/>
      <c r="AA56" s="1529"/>
      <c r="AB56" s="1529"/>
      <c r="AC56" s="1529"/>
      <c r="AD56" s="1529"/>
      <c r="AE56" s="1529"/>
      <c r="AF56" s="1529"/>
      <c r="AG56" s="1529"/>
      <c r="AH56" s="1529"/>
    </row>
    <row r="57">
      <c r="A57" s="67"/>
      <c r="B57" s="67"/>
      <c r="C57" s="67"/>
      <c r="D57" s="67"/>
      <c r="E57" s="67"/>
      <c r="F57" s="67"/>
      <c r="G57" s="67"/>
      <c r="H57" s="67"/>
      <c r="I57" s="67"/>
      <c r="J57" s="67"/>
      <c r="K57" s="67"/>
    </row>
    <row r="58">
      <c r="A58" s="67"/>
      <c r="B58" s="67"/>
      <c r="C58" s="67"/>
      <c r="D58" s="67"/>
      <c r="E58" s="67"/>
      <c r="F58" s="67"/>
      <c r="G58" s="67"/>
      <c r="H58" s="67"/>
      <c r="I58" s="67"/>
      <c r="J58" s="67"/>
      <c r="K58" s="67"/>
    </row>
    <row r="59">
      <c r="A59" s="1202" t="s">
        <v>1497</v>
      </c>
    </row>
    <row r="60">
      <c r="A60" s="22" t="s">
        <v>2292</v>
      </c>
    </row>
    <row r="61">
      <c r="A61" s="22" t="s">
        <v>1499</v>
      </c>
    </row>
    <row r="62">
      <c r="A62" s="1809" t="s">
        <v>190</v>
      </c>
      <c r="B62" s="67"/>
      <c r="C62" s="67"/>
      <c r="D62" s="67"/>
      <c r="E62" s="67"/>
      <c r="F62" s="67"/>
      <c r="G62" s="67"/>
      <c r="H62" s="67"/>
      <c r="I62" s="1210"/>
      <c r="J62" s="67"/>
      <c r="K62" s="67"/>
    </row>
    <row r="63">
      <c r="A63" s="1813" t="s">
        <v>3</v>
      </c>
      <c r="B63" s="1545" t="s">
        <v>724</v>
      </c>
      <c r="C63" s="1545" t="s">
        <v>556</v>
      </c>
      <c r="D63" s="1545" t="s">
        <v>583</v>
      </c>
      <c r="E63" s="1545" t="s">
        <v>728</v>
      </c>
      <c r="F63" s="1545" t="s">
        <v>514</v>
      </c>
      <c r="G63" s="1545" t="s">
        <v>7</v>
      </c>
      <c r="H63" s="1545" t="s">
        <v>668</v>
      </c>
      <c r="I63" s="1545" t="s">
        <v>675</v>
      </c>
      <c r="J63" s="1545" t="s">
        <v>423</v>
      </c>
      <c r="K63" s="1545" t="s">
        <v>730</v>
      </c>
      <c r="L63" s="1545" t="s">
        <v>731</v>
      </c>
      <c r="M63" s="281"/>
      <c r="N63" s="65"/>
      <c r="O63" s="65"/>
      <c r="P63" s="65"/>
      <c r="Q63" s="65"/>
      <c r="R63" s="65"/>
      <c r="S63" s="65"/>
      <c r="T63" s="65"/>
      <c r="U63" s="65"/>
      <c r="V63" s="65"/>
      <c r="W63" s="65"/>
      <c r="X63" s="65"/>
      <c r="Y63" s="65"/>
      <c r="Z63" s="65"/>
      <c r="AA63" s="65"/>
      <c r="AB63" s="65"/>
      <c r="AC63" s="65"/>
      <c r="AD63" s="65"/>
      <c r="AE63" s="65"/>
      <c r="AF63" s="65"/>
      <c r="AG63" s="65"/>
      <c r="AH63" s="65"/>
    </row>
    <row r="64">
      <c r="A64" s="1815" t="s">
        <v>4</v>
      </c>
      <c r="B64" s="1523" t="s">
        <v>453</v>
      </c>
      <c r="C64" s="1523" t="s">
        <v>453</v>
      </c>
      <c r="D64" s="1523" t="s">
        <v>35</v>
      </c>
      <c r="E64" s="1522" t="s">
        <v>35</v>
      </c>
      <c r="F64" s="1522" t="s">
        <v>28</v>
      </c>
      <c r="G64" s="1523" t="s">
        <v>453</v>
      </c>
      <c r="H64" s="1522" t="s">
        <v>28</v>
      </c>
      <c r="I64" s="1522" t="s">
        <v>126</v>
      </c>
      <c r="J64" s="1522" t="s">
        <v>179</v>
      </c>
      <c r="K64" s="1522" t="s">
        <v>71</v>
      </c>
      <c r="L64" s="1522" t="s">
        <v>59</v>
      </c>
      <c r="M64" s="22"/>
    </row>
    <row r="65">
      <c r="A65" s="1682"/>
      <c r="B65" s="1539">
        <v>90004.0</v>
      </c>
      <c r="C65" s="1677">
        <v>403.0</v>
      </c>
      <c r="D65" s="1630">
        <v>45854.458333333336</v>
      </c>
      <c r="E65" s="1678">
        <f t="shared" ref="E65:E70" si="7">D65+2</f>
        <v>45856.45833</v>
      </c>
      <c r="F65" s="1818" t="s">
        <v>1007</v>
      </c>
      <c r="G65" s="1539">
        <v>102.0</v>
      </c>
      <c r="H65" s="1539" t="s">
        <v>202</v>
      </c>
      <c r="I65" s="1549">
        <v>1.0E8</v>
      </c>
      <c r="J65" s="1819">
        <v>100.264871</v>
      </c>
      <c r="K65" s="1820">
        <v>1.45608</v>
      </c>
      <c r="L65" s="1539" t="s">
        <v>1009</v>
      </c>
      <c r="M65" s="22"/>
      <c r="T65" s="32"/>
      <c r="W65" s="22"/>
    </row>
    <row r="66">
      <c r="A66" s="1682"/>
      <c r="B66" s="1539">
        <v>90005.0</v>
      </c>
      <c r="C66" s="1677">
        <v>301.0</v>
      </c>
      <c r="D66" s="1630">
        <v>45917.458333333336</v>
      </c>
      <c r="E66" s="1678">
        <f t="shared" si="7"/>
        <v>45919.45833</v>
      </c>
      <c r="F66" s="1677" t="s">
        <v>1370</v>
      </c>
      <c r="G66" s="1539">
        <v>101.0</v>
      </c>
      <c r="H66" s="1539" t="s">
        <v>202</v>
      </c>
      <c r="I66" s="1549">
        <v>1.0E8</v>
      </c>
      <c r="J66" s="1819">
        <v>170.803637</v>
      </c>
      <c r="K66" s="1820">
        <v>2.05</v>
      </c>
      <c r="L66" s="1539" t="s">
        <v>1009</v>
      </c>
      <c r="M66" s="22"/>
    </row>
    <row r="67">
      <c r="A67" s="1682"/>
      <c r="B67" s="1539">
        <v>90006.0</v>
      </c>
      <c r="C67" s="1677">
        <v>302.0</v>
      </c>
      <c r="D67" s="1630">
        <v>45917.458333333336</v>
      </c>
      <c r="E67" s="1678">
        <f t="shared" si="7"/>
        <v>45919.45833</v>
      </c>
      <c r="F67" s="1677" t="s">
        <v>1372</v>
      </c>
      <c r="G67" s="1539">
        <v>101.0</v>
      </c>
      <c r="H67" s="1539" t="s">
        <v>202</v>
      </c>
      <c r="I67" s="1549">
        <v>1.0E8</v>
      </c>
      <c r="J67" s="1819">
        <v>99.443877</v>
      </c>
      <c r="K67" s="1820">
        <v>1.26</v>
      </c>
      <c r="L67" s="1539" t="s">
        <v>1009</v>
      </c>
      <c r="M67" s="22"/>
      <c r="T67" s="32"/>
    </row>
    <row r="68">
      <c r="A68" s="1682"/>
      <c r="B68" s="1539">
        <v>90007.0</v>
      </c>
      <c r="C68" s="1677">
        <v>303.0</v>
      </c>
      <c r="D68" s="1630">
        <v>45917.458333333336</v>
      </c>
      <c r="E68" s="1678">
        <f t="shared" si="7"/>
        <v>45919.45833</v>
      </c>
      <c r="F68" s="1818" t="s">
        <v>1377</v>
      </c>
      <c r="G68" s="1539">
        <v>101.0</v>
      </c>
      <c r="H68" s="1539" t="s">
        <v>202</v>
      </c>
      <c r="I68" s="1549">
        <v>1.0E8</v>
      </c>
      <c r="J68" s="1819">
        <v>100.257613</v>
      </c>
      <c r="K68" s="1820">
        <v>1.33</v>
      </c>
      <c r="L68" s="1539" t="s">
        <v>1009</v>
      </c>
      <c r="M68" s="22"/>
      <c r="T68" s="32"/>
    </row>
    <row r="69">
      <c r="A69" s="1682"/>
      <c r="B69" s="1539">
        <v>90008.0</v>
      </c>
      <c r="C69" s="1677">
        <v>401.0</v>
      </c>
      <c r="D69" s="1630">
        <v>45917.458333333336</v>
      </c>
      <c r="E69" s="1678">
        <f t="shared" si="7"/>
        <v>45919.45833</v>
      </c>
      <c r="F69" s="1677" t="s">
        <v>1385</v>
      </c>
      <c r="G69" s="1539">
        <v>102.0</v>
      </c>
      <c r="H69" s="1539" t="s">
        <v>202</v>
      </c>
      <c r="I69" s="1549">
        <v>1.0E8</v>
      </c>
      <c r="J69" s="1819">
        <v>99.396107</v>
      </c>
      <c r="K69" s="1820">
        <v>1.26</v>
      </c>
      <c r="L69" s="1539" t="s">
        <v>1009</v>
      </c>
      <c r="M69" s="22"/>
      <c r="T69" s="32"/>
    </row>
    <row r="70">
      <c r="A70" s="1682"/>
      <c r="B70" s="1539">
        <v>90009.0</v>
      </c>
      <c r="C70" s="1677">
        <v>402.0</v>
      </c>
      <c r="D70" s="1630">
        <v>45917.458333333336</v>
      </c>
      <c r="E70" s="1678">
        <f t="shared" si="7"/>
        <v>45919.45833</v>
      </c>
      <c r="F70" s="1818" t="s">
        <v>1012</v>
      </c>
      <c r="G70" s="1539">
        <v>102.0</v>
      </c>
      <c r="H70" s="1539" t="s">
        <v>202</v>
      </c>
      <c r="I70" s="1549">
        <v>1.0E8</v>
      </c>
      <c r="J70" s="1819">
        <v>100.028491</v>
      </c>
      <c r="K70" s="1820">
        <v>1.522077</v>
      </c>
      <c r="L70" s="1539" t="s">
        <v>1009</v>
      </c>
      <c r="M70" s="22"/>
      <c r="T70" s="32"/>
    </row>
    <row r="72">
      <c r="A72" s="67"/>
      <c r="B72" s="67"/>
      <c r="C72" s="67"/>
      <c r="D72" s="67"/>
      <c r="E72" s="67"/>
      <c r="F72" s="67"/>
      <c r="G72" s="67"/>
      <c r="H72" s="67"/>
      <c r="I72" s="67"/>
      <c r="J72" s="67"/>
      <c r="K72" s="67"/>
      <c r="M72" s="22"/>
      <c r="T72" s="32"/>
    </row>
    <row r="73">
      <c r="A73" s="22" t="s">
        <v>2293</v>
      </c>
    </row>
    <row r="74">
      <c r="A74" s="22" t="s">
        <v>2294</v>
      </c>
      <c r="B74" s="22"/>
    </row>
    <row r="75">
      <c r="A75" s="22" t="s">
        <v>2295</v>
      </c>
      <c r="B75" s="22"/>
    </row>
    <row r="76">
      <c r="A76" s="22" t="s">
        <v>2296</v>
      </c>
      <c r="B76" s="22"/>
      <c r="AB76" s="65"/>
    </row>
    <row r="77">
      <c r="A77" s="22" t="s">
        <v>1504</v>
      </c>
    </row>
    <row r="79">
      <c r="A79" s="1809" t="s">
        <v>967</v>
      </c>
      <c r="B79" s="67"/>
      <c r="C79" s="67"/>
      <c r="D79" s="67"/>
      <c r="E79" s="67"/>
      <c r="F79" s="67"/>
      <c r="G79" s="67"/>
      <c r="H79" s="67"/>
      <c r="I79" s="67"/>
      <c r="J79" s="67"/>
      <c r="K79" s="67"/>
      <c r="M79" s="22"/>
    </row>
    <row r="80">
      <c r="A80" s="1585" t="s">
        <v>3</v>
      </c>
      <c r="B80" s="1586" t="s">
        <v>732</v>
      </c>
      <c r="C80" s="1586" t="s">
        <v>514</v>
      </c>
      <c r="D80" s="1586" t="s">
        <v>556</v>
      </c>
      <c r="E80" s="1586" t="s">
        <v>7</v>
      </c>
      <c r="F80" s="1586" t="s">
        <v>668</v>
      </c>
      <c r="G80" s="1570" t="s">
        <v>583</v>
      </c>
      <c r="H80" s="1570" t="s">
        <v>728</v>
      </c>
      <c r="I80" s="1570" t="s">
        <v>525</v>
      </c>
      <c r="J80" s="1570" t="s">
        <v>534</v>
      </c>
      <c r="K80" s="1586" t="s">
        <v>675</v>
      </c>
      <c r="L80" s="1586" t="s">
        <v>425</v>
      </c>
      <c r="M80" s="1545" t="s">
        <v>423</v>
      </c>
      <c r="N80" s="1586" t="s">
        <v>426</v>
      </c>
      <c r="O80" s="1586" t="s">
        <v>427</v>
      </c>
      <c r="P80" s="1586" t="s">
        <v>749</v>
      </c>
      <c r="Q80" s="1586" t="s">
        <v>751</v>
      </c>
      <c r="R80" s="1570" t="s">
        <v>753</v>
      </c>
      <c r="S80" s="1586" t="s">
        <v>432</v>
      </c>
      <c r="T80" s="1697" t="s">
        <v>755</v>
      </c>
      <c r="U80" s="1570" t="s">
        <v>551</v>
      </c>
      <c r="V80" s="1570" t="s">
        <v>530</v>
      </c>
      <c r="W80" s="1570" t="s">
        <v>528</v>
      </c>
      <c r="X80" s="1586" t="s">
        <v>532</v>
      </c>
      <c r="Y80" s="1586" t="s">
        <v>526</v>
      </c>
      <c r="Z80" s="1586" t="s">
        <v>533</v>
      </c>
      <c r="AA80" s="1570" t="s">
        <v>538</v>
      </c>
      <c r="AB80" s="1570" t="s">
        <v>542</v>
      </c>
      <c r="AC80" s="1570" t="s">
        <v>548</v>
      </c>
      <c r="AD80" s="1586" t="s">
        <v>761</v>
      </c>
      <c r="AE80" s="1587" t="s">
        <v>763</v>
      </c>
      <c r="AF80" s="65"/>
      <c r="AG80" s="65"/>
      <c r="AH80" s="65"/>
    </row>
    <row r="81">
      <c r="A81" s="1585" t="s">
        <v>4</v>
      </c>
      <c r="B81" s="1589" t="s">
        <v>453</v>
      </c>
      <c r="C81" s="1577" t="s">
        <v>28</v>
      </c>
      <c r="D81" s="1589" t="s">
        <v>453</v>
      </c>
      <c r="E81" s="1589" t="s">
        <v>453</v>
      </c>
      <c r="F81" s="1590" t="s">
        <v>28</v>
      </c>
      <c r="G81" s="1576" t="s">
        <v>35</v>
      </c>
      <c r="H81" s="1577" t="s">
        <v>35</v>
      </c>
      <c r="I81" s="1577" t="s">
        <v>35</v>
      </c>
      <c r="J81" s="1577" t="s">
        <v>81</v>
      </c>
      <c r="K81" s="1590" t="s">
        <v>126</v>
      </c>
      <c r="L81" s="1590" t="s">
        <v>179</v>
      </c>
      <c r="M81" s="1522" t="s">
        <v>179</v>
      </c>
      <c r="N81" s="1590" t="s">
        <v>126</v>
      </c>
      <c r="O81" s="1590" t="s">
        <v>126</v>
      </c>
      <c r="P81" s="1590" t="s">
        <v>28</v>
      </c>
      <c r="Q81" s="1590" t="s">
        <v>126</v>
      </c>
      <c r="R81" s="1577" t="s">
        <v>126</v>
      </c>
      <c r="S81" s="1590" t="s">
        <v>126</v>
      </c>
      <c r="T81" s="1701" t="s">
        <v>35</v>
      </c>
      <c r="U81" s="1577" t="s">
        <v>28</v>
      </c>
      <c r="V81" s="1577" t="s">
        <v>59</v>
      </c>
      <c r="W81" s="1577" t="s">
        <v>71</v>
      </c>
      <c r="X81" s="1590" t="s">
        <v>59</v>
      </c>
      <c r="Y81" s="1590" t="s">
        <v>71</v>
      </c>
      <c r="Z81" s="1590" t="s">
        <v>59</v>
      </c>
      <c r="AA81" s="1577" t="s">
        <v>539</v>
      </c>
      <c r="AB81" s="1577" t="s">
        <v>539</v>
      </c>
      <c r="AC81" s="1577" t="s">
        <v>59</v>
      </c>
      <c r="AD81" s="1590" t="s">
        <v>110</v>
      </c>
      <c r="AE81" s="1591" t="s">
        <v>35</v>
      </c>
    </row>
    <row r="82">
      <c r="A82" s="1682"/>
      <c r="B82" s="1539">
        <v>90004.0</v>
      </c>
      <c r="C82" s="1818" t="s">
        <v>1007</v>
      </c>
      <c r="D82" s="1677">
        <v>403.0</v>
      </c>
      <c r="E82" s="1539">
        <v>102.0</v>
      </c>
      <c r="F82" s="1539" t="s">
        <v>202</v>
      </c>
      <c r="G82" s="1596">
        <v>45854.0</v>
      </c>
      <c r="H82" s="1596">
        <v>45856.0</v>
      </c>
      <c r="I82" s="1821">
        <v>46311.0</v>
      </c>
      <c r="J82" s="1683" t="s">
        <v>83</v>
      </c>
      <c r="K82" s="1822">
        <v>1.0E8</v>
      </c>
      <c r="L82" s="1685">
        <v>100.28253</v>
      </c>
      <c r="M82" s="1685">
        <v>100.264871</v>
      </c>
      <c r="N82" s="1539">
        <v>0.0</v>
      </c>
      <c r="O82" s="1685">
        <v>100.264871</v>
      </c>
      <c r="P82" s="1677" t="s">
        <v>108</v>
      </c>
      <c r="Q82" s="1659">
        <f t="shared" ref="Q82:Q87" si="8">(M82/100)*K82</f>
        <v>100264871</v>
      </c>
      <c r="R82" s="1593">
        <f t="shared" ref="R82:R87" si="9">(L82/100)*K82</f>
        <v>100282530</v>
      </c>
      <c r="S82" s="1593">
        <f t="shared" ref="S82:S87" si="10">if(P82="AMC","",(O82/100)*K82)</f>
        <v>100264871</v>
      </c>
      <c r="T82" s="1594">
        <v>45946.0</v>
      </c>
      <c r="U82" s="1539" t="s">
        <v>131</v>
      </c>
      <c r="V82" s="531" t="str">
        <f t="shared" ref="V82:V87" si="11">V58</f>
        <v/>
      </c>
      <c r="W82" s="1539">
        <v>0.0</v>
      </c>
      <c r="X82" s="1539" t="s">
        <v>76</v>
      </c>
      <c r="Y82" s="1593">
        <v>1.69</v>
      </c>
      <c r="Z82" s="1525" t="s">
        <v>79</v>
      </c>
      <c r="AA82" s="1539" t="s">
        <v>1013</v>
      </c>
      <c r="AB82" s="1539" t="s">
        <v>1014</v>
      </c>
      <c r="AC82" s="1582" t="s">
        <v>143</v>
      </c>
      <c r="AD82" s="1618">
        <v>45917.458333333336</v>
      </c>
      <c r="AE82" s="1596">
        <v>45919.0</v>
      </c>
      <c r="AF82" s="1529"/>
      <c r="AG82" s="1529"/>
      <c r="AH82" s="1529"/>
    </row>
    <row r="83">
      <c r="A83" s="1682"/>
      <c r="B83" s="1539">
        <v>90005.0</v>
      </c>
      <c r="C83" s="1677" t="s">
        <v>1370</v>
      </c>
      <c r="D83" s="1677">
        <v>301.0</v>
      </c>
      <c r="E83" s="1539">
        <v>101.0</v>
      </c>
      <c r="F83" s="1539" t="s">
        <v>202</v>
      </c>
      <c r="G83" s="1596">
        <v>45917.0</v>
      </c>
      <c r="H83" s="1596">
        <v>45919.0</v>
      </c>
      <c r="I83" s="1821">
        <v>58974.0</v>
      </c>
      <c r="J83" s="1683" t="s">
        <v>83</v>
      </c>
      <c r="K83" s="1822">
        <v>1.0E8</v>
      </c>
      <c r="L83" s="1685">
        <v>169.396034</v>
      </c>
      <c r="M83" s="1685">
        <v>170.803637</v>
      </c>
      <c r="N83" s="1539">
        <v>0.0</v>
      </c>
      <c r="O83" s="1685">
        <v>170.803637</v>
      </c>
      <c r="P83" s="1677" t="s">
        <v>1392</v>
      </c>
      <c r="Q83" s="1659">
        <f t="shared" si="8"/>
        <v>170803637</v>
      </c>
      <c r="R83" s="1593">
        <f t="shared" si="9"/>
        <v>169396034</v>
      </c>
      <c r="S83" s="1593" t="str">
        <f t="shared" si="10"/>
        <v/>
      </c>
      <c r="T83" s="1594">
        <v>45825.0</v>
      </c>
      <c r="U83" s="1539" t="s">
        <v>131</v>
      </c>
      <c r="V83" s="531" t="str">
        <f t="shared" si="11"/>
        <v/>
      </c>
      <c r="W83" s="1539">
        <v>0.0</v>
      </c>
      <c r="X83" s="1539" t="s">
        <v>76</v>
      </c>
      <c r="Y83" s="1593">
        <v>4.85</v>
      </c>
      <c r="Z83" s="1525" t="s">
        <v>79</v>
      </c>
      <c r="AA83" s="1539" t="s">
        <v>1013</v>
      </c>
      <c r="AB83" s="1539" t="s">
        <v>1014</v>
      </c>
      <c r="AC83" s="1582" t="s">
        <v>143</v>
      </c>
      <c r="AD83" s="1618">
        <v>45917.458333333336</v>
      </c>
      <c r="AE83" s="1596">
        <v>45919.0</v>
      </c>
      <c r="AF83" s="1529"/>
      <c r="AG83" s="1529"/>
      <c r="AH83" s="1529"/>
    </row>
    <row r="84">
      <c r="A84" s="1682"/>
      <c r="B84" s="1539">
        <v>90006.0</v>
      </c>
      <c r="C84" s="1677" t="s">
        <v>1372</v>
      </c>
      <c r="D84" s="1677">
        <v>302.0</v>
      </c>
      <c r="E84" s="1539">
        <v>101.0</v>
      </c>
      <c r="F84" s="1539" t="s">
        <v>202</v>
      </c>
      <c r="G84" s="1596">
        <v>45917.0</v>
      </c>
      <c r="H84" s="1596">
        <v>45919.0</v>
      </c>
      <c r="I84" s="1821">
        <v>46050.0</v>
      </c>
      <c r="J84" s="1683" t="s">
        <v>83</v>
      </c>
      <c r="K84" s="1822">
        <v>1.0E8</v>
      </c>
      <c r="L84" s="1685">
        <v>99.450705</v>
      </c>
      <c r="M84" s="1685">
        <v>99.443877</v>
      </c>
      <c r="N84" s="1539">
        <v>0.0</v>
      </c>
      <c r="O84" s="1685">
        <v>99.443877</v>
      </c>
      <c r="P84" s="1677" t="s">
        <v>1392</v>
      </c>
      <c r="Q84" s="1659">
        <f t="shared" si="8"/>
        <v>99443877</v>
      </c>
      <c r="R84" s="1593">
        <f t="shared" si="9"/>
        <v>99450705</v>
      </c>
      <c r="S84" s="1593" t="str">
        <f t="shared" si="10"/>
        <v/>
      </c>
      <c r="T84" s="1823"/>
      <c r="U84" s="1539" t="s">
        <v>131</v>
      </c>
      <c r="V84" s="531" t="str">
        <f t="shared" si="11"/>
        <v/>
      </c>
      <c r="W84" s="1539">
        <v>0.0</v>
      </c>
      <c r="X84" s="1539" t="s">
        <v>1375</v>
      </c>
      <c r="Y84" s="1539">
        <v>0.0</v>
      </c>
      <c r="Z84" s="1525" t="s">
        <v>79</v>
      </c>
      <c r="AA84" s="1539" t="s">
        <v>1013</v>
      </c>
      <c r="AB84" s="1539" t="s">
        <v>1014</v>
      </c>
      <c r="AC84" s="1582" t="s">
        <v>143</v>
      </c>
      <c r="AD84" s="1618">
        <v>45917.458333333336</v>
      </c>
      <c r="AE84" s="1596">
        <v>45919.0</v>
      </c>
      <c r="AF84" s="1529"/>
      <c r="AG84" s="1529"/>
      <c r="AH84" s="1529"/>
    </row>
    <row r="85">
      <c r="A85" s="1682"/>
      <c r="B85" s="1539">
        <v>90007.0</v>
      </c>
      <c r="C85" s="1818" t="s">
        <v>1377</v>
      </c>
      <c r="D85" s="1677">
        <v>303.0</v>
      </c>
      <c r="E85" s="1539">
        <v>101.0</v>
      </c>
      <c r="F85" s="1539" t="s">
        <v>202</v>
      </c>
      <c r="G85" s="1596">
        <v>45917.0</v>
      </c>
      <c r="H85" s="1596">
        <v>45919.0</v>
      </c>
      <c r="I85" s="1703">
        <v>45967.0</v>
      </c>
      <c r="J85" s="1683" t="s">
        <v>83</v>
      </c>
      <c r="K85" s="1822">
        <v>1.0E8</v>
      </c>
      <c r="L85" s="1685">
        <v>100.253988</v>
      </c>
      <c r="M85" s="1685">
        <v>100.257613</v>
      </c>
      <c r="N85" s="1539">
        <v>0.0</v>
      </c>
      <c r="O85" s="1685">
        <v>100.257613</v>
      </c>
      <c r="P85" s="1677" t="s">
        <v>1392</v>
      </c>
      <c r="Q85" s="1659">
        <f t="shared" si="8"/>
        <v>100257613</v>
      </c>
      <c r="R85" s="1593">
        <f t="shared" si="9"/>
        <v>100253988</v>
      </c>
      <c r="S85" s="1593" t="str">
        <f t="shared" si="10"/>
        <v/>
      </c>
      <c r="T85" s="1594">
        <v>45783.0</v>
      </c>
      <c r="U85" s="1539" t="s">
        <v>131</v>
      </c>
      <c r="V85" s="531" t="str">
        <f t="shared" si="11"/>
        <v/>
      </c>
      <c r="W85" s="1539">
        <v>0.0</v>
      </c>
      <c r="X85" s="1539" t="s">
        <v>76</v>
      </c>
      <c r="Y85" s="1593">
        <v>2.58</v>
      </c>
      <c r="Z85" s="1525" t="s">
        <v>79</v>
      </c>
      <c r="AA85" s="1539" t="s">
        <v>1013</v>
      </c>
      <c r="AB85" s="1539" t="s">
        <v>1014</v>
      </c>
      <c r="AC85" s="1582" t="s">
        <v>143</v>
      </c>
      <c r="AD85" s="1618">
        <v>45917.458333333336</v>
      </c>
      <c r="AE85" s="1596">
        <v>45919.0</v>
      </c>
      <c r="AF85" s="1529"/>
      <c r="AG85" s="1529"/>
      <c r="AH85" s="1529"/>
    </row>
    <row r="86">
      <c r="A86" s="1682"/>
      <c r="B86" s="1539">
        <v>90008.0</v>
      </c>
      <c r="C86" s="1677" t="s">
        <v>1385</v>
      </c>
      <c r="D86" s="1677">
        <v>401.0</v>
      </c>
      <c r="E86" s="1539">
        <v>102.0</v>
      </c>
      <c r="F86" s="1539" t="s">
        <v>202</v>
      </c>
      <c r="G86" s="1596">
        <v>45917.0</v>
      </c>
      <c r="H86" s="1596">
        <v>45919.0</v>
      </c>
      <c r="I86" s="1821">
        <v>46064.0</v>
      </c>
      <c r="J86" s="1683" t="s">
        <v>83</v>
      </c>
      <c r="K86" s="1822">
        <v>1.0E8</v>
      </c>
      <c r="L86" s="1685">
        <v>99.402929</v>
      </c>
      <c r="M86" s="1685">
        <v>99.396107</v>
      </c>
      <c r="N86" s="1539">
        <v>0.0</v>
      </c>
      <c r="O86" s="1685">
        <v>99.396107</v>
      </c>
      <c r="P86" s="1677" t="s">
        <v>108</v>
      </c>
      <c r="Q86" s="1659">
        <f t="shared" si="8"/>
        <v>99396107</v>
      </c>
      <c r="R86" s="1593">
        <f t="shared" si="9"/>
        <v>99402929</v>
      </c>
      <c r="S86" s="1593">
        <f t="shared" si="10"/>
        <v>99396107</v>
      </c>
      <c r="T86" s="1823"/>
      <c r="U86" s="1539" t="s">
        <v>131</v>
      </c>
      <c r="V86" s="531" t="str">
        <f t="shared" si="11"/>
        <v/>
      </c>
      <c r="W86" s="1539">
        <v>0.0</v>
      </c>
      <c r="X86" s="1539" t="s">
        <v>1387</v>
      </c>
      <c r="Y86" s="1539">
        <v>0.0</v>
      </c>
      <c r="Z86" s="1525" t="s">
        <v>79</v>
      </c>
      <c r="AA86" s="1539" t="s">
        <v>1013</v>
      </c>
      <c r="AB86" s="1539" t="s">
        <v>1014</v>
      </c>
      <c r="AC86" s="1582" t="s">
        <v>143</v>
      </c>
      <c r="AD86" s="1618">
        <v>45917.458333333336</v>
      </c>
      <c r="AE86" s="1596">
        <v>45919.0</v>
      </c>
      <c r="AF86" s="1529"/>
      <c r="AG86" s="1529"/>
      <c r="AH86" s="1529"/>
    </row>
    <row r="87">
      <c r="A87" s="1682"/>
      <c r="B87" s="1539">
        <v>90009.0</v>
      </c>
      <c r="C87" s="1818" t="s">
        <v>1012</v>
      </c>
      <c r="D87" s="1677">
        <v>402.0</v>
      </c>
      <c r="E87" s="1539">
        <v>102.0</v>
      </c>
      <c r="F87" s="1539" t="s">
        <v>202</v>
      </c>
      <c r="G87" s="1596">
        <v>45917.0</v>
      </c>
      <c r="H87" s="1596">
        <v>45919.0</v>
      </c>
      <c r="I87" s="1821">
        <v>46204.0</v>
      </c>
      <c r="J87" s="1683" t="s">
        <v>83</v>
      </c>
      <c r="K87" s="1822">
        <v>1.0E8</v>
      </c>
      <c r="L87" s="1685">
        <v>100.027563</v>
      </c>
      <c r="M87" s="1685">
        <v>100.028491</v>
      </c>
      <c r="N87" s="1539">
        <v>0.0</v>
      </c>
      <c r="O87" s="1685">
        <v>100.028491</v>
      </c>
      <c r="P87" s="1677" t="s">
        <v>108</v>
      </c>
      <c r="Q87" s="1659">
        <f t="shared" si="8"/>
        <v>100028491</v>
      </c>
      <c r="R87" s="1593">
        <f t="shared" si="9"/>
        <v>100027563</v>
      </c>
      <c r="S87" s="1593">
        <f t="shared" si="10"/>
        <v>100028491</v>
      </c>
      <c r="T87" s="1594">
        <v>45931.0</v>
      </c>
      <c r="U87" s="1539" t="s">
        <v>1018</v>
      </c>
      <c r="V87" s="531" t="str">
        <f t="shared" si="11"/>
        <v/>
      </c>
      <c r="W87" s="1539">
        <v>0.0</v>
      </c>
      <c r="X87" s="1539" t="s">
        <v>269</v>
      </c>
      <c r="Y87" s="1593">
        <v>1.68404</v>
      </c>
      <c r="Z87" s="1525" t="s">
        <v>79</v>
      </c>
      <c r="AA87" s="1539" t="s">
        <v>1013</v>
      </c>
      <c r="AB87" s="1539" t="s">
        <v>1014</v>
      </c>
      <c r="AC87" s="1582" t="s">
        <v>143</v>
      </c>
      <c r="AD87" s="1618">
        <v>45917.458333333336</v>
      </c>
      <c r="AE87" s="1596">
        <v>45919.0</v>
      </c>
      <c r="AF87" s="1529"/>
      <c r="AG87" s="1529"/>
      <c r="AH87" s="1529"/>
    </row>
    <row r="89">
      <c r="A89" s="67"/>
      <c r="B89" s="67"/>
      <c r="C89" s="67"/>
      <c r="D89" s="67"/>
      <c r="E89" s="67"/>
      <c r="F89" s="67"/>
      <c r="G89" s="67"/>
      <c r="H89" s="67"/>
      <c r="I89" s="67"/>
      <c r="J89" s="67"/>
      <c r="K89" s="67"/>
      <c r="M89" s="22"/>
      <c r="Q89" s="579"/>
    </row>
    <row r="90">
      <c r="A90" s="22"/>
    </row>
    <row r="91">
      <c r="A91" s="1202" t="s">
        <v>1506</v>
      </c>
    </row>
    <row r="92">
      <c r="A92" s="22" t="s">
        <v>1507</v>
      </c>
    </row>
    <row r="93">
      <c r="A93" s="22" t="s">
        <v>2297</v>
      </c>
    </row>
    <row r="94">
      <c r="A94" s="22" t="s">
        <v>1509</v>
      </c>
    </row>
    <row r="95">
      <c r="A95" s="22" t="s">
        <v>1510</v>
      </c>
    </row>
    <row r="96">
      <c r="A96" s="22" t="s">
        <v>1511</v>
      </c>
    </row>
    <row r="97">
      <c r="A97" s="22" t="s">
        <v>1512</v>
      </c>
    </row>
    <row r="98">
      <c r="A98" s="22" t="s">
        <v>1513</v>
      </c>
    </row>
    <row r="99">
      <c r="A99" s="22" t="s">
        <v>1514</v>
      </c>
    </row>
    <row r="100">
      <c r="A100" s="22" t="s">
        <v>1515</v>
      </c>
      <c r="B100" s="1226"/>
      <c r="C100" s="1227"/>
      <c r="D100" s="1227"/>
      <c r="E100" s="1227"/>
      <c r="F100" s="1227"/>
      <c r="G100" s="1227"/>
      <c r="H100" s="1227"/>
      <c r="I100" s="1227"/>
      <c r="J100" s="1227"/>
      <c r="K100" s="1227"/>
      <c r="L100" s="1227"/>
      <c r="M100" s="1227"/>
      <c r="N100" s="1227"/>
      <c r="O100" s="1227"/>
      <c r="P100" s="1227"/>
      <c r="Q100" s="1227"/>
      <c r="R100" s="1227"/>
      <c r="S100" s="1227"/>
      <c r="T100" s="1227"/>
      <c r="U100" s="1227"/>
      <c r="V100" s="1227"/>
      <c r="W100" s="1227"/>
      <c r="X100" s="1227"/>
      <c r="Y100" s="1227"/>
      <c r="Z100" s="1227"/>
      <c r="AA100" s="1227"/>
      <c r="AB100" s="1227"/>
      <c r="AC100" s="1227"/>
      <c r="AD100" s="1227"/>
      <c r="AE100" s="1227"/>
    </row>
    <row r="101">
      <c r="A101" s="22" t="s">
        <v>2298</v>
      </c>
      <c r="C101" s="1227"/>
      <c r="D101" s="1227"/>
      <c r="E101" s="1227"/>
      <c r="F101" s="1227"/>
      <c r="G101" s="1227"/>
      <c r="H101" s="1227"/>
      <c r="I101" s="1227"/>
      <c r="J101" s="1227"/>
      <c r="K101" s="1227"/>
      <c r="L101" s="1227"/>
      <c r="M101" s="1227"/>
      <c r="N101" s="1227"/>
      <c r="O101" s="1227"/>
      <c r="P101" s="1227"/>
      <c r="Q101" s="1227"/>
      <c r="R101" s="1227"/>
      <c r="S101" s="1227"/>
      <c r="T101" s="1227"/>
      <c r="U101" s="1227"/>
      <c r="V101" s="1227"/>
      <c r="W101" s="1227"/>
      <c r="X101" s="1227"/>
      <c r="Y101" s="1227"/>
      <c r="Z101" s="1227"/>
      <c r="AA101" s="1227"/>
      <c r="AB101" s="1227"/>
      <c r="AC101" s="1227"/>
      <c r="AD101" s="1227"/>
      <c r="AE101" s="1227"/>
    </row>
    <row r="102">
      <c r="A102" s="281"/>
      <c r="B102" s="281"/>
      <c r="C102" s="1227"/>
      <c r="D102" s="1227"/>
      <c r="E102" s="1227"/>
      <c r="F102" s="1227"/>
      <c r="G102" s="1227"/>
      <c r="H102" s="1227"/>
      <c r="I102" s="1227"/>
      <c r="J102" s="1227"/>
      <c r="K102" s="1227"/>
      <c r="L102" s="1227"/>
      <c r="M102" s="1227"/>
      <c r="N102" s="1227"/>
      <c r="O102" s="1227"/>
      <c r="P102" s="1227"/>
      <c r="Q102" s="1227"/>
      <c r="R102" s="1227"/>
      <c r="S102" s="1227"/>
      <c r="T102" s="1227"/>
      <c r="U102" s="1227"/>
      <c r="V102" s="1227"/>
      <c r="W102" s="1227"/>
      <c r="X102" s="1227"/>
      <c r="Y102" s="1227"/>
      <c r="Z102" s="1227"/>
      <c r="AA102" s="1227"/>
      <c r="AB102" s="1227"/>
      <c r="AC102" s="1227"/>
      <c r="AD102" s="1227"/>
      <c r="AE102" s="1227"/>
    </row>
    <row r="103">
      <c r="A103" s="1617" t="s">
        <v>2030</v>
      </c>
      <c r="B103" s="1617" t="s">
        <v>2029</v>
      </c>
      <c r="C103" s="1227"/>
      <c r="D103" s="1227"/>
      <c r="E103" s="1227"/>
      <c r="F103" s="1227"/>
      <c r="G103" s="1227"/>
      <c r="H103" s="1227"/>
      <c r="I103" s="1227"/>
      <c r="J103" s="1227"/>
      <c r="K103" s="1227"/>
      <c r="L103" s="1227"/>
      <c r="M103" s="1227"/>
      <c r="N103" s="1227"/>
      <c r="O103" s="1227"/>
      <c r="P103" s="1227"/>
      <c r="Q103" s="1227"/>
      <c r="R103" s="1227"/>
      <c r="S103" s="1227"/>
      <c r="T103" s="1227"/>
      <c r="U103" s="1227"/>
      <c r="V103" s="1227"/>
      <c r="W103" s="1227"/>
      <c r="X103" s="1227"/>
      <c r="Y103" s="1227"/>
      <c r="Z103" s="1227"/>
      <c r="AA103" s="1227"/>
      <c r="AB103" s="1227"/>
      <c r="AC103" s="1227"/>
      <c r="AD103" s="1227"/>
      <c r="AE103" s="1227"/>
    </row>
    <row r="104">
      <c r="A104" s="1809" t="s">
        <v>967</v>
      </c>
      <c r="B104" s="67"/>
      <c r="C104" s="67"/>
      <c r="D104" s="67"/>
      <c r="E104" s="67"/>
      <c r="F104" s="67"/>
      <c r="G104" s="67"/>
      <c r="H104" s="67"/>
      <c r="I104" s="67"/>
      <c r="J104" s="67"/>
      <c r="K104" s="67"/>
      <c r="M104" s="22"/>
    </row>
    <row r="105">
      <c r="A105" s="1585" t="s">
        <v>3</v>
      </c>
      <c r="B105" s="1586" t="s">
        <v>732</v>
      </c>
      <c r="C105" s="1586" t="s">
        <v>514</v>
      </c>
      <c r="D105" s="1586" t="s">
        <v>556</v>
      </c>
      <c r="E105" s="1586" t="s">
        <v>7</v>
      </c>
      <c r="F105" s="1586" t="s">
        <v>668</v>
      </c>
      <c r="G105" s="1570" t="s">
        <v>583</v>
      </c>
      <c r="H105" s="1570" t="s">
        <v>728</v>
      </c>
      <c r="I105" s="1570" t="s">
        <v>525</v>
      </c>
      <c r="J105" s="1570" t="s">
        <v>534</v>
      </c>
      <c r="K105" s="1586" t="s">
        <v>675</v>
      </c>
      <c r="L105" s="1824" t="s">
        <v>425</v>
      </c>
      <c r="M105" s="1545" t="s">
        <v>423</v>
      </c>
      <c r="N105" s="1586" t="s">
        <v>426</v>
      </c>
      <c r="O105" s="1824" t="s">
        <v>427</v>
      </c>
      <c r="P105" s="1586" t="s">
        <v>749</v>
      </c>
      <c r="Q105" s="1586" t="s">
        <v>751</v>
      </c>
      <c r="R105" s="1825" t="s">
        <v>753</v>
      </c>
      <c r="S105" s="1824" t="s">
        <v>432</v>
      </c>
      <c r="T105" s="1826" t="s">
        <v>755</v>
      </c>
      <c r="U105" s="1570" t="s">
        <v>551</v>
      </c>
      <c r="V105" s="1570" t="s">
        <v>530</v>
      </c>
      <c r="W105" s="1570" t="s">
        <v>528</v>
      </c>
      <c r="X105" s="1586" t="s">
        <v>532</v>
      </c>
      <c r="Y105" s="1586" t="s">
        <v>526</v>
      </c>
      <c r="Z105" s="1586" t="s">
        <v>533</v>
      </c>
      <c r="AA105" s="1825" t="s">
        <v>538</v>
      </c>
      <c r="AB105" s="1825" t="s">
        <v>542</v>
      </c>
      <c r="AC105" s="1825" t="s">
        <v>548</v>
      </c>
      <c r="AD105" s="1824" t="s">
        <v>761</v>
      </c>
      <c r="AE105" s="1827" t="s">
        <v>763</v>
      </c>
      <c r="AF105" s="65"/>
      <c r="AG105" s="65"/>
      <c r="AH105" s="65"/>
    </row>
    <row r="106">
      <c r="A106" s="1585" t="s">
        <v>4</v>
      </c>
      <c r="B106" s="1589" t="s">
        <v>453</v>
      </c>
      <c r="C106" s="1577" t="s">
        <v>28</v>
      </c>
      <c r="D106" s="1589" t="s">
        <v>453</v>
      </c>
      <c r="E106" s="1589" t="s">
        <v>453</v>
      </c>
      <c r="F106" s="1590" t="s">
        <v>28</v>
      </c>
      <c r="G106" s="1576" t="s">
        <v>35</v>
      </c>
      <c r="H106" s="1577" t="s">
        <v>35</v>
      </c>
      <c r="I106" s="1577" t="s">
        <v>35</v>
      </c>
      <c r="J106" s="1577" t="s">
        <v>81</v>
      </c>
      <c r="K106" s="1590" t="s">
        <v>126</v>
      </c>
      <c r="L106" s="1590" t="s">
        <v>179</v>
      </c>
      <c r="M106" s="1522" t="s">
        <v>179</v>
      </c>
      <c r="N106" s="1590" t="s">
        <v>126</v>
      </c>
      <c r="O106" s="1590" t="s">
        <v>126</v>
      </c>
      <c r="P106" s="1590" t="s">
        <v>28</v>
      </c>
      <c r="Q106" s="1590" t="s">
        <v>126</v>
      </c>
      <c r="R106" s="1577" t="s">
        <v>126</v>
      </c>
      <c r="S106" s="1590" t="s">
        <v>126</v>
      </c>
      <c r="T106" s="1701" t="s">
        <v>35</v>
      </c>
      <c r="U106" s="1577" t="s">
        <v>28</v>
      </c>
      <c r="V106" s="1577" t="s">
        <v>59</v>
      </c>
      <c r="W106" s="1577" t="s">
        <v>71</v>
      </c>
      <c r="X106" s="1590" t="s">
        <v>59</v>
      </c>
      <c r="Y106" s="1590" t="s">
        <v>71</v>
      </c>
      <c r="Z106" s="1590" t="s">
        <v>59</v>
      </c>
      <c r="AA106" s="1577" t="s">
        <v>539</v>
      </c>
      <c r="AB106" s="1577" t="s">
        <v>539</v>
      </c>
      <c r="AC106" s="1577" t="s">
        <v>59</v>
      </c>
      <c r="AD106" s="1590" t="s">
        <v>110</v>
      </c>
      <c r="AE106" s="1591" t="s">
        <v>35</v>
      </c>
    </row>
    <row r="107">
      <c r="A107" s="1682"/>
      <c r="B107" s="1539">
        <v>90004.0</v>
      </c>
      <c r="C107" s="1818" t="s">
        <v>1007</v>
      </c>
      <c r="D107" s="1677">
        <v>403.0</v>
      </c>
      <c r="E107" s="1539">
        <v>102.0</v>
      </c>
      <c r="F107" s="1539" t="s">
        <v>202</v>
      </c>
      <c r="G107" s="1596">
        <v>45854.0</v>
      </c>
      <c r="H107" s="1596">
        <v>45856.0</v>
      </c>
      <c r="I107" s="1821">
        <v>46311.0</v>
      </c>
      <c r="J107" s="1683" t="s">
        <v>83</v>
      </c>
      <c r="K107" s="1822">
        <v>1.0E8</v>
      </c>
      <c r="L107" s="1685">
        <v>100.03</v>
      </c>
      <c r="M107" s="1685">
        <v>100.264871</v>
      </c>
      <c r="N107" s="1606">
        <f t="shared" ref="N107:N112" si="12">(K107*(Y107/100))*(DAYS(AE107,T107)/365)</f>
        <v>773232.8767</v>
      </c>
      <c r="O107" s="1606">
        <f t="shared" ref="O107:O112" si="13">(((L107/100)*K107)+N107)/K107*100</f>
        <v>100.8032329</v>
      </c>
      <c r="P107" s="1677" t="s">
        <v>108</v>
      </c>
      <c r="Q107" s="1659">
        <f t="shared" ref="Q107:Q112" si="14">(M107/100)*K107</f>
        <v>100264871</v>
      </c>
      <c r="R107" s="1593">
        <f t="shared" ref="R107:R112" si="15">(L107/100)*K107</f>
        <v>100030000</v>
      </c>
      <c r="S107" s="1593">
        <f t="shared" ref="S107:S112" si="16">if(P107="AMC","",(O107/100)*K107)</f>
        <v>100803232.9</v>
      </c>
      <c r="T107" s="1594">
        <v>45763.0</v>
      </c>
      <c r="U107" s="1539" t="s">
        <v>131</v>
      </c>
      <c r="V107" s="531" t="str">
        <f>" "</f>
        <v> </v>
      </c>
      <c r="W107" s="1539">
        <v>0.0</v>
      </c>
      <c r="X107" s="1539" t="s">
        <v>76</v>
      </c>
      <c r="Y107" s="1593">
        <v>1.69</v>
      </c>
      <c r="Z107" s="1525" t="s">
        <v>79</v>
      </c>
      <c r="AA107" s="1539" t="s">
        <v>1013</v>
      </c>
      <c r="AB107" s="1539" t="s">
        <v>1014</v>
      </c>
      <c r="AC107" s="1582" t="s">
        <v>143</v>
      </c>
      <c r="AD107" s="1618">
        <v>45930.458333333336</v>
      </c>
      <c r="AE107" s="1596">
        <v>45930.0</v>
      </c>
      <c r="AF107" s="1529"/>
      <c r="AG107" s="1529"/>
    </row>
    <row r="108">
      <c r="A108" s="1682"/>
      <c r="B108" s="1539">
        <v>90005.0</v>
      </c>
      <c r="C108" s="1677" t="s">
        <v>1370</v>
      </c>
      <c r="D108" s="1677">
        <v>301.0</v>
      </c>
      <c r="E108" s="1539">
        <v>101.0</v>
      </c>
      <c r="F108" s="1539" t="s">
        <v>202</v>
      </c>
      <c r="G108" s="1596">
        <v>45917.0</v>
      </c>
      <c r="H108" s="1596">
        <v>45919.0</v>
      </c>
      <c r="I108" s="1821">
        <v>58974.0</v>
      </c>
      <c r="J108" s="1683" t="s">
        <v>83</v>
      </c>
      <c r="K108" s="1822">
        <v>1.0E8</v>
      </c>
      <c r="L108" s="1685">
        <v>169.4</v>
      </c>
      <c r="M108" s="1685">
        <v>170.803637</v>
      </c>
      <c r="N108" s="1606">
        <f t="shared" si="12"/>
        <v>1395205.479</v>
      </c>
      <c r="O108" s="1606">
        <f t="shared" si="13"/>
        <v>170.7952055</v>
      </c>
      <c r="P108" s="1677" t="s">
        <v>1392</v>
      </c>
      <c r="Q108" s="1659">
        <f t="shared" si="14"/>
        <v>170803637</v>
      </c>
      <c r="R108" s="1593">
        <f t="shared" si="15"/>
        <v>169400000</v>
      </c>
      <c r="S108" s="1593" t="str">
        <f t="shared" si="16"/>
        <v/>
      </c>
      <c r="T108" s="1594">
        <v>45825.0</v>
      </c>
      <c r="U108" s="1539" t="s">
        <v>131</v>
      </c>
      <c r="V108" s="531" t="str">
        <f t="shared" ref="V108:V112" si="17">V82</f>
        <v/>
      </c>
      <c r="W108" s="1539">
        <v>0.0</v>
      </c>
      <c r="X108" s="1539" t="s">
        <v>76</v>
      </c>
      <c r="Y108" s="1593">
        <v>4.85</v>
      </c>
      <c r="Z108" s="1525" t="s">
        <v>79</v>
      </c>
      <c r="AA108" s="1539" t="s">
        <v>1013</v>
      </c>
      <c r="AB108" s="1539" t="s">
        <v>1014</v>
      </c>
      <c r="AC108" s="1582" t="s">
        <v>143</v>
      </c>
      <c r="AD108" s="1618">
        <v>45930.458333333336</v>
      </c>
      <c r="AE108" s="1596">
        <v>45930.0</v>
      </c>
      <c r="AF108" s="1529"/>
      <c r="AG108" s="1529"/>
    </row>
    <row r="109">
      <c r="A109" s="1682"/>
      <c r="B109" s="1539">
        <v>90006.0</v>
      </c>
      <c r="C109" s="1677" t="s">
        <v>1372</v>
      </c>
      <c r="D109" s="1677">
        <v>302.0</v>
      </c>
      <c r="E109" s="1539">
        <v>101.0</v>
      </c>
      <c r="F109" s="1539" t="s">
        <v>202</v>
      </c>
      <c r="G109" s="1596">
        <v>45917.0</v>
      </c>
      <c r="H109" s="1596">
        <v>45919.0</v>
      </c>
      <c r="I109" s="1821">
        <v>46050.0</v>
      </c>
      <c r="J109" s="1683" t="s">
        <v>83</v>
      </c>
      <c r="K109" s="1822">
        <v>1.0E8</v>
      </c>
      <c r="L109" s="1685">
        <v>99.4</v>
      </c>
      <c r="M109" s="1685">
        <v>99.443877</v>
      </c>
      <c r="N109" s="1606">
        <f t="shared" si="12"/>
        <v>0</v>
      </c>
      <c r="O109" s="1606">
        <f t="shared" si="13"/>
        <v>99.4</v>
      </c>
      <c r="P109" s="1677" t="s">
        <v>1392</v>
      </c>
      <c r="Q109" s="1659">
        <f t="shared" si="14"/>
        <v>99443877</v>
      </c>
      <c r="R109" s="1593">
        <f t="shared" si="15"/>
        <v>99400000</v>
      </c>
      <c r="S109" s="1593" t="str">
        <f t="shared" si="16"/>
        <v/>
      </c>
      <c r="T109" s="1828"/>
      <c r="U109" s="1539" t="s">
        <v>131</v>
      </c>
      <c r="V109" s="531" t="str">
        <f t="shared" si="17"/>
        <v/>
      </c>
      <c r="W109" s="1539">
        <v>0.0</v>
      </c>
      <c r="X109" s="1539" t="s">
        <v>1375</v>
      </c>
      <c r="Y109" s="1539">
        <v>0.0</v>
      </c>
      <c r="Z109" s="1525" t="s">
        <v>79</v>
      </c>
      <c r="AA109" s="1539" t="s">
        <v>1013</v>
      </c>
      <c r="AB109" s="1539" t="s">
        <v>1014</v>
      </c>
      <c r="AC109" s="1582" t="s">
        <v>143</v>
      </c>
      <c r="AD109" s="1618">
        <v>45930.458333333336</v>
      </c>
      <c r="AE109" s="1596">
        <v>45930.0</v>
      </c>
      <c r="AF109" s="1529"/>
      <c r="AG109" s="1529"/>
    </row>
    <row r="110">
      <c r="A110" s="1682"/>
      <c r="B110" s="1539">
        <v>90007.0</v>
      </c>
      <c r="C110" s="1818" t="s">
        <v>1377</v>
      </c>
      <c r="D110" s="1677">
        <v>303.0</v>
      </c>
      <c r="E110" s="1539">
        <v>101.0</v>
      </c>
      <c r="F110" s="1539" t="s">
        <v>202</v>
      </c>
      <c r="G110" s="1596">
        <v>45917.0</v>
      </c>
      <c r="H110" s="1596">
        <v>45919.0</v>
      </c>
      <c r="I110" s="1703">
        <v>45967.0</v>
      </c>
      <c r="J110" s="1683" t="s">
        <v>83</v>
      </c>
      <c r="K110" s="1822">
        <v>1.0E8</v>
      </c>
      <c r="L110" s="1685">
        <v>100.23</v>
      </c>
      <c r="M110" s="1685">
        <v>100.257613</v>
      </c>
      <c r="N110" s="1606">
        <f t="shared" si="12"/>
        <v>1039068.493</v>
      </c>
      <c r="O110" s="1606">
        <f t="shared" si="13"/>
        <v>101.2690685</v>
      </c>
      <c r="P110" s="1677" t="s">
        <v>1392</v>
      </c>
      <c r="Q110" s="1659">
        <f t="shared" si="14"/>
        <v>100257613</v>
      </c>
      <c r="R110" s="1593">
        <f t="shared" si="15"/>
        <v>100230000</v>
      </c>
      <c r="S110" s="1593" t="str">
        <f t="shared" si="16"/>
        <v/>
      </c>
      <c r="T110" s="1594">
        <v>45783.0</v>
      </c>
      <c r="U110" s="1539" t="s">
        <v>131</v>
      </c>
      <c r="V110" s="531" t="str">
        <f t="shared" si="17"/>
        <v/>
      </c>
      <c r="W110" s="1539">
        <v>0.0</v>
      </c>
      <c r="X110" s="1539" t="s">
        <v>76</v>
      </c>
      <c r="Y110" s="1593">
        <v>2.58</v>
      </c>
      <c r="Z110" s="1525" t="s">
        <v>79</v>
      </c>
      <c r="AA110" s="1539" t="s">
        <v>1013</v>
      </c>
      <c r="AB110" s="1539" t="s">
        <v>1014</v>
      </c>
      <c r="AC110" s="1582" t="s">
        <v>143</v>
      </c>
      <c r="AD110" s="1618">
        <v>45930.458333333336</v>
      </c>
      <c r="AE110" s="1596">
        <v>45930.0</v>
      </c>
      <c r="AF110" s="1529"/>
      <c r="AG110" s="1529"/>
    </row>
    <row r="111">
      <c r="A111" s="1682"/>
      <c r="B111" s="1539">
        <v>90008.0</v>
      </c>
      <c r="C111" s="1677" t="s">
        <v>1385</v>
      </c>
      <c r="D111" s="1677">
        <v>401.0</v>
      </c>
      <c r="E111" s="1539">
        <v>102.0</v>
      </c>
      <c r="F111" s="1539" t="s">
        <v>202</v>
      </c>
      <c r="G111" s="1596">
        <v>45917.0</v>
      </c>
      <c r="H111" s="1596">
        <v>45919.0</v>
      </c>
      <c r="I111" s="1821">
        <v>46064.0</v>
      </c>
      <c r="J111" s="1683" t="s">
        <v>83</v>
      </c>
      <c r="K111" s="1822">
        <v>1.0E8</v>
      </c>
      <c r="L111" s="1685">
        <v>99.35</v>
      </c>
      <c r="M111" s="1685">
        <v>99.396107</v>
      </c>
      <c r="N111" s="1606">
        <f t="shared" si="12"/>
        <v>0</v>
      </c>
      <c r="O111" s="1606">
        <f t="shared" si="13"/>
        <v>99.35</v>
      </c>
      <c r="P111" s="1677" t="s">
        <v>108</v>
      </c>
      <c r="Q111" s="1659">
        <f t="shared" si="14"/>
        <v>99396107</v>
      </c>
      <c r="R111" s="1593">
        <f t="shared" si="15"/>
        <v>99350000</v>
      </c>
      <c r="S111" s="1593">
        <f t="shared" si="16"/>
        <v>99350000</v>
      </c>
      <c r="T111" s="1828"/>
      <c r="U111" s="1539" t="s">
        <v>131</v>
      </c>
      <c r="V111" s="531" t="str">
        <f t="shared" si="17"/>
        <v/>
      </c>
      <c r="W111" s="1539">
        <v>0.0</v>
      </c>
      <c r="X111" s="1539" t="s">
        <v>1387</v>
      </c>
      <c r="Y111" s="1539">
        <v>0.0</v>
      </c>
      <c r="Z111" s="1525" t="s">
        <v>79</v>
      </c>
      <c r="AA111" s="1539" t="s">
        <v>1013</v>
      </c>
      <c r="AB111" s="1539" t="s">
        <v>1014</v>
      </c>
      <c r="AC111" s="1582" t="s">
        <v>143</v>
      </c>
      <c r="AD111" s="1618">
        <v>45930.458333333336</v>
      </c>
      <c r="AE111" s="1596">
        <v>45930.0</v>
      </c>
      <c r="AF111" s="1529"/>
      <c r="AG111" s="1529"/>
    </row>
    <row r="112">
      <c r="A112" s="1682"/>
      <c r="B112" s="1539">
        <v>90009.0</v>
      </c>
      <c r="C112" s="1818" t="s">
        <v>1012</v>
      </c>
      <c r="D112" s="1677">
        <v>402.0</v>
      </c>
      <c r="E112" s="1539">
        <v>102.0</v>
      </c>
      <c r="F112" s="1539" t="s">
        <v>202</v>
      </c>
      <c r="G112" s="1596">
        <v>45917.0</v>
      </c>
      <c r="H112" s="1596">
        <v>45919.0</v>
      </c>
      <c r="I112" s="1821">
        <v>46204.0</v>
      </c>
      <c r="J112" s="1683" t="s">
        <v>83</v>
      </c>
      <c r="K112" s="1822">
        <v>1.0E8</v>
      </c>
      <c r="L112" s="1685">
        <v>100.01</v>
      </c>
      <c r="M112" s="1685">
        <v>100.028491</v>
      </c>
      <c r="N112" s="1606">
        <f t="shared" si="12"/>
        <v>419856.5479</v>
      </c>
      <c r="O112" s="1606">
        <f t="shared" si="13"/>
        <v>100.4298565</v>
      </c>
      <c r="P112" s="1677" t="s">
        <v>108</v>
      </c>
      <c r="Q112" s="1659">
        <f t="shared" si="14"/>
        <v>100028491</v>
      </c>
      <c r="R112" s="1593">
        <f t="shared" si="15"/>
        <v>100010000</v>
      </c>
      <c r="S112" s="1593">
        <f t="shared" si="16"/>
        <v>100429856.5</v>
      </c>
      <c r="T112" s="1594">
        <v>45839.0</v>
      </c>
      <c r="U112" s="1539" t="s">
        <v>1018</v>
      </c>
      <c r="V112" s="531" t="str">
        <f t="shared" si="17"/>
        <v/>
      </c>
      <c r="W112" s="1539">
        <v>0.0</v>
      </c>
      <c r="X112" s="1539" t="s">
        <v>269</v>
      </c>
      <c r="Y112" s="1593">
        <v>1.68404</v>
      </c>
      <c r="Z112" s="1525" t="s">
        <v>79</v>
      </c>
      <c r="AA112" s="1539" t="s">
        <v>1013</v>
      </c>
      <c r="AB112" s="1539" t="s">
        <v>1014</v>
      </c>
      <c r="AC112" s="1582" t="s">
        <v>143</v>
      </c>
      <c r="AD112" s="1618">
        <v>45930.458333333336</v>
      </c>
      <c r="AE112" s="1596">
        <v>45930.0</v>
      </c>
      <c r="AF112" s="1529"/>
      <c r="AG112" s="1529"/>
    </row>
    <row r="114">
      <c r="A114" s="1227"/>
      <c r="B114" s="1227"/>
      <c r="C114" s="1227"/>
      <c r="D114" s="1227"/>
      <c r="E114" s="1227"/>
      <c r="F114" s="1227"/>
      <c r="G114" s="1227"/>
      <c r="H114" s="1227"/>
      <c r="I114" s="1227"/>
      <c r="J114" s="1227"/>
      <c r="K114" s="1227"/>
      <c r="L114" s="1227"/>
      <c r="M114" s="1227"/>
      <c r="N114" s="1650"/>
      <c r="O114" s="1650"/>
      <c r="P114" s="1227"/>
      <c r="Q114" s="1227"/>
      <c r="R114" s="1227"/>
      <c r="S114" s="1227"/>
      <c r="T114" s="1227"/>
      <c r="U114" s="1227"/>
      <c r="V114" s="1227"/>
      <c r="W114" s="1227"/>
      <c r="X114" s="1227"/>
      <c r="Y114" s="1227"/>
      <c r="Z114" s="1227"/>
      <c r="AA114" s="1227"/>
      <c r="AB114" s="1227"/>
      <c r="AC114" s="1227"/>
      <c r="AD114" s="1227"/>
      <c r="AE114" s="1227"/>
    </row>
    <row r="115">
      <c r="A115" s="1649" t="s">
        <v>242</v>
      </c>
      <c r="B115" s="1227"/>
      <c r="C115" s="1227"/>
      <c r="D115" s="1227"/>
      <c r="E115" s="1227"/>
      <c r="F115" s="1227"/>
      <c r="G115" s="1227"/>
      <c r="H115" s="1227"/>
      <c r="I115" s="1227"/>
      <c r="J115" s="1227"/>
      <c r="K115" s="1227"/>
      <c r="L115" s="1227"/>
      <c r="M115" s="1227"/>
      <c r="N115" s="1650"/>
      <c r="O115" s="1650"/>
      <c r="P115" s="1227"/>
      <c r="Q115" s="1227"/>
      <c r="R115" s="1227"/>
      <c r="S115" s="1227"/>
      <c r="T115" s="1227"/>
      <c r="U115" s="1227"/>
      <c r="V115" s="1227"/>
      <c r="W115" s="1227"/>
      <c r="X115" s="1227"/>
      <c r="Y115" s="1227"/>
      <c r="Z115" s="1227"/>
      <c r="AA115" s="1227"/>
      <c r="AB115" s="1227"/>
      <c r="AC115" s="1227"/>
      <c r="AD115" s="1227"/>
      <c r="AE115" s="1227"/>
    </row>
    <row r="116">
      <c r="A116" s="1651" t="s">
        <v>3</v>
      </c>
      <c r="B116" s="1555" t="s">
        <v>765</v>
      </c>
      <c r="C116" s="1555" t="s">
        <v>514</v>
      </c>
      <c r="D116" s="1555" t="s">
        <v>556</v>
      </c>
      <c r="E116" s="1555" t="s">
        <v>769</v>
      </c>
      <c r="F116" s="1555" t="s">
        <v>525</v>
      </c>
      <c r="G116" s="1652" t="s">
        <v>534</v>
      </c>
      <c r="H116" s="1555" t="s">
        <v>675</v>
      </c>
      <c r="I116" s="1555" t="s">
        <v>773</v>
      </c>
      <c r="J116" s="1555" t="s">
        <v>775</v>
      </c>
      <c r="K116" s="1555" t="s">
        <v>777</v>
      </c>
      <c r="L116" s="1555" t="s">
        <v>779</v>
      </c>
      <c r="M116" s="1652" t="s">
        <v>431</v>
      </c>
      <c r="N116" s="1555" t="s">
        <v>751</v>
      </c>
      <c r="O116" s="1555" t="s">
        <v>763</v>
      </c>
      <c r="P116" s="1555" t="s">
        <v>425</v>
      </c>
      <c r="Q116" s="1555" t="s">
        <v>426</v>
      </c>
      <c r="R116" s="1555" t="s">
        <v>427</v>
      </c>
      <c r="S116" s="1555" t="s">
        <v>432</v>
      </c>
      <c r="T116" s="1555" t="s">
        <v>787</v>
      </c>
      <c r="U116" s="1555" t="s">
        <v>789</v>
      </c>
      <c r="V116" s="1555" t="s">
        <v>548</v>
      </c>
      <c r="W116" s="1555" t="s">
        <v>761</v>
      </c>
      <c r="X116" s="1587" t="s">
        <v>793</v>
      </c>
      <c r="Y116" s="65"/>
      <c r="Z116" s="65"/>
      <c r="AA116" s="65"/>
      <c r="AB116" s="65"/>
      <c r="AC116" s="65"/>
      <c r="AD116" s="65"/>
      <c r="AE116" s="65"/>
      <c r="AF116" s="65"/>
      <c r="AG116" s="65"/>
      <c r="AH116" s="65"/>
    </row>
    <row r="117">
      <c r="A117" s="1651" t="s">
        <v>4</v>
      </c>
      <c r="B117" s="1653" t="s">
        <v>453</v>
      </c>
      <c r="C117" s="1560" t="s">
        <v>28</v>
      </c>
      <c r="D117" s="1653" t="s">
        <v>453</v>
      </c>
      <c r="E117" s="1560" t="s">
        <v>35</v>
      </c>
      <c r="F117" s="1560" t="s">
        <v>35</v>
      </c>
      <c r="G117" s="1654" t="s">
        <v>81</v>
      </c>
      <c r="H117" s="1560" t="s">
        <v>126</v>
      </c>
      <c r="I117" s="1560" t="s">
        <v>126</v>
      </c>
      <c r="J117" s="1560" t="s">
        <v>126</v>
      </c>
      <c r="K117" s="1560" t="s">
        <v>126</v>
      </c>
      <c r="L117" s="1560" t="s">
        <v>126</v>
      </c>
      <c r="M117" s="1560" t="s">
        <v>781</v>
      </c>
      <c r="N117" s="1560" t="s">
        <v>126</v>
      </c>
      <c r="O117" s="1560" t="s">
        <v>35</v>
      </c>
      <c r="P117" s="1560" t="s">
        <v>781</v>
      </c>
      <c r="Q117" s="1560" t="s">
        <v>126</v>
      </c>
      <c r="R117" s="1560" t="s">
        <v>126</v>
      </c>
      <c r="S117" s="1560" t="s">
        <v>126</v>
      </c>
      <c r="T117" s="1560" t="s">
        <v>126</v>
      </c>
      <c r="U117" s="1560" t="s">
        <v>126</v>
      </c>
      <c r="V117" s="1560" t="s">
        <v>59</v>
      </c>
      <c r="W117" s="1560" t="s">
        <v>110</v>
      </c>
      <c r="X117" s="495" t="s">
        <v>71</v>
      </c>
    </row>
    <row r="118">
      <c r="A118" s="1829"/>
      <c r="B118" s="1830">
        <v>2.0</v>
      </c>
      <c r="C118" s="1593" t="s">
        <v>1007</v>
      </c>
      <c r="D118" s="1593">
        <v>403.0</v>
      </c>
      <c r="E118" s="1831">
        <v>43754.0</v>
      </c>
      <c r="F118" s="1831">
        <v>46311.0</v>
      </c>
      <c r="G118" s="1832" t="s">
        <v>83</v>
      </c>
      <c r="H118" s="1833">
        <f t="shared" ref="H118:H123" si="19">K82</f>
        <v>100000000</v>
      </c>
      <c r="I118" s="1657">
        <f t="shared" ref="I118:I120" si="20">H118</f>
        <v>100000000</v>
      </c>
      <c r="J118" s="1593">
        <v>0.0</v>
      </c>
      <c r="K118" s="1593">
        <v>0.0</v>
      </c>
      <c r="L118" s="1593">
        <v>0.0</v>
      </c>
      <c r="M118" s="1634">
        <f t="shared" ref="M118:M123" si="21">M107</f>
        <v>100.264871</v>
      </c>
      <c r="N118" s="1659">
        <f t="shared" ref="N118:N123" si="22">(M118%*H118)</f>
        <v>100264871</v>
      </c>
      <c r="O118" s="1656">
        <v>45930.0</v>
      </c>
      <c r="P118" s="1634">
        <f t="shared" ref="P118:P123" si="23">L107</f>
        <v>100.03</v>
      </c>
      <c r="Q118" s="1659">
        <f t="shared" ref="Q118:R118" si="18">N107</f>
        <v>773232.8767</v>
      </c>
      <c r="R118" s="1659">
        <f t="shared" si="18"/>
        <v>100.8032329</v>
      </c>
      <c r="S118" s="1659">
        <f t="shared" ref="S118:S123" si="25">(R118%*H118)</f>
        <v>100803232.9</v>
      </c>
      <c r="T118" s="1593">
        <v>0.0</v>
      </c>
      <c r="U118" s="1659">
        <f>S118-N118</f>
        <v>538361.8767</v>
      </c>
      <c r="V118" s="1593" t="s">
        <v>143</v>
      </c>
      <c r="W118" s="1660">
        <v>45930.458333333336</v>
      </c>
      <c r="X118" s="1732">
        <v>1.441214</v>
      </c>
      <c r="Y118" s="1529"/>
      <c r="Z118" s="1529"/>
      <c r="AA118" s="1529"/>
      <c r="AB118" s="1529"/>
      <c r="AC118" s="1529"/>
      <c r="AD118" s="1529"/>
      <c r="AE118" s="1529"/>
      <c r="AF118" s="1529"/>
      <c r="AG118" s="1529"/>
      <c r="AH118" s="1529"/>
    </row>
    <row r="119">
      <c r="A119" s="1613"/>
      <c r="B119" s="1830">
        <v>3.0</v>
      </c>
      <c r="C119" s="1658" t="s">
        <v>1370</v>
      </c>
      <c r="D119" s="1658">
        <v>301.0</v>
      </c>
      <c r="E119" s="1831">
        <v>40606.0</v>
      </c>
      <c r="F119" s="1831">
        <v>58974.0</v>
      </c>
      <c r="G119" s="1832" t="s">
        <v>83</v>
      </c>
      <c r="H119" s="1833">
        <f t="shared" si="19"/>
        <v>100000000</v>
      </c>
      <c r="I119" s="1657">
        <f t="shared" si="20"/>
        <v>100000000</v>
      </c>
      <c r="J119" s="1658">
        <v>0.0</v>
      </c>
      <c r="K119" s="1658">
        <v>0.0</v>
      </c>
      <c r="L119" s="1658">
        <v>0.0</v>
      </c>
      <c r="M119" s="1634">
        <f t="shared" si="21"/>
        <v>170.803637</v>
      </c>
      <c r="N119" s="1659">
        <f t="shared" si="22"/>
        <v>170803637</v>
      </c>
      <c r="O119" s="1656">
        <v>45930.0</v>
      </c>
      <c r="P119" s="1634">
        <f t="shared" si="23"/>
        <v>169.4</v>
      </c>
      <c r="Q119" s="1659">
        <f t="shared" ref="Q119:R119" si="24">N108</f>
        <v>1395205.479</v>
      </c>
      <c r="R119" s="1659">
        <f t="shared" si="24"/>
        <v>170.7952055</v>
      </c>
      <c r="S119" s="1659">
        <f t="shared" si="25"/>
        <v>170795205.5</v>
      </c>
      <c r="T119" s="1659">
        <v>0.0</v>
      </c>
      <c r="U119" s="1606">
        <v>0.0</v>
      </c>
      <c r="V119" s="1658" t="s">
        <v>143</v>
      </c>
      <c r="W119" s="1660">
        <v>45930.458333333336</v>
      </c>
      <c r="X119" s="1732">
        <v>2.19452</v>
      </c>
      <c r="Y119" s="1529"/>
      <c r="Z119" s="1529"/>
      <c r="AA119" s="1529"/>
      <c r="AB119" s="1529"/>
      <c r="AC119" s="1529"/>
      <c r="AD119" s="1529"/>
      <c r="AE119" s="1529"/>
      <c r="AF119" s="1529"/>
      <c r="AG119" s="1529"/>
      <c r="AH119" s="1529"/>
    </row>
    <row r="120">
      <c r="A120" s="1613"/>
      <c r="B120" s="1830">
        <v>4.0</v>
      </c>
      <c r="C120" s="1593" t="s">
        <v>1372</v>
      </c>
      <c r="D120" s="1593">
        <v>302.0</v>
      </c>
      <c r="E120" s="1831">
        <v>45868.0</v>
      </c>
      <c r="F120" s="1831">
        <v>46050.0</v>
      </c>
      <c r="G120" s="1832" t="s">
        <v>83</v>
      </c>
      <c r="H120" s="1833">
        <f t="shared" si="19"/>
        <v>100000000</v>
      </c>
      <c r="I120" s="1657">
        <f t="shared" si="20"/>
        <v>100000000</v>
      </c>
      <c r="J120" s="1658">
        <v>0.0</v>
      </c>
      <c r="K120" s="1658">
        <v>0.0</v>
      </c>
      <c r="L120" s="1658">
        <v>0.0</v>
      </c>
      <c r="M120" s="1634">
        <f t="shared" si="21"/>
        <v>99.443877</v>
      </c>
      <c r="N120" s="1659">
        <f t="shared" si="22"/>
        <v>99443877</v>
      </c>
      <c r="O120" s="1656">
        <v>45930.0</v>
      </c>
      <c r="P120" s="1634">
        <f t="shared" si="23"/>
        <v>99.4</v>
      </c>
      <c r="Q120" s="1659">
        <f t="shared" ref="Q120:R120" si="26">N109</f>
        <v>0</v>
      </c>
      <c r="R120" s="1659">
        <f t="shared" si="26"/>
        <v>99.4</v>
      </c>
      <c r="S120" s="1659">
        <f t="shared" si="25"/>
        <v>99400000</v>
      </c>
      <c r="T120" s="1658">
        <v>0.0</v>
      </c>
      <c r="U120" s="1606">
        <v>0.0</v>
      </c>
      <c r="V120" s="1658" t="s">
        <v>143</v>
      </c>
      <c r="W120" s="1660">
        <v>45930.458333333336</v>
      </c>
      <c r="X120" s="1732">
        <v>1.172568</v>
      </c>
      <c r="Y120" s="1529"/>
      <c r="Z120" s="1529"/>
      <c r="AA120" s="1529"/>
      <c r="AB120" s="1529"/>
      <c r="AC120" s="1529"/>
      <c r="AD120" s="1529"/>
      <c r="AE120" s="1529"/>
      <c r="AF120" s="1529"/>
      <c r="AG120" s="1529"/>
      <c r="AH120" s="1529"/>
    </row>
    <row r="121">
      <c r="A121" s="1829"/>
      <c r="B121" s="1830">
        <v>5.0</v>
      </c>
      <c r="C121" s="1593" t="s">
        <v>1377</v>
      </c>
      <c r="D121" s="1593">
        <v>303.0</v>
      </c>
      <c r="E121" s="1831">
        <v>45236.0</v>
      </c>
      <c r="F121" s="1703">
        <v>45967.0</v>
      </c>
      <c r="G121" s="1832" t="s">
        <v>83</v>
      </c>
      <c r="H121" s="1833">
        <f t="shared" si="19"/>
        <v>100000000</v>
      </c>
      <c r="I121" s="1657">
        <f>H121-J121</f>
        <v>70000000</v>
      </c>
      <c r="J121" s="1657">
        <f>Repo_2_V4_Sep25!E60</f>
        <v>30000000</v>
      </c>
      <c r="K121" s="1658">
        <v>0.0</v>
      </c>
      <c r="L121" s="1658">
        <v>0.0</v>
      </c>
      <c r="M121" s="1634">
        <f t="shared" si="21"/>
        <v>100.257613</v>
      </c>
      <c r="N121" s="1659">
        <f t="shared" si="22"/>
        <v>100257613</v>
      </c>
      <c r="O121" s="1656">
        <v>45930.0</v>
      </c>
      <c r="P121" s="1634">
        <f t="shared" si="23"/>
        <v>100.23</v>
      </c>
      <c r="Q121" s="1659">
        <f t="shared" ref="Q121:R121" si="27">N110</f>
        <v>1039068.493</v>
      </c>
      <c r="R121" s="1659">
        <f t="shared" si="27"/>
        <v>101.2690685</v>
      </c>
      <c r="S121" s="1659">
        <f t="shared" si="25"/>
        <v>101269068.5</v>
      </c>
      <c r="T121" s="1658">
        <v>0.0</v>
      </c>
      <c r="U121" s="1606">
        <v>0.0</v>
      </c>
      <c r="V121" s="1658" t="s">
        <v>143</v>
      </c>
      <c r="W121" s="1660">
        <v>45930.458333333336</v>
      </c>
      <c r="X121" s="1732">
        <v>1.25</v>
      </c>
      <c r="Y121" s="1529"/>
      <c r="Z121" s="1529"/>
      <c r="AA121" s="1529"/>
      <c r="AB121" s="1529"/>
      <c r="AC121" s="1529"/>
      <c r="AD121" s="1529"/>
      <c r="AE121" s="1529"/>
      <c r="AF121" s="1529"/>
      <c r="AG121" s="1529"/>
      <c r="AH121" s="1529"/>
    </row>
    <row r="122">
      <c r="A122" s="1613"/>
      <c r="B122" s="1830">
        <v>6.0</v>
      </c>
      <c r="C122" s="1593" t="s">
        <v>1385</v>
      </c>
      <c r="D122" s="1593">
        <v>401.0</v>
      </c>
      <c r="E122" s="1831">
        <v>45882.0</v>
      </c>
      <c r="F122" s="1831">
        <v>46064.0</v>
      </c>
      <c r="G122" s="1832" t="s">
        <v>83</v>
      </c>
      <c r="H122" s="1833">
        <f t="shared" si="19"/>
        <v>100000000</v>
      </c>
      <c r="I122" s="1657">
        <f t="shared" ref="I122:I123" si="29">H122</f>
        <v>100000000</v>
      </c>
      <c r="J122" s="1658">
        <v>0.0</v>
      </c>
      <c r="K122" s="1658">
        <v>0.0</v>
      </c>
      <c r="L122" s="1658">
        <v>0.0</v>
      </c>
      <c r="M122" s="1634">
        <f t="shared" si="21"/>
        <v>99.396107</v>
      </c>
      <c r="N122" s="1659">
        <f t="shared" si="22"/>
        <v>99396107</v>
      </c>
      <c r="O122" s="1656">
        <v>45930.0</v>
      </c>
      <c r="P122" s="1634">
        <f t="shared" si="23"/>
        <v>99.35</v>
      </c>
      <c r="Q122" s="1659">
        <f t="shared" ref="Q122:R122" si="28">N111</f>
        <v>0</v>
      </c>
      <c r="R122" s="1659">
        <f t="shared" si="28"/>
        <v>99.35</v>
      </c>
      <c r="S122" s="1659">
        <f t="shared" si="25"/>
        <v>99350000</v>
      </c>
      <c r="T122" s="1658">
        <v>0.0</v>
      </c>
      <c r="U122" s="1659">
        <f t="shared" ref="U122:U123" si="31">S122-N122</f>
        <v>-46107</v>
      </c>
      <c r="V122" s="1658" t="s">
        <v>143</v>
      </c>
      <c r="W122" s="1660">
        <v>45930.458333333336</v>
      </c>
      <c r="X122" s="1732">
        <v>1.145</v>
      </c>
      <c r="Y122" s="1529"/>
      <c r="Z122" s="1529"/>
      <c r="AA122" s="1529"/>
      <c r="AB122" s="1529"/>
      <c r="AC122" s="1529"/>
      <c r="AD122" s="1529"/>
      <c r="AE122" s="1529"/>
      <c r="AF122" s="1529"/>
      <c r="AG122" s="1529"/>
      <c r="AH122" s="1529"/>
    </row>
    <row r="123">
      <c r="A123" s="1829"/>
      <c r="B123" s="1830">
        <v>7.0</v>
      </c>
      <c r="C123" s="1593" t="s">
        <v>1012</v>
      </c>
      <c r="D123" s="1593">
        <v>402.0</v>
      </c>
      <c r="E123" s="1831">
        <v>45474.0</v>
      </c>
      <c r="F123" s="1831">
        <v>46204.0</v>
      </c>
      <c r="G123" s="1832" t="s">
        <v>83</v>
      </c>
      <c r="H123" s="1833">
        <f t="shared" si="19"/>
        <v>100000000</v>
      </c>
      <c r="I123" s="1657">
        <f t="shared" si="29"/>
        <v>100000000</v>
      </c>
      <c r="J123" s="1658">
        <v>0.0</v>
      </c>
      <c r="K123" s="1658">
        <v>0.0</v>
      </c>
      <c r="L123" s="1658">
        <v>0.0</v>
      </c>
      <c r="M123" s="1634">
        <f t="shared" si="21"/>
        <v>100.028491</v>
      </c>
      <c r="N123" s="1659">
        <f t="shared" si="22"/>
        <v>100028491</v>
      </c>
      <c r="O123" s="1656">
        <v>45930.0</v>
      </c>
      <c r="P123" s="1634">
        <f t="shared" si="23"/>
        <v>100.01</v>
      </c>
      <c r="Q123" s="1659">
        <f t="shared" ref="Q123:R123" si="30">N112</f>
        <v>419856.5479</v>
      </c>
      <c r="R123" s="1659">
        <f t="shared" si="30"/>
        <v>100.4298565</v>
      </c>
      <c r="S123" s="1659">
        <f t="shared" si="25"/>
        <v>100429856.5</v>
      </c>
      <c r="T123" s="1658">
        <v>0.0</v>
      </c>
      <c r="U123" s="1659">
        <f t="shared" si="31"/>
        <v>401365.5479</v>
      </c>
      <c r="V123" s="1658" t="s">
        <v>143</v>
      </c>
      <c r="W123" s="1660">
        <v>45930.458333333336</v>
      </c>
      <c r="X123" s="1732">
        <v>1.537733</v>
      </c>
      <c r="Y123" s="1529"/>
      <c r="Z123" s="1529"/>
      <c r="AA123" s="1529"/>
      <c r="AB123" s="1529"/>
      <c r="AC123" s="1529"/>
      <c r="AD123" s="1529"/>
      <c r="AE123" s="1529"/>
      <c r="AF123" s="1529"/>
      <c r="AG123" s="1529"/>
      <c r="AH123" s="1529"/>
    </row>
    <row r="124">
      <c r="A124" s="1613"/>
      <c r="B124" s="1834"/>
      <c r="C124" s="1529"/>
      <c r="D124" s="1529"/>
      <c r="E124" s="1834"/>
      <c r="F124" s="1834"/>
      <c r="G124" s="1835"/>
      <c r="H124" s="1835"/>
      <c r="I124" s="1529"/>
      <c r="J124" s="1529"/>
      <c r="K124" s="1529"/>
      <c r="L124" s="1836"/>
      <c r="M124" s="1837"/>
      <c r="N124" s="1838"/>
      <c r="O124" s="1838"/>
      <c r="P124" s="1529"/>
      <c r="Q124" s="1529"/>
      <c r="R124" s="1529"/>
      <c r="S124" s="1529"/>
      <c r="T124" s="1529"/>
      <c r="U124" s="1529"/>
      <c r="V124" s="1529"/>
      <c r="W124" s="1688"/>
      <c r="X124" s="1529"/>
      <c r="Y124" s="1529"/>
      <c r="Z124" s="1529"/>
      <c r="AA124" s="1529"/>
      <c r="AB124" s="1529"/>
      <c r="AC124" s="1529"/>
      <c r="AD124" s="1529"/>
      <c r="AE124" s="1529"/>
      <c r="AF124" s="1529"/>
      <c r="AG124" s="1529"/>
      <c r="AH124" s="1529"/>
    </row>
    <row r="125">
      <c r="A125" s="1202"/>
      <c r="B125" s="1104"/>
      <c r="E125" s="1104"/>
      <c r="F125" s="1104"/>
      <c r="G125" s="1234"/>
      <c r="H125" s="1234"/>
      <c r="L125" s="1235"/>
      <c r="M125" s="1236"/>
      <c r="N125" s="579"/>
      <c r="O125" s="579"/>
    </row>
    <row r="126">
      <c r="A126" s="1202"/>
      <c r="B126" s="1104"/>
      <c r="E126" s="1104"/>
      <c r="F126" s="1104"/>
      <c r="G126" s="1234"/>
      <c r="H126" s="1234"/>
      <c r="L126" s="1235"/>
      <c r="M126" s="1236"/>
      <c r="N126" s="579"/>
      <c r="O126" s="579"/>
    </row>
    <row r="127">
      <c r="A127" s="1202" t="s">
        <v>1518</v>
      </c>
      <c r="B127" s="1104"/>
      <c r="E127" s="1104"/>
      <c r="F127" s="1104"/>
      <c r="G127" s="1234"/>
      <c r="H127" s="1234"/>
      <c r="L127" s="1235"/>
      <c r="M127" s="1236"/>
      <c r="N127" s="579"/>
      <c r="O127" s="579"/>
    </row>
    <row r="128">
      <c r="A128" s="22" t="s">
        <v>2299</v>
      </c>
      <c r="L128" s="1235"/>
      <c r="M128" s="1236"/>
      <c r="N128" s="579"/>
      <c r="O128" s="579"/>
    </row>
    <row r="129">
      <c r="A129" s="22" t="s">
        <v>1520</v>
      </c>
      <c r="L129" s="1235"/>
      <c r="M129" s="1236"/>
      <c r="N129" s="579"/>
      <c r="O129" s="579"/>
    </row>
    <row r="130">
      <c r="A130" s="22" t="s">
        <v>1521</v>
      </c>
      <c r="L130" s="1235"/>
      <c r="M130" s="1236"/>
    </row>
    <row r="131">
      <c r="A131" s="22" t="s">
        <v>1522</v>
      </c>
      <c r="L131" s="1235"/>
      <c r="M131" s="1236"/>
    </row>
    <row r="132">
      <c r="A132" s="22" t="s">
        <v>1523</v>
      </c>
      <c r="L132" s="1235"/>
      <c r="M132" s="1236"/>
    </row>
    <row r="133">
      <c r="L133" s="1235"/>
    </row>
    <row r="134">
      <c r="A134" s="1617" t="s">
        <v>2300</v>
      </c>
      <c r="B134" s="1617" t="s">
        <v>2029</v>
      </c>
      <c r="L134" s="1235"/>
    </row>
    <row r="135">
      <c r="A135" s="1809" t="s">
        <v>967</v>
      </c>
      <c r="B135" s="67"/>
      <c r="C135" s="67"/>
      <c r="D135" s="67"/>
      <c r="E135" s="67"/>
      <c r="F135" s="67"/>
      <c r="G135" s="67"/>
      <c r="H135" s="67"/>
      <c r="I135" s="67"/>
      <c r="J135" s="67"/>
      <c r="K135" s="67"/>
      <c r="M135" s="22"/>
    </row>
    <row r="136">
      <c r="A136" s="1585" t="s">
        <v>3</v>
      </c>
      <c r="B136" s="1586" t="s">
        <v>732</v>
      </c>
      <c r="C136" s="1586" t="s">
        <v>514</v>
      </c>
      <c r="D136" s="1586" t="s">
        <v>556</v>
      </c>
      <c r="E136" s="1586" t="s">
        <v>7</v>
      </c>
      <c r="F136" s="1586" t="s">
        <v>668</v>
      </c>
      <c r="G136" s="1570" t="s">
        <v>583</v>
      </c>
      <c r="H136" s="1570" t="s">
        <v>728</v>
      </c>
      <c r="I136" s="1570" t="s">
        <v>525</v>
      </c>
      <c r="J136" s="1570" t="s">
        <v>534</v>
      </c>
      <c r="K136" s="1586" t="s">
        <v>675</v>
      </c>
      <c r="L136" s="1586" t="s">
        <v>425</v>
      </c>
      <c r="M136" s="1545" t="s">
        <v>423</v>
      </c>
      <c r="N136" s="1586" t="s">
        <v>426</v>
      </c>
      <c r="O136" s="1586" t="s">
        <v>427</v>
      </c>
      <c r="P136" s="1586" t="s">
        <v>749</v>
      </c>
      <c r="Q136" s="1586" t="s">
        <v>751</v>
      </c>
      <c r="R136" s="1570" t="s">
        <v>753</v>
      </c>
      <c r="S136" s="1586" t="s">
        <v>432</v>
      </c>
      <c r="T136" s="1697" t="s">
        <v>755</v>
      </c>
      <c r="U136" s="1570" t="s">
        <v>551</v>
      </c>
      <c r="V136" s="1570" t="s">
        <v>530</v>
      </c>
      <c r="W136" s="1570" t="s">
        <v>528</v>
      </c>
      <c r="X136" s="1586" t="s">
        <v>532</v>
      </c>
      <c r="Y136" s="1586" t="s">
        <v>526</v>
      </c>
      <c r="Z136" s="1586" t="s">
        <v>533</v>
      </c>
      <c r="AA136" s="1570" t="s">
        <v>538</v>
      </c>
      <c r="AB136" s="1570" t="s">
        <v>542</v>
      </c>
      <c r="AC136" s="1570" t="s">
        <v>548</v>
      </c>
      <c r="AD136" s="1586" t="s">
        <v>761</v>
      </c>
      <c r="AE136" s="1587" t="s">
        <v>763</v>
      </c>
      <c r="AF136" s="65"/>
      <c r="AG136" s="65"/>
      <c r="AH136" s="65"/>
    </row>
    <row r="137">
      <c r="A137" s="1585" t="s">
        <v>4</v>
      </c>
      <c r="B137" s="1589" t="s">
        <v>453</v>
      </c>
      <c r="C137" s="1577" t="s">
        <v>28</v>
      </c>
      <c r="D137" s="1589" t="s">
        <v>453</v>
      </c>
      <c r="E137" s="1589" t="s">
        <v>453</v>
      </c>
      <c r="F137" s="1590" t="s">
        <v>28</v>
      </c>
      <c r="G137" s="1576" t="s">
        <v>35</v>
      </c>
      <c r="H137" s="1577" t="s">
        <v>35</v>
      </c>
      <c r="I137" s="1577" t="s">
        <v>35</v>
      </c>
      <c r="J137" s="1577" t="s">
        <v>81</v>
      </c>
      <c r="K137" s="1590" t="s">
        <v>126</v>
      </c>
      <c r="L137" s="1590" t="s">
        <v>179</v>
      </c>
      <c r="M137" s="1522" t="s">
        <v>179</v>
      </c>
      <c r="N137" s="1590" t="s">
        <v>126</v>
      </c>
      <c r="O137" s="1590" t="s">
        <v>126</v>
      </c>
      <c r="P137" s="1590" t="s">
        <v>28</v>
      </c>
      <c r="Q137" s="1590" t="s">
        <v>126</v>
      </c>
      <c r="R137" s="1577" t="s">
        <v>126</v>
      </c>
      <c r="S137" s="1590" t="s">
        <v>126</v>
      </c>
      <c r="T137" s="1701" t="s">
        <v>35</v>
      </c>
      <c r="U137" s="1577" t="s">
        <v>28</v>
      </c>
      <c r="V137" s="1577" t="s">
        <v>59</v>
      </c>
      <c r="W137" s="1577" t="s">
        <v>71</v>
      </c>
      <c r="X137" s="1590" t="s">
        <v>59</v>
      </c>
      <c r="Y137" s="1590" t="s">
        <v>71</v>
      </c>
      <c r="Z137" s="1590" t="s">
        <v>59</v>
      </c>
      <c r="AA137" s="1577" t="s">
        <v>539</v>
      </c>
      <c r="AB137" s="1577" t="s">
        <v>539</v>
      </c>
      <c r="AC137" s="1577" t="s">
        <v>59</v>
      </c>
      <c r="AD137" s="1590" t="s">
        <v>110</v>
      </c>
      <c r="AE137" s="1591" t="s">
        <v>35</v>
      </c>
    </row>
    <row r="138">
      <c r="A138" s="1682"/>
      <c r="B138" s="1539">
        <v>90008.0</v>
      </c>
      <c r="C138" s="1677" t="s">
        <v>1372</v>
      </c>
      <c r="D138" s="1677">
        <v>302.0</v>
      </c>
      <c r="E138" s="1539">
        <v>101.0</v>
      </c>
      <c r="F138" s="1539" t="s">
        <v>202</v>
      </c>
      <c r="G138" s="1596">
        <v>45917.0</v>
      </c>
      <c r="H138" s="1596">
        <v>45919.0</v>
      </c>
      <c r="I138" s="1703">
        <v>45967.0</v>
      </c>
      <c r="J138" s="1683" t="s">
        <v>83</v>
      </c>
      <c r="K138" s="1822">
        <v>1.0E8</v>
      </c>
      <c r="L138" s="1685">
        <v>100.02</v>
      </c>
      <c r="M138" s="1685">
        <v>99.443877</v>
      </c>
      <c r="N138" s="1539">
        <f>(K138*(Y138/100))*(DAYS(AE138,T138)/365)</f>
        <v>0</v>
      </c>
      <c r="O138" s="1839">
        <f>(((L138/100)*K138)+N138)/K138*100</f>
        <v>100.02</v>
      </c>
      <c r="P138" s="1677" t="s">
        <v>1392</v>
      </c>
      <c r="Q138" s="1659">
        <f>(M138/100)*K138</f>
        <v>99443877</v>
      </c>
      <c r="R138" s="1593">
        <f>(L138/100)*K138</f>
        <v>100020000</v>
      </c>
      <c r="S138" s="1593" t="str">
        <f>if(P138="AMC","",(O138/100)*K138)</f>
        <v/>
      </c>
      <c r="T138" s="1828"/>
      <c r="U138" s="1539" t="s">
        <v>131</v>
      </c>
      <c r="V138" s="1539" t="s">
        <v>136</v>
      </c>
      <c r="W138" s="1539">
        <v>0.0</v>
      </c>
      <c r="X138" s="1539" t="s">
        <v>1375</v>
      </c>
      <c r="Y138" s="1539">
        <v>0.0</v>
      </c>
      <c r="Z138" s="1525" t="s">
        <v>79</v>
      </c>
      <c r="AA138" s="1539" t="s">
        <v>1013</v>
      </c>
      <c r="AB138" s="1539" t="s">
        <v>1014</v>
      </c>
      <c r="AC138" s="1582" t="s">
        <v>1003</v>
      </c>
      <c r="AD138" s="1618">
        <v>46050.0</v>
      </c>
      <c r="AE138" s="1596">
        <v>46050.0</v>
      </c>
      <c r="AF138" s="1529"/>
      <c r="AG138" s="1529"/>
    </row>
    <row r="139">
      <c r="L139" s="1235"/>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4.0"/>
    <col customWidth="1" min="2" max="2" width="18.63"/>
    <col customWidth="1" min="3" max="3" width="27.88"/>
    <col customWidth="1" min="4" max="4" width="18.13"/>
    <col customWidth="1" min="5" max="5" width="16.38"/>
    <col customWidth="1" min="6" max="6" width="16.75"/>
    <col customWidth="1" min="7" max="7" width="17.25"/>
    <col customWidth="1" min="8" max="8" width="21.0"/>
    <col customWidth="1" min="9" max="9" width="26.63"/>
    <col customWidth="1" min="10" max="10" width="32.75"/>
    <col customWidth="1" min="11" max="11" width="22.13"/>
    <col customWidth="1" min="12" max="12" width="28.13"/>
    <col customWidth="1" min="13" max="13" width="27.0"/>
    <col customWidth="1" min="14" max="14" width="19.0"/>
    <col customWidth="1" min="15" max="15" width="20.5"/>
    <col customWidth="1" min="16" max="16" width="21.25"/>
    <col customWidth="1" min="17" max="17" width="29.0"/>
    <col customWidth="1" min="18" max="18" width="28.13"/>
    <col customWidth="1" min="19" max="19" width="26.0"/>
    <col customWidth="1" min="20" max="20" width="46.75"/>
    <col customWidth="1" min="21" max="21" width="19.75"/>
    <col customWidth="1" min="22" max="22" width="23.13"/>
    <col customWidth="1" min="24" max="24" width="18.0"/>
    <col customWidth="1" min="28" max="28" width="18.88"/>
    <col customWidth="1" min="29" max="29" width="20.0"/>
    <col customWidth="1" min="30" max="30" width="20.75"/>
  </cols>
  <sheetData>
    <row r="1">
      <c r="A1" s="281" t="s">
        <v>2284</v>
      </c>
    </row>
    <row r="2">
      <c r="A2" s="281"/>
      <c r="B2" s="281"/>
    </row>
    <row r="3">
      <c r="A3" s="281" t="s">
        <v>2029</v>
      </c>
      <c r="B3" s="281" t="s">
        <v>2301</v>
      </c>
    </row>
    <row r="4">
      <c r="A4" s="22" t="s">
        <v>2302</v>
      </c>
    </row>
    <row r="6">
      <c r="A6" s="1202" t="s">
        <v>1128</v>
      </c>
    </row>
    <row r="8">
      <c r="A8" s="22" t="s">
        <v>1488</v>
      </c>
    </row>
    <row r="9">
      <c r="A9" s="22" t="s">
        <v>2303</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65"/>
      <c r="AB11" s="65"/>
      <c r="AC11" s="65"/>
      <c r="AD11" s="65"/>
      <c r="AE11" s="65"/>
      <c r="AF11" s="65"/>
      <c r="AG11" s="65"/>
      <c r="AH11" s="65"/>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488</v>
      </c>
      <c r="C13" s="1525">
        <v>101.0</v>
      </c>
      <c r="D13" s="1525" t="s">
        <v>13</v>
      </c>
      <c r="E13" s="1525" t="s">
        <v>17</v>
      </c>
      <c r="F13" s="1525" t="s">
        <v>20</v>
      </c>
      <c r="G13" s="1840" t="s">
        <v>1196</v>
      </c>
      <c r="H13" s="1525" t="s">
        <v>26</v>
      </c>
      <c r="I13" s="1525" t="s">
        <v>1367</v>
      </c>
      <c r="J13" s="1525" t="s">
        <v>33</v>
      </c>
      <c r="K13" s="1526">
        <v>45839.0</v>
      </c>
      <c r="L13" s="1526">
        <v>45839.0</v>
      </c>
      <c r="M13" s="1526">
        <v>45839.0</v>
      </c>
      <c r="N13" s="1807" t="s">
        <v>505</v>
      </c>
      <c r="O13" s="1528"/>
      <c r="P13" s="1529"/>
      <c r="Q13" s="1808"/>
      <c r="R13" s="1529"/>
      <c r="S13" s="1529"/>
      <c r="T13" s="1529"/>
      <c r="U13" s="1529"/>
      <c r="V13" s="1529"/>
      <c r="W13" s="1529"/>
      <c r="X13" s="1529"/>
      <c r="Y13" s="1529"/>
      <c r="Z13" s="1529"/>
    </row>
    <row r="17">
      <c r="A17" s="22" t="s">
        <v>2304</v>
      </c>
    </row>
    <row r="18">
      <c r="A18" s="1809" t="s">
        <v>43</v>
      </c>
      <c r="B18" s="839"/>
    </row>
    <row r="19">
      <c r="A19" s="1544" t="s">
        <v>3</v>
      </c>
      <c r="B19" s="1545" t="s">
        <v>514</v>
      </c>
      <c r="C19" s="1545" t="s">
        <v>516</v>
      </c>
      <c r="D19" s="1545" t="s">
        <v>517</v>
      </c>
      <c r="E19" s="1545" t="s">
        <v>519</v>
      </c>
      <c r="F19" s="1545" t="s">
        <v>522</v>
      </c>
      <c r="G19" s="1545" t="s">
        <v>524</v>
      </c>
      <c r="H19" s="1545" t="s">
        <v>525</v>
      </c>
      <c r="I19" s="1545" t="s">
        <v>526</v>
      </c>
      <c r="J19" s="1546" t="s">
        <v>528</v>
      </c>
      <c r="K19" s="1532" t="s">
        <v>530</v>
      </c>
      <c r="L19" s="1545" t="s">
        <v>532</v>
      </c>
      <c r="M19" s="1545" t="s">
        <v>533</v>
      </c>
      <c r="N19" s="1545" t="s">
        <v>534</v>
      </c>
      <c r="O19" s="1545" t="s">
        <v>535</v>
      </c>
      <c r="P19" s="1545" t="s">
        <v>536</v>
      </c>
      <c r="Q19" s="1545" t="s">
        <v>538</v>
      </c>
      <c r="R19" s="1545" t="s">
        <v>542</v>
      </c>
      <c r="S19" s="1545" t="s">
        <v>545</v>
      </c>
      <c r="T19" s="1545" t="s">
        <v>546</v>
      </c>
      <c r="U19" s="1545" t="s">
        <v>548</v>
      </c>
      <c r="V19" s="1545" t="s">
        <v>549</v>
      </c>
      <c r="W19" s="1532" t="s">
        <v>551</v>
      </c>
      <c r="X19" s="65"/>
      <c r="Y19" s="65"/>
      <c r="Z19" s="65"/>
      <c r="AA19" s="65"/>
      <c r="AB19" s="65"/>
      <c r="AC19" s="65"/>
      <c r="AD19" s="65"/>
      <c r="AE19" s="65"/>
      <c r="AF19" s="65"/>
      <c r="AG19" s="65"/>
      <c r="AH19" s="65"/>
    </row>
    <row r="20">
      <c r="A20" s="1521" t="s">
        <v>4</v>
      </c>
      <c r="B20" s="1522" t="s">
        <v>28</v>
      </c>
      <c r="C20" s="1522" t="s">
        <v>49</v>
      </c>
      <c r="D20" s="1523" t="s">
        <v>453</v>
      </c>
      <c r="E20" s="1522" t="s">
        <v>59</v>
      </c>
      <c r="F20" s="1522" t="s">
        <v>59</v>
      </c>
      <c r="G20" s="1522" t="s">
        <v>35</v>
      </c>
      <c r="H20" s="1522" t="s">
        <v>35</v>
      </c>
      <c r="I20" s="1522" t="s">
        <v>71</v>
      </c>
      <c r="J20" s="1522" t="s">
        <v>71</v>
      </c>
      <c r="K20" s="1537" t="s">
        <v>59</v>
      </c>
      <c r="L20" s="1522" t="s">
        <v>59</v>
      </c>
      <c r="M20" s="1522" t="s">
        <v>59</v>
      </c>
      <c r="N20" s="1522" t="s">
        <v>81</v>
      </c>
      <c r="O20" s="1522" t="s">
        <v>81</v>
      </c>
      <c r="P20" s="1522" t="s">
        <v>59</v>
      </c>
      <c r="Q20" s="1522" t="s">
        <v>539</v>
      </c>
      <c r="R20" s="1522" t="s">
        <v>539</v>
      </c>
      <c r="S20" s="1522" t="s">
        <v>91</v>
      </c>
      <c r="T20" s="1522" t="s">
        <v>91</v>
      </c>
      <c r="U20" s="1522" t="s">
        <v>59</v>
      </c>
      <c r="V20" s="1522" t="s">
        <v>110</v>
      </c>
      <c r="W20" s="1537" t="s">
        <v>28</v>
      </c>
    </row>
    <row r="21">
      <c r="A21" s="1676"/>
      <c r="B21" s="1702" t="s">
        <v>1007</v>
      </c>
      <c r="C21" s="1677" t="s">
        <v>1389</v>
      </c>
      <c r="D21" s="1677">
        <v>3.0</v>
      </c>
      <c r="E21" s="1677">
        <v>176017.0</v>
      </c>
      <c r="F21" s="1677" t="s">
        <v>1381</v>
      </c>
      <c r="G21" s="1678">
        <v>43754.0</v>
      </c>
      <c r="H21" s="1678">
        <v>46311.0</v>
      </c>
      <c r="I21" s="1677">
        <v>1.69</v>
      </c>
      <c r="J21" s="1541" t="s">
        <v>136</v>
      </c>
      <c r="K21" s="1541" t="s">
        <v>136</v>
      </c>
      <c r="L21" s="1525" t="s">
        <v>76</v>
      </c>
      <c r="M21" s="1525" t="s">
        <v>79</v>
      </c>
      <c r="N21" s="1677" t="s">
        <v>83</v>
      </c>
      <c r="O21" s="1677" t="s">
        <v>86</v>
      </c>
      <c r="P21" s="1539" t="s">
        <v>89</v>
      </c>
      <c r="Q21" s="1539" t="s">
        <v>1013</v>
      </c>
      <c r="R21" s="1539" t="s">
        <v>1014</v>
      </c>
      <c r="S21" s="1542" t="b">
        <v>1</v>
      </c>
      <c r="T21" s="1679" t="b">
        <v>1</v>
      </c>
      <c r="U21" s="1680" t="s">
        <v>143</v>
      </c>
      <c r="V21" s="1630">
        <v>45854.458333333336</v>
      </c>
      <c r="W21" s="1539" t="s">
        <v>131</v>
      </c>
      <c r="X21" s="1529"/>
      <c r="Y21" s="1529"/>
      <c r="Z21" s="1529"/>
      <c r="AA21" s="1529"/>
      <c r="AB21" s="1529"/>
      <c r="AC21" s="1529"/>
      <c r="AD21" s="1529"/>
      <c r="AE21" s="1529"/>
      <c r="AF21" s="1529"/>
      <c r="AG21" s="1529"/>
      <c r="AH21" s="1529"/>
    </row>
    <row r="22">
      <c r="A22" s="22"/>
    </row>
    <row r="23">
      <c r="A23" s="22"/>
    </row>
    <row r="24">
      <c r="A24" s="22" t="s">
        <v>2305</v>
      </c>
    </row>
    <row r="25">
      <c r="A25" s="28" t="s">
        <v>95</v>
      </c>
      <c r="B25" s="28"/>
      <c r="C25" s="28"/>
      <c r="D25" s="28"/>
      <c r="E25" s="28"/>
      <c r="F25" s="1206"/>
      <c r="G25" s="1208"/>
    </row>
    <row r="26">
      <c r="A26" s="1813" t="s">
        <v>3</v>
      </c>
      <c r="B26" s="1545" t="s">
        <v>556</v>
      </c>
      <c r="C26" s="1545" t="s">
        <v>557</v>
      </c>
      <c r="D26" s="1545" t="s">
        <v>559</v>
      </c>
      <c r="E26" s="1545" t="s">
        <v>560</v>
      </c>
      <c r="F26" s="1545" t="s">
        <v>561</v>
      </c>
      <c r="G26" s="1814"/>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row>
    <row r="27">
      <c r="A27" s="1815" t="s">
        <v>4</v>
      </c>
      <c r="B27" s="1523" t="s">
        <v>453</v>
      </c>
      <c r="C27" s="1522" t="s">
        <v>100</v>
      </c>
      <c r="D27" s="1522" t="s">
        <v>100</v>
      </c>
      <c r="E27" s="1522" t="s">
        <v>15</v>
      </c>
      <c r="F27" s="1522" t="s">
        <v>110</v>
      </c>
      <c r="G27" s="1208"/>
    </row>
    <row r="28">
      <c r="A28" s="28"/>
      <c r="B28" s="1677">
        <v>301.0</v>
      </c>
      <c r="C28" s="1677" t="s">
        <v>1390</v>
      </c>
      <c r="D28" s="1677" t="s">
        <v>1391</v>
      </c>
      <c r="E28" s="1677" t="s">
        <v>1392</v>
      </c>
      <c r="F28" s="1816">
        <v>45839.0</v>
      </c>
      <c r="G28" s="1208"/>
    </row>
    <row r="29">
      <c r="A29" s="28"/>
      <c r="B29" s="1677">
        <v>302.0</v>
      </c>
      <c r="C29" s="1677" t="s">
        <v>1393</v>
      </c>
      <c r="D29" s="1677" t="s">
        <v>1391</v>
      </c>
      <c r="E29" s="1677" t="s">
        <v>1392</v>
      </c>
      <c r="F29" s="1816">
        <v>45839.0</v>
      </c>
      <c r="G29" s="1208"/>
    </row>
    <row r="30">
      <c r="A30" s="28"/>
      <c r="B30" s="1677">
        <v>303.0</v>
      </c>
      <c r="C30" s="1677" t="s">
        <v>1394</v>
      </c>
      <c r="D30" s="1677" t="s">
        <v>1391</v>
      </c>
      <c r="E30" s="1677" t="s">
        <v>1392</v>
      </c>
      <c r="F30" s="1816">
        <v>45839.0</v>
      </c>
      <c r="G30" s="1208"/>
    </row>
    <row r="31">
      <c r="A31" s="28"/>
      <c r="B31" s="1677">
        <v>401.0</v>
      </c>
      <c r="C31" s="1677" t="s">
        <v>1397</v>
      </c>
      <c r="D31" s="1677" t="s">
        <v>1391</v>
      </c>
      <c r="E31" s="1677" t="s">
        <v>108</v>
      </c>
      <c r="F31" s="1816">
        <v>45839.0</v>
      </c>
      <c r="G31" s="1208"/>
    </row>
    <row r="32">
      <c r="A32" s="28"/>
      <c r="B32" s="1677">
        <v>402.0</v>
      </c>
      <c r="C32" s="1677" t="s">
        <v>1398</v>
      </c>
      <c r="D32" s="1677" t="s">
        <v>1391</v>
      </c>
      <c r="E32" s="1677" t="s">
        <v>108</v>
      </c>
      <c r="F32" s="1816">
        <v>45839.0</v>
      </c>
      <c r="G32" s="1208"/>
    </row>
    <row r="33">
      <c r="A33" s="28"/>
      <c r="B33" s="1677">
        <v>403.0</v>
      </c>
      <c r="C33" s="1677" t="s">
        <v>1399</v>
      </c>
      <c r="D33" s="1677" t="s">
        <v>1391</v>
      </c>
      <c r="E33" s="1677" t="s">
        <v>108</v>
      </c>
      <c r="F33" s="1816">
        <v>45839.0</v>
      </c>
      <c r="G33" s="1208"/>
    </row>
    <row r="34">
      <c r="A34" s="28"/>
      <c r="B34" s="28"/>
      <c r="C34" s="28"/>
      <c r="D34" s="28"/>
      <c r="E34" s="28"/>
      <c r="F34" s="1817"/>
      <c r="G34" s="1208"/>
    </row>
    <row r="35">
      <c r="A35" s="1202"/>
    </row>
    <row r="36">
      <c r="A36" s="1202" t="s">
        <v>1137</v>
      </c>
    </row>
    <row r="37">
      <c r="A37" s="22" t="s">
        <v>2306</v>
      </c>
    </row>
    <row r="38">
      <c r="A38" s="22" t="s">
        <v>2307</v>
      </c>
    </row>
    <row r="39">
      <c r="A39" s="22" t="s">
        <v>2308</v>
      </c>
      <c r="B39" s="28"/>
      <c r="C39" s="28"/>
      <c r="D39" s="28"/>
      <c r="E39" s="28"/>
      <c r="F39" s="28"/>
      <c r="G39" s="28"/>
      <c r="H39" s="28"/>
      <c r="I39" s="28"/>
      <c r="J39" s="28"/>
      <c r="K39" s="28"/>
    </row>
    <row r="40">
      <c r="A40" s="1209" t="s">
        <v>1495</v>
      </c>
      <c r="B40" s="28"/>
      <c r="C40" s="28"/>
      <c r="D40" s="28"/>
      <c r="E40" s="28"/>
      <c r="F40" s="28"/>
      <c r="G40" s="28"/>
      <c r="H40" s="28"/>
      <c r="I40" s="28"/>
      <c r="J40" s="28"/>
      <c r="K40" s="28"/>
    </row>
    <row r="41">
      <c r="A41" s="1209" t="s">
        <v>1496</v>
      </c>
      <c r="B41" s="67"/>
      <c r="C41" s="67"/>
      <c r="D41" s="67"/>
      <c r="E41" s="67"/>
      <c r="F41" s="67"/>
      <c r="G41" s="67"/>
      <c r="H41" s="67"/>
      <c r="I41" s="67"/>
      <c r="J41" s="67"/>
      <c r="K41" s="67"/>
    </row>
    <row r="42">
      <c r="A42" s="1809" t="s">
        <v>190</v>
      </c>
      <c r="B42" s="67"/>
      <c r="C42" s="67"/>
      <c r="D42" s="67"/>
      <c r="E42" s="67"/>
      <c r="F42" s="67"/>
      <c r="G42" s="67"/>
      <c r="H42" s="67"/>
      <c r="I42" s="1210"/>
      <c r="J42" s="67"/>
      <c r="K42" s="67"/>
    </row>
    <row r="43">
      <c r="A43" s="1813" t="s">
        <v>3</v>
      </c>
      <c r="B43" s="1545" t="s">
        <v>724</v>
      </c>
      <c r="C43" s="1545" t="s">
        <v>556</v>
      </c>
      <c r="D43" s="1545" t="s">
        <v>583</v>
      </c>
      <c r="E43" s="1545" t="s">
        <v>728</v>
      </c>
      <c r="F43" s="1545" t="s">
        <v>514</v>
      </c>
      <c r="G43" s="1545" t="s">
        <v>7</v>
      </c>
      <c r="H43" s="1545" t="s">
        <v>668</v>
      </c>
      <c r="I43" s="1545" t="s">
        <v>675</v>
      </c>
      <c r="J43" s="1545" t="s">
        <v>423</v>
      </c>
      <c r="K43" s="1545" t="s">
        <v>730</v>
      </c>
      <c r="L43" s="1545" t="s">
        <v>731</v>
      </c>
      <c r="M43" s="65"/>
      <c r="N43" s="65"/>
      <c r="O43" s="65"/>
      <c r="P43" s="65"/>
      <c r="Q43" s="65"/>
      <c r="R43" s="65"/>
      <c r="S43" s="65"/>
      <c r="T43" s="65"/>
      <c r="U43" s="65"/>
      <c r="V43" s="65"/>
      <c r="W43" s="65"/>
      <c r="X43" s="65"/>
      <c r="Y43" s="65"/>
      <c r="Z43" s="65"/>
      <c r="AA43" s="65"/>
      <c r="AB43" s="65"/>
      <c r="AC43" s="65"/>
      <c r="AD43" s="65"/>
      <c r="AE43" s="65"/>
      <c r="AF43" s="65"/>
      <c r="AG43" s="65"/>
      <c r="AH43" s="65"/>
    </row>
    <row r="44">
      <c r="A44" s="1815" t="s">
        <v>4</v>
      </c>
      <c r="B44" s="1523" t="s">
        <v>453</v>
      </c>
      <c r="C44" s="1523" t="s">
        <v>453</v>
      </c>
      <c r="D44" s="1523" t="s">
        <v>35</v>
      </c>
      <c r="E44" s="1522" t="s">
        <v>35</v>
      </c>
      <c r="F44" s="1522" t="s">
        <v>28</v>
      </c>
      <c r="G44" s="1523" t="s">
        <v>453</v>
      </c>
      <c r="H44" s="1522" t="s">
        <v>28</v>
      </c>
      <c r="I44" s="1522" t="s">
        <v>126</v>
      </c>
      <c r="J44" s="1522" t="s">
        <v>179</v>
      </c>
      <c r="K44" s="1522" t="s">
        <v>71</v>
      </c>
      <c r="L44" s="1522" t="s">
        <v>59</v>
      </c>
    </row>
    <row r="45">
      <c r="A45" s="1682"/>
      <c r="B45" s="1539">
        <v>90004.0</v>
      </c>
      <c r="C45" s="1677">
        <v>403.0</v>
      </c>
      <c r="D45" s="1630">
        <v>45854.458333333336</v>
      </c>
      <c r="E45" s="1678">
        <f>D45+2</f>
        <v>45856.45833</v>
      </c>
      <c r="F45" s="1818" t="s">
        <v>1007</v>
      </c>
      <c r="G45" s="1539">
        <v>102.0</v>
      </c>
      <c r="H45" s="1539" t="s">
        <v>202</v>
      </c>
      <c r="I45" s="1549">
        <v>1.0E8</v>
      </c>
      <c r="J45" s="1819">
        <v>100.264871</v>
      </c>
      <c r="K45" s="1820">
        <v>1.45608</v>
      </c>
      <c r="L45" s="1539" t="s">
        <v>211</v>
      </c>
      <c r="M45" s="1529"/>
      <c r="N45" s="1529"/>
      <c r="O45" s="1529"/>
      <c r="P45" s="1529"/>
      <c r="Q45" s="1529"/>
      <c r="R45" s="1529"/>
      <c r="S45" s="1529"/>
      <c r="T45" s="1529"/>
      <c r="U45" s="1529"/>
      <c r="V45" s="1529"/>
      <c r="W45" s="1529"/>
      <c r="X45" s="1529"/>
      <c r="Y45" s="1529"/>
      <c r="Z45" s="1529"/>
      <c r="AA45" s="1529"/>
      <c r="AB45" s="1529"/>
      <c r="AC45" s="1529"/>
      <c r="AD45" s="1529"/>
      <c r="AE45" s="1529"/>
      <c r="AF45" s="1529"/>
      <c r="AG45" s="1529"/>
      <c r="AH45" s="1529"/>
    </row>
    <row r="46">
      <c r="A46" s="67"/>
      <c r="B46" s="67"/>
      <c r="C46" s="67"/>
      <c r="D46" s="67"/>
      <c r="E46" s="67"/>
      <c r="F46" s="67"/>
      <c r="G46" s="67"/>
      <c r="H46" s="67"/>
      <c r="I46" s="67"/>
      <c r="J46" s="67"/>
      <c r="K46" s="67"/>
    </row>
    <row r="47">
      <c r="A47" s="67"/>
      <c r="B47" s="67"/>
      <c r="C47" s="67"/>
      <c r="D47" s="67"/>
      <c r="E47" s="67"/>
      <c r="F47" s="67"/>
      <c r="G47" s="67"/>
      <c r="H47" s="67"/>
      <c r="I47" s="67"/>
      <c r="J47" s="67"/>
      <c r="K47" s="67"/>
    </row>
    <row r="48">
      <c r="A48" s="1202" t="s">
        <v>1497</v>
      </c>
    </row>
    <row r="49">
      <c r="A49" s="22" t="s">
        <v>2309</v>
      </c>
    </row>
    <row r="50">
      <c r="A50" s="22" t="s">
        <v>1499</v>
      </c>
    </row>
    <row r="51">
      <c r="A51" s="1809" t="s">
        <v>190</v>
      </c>
      <c r="B51" s="67"/>
      <c r="C51" s="67"/>
      <c r="D51" s="67"/>
      <c r="E51" s="67"/>
      <c r="F51" s="67"/>
      <c r="G51" s="67"/>
      <c r="H51" s="67"/>
      <c r="I51" s="1210"/>
      <c r="J51" s="67"/>
      <c r="K51" s="67"/>
    </row>
    <row r="52">
      <c r="A52" s="1544" t="s">
        <v>3</v>
      </c>
      <c r="B52" s="1545" t="s">
        <v>724</v>
      </c>
      <c r="C52" s="1545" t="s">
        <v>556</v>
      </c>
      <c r="D52" s="1545" t="s">
        <v>583</v>
      </c>
      <c r="E52" s="1545" t="s">
        <v>728</v>
      </c>
      <c r="F52" s="1545" t="s">
        <v>514</v>
      </c>
      <c r="G52" s="1545" t="s">
        <v>7</v>
      </c>
      <c r="H52" s="1545" t="s">
        <v>668</v>
      </c>
      <c r="I52" s="1545" t="s">
        <v>675</v>
      </c>
      <c r="J52" s="1545" t="s">
        <v>423</v>
      </c>
      <c r="K52" s="1545" t="s">
        <v>730</v>
      </c>
      <c r="L52" s="1545" t="s">
        <v>731</v>
      </c>
      <c r="M52" s="281"/>
      <c r="N52" s="65"/>
      <c r="O52" s="65"/>
      <c r="P52" s="65"/>
      <c r="Q52" s="65"/>
      <c r="R52" s="65"/>
      <c r="S52" s="65"/>
      <c r="T52" s="65"/>
      <c r="U52" s="65"/>
      <c r="V52" s="65"/>
      <c r="W52" s="65"/>
      <c r="X52" s="65"/>
      <c r="Y52" s="65"/>
      <c r="Z52" s="65"/>
      <c r="AA52" s="65"/>
      <c r="AB52" s="65"/>
      <c r="AC52" s="65"/>
      <c r="AD52" s="65"/>
      <c r="AE52" s="65"/>
      <c r="AF52" s="65"/>
      <c r="AG52" s="65"/>
      <c r="AH52" s="65"/>
    </row>
    <row r="53">
      <c r="A53" s="1521" t="s">
        <v>4</v>
      </c>
      <c r="B53" s="1523" t="s">
        <v>453</v>
      </c>
      <c r="C53" s="1523" t="s">
        <v>453</v>
      </c>
      <c r="D53" s="1523" t="s">
        <v>35</v>
      </c>
      <c r="E53" s="1522" t="s">
        <v>35</v>
      </c>
      <c r="F53" s="1522" t="s">
        <v>28</v>
      </c>
      <c r="G53" s="1523" t="s">
        <v>453</v>
      </c>
      <c r="H53" s="1522" t="s">
        <v>28</v>
      </c>
      <c r="I53" s="1522" t="s">
        <v>126</v>
      </c>
      <c r="J53" s="1522" t="s">
        <v>179</v>
      </c>
      <c r="K53" s="1522" t="s">
        <v>71</v>
      </c>
      <c r="L53" s="1522" t="s">
        <v>59</v>
      </c>
      <c r="M53" s="22"/>
    </row>
    <row r="54">
      <c r="A54" s="1682"/>
      <c r="B54" s="1539">
        <v>90004.0</v>
      </c>
      <c r="C54" s="1677">
        <v>403.0</v>
      </c>
      <c r="D54" s="1630">
        <v>45854.458333333336</v>
      </c>
      <c r="E54" s="1678">
        <f>D54+2</f>
        <v>45856.45833</v>
      </c>
      <c r="F54" s="1818" t="s">
        <v>1007</v>
      </c>
      <c r="G54" s="1539">
        <v>102.0</v>
      </c>
      <c r="H54" s="1539" t="s">
        <v>202</v>
      </c>
      <c r="I54" s="1549">
        <v>1.0E8</v>
      </c>
      <c r="J54" s="1819">
        <v>100.264871</v>
      </c>
      <c r="K54" s="1820">
        <v>1.45608</v>
      </c>
      <c r="L54" s="1539" t="s">
        <v>1009</v>
      </c>
      <c r="M54" s="22"/>
      <c r="T54" s="32"/>
      <c r="W54" s="22"/>
    </row>
    <row r="56">
      <c r="A56" s="67"/>
      <c r="B56" s="67"/>
      <c r="C56" s="67"/>
      <c r="D56" s="67"/>
      <c r="E56" s="67"/>
      <c r="F56" s="67"/>
      <c r="G56" s="67"/>
      <c r="H56" s="67"/>
      <c r="I56" s="67"/>
      <c r="J56" s="67"/>
      <c r="K56" s="67"/>
      <c r="M56" s="22"/>
      <c r="T56" s="32"/>
    </row>
    <row r="57">
      <c r="A57" s="22" t="s">
        <v>2310</v>
      </c>
    </row>
    <row r="58">
      <c r="A58" s="22" t="s">
        <v>2294</v>
      </c>
      <c r="B58" s="22"/>
    </row>
    <row r="59">
      <c r="A59" s="22" t="s">
        <v>2295</v>
      </c>
      <c r="B59" s="22"/>
    </row>
    <row r="60">
      <c r="A60" s="22" t="s">
        <v>2296</v>
      </c>
      <c r="B60" s="22"/>
    </row>
    <row r="61">
      <c r="A61" s="22" t="s">
        <v>1504</v>
      </c>
    </row>
    <row r="63">
      <c r="A63" s="1809" t="s">
        <v>967</v>
      </c>
      <c r="B63" s="67"/>
      <c r="C63" s="67"/>
      <c r="D63" s="67"/>
      <c r="E63" s="67"/>
      <c r="F63" s="67"/>
      <c r="G63" s="67"/>
      <c r="H63" s="67"/>
      <c r="I63" s="67"/>
      <c r="J63" s="67"/>
      <c r="K63" s="67"/>
      <c r="M63" s="22"/>
    </row>
    <row r="64">
      <c r="A64" s="1585" t="s">
        <v>3</v>
      </c>
      <c r="B64" s="1586" t="s">
        <v>732</v>
      </c>
      <c r="C64" s="1586" t="s">
        <v>514</v>
      </c>
      <c r="D64" s="1586" t="s">
        <v>556</v>
      </c>
      <c r="E64" s="1586" t="s">
        <v>7</v>
      </c>
      <c r="F64" s="1586" t="s">
        <v>668</v>
      </c>
      <c r="G64" s="1570" t="s">
        <v>583</v>
      </c>
      <c r="H64" s="1570" t="s">
        <v>728</v>
      </c>
      <c r="I64" s="1570" t="s">
        <v>525</v>
      </c>
      <c r="J64" s="1570" t="s">
        <v>534</v>
      </c>
      <c r="K64" s="1586" t="s">
        <v>675</v>
      </c>
      <c r="L64" s="1586" t="s">
        <v>425</v>
      </c>
      <c r="M64" s="1545" t="s">
        <v>423</v>
      </c>
      <c r="N64" s="1586" t="s">
        <v>426</v>
      </c>
      <c r="O64" s="1586" t="s">
        <v>427</v>
      </c>
      <c r="P64" s="1586" t="s">
        <v>749</v>
      </c>
      <c r="Q64" s="1586" t="s">
        <v>751</v>
      </c>
      <c r="R64" s="1570" t="s">
        <v>753</v>
      </c>
      <c r="S64" s="1586" t="s">
        <v>432</v>
      </c>
      <c r="T64" s="1697" t="s">
        <v>755</v>
      </c>
      <c r="U64" s="1570" t="s">
        <v>551</v>
      </c>
      <c r="V64" s="1570" t="s">
        <v>530</v>
      </c>
      <c r="W64" s="1570" t="s">
        <v>528</v>
      </c>
      <c r="X64" s="1586" t="s">
        <v>532</v>
      </c>
      <c r="Y64" s="1586" t="s">
        <v>526</v>
      </c>
      <c r="Z64" s="1586" t="s">
        <v>533</v>
      </c>
      <c r="AA64" s="1570" t="s">
        <v>538</v>
      </c>
      <c r="AB64" s="1570" t="s">
        <v>542</v>
      </c>
      <c r="AC64" s="1570" t="s">
        <v>548</v>
      </c>
      <c r="AD64" s="1586" t="s">
        <v>761</v>
      </c>
      <c r="AE64" s="1587" t="s">
        <v>763</v>
      </c>
      <c r="AF64" s="65"/>
      <c r="AG64" s="65"/>
      <c r="AH64" s="65"/>
    </row>
    <row r="65">
      <c r="A65" s="1585" t="s">
        <v>4</v>
      </c>
      <c r="B65" s="1589" t="s">
        <v>453</v>
      </c>
      <c r="C65" s="1577" t="s">
        <v>28</v>
      </c>
      <c r="D65" s="1589" t="s">
        <v>453</v>
      </c>
      <c r="E65" s="1589" t="s">
        <v>453</v>
      </c>
      <c r="F65" s="1590" t="s">
        <v>28</v>
      </c>
      <c r="G65" s="1576" t="s">
        <v>35</v>
      </c>
      <c r="H65" s="1577" t="s">
        <v>35</v>
      </c>
      <c r="I65" s="1577" t="s">
        <v>35</v>
      </c>
      <c r="J65" s="1577" t="s">
        <v>81</v>
      </c>
      <c r="K65" s="1590" t="s">
        <v>126</v>
      </c>
      <c r="L65" s="1590" t="s">
        <v>179</v>
      </c>
      <c r="M65" s="1522" t="s">
        <v>179</v>
      </c>
      <c r="N65" s="1590" t="s">
        <v>126</v>
      </c>
      <c r="O65" s="1590" t="s">
        <v>126</v>
      </c>
      <c r="P65" s="1590" t="s">
        <v>28</v>
      </c>
      <c r="Q65" s="1590" t="s">
        <v>126</v>
      </c>
      <c r="R65" s="1577" t="s">
        <v>126</v>
      </c>
      <c r="S65" s="1590" t="s">
        <v>126</v>
      </c>
      <c r="T65" s="1701" t="s">
        <v>35</v>
      </c>
      <c r="U65" s="1577" t="s">
        <v>28</v>
      </c>
      <c r="V65" s="1577" t="s">
        <v>59</v>
      </c>
      <c r="W65" s="1577" t="s">
        <v>71</v>
      </c>
      <c r="X65" s="1590" t="s">
        <v>59</v>
      </c>
      <c r="Y65" s="1590" t="s">
        <v>71</v>
      </c>
      <c r="Z65" s="1590" t="s">
        <v>59</v>
      </c>
      <c r="AA65" s="1577" t="s">
        <v>539</v>
      </c>
      <c r="AB65" s="1577" t="s">
        <v>539</v>
      </c>
      <c r="AC65" s="1577" t="s">
        <v>59</v>
      </c>
      <c r="AD65" s="1590" t="s">
        <v>110</v>
      </c>
      <c r="AE65" s="1591" t="s">
        <v>35</v>
      </c>
    </row>
    <row r="66">
      <c r="A66" s="1682"/>
      <c r="B66" s="1539">
        <v>90004.0</v>
      </c>
      <c r="C66" s="1818" t="s">
        <v>1007</v>
      </c>
      <c r="D66" s="1677">
        <v>403.0</v>
      </c>
      <c r="E66" s="1539">
        <v>102.0</v>
      </c>
      <c r="F66" s="1539" t="s">
        <v>202</v>
      </c>
      <c r="G66" s="1596">
        <v>45854.0</v>
      </c>
      <c r="H66" s="1596">
        <v>45856.0</v>
      </c>
      <c r="I66" s="1821">
        <v>46311.0</v>
      </c>
      <c r="J66" s="1683" t="s">
        <v>83</v>
      </c>
      <c r="K66" s="1822">
        <v>1.0E8</v>
      </c>
      <c r="L66" s="1685">
        <v>100.28253</v>
      </c>
      <c r="M66" s="1685">
        <v>100.264871</v>
      </c>
      <c r="N66" s="1539">
        <v>0.0</v>
      </c>
      <c r="O66" s="1685">
        <v>100.264871</v>
      </c>
      <c r="P66" s="1677" t="s">
        <v>108</v>
      </c>
      <c r="Q66" s="1659">
        <f>(M66/100)*K66</f>
        <v>100264871</v>
      </c>
      <c r="R66" s="1593">
        <f>(L66/100)*K66</f>
        <v>100282530</v>
      </c>
      <c r="S66" s="1593">
        <f>if(P66="AMC","",(O66/100)*K66)</f>
        <v>100264871</v>
      </c>
      <c r="T66" s="1595">
        <v>45946.0</v>
      </c>
      <c r="U66" s="1539" t="s">
        <v>131</v>
      </c>
      <c r="V66" s="1539" t="s">
        <v>136</v>
      </c>
      <c r="W66" s="1539">
        <v>0.0</v>
      </c>
      <c r="X66" s="1539" t="s">
        <v>76</v>
      </c>
      <c r="Y66" s="1593">
        <v>1.69</v>
      </c>
      <c r="Z66" s="1525" t="s">
        <v>79</v>
      </c>
      <c r="AA66" s="1539" t="s">
        <v>1013</v>
      </c>
      <c r="AB66" s="1539" t="s">
        <v>1014</v>
      </c>
      <c r="AC66" s="1582" t="s">
        <v>143</v>
      </c>
      <c r="AD66" s="1595">
        <v>45856.458333333336</v>
      </c>
      <c r="AE66" s="1596">
        <v>45856.0</v>
      </c>
      <c r="AF66" s="1529"/>
      <c r="AG66" s="1529"/>
      <c r="AH66" s="1529"/>
    </row>
    <row r="68">
      <c r="A68" s="67"/>
      <c r="B68" s="67"/>
      <c r="C68" s="67"/>
      <c r="D68" s="67"/>
      <c r="E68" s="67"/>
      <c r="F68" s="67"/>
      <c r="G68" s="67"/>
      <c r="H68" s="67"/>
      <c r="I68" s="67"/>
      <c r="J68" s="67"/>
      <c r="K68" s="67"/>
      <c r="M68" s="22"/>
      <c r="Q68" s="579"/>
    </row>
    <row r="69">
      <c r="A69" s="22"/>
    </row>
    <row r="70">
      <c r="A70" s="1202" t="s">
        <v>1506</v>
      </c>
    </row>
    <row r="71">
      <c r="A71" s="22" t="s">
        <v>1507</v>
      </c>
    </row>
    <row r="72">
      <c r="A72" s="22" t="s">
        <v>2311</v>
      </c>
    </row>
    <row r="73">
      <c r="A73" s="22" t="s">
        <v>1509</v>
      </c>
    </row>
    <row r="74">
      <c r="A74" s="22" t="s">
        <v>1510</v>
      </c>
    </row>
    <row r="75">
      <c r="A75" s="22" t="s">
        <v>1511</v>
      </c>
    </row>
    <row r="76">
      <c r="A76" s="22" t="s">
        <v>1512</v>
      </c>
    </row>
    <row r="77">
      <c r="A77" s="22" t="s">
        <v>1513</v>
      </c>
    </row>
    <row r="78">
      <c r="A78" s="22" t="s">
        <v>1514</v>
      </c>
    </row>
    <row r="79">
      <c r="A79" s="22" t="s">
        <v>1515</v>
      </c>
      <c r="B79" s="1226"/>
      <c r="C79" s="1227"/>
      <c r="D79" s="1227"/>
      <c r="E79" s="1227"/>
      <c r="F79" s="1227"/>
      <c r="G79" s="1227"/>
      <c r="H79" s="1227"/>
      <c r="I79" s="1227"/>
      <c r="J79" s="1227"/>
      <c r="K79" s="1227"/>
      <c r="L79" s="1227"/>
      <c r="M79" s="1227"/>
      <c r="N79" s="1227"/>
      <c r="O79" s="1227"/>
      <c r="P79" s="1227"/>
      <c r="Q79" s="1227"/>
      <c r="R79" s="1227"/>
      <c r="S79" s="1227"/>
      <c r="T79" s="1227"/>
      <c r="U79" s="1227"/>
      <c r="V79" s="1227"/>
      <c r="W79" s="1227"/>
      <c r="X79" s="1227"/>
      <c r="Y79" s="1227"/>
      <c r="Z79" s="1227"/>
      <c r="AA79" s="1227"/>
      <c r="AB79" s="1227"/>
      <c r="AC79" s="1227"/>
      <c r="AD79" s="1227"/>
      <c r="AE79" s="1227"/>
    </row>
    <row r="80">
      <c r="A80" s="22" t="s">
        <v>2312</v>
      </c>
      <c r="C80" s="1227"/>
      <c r="D80" s="1227"/>
      <c r="E80" s="1227"/>
      <c r="F80" s="1227"/>
      <c r="G80" s="1227"/>
      <c r="H80" s="1227"/>
      <c r="I80" s="1227"/>
      <c r="J80" s="1227"/>
      <c r="K80" s="1227"/>
      <c r="L80" s="1227"/>
      <c r="M80" s="1227"/>
      <c r="N80" s="1227"/>
      <c r="O80" s="1227"/>
      <c r="P80" s="1227"/>
      <c r="Q80" s="1227"/>
      <c r="R80" s="1227"/>
      <c r="S80" s="1227"/>
      <c r="T80" s="1227"/>
      <c r="U80" s="1227"/>
      <c r="V80" s="1227"/>
      <c r="W80" s="1227"/>
      <c r="X80" s="1227"/>
      <c r="Y80" s="1227"/>
      <c r="Z80" s="1227"/>
      <c r="AA80" s="1227"/>
      <c r="AB80" s="1227"/>
      <c r="AC80" s="1227"/>
      <c r="AD80" s="1227"/>
      <c r="AE80" s="1227"/>
    </row>
    <row r="81">
      <c r="A81" s="281"/>
      <c r="B81" s="281"/>
      <c r="C81" s="1227"/>
      <c r="D81" s="1227"/>
      <c r="E81" s="1227"/>
      <c r="F81" s="1227"/>
      <c r="G81" s="1227"/>
      <c r="H81" s="1227"/>
      <c r="I81" s="1227"/>
      <c r="J81" s="1227"/>
      <c r="K81" s="1227"/>
      <c r="L81" s="1227"/>
      <c r="M81" s="1227"/>
      <c r="N81" s="1227"/>
      <c r="O81" s="1227"/>
      <c r="P81" s="1227"/>
      <c r="Q81" s="1227"/>
      <c r="R81" s="1227"/>
      <c r="S81" s="1227"/>
      <c r="T81" s="1227"/>
      <c r="U81" s="1227"/>
      <c r="V81" s="1227"/>
      <c r="W81" s="1227"/>
      <c r="X81" s="1227"/>
      <c r="Y81" s="1227"/>
      <c r="Z81" s="1227"/>
      <c r="AA81" s="1227"/>
      <c r="AB81" s="1227"/>
      <c r="AC81" s="1227"/>
      <c r="AD81" s="1227"/>
      <c r="AE81" s="1227"/>
    </row>
    <row r="82">
      <c r="A82" s="1617" t="s">
        <v>2301</v>
      </c>
      <c r="B82" s="1617" t="s">
        <v>2029</v>
      </c>
      <c r="C82" s="1227"/>
      <c r="D82" s="1227"/>
      <c r="E82" s="1227"/>
      <c r="F82" s="1227"/>
      <c r="G82" s="1227"/>
      <c r="H82" s="1227"/>
      <c r="I82" s="1227"/>
      <c r="J82" s="1227"/>
      <c r="K82" s="1227"/>
      <c r="L82" s="1227"/>
      <c r="M82" s="1227"/>
      <c r="N82" s="1227"/>
      <c r="O82" s="1227"/>
      <c r="P82" s="1227"/>
      <c r="Q82" s="1227"/>
      <c r="R82" s="1227"/>
      <c r="S82" s="1227"/>
      <c r="T82" s="1227"/>
      <c r="U82" s="1227"/>
      <c r="V82" s="1227"/>
      <c r="W82" s="1227"/>
      <c r="X82" s="1227"/>
      <c r="Y82" s="1227"/>
      <c r="Z82" s="1227"/>
      <c r="AA82" s="1227"/>
      <c r="AB82" s="1227"/>
      <c r="AC82" s="1227"/>
      <c r="AD82" s="1227"/>
      <c r="AE82" s="1227"/>
    </row>
    <row r="83">
      <c r="A83" s="1809" t="s">
        <v>967</v>
      </c>
      <c r="B83" s="67"/>
      <c r="C83" s="67"/>
      <c r="D83" s="67"/>
      <c r="E83" s="67"/>
      <c r="F83" s="67"/>
      <c r="G83" s="67"/>
      <c r="H83" s="67"/>
      <c r="I83" s="67"/>
      <c r="J83" s="67"/>
      <c r="K83" s="67"/>
      <c r="M83" s="22"/>
    </row>
    <row r="84">
      <c r="A84" s="1585" t="s">
        <v>3</v>
      </c>
      <c r="B84" s="1586" t="s">
        <v>732</v>
      </c>
      <c r="C84" s="1586" t="s">
        <v>514</v>
      </c>
      <c r="D84" s="1586" t="s">
        <v>556</v>
      </c>
      <c r="E84" s="1586" t="s">
        <v>7</v>
      </c>
      <c r="F84" s="1586" t="s">
        <v>668</v>
      </c>
      <c r="G84" s="1570" t="s">
        <v>583</v>
      </c>
      <c r="H84" s="1570" t="s">
        <v>728</v>
      </c>
      <c r="I84" s="1570" t="s">
        <v>525</v>
      </c>
      <c r="J84" s="1570" t="s">
        <v>534</v>
      </c>
      <c r="K84" s="1586" t="s">
        <v>675</v>
      </c>
      <c r="L84" s="1586" t="s">
        <v>425</v>
      </c>
      <c r="M84" s="1545" t="s">
        <v>423</v>
      </c>
      <c r="N84" s="1586" t="s">
        <v>426</v>
      </c>
      <c r="O84" s="1586" t="s">
        <v>427</v>
      </c>
      <c r="P84" s="1586" t="s">
        <v>749</v>
      </c>
      <c r="Q84" s="1586" t="s">
        <v>751</v>
      </c>
      <c r="R84" s="1570" t="s">
        <v>753</v>
      </c>
      <c r="S84" s="1586" t="s">
        <v>432</v>
      </c>
      <c r="T84" s="1697" t="s">
        <v>755</v>
      </c>
      <c r="U84" s="1570" t="s">
        <v>551</v>
      </c>
      <c r="V84" s="1570" t="s">
        <v>530</v>
      </c>
      <c r="W84" s="1570" t="s">
        <v>528</v>
      </c>
      <c r="X84" s="1586" t="s">
        <v>532</v>
      </c>
      <c r="Y84" s="1586" t="s">
        <v>526</v>
      </c>
      <c r="Z84" s="1586" t="s">
        <v>533</v>
      </c>
      <c r="AA84" s="1570" t="s">
        <v>538</v>
      </c>
      <c r="AB84" s="1570" t="s">
        <v>542</v>
      </c>
      <c r="AC84" s="1570" t="s">
        <v>548</v>
      </c>
      <c r="AD84" s="1586" t="s">
        <v>761</v>
      </c>
      <c r="AE84" s="1587" t="s">
        <v>763</v>
      </c>
      <c r="AF84" s="65"/>
      <c r="AG84" s="65"/>
      <c r="AH84" s="65"/>
    </row>
    <row r="85">
      <c r="A85" s="1585" t="s">
        <v>4</v>
      </c>
      <c r="B85" s="1589" t="s">
        <v>453</v>
      </c>
      <c r="C85" s="1577" t="s">
        <v>28</v>
      </c>
      <c r="D85" s="1589" t="s">
        <v>453</v>
      </c>
      <c r="E85" s="1589" t="s">
        <v>453</v>
      </c>
      <c r="F85" s="1590" t="s">
        <v>28</v>
      </c>
      <c r="G85" s="1576" t="s">
        <v>35</v>
      </c>
      <c r="H85" s="1577" t="s">
        <v>35</v>
      </c>
      <c r="I85" s="1577" t="s">
        <v>35</v>
      </c>
      <c r="J85" s="1577" t="s">
        <v>81</v>
      </c>
      <c r="K85" s="1590" t="s">
        <v>126</v>
      </c>
      <c r="L85" s="1590" t="s">
        <v>179</v>
      </c>
      <c r="M85" s="1522" t="s">
        <v>179</v>
      </c>
      <c r="N85" s="1590" t="s">
        <v>126</v>
      </c>
      <c r="O85" s="1590" t="s">
        <v>126</v>
      </c>
      <c r="P85" s="1590" t="s">
        <v>28</v>
      </c>
      <c r="Q85" s="1590" t="s">
        <v>126</v>
      </c>
      <c r="R85" s="1577" t="s">
        <v>126</v>
      </c>
      <c r="S85" s="1590" t="s">
        <v>126</v>
      </c>
      <c r="T85" s="1701" t="s">
        <v>35</v>
      </c>
      <c r="U85" s="1577" t="s">
        <v>28</v>
      </c>
      <c r="V85" s="1577" t="s">
        <v>59</v>
      </c>
      <c r="W85" s="1577" t="s">
        <v>71</v>
      </c>
      <c r="X85" s="1590" t="s">
        <v>59</v>
      </c>
      <c r="Y85" s="1590" t="s">
        <v>71</v>
      </c>
      <c r="Z85" s="1590" t="s">
        <v>59</v>
      </c>
      <c r="AA85" s="1577" t="s">
        <v>539</v>
      </c>
      <c r="AB85" s="1577" t="s">
        <v>539</v>
      </c>
      <c r="AC85" s="1577" t="s">
        <v>59</v>
      </c>
      <c r="AD85" s="1590" t="s">
        <v>110</v>
      </c>
      <c r="AE85" s="1591" t="s">
        <v>35</v>
      </c>
    </row>
    <row r="86">
      <c r="A86" s="1682"/>
      <c r="B86" s="1539">
        <v>93001.0</v>
      </c>
      <c r="C86" s="1818" t="s">
        <v>1007</v>
      </c>
      <c r="D86" s="1677">
        <v>403.0</v>
      </c>
      <c r="E86" s="1539">
        <v>102.0</v>
      </c>
      <c r="F86" s="1539" t="s">
        <v>202</v>
      </c>
      <c r="G86" s="1596">
        <v>45854.0</v>
      </c>
      <c r="H86" s="1596">
        <v>45856.0</v>
      </c>
      <c r="I86" s="1821">
        <v>46311.0</v>
      </c>
      <c r="J86" s="1683" t="s">
        <v>83</v>
      </c>
      <c r="K86" s="1822">
        <v>1.0E8</v>
      </c>
      <c r="L86" s="1685">
        <v>100.03</v>
      </c>
      <c r="M86" s="1685">
        <v>100.264871</v>
      </c>
      <c r="N86" s="1606">
        <f>(K86*(Y86/100))*(DAYS(AE86,T86)/365)</f>
        <v>490794.5205</v>
      </c>
      <c r="O86" s="1606">
        <f>(((L86/100)*K86)+N86)/K86*100</f>
        <v>100.5207945</v>
      </c>
      <c r="P86" s="1677" t="s">
        <v>108</v>
      </c>
      <c r="Q86" s="1659">
        <f>(M86/100)*K86</f>
        <v>100264871</v>
      </c>
      <c r="R86" s="1593">
        <f>(L86/100)*K86</f>
        <v>100030000</v>
      </c>
      <c r="S86" s="1593">
        <f>if(P86="AMC","",(O86/100)*K86)</f>
        <v>100520794.5</v>
      </c>
      <c r="T86" s="1594">
        <v>45763.0</v>
      </c>
      <c r="U86" s="1539" t="s">
        <v>131</v>
      </c>
      <c r="V86" s="531" t="str">
        <f>V62</f>
        <v/>
      </c>
      <c r="W86" s="1539">
        <v>0.0</v>
      </c>
      <c r="X86" s="1539" t="s">
        <v>76</v>
      </c>
      <c r="Y86" s="1593">
        <v>1.69</v>
      </c>
      <c r="Z86" s="1525" t="s">
        <v>79</v>
      </c>
      <c r="AA86" s="1539" t="s">
        <v>1013</v>
      </c>
      <c r="AB86" s="1539" t="s">
        <v>1014</v>
      </c>
      <c r="AC86" s="1582" t="s">
        <v>143</v>
      </c>
      <c r="AD86" s="1618">
        <v>45930.458333333336</v>
      </c>
      <c r="AE86" s="1596">
        <v>45869.0</v>
      </c>
      <c r="AF86" s="1529"/>
      <c r="AG86" s="1529"/>
    </row>
    <row r="88">
      <c r="A88" s="1227"/>
      <c r="B88" s="1227"/>
      <c r="C88" s="1227"/>
      <c r="D88" s="1227"/>
      <c r="E88" s="1227"/>
      <c r="F88" s="1227"/>
      <c r="G88" s="1227"/>
      <c r="H88" s="1227"/>
      <c r="I88" s="1227"/>
      <c r="J88" s="1227"/>
      <c r="K88" s="1227"/>
      <c r="L88" s="1227"/>
      <c r="M88" s="1227"/>
      <c r="N88" s="1650"/>
      <c r="O88" s="1650"/>
      <c r="P88" s="1227"/>
      <c r="Q88" s="1227"/>
      <c r="R88" s="1227"/>
      <c r="S88" s="1227"/>
      <c r="T88" s="1227"/>
      <c r="U88" s="1227"/>
      <c r="V88" s="1227"/>
      <c r="W88" s="1227"/>
      <c r="X88" s="1227"/>
      <c r="Y88" s="1227"/>
      <c r="Z88" s="1227"/>
      <c r="AA88" s="1227"/>
      <c r="AB88" s="1227"/>
      <c r="AC88" s="1227"/>
      <c r="AD88" s="1227"/>
      <c r="AE88" s="1227"/>
    </row>
    <row r="89">
      <c r="A89" s="1227"/>
      <c r="B89" s="1227"/>
      <c r="C89" s="1227"/>
      <c r="D89" s="1227"/>
      <c r="E89" s="1227"/>
      <c r="F89" s="1227"/>
      <c r="G89" s="1227"/>
      <c r="H89" s="1227"/>
      <c r="I89" s="1227"/>
      <c r="J89" s="1227"/>
      <c r="K89" s="1227"/>
      <c r="L89" s="1227"/>
      <c r="M89" s="1227"/>
      <c r="N89" s="1650"/>
      <c r="O89" s="1650"/>
      <c r="P89" s="1227"/>
      <c r="Q89" s="1227"/>
      <c r="R89" s="1227"/>
      <c r="S89" s="1227"/>
      <c r="T89" s="1227"/>
      <c r="U89" s="1227"/>
      <c r="V89" s="1227"/>
      <c r="W89" s="1227"/>
      <c r="X89" s="1227"/>
      <c r="Y89" s="1227"/>
      <c r="Z89" s="1227"/>
      <c r="AA89" s="1227"/>
      <c r="AB89" s="1227"/>
      <c r="AC89" s="1227"/>
      <c r="AD89" s="1227"/>
      <c r="AE89" s="1227"/>
    </row>
    <row r="90">
      <c r="A90" s="1202" t="s">
        <v>1518</v>
      </c>
      <c r="B90" s="1104"/>
      <c r="E90" s="1104"/>
      <c r="F90" s="1104"/>
      <c r="G90" s="1234"/>
      <c r="H90" s="1234"/>
      <c r="L90" s="1235"/>
      <c r="M90" s="1236"/>
      <c r="N90" s="579"/>
      <c r="O90" s="579"/>
    </row>
    <row r="91">
      <c r="A91" s="22" t="s">
        <v>2313</v>
      </c>
      <c r="L91" s="1235"/>
      <c r="M91" s="1236"/>
      <c r="N91" s="579"/>
      <c r="O91" s="579"/>
    </row>
    <row r="92">
      <c r="A92" s="22" t="s">
        <v>1520</v>
      </c>
      <c r="L92" s="1235"/>
      <c r="M92" s="1236"/>
      <c r="N92" s="579"/>
      <c r="O92" s="579"/>
    </row>
    <row r="93">
      <c r="A93" s="22" t="s">
        <v>1521</v>
      </c>
      <c r="L93" s="1235"/>
      <c r="M93" s="1236"/>
    </row>
    <row r="94">
      <c r="A94" s="22" t="s">
        <v>1522</v>
      </c>
      <c r="L94" s="1235"/>
      <c r="M94" s="1236"/>
    </row>
    <row r="95">
      <c r="A95" s="22" t="s">
        <v>1523</v>
      </c>
      <c r="L95" s="1235"/>
      <c r="M95" s="1236"/>
    </row>
    <row r="96">
      <c r="L96" s="1235"/>
    </row>
    <row r="97">
      <c r="A97" s="1617" t="s">
        <v>2314</v>
      </c>
      <c r="B97" s="1617" t="s">
        <v>2029</v>
      </c>
      <c r="L97" s="1235"/>
    </row>
    <row r="98">
      <c r="A98" s="1809" t="s">
        <v>967</v>
      </c>
      <c r="B98" s="67"/>
      <c r="C98" s="67"/>
      <c r="D98" s="67"/>
      <c r="E98" s="67"/>
      <c r="F98" s="67"/>
      <c r="G98" s="67"/>
      <c r="H98" s="67"/>
      <c r="I98" s="67"/>
      <c r="J98" s="67"/>
      <c r="K98" s="67"/>
      <c r="M98" s="22"/>
    </row>
    <row r="99">
      <c r="A99" s="1585" t="s">
        <v>3</v>
      </c>
      <c r="B99" s="1586" t="s">
        <v>732</v>
      </c>
      <c r="C99" s="1586" t="s">
        <v>514</v>
      </c>
      <c r="D99" s="1586" t="s">
        <v>556</v>
      </c>
      <c r="E99" s="1586" t="s">
        <v>7</v>
      </c>
      <c r="F99" s="1586" t="s">
        <v>668</v>
      </c>
      <c r="G99" s="1570" t="s">
        <v>583</v>
      </c>
      <c r="H99" s="1570" t="s">
        <v>728</v>
      </c>
      <c r="I99" s="1570" t="s">
        <v>525</v>
      </c>
      <c r="J99" s="1570" t="s">
        <v>534</v>
      </c>
      <c r="K99" s="1586" t="s">
        <v>675</v>
      </c>
      <c r="L99" s="1586" t="s">
        <v>425</v>
      </c>
      <c r="M99" s="1545" t="s">
        <v>423</v>
      </c>
      <c r="N99" s="1586" t="s">
        <v>426</v>
      </c>
      <c r="O99" s="1586" t="s">
        <v>427</v>
      </c>
      <c r="P99" s="1586" t="s">
        <v>749</v>
      </c>
      <c r="Q99" s="1586" t="s">
        <v>751</v>
      </c>
      <c r="R99" s="1570" t="s">
        <v>753</v>
      </c>
      <c r="S99" s="1586" t="s">
        <v>432</v>
      </c>
      <c r="T99" s="1697" t="s">
        <v>755</v>
      </c>
      <c r="U99" s="1570" t="s">
        <v>551</v>
      </c>
      <c r="V99" s="1570" t="s">
        <v>530</v>
      </c>
      <c r="W99" s="1570" t="s">
        <v>528</v>
      </c>
      <c r="X99" s="1586" t="s">
        <v>532</v>
      </c>
      <c r="Y99" s="1586" t="s">
        <v>526</v>
      </c>
      <c r="Z99" s="1586" t="s">
        <v>533</v>
      </c>
      <c r="AA99" s="1570" t="s">
        <v>538</v>
      </c>
      <c r="AB99" s="1570" t="s">
        <v>542</v>
      </c>
      <c r="AC99" s="1570" t="s">
        <v>548</v>
      </c>
      <c r="AD99" s="1586" t="s">
        <v>761</v>
      </c>
      <c r="AE99" s="1587" t="s">
        <v>763</v>
      </c>
      <c r="AF99" s="65"/>
      <c r="AG99" s="65"/>
      <c r="AH99" s="65"/>
    </row>
    <row r="100">
      <c r="A100" s="1585" t="s">
        <v>4</v>
      </c>
      <c r="B100" s="1589" t="s">
        <v>453</v>
      </c>
      <c r="C100" s="1577" t="s">
        <v>28</v>
      </c>
      <c r="D100" s="1589" t="s">
        <v>453</v>
      </c>
      <c r="E100" s="1589" t="s">
        <v>453</v>
      </c>
      <c r="F100" s="1590" t="s">
        <v>28</v>
      </c>
      <c r="G100" s="1576" t="s">
        <v>35</v>
      </c>
      <c r="H100" s="1577" t="s">
        <v>35</v>
      </c>
      <c r="I100" s="1577" t="s">
        <v>35</v>
      </c>
      <c r="J100" s="1577" t="s">
        <v>81</v>
      </c>
      <c r="K100" s="1590" t="s">
        <v>126</v>
      </c>
      <c r="L100" s="1590" t="s">
        <v>179</v>
      </c>
      <c r="M100" s="1522" t="s">
        <v>179</v>
      </c>
      <c r="N100" s="1590" t="s">
        <v>126</v>
      </c>
      <c r="O100" s="1590" t="s">
        <v>126</v>
      </c>
      <c r="P100" s="1590" t="s">
        <v>28</v>
      </c>
      <c r="Q100" s="1590" t="s">
        <v>126</v>
      </c>
      <c r="R100" s="1577" t="s">
        <v>126</v>
      </c>
      <c r="S100" s="1590" t="s">
        <v>126</v>
      </c>
      <c r="T100" s="1701" t="s">
        <v>35</v>
      </c>
      <c r="U100" s="1577" t="s">
        <v>28</v>
      </c>
      <c r="V100" s="1577" t="s">
        <v>59</v>
      </c>
      <c r="W100" s="1577" t="s">
        <v>71</v>
      </c>
      <c r="X100" s="1590" t="s">
        <v>59</v>
      </c>
      <c r="Y100" s="1590" t="s">
        <v>71</v>
      </c>
      <c r="Z100" s="1590" t="s">
        <v>59</v>
      </c>
      <c r="AA100" s="1577" t="s">
        <v>539</v>
      </c>
      <c r="AB100" s="1577" t="s">
        <v>539</v>
      </c>
      <c r="AC100" s="1577" t="s">
        <v>59</v>
      </c>
      <c r="AD100" s="1590" t="s">
        <v>110</v>
      </c>
      <c r="AE100" s="1591" t="s">
        <v>35</v>
      </c>
    </row>
    <row r="101">
      <c r="A101" s="1682"/>
      <c r="B101" s="1539">
        <v>93001.0</v>
      </c>
      <c r="C101" s="1818" t="s">
        <v>1007</v>
      </c>
      <c r="D101" s="1677">
        <v>403.0</v>
      </c>
      <c r="E101" s="1539">
        <v>102.0</v>
      </c>
      <c r="F101" s="1539" t="s">
        <v>202</v>
      </c>
      <c r="G101" s="1596">
        <v>45854.0</v>
      </c>
      <c r="H101" s="1596">
        <v>45856.0</v>
      </c>
      <c r="I101" s="1821">
        <v>46311.0</v>
      </c>
      <c r="J101" s="1683" t="s">
        <v>83</v>
      </c>
      <c r="K101" s="1822">
        <v>1.0E8</v>
      </c>
      <c r="L101" s="1685">
        <v>100.3</v>
      </c>
      <c r="M101" s="1685">
        <v>100.264871</v>
      </c>
      <c r="N101" s="1606">
        <f>(K101*(Y101/100))*(DAYS(AE101,T101)/365)</f>
        <v>1690000</v>
      </c>
      <c r="O101" s="1606">
        <f>(((L101/100)*K101)+N101)/K101*100</f>
        <v>101.99</v>
      </c>
      <c r="P101" s="1677" t="s">
        <v>108</v>
      </c>
      <c r="Q101" s="1659">
        <f>(M101/100)*K101</f>
        <v>100264871</v>
      </c>
      <c r="R101" s="1593">
        <f>(L101/100)*K101</f>
        <v>100300000</v>
      </c>
      <c r="S101" s="1593">
        <f>if(P101="AMC","",(O101/100)*K101)</f>
        <v>101990000</v>
      </c>
      <c r="T101" s="1594">
        <v>45946.0</v>
      </c>
      <c r="U101" s="1539" t="s">
        <v>131</v>
      </c>
      <c r="V101" s="1539" t="str">
        <f>" "</f>
        <v> </v>
      </c>
      <c r="W101" s="1539">
        <v>0.0</v>
      </c>
      <c r="X101" s="1539" t="s">
        <v>76</v>
      </c>
      <c r="Y101" s="1593">
        <v>1.69</v>
      </c>
      <c r="Z101" s="1525" t="s">
        <v>79</v>
      </c>
      <c r="AA101" s="1539" t="s">
        <v>1013</v>
      </c>
      <c r="AB101" s="1539" t="s">
        <v>1014</v>
      </c>
      <c r="AC101" s="1582" t="s">
        <v>1003</v>
      </c>
      <c r="AD101" s="1618">
        <v>45930.458333333336</v>
      </c>
      <c r="AE101" s="1596">
        <v>46311.0</v>
      </c>
      <c r="AF101" s="1529"/>
      <c r="AG101" s="1529"/>
    </row>
    <row r="102">
      <c r="L102" s="1235"/>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13"/>
    <col customWidth="1" min="2" max="2" width="24.38"/>
    <col customWidth="1" min="3" max="3" width="27.88"/>
    <col customWidth="1" min="4" max="4" width="24.38"/>
    <col customWidth="1" min="5" max="5" width="16.38"/>
    <col customWidth="1" min="6" max="6" width="16.75"/>
    <col customWidth="1" min="7" max="7" width="17.25"/>
    <col customWidth="1" min="8" max="8" width="21.0"/>
    <col customWidth="1" min="9" max="9" width="26.63"/>
    <col customWidth="1" min="10" max="10" width="32.75"/>
    <col customWidth="1" min="11" max="11" width="22.13"/>
    <col customWidth="1" min="12" max="12" width="28.13"/>
    <col customWidth="1" min="13" max="13" width="27.0"/>
    <col customWidth="1" min="14" max="14" width="19.0"/>
    <col customWidth="1" min="15" max="15" width="20.5"/>
    <col customWidth="1" min="16" max="16" width="21.25"/>
    <col customWidth="1" min="17" max="17" width="29.0"/>
    <col customWidth="1" min="18" max="18" width="28.13"/>
    <col customWidth="1" min="19" max="19" width="26.0"/>
    <col customWidth="1" min="20" max="20" width="46.75"/>
    <col customWidth="1" min="21" max="21" width="19.75"/>
    <col customWidth="1" min="22" max="22" width="23.13"/>
    <col customWidth="1" min="24" max="24" width="18.0"/>
    <col customWidth="1" min="28" max="28" width="18.88"/>
    <col customWidth="1" min="29" max="29" width="20.0"/>
    <col customWidth="1" min="30" max="30" width="20.75"/>
  </cols>
  <sheetData>
    <row r="1">
      <c r="A1" s="281" t="s">
        <v>2284</v>
      </c>
    </row>
    <row r="2">
      <c r="A2" s="281"/>
      <c r="B2" s="281"/>
    </row>
    <row r="3">
      <c r="A3" s="281" t="s">
        <v>2029</v>
      </c>
      <c r="B3" s="281" t="s">
        <v>2069</v>
      </c>
    </row>
    <row r="4">
      <c r="A4" s="22" t="s">
        <v>2315</v>
      </c>
      <c r="G4" s="1201"/>
    </row>
    <row r="6">
      <c r="A6" s="1202" t="s">
        <v>2316</v>
      </c>
      <c r="B6" s="1841"/>
      <c r="C6" s="1841"/>
      <c r="D6" s="1841"/>
      <c r="E6" s="1841"/>
      <c r="F6" s="1841"/>
      <c r="G6" s="1841"/>
      <c r="H6" s="1841"/>
      <c r="I6" s="1841"/>
      <c r="J6" s="1841"/>
      <c r="K6" s="1841"/>
      <c r="L6" s="1842"/>
      <c r="M6" s="1841"/>
      <c r="N6" s="1841"/>
      <c r="O6" s="1841"/>
      <c r="P6" s="1841"/>
      <c r="Q6" s="1841"/>
      <c r="R6" s="1841"/>
      <c r="S6" s="1841"/>
      <c r="T6" s="1841"/>
      <c r="U6" s="1841"/>
      <c r="V6" s="1841"/>
      <c r="W6" s="1841"/>
      <c r="X6" s="1841"/>
      <c r="Y6" s="1841"/>
      <c r="Z6" s="1841"/>
      <c r="AA6" s="1841"/>
      <c r="AB6" s="1841"/>
      <c r="AC6" s="1841"/>
      <c r="AD6" s="1841"/>
      <c r="AE6" s="1841"/>
      <c r="AF6" s="1841"/>
      <c r="AG6" s="1841"/>
      <c r="AH6" s="1841"/>
    </row>
    <row r="7">
      <c r="A7" s="22" t="s">
        <v>2317</v>
      </c>
      <c r="B7" s="1841"/>
      <c r="C7" s="1841"/>
      <c r="D7" s="1841"/>
      <c r="E7" s="1841"/>
      <c r="F7" s="1841"/>
      <c r="G7" s="1841"/>
      <c r="H7" s="1841"/>
      <c r="I7" s="1841"/>
      <c r="J7" s="1841"/>
      <c r="K7" s="1841"/>
      <c r="L7" s="1842"/>
      <c r="M7" s="1841"/>
      <c r="N7" s="1841"/>
      <c r="O7" s="1841"/>
      <c r="P7" s="1841"/>
      <c r="Q7" s="1841"/>
      <c r="R7" s="1841"/>
      <c r="S7" s="1841"/>
      <c r="T7" s="1841"/>
      <c r="U7" s="1841"/>
      <c r="V7" s="1841"/>
      <c r="W7" s="1841"/>
      <c r="X7" s="1841"/>
      <c r="Y7" s="1841"/>
      <c r="Z7" s="1841"/>
      <c r="AA7" s="1841"/>
      <c r="AB7" s="1841"/>
      <c r="AC7" s="1841"/>
      <c r="AD7" s="1841"/>
      <c r="AE7" s="1841"/>
      <c r="AF7" s="1841"/>
      <c r="AG7" s="1841"/>
      <c r="AH7" s="1841"/>
    </row>
    <row r="8">
      <c r="A8" s="22" t="s">
        <v>2318</v>
      </c>
      <c r="B8" s="1841"/>
      <c r="C8" s="1841"/>
      <c r="D8" s="1841"/>
      <c r="E8" s="1841"/>
      <c r="F8" s="1841"/>
      <c r="G8" s="1841"/>
      <c r="H8" s="1841"/>
      <c r="I8" s="1841"/>
      <c r="J8" s="1841"/>
      <c r="K8" s="1841"/>
      <c r="L8" s="1842"/>
      <c r="M8" s="1841"/>
      <c r="N8" s="1841"/>
      <c r="O8" s="1841"/>
      <c r="P8" s="1841"/>
      <c r="Q8" s="1841"/>
      <c r="R8" s="1841"/>
      <c r="S8" s="1841"/>
      <c r="T8" s="1841"/>
      <c r="U8" s="1841"/>
      <c r="V8" s="1841"/>
      <c r="W8" s="1841"/>
      <c r="X8" s="1841"/>
      <c r="Y8" s="1841"/>
      <c r="Z8" s="1841"/>
      <c r="AA8" s="1841"/>
      <c r="AB8" s="1841"/>
      <c r="AC8" s="1841"/>
      <c r="AD8" s="1841"/>
      <c r="AE8" s="1841"/>
      <c r="AF8" s="1841"/>
      <c r="AG8" s="1841"/>
      <c r="AH8" s="1841"/>
    </row>
    <row r="9">
      <c r="A9" s="1147" t="s">
        <v>2319</v>
      </c>
      <c r="B9" s="1841"/>
      <c r="C9" s="1841"/>
      <c r="D9" s="1841"/>
      <c r="E9" s="1841"/>
      <c r="F9" s="1841"/>
      <c r="G9" s="1841"/>
      <c r="H9" s="1841"/>
      <c r="I9" s="1841"/>
      <c r="J9" s="1841"/>
      <c r="K9" s="1841"/>
      <c r="L9" s="1842"/>
      <c r="M9" s="1841"/>
      <c r="N9" s="1841"/>
      <c r="O9" s="1841"/>
      <c r="P9" s="1841"/>
      <c r="Q9" s="1841"/>
      <c r="R9" s="1841"/>
      <c r="S9" s="1841"/>
      <c r="T9" s="1841"/>
      <c r="U9" s="1841"/>
      <c r="V9" s="1841"/>
      <c r="W9" s="1841"/>
      <c r="X9" s="1841"/>
      <c r="Y9" s="1841"/>
      <c r="Z9" s="1841"/>
      <c r="AA9" s="1841"/>
      <c r="AB9" s="1841"/>
      <c r="AC9" s="1841"/>
      <c r="AD9" s="1841"/>
      <c r="AE9" s="1841"/>
      <c r="AF9" s="1841"/>
      <c r="AG9" s="1841"/>
      <c r="AH9" s="1841"/>
    </row>
    <row r="10">
      <c r="A10" s="22" t="s">
        <v>2320</v>
      </c>
      <c r="B10" s="1841"/>
      <c r="C10" s="1841"/>
      <c r="D10" s="1841"/>
      <c r="E10" s="1841"/>
      <c r="F10" s="1841"/>
      <c r="G10" s="1841"/>
      <c r="H10" s="1841"/>
      <c r="I10" s="1841"/>
      <c r="J10" s="1841"/>
      <c r="K10" s="1841"/>
      <c r="L10" s="1842"/>
      <c r="M10" s="1841"/>
      <c r="N10" s="1841"/>
      <c r="O10" s="1841"/>
      <c r="P10" s="1841"/>
      <c r="Q10" s="1841"/>
      <c r="R10" s="1841"/>
      <c r="S10" s="1841"/>
      <c r="T10" s="1841"/>
      <c r="U10" s="1841"/>
      <c r="V10" s="1841"/>
      <c r="W10" s="1841"/>
      <c r="X10" s="1841"/>
      <c r="Y10" s="1841"/>
      <c r="Z10" s="1841"/>
      <c r="AA10" s="1841"/>
      <c r="AB10" s="1841"/>
      <c r="AC10" s="1841"/>
      <c r="AD10" s="1841"/>
      <c r="AE10" s="1841"/>
      <c r="AF10" s="1841"/>
      <c r="AG10" s="1841"/>
      <c r="AH10" s="1841"/>
    </row>
    <row r="11">
      <c r="A11" s="22" t="s">
        <v>2321</v>
      </c>
      <c r="B11" s="1843">
        <f>100000000 * (1.69/100) * (182/365)</f>
        <v>842684.9315</v>
      </c>
      <c r="C11" s="1844" t="s">
        <v>2322</v>
      </c>
      <c r="D11" s="1841"/>
      <c r="E11" s="1841"/>
      <c r="F11" s="1841"/>
      <c r="G11" s="1841"/>
      <c r="H11" s="1841"/>
      <c r="I11" s="1841"/>
      <c r="J11" s="1841"/>
      <c r="K11" s="1841"/>
      <c r="L11" s="1842"/>
      <c r="M11" s="1841"/>
      <c r="N11" s="1841"/>
      <c r="O11" s="1841"/>
      <c r="P11" s="1841"/>
      <c r="Q11" s="1841"/>
      <c r="R11" s="1841"/>
      <c r="S11" s="1841"/>
      <c r="T11" s="1841"/>
      <c r="U11" s="1841"/>
      <c r="V11" s="1841"/>
      <c r="W11" s="1841"/>
      <c r="X11" s="1841"/>
      <c r="Y11" s="1841"/>
      <c r="Z11" s="1841"/>
      <c r="AA11" s="1841"/>
      <c r="AB11" s="1841"/>
      <c r="AC11" s="1841"/>
      <c r="AD11" s="1841"/>
      <c r="AE11" s="1841"/>
      <c r="AF11" s="1841"/>
      <c r="AG11" s="1841"/>
      <c r="AH11" s="1841"/>
    </row>
    <row r="12">
      <c r="A12" s="298"/>
      <c r="B12" s="1841"/>
      <c r="C12" s="1841"/>
      <c r="D12" s="1841"/>
      <c r="E12" s="1841"/>
      <c r="F12" s="1841"/>
      <c r="G12" s="1841"/>
      <c r="H12" s="1841"/>
      <c r="I12" s="1841"/>
      <c r="J12" s="1841"/>
      <c r="K12" s="1841"/>
      <c r="L12" s="1842"/>
      <c r="M12" s="1841"/>
      <c r="N12" s="1841"/>
      <c r="O12" s="1841"/>
      <c r="P12" s="1841"/>
      <c r="Q12" s="1841"/>
      <c r="R12" s="1841"/>
      <c r="S12" s="1841"/>
      <c r="T12" s="1841"/>
      <c r="U12" s="1841"/>
      <c r="V12" s="1841"/>
      <c r="W12" s="1841"/>
      <c r="X12" s="1841"/>
      <c r="Y12" s="1841"/>
      <c r="Z12" s="1841"/>
      <c r="AA12" s="1841"/>
      <c r="AB12" s="1841"/>
      <c r="AC12" s="1841"/>
      <c r="AD12" s="1841"/>
      <c r="AE12" s="1841"/>
      <c r="AF12" s="1841"/>
      <c r="AG12" s="1841"/>
      <c r="AH12" s="1841"/>
    </row>
    <row r="13">
      <c r="A13" s="1845">
        <v>45945.0</v>
      </c>
      <c r="B13" s="1617" t="s">
        <v>2029</v>
      </c>
      <c r="C13" s="1227"/>
      <c r="D13" s="1227"/>
      <c r="E13" s="1227"/>
      <c r="F13" s="1227"/>
      <c r="G13" s="1227"/>
      <c r="H13" s="1227"/>
      <c r="I13" s="1227"/>
      <c r="J13" s="1227"/>
      <c r="K13" s="1227"/>
      <c r="L13" s="1227"/>
      <c r="M13" s="1227"/>
      <c r="N13" s="1227"/>
      <c r="O13" s="1227"/>
      <c r="P13" s="1227"/>
      <c r="Q13" s="1227"/>
      <c r="R13" s="1227"/>
      <c r="S13" s="1227"/>
      <c r="T13" s="1227"/>
      <c r="U13" s="1227"/>
      <c r="V13" s="1227"/>
      <c r="W13" s="1227"/>
      <c r="X13" s="1227"/>
      <c r="Y13" s="1227"/>
      <c r="Z13" s="1227"/>
      <c r="AA13" s="1227"/>
      <c r="AB13" s="1227"/>
      <c r="AC13" s="1227"/>
      <c r="AD13" s="1227"/>
      <c r="AE13" s="1227"/>
    </row>
    <row r="14">
      <c r="A14" s="1809" t="s">
        <v>424</v>
      </c>
      <c r="B14" s="67"/>
      <c r="C14" s="67"/>
      <c r="D14" s="67"/>
      <c r="E14" s="67"/>
      <c r="F14" s="67"/>
      <c r="G14" s="67"/>
      <c r="H14" s="67"/>
      <c r="I14" s="67"/>
      <c r="J14" s="67"/>
      <c r="K14" s="67"/>
      <c r="M14" s="22"/>
    </row>
    <row r="15">
      <c r="A15" s="1846" t="s">
        <v>3</v>
      </c>
      <c r="B15" s="1847" t="s">
        <v>732</v>
      </c>
      <c r="C15" s="1847" t="s">
        <v>514</v>
      </c>
      <c r="D15" s="1847" t="s">
        <v>556</v>
      </c>
      <c r="E15" s="1847" t="s">
        <v>7</v>
      </c>
      <c r="F15" s="1847" t="s">
        <v>668</v>
      </c>
      <c r="G15" s="1848" t="s">
        <v>583</v>
      </c>
      <c r="H15" s="1848" t="s">
        <v>728</v>
      </c>
      <c r="I15" s="1848" t="s">
        <v>525</v>
      </c>
      <c r="J15" s="1848" t="s">
        <v>534</v>
      </c>
      <c r="K15" s="1847" t="s">
        <v>675</v>
      </c>
      <c r="L15" s="1847" t="s">
        <v>425</v>
      </c>
      <c r="M15" s="1849" t="s">
        <v>423</v>
      </c>
      <c r="N15" s="1847" t="s">
        <v>426</v>
      </c>
      <c r="O15" s="1847" t="s">
        <v>427</v>
      </c>
      <c r="P15" s="1847" t="s">
        <v>749</v>
      </c>
      <c r="Q15" s="1847" t="s">
        <v>751</v>
      </c>
      <c r="R15" s="1848" t="s">
        <v>753</v>
      </c>
      <c r="S15" s="1847" t="s">
        <v>432</v>
      </c>
      <c r="T15" s="1850" t="s">
        <v>755</v>
      </c>
      <c r="U15" s="1848" t="s">
        <v>551</v>
      </c>
      <c r="V15" s="1848" t="s">
        <v>530</v>
      </c>
      <c r="W15" s="1848" t="s">
        <v>528</v>
      </c>
      <c r="X15" s="1847" t="s">
        <v>532</v>
      </c>
      <c r="Y15" s="1847" t="s">
        <v>526</v>
      </c>
      <c r="Z15" s="1847" t="s">
        <v>533</v>
      </c>
      <c r="AA15" s="1848" t="s">
        <v>538</v>
      </c>
      <c r="AB15" s="1848" t="s">
        <v>542</v>
      </c>
      <c r="AC15" s="1848" t="s">
        <v>548</v>
      </c>
      <c r="AD15" s="1847" t="s">
        <v>761</v>
      </c>
      <c r="AE15" s="1851" t="s">
        <v>763</v>
      </c>
      <c r="AF15" s="65"/>
      <c r="AG15" s="65"/>
      <c r="AH15" s="65"/>
    </row>
    <row r="16">
      <c r="A16" s="1846" t="s">
        <v>4</v>
      </c>
      <c r="B16" s="1852" t="s">
        <v>453</v>
      </c>
      <c r="C16" s="1853" t="s">
        <v>28</v>
      </c>
      <c r="D16" s="1852" t="s">
        <v>453</v>
      </c>
      <c r="E16" s="1852" t="s">
        <v>453</v>
      </c>
      <c r="F16" s="1854" t="s">
        <v>28</v>
      </c>
      <c r="G16" s="1855" t="s">
        <v>35</v>
      </c>
      <c r="H16" s="1853" t="s">
        <v>35</v>
      </c>
      <c r="I16" s="1853" t="s">
        <v>35</v>
      </c>
      <c r="J16" s="1853" t="s">
        <v>81</v>
      </c>
      <c r="K16" s="1854" t="s">
        <v>126</v>
      </c>
      <c r="L16" s="1854" t="s">
        <v>179</v>
      </c>
      <c r="M16" s="1856" t="s">
        <v>179</v>
      </c>
      <c r="N16" s="1854" t="s">
        <v>126</v>
      </c>
      <c r="O16" s="1854" t="s">
        <v>126</v>
      </c>
      <c r="P16" s="1854" t="s">
        <v>28</v>
      </c>
      <c r="Q16" s="1854" t="s">
        <v>126</v>
      </c>
      <c r="R16" s="1853" t="s">
        <v>126</v>
      </c>
      <c r="S16" s="1854" t="s">
        <v>126</v>
      </c>
      <c r="T16" s="1857" t="s">
        <v>35</v>
      </c>
      <c r="U16" s="1853" t="s">
        <v>28</v>
      </c>
      <c r="V16" s="1853" t="s">
        <v>59</v>
      </c>
      <c r="W16" s="1853" t="s">
        <v>71</v>
      </c>
      <c r="X16" s="1854" t="s">
        <v>59</v>
      </c>
      <c r="Y16" s="1854" t="s">
        <v>71</v>
      </c>
      <c r="Z16" s="1854" t="s">
        <v>59</v>
      </c>
      <c r="AA16" s="1853" t="s">
        <v>539</v>
      </c>
      <c r="AB16" s="1853" t="s">
        <v>539</v>
      </c>
      <c r="AC16" s="1853" t="s">
        <v>59</v>
      </c>
      <c r="AD16" s="1854" t="s">
        <v>110</v>
      </c>
      <c r="AE16" s="1858" t="s">
        <v>35</v>
      </c>
    </row>
    <row r="17">
      <c r="A17" s="1859"/>
      <c r="B17" s="1860" t="s">
        <v>1005</v>
      </c>
      <c r="C17" s="1861" t="s">
        <v>1007</v>
      </c>
      <c r="D17" s="1862" t="s">
        <v>1006</v>
      </c>
      <c r="E17" s="1562">
        <v>102.0</v>
      </c>
      <c r="F17" s="1562" t="s">
        <v>202</v>
      </c>
      <c r="G17" s="1863">
        <v>45854.0</v>
      </c>
      <c r="H17" s="1863">
        <v>45856.0</v>
      </c>
      <c r="I17" s="1864">
        <v>46311.0</v>
      </c>
      <c r="J17" s="1865" t="s">
        <v>83</v>
      </c>
      <c r="K17" s="1866">
        <v>1.0E8</v>
      </c>
      <c r="L17" s="1712">
        <v>100.276707</v>
      </c>
      <c r="M17" s="1712">
        <v>100.264871</v>
      </c>
      <c r="N17" s="1867">
        <f t="shared" ref="N17:N22" si="1">(K17*(Y17/100))*(DAYS(AE17,T17)/365)</f>
        <v>842684.9315</v>
      </c>
      <c r="O17" s="1712">
        <v>101.06846</v>
      </c>
      <c r="P17" s="1677" t="s">
        <v>108</v>
      </c>
      <c r="Q17" s="1868">
        <f t="shared" ref="Q17:Q22" si="2">(M17/100)*K17</f>
        <v>100264871</v>
      </c>
      <c r="R17" s="1711">
        <f t="shared" ref="R17:R22" si="3">(L17/100)*K17</f>
        <v>100276707</v>
      </c>
      <c r="S17" s="1711">
        <f t="shared" ref="S17:S22" si="4">if(P17="AMC","",(O17/100)*K17)</f>
        <v>101068460</v>
      </c>
      <c r="T17" s="1869">
        <v>45763.0</v>
      </c>
      <c r="U17" s="1562" t="s">
        <v>131</v>
      </c>
      <c r="V17" s="1562"/>
      <c r="W17" s="1712">
        <v>0.0</v>
      </c>
      <c r="X17" s="1562" t="s">
        <v>76</v>
      </c>
      <c r="Y17" s="1870">
        <v>1.69</v>
      </c>
      <c r="Z17" s="1871" t="s">
        <v>79</v>
      </c>
      <c r="AA17" s="1562" t="s">
        <v>1013</v>
      </c>
      <c r="AB17" s="1562" t="s">
        <v>1014</v>
      </c>
      <c r="AC17" s="1872" t="s">
        <v>143</v>
      </c>
      <c r="AD17" s="1873">
        <v>45945.458333333336</v>
      </c>
      <c r="AE17" s="1863">
        <v>45945.0</v>
      </c>
      <c r="AF17" s="1529"/>
      <c r="AG17" s="1529"/>
    </row>
    <row r="18">
      <c r="A18" s="1859"/>
      <c r="B18" s="1860" t="s">
        <v>2323</v>
      </c>
      <c r="C18" s="1862" t="s">
        <v>1370</v>
      </c>
      <c r="D18" s="1862" t="s">
        <v>2324</v>
      </c>
      <c r="E18" s="1562">
        <v>101.0</v>
      </c>
      <c r="F18" s="1562" t="s">
        <v>202</v>
      </c>
      <c r="G18" s="1863">
        <v>45917.0</v>
      </c>
      <c r="H18" s="1863">
        <v>45919.0</v>
      </c>
      <c r="I18" s="1864">
        <v>58974.0</v>
      </c>
      <c r="J18" s="1865" t="s">
        <v>83</v>
      </c>
      <c r="K18" s="1866">
        <v>1.0E8</v>
      </c>
      <c r="L18" s="1712">
        <v>165.471045</v>
      </c>
      <c r="M18" s="1712">
        <v>170.803637</v>
      </c>
      <c r="N18" s="1874">
        <f t="shared" si="1"/>
        <v>1594520.548</v>
      </c>
      <c r="O18" s="1712">
        <v>166.919401</v>
      </c>
      <c r="P18" s="1677" t="s">
        <v>1392</v>
      </c>
      <c r="Q18" s="1868">
        <f t="shared" si="2"/>
        <v>170803637</v>
      </c>
      <c r="R18" s="1711">
        <f t="shared" si="3"/>
        <v>165471045</v>
      </c>
      <c r="S18" s="1711" t="str">
        <f t="shared" si="4"/>
        <v/>
      </c>
      <c r="T18" s="1869">
        <v>45825.0</v>
      </c>
      <c r="U18" s="1562" t="s">
        <v>131</v>
      </c>
      <c r="V18" s="1562"/>
      <c r="W18" s="1712">
        <v>0.0</v>
      </c>
      <c r="X18" s="1562" t="s">
        <v>76</v>
      </c>
      <c r="Y18" s="1870">
        <v>4.85</v>
      </c>
      <c r="Z18" s="1871" t="s">
        <v>79</v>
      </c>
      <c r="AA18" s="1562" t="s">
        <v>1013</v>
      </c>
      <c r="AB18" s="1562" t="s">
        <v>1014</v>
      </c>
      <c r="AC18" s="1872" t="s">
        <v>143</v>
      </c>
      <c r="AD18" s="1873">
        <v>45945.458333333336</v>
      </c>
      <c r="AE18" s="1863">
        <v>45945.0</v>
      </c>
      <c r="AF18" s="1529"/>
      <c r="AG18" s="1529"/>
    </row>
    <row r="19">
      <c r="A19" s="1875"/>
      <c r="B19" s="1876" t="s">
        <v>2325</v>
      </c>
      <c r="C19" s="1877" t="s">
        <v>1372</v>
      </c>
      <c r="D19" s="1877" t="s">
        <v>2326</v>
      </c>
      <c r="E19" s="1878">
        <v>101.0</v>
      </c>
      <c r="F19" s="1878" t="s">
        <v>202</v>
      </c>
      <c r="G19" s="1879">
        <v>45917.0</v>
      </c>
      <c r="H19" s="1879">
        <v>45919.0</v>
      </c>
      <c r="I19" s="1880">
        <v>46050.0</v>
      </c>
      <c r="J19" s="1881" t="s">
        <v>83</v>
      </c>
      <c r="K19" s="1882">
        <v>1.0E8</v>
      </c>
      <c r="L19" s="1883">
        <v>99.638139</v>
      </c>
      <c r="M19" s="1883">
        <v>99.443877</v>
      </c>
      <c r="N19" s="1884">
        <f t="shared" si="1"/>
        <v>0</v>
      </c>
      <c r="O19" s="1883">
        <v>99.638139</v>
      </c>
      <c r="P19" s="1885" t="s">
        <v>1392</v>
      </c>
      <c r="Q19" s="1886">
        <f t="shared" si="2"/>
        <v>99443877</v>
      </c>
      <c r="R19" s="1887">
        <f t="shared" si="3"/>
        <v>99638139</v>
      </c>
      <c r="S19" s="1887" t="str">
        <f t="shared" si="4"/>
        <v/>
      </c>
      <c r="T19" s="1888"/>
      <c r="U19" s="1878" t="s">
        <v>131</v>
      </c>
      <c r="V19" s="1878"/>
      <c r="W19" s="1883">
        <v>0.0</v>
      </c>
      <c r="X19" s="1878" t="s">
        <v>1375</v>
      </c>
      <c r="Y19" s="1883">
        <v>0.0</v>
      </c>
      <c r="Z19" s="1889" t="s">
        <v>79</v>
      </c>
      <c r="AA19" s="1878" t="s">
        <v>1013</v>
      </c>
      <c r="AB19" s="1878" t="s">
        <v>1014</v>
      </c>
      <c r="AC19" s="1872" t="s">
        <v>143</v>
      </c>
      <c r="AD19" s="1873">
        <v>45945.458333333336</v>
      </c>
      <c r="AE19" s="1879">
        <v>45945.0</v>
      </c>
      <c r="AF19" s="1529"/>
      <c r="AG19" s="1529"/>
    </row>
    <row r="20">
      <c r="A20" s="1859"/>
      <c r="B20" s="1860" t="s">
        <v>2327</v>
      </c>
      <c r="C20" s="1861" t="s">
        <v>1377</v>
      </c>
      <c r="D20" s="1862" t="s">
        <v>2328</v>
      </c>
      <c r="E20" s="1562">
        <v>101.0</v>
      </c>
      <c r="F20" s="1562" t="s">
        <v>202</v>
      </c>
      <c r="G20" s="1863">
        <v>45917.0</v>
      </c>
      <c r="H20" s="1863">
        <v>45919.0</v>
      </c>
      <c r="I20" s="1703">
        <v>45967.0</v>
      </c>
      <c r="J20" s="1865" t="s">
        <v>83</v>
      </c>
      <c r="K20" s="1866">
        <v>1.0E8</v>
      </c>
      <c r="L20" s="1712">
        <v>100.11088</v>
      </c>
      <c r="M20" s="1712">
        <v>100.257613</v>
      </c>
      <c r="N20" s="1874">
        <f t="shared" si="1"/>
        <v>1145095.89</v>
      </c>
      <c r="O20" s="1712">
        <v>101.178222</v>
      </c>
      <c r="P20" s="1677" t="s">
        <v>1392</v>
      </c>
      <c r="Q20" s="1868">
        <f t="shared" si="2"/>
        <v>100257613</v>
      </c>
      <c r="R20" s="1711">
        <f t="shared" si="3"/>
        <v>100110880</v>
      </c>
      <c r="S20" s="1711" t="str">
        <f t="shared" si="4"/>
        <v/>
      </c>
      <c r="T20" s="1869">
        <v>45783.0</v>
      </c>
      <c r="U20" s="1562" t="s">
        <v>131</v>
      </c>
      <c r="V20" s="1562"/>
      <c r="W20" s="1712">
        <v>0.0</v>
      </c>
      <c r="X20" s="1562" t="s">
        <v>76</v>
      </c>
      <c r="Y20" s="1870">
        <v>2.58</v>
      </c>
      <c r="Z20" s="1871" t="s">
        <v>79</v>
      </c>
      <c r="AA20" s="1562" t="s">
        <v>1013</v>
      </c>
      <c r="AB20" s="1562" t="s">
        <v>1014</v>
      </c>
      <c r="AC20" s="1872" t="s">
        <v>143</v>
      </c>
      <c r="AD20" s="1873">
        <v>45945.458333333336</v>
      </c>
      <c r="AE20" s="1863">
        <v>45945.0</v>
      </c>
      <c r="AF20" s="1529"/>
      <c r="AG20" s="1529"/>
    </row>
    <row r="21">
      <c r="A21" s="1859"/>
      <c r="B21" s="1860" t="s">
        <v>2329</v>
      </c>
      <c r="C21" s="1862" t="s">
        <v>1385</v>
      </c>
      <c r="D21" s="1862" t="s">
        <v>2330</v>
      </c>
      <c r="E21" s="1562">
        <v>102.0</v>
      </c>
      <c r="F21" s="1562" t="s">
        <v>202</v>
      </c>
      <c r="G21" s="1863">
        <v>45917.0</v>
      </c>
      <c r="H21" s="1863">
        <v>45919.0</v>
      </c>
      <c r="I21" s="1864">
        <v>46064.0</v>
      </c>
      <c r="J21" s="1865" t="s">
        <v>83</v>
      </c>
      <c r="K21" s="1866">
        <v>1.0E8</v>
      </c>
      <c r="L21" s="1712">
        <v>99.594508</v>
      </c>
      <c r="M21" s="1712">
        <v>99.396107</v>
      </c>
      <c r="N21" s="1874">
        <f t="shared" si="1"/>
        <v>0</v>
      </c>
      <c r="O21" s="1712">
        <v>99.594508</v>
      </c>
      <c r="P21" s="1677" t="s">
        <v>108</v>
      </c>
      <c r="Q21" s="1868">
        <f t="shared" si="2"/>
        <v>99396107</v>
      </c>
      <c r="R21" s="1711">
        <f t="shared" si="3"/>
        <v>99594508</v>
      </c>
      <c r="S21" s="1711">
        <f t="shared" si="4"/>
        <v>99594508</v>
      </c>
      <c r="T21" s="1888"/>
      <c r="U21" s="1562" t="s">
        <v>131</v>
      </c>
      <c r="V21" s="1562"/>
      <c r="W21" s="1712">
        <v>0.0</v>
      </c>
      <c r="X21" s="1562" t="s">
        <v>1387</v>
      </c>
      <c r="Y21" s="1712">
        <v>0.0</v>
      </c>
      <c r="Z21" s="1871" t="s">
        <v>79</v>
      </c>
      <c r="AA21" s="1562" t="s">
        <v>1013</v>
      </c>
      <c r="AB21" s="1562" t="s">
        <v>1014</v>
      </c>
      <c r="AC21" s="1872" t="s">
        <v>143</v>
      </c>
      <c r="AD21" s="1873">
        <v>45945.458333333336</v>
      </c>
      <c r="AE21" s="1863">
        <v>45945.0</v>
      </c>
      <c r="AF21" s="1529"/>
      <c r="AG21" s="1529"/>
    </row>
    <row r="22">
      <c r="A22" s="1859"/>
      <c r="B22" s="1860" t="s">
        <v>1010</v>
      </c>
      <c r="C22" s="1861" t="s">
        <v>1012</v>
      </c>
      <c r="D22" s="1862" t="s">
        <v>1011</v>
      </c>
      <c r="E22" s="1562">
        <v>102.0</v>
      </c>
      <c r="F22" s="1562" t="s">
        <v>202</v>
      </c>
      <c r="G22" s="1863">
        <v>45917.0</v>
      </c>
      <c r="H22" s="1863">
        <v>45919.0</v>
      </c>
      <c r="I22" s="1864">
        <v>46204.0</v>
      </c>
      <c r="J22" s="1865" t="s">
        <v>83</v>
      </c>
      <c r="K22" s="1866">
        <v>1.0E8</v>
      </c>
      <c r="L22" s="1712">
        <v>100.012063</v>
      </c>
      <c r="M22" s="1712">
        <v>100.028491</v>
      </c>
      <c r="N22" s="1874">
        <f t="shared" si="1"/>
        <v>64209.75342</v>
      </c>
      <c r="O22" s="1712">
        <v>100.024773</v>
      </c>
      <c r="P22" s="1677" t="s">
        <v>108</v>
      </c>
      <c r="Q22" s="1868">
        <f t="shared" si="2"/>
        <v>100028491</v>
      </c>
      <c r="R22" s="1711">
        <f t="shared" si="3"/>
        <v>100012063</v>
      </c>
      <c r="S22" s="1711">
        <f t="shared" si="4"/>
        <v>100024773</v>
      </c>
      <c r="T22" s="1869">
        <v>45931.0</v>
      </c>
      <c r="U22" s="1562" t="s">
        <v>1018</v>
      </c>
      <c r="V22" s="1562" t="s">
        <v>1019</v>
      </c>
      <c r="W22" s="1712">
        <v>0.05</v>
      </c>
      <c r="X22" s="1562" t="s">
        <v>269</v>
      </c>
      <c r="Y22" s="1712">
        <v>1.67404</v>
      </c>
      <c r="Z22" s="1871" t="s">
        <v>79</v>
      </c>
      <c r="AA22" s="1562" t="s">
        <v>1013</v>
      </c>
      <c r="AB22" s="1562" t="s">
        <v>1014</v>
      </c>
      <c r="AC22" s="1872" t="s">
        <v>143</v>
      </c>
      <c r="AD22" s="1873">
        <v>45945.458333333336</v>
      </c>
      <c r="AE22" s="1863">
        <v>45945.0</v>
      </c>
      <c r="AF22" s="1529"/>
      <c r="AG22" s="1529"/>
    </row>
    <row r="23">
      <c r="A23" s="1890"/>
      <c r="B23" s="1891"/>
      <c r="C23" s="1891"/>
      <c r="D23" s="1891"/>
      <c r="E23" s="1891"/>
      <c r="F23" s="1891"/>
      <c r="G23" s="1891"/>
      <c r="H23" s="1891"/>
      <c r="I23" s="1891"/>
      <c r="J23" s="1891"/>
      <c r="K23" s="1891"/>
      <c r="L23" s="1892"/>
      <c r="M23" s="1891"/>
      <c r="N23" s="1891"/>
      <c r="O23" s="1891"/>
      <c r="P23" s="1891"/>
      <c r="Q23" s="1891"/>
      <c r="R23" s="1891"/>
      <c r="S23" s="1891"/>
      <c r="T23" s="1891"/>
      <c r="U23" s="1891"/>
      <c r="V23" s="1891"/>
      <c r="W23" s="1891"/>
      <c r="X23" s="1891"/>
      <c r="Y23" s="1891"/>
      <c r="Z23" s="1891"/>
      <c r="AA23" s="1891"/>
      <c r="AB23" s="1891"/>
      <c r="AC23" s="1893"/>
      <c r="AD23" s="1891"/>
      <c r="AE23" s="1891"/>
      <c r="AF23" s="1841"/>
      <c r="AG23" s="1841"/>
      <c r="AH23" s="1841"/>
    </row>
    <row r="24">
      <c r="A24" s="1890"/>
      <c r="B24" s="1891"/>
      <c r="C24" s="1891"/>
      <c r="D24" s="1891"/>
      <c r="E24" s="1891"/>
      <c r="F24" s="1891"/>
      <c r="G24" s="1891"/>
      <c r="H24" s="1891"/>
      <c r="I24" s="1891"/>
      <c r="J24" s="1891"/>
      <c r="K24" s="1891"/>
      <c r="L24" s="1892"/>
      <c r="M24" s="1891"/>
      <c r="N24" s="1891"/>
      <c r="O24" s="1891"/>
      <c r="P24" s="1891"/>
      <c r="Q24" s="1891"/>
      <c r="R24" s="1891"/>
      <c r="S24" s="1891"/>
      <c r="T24" s="1891"/>
      <c r="U24" s="1891"/>
      <c r="V24" s="1891"/>
      <c r="W24" s="1891"/>
      <c r="X24" s="1891"/>
      <c r="Y24" s="1891"/>
      <c r="Z24" s="1891"/>
      <c r="AA24" s="1891"/>
      <c r="AB24" s="1891"/>
      <c r="AC24" s="1893"/>
      <c r="AD24" s="1891"/>
      <c r="AE24" s="1891"/>
      <c r="AF24" s="1841"/>
      <c r="AG24" s="1841"/>
      <c r="AH24" s="1841"/>
    </row>
    <row r="25">
      <c r="A25" s="1202" t="s">
        <v>2331</v>
      </c>
      <c r="B25" s="1891"/>
      <c r="C25" s="1891"/>
      <c r="D25" s="1891"/>
      <c r="E25" s="1891"/>
      <c r="F25" s="1891"/>
      <c r="G25" s="1891"/>
      <c r="H25" s="1891"/>
      <c r="I25" s="1891"/>
      <c r="J25" s="1891"/>
      <c r="K25" s="1891"/>
      <c r="L25" s="1892"/>
      <c r="M25" s="362"/>
      <c r="N25" s="1891"/>
      <c r="O25" s="1891"/>
      <c r="P25" s="1891"/>
      <c r="Q25" s="1891"/>
      <c r="R25" s="1891"/>
      <c r="S25" s="1891"/>
      <c r="T25" s="1891"/>
      <c r="U25" s="1891"/>
      <c r="V25" s="1891"/>
      <c r="W25" s="1891"/>
      <c r="X25" s="1891"/>
      <c r="Y25" s="1891"/>
      <c r="Z25" s="1891"/>
      <c r="AA25" s="1891"/>
      <c r="AB25" s="1891"/>
      <c r="AC25" s="1893"/>
      <c r="AD25" s="1891"/>
      <c r="AE25" s="1891"/>
      <c r="AF25" s="1841"/>
      <c r="AG25" s="1841"/>
      <c r="AH25" s="1841"/>
    </row>
    <row r="26">
      <c r="A26" s="1311" t="s">
        <v>2332</v>
      </c>
      <c r="B26" s="1891"/>
      <c r="C26" s="1891"/>
      <c r="D26" s="1891"/>
      <c r="E26" s="1891"/>
      <c r="F26" s="1891"/>
      <c r="G26" s="1891"/>
      <c r="H26" s="1891"/>
      <c r="I26" s="1891"/>
      <c r="J26" s="1891"/>
      <c r="K26" s="1891"/>
      <c r="L26" s="1892"/>
      <c r="M26" s="1891"/>
      <c r="N26" s="1891"/>
      <c r="O26" s="1891"/>
      <c r="P26" s="1891"/>
      <c r="Q26" s="1891"/>
      <c r="R26" s="1891"/>
      <c r="S26" s="1891"/>
      <c r="T26" s="1891"/>
      <c r="U26" s="1891"/>
      <c r="V26" s="1891"/>
      <c r="W26" s="1891"/>
      <c r="X26" s="1891"/>
      <c r="Y26" s="1891"/>
      <c r="Z26" s="1891"/>
      <c r="AA26" s="1891"/>
      <c r="AB26" s="1891"/>
      <c r="AC26" s="1893"/>
      <c r="AD26" s="1891"/>
      <c r="AE26" s="1891"/>
      <c r="AF26" s="1841"/>
      <c r="AG26" s="1841"/>
      <c r="AH26" s="1841"/>
    </row>
    <row r="27">
      <c r="A27" s="1311" t="s">
        <v>2333</v>
      </c>
      <c r="B27" s="1891"/>
      <c r="C27" s="1891"/>
      <c r="D27" s="1891"/>
      <c r="E27" s="1891"/>
      <c r="F27" s="1891"/>
      <c r="G27" s="1891"/>
      <c r="H27" s="1891"/>
      <c r="I27" s="1891"/>
      <c r="J27" s="1891"/>
      <c r="K27" s="1891"/>
      <c r="L27" s="1892"/>
      <c r="M27" s="1891"/>
      <c r="N27" s="1891"/>
      <c r="O27" s="1891"/>
      <c r="P27" s="1891"/>
      <c r="Q27" s="1891"/>
      <c r="R27" s="1891"/>
      <c r="S27" s="1891"/>
      <c r="T27" s="1891"/>
      <c r="U27" s="1891"/>
      <c r="V27" s="1891"/>
      <c r="W27" s="1891"/>
      <c r="X27" s="1891"/>
      <c r="Y27" s="1891"/>
      <c r="Z27" s="1891"/>
      <c r="AA27" s="1891"/>
      <c r="AB27" s="1891"/>
      <c r="AC27" s="1893"/>
      <c r="AD27" s="1891"/>
      <c r="AE27" s="1891"/>
      <c r="AF27" s="1841"/>
      <c r="AG27" s="1841"/>
      <c r="AH27" s="1841"/>
    </row>
    <row r="28">
      <c r="A28" s="1894" t="s">
        <v>2334</v>
      </c>
      <c r="B28" s="1891"/>
      <c r="C28" s="1891"/>
      <c r="D28" s="1891"/>
      <c r="E28" s="1891"/>
      <c r="F28" s="1891"/>
      <c r="G28" s="1891"/>
      <c r="H28" s="1891"/>
      <c r="I28" s="1891"/>
      <c r="J28" s="1891"/>
      <c r="K28" s="1891"/>
      <c r="L28" s="1892"/>
      <c r="M28" s="1891"/>
      <c r="N28" s="1891"/>
      <c r="O28" s="1891"/>
      <c r="P28" s="1891"/>
      <c r="Q28" s="1891"/>
      <c r="R28" s="1891"/>
      <c r="S28" s="1891"/>
      <c r="T28" s="1891"/>
      <c r="U28" s="1891"/>
      <c r="V28" s="1891"/>
      <c r="W28" s="1891"/>
      <c r="X28" s="1891"/>
      <c r="Y28" s="1891"/>
      <c r="Z28" s="1891"/>
      <c r="AA28" s="1891"/>
      <c r="AB28" s="1891"/>
      <c r="AC28" s="1893"/>
      <c r="AD28" s="1891"/>
      <c r="AE28" s="1891"/>
      <c r="AF28" s="1841"/>
      <c r="AG28" s="1841"/>
      <c r="AH28" s="1841"/>
    </row>
    <row r="29">
      <c r="A29" s="1311" t="s">
        <v>2335</v>
      </c>
      <c r="B29" s="1891"/>
      <c r="C29" s="1891"/>
      <c r="D29" s="1891"/>
      <c r="E29" s="1891"/>
      <c r="F29" s="1891"/>
      <c r="G29" s="1891"/>
      <c r="H29" s="1891"/>
      <c r="I29" s="1891"/>
      <c r="J29" s="1891"/>
      <c r="K29" s="1891"/>
      <c r="L29" s="1892"/>
      <c r="M29" s="1891"/>
      <c r="N29" s="1891"/>
      <c r="O29" s="1891"/>
      <c r="P29" s="1891"/>
      <c r="Q29" s="1891"/>
      <c r="R29" s="1891"/>
      <c r="S29" s="1891"/>
      <c r="T29" s="1891"/>
      <c r="U29" s="1891"/>
      <c r="V29" s="1891"/>
      <c r="W29" s="1891"/>
      <c r="X29" s="1891"/>
      <c r="Y29" s="1891"/>
      <c r="Z29" s="1891"/>
      <c r="AA29" s="1891"/>
      <c r="AB29" s="1891"/>
      <c r="AC29" s="1893"/>
      <c r="AD29" s="1891"/>
      <c r="AE29" s="1891"/>
      <c r="AF29" s="1841"/>
      <c r="AG29" s="1841"/>
      <c r="AH29" s="1841"/>
    </row>
    <row r="30">
      <c r="A30" s="1311" t="s">
        <v>2336</v>
      </c>
      <c r="B30" s="1891"/>
      <c r="C30" s="1891"/>
      <c r="D30" s="1891"/>
      <c r="E30" s="1891"/>
      <c r="F30" s="1891"/>
      <c r="G30" s="1891"/>
      <c r="H30" s="1891"/>
      <c r="I30" s="1891"/>
      <c r="J30" s="1891"/>
      <c r="K30" s="1891"/>
      <c r="L30" s="1892"/>
      <c r="M30" s="1891"/>
      <c r="N30" s="1891"/>
      <c r="O30" s="1891"/>
      <c r="P30" s="1891"/>
      <c r="Q30" s="1891"/>
      <c r="R30" s="1891"/>
      <c r="S30" s="1891"/>
      <c r="T30" s="1891"/>
      <c r="U30" s="1891"/>
      <c r="V30" s="1891"/>
      <c r="W30" s="1891"/>
      <c r="X30" s="1891"/>
      <c r="Y30" s="1891"/>
      <c r="Z30" s="1891"/>
      <c r="AA30" s="1891"/>
      <c r="AB30" s="1891"/>
      <c r="AC30" s="1893"/>
      <c r="AD30" s="1891"/>
      <c r="AE30" s="1891"/>
      <c r="AF30" s="1841"/>
      <c r="AG30" s="1841"/>
      <c r="AH30" s="1841"/>
    </row>
    <row r="31">
      <c r="A31" s="1311" t="s">
        <v>2337</v>
      </c>
      <c r="B31" s="1891"/>
      <c r="C31" s="1891"/>
      <c r="D31" s="1891"/>
      <c r="E31" s="1891"/>
      <c r="F31" s="1891"/>
      <c r="G31" s="1891"/>
      <c r="H31" s="1891"/>
      <c r="I31" s="1891"/>
      <c r="J31" s="1891"/>
      <c r="K31" s="1891"/>
      <c r="L31" s="1892"/>
      <c r="M31" s="1891"/>
      <c r="N31" s="1891"/>
      <c r="O31" s="1891"/>
      <c r="P31" s="1891"/>
      <c r="Q31" s="1891"/>
      <c r="R31" s="1891"/>
      <c r="S31" s="1891"/>
      <c r="T31" s="1891"/>
      <c r="U31" s="1891"/>
      <c r="V31" s="1891"/>
      <c r="W31" s="1891"/>
      <c r="X31" s="1891"/>
      <c r="Y31" s="1891"/>
      <c r="Z31" s="1891"/>
      <c r="AA31" s="1891"/>
      <c r="AB31" s="1891"/>
      <c r="AC31" s="1893"/>
      <c r="AD31" s="1891"/>
      <c r="AE31" s="1891"/>
      <c r="AF31" s="1841"/>
      <c r="AG31" s="1841"/>
      <c r="AH31" s="1841"/>
    </row>
    <row r="32">
      <c r="A32" s="1895"/>
      <c r="B32" s="1896"/>
      <c r="C32" s="1897"/>
      <c r="D32" s="1897"/>
      <c r="E32" s="1897"/>
      <c r="F32" s="1897"/>
      <c r="G32" s="1897"/>
      <c r="H32" s="1897"/>
      <c r="I32" s="1897"/>
      <c r="J32" s="1897"/>
      <c r="K32" s="1897"/>
      <c r="L32" s="1897"/>
      <c r="M32" s="1897"/>
      <c r="N32" s="1897"/>
      <c r="O32" s="1897"/>
      <c r="P32" s="1897"/>
      <c r="Q32" s="1897"/>
      <c r="R32" s="1897"/>
      <c r="S32" s="1897"/>
      <c r="T32" s="1897"/>
      <c r="U32" s="1897"/>
      <c r="V32" s="1897"/>
      <c r="W32" s="1897"/>
      <c r="X32" s="1897"/>
      <c r="Y32" s="1897"/>
      <c r="Z32" s="1897"/>
      <c r="AA32" s="1897"/>
      <c r="AB32" s="1897"/>
      <c r="AC32" s="1898"/>
      <c r="AD32" s="1897"/>
      <c r="AE32" s="1897"/>
      <c r="AF32" s="1841"/>
      <c r="AG32" s="1841"/>
      <c r="AH32" s="1841"/>
    </row>
    <row r="33">
      <c r="A33" s="1899">
        <v>45946.0</v>
      </c>
      <c r="B33" s="1900" t="s">
        <v>2029</v>
      </c>
      <c r="C33" s="1901"/>
      <c r="D33" s="1901"/>
      <c r="E33" s="1901"/>
      <c r="F33" s="1901"/>
      <c r="G33" s="1901"/>
      <c r="H33" s="1901"/>
      <c r="I33" s="1901"/>
      <c r="J33" s="1901"/>
      <c r="K33" s="1901"/>
      <c r="L33" s="1901"/>
      <c r="M33" s="1901"/>
      <c r="N33" s="1901"/>
      <c r="O33" s="1901"/>
      <c r="P33" s="1901"/>
      <c r="Q33" s="1901"/>
      <c r="R33" s="1901"/>
      <c r="S33" s="1901"/>
      <c r="T33" s="1897"/>
      <c r="U33" s="1901"/>
      <c r="V33" s="1901"/>
      <c r="W33" s="1901"/>
      <c r="X33" s="1901"/>
      <c r="Y33" s="1901"/>
      <c r="Z33" s="1901"/>
      <c r="AA33" s="1901"/>
      <c r="AB33" s="1901"/>
      <c r="AC33" s="1902"/>
      <c r="AD33" s="1901"/>
      <c r="AE33" s="1901"/>
      <c r="AF33" s="1841"/>
      <c r="AG33" s="1841"/>
      <c r="AH33" s="1841"/>
    </row>
    <row r="34">
      <c r="A34" s="1903" t="s">
        <v>424</v>
      </c>
      <c r="B34" s="1904"/>
      <c r="C34" s="1904"/>
      <c r="D34" s="1904"/>
      <c r="E34" s="1904"/>
      <c r="F34" s="1904"/>
      <c r="G34" s="1904"/>
      <c r="H34" s="1904"/>
      <c r="I34" s="1904"/>
      <c r="J34" s="1904"/>
      <c r="K34" s="1904"/>
      <c r="L34" s="362"/>
      <c r="M34" s="1311"/>
      <c r="N34" s="362"/>
      <c r="O34" s="362"/>
      <c r="P34" s="362"/>
      <c r="Q34" s="362"/>
      <c r="R34" s="362"/>
      <c r="S34" s="362"/>
      <c r="T34" s="1891"/>
      <c r="U34" s="362"/>
      <c r="V34" s="362"/>
      <c r="W34" s="362"/>
      <c r="X34" s="362"/>
      <c r="Y34" s="362"/>
      <c r="Z34" s="362"/>
      <c r="AA34" s="362"/>
      <c r="AB34" s="362"/>
      <c r="AC34" s="1905"/>
      <c r="AD34" s="362"/>
      <c r="AE34" s="362"/>
      <c r="AF34" s="1841"/>
      <c r="AG34" s="1841"/>
      <c r="AH34" s="1841"/>
    </row>
    <row r="35">
      <c r="A35" s="1846" t="s">
        <v>3</v>
      </c>
      <c r="B35" s="1847" t="s">
        <v>732</v>
      </c>
      <c r="C35" s="1847" t="s">
        <v>514</v>
      </c>
      <c r="D35" s="1847" t="s">
        <v>556</v>
      </c>
      <c r="E35" s="1847" t="s">
        <v>7</v>
      </c>
      <c r="F35" s="1847" t="s">
        <v>668</v>
      </c>
      <c r="G35" s="1848" t="s">
        <v>583</v>
      </c>
      <c r="H35" s="1848" t="s">
        <v>728</v>
      </c>
      <c r="I35" s="1848" t="s">
        <v>525</v>
      </c>
      <c r="J35" s="1848" t="s">
        <v>534</v>
      </c>
      <c r="K35" s="1847" t="s">
        <v>675</v>
      </c>
      <c r="L35" s="1847" t="s">
        <v>425</v>
      </c>
      <c r="M35" s="1849" t="s">
        <v>423</v>
      </c>
      <c r="N35" s="1847" t="s">
        <v>426</v>
      </c>
      <c r="O35" s="1847" t="s">
        <v>427</v>
      </c>
      <c r="P35" s="1847" t="s">
        <v>749</v>
      </c>
      <c r="Q35" s="1847" t="s">
        <v>751</v>
      </c>
      <c r="R35" s="1848" t="s">
        <v>753</v>
      </c>
      <c r="S35" s="1847" t="s">
        <v>432</v>
      </c>
      <c r="T35" s="1906" t="s">
        <v>755</v>
      </c>
      <c r="U35" s="1848" t="s">
        <v>551</v>
      </c>
      <c r="V35" s="1848" t="s">
        <v>530</v>
      </c>
      <c r="W35" s="1848" t="s">
        <v>528</v>
      </c>
      <c r="X35" s="1847" t="s">
        <v>532</v>
      </c>
      <c r="Y35" s="1847" t="s">
        <v>526</v>
      </c>
      <c r="Z35" s="1847" t="s">
        <v>533</v>
      </c>
      <c r="AA35" s="1848" t="s">
        <v>538</v>
      </c>
      <c r="AB35" s="1848" t="s">
        <v>542</v>
      </c>
      <c r="AC35" s="1907" t="s">
        <v>548</v>
      </c>
      <c r="AD35" s="1847" t="s">
        <v>761</v>
      </c>
      <c r="AE35" s="1851" t="s">
        <v>763</v>
      </c>
      <c r="AF35" s="1908"/>
      <c r="AG35" s="1908"/>
      <c r="AH35" s="1908"/>
    </row>
    <row r="36">
      <c r="A36" s="1846" t="s">
        <v>4</v>
      </c>
      <c r="B36" s="1852" t="s">
        <v>453</v>
      </c>
      <c r="C36" s="1853" t="s">
        <v>28</v>
      </c>
      <c r="D36" s="1852" t="s">
        <v>453</v>
      </c>
      <c r="E36" s="1852" t="s">
        <v>453</v>
      </c>
      <c r="F36" s="1854" t="s">
        <v>28</v>
      </c>
      <c r="G36" s="1855" t="s">
        <v>35</v>
      </c>
      <c r="H36" s="1853" t="s">
        <v>35</v>
      </c>
      <c r="I36" s="1853" t="s">
        <v>35</v>
      </c>
      <c r="J36" s="1853" t="s">
        <v>81</v>
      </c>
      <c r="K36" s="1854" t="s">
        <v>126</v>
      </c>
      <c r="L36" s="1854" t="s">
        <v>179</v>
      </c>
      <c r="M36" s="1856" t="s">
        <v>179</v>
      </c>
      <c r="N36" s="1854" t="s">
        <v>126</v>
      </c>
      <c r="O36" s="1854" t="s">
        <v>126</v>
      </c>
      <c r="P36" s="1854" t="s">
        <v>28</v>
      </c>
      <c r="Q36" s="1854" t="s">
        <v>126</v>
      </c>
      <c r="R36" s="1853" t="s">
        <v>126</v>
      </c>
      <c r="S36" s="1854" t="s">
        <v>126</v>
      </c>
      <c r="T36" s="1909" t="s">
        <v>35</v>
      </c>
      <c r="U36" s="1853" t="s">
        <v>28</v>
      </c>
      <c r="V36" s="1853" t="s">
        <v>59</v>
      </c>
      <c r="W36" s="1853" t="s">
        <v>71</v>
      </c>
      <c r="X36" s="1854" t="s">
        <v>59</v>
      </c>
      <c r="Y36" s="1854" t="s">
        <v>71</v>
      </c>
      <c r="Z36" s="1854" t="s">
        <v>59</v>
      </c>
      <c r="AA36" s="1853" t="s">
        <v>539</v>
      </c>
      <c r="AB36" s="1853" t="s">
        <v>539</v>
      </c>
      <c r="AC36" s="1910" t="s">
        <v>59</v>
      </c>
      <c r="AD36" s="1854" t="s">
        <v>110</v>
      </c>
      <c r="AE36" s="1858" t="s">
        <v>35</v>
      </c>
      <c r="AF36" s="1841"/>
      <c r="AG36" s="1841"/>
      <c r="AH36" s="1841"/>
    </row>
    <row r="37">
      <c r="A37" s="1859"/>
      <c r="B37" s="1860" t="s">
        <v>1005</v>
      </c>
      <c r="C37" s="1861" t="s">
        <v>1007</v>
      </c>
      <c r="D37" s="1862" t="s">
        <v>1006</v>
      </c>
      <c r="E37" s="1562">
        <v>102.0</v>
      </c>
      <c r="F37" s="1562" t="s">
        <v>202</v>
      </c>
      <c r="G37" s="1863">
        <v>45854.0</v>
      </c>
      <c r="H37" s="1863">
        <v>45856.0</v>
      </c>
      <c r="I37" s="1864">
        <v>46311.0</v>
      </c>
      <c r="J37" s="1865" t="s">
        <v>83</v>
      </c>
      <c r="K37" s="1911">
        <v>1.0E8</v>
      </c>
      <c r="L37" s="1712">
        <v>100.269678</v>
      </c>
      <c r="M37" s="1712">
        <v>100.264871</v>
      </c>
      <c r="N37" s="1867">
        <f t="shared" ref="N37:N42" si="5">(K37*(Y37/100))*(DAYS(AE37,T37)/365)</f>
        <v>0</v>
      </c>
      <c r="O37" s="1712">
        <v>100.274308</v>
      </c>
      <c r="P37" s="1677" t="s">
        <v>108</v>
      </c>
      <c r="Q37" s="1868">
        <f t="shared" ref="Q37:Q42" si="6">(M37/100)*K37</f>
        <v>100264871</v>
      </c>
      <c r="R37" s="1868">
        <f t="shared" ref="R37:R42" si="7">(L37/100)*K37</f>
        <v>100269678</v>
      </c>
      <c r="S37" s="1868">
        <f t="shared" ref="S37:S42" si="8">if(P37="AMC","",(O37/100)*K37)</f>
        <v>100274308</v>
      </c>
      <c r="T37" s="1869">
        <v>45946.0</v>
      </c>
      <c r="U37" s="1562" t="s">
        <v>131</v>
      </c>
      <c r="V37" s="1562"/>
      <c r="W37" s="1712">
        <v>0.0</v>
      </c>
      <c r="X37" s="1562" t="s">
        <v>76</v>
      </c>
      <c r="Y37" s="1870">
        <v>1.69</v>
      </c>
      <c r="Z37" s="1871" t="s">
        <v>79</v>
      </c>
      <c r="AA37" s="1562" t="s">
        <v>1013</v>
      </c>
      <c r="AB37" s="1562" t="s">
        <v>1014</v>
      </c>
      <c r="AC37" s="1872" t="s">
        <v>143</v>
      </c>
      <c r="AD37" s="1873">
        <v>45946.458333333336</v>
      </c>
      <c r="AE37" s="1863">
        <v>45946.0</v>
      </c>
      <c r="AF37" s="1841"/>
      <c r="AG37" s="1841"/>
      <c r="AH37" s="1841"/>
    </row>
    <row r="38">
      <c r="A38" s="1859"/>
      <c r="B38" s="1860" t="s">
        <v>2323</v>
      </c>
      <c r="C38" s="1862" t="s">
        <v>1370</v>
      </c>
      <c r="D38" s="1862" t="s">
        <v>2324</v>
      </c>
      <c r="E38" s="1562">
        <v>101.0</v>
      </c>
      <c r="F38" s="1562" t="s">
        <v>202</v>
      </c>
      <c r="G38" s="1863">
        <v>45917.0</v>
      </c>
      <c r="H38" s="1863">
        <v>45919.0</v>
      </c>
      <c r="I38" s="1864">
        <v>58974.0</v>
      </c>
      <c r="J38" s="1865" t="s">
        <v>83</v>
      </c>
      <c r="K38" s="1911">
        <v>1.0E8</v>
      </c>
      <c r="L38" s="1712">
        <v>162.964514</v>
      </c>
      <c r="M38" s="1712">
        <v>170.803637</v>
      </c>
      <c r="N38" s="1874">
        <f t="shared" si="5"/>
        <v>1607808.219</v>
      </c>
      <c r="O38" s="1712">
        <v>164.58561</v>
      </c>
      <c r="P38" s="1677" t="s">
        <v>1392</v>
      </c>
      <c r="Q38" s="1868">
        <f t="shared" si="6"/>
        <v>170803637</v>
      </c>
      <c r="R38" s="1868">
        <f t="shared" si="7"/>
        <v>162964514</v>
      </c>
      <c r="S38" s="1868" t="str">
        <f t="shared" si="8"/>
        <v/>
      </c>
      <c r="T38" s="1869">
        <v>45825.0</v>
      </c>
      <c r="U38" s="1562" t="s">
        <v>131</v>
      </c>
      <c r="V38" s="1562"/>
      <c r="W38" s="1712">
        <v>0.0</v>
      </c>
      <c r="X38" s="1562" t="s">
        <v>76</v>
      </c>
      <c r="Y38" s="1870">
        <v>4.85</v>
      </c>
      <c r="Z38" s="1871" t="s">
        <v>79</v>
      </c>
      <c r="AA38" s="1562" t="s">
        <v>1013</v>
      </c>
      <c r="AB38" s="1562" t="s">
        <v>1014</v>
      </c>
      <c r="AC38" s="1872" t="s">
        <v>143</v>
      </c>
      <c r="AD38" s="1873">
        <v>45946.458333333336</v>
      </c>
      <c r="AE38" s="1863">
        <v>45946.0</v>
      </c>
      <c r="AF38" s="1841"/>
      <c r="AG38" s="1841"/>
      <c r="AH38" s="1841"/>
    </row>
    <row r="39">
      <c r="A39" s="1875"/>
      <c r="B39" s="1876" t="s">
        <v>2325</v>
      </c>
      <c r="C39" s="1877" t="s">
        <v>1372</v>
      </c>
      <c r="D39" s="1877" t="s">
        <v>2326</v>
      </c>
      <c r="E39" s="1878">
        <v>101.0</v>
      </c>
      <c r="F39" s="1878" t="s">
        <v>202</v>
      </c>
      <c r="G39" s="1879">
        <v>45917.0</v>
      </c>
      <c r="H39" s="1879">
        <v>45919.0</v>
      </c>
      <c r="I39" s="1880">
        <v>46050.0</v>
      </c>
      <c r="J39" s="1881" t="s">
        <v>83</v>
      </c>
      <c r="K39" s="1912">
        <v>1.0E8</v>
      </c>
      <c r="L39" s="1883">
        <v>99.655506</v>
      </c>
      <c r="M39" s="1883">
        <v>99.443877</v>
      </c>
      <c r="N39" s="1884">
        <f t="shared" si="5"/>
        <v>0</v>
      </c>
      <c r="O39" s="1883">
        <v>99.655506</v>
      </c>
      <c r="P39" s="1885" t="s">
        <v>1392</v>
      </c>
      <c r="Q39" s="1886">
        <f t="shared" si="6"/>
        <v>99443877</v>
      </c>
      <c r="R39" s="1886">
        <f t="shared" si="7"/>
        <v>99655506</v>
      </c>
      <c r="S39" s="1886" t="str">
        <f t="shared" si="8"/>
        <v/>
      </c>
      <c r="T39" s="1888"/>
      <c r="U39" s="1878" t="s">
        <v>131</v>
      </c>
      <c r="V39" s="1878"/>
      <c r="W39" s="1883">
        <v>0.0</v>
      </c>
      <c r="X39" s="1878" t="s">
        <v>1375</v>
      </c>
      <c r="Y39" s="1883">
        <v>0.0</v>
      </c>
      <c r="Z39" s="1889" t="s">
        <v>79</v>
      </c>
      <c r="AA39" s="1878" t="s">
        <v>1013</v>
      </c>
      <c r="AB39" s="1878" t="s">
        <v>1014</v>
      </c>
      <c r="AC39" s="1872" t="s">
        <v>143</v>
      </c>
      <c r="AD39" s="1873">
        <v>45946.458333333336</v>
      </c>
      <c r="AE39" s="1863">
        <v>45946.0</v>
      </c>
      <c r="AF39" s="1841"/>
      <c r="AG39" s="1841"/>
      <c r="AH39" s="1841"/>
    </row>
    <row r="40">
      <c r="A40" s="1859"/>
      <c r="B40" s="1860" t="s">
        <v>2327</v>
      </c>
      <c r="C40" s="1861" t="s">
        <v>1377</v>
      </c>
      <c r="D40" s="1862" t="s">
        <v>2328</v>
      </c>
      <c r="E40" s="1562">
        <v>101.0</v>
      </c>
      <c r="F40" s="1562" t="s">
        <v>202</v>
      </c>
      <c r="G40" s="1863">
        <v>45917.0</v>
      </c>
      <c r="H40" s="1863">
        <v>45919.0</v>
      </c>
      <c r="I40" s="1703">
        <v>45967.0</v>
      </c>
      <c r="J40" s="1865" t="s">
        <v>83</v>
      </c>
      <c r="K40" s="1911">
        <v>1.0E8</v>
      </c>
      <c r="L40" s="1712">
        <v>100.059425</v>
      </c>
      <c r="M40" s="1712">
        <v>100.257613</v>
      </c>
      <c r="N40" s="1874">
        <f t="shared" si="5"/>
        <v>1152164.384</v>
      </c>
      <c r="O40" s="1712">
        <v>101.218658</v>
      </c>
      <c r="P40" s="1677" t="s">
        <v>1392</v>
      </c>
      <c r="Q40" s="1868">
        <f t="shared" si="6"/>
        <v>100257613</v>
      </c>
      <c r="R40" s="1868">
        <f t="shared" si="7"/>
        <v>100059425</v>
      </c>
      <c r="S40" s="1868" t="str">
        <f t="shared" si="8"/>
        <v/>
      </c>
      <c r="T40" s="1869">
        <v>45783.0</v>
      </c>
      <c r="U40" s="1562" t="s">
        <v>131</v>
      </c>
      <c r="V40" s="1562"/>
      <c r="W40" s="1712">
        <v>0.0</v>
      </c>
      <c r="X40" s="1562" t="s">
        <v>76</v>
      </c>
      <c r="Y40" s="1870">
        <v>2.58</v>
      </c>
      <c r="Z40" s="1871" t="s">
        <v>79</v>
      </c>
      <c r="AA40" s="1562" t="s">
        <v>1013</v>
      </c>
      <c r="AB40" s="1562" t="s">
        <v>1014</v>
      </c>
      <c r="AC40" s="1872" t="s">
        <v>143</v>
      </c>
      <c r="AD40" s="1873">
        <v>45946.458333333336</v>
      </c>
      <c r="AE40" s="1863">
        <v>45946.0</v>
      </c>
      <c r="AF40" s="1841"/>
      <c r="AG40" s="1841"/>
      <c r="AH40" s="1841"/>
    </row>
    <row r="41">
      <c r="A41" s="1859"/>
      <c r="B41" s="1860" t="s">
        <v>2329</v>
      </c>
      <c r="C41" s="1862" t="s">
        <v>1385</v>
      </c>
      <c r="D41" s="1862" t="s">
        <v>2330</v>
      </c>
      <c r="E41" s="1562">
        <v>102.0</v>
      </c>
      <c r="F41" s="1562" t="s">
        <v>202</v>
      </c>
      <c r="G41" s="1863">
        <v>45917.0</v>
      </c>
      <c r="H41" s="1863">
        <v>45919.0</v>
      </c>
      <c r="I41" s="1864">
        <v>46064.0</v>
      </c>
      <c r="J41" s="1865" t="s">
        <v>83</v>
      </c>
      <c r="K41" s="1911">
        <v>1.0E8</v>
      </c>
      <c r="L41" s="1712">
        <v>99.616816</v>
      </c>
      <c r="M41" s="1712">
        <v>99.396107</v>
      </c>
      <c r="N41" s="1874">
        <f t="shared" si="5"/>
        <v>0</v>
      </c>
      <c r="O41" s="1712">
        <v>99.616816</v>
      </c>
      <c r="P41" s="1677" t="s">
        <v>108</v>
      </c>
      <c r="Q41" s="1868">
        <f t="shared" si="6"/>
        <v>99396107</v>
      </c>
      <c r="R41" s="1868">
        <f t="shared" si="7"/>
        <v>99616816</v>
      </c>
      <c r="S41" s="1868">
        <f t="shared" si="8"/>
        <v>99616816</v>
      </c>
      <c r="T41" s="1888"/>
      <c r="U41" s="1562" t="s">
        <v>131</v>
      </c>
      <c r="V41" s="1562"/>
      <c r="W41" s="1712">
        <v>0.0</v>
      </c>
      <c r="X41" s="1562" t="s">
        <v>1387</v>
      </c>
      <c r="Y41" s="1712">
        <v>0.0</v>
      </c>
      <c r="Z41" s="1871" t="s">
        <v>79</v>
      </c>
      <c r="AA41" s="1562" t="s">
        <v>1013</v>
      </c>
      <c r="AB41" s="1562" t="s">
        <v>1014</v>
      </c>
      <c r="AC41" s="1872" t="s">
        <v>143</v>
      </c>
      <c r="AD41" s="1873">
        <v>45946.458333333336</v>
      </c>
      <c r="AE41" s="1863">
        <v>45946.0</v>
      </c>
      <c r="AF41" s="1841"/>
      <c r="AG41" s="1841"/>
      <c r="AH41" s="1841"/>
    </row>
    <row r="42">
      <c r="A42" s="1859"/>
      <c r="B42" s="1860" t="s">
        <v>1010</v>
      </c>
      <c r="C42" s="1861" t="s">
        <v>1012</v>
      </c>
      <c r="D42" s="1862" t="s">
        <v>1011</v>
      </c>
      <c r="E42" s="1562">
        <v>102.0</v>
      </c>
      <c r="F42" s="1562" t="s">
        <v>202</v>
      </c>
      <c r="G42" s="1863">
        <v>45917.0</v>
      </c>
      <c r="H42" s="1863">
        <v>45919.0</v>
      </c>
      <c r="I42" s="1864">
        <v>46204.0</v>
      </c>
      <c r="J42" s="1865" t="s">
        <v>83</v>
      </c>
      <c r="K42" s="1911">
        <v>1.0E8</v>
      </c>
      <c r="L42" s="1712">
        <v>100.004466</v>
      </c>
      <c r="M42" s="1712">
        <v>100.028491</v>
      </c>
      <c r="N42" s="1874">
        <f t="shared" si="5"/>
        <v>68796.16438</v>
      </c>
      <c r="O42" s="1712">
        <v>100.072221</v>
      </c>
      <c r="P42" s="1677" t="s">
        <v>108</v>
      </c>
      <c r="Q42" s="1868">
        <f t="shared" si="6"/>
        <v>100028491</v>
      </c>
      <c r="R42" s="1868">
        <f t="shared" si="7"/>
        <v>100004466</v>
      </c>
      <c r="S42" s="1868">
        <f t="shared" si="8"/>
        <v>100072221</v>
      </c>
      <c r="T42" s="1869">
        <v>45931.0</v>
      </c>
      <c r="U42" s="1562" t="s">
        <v>1018</v>
      </c>
      <c r="V42" s="1562" t="s">
        <v>1019</v>
      </c>
      <c r="W42" s="1712">
        <v>0.05</v>
      </c>
      <c r="X42" s="1562" t="s">
        <v>269</v>
      </c>
      <c r="Y42" s="1712">
        <v>1.67404</v>
      </c>
      <c r="Z42" s="1871" t="s">
        <v>79</v>
      </c>
      <c r="AA42" s="1562" t="s">
        <v>1013</v>
      </c>
      <c r="AB42" s="1562" t="s">
        <v>1014</v>
      </c>
      <c r="AC42" s="1872" t="s">
        <v>143</v>
      </c>
      <c r="AD42" s="1873">
        <v>45946.458333333336</v>
      </c>
      <c r="AE42" s="1863">
        <v>45946.0</v>
      </c>
      <c r="AF42" s="1841"/>
      <c r="AG42" s="1841"/>
      <c r="AH42" s="1841"/>
    </row>
    <row r="43">
      <c r="A43" s="1859"/>
      <c r="B43" s="1860" t="s">
        <v>2338</v>
      </c>
      <c r="C43" s="1861" t="s">
        <v>1007</v>
      </c>
      <c r="D43" s="1862" t="s">
        <v>1006</v>
      </c>
      <c r="E43" s="1562">
        <v>102.0</v>
      </c>
      <c r="F43" s="1562" t="s">
        <v>1016</v>
      </c>
      <c r="G43" s="1913">
        <v>45946.0</v>
      </c>
      <c r="H43" s="1913">
        <v>45946.0</v>
      </c>
      <c r="I43" s="1913">
        <v>45946.0</v>
      </c>
      <c r="J43" s="1865" t="str">
        <f t="shared" ref="J43:K43" si="9">J37</f>
        <v>THB</v>
      </c>
      <c r="K43" s="1911">
        <f t="shared" si="9"/>
        <v>100000000</v>
      </c>
      <c r="L43" s="1712"/>
      <c r="M43" s="1712"/>
      <c r="N43" s="1867">
        <f>N17</f>
        <v>842684.9315</v>
      </c>
      <c r="O43" s="1712"/>
      <c r="P43" s="1677" t="str">
        <f>P37</f>
        <v>FVOCI</v>
      </c>
      <c r="Q43" s="1868">
        <v>0.0</v>
      </c>
      <c r="R43" s="1868">
        <v>0.0</v>
      </c>
      <c r="S43" s="1868">
        <v>0.0</v>
      </c>
      <c r="T43" s="1869">
        <f t="shared" ref="T43:AE43" si="10">T37</f>
        <v>45946</v>
      </c>
      <c r="U43" s="1562" t="str">
        <f t="shared" si="10"/>
        <v>Fixed</v>
      </c>
      <c r="V43" s="1562" t="str">
        <f t="shared" si="10"/>
        <v/>
      </c>
      <c r="W43" s="1712">
        <f t="shared" si="10"/>
        <v>0</v>
      </c>
      <c r="X43" s="1562" t="str">
        <f t="shared" si="10"/>
        <v>Semi-Annual</v>
      </c>
      <c r="Y43" s="1712">
        <f t="shared" si="10"/>
        <v>1.69</v>
      </c>
      <c r="Z43" s="1871" t="str">
        <f t="shared" si="10"/>
        <v>Actual/365</v>
      </c>
      <c r="AA43" s="1562" t="str">
        <f t="shared" si="10"/>
        <v>AAA</v>
      </c>
      <c r="AB43" s="1562" t="str">
        <f t="shared" si="10"/>
        <v>AAA(tha)</v>
      </c>
      <c r="AC43" s="1872" t="str">
        <f t="shared" si="10"/>
        <v>Active</v>
      </c>
      <c r="AD43" s="1873">
        <f t="shared" si="10"/>
        <v>45946.45833</v>
      </c>
      <c r="AE43" s="1863">
        <f t="shared" si="10"/>
        <v>45946</v>
      </c>
      <c r="AF43" s="1841"/>
      <c r="AG43" s="1841"/>
      <c r="AH43" s="1841"/>
    </row>
    <row r="44">
      <c r="A44" s="1890"/>
      <c r="B44" s="1891"/>
      <c r="C44" s="1891"/>
      <c r="D44" s="1891"/>
      <c r="E44" s="1891"/>
      <c r="F44" s="1891"/>
      <c r="G44" s="1891"/>
      <c r="H44" s="1891"/>
      <c r="I44" s="1891"/>
      <c r="J44" s="1891"/>
      <c r="K44" s="1891"/>
      <c r="L44" s="1892"/>
      <c r="M44" s="1891"/>
      <c r="N44" s="1891"/>
      <c r="O44" s="1891"/>
      <c r="P44" s="1891"/>
      <c r="Q44" s="1891"/>
      <c r="R44" s="1891"/>
      <c r="S44" s="1891"/>
      <c r="T44" s="1891"/>
      <c r="U44" s="1891"/>
      <c r="V44" s="1891"/>
      <c r="W44" s="1891"/>
      <c r="X44" s="1891"/>
      <c r="Y44" s="1891"/>
      <c r="Z44" s="1891"/>
      <c r="AA44" s="1891"/>
      <c r="AB44" s="1891"/>
      <c r="AC44" s="1891"/>
      <c r="AD44" s="1891"/>
      <c r="AE44" s="1891"/>
      <c r="AF44" s="1841"/>
      <c r="AG44" s="1841"/>
      <c r="AH44" s="1841"/>
    </row>
    <row r="45">
      <c r="A45" s="1890"/>
      <c r="B45" s="1891"/>
      <c r="C45" s="1891"/>
      <c r="D45" s="1891"/>
      <c r="E45" s="1891"/>
      <c r="F45" s="1891"/>
      <c r="G45" s="1891"/>
      <c r="H45" s="1891"/>
      <c r="I45" s="1891"/>
      <c r="J45" s="1891"/>
      <c r="K45" s="1891"/>
      <c r="L45" s="1892"/>
      <c r="M45" s="1891"/>
      <c r="N45" s="1891"/>
      <c r="O45" s="1891"/>
      <c r="P45" s="1891"/>
      <c r="Q45" s="1891"/>
      <c r="R45" s="1891"/>
      <c r="S45" s="1891"/>
      <c r="T45" s="1891"/>
      <c r="U45" s="1891"/>
      <c r="V45" s="1891"/>
      <c r="W45" s="1891"/>
      <c r="X45" s="1891"/>
      <c r="Y45" s="1891"/>
      <c r="Z45" s="1891"/>
      <c r="AA45" s="1891"/>
      <c r="AB45" s="1891"/>
      <c r="AC45" s="1891"/>
      <c r="AD45" s="1891"/>
      <c r="AE45" s="1891"/>
      <c r="AF45" s="1841"/>
      <c r="AG45" s="1841"/>
      <c r="AH45" s="1841"/>
    </row>
    <row r="46">
      <c r="A46" s="1914" t="s">
        <v>430</v>
      </c>
      <c r="B46" s="1901"/>
      <c r="C46" s="1901"/>
      <c r="D46" s="1901"/>
      <c r="E46" s="1901"/>
      <c r="F46" s="1901"/>
      <c r="G46" s="1901"/>
      <c r="H46" s="1901"/>
      <c r="I46" s="1901"/>
      <c r="J46" s="1901"/>
      <c r="K46" s="1901"/>
      <c r="L46" s="1901"/>
      <c r="M46" s="1901"/>
      <c r="N46" s="1915"/>
      <c r="O46" s="1915"/>
      <c r="P46" s="1901"/>
      <c r="Q46" s="1901"/>
      <c r="R46" s="1901"/>
      <c r="S46" s="1901"/>
      <c r="T46" s="1901"/>
      <c r="U46" s="1901"/>
      <c r="V46" s="1901"/>
      <c r="W46" s="1901"/>
      <c r="X46" s="1901"/>
      <c r="Y46" s="1901"/>
      <c r="Z46" s="1901"/>
      <c r="AA46" s="1901"/>
      <c r="AB46" s="1901"/>
      <c r="AC46" s="1901"/>
      <c r="AD46" s="1901"/>
      <c r="AE46" s="1901"/>
    </row>
    <row r="47">
      <c r="A47" s="1916" t="s">
        <v>3</v>
      </c>
      <c r="B47" s="1917" t="s">
        <v>765</v>
      </c>
      <c r="C47" s="1917" t="s">
        <v>514</v>
      </c>
      <c r="D47" s="1917" t="s">
        <v>556</v>
      </c>
      <c r="E47" s="1917" t="s">
        <v>769</v>
      </c>
      <c r="F47" s="1917" t="s">
        <v>525</v>
      </c>
      <c r="G47" s="1918" t="s">
        <v>534</v>
      </c>
      <c r="H47" s="1917" t="s">
        <v>675</v>
      </c>
      <c r="I47" s="1917" t="s">
        <v>773</v>
      </c>
      <c r="J47" s="1917" t="s">
        <v>775</v>
      </c>
      <c r="K47" s="1917" t="s">
        <v>777</v>
      </c>
      <c r="L47" s="1917" t="s">
        <v>779</v>
      </c>
      <c r="M47" s="1918" t="s">
        <v>431</v>
      </c>
      <c r="N47" s="1917" t="s">
        <v>751</v>
      </c>
      <c r="O47" s="1917" t="s">
        <v>763</v>
      </c>
      <c r="P47" s="1917" t="s">
        <v>425</v>
      </c>
      <c r="Q47" s="1917" t="s">
        <v>426</v>
      </c>
      <c r="R47" s="1917" t="s">
        <v>427</v>
      </c>
      <c r="S47" s="1917" t="s">
        <v>432</v>
      </c>
      <c r="T47" s="1917" t="s">
        <v>787</v>
      </c>
      <c r="U47" s="1917" t="s">
        <v>789</v>
      </c>
      <c r="V47" s="1917" t="s">
        <v>548</v>
      </c>
      <c r="W47" s="1917" t="s">
        <v>761</v>
      </c>
      <c r="X47" s="1919"/>
      <c r="Y47" s="1919"/>
      <c r="Z47" s="1919"/>
      <c r="AA47" s="1919"/>
      <c r="AB47" s="1919"/>
      <c r="AC47" s="1919"/>
      <c r="AD47" s="1919"/>
      <c r="AE47" s="1919"/>
      <c r="AF47" s="65"/>
      <c r="AG47" s="65"/>
      <c r="AH47" s="65"/>
    </row>
    <row r="48">
      <c r="A48" s="1916" t="s">
        <v>4</v>
      </c>
      <c r="B48" s="1920" t="s">
        <v>453</v>
      </c>
      <c r="C48" s="1921" t="s">
        <v>28</v>
      </c>
      <c r="D48" s="1920" t="s">
        <v>453</v>
      </c>
      <c r="E48" s="1921" t="s">
        <v>35</v>
      </c>
      <c r="F48" s="1921" t="s">
        <v>35</v>
      </c>
      <c r="G48" s="1922" t="s">
        <v>81</v>
      </c>
      <c r="H48" s="1921" t="s">
        <v>126</v>
      </c>
      <c r="I48" s="1921" t="s">
        <v>126</v>
      </c>
      <c r="J48" s="1921" t="s">
        <v>126</v>
      </c>
      <c r="K48" s="1921" t="s">
        <v>126</v>
      </c>
      <c r="L48" s="1921" t="s">
        <v>126</v>
      </c>
      <c r="M48" s="1921" t="s">
        <v>781</v>
      </c>
      <c r="N48" s="1921" t="s">
        <v>126</v>
      </c>
      <c r="O48" s="1921" t="s">
        <v>35</v>
      </c>
      <c r="P48" s="1921" t="s">
        <v>781</v>
      </c>
      <c r="Q48" s="1921" t="s">
        <v>126</v>
      </c>
      <c r="R48" s="1921" t="s">
        <v>126</v>
      </c>
      <c r="S48" s="1921" t="s">
        <v>126</v>
      </c>
      <c r="T48" s="1921" t="s">
        <v>126</v>
      </c>
      <c r="U48" s="1921" t="s">
        <v>126</v>
      </c>
      <c r="V48" s="1921" t="s">
        <v>59</v>
      </c>
      <c r="W48" s="1921" t="s">
        <v>110</v>
      </c>
      <c r="X48" s="362"/>
      <c r="Y48" s="362"/>
      <c r="Z48" s="362"/>
      <c r="AA48" s="362"/>
      <c r="AB48" s="362"/>
      <c r="AC48" s="362"/>
      <c r="AD48" s="362"/>
      <c r="AE48" s="362"/>
    </row>
    <row r="49">
      <c r="A49" s="1923"/>
      <c r="B49" s="1924" t="s">
        <v>999</v>
      </c>
      <c r="C49" s="1925" t="s">
        <v>1007</v>
      </c>
      <c r="D49" s="1925" t="s">
        <v>1006</v>
      </c>
      <c r="E49" s="1926">
        <v>43754.0</v>
      </c>
      <c r="F49" s="1926">
        <v>46311.0</v>
      </c>
      <c r="G49" s="1927" t="s">
        <v>83</v>
      </c>
      <c r="H49" s="1911">
        <f t="shared" ref="H49:H54" si="12">K37</f>
        <v>100000000</v>
      </c>
      <c r="I49" s="1868">
        <f t="shared" ref="I49:I54" si="13">H49</f>
        <v>100000000</v>
      </c>
      <c r="J49" s="1868">
        <v>0.0</v>
      </c>
      <c r="K49" s="1868">
        <v>0.0</v>
      </c>
      <c r="L49" s="1928">
        <v>0.0</v>
      </c>
      <c r="M49" s="1870">
        <f t="shared" ref="M49:M54" si="14">M37</f>
        <v>100.264871</v>
      </c>
      <c r="N49" s="1868">
        <f t="shared" ref="N49:N54" si="15">(M49%*H49)</f>
        <v>100264871</v>
      </c>
      <c r="O49" s="1929">
        <v>45961.0</v>
      </c>
      <c r="P49" s="1870">
        <f t="shared" ref="P49:P54" si="16">L37</f>
        <v>100.269678</v>
      </c>
      <c r="Q49" s="1930">
        <f t="shared" ref="Q49:R49" si="11">N37</f>
        <v>0</v>
      </c>
      <c r="R49" s="1868">
        <f t="shared" si="11"/>
        <v>100.274308</v>
      </c>
      <c r="S49" s="1868">
        <f t="shared" ref="S49:S54" si="18">(R49%*H49)</f>
        <v>100274308</v>
      </c>
      <c r="T49" s="1711">
        <v>0.0</v>
      </c>
      <c r="U49" s="1868">
        <f>S49-N49</f>
        <v>9437</v>
      </c>
      <c r="V49" s="1711" t="s">
        <v>143</v>
      </c>
      <c r="W49" s="1931">
        <v>45946.458333333336</v>
      </c>
      <c r="X49" s="1932"/>
      <c r="Y49" s="1932"/>
      <c r="Z49" s="1932"/>
      <c r="AA49" s="1932"/>
      <c r="AB49" s="1932"/>
      <c r="AC49" s="1932"/>
      <c r="AD49" s="1932"/>
      <c r="AE49" s="1932"/>
      <c r="AF49" s="1529"/>
      <c r="AG49" s="1529"/>
      <c r="AH49" s="1529"/>
    </row>
    <row r="50">
      <c r="A50" s="1706"/>
      <c r="B50" s="1924" t="s">
        <v>1000</v>
      </c>
      <c r="C50" s="1925" t="s">
        <v>1370</v>
      </c>
      <c r="D50" s="1925" t="s">
        <v>2324</v>
      </c>
      <c r="E50" s="1926">
        <v>40606.0</v>
      </c>
      <c r="F50" s="1926">
        <v>58974.0</v>
      </c>
      <c r="G50" s="1927" t="s">
        <v>83</v>
      </c>
      <c r="H50" s="1911">
        <f t="shared" si="12"/>
        <v>100000000</v>
      </c>
      <c r="I50" s="1868">
        <f t="shared" si="13"/>
        <v>100000000</v>
      </c>
      <c r="J50" s="1868">
        <v>0.0</v>
      </c>
      <c r="K50" s="1868">
        <v>0.0</v>
      </c>
      <c r="L50" s="1928">
        <v>0.0</v>
      </c>
      <c r="M50" s="1870">
        <f t="shared" si="14"/>
        <v>170.803637</v>
      </c>
      <c r="N50" s="1868">
        <f t="shared" si="15"/>
        <v>170803637</v>
      </c>
      <c r="O50" s="1929">
        <v>45961.0</v>
      </c>
      <c r="P50" s="1870">
        <f t="shared" si="16"/>
        <v>162.964514</v>
      </c>
      <c r="Q50" s="1868">
        <f t="shared" ref="Q50:R50" si="17">N38</f>
        <v>1607808.219</v>
      </c>
      <c r="R50" s="1868">
        <f t="shared" si="17"/>
        <v>164.58561</v>
      </c>
      <c r="S50" s="1868">
        <f t="shared" si="18"/>
        <v>164585610</v>
      </c>
      <c r="T50" s="1868">
        <v>0.0</v>
      </c>
      <c r="U50" s="1933">
        <v>0.0</v>
      </c>
      <c r="V50" s="1934" t="s">
        <v>143</v>
      </c>
      <c r="W50" s="1931">
        <v>45946.458333333336</v>
      </c>
      <c r="X50" s="1932"/>
      <c r="Y50" s="1932"/>
      <c r="Z50" s="1932"/>
      <c r="AA50" s="1932"/>
      <c r="AB50" s="1932"/>
      <c r="AC50" s="1932"/>
      <c r="AD50" s="1932"/>
      <c r="AE50" s="1932"/>
      <c r="AF50" s="1529"/>
      <c r="AG50" s="1529"/>
      <c r="AH50" s="1529"/>
    </row>
    <row r="51">
      <c r="A51" s="1706"/>
      <c r="B51" s="1924" t="s">
        <v>984</v>
      </c>
      <c r="C51" s="1925" t="s">
        <v>1372</v>
      </c>
      <c r="D51" s="1925" t="s">
        <v>2326</v>
      </c>
      <c r="E51" s="1926">
        <v>45868.0</v>
      </c>
      <c r="F51" s="1926">
        <v>46050.0</v>
      </c>
      <c r="G51" s="1927" t="s">
        <v>83</v>
      </c>
      <c r="H51" s="1911">
        <f t="shared" si="12"/>
        <v>100000000</v>
      </c>
      <c r="I51" s="1868">
        <f t="shared" si="13"/>
        <v>100000000</v>
      </c>
      <c r="J51" s="1868">
        <v>0.0</v>
      </c>
      <c r="K51" s="1868">
        <v>0.0</v>
      </c>
      <c r="L51" s="1928">
        <v>0.0</v>
      </c>
      <c r="M51" s="1870">
        <f t="shared" si="14"/>
        <v>99.443877</v>
      </c>
      <c r="N51" s="1868">
        <f t="shared" si="15"/>
        <v>99443877</v>
      </c>
      <c r="O51" s="1929">
        <v>45961.0</v>
      </c>
      <c r="P51" s="1870">
        <f t="shared" si="16"/>
        <v>99.655506</v>
      </c>
      <c r="Q51" s="1868">
        <f t="shared" ref="Q51:R51" si="19">N39</f>
        <v>0</v>
      </c>
      <c r="R51" s="1868">
        <f t="shared" si="19"/>
        <v>99.655506</v>
      </c>
      <c r="S51" s="1868">
        <f t="shared" si="18"/>
        <v>99655506</v>
      </c>
      <c r="T51" s="1934">
        <v>0.0</v>
      </c>
      <c r="U51" s="1933">
        <v>0.0</v>
      </c>
      <c r="V51" s="1934" t="s">
        <v>143</v>
      </c>
      <c r="W51" s="1931">
        <v>45946.458333333336</v>
      </c>
      <c r="X51" s="1932"/>
      <c r="Y51" s="1932"/>
      <c r="Z51" s="1932"/>
      <c r="AA51" s="1932"/>
      <c r="AB51" s="1932"/>
      <c r="AC51" s="1932"/>
      <c r="AD51" s="1932"/>
      <c r="AE51" s="1932"/>
      <c r="AF51" s="1529"/>
      <c r="AG51" s="1529"/>
      <c r="AH51" s="1529"/>
    </row>
    <row r="52">
      <c r="A52" s="1923"/>
      <c r="B52" s="1924" t="s">
        <v>2339</v>
      </c>
      <c r="C52" s="1925" t="s">
        <v>1377</v>
      </c>
      <c r="D52" s="1925" t="s">
        <v>2328</v>
      </c>
      <c r="E52" s="1926">
        <v>45236.0</v>
      </c>
      <c r="F52" s="1926">
        <v>46332.0</v>
      </c>
      <c r="G52" s="1927" t="s">
        <v>83</v>
      </c>
      <c r="H52" s="1911">
        <f t="shared" si="12"/>
        <v>100000000</v>
      </c>
      <c r="I52" s="1868">
        <f t="shared" si="13"/>
        <v>100000000</v>
      </c>
      <c r="J52" s="1933">
        <v>0.0</v>
      </c>
      <c r="K52" s="1868">
        <v>0.0</v>
      </c>
      <c r="L52" s="1928">
        <v>0.0</v>
      </c>
      <c r="M52" s="1870">
        <f t="shared" si="14"/>
        <v>100.257613</v>
      </c>
      <c r="N52" s="1868">
        <f t="shared" si="15"/>
        <v>100257613</v>
      </c>
      <c r="O52" s="1929">
        <v>45961.0</v>
      </c>
      <c r="P52" s="1870">
        <f t="shared" si="16"/>
        <v>100.059425</v>
      </c>
      <c r="Q52" s="1868">
        <f t="shared" ref="Q52:R52" si="20">N40</f>
        <v>1152164.384</v>
      </c>
      <c r="R52" s="1868">
        <f t="shared" si="20"/>
        <v>101.218658</v>
      </c>
      <c r="S52" s="1868">
        <f t="shared" si="18"/>
        <v>101218658</v>
      </c>
      <c r="T52" s="1934">
        <v>0.0</v>
      </c>
      <c r="U52" s="1933">
        <v>0.0</v>
      </c>
      <c r="V52" s="1934" t="s">
        <v>143</v>
      </c>
      <c r="W52" s="1931">
        <v>45946.458333333336</v>
      </c>
      <c r="X52" s="1932"/>
      <c r="Y52" s="1932"/>
      <c r="Z52" s="1932"/>
      <c r="AA52" s="1932"/>
      <c r="AB52" s="1932"/>
      <c r="AC52" s="1932"/>
      <c r="AD52" s="1932"/>
      <c r="AE52" s="1932"/>
      <c r="AF52" s="1529"/>
      <c r="AG52" s="1529"/>
      <c r="AH52" s="1529"/>
    </row>
    <row r="53">
      <c r="A53" s="1706"/>
      <c r="B53" s="1924" t="s">
        <v>2340</v>
      </c>
      <c r="C53" s="1925" t="s">
        <v>1385</v>
      </c>
      <c r="D53" s="1925" t="s">
        <v>2330</v>
      </c>
      <c r="E53" s="1926">
        <v>45882.0</v>
      </c>
      <c r="F53" s="1926">
        <v>46064.0</v>
      </c>
      <c r="G53" s="1927" t="s">
        <v>83</v>
      </c>
      <c r="H53" s="1911">
        <f t="shared" si="12"/>
        <v>100000000</v>
      </c>
      <c r="I53" s="1868">
        <f t="shared" si="13"/>
        <v>100000000</v>
      </c>
      <c r="J53" s="1868">
        <v>0.0</v>
      </c>
      <c r="K53" s="1868">
        <v>0.0</v>
      </c>
      <c r="L53" s="1928">
        <v>0.0</v>
      </c>
      <c r="M53" s="1870">
        <f t="shared" si="14"/>
        <v>99.396107</v>
      </c>
      <c r="N53" s="1868">
        <f t="shared" si="15"/>
        <v>99396107</v>
      </c>
      <c r="O53" s="1929">
        <v>45961.0</v>
      </c>
      <c r="P53" s="1870">
        <f t="shared" si="16"/>
        <v>99.616816</v>
      </c>
      <c r="Q53" s="1868">
        <f t="shared" ref="Q53:R53" si="21">N41</f>
        <v>0</v>
      </c>
      <c r="R53" s="1868">
        <f t="shared" si="21"/>
        <v>99.616816</v>
      </c>
      <c r="S53" s="1868">
        <f t="shared" si="18"/>
        <v>99616816</v>
      </c>
      <c r="T53" s="1934">
        <v>0.0</v>
      </c>
      <c r="U53" s="1868">
        <f t="shared" ref="U53:U54" si="23">S53-N53</f>
        <v>220709</v>
      </c>
      <c r="V53" s="1934" t="s">
        <v>143</v>
      </c>
      <c r="W53" s="1931">
        <v>45946.458333333336</v>
      </c>
      <c r="X53" s="1932"/>
      <c r="Y53" s="1932"/>
      <c r="Z53" s="1932"/>
      <c r="AA53" s="1932"/>
      <c r="AB53" s="1932"/>
      <c r="AC53" s="1932"/>
      <c r="AD53" s="1932"/>
      <c r="AE53" s="1932"/>
      <c r="AF53" s="1529"/>
      <c r="AG53" s="1529"/>
      <c r="AH53" s="1529"/>
    </row>
    <row r="54">
      <c r="A54" s="1923"/>
      <c r="B54" s="1924" t="s">
        <v>2341</v>
      </c>
      <c r="C54" s="1925" t="s">
        <v>1012</v>
      </c>
      <c r="D54" s="1925" t="s">
        <v>1011</v>
      </c>
      <c r="E54" s="1926">
        <v>45474.0</v>
      </c>
      <c r="F54" s="1926">
        <v>46204.0</v>
      </c>
      <c r="G54" s="1927" t="s">
        <v>83</v>
      </c>
      <c r="H54" s="1911">
        <f t="shared" si="12"/>
        <v>100000000</v>
      </c>
      <c r="I54" s="1868">
        <f t="shared" si="13"/>
        <v>100000000</v>
      </c>
      <c r="J54" s="1868">
        <v>0.0</v>
      </c>
      <c r="K54" s="1868">
        <v>0.0</v>
      </c>
      <c r="L54" s="1928">
        <v>0.0</v>
      </c>
      <c r="M54" s="1870">
        <f t="shared" si="14"/>
        <v>100.028491</v>
      </c>
      <c r="N54" s="1868">
        <f t="shared" si="15"/>
        <v>100028491</v>
      </c>
      <c r="O54" s="1929">
        <v>45961.0</v>
      </c>
      <c r="P54" s="1870">
        <f t="shared" si="16"/>
        <v>100.004466</v>
      </c>
      <c r="Q54" s="1868">
        <f t="shared" ref="Q54:R54" si="22">N42</f>
        <v>68796.16438</v>
      </c>
      <c r="R54" s="1868">
        <f t="shared" si="22"/>
        <v>100.072221</v>
      </c>
      <c r="S54" s="1868">
        <f t="shared" si="18"/>
        <v>100072221</v>
      </c>
      <c r="T54" s="1934">
        <v>0.0</v>
      </c>
      <c r="U54" s="1868">
        <f t="shared" si="23"/>
        <v>43730</v>
      </c>
      <c r="V54" s="1934" t="s">
        <v>143</v>
      </c>
      <c r="W54" s="1931">
        <v>45946.458333333336</v>
      </c>
      <c r="X54" s="1932"/>
      <c r="Y54" s="1932"/>
      <c r="Z54" s="1932"/>
      <c r="AA54" s="1932"/>
      <c r="AB54" s="1932"/>
      <c r="AC54" s="1932"/>
      <c r="AD54" s="1932"/>
      <c r="AE54" s="1932"/>
      <c r="AF54" s="1529"/>
      <c r="AG54" s="1529"/>
      <c r="AH54" s="1529"/>
    </row>
    <row r="55">
      <c r="A55" s="1890"/>
      <c r="B55" s="1891"/>
      <c r="C55" s="1891"/>
      <c r="D55" s="1891"/>
      <c r="E55" s="1891"/>
      <c r="F55" s="1891"/>
      <c r="G55" s="1891"/>
      <c r="H55" s="1891"/>
      <c r="I55" s="1891"/>
      <c r="J55" s="1891"/>
      <c r="K55" s="1891"/>
      <c r="L55" s="1892"/>
      <c r="M55" s="1891"/>
      <c r="N55" s="1891"/>
      <c r="O55" s="1891"/>
      <c r="P55" s="1891"/>
      <c r="Q55" s="1891"/>
      <c r="R55" s="1891"/>
      <c r="S55" s="1891"/>
      <c r="T55" s="1891"/>
      <c r="U55" s="1891"/>
      <c r="V55" s="1891"/>
      <c r="W55" s="1891"/>
      <c r="X55" s="1891"/>
      <c r="Y55" s="1891"/>
      <c r="Z55" s="1891"/>
      <c r="AA55" s="1891"/>
      <c r="AB55" s="1891"/>
      <c r="AC55" s="1891"/>
      <c r="AD55" s="1891"/>
      <c r="AE55" s="1891"/>
      <c r="AF55" s="1841"/>
      <c r="AG55" s="1841"/>
      <c r="AH55" s="1841"/>
    </row>
    <row r="56">
      <c r="A56" s="1903" t="s">
        <v>428</v>
      </c>
      <c r="B56" s="1891"/>
      <c r="C56" s="1891"/>
      <c r="D56" s="1891"/>
      <c r="E56" s="1891"/>
      <c r="F56" s="1891"/>
      <c r="G56" s="1891"/>
      <c r="H56" s="1891"/>
      <c r="I56" s="1891"/>
      <c r="J56" s="1891"/>
      <c r="K56" s="1891"/>
      <c r="L56" s="1892"/>
      <c r="M56" s="1891"/>
      <c r="N56" s="1891"/>
      <c r="O56" s="1891"/>
      <c r="P56" s="1891"/>
      <c r="Q56" s="1891"/>
      <c r="R56" s="1891"/>
      <c r="S56" s="1891"/>
      <c r="T56" s="1891"/>
      <c r="U56" s="1891"/>
      <c r="V56" s="1891"/>
      <c r="W56" s="1891"/>
      <c r="X56" s="1891"/>
      <c r="Y56" s="1891"/>
      <c r="Z56" s="1891"/>
      <c r="AA56" s="1891"/>
      <c r="AB56" s="1891"/>
      <c r="AC56" s="1891"/>
      <c r="AD56" s="1891"/>
      <c r="AE56" s="1891"/>
      <c r="AF56" s="1841"/>
      <c r="AG56" s="1841"/>
      <c r="AH56" s="1841"/>
    </row>
    <row r="57">
      <c r="A57" s="1916" t="s">
        <v>3</v>
      </c>
      <c r="B57" s="1935" t="str">
        <f t="array" ref="B57:L57">TRANSPOSE('All Table_V4_Clean'!A286:A296)</f>
        <v>realization_id</v>
      </c>
      <c r="C57" s="1935" t="s">
        <v>765</v>
      </c>
      <c r="D57" s="1935" t="s">
        <v>732</v>
      </c>
      <c r="E57" s="1935" t="s">
        <v>824</v>
      </c>
      <c r="F57" s="1935" t="s">
        <v>826</v>
      </c>
      <c r="G57" s="1935" t="s">
        <v>429</v>
      </c>
      <c r="H57" s="1935" t="s">
        <v>805</v>
      </c>
      <c r="I57" s="1935" t="s">
        <v>831</v>
      </c>
      <c r="J57" s="1935" t="s">
        <v>446</v>
      </c>
      <c r="K57" s="1935" t="s">
        <v>835</v>
      </c>
      <c r="L57" s="1936" t="s">
        <v>597</v>
      </c>
      <c r="M57" s="1937"/>
      <c r="N57" s="1937"/>
      <c r="O57" s="1937"/>
      <c r="P57" s="1937"/>
      <c r="Q57" s="1937"/>
      <c r="R57" s="1937"/>
      <c r="S57" s="1937"/>
      <c r="T57" s="1937"/>
      <c r="U57" s="1937"/>
      <c r="V57" s="1937"/>
      <c r="W57" s="1937"/>
      <c r="X57" s="1937"/>
      <c r="Y57" s="1937"/>
      <c r="Z57" s="1937"/>
      <c r="AA57" s="1937"/>
      <c r="AB57" s="1937"/>
      <c r="AC57" s="1937"/>
      <c r="AD57" s="1937"/>
      <c r="AE57" s="1937"/>
      <c r="AF57" s="1908"/>
      <c r="AG57" s="1908"/>
      <c r="AH57" s="1908"/>
    </row>
    <row r="58">
      <c r="A58" s="1916" t="s">
        <v>4</v>
      </c>
      <c r="B58" s="1938" t="str">
        <f t="array" ref="B58:L58">TRANSPOSE('All Table_V4_Clean'!B286:B296)</f>
        <v>VARCHAR(40)</v>
      </c>
      <c r="C58" s="1938" t="s">
        <v>453</v>
      </c>
      <c r="D58" s="1938" t="s">
        <v>453</v>
      </c>
      <c r="E58" s="1938" t="s">
        <v>35</v>
      </c>
      <c r="F58" s="1938" t="s">
        <v>126</v>
      </c>
      <c r="G58" s="1938" t="s">
        <v>781</v>
      </c>
      <c r="H58" s="1938" t="s">
        <v>781</v>
      </c>
      <c r="I58" s="1938" t="s">
        <v>126</v>
      </c>
      <c r="J58" s="1938" t="s">
        <v>126</v>
      </c>
      <c r="K58" s="1938" t="s">
        <v>539</v>
      </c>
      <c r="L58" s="1939" t="s">
        <v>110</v>
      </c>
      <c r="M58" s="1891"/>
      <c r="N58" s="1891"/>
      <c r="O58" s="1891"/>
      <c r="P58" s="1891"/>
      <c r="Q58" s="1891"/>
      <c r="R58" s="1891"/>
      <c r="S58" s="1891"/>
      <c r="T58" s="1891"/>
      <c r="U58" s="1891"/>
      <c r="V58" s="1891"/>
      <c r="W58" s="1891"/>
      <c r="X58" s="1891"/>
      <c r="Y58" s="1891"/>
      <c r="Z58" s="1891"/>
      <c r="AA58" s="1891"/>
      <c r="AB58" s="1891"/>
      <c r="AC58" s="1891"/>
      <c r="AD58" s="1891"/>
      <c r="AE58" s="1891"/>
      <c r="AF58" s="1841"/>
      <c r="AG58" s="1841"/>
      <c r="AH58" s="1841"/>
    </row>
    <row r="59">
      <c r="A59" s="1890"/>
      <c r="B59" s="1940" t="s">
        <v>2342</v>
      </c>
      <c r="C59" s="1940" t="s">
        <v>999</v>
      </c>
      <c r="D59" s="1940" t="s">
        <v>2338</v>
      </c>
      <c r="E59" s="1076">
        <v>45946.0</v>
      </c>
      <c r="F59" s="1077">
        <v>0.0</v>
      </c>
      <c r="G59" s="1941">
        <v>0.0</v>
      </c>
      <c r="H59" s="1941">
        <v>100.26</v>
      </c>
      <c r="I59" s="1077">
        <v>0.0</v>
      </c>
      <c r="J59" s="1942">
        <f>N43</f>
        <v>842684.9315</v>
      </c>
      <c r="K59" s="1077" t="s">
        <v>804</v>
      </c>
      <c r="L59" s="1943">
        <v>45946.708333333336</v>
      </c>
      <c r="M59" s="1891"/>
      <c r="N59" s="1891"/>
      <c r="O59" s="1891"/>
      <c r="P59" s="1891"/>
      <c r="Q59" s="1891"/>
      <c r="R59" s="1891"/>
      <c r="S59" s="1891"/>
      <c r="T59" s="1891"/>
      <c r="U59" s="1891"/>
      <c r="V59" s="1891"/>
      <c r="W59" s="1891"/>
      <c r="X59" s="1891"/>
      <c r="Y59" s="1891"/>
      <c r="Z59" s="1891"/>
      <c r="AA59" s="1891"/>
      <c r="AB59" s="1891"/>
      <c r="AC59" s="1891"/>
      <c r="AD59" s="1891"/>
      <c r="AE59" s="1891"/>
      <c r="AF59" s="1841"/>
      <c r="AG59" s="1841"/>
      <c r="AH59" s="1841"/>
    </row>
    <row r="60">
      <c r="A60" s="1944"/>
      <c r="B60" s="1841"/>
      <c r="C60" s="1841"/>
      <c r="D60" s="1841"/>
      <c r="E60" s="1841"/>
      <c r="F60" s="1841"/>
      <c r="G60" s="1841"/>
      <c r="H60" s="1841"/>
      <c r="I60" s="1841"/>
      <c r="J60" s="1841"/>
      <c r="K60" s="1841"/>
      <c r="L60" s="1842"/>
      <c r="M60" s="1841"/>
      <c r="N60" s="1841"/>
      <c r="O60" s="1841"/>
      <c r="P60" s="1841"/>
      <c r="Q60" s="1841"/>
      <c r="R60" s="1841"/>
      <c r="S60" s="1841"/>
      <c r="T60" s="1841"/>
      <c r="U60" s="1841"/>
      <c r="V60" s="1841"/>
      <c r="W60" s="1841"/>
      <c r="X60" s="1841"/>
      <c r="Y60" s="1841"/>
      <c r="Z60" s="1841"/>
      <c r="AA60" s="1841"/>
      <c r="AB60" s="1841"/>
      <c r="AC60" s="1841"/>
      <c r="AD60" s="1841"/>
      <c r="AE60" s="1841"/>
      <c r="AF60" s="1841"/>
      <c r="AG60" s="1841"/>
      <c r="AH60" s="1841"/>
    </row>
    <row r="61">
      <c r="A61" s="1944"/>
      <c r="B61" s="1841"/>
      <c r="C61" s="1841"/>
      <c r="D61" s="1841"/>
      <c r="E61" s="1841"/>
      <c r="F61" s="1841"/>
      <c r="G61" s="1841"/>
      <c r="H61" s="1841"/>
      <c r="I61" s="1841"/>
      <c r="J61" s="1841"/>
      <c r="K61" s="1841"/>
      <c r="L61" s="1842"/>
      <c r="M61" s="1841"/>
      <c r="N61" s="1841"/>
      <c r="O61" s="1841"/>
      <c r="P61" s="1841"/>
      <c r="Q61" s="1841"/>
      <c r="R61" s="1841"/>
      <c r="S61" s="1841"/>
      <c r="T61" s="1841"/>
      <c r="U61" s="1841"/>
      <c r="V61" s="1841"/>
      <c r="W61" s="1841"/>
      <c r="X61" s="1841"/>
      <c r="Y61" s="1841"/>
      <c r="Z61" s="1841"/>
      <c r="AA61" s="1841"/>
      <c r="AB61" s="1841"/>
      <c r="AC61" s="1841"/>
      <c r="AD61" s="1841"/>
      <c r="AE61" s="1841"/>
      <c r="AF61" s="1841"/>
      <c r="AG61" s="1841"/>
      <c r="AH61" s="1841"/>
    </row>
    <row r="62">
      <c r="A62" s="1202" t="s">
        <v>1506</v>
      </c>
      <c r="L62" s="1945"/>
      <c r="M62" s="1841"/>
      <c r="N62" s="1841"/>
      <c r="O62" s="1841"/>
      <c r="P62" s="1841"/>
    </row>
    <row r="63">
      <c r="A63" s="22" t="s">
        <v>1507</v>
      </c>
      <c r="L63" s="1945"/>
    </row>
    <row r="64">
      <c r="A64" s="22" t="s">
        <v>2343</v>
      </c>
      <c r="L64" s="1945"/>
    </row>
    <row r="65">
      <c r="A65" s="22" t="s">
        <v>1509</v>
      </c>
      <c r="L65" s="1945"/>
    </row>
    <row r="66">
      <c r="A66" s="22" t="s">
        <v>1510</v>
      </c>
      <c r="L66" s="1945"/>
    </row>
    <row r="67">
      <c r="A67" s="22" t="s">
        <v>1511</v>
      </c>
      <c r="L67" s="1945"/>
    </row>
    <row r="68">
      <c r="A68" s="22" t="s">
        <v>1512</v>
      </c>
      <c r="N68" s="935"/>
      <c r="O68" s="935"/>
    </row>
    <row r="69">
      <c r="A69" s="22" t="s">
        <v>1513</v>
      </c>
    </row>
    <row r="70">
      <c r="A70" s="22" t="s">
        <v>1514</v>
      </c>
    </row>
    <row r="71">
      <c r="A71" s="22" t="s">
        <v>1515</v>
      </c>
      <c r="B71" s="1226"/>
      <c r="C71" s="1227"/>
      <c r="D71" s="1227"/>
      <c r="E71" s="1227"/>
      <c r="F71" s="1227"/>
      <c r="G71" s="1227"/>
      <c r="H71" s="1227"/>
      <c r="I71" s="1227"/>
      <c r="J71" s="1227"/>
      <c r="K71" s="1227"/>
      <c r="L71" s="1227"/>
      <c r="M71" s="1227"/>
      <c r="N71" s="1227"/>
      <c r="O71" s="1227"/>
      <c r="P71" s="1227"/>
      <c r="Q71" s="1227"/>
      <c r="R71" s="1227"/>
      <c r="S71" s="1227"/>
      <c r="T71" s="1227"/>
      <c r="U71" s="1227"/>
      <c r="V71" s="1227"/>
      <c r="W71" s="1227"/>
      <c r="X71" s="1227"/>
      <c r="Y71" s="1227"/>
      <c r="Z71" s="1227"/>
      <c r="AA71" s="1227"/>
      <c r="AB71" s="1227"/>
      <c r="AC71" s="1227"/>
      <c r="AD71" s="1227"/>
      <c r="AE71" s="1227"/>
    </row>
    <row r="72">
      <c r="A72" s="22" t="s">
        <v>2344</v>
      </c>
      <c r="C72" s="1227"/>
      <c r="D72" s="1227"/>
      <c r="E72" s="1227"/>
      <c r="F72" s="1227"/>
      <c r="G72" s="1227"/>
      <c r="H72" s="1227"/>
      <c r="I72" s="1227"/>
      <c r="J72" s="1227"/>
      <c r="K72" s="1227"/>
      <c r="L72" s="1227"/>
      <c r="M72" s="1227"/>
      <c r="N72" s="1227"/>
      <c r="O72" s="1227"/>
      <c r="P72" s="1227"/>
      <c r="Q72" s="1227"/>
      <c r="R72" s="1227"/>
      <c r="S72" s="1227"/>
      <c r="T72" s="1227"/>
      <c r="U72" s="1227"/>
      <c r="V72" s="1227"/>
      <c r="W72" s="1227"/>
      <c r="X72" s="1227"/>
      <c r="Y72" s="1227"/>
      <c r="Z72" s="1227"/>
      <c r="AA72" s="1227"/>
      <c r="AB72" s="1227"/>
      <c r="AC72" s="1227"/>
      <c r="AD72" s="1227"/>
      <c r="AE72" s="1227"/>
    </row>
    <row r="73">
      <c r="A73" s="281"/>
      <c r="B73" s="281"/>
      <c r="C73" s="1227"/>
      <c r="D73" s="1227"/>
      <c r="E73" s="1227"/>
      <c r="F73" s="1227"/>
      <c r="G73" s="1227"/>
      <c r="H73" s="1227"/>
      <c r="I73" s="1227"/>
      <c r="J73" s="1227"/>
      <c r="K73" s="1227"/>
      <c r="L73" s="1227"/>
      <c r="M73" s="1227"/>
      <c r="N73" s="1227"/>
      <c r="O73" s="1227"/>
      <c r="P73" s="1227"/>
      <c r="Q73" s="1227"/>
      <c r="R73" s="1227"/>
      <c r="S73" s="1227"/>
      <c r="T73" s="1227"/>
      <c r="U73" s="1227"/>
      <c r="V73" s="1227"/>
      <c r="W73" s="1227"/>
      <c r="X73" s="1227"/>
      <c r="Y73" s="1227"/>
      <c r="Z73" s="1227"/>
      <c r="AA73" s="1227"/>
      <c r="AB73" s="1227"/>
      <c r="AC73" s="1227"/>
      <c r="AD73" s="1227"/>
      <c r="AE73" s="1227"/>
    </row>
    <row r="74">
      <c r="A74" s="1617" t="s">
        <v>2069</v>
      </c>
      <c r="B74" s="1617" t="s">
        <v>2029</v>
      </c>
      <c r="C74" s="1227"/>
      <c r="D74" s="1227"/>
      <c r="E74" s="1227"/>
      <c r="F74" s="1227"/>
      <c r="G74" s="1227"/>
      <c r="H74" s="1227"/>
      <c r="I74" s="1227"/>
      <c r="J74" s="1227"/>
      <c r="K74" s="1227"/>
      <c r="L74" s="1227"/>
      <c r="M74" s="1227"/>
      <c r="N74" s="1227"/>
      <c r="O74" s="1227"/>
      <c r="P74" s="1227"/>
      <c r="Q74" s="1227"/>
      <c r="R74" s="1227"/>
      <c r="S74" s="1227"/>
      <c r="T74" s="1227"/>
      <c r="U74" s="1227"/>
      <c r="V74" s="1227"/>
      <c r="W74" s="1227"/>
      <c r="X74" s="1227"/>
      <c r="Y74" s="1227"/>
      <c r="Z74" s="1227"/>
      <c r="AA74" s="1227"/>
      <c r="AB74" s="1227"/>
      <c r="AC74" s="1227"/>
      <c r="AD74" s="1227"/>
      <c r="AE74" s="1227"/>
    </row>
    <row r="75">
      <c r="A75" s="1809" t="s">
        <v>967</v>
      </c>
      <c r="B75" s="67"/>
      <c r="C75" s="67"/>
      <c r="D75" s="67"/>
      <c r="E75" s="67"/>
      <c r="F75" s="67"/>
      <c r="G75" s="67"/>
      <c r="H75" s="67"/>
      <c r="I75" s="67"/>
      <c r="J75" s="67"/>
      <c r="K75" s="67"/>
      <c r="M75" s="22"/>
    </row>
    <row r="76">
      <c r="A76" s="1585" t="s">
        <v>3</v>
      </c>
      <c r="B76" s="1586" t="s">
        <v>732</v>
      </c>
      <c r="C76" s="1586" t="s">
        <v>514</v>
      </c>
      <c r="D76" s="1586" t="s">
        <v>556</v>
      </c>
      <c r="E76" s="1586" t="s">
        <v>7</v>
      </c>
      <c r="F76" s="1586" t="s">
        <v>668</v>
      </c>
      <c r="G76" s="1570" t="s">
        <v>583</v>
      </c>
      <c r="H76" s="1570" t="s">
        <v>728</v>
      </c>
      <c r="I76" s="1570" t="s">
        <v>525</v>
      </c>
      <c r="J76" s="1570" t="s">
        <v>534</v>
      </c>
      <c r="K76" s="1586" t="s">
        <v>675</v>
      </c>
      <c r="L76" s="1586" t="s">
        <v>425</v>
      </c>
      <c r="M76" s="1545" t="s">
        <v>423</v>
      </c>
      <c r="N76" s="1586" t="s">
        <v>426</v>
      </c>
      <c r="O76" s="1586" t="s">
        <v>427</v>
      </c>
      <c r="P76" s="1586" t="s">
        <v>749</v>
      </c>
      <c r="Q76" s="1586" t="s">
        <v>751</v>
      </c>
      <c r="R76" s="1570" t="s">
        <v>753</v>
      </c>
      <c r="S76" s="1586" t="s">
        <v>432</v>
      </c>
      <c r="T76" s="1697" t="s">
        <v>755</v>
      </c>
      <c r="U76" s="1570" t="s">
        <v>551</v>
      </c>
      <c r="V76" s="1570" t="s">
        <v>530</v>
      </c>
      <c r="W76" s="1570" t="s">
        <v>528</v>
      </c>
      <c r="X76" s="1586" t="s">
        <v>532</v>
      </c>
      <c r="Y76" s="1586" t="s">
        <v>526</v>
      </c>
      <c r="Z76" s="1586" t="s">
        <v>533</v>
      </c>
      <c r="AA76" s="1570" t="s">
        <v>538</v>
      </c>
      <c r="AB76" s="1570" t="s">
        <v>542</v>
      </c>
      <c r="AC76" s="1570" t="s">
        <v>548</v>
      </c>
      <c r="AD76" s="1586" t="s">
        <v>761</v>
      </c>
      <c r="AE76" s="1587" t="s">
        <v>763</v>
      </c>
      <c r="AF76" s="65"/>
      <c r="AG76" s="65"/>
      <c r="AH76" s="65"/>
    </row>
    <row r="77">
      <c r="A77" s="1585" t="s">
        <v>4</v>
      </c>
      <c r="B77" s="1589" t="s">
        <v>453</v>
      </c>
      <c r="C77" s="1577" t="s">
        <v>28</v>
      </c>
      <c r="D77" s="1589" t="s">
        <v>453</v>
      </c>
      <c r="E77" s="1589" t="s">
        <v>453</v>
      </c>
      <c r="F77" s="1590" t="s">
        <v>28</v>
      </c>
      <c r="G77" s="1576" t="s">
        <v>35</v>
      </c>
      <c r="H77" s="1577" t="s">
        <v>35</v>
      </c>
      <c r="I77" s="1577" t="s">
        <v>35</v>
      </c>
      <c r="J77" s="1577" t="s">
        <v>81</v>
      </c>
      <c r="K77" s="1590" t="s">
        <v>126</v>
      </c>
      <c r="L77" s="1590" t="s">
        <v>179</v>
      </c>
      <c r="M77" s="1522" t="s">
        <v>179</v>
      </c>
      <c r="N77" s="1590" t="s">
        <v>126</v>
      </c>
      <c r="O77" s="1590" t="s">
        <v>126</v>
      </c>
      <c r="P77" s="1590" t="s">
        <v>28</v>
      </c>
      <c r="Q77" s="1590" t="s">
        <v>126</v>
      </c>
      <c r="R77" s="1577" t="s">
        <v>126</v>
      </c>
      <c r="S77" s="1590" t="s">
        <v>126</v>
      </c>
      <c r="T77" s="1701" t="s">
        <v>35</v>
      </c>
      <c r="U77" s="1577" t="s">
        <v>28</v>
      </c>
      <c r="V77" s="1577" t="s">
        <v>59</v>
      </c>
      <c r="W77" s="1577" t="s">
        <v>71</v>
      </c>
      <c r="X77" s="1590" t="s">
        <v>59</v>
      </c>
      <c r="Y77" s="1590" t="s">
        <v>71</v>
      </c>
      <c r="Z77" s="1590" t="s">
        <v>59</v>
      </c>
      <c r="AA77" s="1577" t="s">
        <v>539</v>
      </c>
      <c r="AB77" s="1577" t="s">
        <v>539</v>
      </c>
      <c r="AC77" s="1577" t="s">
        <v>59</v>
      </c>
      <c r="AD77" s="1590" t="s">
        <v>110</v>
      </c>
      <c r="AE77" s="1591" t="s">
        <v>35</v>
      </c>
    </row>
    <row r="78">
      <c r="A78" s="1859"/>
      <c r="B78" s="1860">
        <v>90004.0</v>
      </c>
      <c r="C78" s="1861" t="s">
        <v>1007</v>
      </c>
      <c r="D78" s="1862">
        <v>403.0</v>
      </c>
      <c r="E78" s="1562">
        <v>102.0</v>
      </c>
      <c r="F78" s="1562" t="s">
        <v>202</v>
      </c>
      <c r="G78" s="1863">
        <v>45854.0</v>
      </c>
      <c r="H78" s="1863">
        <v>45856.0</v>
      </c>
      <c r="I78" s="1864">
        <v>46311.0</v>
      </c>
      <c r="J78" s="1865" t="s">
        <v>83</v>
      </c>
      <c r="K78" s="1911">
        <v>1.0E8</v>
      </c>
      <c r="L78" s="1712">
        <v>100.04</v>
      </c>
      <c r="M78" s="1712">
        <v>100.264871</v>
      </c>
      <c r="N78" s="1867">
        <f t="shared" ref="N78:N83" si="25">(K78*(Y78/100))*(DAYS(AE78,T78)/365)</f>
        <v>0</v>
      </c>
      <c r="O78" s="1712">
        <v>100.04</v>
      </c>
      <c r="P78" s="1677" t="s">
        <v>108</v>
      </c>
      <c r="Q78" s="1868">
        <f t="shared" ref="Q78:Q83" si="26">(M78/100)*K78</f>
        <v>100264871</v>
      </c>
      <c r="R78" s="1868">
        <f t="shared" ref="R78:R83" si="27">(L78/100)*K78</f>
        <v>100040000</v>
      </c>
      <c r="S78" s="1868">
        <f t="shared" ref="S78:S83" si="28">if(P78="AMC","",(O78/100)*K78)</f>
        <v>100040000</v>
      </c>
      <c r="T78" s="1869">
        <v>45946.0</v>
      </c>
      <c r="U78" s="1562" t="s">
        <v>131</v>
      </c>
      <c r="V78" s="1562"/>
      <c r="W78" s="1712">
        <v>0.0</v>
      </c>
      <c r="X78" s="1562" t="s">
        <v>76</v>
      </c>
      <c r="Y78" s="1870">
        <v>1.69</v>
      </c>
      <c r="Z78" s="1871" t="s">
        <v>79</v>
      </c>
      <c r="AA78" s="1562" t="s">
        <v>1013</v>
      </c>
      <c r="AB78" s="1562" t="s">
        <v>1014</v>
      </c>
      <c r="AC78" s="1872" t="s">
        <v>143</v>
      </c>
      <c r="AD78" s="1873">
        <f t="shared" ref="AD78:AE78" si="24">AD37</f>
        <v>45946.45833</v>
      </c>
      <c r="AE78" s="1863">
        <f t="shared" si="24"/>
        <v>45946</v>
      </c>
      <c r="AF78" s="1841"/>
      <c r="AG78" s="1841"/>
      <c r="AH78" s="1841"/>
    </row>
    <row r="79">
      <c r="A79" s="1859"/>
      <c r="B79" s="1860">
        <v>90005.0</v>
      </c>
      <c r="C79" s="1862" t="s">
        <v>1370</v>
      </c>
      <c r="D79" s="1862">
        <v>301.0</v>
      </c>
      <c r="E79" s="1562">
        <v>101.0</v>
      </c>
      <c r="F79" s="1562" t="s">
        <v>202</v>
      </c>
      <c r="G79" s="1863">
        <v>45917.0</v>
      </c>
      <c r="H79" s="1863">
        <v>45919.0</v>
      </c>
      <c r="I79" s="1864">
        <v>58974.0</v>
      </c>
      <c r="J79" s="1865" t="s">
        <v>83</v>
      </c>
      <c r="K79" s="1911">
        <v>1.0E8</v>
      </c>
      <c r="L79" s="1712">
        <v>169.5</v>
      </c>
      <c r="M79" s="1712">
        <v>170.803637</v>
      </c>
      <c r="N79" s="1874">
        <f t="shared" si="25"/>
        <v>1807123.288</v>
      </c>
      <c r="O79" s="1712">
        <v>169.5</v>
      </c>
      <c r="P79" s="1677" t="s">
        <v>1392</v>
      </c>
      <c r="Q79" s="1868">
        <f t="shared" si="26"/>
        <v>170803637</v>
      </c>
      <c r="R79" s="1868">
        <f t="shared" si="27"/>
        <v>169500000</v>
      </c>
      <c r="S79" s="1868" t="str">
        <f t="shared" si="28"/>
        <v/>
      </c>
      <c r="T79" s="1869">
        <v>45825.0</v>
      </c>
      <c r="U79" s="1562" t="s">
        <v>131</v>
      </c>
      <c r="V79" s="1562"/>
      <c r="W79" s="1712">
        <v>0.0</v>
      </c>
      <c r="X79" s="1562" t="s">
        <v>76</v>
      </c>
      <c r="Y79" s="1870">
        <v>4.85</v>
      </c>
      <c r="Z79" s="1871" t="s">
        <v>79</v>
      </c>
      <c r="AA79" s="1562" t="s">
        <v>1013</v>
      </c>
      <c r="AB79" s="1562" t="s">
        <v>1014</v>
      </c>
      <c r="AC79" s="1872" t="s">
        <v>143</v>
      </c>
      <c r="AD79" s="1873">
        <v>45961.458333333336</v>
      </c>
      <c r="AE79" s="1863">
        <v>45961.0</v>
      </c>
      <c r="AF79" s="1841"/>
      <c r="AG79" s="1841"/>
      <c r="AH79" s="1841"/>
    </row>
    <row r="80">
      <c r="A80" s="1875"/>
      <c r="B80" s="1876">
        <v>90006.0</v>
      </c>
      <c r="C80" s="1877" t="s">
        <v>1372</v>
      </c>
      <c r="D80" s="1877">
        <v>302.0</v>
      </c>
      <c r="E80" s="1878">
        <v>101.0</v>
      </c>
      <c r="F80" s="1878" t="s">
        <v>202</v>
      </c>
      <c r="G80" s="1879">
        <v>45917.0</v>
      </c>
      <c r="H80" s="1879">
        <v>45919.0</v>
      </c>
      <c r="I80" s="1880">
        <v>46050.0</v>
      </c>
      <c r="J80" s="1881" t="s">
        <v>83</v>
      </c>
      <c r="K80" s="1912">
        <v>1.0E8</v>
      </c>
      <c r="L80" s="1883">
        <v>99.49</v>
      </c>
      <c r="M80" s="1883">
        <v>99.443877</v>
      </c>
      <c r="N80" s="1884">
        <f t="shared" si="25"/>
        <v>0</v>
      </c>
      <c r="O80" s="1883">
        <v>99.49</v>
      </c>
      <c r="P80" s="1885" t="s">
        <v>1392</v>
      </c>
      <c r="Q80" s="1886">
        <f t="shared" si="26"/>
        <v>99443877</v>
      </c>
      <c r="R80" s="1886">
        <f t="shared" si="27"/>
        <v>99490000</v>
      </c>
      <c r="S80" s="1886" t="str">
        <f t="shared" si="28"/>
        <v/>
      </c>
      <c r="T80" s="1888"/>
      <c r="U80" s="1878" t="s">
        <v>131</v>
      </c>
      <c r="V80" s="1878"/>
      <c r="W80" s="1883">
        <v>0.0</v>
      </c>
      <c r="X80" s="1878" t="s">
        <v>1375</v>
      </c>
      <c r="Y80" s="1883">
        <v>0.0</v>
      </c>
      <c r="Z80" s="1889" t="s">
        <v>79</v>
      </c>
      <c r="AA80" s="1878" t="s">
        <v>1013</v>
      </c>
      <c r="AB80" s="1878" t="s">
        <v>1014</v>
      </c>
      <c r="AC80" s="1872" t="s">
        <v>143</v>
      </c>
      <c r="AD80" s="1873">
        <v>45961.458333333336</v>
      </c>
      <c r="AE80" s="1863">
        <v>45961.0</v>
      </c>
      <c r="AF80" s="1841"/>
      <c r="AG80" s="1841"/>
      <c r="AH80" s="1841"/>
    </row>
    <row r="81">
      <c r="A81" s="1859"/>
      <c r="B81" s="1860">
        <v>90007.0</v>
      </c>
      <c r="C81" s="1861" t="s">
        <v>1377</v>
      </c>
      <c r="D81" s="1862">
        <v>303.0</v>
      </c>
      <c r="E81" s="1562">
        <v>101.0</v>
      </c>
      <c r="F81" s="1562" t="s">
        <v>202</v>
      </c>
      <c r="G81" s="1863">
        <v>45917.0</v>
      </c>
      <c r="H81" s="1863">
        <v>45919.0</v>
      </c>
      <c r="I81" s="1703">
        <v>45967.0</v>
      </c>
      <c r="J81" s="1865" t="s">
        <v>83</v>
      </c>
      <c r="K81" s="1911">
        <v>1.0E8</v>
      </c>
      <c r="L81" s="1712">
        <v>100.22</v>
      </c>
      <c r="M81" s="1712">
        <v>100.257613</v>
      </c>
      <c r="N81" s="1874">
        <f t="shared" si="25"/>
        <v>1258191.781</v>
      </c>
      <c r="O81" s="1712">
        <v>100.22</v>
      </c>
      <c r="P81" s="1677" t="s">
        <v>1392</v>
      </c>
      <c r="Q81" s="1868">
        <f t="shared" si="26"/>
        <v>100257613</v>
      </c>
      <c r="R81" s="1868">
        <f t="shared" si="27"/>
        <v>100220000</v>
      </c>
      <c r="S81" s="1868" t="str">
        <f t="shared" si="28"/>
        <v/>
      </c>
      <c r="T81" s="1869">
        <v>45783.0</v>
      </c>
      <c r="U81" s="1562" t="s">
        <v>131</v>
      </c>
      <c r="V81" s="1562"/>
      <c r="W81" s="1712">
        <v>0.0</v>
      </c>
      <c r="X81" s="1562" t="s">
        <v>76</v>
      </c>
      <c r="Y81" s="1870">
        <v>2.58</v>
      </c>
      <c r="Z81" s="1871" t="s">
        <v>79</v>
      </c>
      <c r="AA81" s="1562" t="s">
        <v>1013</v>
      </c>
      <c r="AB81" s="1562" t="s">
        <v>1014</v>
      </c>
      <c r="AC81" s="1872" t="s">
        <v>143</v>
      </c>
      <c r="AD81" s="1873">
        <v>45961.458333333336</v>
      </c>
      <c r="AE81" s="1863">
        <v>45961.0</v>
      </c>
      <c r="AF81" s="1841"/>
      <c r="AG81" s="1841"/>
      <c r="AH81" s="1841"/>
    </row>
    <row r="82">
      <c r="A82" s="1859"/>
      <c r="B82" s="1860">
        <v>90008.0</v>
      </c>
      <c r="C82" s="1862" t="s">
        <v>1385</v>
      </c>
      <c r="D82" s="1862">
        <v>401.0</v>
      </c>
      <c r="E82" s="1562">
        <v>102.0</v>
      </c>
      <c r="F82" s="1562" t="s">
        <v>202</v>
      </c>
      <c r="G82" s="1863">
        <v>45917.0</v>
      </c>
      <c r="H82" s="1863">
        <v>45919.0</v>
      </c>
      <c r="I82" s="1864">
        <v>46064.0</v>
      </c>
      <c r="J82" s="1865" t="s">
        <v>83</v>
      </c>
      <c r="K82" s="1911">
        <v>1.0E8</v>
      </c>
      <c r="L82" s="1712">
        <v>99.45</v>
      </c>
      <c r="M82" s="1712">
        <v>99.396107</v>
      </c>
      <c r="N82" s="1874">
        <f t="shared" si="25"/>
        <v>0</v>
      </c>
      <c r="O82" s="1712">
        <v>99.45</v>
      </c>
      <c r="P82" s="1677" t="s">
        <v>108</v>
      </c>
      <c r="Q82" s="1868">
        <f t="shared" si="26"/>
        <v>99396107</v>
      </c>
      <c r="R82" s="1868">
        <f t="shared" si="27"/>
        <v>99450000</v>
      </c>
      <c r="S82" s="1868">
        <f t="shared" si="28"/>
        <v>99450000</v>
      </c>
      <c r="T82" s="1888"/>
      <c r="U82" s="1562" t="s">
        <v>131</v>
      </c>
      <c r="V82" s="1562"/>
      <c r="W82" s="1712">
        <v>0.0</v>
      </c>
      <c r="X82" s="1562" t="s">
        <v>1387</v>
      </c>
      <c r="Y82" s="1712">
        <v>0.0</v>
      </c>
      <c r="Z82" s="1871" t="s">
        <v>79</v>
      </c>
      <c r="AA82" s="1562" t="s">
        <v>1013</v>
      </c>
      <c r="AB82" s="1562" t="s">
        <v>1014</v>
      </c>
      <c r="AC82" s="1872" t="s">
        <v>143</v>
      </c>
      <c r="AD82" s="1873">
        <v>45961.458333333336</v>
      </c>
      <c r="AE82" s="1863">
        <v>45961.0</v>
      </c>
      <c r="AF82" s="1841"/>
      <c r="AG82" s="1841"/>
      <c r="AH82" s="1841"/>
    </row>
    <row r="83">
      <c r="A83" s="1859"/>
      <c r="B83" s="1860">
        <v>90009.0</v>
      </c>
      <c r="C83" s="1861" t="s">
        <v>1012</v>
      </c>
      <c r="D83" s="1862">
        <v>402.0</v>
      </c>
      <c r="E83" s="1562">
        <v>102.0</v>
      </c>
      <c r="F83" s="1562" t="s">
        <v>202</v>
      </c>
      <c r="G83" s="1863">
        <v>45917.0</v>
      </c>
      <c r="H83" s="1863">
        <v>45919.0</v>
      </c>
      <c r="I83" s="1864">
        <v>46204.0</v>
      </c>
      <c r="J83" s="1865" t="s">
        <v>83</v>
      </c>
      <c r="K83" s="1911">
        <v>1.0E8</v>
      </c>
      <c r="L83" s="1712">
        <v>100.11</v>
      </c>
      <c r="M83" s="1712">
        <v>100.028491</v>
      </c>
      <c r="N83" s="1874">
        <f t="shared" si="25"/>
        <v>138414.2466</v>
      </c>
      <c r="O83" s="1712">
        <v>100.11</v>
      </c>
      <c r="P83" s="1677" t="s">
        <v>108</v>
      </c>
      <c r="Q83" s="1868">
        <f t="shared" si="26"/>
        <v>100028491</v>
      </c>
      <c r="R83" s="1868">
        <f t="shared" si="27"/>
        <v>100110000</v>
      </c>
      <c r="S83" s="1868">
        <f t="shared" si="28"/>
        <v>100110000</v>
      </c>
      <c r="T83" s="1869">
        <v>45931.0</v>
      </c>
      <c r="U83" s="1562" t="s">
        <v>1018</v>
      </c>
      <c r="V83" s="1562" t="s">
        <v>1019</v>
      </c>
      <c r="W83" s="1712">
        <v>0.05</v>
      </c>
      <c r="X83" s="1562" t="s">
        <v>269</v>
      </c>
      <c r="Y83" s="1712">
        <v>1.68404</v>
      </c>
      <c r="Z83" s="1871" t="s">
        <v>79</v>
      </c>
      <c r="AA83" s="1562" t="s">
        <v>1013</v>
      </c>
      <c r="AB83" s="1562" t="s">
        <v>1014</v>
      </c>
      <c r="AC83" s="1872" t="s">
        <v>143</v>
      </c>
      <c r="AD83" s="1873">
        <v>45961.458333333336</v>
      </c>
      <c r="AE83" s="1863">
        <v>45961.0</v>
      </c>
      <c r="AF83" s="1841"/>
      <c r="AG83" s="1841"/>
      <c r="AH83" s="1841"/>
    </row>
    <row r="84">
      <c r="A84" s="1859"/>
      <c r="B84" s="1860" t="str">
        <f t="shared" ref="B84:U84" si="29">B43</f>
        <v>CPN_GSB26OA_20251016_01</v>
      </c>
      <c r="C84" s="1861" t="str">
        <f t="shared" si="29"/>
        <v>GSB26OA</v>
      </c>
      <c r="D84" s="1862" t="str">
        <f t="shared" si="29"/>
        <v>403</v>
      </c>
      <c r="E84" s="1562">
        <f t="shared" si="29"/>
        <v>102</v>
      </c>
      <c r="F84" s="1562" t="str">
        <f t="shared" si="29"/>
        <v>Coupon</v>
      </c>
      <c r="G84" s="1863">
        <f t="shared" si="29"/>
        <v>45946</v>
      </c>
      <c r="H84" s="1863">
        <f t="shared" si="29"/>
        <v>45946</v>
      </c>
      <c r="I84" s="1864">
        <f t="shared" si="29"/>
        <v>45946</v>
      </c>
      <c r="J84" s="1865" t="str">
        <f t="shared" si="29"/>
        <v>THB</v>
      </c>
      <c r="K84" s="1911">
        <f t="shared" si="29"/>
        <v>100000000</v>
      </c>
      <c r="L84" s="1712" t="str">
        <f t="shared" si="29"/>
        <v/>
      </c>
      <c r="M84" s="1712" t="str">
        <f t="shared" si="29"/>
        <v/>
      </c>
      <c r="N84" s="1867">
        <f t="shared" si="29"/>
        <v>842684.9315</v>
      </c>
      <c r="O84" s="1712" t="str">
        <f t="shared" si="29"/>
        <v/>
      </c>
      <c r="P84" s="1677" t="str">
        <f t="shared" si="29"/>
        <v>FVOCI</v>
      </c>
      <c r="Q84" s="1868">
        <f t="shared" si="29"/>
        <v>0</v>
      </c>
      <c r="R84" s="1868">
        <f t="shared" si="29"/>
        <v>0</v>
      </c>
      <c r="S84" s="1868">
        <f t="shared" si="29"/>
        <v>0</v>
      </c>
      <c r="T84" s="1869">
        <f t="shared" si="29"/>
        <v>45946</v>
      </c>
      <c r="U84" s="1562" t="str">
        <f t="shared" si="29"/>
        <v>Fixed</v>
      </c>
      <c r="V84" s="1562"/>
      <c r="W84" s="1712">
        <f t="shared" ref="W84:AB84" si="30">W43</f>
        <v>0</v>
      </c>
      <c r="X84" s="1562" t="str">
        <f t="shared" si="30"/>
        <v>Semi-Annual</v>
      </c>
      <c r="Y84" s="1712">
        <f t="shared" si="30"/>
        <v>1.69</v>
      </c>
      <c r="Z84" s="1871" t="str">
        <f t="shared" si="30"/>
        <v>Actual/365</v>
      </c>
      <c r="AA84" s="1562" t="str">
        <f t="shared" si="30"/>
        <v>AAA</v>
      </c>
      <c r="AB84" s="1562" t="str">
        <f t="shared" si="30"/>
        <v>AAA(tha)</v>
      </c>
      <c r="AC84" s="1946" t="s">
        <v>1003</v>
      </c>
      <c r="AD84" s="1873">
        <f>AD43</f>
        <v>45946.45833</v>
      </c>
      <c r="AE84" s="1863">
        <v>45946.0</v>
      </c>
    </row>
    <row r="85">
      <c r="A85" s="1859"/>
      <c r="B85" s="1860">
        <f>'Bond sell_1_V4_Oct25'!B49</f>
        <v>90011</v>
      </c>
      <c r="C85" s="1861" t="str">
        <f>'Bond sell_1_V4_Oct25'!C49</f>
        <v>GSB26OA</v>
      </c>
      <c r="D85" s="1862">
        <f>'Bond sell_1_V4_Oct25'!D49</f>
        <v>403</v>
      </c>
      <c r="E85" s="1562">
        <f>'Bond sell_1_V4_Oct25'!E49</f>
        <v>102</v>
      </c>
      <c r="F85" s="1562" t="str">
        <f>'Bond sell_1_V4_Oct25'!F49</f>
        <v>Sell</v>
      </c>
      <c r="G85" s="1863">
        <f>'Bond sell_1_V4_Oct25'!G49</f>
        <v>45950</v>
      </c>
      <c r="H85" s="1863">
        <f>'Bond sell_1_V4_Oct25'!H49</f>
        <v>45952</v>
      </c>
      <c r="I85" s="1864">
        <f>'Bond sell_1_V4_Oct25'!I49</f>
        <v>46311</v>
      </c>
      <c r="J85" s="1865" t="str">
        <f>'Bond sell_1_V4_Oct25'!J49</f>
        <v>THB</v>
      </c>
      <c r="K85" s="1911">
        <f>'Bond sell_1_V4_Oct25'!K49</f>
        <v>50000000</v>
      </c>
      <c r="L85" s="1712">
        <f>'Bond sell_1_V4_Oct25'!L49</f>
        <v>100.22</v>
      </c>
      <c r="M85" s="1712">
        <f>'Bond sell_1_V4_Oct25'!M49</f>
        <v>100.2</v>
      </c>
      <c r="N85" s="1874">
        <f>'Bond sell_1_V4_Oct25'!N49</f>
        <v>34726.0274</v>
      </c>
      <c r="O85" s="1712">
        <f>'Bond sell_1_V4_Oct25'!O49</f>
        <v>100.2894521</v>
      </c>
      <c r="P85" s="1677" t="str">
        <f>'Bond sell_1_V4_Oct25'!P49</f>
        <v>FVOCI</v>
      </c>
      <c r="Q85" s="1868">
        <f>'Bond sell_1_V4_Oct25'!Q49</f>
        <v>50100000</v>
      </c>
      <c r="R85" s="1868">
        <f>'Bond sell_1_V4_Oct25'!R49</f>
        <v>50110000</v>
      </c>
      <c r="S85" s="1868">
        <f>'Bond sell_1_V4_Oct25'!S49</f>
        <v>50144726.03</v>
      </c>
      <c r="T85" s="1869">
        <f>'Bond sell_1_V4_Oct25'!T49</f>
        <v>45946</v>
      </c>
      <c r="U85" s="1562" t="str">
        <f>'Bond sell_1_V4_Oct25'!U49</f>
        <v>Fixed</v>
      </c>
      <c r="V85" s="1562"/>
      <c r="W85" s="1712">
        <f>'Bond sell_1_V4_Oct25'!W49</f>
        <v>0</v>
      </c>
      <c r="X85" s="1562" t="str">
        <f>'Bond sell_1_V4_Oct25'!X49</f>
        <v>Semi-Annual</v>
      </c>
      <c r="Y85" s="1712">
        <f>'Bond sell_1_V4_Oct25'!Y49</f>
        <v>1.69</v>
      </c>
      <c r="Z85" s="1871" t="str">
        <f>'Bond sell_1_V4_Oct25'!Z49</f>
        <v>Actual/365</v>
      </c>
      <c r="AA85" s="1562" t="str">
        <f>'Bond sell_1_V4_Oct25'!AA49</f>
        <v>AAA</v>
      </c>
      <c r="AB85" s="1562" t="str">
        <f>'Bond sell_1_V4_Oct25'!AB49</f>
        <v>AAA(tha)</v>
      </c>
      <c r="AC85" s="1946" t="s">
        <v>1003</v>
      </c>
      <c r="AD85" s="1873">
        <f>'Bond sell_1_V4_Oct25'!AD49</f>
        <v>45952.45833</v>
      </c>
      <c r="AE85" s="1863">
        <f>'Bond sell_1_V4_Oct25'!AE49</f>
        <v>45961</v>
      </c>
    </row>
    <row r="86">
      <c r="A86" s="1649"/>
      <c r="B86" s="1227"/>
      <c r="C86" s="1227"/>
      <c r="D86" s="1227"/>
      <c r="E86" s="1227"/>
      <c r="F86" s="1227"/>
      <c r="G86" s="1227"/>
      <c r="H86" s="1227"/>
      <c r="I86" s="1227"/>
      <c r="J86" s="1227"/>
      <c r="K86" s="1227"/>
      <c r="L86" s="1227"/>
      <c r="M86" s="1227"/>
      <c r="N86" s="1650"/>
      <c r="O86" s="1650"/>
      <c r="P86" s="1227"/>
      <c r="Q86" s="1227"/>
      <c r="R86" s="1227"/>
      <c r="S86" s="1227"/>
      <c r="T86" s="1227"/>
      <c r="U86" s="1227"/>
      <c r="V86" s="1227"/>
      <c r="W86" s="1227"/>
      <c r="X86" s="1227"/>
      <c r="Y86" s="1227"/>
      <c r="Z86" s="1227"/>
      <c r="AA86" s="1227"/>
      <c r="AB86" s="1227"/>
      <c r="AC86" s="1227"/>
      <c r="AD86" s="1227"/>
      <c r="AE86" s="1227"/>
    </row>
    <row r="87">
      <c r="A87" s="1649" t="s">
        <v>430</v>
      </c>
      <c r="B87" s="1227"/>
      <c r="C87" s="1227"/>
      <c r="D87" s="1227"/>
      <c r="E87" s="1227"/>
      <c r="F87" s="1227"/>
      <c r="G87" s="1227"/>
      <c r="H87" s="1227"/>
      <c r="I87" s="1227"/>
      <c r="J87" s="1227"/>
      <c r="K87" s="1227"/>
      <c r="L87" s="1227"/>
      <c r="M87" s="1227"/>
      <c r="N87" s="1650"/>
      <c r="O87" s="1650"/>
      <c r="P87" s="1227"/>
      <c r="Q87" s="1227" t="s">
        <v>2345</v>
      </c>
      <c r="R87" s="1227"/>
      <c r="S87" s="1227"/>
      <c r="T87" s="1227"/>
      <c r="U87" s="1227"/>
      <c r="V87" s="1227"/>
      <c r="W87" s="1227"/>
      <c r="X87" s="1227"/>
      <c r="Y87" s="1227"/>
      <c r="Z87" s="1227"/>
      <c r="AA87" s="1227"/>
      <c r="AB87" s="1227"/>
      <c r="AC87" s="1227"/>
      <c r="AD87" s="1227"/>
      <c r="AE87" s="1227"/>
    </row>
    <row r="88">
      <c r="A88" s="1651" t="s">
        <v>3</v>
      </c>
      <c r="B88" s="1555" t="s">
        <v>765</v>
      </c>
      <c r="C88" s="1555" t="s">
        <v>514</v>
      </c>
      <c r="D88" s="1555" t="s">
        <v>556</v>
      </c>
      <c r="E88" s="1555" t="s">
        <v>769</v>
      </c>
      <c r="F88" s="1555" t="s">
        <v>525</v>
      </c>
      <c r="G88" s="1652" t="s">
        <v>534</v>
      </c>
      <c r="H88" s="1555" t="s">
        <v>675</v>
      </c>
      <c r="I88" s="1555" t="s">
        <v>773</v>
      </c>
      <c r="J88" s="1555" t="s">
        <v>775</v>
      </c>
      <c r="K88" s="1555" t="s">
        <v>777</v>
      </c>
      <c r="L88" s="1555" t="s">
        <v>779</v>
      </c>
      <c r="M88" s="1652" t="s">
        <v>431</v>
      </c>
      <c r="N88" s="1555" t="s">
        <v>751</v>
      </c>
      <c r="O88" s="1555" t="s">
        <v>763</v>
      </c>
      <c r="P88" s="1555" t="s">
        <v>425</v>
      </c>
      <c r="Q88" s="1555" t="s">
        <v>426</v>
      </c>
      <c r="R88" s="1555" t="s">
        <v>427</v>
      </c>
      <c r="S88" s="1555" t="s">
        <v>432</v>
      </c>
      <c r="T88" s="1555" t="s">
        <v>787</v>
      </c>
      <c r="U88" s="1555" t="s">
        <v>789</v>
      </c>
      <c r="V88" s="1555" t="s">
        <v>548</v>
      </c>
      <c r="W88" s="1555" t="s">
        <v>761</v>
      </c>
      <c r="X88" s="1587" t="s">
        <v>793</v>
      </c>
      <c r="Y88" s="65"/>
      <c r="Z88" s="65"/>
      <c r="AA88" s="65"/>
      <c r="AB88" s="65"/>
      <c r="AC88" s="65"/>
      <c r="AD88" s="65"/>
      <c r="AE88" s="65"/>
      <c r="AF88" s="65"/>
      <c r="AG88" s="65"/>
      <c r="AH88" s="65"/>
    </row>
    <row r="89">
      <c r="A89" s="1651" t="s">
        <v>4</v>
      </c>
      <c r="B89" s="1653" t="s">
        <v>453</v>
      </c>
      <c r="C89" s="1560" t="s">
        <v>28</v>
      </c>
      <c r="D89" s="1653" t="s">
        <v>453</v>
      </c>
      <c r="E89" s="1560" t="s">
        <v>35</v>
      </c>
      <c r="F89" s="1560" t="s">
        <v>35</v>
      </c>
      <c r="G89" s="1654" t="s">
        <v>81</v>
      </c>
      <c r="H89" s="1560" t="s">
        <v>126</v>
      </c>
      <c r="I89" s="1560" t="s">
        <v>126</v>
      </c>
      <c r="J89" s="1560" t="s">
        <v>126</v>
      </c>
      <c r="K89" s="1560" t="s">
        <v>126</v>
      </c>
      <c r="L89" s="1560" t="s">
        <v>126</v>
      </c>
      <c r="M89" s="1560" t="s">
        <v>781</v>
      </c>
      <c r="N89" s="1560" t="s">
        <v>126</v>
      </c>
      <c r="O89" s="1560" t="s">
        <v>35</v>
      </c>
      <c r="P89" s="1560" t="s">
        <v>781</v>
      </c>
      <c r="Q89" s="1560" t="s">
        <v>126</v>
      </c>
      <c r="R89" s="1560" t="s">
        <v>126</v>
      </c>
      <c r="S89" s="1560" t="s">
        <v>126</v>
      </c>
      <c r="T89" s="1560" t="s">
        <v>126</v>
      </c>
      <c r="U89" s="1560" t="s">
        <v>126</v>
      </c>
      <c r="V89" s="1560" t="s">
        <v>59</v>
      </c>
      <c r="W89" s="1560" t="s">
        <v>110</v>
      </c>
      <c r="X89" s="495" t="s">
        <v>71</v>
      </c>
    </row>
    <row r="90">
      <c r="A90" s="1613"/>
      <c r="B90" s="1947">
        <f>'Bond sell_1_V4_Oct25'!B54</f>
        <v>2</v>
      </c>
      <c r="C90" s="1948" t="str">
        <f>'Bond sell_1_V4_Oct25'!C54</f>
        <v>GSB26OA</v>
      </c>
      <c r="D90" s="1948">
        <f>'Bond sell_1_V4_Oct25'!D54</f>
        <v>403</v>
      </c>
      <c r="E90" s="1831">
        <f>'Bond sell_1_V4_Oct25'!E54</f>
        <v>43754</v>
      </c>
      <c r="F90" s="1831">
        <f>'Bond sell_1_V4_Oct25'!F54</f>
        <v>46311</v>
      </c>
      <c r="G90" s="1832" t="str">
        <f>'Bond sell_1_V4_Oct25'!G54</f>
        <v>THB</v>
      </c>
      <c r="H90" s="1949">
        <f>'Bond sell_1_V4_Oct25'!H54</f>
        <v>50000000</v>
      </c>
      <c r="I90" s="1950">
        <f>'Bond sell_1_V4_Oct25'!I54</f>
        <v>50000000</v>
      </c>
      <c r="J90" s="1659">
        <f>'Bond sell_1_V4_Oct25'!J54</f>
        <v>0</v>
      </c>
      <c r="K90" s="1659">
        <f>'Bond sell_1_V4_Oct25'!K54</f>
        <v>0</v>
      </c>
      <c r="L90" s="1951">
        <f>'Bond sell_1_V4_Oct25'!L54</f>
        <v>0</v>
      </c>
      <c r="M90" s="1730">
        <f>'Bond sell_1_V4_Oct25'!M54</f>
        <v>100.264871</v>
      </c>
      <c r="N90" s="1659">
        <f>'Bond sell_1_V4_Oct25'!N54</f>
        <v>50132435.5</v>
      </c>
      <c r="O90" s="1674">
        <f>'Bond sell_1_V4_Oct25'!O54</f>
        <v>45961</v>
      </c>
      <c r="P90" s="1730">
        <f>'Bond sell_1_V4_Oct25'!P54</f>
        <v>100.2</v>
      </c>
      <c r="Q90" s="1952" t="str">
        <f>#REF!</f>
        <v>#REF!</v>
      </c>
      <c r="R90" s="1659">
        <f>'Bond sell_1_V4_Oct25'!R54</f>
        <v>100.2894521</v>
      </c>
      <c r="S90" s="1659">
        <f>'Bond sell_1_V4_Oct25'!S54</f>
        <v>50100000</v>
      </c>
      <c r="T90" s="1659">
        <f>'Bond sell_1_V4_Oct25'!T54</f>
        <v>-32435.5</v>
      </c>
      <c r="U90" s="1606">
        <f>'Bond sell_1_V4_Oct25'!U54</f>
        <v>-32435.5</v>
      </c>
      <c r="V90" s="1658" t="str">
        <f>'Bond sell_1_V4_Oct25'!V54</f>
        <v>Active</v>
      </c>
      <c r="W90" s="1660">
        <f>'Bond sell_1_V4_Oct25'!W54</f>
        <v>45961</v>
      </c>
      <c r="X90" s="1732">
        <v>1.459105</v>
      </c>
      <c r="Y90" s="1529"/>
      <c r="Z90" s="1529"/>
      <c r="AA90" s="1529"/>
      <c r="AB90" s="1529"/>
      <c r="AC90" s="1529"/>
      <c r="AD90" s="1529"/>
      <c r="AE90" s="1529"/>
      <c r="AF90" s="1529"/>
      <c r="AG90" s="1529"/>
      <c r="AH90" s="1529"/>
    </row>
    <row r="91">
      <c r="A91" s="1613"/>
      <c r="B91" s="1947" t="s">
        <v>1000</v>
      </c>
      <c r="C91" s="1948" t="s">
        <v>1370</v>
      </c>
      <c r="D91" s="1948" t="s">
        <v>2324</v>
      </c>
      <c r="E91" s="1831">
        <v>40606.0</v>
      </c>
      <c r="F91" s="1831">
        <v>58974.0</v>
      </c>
      <c r="G91" s="1832" t="s">
        <v>83</v>
      </c>
      <c r="H91" s="1833">
        <f t="shared" ref="H91:H95" si="32">K79</f>
        <v>100000000</v>
      </c>
      <c r="I91" s="1657">
        <f t="shared" ref="I91:I95" si="33">H91</f>
        <v>100000000</v>
      </c>
      <c r="J91" s="1659">
        <v>0.0</v>
      </c>
      <c r="K91" s="1659">
        <v>0.0</v>
      </c>
      <c r="L91" s="1951">
        <v>0.0</v>
      </c>
      <c r="M91" s="1730">
        <f t="shared" ref="M91:M95" si="34">M79</f>
        <v>170.803637</v>
      </c>
      <c r="N91" s="1659">
        <f t="shared" ref="N91:N95" si="35">(M91%*H91)</f>
        <v>170803637</v>
      </c>
      <c r="O91" s="1674">
        <v>45961.0</v>
      </c>
      <c r="P91" s="1730">
        <f t="shared" ref="P91:P95" si="36">L79</f>
        <v>169.5</v>
      </c>
      <c r="Q91" s="1659">
        <f t="shared" ref="Q91:R91" si="31">N79</f>
        <v>1807123.288</v>
      </c>
      <c r="R91" s="1659">
        <f t="shared" si="31"/>
        <v>169.5</v>
      </c>
      <c r="S91" s="1659">
        <f t="shared" ref="S91:S95" si="38">(R91%*H91)</f>
        <v>169500000</v>
      </c>
      <c r="T91" s="1659">
        <v>0.0</v>
      </c>
      <c r="U91" s="1606">
        <v>0.0</v>
      </c>
      <c r="V91" s="1658" t="s">
        <v>143</v>
      </c>
      <c r="W91" s="1660">
        <v>45961.458333333336</v>
      </c>
      <c r="X91" s="1732">
        <v>2.444689</v>
      </c>
      <c r="Y91" s="1529"/>
      <c r="Z91" s="1529"/>
      <c r="AA91" s="1529"/>
      <c r="AB91" s="1529"/>
      <c r="AC91" s="1529"/>
      <c r="AD91" s="1529"/>
      <c r="AE91" s="1529"/>
      <c r="AF91" s="1529"/>
      <c r="AG91" s="1529"/>
      <c r="AH91" s="1529"/>
    </row>
    <row r="92">
      <c r="A92" s="1613"/>
      <c r="B92" s="1947" t="s">
        <v>984</v>
      </c>
      <c r="C92" s="1948" t="s">
        <v>1372</v>
      </c>
      <c r="D92" s="1948" t="s">
        <v>2326</v>
      </c>
      <c r="E92" s="1831">
        <v>45868.0</v>
      </c>
      <c r="F92" s="1831">
        <v>46050.0</v>
      </c>
      <c r="G92" s="1832" t="s">
        <v>83</v>
      </c>
      <c r="H92" s="1833">
        <f t="shared" si="32"/>
        <v>100000000</v>
      </c>
      <c r="I92" s="1657">
        <f t="shared" si="33"/>
        <v>100000000</v>
      </c>
      <c r="J92" s="1659">
        <v>0.0</v>
      </c>
      <c r="K92" s="1659">
        <v>0.0</v>
      </c>
      <c r="L92" s="1951">
        <v>0.0</v>
      </c>
      <c r="M92" s="1730">
        <f t="shared" si="34"/>
        <v>99.443877</v>
      </c>
      <c r="N92" s="1659">
        <f t="shared" si="35"/>
        <v>99443877</v>
      </c>
      <c r="O92" s="1674">
        <v>45961.0</v>
      </c>
      <c r="P92" s="1730">
        <f t="shared" si="36"/>
        <v>99.49</v>
      </c>
      <c r="Q92" s="1659">
        <f t="shared" ref="Q92:R92" si="37">N80</f>
        <v>0</v>
      </c>
      <c r="R92" s="1659">
        <f t="shared" si="37"/>
        <v>99.49</v>
      </c>
      <c r="S92" s="1659">
        <f t="shared" si="38"/>
        <v>99490000</v>
      </c>
      <c r="T92" s="1658">
        <v>0.0</v>
      </c>
      <c r="U92" s="1606">
        <v>0.0</v>
      </c>
      <c r="V92" s="1658" t="s">
        <v>143</v>
      </c>
      <c r="W92" s="1660">
        <v>45961.458333333336</v>
      </c>
      <c r="X92" s="1732">
        <v>1.22</v>
      </c>
      <c r="Y92" s="1529"/>
      <c r="Z92" s="1529"/>
      <c r="AA92" s="1529"/>
      <c r="AB92" s="1529"/>
      <c r="AC92" s="1529"/>
      <c r="AD92" s="1529"/>
      <c r="AE92" s="1529"/>
      <c r="AF92" s="1529"/>
      <c r="AG92" s="1529"/>
      <c r="AH92" s="1529"/>
    </row>
    <row r="93">
      <c r="A93" s="1829"/>
      <c r="B93" s="1947" t="s">
        <v>2339</v>
      </c>
      <c r="C93" s="1948" t="s">
        <v>1377</v>
      </c>
      <c r="D93" s="1948" t="s">
        <v>2328</v>
      </c>
      <c r="E93" s="1831">
        <v>45236.0</v>
      </c>
      <c r="F93" s="1703">
        <v>45967.0</v>
      </c>
      <c r="G93" s="1832" t="s">
        <v>83</v>
      </c>
      <c r="H93" s="1833">
        <f t="shared" si="32"/>
        <v>100000000</v>
      </c>
      <c r="I93" s="1657">
        <f t="shared" si="33"/>
        <v>100000000</v>
      </c>
      <c r="J93" s="1606">
        <v>0.0</v>
      </c>
      <c r="K93" s="1659">
        <v>0.0</v>
      </c>
      <c r="L93" s="1951">
        <v>0.0</v>
      </c>
      <c r="M93" s="1730">
        <f t="shared" si="34"/>
        <v>100.257613</v>
      </c>
      <c r="N93" s="1659">
        <f t="shared" si="35"/>
        <v>100257613</v>
      </c>
      <c r="O93" s="1674">
        <v>45961.0</v>
      </c>
      <c r="P93" s="1730">
        <f t="shared" si="36"/>
        <v>100.22</v>
      </c>
      <c r="Q93" s="1659">
        <f t="shared" ref="Q93:R93" si="39">N81</f>
        <v>1258191.781</v>
      </c>
      <c r="R93" s="1659">
        <f t="shared" si="39"/>
        <v>100.22</v>
      </c>
      <c r="S93" s="1659">
        <f t="shared" si="38"/>
        <v>100220000</v>
      </c>
      <c r="T93" s="1658">
        <v>0.0</v>
      </c>
      <c r="U93" s="1606">
        <v>0.0</v>
      </c>
      <c r="V93" s="1658" t="s">
        <v>143</v>
      </c>
      <c r="W93" s="1660">
        <v>45961.458333333336</v>
      </c>
      <c r="X93" s="1732">
        <v>1.352781</v>
      </c>
      <c r="Y93" s="1529"/>
      <c r="Z93" s="1529"/>
      <c r="AA93" s="1529"/>
      <c r="AB93" s="1529"/>
      <c r="AC93" s="1529"/>
      <c r="AD93" s="1529"/>
      <c r="AE93" s="1529"/>
      <c r="AF93" s="1529"/>
      <c r="AG93" s="1529"/>
      <c r="AH93" s="1529"/>
    </row>
    <row r="94">
      <c r="A94" s="1613"/>
      <c r="B94" s="1947" t="s">
        <v>2340</v>
      </c>
      <c r="C94" s="1948" t="s">
        <v>1385</v>
      </c>
      <c r="D94" s="1948" t="s">
        <v>2330</v>
      </c>
      <c r="E94" s="1831">
        <v>45882.0</v>
      </c>
      <c r="F94" s="1831">
        <v>46064.0</v>
      </c>
      <c r="G94" s="1832" t="s">
        <v>83</v>
      </c>
      <c r="H94" s="1833">
        <f t="shared" si="32"/>
        <v>100000000</v>
      </c>
      <c r="I94" s="1657">
        <f t="shared" si="33"/>
        <v>100000000</v>
      </c>
      <c r="J94" s="1659">
        <v>0.0</v>
      </c>
      <c r="K94" s="1659">
        <v>0.0</v>
      </c>
      <c r="L94" s="1951">
        <v>0.0</v>
      </c>
      <c r="M94" s="1730">
        <f t="shared" si="34"/>
        <v>99.396107</v>
      </c>
      <c r="N94" s="1659">
        <f t="shared" si="35"/>
        <v>99396107</v>
      </c>
      <c r="O94" s="1674">
        <v>45961.0</v>
      </c>
      <c r="P94" s="1730">
        <f t="shared" si="36"/>
        <v>99.45</v>
      </c>
      <c r="Q94" s="1659">
        <f t="shared" ref="Q94:R94" si="40">N82</f>
        <v>0</v>
      </c>
      <c r="R94" s="1659">
        <f t="shared" si="40"/>
        <v>99.45</v>
      </c>
      <c r="S94" s="1659">
        <f t="shared" si="38"/>
        <v>99450000</v>
      </c>
      <c r="T94" s="1658">
        <v>0.0</v>
      </c>
      <c r="U94" s="1659">
        <f t="shared" ref="U94:U95" si="42">S94-N94</f>
        <v>53893</v>
      </c>
      <c r="V94" s="1658" t="s">
        <v>143</v>
      </c>
      <c r="W94" s="1660">
        <v>45961.458333333336</v>
      </c>
      <c r="X94" s="1732">
        <v>1.25</v>
      </c>
      <c r="Y94" s="1529"/>
      <c r="Z94" s="1529"/>
      <c r="AA94" s="1529"/>
      <c r="AB94" s="1529"/>
      <c r="AC94" s="1529"/>
      <c r="AD94" s="1529"/>
      <c r="AE94" s="1529"/>
      <c r="AF94" s="1529"/>
      <c r="AG94" s="1529"/>
      <c r="AH94" s="1529"/>
    </row>
    <row r="95">
      <c r="A95" s="1829"/>
      <c r="B95" s="1947" t="s">
        <v>2341</v>
      </c>
      <c r="C95" s="1948" t="s">
        <v>1012</v>
      </c>
      <c r="D95" s="1948" t="s">
        <v>1011</v>
      </c>
      <c r="E95" s="1831">
        <v>45474.0</v>
      </c>
      <c r="F95" s="1831">
        <v>46204.0</v>
      </c>
      <c r="G95" s="1832" t="s">
        <v>83</v>
      </c>
      <c r="H95" s="1833">
        <f t="shared" si="32"/>
        <v>100000000</v>
      </c>
      <c r="I95" s="1657">
        <f t="shared" si="33"/>
        <v>100000000</v>
      </c>
      <c r="J95" s="1659">
        <v>0.0</v>
      </c>
      <c r="K95" s="1659">
        <v>0.0</v>
      </c>
      <c r="L95" s="1951">
        <v>0.0</v>
      </c>
      <c r="M95" s="1730">
        <f t="shared" si="34"/>
        <v>100.028491</v>
      </c>
      <c r="N95" s="1659">
        <f t="shared" si="35"/>
        <v>100028491</v>
      </c>
      <c r="O95" s="1674">
        <v>45961.0</v>
      </c>
      <c r="P95" s="1730">
        <f t="shared" si="36"/>
        <v>100.11</v>
      </c>
      <c r="Q95" s="1659">
        <f t="shared" ref="Q95:R95" si="41">N83</f>
        <v>138414.2466</v>
      </c>
      <c r="R95" s="1659">
        <f t="shared" si="41"/>
        <v>100.11</v>
      </c>
      <c r="S95" s="1659">
        <f t="shared" si="38"/>
        <v>100110000</v>
      </c>
      <c r="T95" s="1658">
        <v>0.0</v>
      </c>
      <c r="U95" s="1659">
        <f t="shared" si="42"/>
        <v>81509</v>
      </c>
      <c r="V95" s="1658" t="s">
        <v>143</v>
      </c>
      <c r="W95" s="1660">
        <v>45961.458333333336</v>
      </c>
      <c r="X95" s="1732">
        <v>1.54183</v>
      </c>
      <c r="Y95" s="1529"/>
      <c r="Z95" s="1529"/>
      <c r="AA95" s="1529"/>
      <c r="AB95" s="1529"/>
      <c r="AC95" s="1529"/>
      <c r="AD95" s="1529"/>
      <c r="AE95" s="1529"/>
      <c r="AF95" s="1529"/>
      <c r="AG95" s="1529"/>
      <c r="AH95" s="1529"/>
    </row>
    <row r="96">
      <c r="A96" s="1202"/>
      <c r="B96" s="1104"/>
      <c r="E96" s="1104"/>
      <c r="F96" s="1104"/>
      <c r="G96" s="1234"/>
      <c r="H96" s="1234"/>
      <c r="L96" s="1235"/>
      <c r="M96" s="1236"/>
      <c r="N96" s="579"/>
      <c r="O96" s="579"/>
    </row>
    <row r="97">
      <c r="A97" s="1903" t="s">
        <v>428</v>
      </c>
      <c r="B97" s="1891"/>
      <c r="C97" s="1891"/>
      <c r="D97" s="1891"/>
      <c r="E97" s="1891"/>
      <c r="F97" s="1891"/>
      <c r="G97" s="1891"/>
      <c r="H97" s="1891"/>
      <c r="I97" s="1891"/>
      <c r="J97" s="1891"/>
      <c r="K97" s="1891"/>
      <c r="L97" s="1892"/>
      <c r="M97" s="1891"/>
      <c r="N97" s="1891"/>
      <c r="O97" s="1891"/>
      <c r="P97" s="1891"/>
      <c r="Q97" s="1891"/>
      <c r="R97" s="1891"/>
      <c r="S97" s="1891"/>
      <c r="T97" s="1891"/>
      <c r="U97" s="1891"/>
      <c r="V97" s="1891"/>
      <c r="W97" s="1891"/>
      <c r="X97" s="1891"/>
      <c r="Y97" s="1891"/>
      <c r="Z97" s="1891"/>
      <c r="AA97" s="1891"/>
      <c r="AB97" s="1891"/>
      <c r="AC97" s="1891"/>
      <c r="AD97" s="1891"/>
      <c r="AE97" s="1891"/>
      <c r="AF97" s="1841"/>
      <c r="AG97" s="1841"/>
      <c r="AH97" s="1841"/>
    </row>
    <row r="98">
      <c r="A98" s="1916" t="s">
        <v>3</v>
      </c>
      <c r="B98" s="1935" t="str">
        <f t="shared" ref="B98:L98" si="43">B57</f>
        <v>realization_id</v>
      </c>
      <c r="C98" s="1935" t="str">
        <f t="shared" si="43"/>
        <v>position_id</v>
      </c>
      <c r="D98" s="1935" t="str">
        <f t="shared" si="43"/>
        <v>trade_id</v>
      </c>
      <c r="E98" s="1935" t="str">
        <f t="shared" si="43"/>
        <v>event_date</v>
      </c>
      <c r="F98" s="1935" t="str">
        <f t="shared" si="43"/>
        <v>sold_nominal</v>
      </c>
      <c r="G98" s="1935" t="str">
        <f t="shared" si="43"/>
        <v>sell_clean_price_pct</v>
      </c>
      <c r="H98" s="1935" t="str">
        <f t="shared" si="43"/>
        <v>avg_book_price_pct</v>
      </c>
      <c r="I98" s="1935" t="str">
        <f t="shared" si="43"/>
        <v>realized_gainloss</v>
      </c>
      <c r="J98" s="1935" t="str">
        <f t="shared" si="43"/>
        <v>accrued_int_realized</v>
      </c>
      <c r="K98" s="1935" t="str">
        <f t="shared" si="43"/>
        <v>method_used</v>
      </c>
      <c r="L98" s="1953" t="str">
        <f t="shared" si="43"/>
        <v>created_at</v>
      </c>
      <c r="M98" s="1937"/>
      <c r="N98" s="1937"/>
      <c r="O98" s="1937"/>
      <c r="P98" s="1937"/>
      <c r="Q98" s="1937"/>
      <c r="R98" s="1937"/>
      <c r="S98" s="1937"/>
      <c r="T98" s="1937"/>
      <c r="U98" s="1937"/>
      <c r="V98" s="1937"/>
      <c r="W98" s="1937"/>
      <c r="X98" s="1937"/>
      <c r="Y98" s="1937"/>
      <c r="Z98" s="1937"/>
      <c r="AA98" s="1937"/>
      <c r="AB98" s="1937"/>
      <c r="AC98" s="1937"/>
      <c r="AD98" s="1937"/>
      <c r="AE98" s="1937"/>
      <c r="AF98" s="1908"/>
      <c r="AG98" s="1908"/>
      <c r="AH98" s="1908"/>
    </row>
    <row r="99">
      <c r="A99" s="1916" t="s">
        <v>4</v>
      </c>
      <c r="B99" s="1938" t="str">
        <f t="shared" ref="B99:L99" si="44">B58</f>
        <v>VARCHAR(40)</v>
      </c>
      <c r="C99" s="1938" t="str">
        <f t="shared" si="44"/>
        <v>VARCHAR(40)</v>
      </c>
      <c r="D99" s="1938" t="str">
        <f t="shared" si="44"/>
        <v>VARCHAR(40)</v>
      </c>
      <c r="E99" s="1938" t="str">
        <f t="shared" si="44"/>
        <v>DATE</v>
      </c>
      <c r="F99" s="1938" t="str">
        <f t="shared" si="44"/>
        <v>DECIMAL(20,2)</v>
      </c>
      <c r="G99" s="1938" t="str">
        <f t="shared" si="44"/>
        <v>DECIMAL(12,6)</v>
      </c>
      <c r="H99" s="1938" t="str">
        <f t="shared" si="44"/>
        <v>DECIMAL(12,6)</v>
      </c>
      <c r="I99" s="1938" t="str">
        <f t="shared" si="44"/>
        <v>DECIMAL(20,2)</v>
      </c>
      <c r="J99" s="1938" t="str">
        <f t="shared" si="44"/>
        <v>DECIMAL(20,2)</v>
      </c>
      <c r="K99" s="1938" t="str">
        <f t="shared" si="44"/>
        <v>VARCHAR(8)</v>
      </c>
      <c r="L99" s="1954" t="str">
        <f t="shared" si="44"/>
        <v>DATETIME</v>
      </c>
      <c r="M99" s="1891"/>
      <c r="N99" s="1891"/>
      <c r="O99" s="1891"/>
      <c r="P99" s="1891"/>
      <c r="Q99" s="1891"/>
      <c r="R99" s="1891"/>
      <c r="S99" s="1891"/>
      <c r="T99" s="1891"/>
      <c r="U99" s="1891"/>
      <c r="V99" s="1891"/>
      <c r="W99" s="1891"/>
      <c r="X99" s="1891"/>
      <c r="Y99" s="1891"/>
      <c r="Z99" s="1891"/>
      <c r="AA99" s="1891"/>
      <c r="AB99" s="1891"/>
      <c r="AC99" s="1891"/>
      <c r="AD99" s="1891"/>
      <c r="AE99" s="1891"/>
      <c r="AF99" s="1841"/>
      <c r="AG99" s="1841"/>
      <c r="AH99" s="1841"/>
    </row>
    <row r="100">
      <c r="A100" s="1890"/>
      <c r="B100" s="1940" t="str">
        <f t="shared" ref="B100:L100" si="45">B59</f>
        <v>CPN_01</v>
      </c>
      <c r="C100" s="1940" t="str">
        <f t="shared" si="45"/>
        <v>2</v>
      </c>
      <c r="D100" s="1940" t="str">
        <f t="shared" si="45"/>
        <v>CPN_GSB26OA_20251016_01</v>
      </c>
      <c r="E100" s="1076">
        <f t="shared" si="45"/>
        <v>45946</v>
      </c>
      <c r="F100" s="1077">
        <f t="shared" si="45"/>
        <v>0</v>
      </c>
      <c r="G100" s="1941">
        <f t="shared" si="45"/>
        <v>0</v>
      </c>
      <c r="H100" s="1941">
        <f t="shared" si="45"/>
        <v>100.26</v>
      </c>
      <c r="I100" s="1077">
        <f t="shared" si="45"/>
        <v>0</v>
      </c>
      <c r="J100" s="1942">
        <f t="shared" si="45"/>
        <v>842684.9315</v>
      </c>
      <c r="K100" s="1077" t="str">
        <f t="shared" si="45"/>
        <v>WAC</v>
      </c>
      <c r="L100" s="1943">
        <f t="shared" si="45"/>
        <v>45946.70833</v>
      </c>
      <c r="M100" s="1891"/>
      <c r="N100" s="1891"/>
      <c r="O100" s="1891"/>
      <c r="P100" s="1891"/>
      <c r="Q100" s="1891"/>
      <c r="R100" s="1891"/>
      <c r="S100" s="1891"/>
      <c r="T100" s="1891"/>
      <c r="U100" s="1891"/>
      <c r="V100" s="1891"/>
      <c r="W100" s="1891"/>
      <c r="X100" s="1891"/>
      <c r="Y100" s="1891"/>
      <c r="Z100" s="1891"/>
      <c r="AA100" s="1891"/>
      <c r="AB100" s="1891"/>
      <c r="AC100" s="1891"/>
      <c r="AD100" s="1891"/>
      <c r="AE100" s="1891"/>
      <c r="AF100" s="1841"/>
      <c r="AG100" s="1841"/>
      <c r="AH100" s="1841"/>
    </row>
    <row r="101">
      <c r="A101" s="1202"/>
      <c r="B101" s="1104"/>
      <c r="E101" s="1104"/>
      <c r="F101" s="1104"/>
      <c r="G101" s="1234"/>
      <c r="H101" s="1234"/>
      <c r="L101" s="1235"/>
      <c r="M101" s="1236"/>
      <c r="N101" s="579"/>
      <c r="O101" s="579"/>
    </row>
    <row r="102">
      <c r="A102" s="1202" t="s">
        <v>1518</v>
      </c>
      <c r="B102" s="1104"/>
      <c r="E102" s="1104"/>
      <c r="F102" s="1104"/>
      <c r="G102" s="1234"/>
      <c r="H102" s="1234"/>
      <c r="L102" s="1235"/>
      <c r="M102" s="1236"/>
      <c r="N102" s="579"/>
      <c r="O102" s="579"/>
    </row>
    <row r="103">
      <c r="A103" s="22" t="s">
        <v>2346</v>
      </c>
      <c r="L103" s="1235"/>
      <c r="M103" s="1236"/>
      <c r="N103" s="1314"/>
      <c r="O103" s="579"/>
    </row>
    <row r="104">
      <c r="A104" s="22" t="s">
        <v>1520</v>
      </c>
      <c r="L104" s="1235"/>
      <c r="M104" s="1236"/>
      <c r="N104" s="1314"/>
      <c r="O104" s="579"/>
    </row>
    <row r="105">
      <c r="A105" s="22" t="s">
        <v>1521</v>
      </c>
      <c r="L105" s="1235"/>
      <c r="M105" s="1236"/>
      <c r="N105" s="1314"/>
    </row>
    <row r="106">
      <c r="A106" s="22" t="s">
        <v>1522</v>
      </c>
      <c r="L106" s="1235"/>
      <c r="M106" s="1236"/>
      <c r="N106" s="1314"/>
    </row>
    <row r="107">
      <c r="A107" s="22" t="s">
        <v>1523</v>
      </c>
      <c r="L107" s="1235"/>
      <c r="M107" s="1236"/>
      <c r="N107" s="1314"/>
    </row>
    <row r="108">
      <c r="L108" s="1235"/>
      <c r="N108" s="1314"/>
    </row>
    <row r="109">
      <c r="A109" s="1617" t="s">
        <v>2300</v>
      </c>
      <c r="B109" s="1617" t="s">
        <v>2029</v>
      </c>
      <c r="L109" s="1235"/>
      <c r="N109" s="1314"/>
    </row>
    <row r="110">
      <c r="A110" s="1809" t="s">
        <v>967</v>
      </c>
      <c r="B110" s="67"/>
      <c r="C110" s="67"/>
      <c r="D110" s="67"/>
      <c r="E110" s="67"/>
      <c r="F110" s="67"/>
      <c r="G110" s="67"/>
      <c r="H110" s="67"/>
      <c r="I110" s="67"/>
      <c r="J110" s="67"/>
      <c r="K110" s="67"/>
      <c r="M110" s="22"/>
    </row>
    <row r="111">
      <c r="A111" s="1585" t="s">
        <v>3</v>
      </c>
      <c r="B111" s="1586" t="s">
        <v>732</v>
      </c>
      <c r="C111" s="1586" t="s">
        <v>514</v>
      </c>
      <c r="D111" s="1586" t="s">
        <v>556</v>
      </c>
      <c r="E111" s="1586" t="s">
        <v>7</v>
      </c>
      <c r="F111" s="1586" t="s">
        <v>668</v>
      </c>
      <c r="G111" s="1570" t="s">
        <v>583</v>
      </c>
      <c r="H111" s="1570" t="s">
        <v>728</v>
      </c>
      <c r="I111" s="1570" t="s">
        <v>525</v>
      </c>
      <c r="J111" s="1570" t="s">
        <v>534</v>
      </c>
      <c r="K111" s="1586" t="s">
        <v>675</v>
      </c>
      <c r="L111" s="1586" t="s">
        <v>425</v>
      </c>
      <c r="M111" s="1545" t="s">
        <v>423</v>
      </c>
      <c r="N111" s="1586" t="s">
        <v>426</v>
      </c>
      <c r="O111" s="1586" t="s">
        <v>427</v>
      </c>
      <c r="P111" s="1586" t="s">
        <v>749</v>
      </c>
      <c r="Q111" s="1586" t="s">
        <v>751</v>
      </c>
      <c r="R111" s="1570" t="s">
        <v>753</v>
      </c>
      <c r="S111" s="1586" t="s">
        <v>432</v>
      </c>
      <c r="T111" s="1697" t="s">
        <v>755</v>
      </c>
      <c r="U111" s="1570" t="s">
        <v>551</v>
      </c>
      <c r="V111" s="1570" t="s">
        <v>530</v>
      </c>
      <c r="W111" s="1570" t="s">
        <v>528</v>
      </c>
      <c r="X111" s="1586" t="s">
        <v>532</v>
      </c>
      <c r="Y111" s="1586" t="s">
        <v>526</v>
      </c>
      <c r="Z111" s="1586" t="s">
        <v>533</v>
      </c>
      <c r="AA111" s="1570" t="s">
        <v>538</v>
      </c>
      <c r="AB111" s="1570" t="s">
        <v>542</v>
      </c>
      <c r="AC111" s="1570" t="s">
        <v>548</v>
      </c>
      <c r="AD111" s="1586" t="s">
        <v>761</v>
      </c>
      <c r="AE111" s="1587" t="s">
        <v>763</v>
      </c>
      <c r="AF111" s="65"/>
      <c r="AG111" s="65"/>
      <c r="AH111" s="65"/>
    </row>
    <row r="112">
      <c r="A112" s="1585" t="s">
        <v>4</v>
      </c>
      <c r="B112" s="1589" t="s">
        <v>453</v>
      </c>
      <c r="C112" s="1577" t="s">
        <v>28</v>
      </c>
      <c r="D112" s="1589" t="s">
        <v>453</v>
      </c>
      <c r="E112" s="1589" t="s">
        <v>453</v>
      </c>
      <c r="F112" s="1590" t="s">
        <v>28</v>
      </c>
      <c r="G112" s="1576" t="s">
        <v>35</v>
      </c>
      <c r="H112" s="1577" t="s">
        <v>35</v>
      </c>
      <c r="I112" s="1577" t="s">
        <v>35</v>
      </c>
      <c r="J112" s="1577" t="s">
        <v>81</v>
      </c>
      <c r="K112" s="1590" t="s">
        <v>126</v>
      </c>
      <c r="L112" s="1590" t="s">
        <v>179</v>
      </c>
      <c r="M112" s="1522" t="s">
        <v>179</v>
      </c>
      <c r="N112" s="1590" t="s">
        <v>126</v>
      </c>
      <c r="O112" s="1590" t="s">
        <v>126</v>
      </c>
      <c r="P112" s="1590" t="s">
        <v>28</v>
      </c>
      <c r="Q112" s="1590" t="s">
        <v>126</v>
      </c>
      <c r="R112" s="1577" t="s">
        <v>126</v>
      </c>
      <c r="S112" s="1590" t="s">
        <v>126</v>
      </c>
      <c r="T112" s="1701" t="s">
        <v>35</v>
      </c>
      <c r="U112" s="1577" t="s">
        <v>28</v>
      </c>
      <c r="V112" s="1577" t="s">
        <v>59</v>
      </c>
      <c r="W112" s="1577" t="s">
        <v>71</v>
      </c>
      <c r="X112" s="1590" t="s">
        <v>59</v>
      </c>
      <c r="Y112" s="1590" t="s">
        <v>71</v>
      </c>
      <c r="Z112" s="1590" t="s">
        <v>59</v>
      </c>
      <c r="AA112" s="1577" t="s">
        <v>539</v>
      </c>
      <c r="AB112" s="1577" t="s">
        <v>539</v>
      </c>
      <c r="AC112" s="1577" t="s">
        <v>59</v>
      </c>
      <c r="AD112" s="1590" t="s">
        <v>110</v>
      </c>
      <c r="AE112" s="1591" t="s">
        <v>35</v>
      </c>
    </row>
    <row r="113">
      <c r="A113" s="1875"/>
      <c r="B113" s="1876">
        <v>93003.0</v>
      </c>
      <c r="C113" s="1877" t="s">
        <v>1372</v>
      </c>
      <c r="D113" s="1877">
        <v>302.0</v>
      </c>
      <c r="E113" s="1878">
        <v>101.0</v>
      </c>
      <c r="F113" s="1878" t="s">
        <v>202</v>
      </c>
      <c r="G113" s="1879">
        <v>45917.0</v>
      </c>
      <c r="H113" s="1879">
        <v>45919.0</v>
      </c>
      <c r="I113" s="1880">
        <v>46050.0</v>
      </c>
      <c r="J113" s="1881" t="s">
        <v>83</v>
      </c>
      <c r="K113" s="1955">
        <v>1.0E8</v>
      </c>
      <c r="L113" s="1883">
        <v>100.02</v>
      </c>
      <c r="M113" s="1883">
        <v>99.443877</v>
      </c>
      <c r="N113" s="1884">
        <f>(K113*(Y113/100))*(DAYS(AE113,T113)/365)</f>
        <v>0</v>
      </c>
      <c r="O113" s="1883">
        <f>(((L113/100)*K113)+N113)/K113*100</f>
        <v>100.02</v>
      </c>
      <c r="P113" s="1885" t="s">
        <v>1392</v>
      </c>
      <c r="Q113" s="1886">
        <f>(M113/100)*K113</f>
        <v>99443877</v>
      </c>
      <c r="R113" s="1886">
        <f>(L113/100)*K113</f>
        <v>100020000</v>
      </c>
      <c r="S113" s="1886" t="str">
        <f>if(P113="AMC","",(O113/100)*K113)</f>
        <v/>
      </c>
      <c r="T113" s="1888"/>
      <c r="U113" s="1878" t="s">
        <v>131</v>
      </c>
      <c r="V113" s="1878" t="s">
        <v>136</v>
      </c>
      <c r="W113" s="1883">
        <v>0.0</v>
      </c>
      <c r="X113" s="1878" t="s">
        <v>1375</v>
      </c>
      <c r="Y113" s="1883">
        <v>0.0</v>
      </c>
      <c r="Z113" s="1889" t="s">
        <v>79</v>
      </c>
      <c r="AA113" s="1878" t="s">
        <v>1013</v>
      </c>
      <c r="AB113" s="1878" t="s">
        <v>1014</v>
      </c>
      <c r="AC113" s="1872" t="s">
        <v>1003</v>
      </c>
      <c r="AD113" s="1618">
        <v>46050.0</v>
      </c>
      <c r="AE113" s="1821">
        <v>46050.0</v>
      </c>
      <c r="AF113" s="1529"/>
      <c r="AG113" s="1529"/>
    </row>
    <row r="114">
      <c r="L114" s="1235"/>
    </row>
    <row r="116">
      <c r="A116" s="1202"/>
    </row>
    <row r="117">
      <c r="A117" s="1202" t="s">
        <v>2347</v>
      </c>
    </row>
    <row r="118">
      <c r="A118" s="1202"/>
    </row>
    <row r="119">
      <c r="A119" s="1845">
        <v>46127.0</v>
      </c>
      <c r="B119" s="1617" t="s">
        <v>2029</v>
      </c>
      <c r="C119" s="1227"/>
      <c r="D119" s="1227"/>
      <c r="E119" s="1227"/>
      <c r="F119" s="1227"/>
      <c r="G119" s="1227"/>
      <c r="H119" s="1227"/>
      <c r="I119" s="1227"/>
      <c r="J119" s="1227"/>
      <c r="K119" s="1227"/>
      <c r="L119" s="1227"/>
      <c r="M119" s="1227"/>
      <c r="N119" s="1227"/>
      <c r="O119" s="1227"/>
      <c r="P119" s="1227"/>
      <c r="Q119" s="1227"/>
      <c r="R119" s="1227"/>
      <c r="S119" s="1227"/>
      <c r="T119" s="1227"/>
      <c r="U119" s="1227"/>
      <c r="V119" s="1227"/>
      <c r="W119" s="1227"/>
      <c r="X119" s="1227"/>
      <c r="Y119" s="1227"/>
      <c r="Z119" s="1227"/>
      <c r="AA119" s="1227"/>
      <c r="AB119" s="1227"/>
      <c r="AC119" s="1227"/>
      <c r="AD119" s="1227"/>
      <c r="AE119" s="1227"/>
    </row>
    <row r="120">
      <c r="A120" s="1809" t="s">
        <v>424</v>
      </c>
      <c r="B120" s="67"/>
      <c r="C120" s="67"/>
      <c r="D120" s="67"/>
      <c r="E120" s="67"/>
      <c r="F120" s="67"/>
      <c r="G120" s="67"/>
      <c r="H120" s="67"/>
      <c r="I120" s="67"/>
      <c r="J120" s="67"/>
      <c r="K120" s="67"/>
      <c r="M120" s="22"/>
    </row>
    <row r="121">
      <c r="A121" s="1846" t="s">
        <v>3</v>
      </c>
      <c r="B121" s="1847" t="s">
        <v>732</v>
      </c>
      <c r="C121" s="1847" t="s">
        <v>514</v>
      </c>
      <c r="D121" s="1847" t="s">
        <v>556</v>
      </c>
      <c r="E121" s="1847" t="s">
        <v>7</v>
      </c>
      <c r="F121" s="1847" t="s">
        <v>668</v>
      </c>
      <c r="G121" s="1848" t="s">
        <v>583</v>
      </c>
      <c r="H121" s="1848" t="s">
        <v>728</v>
      </c>
      <c r="I121" s="1848" t="s">
        <v>525</v>
      </c>
      <c r="J121" s="1848" t="s">
        <v>534</v>
      </c>
      <c r="K121" s="1847" t="s">
        <v>675</v>
      </c>
      <c r="L121" s="1847" t="s">
        <v>425</v>
      </c>
      <c r="M121" s="1849" t="s">
        <v>423</v>
      </c>
      <c r="N121" s="1847" t="s">
        <v>426</v>
      </c>
      <c r="O121" s="1847" t="s">
        <v>427</v>
      </c>
      <c r="P121" s="1847" t="s">
        <v>749</v>
      </c>
      <c r="Q121" s="1847" t="s">
        <v>751</v>
      </c>
      <c r="R121" s="1848" t="s">
        <v>753</v>
      </c>
      <c r="S121" s="1847" t="s">
        <v>432</v>
      </c>
      <c r="T121" s="1850" t="s">
        <v>755</v>
      </c>
      <c r="U121" s="1848" t="s">
        <v>551</v>
      </c>
      <c r="V121" s="1848" t="s">
        <v>530</v>
      </c>
      <c r="W121" s="1848" t="s">
        <v>528</v>
      </c>
      <c r="X121" s="1847" t="s">
        <v>532</v>
      </c>
      <c r="Y121" s="1847" t="s">
        <v>526</v>
      </c>
      <c r="Z121" s="1847" t="s">
        <v>533</v>
      </c>
      <c r="AA121" s="1848" t="s">
        <v>538</v>
      </c>
      <c r="AB121" s="1848" t="s">
        <v>542</v>
      </c>
      <c r="AC121" s="1848" t="s">
        <v>548</v>
      </c>
      <c r="AD121" s="1847" t="s">
        <v>761</v>
      </c>
      <c r="AE121" s="1851" t="s">
        <v>763</v>
      </c>
      <c r="AF121" s="65"/>
      <c r="AG121" s="65"/>
      <c r="AH121" s="65"/>
    </row>
    <row r="122">
      <c r="A122" s="1846" t="s">
        <v>4</v>
      </c>
      <c r="B122" s="1852" t="s">
        <v>453</v>
      </c>
      <c r="C122" s="1853" t="s">
        <v>28</v>
      </c>
      <c r="D122" s="1852" t="s">
        <v>453</v>
      </c>
      <c r="E122" s="1852" t="s">
        <v>453</v>
      </c>
      <c r="F122" s="1854" t="s">
        <v>28</v>
      </c>
      <c r="G122" s="1855" t="s">
        <v>35</v>
      </c>
      <c r="H122" s="1853" t="s">
        <v>35</v>
      </c>
      <c r="I122" s="1853" t="s">
        <v>35</v>
      </c>
      <c r="J122" s="1853" t="s">
        <v>81</v>
      </c>
      <c r="K122" s="1854" t="s">
        <v>126</v>
      </c>
      <c r="L122" s="1854" t="s">
        <v>179</v>
      </c>
      <c r="M122" s="1856" t="s">
        <v>179</v>
      </c>
      <c r="N122" s="1854" t="s">
        <v>126</v>
      </c>
      <c r="O122" s="1854" t="s">
        <v>126</v>
      </c>
      <c r="P122" s="1854" t="s">
        <v>28</v>
      </c>
      <c r="Q122" s="1854" t="s">
        <v>126</v>
      </c>
      <c r="R122" s="1853" t="s">
        <v>126</v>
      </c>
      <c r="S122" s="1854" t="s">
        <v>126</v>
      </c>
      <c r="T122" s="1857" t="s">
        <v>35</v>
      </c>
      <c r="U122" s="1853" t="s">
        <v>28</v>
      </c>
      <c r="V122" s="1853" t="s">
        <v>59</v>
      </c>
      <c r="W122" s="1853" t="s">
        <v>71</v>
      </c>
      <c r="X122" s="1854" t="s">
        <v>59</v>
      </c>
      <c r="Y122" s="1854" t="s">
        <v>71</v>
      </c>
      <c r="Z122" s="1854" t="s">
        <v>59</v>
      </c>
      <c r="AA122" s="1853" t="s">
        <v>539</v>
      </c>
      <c r="AB122" s="1853" t="s">
        <v>539</v>
      </c>
      <c r="AC122" s="1853" t="s">
        <v>59</v>
      </c>
      <c r="AD122" s="1854" t="s">
        <v>110</v>
      </c>
      <c r="AE122" s="1858" t="s">
        <v>35</v>
      </c>
    </row>
    <row r="123">
      <c r="A123" s="1859"/>
      <c r="B123" s="1860" t="s">
        <v>1005</v>
      </c>
      <c r="C123" s="1861" t="s">
        <v>1007</v>
      </c>
      <c r="D123" s="1862" t="s">
        <v>1006</v>
      </c>
      <c r="E123" s="1562">
        <v>102.0</v>
      </c>
      <c r="F123" s="1562" t="s">
        <v>202</v>
      </c>
      <c r="G123" s="1863">
        <v>45854.0</v>
      </c>
      <c r="H123" s="1863">
        <v>45856.0</v>
      </c>
      <c r="I123" s="1864">
        <v>46311.0</v>
      </c>
      <c r="J123" s="1865" t="s">
        <v>83</v>
      </c>
      <c r="K123" s="1866">
        <v>1.0E8</v>
      </c>
      <c r="L123" s="1712">
        <v>100.276707</v>
      </c>
      <c r="M123" s="1712">
        <v>100.264871</v>
      </c>
      <c r="N123" s="1867">
        <f>(K123*(Y123/100))*(DAYS(AE123,T123)/365)</f>
        <v>1685369.863</v>
      </c>
      <c r="O123" s="1712">
        <v>101.06846</v>
      </c>
      <c r="P123" s="1677" t="s">
        <v>108</v>
      </c>
      <c r="Q123" s="1868">
        <f>(M123/100)*K123</f>
        <v>100264871</v>
      </c>
      <c r="R123" s="1868">
        <f>(L123/100)*K123</f>
        <v>100276707</v>
      </c>
      <c r="S123" s="1868">
        <f>if(P123="AMC","",(O123/100)*K123)</f>
        <v>101068460</v>
      </c>
      <c r="T123" s="1869">
        <v>45763.0</v>
      </c>
      <c r="U123" s="1562" t="s">
        <v>131</v>
      </c>
      <c r="V123" s="1562"/>
      <c r="W123" s="1712">
        <v>0.0</v>
      </c>
      <c r="X123" s="1562" t="s">
        <v>76</v>
      </c>
      <c r="Y123" s="1870">
        <v>1.69</v>
      </c>
      <c r="Z123" s="1871" t="s">
        <v>79</v>
      </c>
      <c r="AA123" s="1562" t="s">
        <v>1013</v>
      </c>
      <c r="AB123" s="1562" t="s">
        <v>1014</v>
      </c>
      <c r="AC123" s="1872" t="s">
        <v>143</v>
      </c>
      <c r="AD123" s="1873">
        <v>46127.458333333336</v>
      </c>
      <c r="AE123" s="1863">
        <v>46127.0</v>
      </c>
      <c r="AF123" s="1529"/>
      <c r="AG123" s="1529"/>
    </row>
    <row r="124">
      <c r="A124" s="1859"/>
      <c r="B124" s="1860" t="str">
        <f t="shared" ref="B124:AE124" si="46">B84</f>
        <v>CPN_GSB26OA_20251016_01</v>
      </c>
      <c r="C124" s="1861" t="str">
        <f t="shared" si="46"/>
        <v>GSB26OA</v>
      </c>
      <c r="D124" s="1862" t="str">
        <f t="shared" si="46"/>
        <v>403</v>
      </c>
      <c r="E124" s="1562">
        <f t="shared" si="46"/>
        <v>102</v>
      </c>
      <c r="F124" s="1562" t="str">
        <f t="shared" si="46"/>
        <v>Coupon</v>
      </c>
      <c r="G124" s="1863">
        <f t="shared" si="46"/>
        <v>45946</v>
      </c>
      <c r="H124" s="1863">
        <f t="shared" si="46"/>
        <v>45946</v>
      </c>
      <c r="I124" s="1864">
        <f t="shared" si="46"/>
        <v>45946</v>
      </c>
      <c r="J124" s="1865" t="str">
        <f t="shared" si="46"/>
        <v>THB</v>
      </c>
      <c r="K124" s="1866">
        <f t="shared" si="46"/>
        <v>100000000</v>
      </c>
      <c r="L124" s="1712" t="str">
        <f t="shared" si="46"/>
        <v/>
      </c>
      <c r="M124" s="1712" t="str">
        <f t="shared" si="46"/>
        <v/>
      </c>
      <c r="N124" s="1874">
        <f t="shared" si="46"/>
        <v>842684.9315</v>
      </c>
      <c r="O124" s="1712" t="str">
        <f t="shared" si="46"/>
        <v/>
      </c>
      <c r="P124" s="1677" t="str">
        <f t="shared" si="46"/>
        <v>FVOCI</v>
      </c>
      <c r="Q124" s="1868">
        <f t="shared" si="46"/>
        <v>0</v>
      </c>
      <c r="R124" s="1868">
        <f t="shared" si="46"/>
        <v>0</v>
      </c>
      <c r="S124" s="1868">
        <f t="shared" si="46"/>
        <v>0</v>
      </c>
      <c r="T124" s="1869">
        <f t="shared" si="46"/>
        <v>45946</v>
      </c>
      <c r="U124" s="1562" t="str">
        <f t="shared" si="46"/>
        <v>Fixed</v>
      </c>
      <c r="V124" s="1562" t="str">
        <f t="shared" si="46"/>
        <v/>
      </c>
      <c r="W124" s="1712">
        <f t="shared" si="46"/>
        <v>0</v>
      </c>
      <c r="X124" s="1562" t="str">
        <f t="shared" si="46"/>
        <v>Semi-Annual</v>
      </c>
      <c r="Y124" s="1870">
        <f t="shared" si="46"/>
        <v>1.69</v>
      </c>
      <c r="Z124" s="1871" t="str">
        <f t="shared" si="46"/>
        <v>Actual/365</v>
      </c>
      <c r="AA124" s="1562" t="str">
        <f t="shared" si="46"/>
        <v>AAA</v>
      </c>
      <c r="AB124" s="1562" t="str">
        <f t="shared" si="46"/>
        <v>AAA(tha)</v>
      </c>
      <c r="AC124" s="1872" t="str">
        <f t="shared" si="46"/>
        <v>Matured</v>
      </c>
      <c r="AD124" s="1873">
        <f t="shared" si="46"/>
        <v>45946.45833</v>
      </c>
      <c r="AE124" s="1863">
        <f t="shared" si="46"/>
        <v>45946</v>
      </c>
    </row>
    <row r="125">
      <c r="A125" s="1859"/>
      <c r="B125" s="1860">
        <f t="shared" ref="B125:AE125" si="47">B85</f>
        <v>90011</v>
      </c>
      <c r="C125" s="1861" t="str">
        <f t="shared" si="47"/>
        <v>GSB26OA</v>
      </c>
      <c r="D125" s="1862">
        <f t="shared" si="47"/>
        <v>403</v>
      </c>
      <c r="E125" s="1562">
        <f t="shared" si="47"/>
        <v>102</v>
      </c>
      <c r="F125" s="1562" t="str">
        <f t="shared" si="47"/>
        <v>Sell</v>
      </c>
      <c r="G125" s="1863">
        <f t="shared" si="47"/>
        <v>45950</v>
      </c>
      <c r="H125" s="1863">
        <f t="shared" si="47"/>
        <v>45952</v>
      </c>
      <c r="I125" s="1864">
        <f t="shared" si="47"/>
        <v>46311</v>
      </c>
      <c r="J125" s="1865" t="str">
        <f t="shared" si="47"/>
        <v>THB</v>
      </c>
      <c r="K125" s="1866">
        <f t="shared" si="47"/>
        <v>50000000</v>
      </c>
      <c r="L125" s="1712">
        <f t="shared" si="47"/>
        <v>100.22</v>
      </c>
      <c r="M125" s="1712">
        <f t="shared" si="47"/>
        <v>100.2</v>
      </c>
      <c r="N125" s="1874">
        <f t="shared" si="47"/>
        <v>34726.0274</v>
      </c>
      <c r="O125" s="1712">
        <f t="shared" si="47"/>
        <v>100.2894521</v>
      </c>
      <c r="P125" s="1677" t="str">
        <f t="shared" si="47"/>
        <v>FVOCI</v>
      </c>
      <c r="Q125" s="1868">
        <f t="shared" si="47"/>
        <v>50100000</v>
      </c>
      <c r="R125" s="1868">
        <f t="shared" si="47"/>
        <v>50110000</v>
      </c>
      <c r="S125" s="1868">
        <f t="shared" si="47"/>
        <v>50144726.03</v>
      </c>
      <c r="T125" s="1869">
        <f t="shared" si="47"/>
        <v>45946</v>
      </c>
      <c r="U125" s="1562" t="str">
        <f t="shared" si="47"/>
        <v>Fixed</v>
      </c>
      <c r="V125" s="1562" t="str">
        <f t="shared" si="47"/>
        <v/>
      </c>
      <c r="W125" s="1712">
        <f t="shared" si="47"/>
        <v>0</v>
      </c>
      <c r="X125" s="1562" t="str">
        <f t="shared" si="47"/>
        <v>Semi-Annual</v>
      </c>
      <c r="Y125" s="1870">
        <f t="shared" si="47"/>
        <v>1.69</v>
      </c>
      <c r="Z125" s="1871" t="str">
        <f t="shared" si="47"/>
        <v>Actual/365</v>
      </c>
      <c r="AA125" s="1562" t="str">
        <f t="shared" si="47"/>
        <v>AAA</v>
      </c>
      <c r="AB125" s="1562" t="str">
        <f t="shared" si="47"/>
        <v>AAA(tha)</v>
      </c>
      <c r="AC125" s="1872" t="str">
        <f t="shared" si="47"/>
        <v>Matured</v>
      </c>
      <c r="AD125" s="1873">
        <f t="shared" si="47"/>
        <v>45952.45833</v>
      </c>
      <c r="AE125" s="1863">
        <f t="shared" si="47"/>
        <v>45961</v>
      </c>
    </row>
    <row r="126">
      <c r="A126" s="1202"/>
    </row>
    <row r="127">
      <c r="A127" s="1202"/>
    </row>
    <row r="128">
      <c r="A128" s="1649" t="s">
        <v>430</v>
      </c>
      <c r="B128" s="1227"/>
      <c r="C128" s="1227"/>
      <c r="D128" s="1227"/>
      <c r="E128" s="1227"/>
      <c r="F128" s="1227"/>
      <c r="G128" s="1227"/>
      <c r="H128" s="1227"/>
      <c r="I128" s="1227"/>
      <c r="J128" s="1227"/>
      <c r="K128" s="1227"/>
      <c r="L128" s="1227"/>
      <c r="M128" s="1227"/>
      <c r="N128" s="1650"/>
      <c r="O128" s="1650"/>
      <c r="P128" s="1227"/>
      <c r="Q128" s="1227"/>
      <c r="R128" s="1227"/>
      <c r="S128" s="1227"/>
      <c r="T128" s="1227"/>
      <c r="U128" s="1227"/>
      <c r="V128" s="1227"/>
      <c r="W128" s="1227"/>
      <c r="X128" s="1227"/>
      <c r="Y128" s="1227"/>
      <c r="Z128" s="1227"/>
      <c r="AA128" s="1227"/>
      <c r="AB128" s="1227"/>
      <c r="AC128" s="1227"/>
      <c r="AD128" s="1227"/>
      <c r="AE128" s="1227"/>
    </row>
    <row r="129">
      <c r="A129" s="1651" t="s">
        <v>3</v>
      </c>
      <c r="B129" s="1555" t="s">
        <v>765</v>
      </c>
      <c r="C129" s="1555" t="s">
        <v>514</v>
      </c>
      <c r="D129" s="1555" t="s">
        <v>556</v>
      </c>
      <c r="E129" s="1555" t="s">
        <v>769</v>
      </c>
      <c r="F129" s="1555" t="s">
        <v>525</v>
      </c>
      <c r="G129" s="1652" t="s">
        <v>534</v>
      </c>
      <c r="H129" s="1555" t="s">
        <v>675</v>
      </c>
      <c r="I129" s="1555" t="s">
        <v>773</v>
      </c>
      <c r="J129" s="1555" t="s">
        <v>775</v>
      </c>
      <c r="K129" s="1555" t="s">
        <v>777</v>
      </c>
      <c r="L129" s="1555" t="s">
        <v>779</v>
      </c>
      <c r="M129" s="1652" t="s">
        <v>431</v>
      </c>
      <c r="N129" s="1555" t="s">
        <v>751</v>
      </c>
      <c r="O129" s="1555" t="s">
        <v>763</v>
      </c>
      <c r="P129" s="1555" t="s">
        <v>425</v>
      </c>
      <c r="Q129" s="1555" t="s">
        <v>426</v>
      </c>
      <c r="R129" s="1555" t="s">
        <v>427</v>
      </c>
      <c r="S129" s="1555" t="s">
        <v>432</v>
      </c>
      <c r="T129" s="1555" t="s">
        <v>787</v>
      </c>
      <c r="U129" s="1555" t="s">
        <v>789</v>
      </c>
      <c r="V129" s="1555" t="s">
        <v>548</v>
      </c>
      <c r="W129" s="1555" t="s">
        <v>761</v>
      </c>
      <c r="X129" s="65"/>
      <c r="Y129" s="65"/>
      <c r="Z129" s="65"/>
      <c r="AA129" s="65"/>
      <c r="AB129" s="65"/>
      <c r="AC129" s="65"/>
      <c r="AD129" s="65"/>
      <c r="AE129" s="65"/>
      <c r="AF129" s="65"/>
      <c r="AG129" s="65"/>
      <c r="AH129" s="65"/>
    </row>
    <row r="130">
      <c r="A130" s="1651" t="s">
        <v>4</v>
      </c>
      <c r="B130" s="1653" t="s">
        <v>453</v>
      </c>
      <c r="C130" s="1560" t="s">
        <v>28</v>
      </c>
      <c r="D130" s="1653" t="s">
        <v>453</v>
      </c>
      <c r="E130" s="1560" t="s">
        <v>35</v>
      </c>
      <c r="F130" s="1560" t="s">
        <v>35</v>
      </c>
      <c r="G130" s="1654" t="s">
        <v>81</v>
      </c>
      <c r="H130" s="1560" t="s">
        <v>126</v>
      </c>
      <c r="I130" s="1560" t="s">
        <v>126</v>
      </c>
      <c r="J130" s="1560" t="s">
        <v>126</v>
      </c>
      <c r="K130" s="1560" t="s">
        <v>126</v>
      </c>
      <c r="L130" s="1560" t="s">
        <v>126</v>
      </c>
      <c r="M130" s="1560" t="s">
        <v>781</v>
      </c>
      <c r="N130" s="1560" t="s">
        <v>126</v>
      </c>
      <c r="O130" s="1560" t="s">
        <v>35</v>
      </c>
      <c r="P130" s="1560" t="s">
        <v>781</v>
      </c>
      <c r="Q130" s="1560" t="s">
        <v>126</v>
      </c>
      <c r="R130" s="1560" t="s">
        <v>126</v>
      </c>
      <c r="S130" s="1560" t="s">
        <v>126</v>
      </c>
      <c r="T130" s="1560" t="s">
        <v>126</v>
      </c>
      <c r="U130" s="1560" t="s">
        <v>126</v>
      </c>
      <c r="V130" s="1560" t="s">
        <v>59</v>
      </c>
      <c r="W130" s="1560" t="s">
        <v>110</v>
      </c>
    </row>
    <row r="131">
      <c r="A131" s="1613"/>
      <c r="B131" s="1947">
        <f t="shared" ref="B131:W131" si="48">B90</f>
        <v>2</v>
      </c>
      <c r="C131" s="1948" t="str">
        <f t="shared" si="48"/>
        <v>GSB26OA</v>
      </c>
      <c r="D131" s="1948">
        <f t="shared" si="48"/>
        <v>403</v>
      </c>
      <c r="E131" s="1831">
        <f t="shared" si="48"/>
        <v>43754</v>
      </c>
      <c r="F131" s="1831">
        <f t="shared" si="48"/>
        <v>46311</v>
      </c>
      <c r="G131" s="1832" t="str">
        <f t="shared" si="48"/>
        <v>THB</v>
      </c>
      <c r="H131" s="1956">
        <f t="shared" si="48"/>
        <v>50000000</v>
      </c>
      <c r="I131" s="1659">
        <f t="shared" si="48"/>
        <v>50000000</v>
      </c>
      <c r="J131" s="1659">
        <f t="shared" si="48"/>
        <v>0</v>
      </c>
      <c r="K131" s="1659">
        <f t="shared" si="48"/>
        <v>0</v>
      </c>
      <c r="L131" s="1951">
        <f t="shared" si="48"/>
        <v>0</v>
      </c>
      <c r="M131" s="1730">
        <f t="shared" si="48"/>
        <v>100.264871</v>
      </c>
      <c r="N131" s="1659">
        <f t="shared" si="48"/>
        <v>50132435.5</v>
      </c>
      <c r="O131" s="1674">
        <f t="shared" si="48"/>
        <v>45961</v>
      </c>
      <c r="P131" s="1730">
        <f t="shared" si="48"/>
        <v>100.2</v>
      </c>
      <c r="Q131" s="1659" t="str">
        <f t="shared" si="48"/>
        <v>#REF!</v>
      </c>
      <c r="R131" s="1659">
        <f t="shared" si="48"/>
        <v>100.2894521</v>
      </c>
      <c r="S131" s="1659">
        <f t="shared" si="48"/>
        <v>50100000</v>
      </c>
      <c r="T131" s="1659">
        <f t="shared" si="48"/>
        <v>-32435.5</v>
      </c>
      <c r="U131" s="1606">
        <f t="shared" si="48"/>
        <v>-32435.5</v>
      </c>
      <c r="V131" s="1658" t="str">
        <f t="shared" si="48"/>
        <v>Active</v>
      </c>
      <c r="W131" s="1660">
        <f t="shared" si="48"/>
        <v>45961</v>
      </c>
      <c r="X131" s="1529"/>
      <c r="Y131" s="1529"/>
      <c r="Z131" s="1529"/>
      <c r="AA131" s="1529"/>
      <c r="AB131" s="1529"/>
      <c r="AC131" s="1529"/>
      <c r="AD131" s="1529"/>
      <c r="AE131" s="1529"/>
      <c r="AF131" s="1529"/>
      <c r="AG131" s="1529"/>
      <c r="AH131" s="1529"/>
    </row>
    <row r="132">
      <c r="A132" s="1202"/>
    </row>
    <row r="133">
      <c r="A133" s="1202" t="s">
        <v>2348</v>
      </c>
    </row>
    <row r="136">
      <c r="A136" s="1845">
        <v>46128.0</v>
      </c>
      <c r="B136" s="1617" t="s">
        <v>2029</v>
      </c>
      <c r="C136" s="1227"/>
      <c r="D136" s="1227"/>
      <c r="E136" s="1227"/>
      <c r="F136" s="1227"/>
      <c r="G136" s="1227"/>
      <c r="H136" s="1227"/>
      <c r="I136" s="1227"/>
      <c r="J136" s="1227"/>
      <c r="K136" s="1227"/>
      <c r="L136" s="1227"/>
      <c r="M136" s="1227"/>
      <c r="N136" s="1227"/>
      <c r="O136" s="1227"/>
      <c r="P136" s="1227"/>
      <c r="Q136" s="1227"/>
      <c r="R136" s="1227"/>
      <c r="S136" s="1227"/>
      <c r="T136" s="1227"/>
      <c r="U136" s="1227"/>
      <c r="V136" s="1227"/>
      <c r="W136" s="1227"/>
      <c r="X136" s="1227"/>
      <c r="Y136" s="1227"/>
      <c r="Z136" s="1227"/>
      <c r="AA136" s="1227"/>
      <c r="AB136" s="1227"/>
      <c r="AC136" s="1227"/>
      <c r="AD136" s="1227"/>
      <c r="AE136" s="1227"/>
    </row>
    <row r="137">
      <c r="A137" s="1809" t="s">
        <v>424</v>
      </c>
      <c r="B137" s="67"/>
      <c r="C137" s="67"/>
      <c r="D137" s="67"/>
      <c r="E137" s="67"/>
      <c r="F137" s="67"/>
      <c r="G137" s="67"/>
      <c r="H137" s="67"/>
      <c r="I137" s="67"/>
      <c r="J137" s="67"/>
      <c r="K137" s="67"/>
      <c r="M137" s="22"/>
    </row>
    <row r="138">
      <c r="A138" s="1846" t="s">
        <v>3</v>
      </c>
      <c r="B138" s="1847" t="s">
        <v>732</v>
      </c>
      <c r="C138" s="1847" t="s">
        <v>514</v>
      </c>
      <c r="D138" s="1847" t="s">
        <v>556</v>
      </c>
      <c r="E138" s="1847" t="s">
        <v>7</v>
      </c>
      <c r="F138" s="1847" t="s">
        <v>668</v>
      </c>
      <c r="G138" s="1848" t="s">
        <v>583</v>
      </c>
      <c r="H138" s="1848" t="s">
        <v>728</v>
      </c>
      <c r="I138" s="1848" t="s">
        <v>525</v>
      </c>
      <c r="J138" s="1848" t="s">
        <v>534</v>
      </c>
      <c r="K138" s="1847" t="s">
        <v>675</v>
      </c>
      <c r="L138" s="1847" t="s">
        <v>425</v>
      </c>
      <c r="M138" s="1849" t="s">
        <v>423</v>
      </c>
      <c r="N138" s="1847" t="s">
        <v>426</v>
      </c>
      <c r="O138" s="1847" t="s">
        <v>427</v>
      </c>
      <c r="P138" s="1847" t="s">
        <v>749</v>
      </c>
      <c r="Q138" s="1847" t="s">
        <v>751</v>
      </c>
      <c r="R138" s="1848" t="s">
        <v>753</v>
      </c>
      <c r="S138" s="1847" t="s">
        <v>432</v>
      </c>
      <c r="T138" s="1850" t="s">
        <v>755</v>
      </c>
      <c r="U138" s="1848" t="s">
        <v>551</v>
      </c>
      <c r="V138" s="1848" t="s">
        <v>530</v>
      </c>
      <c r="W138" s="1848" t="s">
        <v>528</v>
      </c>
      <c r="X138" s="1847" t="s">
        <v>532</v>
      </c>
      <c r="Y138" s="1847" t="s">
        <v>526</v>
      </c>
      <c r="Z138" s="1847" t="s">
        <v>533</v>
      </c>
      <c r="AA138" s="1848" t="s">
        <v>538</v>
      </c>
      <c r="AB138" s="1848" t="s">
        <v>542</v>
      </c>
      <c r="AC138" s="1848" t="s">
        <v>548</v>
      </c>
      <c r="AD138" s="1847" t="s">
        <v>761</v>
      </c>
      <c r="AE138" s="1851" t="s">
        <v>763</v>
      </c>
      <c r="AF138" s="65"/>
      <c r="AG138" s="65"/>
      <c r="AH138" s="65"/>
    </row>
    <row r="139">
      <c r="A139" s="1846" t="s">
        <v>4</v>
      </c>
      <c r="B139" s="1852" t="s">
        <v>453</v>
      </c>
      <c r="C139" s="1853" t="s">
        <v>28</v>
      </c>
      <c r="D139" s="1852" t="s">
        <v>453</v>
      </c>
      <c r="E139" s="1852" t="s">
        <v>453</v>
      </c>
      <c r="F139" s="1854" t="s">
        <v>28</v>
      </c>
      <c r="G139" s="1855" t="s">
        <v>35</v>
      </c>
      <c r="H139" s="1853" t="s">
        <v>35</v>
      </c>
      <c r="I139" s="1853" t="s">
        <v>35</v>
      </c>
      <c r="J139" s="1853" t="s">
        <v>81</v>
      </c>
      <c r="K139" s="1854" t="s">
        <v>126</v>
      </c>
      <c r="L139" s="1854" t="s">
        <v>179</v>
      </c>
      <c r="M139" s="1856" t="s">
        <v>179</v>
      </c>
      <c r="N139" s="1854" t="s">
        <v>126</v>
      </c>
      <c r="O139" s="1854" t="s">
        <v>126</v>
      </c>
      <c r="P139" s="1854" t="s">
        <v>28</v>
      </c>
      <c r="Q139" s="1854" t="s">
        <v>126</v>
      </c>
      <c r="R139" s="1853" t="s">
        <v>126</v>
      </c>
      <c r="S139" s="1854" t="s">
        <v>126</v>
      </c>
      <c r="T139" s="1857" t="s">
        <v>35</v>
      </c>
      <c r="U139" s="1853" t="s">
        <v>28</v>
      </c>
      <c r="V139" s="1853" t="s">
        <v>59</v>
      </c>
      <c r="W139" s="1853" t="s">
        <v>71</v>
      </c>
      <c r="X139" s="1854" t="s">
        <v>59</v>
      </c>
      <c r="Y139" s="1854" t="s">
        <v>71</v>
      </c>
      <c r="Z139" s="1854" t="s">
        <v>59</v>
      </c>
      <c r="AA139" s="1853" t="s">
        <v>539</v>
      </c>
      <c r="AB139" s="1853" t="s">
        <v>539</v>
      </c>
      <c r="AC139" s="1853" t="s">
        <v>59</v>
      </c>
      <c r="AD139" s="1854" t="s">
        <v>110</v>
      </c>
      <c r="AE139" s="1858" t="s">
        <v>35</v>
      </c>
    </row>
    <row r="140">
      <c r="A140" s="1859"/>
      <c r="B140" s="1860" t="s">
        <v>1005</v>
      </c>
      <c r="C140" s="1861" t="s">
        <v>1007</v>
      </c>
      <c r="D140" s="1862" t="s">
        <v>1006</v>
      </c>
      <c r="E140" s="1562">
        <v>102.0</v>
      </c>
      <c r="F140" s="1562" t="s">
        <v>202</v>
      </c>
      <c r="G140" s="1863">
        <v>45854.0</v>
      </c>
      <c r="H140" s="1863">
        <v>45856.0</v>
      </c>
      <c r="I140" s="1864">
        <v>46311.0</v>
      </c>
      <c r="J140" s="1865" t="s">
        <v>83</v>
      </c>
      <c r="K140" s="1866">
        <v>1.0E8</v>
      </c>
      <c r="L140" s="1712">
        <v>100.276707</v>
      </c>
      <c r="M140" s="1712">
        <v>100.264871</v>
      </c>
      <c r="N140" s="1867">
        <f>(K140*(Y140/100))*(DAYS(AE140,T140)/365)</f>
        <v>0</v>
      </c>
      <c r="O140" s="1712">
        <v>101.06846</v>
      </c>
      <c r="P140" s="1677" t="s">
        <v>108</v>
      </c>
      <c r="Q140" s="1868">
        <f>(M140/100)*K140</f>
        <v>100264871</v>
      </c>
      <c r="R140" s="1868">
        <f>(L140/100)*K140</f>
        <v>100276707</v>
      </c>
      <c r="S140" s="1868">
        <f>if(P140="AMC","",(O140/100)*K140)</f>
        <v>101068460</v>
      </c>
      <c r="T140" s="1869">
        <v>46128.0</v>
      </c>
      <c r="U140" s="1562" t="s">
        <v>131</v>
      </c>
      <c r="V140" s="1562"/>
      <c r="W140" s="1712">
        <v>0.0</v>
      </c>
      <c r="X140" s="1562" t="s">
        <v>76</v>
      </c>
      <c r="Y140" s="1870">
        <v>1.69</v>
      </c>
      <c r="Z140" s="1871" t="s">
        <v>79</v>
      </c>
      <c r="AA140" s="1562" t="s">
        <v>1013</v>
      </c>
      <c r="AB140" s="1562" t="s">
        <v>1014</v>
      </c>
      <c r="AC140" s="1872" t="s">
        <v>143</v>
      </c>
      <c r="AD140" s="1873">
        <v>46127.458333333336</v>
      </c>
      <c r="AE140" s="1863">
        <v>46128.0</v>
      </c>
      <c r="AF140" s="1529"/>
      <c r="AG140" s="1529"/>
    </row>
    <row r="141">
      <c r="A141" s="1859"/>
      <c r="B141" s="1860" t="str">
        <f t="shared" ref="B141:AE141" si="49">B124</f>
        <v>CPN_GSB26OA_20251016_01</v>
      </c>
      <c r="C141" s="1861" t="str">
        <f t="shared" si="49"/>
        <v>GSB26OA</v>
      </c>
      <c r="D141" s="1862" t="str">
        <f t="shared" si="49"/>
        <v>403</v>
      </c>
      <c r="E141" s="1562">
        <f t="shared" si="49"/>
        <v>102</v>
      </c>
      <c r="F141" s="1562" t="str">
        <f t="shared" si="49"/>
        <v>Coupon</v>
      </c>
      <c r="G141" s="1863">
        <f t="shared" si="49"/>
        <v>45946</v>
      </c>
      <c r="H141" s="1863">
        <f t="shared" si="49"/>
        <v>45946</v>
      </c>
      <c r="I141" s="1864">
        <f t="shared" si="49"/>
        <v>45946</v>
      </c>
      <c r="J141" s="1865" t="str">
        <f t="shared" si="49"/>
        <v>THB</v>
      </c>
      <c r="K141" s="1866">
        <f t="shared" si="49"/>
        <v>100000000</v>
      </c>
      <c r="L141" s="1712" t="str">
        <f t="shared" si="49"/>
        <v/>
      </c>
      <c r="M141" s="1712" t="str">
        <f t="shared" si="49"/>
        <v/>
      </c>
      <c r="N141" s="1874">
        <f t="shared" si="49"/>
        <v>842684.9315</v>
      </c>
      <c r="O141" s="1712" t="str">
        <f t="shared" si="49"/>
        <v/>
      </c>
      <c r="P141" s="1677" t="str">
        <f t="shared" si="49"/>
        <v>FVOCI</v>
      </c>
      <c r="Q141" s="1868">
        <f t="shared" si="49"/>
        <v>0</v>
      </c>
      <c r="R141" s="1868">
        <f t="shared" si="49"/>
        <v>0</v>
      </c>
      <c r="S141" s="1868">
        <f t="shared" si="49"/>
        <v>0</v>
      </c>
      <c r="T141" s="1869">
        <f t="shared" si="49"/>
        <v>45946</v>
      </c>
      <c r="U141" s="1562" t="str">
        <f t="shared" si="49"/>
        <v>Fixed</v>
      </c>
      <c r="V141" s="1562" t="str">
        <f t="shared" si="49"/>
        <v/>
      </c>
      <c r="W141" s="1712">
        <f t="shared" si="49"/>
        <v>0</v>
      </c>
      <c r="X141" s="1562" t="str">
        <f t="shared" si="49"/>
        <v>Semi-Annual</v>
      </c>
      <c r="Y141" s="1870">
        <f t="shared" si="49"/>
        <v>1.69</v>
      </c>
      <c r="Z141" s="1871" t="str">
        <f t="shared" si="49"/>
        <v>Actual/365</v>
      </c>
      <c r="AA141" s="1562" t="str">
        <f t="shared" si="49"/>
        <v>AAA</v>
      </c>
      <c r="AB141" s="1562" t="str">
        <f t="shared" si="49"/>
        <v>AAA(tha)</v>
      </c>
      <c r="AC141" s="1872" t="str">
        <f t="shared" si="49"/>
        <v>Matured</v>
      </c>
      <c r="AD141" s="1873">
        <f t="shared" si="49"/>
        <v>45946.45833</v>
      </c>
      <c r="AE141" s="1863">
        <f t="shared" si="49"/>
        <v>45946</v>
      </c>
    </row>
    <row r="142">
      <c r="A142" s="1859"/>
      <c r="B142" s="1860">
        <f t="shared" ref="B142:AE142" si="50">B125</f>
        <v>90011</v>
      </c>
      <c r="C142" s="1861" t="str">
        <f t="shared" si="50"/>
        <v>GSB26OA</v>
      </c>
      <c r="D142" s="1862">
        <f t="shared" si="50"/>
        <v>403</v>
      </c>
      <c r="E142" s="1562">
        <f t="shared" si="50"/>
        <v>102</v>
      </c>
      <c r="F142" s="1562" t="str">
        <f t="shared" si="50"/>
        <v>Sell</v>
      </c>
      <c r="G142" s="1863">
        <f t="shared" si="50"/>
        <v>45950</v>
      </c>
      <c r="H142" s="1863">
        <f t="shared" si="50"/>
        <v>45952</v>
      </c>
      <c r="I142" s="1864">
        <f t="shared" si="50"/>
        <v>46311</v>
      </c>
      <c r="J142" s="1865" t="str">
        <f t="shared" si="50"/>
        <v>THB</v>
      </c>
      <c r="K142" s="1866">
        <f t="shared" si="50"/>
        <v>50000000</v>
      </c>
      <c r="L142" s="1712">
        <f t="shared" si="50"/>
        <v>100.22</v>
      </c>
      <c r="M142" s="1712">
        <f t="shared" si="50"/>
        <v>100.2</v>
      </c>
      <c r="N142" s="1874">
        <f t="shared" si="50"/>
        <v>34726.0274</v>
      </c>
      <c r="O142" s="1712">
        <f t="shared" si="50"/>
        <v>100.2894521</v>
      </c>
      <c r="P142" s="1677" t="str">
        <f t="shared" si="50"/>
        <v>FVOCI</v>
      </c>
      <c r="Q142" s="1868">
        <f t="shared" si="50"/>
        <v>50100000</v>
      </c>
      <c r="R142" s="1868">
        <f t="shared" si="50"/>
        <v>50110000</v>
      </c>
      <c r="S142" s="1868">
        <f t="shared" si="50"/>
        <v>50144726.03</v>
      </c>
      <c r="T142" s="1869">
        <f t="shared" si="50"/>
        <v>45946</v>
      </c>
      <c r="U142" s="1562" t="str">
        <f t="shared" si="50"/>
        <v>Fixed</v>
      </c>
      <c r="V142" s="1562" t="str">
        <f t="shared" si="50"/>
        <v/>
      </c>
      <c r="W142" s="1712">
        <f t="shared" si="50"/>
        <v>0</v>
      </c>
      <c r="X142" s="1562" t="str">
        <f t="shared" si="50"/>
        <v>Semi-Annual</v>
      </c>
      <c r="Y142" s="1870">
        <f t="shared" si="50"/>
        <v>1.69</v>
      </c>
      <c r="Z142" s="1871" t="str">
        <f t="shared" si="50"/>
        <v>Actual/365</v>
      </c>
      <c r="AA142" s="1562" t="str">
        <f t="shared" si="50"/>
        <v>AAA</v>
      </c>
      <c r="AB142" s="1562" t="str">
        <f t="shared" si="50"/>
        <v>AAA(tha)</v>
      </c>
      <c r="AC142" s="1872" t="str">
        <f t="shared" si="50"/>
        <v>Matured</v>
      </c>
      <c r="AD142" s="1873">
        <f t="shared" si="50"/>
        <v>45952.45833</v>
      </c>
      <c r="AE142" s="1863">
        <f t="shared" si="50"/>
        <v>45961</v>
      </c>
    </row>
    <row r="143">
      <c r="A143" s="1859"/>
      <c r="B143" s="1860" t="s">
        <v>2349</v>
      </c>
      <c r="C143" s="1861" t="s">
        <v>1007</v>
      </c>
      <c r="D143" s="1862" t="s">
        <v>1006</v>
      </c>
      <c r="E143" s="1562">
        <v>102.0</v>
      </c>
      <c r="F143" s="1562" t="s">
        <v>1016</v>
      </c>
      <c r="G143" s="1863">
        <v>46128.0</v>
      </c>
      <c r="H143" s="1863">
        <v>46128.0</v>
      </c>
      <c r="I143" s="1863">
        <v>46128.0</v>
      </c>
      <c r="J143" s="1865" t="s">
        <v>83</v>
      </c>
      <c r="K143" s="1957">
        <v>5.0E7</v>
      </c>
      <c r="L143" s="1712"/>
      <c r="M143" s="1712"/>
      <c r="N143" s="1867">
        <f>N123</f>
        <v>1685369.863</v>
      </c>
      <c r="O143" s="1712"/>
      <c r="P143" s="1677" t="s">
        <v>108</v>
      </c>
      <c r="Q143" s="1868">
        <v>0.0</v>
      </c>
      <c r="R143" s="1868">
        <v>0.0</v>
      </c>
      <c r="S143" s="1868">
        <v>0.0</v>
      </c>
      <c r="T143" s="1869">
        <v>46128.0</v>
      </c>
      <c r="U143" s="1562" t="s">
        <v>131</v>
      </c>
      <c r="V143" s="1562"/>
      <c r="W143" s="1712">
        <v>0.0</v>
      </c>
      <c r="X143" s="1562" t="s">
        <v>76</v>
      </c>
      <c r="Y143" s="1870">
        <v>1.69</v>
      </c>
      <c r="Z143" s="1871" t="s">
        <v>79</v>
      </c>
      <c r="AA143" s="1562" t="s">
        <v>1013</v>
      </c>
      <c r="AB143" s="1562" t="s">
        <v>1014</v>
      </c>
      <c r="AC143" s="1946" t="s">
        <v>143</v>
      </c>
      <c r="AD143" s="1873">
        <v>46127.458333333336</v>
      </c>
      <c r="AE143" s="1863">
        <v>46128.0</v>
      </c>
    </row>
    <row r="145">
      <c r="A145" s="1903" t="s">
        <v>428</v>
      </c>
      <c r="B145" s="1891"/>
      <c r="C145" s="1891"/>
      <c r="D145" s="1891"/>
      <c r="E145" s="1891"/>
      <c r="F145" s="1891"/>
      <c r="G145" s="1891"/>
      <c r="H145" s="1891"/>
      <c r="I145" s="1891"/>
      <c r="J145" s="1891"/>
      <c r="K145" s="1891"/>
      <c r="L145" s="1892"/>
      <c r="M145" s="1891"/>
      <c r="N145" s="1891"/>
      <c r="O145" s="1891"/>
      <c r="P145" s="1891"/>
      <c r="Q145" s="1891"/>
      <c r="R145" s="1891"/>
      <c r="S145" s="1891"/>
      <c r="T145" s="1891"/>
      <c r="U145" s="1891"/>
      <c r="V145" s="1891"/>
      <c r="W145" s="1891"/>
      <c r="X145" s="1891"/>
      <c r="Y145" s="1891"/>
      <c r="Z145" s="1891"/>
      <c r="AA145" s="1891"/>
      <c r="AB145" s="1891"/>
      <c r="AC145" s="1891"/>
      <c r="AD145" s="1891"/>
      <c r="AE145" s="1891"/>
      <c r="AF145" s="1841"/>
      <c r="AG145" s="1841"/>
      <c r="AH145" s="1841"/>
    </row>
    <row r="146">
      <c r="A146" s="1916" t="s">
        <v>3</v>
      </c>
      <c r="B146" s="1935" t="s">
        <v>820</v>
      </c>
      <c r="C146" s="1935" t="s">
        <v>765</v>
      </c>
      <c r="D146" s="1935" t="s">
        <v>732</v>
      </c>
      <c r="E146" s="1935" t="s">
        <v>824</v>
      </c>
      <c r="F146" s="1935" t="s">
        <v>826</v>
      </c>
      <c r="G146" s="1935" t="s">
        <v>429</v>
      </c>
      <c r="H146" s="1935" t="s">
        <v>805</v>
      </c>
      <c r="I146" s="1935" t="s">
        <v>831</v>
      </c>
      <c r="J146" s="1935" t="s">
        <v>446</v>
      </c>
      <c r="K146" s="1935" t="s">
        <v>835</v>
      </c>
      <c r="L146" s="1936" t="s">
        <v>597</v>
      </c>
      <c r="M146" s="1937"/>
      <c r="N146" s="1937"/>
      <c r="O146" s="1937"/>
      <c r="P146" s="1937"/>
      <c r="Q146" s="1937"/>
      <c r="R146" s="1937"/>
      <c r="S146" s="1937"/>
      <c r="T146" s="1937"/>
      <c r="U146" s="1937"/>
      <c r="V146" s="1937"/>
      <c r="W146" s="1937"/>
      <c r="X146" s="1937"/>
      <c r="Y146" s="1937"/>
      <c r="Z146" s="1937"/>
      <c r="AA146" s="1937"/>
      <c r="AB146" s="1937"/>
      <c r="AC146" s="1937"/>
      <c r="AD146" s="1937"/>
      <c r="AE146" s="1937"/>
      <c r="AF146" s="1908"/>
      <c r="AG146" s="1908"/>
      <c r="AH146" s="1908"/>
    </row>
    <row r="147">
      <c r="A147" s="1916" t="s">
        <v>4</v>
      </c>
      <c r="B147" s="1938" t="s">
        <v>453</v>
      </c>
      <c r="C147" s="1938" t="s">
        <v>453</v>
      </c>
      <c r="D147" s="1938" t="s">
        <v>453</v>
      </c>
      <c r="E147" s="1938" t="s">
        <v>35</v>
      </c>
      <c r="F147" s="1938" t="s">
        <v>126</v>
      </c>
      <c r="G147" s="1938" t="s">
        <v>781</v>
      </c>
      <c r="H147" s="1938" t="s">
        <v>781</v>
      </c>
      <c r="I147" s="1938" t="s">
        <v>126</v>
      </c>
      <c r="J147" s="1938" t="s">
        <v>126</v>
      </c>
      <c r="K147" s="1938" t="s">
        <v>539</v>
      </c>
      <c r="L147" s="1939" t="s">
        <v>110</v>
      </c>
      <c r="M147" s="1891"/>
      <c r="N147" s="1891"/>
      <c r="O147" s="1891"/>
      <c r="P147" s="1891"/>
      <c r="Q147" s="1891"/>
      <c r="R147" s="1891"/>
      <c r="S147" s="1891"/>
      <c r="T147" s="1891"/>
      <c r="U147" s="1891"/>
      <c r="V147" s="1891"/>
      <c r="W147" s="1891"/>
      <c r="X147" s="1891"/>
      <c r="Y147" s="1891"/>
      <c r="Z147" s="1891"/>
      <c r="AA147" s="1891"/>
      <c r="AB147" s="1891"/>
      <c r="AC147" s="1891"/>
      <c r="AD147" s="1891"/>
      <c r="AE147" s="1891"/>
      <c r="AF147" s="1841"/>
      <c r="AG147" s="1841"/>
      <c r="AH147" s="1841"/>
    </row>
    <row r="148">
      <c r="A148" s="1890"/>
      <c r="B148" s="1940" t="str">
        <f t="shared" ref="B148:L148" si="51">B59</f>
        <v>CPN_01</v>
      </c>
      <c r="C148" s="1940" t="str">
        <f t="shared" si="51"/>
        <v>2</v>
      </c>
      <c r="D148" s="1940" t="str">
        <f t="shared" si="51"/>
        <v>CPN_GSB26OA_20251016_01</v>
      </c>
      <c r="E148" s="1076">
        <f t="shared" si="51"/>
        <v>45946</v>
      </c>
      <c r="F148" s="1077">
        <f t="shared" si="51"/>
        <v>0</v>
      </c>
      <c r="G148" s="1941">
        <f t="shared" si="51"/>
        <v>0</v>
      </c>
      <c r="H148" s="1941">
        <f t="shared" si="51"/>
        <v>100.26</v>
      </c>
      <c r="I148" s="1079">
        <f t="shared" si="51"/>
        <v>0</v>
      </c>
      <c r="J148" s="1079">
        <f t="shared" si="51"/>
        <v>842684.9315</v>
      </c>
      <c r="K148" s="1077" t="str">
        <f t="shared" si="51"/>
        <v>WAC</v>
      </c>
      <c r="L148" s="1958">
        <f t="shared" si="51"/>
        <v>45946.70833</v>
      </c>
      <c r="M148" s="1891"/>
      <c r="N148" s="1891"/>
      <c r="O148" s="1891"/>
      <c r="P148" s="1891"/>
      <c r="Q148" s="1891"/>
      <c r="R148" s="1891"/>
      <c r="S148" s="1891"/>
      <c r="T148" s="1891"/>
      <c r="U148" s="1891"/>
      <c r="V148" s="1891"/>
      <c r="W148" s="1891"/>
      <c r="X148" s="1891"/>
      <c r="Y148" s="1891"/>
      <c r="Z148" s="1891"/>
      <c r="AA148" s="1891"/>
      <c r="AB148" s="1891"/>
      <c r="AC148" s="1891"/>
      <c r="AD148" s="1891"/>
      <c r="AE148" s="1891"/>
      <c r="AF148" s="1841"/>
      <c r="AG148" s="1841"/>
      <c r="AH148" s="1841"/>
    </row>
    <row r="149">
      <c r="A149" s="1890"/>
      <c r="B149" s="1940" t="s">
        <v>2350</v>
      </c>
      <c r="C149" s="1940" t="s">
        <v>999</v>
      </c>
      <c r="D149" s="1940" t="str">
        <f>B143</f>
        <v>CPN_GSB26OA_20260416_01</v>
      </c>
      <c r="E149" s="1076">
        <f>A136</f>
        <v>46128</v>
      </c>
      <c r="F149" s="1077">
        <v>0.0</v>
      </c>
      <c r="G149" s="1941">
        <v>0.0</v>
      </c>
      <c r="H149" s="1941">
        <f>M90</f>
        <v>100.264871</v>
      </c>
      <c r="I149" s="1079">
        <v>0.0</v>
      </c>
      <c r="J149" s="1942">
        <f>N143</f>
        <v>1685369.863</v>
      </c>
      <c r="K149" s="1077" t="s">
        <v>804</v>
      </c>
      <c r="L149" s="1943">
        <v>46128.708333333336</v>
      </c>
      <c r="M149" s="1891"/>
      <c r="N149" s="1891"/>
      <c r="O149" s="1891"/>
      <c r="P149" s="1891"/>
      <c r="Q149" s="1891"/>
      <c r="R149" s="1891"/>
      <c r="S149" s="1891"/>
      <c r="T149" s="1891"/>
      <c r="U149" s="1891"/>
      <c r="V149" s="1891"/>
      <c r="W149" s="1891"/>
      <c r="X149" s="1891"/>
      <c r="Y149" s="1891"/>
      <c r="Z149" s="1891"/>
      <c r="AA149" s="1891"/>
      <c r="AB149" s="1891"/>
      <c r="AC149" s="1891"/>
      <c r="AD149" s="1891"/>
      <c r="AE149" s="1891"/>
      <c r="AF149" s="1841"/>
      <c r="AG149" s="1841"/>
      <c r="AH149" s="1841"/>
    </row>
    <row r="151">
      <c r="A151" s="1202"/>
    </row>
    <row r="152">
      <c r="A152" s="1202"/>
    </row>
    <row r="153">
      <c r="A153" s="1202" t="s">
        <v>2351</v>
      </c>
    </row>
    <row r="154">
      <c r="A154" s="1202"/>
    </row>
    <row r="155">
      <c r="A155" s="1617" t="s">
        <v>2314</v>
      </c>
      <c r="B155" s="1617" t="s">
        <v>2029</v>
      </c>
    </row>
    <row r="156">
      <c r="A156" s="1809" t="s">
        <v>424</v>
      </c>
    </row>
    <row r="157">
      <c r="A157" s="1585" t="s">
        <v>3</v>
      </c>
      <c r="B157" s="1586" t="s">
        <v>732</v>
      </c>
      <c r="C157" s="1586" t="s">
        <v>514</v>
      </c>
      <c r="D157" s="1586" t="s">
        <v>556</v>
      </c>
      <c r="E157" s="1586" t="s">
        <v>7</v>
      </c>
      <c r="F157" s="1586" t="s">
        <v>668</v>
      </c>
      <c r="G157" s="1570" t="s">
        <v>583</v>
      </c>
      <c r="H157" s="1570" t="s">
        <v>728</v>
      </c>
      <c r="I157" s="1570" t="s">
        <v>525</v>
      </c>
      <c r="J157" s="1570" t="s">
        <v>534</v>
      </c>
      <c r="K157" s="1586" t="s">
        <v>675</v>
      </c>
      <c r="L157" s="1586" t="s">
        <v>425</v>
      </c>
      <c r="M157" s="1545" t="s">
        <v>423</v>
      </c>
      <c r="N157" s="1586" t="s">
        <v>426</v>
      </c>
      <c r="O157" s="1586" t="s">
        <v>427</v>
      </c>
      <c r="P157" s="1586" t="s">
        <v>749</v>
      </c>
      <c r="Q157" s="1586" t="s">
        <v>751</v>
      </c>
      <c r="R157" s="1570" t="s">
        <v>753</v>
      </c>
      <c r="S157" s="1586" t="s">
        <v>432</v>
      </c>
      <c r="T157" s="1697" t="s">
        <v>755</v>
      </c>
      <c r="U157" s="1570" t="s">
        <v>551</v>
      </c>
      <c r="V157" s="1570" t="s">
        <v>530</v>
      </c>
      <c r="W157" s="1570" t="s">
        <v>528</v>
      </c>
      <c r="X157" s="1586" t="s">
        <v>532</v>
      </c>
      <c r="Y157" s="1586" t="s">
        <v>526</v>
      </c>
      <c r="Z157" s="1586" t="s">
        <v>533</v>
      </c>
      <c r="AA157" s="1570" t="s">
        <v>538</v>
      </c>
      <c r="AB157" s="1570" t="s">
        <v>542</v>
      </c>
      <c r="AC157" s="1570" t="s">
        <v>548</v>
      </c>
      <c r="AD157" s="1586" t="s">
        <v>761</v>
      </c>
      <c r="AE157" s="1587" t="s">
        <v>763</v>
      </c>
      <c r="AF157" s="65"/>
      <c r="AG157" s="65"/>
      <c r="AH157" s="65"/>
    </row>
    <row r="158">
      <c r="A158" s="1585" t="s">
        <v>4</v>
      </c>
      <c r="B158" s="1589" t="s">
        <v>453</v>
      </c>
      <c r="C158" s="1577" t="s">
        <v>28</v>
      </c>
      <c r="D158" s="1589" t="s">
        <v>453</v>
      </c>
      <c r="E158" s="1589" t="s">
        <v>453</v>
      </c>
      <c r="F158" s="1590" t="s">
        <v>28</v>
      </c>
      <c r="G158" s="1576" t="s">
        <v>35</v>
      </c>
      <c r="H158" s="1577" t="s">
        <v>35</v>
      </c>
      <c r="I158" s="1577" t="s">
        <v>35</v>
      </c>
      <c r="J158" s="1577" t="s">
        <v>81</v>
      </c>
      <c r="K158" s="1590" t="s">
        <v>126</v>
      </c>
      <c r="L158" s="1590" t="s">
        <v>179</v>
      </c>
      <c r="M158" s="1522" t="s">
        <v>179</v>
      </c>
      <c r="N158" s="1590" t="s">
        <v>126</v>
      </c>
      <c r="O158" s="1590" t="s">
        <v>126</v>
      </c>
      <c r="P158" s="1590" t="s">
        <v>28</v>
      </c>
      <c r="Q158" s="1590" t="s">
        <v>126</v>
      </c>
      <c r="R158" s="1577" t="s">
        <v>126</v>
      </c>
      <c r="S158" s="1590" t="s">
        <v>126</v>
      </c>
      <c r="T158" s="1701" t="s">
        <v>35</v>
      </c>
      <c r="U158" s="1577" t="s">
        <v>28</v>
      </c>
      <c r="V158" s="1577" t="s">
        <v>59</v>
      </c>
      <c r="W158" s="1577" t="s">
        <v>71</v>
      </c>
      <c r="X158" s="1590" t="s">
        <v>59</v>
      </c>
      <c r="Y158" s="1590" t="s">
        <v>71</v>
      </c>
      <c r="Z158" s="1590" t="s">
        <v>59</v>
      </c>
      <c r="AA158" s="1577" t="s">
        <v>539</v>
      </c>
      <c r="AB158" s="1577" t="s">
        <v>539</v>
      </c>
      <c r="AC158" s="1577" t="s">
        <v>59</v>
      </c>
      <c r="AD158" s="1590" t="s">
        <v>110</v>
      </c>
      <c r="AE158" s="1591" t="s">
        <v>35</v>
      </c>
    </row>
    <row r="159">
      <c r="A159" s="1859"/>
      <c r="B159" s="1860">
        <v>90004.0</v>
      </c>
      <c r="C159" s="1861" t="s">
        <v>1007</v>
      </c>
      <c r="D159" s="1862">
        <v>403.0</v>
      </c>
      <c r="E159" s="1562">
        <v>102.0</v>
      </c>
      <c r="F159" s="1562" t="s">
        <v>202</v>
      </c>
      <c r="G159" s="1863">
        <v>45854.0</v>
      </c>
      <c r="H159" s="1863">
        <v>45856.0</v>
      </c>
      <c r="I159" s="1864">
        <v>46311.0</v>
      </c>
      <c r="J159" s="1865" t="s">
        <v>83</v>
      </c>
      <c r="K159" s="1911">
        <v>1.0E8</v>
      </c>
      <c r="L159" s="1712">
        <v>100.04</v>
      </c>
      <c r="M159" s="1712">
        <v>100.264871</v>
      </c>
      <c r="N159" s="1867">
        <f>(K159*(Y159/100))*(DAYS(AE159,T159)/365)</f>
        <v>842684.9315</v>
      </c>
      <c r="O159" s="1712">
        <v>100.04</v>
      </c>
      <c r="P159" s="1677" t="s">
        <v>108</v>
      </c>
      <c r="Q159" s="1868">
        <f>(M159/100)*K159</f>
        <v>100264871</v>
      </c>
      <c r="R159" s="1868">
        <f>(L159/100)*K159</f>
        <v>100040000</v>
      </c>
      <c r="S159" s="1868">
        <f>if(P159="AMC","",(O159/100)*K159)</f>
        <v>100040000</v>
      </c>
      <c r="T159" s="1869">
        <v>46128.0</v>
      </c>
      <c r="U159" s="1562" t="s">
        <v>131</v>
      </c>
      <c r="V159" s="1562"/>
      <c r="W159" s="1712">
        <v>0.0</v>
      </c>
      <c r="X159" s="1562" t="s">
        <v>76</v>
      </c>
      <c r="Y159" s="1870">
        <v>1.69</v>
      </c>
      <c r="Z159" s="1871" t="s">
        <v>79</v>
      </c>
      <c r="AA159" s="1562" t="s">
        <v>1013</v>
      </c>
      <c r="AB159" s="1562" t="s">
        <v>1014</v>
      </c>
      <c r="AC159" s="1872" t="s">
        <v>143</v>
      </c>
      <c r="AD159" s="1873">
        <v>46310.711805555555</v>
      </c>
      <c r="AE159" s="1913">
        <v>46310.0</v>
      </c>
    </row>
    <row r="160">
      <c r="A160" s="1859"/>
      <c r="B160" s="1860" t="str">
        <f t="shared" ref="B160:AE160" si="52">B84</f>
        <v>CPN_GSB26OA_20251016_01</v>
      </c>
      <c r="C160" s="1861" t="str">
        <f t="shared" si="52"/>
        <v>GSB26OA</v>
      </c>
      <c r="D160" s="1862" t="str">
        <f t="shared" si="52"/>
        <v>403</v>
      </c>
      <c r="E160" s="1562">
        <f t="shared" si="52"/>
        <v>102</v>
      </c>
      <c r="F160" s="1562" t="str">
        <f t="shared" si="52"/>
        <v>Coupon</v>
      </c>
      <c r="G160" s="1863">
        <f t="shared" si="52"/>
        <v>45946</v>
      </c>
      <c r="H160" s="1863">
        <f t="shared" si="52"/>
        <v>45946</v>
      </c>
      <c r="I160" s="1864">
        <f t="shared" si="52"/>
        <v>45946</v>
      </c>
      <c r="J160" s="1865" t="str">
        <f t="shared" si="52"/>
        <v>THB</v>
      </c>
      <c r="K160" s="1911">
        <f t="shared" si="52"/>
        <v>100000000</v>
      </c>
      <c r="L160" s="1712" t="str">
        <f t="shared" si="52"/>
        <v/>
      </c>
      <c r="M160" s="1712" t="str">
        <f t="shared" si="52"/>
        <v/>
      </c>
      <c r="N160" s="1874">
        <f t="shared" si="52"/>
        <v>842684.9315</v>
      </c>
      <c r="O160" s="1712" t="str">
        <f t="shared" si="52"/>
        <v/>
      </c>
      <c r="P160" s="1677" t="str">
        <f t="shared" si="52"/>
        <v>FVOCI</v>
      </c>
      <c r="Q160" s="1868">
        <f t="shared" si="52"/>
        <v>0</v>
      </c>
      <c r="R160" s="1868">
        <f t="shared" si="52"/>
        <v>0</v>
      </c>
      <c r="S160" s="1868">
        <f t="shared" si="52"/>
        <v>0</v>
      </c>
      <c r="T160" s="1869">
        <f t="shared" si="52"/>
        <v>45946</v>
      </c>
      <c r="U160" s="1562" t="str">
        <f t="shared" si="52"/>
        <v>Fixed</v>
      </c>
      <c r="V160" s="1562" t="str">
        <f t="shared" si="52"/>
        <v/>
      </c>
      <c r="W160" s="1712">
        <f t="shared" si="52"/>
        <v>0</v>
      </c>
      <c r="X160" s="1562" t="str">
        <f t="shared" si="52"/>
        <v>Semi-Annual</v>
      </c>
      <c r="Y160" s="1870">
        <f t="shared" si="52"/>
        <v>1.69</v>
      </c>
      <c r="Z160" s="1871" t="str">
        <f t="shared" si="52"/>
        <v>Actual/365</v>
      </c>
      <c r="AA160" s="1562" t="str">
        <f t="shared" si="52"/>
        <v>AAA</v>
      </c>
      <c r="AB160" s="1562" t="str">
        <f t="shared" si="52"/>
        <v>AAA(tha)</v>
      </c>
      <c r="AC160" s="1872" t="str">
        <f t="shared" si="52"/>
        <v>Matured</v>
      </c>
      <c r="AD160" s="1873">
        <f t="shared" si="52"/>
        <v>45946.45833</v>
      </c>
      <c r="AE160" s="1863">
        <f t="shared" si="52"/>
        <v>45946</v>
      </c>
    </row>
    <row r="161">
      <c r="A161" s="1859"/>
      <c r="B161" s="1860">
        <f t="shared" ref="B161:AE161" si="53">B85</f>
        <v>90011</v>
      </c>
      <c r="C161" s="1861" t="str">
        <f t="shared" si="53"/>
        <v>GSB26OA</v>
      </c>
      <c r="D161" s="1862">
        <f t="shared" si="53"/>
        <v>403</v>
      </c>
      <c r="E161" s="1562">
        <f t="shared" si="53"/>
        <v>102</v>
      </c>
      <c r="F161" s="1562" t="str">
        <f t="shared" si="53"/>
        <v>Sell</v>
      </c>
      <c r="G161" s="1863">
        <f t="shared" si="53"/>
        <v>45950</v>
      </c>
      <c r="H161" s="1863">
        <f t="shared" si="53"/>
        <v>45952</v>
      </c>
      <c r="I161" s="1864">
        <f t="shared" si="53"/>
        <v>46311</v>
      </c>
      <c r="J161" s="1865" t="str">
        <f t="shared" si="53"/>
        <v>THB</v>
      </c>
      <c r="K161" s="1911">
        <f t="shared" si="53"/>
        <v>50000000</v>
      </c>
      <c r="L161" s="1712">
        <f t="shared" si="53"/>
        <v>100.22</v>
      </c>
      <c r="M161" s="1712">
        <f t="shared" si="53"/>
        <v>100.2</v>
      </c>
      <c r="N161" s="1874">
        <f t="shared" si="53"/>
        <v>34726.0274</v>
      </c>
      <c r="O161" s="1712">
        <f t="shared" si="53"/>
        <v>100.2894521</v>
      </c>
      <c r="P161" s="1677" t="str">
        <f t="shared" si="53"/>
        <v>FVOCI</v>
      </c>
      <c r="Q161" s="1868">
        <f t="shared" si="53"/>
        <v>50100000</v>
      </c>
      <c r="R161" s="1868">
        <f t="shared" si="53"/>
        <v>50110000</v>
      </c>
      <c r="S161" s="1868">
        <f t="shared" si="53"/>
        <v>50144726.03</v>
      </c>
      <c r="T161" s="1869">
        <f t="shared" si="53"/>
        <v>45946</v>
      </c>
      <c r="U161" s="1562" t="str">
        <f t="shared" si="53"/>
        <v>Fixed</v>
      </c>
      <c r="V161" s="1562" t="str">
        <f t="shared" si="53"/>
        <v/>
      </c>
      <c r="W161" s="1712">
        <f t="shared" si="53"/>
        <v>0</v>
      </c>
      <c r="X161" s="1562" t="str">
        <f t="shared" si="53"/>
        <v>Semi-Annual</v>
      </c>
      <c r="Y161" s="1870">
        <f t="shared" si="53"/>
        <v>1.69</v>
      </c>
      <c r="Z161" s="1871" t="str">
        <f t="shared" si="53"/>
        <v>Actual/365</v>
      </c>
      <c r="AA161" s="1562" t="str">
        <f t="shared" si="53"/>
        <v>AAA</v>
      </c>
      <c r="AB161" s="1562" t="str">
        <f t="shared" si="53"/>
        <v>AAA(tha)</v>
      </c>
      <c r="AC161" s="1872" t="str">
        <f t="shared" si="53"/>
        <v>Matured</v>
      </c>
      <c r="AD161" s="1873">
        <f t="shared" si="53"/>
        <v>45952.45833</v>
      </c>
      <c r="AE161" s="1863">
        <f t="shared" si="53"/>
        <v>45961</v>
      </c>
    </row>
    <row r="162">
      <c r="A162" s="1859"/>
      <c r="B162" s="1860" t="str">
        <f t="shared" ref="B162:AB162" si="54">B143</f>
        <v>CPN_GSB26OA_20260416_01</v>
      </c>
      <c r="C162" s="1861" t="str">
        <f t="shared" si="54"/>
        <v>GSB26OA</v>
      </c>
      <c r="D162" s="1862" t="str">
        <f t="shared" si="54"/>
        <v>403</v>
      </c>
      <c r="E162" s="1562">
        <f t="shared" si="54"/>
        <v>102</v>
      </c>
      <c r="F162" s="1562" t="str">
        <f t="shared" si="54"/>
        <v>Coupon</v>
      </c>
      <c r="G162" s="1863">
        <f t="shared" si="54"/>
        <v>46128</v>
      </c>
      <c r="H162" s="1863">
        <f t="shared" si="54"/>
        <v>46128</v>
      </c>
      <c r="I162" s="1864">
        <f t="shared" si="54"/>
        <v>46128</v>
      </c>
      <c r="J162" s="1865" t="str">
        <f t="shared" si="54"/>
        <v>THB</v>
      </c>
      <c r="K162" s="1911">
        <f t="shared" si="54"/>
        <v>50000000</v>
      </c>
      <c r="L162" s="1712" t="str">
        <f t="shared" si="54"/>
        <v/>
      </c>
      <c r="M162" s="1712" t="str">
        <f t="shared" si="54"/>
        <v/>
      </c>
      <c r="N162" s="1874">
        <f t="shared" si="54"/>
        <v>1685369.863</v>
      </c>
      <c r="O162" s="1712" t="str">
        <f t="shared" si="54"/>
        <v/>
      </c>
      <c r="P162" s="1677" t="str">
        <f t="shared" si="54"/>
        <v>FVOCI</v>
      </c>
      <c r="Q162" s="1868">
        <f t="shared" si="54"/>
        <v>0</v>
      </c>
      <c r="R162" s="1868">
        <f t="shared" si="54"/>
        <v>0</v>
      </c>
      <c r="S162" s="1868">
        <f t="shared" si="54"/>
        <v>0</v>
      </c>
      <c r="T162" s="1869">
        <f t="shared" si="54"/>
        <v>46128</v>
      </c>
      <c r="U162" s="1562" t="str">
        <f t="shared" si="54"/>
        <v>Fixed</v>
      </c>
      <c r="V162" s="1562" t="str">
        <f t="shared" si="54"/>
        <v/>
      </c>
      <c r="W162" s="1712">
        <f t="shared" si="54"/>
        <v>0</v>
      </c>
      <c r="X162" s="1562" t="str">
        <f t="shared" si="54"/>
        <v>Semi-Annual</v>
      </c>
      <c r="Y162" s="1870">
        <f t="shared" si="54"/>
        <v>1.69</v>
      </c>
      <c r="Z162" s="1871" t="str">
        <f t="shared" si="54"/>
        <v>Actual/365</v>
      </c>
      <c r="AA162" s="1562" t="str">
        <f t="shared" si="54"/>
        <v>AAA</v>
      </c>
      <c r="AB162" s="1562" t="str">
        <f t="shared" si="54"/>
        <v>AAA(tha)</v>
      </c>
      <c r="AC162" s="1872" t="s">
        <v>1003</v>
      </c>
      <c r="AD162" s="1873">
        <f t="shared" ref="AD162:AE162" si="55">AD143</f>
        <v>46127.45833</v>
      </c>
      <c r="AE162" s="1863">
        <f t="shared" si="55"/>
        <v>46128</v>
      </c>
    </row>
    <row r="163">
      <c r="A163" s="1202"/>
    </row>
    <row r="164">
      <c r="A164" s="1202"/>
    </row>
    <row r="165">
      <c r="A165" s="1202" t="s">
        <v>2352</v>
      </c>
    </row>
    <row r="167">
      <c r="A167" s="22" t="s">
        <v>2353</v>
      </c>
    </row>
    <row r="168">
      <c r="A168" s="22" t="s">
        <v>2354</v>
      </c>
    </row>
    <row r="169">
      <c r="A169" s="22" t="s">
        <v>2355</v>
      </c>
    </row>
    <row r="170">
      <c r="A170" s="22" t="s">
        <v>2356</v>
      </c>
    </row>
    <row r="171">
      <c r="A171" s="22" t="s">
        <v>2357</v>
      </c>
    </row>
    <row r="172">
      <c r="A172" s="22" t="s">
        <v>2358</v>
      </c>
    </row>
    <row r="173">
      <c r="A173" s="22" t="s">
        <v>2359</v>
      </c>
    </row>
    <row r="175">
      <c r="A175" s="22" t="s">
        <v>2360</v>
      </c>
    </row>
    <row r="176">
      <c r="A176" s="22" t="s">
        <v>2361</v>
      </c>
    </row>
    <row r="177">
      <c r="A177" s="22" t="s">
        <v>2362</v>
      </c>
    </row>
    <row r="178">
      <c r="A178" s="22" t="s">
        <v>2363</v>
      </c>
    </row>
    <row r="179">
      <c r="A179" s="22"/>
    </row>
    <row r="180" ht="17.25" customHeight="1">
      <c r="A180" s="1959"/>
      <c r="B180" s="1959"/>
    </row>
    <row r="181">
      <c r="A181" s="1617" t="s">
        <v>2314</v>
      </c>
      <c r="B181" s="1617" t="s">
        <v>2029</v>
      </c>
    </row>
    <row r="182">
      <c r="A182" s="1809" t="s">
        <v>424</v>
      </c>
    </row>
    <row r="183">
      <c r="A183" s="1585" t="s">
        <v>3</v>
      </c>
      <c r="B183" s="1586" t="s">
        <v>732</v>
      </c>
      <c r="C183" s="1586" t="s">
        <v>514</v>
      </c>
      <c r="D183" s="1586" t="s">
        <v>556</v>
      </c>
      <c r="E183" s="1586" t="s">
        <v>7</v>
      </c>
      <c r="F183" s="1586" t="s">
        <v>668</v>
      </c>
      <c r="G183" s="1570" t="s">
        <v>583</v>
      </c>
      <c r="H183" s="1570" t="s">
        <v>728</v>
      </c>
      <c r="I183" s="1570" t="s">
        <v>525</v>
      </c>
      <c r="J183" s="1570" t="s">
        <v>534</v>
      </c>
      <c r="K183" s="1586" t="s">
        <v>675</v>
      </c>
      <c r="L183" s="1586" t="s">
        <v>425</v>
      </c>
      <c r="M183" s="1545" t="s">
        <v>423</v>
      </c>
      <c r="N183" s="1586" t="s">
        <v>426</v>
      </c>
      <c r="O183" s="1586" t="s">
        <v>427</v>
      </c>
      <c r="P183" s="1586" t="s">
        <v>749</v>
      </c>
      <c r="Q183" s="1586" t="s">
        <v>751</v>
      </c>
      <c r="R183" s="1570" t="s">
        <v>753</v>
      </c>
      <c r="S183" s="1586" t="s">
        <v>432</v>
      </c>
      <c r="T183" s="1697" t="s">
        <v>755</v>
      </c>
      <c r="U183" s="1570" t="s">
        <v>551</v>
      </c>
      <c r="V183" s="1570" t="s">
        <v>530</v>
      </c>
      <c r="W183" s="1570" t="s">
        <v>528</v>
      </c>
      <c r="X183" s="1586" t="s">
        <v>532</v>
      </c>
      <c r="Y183" s="1586" t="s">
        <v>526</v>
      </c>
      <c r="Z183" s="1586" t="s">
        <v>533</v>
      </c>
      <c r="AA183" s="1570" t="s">
        <v>538</v>
      </c>
      <c r="AB183" s="1570" t="s">
        <v>542</v>
      </c>
      <c r="AC183" s="1570" t="s">
        <v>548</v>
      </c>
      <c r="AD183" s="1586" t="s">
        <v>761</v>
      </c>
      <c r="AE183" s="1587" t="s">
        <v>763</v>
      </c>
      <c r="AF183" s="65"/>
      <c r="AG183" s="65"/>
      <c r="AH183" s="65"/>
    </row>
    <row r="184">
      <c r="A184" s="1585" t="s">
        <v>4</v>
      </c>
      <c r="B184" s="1589" t="s">
        <v>453</v>
      </c>
      <c r="C184" s="1577" t="s">
        <v>28</v>
      </c>
      <c r="D184" s="1589" t="s">
        <v>453</v>
      </c>
      <c r="E184" s="1589" t="s">
        <v>453</v>
      </c>
      <c r="F184" s="1590" t="s">
        <v>28</v>
      </c>
      <c r="G184" s="1576" t="s">
        <v>35</v>
      </c>
      <c r="H184" s="1577" t="s">
        <v>35</v>
      </c>
      <c r="I184" s="1577" t="s">
        <v>35</v>
      </c>
      <c r="J184" s="1577" t="s">
        <v>81</v>
      </c>
      <c r="K184" s="1590" t="s">
        <v>126</v>
      </c>
      <c r="L184" s="1590" t="s">
        <v>179</v>
      </c>
      <c r="M184" s="1522" t="s">
        <v>179</v>
      </c>
      <c r="N184" s="1590" t="s">
        <v>126</v>
      </c>
      <c r="O184" s="1590" t="s">
        <v>126</v>
      </c>
      <c r="P184" s="1590" t="s">
        <v>28</v>
      </c>
      <c r="Q184" s="1590" t="s">
        <v>126</v>
      </c>
      <c r="R184" s="1577" t="s">
        <v>126</v>
      </c>
      <c r="S184" s="1590" t="s">
        <v>126</v>
      </c>
      <c r="T184" s="1701" t="s">
        <v>35</v>
      </c>
      <c r="U184" s="1577" t="s">
        <v>28</v>
      </c>
      <c r="V184" s="1577" t="s">
        <v>59</v>
      </c>
      <c r="W184" s="1577" t="s">
        <v>71</v>
      </c>
      <c r="X184" s="1590" t="s">
        <v>59</v>
      </c>
      <c r="Y184" s="1590" t="s">
        <v>71</v>
      </c>
      <c r="Z184" s="1590" t="s">
        <v>59</v>
      </c>
      <c r="AA184" s="1577" t="s">
        <v>539</v>
      </c>
      <c r="AB184" s="1577" t="s">
        <v>539</v>
      </c>
      <c r="AC184" s="1577" t="s">
        <v>59</v>
      </c>
      <c r="AD184" s="1590" t="s">
        <v>110</v>
      </c>
      <c r="AE184" s="1591" t="s">
        <v>35</v>
      </c>
    </row>
    <row r="185">
      <c r="A185" s="1859"/>
      <c r="B185" s="1860">
        <v>90004.0</v>
      </c>
      <c r="C185" s="1861" t="s">
        <v>1007</v>
      </c>
      <c r="D185" s="1862">
        <v>403.0</v>
      </c>
      <c r="E185" s="1562">
        <v>102.0</v>
      </c>
      <c r="F185" s="1562" t="s">
        <v>202</v>
      </c>
      <c r="G185" s="1863">
        <v>45854.0</v>
      </c>
      <c r="H185" s="1863">
        <v>45856.0</v>
      </c>
      <c r="I185" s="1864">
        <v>46311.0</v>
      </c>
      <c r="J185" s="1865" t="s">
        <v>83</v>
      </c>
      <c r="K185" s="1911">
        <f>K159</f>
        <v>100000000</v>
      </c>
      <c r="L185" s="1712">
        <v>100.04</v>
      </c>
      <c r="M185" s="1712">
        <v>100.264871</v>
      </c>
      <c r="N185" s="1874">
        <f>(K185*(Y185/100))*(DAYS(AE185,T185)/365)</f>
        <v>0</v>
      </c>
      <c r="O185" s="1712">
        <v>100.04</v>
      </c>
      <c r="P185" s="1677" t="s">
        <v>108</v>
      </c>
      <c r="Q185" s="1868">
        <f>(M185/100)*K185</f>
        <v>100264871</v>
      </c>
      <c r="R185" s="1868">
        <f>(L185/100)*K185</f>
        <v>100040000</v>
      </c>
      <c r="S185" s="1868">
        <f>if(P185="AMC","",(O185/100)*K185)</f>
        <v>100040000</v>
      </c>
      <c r="T185" s="1869">
        <v>46311.0</v>
      </c>
      <c r="U185" s="1562" t="s">
        <v>131</v>
      </c>
      <c r="V185" s="1562"/>
      <c r="W185" s="1712">
        <v>0.0</v>
      </c>
      <c r="X185" s="1562" t="s">
        <v>76</v>
      </c>
      <c r="Y185" s="1870">
        <v>1.69</v>
      </c>
      <c r="Z185" s="1871" t="s">
        <v>79</v>
      </c>
      <c r="AA185" s="1562" t="s">
        <v>1013</v>
      </c>
      <c r="AB185" s="1562" t="s">
        <v>1014</v>
      </c>
      <c r="AC185" s="1872" t="s">
        <v>1003</v>
      </c>
      <c r="AD185" s="1873">
        <v>46311.711805555555</v>
      </c>
      <c r="AE185" s="1913">
        <v>46311.0</v>
      </c>
    </row>
    <row r="186">
      <c r="A186" s="1859"/>
      <c r="B186" s="1860" t="str">
        <f t="shared" ref="B186:AE186" si="56">B160</f>
        <v>CPN_GSB26OA_20251016_01</v>
      </c>
      <c r="C186" s="1861" t="str">
        <f t="shared" si="56"/>
        <v>GSB26OA</v>
      </c>
      <c r="D186" s="1862" t="str">
        <f t="shared" si="56"/>
        <v>403</v>
      </c>
      <c r="E186" s="1562">
        <f t="shared" si="56"/>
        <v>102</v>
      </c>
      <c r="F186" s="1562" t="str">
        <f t="shared" si="56"/>
        <v>Coupon</v>
      </c>
      <c r="G186" s="1863">
        <f t="shared" si="56"/>
        <v>45946</v>
      </c>
      <c r="H186" s="1863">
        <f t="shared" si="56"/>
        <v>45946</v>
      </c>
      <c r="I186" s="1864">
        <f t="shared" si="56"/>
        <v>45946</v>
      </c>
      <c r="J186" s="1865" t="str">
        <f t="shared" si="56"/>
        <v>THB</v>
      </c>
      <c r="K186" s="1911">
        <f t="shared" si="56"/>
        <v>100000000</v>
      </c>
      <c r="L186" s="1712" t="str">
        <f t="shared" si="56"/>
        <v/>
      </c>
      <c r="M186" s="1712" t="str">
        <f t="shared" si="56"/>
        <v/>
      </c>
      <c r="N186" s="1874">
        <f t="shared" si="56"/>
        <v>842684.9315</v>
      </c>
      <c r="O186" s="1712" t="str">
        <f t="shared" si="56"/>
        <v/>
      </c>
      <c r="P186" s="1677" t="str">
        <f t="shared" si="56"/>
        <v>FVOCI</v>
      </c>
      <c r="Q186" s="1868">
        <f t="shared" si="56"/>
        <v>0</v>
      </c>
      <c r="R186" s="1868">
        <f t="shared" si="56"/>
        <v>0</v>
      </c>
      <c r="S186" s="1868">
        <f t="shared" si="56"/>
        <v>0</v>
      </c>
      <c r="T186" s="1869">
        <f t="shared" si="56"/>
        <v>45946</v>
      </c>
      <c r="U186" s="1562" t="str">
        <f t="shared" si="56"/>
        <v>Fixed</v>
      </c>
      <c r="V186" s="1562" t="str">
        <f t="shared" si="56"/>
        <v/>
      </c>
      <c r="W186" s="1712">
        <f t="shared" si="56"/>
        <v>0</v>
      </c>
      <c r="X186" s="1562" t="str">
        <f t="shared" si="56"/>
        <v>Semi-Annual</v>
      </c>
      <c r="Y186" s="1870">
        <f t="shared" si="56"/>
        <v>1.69</v>
      </c>
      <c r="Z186" s="1871" t="str">
        <f t="shared" si="56"/>
        <v>Actual/365</v>
      </c>
      <c r="AA186" s="1562" t="str">
        <f t="shared" si="56"/>
        <v>AAA</v>
      </c>
      <c r="AB186" s="1562" t="str">
        <f t="shared" si="56"/>
        <v>AAA(tha)</v>
      </c>
      <c r="AC186" s="1872" t="str">
        <f t="shared" si="56"/>
        <v>Matured</v>
      </c>
      <c r="AD186" s="1873">
        <f t="shared" si="56"/>
        <v>45946.45833</v>
      </c>
      <c r="AE186" s="1863">
        <f t="shared" si="56"/>
        <v>45946</v>
      </c>
    </row>
    <row r="187">
      <c r="A187" s="1859"/>
      <c r="B187" s="1860">
        <f t="shared" ref="B187:AE187" si="57">B161</f>
        <v>90011</v>
      </c>
      <c r="C187" s="1861" t="str">
        <f t="shared" si="57"/>
        <v>GSB26OA</v>
      </c>
      <c r="D187" s="1862">
        <f t="shared" si="57"/>
        <v>403</v>
      </c>
      <c r="E187" s="1562">
        <f t="shared" si="57"/>
        <v>102</v>
      </c>
      <c r="F187" s="1562" t="str">
        <f t="shared" si="57"/>
        <v>Sell</v>
      </c>
      <c r="G187" s="1863">
        <f t="shared" si="57"/>
        <v>45950</v>
      </c>
      <c r="H187" s="1863">
        <f t="shared" si="57"/>
        <v>45952</v>
      </c>
      <c r="I187" s="1864">
        <f t="shared" si="57"/>
        <v>46311</v>
      </c>
      <c r="J187" s="1865" t="str">
        <f t="shared" si="57"/>
        <v>THB</v>
      </c>
      <c r="K187" s="1911">
        <f t="shared" si="57"/>
        <v>50000000</v>
      </c>
      <c r="L187" s="1712">
        <f t="shared" si="57"/>
        <v>100.22</v>
      </c>
      <c r="M187" s="1712">
        <f t="shared" si="57"/>
        <v>100.2</v>
      </c>
      <c r="N187" s="1874">
        <f t="shared" si="57"/>
        <v>34726.0274</v>
      </c>
      <c r="O187" s="1712">
        <f t="shared" si="57"/>
        <v>100.2894521</v>
      </c>
      <c r="P187" s="1677" t="str">
        <f t="shared" si="57"/>
        <v>FVOCI</v>
      </c>
      <c r="Q187" s="1868">
        <f t="shared" si="57"/>
        <v>50100000</v>
      </c>
      <c r="R187" s="1868">
        <f t="shared" si="57"/>
        <v>50110000</v>
      </c>
      <c r="S187" s="1868">
        <f t="shared" si="57"/>
        <v>50144726.03</v>
      </c>
      <c r="T187" s="1869">
        <f t="shared" si="57"/>
        <v>45946</v>
      </c>
      <c r="U187" s="1562" t="str">
        <f t="shared" si="57"/>
        <v>Fixed</v>
      </c>
      <c r="V187" s="1562" t="str">
        <f t="shared" si="57"/>
        <v/>
      </c>
      <c r="W187" s="1712">
        <f t="shared" si="57"/>
        <v>0</v>
      </c>
      <c r="X187" s="1562" t="str">
        <f t="shared" si="57"/>
        <v>Semi-Annual</v>
      </c>
      <c r="Y187" s="1870">
        <f t="shared" si="57"/>
        <v>1.69</v>
      </c>
      <c r="Z187" s="1871" t="str">
        <f t="shared" si="57"/>
        <v>Actual/365</v>
      </c>
      <c r="AA187" s="1562" t="str">
        <f t="shared" si="57"/>
        <v>AAA</v>
      </c>
      <c r="AB187" s="1562" t="str">
        <f t="shared" si="57"/>
        <v>AAA(tha)</v>
      </c>
      <c r="AC187" s="1872" t="str">
        <f t="shared" si="57"/>
        <v>Matured</v>
      </c>
      <c r="AD187" s="1873">
        <f t="shared" si="57"/>
        <v>45952.45833</v>
      </c>
      <c r="AE187" s="1863">
        <f t="shared" si="57"/>
        <v>45961</v>
      </c>
    </row>
    <row r="188">
      <c r="A188" s="1859"/>
      <c r="B188" s="1860" t="str">
        <f t="shared" ref="B188:AB188" si="58">B162</f>
        <v>CPN_GSB26OA_20260416_01</v>
      </c>
      <c r="C188" s="1861" t="str">
        <f t="shared" si="58"/>
        <v>GSB26OA</v>
      </c>
      <c r="D188" s="1862" t="str">
        <f t="shared" si="58"/>
        <v>403</v>
      </c>
      <c r="E188" s="1562">
        <f t="shared" si="58"/>
        <v>102</v>
      </c>
      <c r="F188" s="1562" t="str">
        <f t="shared" si="58"/>
        <v>Coupon</v>
      </c>
      <c r="G188" s="1863">
        <f t="shared" si="58"/>
        <v>46128</v>
      </c>
      <c r="H188" s="1863">
        <f t="shared" si="58"/>
        <v>46128</v>
      </c>
      <c r="I188" s="1864">
        <f t="shared" si="58"/>
        <v>46128</v>
      </c>
      <c r="J188" s="1865" t="str">
        <f t="shared" si="58"/>
        <v>THB</v>
      </c>
      <c r="K188" s="1911">
        <f t="shared" si="58"/>
        <v>50000000</v>
      </c>
      <c r="L188" s="1712" t="str">
        <f t="shared" si="58"/>
        <v/>
      </c>
      <c r="M188" s="1712" t="str">
        <f t="shared" si="58"/>
        <v/>
      </c>
      <c r="N188" s="1874">
        <f t="shared" si="58"/>
        <v>1685369.863</v>
      </c>
      <c r="O188" s="1712" t="str">
        <f t="shared" si="58"/>
        <v/>
      </c>
      <c r="P188" s="1677" t="str">
        <f t="shared" si="58"/>
        <v>FVOCI</v>
      </c>
      <c r="Q188" s="1868">
        <f t="shared" si="58"/>
        <v>0</v>
      </c>
      <c r="R188" s="1868">
        <f t="shared" si="58"/>
        <v>0</v>
      </c>
      <c r="S188" s="1868">
        <f t="shared" si="58"/>
        <v>0</v>
      </c>
      <c r="T188" s="1869">
        <f t="shared" si="58"/>
        <v>46128</v>
      </c>
      <c r="U188" s="1562" t="str">
        <f t="shared" si="58"/>
        <v>Fixed</v>
      </c>
      <c r="V188" s="1562" t="str">
        <f t="shared" si="58"/>
        <v/>
      </c>
      <c r="W188" s="1712">
        <f t="shared" si="58"/>
        <v>0</v>
      </c>
      <c r="X188" s="1562" t="str">
        <f t="shared" si="58"/>
        <v>Semi-Annual</v>
      </c>
      <c r="Y188" s="1870">
        <f t="shared" si="58"/>
        <v>1.69</v>
      </c>
      <c r="Z188" s="1871" t="str">
        <f t="shared" si="58"/>
        <v>Actual/365</v>
      </c>
      <c r="AA188" s="1562" t="str">
        <f t="shared" si="58"/>
        <v>AAA</v>
      </c>
      <c r="AB188" s="1562" t="str">
        <f t="shared" si="58"/>
        <v>AAA(tha)</v>
      </c>
      <c r="AC188" s="1872" t="s">
        <v>1003</v>
      </c>
      <c r="AD188" s="1873">
        <f t="shared" ref="AD188:AE188" si="59">AD162</f>
        <v>46127.45833</v>
      </c>
      <c r="AE188" s="1863">
        <f t="shared" si="59"/>
        <v>46128</v>
      </c>
    </row>
    <row r="189">
      <c r="A189" s="1859"/>
      <c r="B189" s="1860" t="s">
        <v>2364</v>
      </c>
      <c r="C189" s="1861" t="s">
        <v>1007</v>
      </c>
      <c r="D189" s="1862">
        <v>403.0</v>
      </c>
      <c r="E189" s="1562">
        <v>102.0</v>
      </c>
      <c r="F189" s="1562" t="s">
        <v>1016</v>
      </c>
      <c r="G189" s="1913">
        <v>46311.0</v>
      </c>
      <c r="H189" s="1913">
        <v>46311.0</v>
      </c>
      <c r="I189" s="1960">
        <v>46311.0</v>
      </c>
      <c r="J189" s="1865" t="s">
        <v>83</v>
      </c>
      <c r="K189" s="1961">
        <v>5.0E7</v>
      </c>
      <c r="L189" s="1712"/>
      <c r="M189" s="1712"/>
      <c r="N189" s="1867">
        <f>N159</f>
        <v>842684.9315</v>
      </c>
      <c r="O189" s="1712"/>
      <c r="P189" s="1677" t="s">
        <v>108</v>
      </c>
      <c r="Q189" s="1677"/>
      <c r="R189" s="1868"/>
      <c r="S189" s="1868"/>
      <c r="T189" s="1869">
        <v>46311.0</v>
      </c>
      <c r="U189" s="1562" t="s">
        <v>131</v>
      </c>
      <c r="V189" s="1562"/>
      <c r="W189" s="1712">
        <v>0.0</v>
      </c>
      <c r="X189" s="1562" t="s">
        <v>76</v>
      </c>
      <c r="Y189" s="1870">
        <v>1.69</v>
      </c>
      <c r="Z189" s="1871" t="s">
        <v>79</v>
      </c>
      <c r="AA189" s="1562" t="s">
        <v>1013</v>
      </c>
      <c r="AB189" s="1562" t="s">
        <v>1014</v>
      </c>
      <c r="AC189" s="1872" t="s">
        <v>143</v>
      </c>
      <c r="AD189" s="1873">
        <v>46311.711805555555</v>
      </c>
      <c r="AE189" s="1913">
        <v>46311.0</v>
      </c>
    </row>
    <row r="190">
      <c r="A190" s="1890"/>
      <c r="B190" s="1891"/>
      <c r="C190" s="1891"/>
      <c r="D190" s="1891"/>
      <c r="E190" s="1891"/>
      <c r="F190" s="1891"/>
      <c r="G190" s="1891"/>
      <c r="H190" s="1891"/>
      <c r="I190" s="1891"/>
      <c r="J190" s="1891"/>
      <c r="K190" s="1891"/>
      <c r="L190" s="1892"/>
      <c r="M190" s="1891"/>
      <c r="N190" s="1891"/>
      <c r="O190" s="1891"/>
      <c r="P190" s="1891"/>
      <c r="Q190" s="1891"/>
      <c r="R190" s="1891"/>
      <c r="S190" s="1891"/>
      <c r="T190" s="1891"/>
      <c r="U190" s="1891"/>
      <c r="V190" s="1891"/>
      <c r="W190" s="1891"/>
      <c r="X190" s="1891"/>
      <c r="Y190" s="1891"/>
      <c r="Z190" s="1891"/>
      <c r="AA190" s="1891"/>
      <c r="AB190" s="1891"/>
      <c r="AC190" s="1891"/>
      <c r="AD190" s="1891"/>
      <c r="AE190" s="1891"/>
      <c r="AF190" s="1841"/>
      <c r="AG190" s="1841"/>
      <c r="AH190" s="1841"/>
    </row>
    <row r="191">
      <c r="A191" s="1903" t="s">
        <v>428</v>
      </c>
      <c r="B191" s="1891"/>
      <c r="C191" s="1891"/>
      <c r="D191" s="1891"/>
      <c r="E191" s="1891"/>
      <c r="F191" s="1891"/>
      <c r="G191" s="1891"/>
      <c r="H191" s="1891"/>
      <c r="I191" s="1891"/>
      <c r="J191" s="1891"/>
      <c r="K191" s="1891"/>
      <c r="L191" s="1892"/>
      <c r="M191" s="1891"/>
      <c r="N191" s="1891"/>
      <c r="O191" s="1891"/>
      <c r="P191" s="1891"/>
      <c r="Q191" s="1891"/>
      <c r="R191" s="1891"/>
      <c r="S191" s="1891"/>
      <c r="T191" s="1891"/>
      <c r="U191" s="1891"/>
      <c r="V191" s="1891"/>
      <c r="W191" s="1891"/>
      <c r="X191" s="1891"/>
      <c r="Y191" s="1891"/>
      <c r="Z191" s="1891"/>
      <c r="AA191" s="1891"/>
      <c r="AB191" s="1891"/>
      <c r="AC191" s="1891"/>
      <c r="AD191" s="1891"/>
      <c r="AE191" s="1891"/>
      <c r="AF191" s="1841"/>
      <c r="AG191" s="1841"/>
      <c r="AH191" s="1841"/>
    </row>
    <row r="192">
      <c r="A192" s="1916" t="s">
        <v>3</v>
      </c>
      <c r="B192" s="1935" t="s">
        <v>820</v>
      </c>
      <c r="C192" s="1935" t="s">
        <v>765</v>
      </c>
      <c r="D192" s="1935" t="s">
        <v>732</v>
      </c>
      <c r="E192" s="1935" t="s">
        <v>824</v>
      </c>
      <c r="F192" s="1935" t="s">
        <v>826</v>
      </c>
      <c r="G192" s="1935" t="s">
        <v>429</v>
      </c>
      <c r="H192" s="1935" t="s">
        <v>805</v>
      </c>
      <c r="I192" s="1935" t="s">
        <v>831</v>
      </c>
      <c r="J192" s="1935" t="s">
        <v>446</v>
      </c>
      <c r="K192" s="1935" t="s">
        <v>835</v>
      </c>
      <c r="L192" s="1936" t="s">
        <v>597</v>
      </c>
      <c r="M192" s="1937"/>
      <c r="N192" s="1937"/>
      <c r="O192" s="1937"/>
      <c r="P192" s="1937"/>
      <c r="Q192" s="1937"/>
      <c r="R192" s="1937"/>
      <c r="S192" s="1937"/>
      <c r="T192" s="1937"/>
      <c r="U192" s="1937"/>
      <c r="V192" s="1937"/>
      <c r="W192" s="1937"/>
      <c r="X192" s="1937"/>
      <c r="Y192" s="1937"/>
      <c r="Z192" s="1937"/>
      <c r="AA192" s="1937"/>
      <c r="AB192" s="1937"/>
      <c r="AC192" s="1937"/>
      <c r="AD192" s="1937"/>
      <c r="AE192" s="1937"/>
      <c r="AF192" s="1908"/>
      <c r="AG192" s="1908"/>
      <c r="AH192" s="1908"/>
    </row>
    <row r="193">
      <c r="A193" s="1916" t="s">
        <v>4</v>
      </c>
      <c r="B193" s="1938" t="s">
        <v>453</v>
      </c>
      <c r="C193" s="1938" t="s">
        <v>453</v>
      </c>
      <c r="D193" s="1938" t="s">
        <v>453</v>
      </c>
      <c r="E193" s="1938" t="s">
        <v>35</v>
      </c>
      <c r="F193" s="1938" t="s">
        <v>126</v>
      </c>
      <c r="G193" s="1938" t="s">
        <v>781</v>
      </c>
      <c r="H193" s="1938" t="s">
        <v>781</v>
      </c>
      <c r="I193" s="1938" t="s">
        <v>126</v>
      </c>
      <c r="J193" s="1938" t="s">
        <v>126</v>
      </c>
      <c r="K193" s="1938" t="s">
        <v>539</v>
      </c>
      <c r="L193" s="1939" t="s">
        <v>110</v>
      </c>
      <c r="M193" s="1891"/>
      <c r="N193" s="1891"/>
      <c r="O193" s="1891"/>
      <c r="P193" s="1891"/>
      <c r="Q193" s="1891"/>
      <c r="R193" s="1891"/>
      <c r="S193" s="1891"/>
      <c r="T193" s="1891"/>
      <c r="U193" s="1891"/>
      <c r="V193" s="1891"/>
      <c r="W193" s="1891"/>
      <c r="X193" s="1891"/>
      <c r="Y193" s="1891"/>
      <c r="Z193" s="1891"/>
      <c r="AA193" s="1891"/>
      <c r="AB193" s="1891"/>
      <c r="AC193" s="1891"/>
      <c r="AD193" s="1891"/>
      <c r="AE193" s="1891"/>
      <c r="AF193" s="1841"/>
      <c r="AG193" s="1841"/>
      <c r="AH193" s="1841"/>
    </row>
    <row r="194">
      <c r="A194" s="1890"/>
      <c r="B194" s="1940" t="str">
        <f t="shared" ref="B194:L194" si="60">B148</f>
        <v>CPN_01</v>
      </c>
      <c r="C194" s="1940" t="str">
        <f t="shared" si="60"/>
        <v>2</v>
      </c>
      <c r="D194" s="1940" t="str">
        <f t="shared" si="60"/>
        <v>CPN_GSB26OA_20251016_01</v>
      </c>
      <c r="E194" s="1076">
        <f t="shared" si="60"/>
        <v>45946</v>
      </c>
      <c r="F194" s="1077">
        <f t="shared" si="60"/>
        <v>0</v>
      </c>
      <c r="G194" s="1941">
        <f t="shared" si="60"/>
        <v>0</v>
      </c>
      <c r="H194" s="1941">
        <f t="shared" si="60"/>
        <v>100.26</v>
      </c>
      <c r="I194" s="1079">
        <f t="shared" si="60"/>
        <v>0</v>
      </c>
      <c r="J194" s="1079">
        <f t="shared" si="60"/>
        <v>842684.9315</v>
      </c>
      <c r="K194" s="1077" t="str">
        <f t="shared" si="60"/>
        <v>WAC</v>
      </c>
      <c r="L194" s="1958">
        <f t="shared" si="60"/>
        <v>45946.70833</v>
      </c>
      <c r="M194" s="1891"/>
      <c r="N194" s="1891"/>
      <c r="O194" s="1891"/>
      <c r="P194" s="1891"/>
      <c r="Q194" s="1891"/>
      <c r="R194" s="1891"/>
      <c r="S194" s="1891"/>
      <c r="T194" s="1891"/>
      <c r="U194" s="1891"/>
      <c r="V194" s="1891"/>
      <c r="W194" s="1891"/>
      <c r="X194" s="1891"/>
      <c r="Y194" s="1891"/>
      <c r="Z194" s="1891"/>
      <c r="AA194" s="1891"/>
      <c r="AB194" s="1891"/>
      <c r="AC194" s="1891"/>
      <c r="AD194" s="1891"/>
      <c r="AE194" s="1891"/>
      <c r="AF194" s="1841"/>
      <c r="AG194" s="1841"/>
      <c r="AH194" s="1841"/>
    </row>
    <row r="195">
      <c r="A195" s="1890"/>
      <c r="B195" s="1940" t="str">
        <f t="shared" ref="B195:L195" si="61">B149</f>
        <v>CPN_02</v>
      </c>
      <c r="C195" s="1940" t="str">
        <f t="shared" si="61"/>
        <v>2</v>
      </c>
      <c r="D195" s="1940" t="str">
        <f t="shared" si="61"/>
        <v>CPN_GSB26OA_20260416_01</v>
      </c>
      <c r="E195" s="1076">
        <f t="shared" si="61"/>
        <v>46128</v>
      </c>
      <c r="F195" s="1077">
        <f t="shared" si="61"/>
        <v>0</v>
      </c>
      <c r="G195" s="1941">
        <f t="shared" si="61"/>
        <v>0</v>
      </c>
      <c r="H195" s="1941">
        <f t="shared" si="61"/>
        <v>100.264871</v>
      </c>
      <c r="I195" s="1079">
        <f t="shared" si="61"/>
        <v>0</v>
      </c>
      <c r="J195" s="1079">
        <f t="shared" si="61"/>
        <v>1685369.863</v>
      </c>
      <c r="K195" s="1077" t="str">
        <f t="shared" si="61"/>
        <v>WAC</v>
      </c>
      <c r="L195" s="1958">
        <f t="shared" si="61"/>
        <v>46128.70833</v>
      </c>
      <c r="M195" s="1891"/>
      <c r="N195" s="1891"/>
      <c r="O195" s="1891"/>
      <c r="P195" s="1891"/>
      <c r="Q195" s="1891"/>
      <c r="R195" s="1891"/>
      <c r="S195" s="1891"/>
      <c r="T195" s="1891"/>
      <c r="U195" s="1891"/>
      <c r="V195" s="1891"/>
      <c r="W195" s="1891"/>
      <c r="X195" s="1891"/>
      <c r="Y195" s="1891"/>
      <c r="Z195" s="1891"/>
      <c r="AA195" s="1891"/>
      <c r="AB195" s="1891"/>
      <c r="AC195" s="1891"/>
      <c r="AD195" s="1891"/>
      <c r="AE195" s="1891"/>
      <c r="AF195" s="1841"/>
      <c r="AG195" s="1841"/>
      <c r="AH195" s="1841"/>
    </row>
    <row r="196">
      <c r="A196" s="1890"/>
      <c r="B196" s="1940" t="s">
        <v>2365</v>
      </c>
      <c r="C196" s="1940" t="s">
        <v>999</v>
      </c>
      <c r="D196" s="1940" t="str">
        <f>B189</f>
        <v>CPN_GSB26OA_20261016_01</v>
      </c>
      <c r="E196" s="1076">
        <v>46311.0</v>
      </c>
      <c r="F196" s="1077">
        <v>0.0</v>
      </c>
      <c r="G196" s="1941">
        <v>0.0</v>
      </c>
      <c r="H196" s="1941">
        <v>100.26</v>
      </c>
      <c r="I196" s="1079">
        <v>0.0</v>
      </c>
      <c r="J196" s="1942">
        <v>847315.07</v>
      </c>
      <c r="K196" s="1077" t="s">
        <v>804</v>
      </c>
      <c r="L196" s="1943">
        <v>45946.708333333336</v>
      </c>
      <c r="M196" s="1891"/>
      <c r="N196" s="1891"/>
      <c r="O196" s="1891"/>
      <c r="P196" s="1891"/>
      <c r="Q196" s="1891"/>
      <c r="R196" s="1891"/>
      <c r="S196" s="1891"/>
      <c r="T196" s="1891"/>
      <c r="U196" s="1891"/>
      <c r="V196" s="1891"/>
      <c r="W196" s="1891"/>
      <c r="X196" s="1891"/>
      <c r="Y196" s="1891"/>
      <c r="Z196" s="1891"/>
      <c r="AA196" s="1891"/>
      <c r="AB196" s="1891"/>
      <c r="AC196" s="1891"/>
      <c r="AD196" s="1891"/>
      <c r="AE196" s="1891"/>
      <c r="AF196" s="1841"/>
      <c r="AG196" s="1841"/>
      <c r="AH196" s="1841"/>
    </row>
    <row r="198">
      <c r="A198" s="1617" t="s">
        <v>2366</v>
      </c>
      <c r="B198" s="1617" t="s">
        <v>2029</v>
      </c>
    </row>
    <row r="199">
      <c r="A199" s="1914" t="s">
        <v>430</v>
      </c>
      <c r="B199" s="1901"/>
      <c r="C199" s="1901"/>
      <c r="D199" s="1901"/>
      <c r="E199" s="1901"/>
      <c r="F199" s="1901"/>
      <c r="G199" s="1901"/>
      <c r="H199" s="1901"/>
      <c r="I199" s="1901"/>
      <c r="J199" s="1901"/>
      <c r="K199" s="1901"/>
      <c r="L199" s="1901"/>
      <c r="M199" s="1901"/>
      <c r="N199" s="1915"/>
      <c r="O199" s="1915"/>
      <c r="P199" s="1901"/>
      <c r="Q199" s="1901"/>
      <c r="R199" s="1901"/>
      <c r="S199" s="1901"/>
      <c r="T199" s="1901"/>
      <c r="U199" s="1901"/>
      <c r="V199" s="1901"/>
      <c r="W199" s="1901"/>
      <c r="X199" s="1901"/>
      <c r="Y199" s="1901"/>
      <c r="Z199" s="1901"/>
      <c r="AA199" s="1901"/>
      <c r="AB199" s="1901"/>
      <c r="AC199" s="1901"/>
      <c r="AD199" s="1901"/>
      <c r="AE199" s="1901"/>
    </row>
    <row r="200">
      <c r="A200" s="1916" t="s">
        <v>3</v>
      </c>
      <c r="B200" s="1917" t="s">
        <v>765</v>
      </c>
      <c r="C200" s="1917" t="s">
        <v>514</v>
      </c>
      <c r="D200" s="1917" t="s">
        <v>556</v>
      </c>
      <c r="E200" s="1917" t="s">
        <v>769</v>
      </c>
      <c r="F200" s="1917" t="s">
        <v>525</v>
      </c>
      <c r="G200" s="1918" t="s">
        <v>534</v>
      </c>
      <c r="H200" s="1917" t="s">
        <v>675</v>
      </c>
      <c r="I200" s="1917" t="s">
        <v>773</v>
      </c>
      <c r="J200" s="1917" t="s">
        <v>775</v>
      </c>
      <c r="K200" s="1917" t="s">
        <v>777</v>
      </c>
      <c r="L200" s="1917" t="s">
        <v>779</v>
      </c>
      <c r="M200" s="1918" t="s">
        <v>431</v>
      </c>
      <c r="N200" s="1917" t="s">
        <v>751</v>
      </c>
      <c r="O200" s="1917" t="s">
        <v>763</v>
      </c>
      <c r="P200" s="1917" t="s">
        <v>425</v>
      </c>
      <c r="Q200" s="1917" t="s">
        <v>426</v>
      </c>
      <c r="R200" s="1917" t="s">
        <v>427</v>
      </c>
      <c r="S200" s="1917" t="s">
        <v>432</v>
      </c>
      <c r="T200" s="1917" t="s">
        <v>787</v>
      </c>
      <c r="U200" s="1917" t="s">
        <v>789</v>
      </c>
      <c r="V200" s="1917" t="s">
        <v>548</v>
      </c>
      <c r="W200" s="1917" t="s">
        <v>761</v>
      </c>
      <c r="X200" s="1919"/>
      <c r="Y200" s="1919"/>
      <c r="Z200" s="1919"/>
      <c r="AA200" s="1919"/>
      <c r="AB200" s="1919"/>
      <c r="AC200" s="1919"/>
      <c r="AD200" s="1919"/>
      <c r="AE200" s="1919"/>
    </row>
    <row r="201">
      <c r="A201" s="1916" t="s">
        <v>4</v>
      </c>
      <c r="B201" s="1920" t="s">
        <v>453</v>
      </c>
      <c r="C201" s="1921" t="s">
        <v>28</v>
      </c>
      <c r="D201" s="1920" t="s">
        <v>453</v>
      </c>
      <c r="E201" s="1921" t="s">
        <v>35</v>
      </c>
      <c r="F201" s="1921" t="s">
        <v>35</v>
      </c>
      <c r="G201" s="1922" t="s">
        <v>81</v>
      </c>
      <c r="H201" s="1921" t="s">
        <v>126</v>
      </c>
      <c r="I201" s="1921" t="s">
        <v>126</v>
      </c>
      <c r="J201" s="1921" t="s">
        <v>126</v>
      </c>
      <c r="K201" s="1921" t="s">
        <v>126</v>
      </c>
      <c r="L201" s="1921" t="s">
        <v>126</v>
      </c>
      <c r="M201" s="1921" t="s">
        <v>781</v>
      </c>
      <c r="N201" s="1921" t="s">
        <v>126</v>
      </c>
      <c r="O201" s="1921" t="s">
        <v>35</v>
      </c>
      <c r="P201" s="1921" t="s">
        <v>781</v>
      </c>
      <c r="Q201" s="1921" t="s">
        <v>126</v>
      </c>
      <c r="R201" s="1921" t="s">
        <v>126</v>
      </c>
      <c r="S201" s="1921" t="s">
        <v>126</v>
      </c>
      <c r="T201" s="1921" t="s">
        <v>126</v>
      </c>
      <c r="U201" s="1921" t="s">
        <v>126</v>
      </c>
      <c r="V201" s="1921" t="s">
        <v>59</v>
      </c>
      <c r="W201" s="1921" t="s">
        <v>110</v>
      </c>
      <c r="X201" s="362"/>
      <c r="Y201" s="362"/>
      <c r="Z201" s="362"/>
      <c r="AA201" s="362"/>
      <c r="AB201" s="362"/>
      <c r="AC201" s="362"/>
      <c r="AD201" s="362"/>
      <c r="AE201" s="362"/>
    </row>
    <row r="202">
      <c r="A202" s="1613"/>
      <c r="B202" s="1947" t="s">
        <v>999</v>
      </c>
      <c r="C202" s="1948" t="s">
        <v>1007</v>
      </c>
      <c r="D202" s="1948" t="s">
        <v>1006</v>
      </c>
      <c r="E202" s="1831">
        <v>43754.0</v>
      </c>
      <c r="F202" s="1831">
        <v>46311.0</v>
      </c>
      <c r="G202" s="1832" t="s">
        <v>83</v>
      </c>
      <c r="H202" s="1659">
        <v>0.0</v>
      </c>
      <c r="I202" s="1659">
        <v>0.0</v>
      </c>
      <c r="J202" s="1659">
        <v>0.0</v>
      </c>
      <c r="K202" s="1659">
        <v>0.0</v>
      </c>
      <c r="L202" s="1951">
        <v>0.0</v>
      </c>
      <c r="M202" s="1730">
        <f>M90</f>
        <v>100.264871</v>
      </c>
      <c r="N202" s="1659">
        <f>(M202%*H202)</f>
        <v>0</v>
      </c>
      <c r="O202" s="1674">
        <v>46326.0</v>
      </c>
      <c r="P202" s="1732">
        <v>100.2</v>
      </c>
      <c r="Q202" s="1659" t="str">
        <f>N182</f>
        <v/>
      </c>
      <c r="R202" s="1606">
        <v>100.25</v>
      </c>
      <c r="S202" s="1659">
        <f>(R202%*H202)</f>
        <v>0</v>
      </c>
      <c r="T202" s="1659">
        <v>0.0</v>
      </c>
      <c r="U202" s="1606">
        <f>S202-N202</f>
        <v>0</v>
      </c>
      <c r="V202" s="1539" t="s">
        <v>1003</v>
      </c>
      <c r="W202" s="1660">
        <v>46311.458333333336</v>
      </c>
      <c r="X202" s="1529"/>
      <c r="Y202" s="1529"/>
      <c r="Z202" s="1529"/>
      <c r="AA202" s="1529"/>
      <c r="AB202" s="1529"/>
      <c r="AC202" s="1529"/>
      <c r="AD202" s="1529"/>
      <c r="AE202" s="1529"/>
      <c r="AF202" s="1529"/>
      <c r="AG202" s="1529"/>
      <c r="AH202" s="1529"/>
    </row>
  </sheetData>
  <drawing r:id="rId4"/>
  <legacyDrawing r:id="rId5"/>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0.5"/>
    <col customWidth="1" min="2" max="2" width="18.63"/>
    <col customWidth="1" min="3" max="3" width="27.88"/>
    <col customWidth="1" min="4" max="4" width="18.13"/>
    <col customWidth="1" min="5" max="5" width="16.38"/>
    <col customWidth="1" min="6" max="6" width="16.75"/>
    <col customWidth="1" min="7" max="7" width="17.25"/>
    <col customWidth="1" min="8" max="8" width="21.0"/>
    <col customWidth="1" min="9" max="9" width="26.63"/>
    <col customWidth="1" min="10" max="10" width="32.75"/>
    <col customWidth="1" min="11" max="11" width="22.13"/>
    <col customWidth="1" min="12" max="12" width="28.13"/>
    <col customWidth="1" min="13" max="13" width="27.0"/>
    <col customWidth="1" min="14" max="14" width="19.0"/>
    <col customWidth="1" min="15" max="15" width="37.75"/>
    <col customWidth="1" min="16" max="16" width="21.25"/>
    <col customWidth="1" min="17" max="17" width="29.0"/>
    <col customWidth="1" min="18" max="18" width="28.13"/>
    <col customWidth="1" min="19" max="19" width="26.0"/>
    <col customWidth="1" min="20" max="20" width="46.75"/>
    <col customWidth="1" min="21" max="21" width="33.88"/>
    <col customWidth="1" min="22" max="22" width="23.13"/>
    <col customWidth="1" min="23" max="23" width="21.63"/>
    <col customWidth="1" min="24" max="24" width="18.0"/>
    <col customWidth="1" min="28" max="28" width="18.88"/>
    <col customWidth="1" min="29" max="29" width="27.0"/>
    <col customWidth="1" min="30" max="30" width="20.75"/>
  </cols>
  <sheetData>
    <row r="1">
      <c r="A1" s="281" t="s">
        <v>2284</v>
      </c>
    </row>
    <row r="2">
      <c r="A2" s="281"/>
      <c r="B2" s="281"/>
    </row>
    <row r="3">
      <c r="A3" s="281" t="s">
        <v>2029</v>
      </c>
      <c r="B3" s="281" t="s">
        <v>2069</v>
      </c>
    </row>
    <row r="4">
      <c r="A4" s="22" t="s">
        <v>2367</v>
      </c>
      <c r="G4" s="1201"/>
    </row>
    <row r="6">
      <c r="A6" s="1202" t="s">
        <v>1128</v>
      </c>
    </row>
    <row r="8">
      <c r="A8" s="22" t="s">
        <v>1488</v>
      </c>
    </row>
    <row r="9">
      <c r="A9" s="22" t="s">
        <v>2368</v>
      </c>
    </row>
    <row r="10">
      <c r="A10" s="1515" t="s">
        <v>0</v>
      </c>
      <c r="B10" s="1516"/>
      <c r="C10" s="1516"/>
      <c r="D10" s="1517"/>
      <c r="E10" s="1516"/>
      <c r="F10" s="1517"/>
      <c r="G10" s="1516"/>
      <c r="H10" s="1517"/>
      <c r="I10" s="1516"/>
      <c r="J10" s="1517"/>
      <c r="K10" s="1516"/>
      <c r="L10" s="1516"/>
      <c r="M10" s="1517"/>
      <c r="N10" s="1518"/>
      <c r="O10" s="1518"/>
      <c r="P10" s="1518"/>
      <c r="Q10" s="1518"/>
      <c r="R10" s="1518"/>
      <c r="S10" s="1518"/>
      <c r="T10" s="1518"/>
      <c r="U10" s="1518"/>
      <c r="V10" s="1518"/>
      <c r="W10" s="1518"/>
      <c r="X10" s="1518"/>
      <c r="Y10" s="1518"/>
      <c r="Z10" s="1518"/>
    </row>
    <row r="11">
      <c r="A11" s="1519" t="s">
        <v>3</v>
      </c>
      <c r="B11" s="1520" t="s">
        <v>452</v>
      </c>
      <c r="C11" s="1520" t="s">
        <v>7</v>
      </c>
      <c r="D11" s="1520" t="s">
        <v>490</v>
      </c>
      <c r="E11" s="1520" t="s">
        <v>491</v>
      </c>
      <c r="F11" s="1520" t="s">
        <v>492</v>
      </c>
      <c r="G11" s="1520" t="s">
        <v>493</v>
      </c>
      <c r="H11" s="1520" t="s">
        <v>498</v>
      </c>
      <c r="I11" s="1520" t="s">
        <v>500</v>
      </c>
      <c r="J11" s="1520" t="s">
        <v>501</v>
      </c>
      <c r="K11" s="1520" t="s">
        <v>502</v>
      </c>
      <c r="L11" s="1520" t="s">
        <v>482</v>
      </c>
      <c r="M11" s="1520" t="s">
        <v>484</v>
      </c>
      <c r="N11" s="1520" t="s">
        <v>503</v>
      </c>
      <c r="O11" s="1518"/>
      <c r="P11" s="1518"/>
      <c r="Q11" s="1518"/>
      <c r="R11" s="1518"/>
      <c r="S11" s="1518"/>
      <c r="T11" s="1518"/>
      <c r="U11" s="1518"/>
      <c r="V11" s="1518"/>
      <c r="W11" s="1518"/>
      <c r="X11" s="1518"/>
      <c r="Y11" s="1518"/>
      <c r="Z11" s="1518"/>
      <c r="AA11" s="65"/>
      <c r="AB11" s="65"/>
      <c r="AC11" s="65"/>
      <c r="AD11" s="65"/>
      <c r="AE11" s="65"/>
      <c r="AF11" s="65"/>
      <c r="AG11" s="65"/>
      <c r="AH11" s="65"/>
    </row>
    <row r="12">
      <c r="A12" s="1521" t="s">
        <v>4</v>
      </c>
      <c r="B12" s="1522" t="s">
        <v>453</v>
      </c>
      <c r="C12" s="1523" t="s">
        <v>453</v>
      </c>
      <c r="D12" s="1522" t="s">
        <v>11</v>
      </c>
      <c r="E12" s="1522" t="s">
        <v>15</v>
      </c>
      <c r="F12" s="1522" t="s">
        <v>15</v>
      </c>
      <c r="G12" s="1522" t="s">
        <v>22</v>
      </c>
      <c r="H12" s="1522" t="s">
        <v>22</v>
      </c>
      <c r="I12" s="1522" t="s">
        <v>28</v>
      </c>
      <c r="J12" s="1522" t="s">
        <v>15</v>
      </c>
      <c r="K12" s="1522" t="s">
        <v>35</v>
      </c>
      <c r="L12" s="1522" t="s">
        <v>35</v>
      </c>
      <c r="M12" s="1522" t="s">
        <v>35</v>
      </c>
      <c r="N12" s="1523" t="s">
        <v>8</v>
      </c>
    </row>
    <row r="13">
      <c r="A13" s="1524"/>
      <c r="B13" s="1525" t="s">
        <v>488</v>
      </c>
      <c r="C13" s="1525">
        <v>101.0</v>
      </c>
      <c r="D13" s="1525" t="s">
        <v>13</v>
      </c>
      <c r="E13" s="1525" t="s">
        <v>17</v>
      </c>
      <c r="F13" s="1525" t="s">
        <v>20</v>
      </c>
      <c r="G13" s="1525" t="str">
        <f>"002"</f>
        <v>002</v>
      </c>
      <c r="H13" s="1525" t="s">
        <v>26</v>
      </c>
      <c r="I13" s="1525" t="s">
        <v>1367</v>
      </c>
      <c r="J13" s="1525" t="s">
        <v>33</v>
      </c>
      <c r="K13" s="1526">
        <v>45839.0</v>
      </c>
      <c r="L13" s="1526">
        <v>45839.0</v>
      </c>
      <c r="M13" s="1526">
        <v>45839.0</v>
      </c>
      <c r="N13" s="1807" t="s">
        <v>505</v>
      </c>
      <c r="O13" s="1528"/>
      <c r="P13" s="1529"/>
      <c r="Q13" s="1808"/>
      <c r="R13" s="1529"/>
      <c r="S13" s="1529"/>
      <c r="T13" s="1529"/>
      <c r="U13" s="1529"/>
      <c r="V13" s="1529"/>
      <c r="W13" s="1529"/>
      <c r="X13" s="1529"/>
      <c r="Y13" s="1529"/>
      <c r="Z13" s="1529"/>
    </row>
    <row r="16">
      <c r="A16" s="1202"/>
    </row>
    <row r="17">
      <c r="A17" s="1202" t="s">
        <v>1137</v>
      </c>
    </row>
    <row r="18">
      <c r="A18" s="22" t="s">
        <v>2369</v>
      </c>
    </row>
    <row r="19">
      <c r="A19" s="22" t="s">
        <v>2370</v>
      </c>
    </row>
    <row r="20">
      <c r="A20" s="1809" t="s">
        <v>190</v>
      </c>
      <c r="B20" s="67"/>
      <c r="C20" s="67"/>
      <c r="D20" s="67"/>
      <c r="E20" s="67"/>
      <c r="F20" s="67"/>
      <c r="G20" s="67"/>
      <c r="H20" s="67"/>
      <c r="I20" s="1210"/>
      <c r="J20" s="67"/>
      <c r="K20" s="67"/>
    </row>
    <row r="21">
      <c r="A21" s="1813" t="s">
        <v>3</v>
      </c>
      <c r="B21" s="1545" t="s">
        <v>724</v>
      </c>
      <c r="C21" s="1545" t="s">
        <v>556</v>
      </c>
      <c r="D21" s="1545" t="s">
        <v>583</v>
      </c>
      <c r="E21" s="1545" t="s">
        <v>728</v>
      </c>
      <c r="F21" s="1545" t="s">
        <v>514</v>
      </c>
      <c r="G21" s="1545" t="s">
        <v>7</v>
      </c>
      <c r="H21" s="1545" t="s">
        <v>668</v>
      </c>
      <c r="I21" s="1545" t="s">
        <v>675</v>
      </c>
      <c r="J21" s="1545" t="s">
        <v>423</v>
      </c>
      <c r="K21" s="1545" t="s">
        <v>730</v>
      </c>
      <c r="L21" s="1545" t="s">
        <v>731</v>
      </c>
      <c r="M21" s="65"/>
      <c r="N21" s="65"/>
      <c r="O21" s="65"/>
      <c r="P21" s="65"/>
      <c r="Q21" s="65"/>
      <c r="R21" s="65"/>
      <c r="S21" s="65"/>
      <c r="T21" s="65"/>
      <c r="U21" s="65"/>
      <c r="V21" s="65"/>
      <c r="W21" s="65"/>
      <c r="X21" s="65"/>
      <c r="Y21" s="65"/>
      <c r="Z21" s="65"/>
      <c r="AA21" s="65"/>
      <c r="AB21" s="65"/>
      <c r="AC21" s="65"/>
      <c r="AD21" s="65"/>
      <c r="AE21" s="65"/>
      <c r="AF21" s="65"/>
      <c r="AG21" s="65"/>
      <c r="AH21" s="65"/>
    </row>
    <row r="22">
      <c r="A22" s="1815" t="s">
        <v>4</v>
      </c>
      <c r="B22" s="1523" t="s">
        <v>453</v>
      </c>
      <c r="C22" s="1523" t="s">
        <v>453</v>
      </c>
      <c r="D22" s="1523" t="s">
        <v>35</v>
      </c>
      <c r="E22" s="1522" t="s">
        <v>35</v>
      </c>
      <c r="F22" s="1522" t="s">
        <v>28</v>
      </c>
      <c r="G22" s="1523" t="s">
        <v>453</v>
      </c>
      <c r="H22" s="1522" t="s">
        <v>28</v>
      </c>
      <c r="I22" s="1522" t="s">
        <v>126</v>
      </c>
      <c r="J22" s="1522" t="s">
        <v>179</v>
      </c>
      <c r="K22" s="1522" t="s">
        <v>71</v>
      </c>
      <c r="L22" s="1522" t="s">
        <v>59</v>
      </c>
    </row>
    <row r="23">
      <c r="A23" s="1682"/>
      <c r="B23" s="1539">
        <v>90011.0</v>
      </c>
      <c r="C23" s="1677">
        <v>403.0</v>
      </c>
      <c r="D23" s="1630">
        <v>45950.458333333336</v>
      </c>
      <c r="E23" s="1678">
        <f>D23+2</f>
        <v>45952.45833</v>
      </c>
      <c r="F23" s="1962" t="s">
        <v>54</v>
      </c>
      <c r="G23" s="1539">
        <v>102.0</v>
      </c>
      <c r="H23" s="1539" t="s">
        <v>1020</v>
      </c>
      <c r="I23" s="1549">
        <v>5.0E7</v>
      </c>
      <c r="J23" s="1819">
        <v>100.2</v>
      </c>
      <c r="K23" s="1820">
        <v>1.45608</v>
      </c>
      <c r="L23" s="1539" t="s">
        <v>211</v>
      </c>
      <c r="M23" s="22"/>
      <c r="T23" s="32"/>
      <c r="W23" s="22"/>
    </row>
    <row r="24">
      <c r="A24" s="67"/>
      <c r="B24" s="67"/>
      <c r="C24" s="67"/>
      <c r="D24" s="67"/>
      <c r="E24" s="67"/>
      <c r="F24" s="67"/>
      <c r="G24" s="67"/>
      <c r="H24" s="67"/>
      <c r="I24" s="67"/>
      <c r="J24" s="67"/>
      <c r="K24" s="67"/>
    </row>
    <row r="25">
      <c r="A25" s="1202" t="s">
        <v>1497</v>
      </c>
    </row>
    <row r="26">
      <c r="A26" s="22" t="s">
        <v>2371</v>
      </c>
    </row>
    <row r="27">
      <c r="A27" s="22" t="s">
        <v>1499</v>
      </c>
    </row>
    <row r="28">
      <c r="A28" s="1809" t="s">
        <v>190</v>
      </c>
      <c r="B28" s="67"/>
      <c r="C28" s="67"/>
      <c r="D28" s="67"/>
      <c r="E28" s="67"/>
      <c r="F28" s="67"/>
      <c r="G28" s="67"/>
      <c r="H28" s="67"/>
      <c r="I28" s="1210"/>
      <c r="J28" s="67"/>
      <c r="K28" s="67"/>
    </row>
    <row r="29">
      <c r="A29" s="1813" t="s">
        <v>3</v>
      </c>
      <c r="B29" s="1545" t="s">
        <v>724</v>
      </c>
      <c r="C29" s="1545" t="s">
        <v>556</v>
      </c>
      <c r="D29" s="1545" t="s">
        <v>583</v>
      </c>
      <c r="E29" s="1545" t="s">
        <v>728</v>
      </c>
      <c r="F29" s="1545" t="s">
        <v>514</v>
      </c>
      <c r="G29" s="1545" t="s">
        <v>7</v>
      </c>
      <c r="H29" s="1545" t="s">
        <v>668</v>
      </c>
      <c r="I29" s="1545" t="s">
        <v>675</v>
      </c>
      <c r="J29" s="1545" t="s">
        <v>423</v>
      </c>
      <c r="K29" s="1545" t="s">
        <v>730</v>
      </c>
      <c r="L29" s="1545" t="s">
        <v>731</v>
      </c>
      <c r="M29" s="281"/>
      <c r="N29" s="65"/>
      <c r="O29" s="65"/>
      <c r="P29" s="65"/>
      <c r="Q29" s="65"/>
      <c r="R29" s="65"/>
      <c r="S29" s="65"/>
      <c r="T29" s="65"/>
      <c r="U29" s="65"/>
      <c r="V29" s="65"/>
      <c r="W29" s="65"/>
      <c r="X29" s="65"/>
      <c r="Y29" s="65"/>
      <c r="Z29" s="65"/>
      <c r="AA29" s="65"/>
      <c r="AB29" s="65"/>
      <c r="AC29" s="65"/>
      <c r="AD29" s="65"/>
      <c r="AE29" s="65"/>
      <c r="AF29" s="65"/>
      <c r="AG29" s="65"/>
      <c r="AH29" s="65"/>
    </row>
    <row r="30">
      <c r="A30" s="1815" t="s">
        <v>4</v>
      </c>
      <c r="B30" s="1523" t="s">
        <v>453</v>
      </c>
      <c r="C30" s="1523" t="s">
        <v>453</v>
      </c>
      <c r="D30" s="1523" t="s">
        <v>35</v>
      </c>
      <c r="E30" s="1522" t="s">
        <v>35</v>
      </c>
      <c r="F30" s="1522" t="s">
        <v>28</v>
      </c>
      <c r="G30" s="1523" t="s">
        <v>453</v>
      </c>
      <c r="H30" s="1522" t="s">
        <v>28</v>
      </c>
      <c r="I30" s="1522" t="s">
        <v>126</v>
      </c>
      <c r="J30" s="1522" t="s">
        <v>179</v>
      </c>
      <c r="K30" s="1522" t="s">
        <v>71</v>
      </c>
      <c r="L30" s="1522" t="s">
        <v>59</v>
      </c>
      <c r="M30" s="22"/>
    </row>
    <row r="31">
      <c r="A31" s="1682"/>
      <c r="B31" s="1539">
        <v>90011.0</v>
      </c>
      <c r="C31" s="1677">
        <v>403.0</v>
      </c>
      <c r="D31" s="1630">
        <v>45950.458333333336</v>
      </c>
      <c r="E31" s="1678">
        <f>D31+2</f>
        <v>45952.45833</v>
      </c>
      <c r="F31" s="1818" t="s">
        <v>1007</v>
      </c>
      <c r="G31" s="1539">
        <v>102.0</v>
      </c>
      <c r="H31" s="1539" t="s">
        <v>1020</v>
      </c>
      <c r="I31" s="1549">
        <v>5.0E7</v>
      </c>
      <c r="J31" s="1819">
        <v>100.2</v>
      </c>
      <c r="K31" s="1820">
        <v>1.45608</v>
      </c>
      <c r="L31" s="1539" t="s">
        <v>1009</v>
      </c>
      <c r="M31" s="22"/>
      <c r="T31" s="32"/>
      <c r="W31" s="22"/>
    </row>
    <row r="32">
      <c r="A32" s="67"/>
      <c r="B32" s="67"/>
      <c r="C32" s="67"/>
      <c r="D32" s="67"/>
      <c r="E32" s="67"/>
      <c r="F32" s="67"/>
      <c r="G32" s="67"/>
      <c r="H32" s="67"/>
      <c r="I32" s="67"/>
      <c r="J32" s="67"/>
      <c r="K32" s="67"/>
      <c r="M32" s="22"/>
      <c r="T32" s="32"/>
    </row>
    <row r="33">
      <c r="A33" s="22" t="s">
        <v>2372</v>
      </c>
    </row>
    <row r="34">
      <c r="A34" s="22" t="s">
        <v>2294</v>
      </c>
      <c r="B34" s="22"/>
    </row>
    <row r="35">
      <c r="A35" s="22" t="s">
        <v>2295</v>
      </c>
      <c r="B35" s="22"/>
    </row>
    <row r="36">
      <c r="A36" s="22" t="s">
        <v>2296</v>
      </c>
      <c r="B36" s="22"/>
    </row>
    <row r="37">
      <c r="A37" s="22" t="s">
        <v>1504</v>
      </c>
    </row>
    <row r="39">
      <c r="A39" s="1809" t="s">
        <v>967</v>
      </c>
      <c r="B39" s="67"/>
      <c r="C39" s="67"/>
      <c r="D39" s="67"/>
      <c r="E39" s="67"/>
      <c r="F39" s="67"/>
      <c r="G39" s="67"/>
      <c r="H39" s="67"/>
      <c r="I39" s="67"/>
      <c r="J39" s="67"/>
      <c r="K39" s="67"/>
      <c r="M39" s="22"/>
    </row>
    <row r="40">
      <c r="A40" s="1585" t="s">
        <v>3</v>
      </c>
      <c r="B40" s="1586" t="s">
        <v>732</v>
      </c>
      <c r="C40" s="1586" t="s">
        <v>514</v>
      </c>
      <c r="D40" s="1586" t="s">
        <v>556</v>
      </c>
      <c r="E40" s="1586" t="s">
        <v>7</v>
      </c>
      <c r="F40" s="1586" t="s">
        <v>668</v>
      </c>
      <c r="G40" s="1570" t="s">
        <v>583</v>
      </c>
      <c r="H40" s="1570" t="s">
        <v>728</v>
      </c>
      <c r="I40" s="1570" t="s">
        <v>525</v>
      </c>
      <c r="J40" s="1570" t="s">
        <v>534</v>
      </c>
      <c r="K40" s="1586" t="s">
        <v>675</v>
      </c>
      <c r="L40" s="1586" t="s">
        <v>425</v>
      </c>
      <c r="M40" s="1545" t="s">
        <v>423</v>
      </c>
      <c r="N40" s="1586" t="s">
        <v>426</v>
      </c>
      <c r="O40" s="1586" t="s">
        <v>427</v>
      </c>
      <c r="P40" s="1586" t="s">
        <v>749</v>
      </c>
      <c r="Q40" s="1586" t="s">
        <v>751</v>
      </c>
      <c r="R40" s="1570" t="s">
        <v>753</v>
      </c>
      <c r="S40" s="1586" t="s">
        <v>432</v>
      </c>
      <c r="T40" s="1697" t="s">
        <v>755</v>
      </c>
      <c r="U40" s="1570" t="s">
        <v>551</v>
      </c>
      <c r="V40" s="1570" t="s">
        <v>530</v>
      </c>
      <c r="W40" s="1570" t="s">
        <v>528</v>
      </c>
      <c r="X40" s="1586" t="s">
        <v>532</v>
      </c>
      <c r="Y40" s="1586" t="s">
        <v>526</v>
      </c>
      <c r="Z40" s="1586" t="s">
        <v>533</v>
      </c>
      <c r="AA40" s="1570" t="s">
        <v>538</v>
      </c>
      <c r="AB40" s="1570" t="s">
        <v>542</v>
      </c>
      <c r="AC40" s="1570" t="s">
        <v>548</v>
      </c>
      <c r="AD40" s="1586" t="s">
        <v>761</v>
      </c>
      <c r="AE40" s="1587" t="s">
        <v>763</v>
      </c>
      <c r="AF40" s="65"/>
      <c r="AG40" s="65"/>
      <c r="AH40" s="65"/>
    </row>
    <row r="41">
      <c r="A41" s="1585" t="s">
        <v>4</v>
      </c>
      <c r="B41" s="1589" t="s">
        <v>453</v>
      </c>
      <c r="C41" s="1577" t="s">
        <v>28</v>
      </c>
      <c r="D41" s="1589" t="s">
        <v>453</v>
      </c>
      <c r="E41" s="1589" t="s">
        <v>453</v>
      </c>
      <c r="F41" s="1590" t="s">
        <v>28</v>
      </c>
      <c r="G41" s="1576" t="s">
        <v>35</v>
      </c>
      <c r="H41" s="1577" t="s">
        <v>35</v>
      </c>
      <c r="I41" s="1577" t="s">
        <v>35</v>
      </c>
      <c r="J41" s="1577" t="s">
        <v>81</v>
      </c>
      <c r="K41" s="1590" t="s">
        <v>126</v>
      </c>
      <c r="L41" s="1590" t="s">
        <v>179</v>
      </c>
      <c r="M41" s="1522" t="s">
        <v>179</v>
      </c>
      <c r="N41" s="1590" t="s">
        <v>126</v>
      </c>
      <c r="O41" s="1590" t="s">
        <v>126</v>
      </c>
      <c r="P41" s="1590" t="s">
        <v>28</v>
      </c>
      <c r="Q41" s="1590" t="s">
        <v>126</v>
      </c>
      <c r="R41" s="1577" t="s">
        <v>126</v>
      </c>
      <c r="S41" s="1590" t="s">
        <v>126</v>
      </c>
      <c r="T41" s="1701" t="s">
        <v>35</v>
      </c>
      <c r="U41" s="1577" t="s">
        <v>28</v>
      </c>
      <c r="V41" s="1577" t="s">
        <v>59</v>
      </c>
      <c r="W41" s="1577" t="s">
        <v>71</v>
      </c>
      <c r="X41" s="1590" t="s">
        <v>59</v>
      </c>
      <c r="Y41" s="1590" t="s">
        <v>71</v>
      </c>
      <c r="Z41" s="1590" t="s">
        <v>59</v>
      </c>
      <c r="AA41" s="1577" t="s">
        <v>539</v>
      </c>
      <c r="AB41" s="1577" t="s">
        <v>539</v>
      </c>
      <c r="AC41" s="1577" t="s">
        <v>59</v>
      </c>
      <c r="AD41" s="1590" t="s">
        <v>110</v>
      </c>
      <c r="AE41" s="1591" t="s">
        <v>35</v>
      </c>
    </row>
    <row r="42">
      <c r="A42" s="1682"/>
      <c r="B42" s="1539">
        <v>90011.0</v>
      </c>
      <c r="C42" s="1818" t="s">
        <v>1007</v>
      </c>
      <c r="D42" s="1677">
        <v>403.0</v>
      </c>
      <c r="E42" s="1539">
        <v>102.0</v>
      </c>
      <c r="F42" s="1539" t="s">
        <v>1020</v>
      </c>
      <c r="G42" s="1596">
        <v>45950.0</v>
      </c>
      <c r="H42" s="1596">
        <v>45952.0</v>
      </c>
      <c r="I42" s="1821">
        <v>46311.0</v>
      </c>
      <c r="J42" s="1683" t="s">
        <v>83</v>
      </c>
      <c r="K42" s="1684">
        <v>5.0E7</v>
      </c>
      <c r="L42" s="1685">
        <v>100.28253</v>
      </c>
      <c r="M42" s="1685">
        <v>100.2</v>
      </c>
      <c r="N42" s="1606">
        <f>(K42*(Y42/100))*(DAYS(AE42,T42)/365)</f>
        <v>13890.41096</v>
      </c>
      <c r="O42" s="1606">
        <f>(((L42/100)*K42)+N42)/K42*100</f>
        <v>100.3103108</v>
      </c>
      <c r="P42" s="1677" t="s">
        <v>108</v>
      </c>
      <c r="Q42" s="1659">
        <f>(M42/100)*K42</f>
        <v>50100000</v>
      </c>
      <c r="R42" s="1593">
        <f>(L42/100)*K42</f>
        <v>50141265</v>
      </c>
      <c r="S42" s="1593">
        <f>if(P42="AMC","",(O42/100)*K42)</f>
        <v>50155155.41</v>
      </c>
      <c r="T42" s="1594">
        <v>45946.0</v>
      </c>
      <c r="U42" s="1539" t="s">
        <v>131</v>
      </c>
      <c r="V42" s="1539" t="s">
        <v>136</v>
      </c>
      <c r="W42" s="1539">
        <v>0.0</v>
      </c>
      <c r="X42" s="1539" t="s">
        <v>76</v>
      </c>
      <c r="Y42" s="1593">
        <v>1.69</v>
      </c>
      <c r="Z42" s="1525" t="s">
        <v>79</v>
      </c>
      <c r="AA42" s="1539" t="s">
        <v>1013</v>
      </c>
      <c r="AB42" s="1539" t="s">
        <v>1014</v>
      </c>
      <c r="AC42" s="1582" t="s">
        <v>143</v>
      </c>
      <c r="AD42" s="1618">
        <v>45952.458333333336</v>
      </c>
      <c r="AE42" s="1596">
        <v>45952.0</v>
      </c>
      <c r="AF42" s="1529"/>
      <c r="AG42" s="1529"/>
      <c r="AH42" s="1529"/>
    </row>
    <row r="43">
      <c r="A43" s="67"/>
      <c r="B43" s="67"/>
      <c r="C43" s="67"/>
      <c r="D43" s="67"/>
      <c r="E43" s="67"/>
      <c r="F43" s="67"/>
      <c r="G43" s="67"/>
      <c r="H43" s="67"/>
      <c r="I43" s="67"/>
      <c r="J43" s="67"/>
      <c r="K43" s="67"/>
      <c r="M43" s="22"/>
      <c r="Q43" s="579"/>
    </row>
    <row r="44">
      <c r="A44" s="281"/>
      <c r="B44" s="281"/>
      <c r="C44" s="1227"/>
      <c r="D44" s="1227"/>
      <c r="E44" s="1227"/>
      <c r="F44" s="1227"/>
      <c r="G44" s="1227"/>
      <c r="H44" s="1227"/>
      <c r="I44" s="1227"/>
      <c r="J44" s="1227"/>
      <c r="K44" s="1227"/>
      <c r="L44" s="1227"/>
      <c r="M44" s="1227"/>
      <c r="N44" s="1227"/>
      <c r="O44" s="1227"/>
      <c r="P44" s="1227"/>
      <c r="Q44" s="1227"/>
      <c r="R44" s="1227"/>
      <c r="S44" s="1227"/>
      <c r="T44" s="1227"/>
      <c r="U44" s="1227"/>
      <c r="V44" s="1227"/>
      <c r="W44" s="1227"/>
      <c r="X44" s="1227"/>
      <c r="Y44" s="1227"/>
      <c r="Z44" s="1227"/>
      <c r="AA44" s="1227"/>
      <c r="AB44" s="1227"/>
      <c r="AC44" s="1227"/>
      <c r="AD44" s="1227"/>
      <c r="AE44" s="1227"/>
    </row>
    <row r="45">
      <c r="A45" s="1617" t="s">
        <v>2069</v>
      </c>
      <c r="B45" s="1617" t="s">
        <v>2029</v>
      </c>
      <c r="C45" s="1227"/>
      <c r="D45" s="1227"/>
      <c r="E45" s="1227"/>
      <c r="F45" s="1227"/>
      <c r="G45" s="1227"/>
      <c r="H45" s="1227"/>
      <c r="I45" s="1227"/>
      <c r="J45" s="1227"/>
      <c r="K45" s="1227"/>
      <c r="L45" s="1227"/>
      <c r="M45" s="1227"/>
      <c r="N45" s="1227"/>
      <c r="O45" s="1227"/>
      <c r="P45" s="1227"/>
      <c r="Q45" s="1227"/>
      <c r="R45" s="1227"/>
      <c r="S45" s="1227"/>
      <c r="T45" s="1227"/>
      <c r="U45" s="1227"/>
      <c r="V45" s="1227"/>
      <c r="W45" s="1227"/>
      <c r="X45" s="1227"/>
      <c r="Y45" s="1227"/>
      <c r="Z45" s="1227"/>
      <c r="AA45" s="1227"/>
      <c r="AB45" s="1227"/>
      <c r="AC45" s="1227"/>
      <c r="AD45" s="1227"/>
      <c r="AE45" s="1227"/>
    </row>
    <row r="46">
      <c r="A46" s="1809" t="s">
        <v>967</v>
      </c>
      <c r="B46" s="67"/>
      <c r="C46" s="67"/>
      <c r="D46" s="67"/>
      <c r="E46" s="67"/>
      <c r="F46" s="67"/>
      <c r="G46" s="67"/>
      <c r="H46" s="67"/>
      <c r="I46" s="67"/>
      <c r="J46" s="67"/>
      <c r="K46" s="67"/>
      <c r="M46" s="22"/>
    </row>
    <row r="47">
      <c r="A47" s="1585" t="s">
        <v>3</v>
      </c>
      <c r="B47" s="1586" t="s">
        <v>732</v>
      </c>
      <c r="C47" s="1586" t="s">
        <v>514</v>
      </c>
      <c r="D47" s="1586" t="s">
        <v>556</v>
      </c>
      <c r="E47" s="1586" t="s">
        <v>7</v>
      </c>
      <c r="F47" s="1586" t="s">
        <v>668</v>
      </c>
      <c r="G47" s="1570" t="s">
        <v>583</v>
      </c>
      <c r="H47" s="1570" t="s">
        <v>728</v>
      </c>
      <c r="I47" s="1570" t="s">
        <v>525</v>
      </c>
      <c r="J47" s="1570" t="s">
        <v>534</v>
      </c>
      <c r="K47" s="1586" t="s">
        <v>675</v>
      </c>
      <c r="L47" s="1586" t="s">
        <v>425</v>
      </c>
      <c r="M47" s="1545" t="s">
        <v>423</v>
      </c>
      <c r="N47" s="1586" t="s">
        <v>426</v>
      </c>
      <c r="O47" s="1586" t="s">
        <v>427</v>
      </c>
      <c r="P47" s="1586" t="s">
        <v>749</v>
      </c>
      <c r="Q47" s="1586" t="s">
        <v>751</v>
      </c>
      <c r="R47" s="1570" t="s">
        <v>753</v>
      </c>
      <c r="S47" s="1586" t="s">
        <v>432</v>
      </c>
      <c r="T47" s="1697" t="s">
        <v>755</v>
      </c>
      <c r="U47" s="1570" t="s">
        <v>551</v>
      </c>
      <c r="V47" s="1570" t="s">
        <v>530</v>
      </c>
      <c r="W47" s="1570" t="s">
        <v>528</v>
      </c>
      <c r="X47" s="1586" t="s">
        <v>532</v>
      </c>
      <c r="Y47" s="1586" t="s">
        <v>526</v>
      </c>
      <c r="Z47" s="1586" t="s">
        <v>533</v>
      </c>
      <c r="AA47" s="1570" t="s">
        <v>538</v>
      </c>
      <c r="AB47" s="1570" t="s">
        <v>542</v>
      </c>
      <c r="AC47" s="1570" t="s">
        <v>548</v>
      </c>
      <c r="AD47" s="1586" t="s">
        <v>761</v>
      </c>
      <c r="AE47" s="1587" t="s">
        <v>763</v>
      </c>
      <c r="AF47" s="65"/>
      <c r="AG47" s="65"/>
      <c r="AH47" s="65"/>
    </row>
    <row r="48">
      <c r="A48" s="1585" t="s">
        <v>4</v>
      </c>
      <c r="B48" s="1589" t="s">
        <v>453</v>
      </c>
      <c r="C48" s="1577" t="s">
        <v>28</v>
      </c>
      <c r="D48" s="1589" t="s">
        <v>453</v>
      </c>
      <c r="E48" s="1589" t="s">
        <v>453</v>
      </c>
      <c r="F48" s="1590" t="s">
        <v>28</v>
      </c>
      <c r="G48" s="1576" t="s">
        <v>35</v>
      </c>
      <c r="H48" s="1577" t="s">
        <v>35</v>
      </c>
      <c r="I48" s="1577" t="s">
        <v>35</v>
      </c>
      <c r="J48" s="1577" t="s">
        <v>81</v>
      </c>
      <c r="K48" s="1590" t="s">
        <v>126</v>
      </c>
      <c r="L48" s="1590" t="s">
        <v>179</v>
      </c>
      <c r="M48" s="1522" t="s">
        <v>179</v>
      </c>
      <c r="N48" s="1590" t="s">
        <v>126</v>
      </c>
      <c r="O48" s="1590" t="s">
        <v>126</v>
      </c>
      <c r="P48" s="1590" t="s">
        <v>28</v>
      </c>
      <c r="Q48" s="1590" t="s">
        <v>126</v>
      </c>
      <c r="R48" s="1577" t="s">
        <v>126</v>
      </c>
      <c r="S48" s="1590" t="s">
        <v>126</v>
      </c>
      <c r="T48" s="1701" t="s">
        <v>35</v>
      </c>
      <c r="U48" s="1577" t="s">
        <v>28</v>
      </c>
      <c r="V48" s="1577" t="s">
        <v>59</v>
      </c>
      <c r="W48" s="1577" t="s">
        <v>71</v>
      </c>
      <c r="X48" s="1590" t="s">
        <v>59</v>
      </c>
      <c r="Y48" s="1590" t="s">
        <v>71</v>
      </c>
      <c r="Z48" s="1590" t="s">
        <v>59</v>
      </c>
      <c r="AA48" s="1577" t="s">
        <v>539</v>
      </c>
      <c r="AB48" s="1577" t="s">
        <v>539</v>
      </c>
      <c r="AC48" s="1577" t="s">
        <v>59</v>
      </c>
      <c r="AD48" s="1590" t="s">
        <v>110</v>
      </c>
      <c r="AE48" s="1591" t="s">
        <v>35</v>
      </c>
    </row>
    <row r="49">
      <c r="A49" s="1682"/>
      <c r="B49" s="1539">
        <v>90011.0</v>
      </c>
      <c r="C49" s="1818" t="s">
        <v>1007</v>
      </c>
      <c r="D49" s="1677">
        <v>403.0</v>
      </c>
      <c r="E49" s="1539">
        <v>102.0</v>
      </c>
      <c r="F49" s="1539" t="s">
        <v>1020</v>
      </c>
      <c r="G49" s="1596">
        <v>45950.0</v>
      </c>
      <c r="H49" s="1596">
        <v>45952.0</v>
      </c>
      <c r="I49" s="1821">
        <v>46311.0</v>
      </c>
      <c r="J49" s="1683" t="s">
        <v>83</v>
      </c>
      <c r="K49" s="1684">
        <v>5.0E7</v>
      </c>
      <c r="L49" s="1685">
        <v>100.22</v>
      </c>
      <c r="M49" s="1685">
        <v>100.2</v>
      </c>
      <c r="N49" s="1606">
        <f>(K49*(Y49/100))*(DAYS(AE49,T49)/365)</f>
        <v>34726.0274</v>
      </c>
      <c r="O49" s="1606">
        <f>(((L49/100)*K49)+N49)/K49*100</f>
        <v>100.2894521</v>
      </c>
      <c r="P49" s="1677" t="s">
        <v>108</v>
      </c>
      <c r="Q49" s="1659">
        <f>(M49/100)*K49</f>
        <v>50100000</v>
      </c>
      <c r="R49" s="1593">
        <f>(L49/100)*K49</f>
        <v>50110000</v>
      </c>
      <c r="S49" s="1593">
        <f>if(P49="AMC","",(O49/100)*K49)</f>
        <v>50144726.03</v>
      </c>
      <c r="T49" s="1595">
        <v>45946.0</v>
      </c>
      <c r="U49" s="1539" t="s">
        <v>131</v>
      </c>
      <c r="V49" s="1539" t="s">
        <v>136</v>
      </c>
      <c r="W49" s="1539">
        <v>0.0</v>
      </c>
      <c r="X49" s="1539" t="s">
        <v>76</v>
      </c>
      <c r="Y49" s="1593">
        <v>1.69</v>
      </c>
      <c r="Z49" s="1525" t="s">
        <v>79</v>
      </c>
      <c r="AA49" s="1539" t="s">
        <v>1013</v>
      </c>
      <c r="AB49" s="1539" t="s">
        <v>1014</v>
      </c>
      <c r="AC49" s="1582" t="s">
        <v>143</v>
      </c>
      <c r="AD49" s="1595">
        <v>45952.458333333336</v>
      </c>
      <c r="AE49" s="1596">
        <v>45961.0</v>
      </c>
      <c r="AF49" s="1529"/>
      <c r="AG49" s="1529"/>
    </row>
    <row r="50">
      <c r="B50" s="1227"/>
      <c r="C50" s="1227"/>
      <c r="D50" s="1227"/>
      <c r="E50" s="1227"/>
      <c r="F50" s="1227"/>
      <c r="G50" s="1227"/>
      <c r="H50" s="1227"/>
      <c r="I50" s="1227"/>
      <c r="J50" s="1227"/>
      <c r="K50" s="1227"/>
      <c r="L50" s="1227"/>
      <c r="M50" s="1227"/>
      <c r="N50" s="1650"/>
      <c r="O50" s="1650"/>
      <c r="P50" s="1227"/>
      <c r="Q50" s="1227"/>
      <c r="R50" s="1227"/>
      <c r="S50" s="1227"/>
      <c r="T50" s="1227"/>
      <c r="U50" s="1227"/>
      <c r="V50" s="1227"/>
      <c r="W50" s="1227"/>
      <c r="X50" s="1227"/>
      <c r="Y50" s="1227"/>
      <c r="Z50" s="1227"/>
      <c r="AA50" s="1227"/>
      <c r="AB50" s="1227"/>
      <c r="AC50" s="1227"/>
      <c r="AD50" s="1227"/>
      <c r="AE50" s="1227"/>
    </row>
    <row r="51">
      <c r="A51" s="1809" t="s">
        <v>242</v>
      </c>
      <c r="B51" s="135"/>
      <c r="C51" s="135"/>
      <c r="D51" s="135"/>
      <c r="E51" s="135"/>
      <c r="F51" s="135"/>
      <c r="G51" s="80"/>
      <c r="H51" s="135"/>
      <c r="I51" s="135"/>
      <c r="J51" s="135"/>
      <c r="K51" s="135"/>
      <c r="L51" s="135"/>
      <c r="M51" s="80"/>
      <c r="N51" s="135"/>
      <c r="O51" s="135"/>
      <c r="P51" s="135"/>
      <c r="Q51" s="135"/>
      <c r="R51" s="135"/>
      <c r="S51" s="135"/>
      <c r="T51" s="135"/>
      <c r="U51" s="135"/>
      <c r="V51" s="135"/>
      <c r="W51" s="135"/>
      <c r="X51" s="1227"/>
      <c r="Y51" s="1227"/>
      <c r="Z51" s="1227"/>
      <c r="AA51" s="1227"/>
      <c r="AB51" s="1227"/>
      <c r="AC51" s="1227"/>
      <c r="AD51" s="1227"/>
      <c r="AE51" s="1227"/>
    </row>
    <row r="52">
      <c r="A52" s="1651" t="s">
        <v>3</v>
      </c>
      <c r="B52" s="1555" t="s">
        <v>765</v>
      </c>
      <c r="C52" s="1555" t="s">
        <v>514</v>
      </c>
      <c r="D52" s="1555" t="s">
        <v>556</v>
      </c>
      <c r="E52" s="1555" t="s">
        <v>769</v>
      </c>
      <c r="F52" s="1555" t="s">
        <v>525</v>
      </c>
      <c r="G52" s="1652" t="s">
        <v>534</v>
      </c>
      <c r="H52" s="1555" t="s">
        <v>675</v>
      </c>
      <c r="I52" s="1555" t="s">
        <v>773</v>
      </c>
      <c r="J52" s="1555" t="s">
        <v>775</v>
      </c>
      <c r="K52" s="1555" t="s">
        <v>777</v>
      </c>
      <c r="L52" s="1555" t="s">
        <v>779</v>
      </c>
      <c r="M52" s="1652" t="s">
        <v>431</v>
      </c>
      <c r="N52" s="1555" t="s">
        <v>751</v>
      </c>
      <c r="O52" s="1555" t="s">
        <v>763</v>
      </c>
      <c r="P52" s="1555" t="s">
        <v>425</v>
      </c>
      <c r="Q52" s="1555" t="s">
        <v>426</v>
      </c>
      <c r="R52" s="1555" t="s">
        <v>427</v>
      </c>
      <c r="S52" s="1555" t="s">
        <v>432</v>
      </c>
      <c r="T52" s="1555" t="s">
        <v>787</v>
      </c>
      <c r="U52" s="1555" t="s">
        <v>789</v>
      </c>
      <c r="V52" s="1555" t="s">
        <v>548</v>
      </c>
      <c r="W52" s="1555" t="s">
        <v>761</v>
      </c>
      <c r="X52" s="344" t="s">
        <v>793</v>
      </c>
      <c r="Y52" s="1649"/>
      <c r="Z52" s="1649"/>
      <c r="AA52" s="1649"/>
      <c r="AB52" s="1649"/>
      <c r="AC52" s="1649"/>
      <c r="AD52" s="1649"/>
      <c r="AE52" s="1649"/>
      <c r="AF52" s="65"/>
      <c r="AG52" s="65"/>
      <c r="AH52" s="65"/>
    </row>
    <row r="53">
      <c r="A53" s="1651" t="s">
        <v>4</v>
      </c>
      <c r="B53" s="1653" t="s">
        <v>453</v>
      </c>
      <c r="C53" s="1560" t="s">
        <v>28</v>
      </c>
      <c r="D53" s="1653" t="s">
        <v>453</v>
      </c>
      <c r="E53" s="1560" t="s">
        <v>35</v>
      </c>
      <c r="F53" s="1560" t="s">
        <v>35</v>
      </c>
      <c r="G53" s="1654" t="s">
        <v>81</v>
      </c>
      <c r="H53" s="1560" t="s">
        <v>126</v>
      </c>
      <c r="I53" s="1560" t="s">
        <v>126</v>
      </c>
      <c r="J53" s="1560" t="s">
        <v>126</v>
      </c>
      <c r="K53" s="1560" t="s">
        <v>126</v>
      </c>
      <c r="L53" s="1560" t="s">
        <v>126</v>
      </c>
      <c r="M53" s="1560" t="s">
        <v>781</v>
      </c>
      <c r="N53" s="1560" t="s">
        <v>126</v>
      </c>
      <c r="O53" s="1560" t="s">
        <v>35</v>
      </c>
      <c r="P53" s="1560" t="s">
        <v>781</v>
      </c>
      <c r="Q53" s="1560" t="s">
        <v>126</v>
      </c>
      <c r="R53" s="1560" t="s">
        <v>126</v>
      </c>
      <c r="S53" s="1560" t="s">
        <v>126</v>
      </c>
      <c r="T53" s="1560" t="s">
        <v>126</v>
      </c>
      <c r="U53" s="1560" t="s">
        <v>126</v>
      </c>
      <c r="V53" s="1560" t="s">
        <v>59</v>
      </c>
      <c r="W53" s="1560" t="s">
        <v>110</v>
      </c>
      <c r="X53" s="1590" t="s">
        <v>71</v>
      </c>
      <c r="Y53" s="1227"/>
      <c r="Z53" s="1227"/>
      <c r="AA53" s="1227"/>
      <c r="AB53" s="1227"/>
      <c r="AC53" s="1227"/>
      <c r="AD53" s="1227"/>
      <c r="AE53" s="1227"/>
    </row>
    <row r="54">
      <c r="A54" s="1963"/>
      <c r="B54" s="1964">
        <v>2.0</v>
      </c>
      <c r="C54" s="1965" t="s">
        <v>1007</v>
      </c>
      <c r="D54" s="1965">
        <v>403.0</v>
      </c>
      <c r="E54" s="1966">
        <v>43754.0</v>
      </c>
      <c r="F54" s="1966">
        <v>46311.0</v>
      </c>
      <c r="G54" s="1967" t="s">
        <v>83</v>
      </c>
      <c r="H54" s="1968">
        <f>'Bond buy_1_31072025'!I54-I23</f>
        <v>50000000</v>
      </c>
      <c r="I54" s="1968">
        <f>H54</f>
        <v>50000000</v>
      </c>
      <c r="J54" s="1967">
        <v>0.0</v>
      </c>
      <c r="K54" s="1967">
        <v>0.0</v>
      </c>
      <c r="L54" s="1967">
        <v>0.0</v>
      </c>
      <c r="M54" s="1969">
        <f>'Bond buy_1_31072025'!J45</f>
        <v>100.264871</v>
      </c>
      <c r="N54" s="1970">
        <f>M54%*H54</f>
        <v>50132435.5</v>
      </c>
      <c r="O54" s="1971">
        <v>45961.0</v>
      </c>
      <c r="P54" s="1967">
        <v>100.2</v>
      </c>
      <c r="Q54" s="1970">
        <f t="shared" ref="Q54:R54" si="1">N49</f>
        <v>34726.0274</v>
      </c>
      <c r="R54" s="1970">
        <f t="shared" si="1"/>
        <v>100.2894521</v>
      </c>
      <c r="S54" s="1967">
        <f>(P54%*H54)</f>
        <v>50100000</v>
      </c>
      <c r="T54" s="1970">
        <f>I66</f>
        <v>-32435.5</v>
      </c>
      <c r="U54" s="1970">
        <f>S54-N54</f>
        <v>-32435.5</v>
      </c>
      <c r="V54" s="1972" t="s">
        <v>143</v>
      </c>
      <c r="W54" s="1971">
        <v>45961.0</v>
      </c>
      <c r="X54" s="1963">
        <v>1.459105</v>
      </c>
      <c r="Y54" s="1963"/>
      <c r="Z54" s="1963"/>
      <c r="AA54" s="1963"/>
      <c r="AB54" s="1963"/>
      <c r="AC54" s="1963"/>
      <c r="AD54" s="1963"/>
      <c r="AE54" s="1963"/>
      <c r="AF54" s="1529"/>
      <c r="AG54" s="1529"/>
      <c r="AH54" s="1529"/>
    </row>
    <row r="55">
      <c r="A55" s="1227"/>
      <c r="B55" s="1973"/>
      <c r="C55" s="1974"/>
      <c r="D55" s="1974"/>
      <c r="E55" s="1227"/>
      <c r="F55" s="1227"/>
      <c r="G55" s="1227"/>
      <c r="H55" s="1227"/>
      <c r="I55" s="1227"/>
      <c r="J55" s="1227"/>
      <c r="K55" s="1227"/>
      <c r="L55" s="1227"/>
      <c r="M55" s="1227"/>
      <c r="N55" s="1650"/>
      <c r="O55" s="1650"/>
      <c r="P55" s="1227"/>
      <c r="Q55" s="1227"/>
      <c r="R55" s="1227"/>
      <c r="S55" s="1227"/>
      <c r="T55" s="1227"/>
      <c r="U55" s="1227"/>
      <c r="V55" s="1227"/>
      <c r="W55" s="1227"/>
      <c r="X55" s="1227"/>
      <c r="Y55" s="1227"/>
      <c r="Z55" s="1227"/>
      <c r="AA55" s="1227"/>
      <c r="AB55" s="1227"/>
      <c r="AC55" s="1227"/>
      <c r="AD55" s="1227"/>
      <c r="AE55" s="1227"/>
    </row>
    <row r="57">
      <c r="A57" s="1809" t="s">
        <v>1296</v>
      </c>
    </row>
    <row r="58">
      <c r="A58" s="1651" t="s">
        <v>3</v>
      </c>
      <c r="B58" s="1975" t="s">
        <v>797</v>
      </c>
      <c r="C58" s="1975" t="s">
        <v>765</v>
      </c>
      <c r="D58" s="1975" t="s">
        <v>802</v>
      </c>
      <c r="E58" s="1975" t="s">
        <v>805</v>
      </c>
      <c r="F58" s="1975" t="s">
        <v>808</v>
      </c>
      <c r="G58" s="1975" t="s">
        <v>810</v>
      </c>
      <c r="H58" s="1975" t="s">
        <v>812</v>
      </c>
      <c r="I58" s="1975" t="s">
        <v>814</v>
      </c>
      <c r="J58" s="1975" t="s">
        <v>816</v>
      </c>
      <c r="K58" s="65"/>
      <c r="L58" s="65"/>
      <c r="M58" s="65"/>
      <c r="N58" s="65"/>
      <c r="O58" s="65"/>
      <c r="P58" s="65"/>
      <c r="Q58" s="65"/>
      <c r="R58" s="65"/>
      <c r="S58" s="65"/>
      <c r="T58" s="65"/>
      <c r="U58" s="65"/>
      <c r="V58" s="65"/>
      <c r="W58" s="65"/>
      <c r="X58" s="65"/>
      <c r="Y58" s="65"/>
      <c r="Z58" s="65"/>
      <c r="AA58" s="65"/>
      <c r="AB58" s="65"/>
      <c r="AC58" s="65"/>
      <c r="AD58" s="65"/>
      <c r="AE58" s="65"/>
      <c r="AF58" s="65"/>
      <c r="AG58" s="65"/>
      <c r="AH58" s="65"/>
    </row>
    <row r="59">
      <c r="A59" s="1651" t="s">
        <v>4</v>
      </c>
      <c r="B59" s="1976" t="s">
        <v>453</v>
      </c>
      <c r="C59" s="1976" t="s">
        <v>453</v>
      </c>
      <c r="D59" s="1977" t="s">
        <v>539</v>
      </c>
      <c r="E59" s="1977" t="s">
        <v>781</v>
      </c>
      <c r="F59" s="1977" t="s">
        <v>747</v>
      </c>
      <c r="G59" s="1977" t="s">
        <v>126</v>
      </c>
      <c r="H59" s="1977" t="s">
        <v>126</v>
      </c>
      <c r="I59" s="1977" t="s">
        <v>126</v>
      </c>
      <c r="J59" s="1977" t="s">
        <v>35</v>
      </c>
    </row>
    <row r="60">
      <c r="A60" s="1808"/>
      <c r="B60" s="1539">
        <v>2.0</v>
      </c>
      <c r="C60" s="1539">
        <v>2.0</v>
      </c>
      <c r="D60" s="1593" t="s">
        <v>804</v>
      </c>
      <c r="E60" s="1730">
        <f>'Bond buy_1_31072025'!J45</f>
        <v>100.264871</v>
      </c>
      <c r="F60" s="1593">
        <f>E60*G60</f>
        <v>10026487100</v>
      </c>
      <c r="G60" s="1657">
        <f>'Bond buy_1_31072025'!I54</f>
        <v>100000000</v>
      </c>
      <c r="H60" s="1539">
        <v>5.0E7</v>
      </c>
      <c r="I60" s="1606">
        <f>I66</f>
        <v>-32435.5</v>
      </c>
      <c r="J60" s="1978">
        <v>45952.0</v>
      </c>
      <c r="K60" s="1529"/>
      <c r="L60" s="1529"/>
      <c r="M60" s="1529"/>
      <c r="N60" s="1529"/>
      <c r="O60" s="1529"/>
      <c r="P60" s="1529"/>
      <c r="Q60" s="1529"/>
      <c r="R60" s="1529"/>
      <c r="S60" s="1529"/>
      <c r="T60" s="1529"/>
      <c r="U60" s="1529"/>
      <c r="V60" s="1529"/>
      <c r="W60" s="1529"/>
      <c r="X60" s="1529"/>
      <c r="Y60" s="1529"/>
      <c r="Z60" s="1529"/>
      <c r="AA60" s="1529"/>
      <c r="AB60" s="1529"/>
      <c r="AC60" s="1529"/>
      <c r="AD60" s="1529"/>
      <c r="AE60" s="1529"/>
      <c r="AF60" s="1529"/>
      <c r="AG60" s="1529"/>
      <c r="AH60" s="1529"/>
    </row>
    <row r="61">
      <c r="A61" s="22"/>
    </row>
    <row r="62">
      <c r="A62" s="22"/>
    </row>
    <row r="63">
      <c r="A63" s="1809" t="s">
        <v>1304</v>
      </c>
    </row>
    <row r="64">
      <c r="A64" s="1651" t="s">
        <v>3</v>
      </c>
      <c r="B64" s="1975" t="s">
        <v>820</v>
      </c>
      <c r="C64" s="1975" t="s">
        <v>765</v>
      </c>
      <c r="D64" s="1975" t="s">
        <v>732</v>
      </c>
      <c r="E64" s="1975" t="s">
        <v>824</v>
      </c>
      <c r="F64" s="1975" t="s">
        <v>826</v>
      </c>
      <c r="G64" s="1975" t="s">
        <v>429</v>
      </c>
      <c r="H64" s="1975" t="s">
        <v>805</v>
      </c>
      <c r="I64" s="1975" t="s">
        <v>831</v>
      </c>
      <c r="J64" s="1975" t="s">
        <v>446</v>
      </c>
      <c r="K64" s="1975" t="s">
        <v>835</v>
      </c>
      <c r="L64" s="1975" t="s">
        <v>597</v>
      </c>
      <c r="M64" s="65"/>
      <c r="N64" s="65"/>
      <c r="O64" s="65"/>
      <c r="P64" s="65"/>
      <c r="Q64" s="65"/>
      <c r="R64" s="65"/>
      <c r="S64" s="65"/>
      <c r="T64" s="65"/>
      <c r="U64" s="65"/>
      <c r="V64" s="65"/>
      <c r="W64" s="65"/>
      <c r="X64" s="65"/>
      <c r="Y64" s="65"/>
      <c r="Z64" s="65"/>
      <c r="AA64" s="65"/>
      <c r="AB64" s="65"/>
      <c r="AC64" s="65"/>
      <c r="AD64" s="65"/>
      <c r="AE64" s="65"/>
      <c r="AF64" s="65"/>
      <c r="AG64" s="65"/>
      <c r="AH64" s="65"/>
    </row>
    <row r="65">
      <c r="A65" s="1651" t="s">
        <v>4</v>
      </c>
      <c r="B65" s="1976" t="s">
        <v>453</v>
      </c>
      <c r="C65" s="1976" t="s">
        <v>453</v>
      </c>
      <c r="D65" s="1976" t="s">
        <v>453</v>
      </c>
      <c r="E65" s="1977" t="s">
        <v>35</v>
      </c>
      <c r="F65" s="1977" t="s">
        <v>126</v>
      </c>
      <c r="G65" s="1977" t="s">
        <v>781</v>
      </c>
      <c r="H65" s="1977" t="s">
        <v>781</v>
      </c>
      <c r="I65" s="1977" t="s">
        <v>126</v>
      </c>
      <c r="J65" s="1977" t="s">
        <v>126</v>
      </c>
      <c r="K65" s="1977" t="s">
        <v>539</v>
      </c>
      <c r="L65" s="1977" t="s">
        <v>110</v>
      </c>
    </row>
    <row r="66">
      <c r="A66" s="22"/>
      <c r="B66" s="1539">
        <v>2.0</v>
      </c>
      <c r="C66" s="1539">
        <v>2.0</v>
      </c>
      <c r="D66" s="1539">
        <v>90011.0</v>
      </c>
      <c r="E66" s="1674">
        <v>45950.0</v>
      </c>
      <c r="F66" s="1606">
        <v>5.0E7</v>
      </c>
      <c r="G66" s="1634">
        <f>J23</f>
        <v>100.2</v>
      </c>
      <c r="H66" s="1634">
        <f>'Bond buy_1_31072025'!J54</f>
        <v>100.264871</v>
      </c>
      <c r="I66" s="1952">
        <f>(G66%-H66%)*F66</f>
        <v>-32435.5</v>
      </c>
      <c r="J66" s="1659">
        <f>N42</f>
        <v>13890.41096</v>
      </c>
      <c r="K66" s="1593" t="s">
        <v>804</v>
      </c>
      <c r="L66" s="1979">
        <v>45950.708333333336</v>
      </c>
    </row>
  </sheetData>
  <mergeCells count="1">
    <mergeCell ref="A63:B63"/>
  </mergeCell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0.5"/>
    <col customWidth="1" min="2" max="2" width="18.63"/>
    <col customWidth="1" min="3" max="3" width="27.88"/>
    <col customWidth="1" min="4" max="4" width="18.13"/>
    <col customWidth="1" min="5" max="5" width="16.38"/>
    <col customWidth="1" min="6" max="6" width="16.75"/>
    <col customWidth="1" min="7" max="7" width="17.25"/>
    <col customWidth="1" min="8" max="8" width="21.0"/>
    <col customWidth="1" min="9" max="9" width="26.63"/>
    <col customWidth="1" min="10" max="10" width="15.63"/>
    <col customWidth="1" min="11" max="11" width="22.13"/>
    <col customWidth="1" min="12" max="12" width="28.13"/>
    <col customWidth="1" min="13" max="13" width="27.0"/>
    <col customWidth="1" min="14" max="14" width="19.0"/>
    <col customWidth="1" min="15" max="15" width="37.75"/>
    <col customWidth="1" min="16" max="16" width="21.25"/>
    <col customWidth="1" min="17" max="17" width="29.0"/>
    <col customWidth="1" min="18" max="18" width="28.13"/>
    <col customWidth="1" min="19" max="19" width="26.0"/>
    <col customWidth="1" min="20" max="20" width="46.75"/>
    <col customWidth="1" min="21" max="21" width="33.88"/>
    <col customWidth="1" min="22" max="22" width="23.13"/>
    <col customWidth="1" min="23" max="23" width="21.63"/>
    <col customWidth="1" min="24" max="24" width="18.0"/>
    <col customWidth="1" min="28" max="28" width="18.88"/>
    <col customWidth="1" min="29" max="29" width="27.0"/>
    <col customWidth="1" min="30" max="30" width="20.75"/>
  </cols>
  <sheetData>
    <row r="1">
      <c r="A1" s="1617" t="s">
        <v>2373</v>
      </c>
      <c r="B1" s="1617" t="s">
        <v>2029</v>
      </c>
      <c r="C1" s="1227"/>
      <c r="D1" s="1227"/>
      <c r="E1" s="1227"/>
      <c r="F1" s="1227"/>
      <c r="G1" s="1227"/>
      <c r="H1" s="1227"/>
      <c r="I1" s="1227"/>
      <c r="J1" s="1227"/>
      <c r="K1" s="1227"/>
      <c r="L1" s="1227"/>
      <c r="M1" s="1227"/>
      <c r="N1" s="1227"/>
      <c r="O1" s="1227"/>
      <c r="P1" s="1227"/>
      <c r="Q1" s="1227"/>
      <c r="R1" s="1227"/>
      <c r="S1" s="1227"/>
      <c r="T1" s="1227">
        <f>AE6-T6</f>
        <v>45</v>
      </c>
      <c r="U1" s="1227"/>
      <c r="V1" s="1227"/>
      <c r="W1" s="1227"/>
      <c r="X1" s="1227"/>
      <c r="Y1" s="1227"/>
      <c r="Z1" s="1227"/>
      <c r="AA1" s="1227"/>
      <c r="AB1" s="1227"/>
      <c r="AC1" s="1227"/>
      <c r="AD1" s="1227"/>
      <c r="AE1" s="1227"/>
    </row>
    <row r="2">
      <c r="A2" s="1809" t="s">
        <v>967</v>
      </c>
      <c r="B2" s="1209" t="s">
        <v>2374</v>
      </c>
      <c r="C2" s="67"/>
      <c r="D2" s="67"/>
      <c r="E2" s="67"/>
      <c r="F2" s="67"/>
      <c r="G2" s="67"/>
      <c r="H2" s="67"/>
      <c r="I2" s="67"/>
      <c r="J2" s="67"/>
      <c r="K2" s="67"/>
      <c r="M2" s="22"/>
    </row>
    <row r="3">
      <c r="A3" s="1585" t="s">
        <v>3</v>
      </c>
      <c r="B3" s="1586" t="s">
        <v>732</v>
      </c>
      <c r="C3" s="1586" t="s">
        <v>514</v>
      </c>
      <c r="D3" s="1586" t="s">
        <v>556</v>
      </c>
      <c r="E3" s="1586" t="s">
        <v>7</v>
      </c>
      <c r="F3" s="1586" t="s">
        <v>668</v>
      </c>
      <c r="G3" s="1570" t="s">
        <v>583</v>
      </c>
      <c r="H3" s="1570" t="s">
        <v>728</v>
      </c>
      <c r="I3" s="1570" t="s">
        <v>525</v>
      </c>
      <c r="J3" s="1570" t="s">
        <v>534</v>
      </c>
      <c r="K3" s="1586" t="s">
        <v>675</v>
      </c>
      <c r="L3" s="1586" t="s">
        <v>425</v>
      </c>
      <c r="M3" s="1545" t="s">
        <v>423</v>
      </c>
      <c r="N3" s="1824" t="s">
        <v>426</v>
      </c>
      <c r="O3" s="1586" t="s">
        <v>427</v>
      </c>
      <c r="P3" s="1586" t="s">
        <v>749</v>
      </c>
      <c r="Q3" s="1586" t="s">
        <v>751</v>
      </c>
      <c r="R3" s="1570" t="s">
        <v>753</v>
      </c>
      <c r="S3" s="1586" t="s">
        <v>432</v>
      </c>
      <c r="T3" s="1697" t="s">
        <v>755</v>
      </c>
      <c r="U3" s="1570" t="s">
        <v>551</v>
      </c>
      <c r="V3" s="1570" t="s">
        <v>530</v>
      </c>
      <c r="W3" s="1570" t="s">
        <v>528</v>
      </c>
      <c r="X3" s="1586" t="s">
        <v>532</v>
      </c>
      <c r="Y3" s="1586" t="s">
        <v>526</v>
      </c>
      <c r="Z3" s="1586" t="s">
        <v>533</v>
      </c>
      <c r="AA3" s="1570" t="s">
        <v>538</v>
      </c>
      <c r="AB3" s="1570" t="s">
        <v>542</v>
      </c>
      <c r="AC3" s="1570" t="s">
        <v>548</v>
      </c>
      <c r="AD3" s="1586" t="s">
        <v>761</v>
      </c>
      <c r="AE3" s="1587" t="s">
        <v>763</v>
      </c>
      <c r="AF3" s="65"/>
      <c r="AG3" s="65"/>
      <c r="AH3" s="65"/>
    </row>
    <row r="4">
      <c r="A4" s="1585" t="s">
        <v>4</v>
      </c>
      <c r="B4" s="1589" t="s">
        <v>453</v>
      </c>
      <c r="C4" s="1577" t="s">
        <v>28</v>
      </c>
      <c r="D4" s="1589" t="s">
        <v>453</v>
      </c>
      <c r="E4" s="1589" t="s">
        <v>453</v>
      </c>
      <c r="F4" s="1590" t="s">
        <v>28</v>
      </c>
      <c r="G4" s="1576" t="s">
        <v>35</v>
      </c>
      <c r="H4" s="1577" t="s">
        <v>35</v>
      </c>
      <c r="I4" s="1577" t="s">
        <v>35</v>
      </c>
      <c r="J4" s="1577" t="s">
        <v>81</v>
      </c>
      <c r="K4" s="1590" t="s">
        <v>126</v>
      </c>
      <c r="L4" s="1590" t="s">
        <v>179</v>
      </c>
      <c r="M4" s="1522" t="s">
        <v>179</v>
      </c>
      <c r="N4" s="1590" t="s">
        <v>126</v>
      </c>
      <c r="O4" s="1590" t="s">
        <v>126</v>
      </c>
      <c r="P4" s="1590" t="s">
        <v>28</v>
      </c>
      <c r="Q4" s="1590" t="s">
        <v>126</v>
      </c>
      <c r="R4" s="1577" t="s">
        <v>126</v>
      </c>
      <c r="S4" s="1590" t="s">
        <v>126</v>
      </c>
      <c r="T4" s="1701" t="s">
        <v>35</v>
      </c>
      <c r="U4" s="1577" t="s">
        <v>28</v>
      </c>
      <c r="V4" s="1577" t="s">
        <v>59</v>
      </c>
      <c r="W4" s="1577" t="s">
        <v>71</v>
      </c>
      <c r="X4" s="1590" t="s">
        <v>59</v>
      </c>
      <c r="Y4" s="1590" t="s">
        <v>71</v>
      </c>
      <c r="Z4" s="1590" t="s">
        <v>59</v>
      </c>
      <c r="AA4" s="1577" t="s">
        <v>539</v>
      </c>
      <c r="AB4" s="1577" t="s">
        <v>539</v>
      </c>
      <c r="AC4" s="1577" t="s">
        <v>59</v>
      </c>
      <c r="AD4" s="1590" t="s">
        <v>110</v>
      </c>
      <c r="AE4" s="1591" t="s">
        <v>35</v>
      </c>
    </row>
    <row r="5">
      <c r="A5" s="1980">
        <v>1.0</v>
      </c>
      <c r="B5" s="1981"/>
      <c r="C5" s="1982" t="str">
        <f>'V4_Result_30 Nov 2025'!B90</f>
        <v>EXIM266A</v>
      </c>
      <c r="D5" s="1982">
        <f>'V4_Result_30 Nov 2025'!C90</f>
        <v>403</v>
      </c>
      <c r="E5" s="1982">
        <f>'V4_Result_30 Nov 2025'!D90</f>
        <v>101</v>
      </c>
      <c r="F5" s="1982" t="str">
        <f>'V4_Result_30 Nov 2025'!E90</f>
        <v>Buy</v>
      </c>
      <c r="G5" s="1983">
        <f>'V4_Result_30 Nov 2025'!F90</f>
        <v>45659</v>
      </c>
      <c r="H5" s="1983">
        <f>'V4_Result_30 Nov 2025'!G90</f>
        <v>45663</v>
      </c>
      <c r="I5" s="1983">
        <f>'V4_Result_30 Nov 2025'!H90</f>
        <v>46179</v>
      </c>
      <c r="J5" s="1982" t="str">
        <f>'V4_Result_30 Nov 2025'!I90</f>
        <v>THB</v>
      </c>
      <c r="K5" s="1984">
        <v>1.5E8</v>
      </c>
      <c r="L5" s="1985">
        <v>100.82</v>
      </c>
      <c r="M5" s="1986">
        <f>'V4_Result_30 Nov 2025'!L90</f>
        <v>100.832761</v>
      </c>
      <c r="N5" s="1606">
        <f t="shared" ref="N5:N10" si="1">(K5*(Y5/100))*(DAYS(AE5,T5)/365)</f>
        <v>1971246.575</v>
      </c>
      <c r="O5" s="1985">
        <v>100.82</v>
      </c>
      <c r="P5" s="1987" t="str">
        <f>'V4_Result_30 Nov 2025'!O90</f>
        <v>FVOCI</v>
      </c>
      <c r="Q5" s="1659">
        <f t="shared" ref="Q5:Q10" si="2">(M5/100)*K5</f>
        <v>151249141.5</v>
      </c>
      <c r="R5" s="1593">
        <f t="shared" ref="R5:R10" si="3">(L5/100)*K5</f>
        <v>151230000</v>
      </c>
      <c r="S5" s="1593">
        <f t="shared" ref="S5:S10" si="4">if(P5="AMC","",(O5/100)*K5)</f>
        <v>151230000</v>
      </c>
      <c r="T5" s="1988">
        <v>45814.0</v>
      </c>
      <c r="U5" s="1982" t="str">
        <f>'V4_Result_30 Nov 2025'!T90</f>
        <v>Fixed</v>
      </c>
      <c r="V5" s="1982" t="str">
        <f>'V4_Result_30 Nov 2025'!U90</f>
        <v> </v>
      </c>
      <c r="W5" s="1986">
        <f>'V4_Result_30 Nov 2025'!V90</f>
        <v>0</v>
      </c>
      <c r="X5" s="1982" t="str">
        <f>'V4_Result_30 Nov 2025'!W90</f>
        <v>Semi-annual</v>
      </c>
      <c r="Y5" s="1986">
        <f>'V4_Result_30 Nov 2025'!X90</f>
        <v>2.71</v>
      </c>
      <c r="Z5" s="1818" t="str">
        <f>'V4_Result_30 Nov 2025'!Y90</f>
        <v>30/360</v>
      </c>
      <c r="AA5" s="1818" t="str">
        <f>'V4_Result_30 Nov 2025'!Z90</f>
        <v>AAA</v>
      </c>
      <c r="AB5" s="1818" t="str">
        <f>'V4_Result_30 Nov 2025'!AA90</f>
        <v>AAA(tha)</v>
      </c>
      <c r="AC5" s="1818" t="str">
        <f>'V4_Result_30 Nov 2025'!AB90</f>
        <v>Active</v>
      </c>
      <c r="AD5" s="1989">
        <v>45991.0</v>
      </c>
      <c r="AE5" s="1983">
        <v>45991.0</v>
      </c>
      <c r="AF5" s="1529"/>
      <c r="AG5" s="1529"/>
    </row>
    <row r="6">
      <c r="A6" s="1980">
        <v>2.0</v>
      </c>
      <c r="B6" s="1981"/>
      <c r="C6" s="1982" t="str">
        <f>'V4_Result_30 Nov 2025'!B93</f>
        <v>GSB26OA</v>
      </c>
      <c r="D6" s="1982">
        <f>'V4_Result_30 Nov 2025'!C93</f>
        <v>403</v>
      </c>
      <c r="E6" s="1982">
        <f>'V4_Result_30 Nov 2025'!D93</f>
        <v>102</v>
      </c>
      <c r="F6" s="1982" t="str">
        <f>'V4_Result_30 Nov 2025'!E93</f>
        <v>Buy</v>
      </c>
      <c r="G6" s="1983">
        <f>'V4_Result_30 Nov 2025'!F93</f>
        <v>45854</v>
      </c>
      <c r="H6" s="1983">
        <f>'V4_Result_30 Nov 2025'!G93</f>
        <v>45856</v>
      </c>
      <c r="I6" s="1983">
        <f>'V4_Result_30 Nov 2025'!H93</f>
        <v>46311</v>
      </c>
      <c r="J6" s="1982" t="str">
        <f>'V4_Result_30 Nov 2025'!I93</f>
        <v>THB</v>
      </c>
      <c r="K6" s="1990">
        <f>'V4_Result_30 Nov 2025'!J93</f>
        <v>100000000</v>
      </c>
      <c r="L6" s="1985">
        <v>100.27</v>
      </c>
      <c r="M6" s="1986">
        <f>'V4_Result_30 Nov 2025'!L93</f>
        <v>100.264871</v>
      </c>
      <c r="N6" s="1606">
        <f t="shared" si="1"/>
        <v>208356.1644</v>
      </c>
      <c r="O6" s="1985">
        <v>100.27</v>
      </c>
      <c r="P6" s="1987" t="str">
        <f>'V4_Result_30 Nov 2025'!O93</f>
        <v>FVOCI</v>
      </c>
      <c r="Q6" s="1659">
        <f t="shared" si="2"/>
        <v>100264871</v>
      </c>
      <c r="R6" s="1593">
        <f t="shared" si="3"/>
        <v>100270000</v>
      </c>
      <c r="S6" s="1593">
        <f t="shared" si="4"/>
        <v>100270000</v>
      </c>
      <c r="T6" s="1991">
        <f>'V4_Result_30 Nov 2025'!S93</f>
        <v>45946</v>
      </c>
      <c r="U6" s="1982" t="str">
        <f>'V4_Result_30 Nov 2025'!T93</f>
        <v>Fixed</v>
      </c>
      <c r="V6" s="1982" t="str">
        <f>'V4_Result_30 Nov 2025'!U93</f>
        <v/>
      </c>
      <c r="W6" s="1986">
        <f>'V4_Result_30 Nov 2025'!V93</f>
        <v>0</v>
      </c>
      <c r="X6" s="1982" t="str">
        <f>'V4_Result_30 Nov 2025'!W93</f>
        <v>Semi-Annual</v>
      </c>
      <c r="Y6" s="1986">
        <f>'V4_Result_30 Nov 2025'!X93</f>
        <v>1.69</v>
      </c>
      <c r="Z6" s="1818" t="str">
        <f>'V4_Result_30 Nov 2025'!Y93</f>
        <v>Actual/365</v>
      </c>
      <c r="AA6" s="1818" t="str">
        <f>'V4_Result_30 Nov 2025'!Z93</f>
        <v>AAA</v>
      </c>
      <c r="AB6" s="1818" t="str">
        <f>'V4_Result_30 Nov 2025'!AA93</f>
        <v>AAA(tha)</v>
      </c>
      <c r="AC6" s="1982" t="str">
        <f>'V4_Result_30 Nov 2025'!AB93</f>
        <v>Active</v>
      </c>
      <c r="AD6" s="1989">
        <v>45991.0</v>
      </c>
      <c r="AE6" s="1983">
        <v>45991.0</v>
      </c>
      <c r="AF6" s="1529"/>
      <c r="AG6" s="1529"/>
    </row>
    <row r="7">
      <c r="A7" s="1980" t="s">
        <v>1000</v>
      </c>
      <c r="B7" s="1981"/>
      <c r="C7" s="1982" t="str">
        <f>'V4_Result_30 Nov 2025'!B94</f>
        <v>LB616A</v>
      </c>
      <c r="D7" s="1982">
        <f>'V4_Result_30 Nov 2025'!C94</f>
        <v>301</v>
      </c>
      <c r="E7" s="1982">
        <f>'V4_Result_30 Nov 2025'!D94</f>
        <v>101</v>
      </c>
      <c r="F7" s="1982" t="str">
        <f>'V4_Result_30 Nov 2025'!E94</f>
        <v>Buy</v>
      </c>
      <c r="G7" s="1983">
        <f>'V4_Result_30 Nov 2025'!F94</f>
        <v>45917</v>
      </c>
      <c r="H7" s="1983">
        <f>'V4_Result_30 Nov 2025'!G94</f>
        <v>45919</v>
      </c>
      <c r="I7" s="1983">
        <f>'V4_Result_30 Nov 2025'!H94</f>
        <v>58974</v>
      </c>
      <c r="J7" s="1982" t="str">
        <f>'V4_Result_30 Nov 2025'!I94</f>
        <v>THB</v>
      </c>
      <c r="K7" s="1990">
        <f>'V4_Result_30 Nov 2025'!J94</f>
        <v>100000000</v>
      </c>
      <c r="L7" s="1985">
        <v>170.0</v>
      </c>
      <c r="M7" s="1986">
        <f>'V4_Result_30 Nov 2025'!L94</f>
        <v>170.803637</v>
      </c>
      <c r="N7" s="1606">
        <f t="shared" si="1"/>
        <v>2205753.425</v>
      </c>
      <c r="O7" s="1985">
        <v>170.0</v>
      </c>
      <c r="P7" s="1987" t="str">
        <f>'V4_Result_30 Nov 2025'!O94</f>
        <v>AMC</v>
      </c>
      <c r="Q7" s="1659">
        <f t="shared" si="2"/>
        <v>170803637</v>
      </c>
      <c r="R7" s="1593">
        <f t="shared" si="3"/>
        <v>170000000</v>
      </c>
      <c r="S7" s="1593" t="str">
        <f t="shared" si="4"/>
        <v/>
      </c>
      <c r="T7" s="1991">
        <f>'V4_Result_30 Nov 2025'!S94</f>
        <v>45825</v>
      </c>
      <c r="U7" s="1982" t="str">
        <f>'V4_Result_30 Nov 2025'!T94</f>
        <v>Fixed</v>
      </c>
      <c r="V7" s="1982" t="str">
        <f>'V4_Result_30 Nov 2025'!U94</f>
        <v/>
      </c>
      <c r="W7" s="1986">
        <f>'V4_Result_30 Nov 2025'!V94</f>
        <v>0</v>
      </c>
      <c r="X7" s="1982" t="str">
        <f>'V4_Result_30 Nov 2025'!W94</f>
        <v>Semi-Annual</v>
      </c>
      <c r="Y7" s="1986">
        <f>'V4_Result_30 Nov 2025'!X94</f>
        <v>4.85</v>
      </c>
      <c r="Z7" s="1818" t="str">
        <f>'V4_Result_30 Nov 2025'!Y94</f>
        <v>Actual/365</v>
      </c>
      <c r="AA7" s="1818" t="str">
        <f>'V4_Result_30 Nov 2025'!Z94</f>
        <v>AAA</v>
      </c>
      <c r="AB7" s="1818" t="str">
        <f>'V4_Result_30 Nov 2025'!AA94</f>
        <v>AAA(tha)</v>
      </c>
      <c r="AC7" s="1982" t="str">
        <f>'V4_Result_30 Nov 2025'!AB94</f>
        <v>Active</v>
      </c>
      <c r="AD7" s="1989">
        <v>45991.0</v>
      </c>
      <c r="AE7" s="1983">
        <v>45991.0</v>
      </c>
      <c r="AF7" s="1529"/>
      <c r="AG7" s="1529"/>
    </row>
    <row r="8">
      <c r="A8" s="1980" t="s">
        <v>984</v>
      </c>
      <c r="B8" s="1981"/>
      <c r="C8" s="1982" t="str">
        <f>'V4_Result_30 Nov 2025'!B95</f>
        <v>TB26128A</v>
      </c>
      <c r="D8" s="1982">
        <f>'V4_Result_30 Nov 2025'!C95</f>
        <v>302</v>
      </c>
      <c r="E8" s="1982">
        <f>'V4_Result_30 Nov 2025'!D95</f>
        <v>101</v>
      </c>
      <c r="F8" s="1982" t="str">
        <f>'V4_Result_30 Nov 2025'!E95</f>
        <v>Buy</v>
      </c>
      <c r="G8" s="1983">
        <f>'V4_Result_30 Nov 2025'!F95</f>
        <v>45917</v>
      </c>
      <c r="H8" s="1983">
        <f>'V4_Result_30 Nov 2025'!G95</f>
        <v>45919</v>
      </c>
      <c r="I8" s="1983">
        <f>'V4_Result_30 Nov 2025'!H95</f>
        <v>46050</v>
      </c>
      <c r="J8" s="1982" t="str">
        <f>'V4_Result_30 Nov 2025'!I95</f>
        <v>THB</v>
      </c>
      <c r="K8" s="1990">
        <f>'V4_Result_30 Nov 2025'!J95</f>
        <v>100000000</v>
      </c>
      <c r="L8" s="1985">
        <v>100.1</v>
      </c>
      <c r="M8" s="1986">
        <f>'V4_Result_30 Nov 2025'!L95</f>
        <v>99.443877</v>
      </c>
      <c r="N8" s="1606">
        <f t="shared" si="1"/>
        <v>0</v>
      </c>
      <c r="O8" s="1985">
        <v>100.1</v>
      </c>
      <c r="P8" s="1987" t="str">
        <f>'V4_Result_30 Nov 2025'!O95</f>
        <v>AMC</v>
      </c>
      <c r="Q8" s="1659">
        <f t="shared" si="2"/>
        <v>99443877</v>
      </c>
      <c r="R8" s="1593">
        <f t="shared" si="3"/>
        <v>100100000</v>
      </c>
      <c r="S8" s="1593" t="str">
        <f t="shared" si="4"/>
        <v/>
      </c>
      <c r="T8" s="1991" t="str">
        <f>'V4_Result_30 Nov 2025'!S95</f>
        <v/>
      </c>
      <c r="U8" s="1982" t="str">
        <f>'V4_Result_30 Nov 2025'!T95</f>
        <v>Fixed</v>
      </c>
      <c r="V8" s="1982" t="str">
        <f>'V4_Result_30 Nov 2025'!U95</f>
        <v/>
      </c>
      <c r="W8" s="1986">
        <f>'V4_Result_30 Nov 2025'!V95</f>
        <v>0</v>
      </c>
      <c r="X8" s="1982" t="str">
        <f>'V4_Result_30 Nov 2025'!W95</f>
        <v>At Maturity
</v>
      </c>
      <c r="Y8" s="1986">
        <f>'V4_Result_30 Nov 2025'!X95</f>
        <v>0</v>
      </c>
      <c r="Z8" s="1818" t="str">
        <f>'V4_Result_30 Nov 2025'!Y95</f>
        <v>Actual/365</v>
      </c>
      <c r="AA8" s="1818" t="str">
        <f>'V4_Result_30 Nov 2025'!Z95</f>
        <v>AAA</v>
      </c>
      <c r="AB8" s="1818" t="str">
        <f>'V4_Result_30 Nov 2025'!AA95</f>
        <v>AAA(tha)</v>
      </c>
      <c r="AC8" s="1982" t="str">
        <f>'V4_Result_30 Nov 2025'!AB95</f>
        <v>Active</v>
      </c>
      <c r="AD8" s="1989">
        <v>45991.0</v>
      </c>
      <c r="AE8" s="1983">
        <v>45991.0</v>
      </c>
      <c r="AF8" s="1529"/>
      <c r="AG8" s="1529"/>
    </row>
    <row r="9">
      <c r="A9" s="1980" t="s">
        <v>2340</v>
      </c>
      <c r="B9" s="1992"/>
      <c r="C9" s="1982" t="str">
        <f>'V4_Result_30 Nov 2025'!B97</f>
        <v>TB26211A</v>
      </c>
      <c r="D9" s="1982">
        <f>'V4_Result_30 Nov 2025'!C97</f>
        <v>401</v>
      </c>
      <c r="E9" s="1982">
        <f>'V4_Result_30 Nov 2025'!D97</f>
        <v>102</v>
      </c>
      <c r="F9" s="1982" t="str">
        <f>'V4_Result_30 Nov 2025'!E97</f>
        <v>Buy</v>
      </c>
      <c r="G9" s="1983">
        <f>'V4_Result_30 Nov 2025'!F97</f>
        <v>45917</v>
      </c>
      <c r="H9" s="1983">
        <f>'V4_Result_30 Nov 2025'!G97</f>
        <v>45919</v>
      </c>
      <c r="I9" s="1983">
        <f>'V4_Result_30 Nov 2025'!H97</f>
        <v>46064</v>
      </c>
      <c r="J9" s="1982" t="str">
        <f>'V4_Result_30 Nov 2025'!I97</f>
        <v>THB</v>
      </c>
      <c r="K9" s="1990">
        <f>'V4_Result_30 Nov 2025'!J97</f>
        <v>100000000</v>
      </c>
      <c r="L9" s="1985">
        <v>100.03</v>
      </c>
      <c r="M9" s="1986">
        <f>'V4_Result_30 Nov 2025'!L97</f>
        <v>99.396107</v>
      </c>
      <c r="N9" s="1606">
        <f t="shared" si="1"/>
        <v>0</v>
      </c>
      <c r="O9" s="1985">
        <v>100.03</v>
      </c>
      <c r="P9" s="1987" t="str">
        <f>'V4_Result_30 Nov 2025'!O97</f>
        <v>FVOCI</v>
      </c>
      <c r="Q9" s="1659">
        <f t="shared" si="2"/>
        <v>99396107</v>
      </c>
      <c r="R9" s="1593">
        <f t="shared" si="3"/>
        <v>100030000</v>
      </c>
      <c r="S9" s="1593">
        <f t="shared" si="4"/>
        <v>100030000</v>
      </c>
      <c r="T9" s="1991" t="str">
        <f>'V4_Result_30 Nov 2025'!S97</f>
        <v/>
      </c>
      <c r="U9" s="1982" t="str">
        <f>'V4_Result_30 Nov 2025'!T97</f>
        <v>Fixed</v>
      </c>
      <c r="V9" s="1982" t="str">
        <f>'V4_Result_30 Nov 2025'!U97</f>
        <v/>
      </c>
      <c r="W9" s="1986">
        <f>'V4_Result_30 Nov 2025'!V97</f>
        <v>0</v>
      </c>
      <c r="X9" s="1982" t="str">
        <f>'V4_Result_30 Nov 2025'!W97</f>
        <v>At Maturity</v>
      </c>
      <c r="Y9" s="1986">
        <f>'V4_Result_30 Nov 2025'!X97</f>
        <v>0</v>
      </c>
      <c r="Z9" s="1818" t="str">
        <f>'V4_Result_30 Nov 2025'!Y97</f>
        <v>Actual/365</v>
      </c>
      <c r="AA9" s="1818" t="str">
        <f>'V4_Result_30 Nov 2025'!Z97</f>
        <v>AAA</v>
      </c>
      <c r="AB9" s="1818" t="str">
        <f>'V4_Result_30 Nov 2025'!AA97</f>
        <v>AAA(tha)</v>
      </c>
      <c r="AC9" s="1982" t="str">
        <f>'V4_Result_30 Nov 2025'!AB97</f>
        <v>Active</v>
      </c>
      <c r="AD9" s="1989">
        <v>45991.0</v>
      </c>
      <c r="AE9" s="1983">
        <v>45991.0</v>
      </c>
    </row>
    <row r="10">
      <c r="A10" s="1980" t="s">
        <v>2341</v>
      </c>
      <c r="B10" s="1992"/>
      <c r="C10" s="1982" t="str">
        <f>'V4_Result_30 Nov 2025'!B98</f>
        <v>BOTF267A</v>
      </c>
      <c r="D10" s="1982">
        <f>'V4_Result_30 Nov 2025'!C98</f>
        <v>402</v>
      </c>
      <c r="E10" s="1982">
        <f>'V4_Result_30 Nov 2025'!D98</f>
        <v>102</v>
      </c>
      <c r="F10" s="1982" t="str">
        <f>'V4_Result_30 Nov 2025'!E98</f>
        <v>Buy</v>
      </c>
      <c r="G10" s="1983">
        <f>'V4_Result_30 Nov 2025'!F98</f>
        <v>45917</v>
      </c>
      <c r="H10" s="1983">
        <f>'V4_Result_30 Nov 2025'!G98</f>
        <v>45919</v>
      </c>
      <c r="I10" s="1983">
        <f>'V4_Result_30 Nov 2025'!H98</f>
        <v>46204</v>
      </c>
      <c r="J10" s="1982" t="str">
        <f>'V4_Result_30 Nov 2025'!I98</f>
        <v>THB</v>
      </c>
      <c r="K10" s="1990">
        <f>'V4_Result_30 Nov 2025'!J98</f>
        <v>100000000</v>
      </c>
      <c r="L10" s="1985">
        <v>100.04</v>
      </c>
      <c r="M10" s="1986">
        <f>'V4_Result_30 Nov 2025'!L98</f>
        <v>100.028491</v>
      </c>
      <c r="N10" s="1606">
        <f t="shared" si="1"/>
        <v>276828.4932</v>
      </c>
      <c r="O10" s="1985">
        <v>100.04</v>
      </c>
      <c r="P10" s="1987" t="str">
        <f>'V4_Result_30 Nov 2025'!O98</f>
        <v>FVOCI</v>
      </c>
      <c r="Q10" s="1659">
        <f t="shared" si="2"/>
        <v>100028491</v>
      </c>
      <c r="R10" s="1593">
        <f t="shared" si="3"/>
        <v>100040000</v>
      </c>
      <c r="S10" s="1593">
        <f t="shared" si="4"/>
        <v>100040000</v>
      </c>
      <c r="T10" s="1991">
        <f>'V4_Result_30 Nov 2025'!S98</f>
        <v>45931</v>
      </c>
      <c r="U10" s="1982" t="str">
        <f>'V4_Result_30 Nov 2025'!T98</f>
        <v>Floating</v>
      </c>
      <c r="V10" s="1982" t="str">
        <f>'V4_Result_30 Nov 2025'!U98</f>
        <v/>
      </c>
      <c r="W10" s="1986">
        <f>'V4_Result_30 Nov 2025'!V98</f>
        <v>0.05</v>
      </c>
      <c r="X10" s="1982" t="str">
        <f>'V4_Result_30 Nov 2025'!W98</f>
        <v>Quarterly</v>
      </c>
      <c r="Y10" s="1986">
        <f>'V4_Result_30 Nov 2025'!X98</f>
        <v>1.68404</v>
      </c>
      <c r="Z10" s="1818" t="str">
        <f>'V4_Result_30 Nov 2025'!Y98</f>
        <v>Actual/365</v>
      </c>
      <c r="AA10" s="1818" t="str">
        <f>'V4_Result_30 Nov 2025'!Z98</f>
        <v>AAA</v>
      </c>
      <c r="AB10" s="1818" t="str">
        <f>'V4_Result_30 Nov 2025'!AA98</f>
        <v>AAA(tha)</v>
      </c>
      <c r="AC10" s="1982" t="str">
        <f>'V4_Result_30 Nov 2025'!AB98</f>
        <v>Active</v>
      </c>
      <c r="AD10" s="1989">
        <v>45991.0</v>
      </c>
      <c r="AE10" s="1983">
        <v>45991.0</v>
      </c>
    </row>
    <row r="11">
      <c r="A11" s="1980">
        <v>9.0</v>
      </c>
      <c r="B11" s="1981"/>
      <c r="C11" s="1982" t="str">
        <f>'V4_Result_30 Nov 2025'!B105</f>
        <v>LB27DA</v>
      </c>
      <c r="D11" s="1982">
        <f>'V4_Result_30 Nov 2025'!C105</f>
        <v>301</v>
      </c>
      <c r="E11" s="1982">
        <f>'V4_Result_30 Nov 2025'!D105</f>
        <v>102</v>
      </c>
      <c r="F11" s="1982" t="str">
        <f>'V4_Result_30 Nov 2025'!E105</f>
        <v>ReverseRepo</v>
      </c>
      <c r="G11" s="1983">
        <f>'V4_Result_30 Nov 2025'!F105</f>
        <v>45985.58333</v>
      </c>
      <c r="H11" s="1983">
        <f>'V4_Result_30 Nov 2025'!G105</f>
        <v>45987</v>
      </c>
      <c r="I11" s="1983">
        <f>'V4_Result_30 Nov 2025'!H105</f>
        <v>45994</v>
      </c>
      <c r="J11" s="1982" t="str">
        <f>'V4_Result_30 Nov 2025'!I105</f>
        <v>THB</v>
      </c>
      <c r="K11" s="1990">
        <f>'V4_Result_30 Nov 2025'!J105</f>
        <v>305000000</v>
      </c>
      <c r="L11" s="1993">
        <f>'V4_Result_30 Nov 2025'!K105</f>
        <v>116.3</v>
      </c>
      <c r="M11" s="1986">
        <f>'V4_Result_30 Nov 2025'!L105</f>
        <v>116.5</v>
      </c>
      <c r="N11" s="1984">
        <v>0.0</v>
      </c>
      <c r="O11" s="1993">
        <f>'V4_Result_30 Nov 2025'!N105</f>
        <v>116.3</v>
      </c>
      <c r="P11" s="1987" t="str">
        <f>'V4_Result_30 Nov 2025'!O105</f>
        <v>AMC</v>
      </c>
      <c r="Q11" s="1990">
        <f>'V4_Result_30 Nov 2025'!P105</f>
        <v>355325000</v>
      </c>
      <c r="R11" s="1990">
        <f>'V4_Result_30 Nov 2025'!Q105</f>
        <v>354715000</v>
      </c>
      <c r="S11" s="1990" t="str">
        <f>'V4_Result_30 Nov 2025'!R105</f>
        <v/>
      </c>
      <c r="T11" s="1991">
        <f>'V4_Result_30 Nov 2025'!S105</f>
        <v>45825</v>
      </c>
      <c r="U11" s="1982" t="str">
        <f>'V4_Result_30 Nov 2025'!T105</f>
        <v>Fixed</v>
      </c>
      <c r="V11" s="1982" t="str">
        <f>'V4_Result_30 Nov 2025'!U105</f>
        <v> </v>
      </c>
      <c r="W11" s="1986">
        <f>'V4_Result_30 Nov 2025'!V105</f>
        <v>0</v>
      </c>
      <c r="X11" s="1982" t="str">
        <f>'V4_Result_30 Nov 2025'!W105</f>
        <v>Semi-Annual</v>
      </c>
      <c r="Y11" s="1986">
        <f>'V4_Result_30 Nov 2025'!X105</f>
        <v>3.58</v>
      </c>
      <c r="Z11" s="1818" t="str">
        <f>'V4_Result_30 Nov 2025'!Y105</f>
        <v>Actual/365</v>
      </c>
      <c r="AA11" s="1818" t="str">
        <f>'V4_Result_30 Nov 2025'!Z105</f>
        <v>AAA</v>
      </c>
      <c r="AB11" s="1818" t="str">
        <f>'V4_Result_30 Nov 2025'!AA105</f>
        <v>AAA(tha)</v>
      </c>
      <c r="AC11" s="1818" t="str">
        <f>'V4_Result_30 Nov 2025'!AB105</f>
        <v>Active</v>
      </c>
      <c r="AD11" s="1989">
        <f>'V4_Result_30 Nov 2025'!AC105</f>
        <v>45991</v>
      </c>
      <c r="AE11" s="1983">
        <f>'V4_Result_30 Nov 2025'!AD105</f>
        <v>45991</v>
      </c>
      <c r="AF11" s="1529"/>
      <c r="AG11" s="1529"/>
    </row>
    <row r="12">
      <c r="A12" s="1980"/>
      <c r="B12" s="281"/>
      <c r="C12" s="135"/>
      <c r="D12" s="135"/>
      <c r="E12" s="135"/>
      <c r="F12" s="135"/>
      <c r="G12" s="80"/>
      <c r="H12" s="135"/>
      <c r="I12" s="135"/>
      <c r="J12" s="135"/>
      <c r="K12" s="135"/>
      <c r="L12" s="135"/>
      <c r="M12" s="80"/>
      <c r="N12" s="135"/>
      <c r="O12" s="135"/>
      <c r="P12" s="135"/>
      <c r="Q12" s="135"/>
      <c r="R12" s="135"/>
      <c r="S12" s="135"/>
      <c r="T12" s="135"/>
      <c r="U12" s="135"/>
      <c r="V12" s="135"/>
      <c r="W12" s="135"/>
      <c r="X12" s="1227"/>
      <c r="Y12" s="1227"/>
      <c r="Z12" s="1227"/>
      <c r="AA12" s="1227"/>
      <c r="AB12" s="1227"/>
      <c r="AC12" s="1227"/>
      <c r="AD12" s="1227"/>
      <c r="AE12" s="1227"/>
    </row>
    <row r="13">
      <c r="A13" s="1617" t="s">
        <v>2373</v>
      </c>
      <c r="B13" s="1617" t="s">
        <v>2029</v>
      </c>
      <c r="C13" s="184" t="s">
        <v>2375</v>
      </c>
      <c r="D13" s="135"/>
      <c r="E13" s="135"/>
      <c r="F13" s="135"/>
      <c r="G13" s="80"/>
      <c r="H13" s="135"/>
      <c r="I13" s="135"/>
      <c r="J13" s="135"/>
      <c r="K13" s="135"/>
      <c r="L13" s="135"/>
      <c r="M13" s="80"/>
      <c r="N13" s="135"/>
      <c r="O13" s="135"/>
      <c r="P13" s="135"/>
      <c r="Q13" s="135"/>
      <c r="R13" s="135"/>
      <c r="S13" s="135"/>
      <c r="T13" s="135"/>
      <c r="U13" s="135"/>
      <c r="V13" s="135"/>
      <c r="W13" s="135"/>
      <c r="X13" s="1227"/>
      <c r="Y13" s="1227"/>
      <c r="Z13" s="1227"/>
      <c r="AA13" s="1227"/>
      <c r="AB13" s="1227"/>
      <c r="AC13" s="1227"/>
      <c r="AD13" s="1227"/>
      <c r="AE13" s="1227"/>
    </row>
    <row r="14">
      <c r="A14" s="1809" t="s">
        <v>242</v>
      </c>
      <c r="B14" s="135"/>
      <c r="C14" s="135"/>
      <c r="D14" s="135"/>
      <c r="E14" s="135"/>
      <c r="F14" s="135"/>
      <c r="G14" s="80"/>
      <c r="H14" s="135"/>
      <c r="I14" s="135"/>
      <c r="J14" s="135"/>
      <c r="K14" s="135"/>
      <c r="L14" s="135"/>
      <c r="M14" s="80"/>
      <c r="N14" s="135"/>
      <c r="O14" s="135"/>
      <c r="P14" s="135"/>
      <c r="Q14" s="135"/>
      <c r="R14" s="135"/>
      <c r="S14" s="135"/>
      <c r="T14" s="135"/>
      <c r="U14" s="135"/>
      <c r="V14" s="135"/>
      <c r="W14" s="135"/>
      <c r="X14" s="1227"/>
      <c r="Y14" s="1227"/>
      <c r="Z14" s="1227"/>
      <c r="AA14" s="1227"/>
      <c r="AB14" s="1227"/>
      <c r="AC14" s="1227"/>
      <c r="AD14" s="1227"/>
      <c r="AE14" s="1227"/>
    </row>
    <row r="15">
      <c r="A15" s="1651" t="s">
        <v>3</v>
      </c>
      <c r="B15" s="1555" t="s">
        <v>765</v>
      </c>
      <c r="C15" s="1555" t="s">
        <v>514</v>
      </c>
      <c r="D15" s="1555" t="s">
        <v>556</v>
      </c>
      <c r="E15" s="1555" t="s">
        <v>769</v>
      </c>
      <c r="F15" s="1555" t="s">
        <v>525</v>
      </c>
      <c r="G15" s="1652" t="s">
        <v>534</v>
      </c>
      <c r="H15" s="1555" t="s">
        <v>675</v>
      </c>
      <c r="I15" s="1555" t="s">
        <v>773</v>
      </c>
      <c r="J15" s="1555" t="s">
        <v>775</v>
      </c>
      <c r="K15" s="1555" t="s">
        <v>777</v>
      </c>
      <c r="L15" s="1555" t="s">
        <v>779</v>
      </c>
      <c r="M15" s="1652" t="s">
        <v>431</v>
      </c>
      <c r="N15" s="1555" t="s">
        <v>751</v>
      </c>
      <c r="O15" s="1555" t="s">
        <v>763</v>
      </c>
      <c r="P15" s="1555" t="s">
        <v>425</v>
      </c>
      <c r="Q15" s="1994" t="s">
        <v>426</v>
      </c>
      <c r="R15" s="1555" t="s">
        <v>427</v>
      </c>
      <c r="S15" s="1555" t="s">
        <v>432</v>
      </c>
      <c r="T15" s="1555" t="s">
        <v>787</v>
      </c>
      <c r="U15" s="1555" t="s">
        <v>789</v>
      </c>
      <c r="V15" s="1555" t="s">
        <v>548</v>
      </c>
      <c r="W15" s="1555" t="s">
        <v>761</v>
      </c>
      <c r="X15" s="344" t="s">
        <v>793</v>
      </c>
      <c r="Y15" s="1649"/>
      <c r="Z15" s="1649"/>
      <c r="AA15" s="1649"/>
      <c r="AB15" s="1649"/>
      <c r="AC15" s="1649"/>
      <c r="AD15" s="1649"/>
      <c r="AE15" s="1649"/>
      <c r="AF15" s="65"/>
      <c r="AG15" s="65"/>
      <c r="AH15" s="65"/>
    </row>
    <row r="16">
      <c r="A16" s="1651" t="s">
        <v>4</v>
      </c>
      <c r="B16" s="1653" t="s">
        <v>453</v>
      </c>
      <c r="C16" s="1560" t="s">
        <v>28</v>
      </c>
      <c r="D16" s="1653" t="s">
        <v>453</v>
      </c>
      <c r="E16" s="1560" t="s">
        <v>35</v>
      </c>
      <c r="F16" s="1560" t="s">
        <v>35</v>
      </c>
      <c r="G16" s="1654" t="s">
        <v>81</v>
      </c>
      <c r="H16" s="1560" t="s">
        <v>126</v>
      </c>
      <c r="I16" s="1560" t="s">
        <v>126</v>
      </c>
      <c r="J16" s="1560" t="s">
        <v>126</v>
      </c>
      <c r="K16" s="1560" t="s">
        <v>126</v>
      </c>
      <c r="L16" s="1560" t="s">
        <v>126</v>
      </c>
      <c r="M16" s="1560" t="s">
        <v>781</v>
      </c>
      <c r="N16" s="1560" t="s">
        <v>126</v>
      </c>
      <c r="O16" s="1560" t="s">
        <v>35</v>
      </c>
      <c r="P16" s="1560" t="s">
        <v>781</v>
      </c>
      <c r="Q16" s="1560" t="s">
        <v>126</v>
      </c>
      <c r="R16" s="1560" t="s">
        <v>126</v>
      </c>
      <c r="S16" s="1560" t="s">
        <v>126</v>
      </c>
      <c r="T16" s="1560" t="s">
        <v>126</v>
      </c>
      <c r="U16" s="1560" t="s">
        <v>126</v>
      </c>
      <c r="V16" s="1560" t="s">
        <v>59</v>
      </c>
      <c r="W16" s="1560" t="s">
        <v>110</v>
      </c>
      <c r="X16" s="1590" t="s">
        <v>71</v>
      </c>
      <c r="Y16" s="1227"/>
      <c r="Z16" s="1227"/>
      <c r="AA16" s="1227"/>
      <c r="AB16" s="1227"/>
      <c r="AC16" s="1227"/>
      <c r="AD16" s="1227"/>
      <c r="AE16" s="1227"/>
    </row>
    <row r="17">
      <c r="A17" s="1963"/>
      <c r="B17" s="1995">
        <f t="shared" ref="B17:B23" si="8">A5</f>
        <v>1</v>
      </c>
      <c r="C17" s="1996" t="str">
        <f t="shared" ref="C17:D17" si="5">C5</f>
        <v>EXIM266A</v>
      </c>
      <c r="D17" s="1996">
        <f t="shared" si="5"/>
        <v>403</v>
      </c>
      <c r="E17" s="1966">
        <f t="shared" ref="E17:G17" si="6">H5</f>
        <v>45663</v>
      </c>
      <c r="F17" s="1966">
        <f t="shared" si="6"/>
        <v>46179</v>
      </c>
      <c r="G17" s="1997" t="str">
        <f t="shared" si="6"/>
        <v>THB</v>
      </c>
      <c r="H17" s="1998">
        <f>'Bond Buy-Sell_V4_Sep25 + Oct25'!G235</f>
        <v>150000000</v>
      </c>
      <c r="I17" s="1999">
        <f t="shared" ref="I17:I18" si="11">H17-J17</f>
        <v>150000000</v>
      </c>
      <c r="J17" s="1539">
        <v>0.0</v>
      </c>
      <c r="K17" s="1539">
        <v>0.0</v>
      </c>
      <c r="L17" s="1539">
        <v>0.0</v>
      </c>
      <c r="M17" s="1730">
        <f t="shared" ref="M17:M23" si="12">M5</f>
        <v>100.832761</v>
      </c>
      <c r="N17" s="1659">
        <f t="shared" ref="N17:N23" si="13">(M17%*H17)</f>
        <v>151249141.5</v>
      </c>
      <c r="O17" s="1674">
        <v>45991.0</v>
      </c>
      <c r="P17" s="1730">
        <f t="shared" ref="P17:P23" si="14">L5</f>
        <v>100.82</v>
      </c>
      <c r="Q17" s="1659">
        <f t="shared" ref="Q17:R17" si="7">N5</f>
        <v>1971246.575</v>
      </c>
      <c r="R17" s="1659">
        <f t="shared" si="7"/>
        <v>100.82</v>
      </c>
      <c r="S17" s="1659">
        <f t="shared" ref="S17:S23" si="16">(R17%*H17)</f>
        <v>151230000</v>
      </c>
      <c r="T17" s="1606">
        <v>0.0</v>
      </c>
      <c r="U17" s="1606">
        <f t="shared" ref="U17:U18" si="17">S17-N17</f>
        <v>-19141.5</v>
      </c>
      <c r="V17" s="1658" t="s">
        <v>143</v>
      </c>
      <c r="W17" s="1660">
        <v>45991.458333333336</v>
      </c>
      <c r="X17" s="1732">
        <v>1.587838</v>
      </c>
      <c r="Y17" s="1963"/>
      <c r="Z17" s="1963"/>
      <c r="AA17" s="1963"/>
      <c r="AB17" s="1963"/>
      <c r="AC17" s="1963"/>
      <c r="AD17" s="1963"/>
      <c r="AE17" s="1963"/>
      <c r="AF17" s="1529"/>
      <c r="AG17" s="1529"/>
      <c r="AH17" s="1529"/>
    </row>
    <row r="18">
      <c r="A18" s="1963"/>
      <c r="B18" s="1995">
        <f t="shared" si="8"/>
        <v>2</v>
      </c>
      <c r="C18" s="1996" t="str">
        <f t="shared" ref="C18:D18" si="9">C6</f>
        <v>GSB26OA</v>
      </c>
      <c r="D18" s="1996">
        <f t="shared" si="9"/>
        <v>403</v>
      </c>
      <c r="E18" s="1966">
        <f t="shared" ref="E18:H18" si="10">H6</f>
        <v>45856</v>
      </c>
      <c r="F18" s="1966">
        <f t="shared" si="10"/>
        <v>46311</v>
      </c>
      <c r="G18" s="1997" t="str">
        <f t="shared" si="10"/>
        <v>THB</v>
      </c>
      <c r="H18" s="1998">
        <f t="shared" si="10"/>
        <v>100000000</v>
      </c>
      <c r="I18" s="1999">
        <f t="shared" si="11"/>
        <v>100000000</v>
      </c>
      <c r="J18" s="1539">
        <v>0.0</v>
      </c>
      <c r="K18" s="1539">
        <v>0.0</v>
      </c>
      <c r="L18" s="1539">
        <v>0.0</v>
      </c>
      <c r="M18" s="1730">
        <f t="shared" si="12"/>
        <v>100.264871</v>
      </c>
      <c r="N18" s="1659">
        <f t="shared" si="13"/>
        <v>100264871</v>
      </c>
      <c r="O18" s="1674">
        <v>45991.0</v>
      </c>
      <c r="P18" s="1730">
        <f t="shared" si="14"/>
        <v>100.27</v>
      </c>
      <c r="Q18" s="1659">
        <f t="shared" ref="Q18:R18" si="15">N6</f>
        <v>208356.1644</v>
      </c>
      <c r="R18" s="1659">
        <f t="shared" si="15"/>
        <v>100.27</v>
      </c>
      <c r="S18" s="1659">
        <f t="shared" si="16"/>
        <v>100270000</v>
      </c>
      <c r="T18" s="1606">
        <v>0.0</v>
      </c>
      <c r="U18" s="1606">
        <f t="shared" si="17"/>
        <v>5129</v>
      </c>
      <c r="V18" s="1658" t="s">
        <v>143</v>
      </c>
      <c r="W18" s="1660">
        <v>45991.458333333336</v>
      </c>
      <c r="X18" s="1732">
        <v>1.457689</v>
      </c>
      <c r="Y18" s="1963"/>
      <c r="Z18" s="1963"/>
      <c r="AA18" s="1963"/>
      <c r="AB18" s="1963"/>
      <c r="AC18" s="1963"/>
      <c r="AD18" s="1963"/>
      <c r="AE18" s="1963"/>
      <c r="AF18" s="1529"/>
      <c r="AG18" s="1529"/>
      <c r="AH18" s="1529"/>
    </row>
    <row r="19">
      <c r="A19" s="1227"/>
      <c r="B19" s="1995" t="str">
        <f t="shared" si="8"/>
        <v>3</v>
      </c>
      <c r="C19" s="1996" t="str">
        <f t="shared" ref="C19:D19" si="18">C7</f>
        <v>LB616A</v>
      </c>
      <c r="D19" s="1996">
        <f t="shared" si="18"/>
        <v>301</v>
      </c>
      <c r="E19" s="1966">
        <f t="shared" ref="E19:H19" si="19">H7</f>
        <v>45919</v>
      </c>
      <c r="F19" s="1966">
        <f t="shared" si="19"/>
        <v>58974</v>
      </c>
      <c r="G19" s="1997" t="str">
        <f t="shared" si="19"/>
        <v>THB</v>
      </c>
      <c r="H19" s="1998">
        <f t="shared" si="19"/>
        <v>100000000</v>
      </c>
      <c r="I19" s="2000">
        <f>Repo_3_V4_Nov25!I125</f>
        <v>80000000</v>
      </c>
      <c r="J19" s="2000">
        <f>Repo_3_V4_Nov25!J125</f>
        <v>20000000</v>
      </c>
      <c r="K19" s="1539">
        <f>Repo_3_V4_Nov25!K125</f>
        <v>0</v>
      </c>
      <c r="L19" s="1539">
        <f>Repo_3_V4_Nov25!L125</f>
        <v>0</v>
      </c>
      <c r="M19" s="1730">
        <f t="shared" si="12"/>
        <v>170.803637</v>
      </c>
      <c r="N19" s="1659">
        <f t="shared" si="13"/>
        <v>170803637</v>
      </c>
      <c r="O19" s="1674">
        <v>45991.0</v>
      </c>
      <c r="P19" s="1730">
        <f t="shared" si="14"/>
        <v>170</v>
      </c>
      <c r="Q19" s="1659">
        <f t="shared" ref="Q19:R19" si="20">N7</f>
        <v>2205753.425</v>
      </c>
      <c r="R19" s="1659">
        <f t="shared" si="20"/>
        <v>170</v>
      </c>
      <c r="S19" s="1659">
        <f t="shared" si="16"/>
        <v>170000000</v>
      </c>
      <c r="T19" s="1606">
        <v>0.0</v>
      </c>
      <c r="U19" s="2001">
        <v>0.0</v>
      </c>
      <c r="V19" s="1658" t="s">
        <v>143</v>
      </c>
      <c r="W19" s="1660">
        <v>45991.458333333336</v>
      </c>
      <c r="X19" s="1732">
        <v>2.45908</v>
      </c>
      <c r="Y19" s="1227"/>
      <c r="Z19" s="1227"/>
      <c r="AA19" s="1227"/>
      <c r="AB19" s="1227"/>
      <c r="AC19" s="1227"/>
      <c r="AD19" s="1227"/>
      <c r="AE19" s="1227"/>
    </row>
    <row r="20">
      <c r="B20" s="1995" t="str">
        <f t="shared" si="8"/>
        <v>4</v>
      </c>
      <c r="C20" s="1996" t="str">
        <f t="shared" ref="C20:D20" si="21">C8</f>
        <v>TB26128A</v>
      </c>
      <c r="D20" s="1996">
        <f t="shared" si="21"/>
        <v>302</v>
      </c>
      <c r="E20" s="1966">
        <f t="shared" ref="E20:H20" si="22">H8</f>
        <v>45919</v>
      </c>
      <c r="F20" s="1966">
        <f t="shared" si="22"/>
        <v>46050</v>
      </c>
      <c r="G20" s="1997" t="str">
        <f t="shared" si="22"/>
        <v>THB</v>
      </c>
      <c r="H20" s="1998">
        <f t="shared" si="22"/>
        <v>100000000</v>
      </c>
      <c r="I20" s="1999">
        <f t="shared" ref="I20:I22" si="26">H20-J20</f>
        <v>100000000</v>
      </c>
      <c r="J20" s="1539">
        <v>0.0</v>
      </c>
      <c r="K20" s="1539">
        <v>0.0</v>
      </c>
      <c r="L20" s="1539">
        <v>0.0</v>
      </c>
      <c r="M20" s="1730">
        <f t="shared" si="12"/>
        <v>99.443877</v>
      </c>
      <c r="N20" s="1659">
        <f t="shared" si="13"/>
        <v>99443877</v>
      </c>
      <c r="O20" s="1674">
        <v>45991.0</v>
      </c>
      <c r="P20" s="1730">
        <f t="shared" si="14"/>
        <v>100.1</v>
      </c>
      <c r="Q20" s="1659">
        <f t="shared" ref="Q20:R20" si="23">N8</f>
        <v>0</v>
      </c>
      <c r="R20" s="1659">
        <f t="shared" si="23"/>
        <v>100.1</v>
      </c>
      <c r="S20" s="1659">
        <f t="shared" si="16"/>
        <v>100100000</v>
      </c>
      <c r="T20" s="1606">
        <v>0.0</v>
      </c>
      <c r="U20" s="2001">
        <v>0.0</v>
      </c>
      <c r="V20" s="1658" t="s">
        <v>143</v>
      </c>
      <c r="W20" s="1660">
        <v>45991.458333333336</v>
      </c>
      <c r="X20" s="1732">
        <v>1.202244</v>
      </c>
    </row>
    <row r="21">
      <c r="A21" s="1688"/>
      <c r="B21" s="1995" t="str">
        <f t="shared" si="8"/>
        <v>6</v>
      </c>
      <c r="C21" s="1996" t="str">
        <f t="shared" ref="C21:D21" si="24">C9</f>
        <v>TB26211A</v>
      </c>
      <c r="D21" s="1996">
        <f t="shared" si="24"/>
        <v>401</v>
      </c>
      <c r="E21" s="1966">
        <f t="shared" ref="E21:H21" si="25">H9</f>
        <v>45919</v>
      </c>
      <c r="F21" s="1966">
        <f t="shared" si="25"/>
        <v>46064</v>
      </c>
      <c r="G21" s="1997" t="str">
        <f t="shared" si="25"/>
        <v>THB</v>
      </c>
      <c r="H21" s="1998">
        <f t="shared" si="25"/>
        <v>100000000</v>
      </c>
      <c r="I21" s="1999">
        <f t="shared" si="26"/>
        <v>100000000</v>
      </c>
      <c r="J21" s="1539">
        <v>0.0</v>
      </c>
      <c r="K21" s="1539">
        <v>0.0</v>
      </c>
      <c r="L21" s="1539">
        <v>0.0</v>
      </c>
      <c r="M21" s="1730">
        <f t="shared" si="12"/>
        <v>99.396107</v>
      </c>
      <c r="N21" s="1659">
        <f t="shared" si="13"/>
        <v>99396107</v>
      </c>
      <c r="O21" s="1674">
        <v>45992.0</v>
      </c>
      <c r="P21" s="1730">
        <f t="shared" si="14"/>
        <v>100.03</v>
      </c>
      <c r="Q21" s="1659">
        <f t="shared" ref="Q21:R21" si="27">N9</f>
        <v>0</v>
      </c>
      <c r="R21" s="1659">
        <f t="shared" si="27"/>
        <v>100.03</v>
      </c>
      <c r="S21" s="1659">
        <f t="shared" si="16"/>
        <v>100030000</v>
      </c>
      <c r="T21" s="1606">
        <v>0.0</v>
      </c>
      <c r="U21" s="1606">
        <f t="shared" ref="U21:U22" si="31">S21-N21</f>
        <v>633893</v>
      </c>
      <c r="V21" s="1658" t="s">
        <v>143</v>
      </c>
      <c r="W21" s="1660">
        <v>45992.458333333336</v>
      </c>
      <c r="X21" s="1732">
        <v>1.24</v>
      </c>
      <c r="Y21" s="1688"/>
      <c r="Z21" s="1688"/>
      <c r="AA21" s="1688"/>
      <c r="AB21" s="1688"/>
      <c r="AC21" s="1688"/>
      <c r="AD21" s="1688"/>
      <c r="AE21" s="1688"/>
      <c r="AF21" s="1688"/>
      <c r="AG21" s="1688"/>
      <c r="AH21" s="1688"/>
    </row>
    <row r="22">
      <c r="B22" s="1995" t="str">
        <f t="shared" si="8"/>
        <v>7</v>
      </c>
      <c r="C22" s="1996" t="str">
        <f t="shared" ref="C22:D22" si="28">C10</f>
        <v>BOTF267A</v>
      </c>
      <c r="D22" s="1996">
        <f t="shared" si="28"/>
        <v>402</v>
      </c>
      <c r="E22" s="1966">
        <f t="shared" ref="E22:H22" si="29">H10</f>
        <v>45919</v>
      </c>
      <c r="F22" s="1966">
        <f t="shared" si="29"/>
        <v>46204</v>
      </c>
      <c r="G22" s="1997" t="str">
        <f t="shared" si="29"/>
        <v>THB</v>
      </c>
      <c r="H22" s="1998">
        <f t="shared" si="29"/>
        <v>100000000</v>
      </c>
      <c r="I22" s="1999">
        <f t="shared" si="26"/>
        <v>100000000</v>
      </c>
      <c r="J22" s="1539">
        <v>0.0</v>
      </c>
      <c r="K22" s="1539">
        <v>0.0</v>
      </c>
      <c r="L22" s="1539">
        <v>0.0</v>
      </c>
      <c r="M22" s="1730">
        <f t="shared" si="12"/>
        <v>100.028491</v>
      </c>
      <c r="N22" s="1659">
        <f t="shared" si="13"/>
        <v>100028491</v>
      </c>
      <c r="O22" s="1674">
        <v>45993.0</v>
      </c>
      <c r="P22" s="1730">
        <f t="shared" si="14"/>
        <v>100.04</v>
      </c>
      <c r="Q22" s="1659">
        <f t="shared" ref="Q22:R22" si="30">N10</f>
        <v>276828.4932</v>
      </c>
      <c r="R22" s="1659">
        <f t="shared" si="30"/>
        <v>100.04</v>
      </c>
      <c r="S22" s="1659">
        <f t="shared" si="16"/>
        <v>100040000</v>
      </c>
      <c r="T22" s="1606">
        <v>0.0</v>
      </c>
      <c r="U22" s="1606">
        <f t="shared" si="31"/>
        <v>11509</v>
      </c>
      <c r="V22" s="1658" t="s">
        <v>143</v>
      </c>
      <c r="W22" s="1660">
        <v>45993.458333333336</v>
      </c>
      <c r="X22" s="1732">
        <v>1.54378</v>
      </c>
    </row>
    <row r="23">
      <c r="B23" s="1995">
        <f t="shared" si="8"/>
        <v>9</v>
      </c>
      <c r="C23" s="1996" t="str">
        <f t="shared" ref="C23:D23" si="32">C11</f>
        <v>LB27DA</v>
      </c>
      <c r="D23" s="1996">
        <f t="shared" si="32"/>
        <v>301</v>
      </c>
      <c r="E23" s="1966">
        <f t="shared" ref="E23:H23" si="33">H11</f>
        <v>45987</v>
      </c>
      <c r="F23" s="1966">
        <f t="shared" si="33"/>
        <v>45994</v>
      </c>
      <c r="G23" s="1997" t="str">
        <f t="shared" si="33"/>
        <v>THB</v>
      </c>
      <c r="H23" s="2002">
        <f t="shared" si="33"/>
        <v>305000000</v>
      </c>
      <c r="I23" s="2003">
        <f>RRP_3_V4_Nov25!I130</f>
        <v>0</v>
      </c>
      <c r="J23" s="1593">
        <f>RRP_3_V4_Nov25!J130</f>
        <v>0</v>
      </c>
      <c r="K23" s="1950">
        <f>RRP_3_V4_Nov25!K130</f>
        <v>305000000</v>
      </c>
      <c r="L23" s="1593">
        <f>RRP_3_V4_Nov25!L130</f>
        <v>0</v>
      </c>
      <c r="M23" s="1730">
        <f t="shared" si="12"/>
        <v>116.5</v>
      </c>
      <c r="N23" s="1659">
        <f t="shared" si="13"/>
        <v>355325000</v>
      </c>
      <c r="O23" s="1674">
        <v>45994.0</v>
      </c>
      <c r="P23" s="1730">
        <f t="shared" si="14"/>
        <v>116.3</v>
      </c>
      <c r="Q23" s="1659">
        <f t="shared" ref="Q23:R23" si="34">N11</f>
        <v>0</v>
      </c>
      <c r="R23" s="1659">
        <f t="shared" si="34"/>
        <v>116.3</v>
      </c>
      <c r="S23" s="1659">
        <f t="shared" si="16"/>
        <v>354715000</v>
      </c>
      <c r="T23" s="1606">
        <v>0.0</v>
      </c>
      <c r="U23" s="2001">
        <v>0.0</v>
      </c>
      <c r="V23" s="1658" t="s">
        <v>143</v>
      </c>
      <c r="W23" s="1660">
        <v>45994.458333333336</v>
      </c>
      <c r="X23" s="1732">
        <v>1.282</v>
      </c>
    </row>
    <row r="24">
      <c r="I24" s="1529"/>
      <c r="J24" s="1529"/>
      <c r="K24" s="1529"/>
      <c r="L24" s="1529"/>
    </row>
    <row r="25">
      <c r="I25" s="1529"/>
      <c r="J25" s="1529"/>
      <c r="K25" s="1529"/>
      <c r="L25" s="1529"/>
    </row>
    <row r="26">
      <c r="I26" s="1688"/>
      <c r="J26" s="1688"/>
    </row>
    <row r="27">
      <c r="I27" s="1688"/>
      <c r="J27" s="1688"/>
    </row>
    <row r="28">
      <c r="I28" s="1688"/>
      <c r="J28" s="1688"/>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0.5"/>
    <col customWidth="1" min="2" max="2" width="18.63"/>
    <col customWidth="1" min="3" max="3" width="27.88"/>
    <col customWidth="1" min="4" max="4" width="18.13"/>
    <col customWidth="1" min="5" max="5" width="16.38"/>
    <col customWidth="1" min="6" max="6" width="16.75"/>
    <col customWidth="1" min="7" max="7" width="17.25"/>
    <col customWidth="1" min="8" max="8" width="21.0"/>
    <col customWidth="1" min="9" max="9" width="26.63"/>
    <col customWidth="1" min="10" max="10" width="32.75"/>
    <col customWidth="1" min="11" max="11" width="22.13"/>
    <col customWidth="1" min="12" max="12" width="28.13"/>
    <col customWidth="1" min="13" max="13" width="27.0"/>
    <col customWidth="1" min="14" max="14" width="19.0"/>
    <col customWidth="1" min="15" max="15" width="37.75"/>
    <col customWidth="1" min="16" max="16" width="21.25"/>
    <col customWidth="1" min="17" max="17" width="29.0"/>
    <col customWidth="1" min="18" max="18" width="28.13"/>
    <col customWidth="1" min="19" max="19" width="26.0"/>
    <col customWidth="1" min="20" max="20" width="46.75"/>
    <col customWidth="1" min="21" max="21" width="33.88"/>
    <col customWidth="1" min="22" max="22" width="23.13"/>
    <col customWidth="1" min="23" max="23" width="21.63"/>
    <col customWidth="1" min="24" max="24" width="18.0"/>
    <col customWidth="1" min="28" max="28" width="18.88"/>
    <col customWidth="1" min="29" max="29" width="27.0"/>
    <col customWidth="1" min="30" max="30" width="20.75"/>
  </cols>
  <sheetData>
    <row r="1">
      <c r="A1" s="1617" t="s">
        <v>2097</v>
      </c>
      <c r="B1" s="1617" t="s">
        <v>2029</v>
      </c>
      <c r="C1" s="1227"/>
      <c r="D1" s="1227"/>
      <c r="E1" s="1227"/>
      <c r="F1" s="1227"/>
      <c r="G1" s="1227"/>
      <c r="H1" s="1227"/>
      <c r="I1" s="1227"/>
      <c r="J1" s="1227"/>
      <c r="K1" s="1227"/>
      <c r="L1" s="1227"/>
      <c r="M1" s="1227"/>
      <c r="N1" s="1227"/>
      <c r="O1" s="1227"/>
      <c r="P1" s="1227"/>
      <c r="Q1" s="1227"/>
      <c r="R1" s="1227"/>
      <c r="S1" s="1227"/>
      <c r="T1" s="1227"/>
      <c r="U1" s="1227"/>
      <c r="V1" s="1227"/>
      <c r="W1" s="1227"/>
      <c r="X1" s="1227"/>
      <c r="Y1" s="1227"/>
      <c r="Z1" s="1227"/>
      <c r="AA1" s="1227"/>
      <c r="AB1" s="1227"/>
      <c r="AC1" s="1227"/>
      <c r="AD1" s="1227"/>
      <c r="AE1" s="1227"/>
    </row>
    <row r="2">
      <c r="A2" s="1809" t="s">
        <v>967</v>
      </c>
      <c r="B2" s="1209" t="s">
        <v>2374</v>
      </c>
      <c r="C2" s="67"/>
      <c r="D2" s="67"/>
      <c r="E2" s="67"/>
      <c r="F2" s="67"/>
      <c r="G2" s="67"/>
      <c r="H2" s="67"/>
      <c r="I2" s="67"/>
      <c r="J2" s="67"/>
      <c r="K2" s="67"/>
      <c r="M2" s="22"/>
    </row>
    <row r="3">
      <c r="A3" s="1585" t="s">
        <v>3</v>
      </c>
      <c r="B3" s="1586" t="s">
        <v>732</v>
      </c>
      <c r="C3" s="1586" t="s">
        <v>514</v>
      </c>
      <c r="D3" s="1586" t="s">
        <v>556</v>
      </c>
      <c r="E3" s="1586" t="s">
        <v>7</v>
      </c>
      <c r="F3" s="1586" t="s">
        <v>668</v>
      </c>
      <c r="G3" s="1570" t="s">
        <v>583</v>
      </c>
      <c r="H3" s="1570" t="s">
        <v>728</v>
      </c>
      <c r="I3" s="1570" t="s">
        <v>525</v>
      </c>
      <c r="J3" s="1570" t="s">
        <v>534</v>
      </c>
      <c r="K3" s="1586" t="s">
        <v>675</v>
      </c>
      <c r="L3" s="1586" t="s">
        <v>425</v>
      </c>
      <c r="M3" s="1545" t="s">
        <v>423</v>
      </c>
      <c r="N3" s="1824" t="s">
        <v>426</v>
      </c>
      <c r="O3" s="1586" t="s">
        <v>427</v>
      </c>
      <c r="P3" s="1586" t="s">
        <v>749</v>
      </c>
      <c r="Q3" s="1586" t="s">
        <v>751</v>
      </c>
      <c r="R3" s="1570" t="s">
        <v>753</v>
      </c>
      <c r="S3" s="1586" t="s">
        <v>432</v>
      </c>
      <c r="T3" s="1697" t="s">
        <v>755</v>
      </c>
      <c r="U3" s="1570" t="s">
        <v>551</v>
      </c>
      <c r="V3" s="1570" t="s">
        <v>530</v>
      </c>
      <c r="W3" s="1570" t="s">
        <v>528</v>
      </c>
      <c r="X3" s="1586" t="s">
        <v>532</v>
      </c>
      <c r="Y3" s="1586" t="s">
        <v>526</v>
      </c>
      <c r="Z3" s="1586" t="s">
        <v>533</v>
      </c>
      <c r="AA3" s="1570" t="s">
        <v>538</v>
      </c>
      <c r="AB3" s="1570" t="s">
        <v>542</v>
      </c>
      <c r="AC3" s="1570" t="s">
        <v>548</v>
      </c>
      <c r="AD3" s="1586" t="s">
        <v>761</v>
      </c>
      <c r="AE3" s="1587" t="s">
        <v>763</v>
      </c>
      <c r="AF3" s="65"/>
      <c r="AG3" s="65"/>
      <c r="AH3" s="65"/>
    </row>
    <row r="4">
      <c r="A4" s="1585" t="s">
        <v>4</v>
      </c>
      <c r="B4" s="1589" t="s">
        <v>453</v>
      </c>
      <c r="C4" s="1577" t="s">
        <v>28</v>
      </c>
      <c r="D4" s="1589" t="s">
        <v>453</v>
      </c>
      <c r="E4" s="1589" t="s">
        <v>453</v>
      </c>
      <c r="F4" s="1590" t="s">
        <v>28</v>
      </c>
      <c r="G4" s="1576" t="s">
        <v>35</v>
      </c>
      <c r="H4" s="1577" t="s">
        <v>35</v>
      </c>
      <c r="I4" s="1577" t="s">
        <v>35</v>
      </c>
      <c r="J4" s="1577" t="s">
        <v>81</v>
      </c>
      <c r="K4" s="1590" t="s">
        <v>126</v>
      </c>
      <c r="L4" s="1590" t="s">
        <v>179</v>
      </c>
      <c r="M4" s="1522" t="s">
        <v>179</v>
      </c>
      <c r="N4" s="1590" t="s">
        <v>126</v>
      </c>
      <c r="O4" s="1590" t="s">
        <v>126</v>
      </c>
      <c r="P4" s="1590" t="s">
        <v>28</v>
      </c>
      <c r="Q4" s="1590" t="s">
        <v>126</v>
      </c>
      <c r="R4" s="1577" t="s">
        <v>126</v>
      </c>
      <c r="S4" s="1590" t="s">
        <v>126</v>
      </c>
      <c r="T4" s="1701" t="s">
        <v>35</v>
      </c>
      <c r="U4" s="1577" t="s">
        <v>28</v>
      </c>
      <c r="V4" s="1577" t="s">
        <v>59</v>
      </c>
      <c r="W4" s="1577" t="s">
        <v>71</v>
      </c>
      <c r="X4" s="1590" t="s">
        <v>59</v>
      </c>
      <c r="Y4" s="1590" t="s">
        <v>71</v>
      </c>
      <c r="Z4" s="1590" t="s">
        <v>59</v>
      </c>
      <c r="AA4" s="1577" t="s">
        <v>539</v>
      </c>
      <c r="AB4" s="1577" t="s">
        <v>539</v>
      </c>
      <c r="AC4" s="1577" t="s">
        <v>59</v>
      </c>
      <c r="AD4" s="1590" t="s">
        <v>110</v>
      </c>
      <c r="AE4" s="1591" t="s">
        <v>35</v>
      </c>
    </row>
    <row r="5">
      <c r="A5" s="1980">
        <v>1.0</v>
      </c>
      <c r="B5" s="1981"/>
      <c r="C5" s="1982" t="s">
        <v>2225</v>
      </c>
      <c r="D5" s="1982">
        <v>403.0</v>
      </c>
      <c r="E5" s="1982">
        <v>101.0</v>
      </c>
      <c r="F5" s="1982" t="s">
        <v>202</v>
      </c>
      <c r="G5" s="1983">
        <v>44932.0</v>
      </c>
      <c r="H5" s="1983">
        <v>45663.0</v>
      </c>
      <c r="I5" s="1983">
        <v>46179.0</v>
      </c>
      <c r="J5" s="1982" t="s">
        <v>83</v>
      </c>
      <c r="K5" s="1984">
        <f>'Bond Buy-Sell_V4_Sep25 + Oct25'!G249</f>
        <v>150000000</v>
      </c>
      <c r="L5" s="1985">
        <v>100.8</v>
      </c>
      <c r="M5" s="1986">
        <f>'V4_Result_30 Nov 2025'!L90</f>
        <v>100.832761</v>
      </c>
      <c r="N5" s="1606">
        <f t="shared" ref="N5:N10" si="1">(K5*(Y5/100))*(DAYS(AE5,T5)/365)</f>
        <v>256150.6849</v>
      </c>
      <c r="O5" s="1985">
        <v>100.8</v>
      </c>
      <c r="P5" s="1987" t="str">
        <f>'V4_Result_30 Nov 2025'!O90</f>
        <v>FVOCI</v>
      </c>
      <c r="Q5" s="1659">
        <f t="shared" ref="Q5:Q10" si="2">(M5/100)*K5</f>
        <v>151249141.5</v>
      </c>
      <c r="R5" s="1593">
        <f t="shared" ref="R5:R10" si="3">(L5/100)*K5</f>
        <v>151200000</v>
      </c>
      <c r="S5" s="1593">
        <f t="shared" ref="S5:S10" si="4">if(P5="AMC","",(O5/100)*K5)</f>
        <v>151200000</v>
      </c>
      <c r="T5" s="2004">
        <v>45999.0</v>
      </c>
      <c r="U5" s="1982" t="str">
        <f>'V4_Result_30 Nov 2025'!T90</f>
        <v>Fixed</v>
      </c>
      <c r="V5" s="1982" t="str">
        <f>'V4_Result_30 Nov 2025'!U90</f>
        <v> </v>
      </c>
      <c r="W5" s="1986">
        <f>'V4_Result_30 Nov 2025'!V90</f>
        <v>0</v>
      </c>
      <c r="X5" s="1982" t="str">
        <f>'V4_Result_30 Nov 2025'!W90</f>
        <v>Semi-annual</v>
      </c>
      <c r="Y5" s="1986">
        <f>'V4_Result_30 Nov 2025'!X90</f>
        <v>2.71</v>
      </c>
      <c r="Z5" s="1818" t="str">
        <f>'V4_Result_30 Nov 2025'!Y90</f>
        <v>30/360</v>
      </c>
      <c r="AA5" s="1818" t="str">
        <f>'V4_Result_30 Nov 2025'!Z90</f>
        <v>AAA</v>
      </c>
      <c r="AB5" s="1818" t="str">
        <f>'V4_Result_30 Nov 2025'!AA90</f>
        <v>AAA(tha)</v>
      </c>
      <c r="AC5" s="1818" t="str">
        <f>'V4_Result_30 Nov 2025'!AB90</f>
        <v>Active</v>
      </c>
      <c r="AD5" s="2005">
        <v>46022.0</v>
      </c>
      <c r="AE5" s="2006">
        <v>46022.0</v>
      </c>
      <c r="AF5" s="1529"/>
      <c r="AG5" s="1529"/>
    </row>
    <row r="6">
      <c r="A6" s="1980">
        <v>2.0</v>
      </c>
      <c r="B6" s="1981"/>
      <c r="C6" s="1982" t="s">
        <v>1007</v>
      </c>
      <c r="D6" s="1982">
        <v>403.0</v>
      </c>
      <c r="E6" s="1982">
        <v>102.0</v>
      </c>
      <c r="F6" s="1982" t="s">
        <v>202</v>
      </c>
      <c r="G6" s="1983">
        <v>45854.0</v>
      </c>
      <c r="H6" s="1983">
        <v>45856.0</v>
      </c>
      <c r="I6" s="1983">
        <v>46311.0</v>
      </c>
      <c r="J6" s="1982" t="s">
        <v>83</v>
      </c>
      <c r="K6" s="1990">
        <v>1.0E8</v>
      </c>
      <c r="L6" s="1985">
        <v>100.23</v>
      </c>
      <c r="M6" s="1986">
        <f>'V4_Result_30 Nov 2025'!L93</f>
        <v>100.264871</v>
      </c>
      <c r="N6" s="1606">
        <f t="shared" si="1"/>
        <v>351890.411</v>
      </c>
      <c r="O6" s="1985">
        <v>100.23</v>
      </c>
      <c r="P6" s="1987" t="str">
        <f>'V4_Result_30 Nov 2025'!O93</f>
        <v>FVOCI</v>
      </c>
      <c r="Q6" s="1659">
        <f t="shared" si="2"/>
        <v>100264871</v>
      </c>
      <c r="R6" s="1593">
        <f t="shared" si="3"/>
        <v>100230000</v>
      </c>
      <c r="S6" s="1593">
        <f t="shared" si="4"/>
        <v>100230000</v>
      </c>
      <c r="T6" s="1991">
        <f>'V4_Result_30 Nov 2025'!S93</f>
        <v>45946</v>
      </c>
      <c r="U6" s="1982" t="str">
        <f>'V4_Result_30 Nov 2025'!T93</f>
        <v>Fixed</v>
      </c>
      <c r="V6" s="1982" t="str">
        <f>'V4_Result_30 Nov 2025'!U93</f>
        <v/>
      </c>
      <c r="W6" s="1986">
        <f>'V4_Result_30 Nov 2025'!V93</f>
        <v>0</v>
      </c>
      <c r="X6" s="1982" t="str">
        <f>'V4_Result_30 Nov 2025'!W93</f>
        <v>Semi-Annual</v>
      </c>
      <c r="Y6" s="1986">
        <f>'V4_Result_30 Nov 2025'!X93</f>
        <v>1.69</v>
      </c>
      <c r="Z6" s="1818" t="str">
        <f>'V4_Result_30 Nov 2025'!Y93</f>
        <v>Actual/365</v>
      </c>
      <c r="AA6" s="1818" t="str">
        <f>'V4_Result_30 Nov 2025'!Z93</f>
        <v>AAA</v>
      </c>
      <c r="AB6" s="1818" t="str">
        <f>'V4_Result_30 Nov 2025'!AA93</f>
        <v>AAA(tha)</v>
      </c>
      <c r="AC6" s="1982" t="str">
        <f>'V4_Result_30 Nov 2025'!AB93</f>
        <v>Active</v>
      </c>
      <c r="AD6" s="2005">
        <v>46022.0</v>
      </c>
      <c r="AE6" s="2006">
        <v>46022.0</v>
      </c>
      <c r="AF6" s="1529"/>
      <c r="AG6" s="1529"/>
    </row>
    <row r="7">
      <c r="A7" s="1980" t="s">
        <v>1000</v>
      </c>
      <c r="B7" s="1981"/>
      <c r="C7" s="1982" t="s">
        <v>1370</v>
      </c>
      <c r="D7" s="1982">
        <v>301.0</v>
      </c>
      <c r="E7" s="1982">
        <v>101.0</v>
      </c>
      <c r="F7" s="1982" t="s">
        <v>202</v>
      </c>
      <c r="G7" s="1983">
        <v>45917.0</v>
      </c>
      <c r="H7" s="1983">
        <v>45919.0</v>
      </c>
      <c r="I7" s="1983">
        <v>58974.0</v>
      </c>
      <c r="J7" s="1982" t="s">
        <v>83</v>
      </c>
      <c r="K7" s="1990">
        <v>1.0E8</v>
      </c>
      <c r="L7" s="1985">
        <v>169.89</v>
      </c>
      <c r="M7" s="1986">
        <f>'V4_Result_30 Nov 2025'!L94</f>
        <v>170.803637</v>
      </c>
      <c r="N7" s="1606">
        <f t="shared" si="1"/>
        <v>186027.3973</v>
      </c>
      <c r="O7" s="1985">
        <v>169.89</v>
      </c>
      <c r="P7" s="1987" t="str">
        <f>'V4_Result_30 Nov 2025'!O94</f>
        <v>AMC</v>
      </c>
      <c r="Q7" s="1659">
        <f t="shared" si="2"/>
        <v>170803637</v>
      </c>
      <c r="R7" s="1593">
        <f t="shared" si="3"/>
        <v>169890000</v>
      </c>
      <c r="S7" s="1593" t="str">
        <f t="shared" si="4"/>
        <v/>
      </c>
      <c r="T7" s="2004">
        <v>46008.0</v>
      </c>
      <c r="U7" s="1982" t="str">
        <f>'V4_Result_30 Nov 2025'!T94</f>
        <v>Fixed</v>
      </c>
      <c r="V7" s="1982" t="str">
        <f>'V4_Result_30 Nov 2025'!U94</f>
        <v/>
      </c>
      <c r="W7" s="1986">
        <f>'V4_Result_30 Nov 2025'!V94</f>
        <v>0</v>
      </c>
      <c r="X7" s="1982" t="str">
        <f>'V4_Result_30 Nov 2025'!W94</f>
        <v>Semi-Annual</v>
      </c>
      <c r="Y7" s="1986">
        <f>'V4_Result_30 Nov 2025'!X94</f>
        <v>4.85</v>
      </c>
      <c r="Z7" s="1818" t="str">
        <f>'V4_Result_30 Nov 2025'!Y94</f>
        <v>Actual/365</v>
      </c>
      <c r="AA7" s="1818" t="str">
        <f>'V4_Result_30 Nov 2025'!Z94</f>
        <v>AAA</v>
      </c>
      <c r="AB7" s="1818" t="str">
        <f>'V4_Result_30 Nov 2025'!AA94</f>
        <v>AAA(tha)</v>
      </c>
      <c r="AC7" s="1982" t="str">
        <f>'V4_Result_30 Nov 2025'!AB94</f>
        <v>Active</v>
      </c>
      <c r="AD7" s="2005">
        <v>46022.0</v>
      </c>
      <c r="AE7" s="2006">
        <v>46022.0</v>
      </c>
      <c r="AF7" s="1529"/>
      <c r="AG7" s="1529"/>
    </row>
    <row r="8">
      <c r="A8" s="1980" t="s">
        <v>984</v>
      </c>
      <c r="B8" s="1981"/>
      <c r="C8" s="1982" t="s">
        <v>1372</v>
      </c>
      <c r="D8" s="1982">
        <v>302.0</v>
      </c>
      <c r="E8" s="1982">
        <v>101.0</v>
      </c>
      <c r="F8" s="1982" t="s">
        <v>202</v>
      </c>
      <c r="G8" s="1983">
        <v>45917.0</v>
      </c>
      <c r="H8" s="1983">
        <v>45919.0</v>
      </c>
      <c r="I8" s="1983">
        <v>46050.0</v>
      </c>
      <c r="J8" s="1982" t="s">
        <v>83</v>
      </c>
      <c r="K8" s="1990">
        <v>1.0E8</v>
      </c>
      <c r="L8" s="1985">
        <v>99.36</v>
      </c>
      <c r="M8" s="1986">
        <f>'V4_Result_30 Nov 2025'!L95</f>
        <v>99.443877</v>
      </c>
      <c r="N8" s="1606">
        <f t="shared" si="1"/>
        <v>0</v>
      </c>
      <c r="O8" s="1985">
        <v>99.36</v>
      </c>
      <c r="P8" s="1987" t="str">
        <f>'V4_Result_30 Nov 2025'!O95</f>
        <v>AMC</v>
      </c>
      <c r="Q8" s="1659">
        <f t="shared" si="2"/>
        <v>99443877</v>
      </c>
      <c r="R8" s="1593">
        <f t="shared" si="3"/>
        <v>99360000</v>
      </c>
      <c r="S8" s="1593" t="str">
        <f t="shared" si="4"/>
        <v/>
      </c>
      <c r="T8" s="1991" t="str">
        <f>'V4_Result_30 Nov 2025'!S95</f>
        <v/>
      </c>
      <c r="U8" s="1982" t="str">
        <f>'V4_Result_30 Nov 2025'!T95</f>
        <v>Fixed</v>
      </c>
      <c r="V8" s="1982" t="str">
        <f>'V4_Result_30 Nov 2025'!U95</f>
        <v/>
      </c>
      <c r="W8" s="1986">
        <f>'V4_Result_30 Nov 2025'!V95</f>
        <v>0</v>
      </c>
      <c r="X8" s="1982" t="str">
        <f>'V4_Result_30 Nov 2025'!W95</f>
        <v>At Maturity
</v>
      </c>
      <c r="Y8" s="1986">
        <f>'V4_Result_30 Nov 2025'!X95</f>
        <v>0</v>
      </c>
      <c r="Z8" s="1818" t="str">
        <f>'V4_Result_30 Nov 2025'!Y95</f>
        <v>Actual/365</v>
      </c>
      <c r="AA8" s="1818" t="str">
        <f>'V4_Result_30 Nov 2025'!Z95</f>
        <v>AAA</v>
      </c>
      <c r="AB8" s="1818" t="str">
        <f>'V4_Result_30 Nov 2025'!AA95</f>
        <v>AAA(tha)</v>
      </c>
      <c r="AC8" s="1982" t="str">
        <f>'V4_Result_30 Nov 2025'!AB95</f>
        <v>Active</v>
      </c>
      <c r="AD8" s="2005">
        <v>46022.0</v>
      </c>
      <c r="AE8" s="2006">
        <v>46022.0</v>
      </c>
      <c r="AF8" s="1529"/>
      <c r="AG8" s="1529"/>
    </row>
    <row r="9">
      <c r="A9" s="1980" t="s">
        <v>2340</v>
      </c>
      <c r="B9" s="1992"/>
      <c r="C9" s="1982" t="s">
        <v>1385</v>
      </c>
      <c r="D9" s="1982">
        <v>401.0</v>
      </c>
      <c r="E9" s="1982">
        <v>102.0</v>
      </c>
      <c r="F9" s="1982" t="s">
        <v>202</v>
      </c>
      <c r="G9" s="1983">
        <v>45917.0</v>
      </c>
      <c r="H9" s="1983">
        <v>45919.0</v>
      </c>
      <c r="I9" s="1983">
        <v>46064.0</v>
      </c>
      <c r="J9" s="1982" t="s">
        <v>83</v>
      </c>
      <c r="K9" s="1990">
        <v>1.0E8</v>
      </c>
      <c r="L9" s="1985">
        <v>99.65</v>
      </c>
      <c r="M9" s="1986">
        <f>'V4_Result_30 Nov 2025'!L97</f>
        <v>99.396107</v>
      </c>
      <c r="N9" s="1606">
        <f t="shared" si="1"/>
        <v>0</v>
      </c>
      <c r="O9" s="1985">
        <v>99.65</v>
      </c>
      <c r="P9" s="1987" t="str">
        <f>'V4_Result_30 Nov 2025'!O97</f>
        <v>FVOCI</v>
      </c>
      <c r="Q9" s="1659">
        <f t="shared" si="2"/>
        <v>99396107</v>
      </c>
      <c r="R9" s="1593">
        <f t="shared" si="3"/>
        <v>99650000</v>
      </c>
      <c r="S9" s="1593">
        <f t="shared" si="4"/>
        <v>99650000</v>
      </c>
      <c r="T9" s="1991" t="str">
        <f>'V4_Result_30 Nov 2025'!S97</f>
        <v/>
      </c>
      <c r="U9" s="1982" t="str">
        <f>'V4_Result_30 Nov 2025'!T97</f>
        <v>Fixed</v>
      </c>
      <c r="V9" s="1982" t="str">
        <f>'V4_Result_30 Nov 2025'!U97</f>
        <v/>
      </c>
      <c r="W9" s="1986">
        <f>'V4_Result_30 Nov 2025'!V97</f>
        <v>0</v>
      </c>
      <c r="X9" s="1982" t="str">
        <f>'V4_Result_30 Nov 2025'!W97</f>
        <v>At Maturity</v>
      </c>
      <c r="Y9" s="1986">
        <f>'V4_Result_30 Nov 2025'!X97</f>
        <v>0</v>
      </c>
      <c r="Z9" s="1818" t="str">
        <f>'V4_Result_30 Nov 2025'!Y97</f>
        <v>Actual/365</v>
      </c>
      <c r="AA9" s="1818" t="str">
        <f>'V4_Result_30 Nov 2025'!Z97</f>
        <v>AAA</v>
      </c>
      <c r="AB9" s="1818" t="str">
        <f>'V4_Result_30 Nov 2025'!AA97</f>
        <v>AAA(tha)</v>
      </c>
      <c r="AC9" s="1982" t="str">
        <f>'V4_Result_30 Nov 2025'!AB97</f>
        <v>Active</v>
      </c>
      <c r="AD9" s="2005">
        <v>46022.0</v>
      </c>
      <c r="AE9" s="2006">
        <v>46022.0</v>
      </c>
    </row>
    <row r="10">
      <c r="A10" s="1980" t="s">
        <v>2341</v>
      </c>
      <c r="B10" s="1992"/>
      <c r="C10" s="1982" t="s">
        <v>1012</v>
      </c>
      <c r="D10" s="1982">
        <v>402.0</v>
      </c>
      <c r="E10" s="1982">
        <v>102.0</v>
      </c>
      <c r="F10" s="1982" t="s">
        <v>202</v>
      </c>
      <c r="G10" s="1983">
        <v>45917.0</v>
      </c>
      <c r="H10" s="1983">
        <v>45919.0</v>
      </c>
      <c r="I10" s="1983">
        <v>46204.0</v>
      </c>
      <c r="J10" s="1982" t="s">
        <v>83</v>
      </c>
      <c r="K10" s="1990">
        <v>1.0E8</v>
      </c>
      <c r="L10" s="1985">
        <v>100.38</v>
      </c>
      <c r="M10" s="1986">
        <f>'V4_Result_30 Nov 2025'!L98</f>
        <v>100.028491</v>
      </c>
      <c r="N10" s="1606">
        <f t="shared" si="1"/>
        <v>419856.5479</v>
      </c>
      <c r="O10" s="1985">
        <v>100.38</v>
      </c>
      <c r="P10" s="1987" t="str">
        <f>'V4_Result_30 Nov 2025'!O98</f>
        <v>FVOCI</v>
      </c>
      <c r="Q10" s="1659">
        <f t="shared" si="2"/>
        <v>100028491</v>
      </c>
      <c r="R10" s="1593">
        <f t="shared" si="3"/>
        <v>100380000</v>
      </c>
      <c r="S10" s="1593">
        <f t="shared" si="4"/>
        <v>100380000</v>
      </c>
      <c r="T10" s="1991">
        <f>'V4_Result_30 Nov 2025'!S98</f>
        <v>45931</v>
      </c>
      <c r="U10" s="1982" t="str">
        <f>'V4_Result_30 Nov 2025'!T98</f>
        <v>Floating</v>
      </c>
      <c r="V10" s="1982" t="str">
        <f>'V4_Result_30 Nov 2025'!U98</f>
        <v/>
      </c>
      <c r="W10" s="1986">
        <f>'V4_Result_30 Nov 2025'!V98</f>
        <v>0.05</v>
      </c>
      <c r="X10" s="1982" t="str">
        <f>'V4_Result_30 Nov 2025'!W98</f>
        <v>Quarterly</v>
      </c>
      <c r="Y10" s="1986">
        <f>'V4_Result_30 Nov 2025'!X98</f>
        <v>1.68404</v>
      </c>
      <c r="Z10" s="1818" t="str">
        <f>'V4_Result_30 Nov 2025'!Y98</f>
        <v>Actual/365</v>
      </c>
      <c r="AA10" s="1818" t="str">
        <f>'V4_Result_30 Nov 2025'!Z98</f>
        <v>AAA</v>
      </c>
      <c r="AB10" s="1818" t="str">
        <f>'V4_Result_30 Nov 2025'!AA98</f>
        <v>AAA(tha)</v>
      </c>
      <c r="AC10" s="1982" t="str">
        <f>'V4_Result_30 Nov 2025'!AB98</f>
        <v>Active</v>
      </c>
      <c r="AD10" s="2005">
        <v>46022.0</v>
      </c>
      <c r="AE10" s="2006">
        <v>46022.0</v>
      </c>
    </row>
    <row r="11">
      <c r="A11" s="1980" t="s">
        <v>2376</v>
      </c>
      <c r="B11" s="1992"/>
      <c r="C11" s="1982" t="str">
        <f>RRP_4_V4_Dec25!C125</f>
        <v>LB284A</v>
      </c>
      <c r="D11" s="1982">
        <f>RRP_4_V4_Dec25!D125</f>
        <v>301</v>
      </c>
      <c r="E11" s="1982">
        <f>RRP_4_V4_Dec25!E125</f>
        <v>101</v>
      </c>
      <c r="F11" s="1982" t="str">
        <f>RRP_4_V4_Dec25!F125</f>
        <v>ReverseRepo</v>
      </c>
      <c r="G11" s="1983">
        <f>RRP_4_V4_Dec25!G125</f>
        <v>46015.58333</v>
      </c>
      <c r="H11" s="1983">
        <f>RRP_4_V4_Dec25!H125</f>
        <v>46017</v>
      </c>
      <c r="I11" s="1983">
        <f>RRP_4_V4_Dec25!I125</f>
        <v>46031</v>
      </c>
      <c r="J11" s="1982" t="str">
        <f>RRP_4_V4_Dec25!J125</f>
        <v>THB</v>
      </c>
      <c r="K11" s="1990">
        <f>RRP_4_V4_Dec25!K125</f>
        <v>105000000</v>
      </c>
      <c r="L11" s="1985">
        <f>RRP_4_V4_Dec25!L125</f>
        <v>118.3</v>
      </c>
      <c r="M11" s="1986">
        <f>RRP_4_V4_Dec25!M125</f>
        <v>119.5336</v>
      </c>
      <c r="N11" s="1606">
        <f>RRP_4_V4_Dec25!N125</f>
        <v>0</v>
      </c>
      <c r="O11" s="1985">
        <f>RRP_4_V4_Dec25!O125</f>
        <v>118.3</v>
      </c>
      <c r="P11" s="1987" t="str">
        <f>RRP_4_V4_Dec25!P125</f>
        <v>AMC</v>
      </c>
      <c r="Q11" s="1659">
        <f>RRP_4_V4_Dec25!Q125</f>
        <v>125510280</v>
      </c>
      <c r="R11" s="1593">
        <f>RRP_4_V4_Dec25!R125</f>
        <v>124215000</v>
      </c>
      <c r="S11" s="1593" t="str">
        <f>RRP_4_V4_Dec25!S125</f>
        <v/>
      </c>
      <c r="T11" s="1991">
        <f>RRP_4_V4_Dec25!T125</f>
        <v>45947</v>
      </c>
      <c r="U11" s="1982" t="str">
        <f>RRP_4_V4_Dec25!U125</f>
        <v>Fixed</v>
      </c>
      <c r="V11" s="1982" t="str">
        <f>RRP_4_V4_Dec25!V125</f>
        <v> </v>
      </c>
      <c r="W11" s="1986">
        <f>RRP_4_V4_Dec25!W125</f>
        <v>0</v>
      </c>
      <c r="X11" s="1982" t="str">
        <f>RRP_4_V4_Dec25!X125</f>
        <v>Semi-Annual</v>
      </c>
      <c r="Y11" s="1986">
        <f>RRP_4_V4_Dec25!Y125</f>
        <v>2.05</v>
      </c>
      <c r="Z11" s="1818" t="str">
        <f>RRP_4_V4_Dec25!Z125</f>
        <v>Actual/365</v>
      </c>
      <c r="AA11" s="1818" t="str">
        <f>RRP_4_V4_Dec25!AA125</f>
        <v>AAA</v>
      </c>
      <c r="AB11" s="1818" t="str">
        <f>RRP_4_V4_Dec25!AB125</f>
        <v>AAA(tha)</v>
      </c>
      <c r="AC11" s="1982" t="str">
        <f>RRP_4_V4_Dec25!AC125</f>
        <v>Active</v>
      </c>
      <c r="AD11" s="2005">
        <f>RRP_4_V4_Dec25!AD125</f>
        <v>46022</v>
      </c>
      <c r="AE11" s="2006">
        <f>RRP_4_V4_Dec25!AE125</f>
        <v>46022</v>
      </c>
    </row>
    <row r="12">
      <c r="A12" s="1980"/>
      <c r="B12" s="281"/>
      <c r="C12" s="135"/>
      <c r="D12" s="135"/>
      <c r="E12" s="135"/>
      <c r="F12" s="135"/>
      <c r="G12" s="80"/>
      <c r="H12" s="135"/>
      <c r="I12" s="135"/>
      <c r="J12" s="135"/>
      <c r="K12" s="135"/>
      <c r="L12" s="135"/>
      <c r="M12" s="80"/>
      <c r="N12" s="135"/>
      <c r="O12" s="135"/>
      <c r="P12" s="135"/>
      <c r="Q12" s="135"/>
      <c r="R12" s="135"/>
      <c r="S12" s="135"/>
      <c r="T12" s="135"/>
      <c r="U12" s="135"/>
      <c r="V12" s="135"/>
      <c r="W12" s="135"/>
      <c r="X12" s="1227"/>
      <c r="Y12" s="1227"/>
      <c r="Z12" s="1227"/>
      <c r="AA12" s="1227"/>
      <c r="AB12" s="1227"/>
      <c r="AC12" s="1227"/>
      <c r="AD12" s="1227"/>
      <c r="AE12" s="1227"/>
    </row>
    <row r="13">
      <c r="A13" s="1617" t="s">
        <v>2097</v>
      </c>
      <c r="B13" s="1617" t="s">
        <v>2029</v>
      </c>
      <c r="C13" s="184" t="s">
        <v>2375</v>
      </c>
      <c r="D13" s="135"/>
      <c r="E13" s="135"/>
      <c r="F13" s="135"/>
      <c r="G13" s="80"/>
      <c r="H13" s="135"/>
      <c r="I13" s="135"/>
      <c r="J13" s="135"/>
      <c r="K13" s="135"/>
      <c r="L13" s="135"/>
      <c r="M13" s="80"/>
      <c r="N13" s="135"/>
      <c r="O13" s="135"/>
      <c r="P13" s="135"/>
      <c r="Q13" s="135"/>
      <c r="R13" s="135"/>
      <c r="S13" s="135"/>
      <c r="T13" s="135"/>
      <c r="U13" s="135"/>
      <c r="V13" s="135"/>
      <c r="W13" s="135"/>
      <c r="X13" s="1227"/>
      <c r="Y13" s="1227"/>
      <c r="Z13" s="1227"/>
      <c r="AA13" s="1227"/>
      <c r="AB13" s="1227"/>
      <c r="AC13" s="1227"/>
      <c r="AD13" s="1227"/>
      <c r="AE13" s="1227"/>
    </row>
    <row r="14">
      <c r="A14" s="1809" t="s">
        <v>242</v>
      </c>
      <c r="B14" s="135"/>
      <c r="C14" s="135"/>
      <c r="D14" s="135"/>
      <c r="E14" s="135"/>
      <c r="F14" s="135"/>
      <c r="G14" s="80"/>
      <c r="H14" s="135"/>
      <c r="I14" s="135"/>
      <c r="J14" s="135"/>
      <c r="K14" s="135"/>
      <c r="L14" s="135"/>
      <c r="M14" s="80"/>
      <c r="N14" s="135"/>
      <c r="O14" s="135"/>
      <c r="P14" s="135"/>
      <c r="Q14" s="135"/>
      <c r="R14" s="135"/>
      <c r="S14" s="135"/>
      <c r="T14" s="135"/>
      <c r="U14" s="135"/>
      <c r="V14" s="135"/>
      <c r="W14" s="135"/>
      <c r="X14" s="1227"/>
      <c r="Y14" s="1227"/>
      <c r="Z14" s="1227"/>
      <c r="AA14" s="1227"/>
      <c r="AB14" s="1227"/>
      <c r="AC14" s="1227"/>
      <c r="AD14" s="1227"/>
      <c r="AE14" s="1227"/>
    </row>
    <row r="15">
      <c r="A15" s="1651" t="s">
        <v>3</v>
      </c>
      <c r="B15" s="1555" t="s">
        <v>765</v>
      </c>
      <c r="C15" s="1555" t="s">
        <v>514</v>
      </c>
      <c r="D15" s="1555" t="s">
        <v>556</v>
      </c>
      <c r="E15" s="1555" t="s">
        <v>769</v>
      </c>
      <c r="F15" s="1555" t="s">
        <v>525</v>
      </c>
      <c r="G15" s="1652" t="s">
        <v>534</v>
      </c>
      <c r="H15" s="1555" t="s">
        <v>675</v>
      </c>
      <c r="I15" s="1555" t="s">
        <v>773</v>
      </c>
      <c r="J15" s="1555" t="s">
        <v>775</v>
      </c>
      <c r="K15" s="1555" t="s">
        <v>777</v>
      </c>
      <c r="L15" s="1555" t="s">
        <v>779</v>
      </c>
      <c r="M15" s="1652" t="s">
        <v>431</v>
      </c>
      <c r="N15" s="1555" t="s">
        <v>751</v>
      </c>
      <c r="O15" s="1555" t="s">
        <v>763</v>
      </c>
      <c r="P15" s="1555" t="s">
        <v>425</v>
      </c>
      <c r="Q15" s="1994" t="s">
        <v>426</v>
      </c>
      <c r="R15" s="1555" t="s">
        <v>427</v>
      </c>
      <c r="S15" s="1555" t="s">
        <v>432</v>
      </c>
      <c r="T15" s="1555" t="s">
        <v>787</v>
      </c>
      <c r="U15" s="1555" t="s">
        <v>789</v>
      </c>
      <c r="V15" s="1555" t="s">
        <v>548</v>
      </c>
      <c r="W15" s="1555" t="s">
        <v>761</v>
      </c>
      <c r="X15" s="344" t="s">
        <v>793</v>
      </c>
      <c r="Y15" s="1649"/>
      <c r="Z15" s="1649"/>
      <c r="AA15" s="1649"/>
      <c r="AB15" s="1649"/>
      <c r="AC15" s="1649"/>
      <c r="AD15" s="1649"/>
      <c r="AE15" s="1649"/>
      <c r="AF15" s="65"/>
      <c r="AG15" s="65"/>
      <c r="AH15" s="65"/>
    </row>
    <row r="16">
      <c r="A16" s="1651" t="s">
        <v>4</v>
      </c>
      <c r="B16" s="1653" t="s">
        <v>453</v>
      </c>
      <c r="C16" s="1560" t="s">
        <v>28</v>
      </c>
      <c r="D16" s="1653" t="s">
        <v>453</v>
      </c>
      <c r="E16" s="1560" t="s">
        <v>35</v>
      </c>
      <c r="F16" s="1560" t="s">
        <v>35</v>
      </c>
      <c r="G16" s="1654" t="s">
        <v>81</v>
      </c>
      <c r="H16" s="1560" t="s">
        <v>126</v>
      </c>
      <c r="I16" s="1560" t="s">
        <v>126</v>
      </c>
      <c r="J16" s="1560" t="s">
        <v>126</v>
      </c>
      <c r="K16" s="1560" t="s">
        <v>126</v>
      </c>
      <c r="L16" s="1560" t="s">
        <v>126</v>
      </c>
      <c r="M16" s="1560" t="s">
        <v>781</v>
      </c>
      <c r="N16" s="1560" t="s">
        <v>126</v>
      </c>
      <c r="O16" s="1560" t="s">
        <v>35</v>
      </c>
      <c r="P16" s="1560" t="s">
        <v>781</v>
      </c>
      <c r="Q16" s="1560" t="s">
        <v>126</v>
      </c>
      <c r="R16" s="1560" t="s">
        <v>126</v>
      </c>
      <c r="S16" s="1560" t="s">
        <v>126</v>
      </c>
      <c r="T16" s="1560" t="s">
        <v>126</v>
      </c>
      <c r="U16" s="1560" t="s">
        <v>126</v>
      </c>
      <c r="V16" s="1560" t="s">
        <v>59</v>
      </c>
      <c r="W16" s="1560" t="s">
        <v>110</v>
      </c>
      <c r="X16" s="1590" t="s">
        <v>71</v>
      </c>
      <c r="Y16" s="1227"/>
      <c r="Z16" s="1227"/>
      <c r="AA16" s="1227"/>
      <c r="AB16" s="1227"/>
      <c r="AC16" s="1227"/>
      <c r="AD16" s="1227"/>
      <c r="AE16" s="1227"/>
    </row>
    <row r="17">
      <c r="A17" s="1963"/>
      <c r="B17" s="1995">
        <f t="shared" ref="B17:B23" si="8">A5</f>
        <v>1</v>
      </c>
      <c r="C17" s="1996" t="str">
        <f t="shared" ref="C17:D17" si="5">C5</f>
        <v>EXIM266A</v>
      </c>
      <c r="D17" s="1996">
        <f t="shared" si="5"/>
        <v>403</v>
      </c>
      <c r="E17" s="1966">
        <f t="shared" ref="E17:G17" si="6">H5</f>
        <v>45663</v>
      </c>
      <c r="F17" s="1966">
        <f t="shared" si="6"/>
        <v>46179</v>
      </c>
      <c r="G17" s="1997" t="str">
        <f t="shared" si="6"/>
        <v>THB</v>
      </c>
      <c r="H17" s="1970">
        <f>'Bond Buy-Sell_V4_Sep25 + Oct25'!G249</f>
        <v>150000000</v>
      </c>
      <c r="I17" s="1659">
        <f t="shared" ref="I17:I22" si="11">H17-J17</f>
        <v>150000000</v>
      </c>
      <c r="J17" s="1539">
        <v>0.0</v>
      </c>
      <c r="K17" s="1539">
        <v>0.0</v>
      </c>
      <c r="L17" s="1539">
        <v>0.0</v>
      </c>
      <c r="M17" s="1730">
        <f t="shared" ref="M17:M23" si="12">M5</f>
        <v>100.832761</v>
      </c>
      <c r="N17" s="1659">
        <f t="shared" ref="N17:N23" si="13">(M17%*H17)</f>
        <v>151249141.5</v>
      </c>
      <c r="O17" s="1674">
        <v>46022.0</v>
      </c>
      <c r="P17" s="1730">
        <f t="shared" ref="P17:P23" si="14">L5</f>
        <v>100.8</v>
      </c>
      <c r="Q17" s="1659">
        <f t="shared" ref="Q17:R17" si="7">N5</f>
        <v>256150.6849</v>
      </c>
      <c r="R17" s="1659">
        <f t="shared" si="7"/>
        <v>100.8</v>
      </c>
      <c r="S17" s="1659">
        <f t="shared" ref="S17:S23" si="16">(R17%*H17)</f>
        <v>151200000</v>
      </c>
      <c r="T17" s="1606">
        <v>0.0</v>
      </c>
      <c r="U17" s="1606">
        <f t="shared" ref="U17:U18" si="17">S17-N17</f>
        <v>-49141.5</v>
      </c>
      <c r="V17" s="1658" t="s">
        <v>143</v>
      </c>
      <c r="W17" s="1660">
        <v>45991.458333333336</v>
      </c>
      <c r="X17" s="1732">
        <v>1.462198</v>
      </c>
      <c r="Y17" s="1963"/>
      <c r="Z17" s="1963"/>
      <c r="AA17" s="1963"/>
      <c r="AB17" s="1963"/>
      <c r="AC17" s="1963"/>
      <c r="AD17" s="1963"/>
      <c r="AE17" s="1963"/>
      <c r="AF17" s="1529"/>
      <c r="AG17" s="1529"/>
      <c r="AH17" s="1529"/>
    </row>
    <row r="18">
      <c r="A18" s="1963"/>
      <c r="B18" s="1995">
        <f t="shared" si="8"/>
        <v>2</v>
      </c>
      <c r="C18" s="1996" t="str">
        <f t="shared" ref="C18:D18" si="9">C6</f>
        <v>GSB26OA</v>
      </c>
      <c r="D18" s="1996">
        <f t="shared" si="9"/>
        <v>403</v>
      </c>
      <c r="E18" s="1966">
        <f t="shared" ref="E18:H18" si="10">H6</f>
        <v>45856</v>
      </c>
      <c r="F18" s="1966">
        <f t="shared" si="10"/>
        <v>46311</v>
      </c>
      <c r="G18" s="1997" t="str">
        <f t="shared" si="10"/>
        <v>THB</v>
      </c>
      <c r="H18" s="1998">
        <f t="shared" si="10"/>
        <v>100000000</v>
      </c>
      <c r="I18" s="1999">
        <f t="shared" si="11"/>
        <v>100000000</v>
      </c>
      <c r="J18" s="1539">
        <v>0.0</v>
      </c>
      <c r="K18" s="1539">
        <v>0.0</v>
      </c>
      <c r="L18" s="1539">
        <v>0.0</v>
      </c>
      <c r="M18" s="1730">
        <f t="shared" si="12"/>
        <v>100.264871</v>
      </c>
      <c r="N18" s="1659">
        <f t="shared" si="13"/>
        <v>100264871</v>
      </c>
      <c r="O18" s="1674">
        <v>46022.0</v>
      </c>
      <c r="P18" s="1730">
        <f t="shared" si="14"/>
        <v>100.23</v>
      </c>
      <c r="Q18" s="1659">
        <f t="shared" ref="Q18:R18" si="15">N6</f>
        <v>351890.411</v>
      </c>
      <c r="R18" s="1659">
        <f t="shared" si="15"/>
        <v>100.23</v>
      </c>
      <c r="S18" s="1659">
        <f t="shared" si="16"/>
        <v>100230000</v>
      </c>
      <c r="T18" s="1606">
        <v>0.0</v>
      </c>
      <c r="U18" s="1606">
        <f t="shared" si="17"/>
        <v>-34871</v>
      </c>
      <c r="V18" s="1658" t="s">
        <v>143</v>
      </c>
      <c r="W18" s="1660">
        <v>45991.458333333336</v>
      </c>
      <c r="X18" s="1732">
        <v>1.145682</v>
      </c>
      <c r="Y18" s="1963"/>
      <c r="Z18" s="1963"/>
      <c r="AA18" s="1963"/>
      <c r="AB18" s="1963"/>
      <c r="AC18" s="1963"/>
      <c r="AD18" s="1963"/>
      <c r="AE18" s="1963"/>
      <c r="AF18" s="1529"/>
      <c r="AG18" s="1529"/>
      <c r="AH18" s="1529"/>
    </row>
    <row r="19">
      <c r="A19" s="1227"/>
      <c r="B19" s="1995" t="str">
        <f t="shared" si="8"/>
        <v>3</v>
      </c>
      <c r="C19" s="1996" t="str">
        <f t="shared" ref="C19:D19" si="18">C7</f>
        <v>LB616A</v>
      </c>
      <c r="D19" s="1996">
        <f t="shared" si="18"/>
        <v>301</v>
      </c>
      <c r="E19" s="1966">
        <f t="shared" ref="E19:H19" si="19">H7</f>
        <v>45919</v>
      </c>
      <c r="F19" s="1966">
        <f t="shared" si="19"/>
        <v>58974</v>
      </c>
      <c r="G19" s="1997" t="str">
        <f t="shared" si="19"/>
        <v>THB</v>
      </c>
      <c r="H19" s="1998">
        <f t="shared" si="19"/>
        <v>100000000</v>
      </c>
      <c r="I19" s="1999">
        <f t="shared" si="11"/>
        <v>50000000</v>
      </c>
      <c r="J19" s="1549">
        <f>Repo_4_V4_Dec25!K119</f>
        <v>50000000</v>
      </c>
      <c r="K19" s="1539">
        <v>0.0</v>
      </c>
      <c r="L19" s="1539">
        <v>0.0</v>
      </c>
      <c r="M19" s="1730">
        <f t="shared" si="12"/>
        <v>170.803637</v>
      </c>
      <c r="N19" s="1659">
        <f t="shared" si="13"/>
        <v>170803637</v>
      </c>
      <c r="O19" s="1674">
        <v>46022.0</v>
      </c>
      <c r="P19" s="1730">
        <f t="shared" si="14"/>
        <v>169.89</v>
      </c>
      <c r="Q19" s="1659">
        <f t="shared" ref="Q19:R19" si="20">N7</f>
        <v>186027.3973</v>
      </c>
      <c r="R19" s="1659">
        <f t="shared" si="20"/>
        <v>169.89</v>
      </c>
      <c r="S19" s="1659">
        <f t="shared" si="16"/>
        <v>169890000</v>
      </c>
      <c r="T19" s="1606">
        <v>0.0</v>
      </c>
      <c r="U19" s="2001">
        <v>0.0</v>
      </c>
      <c r="V19" s="1658" t="s">
        <v>143</v>
      </c>
      <c r="W19" s="1660">
        <v>45991.458333333336</v>
      </c>
      <c r="X19" s="1732">
        <v>2.454792</v>
      </c>
      <c r="Y19" s="1227"/>
      <c r="Z19" s="1227"/>
      <c r="AA19" s="1227"/>
      <c r="AB19" s="1227"/>
      <c r="AC19" s="1227"/>
      <c r="AD19" s="1227"/>
      <c r="AE19" s="1227"/>
    </row>
    <row r="20">
      <c r="B20" s="1995" t="str">
        <f t="shared" si="8"/>
        <v>4</v>
      </c>
      <c r="C20" s="1996" t="str">
        <f t="shared" ref="C20:D20" si="21">C8</f>
        <v>TB26128A</v>
      </c>
      <c r="D20" s="1996">
        <f t="shared" si="21"/>
        <v>302</v>
      </c>
      <c r="E20" s="1966">
        <f t="shared" ref="E20:H20" si="22">H8</f>
        <v>45919</v>
      </c>
      <c r="F20" s="1966">
        <f t="shared" si="22"/>
        <v>46050</v>
      </c>
      <c r="G20" s="1997" t="str">
        <f t="shared" si="22"/>
        <v>THB</v>
      </c>
      <c r="H20" s="1998">
        <f t="shared" si="22"/>
        <v>100000000</v>
      </c>
      <c r="I20" s="1999">
        <f t="shared" si="11"/>
        <v>100000000</v>
      </c>
      <c r="J20" s="1539">
        <v>0.0</v>
      </c>
      <c r="K20" s="1539">
        <v>0.0</v>
      </c>
      <c r="L20" s="1539">
        <v>0.0</v>
      </c>
      <c r="M20" s="1730">
        <f t="shared" si="12"/>
        <v>99.443877</v>
      </c>
      <c r="N20" s="1659">
        <f t="shared" si="13"/>
        <v>99443877</v>
      </c>
      <c r="O20" s="1674">
        <v>46022.0</v>
      </c>
      <c r="P20" s="1730">
        <f t="shared" si="14"/>
        <v>99.36</v>
      </c>
      <c r="Q20" s="1659">
        <f t="shared" ref="Q20:R20" si="23">N8</f>
        <v>0</v>
      </c>
      <c r="R20" s="1659">
        <f t="shared" si="23"/>
        <v>99.36</v>
      </c>
      <c r="S20" s="1659">
        <f t="shared" si="16"/>
        <v>99360000</v>
      </c>
      <c r="T20" s="1606">
        <v>0.0</v>
      </c>
      <c r="U20" s="2001">
        <v>0.0</v>
      </c>
      <c r="V20" s="1658" t="s">
        <v>143</v>
      </c>
      <c r="W20" s="1660">
        <v>45991.458333333336</v>
      </c>
      <c r="X20" s="1732">
        <v>1.036821</v>
      </c>
    </row>
    <row r="21">
      <c r="A21" s="1688"/>
      <c r="B21" s="1995" t="str">
        <f t="shared" si="8"/>
        <v>6</v>
      </c>
      <c r="C21" s="1996" t="str">
        <f t="shared" ref="C21:D21" si="24">C9</f>
        <v>TB26211A</v>
      </c>
      <c r="D21" s="1996">
        <f t="shared" si="24"/>
        <v>401</v>
      </c>
      <c r="E21" s="1966">
        <f t="shared" ref="E21:H21" si="25">H9</f>
        <v>45919</v>
      </c>
      <c r="F21" s="1966">
        <f t="shared" si="25"/>
        <v>46064</v>
      </c>
      <c r="G21" s="1997" t="str">
        <f t="shared" si="25"/>
        <v>THB</v>
      </c>
      <c r="H21" s="1998">
        <f t="shared" si="25"/>
        <v>100000000</v>
      </c>
      <c r="I21" s="1999">
        <f t="shared" si="11"/>
        <v>100000000</v>
      </c>
      <c r="J21" s="1539">
        <v>0.0</v>
      </c>
      <c r="K21" s="1539">
        <v>0.0</v>
      </c>
      <c r="L21" s="1539">
        <v>0.0</v>
      </c>
      <c r="M21" s="1730">
        <f t="shared" si="12"/>
        <v>99.396107</v>
      </c>
      <c r="N21" s="1659">
        <f t="shared" si="13"/>
        <v>99396107</v>
      </c>
      <c r="O21" s="1674">
        <v>46023.0</v>
      </c>
      <c r="P21" s="1730">
        <f t="shared" si="14"/>
        <v>99.65</v>
      </c>
      <c r="Q21" s="1659">
        <f t="shared" ref="Q21:R21" si="26">N9</f>
        <v>0</v>
      </c>
      <c r="R21" s="1659">
        <f t="shared" si="26"/>
        <v>99.65</v>
      </c>
      <c r="S21" s="1659">
        <f t="shared" si="16"/>
        <v>99650000</v>
      </c>
      <c r="T21" s="1606">
        <v>0.0</v>
      </c>
      <c r="U21" s="1606">
        <f t="shared" ref="U21:U22" si="30">S21-N21</f>
        <v>253893</v>
      </c>
      <c r="V21" s="1658" t="s">
        <v>143</v>
      </c>
      <c r="W21" s="1660">
        <v>45992.458333333336</v>
      </c>
      <c r="X21" s="1732">
        <v>1.035</v>
      </c>
      <c r="Y21" s="1688"/>
      <c r="Z21" s="1688"/>
      <c r="AA21" s="1688"/>
      <c r="AB21" s="1688"/>
      <c r="AC21" s="1688"/>
      <c r="AD21" s="1688"/>
      <c r="AE21" s="1688"/>
      <c r="AF21" s="1688"/>
      <c r="AG21" s="1688"/>
      <c r="AH21" s="1688"/>
    </row>
    <row r="22">
      <c r="B22" s="1995" t="str">
        <f t="shared" si="8"/>
        <v>7</v>
      </c>
      <c r="C22" s="1996" t="str">
        <f t="shared" ref="C22:D22" si="27">C10</f>
        <v>BOTF267A</v>
      </c>
      <c r="D22" s="1996">
        <f t="shared" si="27"/>
        <v>402</v>
      </c>
      <c r="E22" s="1966">
        <f t="shared" ref="E22:H22" si="28">H10</f>
        <v>45919</v>
      </c>
      <c r="F22" s="1966">
        <f t="shared" si="28"/>
        <v>46204</v>
      </c>
      <c r="G22" s="1997" t="str">
        <f t="shared" si="28"/>
        <v>THB</v>
      </c>
      <c r="H22" s="1998">
        <f t="shared" si="28"/>
        <v>100000000</v>
      </c>
      <c r="I22" s="1999">
        <f t="shared" si="11"/>
        <v>100000000</v>
      </c>
      <c r="J22" s="1539">
        <v>0.0</v>
      </c>
      <c r="K22" s="1539">
        <v>0.0</v>
      </c>
      <c r="L22" s="1539">
        <v>0.0</v>
      </c>
      <c r="M22" s="1730">
        <f t="shared" si="12"/>
        <v>100.028491</v>
      </c>
      <c r="N22" s="1659">
        <f t="shared" si="13"/>
        <v>100028491</v>
      </c>
      <c r="O22" s="1674">
        <v>46024.0</v>
      </c>
      <c r="P22" s="1730">
        <f t="shared" si="14"/>
        <v>100.38</v>
      </c>
      <c r="Q22" s="1659">
        <f t="shared" ref="Q22:R22" si="29">N10</f>
        <v>419856.5479</v>
      </c>
      <c r="R22" s="1659">
        <f t="shared" si="29"/>
        <v>100.38</v>
      </c>
      <c r="S22" s="1659">
        <f t="shared" si="16"/>
        <v>100380000</v>
      </c>
      <c r="T22" s="1606">
        <v>0.0</v>
      </c>
      <c r="U22" s="1606">
        <f t="shared" si="30"/>
        <v>351509</v>
      </c>
      <c r="V22" s="1658" t="s">
        <v>143</v>
      </c>
      <c r="W22" s="1660">
        <v>45993.458333333336</v>
      </c>
      <c r="X22" s="1732">
        <v>1.299263</v>
      </c>
    </row>
    <row r="23">
      <c r="B23" s="1995" t="str">
        <f t="shared" si="8"/>
        <v>10</v>
      </c>
      <c r="C23" s="1996" t="str">
        <f t="shared" ref="C23:D23" si="31">C11</f>
        <v>LB284A</v>
      </c>
      <c r="D23" s="1996">
        <f t="shared" si="31"/>
        <v>301</v>
      </c>
      <c r="E23" s="1966">
        <f t="shared" ref="E23:H23" si="32">H11</f>
        <v>46017</v>
      </c>
      <c r="F23" s="1966">
        <f t="shared" si="32"/>
        <v>46031</v>
      </c>
      <c r="G23" s="1997" t="str">
        <f t="shared" si="32"/>
        <v>THB</v>
      </c>
      <c r="H23" s="1998">
        <f t="shared" si="32"/>
        <v>105000000</v>
      </c>
      <c r="I23" s="2003">
        <f>RRP_4_V4_Dec25!I131</f>
        <v>0</v>
      </c>
      <c r="J23" s="2003">
        <f>RRP_4_V4_Dec25!J131</f>
        <v>0</v>
      </c>
      <c r="K23" s="1950">
        <f>RRP_4_V4_Dec25!K131</f>
        <v>105000000</v>
      </c>
      <c r="L23" s="2003">
        <f>RRP_4_V4_Dec25!L131</f>
        <v>0</v>
      </c>
      <c r="M23" s="1730">
        <f t="shared" si="12"/>
        <v>119.5336</v>
      </c>
      <c r="N23" s="1659">
        <f t="shared" si="13"/>
        <v>125510280</v>
      </c>
      <c r="O23" s="1674">
        <v>46025.0</v>
      </c>
      <c r="P23" s="1730">
        <f t="shared" si="14"/>
        <v>118.3</v>
      </c>
      <c r="Q23" s="1659">
        <f t="shared" ref="Q23:R23" si="33">N11</f>
        <v>0</v>
      </c>
      <c r="R23" s="1659">
        <f t="shared" si="33"/>
        <v>118.3</v>
      </c>
      <c r="S23" s="1659">
        <f t="shared" si="16"/>
        <v>124215000</v>
      </c>
      <c r="T23" s="1606">
        <v>0.0</v>
      </c>
      <c r="U23" s="2001">
        <v>0.0</v>
      </c>
      <c r="V23" s="1658" t="s">
        <v>143</v>
      </c>
      <c r="W23" s="1660">
        <v>45994.458333333336</v>
      </c>
      <c r="X23" s="1732">
        <v>1.18</v>
      </c>
    </row>
    <row r="25">
      <c r="A25" s="1617" t="s">
        <v>2097</v>
      </c>
      <c r="B25" s="1617" t="s">
        <v>2029</v>
      </c>
    </row>
    <row r="26">
      <c r="A26" s="1809" t="s">
        <v>428</v>
      </c>
    </row>
    <row r="27">
      <c r="A27" s="1651" t="s">
        <v>3</v>
      </c>
      <c r="B27" s="1555" t="s">
        <v>820</v>
      </c>
      <c r="C27" s="1555" t="s">
        <v>765</v>
      </c>
      <c r="D27" s="1555" t="s">
        <v>732</v>
      </c>
      <c r="E27" s="1555" t="s">
        <v>824</v>
      </c>
      <c r="F27" s="1555" t="s">
        <v>826</v>
      </c>
      <c r="G27" s="1652" t="s">
        <v>429</v>
      </c>
      <c r="H27" s="1555" t="s">
        <v>805</v>
      </c>
      <c r="I27" s="1555" t="s">
        <v>831</v>
      </c>
      <c r="J27" s="1555" t="s">
        <v>446</v>
      </c>
      <c r="K27" s="1555" t="s">
        <v>835</v>
      </c>
      <c r="L27" s="1555" t="s">
        <v>597</v>
      </c>
    </row>
    <row r="28">
      <c r="A28" s="1651" t="s">
        <v>4</v>
      </c>
      <c r="B28" s="1653" t="s">
        <v>453</v>
      </c>
      <c r="C28" s="1560" t="s">
        <v>453</v>
      </c>
      <c r="D28" s="1653" t="s">
        <v>453</v>
      </c>
      <c r="E28" s="1560" t="s">
        <v>35</v>
      </c>
      <c r="F28" s="1560" t="s">
        <v>126</v>
      </c>
      <c r="G28" s="1654" t="s">
        <v>781</v>
      </c>
      <c r="H28" s="1560" t="s">
        <v>781</v>
      </c>
      <c r="I28" s="1560" t="s">
        <v>126</v>
      </c>
      <c r="J28" s="1560" t="s">
        <v>126</v>
      </c>
      <c r="K28" s="1560" t="s">
        <v>539</v>
      </c>
      <c r="L28" s="1560" t="s">
        <v>110</v>
      </c>
      <c r="T28" s="32"/>
      <c r="AD28" s="37"/>
      <c r="AE28" s="32"/>
    </row>
    <row r="29">
      <c r="B29" s="2007" t="s">
        <v>2377</v>
      </c>
      <c r="C29" s="2008">
        <f>B17</f>
        <v>1</v>
      </c>
      <c r="D29" s="2009">
        <f t="shared" ref="D29:D30" si="34">B60</f>
        <v>80001</v>
      </c>
      <c r="E29" s="2010">
        <f t="shared" ref="E29:E30" si="35">G60</f>
        <v>45999</v>
      </c>
      <c r="F29" s="2011"/>
      <c r="G29" s="2011"/>
      <c r="H29" s="2011"/>
      <c r="I29" s="2011"/>
      <c r="J29" s="2012">
        <f t="shared" ref="J29:J30" si="36">N60</f>
        <v>2049205.479</v>
      </c>
      <c r="K29" s="2011"/>
      <c r="L29" s="2013">
        <v>45999.333333333336</v>
      </c>
      <c r="T29" s="32"/>
      <c r="AD29" s="37"/>
      <c r="AE29" s="32"/>
    </row>
    <row r="30">
      <c r="B30" s="2007" t="s">
        <v>2378</v>
      </c>
      <c r="C30" s="2008" t="str">
        <f>B19</f>
        <v>3</v>
      </c>
      <c r="D30" s="2009">
        <f t="shared" si="34"/>
        <v>80002</v>
      </c>
      <c r="E30" s="2010">
        <f t="shared" si="35"/>
        <v>46008</v>
      </c>
      <c r="F30" s="2011"/>
      <c r="G30" s="2011"/>
      <c r="H30" s="2011"/>
      <c r="I30" s="2011"/>
      <c r="J30" s="2012">
        <f t="shared" si="36"/>
        <v>2418356.164</v>
      </c>
      <c r="K30" s="2011"/>
      <c r="L30" s="2013">
        <v>46008.333333333336</v>
      </c>
      <c r="T30" s="32"/>
      <c r="AD30" s="37"/>
      <c r="AE30" s="32"/>
    </row>
    <row r="31">
      <c r="A31" s="1809"/>
      <c r="B31" s="22"/>
    </row>
    <row r="32">
      <c r="A32" s="1809"/>
      <c r="B32" s="22"/>
    </row>
    <row r="33">
      <c r="A33" s="1809"/>
      <c r="B33" s="22"/>
    </row>
    <row r="34">
      <c r="A34" s="1809"/>
      <c r="B34" s="22"/>
    </row>
    <row r="35">
      <c r="A35" s="1809"/>
      <c r="B35" s="22"/>
    </row>
    <row r="36">
      <c r="A36" s="1809"/>
      <c r="B36" s="22"/>
    </row>
    <row r="37">
      <c r="A37" s="1809"/>
      <c r="B37" s="22"/>
    </row>
    <row r="38">
      <c r="A38" s="1809" t="s">
        <v>967</v>
      </c>
      <c r="B38" s="22" t="s">
        <v>2379</v>
      </c>
    </row>
    <row r="39">
      <c r="B39" s="22" t="s">
        <v>424</v>
      </c>
    </row>
    <row r="40">
      <c r="B40" s="22" t="s">
        <v>732</v>
      </c>
      <c r="C40" s="22" t="s">
        <v>514</v>
      </c>
      <c r="D40" s="22" t="s">
        <v>556</v>
      </c>
      <c r="E40" s="22" t="s">
        <v>7</v>
      </c>
      <c r="F40" s="22" t="s">
        <v>668</v>
      </c>
      <c r="G40" s="22" t="s">
        <v>583</v>
      </c>
      <c r="H40" s="22" t="s">
        <v>728</v>
      </c>
      <c r="I40" s="22" t="s">
        <v>525</v>
      </c>
      <c r="J40" s="22" t="s">
        <v>534</v>
      </c>
      <c r="K40" s="22" t="s">
        <v>675</v>
      </c>
      <c r="L40" s="22" t="s">
        <v>425</v>
      </c>
      <c r="M40" s="22" t="s">
        <v>423</v>
      </c>
      <c r="N40" s="22" t="s">
        <v>426</v>
      </c>
      <c r="O40" s="22" t="s">
        <v>427</v>
      </c>
      <c r="P40" s="22" t="s">
        <v>749</v>
      </c>
      <c r="Q40" s="22" t="s">
        <v>751</v>
      </c>
      <c r="R40" s="22" t="s">
        <v>753</v>
      </c>
      <c r="S40" s="22" t="s">
        <v>432</v>
      </c>
      <c r="T40" s="22" t="s">
        <v>755</v>
      </c>
      <c r="U40" s="22" t="s">
        <v>551</v>
      </c>
      <c r="V40" s="22" t="s">
        <v>530</v>
      </c>
      <c r="W40" s="22" t="s">
        <v>528</v>
      </c>
      <c r="X40" s="22" t="s">
        <v>532</v>
      </c>
      <c r="Y40" s="22" t="s">
        <v>526</v>
      </c>
      <c r="Z40" s="22" t="s">
        <v>533</v>
      </c>
      <c r="AA40" s="22" t="s">
        <v>538</v>
      </c>
      <c r="AB40" s="22" t="s">
        <v>542</v>
      </c>
      <c r="AC40" s="22" t="s">
        <v>548</v>
      </c>
      <c r="AD40" s="22" t="s">
        <v>761</v>
      </c>
      <c r="AE40" s="22" t="s">
        <v>763</v>
      </c>
    </row>
    <row r="41">
      <c r="B41" s="22">
        <v>90001.0</v>
      </c>
      <c r="C41" s="22" t="s">
        <v>2225</v>
      </c>
      <c r="D41" s="22">
        <v>403.0</v>
      </c>
      <c r="E41" s="22">
        <v>101.0</v>
      </c>
      <c r="F41" s="22" t="s">
        <v>202</v>
      </c>
      <c r="G41" s="32">
        <v>44932.0</v>
      </c>
      <c r="H41" s="32">
        <v>45663.0</v>
      </c>
      <c r="I41" s="32">
        <v>46179.0</v>
      </c>
      <c r="J41" s="22" t="s">
        <v>83</v>
      </c>
      <c r="K41" s="22">
        <v>1.0E8</v>
      </c>
      <c r="L41" s="22">
        <v>102.15</v>
      </c>
      <c r="M41" s="22">
        <v>100.832761</v>
      </c>
      <c r="N41" s="22">
        <v>445479.0</v>
      </c>
      <c r="O41" s="22">
        <v>102.92</v>
      </c>
      <c r="P41" s="22" t="s">
        <v>108</v>
      </c>
      <c r="Q41" s="22">
        <v>1.00832761E8</v>
      </c>
      <c r="R41" s="22">
        <v>1.0215E8</v>
      </c>
      <c r="S41" s="22">
        <v>1.0292E8</v>
      </c>
      <c r="T41" s="32">
        <v>45632.0</v>
      </c>
      <c r="U41" s="22" t="s">
        <v>131</v>
      </c>
      <c r="W41" s="22">
        <v>0.0</v>
      </c>
      <c r="X41" s="22" t="s">
        <v>2229</v>
      </c>
      <c r="Y41" s="22">
        <v>2.71</v>
      </c>
      <c r="Z41" s="22" t="s">
        <v>274</v>
      </c>
      <c r="AA41" s="22" t="s">
        <v>1013</v>
      </c>
      <c r="AB41" s="22" t="s">
        <v>1014</v>
      </c>
      <c r="AC41" s="22" t="s">
        <v>143</v>
      </c>
      <c r="AD41" s="37">
        <v>45961.0</v>
      </c>
      <c r="AE41" s="32">
        <v>45961.0</v>
      </c>
    </row>
    <row r="42">
      <c r="B42" s="22">
        <v>90002.0</v>
      </c>
      <c r="C42" s="22" t="s">
        <v>2225</v>
      </c>
      <c r="D42" s="22">
        <v>403.0</v>
      </c>
      <c r="E42" s="22">
        <v>101.0</v>
      </c>
      <c r="F42" s="22" t="s">
        <v>202</v>
      </c>
      <c r="G42" s="32">
        <v>45726.0</v>
      </c>
      <c r="H42" s="32">
        <v>45728.0</v>
      </c>
      <c r="I42" s="32">
        <v>46179.0</v>
      </c>
      <c r="J42" s="22" t="s">
        <v>83</v>
      </c>
      <c r="K42" s="22">
        <v>5.0E7</v>
      </c>
      <c r="L42" s="22">
        <v>102.15</v>
      </c>
      <c r="M42" s="22">
        <v>102.2</v>
      </c>
      <c r="N42" s="22">
        <v>370000.0</v>
      </c>
      <c r="O42" s="22">
        <v>102.92</v>
      </c>
      <c r="P42" s="22" t="s">
        <v>108</v>
      </c>
      <c r="Q42" s="22">
        <v>5.11E7</v>
      </c>
      <c r="R42" s="22">
        <v>5.1075E7</v>
      </c>
      <c r="S42" s="22">
        <v>5.146E7</v>
      </c>
      <c r="T42" s="32">
        <v>45632.0</v>
      </c>
      <c r="U42" s="22" t="s">
        <v>131</v>
      </c>
      <c r="W42" s="22">
        <v>0.0</v>
      </c>
      <c r="X42" s="22" t="s">
        <v>2229</v>
      </c>
      <c r="Y42" s="22">
        <v>2.71</v>
      </c>
      <c r="Z42" s="22" t="s">
        <v>274</v>
      </c>
      <c r="AA42" s="22" t="s">
        <v>1013</v>
      </c>
      <c r="AB42" s="22" t="s">
        <v>1014</v>
      </c>
      <c r="AC42" s="22" t="s">
        <v>143</v>
      </c>
      <c r="AD42" s="37">
        <v>45961.0</v>
      </c>
      <c r="AE42" s="32">
        <v>45961.0</v>
      </c>
    </row>
    <row r="43">
      <c r="B43" s="22">
        <v>90003.0</v>
      </c>
      <c r="C43" s="22" t="s">
        <v>2225</v>
      </c>
      <c r="D43" s="22">
        <v>403.0</v>
      </c>
      <c r="E43" s="22">
        <v>101.0</v>
      </c>
      <c r="F43" s="22" t="s">
        <v>1020</v>
      </c>
      <c r="G43" s="32">
        <v>45915.0</v>
      </c>
      <c r="H43" s="32">
        <v>45917.0</v>
      </c>
      <c r="I43" s="32">
        <v>46179.0</v>
      </c>
      <c r="J43" s="22" t="s">
        <v>83</v>
      </c>
      <c r="K43" s="22">
        <v>1.0E8</v>
      </c>
      <c r="L43" s="22">
        <v>100.775945</v>
      </c>
      <c r="M43" s="22">
        <v>100.775945</v>
      </c>
      <c r="N43" s="22">
        <v>757315.0</v>
      </c>
      <c r="O43" s="22">
        <v>101.53326</v>
      </c>
      <c r="P43" s="22" t="s">
        <v>108</v>
      </c>
      <c r="Q43" s="22">
        <v>1.00775945E8</v>
      </c>
      <c r="R43" s="22">
        <v>1.00775945E8</v>
      </c>
      <c r="S43" s="22">
        <v>1.0153326E8</v>
      </c>
      <c r="T43" s="32">
        <v>45814.0</v>
      </c>
      <c r="U43" s="22" t="s">
        <v>131</v>
      </c>
      <c r="W43" s="22">
        <v>0.0</v>
      </c>
      <c r="X43" s="22" t="s">
        <v>2229</v>
      </c>
      <c r="Y43" s="22">
        <v>2.71</v>
      </c>
      <c r="Z43" s="22" t="s">
        <v>274</v>
      </c>
      <c r="AB43" s="22" t="s">
        <v>1014</v>
      </c>
      <c r="AC43" s="22" t="s">
        <v>143</v>
      </c>
      <c r="AD43" s="37">
        <v>45961.0</v>
      </c>
      <c r="AE43" s="32">
        <v>45961.0</v>
      </c>
    </row>
    <row r="44">
      <c r="B44" s="22">
        <v>90004.0</v>
      </c>
      <c r="C44" s="22" t="s">
        <v>1007</v>
      </c>
      <c r="D44" s="22">
        <v>403.0</v>
      </c>
      <c r="E44" s="22">
        <v>102.0</v>
      </c>
      <c r="F44" s="22" t="s">
        <v>202</v>
      </c>
      <c r="G44" s="32">
        <v>45854.0</v>
      </c>
      <c r="H44" s="32">
        <v>45856.0</v>
      </c>
      <c r="I44" s="32">
        <v>46311.0</v>
      </c>
      <c r="J44" s="22" t="s">
        <v>83</v>
      </c>
      <c r="K44" s="22">
        <v>1.0E8</v>
      </c>
      <c r="L44" s="22">
        <v>100.04</v>
      </c>
      <c r="M44" s="22">
        <v>100.264871</v>
      </c>
      <c r="N44" s="22">
        <v>0.0</v>
      </c>
      <c r="O44" s="22">
        <v>100.04</v>
      </c>
      <c r="P44" s="22" t="s">
        <v>108</v>
      </c>
      <c r="Q44" s="22">
        <v>1.00264871E8</v>
      </c>
      <c r="R44" s="22">
        <v>1.0004E8</v>
      </c>
      <c r="S44" s="22">
        <v>1.0004E8</v>
      </c>
      <c r="T44" s="32">
        <v>45946.0</v>
      </c>
      <c r="U44" s="22" t="s">
        <v>131</v>
      </c>
      <c r="W44" s="22">
        <v>0.0</v>
      </c>
      <c r="X44" s="22" t="s">
        <v>76</v>
      </c>
      <c r="Y44" s="22">
        <v>1.69</v>
      </c>
      <c r="Z44" s="22" t="s">
        <v>79</v>
      </c>
      <c r="AA44" s="22" t="s">
        <v>1013</v>
      </c>
      <c r="AB44" s="22" t="s">
        <v>1014</v>
      </c>
      <c r="AC44" s="22" t="s">
        <v>143</v>
      </c>
      <c r="AD44" s="37">
        <v>45946.458333333336</v>
      </c>
      <c r="AE44" s="32">
        <v>45946.0</v>
      </c>
    </row>
    <row r="45">
      <c r="B45" s="22">
        <v>90005.0</v>
      </c>
      <c r="C45" s="22" t="s">
        <v>1370</v>
      </c>
      <c r="D45" s="22">
        <v>301.0</v>
      </c>
      <c r="E45" s="22">
        <v>101.0</v>
      </c>
      <c r="F45" s="22" t="s">
        <v>202</v>
      </c>
      <c r="G45" s="32">
        <v>45917.0</v>
      </c>
      <c r="H45" s="32">
        <v>45919.0</v>
      </c>
      <c r="I45" s="32">
        <v>58974.0</v>
      </c>
      <c r="J45" s="22" t="s">
        <v>83</v>
      </c>
      <c r="K45" s="22">
        <v>1.0E8</v>
      </c>
      <c r="L45" s="22">
        <v>169.5</v>
      </c>
      <c r="M45" s="22">
        <v>170.803637</v>
      </c>
      <c r="N45" s="22">
        <v>1807123.29</v>
      </c>
      <c r="O45" s="22">
        <v>169.5</v>
      </c>
      <c r="P45" s="22" t="s">
        <v>1392</v>
      </c>
      <c r="Q45" s="22">
        <v>1.70803637E8</v>
      </c>
      <c r="R45" s="22">
        <v>1.695E8</v>
      </c>
      <c r="T45" s="32">
        <v>45825.0</v>
      </c>
      <c r="U45" s="22" t="s">
        <v>131</v>
      </c>
      <c r="W45" s="22">
        <v>0.0</v>
      </c>
      <c r="X45" s="22" t="s">
        <v>76</v>
      </c>
      <c r="Y45" s="22">
        <v>4.85</v>
      </c>
      <c r="Z45" s="22" t="s">
        <v>79</v>
      </c>
      <c r="AA45" s="22" t="s">
        <v>1013</v>
      </c>
      <c r="AB45" s="22" t="s">
        <v>1014</v>
      </c>
      <c r="AC45" s="22" t="s">
        <v>143</v>
      </c>
      <c r="AD45" s="37">
        <v>45961.458333333336</v>
      </c>
      <c r="AE45" s="32">
        <v>45961.0</v>
      </c>
    </row>
    <row r="46">
      <c r="B46" s="22">
        <v>90006.0</v>
      </c>
      <c r="C46" s="22" t="s">
        <v>1372</v>
      </c>
      <c r="D46" s="22">
        <v>302.0</v>
      </c>
      <c r="E46" s="22">
        <v>101.0</v>
      </c>
      <c r="F46" s="22" t="s">
        <v>202</v>
      </c>
      <c r="G46" s="32">
        <v>45917.0</v>
      </c>
      <c r="H46" s="32">
        <v>45919.0</v>
      </c>
      <c r="I46" s="32">
        <v>46050.0</v>
      </c>
      <c r="J46" s="22" t="s">
        <v>83</v>
      </c>
      <c r="K46" s="22">
        <v>1.0E8</v>
      </c>
      <c r="L46" s="22">
        <v>99.49</v>
      </c>
      <c r="M46" s="22">
        <v>99.443877</v>
      </c>
      <c r="N46" s="22">
        <v>0.0</v>
      </c>
      <c r="O46" s="22">
        <v>99.49</v>
      </c>
      <c r="P46" s="22" t="s">
        <v>1392</v>
      </c>
      <c r="Q46" s="22">
        <v>9.9443877E7</v>
      </c>
      <c r="R46" s="22">
        <v>9.949E7</v>
      </c>
      <c r="U46" s="22" t="s">
        <v>131</v>
      </c>
      <c r="W46" s="22">
        <v>0.0</v>
      </c>
      <c r="X46" s="22" t="s">
        <v>2380</v>
      </c>
      <c r="Y46" s="22">
        <v>0.0</v>
      </c>
      <c r="Z46" s="22" t="s">
        <v>79</v>
      </c>
      <c r="AA46" s="22" t="s">
        <v>1013</v>
      </c>
      <c r="AB46" s="22" t="s">
        <v>1014</v>
      </c>
      <c r="AC46" s="22" t="s">
        <v>143</v>
      </c>
      <c r="AD46" s="37">
        <v>45961.458333333336</v>
      </c>
      <c r="AE46" s="32">
        <v>45961.0</v>
      </c>
    </row>
    <row r="47">
      <c r="B47" s="22">
        <v>90007.0</v>
      </c>
      <c r="C47" s="22" t="s">
        <v>1377</v>
      </c>
      <c r="D47" s="22">
        <v>303.0</v>
      </c>
      <c r="E47" s="22">
        <v>101.0</v>
      </c>
      <c r="F47" s="22" t="s">
        <v>202</v>
      </c>
      <c r="G47" s="32">
        <v>45917.0</v>
      </c>
      <c r="H47" s="32">
        <v>45919.0</v>
      </c>
      <c r="I47" s="32">
        <v>45967.0</v>
      </c>
      <c r="J47" s="22" t="s">
        <v>83</v>
      </c>
      <c r="K47" s="22">
        <v>1.0E8</v>
      </c>
      <c r="L47" s="22">
        <v>100.22</v>
      </c>
      <c r="M47" s="22">
        <v>100.257613</v>
      </c>
      <c r="N47" s="22">
        <v>1258191.78</v>
      </c>
      <c r="O47" s="22">
        <v>100.22</v>
      </c>
      <c r="P47" s="22" t="s">
        <v>1392</v>
      </c>
      <c r="Q47" s="22">
        <v>1.00257613E8</v>
      </c>
      <c r="R47" s="22">
        <v>1.0022E8</v>
      </c>
      <c r="T47" s="32">
        <v>45783.0</v>
      </c>
      <c r="U47" s="22" t="s">
        <v>131</v>
      </c>
      <c r="W47" s="22">
        <v>0.0</v>
      </c>
      <c r="X47" s="22" t="s">
        <v>76</v>
      </c>
      <c r="Y47" s="22">
        <v>2.58</v>
      </c>
      <c r="Z47" s="22" t="s">
        <v>79</v>
      </c>
      <c r="AA47" s="22" t="s">
        <v>1013</v>
      </c>
      <c r="AB47" s="22" t="s">
        <v>1014</v>
      </c>
      <c r="AC47" s="22" t="s">
        <v>143</v>
      </c>
      <c r="AD47" s="37">
        <v>45961.458333333336</v>
      </c>
      <c r="AE47" s="32">
        <v>45961.0</v>
      </c>
    </row>
    <row r="48">
      <c r="B48" s="22">
        <v>90008.0</v>
      </c>
      <c r="C48" s="22" t="s">
        <v>1385</v>
      </c>
      <c r="D48" s="22">
        <v>401.0</v>
      </c>
      <c r="E48" s="22">
        <v>102.0</v>
      </c>
      <c r="F48" s="22" t="s">
        <v>202</v>
      </c>
      <c r="G48" s="32">
        <v>45917.0</v>
      </c>
      <c r="H48" s="32">
        <v>45919.0</v>
      </c>
      <c r="I48" s="32">
        <v>46064.0</v>
      </c>
      <c r="J48" s="22" t="s">
        <v>83</v>
      </c>
      <c r="K48" s="22">
        <v>1.0E8</v>
      </c>
      <c r="L48" s="22">
        <v>99.45</v>
      </c>
      <c r="M48" s="22">
        <v>99.396107</v>
      </c>
      <c r="N48" s="22">
        <v>0.0</v>
      </c>
      <c r="O48" s="22">
        <v>99.45</v>
      </c>
      <c r="P48" s="22" t="s">
        <v>108</v>
      </c>
      <c r="Q48" s="22">
        <v>9.9396107E7</v>
      </c>
      <c r="R48" s="22">
        <v>9.945E7</v>
      </c>
      <c r="S48" s="22">
        <v>9.945E7</v>
      </c>
      <c r="U48" s="22" t="s">
        <v>131</v>
      </c>
      <c r="W48" s="22">
        <v>0.0</v>
      </c>
      <c r="X48" s="22" t="s">
        <v>1387</v>
      </c>
      <c r="Y48" s="22">
        <v>0.0</v>
      </c>
      <c r="Z48" s="22" t="s">
        <v>79</v>
      </c>
      <c r="AA48" s="22" t="s">
        <v>1013</v>
      </c>
      <c r="AB48" s="22" t="s">
        <v>1014</v>
      </c>
      <c r="AC48" s="22" t="s">
        <v>143</v>
      </c>
      <c r="AD48" s="37">
        <v>45961.458333333336</v>
      </c>
      <c r="AE48" s="32">
        <v>45961.0</v>
      </c>
    </row>
    <row r="49">
      <c r="B49" s="22">
        <v>90009.0</v>
      </c>
      <c r="C49" s="22" t="s">
        <v>1012</v>
      </c>
      <c r="D49" s="22">
        <v>402.0</v>
      </c>
      <c r="E49" s="22">
        <v>102.0</v>
      </c>
      <c r="F49" s="22" t="s">
        <v>202</v>
      </c>
      <c r="G49" s="32">
        <v>45917.0</v>
      </c>
      <c r="H49" s="32">
        <v>45919.0</v>
      </c>
      <c r="I49" s="32">
        <v>46204.0</v>
      </c>
      <c r="J49" s="22" t="s">
        <v>83</v>
      </c>
      <c r="K49" s="22">
        <v>1.0E8</v>
      </c>
      <c r="L49" s="22">
        <v>100.11</v>
      </c>
      <c r="M49" s="22">
        <v>100.028491</v>
      </c>
      <c r="N49" s="22">
        <v>138414.25</v>
      </c>
      <c r="O49" s="22">
        <v>100.11</v>
      </c>
      <c r="P49" s="22" t="s">
        <v>108</v>
      </c>
      <c r="Q49" s="22">
        <v>1.00028491E8</v>
      </c>
      <c r="R49" s="22">
        <v>1.0011E8</v>
      </c>
      <c r="S49" s="22">
        <v>1.0011E8</v>
      </c>
      <c r="T49" s="32">
        <v>45931.0</v>
      </c>
      <c r="U49" s="22" t="s">
        <v>1018</v>
      </c>
      <c r="W49" s="22">
        <v>0.05</v>
      </c>
      <c r="X49" s="22" t="s">
        <v>269</v>
      </c>
      <c r="Y49" s="22">
        <v>1.68404</v>
      </c>
      <c r="Z49" s="22" t="s">
        <v>79</v>
      </c>
      <c r="AA49" s="22" t="s">
        <v>1013</v>
      </c>
      <c r="AB49" s="22" t="s">
        <v>1014</v>
      </c>
      <c r="AC49" s="22" t="s">
        <v>143</v>
      </c>
      <c r="AD49" s="37">
        <v>45961.458333333336</v>
      </c>
      <c r="AE49" s="32">
        <v>45961.0</v>
      </c>
    </row>
    <row r="50">
      <c r="B50" s="22">
        <v>70001.0</v>
      </c>
      <c r="C50" s="22" t="s">
        <v>1368</v>
      </c>
      <c r="D50" s="22">
        <v>301.0</v>
      </c>
      <c r="E50" s="22">
        <v>101.0</v>
      </c>
      <c r="F50" s="22" t="s">
        <v>2036</v>
      </c>
      <c r="G50" s="32">
        <v>45905.0</v>
      </c>
      <c r="H50" s="32">
        <v>45908.0</v>
      </c>
      <c r="I50" s="32">
        <v>45915.0</v>
      </c>
      <c r="J50" s="22" t="s">
        <v>83</v>
      </c>
      <c r="K50" s="22">
        <v>2.05E8</v>
      </c>
      <c r="L50" s="22">
        <v>99.88</v>
      </c>
      <c r="M50" s="22">
        <v>99.85</v>
      </c>
      <c r="N50" s="22">
        <v>0.0</v>
      </c>
      <c r="O50" s="22">
        <v>99.88</v>
      </c>
      <c r="P50" s="22" t="s">
        <v>108</v>
      </c>
      <c r="Q50" s="22">
        <v>2.046925E8</v>
      </c>
      <c r="R50" s="22">
        <v>2.04754E8</v>
      </c>
      <c r="S50" s="22">
        <v>2.04754E8</v>
      </c>
      <c r="T50" s="32">
        <v>45825.0</v>
      </c>
      <c r="U50" s="22" t="s">
        <v>131</v>
      </c>
      <c r="W50" s="22">
        <v>0.0</v>
      </c>
      <c r="X50" s="22" t="s">
        <v>76</v>
      </c>
      <c r="Y50" s="22">
        <v>1.6</v>
      </c>
      <c r="Z50" s="22" t="s">
        <v>79</v>
      </c>
      <c r="AA50" s="22" t="s">
        <v>1013</v>
      </c>
      <c r="AB50" s="22" t="s">
        <v>1014</v>
      </c>
      <c r="AC50" s="22" t="s">
        <v>1003</v>
      </c>
      <c r="AD50" s="37">
        <v>45930.0</v>
      </c>
      <c r="AE50" s="32">
        <v>45930.0</v>
      </c>
    </row>
    <row r="51">
      <c r="B51" s="22">
        <v>70002.0</v>
      </c>
      <c r="C51" s="22" t="s">
        <v>54</v>
      </c>
      <c r="D51" s="22">
        <v>302.0</v>
      </c>
      <c r="E51" s="22">
        <v>102.0</v>
      </c>
      <c r="F51" s="22" t="s">
        <v>2036</v>
      </c>
      <c r="G51" s="32">
        <v>45926.0</v>
      </c>
      <c r="H51" s="32">
        <v>45929.0</v>
      </c>
      <c r="I51" s="32">
        <v>47104.0</v>
      </c>
      <c r="J51" s="22" t="s">
        <v>83</v>
      </c>
      <c r="K51" s="22">
        <v>3.05E8</v>
      </c>
      <c r="L51" s="22">
        <v>104.59</v>
      </c>
      <c r="M51" s="22">
        <v>99.86</v>
      </c>
      <c r="N51" s="22">
        <v>0.0</v>
      </c>
      <c r="O51" s="22">
        <v>104.59</v>
      </c>
      <c r="P51" s="22" t="s">
        <v>108</v>
      </c>
      <c r="Q51" s="22">
        <v>3.04573E8</v>
      </c>
      <c r="R51" s="22">
        <v>3.189995E8</v>
      </c>
      <c r="S51" s="22">
        <v>3.189995E8</v>
      </c>
      <c r="T51" s="32">
        <v>45825.0</v>
      </c>
      <c r="U51" s="22" t="s">
        <v>131</v>
      </c>
      <c r="W51" s="22">
        <v>0.0</v>
      </c>
      <c r="X51" s="22" t="s">
        <v>76</v>
      </c>
      <c r="Y51" s="22">
        <v>2.875</v>
      </c>
      <c r="Z51" s="22" t="s">
        <v>79</v>
      </c>
      <c r="AA51" s="22" t="s">
        <v>1013</v>
      </c>
      <c r="AB51" s="22" t="s">
        <v>1014</v>
      </c>
      <c r="AC51" s="22" t="s">
        <v>1003</v>
      </c>
      <c r="AD51" s="37">
        <v>45961.0</v>
      </c>
      <c r="AE51" s="32">
        <v>45961.0</v>
      </c>
    </row>
    <row r="52">
      <c r="B52" s="22">
        <v>70003.0</v>
      </c>
      <c r="C52" s="22" t="s">
        <v>1370</v>
      </c>
      <c r="D52" s="22">
        <v>301.0</v>
      </c>
      <c r="E52" s="22">
        <v>103.0</v>
      </c>
      <c r="F52" s="22" t="s">
        <v>670</v>
      </c>
      <c r="G52" s="32">
        <v>45922.0</v>
      </c>
      <c r="H52" s="32">
        <v>45924.0</v>
      </c>
      <c r="I52" s="32">
        <v>58983.0</v>
      </c>
      <c r="J52" s="22" t="s">
        <v>83</v>
      </c>
      <c r="K52" s="22">
        <v>5.0E7</v>
      </c>
      <c r="L52" s="22">
        <v>170.81</v>
      </c>
      <c r="M52" s="22">
        <v>170.803637</v>
      </c>
      <c r="N52" s="22">
        <v>697602.74</v>
      </c>
      <c r="O52" s="22">
        <v>170.803637</v>
      </c>
      <c r="P52" s="22" t="s">
        <v>1392</v>
      </c>
      <c r="Q52" s="22">
        <v>8.54018185E7</v>
      </c>
      <c r="R52" s="22">
        <v>8.5405E7</v>
      </c>
      <c r="T52" s="32">
        <v>45825.0</v>
      </c>
      <c r="U52" s="22" t="s">
        <v>131</v>
      </c>
      <c r="W52" s="22">
        <v>0.0</v>
      </c>
      <c r="X52" s="22" t="s">
        <v>76</v>
      </c>
      <c r="Y52" s="22">
        <v>4.85</v>
      </c>
      <c r="Z52" s="22" t="s">
        <v>79</v>
      </c>
      <c r="AA52" s="22" t="s">
        <v>1013</v>
      </c>
      <c r="AB52" s="22" t="s">
        <v>1014</v>
      </c>
      <c r="AC52" s="22" t="s">
        <v>1003</v>
      </c>
      <c r="AD52" s="37">
        <v>45922.458333333336</v>
      </c>
      <c r="AE52" s="32">
        <v>45930.0</v>
      </c>
    </row>
    <row r="53">
      <c r="B53" s="22">
        <v>70004.0</v>
      </c>
      <c r="C53" s="22" t="s">
        <v>1377</v>
      </c>
      <c r="D53" s="22">
        <v>402.0</v>
      </c>
      <c r="E53" s="22">
        <v>102.0</v>
      </c>
      <c r="F53" s="22" t="s">
        <v>670</v>
      </c>
      <c r="G53" s="32">
        <v>45924.0</v>
      </c>
      <c r="H53" s="32">
        <v>45926.0</v>
      </c>
      <c r="I53" s="32">
        <v>45933.0</v>
      </c>
      <c r="J53" s="22" t="s">
        <v>83</v>
      </c>
      <c r="K53" s="22">
        <v>3.0E7</v>
      </c>
      <c r="L53" s="22">
        <v>100.1</v>
      </c>
      <c r="M53" s="22">
        <v>100.257613</v>
      </c>
      <c r="N53" s="22">
        <v>377457.53</v>
      </c>
      <c r="O53" s="22">
        <v>100.1</v>
      </c>
      <c r="P53" s="22" t="s">
        <v>108</v>
      </c>
      <c r="Q53" s="22">
        <v>3.00772839E7</v>
      </c>
      <c r="R53" s="22">
        <v>3.003E7</v>
      </c>
      <c r="S53" s="22">
        <v>3.003E7</v>
      </c>
      <c r="T53" s="32">
        <v>45783.0</v>
      </c>
      <c r="U53" s="22" t="s">
        <v>131</v>
      </c>
      <c r="W53" s="22">
        <v>0.0</v>
      </c>
      <c r="X53" s="22" t="s">
        <v>76</v>
      </c>
      <c r="Y53" s="22">
        <v>2.58</v>
      </c>
      <c r="Z53" s="22" t="s">
        <v>79</v>
      </c>
      <c r="AA53" s="22" t="s">
        <v>1013</v>
      </c>
      <c r="AB53" s="22" t="s">
        <v>1014</v>
      </c>
      <c r="AC53" s="22" t="s">
        <v>1003</v>
      </c>
      <c r="AD53" s="37">
        <v>45961.708333333336</v>
      </c>
      <c r="AE53" s="32">
        <v>45961.0</v>
      </c>
    </row>
    <row r="54">
      <c r="B54" s="22">
        <v>90010.0</v>
      </c>
      <c r="C54" s="22" t="s">
        <v>2225</v>
      </c>
      <c r="D54" s="22">
        <v>403.0</v>
      </c>
      <c r="E54" s="22">
        <v>101.0</v>
      </c>
      <c r="F54" s="22" t="s">
        <v>202</v>
      </c>
      <c r="G54" s="32">
        <v>45955.0</v>
      </c>
      <c r="H54" s="32">
        <v>45959.0</v>
      </c>
      <c r="I54" s="32">
        <v>46179.0</v>
      </c>
      <c r="J54" s="22" t="s">
        <v>83</v>
      </c>
      <c r="K54" s="22">
        <v>1.0E8</v>
      </c>
      <c r="L54" s="22">
        <v>101.9</v>
      </c>
      <c r="M54" s="22">
        <v>101.95</v>
      </c>
      <c r="N54" s="22">
        <v>336000.0</v>
      </c>
      <c r="O54" s="22">
        <v>102.236</v>
      </c>
      <c r="P54" s="22" t="s">
        <v>108</v>
      </c>
      <c r="Q54" s="22">
        <v>1.0195E8</v>
      </c>
      <c r="R54" s="22">
        <v>1.019E8</v>
      </c>
      <c r="S54" s="22">
        <v>1.02236E8</v>
      </c>
      <c r="T54" s="32">
        <v>45814.0</v>
      </c>
      <c r="U54" s="22" t="s">
        <v>131</v>
      </c>
      <c r="W54" s="22">
        <v>0.0</v>
      </c>
      <c r="X54" s="22" t="s">
        <v>2229</v>
      </c>
      <c r="Y54" s="22">
        <v>2.71</v>
      </c>
      <c r="Z54" s="22" t="s">
        <v>274</v>
      </c>
      <c r="AB54" s="22" t="s">
        <v>1014</v>
      </c>
      <c r="AC54" s="22" t="s">
        <v>143</v>
      </c>
      <c r="AD54" s="37">
        <v>45961.0</v>
      </c>
      <c r="AE54" s="32">
        <v>45961.0</v>
      </c>
    </row>
    <row r="55">
      <c r="B55" s="22">
        <v>90011.0</v>
      </c>
      <c r="C55" s="22" t="s">
        <v>1007</v>
      </c>
      <c r="D55" s="22">
        <v>403.0</v>
      </c>
      <c r="E55" s="22">
        <v>102.0</v>
      </c>
      <c r="F55" s="22" t="s">
        <v>1020</v>
      </c>
      <c r="G55" s="32">
        <v>45950.0</v>
      </c>
      <c r="H55" s="32">
        <v>45952.0</v>
      </c>
      <c r="I55" s="32">
        <v>46311.0</v>
      </c>
      <c r="J55" s="22" t="s">
        <v>83</v>
      </c>
      <c r="K55" s="22">
        <v>5.0E7</v>
      </c>
      <c r="L55" s="22">
        <v>100.22</v>
      </c>
      <c r="M55" s="22">
        <v>100.2</v>
      </c>
      <c r="N55" s="22">
        <v>34726.03</v>
      </c>
      <c r="O55" s="22">
        <v>100.289452</v>
      </c>
      <c r="P55" s="22" t="s">
        <v>108</v>
      </c>
      <c r="Q55" s="22">
        <v>5.01E7</v>
      </c>
      <c r="R55" s="22">
        <v>5.011E7</v>
      </c>
      <c r="S55" s="22">
        <v>5.014472603E7</v>
      </c>
      <c r="T55" s="32">
        <v>45946.0</v>
      </c>
      <c r="U55" s="22" t="s">
        <v>131</v>
      </c>
      <c r="W55" s="22">
        <v>0.0</v>
      </c>
      <c r="X55" s="22" t="s">
        <v>76</v>
      </c>
      <c r="Y55" s="22">
        <v>1.69</v>
      </c>
      <c r="Z55" s="22" t="s">
        <v>79</v>
      </c>
      <c r="AA55" s="22" t="s">
        <v>1013</v>
      </c>
      <c r="AB55" s="22" t="s">
        <v>1014</v>
      </c>
      <c r="AC55" s="22" t="s">
        <v>143</v>
      </c>
      <c r="AD55" s="37">
        <v>45952.458333333336</v>
      </c>
      <c r="AE55" s="32">
        <v>45961.0</v>
      </c>
    </row>
    <row r="56">
      <c r="B56" s="22">
        <v>70005.0</v>
      </c>
      <c r="C56" s="22" t="s">
        <v>2076</v>
      </c>
      <c r="D56" s="22">
        <v>301.0</v>
      </c>
      <c r="E56" s="22">
        <v>102.0</v>
      </c>
      <c r="F56" s="22" t="s">
        <v>2036</v>
      </c>
      <c r="G56" s="32">
        <v>45985.0</v>
      </c>
      <c r="H56" s="32">
        <v>45987.0</v>
      </c>
      <c r="I56" s="32">
        <v>45994.0</v>
      </c>
      <c r="J56" s="22" t="s">
        <v>83</v>
      </c>
      <c r="K56" s="22">
        <v>3.05E8</v>
      </c>
      <c r="L56" s="22">
        <v>116.3</v>
      </c>
      <c r="M56" s="22">
        <v>116.5</v>
      </c>
      <c r="N56" s="22">
        <v>0.0</v>
      </c>
      <c r="O56" s="22">
        <v>116.3</v>
      </c>
      <c r="P56" s="22" t="s">
        <v>1392</v>
      </c>
      <c r="Q56" s="22">
        <v>3.55325E8</v>
      </c>
      <c r="R56" s="22">
        <v>3.54715E8</v>
      </c>
      <c r="T56" s="32">
        <v>45825.0</v>
      </c>
      <c r="U56" s="22" t="s">
        <v>131</v>
      </c>
      <c r="W56" s="22">
        <v>0.0</v>
      </c>
      <c r="X56" s="22" t="s">
        <v>76</v>
      </c>
      <c r="Y56" s="22">
        <v>3.58</v>
      </c>
      <c r="Z56" s="22" t="s">
        <v>79</v>
      </c>
      <c r="AA56" s="22" t="s">
        <v>1013</v>
      </c>
      <c r="AB56" s="22" t="s">
        <v>1014</v>
      </c>
      <c r="AC56" s="22" t="s">
        <v>143</v>
      </c>
      <c r="AD56" s="37">
        <v>45991.0</v>
      </c>
      <c r="AE56" s="32">
        <v>45991.0</v>
      </c>
    </row>
    <row r="57">
      <c r="B57" s="22">
        <v>70006.0</v>
      </c>
      <c r="C57" s="22" t="s">
        <v>1370</v>
      </c>
      <c r="D57" s="22">
        <v>301.0</v>
      </c>
      <c r="E57" s="22">
        <v>102.0</v>
      </c>
      <c r="F57" s="22" t="s">
        <v>670</v>
      </c>
      <c r="G57" s="32">
        <v>45985.0</v>
      </c>
      <c r="H57" s="32">
        <v>45987.0</v>
      </c>
      <c r="I57" s="32">
        <v>45994.0</v>
      </c>
      <c r="J57" s="22" t="s">
        <v>83</v>
      </c>
      <c r="K57" s="22">
        <v>2.0E7</v>
      </c>
      <c r="L57" s="22">
        <v>156.3</v>
      </c>
      <c r="M57" s="22">
        <v>170.803637</v>
      </c>
      <c r="N57" s="22">
        <v>441150.68</v>
      </c>
      <c r="O57" s="22">
        <v>156.3</v>
      </c>
      <c r="P57" s="22" t="s">
        <v>1392</v>
      </c>
      <c r="Q57" s="22">
        <v>3.41607274E7</v>
      </c>
      <c r="R57" s="22">
        <v>3.126E7</v>
      </c>
      <c r="T57" s="32">
        <v>45825.0</v>
      </c>
      <c r="U57" s="22" t="s">
        <v>131</v>
      </c>
      <c r="W57" s="22">
        <v>0.0</v>
      </c>
      <c r="X57" s="22" t="s">
        <v>76</v>
      </c>
      <c r="Y57" s="22">
        <v>4.85</v>
      </c>
      <c r="Z57" s="22" t="s">
        <v>79</v>
      </c>
      <c r="AA57" s="22" t="s">
        <v>1013</v>
      </c>
      <c r="AB57" s="22" t="s">
        <v>1014</v>
      </c>
      <c r="AC57" s="22" t="s">
        <v>143</v>
      </c>
      <c r="AD57" s="37">
        <v>45991.708333333336</v>
      </c>
      <c r="AE57" s="32">
        <v>45991.0</v>
      </c>
    </row>
    <row r="58">
      <c r="B58" s="22">
        <v>70007.0</v>
      </c>
      <c r="C58" s="22" t="s">
        <v>2100</v>
      </c>
      <c r="D58" s="22">
        <v>301.0</v>
      </c>
      <c r="E58" s="22">
        <v>101.0</v>
      </c>
      <c r="F58" s="22" t="s">
        <v>2036</v>
      </c>
      <c r="G58" s="32">
        <v>46015.0</v>
      </c>
      <c r="H58" s="32">
        <v>46017.0</v>
      </c>
      <c r="I58" s="32">
        <v>46031.0</v>
      </c>
      <c r="J58" s="22" t="s">
        <v>83</v>
      </c>
      <c r="K58" s="22">
        <v>1.05E8</v>
      </c>
      <c r="L58" s="22">
        <v>118.3</v>
      </c>
      <c r="M58" s="22">
        <v>119.5336</v>
      </c>
      <c r="N58" s="22">
        <v>0.0</v>
      </c>
      <c r="O58" s="22">
        <v>118.3</v>
      </c>
      <c r="P58" s="22" t="s">
        <v>1392</v>
      </c>
      <c r="Q58" s="22">
        <v>1.2551028E8</v>
      </c>
      <c r="R58" s="22">
        <v>1.24215E8</v>
      </c>
      <c r="T58" s="32">
        <v>45947.0</v>
      </c>
      <c r="U58" s="22" t="s">
        <v>131</v>
      </c>
      <c r="W58" s="22">
        <v>0.0</v>
      </c>
      <c r="X58" s="22" t="s">
        <v>76</v>
      </c>
      <c r="Y58" s="22">
        <v>2.05</v>
      </c>
      <c r="Z58" s="22" t="s">
        <v>79</v>
      </c>
      <c r="AA58" s="22" t="s">
        <v>1013</v>
      </c>
      <c r="AB58" s="22" t="s">
        <v>1014</v>
      </c>
      <c r="AC58" s="22" t="s">
        <v>143</v>
      </c>
      <c r="AD58" s="37">
        <v>46022.0</v>
      </c>
      <c r="AE58" s="32">
        <v>46022.0</v>
      </c>
    </row>
    <row r="59">
      <c r="B59" s="22">
        <v>70008.0</v>
      </c>
      <c r="C59" s="22" t="s">
        <v>1370</v>
      </c>
      <c r="D59" s="22">
        <v>301.0</v>
      </c>
      <c r="E59" s="22">
        <v>102.0</v>
      </c>
      <c r="F59" s="22" t="s">
        <v>670</v>
      </c>
      <c r="G59" s="32">
        <v>46015.0</v>
      </c>
      <c r="H59" s="32">
        <v>46017.0</v>
      </c>
      <c r="I59" s="32">
        <v>46031.0</v>
      </c>
      <c r="J59" s="22" t="s">
        <v>83</v>
      </c>
      <c r="K59" s="22">
        <v>5.0E7</v>
      </c>
      <c r="L59" s="22">
        <v>157.34</v>
      </c>
      <c r="M59" s="22">
        <v>157.33</v>
      </c>
      <c r="N59" s="22">
        <v>93013.7</v>
      </c>
      <c r="O59" s="22">
        <v>157.34</v>
      </c>
      <c r="P59" s="22" t="s">
        <v>1392</v>
      </c>
      <c r="Q59" s="22">
        <v>7.8665E7</v>
      </c>
      <c r="R59" s="22">
        <v>7.867E7</v>
      </c>
      <c r="T59" s="32">
        <v>46008.0</v>
      </c>
      <c r="U59" s="22" t="s">
        <v>131</v>
      </c>
      <c r="W59" s="22">
        <v>0.0</v>
      </c>
      <c r="X59" s="22" t="s">
        <v>76</v>
      </c>
      <c r="Y59" s="22">
        <v>4.85</v>
      </c>
      <c r="Z59" s="22" t="s">
        <v>79</v>
      </c>
      <c r="AA59" s="22" t="s">
        <v>1013</v>
      </c>
      <c r="AB59" s="22" t="s">
        <v>1014</v>
      </c>
      <c r="AC59" s="22" t="s">
        <v>143</v>
      </c>
      <c r="AD59" s="37">
        <v>46022.708333333336</v>
      </c>
      <c r="AE59" s="32">
        <v>46022.0</v>
      </c>
    </row>
    <row r="60">
      <c r="B60" s="913">
        <v>80001.0</v>
      </c>
      <c r="C60" s="913" t="s">
        <v>2225</v>
      </c>
      <c r="D60" s="913">
        <v>403.0</v>
      </c>
      <c r="E60" s="913">
        <v>101.0</v>
      </c>
      <c r="F60" s="913" t="s">
        <v>1016</v>
      </c>
      <c r="G60" s="2014">
        <v>45999.0</v>
      </c>
      <c r="H60" s="2014">
        <v>45999.0</v>
      </c>
      <c r="I60" s="2014">
        <v>45999.0</v>
      </c>
      <c r="J60" s="913" t="s">
        <v>83</v>
      </c>
      <c r="K60" s="913">
        <v>1.5E8</v>
      </c>
      <c r="L60" s="913"/>
      <c r="M60" s="913"/>
      <c r="N60" s="2015">
        <f>(K60*(Y60/100))*(DAYS(AE60-1,T43)/365)</f>
        <v>2049205.479</v>
      </c>
      <c r="O60" s="913"/>
      <c r="P60" s="913" t="s">
        <v>108</v>
      </c>
      <c r="Q60" s="913">
        <v>0.0</v>
      </c>
      <c r="R60" s="913">
        <v>0.0</v>
      </c>
      <c r="S60" s="2016">
        <v>0.0</v>
      </c>
      <c r="T60" s="2014">
        <v>45999.0</v>
      </c>
      <c r="U60" s="913" t="s">
        <v>131</v>
      </c>
      <c r="V60" s="2016"/>
      <c r="W60" s="913">
        <v>0.0</v>
      </c>
      <c r="X60" s="913" t="s">
        <v>2229</v>
      </c>
      <c r="Y60" s="913">
        <v>2.71</v>
      </c>
      <c r="Z60" s="913" t="s">
        <v>274</v>
      </c>
      <c r="AA60" s="913" t="s">
        <v>1013</v>
      </c>
      <c r="AB60" s="913" t="s">
        <v>1014</v>
      </c>
      <c r="AC60" s="913" t="s">
        <v>143</v>
      </c>
      <c r="AD60" s="2017">
        <v>45999.333333333336</v>
      </c>
      <c r="AE60" s="2014">
        <v>45999.0</v>
      </c>
    </row>
    <row r="61">
      <c r="B61" s="913">
        <v>80002.0</v>
      </c>
      <c r="C61" s="913" t="s">
        <v>1370</v>
      </c>
      <c r="D61" s="913">
        <v>301.0</v>
      </c>
      <c r="E61" s="913">
        <v>101.0</v>
      </c>
      <c r="F61" s="913" t="s">
        <v>1016</v>
      </c>
      <c r="G61" s="2014">
        <v>46008.0</v>
      </c>
      <c r="H61" s="2014">
        <v>46008.0</v>
      </c>
      <c r="I61" s="2014">
        <v>46008.0</v>
      </c>
      <c r="J61" s="913" t="s">
        <v>83</v>
      </c>
      <c r="K61" s="913">
        <v>1.0E8</v>
      </c>
      <c r="L61" s="913"/>
      <c r="M61" s="913"/>
      <c r="N61" s="2015">
        <f>(K61*(Y61/100))*(DAYS(AE61-1,T45)/365)</f>
        <v>2418356.164</v>
      </c>
      <c r="O61" s="913"/>
      <c r="P61" s="913" t="s">
        <v>1392</v>
      </c>
      <c r="Q61" s="913">
        <v>0.0</v>
      </c>
      <c r="R61" s="913">
        <v>0.0</v>
      </c>
      <c r="S61" s="2016" t="s">
        <v>1885</v>
      </c>
      <c r="T61" s="2014">
        <v>46008.0</v>
      </c>
      <c r="U61" s="913" t="s">
        <v>131</v>
      </c>
      <c r="V61" s="2016"/>
      <c r="W61" s="913">
        <v>0.0</v>
      </c>
      <c r="X61" s="913" t="s">
        <v>76</v>
      </c>
      <c r="Y61" s="913">
        <v>4.85</v>
      </c>
      <c r="Z61" s="913" t="s">
        <v>79</v>
      </c>
      <c r="AA61" s="913" t="s">
        <v>1013</v>
      </c>
      <c r="AB61" s="913" t="s">
        <v>1014</v>
      </c>
      <c r="AC61" s="913" t="s">
        <v>143</v>
      </c>
      <c r="AD61" s="2017">
        <v>46008.333333333336</v>
      </c>
      <c r="AE61" s="2014">
        <v>46008.0</v>
      </c>
    </row>
  </sheetData>
  <drawing r:id="rId4"/>
  <legacyDrawing r:id="rId5"/>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50.38"/>
    <col customWidth="1" min="4" max="8" width="18.0"/>
  </cols>
  <sheetData>
    <row r="1">
      <c r="A1" s="2018" t="s">
        <v>62</v>
      </c>
      <c r="B1" s="2019"/>
      <c r="C1" s="2019"/>
      <c r="D1" s="2019"/>
      <c r="E1" s="2019"/>
      <c r="F1" s="2019"/>
      <c r="G1" s="2019"/>
      <c r="H1" s="2019"/>
      <c r="I1" s="60"/>
      <c r="J1" s="22"/>
    </row>
    <row r="2">
      <c r="A2" s="2019" t="s">
        <v>2381</v>
      </c>
      <c r="I2" s="60"/>
    </row>
    <row r="3">
      <c r="A3" s="2019" t="s">
        <v>2382</v>
      </c>
      <c r="I3" s="60"/>
    </row>
    <row r="4">
      <c r="A4" s="2020" t="s">
        <v>2383</v>
      </c>
      <c r="B4" s="1408"/>
      <c r="C4" s="1408"/>
      <c r="D4" s="1408"/>
      <c r="E4" s="1408"/>
      <c r="F4" s="1408"/>
      <c r="G4" s="1408"/>
      <c r="H4" s="1408"/>
      <c r="I4" s="60"/>
    </row>
    <row r="5">
      <c r="A5" s="2021" t="s">
        <v>2384</v>
      </c>
      <c r="B5" s="2022" t="s">
        <v>2385</v>
      </c>
      <c r="C5" s="2023"/>
      <c r="D5" s="2021" t="s">
        <v>2386</v>
      </c>
      <c r="E5" s="2021" t="s">
        <v>2387</v>
      </c>
      <c r="F5" s="2021" t="s">
        <v>2388</v>
      </c>
      <c r="G5" s="2021" t="s">
        <v>2389</v>
      </c>
      <c r="H5" s="2021" t="s">
        <v>2390</v>
      </c>
      <c r="I5" s="60"/>
    </row>
    <row r="6">
      <c r="A6" s="2021">
        <v>1000.0</v>
      </c>
      <c r="B6" s="2024" t="s">
        <v>2391</v>
      </c>
      <c r="C6" s="2023"/>
      <c r="D6" s="2025">
        <v>176015.0</v>
      </c>
      <c r="E6" s="542"/>
      <c r="F6" s="542"/>
      <c r="G6" s="542"/>
      <c r="H6" s="542"/>
      <c r="I6" s="60"/>
    </row>
    <row r="7">
      <c r="A7" s="2025">
        <v>1001.0</v>
      </c>
      <c r="B7" s="2026"/>
      <c r="C7" s="2027" t="s">
        <v>2392</v>
      </c>
      <c r="D7" s="2025">
        <v>176015.0</v>
      </c>
      <c r="E7" s="542"/>
      <c r="F7" s="542"/>
      <c r="G7" s="542"/>
      <c r="H7" s="542"/>
      <c r="I7" s="60"/>
    </row>
    <row r="8">
      <c r="A8" s="2025">
        <v>1002.0</v>
      </c>
      <c r="B8" s="2026"/>
      <c r="C8" s="2027" t="s">
        <v>2393</v>
      </c>
      <c r="D8" s="2025">
        <v>176015.0</v>
      </c>
      <c r="E8" s="542"/>
      <c r="F8" s="542"/>
      <c r="G8" s="542"/>
      <c r="H8" s="542"/>
      <c r="I8" s="60"/>
    </row>
    <row r="9">
      <c r="A9" s="2025">
        <v>1003.0</v>
      </c>
      <c r="B9" s="2026"/>
      <c r="C9" s="2027" t="s">
        <v>2394</v>
      </c>
      <c r="D9" s="2025">
        <v>176015.0</v>
      </c>
      <c r="E9" s="542"/>
      <c r="F9" s="542"/>
      <c r="G9" s="542"/>
      <c r="H9" s="542"/>
      <c r="I9" s="60"/>
    </row>
    <row r="10">
      <c r="A10" s="2025">
        <v>1004.0</v>
      </c>
      <c r="B10" s="2026"/>
      <c r="C10" s="2027" t="s">
        <v>2395</v>
      </c>
      <c r="D10" s="2025">
        <v>176015.0</v>
      </c>
      <c r="E10" s="542"/>
      <c r="F10" s="542"/>
      <c r="G10" s="542"/>
      <c r="H10" s="542"/>
      <c r="I10" s="60"/>
    </row>
    <row r="11">
      <c r="A11" s="2025">
        <v>1005.0</v>
      </c>
      <c r="B11" s="2026"/>
      <c r="C11" s="2027" t="s">
        <v>2396</v>
      </c>
      <c r="D11" s="2025">
        <v>176015.0</v>
      </c>
      <c r="E11" s="542"/>
      <c r="F11" s="542"/>
      <c r="G11" s="542"/>
      <c r="H11" s="542"/>
      <c r="I11" s="60"/>
    </row>
    <row r="12">
      <c r="A12" s="2025">
        <v>1006.0</v>
      </c>
      <c r="B12" s="2026"/>
      <c r="C12" s="2027" t="s">
        <v>2397</v>
      </c>
      <c r="D12" s="2025">
        <v>176015.0</v>
      </c>
      <c r="E12" s="542"/>
      <c r="F12" s="542"/>
      <c r="G12" s="542"/>
      <c r="H12" s="542"/>
      <c r="I12" s="60"/>
    </row>
    <row r="13">
      <c r="A13" s="2025">
        <v>1007.0</v>
      </c>
      <c r="B13" s="2026"/>
      <c r="C13" s="2027" t="s">
        <v>2398</v>
      </c>
      <c r="D13" s="2025">
        <v>176015.0</v>
      </c>
      <c r="E13" s="542"/>
      <c r="F13" s="542"/>
      <c r="G13" s="542"/>
      <c r="H13" s="542"/>
      <c r="I13" s="60"/>
    </row>
    <row r="14">
      <c r="A14" s="2025">
        <v>1008.0</v>
      </c>
      <c r="B14" s="2026"/>
      <c r="C14" s="2027" t="s">
        <v>2399</v>
      </c>
      <c r="D14" s="2025">
        <v>176015.0</v>
      </c>
      <c r="E14" s="542"/>
      <c r="F14" s="542"/>
      <c r="G14" s="542"/>
      <c r="H14" s="542"/>
      <c r="I14" s="60"/>
    </row>
    <row r="15">
      <c r="A15" s="2025">
        <v>1009.0</v>
      </c>
      <c r="B15" s="2026"/>
      <c r="C15" s="2027" t="s">
        <v>2400</v>
      </c>
      <c r="D15" s="2025">
        <v>176015.0</v>
      </c>
      <c r="E15" s="542"/>
      <c r="F15" s="542"/>
      <c r="G15" s="542"/>
      <c r="H15" s="542"/>
      <c r="I15" s="60"/>
    </row>
    <row r="16">
      <c r="A16" s="2025">
        <v>1011.0</v>
      </c>
      <c r="B16" s="2026"/>
      <c r="C16" s="2027" t="s">
        <v>2401</v>
      </c>
      <c r="D16" s="2025">
        <v>176015.0</v>
      </c>
      <c r="E16" s="542"/>
      <c r="F16" s="542"/>
      <c r="G16" s="542"/>
      <c r="H16" s="542"/>
      <c r="I16" s="60"/>
    </row>
    <row r="17">
      <c r="A17" s="2025">
        <v>1012.0</v>
      </c>
      <c r="B17" s="2026"/>
      <c r="C17" s="2027" t="s">
        <v>2402</v>
      </c>
      <c r="D17" s="2025">
        <v>176015.0</v>
      </c>
      <c r="E17" s="542"/>
      <c r="F17" s="542"/>
      <c r="G17" s="542"/>
      <c r="H17" s="542"/>
      <c r="I17" s="60"/>
    </row>
    <row r="18">
      <c r="A18" s="2028">
        <v>1014.0</v>
      </c>
      <c r="B18" s="2029"/>
      <c r="C18" s="2030" t="s">
        <v>2403</v>
      </c>
      <c r="D18" s="2031"/>
      <c r="E18" s="2031"/>
      <c r="F18" s="2028">
        <v>176017.0</v>
      </c>
      <c r="G18" s="2031"/>
      <c r="H18" s="2032" t="s">
        <v>2404</v>
      </c>
      <c r="I18" s="60"/>
    </row>
    <row r="19">
      <c r="A19" s="2028">
        <v>1016.0</v>
      </c>
      <c r="B19" s="2029"/>
      <c r="C19" s="2030" t="s">
        <v>2405</v>
      </c>
      <c r="D19" s="2031"/>
      <c r="E19" s="2031"/>
      <c r="F19" s="2028">
        <v>176017.0</v>
      </c>
      <c r="G19" s="2031"/>
      <c r="H19" s="2032" t="s">
        <v>2406</v>
      </c>
      <c r="I19" s="60"/>
    </row>
    <row r="20">
      <c r="A20" s="2025">
        <v>1017.0</v>
      </c>
      <c r="B20" s="2026"/>
      <c r="C20" s="2027" t="s">
        <v>2407</v>
      </c>
      <c r="D20" s="542"/>
      <c r="E20" s="542"/>
      <c r="F20" s="2025">
        <v>176017.0</v>
      </c>
      <c r="G20" s="542"/>
      <c r="H20" s="542"/>
      <c r="I20" s="60"/>
    </row>
    <row r="21">
      <c r="A21" s="2025">
        <v>1018.0</v>
      </c>
      <c r="B21" s="2026"/>
      <c r="C21" s="2027" t="s">
        <v>2408</v>
      </c>
      <c r="D21" s="542"/>
      <c r="E21" s="542"/>
      <c r="F21" s="2025">
        <v>176017.0</v>
      </c>
      <c r="G21" s="542"/>
      <c r="H21" s="542"/>
      <c r="I21" s="60"/>
    </row>
    <row r="22">
      <c r="A22" s="2025">
        <v>1019.0</v>
      </c>
      <c r="B22" s="2026"/>
      <c r="C22" s="2027" t="s">
        <v>2409</v>
      </c>
      <c r="D22" s="2025">
        <v>176015.0</v>
      </c>
      <c r="E22" s="542"/>
      <c r="F22" s="542"/>
      <c r="G22" s="542"/>
      <c r="H22" s="542"/>
      <c r="I22" s="60"/>
    </row>
    <row r="23">
      <c r="A23" s="2025">
        <v>1021.0</v>
      </c>
      <c r="B23" s="2026"/>
      <c r="C23" s="2027" t="s">
        <v>2410</v>
      </c>
      <c r="D23" s="2025">
        <v>176015.0</v>
      </c>
      <c r="E23" s="542"/>
      <c r="F23" s="542"/>
      <c r="G23" s="542"/>
      <c r="H23" s="542"/>
      <c r="I23" s="60"/>
    </row>
    <row r="24">
      <c r="A24" s="2028">
        <v>1023.0</v>
      </c>
      <c r="B24" s="2029"/>
      <c r="C24" s="2030" t="s">
        <v>2411</v>
      </c>
      <c r="D24" s="2031"/>
      <c r="E24" s="2031"/>
      <c r="F24" s="2028">
        <v>176017.0</v>
      </c>
      <c r="G24" s="2031"/>
      <c r="H24" s="2032" t="s">
        <v>2412</v>
      </c>
      <c r="I24" s="60"/>
    </row>
    <row r="25">
      <c r="A25" s="2025">
        <v>1024.0</v>
      </c>
      <c r="B25" s="2026"/>
      <c r="C25" s="2027" t="s">
        <v>2413</v>
      </c>
      <c r="D25" s="542"/>
      <c r="E25" s="542"/>
      <c r="F25" s="2025">
        <v>176017.0</v>
      </c>
      <c r="G25" s="542"/>
      <c r="H25" s="542"/>
      <c r="I25" s="60"/>
    </row>
    <row r="26">
      <c r="A26" s="2025">
        <v>1025.0</v>
      </c>
      <c r="B26" s="2026"/>
      <c r="C26" s="2027" t="s">
        <v>2414</v>
      </c>
      <c r="D26" s="542"/>
      <c r="E26" s="542"/>
      <c r="F26" s="2025">
        <v>176017.0</v>
      </c>
      <c r="G26" s="542"/>
      <c r="H26" s="542"/>
      <c r="I26" s="60"/>
    </row>
    <row r="27">
      <c r="A27" s="2025">
        <v>1027.0</v>
      </c>
      <c r="B27" s="2026"/>
      <c r="C27" s="2027" t="s">
        <v>2415</v>
      </c>
      <c r="D27" s="542"/>
      <c r="E27" s="542"/>
      <c r="F27" s="2025">
        <v>176017.0</v>
      </c>
      <c r="G27" s="542"/>
      <c r="H27" s="542"/>
      <c r="I27" s="60"/>
    </row>
    <row r="28">
      <c r="A28" s="2025">
        <v>1028.0</v>
      </c>
      <c r="B28" s="2026"/>
      <c r="C28" s="2027" t="s">
        <v>2416</v>
      </c>
      <c r="D28" s="542"/>
      <c r="E28" s="542"/>
      <c r="F28" s="2025">
        <v>176017.0</v>
      </c>
      <c r="G28" s="542"/>
      <c r="H28" s="542"/>
      <c r="I28" s="60"/>
    </row>
    <row r="29">
      <c r="A29" s="2025">
        <v>1029.0</v>
      </c>
      <c r="B29" s="2026"/>
      <c r="C29" s="2027" t="s">
        <v>2417</v>
      </c>
      <c r="D29" s="542"/>
      <c r="E29" s="542"/>
      <c r="F29" s="2025">
        <v>176017.0</v>
      </c>
      <c r="G29" s="542"/>
      <c r="H29" s="542"/>
      <c r="I29" s="60"/>
    </row>
    <row r="30">
      <c r="A30" s="2025">
        <v>1031.0</v>
      </c>
      <c r="B30" s="2026"/>
      <c r="C30" s="2027" t="s">
        <v>2418</v>
      </c>
      <c r="D30" s="542"/>
      <c r="E30" s="542"/>
      <c r="F30" s="2025">
        <v>176017.0</v>
      </c>
      <c r="G30" s="542"/>
      <c r="H30" s="542"/>
      <c r="I30" s="60"/>
    </row>
    <row r="31">
      <c r="A31" s="2025">
        <v>1032.0</v>
      </c>
      <c r="B31" s="2026"/>
      <c r="C31" s="2027" t="s">
        <v>2419</v>
      </c>
      <c r="D31" s="2025">
        <v>176015.0</v>
      </c>
      <c r="E31" s="542"/>
      <c r="F31" s="542"/>
      <c r="G31" s="542"/>
      <c r="H31" s="542"/>
      <c r="I31" s="60"/>
    </row>
    <row r="32">
      <c r="A32" s="2025">
        <v>1033.0</v>
      </c>
      <c r="B32" s="2026"/>
      <c r="C32" s="2027" t="s">
        <v>2420</v>
      </c>
      <c r="D32" s="2025">
        <v>176015.0</v>
      </c>
      <c r="E32" s="542"/>
      <c r="F32" s="542"/>
      <c r="G32" s="542"/>
      <c r="H32" s="542"/>
      <c r="I32" s="60"/>
    </row>
    <row r="33">
      <c r="A33" s="2025">
        <v>1034.0</v>
      </c>
      <c r="B33" s="2026"/>
      <c r="C33" s="2027" t="s">
        <v>2421</v>
      </c>
      <c r="D33" s="2025">
        <v>176015.0</v>
      </c>
      <c r="E33" s="542"/>
      <c r="F33" s="542"/>
      <c r="G33" s="542"/>
      <c r="H33" s="2033" t="s">
        <v>2422</v>
      </c>
      <c r="I33" s="60"/>
    </row>
    <row r="34">
      <c r="A34" s="2025">
        <v>1035.0</v>
      </c>
      <c r="B34" s="2026"/>
      <c r="C34" s="2027" t="s">
        <v>2423</v>
      </c>
      <c r="D34" s="2025">
        <v>176015.0</v>
      </c>
      <c r="E34" s="542"/>
      <c r="F34" s="542"/>
      <c r="G34" s="542"/>
      <c r="H34" s="542"/>
      <c r="I34" s="60"/>
    </row>
    <row r="35">
      <c r="A35" s="2025">
        <v>1036.0</v>
      </c>
      <c r="B35" s="2026"/>
      <c r="C35" s="2027" t="s">
        <v>2424</v>
      </c>
      <c r="D35" s="542"/>
      <c r="E35" s="542"/>
      <c r="F35" s="2025">
        <v>176017.0</v>
      </c>
      <c r="G35" s="542"/>
      <c r="H35" s="542"/>
      <c r="I35" s="60"/>
    </row>
    <row r="36">
      <c r="A36" s="2025">
        <v>1037.0</v>
      </c>
      <c r="B36" s="2026"/>
      <c r="C36" s="2027" t="s">
        <v>2425</v>
      </c>
      <c r="D36" s="542"/>
      <c r="E36" s="542"/>
      <c r="F36" s="2025">
        <v>176017.0</v>
      </c>
      <c r="G36" s="542"/>
      <c r="H36" s="2033" t="s">
        <v>2426</v>
      </c>
      <c r="I36" s="60"/>
    </row>
    <row r="37">
      <c r="A37" s="2025">
        <v>1038.0</v>
      </c>
      <c r="B37" s="2026"/>
      <c r="C37" s="2027" t="s">
        <v>2427</v>
      </c>
      <c r="D37" s="2025">
        <v>176015.0</v>
      </c>
      <c r="E37" s="542"/>
      <c r="F37" s="542"/>
      <c r="G37" s="542"/>
      <c r="H37" s="2033" t="s">
        <v>2428</v>
      </c>
      <c r="I37" s="60"/>
    </row>
    <row r="38">
      <c r="A38" s="2025">
        <v>1039.0</v>
      </c>
      <c r="B38" s="2026"/>
      <c r="C38" s="2027" t="s">
        <v>2429</v>
      </c>
      <c r="D38" s="2025">
        <v>176015.0</v>
      </c>
      <c r="E38" s="542"/>
      <c r="F38" s="542"/>
      <c r="G38" s="542"/>
      <c r="H38" s="2033" t="s">
        <v>2430</v>
      </c>
      <c r="I38" s="60"/>
    </row>
    <row r="39">
      <c r="A39" s="2025">
        <v>1041.0</v>
      </c>
      <c r="B39" s="2026"/>
      <c r="C39" s="2027" t="s">
        <v>2431</v>
      </c>
      <c r="D39" s="2025">
        <v>176015.0</v>
      </c>
      <c r="E39" s="542"/>
      <c r="F39" s="542"/>
      <c r="G39" s="542"/>
      <c r="H39" s="2033" t="s">
        <v>2432</v>
      </c>
      <c r="I39" s="60"/>
    </row>
    <row r="40">
      <c r="A40" s="2025">
        <v>1042.0</v>
      </c>
      <c r="B40" s="2026"/>
      <c r="C40" s="2027" t="s">
        <v>2433</v>
      </c>
      <c r="D40" s="2025">
        <v>176015.0</v>
      </c>
      <c r="E40" s="542"/>
      <c r="F40" s="542"/>
      <c r="G40" s="542"/>
      <c r="H40" s="2033" t="s">
        <v>2434</v>
      </c>
      <c r="I40" s="60"/>
    </row>
    <row r="41">
      <c r="A41" s="2021">
        <v>2000.0</v>
      </c>
      <c r="B41" s="2024" t="s">
        <v>2435</v>
      </c>
      <c r="C41" s="2023"/>
      <c r="D41" s="2025">
        <v>176015.0</v>
      </c>
      <c r="E41" s="542"/>
      <c r="F41" s="542"/>
      <c r="G41" s="542"/>
      <c r="H41" s="542"/>
      <c r="I41" s="60"/>
    </row>
    <row r="42">
      <c r="A42" s="2025">
        <v>2001.0</v>
      </c>
      <c r="B42" s="2026"/>
      <c r="C42" s="2027" t="s">
        <v>2436</v>
      </c>
      <c r="D42" s="2025">
        <v>176015.0</v>
      </c>
      <c r="E42" s="542"/>
      <c r="F42" s="542"/>
      <c r="G42" s="542"/>
      <c r="H42" s="542"/>
      <c r="I42" s="60"/>
    </row>
    <row r="43">
      <c r="A43" s="2028">
        <v>2002.0</v>
      </c>
      <c r="B43" s="2029"/>
      <c r="C43" s="2030" t="s">
        <v>2437</v>
      </c>
      <c r="D43" s="2028">
        <v>176015.0</v>
      </c>
      <c r="E43" s="2031"/>
      <c r="F43" s="2031"/>
      <c r="G43" s="2031"/>
      <c r="H43" s="2032" t="s">
        <v>2438</v>
      </c>
      <c r="I43" s="60"/>
    </row>
    <row r="44">
      <c r="A44" s="2025">
        <v>2004.0</v>
      </c>
      <c r="B44" s="2026"/>
      <c r="C44" s="2027" t="s">
        <v>2439</v>
      </c>
      <c r="D44" s="2025">
        <v>176015.0</v>
      </c>
      <c r="E44" s="542"/>
      <c r="F44" s="542"/>
      <c r="G44" s="542"/>
      <c r="H44" s="542"/>
      <c r="I44" s="60"/>
    </row>
    <row r="45">
      <c r="A45" s="2025">
        <v>2005.0</v>
      </c>
      <c r="B45" s="2026"/>
      <c r="C45" s="2027" t="s">
        <v>2440</v>
      </c>
      <c r="D45" s="2025">
        <v>176015.0</v>
      </c>
      <c r="E45" s="542"/>
      <c r="F45" s="542"/>
      <c r="G45" s="542"/>
      <c r="H45" s="542"/>
      <c r="I45" s="60"/>
    </row>
    <row r="46">
      <c r="A46" s="2025">
        <v>2006.0</v>
      </c>
      <c r="B46" s="2026"/>
      <c r="C46" s="2027" t="s">
        <v>2441</v>
      </c>
      <c r="D46" s="2025">
        <v>176015.0</v>
      </c>
      <c r="E46" s="542"/>
      <c r="F46" s="542"/>
      <c r="G46" s="542"/>
      <c r="H46" s="542"/>
      <c r="I46" s="60"/>
    </row>
    <row r="47">
      <c r="A47" s="2025">
        <v>2008.0</v>
      </c>
      <c r="B47" s="2026"/>
      <c r="C47" s="2027" t="s">
        <v>2442</v>
      </c>
      <c r="D47" s="2025">
        <v>176015.0</v>
      </c>
      <c r="E47" s="542"/>
      <c r="F47" s="542"/>
      <c r="G47" s="542"/>
      <c r="H47" s="542"/>
      <c r="I47" s="60"/>
    </row>
    <row r="48">
      <c r="A48" s="2025">
        <v>2009.0</v>
      </c>
      <c r="B48" s="2026"/>
      <c r="C48" s="2027" t="s">
        <v>2443</v>
      </c>
      <c r="D48" s="542"/>
      <c r="E48" s="542"/>
      <c r="F48" s="2025">
        <v>176017.0</v>
      </c>
      <c r="G48" s="542"/>
      <c r="H48" s="542"/>
      <c r="I48" s="60"/>
    </row>
    <row r="49">
      <c r="A49" s="2021">
        <v>3000.0</v>
      </c>
      <c r="B49" s="2024" t="s">
        <v>2444</v>
      </c>
      <c r="C49" s="2023"/>
      <c r="D49" s="2025">
        <v>176015.0</v>
      </c>
      <c r="E49" s="542"/>
      <c r="F49" s="542"/>
      <c r="G49" s="542"/>
      <c r="H49" s="542"/>
      <c r="I49" s="60"/>
    </row>
    <row r="50">
      <c r="A50" s="2025">
        <v>3002.0</v>
      </c>
      <c r="B50" s="2026"/>
      <c r="C50" s="2027" t="s">
        <v>2445</v>
      </c>
      <c r="D50" s="2025">
        <v>176015.0</v>
      </c>
      <c r="E50" s="542"/>
      <c r="F50" s="542"/>
      <c r="G50" s="542"/>
      <c r="H50" s="542"/>
      <c r="I50" s="60"/>
    </row>
    <row r="51">
      <c r="A51" s="2025">
        <v>3003.0</v>
      </c>
      <c r="B51" s="2026"/>
      <c r="C51" s="2027" t="s">
        <v>2446</v>
      </c>
      <c r="D51" s="2025">
        <v>176015.0</v>
      </c>
      <c r="E51" s="542"/>
      <c r="F51" s="542"/>
      <c r="G51" s="542"/>
      <c r="H51" s="542"/>
      <c r="I51" s="60"/>
    </row>
    <row r="52">
      <c r="A52" s="2025">
        <v>3004.0</v>
      </c>
      <c r="B52" s="2026"/>
      <c r="C52" s="2027" t="s">
        <v>2447</v>
      </c>
      <c r="D52" s="2025">
        <v>176015.0</v>
      </c>
      <c r="E52" s="542"/>
      <c r="F52" s="542"/>
      <c r="G52" s="542"/>
      <c r="H52" s="542"/>
      <c r="I52" s="60"/>
    </row>
    <row r="53">
      <c r="A53" s="2025">
        <v>3005.0</v>
      </c>
      <c r="B53" s="2026"/>
      <c r="C53" s="2027" t="s">
        <v>2448</v>
      </c>
      <c r="D53" s="2025">
        <v>176015.0</v>
      </c>
      <c r="E53" s="542"/>
      <c r="F53" s="542"/>
      <c r="G53" s="542"/>
      <c r="H53" s="542"/>
      <c r="I53" s="60"/>
    </row>
    <row r="54">
      <c r="A54" s="2025">
        <v>3006.0</v>
      </c>
      <c r="B54" s="2026"/>
      <c r="C54" s="2027" t="s">
        <v>2449</v>
      </c>
      <c r="D54" s="2025">
        <v>176015.0</v>
      </c>
      <c r="E54" s="542"/>
      <c r="F54" s="542"/>
      <c r="G54" s="542"/>
      <c r="H54" s="542"/>
      <c r="I54" s="60"/>
    </row>
    <row r="55">
      <c r="A55" s="2025">
        <v>3007.0</v>
      </c>
      <c r="B55" s="2026"/>
      <c r="C55" s="2027" t="s">
        <v>2450</v>
      </c>
      <c r="D55" s="2025">
        <v>176015.0</v>
      </c>
      <c r="E55" s="542"/>
      <c r="F55" s="542"/>
      <c r="G55" s="542"/>
      <c r="H55" s="542"/>
      <c r="I55" s="60"/>
    </row>
    <row r="56">
      <c r="A56" s="2025">
        <v>3008.0</v>
      </c>
      <c r="B56" s="2026"/>
      <c r="C56" s="2027" t="s">
        <v>2451</v>
      </c>
      <c r="D56" s="2025">
        <v>176015.0</v>
      </c>
      <c r="E56" s="542"/>
      <c r="F56" s="542"/>
      <c r="G56" s="542"/>
      <c r="H56" s="542"/>
      <c r="I56" s="60"/>
    </row>
    <row r="57">
      <c r="A57" s="2025">
        <v>3009.0</v>
      </c>
      <c r="B57" s="2026"/>
      <c r="C57" s="2027" t="s">
        <v>2452</v>
      </c>
      <c r="D57" s="2025">
        <v>176015.0</v>
      </c>
      <c r="E57" s="542"/>
      <c r="F57" s="542"/>
      <c r="G57" s="542"/>
      <c r="H57" s="542"/>
      <c r="I57" s="60"/>
    </row>
    <row r="58">
      <c r="A58" s="2025">
        <v>3011.0</v>
      </c>
      <c r="B58" s="2026"/>
      <c r="C58" s="2027" t="s">
        <v>2453</v>
      </c>
      <c r="D58" s="2025">
        <v>176015.0</v>
      </c>
      <c r="E58" s="542"/>
      <c r="F58" s="542"/>
      <c r="G58" s="542"/>
      <c r="H58" s="542"/>
      <c r="I58" s="60"/>
    </row>
    <row r="59">
      <c r="A59" s="2025">
        <v>3012.0</v>
      </c>
      <c r="B59" s="2026"/>
      <c r="C59" s="2027" t="s">
        <v>2454</v>
      </c>
      <c r="D59" s="542"/>
      <c r="E59" s="542"/>
      <c r="F59" s="2025">
        <v>176017.0</v>
      </c>
      <c r="G59" s="542"/>
      <c r="H59" s="542"/>
      <c r="I59" s="60"/>
    </row>
    <row r="60">
      <c r="A60" s="2025">
        <v>3013.0</v>
      </c>
      <c r="B60" s="2026"/>
      <c r="C60" s="2027" t="s">
        <v>2455</v>
      </c>
      <c r="D60" s="542"/>
      <c r="E60" s="542"/>
      <c r="F60" s="2025">
        <v>176017.0</v>
      </c>
      <c r="G60" s="542"/>
      <c r="H60" s="542"/>
      <c r="I60" s="60"/>
    </row>
    <row r="61">
      <c r="A61" s="2021">
        <v>4000.0</v>
      </c>
      <c r="B61" s="2024" t="s">
        <v>2456</v>
      </c>
      <c r="C61" s="2023"/>
      <c r="D61" s="2025">
        <v>176015.0</v>
      </c>
      <c r="E61" s="542"/>
      <c r="F61" s="542"/>
      <c r="G61" s="542"/>
      <c r="H61" s="542"/>
      <c r="I61" s="60"/>
    </row>
    <row r="62">
      <c r="A62" s="2025">
        <v>4002.0</v>
      </c>
      <c r="B62" s="2026"/>
      <c r="C62" s="2027" t="s">
        <v>2457</v>
      </c>
      <c r="D62" s="2025">
        <v>176015.0</v>
      </c>
      <c r="E62" s="542"/>
      <c r="F62" s="542"/>
      <c r="G62" s="542"/>
      <c r="H62" s="542"/>
      <c r="I62" s="60"/>
    </row>
    <row r="63">
      <c r="A63" s="2025">
        <v>4003.0</v>
      </c>
      <c r="B63" s="2026"/>
      <c r="C63" s="2027" t="s">
        <v>2458</v>
      </c>
      <c r="D63" s="2025">
        <v>176015.0</v>
      </c>
      <c r="E63" s="542"/>
      <c r="F63" s="542"/>
      <c r="G63" s="542"/>
      <c r="H63" s="542"/>
      <c r="I63" s="60"/>
    </row>
    <row r="64">
      <c r="A64" s="2025">
        <v>4004.0</v>
      </c>
      <c r="B64" s="2026"/>
      <c r="C64" s="2027" t="s">
        <v>2459</v>
      </c>
      <c r="D64" s="2025">
        <v>176015.0</v>
      </c>
      <c r="E64" s="542"/>
      <c r="F64" s="542"/>
      <c r="G64" s="542"/>
      <c r="H64" s="542"/>
      <c r="I64" s="60"/>
    </row>
    <row r="65">
      <c r="A65" s="2025">
        <v>4005.0</v>
      </c>
      <c r="B65" s="2026"/>
      <c r="C65" s="2027" t="s">
        <v>2460</v>
      </c>
      <c r="D65" s="2025">
        <v>176015.0</v>
      </c>
      <c r="E65" s="542"/>
      <c r="F65" s="542"/>
      <c r="G65" s="542"/>
      <c r="H65" s="542"/>
      <c r="I65" s="60"/>
    </row>
    <row r="66">
      <c r="A66" s="2025">
        <v>4006.0</v>
      </c>
      <c r="B66" s="2026"/>
      <c r="C66" s="2034" t="s">
        <v>2461</v>
      </c>
      <c r="D66" s="2025">
        <v>176015.0</v>
      </c>
      <c r="E66" s="542"/>
      <c r="F66" s="542"/>
      <c r="G66" s="542"/>
      <c r="H66" s="542"/>
      <c r="I66" s="60"/>
    </row>
    <row r="67">
      <c r="A67" s="2025">
        <v>4007.0</v>
      </c>
      <c r="B67" s="2026"/>
      <c r="C67" s="2027" t="s">
        <v>2462</v>
      </c>
      <c r="D67" s="2025">
        <v>176015.0</v>
      </c>
      <c r="E67" s="542"/>
      <c r="F67" s="542"/>
      <c r="G67" s="542"/>
      <c r="H67" s="542"/>
      <c r="I67" s="60"/>
    </row>
    <row r="68">
      <c r="A68" s="2025">
        <v>4008.0</v>
      </c>
      <c r="B68" s="2026"/>
      <c r="C68" s="2027" t="s">
        <v>2463</v>
      </c>
      <c r="D68" s="2025">
        <v>176015.0</v>
      </c>
      <c r="E68" s="542"/>
      <c r="F68" s="542"/>
      <c r="G68" s="542"/>
      <c r="H68" s="542"/>
      <c r="I68" s="60"/>
    </row>
    <row r="69">
      <c r="A69" s="2025">
        <v>4009.0</v>
      </c>
      <c r="B69" s="2026"/>
      <c r="C69" s="2027" t="s">
        <v>2464</v>
      </c>
      <c r="D69" s="2025">
        <v>176015.0</v>
      </c>
      <c r="E69" s="542"/>
      <c r="F69" s="542"/>
      <c r="G69" s="542"/>
      <c r="H69" s="542"/>
      <c r="I69" s="60"/>
    </row>
    <row r="70">
      <c r="A70" s="2025">
        <v>4011.0</v>
      </c>
      <c r="B70" s="2026"/>
      <c r="C70" s="2027" t="s">
        <v>2465</v>
      </c>
      <c r="D70" s="2025">
        <v>176015.0</v>
      </c>
      <c r="E70" s="542"/>
      <c r="F70" s="542"/>
      <c r="G70" s="542"/>
      <c r="H70" s="542"/>
      <c r="I70" s="60"/>
    </row>
    <row r="71">
      <c r="A71" s="2025">
        <v>4012.0</v>
      </c>
      <c r="B71" s="2026"/>
      <c r="C71" s="2027" t="s">
        <v>2466</v>
      </c>
      <c r="D71" s="2025">
        <v>176015.0</v>
      </c>
      <c r="E71" s="542"/>
      <c r="F71" s="542"/>
      <c r="G71" s="542"/>
      <c r="H71" s="542"/>
      <c r="I71" s="60"/>
    </row>
    <row r="72">
      <c r="A72" s="2025">
        <v>4013.0</v>
      </c>
      <c r="B72" s="2026"/>
      <c r="C72" s="2027" t="s">
        <v>2467</v>
      </c>
      <c r="D72" s="2025">
        <v>176015.0</v>
      </c>
      <c r="E72" s="542"/>
      <c r="F72" s="542"/>
      <c r="G72" s="542"/>
      <c r="H72" s="542"/>
      <c r="I72" s="60"/>
    </row>
    <row r="73">
      <c r="A73" s="2025">
        <v>4014.0</v>
      </c>
      <c r="B73" s="2026"/>
      <c r="C73" s="2027" t="s">
        <v>2468</v>
      </c>
      <c r="D73" s="2025">
        <v>176015.0</v>
      </c>
      <c r="E73" s="542"/>
      <c r="F73" s="542"/>
      <c r="G73" s="542"/>
      <c r="H73" s="542"/>
      <c r="I73" s="60"/>
    </row>
    <row r="74">
      <c r="A74" s="2025">
        <v>4015.0</v>
      </c>
      <c r="B74" s="2026"/>
      <c r="C74" s="2027" t="s">
        <v>2469</v>
      </c>
      <c r="D74" s="2025">
        <v>176015.0</v>
      </c>
      <c r="E74" s="542"/>
      <c r="F74" s="542"/>
      <c r="G74" s="542"/>
      <c r="H74" s="542"/>
      <c r="I74" s="60"/>
    </row>
    <row r="75">
      <c r="A75" s="2021">
        <v>5000.0</v>
      </c>
      <c r="B75" s="2024" t="s">
        <v>2470</v>
      </c>
      <c r="C75" s="2023"/>
      <c r="D75" s="2025">
        <v>176015.0</v>
      </c>
      <c r="E75" s="542"/>
      <c r="F75" s="542"/>
      <c r="G75" s="542"/>
      <c r="H75" s="542"/>
      <c r="I75" s="60"/>
    </row>
    <row r="76">
      <c r="A76" s="2025">
        <v>5002.0</v>
      </c>
      <c r="B76" s="2026"/>
      <c r="C76" s="2027" t="s">
        <v>2471</v>
      </c>
      <c r="D76" s="2025">
        <v>176015.0</v>
      </c>
      <c r="E76" s="542"/>
      <c r="F76" s="542"/>
      <c r="G76" s="542"/>
      <c r="H76" s="542"/>
      <c r="I76" s="60"/>
    </row>
    <row r="77">
      <c r="A77" s="2025">
        <v>5003.0</v>
      </c>
      <c r="B77" s="2026"/>
      <c r="C77" s="2027" t="s">
        <v>2472</v>
      </c>
      <c r="D77" s="2025">
        <v>176015.0</v>
      </c>
      <c r="E77" s="542"/>
      <c r="F77" s="542"/>
      <c r="G77" s="542"/>
      <c r="H77" s="542"/>
      <c r="I77" s="60"/>
    </row>
    <row r="78">
      <c r="A78" s="2025">
        <v>5004.0</v>
      </c>
      <c r="B78" s="2026"/>
      <c r="C78" s="2027" t="s">
        <v>2473</v>
      </c>
      <c r="D78" s="2025">
        <v>176015.0</v>
      </c>
      <c r="E78" s="542"/>
      <c r="F78" s="542"/>
      <c r="G78" s="542"/>
      <c r="H78" s="542"/>
      <c r="I78" s="60"/>
    </row>
    <row r="79">
      <c r="A79" s="2025">
        <v>5006.0</v>
      </c>
      <c r="B79" s="2026"/>
      <c r="C79" s="2027" t="s">
        <v>2474</v>
      </c>
      <c r="D79" s="2025">
        <v>176015.0</v>
      </c>
      <c r="E79" s="542"/>
      <c r="F79" s="542"/>
      <c r="G79" s="542"/>
      <c r="H79" s="542"/>
      <c r="I79" s="60"/>
    </row>
    <row r="80">
      <c r="A80" s="2025">
        <v>5007.0</v>
      </c>
      <c r="B80" s="2026"/>
      <c r="C80" s="2027" t="s">
        <v>2411</v>
      </c>
      <c r="D80" s="542"/>
      <c r="E80" s="542"/>
      <c r="F80" s="2025">
        <v>176017.0</v>
      </c>
      <c r="G80" s="542"/>
      <c r="H80" s="2033" t="s">
        <v>2412</v>
      </c>
      <c r="I80" s="60"/>
    </row>
    <row r="81">
      <c r="A81" s="2021">
        <v>6000.0</v>
      </c>
      <c r="B81" s="2024" t="s">
        <v>2475</v>
      </c>
      <c r="C81" s="2023"/>
      <c r="D81" s="2025">
        <v>176015.0</v>
      </c>
      <c r="E81" s="542"/>
      <c r="F81" s="542"/>
      <c r="G81" s="542"/>
      <c r="H81" s="542"/>
      <c r="I81" s="60"/>
    </row>
    <row r="82">
      <c r="A82" s="2025">
        <v>6002.0</v>
      </c>
      <c r="B82" s="2026"/>
      <c r="C82" s="2027" t="s">
        <v>2476</v>
      </c>
      <c r="D82" s="2025">
        <v>176015.0</v>
      </c>
      <c r="E82" s="542"/>
      <c r="F82" s="542"/>
      <c r="G82" s="542"/>
      <c r="H82" s="542"/>
      <c r="I82" s="60"/>
    </row>
    <row r="83">
      <c r="A83" s="2025">
        <v>6003.0</v>
      </c>
      <c r="B83" s="2026"/>
      <c r="C83" s="2027" t="s">
        <v>2477</v>
      </c>
      <c r="D83" s="2025">
        <v>176015.0</v>
      </c>
      <c r="E83" s="542"/>
      <c r="F83" s="542"/>
      <c r="G83" s="542"/>
      <c r="H83" s="542"/>
      <c r="I83" s="60"/>
    </row>
    <row r="84">
      <c r="A84" s="2025">
        <v>6004.0</v>
      </c>
      <c r="B84" s="2026"/>
      <c r="C84" s="2027" t="s">
        <v>2478</v>
      </c>
      <c r="D84" s="2025">
        <v>176015.0</v>
      </c>
      <c r="E84" s="542"/>
      <c r="F84" s="542"/>
      <c r="G84" s="542"/>
      <c r="H84" s="542"/>
      <c r="I84" s="60"/>
    </row>
    <row r="85">
      <c r="A85" s="2025">
        <v>6005.0</v>
      </c>
      <c r="B85" s="2026"/>
      <c r="C85" s="2027" t="s">
        <v>2479</v>
      </c>
      <c r="D85" s="2025">
        <v>176015.0</v>
      </c>
      <c r="E85" s="542"/>
      <c r="F85" s="542"/>
      <c r="G85" s="542"/>
      <c r="H85" s="542"/>
      <c r="I85" s="60"/>
    </row>
    <row r="86">
      <c r="A86" s="2025">
        <v>6006.0</v>
      </c>
      <c r="B86" s="2026"/>
      <c r="C86" s="2027" t="s">
        <v>2480</v>
      </c>
      <c r="D86" s="542"/>
      <c r="E86" s="542"/>
      <c r="F86" s="2025">
        <v>176017.0</v>
      </c>
      <c r="G86" s="542"/>
      <c r="H86" s="542"/>
      <c r="I86" s="60"/>
    </row>
    <row r="87">
      <c r="A87" s="2025">
        <v>6007.0</v>
      </c>
      <c r="B87" s="2026"/>
      <c r="C87" s="2027" t="s">
        <v>2481</v>
      </c>
      <c r="D87" s="2025">
        <v>176015.0</v>
      </c>
      <c r="E87" s="542"/>
      <c r="F87" s="542"/>
      <c r="G87" s="542"/>
      <c r="H87" s="542"/>
      <c r="I87" s="60"/>
    </row>
    <row r="88">
      <c r="A88" s="2025">
        <v>6008.0</v>
      </c>
      <c r="B88" s="2026"/>
      <c r="C88" s="2027" t="s">
        <v>2482</v>
      </c>
      <c r="D88" s="2025">
        <v>176015.0</v>
      </c>
      <c r="E88" s="542"/>
      <c r="F88" s="542"/>
      <c r="G88" s="542"/>
      <c r="H88" s="542"/>
      <c r="I88" s="60"/>
    </row>
    <row r="89">
      <c r="A89" s="2025">
        <v>7000.0</v>
      </c>
      <c r="B89" s="2024" t="s">
        <v>2483</v>
      </c>
      <c r="C89" s="2023"/>
      <c r="D89" s="2025">
        <v>176015.0</v>
      </c>
      <c r="E89" s="542"/>
      <c r="F89" s="542"/>
      <c r="G89" s="542"/>
      <c r="H89" s="542"/>
      <c r="I89" s="60"/>
    </row>
    <row r="90">
      <c r="A90" s="2025">
        <v>7002.0</v>
      </c>
      <c r="B90" s="2026"/>
      <c r="C90" s="2027" t="s">
        <v>2484</v>
      </c>
      <c r="D90" s="2025">
        <v>176015.0</v>
      </c>
      <c r="E90" s="542"/>
      <c r="F90" s="542"/>
      <c r="G90" s="542"/>
      <c r="H90" s="542"/>
      <c r="I90" s="60"/>
    </row>
    <row r="91">
      <c r="A91" s="2025">
        <v>7003.0</v>
      </c>
      <c r="B91" s="2026"/>
      <c r="C91" s="2027" t="s">
        <v>2485</v>
      </c>
      <c r="D91" s="2025">
        <v>176015.0</v>
      </c>
      <c r="E91" s="542"/>
      <c r="F91" s="542"/>
      <c r="G91" s="542"/>
      <c r="H91" s="542"/>
      <c r="I91" s="60"/>
    </row>
    <row r="92">
      <c r="A92" s="2025">
        <v>7004.0</v>
      </c>
      <c r="B92" s="2026"/>
      <c r="C92" s="2027" t="s">
        <v>2486</v>
      </c>
      <c r="D92" s="2025">
        <v>176015.0</v>
      </c>
      <c r="E92" s="542"/>
      <c r="F92" s="542"/>
      <c r="G92" s="542"/>
      <c r="H92" s="542"/>
      <c r="I92" s="60"/>
    </row>
    <row r="93">
      <c r="A93" s="2025">
        <v>7005.0</v>
      </c>
      <c r="B93" s="2026"/>
      <c r="C93" s="2027" t="s">
        <v>2487</v>
      </c>
      <c r="D93" s="2025">
        <v>176015.0</v>
      </c>
      <c r="E93" s="542"/>
      <c r="F93" s="542"/>
      <c r="G93" s="542"/>
      <c r="H93" s="542"/>
      <c r="I93" s="60"/>
    </row>
    <row r="94">
      <c r="A94" s="2025">
        <v>7006.0</v>
      </c>
      <c r="B94" s="2026"/>
      <c r="C94" s="2027" t="s">
        <v>2488</v>
      </c>
      <c r="D94" s="2025">
        <v>176015.0</v>
      </c>
      <c r="E94" s="542"/>
      <c r="F94" s="542"/>
      <c r="G94" s="542"/>
      <c r="H94" s="542"/>
      <c r="I94" s="60"/>
    </row>
    <row r="95">
      <c r="A95" s="2025">
        <v>7008.0</v>
      </c>
      <c r="B95" s="2026"/>
      <c r="C95" s="2027" t="s">
        <v>2489</v>
      </c>
      <c r="D95" s="2025">
        <v>176015.0</v>
      </c>
      <c r="E95" s="542"/>
      <c r="F95" s="542"/>
      <c r="G95" s="542"/>
      <c r="H95" s="542"/>
      <c r="I95" s="60"/>
    </row>
    <row r="96">
      <c r="A96" s="2025">
        <v>7009.0</v>
      </c>
      <c r="B96" s="2026"/>
      <c r="C96" s="2027" t="s">
        <v>2490</v>
      </c>
      <c r="D96" s="2025">
        <v>176015.0</v>
      </c>
      <c r="E96" s="542"/>
      <c r="F96" s="542"/>
      <c r="G96" s="542"/>
      <c r="H96" s="542"/>
      <c r="I96" s="60"/>
    </row>
    <row r="97">
      <c r="A97" s="2025">
        <v>7011.0</v>
      </c>
      <c r="B97" s="2026"/>
      <c r="C97" s="2027" t="s">
        <v>2491</v>
      </c>
      <c r="D97" s="2025">
        <v>176015.0</v>
      </c>
      <c r="E97" s="542"/>
      <c r="F97" s="542"/>
      <c r="G97" s="542"/>
      <c r="H97" s="542"/>
      <c r="I97" s="60"/>
    </row>
    <row r="98">
      <c r="A98" s="2025">
        <v>7012.0</v>
      </c>
      <c r="B98" s="2026"/>
      <c r="C98" s="2027" t="s">
        <v>2492</v>
      </c>
      <c r="D98" s="2025">
        <v>176015.0</v>
      </c>
      <c r="E98" s="542"/>
      <c r="F98" s="542"/>
      <c r="G98" s="542"/>
      <c r="H98" s="542"/>
      <c r="I98" s="60"/>
    </row>
    <row r="99">
      <c r="A99" s="2025">
        <v>7013.0</v>
      </c>
      <c r="B99" s="2026"/>
      <c r="C99" s="2027" t="s">
        <v>2493</v>
      </c>
      <c r="D99" s="2025">
        <v>176015.0</v>
      </c>
      <c r="E99" s="542"/>
      <c r="F99" s="542"/>
      <c r="G99" s="542"/>
      <c r="H99" s="542"/>
      <c r="I99" s="60"/>
    </row>
    <row r="100">
      <c r="A100" s="2025">
        <v>7014.0</v>
      </c>
      <c r="B100" s="2026"/>
      <c r="C100" s="2027" t="s">
        <v>2494</v>
      </c>
      <c r="D100" s="2025">
        <v>176015.0</v>
      </c>
      <c r="E100" s="542"/>
      <c r="F100" s="542"/>
      <c r="G100" s="542"/>
      <c r="H100" s="542"/>
      <c r="I100" s="60"/>
    </row>
    <row r="101">
      <c r="A101" s="2025">
        <v>7015.0</v>
      </c>
      <c r="B101" s="2026"/>
      <c r="C101" s="2027" t="s">
        <v>2495</v>
      </c>
      <c r="D101" s="2025">
        <v>176015.0</v>
      </c>
      <c r="E101" s="542"/>
      <c r="F101" s="542"/>
      <c r="G101" s="542"/>
      <c r="H101" s="542"/>
      <c r="I101" s="60"/>
    </row>
    <row r="102">
      <c r="A102" s="2025">
        <v>7016.0</v>
      </c>
      <c r="B102" s="2026"/>
      <c r="C102" s="2027" t="s">
        <v>2496</v>
      </c>
      <c r="D102" s="542"/>
      <c r="E102" s="542"/>
      <c r="F102" s="2025">
        <v>176017.0</v>
      </c>
      <c r="G102" s="542"/>
      <c r="H102" s="542"/>
      <c r="I102" s="60"/>
    </row>
    <row r="103">
      <c r="A103" s="2025">
        <v>7017.0</v>
      </c>
      <c r="B103" s="2026"/>
      <c r="C103" s="2027" t="s">
        <v>2497</v>
      </c>
      <c r="D103" s="542"/>
      <c r="E103" s="542"/>
      <c r="F103" s="2025">
        <v>176017.0</v>
      </c>
      <c r="G103" s="542"/>
      <c r="H103" s="542"/>
      <c r="I103" s="60"/>
    </row>
    <row r="104">
      <c r="A104" s="2025">
        <v>7018.0</v>
      </c>
      <c r="B104" s="2026"/>
      <c r="C104" s="2027" t="s">
        <v>2498</v>
      </c>
      <c r="D104" s="2025">
        <v>176015.0</v>
      </c>
      <c r="E104" s="542"/>
      <c r="F104" s="542"/>
      <c r="G104" s="542"/>
      <c r="H104" s="542"/>
      <c r="I104" s="60"/>
    </row>
    <row r="105">
      <c r="A105" s="2025">
        <v>7019.0</v>
      </c>
      <c r="B105" s="2026"/>
      <c r="C105" s="2027" t="s">
        <v>2499</v>
      </c>
      <c r="D105" s="542"/>
      <c r="E105" s="542"/>
      <c r="F105" s="2025">
        <v>176017.0</v>
      </c>
      <c r="G105" s="542"/>
      <c r="H105" s="542"/>
      <c r="I105" s="60"/>
    </row>
    <row r="106">
      <c r="A106" s="2025">
        <v>7020.0</v>
      </c>
      <c r="B106" s="2026"/>
      <c r="C106" s="2027" t="s">
        <v>2500</v>
      </c>
      <c r="D106" s="2025">
        <v>176015.0</v>
      </c>
      <c r="E106" s="542"/>
      <c r="F106" s="542"/>
      <c r="G106" s="542"/>
      <c r="H106" s="542"/>
      <c r="I106" s="60"/>
    </row>
    <row r="107">
      <c r="A107" s="2025">
        <v>7021.0</v>
      </c>
      <c r="B107" s="2026"/>
      <c r="C107" s="2027" t="s">
        <v>2501</v>
      </c>
      <c r="D107" s="2025">
        <v>176015.0</v>
      </c>
      <c r="E107" s="542"/>
      <c r="F107" s="542"/>
      <c r="G107" s="542"/>
      <c r="H107" s="542"/>
      <c r="I107" s="60"/>
    </row>
    <row r="108">
      <c r="A108" s="2021">
        <v>8000.0</v>
      </c>
      <c r="B108" s="2024" t="s">
        <v>2502</v>
      </c>
      <c r="C108" s="2023"/>
      <c r="D108" s="2025">
        <v>176015.0</v>
      </c>
      <c r="E108" s="542"/>
      <c r="F108" s="542"/>
      <c r="G108" s="542"/>
      <c r="H108" s="542"/>
      <c r="I108" s="60"/>
    </row>
    <row r="109">
      <c r="A109" s="2025">
        <v>8002.0</v>
      </c>
      <c r="B109" s="2026"/>
      <c r="C109" s="2027" t="s">
        <v>2503</v>
      </c>
      <c r="D109" s="2025">
        <v>176015.0</v>
      </c>
      <c r="E109" s="542"/>
      <c r="F109" s="542"/>
      <c r="G109" s="542"/>
      <c r="H109" s="542"/>
      <c r="I109" s="60"/>
    </row>
    <row r="110">
      <c r="A110" s="2025">
        <v>8003.0</v>
      </c>
      <c r="B110" s="2026"/>
      <c r="C110" s="2027" t="s">
        <v>2504</v>
      </c>
      <c r="D110" s="2025">
        <v>176015.0</v>
      </c>
      <c r="E110" s="542"/>
      <c r="F110" s="542"/>
      <c r="G110" s="542"/>
      <c r="H110" s="542"/>
      <c r="I110" s="60"/>
    </row>
    <row r="111">
      <c r="A111" s="2025">
        <v>8004.0</v>
      </c>
      <c r="B111" s="2026"/>
      <c r="C111" s="2027" t="s">
        <v>2505</v>
      </c>
      <c r="D111" s="2025">
        <v>176015.0</v>
      </c>
      <c r="E111" s="542"/>
      <c r="F111" s="542"/>
      <c r="G111" s="542"/>
      <c r="H111" s="542"/>
      <c r="I111" s="60"/>
    </row>
    <row r="112">
      <c r="A112" s="2028">
        <v>8005.0</v>
      </c>
      <c r="B112" s="2029"/>
      <c r="C112" s="2030" t="s">
        <v>2506</v>
      </c>
      <c r="D112" s="2028">
        <v>176015.0</v>
      </c>
      <c r="E112" s="2031"/>
      <c r="F112" s="2031"/>
      <c r="G112" s="2031"/>
      <c r="H112" s="2032" t="s">
        <v>2507</v>
      </c>
      <c r="I112" s="60"/>
    </row>
    <row r="113">
      <c r="A113" s="2025">
        <v>8006.0</v>
      </c>
      <c r="B113" s="2026"/>
      <c r="C113" s="2027" t="s">
        <v>2508</v>
      </c>
      <c r="D113" s="2025">
        <v>176015.0</v>
      </c>
      <c r="E113" s="542"/>
      <c r="F113" s="542"/>
      <c r="G113" s="542"/>
      <c r="H113" s="542"/>
      <c r="I113" s="60"/>
    </row>
    <row r="114">
      <c r="A114" s="2025">
        <v>8007.0</v>
      </c>
      <c r="B114" s="2026"/>
      <c r="C114" s="2027" t="s">
        <v>2509</v>
      </c>
      <c r="D114" s="2025">
        <v>176015.0</v>
      </c>
      <c r="E114" s="542"/>
      <c r="F114" s="542"/>
      <c r="G114" s="542"/>
      <c r="H114" s="542"/>
      <c r="I114" s="60"/>
    </row>
    <row r="115">
      <c r="A115" s="2025">
        <v>8008.0</v>
      </c>
      <c r="B115" s="2026"/>
      <c r="C115" s="2027" t="s">
        <v>2510</v>
      </c>
      <c r="D115" s="2025">
        <v>176015.0</v>
      </c>
      <c r="E115" s="542"/>
      <c r="F115" s="542"/>
      <c r="G115" s="542"/>
      <c r="H115" s="542"/>
      <c r="I115" s="60"/>
    </row>
    <row r="116">
      <c r="A116" s="2025">
        <v>8009.0</v>
      </c>
      <c r="B116" s="2026"/>
      <c r="C116" s="2027" t="s">
        <v>2511</v>
      </c>
      <c r="D116" s="2025">
        <v>176015.0</v>
      </c>
      <c r="E116" s="542"/>
      <c r="F116" s="542"/>
      <c r="G116" s="542"/>
      <c r="H116" s="542"/>
      <c r="I116" s="60"/>
    </row>
    <row r="117">
      <c r="A117" s="2025">
        <v>8011.0</v>
      </c>
      <c r="B117" s="2026"/>
      <c r="C117" s="2027" t="s">
        <v>2512</v>
      </c>
      <c r="D117" s="2025">
        <v>176015.0</v>
      </c>
      <c r="E117" s="542"/>
      <c r="F117" s="542"/>
      <c r="G117" s="542"/>
      <c r="H117" s="542"/>
      <c r="I117" s="60"/>
    </row>
    <row r="118">
      <c r="A118" s="2025">
        <v>8012.0</v>
      </c>
      <c r="B118" s="2026"/>
      <c r="C118" s="2027" t="s">
        <v>2513</v>
      </c>
      <c r="D118" s="2025">
        <v>176015.0</v>
      </c>
      <c r="E118" s="542"/>
      <c r="F118" s="542"/>
      <c r="G118" s="542"/>
      <c r="H118" s="2033" t="s">
        <v>2428</v>
      </c>
      <c r="I118" s="60"/>
    </row>
    <row r="119">
      <c r="A119" s="2035">
        <v>8013.0</v>
      </c>
      <c r="B119" s="2026"/>
      <c r="C119" s="2036" t="s">
        <v>2514</v>
      </c>
      <c r="D119" s="542"/>
      <c r="E119" s="542"/>
      <c r="F119" s="2035">
        <v>176017.0</v>
      </c>
      <c r="G119" s="542"/>
      <c r="H119" s="542"/>
      <c r="I119" s="60"/>
    </row>
    <row r="120">
      <c r="A120" s="2021">
        <v>9000.0</v>
      </c>
      <c r="B120" s="2024" t="s">
        <v>2515</v>
      </c>
      <c r="C120" s="2023"/>
      <c r="D120" s="2025">
        <v>176015.0</v>
      </c>
      <c r="E120" s="542"/>
      <c r="F120" s="542"/>
      <c r="G120" s="542"/>
      <c r="H120" s="542"/>
      <c r="I120" s="60"/>
    </row>
    <row r="121">
      <c r="A121" s="2025">
        <v>9002.0</v>
      </c>
      <c r="B121" s="2026"/>
      <c r="C121" s="2027" t="s">
        <v>2516</v>
      </c>
      <c r="D121" s="2025">
        <v>176015.0</v>
      </c>
      <c r="E121" s="542"/>
      <c r="F121" s="542"/>
      <c r="G121" s="542"/>
      <c r="H121" s="542"/>
      <c r="I121" s="60"/>
    </row>
    <row r="122">
      <c r="A122" s="2025">
        <v>9003.0</v>
      </c>
      <c r="B122" s="2026"/>
      <c r="C122" s="2027" t="s">
        <v>2517</v>
      </c>
      <c r="D122" s="2025">
        <v>176015.0</v>
      </c>
      <c r="E122" s="542"/>
      <c r="F122" s="542"/>
      <c r="G122" s="542"/>
      <c r="H122" s="542"/>
      <c r="I122" s="60"/>
    </row>
    <row r="123">
      <c r="A123" s="2025">
        <v>9004.0</v>
      </c>
      <c r="B123" s="2026"/>
      <c r="C123" s="2027" t="s">
        <v>2518</v>
      </c>
      <c r="D123" s="2025">
        <v>176015.0</v>
      </c>
      <c r="E123" s="542"/>
      <c r="F123" s="542"/>
      <c r="G123" s="542"/>
      <c r="H123" s="542"/>
      <c r="I123" s="60"/>
    </row>
    <row r="124">
      <c r="A124" s="2025">
        <v>9005.0</v>
      </c>
      <c r="B124" s="2026"/>
      <c r="C124" s="2027" t="s">
        <v>2519</v>
      </c>
      <c r="D124" s="2025">
        <v>176015.0</v>
      </c>
      <c r="E124" s="542"/>
      <c r="F124" s="542"/>
      <c r="G124" s="542"/>
      <c r="H124" s="542"/>
      <c r="I124" s="60"/>
    </row>
    <row r="125">
      <c r="A125" s="2025">
        <v>9006.0</v>
      </c>
      <c r="B125" s="2026"/>
      <c r="C125" s="2027" t="s">
        <v>2520</v>
      </c>
      <c r="D125" s="2025">
        <v>176015.0</v>
      </c>
      <c r="E125" s="542"/>
      <c r="F125" s="542"/>
      <c r="G125" s="542"/>
      <c r="H125" s="542"/>
      <c r="I125" s="60"/>
    </row>
    <row r="126">
      <c r="A126" s="2025">
        <v>9007.0</v>
      </c>
      <c r="B126" s="2026"/>
      <c r="C126" s="2027" t="s">
        <v>2521</v>
      </c>
      <c r="D126" s="2025">
        <v>176015.0</v>
      </c>
      <c r="E126" s="542"/>
      <c r="F126" s="542"/>
      <c r="G126" s="542"/>
      <c r="H126" s="542"/>
      <c r="I126" s="60"/>
    </row>
    <row r="127">
      <c r="A127" s="2025">
        <v>9008.0</v>
      </c>
      <c r="B127" s="2026"/>
      <c r="C127" s="2037" t="s">
        <v>2522</v>
      </c>
      <c r="D127" s="2025">
        <v>176015.0</v>
      </c>
      <c r="E127" s="542"/>
      <c r="F127" s="542"/>
      <c r="G127" s="542"/>
      <c r="H127" s="542"/>
      <c r="I127" s="60"/>
    </row>
    <row r="128">
      <c r="A128" s="2025">
        <v>9009.0</v>
      </c>
      <c r="B128" s="2026"/>
      <c r="C128" s="2038" t="s">
        <v>2523</v>
      </c>
      <c r="D128" s="2025">
        <v>176015.0</v>
      </c>
      <c r="E128" s="542"/>
      <c r="F128" s="542"/>
      <c r="G128" s="542"/>
      <c r="H128" s="542"/>
      <c r="I128" s="60"/>
    </row>
    <row r="129">
      <c r="A129" s="2025">
        <v>9011.0</v>
      </c>
      <c r="B129" s="2026"/>
      <c r="C129" s="2027" t="s">
        <v>2524</v>
      </c>
      <c r="D129" s="2025">
        <v>176015.0</v>
      </c>
      <c r="E129" s="542"/>
      <c r="F129" s="542"/>
      <c r="G129" s="542"/>
      <c r="H129" s="542"/>
      <c r="I129" s="60"/>
    </row>
    <row r="130">
      <c r="A130" s="2025">
        <v>9012.0</v>
      </c>
      <c r="B130" s="2026"/>
      <c r="C130" s="2027" t="s">
        <v>2525</v>
      </c>
      <c r="D130" s="2025">
        <v>176015.0</v>
      </c>
      <c r="E130" s="542"/>
      <c r="F130" s="542"/>
      <c r="G130" s="542"/>
      <c r="H130" s="542"/>
      <c r="I130" s="60"/>
    </row>
    <row r="131">
      <c r="A131" s="2025">
        <v>9013.0</v>
      </c>
      <c r="B131" s="2026"/>
      <c r="C131" s="2027" t="s">
        <v>2526</v>
      </c>
      <c r="D131" s="542"/>
      <c r="E131" s="542"/>
      <c r="F131" s="2025">
        <v>176017.0</v>
      </c>
      <c r="G131" s="542"/>
      <c r="H131" s="542"/>
      <c r="I131" s="60"/>
    </row>
    <row r="132">
      <c r="A132" s="2025">
        <v>9014.0</v>
      </c>
      <c r="B132" s="2026"/>
      <c r="C132" s="2027" t="s">
        <v>2527</v>
      </c>
      <c r="D132" s="542"/>
      <c r="E132" s="542"/>
      <c r="F132" s="2025">
        <v>176017.0</v>
      </c>
      <c r="G132" s="542"/>
      <c r="H132" s="542"/>
      <c r="I132" s="60"/>
    </row>
    <row r="133">
      <c r="A133" s="2021">
        <v>11000.0</v>
      </c>
      <c r="B133" s="2039" t="s">
        <v>2528</v>
      </c>
      <c r="C133" s="2023"/>
      <c r="D133" s="2025">
        <v>176015.0</v>
      </c>
      <c r="E133" s="542"/>
      <c r="F133" s="542"/>
      <c r="G133" s="542"/>
      <c r="H133" s="542"/>
      <c r="I133" s="60"/>
    </row>
    <row r="134">
      <c r="A134" s="2025">
        <v>11002.0</v>
      </c>
      <c r="B134" s="2026"/>
      <c r="C134" s="2027" t="s">
        <v>2529</v>
      </c>
      <c r="D134" s="2025">
        <v>176015.0</v>
      </c>
      <c r="E134" s="542"/>
      <c r="F134" s="542"/>
      <c r="G134" s="542"/>
      <c r="H134" s="542"/>
      <c r="I134" s="60"/>
    </row>
    <row r="135">
      <c r="A135" s="2025">
        <v>11004.0</v>
      </c>
      <c r="B135" s="2026"/>
      <c r="C135" s="2027" t="s">
        <v>2530</v>
      </c>
      <c r="D135" s="2025">
        <v>176015.0</v>
      </c>
      <c r="E135" s="542"/>
      <c r="F135" s="542"/>
      <c r="G135" s="542"/>
      <c r="H135" s="542"/>
      <c r="I135" s="60"/>
    </row>
    <row r="136">
      <c r="A136" s="2025">
        <v>11005.0</v>
      </c>
      <c r="B136" s="2026"/>
      <c r="C136" s="2027" t="s">
        <v>2531</v>
      </c>
      <c r="D136" s="2025">
        <v>176015.0</v>
      </c>
      <c r="E136" s="542"/>
      <c r="F136" s="542"/>
      <c r="G136" s="542"/>
      <c r="H136" s="542"/>
      <c r="I136" s="60"/>
    </row>
    <row r="137">
      <c r="A137" s="2025">
        <v>11006.0</v>
      </c>
      <c r="B137" s="2026"/>
      <c r="C137" s="2027" t="s">
        <v>2532</v>
      </c>
      <c r="D137" s="542"/>
      <c r="E137" s="542"/>
      <c r="F137" s="2025">
        <v>176017.0</v>
      </c>
      <c r="G137" s="542"/>
      <c r="H137" s="542"/>
      <c r="I137" s="60"/>
    </row>
    <row r="138">
      <c r="A138" s="2025">
        <v>11007.0</v>
      </c>
      <c r="B138" s="2026"/>
      <c r="C138" s="2027" t="s">
        <v>2533</v>
      </c>
      <c r="D138" s="542"/>
      <c r="E138" s="542"/>
      <c r="F138" s="2025">
        <v>176017.0</v>
      </c>
      <c r="G138" s="542"/>
      <c r="H138" s="542"/>
      <c r="I138" s="60"/>
    </row>
    <row r="139">
      <c r="A139" s="2025">
        <v>11008.0</v>
      </c>
      <c r="B139" s="2026"/>
      <c r="C139" s="2027" t="s">
        <v>2534</v>
      </c>
      <c r="D139" s="542"/>
      <c r="E139" s="542"/>
      <c r="F139" s="2025">
        <v>176017.0</v>
      </c>
      <c r="G139" s="542"/>
      <c r="H139" s="542"/>
      <c r="I139" s="60"/>
    </row>
    <row r="140">
      <c r="A140" s="2025">
        <v>11009.0</v>
      </c>
      <c r="B140" s="2026"/>
      <c r="C140" s="2027" t="s">
        <v>2535</v>
      </c>
      <c r="D140" s="2025">
        <v>176015.0</v>
      </c>
      <c r="E140" s="542"/>
      <c r="F140" s="542"/>
      <c r="G140" s="542"/>
      <c r="H140" s="542"/>
      <c r="I140" s="60"/>
    </row>
    <row r="141">
      <c r="A141" s="2035">
        <v>11011.0</v>
      </c>
      <c r="B141" s="2026"/>
      <c r="C141" s="2036" t="s">
        <v>2536</v>
      </c>
      <c r="D141" s="542"/>
      <c r="E141" s="542"/>
      <c r="F141" s="2035">
        <v>176017.0</v>
      </c>
      <c r="G141" s="542"/>
      <c r="H141" s="542"/>
      <c r="I141" s="60"/>
    </row>
    <row r="142">
      <c r="A142" s="2025">
        <v>11012.0</v>
      </c>
      <c r="B142" s="2026"/>
      <c r="C142" s="2027" t="s">
        <v>2537</v>
      </c>
      <c r="D142" s="542"/>
      <c r="E142" s="542"/>
      <c r="F142" s="2025">
        <v>176017.0</v>
      </c>
      <c r="G142" s="542"/>
      <c r="H142" s="542"/>
      <c r="I142" s="60"/>
    </row>
    <row r="143">
      <c r="A143" s="2021">
        <v>12000.0</v>
      </c>
      <c r="B143" s="2024" t="s">
        <v>2538</v>
      </c>
      <c r="C143" s="2023"/>
      <c r="D143" s="2025">
        <v>176015.0</v>
      </c>
      <c r="E143" s="542"/>
      <c r="F143" s="542"/>
      <c r="G143" s="542"/>
      <c r="H143" s="542"/>
      <c r="I143" s="60"/>
    </row>
    <row r="144">
      <c r="A144" s="2025">
        <v>12002.0</v>
      </c>
      <c r="B144" s="2026"/>
      <c r="C144" s="2027" t="s">
        <v>2539</v>
      </c>
      <c r="D144" s="2025">
        <v>176015.0</v>
      </c>
      <c r="E144" s="542"/>
      <c r="F144" s="542"/>
      <c r="G144" s="542"/>
      <c r="H144" s="542"/>
      <c r="I144" s="60"/>
    </row>
    <row r="145">
      <c r="A145" s="2025">
        <v>12003.0</v>
      </c>
      <c r="B145" s="2026"/>
      <c r="C145" s="2027" t="s">
        <v>2540</v>
      </c>
      <c r="D145" s="2025">
        <v>176015.0</v>
      </c>
      <c r="E145" s="542"/>
      <c r="F145" s="542"/>
      <c r="G145" s="542"/>
      <c r="H145" s="542"/>
      <c r="I145" s="60"/>
    </row>
    <row r="146">
      <c r="A146" s="2025">
        <v>12004.0</v>
      </c>
      <c r="B146" s="2026"/>
      <c r="C146" s="2027" t="s">
        <v>2541</v>
      </c>
      <c r="D146" s="2025">
        <v>176015.0</v>
      </c>
      <c r="E146" s="542"/>
      <c r="F146" s="542"/>
      <c r="G146" s="542"/>
      <c r="H146" s="542"/>
      <c r="I146" s="60"/>
    </row>
    <row r="147">
      <c r="A147" s="2025">
        <v>12005.0</v>
      </c>
      <c r="B147" s="2026"/>
      <c r="C147" s="2027" t="s">
        <v>2542</v>
      </c>
      <c r="D147" s="2025">
        <v>176015.0</v>
      </c>
      <c r="E147" s="542"/>
      <c r="F147" s="542"/>
      <c r="G147" s="542"/>
      <c r="H147" s="542"/>
      <c r="I147" s="60"/>
    </row>
    <row r="148">
      <c r="A148" s="2025">
        <v>12006.0</v>
      </c>
      <c r="B148" s="2026"/>
      <c r="C148" s="2027" t="s">
        <v>2543</v>
      </c>
      <c r="D148" s="2025">
        <v>176015.0</v>
      </c>
      <c r="E148" s="542"/>
      <c r="F148" s="542"/>
      <c r="G148" s="542"/>
      <c r="H148" s="542"/>
      <c r="I148" s="60"/>
    </row>
    <row r="149">
      <c r="A149" s="2025">
        <v>12007.0</v>
      </c>
      <c r="B149" s="2026"/>
      <c r="C149" s="2027" t="s">
        <v>2544</v>
      </c>
      <c r="D149" s="542"/>
      <c r="E149" s="542"/>
      <c r="F149" s="2025">
        <v>176017.0</v>
      </c>
      <c r="G149" s="542"/>
      <c r="H149" s="542"/>
      <c r="I149" s="60"/>
    </row>
    <row r="150">
      <c r="A150" s="2021">
        <v>13000.0</v>
      </c>
      <c r="B150" s="2024" t="s">
        <v>2545</v>
      </c>
      <c r="C150" s="2023"/>
      <c r="D150" s="2025">
        <v>176015.0</v>
      </c>
      <c r="E150" s="542"/>
      <c r="F150" s="542"/>
      <c r="G150" s="542"/>
      <c r="H150" s="542"/>
      <c r="I150" s="60"/>
    </row>
    <row r="151">
      <c r="A151" s="2025">
        <v>13002.0</v>
      </c>
      <c r="B151" s="2026"/>
      <c r="C151" s="2027" t="s">
        <v>2546</v>
      </c>
      <c r="D151" s="2025">
        <v>176015.0</v>
      </c>
      <c r="E151" s="542"/>
      <c r="F151" s="542"/>
      <c r="G151" s="542"/>
      <c r="H151" s="542"/>
      <c r="I151" s="60"/>
    </row>
    <row r="152">
      <c r="A152" s="2025">
        <v>13003.0</v>
      </c>
      <c r="B152" s="2026"/>
      <c r="C152" s="2027" t="s">
        <v>2547</v>
      </c>
      <c r="D152" s="2025">
        <v>176015.0</v>
      </c>
      <c r="E152" s="542"/>
      <c r="F152" s="542"/>
      <c r="G152" s="542"/>
      <c r="H152" s="542"/>
      <c r="I152" s="60"/>
    </row>
    <row r="153">
      <c r="A153" s="2025">
        <v>13004.0</v>
      </c>
      <c r="B153" s="2026"/>
      <c r="C153" s="2027" t="s">
        <v>2548</v>
      </c>
      <c r="D153" s="2025">
        <v>176015.0</v>
      </c>
      <c r="E153" s="542"/>
      <c r="F153" s="542"/>
      <c r="G153" s="542"/>
      <c r="H153" s="542"/>
      <c r="I153" s="60"/>
    </row>
    <row r="154">
      <c r="A154" s="2025">
        <v>13006.0</v>
      </c>
      <c r="B154" s="2026"/>
      <c r="C154" s="2027" t="s">
        <v>2549</v>
      </c>
      <c r="D154" s="2025">
        <v>176015.0</v>
      </c>
      <c r="E154" s="542"/>
      <c r="F154" s="542"/>
      <c r="G154" s="542"/>
      <c r="H154" s="542"/>
      <c r="I154" s="60"/>
    </row>
    <row r="155">
      <c r="A155" s="2025">
        <v>13007.0</v>
      </c>
      <c r="B155" s="2026"/>
      <c r="C155" s="2027" t="s">
        <v>2550</v>
      </c>
      <c r="D155" s="2025">
        <v>176015.0</v>
      </c>
      <c r="E155" s="542"/>
      <c r="F155" s="542"/>
      <c r="G155" s="542"/>
      <c r="H155" s="542"/>
      <c r="I155" s="60"/>
    </row>
    <row r="156">
      <c r="A156" s="2025">
        <v>13008.0</v>
      </c>
      <c r="B156" s="2026"/>
      <c r="C156" s="2027" t="s">
        <v>2551</v>
      </c>
      <c r="D156" s="2025">
        <v>176015.0</v>
      </c>
      <c r="E156" s="542"/>
      <c r="F156" s="542"/>
      <c r="G156" s="542"/>
      <c r="H156" s="542"/>
      <c r="I156" s="60"/>
    </row>
    <row r="157">
      <c r="A157" s="2025">
        <v>13009.0</v>
      </c>
      <c r="B157" s="2026"/>
      <c r="C157" s="2027" t="s">
        <v>2552</v>
      </c>
      <c r="D157" s="2025">
        <v>176015.0</v>
      </c>
      <c r="E157" s="542"/>
      <c r="F157" s="542"/>
      <c r="G157" s="542"/>
      <c r="H157" s="542"/>
      <c r="I157" s="60"/>
    </row>
    <row r="158">
      <c r="A158" s="2025">
        <v>13011.0</v>
      </c>
      <c r="B158" s="2026"/>
      <c r="C158" s="2027" t="s">
        <v>2553</v>
      </c>
      <c r="D158" s="542"/>
      <c r="E158" s="542"/>
      <c r="F158" s="2025">
        <v>176017.0</v>
      </c>
      <c r="G158" s="542"/>
      <c r="H158" s="542"/>
      <c r="I158" s="60"/>
    </row>
    <row r="159">
      <c r="A159" s="2025">
        <v>13012.0</v>
      </c>
      <c r="B159" s="2026"/>
      <c r="C159" s="2027" t="s">
        <v>2554</v>
      </c>
      <c r="D159" s="542"/>
      <c r="E159" s="542"/>
      <c r="F159" s="2025">
        <v>176017.0</v>
      </c>
      <c r="G159" s="542"/>
      <c r="H159" s="542"/>
      <c r="I159" s="60"/>
    </row>
    <row r="160">
      <c r="A160" s="2025">
        <v>13013.0</v>
      </c>
      <c r="B160" s="2026"/>
      <c r="C160" s="2027" t="s">
        <v>2555</v>
      </c>
      <c r="D160" s="2025">
        <v>176015.0</v>
      </c>
      <c r="E160" s="542"/>
      <c r="F160" s="542"/>
      <c r="G160" s="542"/>
      <c r="H160" s="542"/>
      <c r="I160" s="60"/>
    </row>
    <row r="161">
      <c r="A161" s="2028">
        <v>13014.0</v>
      </c>
      <c r="B161" s="2029"/>
      <c r="C161" s="2030" t="s">
        <v>2556</v>
      </c>
      <c r="D161" s="2028">
        <v>176015.0</v>
      </c>
      <c r="E161" s="2031"/>
      <c r="F161" s="2031"/>
      <c r="G161" s="2031"/>
      <c r="H161" s="2032" t="s">
        <v>2557</v>
      </c>
      <c r="I161" s="60"/>
    </row>
    <row r="162">
      <c r="A162" s="2025">
        <v>13015.0</v>
      </c>
      <c r="B162" s="2026"/>
      <c r="C162" s="2027" t="s">
        <v>2558</v>
      </c>
      <c r="D162" s="542"/>
      <c r="E162" s="542"/>
      <c r="F162" s="2025">
        <v>176017.0</v>
      </c>
      <c r="G162" s="542"/>
      <c r="H162" s="2033" t="s">
        <v>2559</v>
      </c>
      <c r="I162" s="60"/>
    </row>
    <row r="163">
      <c r="A163" s="2021">
        <v>15000.0</v>
      </c>
      <c r="B163" s="2024" t="s">
        <v>2560</v>
      </c>
      <c r="C163" s="2023"/>
      <c r="D163" s="2025">
        <v>176015.0</v>
      </c>
      <c r="E163" s="542"/>
      <c r="F163" s="542"/>
      <c r="G163" s="542"/>
      <c r="H163" s="542"/>
      <c r="I163" s="60"/>
    </row>
    <row r="164">
      <c r="A164" s="2025">
        <v>15002.0</v>
      </c>
      <c r="B164" s="2026"/>
      <c r="C164" s="2027" t="s">
        <v>2561</v>
      </c>
      <c r="D164" s="2025">
        <v>176015.0</v>
      </c>
      <c r="E164" s="542"/>
      <c r="F164" s="542"/>
      <c r="G164" s="542"/>
      <c r="H164" s="542"/>
      <c r="I164" s="60"/>
    </row>
    <row r="165">
      <c r="A165" s="2025">
        <v>15003.0</v>
      </c>
      <c r="B165" s="2026"/>
      <c r="C165" s="2027" t="s">
        <v>2562</v>
      </c>
      <c r="D165" s="2025">
        <v>176015.0</v>
      </c>
      <c r="E165" s="542"/>
      <c r="F165" s="542"/>
      <c r="G165" s="542"/>
      <c r="H165" s="542"/>
      <c r="I165" s="60"/>
    </row>
    <row r="166">
      <c r="A166" s="2025">
        <v>15004.0</v>
      </c>
      <c r="B166" s="2026"/>
      <c r="C166" s="2027" t="s">
        <v>2563</v>
      </c>
      <c r="D166" s="2025">
        <v>176015.0</v>
      </c>
      <c r="E166" s="542"/>
      <c r="F166" s="542"/>
      <c r="G166" s="542"/>
      <c r="H166" s="542"/>
      <c r="I166" s="60"/>
    </row>
    <row r="167">
      <c r="A167" s="2025">
        <v>15005.0</v>
      </c>
      <c r="B167" s="2026"/>
      <c r="C167" s="2027" t="s">
        <v>2564</v>
      </c>
      <c r="D167" s="2025">
        <v>176015.0</v>
      </c>
      <c r="E167" s="542"/>
      <c r="F167" s="542"/>
      <c r="G167" s="542"/>
      <c r="H167" s="542"/>
      <c r="I167" s="60"/>
    </row>
    <row r="168">
      <c r="A168" s="2025">
        <v>15006.0</v>
      </c>
      <c r="B168" s="2026"/>
      <c r="C168" s="2027" t="s">
        <v>2565</v>
      </c>
      <c r="D168" s="2025">
        <v>176015.0</v>
      </c>
      <c r="E168" s="542"/>
      <c r="F168" s="542"/>
      <c r="G168" s="542"/>
      <c r="H168" s="542"/>
      <c r="I168" s="60"/>
    </row>
    <row r="169">
      <c r="A169" s="2025">
        <v>15007.0</v>
      </c>
      <c r="B169" s="2026"/>
      <c r="C169" s="2027" t="s">
        <v>2566</v>
      </c>
      <c r="D169" s="2025">
        <v>176015.0</v>
      </c>
      <c r="E169" s="542"/>
      <c r="F169" s="542"/>
      <c r="G169" s="542"/>
      <c r="H169" s="542"/>
      <c r="I169" s="60"/>
    </row>
    <row r="170">
      <c r="A170" s="2025">
        <v>15008.0</v>
      </c>
      <c r="B170" s="2026"/>
      <c r="C170" s="2027" t="s">
        <v>2567</v>
      </c>
      <c r="D170" s="2025">
        <v>176015.0</v>
      </c>
      <c r="E170" s="542"/>
      <c r="F170" s="542"/>
      <c r="G170" s="542"/>
      <c r="H170" s="542"/>
      <c r="I170" s="60"/>
    </row>
    <row r="171">
      <c r="A171" s="2028">
        <v>15009.0</v>
      </c>
      <c r="B171" s="2029"/>
      <c r="C171" s="2030" t="s">
        <v>2568</v>
      </c>
      <c r="D171" s="2031"/>
      <c r="E171" s="2028">
        <v>176016.0</v>
      </c>
      <c r="F171" s="2031"/>
      <c r="G171" s="2031"/>
      <c r="H171" s="2032" t="s">
        <v>2569</v>
      </c>
      <c r="I171" s="60"/>
    </row>
    <row r="172">
      <c r="A172" s="2028">
        <v>15011.0</v>
      </c>
      <c r="B172" s="2029"/>
      <c r="C172" s="2030" t="s">
        <v>2570</v>
      </c>
      <c r="D172" s="2031"/>
      <c r="E172" s="2028">
        <v>176016.0</v>
      </c>
      <c r="F172" s="2031"/>
      <c r="G172" s="2031"/>
      <c r="H172" s="2032" t="s">
        <v>2571</v>
      </c>
      <c r="I172" s="60"/>
    </row>
    <row r="173">
      <c r="A173" s="2021">
        <v>16000.0</v>
      </c>
      <c r="B173" s="2024" t="s">
        <v>2572</v>
      </c>
      <c r="C173" s="2023"/>
      <c r="D173" s="2025">
        <v>176015.0</v>
      </c>
      <c r="E173" s="542"/>
      <c r="F173" s="542"/>
      <c r="G173" s="542"/>
      <c r="H173" s="542"/>
      <c r="I173" s="60"/>
    </row>
    <row r="174">
      <c r="A174" s="2025">
        <v>16002.0</v>
      </c>
      <c r="B174" s="2026"/>
      <c r="C174" s="2027" t="s">
        <v>2573</v>
      </c>
      <c r="D174" s="2025">
        <v>176015.0</v>
      </c>
      <c r="E174" s="542"/>
      <c r="F174" s="542"/>
      <c r="G174" s="542"/>
      <c r="H174" s="542"/>
      <c r="I174" s="60"/>
    </row>
    <row r="175">
      <c r="A175" s="2025">
        <v>16003.0</v>
      </c>
      <c r="B175" s="2026"/>
      <c r="C175" s="2027" t="s">
        <v>2574</v>
      </c>
      <c r="D175" s="2025">
        <v>176015.0</v>
      </c>
      <c r="E175" s="542"/>
      <c r="F175" s="542"/>
      <c r="G175" s="542"/>
      <c r="H175" s="542"/>
      <c r="I175" s="60"/>
    </row>
    <row r="176">
      <c r="A176" s="2025">
        <v>16004.0</v>
      </c>
      <c r="B176" s="2026"/>
      <c r="C176" s="2027" t="s">
        <v>2575</v>
      </c>
      <c r="D176" s="2025">
        <v>176015.0</v>
      </c>
      <c r="E176" s="542"/>
      <c r="F176" s="542"/>
      <c r="G176" s="542"/>
      <c r="H176" s="542"/>
      <c r="I176" s="60"/>
    </row>
    <row r="177">
      <c r="A177" s="2025">
        <v>16005.0</v>
      </c>
      <c r="B177" s="2026"/>
      <c r="C177" s="2027" t="s">
        <v>2576</v>
      </c>
      <c r="D177" s="2025">
        <v>176015.0</v>
      </c>
      <c r="E177" s="542"/>
      <c r="F177" s="542"/>
      <c r="G177" s="542"/>
      <c r="H177" s="542"/>
      <c r="I177" s="60"/>
    </row>
    <row r="178">
      <c r="A178" s="2025">
        <v>16006.0</v>
      </c>
      <c r="B178" s="2026"/>
      <c r="C178" s="2027" t="s">
        <v>2577</v>
      </c>
      <c r="D178" s="2025">
        <v>176015.0</v>
      </c>
      <c r="E178" s="542"/>
      <c r="F178" s="542"/>
      <c r="G178" s="542"/>
      <c r="H178" s="542"/>
      <c r="I178" s="60"/>
    </row>
    <row r="179">
      <c r="A179" s="2025">
        <v>16007.0</v>
      </c>
      <c r="B179" s="2026"/>
      <c r="C179" s="2027" t="s">
        <v>2578</v>
      </c>
      <c r="D179" s="2025">
        <v>176015.0</v>
      </c>
      <c r="E179" s="542"/>
      <c r="F179" s="542"/>
      <c r="G179" s="542"/>
      <c r="H179" s="542"/>
      <c r="I179" s="60"/>
    </row>
    <row r="180">
      <c r="A180" s="2025">
        <v>16008.0</v>
      </c>
      <c r="B180" s="2026"/>
      <c r="C180" s="2027" t="s">
        <v>2579</v>
      </c>
      <c r="D180" s="2025">
        <v>176015.0</v>
      </c>
      <c r="E180" s="542"/>
      <c r="F180" s="542"/>
      <c r="G180" s="542"/>
      <c r="H180" s="542"/>
      <c r="I180" s="60"/>
    </row>
    <row r="181">
      <c r="A181" s="2025">
        <v>16009.0</v>
      </c>
      <c r="B181" s="2026"/>
      <c r="C181" s="2027" t="s">
        <v>2580</v>
      </c>
      <c r="D181" s="2025">
        <v>176015.0</v>
      </c>
      <c r="E181" s="542"/>
      <c r="F181" s="542"/>
      <c r="G181" s="542"/>
      <c r="H181" s="542"/>
      <c r="I181" s="60"/>
    </row>
    <row r="182">
      <c r="A182" s="2025">
        <v>16010.0</v>
      </c>
      <c r="B182" s="2026"/>
      <c r="C182" s="2027" t="s">
        <v>2581</v>
      </c>
      <c r="D182" s="2025">
        <v>176015.0</v>
      </c>
      <c r="E182" s="542"/>
      <c r="F182" s="542"/>
      <c r="G182" s="542"/>
      <c r="H182" s="542"/>
      <c r="I182" s="60"/>
    </row>
    <row r="183">
      <c r="A183" s="2025">
        <v>16011.0</v>
      </c>
      <c r="B183" s="2026"/>
      <c r="C183" s="2027" t="s">
        <v>2582</v>
      </c>
      <c r="D183" s="2025">
        <v>176015.0</v>
      </c>
      <c r="E183" s="542"/>
      <c r="F183" s="542"/>
      <c r="G183" s="542"/>
      <c r="H183" s="542"/>
      <c r="I183" s="60"/>
    </row>
    <row r="184">
      <c r="A184" s="2028">
        <v>16012.0</v>
      </c>
      <c r="B184" s="2029"/>
      <c r="C184" s="2030" t="s">
        <v>2583</v>
      </c>
      <c r="D184" s="2028">
        <v>176015.0</v>
      </c>
      <c r="E184" s="2031"/>
      <c r="F184" s="2031"/>
      <c r="G184" s="2031"/>
      <c r="H184" s="2032" t="s">
        <v>2584</v>
      </c>
      <c r="I184" s="60"/>
    </row>
    <row r="185">
      <c r="A185" s="2025">
        <v>16013.0</v>
      </c>
      <c r="B185" s="2026"/>
      <c r="C185" s="2027" t="s">
        <v>2585</v>
      </c>
      <c r="D185" s="542"/>
      <c r="E185" s="542"/>
      <c r="F185" s="2025">
        <v>176017.0</v>
      </c>
      <c r="G185" s="542"/>
      <c r="H185" s="542"/>
      <c r="I185" s="60"/>
    </row>
    <row r="186">
      <c r="A186" s="2025">
        <v>16014.0</v>
      </c>
      <c r="B186" s="2026"/>
      <c r="C186" s="2027" t="s">
        <v>2586</v>
      </c>
      <c r="D186" s="542"/>
      <c r="E186" s="542"/>
      <c r="F186" s="2025">
        <v>176017.0</v>
      </c>
      <c r="G186" s="542"/>
      <c r="H186" s="542"/>
      <c r="I186" s="60"/>
    </row>
    <row r="187">
      <c r="A187" s="2021">
        <v>17000.0</v>
      </c>
      <c r="B187" s="2024" t="s">
        <v>2587</v>
      </c>
      <c r="C187" s="2023"/>
      <c r="D187" s="2025">
        <v>176015.0</v>
      </c>
      <c r="E187" s="542"/>
      <c r="F187" s="542"/>
      <c r="G187" s="542"/>
      <c r="H187" s="542"/>
      <c r="I187" s="60"/>
    </row>
    <row r="188">
      <c r="A188" s="2025">
        <v>17002.0</v>
      </c>
      <c r="B188" s="2026"/>
      <c r="C188" s="2027" t="s">
        <v>2588</v>
      </c>
      <c r="D188" s="2025">
        <v>176015.0</v>
      </c>
      <c r="E188" s="542"/>
      <c r="F188" s="542"/>
      <c r="G188" s="542"/>
      <c r="H188" s="542"/>
      <c r="I188" s="60"/>
    </row>
    <row r="189">
      <c r="A189" s="2025">
        <v>17003.0</v>
      </c>
      <c r="B189" s="2026"/>
      <c r="C189" s="2027" t="s">
        <v>2589</v>
      </c>
      <c r="D189" s="2025">
        <v>176015.0</v>
      </c>
      <c r="E189" s="542"/>
      <c r="F189" s="542"/>
      <c r="G189" s="542"/>
      <c r="H189" s="542"/>
      <c r="I189" s="60"/>
    </row>
    <row r="190">
      <c r="A190" s="2025">
        <v>17004.0</v>
      </c>
      <c r="B190" s="2026"/>
      <c r="C190" s="2027" t="s">
        <v>2590</v>
      </c>
      <c r="D190" s="2025">
        <v>176015.0</v>
      </c>
      <c r="E190" s="542"/>
      <c r="F190" s="542"/>
      <c r="G190" s="542"/>
      <c r="H190" s="542"/>
      <c r="I190" s="60"/>
    </row>
    <row r="191">
      <c r="A191" s="2025">
        <v>17005.0</v>
      </c>
      <c r="B191" s="2026"/>
      <c r="C191" s="2027" t="s">
        <v>2591</v>
      </c>
      <c r="D191" s="2025">
        <v>176015.0</v>
      </c>
      <c r="E191" s="542"/>
      <c r="F191" s="542"/>
      <c r="G191" s="542"/>
      <c r="H191" s="542"/>
      <c r="I191" s="60"/>
    </row>
    <row r="192">
      <c r="A192" s="2025">
        <v>17006.0</v>
      </c>
      <c r="B192" s="2026"/>
      <c r="C192" s="2027" t="s">
        <v>2592</v>
      </c>
      <c r="D192" s="2025">
        <v>176015.0</v>
      </c>
      <c r="E192" s="542"/>
      <c r="F192" s="542"/>
      <c r="G192" s="542"/>
      <c r="H192" s="542"/>
      <c r="I192" s="60"/>
    </row>
    <row r="193">
      <c r="A193" s="2025">
        <v>17007.0</v>
      </c>
      <c r="B193" s="2026"/>
      <c r="C193" s="2027" t="s">
        <v>2593</v>
      </c>
      <c r="D193" s="542"/>
      <c r="E193" s="542"/>
      <c r="F193" s="2025">
        <v>176017.0</v>
      </c>
      <c r="G193" s="542"/>
      <c r="H193" s="542"/>
      <c r="I193" s="60"/>
    </row>
    <row r="194">
      <c r="A194" s="2021">
        <v>18000.0</v>
      </c>
      <c r="B194" s="2024" t="s">
        <v>2594</v>
      </c>
      <c r="C194" s="2023"/>
      <c r="D194" s="2025">
        <v>176015.0</v>
      </c>
      <c r="E194" s="542"/>
      <c r="F194" s="542"/>
      <c r="G194" s="542"/>
      <c r="H194" s="542"/>
      <c r="I194" s="60"/>
    </row>
    <row r="195">
      <c r="A195" s="2025">
        <v>18002.0</v>
      </c>
      <c r="B195" s="2026"/>
      <c r="C195" s="2027" t="s">
        <v>2595</v>
      </c>
      <c r="D195" s="2025">
        <v>176015.0</v>
      </c>
      <c r="E195" s="542"/>
      <c r="F195" s="542"/>
      <c r="G195" s="542"/>
      <c r="H195" s="542"/>
      <c r="I195" s="60"/>
    </row>
    <row r="196">
      <c r="A196" s="2025">
        <v>18003.0</v>
      </c>
      <c r="B196" s="2026"/>
      <c r="C196" s="2027" t="s">
        <v>2596</v>
      </c>
      <c r="D196" s="2025">
        <v>176015.0</v>
      </c>
      <c r="E196" s="542"/>
      <c r="F196" s="542"/>
      <c r="G196" s="542"/>
      <c r="H196" s="542"/>
      <c r="I196" s="60"/>
    </row>
    <row r="197">
      <c r="A197" s="2025">
        <v>18004.0</v>
      </c>
      <c r="B197" s="2026"/>
      <c r="C197" s="2027" t="s">
        <v>2597</v>
      </c>
      <c r="D197" s="2025">
        <v>176015.0</v>
      </c>
      <c r="E197" s="542"/>
      <c r="F197" s="542"/>
      <c r="G197" s="542"/>
      <c r="H197" s="542"/>
      <c r="I197" s="60"/>
    </row>
    <row r="198">
      <c r="A198" s="2025">
        <v>18005.0</v>
      </c>
      <c r="B198" s="2026"/>
      <c r="C198" s="2027" t="s">
        <v>2598</v>
      </c>
      <c r="D198" s="2025">
        <v>176015.0</v>
      </c>
      <c r="E198" s="542"/>
      <c r="F198" s="542"/>
      <c r="G198" s="542"/>
      <c r="H198" s="542"/>
      <c r="I198" s="60"/>
    </row>
    <row r="199">
      <c r="A199" s="2025">
        <v>18006.0</v>
      </c>
      <c r="B199" s="2026"/>
      <c r="C199" s="2027" t="s">
        <v>2599</v>
      </c>
      <c r="D199" s="2025">
        <v>176015.0</v>
      </c>
      <c r="E199" s="542"/>
      <c r="F199" s="542"/>
      <c r="G199" s="542"/>
      <c r="H199" s="542"/>
      <c r="I199" s="60"/>
    </row>
    <row r="200">
      <c r="A200" s="2025">
        <v>18007.0</v>
      </c>
      <c r="B200" s="2026"/>
      <c r="C200" s="2027" t="s">
        <v>2600</v>
      </c>
      <c r="D200" s="542"/>
      <c r="E200" s="542"/>
      <c r="F200" s="2025">
        <v>176017.0</v>
      </c>
      <c r="G200" s="542"/>
      <c r="H200" s="542"/>
      <c r="I200" s="60"/>
    </row>
    <row r="201">
      <c r="A201" s="2025">
        <v>18008.0</v>
      </c>
      <c r="B201" s="2026"/>
      <c r="C201" s="2027" t="s">
        <v>2601</v>
      </c>
      <c r="D201" s="2025">
        <v>176015.0</v>
      </c>
      <c r="E201" s="542"/>
      <c r="F201" s="542"/>
      <c r="G201" s="542"/>
      <c r="H201" s="542"/>
      <c r="I201" s="60"/>
    </row>
    <row r="202">
      <c r="A202" s="2025">
        <v>18009.0</v>
      </c>
      <c r="B202" s="2026"/>
      <c r="C202" s="2027" t="s">
        <v>2602</v>
      </c>
      <c r="D202" s="542"/>
      <c r="E202" s="542"/>
      <c r="F202" s="2025">
        <v>176017.0</v>
      </c>
      <c r="G202" s="542"/>
      <c r="H202" s="542"/>
      <c r="I202" s="60"/>
    </row>
    <row r="203">
      <c r="A203" s="2025">
        <v>18010.0</v>
      </c>
      <c r="B203" s="2026"/>
      <c r="C203" s="2027" t="s">
        <v>2603</v>
      </c>
      <c r="D203" s="542"/>
      <c r="E203" s="542"/>
      <c r="F203" s="2025">
        <v>176017.0</v>
      </c>
      <c r="G203" s="542"/>
      <c r="H203" s="542"/>
      <c r="I203" s="60"/>
    </row>
    <row r="204">
      <c r="A204" s="2040">
        <v>19000.0</v>
      </c>
      <c r="B204" s="2041" t="s">
        <v>2604</v>
      </c>
      <c r="C204" s="2023"/>
      <c r="D204" s="2028">
        <v>176015.0</v>
      </c>
      <c r="E204" s="2031"/>
      <c r="F204" s="2031"/>
      <c r="G204" s="2031"/>
      <c r="H204" s="2032" t="s">
        <v>2605</v>
      </c>
      <c r="I204" s="60"/>
    </row>
    <row r="205">
      <c r="A205" s="2028">
        <v>19002.0</v>
      </c>
      <c r="B205" s="2029"/>
      <c r="C205" s="2030" t="s">
        <v>2606</v>
      </c>
      <c r="D205" s="2028">
        <v>176015.0</v>
      </c>
      <c r="E205" s="2031"/>
      <c r="F205" s="2031"/>
      <c r="G205" s="2031"/>
      <c r="H205" s="2032" t="s">
        <v>2607</v>
      </c>
      <c r="I205" s="60"/>
    </row>
    <row r="206">
      <c r="A206" s="2028">
        <v>19003.0</v>
      </c>
      <c r="B206" s="2029"/>
      <c r="C206" s="2030" t="s">
        <v>2608</v>
      </c>
      <c r="D206" s="2028">
        <v>176015.0</v>
      </c>
      <c r="E206" s="2031"/>
      <c r="F206" s="2031"/>
      <c r="G206" s="2031"/>
      <c r="H206" s="2032" t="s">
        <v>2609</v>
      </c>
      <c r="I206" s="60"/>
    </row>
    <row r="207">
      <c r="A207" s="2028">
        <v>19004.0</v>
      </c>
      <c r="B207" s="2029"/>
      <c r="C207" s="2030" t="s">
        <v>2610</v>
      </c>
      <c r="D207" s="2028">
        <v>176015.0</v>
      </c>
      <c r="E207" s="2031"/>
      <c r="F207" s="2031"/>
      <c r="G207" s="2031"/>
      <c r="H207" s="2032" t="s">
        <v>2611</v>
      </c>
      <c r="I207" s="60"/>
    </row>
    <row r="208">
      <c r="A208" s="2028">
        <v>19005.0</v>
      </c>
      <c r="B208" s="2029"/>
      <c r="C208" s="2030" t="s">
        <v>2612</v>
      </c>
      <c r="D208" s="2031"/>
      <c r="E208" s="2031"/>
      <c r="F208" s="2028">
        <v>176017.0</v>
      </c>
      <c r="G208" s="2031"/>
      <c r="H208" s="2032" t="s">
        <v>2613</v>
      </c>
      <c r="I208" s="60"/>
    </row>
    <row r="209">
      <c r="A209" s="2028">
        <v>19006.0</v>
      </c>
      <c r="B209" s="2029"/>
      <c r="C209" s="2030" t="s">
        <v>2614</v>
      </c>
      <c r="D209" s="2031"/>
      <c r="E209" s="2031"/>
      <c r="F209" s="2028">
        <v>176017.0</v>
      </c>
      <c r="G209" s="2031"/>
      <c r="H209" s="2032" t="s">
        <v>2615</v>
      </c>
      <c r="I209" s="60"/>
    </row>
    <row r="210">
      <c r="A210" s="2028">
        <v>19007.0</v>
      </c>
      <c r="B210" s="2029"/>
      <c r="C210" s="2030" t="s">
        <v>2616</v>
      </c>
      <c r="D210" s="2031"/>
      <c r="E210" s="2031"/>
      <c r="F210" s="2028">
        <v>176017.0</v>
      </c>
      <c r="G210" s="2031"/>
      <c r="H210" s="2032" t="s">
        <v>2617</v>
      </c>
      <c r="I210" s="60"/>
    </row>
    <row r="211">
      <c r="A211" s="2028">
        <v>19008.0</v>
      </c>
      <c r="B211" s="2029"/>
      <c r="C211" s="2030" t="s">
        <v>2618</v>
      </c>
      <c r="D211" s="2031"/>
      <c r="E211" s="2031"/>
      <c r="F211" s="2028">
        <v>176017.0</v>
      </c>
      <c r="G211" s="2031"/>
      <c r="H211" s="2032" t="s">
        <v>2619</v>
      </c>
      <c r="I211" s="60"/>
    </row>
    <row r="212">
      <c r="A212" s="2028">
        <v>19009.0</v>
      </c>
      <c r="B212" s="2029"/>
      <c r="C212" s="2030" t="s">
        <v>2620</v>
      </c>
      <c r="D212" s="2031"/>
      <c r="E212" s="2031"/>
      <c r="F212" s="2028">
        <v>176017.0</v>
      </c>
      <c r="G212" s="2031"/>
      <c r="H212" s="2032" t="s">
        <v>2621</v>
      </c>
      <c r="I212" s="60"/>
    </row>
    <row r="213">
      <c r="A213" s="2028">
        <v>19010.0</v>
      </c>
      <c r="B213" s="2029"/>
      <c r="C213" s="2030" t="s">
        <v>2622</v>
      </c>
      <c r="D213" s="2031"/>
      <c r="E213" s="2031"/>
      <c r="F213" s="2028">
        <v>176017.0</v>
      </c>
      <c r="G213" s="2031"/>
      <c r="H213" s="2032" t="s">
        <v>2623</v>
      </c>
      <c r="I213" s="60"/>
    </row>
    <row r="214">
      <c r="A214" s="2028">
        <v>19011.0</v>
      </c>
      <c r="B214" s="2029"/>
      <c r="C214" s="2030" t="s">
        <v>2624</v>
      </c>
      <c r="D214" s="2031"/>
      <c r="E214" s="2031"/>
      <c r="F214" s="2028">
        <v>176017.0</v>
      </c>
      <c r="G214" s="2031"/>
      <c r="H214" s="2032" t="s">
        <v>2625</v>
      </c>
      <c r="I214" s="60"/>
    </row>
    <row r="215">
      <c r="A215" s="2028">
        <v>19012.0</v>
      </c>
      <c r="B215" s="2029"/>
      <c r="C215" s="2030" t="s">
        <v>2626</v>
      </c>
      <c r="D215" s="2031"/>
      <c r="E215" s="2031"/>
      <c r="F215" s="2028">
        <v>176017.0</v>
      </c>
      <c r="G215" s="2031"/>
      <c r="H215" s="2032" t="s">
        <v>2627</v>
      </c>
      <c r="I215" s="60"/>
    </row>
    <row r="216">
      <c r="A216" s="2028">
        <v>19013.0</v>
      </c>
      <c r="B216" s="2029"/>
      <c r="C216" s="2030" t="s">
        <v>2628</v>
      </c>
      <c r="D216" s="2031"/>
      <c r="E216" s="2031"/>
      <c r="F216" s="2028">
        <v>176017.0</v>
      </c>
      <c r="G216" s="2031"/>
      <c r="H216" s="2032" t="s">
        <v>2629</v>
      </c>
      <c r="I216" s="60"/>
    </row>
    <row r="217">
      <c r="A217" s="2028">
        <v>19014.0</v>
      </c>
      <c r="B217" s="2029"/>
      <c r="C217" s="2030" t="s">
        <v>2630</v>
      </c>
      <c r="D217" s="2031"/>
      <c r="E217" s="2031"/>
      <c r="F217" s="2028">
        <v>176017.0</v>
      </c>
      <c r="G217" s="2031"/>
      <c r="H217" s="2032" t="s">
        <v>2631</v>
      </c>
      <c r="I217" s="60"/>
    </row>
    <row r="218">
      <c r="A218" s="2021">
        <v>20000.0</v>
      </c>
      <c r="B218" s="2024" t="s">
        <v>2632</v>
      </c>
      <c r="C218" s="2023"/>
      <c r="D218" s="2025">
        <v>176015.0</v>
      </c>
      <c r="E218" s="542"/>
      <c r="F218" s="542"/>
      <c r="G218" s="542"/>
      <c r="H218" s="542"/>
      <c r="I218" s="60"/>
    </row>
    <row r="219">
      <c r="A219" s="2025">
        <v>20002.0</v>
      </c>
      <c r="B219" s="2026"/>
      <c r="C219" s="2027" t="s">
        <v>2633</v>
      </c>
      <c r="D219" s="2025">
        <v>176015.0</v>
      </c>
      <c r="E219" s="542"/>
      <c r="F219" s="542"/>
      <c r="G219" s="542"/>
      <c r="H219" s="542"/>
      <c r="I219" s="60"/>
    </row>
    <row r="220">
      <c r="A220" s="2025">
        <v>20003.0</v>
      </c>
      <c r="B220" s="2026"/>
      <c r="C220" s="2027" t="s">
        <v>2634</v>
      </c>
      <c r="D220" s="2025">
        <v>176015.0</v>
      </c>
      <c r="E220" s="542"/>
      <c r="F220" s="542"/>
      <c r="G220" s="542"/>
      <c r="H220" s="542"/>
      <c r="I220" s="60"/>
    </row>
    <row r="221">
      <c r="A221" s="2025">
        <v>20004.0</v>
      </c>
      <c r="B221" s="2026"/>
      <c r="C221" s="2027" t="s">
        <v>2635</v>
      </c>
      <c r="D221" s="2025">
        <v>176015.0</v>
      </c>
      <c r="E221" s="542"/>
      <c r="F221" s="542"/>
      <c r="G221" s="542"/>
      <c r="H221" s="542"/>
      <c r="I221" s="60"/>
    </row>
    <row r="222">
      <c r="A222" s="2028">
        <v>20005.0</v>
      </c>
      <c r="B222" s="2029"/>
      <c r="C222" s="2030" t="s">
        <v>2636</v>
      </c>
      <c r="D222" s="2028">
        <v>176015.0</v>
      </c>
      <c r="E222" s="2031"/>
      <c r="F222" s="2031"/>
      <c r="G222" s="2031"/>
      <c r="H222" s="2032" t="s">
        <v>2607</v>
      </c>
      <c r="I222" s="60"/>
    </row>
    <row r="223">
      <c r="A223" s="2025">
        <v>20006.0</v>
      </c>
      <c r="B223" s="2026"/>
      <c r="C223" s="2027" t="s">
        <v>2637</v>
      </c>
      <c r="D223" s="2025">
        <v>176015.0</v>
      </c>
      <c r="E223" s="542"/>
      <c r="F223" s="542"/>
      <c r="G223" s="542"/>
      <c r="H223" s="542"/>
      <c r="I223" s="60"/>
    </row>
    <row r="224">
      <c r="A224" s="2028">
        <v>20107.0</v>
      </c>
      <c r="B224" s="2029"/>
      <c r="C224" s="2030" t="s">
        <v>2638</v>
      </c>
      <c r="D224" s="2028">
        <v>176015.0</v>
      </c>
      <c r="E224" s="2031"/>
      <c r="F224" s="2031"/>
      <c r="G224" s="2031"/>
      <c r="H224" s="2032" t="s">
        <v>2639</v>
      </c>
      <c r="I224" s="60"/>
    </row>
    <row r="225">
      <c r="A225" s="2028">
        <v>20109.0</v>
      </c>
      <c r="B225" s="2029"/>
      <c r="C225" s="2030" t="s">
        <v>2640</v>
      </c>
      <c r="D225" s="2028">
        <v>176015.0</v>
      </c>
      <c r="E225" s="2031"/>
      <c r="F225" s="2031"/>
      <c r="G225" s="2031"/>
      <c r="H225" s="2032" t="s">
        <v>2641</v>
      </c>
      <c r="I225" s="60"/>
    </row>
    <row r="226">
      <c r="A226" s="2028">
        <v>20111.0</v>
      </c>
      <c r="B226" s="2029"/>
      <c r="C226" s="2030" t="s">
        <v>2642</v>
      </c>
      <c r="D226" s="2028">
        <v>176015.0</v>
      </c>
      <c r="E226" s="2031"/>
      <c r="F226" s="2031"/>
      <c r="G226" s="2031"/>
      <c r="H226" s="2032" t="s">
        <v>2643</v>
      </c>
      <c r="I226" s="60"/>
    </row>
    <row r="227">
      <c r="A227" s="2028">
        <v>20112.0</v>
      </c>
      <c r="B227" s="2029"/>
      <c r="C227" s="2030" t="s">
        <v>2644</v>
      </c>
      <c r="D227" s="2028">
        <v>176015.0</v>
      </c>
      <c r="E227" s="2031"/>
      <c r="F227" s="2031"/>
      <c r="G227" s="2031"/>
      <c r="H227" s="2032" t="s">
        <v>2645</v>
      </c>
      <c r="I227" s="60"/>
    </row>
    <row r="228">
      <c r="A228" s="2028">
        <v>20113.0</v>
      </c>
      <c r="B228" s="2029"/>
      <c r="C228" s="2030" t="s">
        <v>2646</v>
      </c>
      <c r="D228" s="2028">
        <v>176015.0</v>
      </c>
      <c r="E228" s="2031"/>
      <c r="F228" s="2031"/>
      <c r="G228" s="2031"/>
      <c r="H228" s="2032" t="s">
        <v>2647</v>
      </c>
      <c r="I228" s="60"/>
    </row>
    <row r="229">
      <c r="A229" s="2028">
        <v>20114.0</v>
      </c>
      <c r="B229" s="2029"/>
      <c r="C229" s="2030" t="s">
        <v>2648</v>
      </c>
      <c r="D229" s="2028">
        <v>176015.0</v>
      </c>
      <c r="E229" s="2031"/>
      <c r="F229" s="2031"/>
      <c r="G229" s="2031"/>
      <c r="H229" s="2032" t="s">
        <v>2649</v>
      </c>
      <c r="I229" s="60"/>
    </row>
    <row r="230">
      <c r="A230" s="2028">
        <v>20115.0</v>
      </c>
      <c r="B230" s="2029"/>
      <c r="C230" s="2030" t="s">
        <v>2650</v>
      </c>
      <c r="D230" s="2028">
        <v>176015.0</v>
      </c>
      <c r="E230" s="2031"/>
      <c r="F230" s="2031"/>
      <c r="G230" s="2031"/>
      <c r="H230" s="2032" t="s">
        <v>2651</v>
      </c>
      <c r="I230" s="60"/>
    </row>
    <row r="231">
      <c r="A231" s="2028">
        <v>20116.0</v>
      </c>
      <c r="B231" s="2029"/>
      <c r="C231" s="2030" t="s">
        <v>2652</v>
      </c>
      <c r="D231" s="2028">
        <v>176015.0</v>
      </c>
      <c r="E231" s="2031"/>
      <c r="F231" s="2031"/>
      <c r="G231" s="2031"/>
      <c r="H231" s="2032" t="s">
        <v>2653</v>
      </c>
      <c r="I231" s="60"/>
    </row>
    <row r="232">
      <c r="A232" s="2028">
        <v>20117.0</v>
      </c>
      <c r="B232" s="2029"/>
      <c r="C232" s="2030" t="s">
        <v>2654</v>
      </c>
      <c r="D232" s="2028">
        <v>176015.0</v>
      </c>
      <c r="E232" s="2031"/>
      <c r="F232" s="2031"/>
      <c r="G232" s="2031"/>
      <c r="H232" s="2032" t="s">
        <v>2655</v>
      </c>
      <c r="I232" s="60"/>
    </row>
    <row r="233">
      <c r="A233" s="2028">
        <v>20120.0</v>
      </c>
      <c r="B233" s="2029"/>
      <c r="C233" s="2030" t="s">
        <v>2656</v>
      </c>
      <c r="D233" s="2028">
        <v>176015.0</v>
      </c>
      <c r="E233" s="2031"/>
      <c r="F233" s="2031"/>
      <c r="G233" s="2031"/>
      <c r="H233" s="2032" t="s">
        <v>2657</v>
      </c>
      <c r="I233" s="60"/>
    </row>
    <row r="234">
      <c r="A234" s="2028">
        <v>20122.0</v>
      </c>
      <c r="B234" s="2029"/>
      <c r="C234" s="2030" t="s">
        <v>2658</v>
      </c>
      <c r="D234" s="2028">
        <v>176015.0</v>
      </c>
      <c r="E234" s="2031"/>
      <c r="F234" s="2031"/>
      <c r="G234" s="2031"/>
      <c r="H234" s="2032" t="s">
        <v>2659</v>
      </c>
      <c r="I234" s="60"/>
    </row>
    <row r="235">
      <c r="A235" s="2028">
        <v>20123.0</v>
      </c>
      <c r="B235" s="2029"/>
      <c r="C235" s="2030" t="s">
        <v>2660</v>
      </c>
      <c r="D235" s="2028">
        <v>176015.0</v>
      </c>
      <c r="E235" s="2031"/>
      <c r="F235" s="2031"/>
      <c r="G235" s="2031"/>
      <c r="H235" s="2032" t="s">
        <v>2661</v>
      </c>
      <c r="I235" s="60"/>
    </row>
    <row r="236">
      <c r="A236" s="2028">
        <v>20124.0</v>
      </c>
      <c r="B236" s="2029"/>
      <c r="C236" s="2030" t="s">
        <v>2662</v>
      </c>
      <c r="D236" s="2028">
        <v>176015.0</v>
      </c>
      <c r="E236" s="2031"/>
      <c r="F236" s="2031"/>
      <c r="G236" s="2031"/>
      <c r="H236" s="2032" t="s">
        <v>2663</v>
      </c>
      <c r="I236" s="60"/>
    </row>
    <row r="237">
      <c r="A237" s="2028">
        <v>20125.0</v>
      </c>
      <c r="B237" s="2029"/>
      <c r="C237" s="2030" t="s">
        <v>2664</v>
      </c>
      <c r="D237" s="2028">
        <v>176015.0</v>
      </c>
      <c r="E237" s="2031"/>
      <c r="F237" s="2031"/>
      <c r="G237" s="2031"/>
      <c r="H237" s="2032" t="s">
        <v>2665</v>
      </c>
      <c r="I237" s="60"/>
    </row>
    <row r="238">
      <c r="A238" s="2028">
        <v>20126.0</v>
      </c>
      <c r="B238" s="2029"/>
      <c r="C238" s="2030" t="s">
        <v>2666</v>
      </c>
      <c r="D238" s="2028">
        <v>176015.0</v>
      </c>
      <c r="E238" s="2031"/>
      <c r="F238" s="2031"/>
      <c r="G238" s="2031"/>
      <c r="H238" s="2032" t="s">
        <v>2667</v>
      </c>
      <c r="I238" s="60"/>
    </row>
    <row r="239">
      <c r="A239" s="2028">
        <v>20127.0</v>
      </c>
      <c r="B239" s="2029"/>
      <c r="C239" s="2030" t="s">
        <v>2668</v>
      </c>
      <c r="D239" s="2028">
        <v>176015.0</v>
      </c>
      <c r="E239" s="2031"/>
      <c r="F239" s="2031"/>
      <c r="G239" s="2031"/>
      <c r="H239" s="2032" t="s">
        <v>2669</v>
      </c>
      <c r="I239" s="60"/>
    </row>
    <row r="240">
      <c r="A240" s="2028">
        <v>20128.0</v>
      </c>
      <c r="B240" s="2029"/>
      <c r="C240" s="2030" t="s">
        <v>2670</v>
      </c>
      <c r="D240" s="2028">
        <v>176015.0</v>
      </c>
      <c r="E240" s="2031"/>
      <c r="F240" s="2031"/>
      <c r="G240" s="2031"/>
      <c r="H240" s="2032" t="s">
        <v>2671</v>
      </c>
      <c r="I240" s="60"/>
    </row>
    <row r="241">
      <c r="A241" s="2028">
        <v>20129.0</v>
      </c>
      <c r="B241" s="2029"/>
      <c r="C241" s="2030" t="s">
        <v>2672</v>
      </c>
      <c r="D241" s="2028">
        <v>176015.0</v>
      </c>
      <c r="E241" s="2031"/>
      <c r="F241" s="2031"/>
      <c r="G241" s="2031"/>
      <c r="H241" s="2032" t="s">
        <v>2673</v>
      </c>
      <c r="I241" s="60"/>
    </row>
    <row r="242">
      <c r="A242" s="2028">
        <v>20130.0</v>
      </c>
      <c r="B242" s="2029"/>
      <c r="C242" s="2030" t="s">
        <v>2674</v>
      </c>
      <c r="D242" s="2028">
        <v>176015.0</v>
      </c>
      <c r="E242" s="2031"/>
      <c r="F242" s="2031"/>
      <c r="G242" s="2031"/>
      <c r="H242" s="2032" t="s">
        <v>2675</v>
      </c>
      <c r="I242" s="60"/>
    </row>
    <row r="243">
      <c r="A243" s="2028">
        <v>20131.0</v>
      </c>
      <c r="B243" s="2029"/>
      <c r="C243" s="2030" t="s">
        <v>2676</v>
      </c>
      <c r="D243" s="2028">
        <v>176015.0</v>
      </c>
      <c r="E243" s="2031"/>
      <c r="F243" s="2031"/>
      <c r="G243" s="2031"/>
      <c r="H243" s="2032" t="s">
        <v>2677</v>
      </c>
      <c r="I243" s="60"/>
    </row>
    <row r="244">
      <c r="A244" s="2028">
        <v>20132.0</v>
      </c>
      <c r="B244" s="2029"/>
      <c r="C244" s="2030" t="s">
        <v>2678</v>
      </c>
      <c r="D244" s="2028">
        <v>176015.0</v>
      </c>
      <c r="E244" s="2031"/>
      <c r="F244" s="2031"/>
      <c r="G244" s="2031"/>
      <c r="H244" s="2032" t="s">
        <v>2679</v>
      </c>
      <c r="I244" s="60"/>
    </row>
    <row r="245">
      <c r="A245" s="2028">
        <v>20133.0</v>
      </c>
      <c r="B245" s="2029"/>
      <c r="C245" s="2030" t="s">
        <v>2680</v>
      </c>
      <c r="D245" s="2028">
        <v>176015.0</v>
      </c>
      <c r="E245" s="2031"/>
      <c r="F245" s="2031"/>
      <c r="G245" s="2031"/>
      <c r="H245" s="2032" t="s">
        <v>2681</v>
      </c>
      <c r="I245" s="60"/>
    </row>
    <row r="246">
      <c r="A246" s="2028">
        <v>20135.0</v>
      </c>
      <c r="B246" s="2029"/>
      <c r="C246" s="2030" t="s">
        <v>2682</v>
      </c>
      <c r="D246" s="2028">
        <v>176015.0</v>
      </c>
      <c r="E246" s="2031"/>
      <c r="F246" s="2031"/>
      <c r="G246" s="2031"/>
      <c r="H246" s="2032" t="s">
        <v>2683</v>
      </c>
      <c r="I246" s="60"/>
    </row>
    <row r="247">
      <c r="A247" s="2028">
        <v>20136.0</v>
      </c>
      <c r="B247" s="2029"/>
      <c r="C247" s="2030" t="s">
        <v>2684</v>
      </c>
      <c r="D247" s="2028">
        <v>176015.0</v>
      </c>
      <c r="E247" s="2031"/>
      <c r="F247" s="2031"/>
      <c r="G247" s="2031"/>
      <c r="H247" s="2032" t="s">
        <v>2685</v>
      </c>
      <c r="I247" s="60"/>
    </row>
    <row r="248">
      <c r="A248" s="2028">
        <v>20137.0</v>
      </c>
      <c r="B248" s="2029"/>
      <c r="C248" s="2030" t="s">
        <v>2686</v>
      </c>
      <c r="D248" s="2028">
        <v>176015.0</v>
      </c>
      <c r="E248" s="2031"/>
      <c r="F248" s="2031"/>
      <c r="G248" s="2031"/>
      <c r="H248" s="2032" t="s">
        <v>2687</v>
      </c>
      <c r="I248" s="60"/>
    </row>
    <row r="249">
      <c r="A249" s="2028">
        <v>20138.0</v>
      </c>
      <c r="B249" s="2029"/>
      <c r="C249" s="2030" t="s">
        <v>2688</v>
      </c>
      <c r="D249" s="2028">
        <v>176015.0</v>
      </c>
      <c r="E249" s="2031"/>
      <c r="F249" s="2031"/>
      <c r="G249" s="2031"/>
      <c r="H249" s="2032" t="s">
        <v>2689</v>
      </c>
      <c r="I249" s="60"/>
    </row>
    <row r="250">
      <c r="A250" s="2028">
        <v>20139.0</v>
      </c>
      <c r="B250" s="2029"/>
      <c r="C250" s="2030" t="s">
        <v>2690</v>
      </c>
      <c r="D250" s="2028">
        <v>176015.0</v>
      </c>
      <c r="E250" s="2031"/>
      <c r="F250" s="2031"/>
      <c r="G250" s="2031"/>
      <c r="H250" s="2032" t="s">
        <v>2691</v>
      </c>
      <c r="I250" s="60"/>
    </row>
    <row r="251">
      <c r="A251" s="2028">
        <v>20140.0</v>
      </c>
      <c r="B251" s="2029"/>
      <c r="C251" s="2030" t="s">
        <v>2692</v>
      </c>
      <c r="D251" s="2028">
        <v>176015.0</v>
      </c>
      <c r="E251" s="2031"/>
      <c r="F251" s="2031"/>
      <c r="G251" s="2031"/>
      <c r="H251" s="2032" t="s">
        <v>2693</v>
      </c>
      <c r="I251" s="60"/>
    </row>
    <row r="252">
      <c r="A252" s="2028">
        <v>20141.0</v>
      </c>
      <c r="B252" s="2029"/>
      <c r="C252" s="2030" t="s">
        <v>2694</v>
      </c>
      <c r="D252" s="2028">
        <v>176015.0</v>
      </c>
      <c r="E252" s="2031"/>
      <c r="F252" s="2031"/>
      <c r="G252" s="2031"/>
      <c r="H252" s="2032" t="s">
        <v>2695</v>
      </c>
      <c r="I252" s="60"/>
    </row>
    <row r="253">
      <c r="A253" s="2028">
        <v>20142.0</v>
      </c>
      <c r="B253" s="2029"/>
      <c r="C253" s="2030" t="s">
        <v>2696</v>
      </c>
      <c r="D253" s="2028">
        <v>176015.0</v>
      </c>
      <c r="E253" s="2031"/>
      <c r="F253" s="2031"/>
      <c r="G253" s="2031"/>
      <c r="H253" s="2032" t="s">
        <v>2697</v>
      </c>
      <c r="I253" s="60"/>
    </row>
    <row r="254">
      <c r="A254" s="2028">
        <v>20143.0</v>
      </c>
      <c r="B254" s="2029"/>
      <c r="C254" s="2030" t="s">
        <v>2698</v>
      </c>
      <c r="D254" s="2028">
        <v>176015.0</v>
      </c>
      <c r="E254" s="2031"/>
      <c r="F254" s="2031"/>
      <c r="G254" s="2031"/>
      <c r="H254" s="2032" t="s">
        <v>2699</v>
      </c>
      <c r="I254" s="60"/>
    </row>
    <row r="255">
      <c r="A255" s="2028">
        <v>20144.0</v>
      </c>
      <c r="B255" s="2029"/>
      <c r="C255" s="2030" t="s">
        <v>2700</v>
      </c>
      <c r="D255" s="2028">
        <v>176015.0</v>
      </c>
      <c r="E255" s="2031"/>
      <c r="F255" s="2031"/>
      <c r="G255" s="2031"/>
      <c r="H255" s="2032" t="s">
        <v>2701</v>
      </c>
      <c r="I255" s="60"/>
    </row>
    <row r="256">
      <c r="A256" s="2028">
        <v>20145.0</v>
      </c>
      <c r="B256" s="2029"/>
      <c r="C256" s="2030" t="s">
        <v>2702</v>
      </c>
      <c r="D256" s="2028">
        <v>176015.0</v>
      </c>
      <c r="E256" s="2031"/>
      <c r="F256" s="2031"/>
      <c r="G256" s="2031"/>
      <c r="H256" s="2032" t="s">
        <v>2703</v>
      </c>
      <c r="I256" s="60"/>
    </row>
    <row r="257">
      <c r="A257" s="2028">
        <v>20146.0</v>
      </c>
      <c r="B257" s="2029"/>
      <c r="C257" s="2030" t="s">
        <v>2704</v>
      </c>
      <c r="D257" s="2028">
        <v>176015.0</v>
      </c>
      <c r="E257" s="2031"/>
      <c r="F257" s="2031"/>
      <c r="G257" s="2031"/>
      <c r="H257" s="2032" t="s">
        <v>2705</v>
      </c>
      <c r="I257" s="60"/>
    </row>
    <row r="258">
      <c r="A258" s="2028">
        <v>20147.0</v>
      </c>
      <c r="B258" s="2029"/>
      <c r="C258" s="2030" t="s">
        <v>2706</v>
      </c>
      <c r="D258" s="2028">
        <v>176015.0</v>
      </c>
      <c r="E258" s="2031"/>
      <c r="F258" s="2031"/>
      <c r="G258" s="2031"/>
      <c r="H258" s="2032" t="s">
        <v>2707</v>
      </c>
      <c r="I258" s="60"/>
    </row>
    <row r="259">
      <c r="A259" s="2028">
        <v>20148.0</v>
      </c>
      <c r="B259" s="2029"/>
      <c r="C259" s="2030" t="s">
        <v>2708</v>
      </c>
      <c r="D259" s="2028">
        <v>176015.0</v>
      </c>
      <c r="E259" s="2031"/>
      <c r="F259" s="2031"/>
      <c r="G259" s="2031"/>
      <c r="H259" s="2032" t="s">
        <v>2709</v>
      </c>
      <c r="I259" s="60"/>
    </row>
    <row r="260">
      <c r="A260" s="2028">
        <v>20149.0</v>
      </c>
      <c r="B260" s="2029"/>
      <c r="C260" s="2030" t="s">
        <v>2710</v>
      </c>
      <c r="D260" s="2028">
        <v>176015.0</v>
      </c>
      <c r="E260" s="2031"/>
      <c r="F260" s="2031"/>
      <c r="G260" s="2031"/>
      <c r="H260" s="2032" t="s">
        <v>2711</v>
      </c>
      <c r="I260" s="60"/>
    </row>
    <row r="261">
      <c r="A261" s="2028">
        <v>20150.0</v>
      </c>
      <c r="B261" s="2029"/>
      <c r="C261" s="2030" t="s">
        <v>2712</v>
      </c>
      <c r="D261" s="2028">
        <v>176015.0</v>
      </c>
      <c r="E261" s="2031"/>
      <c r="F261" s="2031"/>
      <c r="G261" s="2031"/>
      <c r="H261" s="2032" t="s">
        <v>2713</v>
      </c>
      <c r="I261" s="60"/>
    </row>
    <row r="262">
      <c r="A262" s="2028">
        <v>20151.0</v>
      </c>
      <c r="B262" s="2029"/>
      <c r="C262" s="2030" t="s">
        <v>2714</v>
      </c>
      <c r="D262" s="2028">
        <v>176015.0</v>
      </c>
      <c r="E262" s="2031"/>
      <c r="F262" s="2031"/>
      <c r="G262" s="2031"/>
      <c r="H262" s="2032" t="s">
        <v>2715</v>
      </c>
      <c r="I262" s="60"/>
    </row>
    <row r="263">
      <c r="A263" s="2028">
        <v>20152.0</v>
      </c>
      <c r="B263" s="2029"/>
      <c r="C263" s="2030" t="s">
        <v>2716</v>
      </c>
      <c r="D263" s="2028">
        <v>176015.0</v>
      </c>
      <c r="E263" s="2031"/>
      <c r="F263" s="2031"/>
      <c r="G263" s="2031"/>
      <c r="H263" s="2032" t="s">
        <v>2717</v>
      </c>
      <c r="I263" s="60"/>
    </row>
    <row r="264">
      <c r="A264" s="2028">
        <v>20153.0</v>
      </c>
      <c r="B264" s="2029"/>
      <c r="C264" s="2030" t="s">
        <v>2718</v>
      </c>
      <c r="D264" s="2028">
        <v>176015.0</v>
      </c>
      <c r="E264" s="2031"/>
      <c r="F264" s="2031"/>
      <c r="G264" s="2031"/>
      <c r="H264" s="2032" t="s">
        <v>2719</v>
      </c>
      <c r="I264" s="60"/>
    </row>
    <row r="265">
      <c r="A265" s="2028">
        <v>20154.0</v>
      </c>
      <c r="B265" s="2029"/>
      <c r="C265" s="2030" t="s">
        <v>2720</v>
      </c>
      <c r="D265" s="2028">
        <v>176015.0</v>
      </c>
      <c r="E265" s="2031"/>
      <c r="F265" s="2031"/>
      <c r="G265" s="2031"/>
      <c r="H265" s="2032" t="s">
        <v>2721</v>
      </c>
      <c r="I265" s="60"/>
    </row>
    <row r="266">
      <c r="A266" s="2028">
        <v>20155.0</v>
      </c>
      <c r="B266" s="2029"/>
      <c r="C266" s="2030" t="s">
        <v>2722</v>
      </c>
      <c r="D266" s="2028">
        <v>176015.0</v>
      </c>
      <c r="E266" s="2031"/>
      <c r="F266" s="2031"/>
      <c r="G266" s="2031"/>
      <c r="H266" s="2032" t="s">
        <v>2723</v>
      </c>
      <c r="I266" s="60"/>
    </row>
    <row r="267">
      <c r="A267" s="2028">
        <v>20156.0</v>
      </c>
      <c r="B267" s="2029"/>
      <c r="C267" s="2030" t="s">
        <v>2724</v>
      </c>
      <c r="D267" s="2028">
        <v>176015.0</v>
      </c>
      <c r="E267" s="2031"/>
      <c r="F267" s="2031"/>
      <c r="G267" s="2031"/>
      <c r="H267" s="2032" t="s">
        <v>2725</v>
      </c>
      <c r="I267" s="60"/>
    </row>
    <row r="268">
      <c r="A268" s="2028">
        <v>20158.0</v>
      </c>
      <c r="B268" s="2029"/>
      <c r="C268" s="2030" t="s">
        <v>2726</v>
      </c>
      <c r="D268" s="2028">
        <v>176015.0</v>
      </c>
      <c r="E268" s="2031"/>
      <c r="F268" s="2031"/>
      <c r="G268" s="2031"/>
      <c r="H268" s="2032" t="s">
        <v>2727</v>
      </c>
      <c r="I268" s="60"/>
    </row>
    <row r="269">
      <c r="A269" s="2028">
        <v>20159.0</v>
      </c>
      <c r="B269" s="2029"/>
      <c r="C269" s="2030" t="s">
        <v>2728</v>
      </c>
      <c r="D269" s="2028">
        <v>176015.0</v>
      </c>
      <c r="E269" s="2031"/>
      <c r="F269" s="2031"/>
      <c r="G269" s="2031"/>
      <c r="H269" s="2032" t="s">
        <v>2729</v>
      </c>
      <c r="I269" s="60"/>
    </row>
    <row r="270">
      <c r="A270" s="2028">
        <v>20160.0</v>
      </c>
      <c r="B270" s="2029"/>
      <c r="C270" s="2030" t="s">
        <v>2730</v>
      </c>
      <c r="D270" s="2028">
        <v>176015.0</v>
      </c>
      <c r="E270" s="2031"/>
      <c r="F270" s="2031"/>
      <c r="G270" s="2031"/>
      <c r="H270" s="2032" t="s">
        <v>2731</v>
      </c>
      <c r="I270" s="60"/>
    </row>
    <row r="271">
      <c r="A271" s="2028">
        <v>20161.0</v>
      </c>
      <c r="B271" s="2029"/>
      <c r="C271" s="2030" t="s">
        <v>2732</v>
      </c>
      <c r="D271" s="2028">
        <v>176015.0</v>
      </c>
      <c r="E271" s="2031"/>
      <c r="F271" s="2031"/>
      <c r="G271" s="2031"/>
      <c r="H271" s="2032" t="s">
        <v>2733</v>
      </c>
      <c r="I271" s="60"/>
    </row>
    <row r="272">
      <c r="A272" s="2028">
        <v>20162.0</v>
      </c>
      <c r="B272" s="2029"/>
      <c r="C272" s="2030" t="s">
        <v>2734</v>
      </c>
      <c r="D272" s="2028">
        <v>176015.0</v>
      </c>
      <c r="E272" s="2031"/>
      <c r="F272" s="2031"/>
      <c r="G272" s="2031"/>
      <c r="H272" s="2032" t="s">
        <v>2735</v>
      </c>
      <c r="I272" s="60"/>
    </row>
    <row r="273">
      <c r="A273" s="2028">
        <v>20163.0</v>
      </c>
      <c r="B273" s="2029"/>
      <c r="C273" s="2030" t="s">
        <v>2736</v>
      </c>
      <c r="D273" s="2028">
        <v>176015.0</v>
      </c>
      <c r="E273" s="2031"/>
      <c r="F273" s="2031"/>
      <c r="G273" s="2031"/>
      <c r="H273" s="2032" t="s">
        <v>2737</v>
      </c>
      <c r="I273" s="60"/>
    </row>
    <row r="274">
      <c r="A274" s="2028">
        <v>20164.0</v>
      </c>
      <c r="B274" s="2029"/>
      <c r="C274" s="2030" t="s">
        <v>2738</v>
      </c>
      <c r="D274" s="2028">
        <v>176015.0</v>
      </c>
      <c r="E274" s="2031"/>
      <c r="F274" s="2031"/>
      <c r="G274" s="2031"/>
      <c r="H274" s="2032" t="s">
        <v>2739</v>
      </c>
      <c r="I274" s="60"/>
    </row>
    <row r="275">
      <c r="A275" s="2028">
        <v>20165.0</v>
      </c>
      <c r="B275" s="2029"/>
      <c r="C275" s="2030" t="s">
        <v>2740</v>
      </c>
      <c r="D275" s="2028">
        <v>176015.0</v>
      </c>
      <c r="E275" s="2031"/>
      <c r="F275" s="2031"/>
      <c r="G275" s="2031"/>
      <c r="H275" s="2032" t="s">
        <v>2741</v>
      </c>
      <c r="I275" s="60"/>
    </row>
    <row r="276">
      <c r="A276" s="2028">
        <v>20166.0</v>
      </c>
      <c r="B276" s="2029"/>
      <c r="C276" s="2030" t="s">
        <v>2742</v>
      </c>
      <c r="D276" s="2028">
        <v>176015.0</v>
      </c>
      <c r="E276" s="2031"/>
      <c r="F276" s="2031"/>
      <c r="G276" s="2031"/>
      <c r="H276" s="2032" t="s">
        <v>2743</v>
      </c>
      <c r="I276" s="60"/>
    </row>
    <row r="277">
      <c r="A277" s="2028">
        <v>20167.0</v>
      </c>
      <c r="B277" s="2029"/>
      <c r="C277" s="2030" t="s">
        <v>2744</v>
      </c>
      <c r="D277" s="2028">
        <v>176015.0</v>
      </c>
      <c r="E277" s="2031"/>
      <c r="F277" s="2031"/>
      <c r="G277" s="2031"/>
      <c r="H277" s="2032" t="s">
        <v>2745</v>
      </c>
      <c r="I277" s="60"/>
    </row>
    <row r="278">
      <c r="A278" s="2028">
        <v>20168.0</v>
      </c>
      <c r="B278" s="2029"/>
      <c r="C278" s="2030" t="s">
        <v>2746</v>
      </c>
      <c r="D278" s="2028">
        <v>176015.0</v>
      </c>
      <c r="E278" s="2031"/>
      <c r="F278" s="2031"/>
      <c r="G278" s="2031"/>
      <c r="H278" s="2032" t="s">
        <v>2747</v>
      </c>
      <c r="I278" s="60"/>
    </row>
    <row r="279">
      <c r="A279" s="2028">
        <v>20169.0</v>
      </c>
      <c r="B279" s="2029"/>
      <c r="C279" s="2030" t="s">
        <v>2748</v>
      </c>
      <c r="D279" s="2028">
        <v>176015.0</v>
      </c>
      <c r="E279" s="2031"/>
      <c r="F279" s="2031"/>
      <c r="G279" s="2031"/>
      <c r="H279" s="2032" t="s">
        <v>2749</v>
      </c>
      <c r="I279" s="60"/>
    </row>
    <row r="280">
      <c r="A280" s="2028">
        <v>20170.0</v>
      </c>
      <c r="B280" s="2029"/>
      <c r="C280" s="2030" t="s">
        <v>2750</v>
      </c>
      <c r="D280" s="2028">
        <v>176015.0</v>
      </c>
      <c r="E280" s="2031"/>
      <c r="F280" s="2031"/>
      <c r="G280" s="2031"/>
      <c r="H280" s="2032" t="s">
        <v>2751</v>
      </c>
      <c r="I280" s="60"/>
    </row>
    <row r="281">
      <c r="A281" s="2028">
        <v>20171.0</v>
      </c>
      <c r="B281" s="2029"/>
      <c r="C281" s="2030" t="s">
        <v>2752</v>
      </c>
      <c r="D281" s="2028">
        <v>176015.0</v>
      </c>
      <c r="E281" s="2031"/>
      <c r="F281" s="2031"/>
      <c r="G281" s="2031"/>
      <c r="H281" s="2032" t="s">
        <v>2753</v>
      </c>
      <c r="I281" s="60"/>
    </row>
    <row r="282">
      <c r="A282" s="2028">
        <v>20172.0</v>
      </c>
      <c r="B282" s="2029"/>
      <c r="C282" s="2030" t="s">
        <v>2754</v>
      </c>
      <c r="D282" s="2028">
        <v>176015.0</v>
      </c>
      <c r="E282" s="2031"/>
      <c r="F282" s="2031"/>
      <c r="G282" s="2031"/>
      <c r="H282" s="2032" t="s">
        <v>2755</v>
      </c>
      <c r="I282" s="60"/>
    </row>
    <row r="283">
      <c r="A283" s="2028">
        <v>20173.0</v>
      </c>
      <c r="B283" s="2029"/>
      <c r="C283" s="2030" t="s">
        <v>2756</v>
      </c>
      <c r="D283" s="2028">
        <v>176015.0</v>
      </c>
      <c r="E283" s="2031"/>
      <c r="F283" s="2031"/>
      <c r="G283" s="2031"/>
      <c r="H283" s="2032" t="s">
        <v>2757</v>
      </c>
      <c r="I283" s="60"/>
    </row>
    <row r="284">
      <c r="A284" s="2028">
        <v>20174.0</v>
      </c>
      <c r="B284" s="2029"/>
      <c r="C284" s="2030" t="s">
        <v>2758</v>
      </c>
      <c r="D284" s="2028">
        <v>176015.0</v>
      </c>
      <c r="E284" s="2031"/>
      <c r="F284" s="2031"/>
      <c r="G284" s="2031"/>
      <c r="H284" s="2032" t="s">
        <v>2759</v>
      </c>
      <c r="I284" s="60"/>
    </row>
    <row r="285">
      <c r="A285" s="2028">
        <v>20175.0</v>
      </c>
      <c r="B285" s="2029"/>
      <c r="C285" s="2030" t="s">
        <v>2760</v>
      </c>
      <c r="D285" s="2028">
        <v>176015.0</v>
      </c>
      <c r="E285" s="2031"/>
      <c r="F285" s="2031"/>
      <c r="G285" s="2031"/>
      <c r="H285" s="2032" t="s">
        <v>2761</v>
      </c>
      <c r="I285" s="60"/>
    </row>
    <row r="286">
      <c r="A286" s="2028">
        <v>20176.0</v>
      </c>
      <c r="B286" s="2029"/>
      <c r="C286" s="2030" t="s">
        <v>2762</v>
      </c>
      <c r="D286" s="2028">
        <v>176015.0</v>
      </c>
      <c r="E286" s="2031"/>
      <c r="F286" s="2031"/>
      <c r="G286" s="2031"/>
      <c r="H286" s="2032" t="s">
        <v>2763</v>
      </c>
      <c r="I286" s="60"/>
    </row>
    <row r="287">
      <c r="A287" s="2028">
        <v>20177.0</v>
      </c>
      <c r="B287" s="2029"/>
      <c r="C287" s="2030" t="s">
        <v>2764</v>
      </c>
      <c r="D287" s="2028">
        <v>176015.0</v>
      </c>
      <c r="E287" s="2031"/>
      <c r="F287" s="2031"/>
      <c r="G287" s="2031"/>
      <c r="H287" s="2032" t="s">
        <v>2765</v>
      </c>
      <c r="I287" s="60"/>
    </row>
    <row r="288">
      <c r="A288" s="2025">
        <v>20301.0</v>
      </c>
      <c r="B288" s="2026"/>
      <c r="C288" s="2027" t="s">
        <v>2766</v>
      </c>
      <c r="D288" s="542"/>
      <c r="E288" s="542"/>
      <c r="F288" s="2025">
        <v>176017.0</v>
      </c>
      <c r="G288" s="542"/>
      <c r="H288" s="542"/>
      <c r="I288" s="60"/>
    </row>
    <row r="289">
      <c r="A289" s="2025">
        <v>20302.0</v>
      </c>
      <c r="B289" s="2026"/>
      <c r="C289" s="2027" t="s">
        <v>2767</v>
      </c>
      <c r="D289" s="542"/>
      <c r="E289" s="542"/>
      <c r="F289" s="2025">
        <v>176017.0</v>
      </c>
      <c r="G289" s="542"/>
      <c r="H289" s="542"/>
      <c r="I289" s="60"/>
    </row>
    <row r="290">
      <c r="A290" s="2028">
        <v>20304.0</v>
      </c>
      <c r="B290" s="2029"/>
      <c r="C290" s="2030" t="s">
        <v>2768</v>
      </c>
      <c r="D290" s="2028">
        <v>176015.0</v>
      </c>
      <c r="E290" s="2031"/>
      <c r="F290" s="2031"/>
      <c r="G290" s="2031"/>
      <c r="H290" s="2032" t="s">
        <v>2769</v>
      </c>
      <c r="I290" s="60"/>
    </row>
    <row r="291">
      <c r="A291" s="2028">
        <v>20305.0</v>
      </c>
      <c r="B291" s="2029"/>
      <c r="C291" s="2030" t="s">
        <v>2770</v>
      </c>
      <c r="D291" s="2028">
        <v>176015.0</v>
      </c>
      <c r="E291" s="2031"/>
      <c r="F291" s="2031"/>
      <c r="G291" s="2031"/>
      <c r="H291" s="2032" t="s">
        <v>2771</v>
      </c>
      <c r="I291" s="60"/>
    </row>
    <row r="292">
      <c r="A292" s="2028">
        <v>20306.0</v>
      </c>
      <c r="B292" s="2029"/>
      <c r="C292" s="2030" t="s">
        <v>2772</v>
      </c>
      <c r="D292" s="2028">
        <v>176015.0</v>
      </c>
      <c r="E292" s="2031"/>
      <c r="F292" s="2031"/>
      <c r="G292" s="2031"/>
      <c r="H292" s="2032" t="s">
        <v>2773</v>
      </c>
      <c r="I292" s="60"/>
    </row>
    <row r="293">
      <c r="A293" s="2028">
        <v>20307.0</v>
      </c>
      <c r="B293" s="2029"/>
      <c r="C293" s="2030" t="s">
        <v>2774</v>
      </c>
      <c r="D293" s="2028">
        <v>176015.0</v>
      </c>
      <c r="E293" s="2031"/>
      <c r="F293" s="2031"/>
      <c r="G293" s="2031"/>
      <c r="H293" s="2032" t="s">
        <v>2775</v>
      </c>
      <c r="I293" s="60"/>
    </row>
    <row r="294">
      <c r="A294" s="2028">
        <v>20308.0</v>
      </c>
      <c r="B294" s="2029"/>
      <c r="C294" s="2030" t="s">
        <v>2558</v>
      </c>
      <c r="D294" s="2031"/>
      <c r="E294" s="2031"/>
      <c r="F294" s="2028">
        <v>176017.0</v>
      </c>
      <c r="G294" s="2031"/>
      <c r="H294" s="2032" t="s">
        <v>2559</v>
      </c>
      <c r="I294" s="60"/>
    </row>
    <row r="295">
      <c r="A295" s="2025">
        <v>20309.0</v>
      </c>
      <c r="B295" s="2026"/>
      <c r="C295" s="2027" t="s">
        <v>2776</v>
      </c>
      <c r="D295" s="542"/>
      <c r="E295" s="542"/>
      <c r="F295" s="2025">
        <v>176017.0</v>
      </c>
      <c r="G295" s="542"/>
      <c r="H295" s="542"/>
      <c r="I295" s="60"/>
    </row>
    <row r="296">
      <c r="A296" s="2025">
        <v>20310.0</v>
      </c>
      <c r="B296" s="2026"/>
      <c r="C296" s="2027" t="s">
        <v>2777</v>
      </c>
      <c r="D296" s="542"/>
      <c r="E296" s="542"/>
      <c r="F296" s="2025">
        <v>176017.0</v>
      </c>
      <c r="G296" s="542"/>
      <c r="H296" s="542"/>
      <c r="I296" s="60"/>
    </row>
    <row r="297">
      <c r="A297" s="2025">
        <v>20311.0</v>
      </c>
      <c r="B297" s="2026"/>
      <c r="C297" s="2027" t="s">
        <v>2778</v>
      </c>
      <c r="D297" s="542"/>
      <c r="E297" s="542"/>
      <c r="F297" s="2025">
        <v>176017.0</v>
      </c>
      <c r="G297" s="542"/>
      <c r="H297" s="542"/>
      <c r="I297" s="60"/>
    </row>
    <row r="298">
      <c r="A298" s="2028">
        <v>20312.0</v>
      </c>
      <c r="B298" s="2029"/>
      <c r="C298" s="2030" t="s">
        <v>2779</v>
      </c>
      <c r="D298" s="2028">
        <v>176015.0</v>
      </c>
      <c r="E298" s="2031"/>
      <c r="F298" s="2031"/>
      <c r="G298" s="2031"/>
      <c r="H298" s="2032" t="s">
        <v>2780</v>
      </c>
      <c r="I298" s="60"/>
    </row>
    <row r="299">
      <c r="A299" s="2028">
        <v>20313.0</v>
      </c>
      <c r="B299" s="2029"/>
      <c r="C299" s="2030" t="s">
        <v>2781</v>
      </c>
      <c r="D299" s="2028">
        <v>176015.0</v>
      </c>
      <c r="E299" s="2031"/>
      <c r="F299" s="2031"/>
      <c r="G299" s="2031"/>
      <c r="H299" s="2032" t="s">
        <v>2782</v>
      </c>
      <c r="I299" s="60"/>
    </row>
    <row r="300">
      <c r="A300" s="2028">
        <v>20314.0</v>
      </c>
      <c r="B300" s="2029"/>
      <c r="C300" s="2030" t="s">
        <v>2783</v>
      </c>
      <c r="D300" s="2028">
        <v>176015.0</v>
      </c>
      <c r="E300" s="2031"/>
      <c r="F300" s="2031"/>
      <c r="G300" s="2031"/>
      <c r="H300" s="2032" t="s">
        <v>2784</v>
      </c>
      <c r="I300" s="60"/>
    </row>
    <row r="301">
      <c r="A301" s="2028">
        <v>20315.0</v>
      </c>
      <c r="B301" s="2029"/>
      <c r="C301" s="2030" t="s">
        <v>2785</v>
      </c>
      <c r="D301" s="2028">
        <v>176015.0</v>
      </c>
      <c r="E301" s="2031"/>
      <c r="F301" s="2031"/>
      <c r="G301" s="2031"/>
      <c r="H301" s="2032" t="s">
        <v>2786</v>
      </c>
      <c r="I301" s="60"/>
    </row>
    <row r="302">
      <c r="A302" s="2028">
        <v>20316.0</v>
      </c>
      <c r="B302" s="2029"/>
      <c r="C302" s="2030" t="s">
        <v>2787</v>
      </c>
      <c r="D302" s="2028">
        <v>176015.0</v>
      </c>
      <c r="E302" s="2031"/>
      <c r="F302" s="2031"/>
      <c r="G302" s="2031"/>
      <c r="H302" s="2032" t="s">
        <v>2788</v>
      </c>
      <c r="I302" s="60"/>
    </row>
    <row r="303">
      <c r="A303" s="2028">
        <v>20317.0</v>
      </c>
      <c r="B303" s="2029"/>
      <c r="C303" s="2030" t="s">
        <v>2789</v>
      </c>
      <c r="D303" s="2028">
        <v>176015.0</v>
      </c>
      <c r="E303" s="2031"/>
      <c r="F303" s="2031"/>
      <c r="G303" s="2031"/>
      <c r="H303" s="2032" t="s">
        <v>2790</v>
      </c>
      <c r="I303" s="60"/>
    </row>
    <row r="304">
      <c r="A304" s="2028">
        <v>20318.0</v>
      </c>
      <c r="B304" s="2029"/>
      <c r="C304" s="2030" t="s">
        <v>2791</v>
      </c>
      <c r="D304" s="2028">
        <v>176015.0</v>
      </c>
      <c r="E304" s="2031"/>
      <c r="F304" s="2031"/>
      <c r="G304" s="2031"/>
      <c r="H304" s="2032" t="s">
        <v>2792</v>
      </c>
      <c r="I304" s="60"/>
    </row>
    <row r="305">
      <c r="A305" s="2028">
        <v>20319.0</v>
      </c>
      <c r="B305" s="2029"/>
      <c r="C305" s="2030" t="s">
        <v>2793</v>
      </c>
      <c r="D305" s="2028">
        <v>176015.0</v>
      </c>
      <c r="E305" s="2031"/>
      <c r="F305" s="2031"/>
      <c r="G305" s="2031"/>
      <c r="H305" s="2032" t="s">
        <v>2794</v>
      </c>
      <c r="I305" s="60"/>
    </row>
    <row r="306">
      <c r="A306" s="2028">
        <v>20320.0</v>
      </c>
      <c r="B306" s="2029"/>
      <c r="C306" s="2030" t="s">
        <v>2795</v>
      </c>
      <c r="D306" s="2031"/>
      <c r="E306" s="2031"/>
      <c r="F306" s="2031"/>
      <c r="G306" s="2028">
        <v>176012.0</v>
      </c>
      <c r="H306" s="2032" t="s">
        <v>2796</v>
      </c>
      <c r="I306" s="60"/>
    </row>
    <row r="307">
      <c r="A307" s="2028">
        <v>20321.0</v>
      </c>
      <c r="B307" s="2029"/>
      <c r="C307" s="2030" t="s">
        <v>2797</v>
      </c>
      <c r="D307" s="2028">
        <v>176015.0</v>
      </c>
      <c r="E307" s="2031"/>
      <c r="F307" s="2031"/>
      <c r="G307" s="2031"/>
      <c r="H307" s="2032" t="s">
        <v>2798</v>
      </c>
      <c r="I307" s="60"/>
    </row>
    <row r="308">
      <c r="A308" s="2028">
        <v>20322.0</v>
      </c>
      <c r="B308" s="2029"/>
      <c r="C308" s="2030" t="s">
        <v>2799</v>
      </c>
      <c r="D308" s="2028">
        <v>176015.0</v>
      </c>
      <c r="E308" s="2031"/>
      <c r="F308" s="2031"/>
      <c r="G308" s="2031"/>
      <c r="H308" s="2032" t="s">
        <v>2800</v>
      </c>
      <c r="I308" s="60"/>
    </row>
    <row r="309">
      <c r="A309" s="2028">
        <v>20323.0</v>
      </c>
      <c r="B309" s="2029"/>
      <c r="C309" s="2030" t="s">
        <v>2801</v>
      </c>
      <c r="D309" s="2028">
        <v>176015.0</v>
      </c>
      <c r="E309" s="2031"/>
      <c r="F309" s="2031"/>
      <c r="G309" s="2031"/>
      <c r="H309" s="2032" t="s">
        <v>2802</v>
      </c>
      <c r="I309" s="60"/>
    </row>
    <row r="310">
      <c r="A310" s="2028">
        <v>20324.0</v>
      </c>
      <c r="B310" s="2029"/>
      <c r="C310" s="2030" t="s">
        <v>2803</v>
      </c>
      <c r="D310" s="2028">
        <v>176015.0</v>
      </c>
      <c r="E310" s="2031"/>
      <c r="F310" s="2031"/>
      <c r="G310" s="2031"/>
      <c r="H310" s="2032" t="s">
        <v>2804</v>
      </c>
      <c r="I310" s="60"/>
    </row>
    <row r="311">
      <c r="A311" s="2028">
        <v>20325.0</v>
      </c>
      <c r="B311" s="2029"/>
      <c r="C311" s="2030" t="s">
        <v>2805</v>
      </c>
      <c r="D311" s="2028">
        <v>176015.0</v>
      </c>
      <c r="E311" s="2031"/>
      <c r="F311" s="2031"/>
      <c r="G311" s="2031"/>
      <c r="H311" s="2032" t="s">
        <v>2806</v>
      </c>
      <c r="I311" s="60"/>
    </row>
    <row r="312">
      <c r="A312" s="2028">
        <v>20327.0</v>
      </c>
      <c r="B312" s="2029"/>
      <c r="C312" s="2030" t="s">
        <v>2807</v>
      </c>
      <c r="D312" s="2028">
        <v>176015.0</v>
      </c>
      <c r="E312" s="2031"/>
      <c r="F312" s="2031"/>
      <c r="G312" s="2031"/>
      <c r="H312" s="2032" t="s">
        <v>2808</v>
      </c>
      <c r="I312" s="60"/>
    </row>
    <row r="313">
      <c r="A313" s="2028">
        <v>20328.0</v>
      </c>
      <c r="B313" s="2029"/>
      <c r="C313" s="2030" t="s">
        <v>2648</v>
      </c>
      <c r="D313" s="2028">
        <v>176015.0</v>
      </c>
      <c r="E313" s="2031"/>
      <c r="F313" s="2031"/>
      <c r="G313" s="2031"/>
      <c r="H313" s="2032" t="s">
        <v>2809</v>
      </c>
      <c r="I313" s="60"/>
    </row>
    <row r="314">
      <c r="A314" s="2028">
        <v>20329.0</v>
      </c>
      <c r="B314" s="2029"/>
      <c r="C314" s="2030" t="s">
        <v>2650</v>
      </c>
      <c r="D314" s="2028">
        <v>176015.0</v>
      </c>
      <c r="E314" s="2031"/>
      <c r="F314" s="2031"/>
      <c r="G314" s="2031"/>
      <c r="H314" s="2032" t="s">
        <v>2810</v>
      </c>
      <c r="I314" s="60"/>
    </row>
    <row r="315">
      <c r="A315" s="2028">
        <v>20330.0</v>
      </c>
      <c r="B315" s="2029"/>
      <c r="C315" s="2030" t="s">
        <v>2642</v>
      </c>
      <c r="D315" s="2028">
        <v>176015.0</v>
      </c>
      <c r="E315" s="2031"/>
      <c r="F315" s="2031"/>
      <c r="G315" s="2031"/>
      <c r="H315" s="2032" t="s">
        <v>2811</v>
      </c>
      <c r="I315" s="60"/>
    </row>
    <row r="316">
      <c r="A316" s="2025">
        <v>20332.0</v>
      </c>
      <c r="B316" s="2026"/>
      <c r="C316" s="2027" t="s">
        <v>2405</v>
      </c>
      <c r="D316" s="542"/>
      <c r="E316" s="542"/>
      <c r="F316" s="2025">
        <v>176017.0</v>
      </c>
      <c r="G316" s="542"/>
      <c r="H316" s="2033" t="s">
        <v>2406</v>
      </c>
      <c r="I316" s="60"/>
    </row>
    <row r="317">
      <c r="A317" s="2025">
        <v>20334.0</v>
      </c>
      <c r="B317" s="2026"/>
      <c r="C317" s="2027" t="s">
        <v>2812</v>
      </c>
      <c r="D317" s="2025">
        <v>176015.0</v>
      </c>
      <c r="E317" s="542"/>
      <c r="F317" s="542"/>
      <c r="G317" s="542"/>
      <c r="H317" s="542"/>
      <c r="I317" s="60"/>
    </row>
    <row r="318">
      <c r="A318" s="2021">
        <v>21000.0</v>
      </c>
      <c r="B318" s="2024" t="s">
        <v>2813</v>
      </c>
      <c r="C318" s="2023"/>
      <c r="D318" s="2025">
        <v>176015.0</v>
      </c>
      <c r="E318" s="542"/>
      <c r="F318" s="542"/>
      <c r="G318" s="542"/>
      <c r="H318" s="542"/>
      <c r="I318" s="60"/>
    </row>
    <row r="319">
      <c r="A319" s="2025">
        <v>21002.0</v>
      </c>
      <c r="B319" s="2026"/>
      <c r="C319" s="2027" t="s">
        <v>2814</v>
      </c>
      <c r="D319" s="2025">
        <v>176015.0</v>
      </c>
      <c r="E319" s="542"/>
      <c r="F319" s="542"/>
      <c r="G319" s="542"/>
      <c r="H319" s="542"/>
      <c r="I319" s="60"/>
    </row>
    <row r="320">
      <c r="A320" s="2025">
        <v>21003.0</v>
      </c>
      <c r="B320" s="2026"/>
      <c r="C320" s="2027" t="s">
        <v>2815</v>
      </c>
      <c r="D320" s="2025">
        <v>176015.0</v>
      </c>
      <c r="E320" s="542"/>
      <c r="F320" s="542"/>
      <c r="G320" s="542"/>
      <c r="H320" s="542"/>
      <c r="I320" s="60"/>
    </row>
    <row r="321">
      <c r="A321" s="2025">
        <v>21004.0</v>
      </c>
      <c r="B321" s="2026"/>
      <c r="C321" s="2027" t="s">
        <v>2816</v>
      </c>
      <c r="D321" s="2025">
        <v>176015.0</v>
      </c>
      <c r="E321" s="542"/>
      <c r="F321" s="542"/>
      <c r="G321" s="542"/>
      <c r="H321" s="542"/>
      <c r="I321" s="60"/>
    </row>
    <row r="322">
      <c r="A322" s="2025">
        <v>21005.0</v>
      </c>
      <c r="B322" s="2026"/>
      <c r="C322" s="2027" t="s">
        <v>2817</v>
      </c>
      <c r="D322" s="2025">
        <v>176015.0</v>
      </c>
      <c r="E322" s="542"/>
      <c r="F322" s="542"/>
      <c r="G322" s="542"/>
      <c r="H322" s="542"/>
      <c r="I322" s="60"/>
    </row>
    <row r="323">
      <c r="A323" s="2025">
        <v>21006.0</v>
      </c>
      <c r="B323" s="2026"/>
      <c r="C323" s="2027" t="s">
        <v>2818</v>
      </c>
      <c r="D323" s="2025">
        <v>176015.0</v>
      </c>
      <c r="E323" s="542"/>
      <c r="F323" s="542"/>
      <c r="G323" s="542"/>
      <c r="H323" s="542"/>
      <c r="I323" s="60"/>
    </row>
    <row r="324">
      <c r="A324" s="2025">
        <v>21007.0</v>
      </c>
      <c r="B324" s="2026"/>
      <c r="C324" s="2027" t="s">
        <v>2819</v>
      </c>
      <c r="D324" s="2025">
        <v>176015.0</v>
      </c>
      <c r="E324" s="542"/>
      <c r="F324" s="542"/>
      <c r="G324" s="542"/>
      <c r="H324" s="542"/>
      <c r="I324" s="60"/>
    </row>
    <row r="325">
      <c r="A325" s="2025">
        <v>21008.0</v>
      </c>
      <c r="B325" s="2026"/>
      <c r="C325" s="2027" t="s">
        <v>2820</v>
      </c>
      <c r="D325" s="2025">
        <v>176015.0</v>
      </c>
      <c r="E325" s="542"/>
      <c r="F325" s="542"/>
      <c r="G325" s="542"/>
      <c r="H325" s="542"/>
      <c r="I325" s="60"/>
    </row>
    <row r="326">
      <c r="A326" s="2025">
        <v>21009.0</v>
      </c>
      <c r="B326" s="2026"/>
      <c r="C326" s="2027" t="s">
        <v>2821</v>
      </c>
      <c r="D326" s="2025">
        <v>176015.0</v>
      </c>
      <c r="E326" s="542"/>
      <c r="F326" s="542"/>
      <c r="G326" s="542"/>
      <c r="H326" s="542"/>
      <c r="I326" s="60"/>
    </row>
    <row r="327">
      <c r="A327" s="2025">
        <v>21010.0</v>
      </c>
      <c r="B327" s="2026"/>
      <c r="C327" s="2027" t="s">
        <v>2822</v>
      </c>
      <c r="D327" s="2025">
        <v>176015.0</v>
      </c>
      <c r="E327" s="542"/>
      <c r="F327" s="542"/>
      <c r="G327" s="542"/>
      <c r="H327" s="542"/>
      <c r="I327" s="60"/>
    </row>
    <row r="328">
      <c r="A328" s="2025">
        <v>21011.0</v>
      </c>
      <c r="B328" s="2026"/>
      <c r="C328" s="2027" t="s">
        <v>2823</v>
      </c>
      <c r="D328" s="542"/>
      <c r="E328" s="542"/>
      <c r="F328" s="2025">
        <v>176017.0</v>
      </c>
      <c r="G328" s="542"/>
      <c r="H328" s="542"/>
      <c r="I328" s="60"/>
    </row>
    <row r="329">
      <c r="A329" s="2025">
        <v>21012.0</v>
      </c>
      <c r="B329" s="2026"/>
      <c r="C329" s="2027" t="s">
        <v>2824</v>
      </c>
      <c r="D329" s="542"/>
      <c r="E329" s="542"/>
      <c r="F329" s="2025">
        <v>176017.0</v>
      </c>
      <c r="G329" s="542"/>
      <c r="H329" s="542"/>
      <c r="I329" s="60"/>
    </row>
    <row r="330">
      <c r="A330" s="2025">
        <v>21013.0</v>
      </c>
      <c r="B330" s="2026"/>
      <c r="C330" s="2027" t="s">
        <v>2825</v>
      </c>
      <c r="D330" s="542"/>
      <c r="E330" s="542"/>
      <c r="F330" s="2025">
        <v>176017.0</v>
      </c>
      <c r="G330" s="542"/>
      <c r="H330" s="542"/>
      <c r="I330" s="60"/>
    </row>
    <row r="331">
      <c r="A331" s="2025">
        <v>21014.0</v>
      </c>
      <c r="B331" s="2026"/>
      <c r="C331" s="2027" t="s">
        <v>2826</v>
      </c>
      <c r="D331" s="542"/>
      <c r="E331" s="542"/>
      <c r="F331" s="2025">
        <v>176017.0</v>
      </c>
      <c r="G331" s="542"/>
      <c r="H331" s="542"/>
      <c r="I331" s="60"/>
    </row>
    <row r="332">
      <c r="A332" s="2025">
        <v>21015.0</v>
      </c>
      <c r="B332" s="2026"/>
      <c r="C332" s="2027" t="s">
        <v>2827</v>
      </c>
      <c r="D332" s="542"/>
      <c r="E332" s="542"/>
      <c r="F332" s="2025">
        <v>176017.0</v>
      </c>
      <c r="G332" s="542"/>
      <c r="H332" s="542"/>
      <c r="I332" s="60"/>
    </row>
    <row r="333">
      <c r="A333" s="2025">
        <v>21016.0</v>
      </c>
      <c r="B333" s="2026"/>
      <c r="C333" s="2027" t="s">
        <v>2828</v>
      </c>
      <c r="D333" s="542"/>
      <c r="E333" s="542"/>
      <c r="F333" s="2025">
        <v>176017.0</v>
      </c>
      <c r="G333" s="542"/>
      <c r="H333" s="542"/>
      <c r="I333" s="60"/>
    </row>
    <row r="334">
      <c r="A334" s="2025">
        <v>21017.0</v>
      </c>
      <c r="B334" s="2026"/>
      <c r="C334" s="2027" t="s">
        <v>2829</v>
      </c>
      <c r="D334" s="542"/>
      <c r="E334" s="542"/>
      <c r="F334" s="2025">
        <v>176017.0</v>
      </c>
      <c r="G334" s="542"/>
      <c r="H334" s="2033" t="s">
        <v>2428</v>
      </c>
      <c r="I334" s="60"/>
    </row>
    <row r="335">
      <c r="A335" s="2021">
        <v>22000.0</v>
      </c>
      <c r="B335" s="2024" t="s">
        <v>2830</v>
      </c>
      <c r="C335" s="2023"/>
      <c r="D335" s="2025">
        <v>176015.0</v>
      </c>
      <c r="E335" s="542"/>
      <c r="F335" s="542"/>
      <c r="G335" s="542"/>
      <c r="H335" s="542"/>
      <c r="I335" s="60"/>
    </row>
    <row r="336">
      <c r="A336" s="2025">
        <v>22002.0</v>
      </c>
      <c r="B336" s="2026"/>
      <c r="C336" s="2027" t="s">
        <v>2831</v>
      </c>
      <c r="D336" s="2025">
        <v>176015.0</v>
      </c>
      <c r="E336" s="542"/>
      <c r="F336" s="542"/>
      <c r="G336" s="542"/>
      <c r="H336" s="542"/>
      <c r="I336" s="60"/>
    </row>
    <row r="337">
      <c r="A337" s="2025">
        <v>22003.0</v>
      </c>
      <c r="B337" s="2026"/>
      <c r="C337" s="2027" t="s">
        <v>2832</v>
      </c>
      <c r="D337" s="2025">
        <v>176015.0</v>
      </c>
      <c r="E337" s="542"/>
      <c r="F337" s="542"/>
      <c r="G337" s="542"/>
      <c r="H337" s="542"/>
      <c r="I337" s="60"/>
    </row>
    <row r="338">
      <c r="A338" s="2025">
        <v>22004.0</v>
      </c>
      <c r="B338" s="2026"/>
      <c r="C338" s="2027" t="s">
        <v>2833</v>
      </c>
      <c r="D338" s="2025">
        <v>176015.0</v>
      </c>
      <c r="E338" s="542"/>
      <c r="F338" s="542"/>
      <c r="G338" s="542"/>
      <c r="H338" s="542"/>
      <c r="I338" s="60"/>
    </row>
    <row r="339">
      <c r="A339" s="2025">
        <v>22005.0</v>
      </c>
      <c r="B339" s="2026"/>
      <c r="C339" s="2027" t="s">
        <v>2834</v>
      </c>
      <c r="D339" s="2025">
        <v>176015.0</v>
      </c>
      <c r="E339" s="542"/>
      <c r="F339" s="542"/>
      <c r="G339" s="542"/>
      <c r="H339" s="542"/>
      <c r="I339" s="60"/>
    </row>
    <row r="340">
      <c r="A340" s="2025">
        <v>22006.0</v>
      </c>
      <c r="B340" s="2026"/>
      <c r="C340" s="2027" t="s">
        <v>2835</v>
      </c>
      <c r="D340" s="2025">
        <v>176015.0</v>
      </c>
      <c r="E340" s="542"/>
      <c r="F340" s="542"/>
      <c r="G340" s="542"/>
      <c r="H340" s="542"/>
      <c r="I340" s="60"/>
    </row>
    <row r="341">
      <c r="A341" s="2025">
        <v>22007.0</v>
      </c>
      <c r="B341" s="2026"/>
      <c r="C341" s="2027" t="s">
        <v>2836</v>
      </c>
      <c r="D341" s="2025">
        <v>176015.0</v>
      </c>
      <c r="E341" s="542"/>
      <c r="F341" s="542"/>
      <c r="G341" s="542"/>
      <c r="H341" s="542"/>
      <c r="I341" s="60"/>
    </row>
    <row r="342">
      <c r="A342" s="2025">
        <v>22008.0</v>
      </c>
      <c r="B342" s="2026"/>
      <c r="C342" s="2027" t="s">
        <v>2837</v>
      </c>
      <c r="D342" s="2025">
        <v>176015.0</v>
      </c>
      <c r="E342" s="542"/>
      <c r="F342" s="542"/>
      <c r="G342" s="542"/>
      <c r="H342" s="542"/>
      <c r="I342" s="60"/>
    </row>
    <row r="343">
      <c r="A343" s="2028">
        <v>22009.0</v>
      </c>
      <c r="B343" s="2029"/>
      <c r="C343" s="2030" t="s">
        <v>2419</v>
      </c>
      <c r="D343" s="2028">
        <v>176015.0</v>
      </c>
      <c r="E343" s="2031"/>
      <c r="F343" s="2031"/>
      <c r="G343" s="2031"/>
      <c r="H343" s="2032" t="s">
        <v>2838</v>
      </c>
      <c r="I343" s="60"/>
    </row>
    <row r="344">
      <c r="A344" s="2028">
        <v>22010.0</v>
      </c>
      <c r="B344" s="2029"/>
      <c r="C344" s="2030" t="s">
        <v>2420</v>
      </c>
      <c r="D344" s="2028">
        <v>176015.0</v>
      </c>
      <c r="E344" s="2031"/>
      <c r="F344" s="2031"/>
      <c r="G344" s="2031"/>
      <c r="H344" s="2032" t="s">
        <v>2839</v>
      </c>
      <c r="I344" s="60"/>
    </row>
    <row r="345">
      <c r="A345" s="2028">
        <v>22011.0</v>
      </c>
      <c r="B345" s="2029"/>
      <c r="C345" s="2030" t="s">
        <v>2840</v>
      </c>
      <c r="D345" s="2028">
        <v>176015.0</v>
      </c>
      <c r="E345" s="2031"/>
      <c r="F345" s="2031"/>
      <c r="G345" s="2031"/>
      <c r="H345" s="2032" t="s">
        <v>2841</v>
      </c>
      <c r="I345" s="60"/>
    </row>
    <row r="346">
      <c r="A346" s="2021">
        <v>23000.0</v>
      </c>
      <c r="B346" s="2024" t="s">
        <v>2842</v>
      </c>
      <c r="C346" s="2023"/>
      <c r="D346" s="2025">
        <v>176015.0</v>
      </c>
      <c r="E346" s="542"/>
      <c r="F346" s="542"/>
      <c r="G346" s="542"/>
      <c r="H346" s="2033" t="s">
        <v>2843</v>
      </c>
      <c r="I346" s="60"/>
    </row>
    <row r="347">
      <c r="A347" s="2025">
        <v>23002.0</v>
      </c>
      <c r="B347" s="2026"/>
      <c r="C347" s="2027" t="s">
        <v>2844</v>
      </c>
      <c r="D347" s="2025">
        <v>176015.0</v>
      </c>
      <c r="E347" s="542"/>
      <c r="F347" s="542"/>
      <c r="G347" s="542"/>
      <c r="H347" s="2033" t="s">
        <v>2845</v>
      </c>
      <c r="I347" s="60"/>
    </row>
    <row r="348">
      <c r="A348" s="2025">
        <v>23003.0</v>
      </c>
      <c r="B348" s="2026"/>
      <c r="C348" s="2027" t="s">
        <v>2608</v>
      </c>
      <c r="D348" s="2025">
        <v>176015.0</v>
      </c>
      <c r="E348" s="542"/>
      <c r="F348" s="542"/>
      <c r="G348" s="542"/>
      <c r="H348" s="542"/>
      <c r="I348" s="60"/>
    </row>
    <row r="349">
      <c r="A349" s="2025">
        <v>23004.0</v>
      </c>
      <c r="B349" s="2026"/>
      <c r="C349" s="2027" t="s">
        <v>2846</v>
      </c>
      <c r="D349" s="2025">
        <v>176015.0</v>
      </c>
      <c r="E349" s="542"/>
      <c r="F349" s="542"/>
      <c r="G349" s="542"/>
      <c r="H349" s="2033" t="s">
        <v>2847</v>
      </c>
      <c r="I349" s="60"/>
    </row>
    <row r="350">
      <c r="A350" s="2025">
        <v>23005.0</v>
      </c>
      <c r="B350" s="2026"/>
      <c r="C350" s="2027" t="s">
        <v>2610</v>
      </c>
      <c r="D350" s="2025">
        <v>176015.0</v>
      </c>
      <c r="E350" s="542"/>
      <c r="F350" s="542"/>
      <c r="G350" s="542"/>
      <c r="H350" s="542"/>
      <c r="I350" s="60"/>
    </row>
    <row r="351">
      <c r="A351" s="2025">
        <v>23006.0</v>
      </c>
      <c r="B351" s="2026"/>
      <c r="C351" s="2027" t="s">
        <v>2644</v>
      </c>
      <c r="D351" s="2025">
        <v>176015.0</v>
      </c>
      <c r="E351" s="542"/>
      <c r="F351" s="542"/>
      <c r="G351" s="542"/>
      <c r="H351" s="542"/>
      <c r="I351" s="60"/>
    </row>
    <row r="352">
      <c r="A352" s="2025">
        <v>23007.0</v>
      </c>
      <c r="B352" s="2026"/>
      <c r="C352" s="2027" t="s">
        <v>2652</v>
      </c>
      <c r="D352" s="2025">
        <v>176015.0</v>
      </c>
      <c r="E352" s="542"/>
      <c r="F352" s="542"/>
      <c r="G352" s="542"/>
      <c r="H352" s="542"/>
      <c r="I352" s="60"/>
    </row>
    <row r="353">
      <c r="A353" s="2025">
        <v>23008.0</v>
      </c>
      <c r="B353" s="2026"/>
      <c r="C353" s="2027" t="s">
        <v>2638</v>
      </c>
      <c r="D353" s="2025">
        <v>176015.0</v>
      </c>
      <c r="E353" s="542"/>
      <c r="F353" s="542"/>
      <c r="G353" s="542"/>
      <c r="H353" s="542"/>
      <c r="I353" s="60"/>
    </row>
    <row r="354">
      <c r="A354" s="2025">
        <v>23009.0</v>
      </c>
      <c r="B354" s="2026"/>
      <c r="C354" s="2027" t="s">
        <v>2654</v>
      </c>
      <c r="D354" s="2025">
        <v>176015.0</v>
      </c>
      <c r="E354" s="542"/>
      <c r="F354" s="542"/>
      <c r="G354" s="542"/>
      <c r="H354" s="542"/>
      <c r="I354" s="60"/>
    </row>
    <row r="355">
      <c r="A355" s="2025">
        <v>23010.0</v>
      </c>
      <c r="B355" s="2026"/>
      <c r="C355" s="2027" t="s">
        <v>2640</v>
      </c>
      <c r="D355" s="2025">
        <v>176015.0</v>
      </c>
      <c r="E355" s="542"/>
      <c r="F355" s="542"/>
      <c r="G355" s="542"/>
      <c r="H355" s="542"/>
      <c r="I355" s="60"/>
    </row>
    <row r="356">
      <c r="A356" s="2025">
        <v>23011.0</v>
      </c>
      <c r="B356" s="2026"/>
      <c r="C356" s="2027" t="s">
        <v>2764</v>
      </c>
      <c r="D356" s="2025">
        <v>176015.0</v>
      </c>
      <c r="E356" s="542"/>
      <c r="F356" s="542"/>
      <c r="G356" s="542"/>
      <c r="H356" s="542"/>
      <c r="I356" s="60"/>
    </row>
    <row r="357">
      <c r="A357" s="2025">
        <v>23012.0</v>
      </c>
      <c r="B357" s="2026"/>
      <c r="C357" s="2027" t="s">
        <v>2758</v>
      </c>
      <c r="D357" s="2025">
        <v>176015.0</v>
      </c>
      <c r="E357" s="542"/>
      <c r="F357" s="542"/>
      <c r="G357" s="542"/>
      <c r="H357" s="542"/>
      <c r="I357" s="60"/>
    </row>
    <row r="358">
      <c r="A358" s="2025">
        <v>23013.0</v>
      </c>
      <c r="B358" s="2026"/>
      <c r="C358" s="2027" t="s">
        <v>2760</v>
      </c>
      <c r="D358" s="2025">
        <v>176015.0</v>
      </c>
      <c r="E358" s="542"/>
      <c r="F358" s="542"/>
      <c r="G358" s="542"/>
      <c r="H358" s="542"/>
      <c r="I358" s="60"/>
    </row>
    <row r="359">
      <c r="A359" s="2025">
        <v>23014.0</v>
      </c>
      <c r="B359" s="2026"/>
      <c r="C359" s="2027" t="s">
        <v>2762</v>
      </c>
      <c r="D359" s="2025">
        <v>176015.0</v>
      </c>
      <c r="E359" s="542"/>
      <c r="F359" s="542"/>
      <c r="G359" s="542"/>
      <c r="H359" s="542"/>
      <c r="I359" s="60"/>
    </row>
    <row r="360">
      <c r="A360" s="2025">
        <v>23015.0</v>
      </c>
      <c r="B360" s="2026"/>
      <c r="C360" s="2027" t="s">
        <v>2797</v>
      </c>
      <c r="D360" s="2025">
        <v>176015.0</v>
      </c>
      <c r="E360" s="542"/>
      <c r="F360" s="542"/>
      <c r="G360" s="542"/>
      <c r="H360" s="542"/>
      <c r="I360" s="60"/>
    </row>
    <row r="361">
      <c r="A361" s="2025">
        <v>23016.0</v>
      </c>
      <c r="B361" s="2026"/>
      <c r="C361" s="2027" t="s">
        <v>2672</v>
      </c>
      <c r="D361" s="2025">
        <v>176015.0</v>
      </c>
      <c r="E361" s="542"/>
      <c r="F361" s="542"/>
      <c r="G361" s="542"/>
      <c r="H361" s="542"/>
      <c r="I361" s="60"/>
    </row>
    <row r="362">
      <c r="A362" s="2025">
        <v>23017.0</v>
      </c>
      <c r="B362" s="2026"/>
      <c r="C362" s="2027" t="s">
        <v>2674</v>
      </c>
      <c r="D362" s="2025">
        <v>176015.0</v>
      </c>
      <c r="E362" s="542"/>
      <c r="F362" s="542"/>
      <c r="G362" s="542"/>
      <c r="H362" s="542"/>
      <c r="I362" s="60"/>
    </row>
    <row r="363">
      <c r="A363" s="2025">
        <v>23018.0</v>
      </c>
      <c r="B363" s="2026"/>
      <c r="C363" s="2027" t="s">
        <v>2718</v>
      </c>
      <c r="D363" s="2025">
        <v>176015.0</v>
      </c>
      <c r="E363" s="542"/>
      <c r="F363" s="542"/>
      <c r="G363" s="542"/>
      <c r="H363" s="542"/>
      <c r="I363" s="60"/>
    </row>
    <row r="364">
      <c r="A364" s="2025">
        <v>23019.0</v>
      </c>
      <c r="B364" s="2026"/>
      <c r="C364" s="2027" t="s">
        <v>2736</v>
      </c>
      <c r="D364" s="2025">
        <v>176015.0</v>
      </c>
      <c r="E364" s="542"/>
      <c r="F364" s="542"/>
      <c r="G364" s="542"/>
      <c r="H364" s="542"/>
      <c r="I364" s="60"/>
    </row>
    <row r="365">
      <c r="A365" s="2025">
        <v>23020.0</v>
      </c>
      <c r="B365" s="2026"/>
      <c r="C365" s="2027" t="s">
        <v>2666</v>
      </c>
      <c r="D365" s="2025">
        <v>176015.0</v>
      </c>
      <c r="E365" s="542"/>
      <c r="F365" s="542"/>
      <c r="G365" s="542"/>
      <c r="H365" s="542"/>
      <c r="I365" s="60"/>
    </row>
    <row r="366">
      <c r="A366" s="2025">
        <v>23021.0</v>
      </c>
      <c r="B366" s="2026"/>
      <c r="C366" s="2027" t="s">
        <v>2686</v>
      </c>
      <c r="D366" s="2025">
        <v>176015.0</v>
      </c>
      <c r="E366" s="542"/>
      <c r="F366" s="542"/>
      <c r="G366" s="542"/>
      <c r="H366" s="542"/>
      <c r="I366" s="60"/>
    </row>
    <row r="367">
      <c r="A367" s="2025">
        <v>23022.0</v>
      </c>
      <c r="B367" s="2026"/>
      <c r="C367" s="2027" t="s">
        <v>2696</v>
      </c>
      <c r="D367" s="2025">
        <v>176015.0</v>
      </c>
      <c r="E367" s="542"/>
      <c r="F367" s="542"/>
      <c r="G367" s="542"/>
      <c r="H367" s="542"/>
      <c r="I367" s="60"/>
    </row>
    <row r="368">
      <c r="A368" s="2025">
        <v>23023.0</v>
      </c>
      <c r="B368" s="2026"/>
      <c r="C368" s="2027" t="s">
        <v>2702</v>
      </c>
      <c r="D368" s="2025">
        <v>176015.0</v>
      </c>
      <c r="E368" s="542"/>
      <c r="F368" s="542"/>
      <c r="G368" s="542"/>
      <c r="H368" s="542"/>
      <c r="I368" s="60"/>
    </row>
    <row r="369">
      <c r="A369" s="2025">
        <v>23024.0</v>
      </c>
      <c r="B369" s="2026"/>
      <c r="C369" s="2027" t="s">
        <v>2706</v>
      </c>
      <c r="D369" s="2025">
        <v>176015.0</v>
      </c>
      <c r="E369" s="542"/>
      <c r="F369" s="542"/>
      <c r="G369" s="542"/>
      <c r="H369" s="542"/>
      <c r="I369" s="60"/>
    </row>
    <row r="370">
      <c r="A370" s="2025">
        <v>23025.0</v>
      </c>
      <c r="B370" s="2026"/>
      <c r="C370" s="2027" t="s">
        <v>2716</v>
      </c>
      <c r="D370" s="2025">
        <v>176015.0</v>
      </c>
      <c r="E370" s="542"/>
      <c r="F370" s="542"/>
      <c r="G370" s="542"/>
      <c r="H370" s="542"/>
      <c r="I370" s="60"/>
    </row>
    <row r="371">
      <c r="A371" s="2025">
        <v>23026.0</v>
      </c>
      <c r="B371" s="2026"/>
      <c r="C371" s="2027" t="s">
        <v>2722</v>
      </c>
      <c r="D371" s="2025">
        <v>176015.0</v>
      </c>
      <c r="E371" s="542"/>
      <c r="F371" s="542"/>
      <c r="G371" s="542"/>
      <c r="H371" s="542"/>
      <c r="I371" s="60"/>
    </row>
    <row r="372">
      <c r="A372" s="2025">
        <v>23027.0</v>
      </c>
      <c r="B372" s="2026"/>
      <c r="C372" s="2027" t="s">
        <v>2734</v>
      </c>
      <c r="D372" s="2025">
        <v>176015.0</v>
      </c>
      <c r="E372" s="542"/>
      <c r="F372" s="542"/>
      <c r="G372" s="542"/>
      <c r="H372" s="542"/>
      <c r="I372" s="60"/>
    </row>
    <row r="373">
      <c r="A373" s="2025">
        <v>23028.0</v>
      </c>
      <c r="B373" s="2026"/>
      <c r="C373" s="2027" t="s">
        <v>2682</v>
      </c>
      <c r="D373" s="2025">
        <v>176015.0</v>
      </c>
      <c r="E373" s="542"/>
      <c r="F373" s="542"/>
      <c r="G373" s="542"/>
      <c r="H373" s="542"/>
      <c r="I373" s="60"/>
    </row>
    <row r="374">
      <c r="A374" s="2025">
        <v>23029.0</v>
      </c>
      <c r="B374" s="2026"/>
      <c r="C374" s="2027" t="s">
        <v>2690</v>
      </c>
      <c r="D374" s="2025">
        <v>176015.0</v>
      </c>
      <c r="E374" s="542"/>
      <c r="F374" s="542"/>
      <c r="G374" s="542"/>
      <c r="H374" s="542"/>
      <c r="I374" s="60"/>
    </row>
    <row r="375">
      <c r="A375" s="2025">
        <v>23030.0</v>
      </c>
      <c r="B375" s="2026"/>
      <c r="C375" s="2027" t="s">
        <v>2730</v>
      </c>
      <c r="D375" s="2025">
        <v>176015.0</v>
      </c>
      <c r="E375" s="542"/>
      <c r="F375" s="542"/>
      <c r="G375" s="542"/>
      <c r="H375" s="542"/>
      <c r="I375" s="60"/>
    </row>
    <row r="376">
      <c r="A376" s="2025">
        <v>23031.0</v>
      </c>
      <c r="B376" s="2026"/>
      <c r="C376" s="2027" t="s">
        <v>2738</v>
      </c>
      <c r="D376" s="2025">
        <v>176015.0</v>
      </c>
      <c r="E376" s="542"/>
      <c r="F376" s="542"/>
      <c r="G376" s="542"/>
      <c r="H376" s="542"/>
      <c r="I376" s="60"/>
    </row>
    <row r="377">
      <c r="A377" s="2025">
        <v>23032.0</v>
      </c>
      <c r="B377" s="2026"/>
      <c r="C377" s="2027" t="s">
        <v>2710</v>
      </c>
      <c r="D377" s="2025">
        <v>176015.0</v>
      </c>
      <c r="E377" s="542"/>
      <c r="F377" s="542"/>
      <c r="G377" s="542"/>
      <c r="H377" s="542"/>
      <c r="I377" s="60"/>
    </row>
    <row r="378">
      <c r="A378" s="2025">
        <v>23033.0</v>
      </c>
      <c r="B378" s="2026"/>
      <c r="C378" s="2027" t="s">
        <v>2676</v>
      </c>
      <c r="D378" s="2025">
        <v>176015.0</v>
      </c>
      <c r="E378" s="542"/>
      <c r="F378" s="542"/>
      <c r="G378" s="542"/>
      <c r="H378" s="542"/>
      <c r="I378" s="60"/>
    </row>
    <row r="379">
      <c r="A379" s="2025">
        <v>23034.0</v>
      </c>
      <c r="B379" s="2026"/>
      <c r="C379" s="2027" t="s">
        <v>2694</v>
      </c>
      <c r="D379" s="2025">
        <v>176015.0</v>
      </c>
      <c r="E379" s="542"/>
      <c r="F379" s="542"/>
      <c r="G379" s="542"/>
      <c r="H379" s="542"/>
      <c r="I379" s="60"/>
    </row>
    <row r="380">
      <c r="A380" s="2025">
        <v>23035.0</v>
      </c>
      <c r="B380" s="2026"/>
      <c r="C380" s="2027" t="s">
        <v>2848</v>
      </c>
      <c r="D380" s="2025">
        <v>176015.0</v>
      </c>
      <c r="E380" s="542"/>
      <c r="F380" s="542"/>
      <c r="G380" s="542"/>
      <c r="H380" s="542"/>
      <c r="I380" s="60"/>
    </row>
    <row r="381">
      <c r="A381" s="2025">
        <v>23036.0</v>
      </c>
      <c r="B381" s="2026"/>
      <c r="C381" s="2027" t="s">
        <v>2714</v>
      </c>
      <c r="D381" s="2025">
        <v>176015.0</v>
      </c>
      <c r="E381" s="542"/>
      <c r="F381" s="542"/>
      <c r="G381" s="542"/>
      <c r="H381" s="542"/>
      <c r="I381" s="60"/>
    </row>
    <row r="382">
      <c r="A382" s="2025">
        <v>23037.0</v>
      </c>
      <c r="B382" s="2026"/>
      <c r="C382" s="2027" t="s">
        <v>2662</v>
      </c>
      <c r="D382" s="2025">
        <v>176015.0</v>
      </c>
      <c r="E382" s="542"/>
      <c r="F382" s="542"/>
      <c r="G382" s="542"/>
      <c r="H382" s="542"/>
      <c r="I382" s="60"/>
    </row>
    <row r="383">
      <c r="A383" s="2025">
        <v>23038.0</v>
      </c>
      <c r="B383" s="2026"/>
      <c r="C383" s="2027" t="s">
        <v>2680</v>
      </c>
      <c r="D383" s="2025">
        <v>176015.0</v>
      </c>
      <c r="E383" s="542"/>
      <c r="F383" s="542"/>
      <c r="G383" s="542"/>
      <c r="H383" s="542"/>
      <c r="I383" s="60"/>
    </row>
    <row r="384">
      <c r="A384" s="2025">
        <v>23039.0</v>
      </c>
      <c r="B384" s="2026"/>
      <c r="C384" s="2027" t="s">
        <v>2698</v>
      </c>
      <c r="D384" s="2025">
        <v>176015.0</v>
      </c>
      <c r="E384" s="542"/>
      <c r="F384" s="542"/>
      <c r="G384" s="542"/>
      <c r="H384" s="542"/>
      <c r="I384" s="60"/>
    </row>
    <row r="385">
      <c r="A385" s="2025">
        <v>23040.0</v>
      </c>
      <c r="B385" s="2026"/>
      <c r="C385" s="2027" t="s">
        <v>2732</v>
      </c>
      <c r="D385" s="2025">
        <v>176015.0</v>
      </c>
      <c r="E385" s="542"/>
      <c r="F385" s="542"/>
      <c r="G385" s="542"/>
      <c r="H385" s="542"/>
      <c r="I385" s="60"/>
    </row>
    <row r="386">
      <c r="A386" s="2025">
        <v>23041.0</v>
      </c>
      <c r="B386" s="2026"/>
      <c r="C386" s="2027" t="s">
        <v>2684</v>
      </c>
      <c r="D386" s="2025">
        <v>176015.0</v>
      </c>
      <c r="E386" s="542"/>
      <c r="F386" s="542"/>
      <c r="G386" s="542"/>
      <c r="H386" s="542"/>
      <c r="I386" s="60"/>
    </row>
    <row r="387">
      <c r="A387" s="2025">
        <v>23042.0</v>
      </c>
      <c r="B387" s="2026"/>
      <c r="C387" s="2027" t="s">
        <v>2704</v>
      </c>
      <c r="D387" s="2025">
        <v>176015.0</v>
      </c>
      <c r="E387" s="542"/>
      <c r="F387" s="542"/>
      <c r="G387" s="542"/>
      <c r="H387" s="542"/>
      <c r="I387" s="60"/>
    </row>
    <row r="388">
      <c r="A388" s="2025">
        <v>23043.0</v>
      </c>
      <c r="B388" s="2026"/>
      <c r="C388" s="2027" t="s">
        <v>2708</v>
      </c>
      <c r="D388" s="2025">
        <v>176015.0</v>
      </c>
      <c r="E388" s="542"/>
      <c r="F388" s="542"/>
      <c r="G388" s="542"/>
      <c r="H388" s="542"/>
      <c r="I388" s="60"/>
    </row>
    <row r="389">
      <c r="A389" s="2025">
        <v>23044.0</v>
      </c>
      <c r="B389" s="2026"/>
      <c r="C389" s="2027" t="s">
        <v>2724</v>
      </c>
      <c r="D389" s="2025">
        <v>176015.0</v>
      </c>
      <c r="E389" s="542"/>
      <c r="F389" s="542"/>
      <c r="G389" s="542"/>
      <c r="H389" s="542"/>
      <c r="I389" s="60"/>
    </row>
    <row r="390">
      <c r="A390" s="2025">
        <v>23045.0</v>
      </c>
      <c r="B390" s="2026"/>
      <c r="C390" s="2027" t="s">
        <v>2728</v>
      </c>
      <c r="D390" s="2025">
        <v>176015.0</v>
      </c>
      <c r="E390" s="542"/>
      <c r="F390" s="542"/>
      <c r="G390" s="542"/>
      <c r="H390" s="542"/>
      <c r="I390" s="60"/>
    </row>
    <row r="391">
      <c r="A391" s="2025">
        <v>23046.0</v>
      </c>
      <c r="B391" s="2026"/>
      <c r="C391" s="2027" t="s">
        <v>2668</v>
      </c>
      <c r="D391" s="2025">
        <v>176015.0</v>
      </c>
      <c r="E391" s="542"/>
      <c r="F391" s="542"/>
      <c r="G391" s="542"/>
      <c r="H391" s="542"/>
      <c r="I391" s="60"/>
    </row>
    <row r="392">
      <c r="A392" s="2025">
        <v>23047.0</v>
      </c>
      <c r="B392" s="2026"/>
      <c r="C392" s="2027" t="s">
        <v>2678</v>
      </c>
      <c r="D392" s="2025">
        <v>176015.0</v>
      </c>
      <c r="E392" s="542"/>
      <c r="F392" s="542"/>
      <c r="G392" s="542"/>
      <c r="H392" s="542"/>
      <c r="I392" s="60"/>
    </row>
    <row r="393">
      <c r="A393" s="2025">
        <v>23048.0</v>
      </c>
      <c r="B393" s="2026"/>
      <c r="C393" s="2027" t="s">
        <v>2688</v>
      </c>
      <c r="D393" s="2025">
        <v>176015.0</v>
      </c>
      <c r="E393" s="542"/>
      <c r="F393" s="542"/>
      <c r="G393" s="542"/>
      <c r="H393" s="542"/>
      <c r="I393" s="60"/>
    </row>
    <row r="394">
      <c r="A394" s="2025">
        <v>23049.0</v>
      </c>
      <c r="B394" s="2026"/>
      <c r="C394" s="2027" t="s">
        <v>2692</v>
      </c>
      <c r="D394" s="2025">
        <v>176015.0</v>
      </c>
      <c r="E394" s="542"/>
      <c r="F394" s="542"/>
      <c r="G394" s="542"/>
      <c r="H394" s="542"/>
      <c r="I394" s="60"/>
    </row>
    <row r="395">
      <c r="A395" s="2025">
        <v>23050.0</v>
      </c>
      <c r="B395" s="2026"/>
      <c r="C395" s="2027" t="s">
        <v>2726</v>
      </c>
      <c r="D395" s="2025">
        <v>176015.0</v>
      </c>
      <c r="E395" s="542"/>
      <c r="F395" s="542"/>
      <c r="G395" s="542"/>
      <c r="H395" s="542"/>
      <c r="I395" s="60"/>
    </row>
    <row r="396">
      <c r="A396" s="2025">
        <v>23051.0</v>
      </c>
      <c r="B396" s="2026"/>
      <c r="C396" s="2027" t="s">
        <v>2670</v>
      </c>
      <c r="D396" s="2025">
        <v>176015.0</v>
      </c>
      <c r="E396" s="542"/>
      <c r="F396" s="542"/>
      <c r="G396" s="542"/>
      <c r="H396" s="542"/>
      <c r="I396" s="60"/>
    </row>
    <row r="397">
      <c r="A397" s="2025">
        <v>23052.0</v>
      </c>
      <c r="B397" s="2026"/>
      <c r="C397" s="2027" t="s">
        <v>2712</v>
      </c>
      <c r="D397" s="2025">
        <v>176015.0</v>
      </c>
      <c r="E397" s="542"/>
      <c r="F397" s="542"/>
      <c r="G397" s="542"/>
      <c r="H397" s="542"/>
      <c r="I397" s="60"/>
    </row>
    <row r="398">
      <c r="A398" s="2025">
        <v>23053.0</v>
      </c>
      <c r="B398" s="2026"/>
      <c r="C398" s="2027" t="s">
        <v>2720</v>
      </c>
      <c r="D398" s="2025">
        <v>176015.0</v>
      </c>
      <c r="E398" s="542"/>
      <c r="F398" s="542"/>
      <c r="G398" s="542"/>
      <c r="H398" s="542"/>
      <c r="I398" s="60"/>
    </row>
    <row r="399">
      <c r="A399" s="2025">
        <v>23054.0</v>
      </c>
      <c r="B399" s="2026"/>
      <c r="C399" s="2027" t="s">
        <v>2740</v>
      </c>
      <c r="D399" s="2025">
        <v>176015.0</v>
      </c>
      <c r="E399" s="542"/>
      <c r="F399" s="542"/>
      <c r="G399" s="542"/>
      <c r="H399" s="542"/>
      <c r="I399" s="60"/>
    </row>
    <row r="400">
      <c r="A400" s="2025">
        <v>23055.0</v>
      </c>
      <c r="B400" s="2026"/>
      <c r="C400" s="2027" t="s">
        <v>2742</v>
      </c>
      <c r="D400" s="2025">
        <v>176015.0</v>
      </c>
      <c r="E400" s="542"/>
      <c r="F400" s="542"/>
      <c r="G400" s="542"/>
      <c r="H400" s="542"/>
      <c r="I400" s="60"/>
    </row>
    <row r="401">
      <c r="A401" s="2025">
        <v>23056.0</v>
      </c>
      <c r="B401" s="2026"/>
      <c r="C401" s="2027" t="s">
        <v>2744</v>
      </c>
      <c r="D401" s="2025">
        <v>176015.0</v>
      </c>
      <c r="E401" s="542"/>
      <c r="F401" s="542"/>
      <c r="G401" s="542"/>
      <c r="H401" s="542"/>
      <c r="I401" s="60"/>
    </row>
    <row r="402">
      <c r="A402" s="2025">
        <v>23057.0</v>
      </c>
      <c r="B402" s="2026"/>
      <c r="C402" s="2027" t="s">
        <v>2746</v>
      </c>
      <c r="D402" s="2025">
        <v>176015.0</v>
      </c>
      <c r="E402" s="542"/>
      <c r="F402" s="542"/>
      <c r="G402" s="542"/>
      <c r="H402" s="542"/>
      <c r="I402" s="60"/>
    </row>
    <row r="403">
      <c r="A403" s="2025">
        <v>23058.0</v>
      </c>
      <c r="B403" s="2026"/>
      <c r="C403" s="2027" t="s">
        <v>2748</v>
      </c>
      <c r="D403" s="2025">
        <v>176015.0</v>
      </c>
      <c r="E403" s="542"/>
      <c r="F403" s="542"/>
      <c r="G403" s="542"/>
      <c r="H403" s="542"/>
      <c r="I403" s="60"/>
    </row>
    <row r="404">
      <c r="A404" s="2025">
        <v>23059.0</v>
      </c>
      <c r="B404" s="2026"/>
      <c r="C404" s="2027" t="s">
        <v>2750</v>
      </c>
      <c r="D404" s="2025">
        <v>176015.0</v>
      </c>
      <c r="E404" s="542"/>
      <c r="F404" s="542"/>
      <c r="G404" s="542"/>
      <c r="H404" s="542"/>
      <c r="I404" s="60"/>
    </row>
    <row r="405">
      <c r="A405" s="2025">
        <v>23060.0</v>
      </c>
      <c r="B405" s="2026"/>
      <c r="C405" s="2027" t="s">
        <v>2752</v>
      </c>
      <c r="D405" s="2025">
        <v>176015.0</v>
      </c>
      <c r="E405" s="542"/>
      <c r="F405" s="542"/>
      <c r="G405" s="542"/>
      <c r="H405" s="542"/>
      <c r="I405" s="60"/>
    </row>
    <row r="406">
      <c r="A406" s="2025">
        <v>23061.0</v>
      </c>
      <c r="B406" s="2026"/>
      <c r="C406" s="2027" t="s">
        <v>2754</v>
      </c>
      <c r="D406" s="2025">
        <v>176015.0</v>
      </c>
      <c r="E406" s="542"/>
      <c r="F406" s="542"/>
      <c r="G406" s="542"/>
      <c r="H406" s="542"/>
      <c r="I406" s="60"/>
    </row>
    <row r="407">
      <c r="A407" s="2025">
        <v>23062.0</v>
      </c>
      <c r="B407" s="2026"/>
      <c r="C407" s="2027" t="s">
        <v>2756</v>
      </c>
      <c r="D407" s="2025">
        <v>176015.0</v>
      </c>
      <c r="E407" s="542"/>
      <c r="F407" s="542"/>
      <c r="G407" s="542"/>
      <c r="H407" s="542"/>
      <c r="I407" s="60"/>
    </row>
    <row r="408">
      <c r="A408" s="2025">
        <v>23063.0</v>
      </c>
      <c r="B408" s="2026"/>
      <c r="C408" s="2027" t="s">
        <v>2614</v>
      </c>
      <c r="D408" s="542"/>
      <c r="E408" s="542"/>
      <c r="F408" s="2025">
        <v>176017.0</v>
      </c>
      <c r="G408" s="542"/>
      <c r="H408" s="542"/>
      <c r="I408" s="60"/>
    </row>
    <row r="409">
      <c r="A409" s="2025">
        <v>23064.0</v>
      </c>
      <c r="B409" s="2026"/>
      <c r="C409" s="2027" t="s">
        <v>2618</v>
      </c>
      <c r="D409" s="542"/>
      <c r="E409" s="542"/>
      <c r="F409" s="2025">
        <v>176017.0</v>
      </c>
      <c r="G409" s="542"/>
      <c r="H409" s="542"/>
      <c r="I409" s="60"/>
    </row>
    <row r="410">
      <c r="A410" s="2025">
        <v>23065.0</v>
      </c>
      <c r="B410" s="2026"/>
      <c r="C410" s="2027" t="s">
        <v>2622</v>
      </c>
      <c r="D410" s="542"/>
      <c r="E410" s="542"/>
      <c r="F410" s="2025">
        <v>176017.0</v>
      </c>
      <c r="G410" s="542"/>
      <c r="H410" s="542"/>
      <c r="I410" s="60"/>
    </row>
    <row r="411">
      <c r="A411" s="2025">
        <v>23066.0</v>
      </c>
      <c r="B411" s="2026"/>
      <c r="C411" s="2027" t="s">
        <v>2624</v>
      </c>
      <c r="D411" s="542"/>
      <c r="E411" s="542"/>
      <c r="F411" s="2025">
        <v>176017.0</v>
      </c>
      <c r="G411" s="542"/>
      <c r="H411" s="542"/>
      <c r="I411" s="60"/>
    </row>
    <row r="412">
      <c r="A412" s="2025">
        <v>23067.0</v>
      </c>
      <c r="B412" s="2026"/>
      <c r="C412" s="2027" t="s">
        <v>2628</v>
      </c>
      <c r="D412" s="542"/>
      <c r="E412" s="542"/>
      <c r="F412" s="2025">
        <v>176017.0</v>
      </c>
      <c r="G412" s="542"/>
      <c r="H412" s="542"/>
      <c r="I412" s="60"/>
    </row>
    <row r="413">
      <c r="A413" s="2025">
        <v>23068.0</v>
      </c>
      <c r="B413" s="2026"/>
      <c r="C413" s="2027" t="s">
        <v>2630</v>
      </c>
      <c r="D413" s="542"/>
      <c r="E413" s="542"/>
      <c r="F413" s="2025">
        <v>176017.0</v>
      </c>
      <c r="G413" s="542"/>
      <c r="H413" s="542"/>
      <c r="I413" s="60"/>
    </row>
    <row r="414">
      <c r="A414" s="2025">
        <v>23069.0</v>
      </c>
      <c r="B414" s="2026"/>
      <c r="C414" s="2027" t="s">
        <v>2849</v>
      </c>
      <c r="D414" s="542"/>
      <c r="E414" s="542"/>
      <c r="F414" s="2025">
        <v>176017.0</v>
      </c>
      <c r="G414" s="542"/>
      <c r="H414" s="542"/>
      <c r="I414" s="60"/>
    </row>
    <row r="415">
      <c r="A415" s="2025">
        <v>23070.0</v>
      </c>
      <c r="B415" s="2026"/>
      <c r="C415" s="2027" t="s">
        <v>2612</v>
      </c>
      <c r="D415" s="542"/>
      <c r="E415" s="542"/>
      <c r="F415" s="2025">
        <v>176017.0</v>
      </c>
      <c r="G415" s="542"/>
      <c r="H415" s="542"/>
      <c r="I415" s="60"/>
    </row>
    <row r="416">
      <c r="A416" s="2025">
        <v>23071.0</v>
      </c>
      <c r="B416" s="2026"/>
      <c r="C416" s="2027" t="s">
        <v>2616</v>
      </c>
      <c r="D416" s="542"/>
      <c r="E416" s="542"/>
      <c r="F416" s="2025">
        <v>176017.0</v>
      </c>
      <c r="G416" s="542"/>
      <c r="H416" s="542"/>
      <c r="I416" s="60"/>
    </row>
    <row r="417">
      <c r="A417" s="2025">
        <v>23072.0</v>
      </c>
      <c r="B417" s="2026"/>
      <c r="C417" s="2027" t="s">
        <v>2850</v>
      </c>
      <c r="D417" s="542"/>
      <c r="E417" s="542"/>
      <c r="F417" s="2025">
        <v>176017.0</v>
      </c>
      <c r="G417" s="542"/>
      <c r="H417" s="542"/>
      <c r="I417" s="60"/>
    </row>
    <row r="418">
      <c r="A418" s="2025">
        <v>23073.0</v>
      </c>
      <c r="B418" s="2026"/>
      <c r="C418" s="2027" t="s">
        <v>2851</v>
      </c>
      <c r="D418" s="542"/>
      <c r="E418" s="542"/>
      <c r="F418" s="2025">
        <v>176017.0</v>
      </c>
      <c r="G418" s="542"/>
      <c r="H418" s="2033" t="s">
        <v>2404</v>
      </c>
      <c r="I418" s="60"/>
    </row>
    <row r="419">
      <c r="A419" s="2025">
        <v>23074.0</v>
      </c>
      <c r="B419" s="2026"/>
      <c r="C419" s="2027" t="s">
        <v>2787</v>
      </c>
      <c r="D419" s="2025">
        <v>176015.0</v>
      </c>
      <c r="E419" s="542"/>
      <c r="F419" s="542"/>
      <c r="G419" s="542"/>
      <c r="H419" s="542"/>
      <c r="I419" s="60"/>
    </row>
    <row r="420">
      <c r="A420" s="2025">
        <v>23075.0</v>
      </c>
      <c r="B420" s="2026"/>
      <c r="C420" s="2027" t="s">
        <v>2801</v>
      </c>
      <c r="D420" s="2025">
        <v>176015.0</v>
      </c>
      <c r="E420" s="542"/>
      <c r="F420" s="542"/>
      <c r="G420" s="542"/>
      <c r="H420" s="542"/>
      <c r="I420" s="60"/>
    </row>
    <row r="421">
      <c r="A421" s="2025">
        <v>23076.0</v>
      </c>
      <c r="B421" s="2026"/>
      <c r="C421" s="2027" t="s">
        <v>2799</v>
      </c>
      <c r="D421" s="2025">
        <v>176015.0</v>
      </c>
      <c r="E421" s="542"/>
      <c r="F421" s="542"/>
      <c r="G421" s="542"/>
      <c r="H421" s="542"/>
      <c r="I421" s="60"/>
    </row>
    <row r="422">
      <c r="A422" s="2025">
        <v>23077.0</v>
      </c>
      <c r="B422" s="2026"/>
      <c r="C422" s="2027" t="s">
        <v>2803</v>
      </c>
      <c r="D422" s="2025">
        <v>176015.0</v>
      </c>
      <c r="E422" s="542"/>
      <c r="F422" s="542"/>
      <c r="G422" s="542"/>
      <c r="H422" s="542"/>
      <c r="I422" s="60"/>
    </row>
    <row r="423">
      <c r="A423" s="2025">
        <v>23078.0</v>
      </c>
      <c r="B423" s="2026"/>
      <c r="C423" s="2027" t="s">
        <v>2650</v>
      </c>
      <c r="D423" s="2025">
        <v>176015.0</v>
      </c>
      <c r="E423" s="542"/>
      <c r="F423" s="542"/>
      <c r="G423" s="542"/>
      <c r="H423" s="542"/>
      <c r="I423" s="60"/>
    </row>
    <row r="424">
      <c r="A424" s="2025">
        <v>23079.0</v>
      </c>
      <c r="B424" s="2026"/>
      <c r="C424" s="2027" t="s">
        <v>2642</v>
      </c>
      <c r="D424" s="2025">
        <v>176015.0</v>
      </c>
      <c r="E424" s="542"/>
      <c r="F424" s="542"/>
      <c r="G424" s="542"/>
      <c r="H424" s="542"/>
      <c r="I424" s="60"/>
    </row>
    <row r="425">
      <c r="A425" s="2025">
        <v>23080.0</v>
      </c>
      <c r="B425" s="2026"/>
      <c r="C425" s="2027" t="s">
        <v>2791</v>
      </c>
      <c r="D425" s="2025">
        <v>176015.0</v>
      </c>
      <c r="E425" s="542"/>
      <c r="F425" s="542"/>
      <c r="G425" s="542"/>
      <c r="H425" s="542"/>
      <c r="I425" s="60"/>
    </row>
    <row r="426">
      <c r="A426" s="2025">
        <v>23081.0</v>
      </c>
      <c r="B426" s="2026"/>
      <c r="C426" s="2027" t="s">
        <v>2781</v>
      </c>
      <c r="D426" s="2025">
        <v>176015.0</v>
      </c>
      <c r="E426" s="542"/>
      <c r="F426" s="542"/>
      <c r="G426" s="542"/>
      <c r="H426" s="542"/>
      <c r="I426" s="60"/>
    </row>
    <row r="427">
      <c r="A427" s="2025">
        <v>23082.0</v>
      </c>
      <c r="B427" s="2026"/>
      <c r="C427" s="2027" t="s">
        <v>2656</v>
      </c>
      <c r="D427" s="2025">
        <v>176015.0</v>
      </c>
      <c r="E427" s="542"/>
      <c r="F427" s="542"/>
      <c r="G427" s="542"/>
      <c r="H427" s="542"/>
      <c r="I427" s="60"/>
    </row>
    <row r="428">
      <c r="A428" s="2025">
        <v>23083.0</v>
      </c>
      <c r="B428" s="2026"/>
      <c r="C428" s="2027" t="s">
        <v>2793</v>
      </c>
      <c r="D428" s="2025">
        <v>176015.0</v>
      </c>
      <c r="E428" s="542"/>
      <c r="F428" s="542"/>
      <c r="G428" s="542"/>
      <c r="H428" s="542"/>
      <c r="I428" s="60"/>
    </row>
    <row r="429">
      <c r="A429" s="2025">
        <v>23084.0</v>
      </c>
      <c r="B429" s="2026"/>
      <c r="C429" s="2027" t="s">
        <v>2768</v>
      </c>
      <c r="D429" s="2025">
        <v>176015.0</v>
      </c>
      <c r="E429" s="542"/>
      <c r="F429" s="542"/>
      <c r="G429" s="542"/>
      <c r="H429" s="542"/>
      <c r="I429" s="60"/>
    </row>
    <row r="430">
      <c r="A430" s="2025">
        <v>23085.0</v>
      </c>
      <c r="B430" s="2026"/>
      <c r="C430" s="2027" t="s">
        <v>2770</v>
      </c>
      <c r="D430" s="2025">
        <v>176015.0</v>
      </c>
      <c r="E430" s="542"/>
      <c r="F430" s="542"/>
      <c r="G430" s="542"/>
      <c r="H430" s="542"/>
      <c r="I430" s="60"/>
    </row>
    <row r="431">
      <c r="A431" s="2025">
        <v>23086.0</v>
      </c>
      <c r="B431" s="2026"/>
      <c r="C431" s="2027" t="s">
        <v>2772</v>
      </c>
      <c r="D431" s="2025">
        <v>176015.0</v>
      </c>
      <c r="E431" s="542"/>
      <c r="F431" s="542"/>
      <c r="G431" s="542"/>
      <c r="H431" s="542"/>
      <c r="I431" s="60"/>
    </row>
    <row r="432">
      <c r="A432" s="2025">
        <v>23087.0</v>
      </c>
      <c r="B432" s="2026"/>
      <c r="C432" s="2027" t="s">
        <v>2774</v>
      </c>
      <c r="D432" s="2025">
        <v>176015.0</v>
      </c>
      <c r="E432" s="542"/>
      <c r="F432" s="542"/>
      <c r="G432" s="542"/>
      <c r="H432" s="542"/>
      <c r="I432" s="60"/>
    </row>
    <row r="433">
      <c r="A433" s="2025">
        <v>23088.0</v>
      </c>
      <c r="B433" s="2026"/>
      <c r="C433" s="2027" t="s">
        <v>2779</v>
      </c>
      <c r="D433" s="2025">
        <v>176015.0</v>
      </c>
      <c r="E433" s="542"/>
      <c r="F433" s="542"/>
      <c r="G433" s="542"/>
      <c r="H433" s="542"/>
      <c r="I433" s="60"/>
    </row>
    <row r="434">
      <c r="A434" s="2025">
        <v>23089.0</v>
      </c>
      <c r="B434" s="2026"/>
      <c r="C434" s="2027" t="s">
        <v>2660</v>
      </c>
      <c r="D434" s="2025">
        <v>176015.0</v>
      </c>
      <c r="E434" s="542"/>
      <c r="F434" s="542"/>
      <c r="G434" s="542"/>
      <c r="H434" s="542"/>
      <c r="I434" s="60"/>
    </row>
    <row r="435">
      <c r="A435" s="2025">
        <v>23090.0</v>
      </c>
      <c r="B435" s="2026"/>
      <c r="C435" s="2027" t="s">
        <v>2658</v>
      </c>
      <c r="D435" s="2025">
        <v>176015.0</v>
      </c>
      <c r="E435" s="542"/>
      <c r="F435" s="542"/>
      <c r="G435" s="542"/>
      <c r="H435" s="542"/>
      <c r="I435" s="60"/>
    </row>
    <row r="436">
      <c r="A436" s="2025">
        <v>23091.0</v>
      </c>
      <c r="B436" s="2026"/>
      <c r="C436" s="2027" t="s">
        <v>2783</v>
      </c>
      <c r="D436" s="2025">
        <v>176015.0</v>
      </c>
      <c r="E436" s="542"/>
      <c r="F436" s="542"/>
      <c r="G436" s="542"/>
      <c r="H436" s="542"/>
      <c r="I436" s="60"/>
    </row>
    <row r="437">
      <c r="A437" s="2025">
        <v>23092.0</v>
      </c>
      <c r="B437" s="2026"/>
      <c r="C437" s="2027" t="s">
        <v>2785</v>
      </c>
      <c r="D437" s="2025">
        <v>176015.0</v>
      </c>
      <c r="E437" s="542"/>
      <c r="F437" s="542"/>
      <c r="G437" s="542"/>
      <c r="H437" s="542"/>
      <c r="I437" s="60"/>
    </row>
    <row r="438">
      <c r="A438" s="2025">
        <v>23093.0</v>
      </c>
      <c r="B438" s="2026"/>
      <c r="C438" s="2027" t="s">
        <v>2789</v>
      </c>
      <c r="D438" s="2025">
        <v>176015.0</v>
      </c>
      <c r="E438" s="542"/>
      <c r="F438" s="542"/>
      <c r="G438" s="542"/>
      <c r="H438" s="542"/>
      <c r="I438" s="60"/>
    </row>
    <row r="439">
      <c r="A439" s="2025">
        <v>23094.0</v>
      </c>
      <c r="B439" s="2026"/>
      <c r="C439" s="2027" t="s">
        <v>2805</v>
      </c>
      <c r="D439" s="2025">
        <v>176015.0</v>
      </c>
      <c r="E439" s="542"/>
      <c r="F439" s="542"/>
      <c r="G439" s="542"/>
      <c r="H439" s="542"/>
      <c r="I439" s="60"/>
    </row>
    <row r="440">
      <c r="A440" s="2025">
        <v>23095.0</v>
      </c>
      <c r="B440" s="2026"/>
      <c r="C440" s="2027" t="s">
        <v>2795</v>
      </c>
      <c r="D440" s="542"/>
      <c r="E440" s="542"/>
      <c r="F440" s="542"/>
      <c r="G440" s="2025">
        <v>176012.0</v>
      </c>
      <c r="H440" s="542"/>
      <c r="I440" s="60"/>
    </row>
    <row r="441">
      <c r="A441" s="2025">
        <v>23096.0</v>
      </c>
      <c r="B441" s="2026"/>
      <c r="C441" s="2027" t="s">
        <v>2648</v>
      </c>
      <c r="D441" s="2025">
        <v>176015.0</v>
      </c>
      <c r="E441" s="542"/>
      <c r="F441" s="542"/>
      <c r="G441" s="542"/>
      <c r="H441" s="542"/>
      <c r="I441" s="60"/>
    </row>
    <row r="442">
      <c r="A442" s="2025">
        <v>23097.0</v>
      </c>
      <c r="B442" s="2026"/>
      <c r="C442" s="2027" t="s">
        <v>2646</v>
      </c>
      <c r="D442" s="2025">
        <v>176015.0</v>
      </c>
      <c r="E442" s="542"/>
      <c r="F442" s="542"/>
      <c r="G442" s="542"/>
      <c r="H442" s="542"/>
      <c r="I442" s="60"/>
    </row>
    <row r="443">
      <c r="A443" s="2028">
        <v>23098.0</v>
      </c>
      <c r="B443" s="2029"/>
      <c r="C443" s="2030" t="s">
        <v>2421</v>
      </c>
      <c r="D443" s="2028">
        <v>176015.0</v>
      </c>
      <c r="E443" s="2031"/>
      <c r="F443" s="2031"/>
      <c r="G443" s="2031"/>
      <c r="H443" s="2032" t="s">
        <v>2422</v>
      </c>
      <c r="I443" s="60"/>
    </row>
    <row r="444">
      <c r="A444" s="2025">
        <v>23099.0</v>
      </c>
      <c r="B444" s="2026"/>
      <c r="C444" s="2027" t="s">
        <v>2852</v>
      </c>
      <c r="D444" s="2025">
        <v>176015.0</v>
      </c>
      <c r="E444" s="542"/>
      <c r="F444" s="542"/>
      <c r="G444" s="542"/>
      <c r="H444" s="542"/>
      <c r="I444" s="60"/>
    </row>
    <row r="445">
      <c r="A445" s="2025">
        <v>23100.0</v>
      </c>
      <c r="B445" s="2026"/>
      <c r="C445" s="2027" t="s">
        <v>2853</v>
      </c>
      <c r="D445" s="2025">
        <v>176015.0</v>
      </c>
      <c r="E445" s="542"/>
      <c r="F445" s="542"/>
      <c r="G445" s="542"/>
      <c r="H445" s="542"/>
      <c r="I445" s="60"/>
    </row>
    <row r="446">
      <c r="A446" s="2021">
        <v>25000.0</v>
      </c>
      <c r="B446" s="2024" t="s">
        <v>2854</v>
      </c>
      <c r="C446" s="2023"/>
      <c r="D446" s="2025">
        <v>176015.0</v>
      </c>
      <c r="E446" s="542"/>
      <c r="F446" s="542"/>
      <c r="G446" s="542"/>
      <c r="H446" s="542"/>
      <c r="I446" s="60"/>
    </row>
    <row r="447">
      <c r="A447" s="2028">
        <v>25001.0</v>
      </c>
      <c r="B447" s="2029"/>
      <c r="C447" s="2030" t="s">
        <v>2855</v>
      </c>
      <c r="D447" s="2028">
        <v>176015.0</v>
      </c>
      <c r="E447" s="2031"/>
      <c r="F447" s="2031"/>
      <c r="G447" s="2031"/>
      <c r="H447" s="2032" t="s">
        <v>2438</v>
      </c>
      <c r="I447" s="60"/>
    </row>
    <row r="448">
      <c r="A448" s="2028">
        <v>25002.0</v>
      </c>
      <c r="B448" s="2029"/>
      <c r="C448" s="2030" t="s">
        <v>2856</v>
      </c>
      <c r="D448" s="2028">
        <v>176015.0</v>
      </c>
      <c r="E448" s="2031"/>
      <c r="F448" s="2031"/>
      <c r="G448" s="2031"/>
      <c r="H448" s="2032" t="s">
        <v>2438</v>
      </c>
      <c r="I448" s="60"/>
    </row>
    <row r="449">
      <c r="A449" s="2025">
        <v>25003.0</v>
      </c>
      <c r="B449" s="2026"/>
      <c r="C449" s="2027" t="s">
        <v>2857</v>
      </c>
      <c r="D449" s="2025">
        <v>176015.0</v>
      </c>
      <c r="E449" s="542"/>
      <c r="F449" s="542"/>
      <c r="G449" s="542"/>
      <c r="H449" s="542"/>
      <c r="I449" s="60"/>
    </row>
    <row r="450">
      <c r="A450" s="2025">
        <v>25004.0</v>
      </c>
      <c r="B450" s="2026"/>
      <c r="C450" s="2027" t="s">
        <v>2858</v>
      </c>
      <c r="D450" s="2025">
        <v>176015.0</v>
      </c>
      <c r="E450" s="542"/>
      <c r="F450" s="542"/>
      <c r="G450" s="542"/>
      <c r="H450" s="542"/>
      <c r="I450" s="60"/>
    </row>
    <row r="451">
      <c r="A451" s="2028">
        <v>25005.0</v>
      </c>
      <c r="B451" s="2029"/>
      <c r="C451" s="2030" t="s">
        <v>2859</v>
      </c>
      <c r="D451" s="2028">
        <v>176015.0</v>
      </c>
      <c r="E451" s="2031"/>
      <c r="F451" s="2031"/>
      <c r="G451" s="2031"/>
      <c r="H451" s="2032" t="s">
        <v>2847</v>
      </c>
      <c r="I451" s="60"/>
    </row>
    <row r="452">
      <c r="A452" s="2025">
        <v>25006.0</v>
      </c>
      <c r="B452" s="2026"/>
      <c r="C452" s="2027" t="s">
        <v>2860</v>
      </c>
      <c r="D452" s="2025">
        <v>176015.0</v>
      </c>
      <c r="E452" s="542"/>
      <c r="F452" s="542"/>
      <c r="G452" s="542"/>
      <c r="H452" s="542"/>
      <c r="I452" s="60"/>
    </row>
    <row r="453">
      <c r="A453" s="2025">
        <v>25007.0</v>
      </c>
      <c r="B453" s="2026"/>
      <c r="C453" s="2027" t="s">
        <v>2861</v>
      </c>
      <c r="D453" s="2025">
        <v>176015.0</v>
      </c>
      <c r="E453" s="542"/>
      <c r="F453" s="542"/>
      <c r="G453" s="542"/>
      <c r="H453" s="542"/>
      <c r="I453" s="60"/>
    </row>
    <row r="454">
      <c r="A454" s="2025">
        <v>25008.0</v>
      </c>
      <c r="B454" s="2026"/>
      <c r="C454" s="2027" t="s">
        <v>2862</v>
      </c>
      <c r="D454" s="2025">
        <v>176015.0</v>
      </c>
      <c r="E454" s="542"/>
      <c r="F454" s="542"/>
      <c r="G454" s="542"/>
      <c r="H454" s="542"/>
      <c r="I454" s="60"/>
    </row>
    <row r="455">
      <c r="A455" s="2028">
        <v>25015.0</v>
      </c>
      <c r="B455" s="2029"/>
      <c r="C455" s="2030" t="s">
        <v>2863</v>
      </c>
      <c r="D455" s="2028">
        <v>176015.0</v>
      </c>
      <c r="E455" s="2031"/>
      <c r="F455" s="2031"/>
      <c r="G455" s="2031"/>
      <c r="H455" s="2032" t="s">
        <v>2864</v>
      </c>
      <c r="I455" s="60"/>
    </row>
    <row r="456">
      <c r="A456" s="2025">
        <v>25016.0</v>
      </c>
      <c r="B456" s="2026"/>
      <c r="C456" s="2027" t="s">
        <v>2865</v>
      </c>
      <c r="D456" s="2025">
        <v>176015.0</v>
      </c>
      <c r="E456" s="542"/>
      <c r="F456" s="542"/>
      <c r="G456" s="542"/>
      <c r="H456" s="542"/>
      <c r="I456" s="60"/>
    </row>
    <row r="457">
      <c r="A457" s="2025">
        <v>25017.0</v>
      </c>
      <c r="B457" s="2026"/>
      <c r="C457" s="2027" t="s">
        <v>2583</v>
      </c>
      <c r="D457" s="2025">
        <v>176015.0</v>
      </c>
      <c r="E457" s="542"/>
      <c r="F457" s="542"/>
      <c r="G457" s="542"/>
      <c r="H457" s="2033" t="s">
        <v>2584</v>
      </c>
      <c r="I457" s="60"/>
    </row>
    <row r="458">
      <c r="A458" s="2025">
        <v>25018.0</v>
      </c>
      <c r="B458" s="2026"/>
      <c r="C458" s="2027" t="s">
        <v>2863</v>
      </c>
      <c r="D458" s="2025">
        <v>176015.0</v>
      </c>
      <c r="E458" s="542"/>
      <c r="F458" s="542"/>
      <c r="G458" s="542"/>
      <c r="H458" s="542"/>
      <c r="I458" s="60"/>
    </row>
    <row r="459">
      <c r="A459" s="2025">
        <v>25019.0</v>
      </c>
      <c r="B459" s="2026"/>
      <c r="C459" s="2027" t="s">
        <v>2866</v>
      </c>
      <c r="D459" s="2025">
        <v>176015.0</v>
      </c>
      <c r="E459" s="542"/>
      <c r="F459" s="542"/>
      <c r="G459" s="542"/>
      <c r="H459" s="542"/>
      <c r="I459" s="60"/>
    </row>
    <row r="460">
      <c r="A460" s="2025">
        <v>25020.0</v>
      </c>
      <c r="B460" s="2026"/>
      <c r="C460" s="2027" t="s">
        <v>2867</v>
      </c>
      <c r="D460" s="2025">
        <v>176015.0</v>
      </c>
      <c r="E460" s="542"/>
      <c r="F460" s="542"/>
      <c r="G460" s="542"/>
      <c r="H460" s="2033" t="s">
        <v>2868</v>
      </c>
      <c r="I460" s="60"/>
    </row>
    <row r="461">
      <c r="A461" s="2028">
        <v>25021.0</v>
      </c>
      <c r="B461" s="2029"/>
      <c r="C461" s="2030" t="s">
        <v>2431</v>
      </c>
      <c r="D461" s="2028">
        <v>176015.0</v>
      </c>
      <c r="E461" s="2031"/>
      <c r="F461" s="2031"/>
      <c r="G461" s="2031"/>
      <c r="H461" s="2032" t="s">
        <v>2869</v>
      </c>
      <c r="I461" s="60"/>
    </row>
    <row r="462">
      <c r="A462" s="2025">
        <v>25022.0</v>
      </c>
      <c r="B462" s="2026"/>
      <c r="C462" s="2027" t="s">
        <v>2870</v>
      </c>
      <c r="D462" s="2025">
        <v>176015.0</v>
      </c>
      <c r="E462" s="542"/>
      <c r="F462" s="542"/>
      <c r="G462" s="542"/>
      <c r="H462" s="2033" t="s">
        <v>2428</v>
      </c>
      <c r="I462" s="60"/>
    </row>
    <row r="463">
      <c r="A463" s="2021">
        <v>26000.0</v>
      </c>
      <c r="B463" s="2024" t="s">
        <v>2871</v>
      </c>
      <c r="C463" s="2023"/>
      <c r="D463" s="2025">
        <v>176015.0</v>
      </c>
      <c r="E463" s="542"/>
      <c r="F463" s="542"/>
      <c r="G463" s="542"/>
      <c r="H463" s="542"/>
      <c r="I463" s="60"/>
    </row>
    <row r="464">
      <c r="A464" s="2028">
        <v>26005.0</v>
      </c>
      <c r="B464" s="2029"/>
      <c r="C464" s="2030" t="s">
        <v>2872</v>
      </c>
      <c r="D464" s="2028">
        <v>176015.0</v>
      </c>
      <c r="E464" s="2031"/>
      <c r="F464" s="2031"/>
      <c r="G464" s="2031"/>
      <c r="H464" s="2032" t="s">
        <v>2873</v>
      </c>
      <c r="I464" s="60"/>
    </row>
    <row r="465">
      <c r="A465" s="2028">
        <v>26011.0</v>
      </c>
      <c r="B465" s="2029"/>
      <c r="C465" s="2030" t="s">
        <v>2866</v>
      </c>
      <c r="D465" s="2028">
        <v>176015.0</v>
      </c>
      <c r="E465" s="2031"/>
      <c r="F465" s="2031"/>
      <c r="G465" s="2031"/>
      <c r="H465" s="2032" t="s">
        <v>2874</v>
      </c>
      <c r="I465" s="60"/>
    </row>
    <row r="466">
      <c r="A466" s="2021">
        <v>27000.0</v>
      </c>
      <c r="B466" s="2024" t="s">
        <v>2875</v>
      </c>
      <c r="C466" s="2023"/>
      <c r="D466" s="2025">
        <v>176015.0</v>
      </c>
      <c r="E466" s="542"/>
      <c r="F466" s="542"/>
      <c r="G466" s="542"/>
      <c r="H466" s="542"/>
      <c r="I466" s="60"/>
    </row>
    <row r="467">
      <c r="A467" s="2025">
        <v>27001.0</v>
      </c>
      <c r="B467" s="2026"/>
      <c r="C467" s="2027" t="s">
        <v>2876</v>
      </c>
      <c r="D467" s="2025">
        <v>176015.0</v>
      </c>
      <c r="E467" s="542"/>
      <c r="F467" s="542"/>
      <c r="G467" s="542"/>
      <c r="H467" s="542"/>
      <c r="I467" s="60"/>
    </row>
    <row r="468">
      <c r="A468" s="2025">
        <v>27002.0</v>
      </c>
      <c r="B468" s="2026"/>
      <c r="C468" s="2027" t="s">
        <v>2877</v>
      </c>
      <c r="D468" s="2025">
        <v>176015.0</v>
      </c>
      <c r="E468" s="542"/>
      <c r="F468" s="542"/>
      <c r="G468" s="542"/>
      <c r="H468" s="542"/>
      <c r="I468" s="60"/>
    </row>
    <row r="469">
      <c r="A469" s="2025">
        <v>27003.0</v>
      </c>
      <c r="B469" s="2026"/>
      <c r="C469" s="2027" t="s">
        <v>2878</v>
      </c>
      <c r="D469" s="2025">
        <v>176015.0</v>
      </c>
      <c r="E469" s="542"/>
      <c r="F469" s="542"/>
      <c r="G469" s="542"/>
      <c r="H469" s="542"/>
      <c r="I469" s="60"/>
    </row>
    <row r="470">
      <c r="A470" s="2021">
        <v>28000.0</v>
      </c>
      <c r="B470" s="2024" t="s">
        <v>2879</v>
      </c>
      <c r="C470" s="2023"/>
      <c r="D470" s="2025">
        <v>176015.0</v>
      </c>
      <c r="E470" s="542"/>
      <c r="F470" s="542"/>
      <c r="G470" s="542"/>
      <c r="H470" s="542"/>
      <c r="I470" s="60"/>
    </row>
    <row r="471">
      <c r="A471" s="2025">
        <v>28001.0</v>
      </c>
      <c r="B471" s="2026"/>
      <c r="C471" s="2027" t="s">
        <v>2880</v>
      </c>
      <c r="D471" s="2025">
        <v>176015.0</v>
      </c>
      <c r="E471" s="542"/>
      <c r="F471" s="542"/>
      <c r="G471" s="542"/>
      <c r="H471" s="542"/>
      <c r="I471" s="60"/>
    </row>
    <row r="472">
      <c r="A472" s="2025">
        <v>28002.0</v>
      </c>
      <c r="B472" s="2026"/>
      <c r="C472" s="2027" t="s">
        <v>2881</v>
      </c>
      <c r="D472" s="2025">
        <v>176015.0</v>
      </c>
      <c r="E472" s="542"/>
      <c r="F472" s="542"/>
      <c r="G472" s="542"/>
      <c r="H472" s="542"/>
      <c r="I472" s="60"/>
    </row>
    <row r="473">
      <c r="A473" s="2025">
        <v>28003.0</v>
      </c>
      <c r="B473" s="2026"/>
      <c r="C473" s="2027" t="s">
        <v>2882</v>
      </c>
      <c r="D473" s="2025">
        <v>176015.0</v>
      </c>
      <c r="E473" s="542"/>
      <c r="F473" s="542"/>
      <c r="G473" s="542"/>
      <c r="H473" s="542"/>
      <c r="I473" s="60"/>
    </row>
    <row r="474">
      <c r="A474" s="2021">
        <v>29000.0</v>
      </c>
      <c r="B474" s="2024" t="s">
        <v>2883</v>
      </c>
      <c r="C474" s="2023"/>
      <c r="D474" s="2025">
        <v>176015.0</v>
      </c>
      <c r="E474" s="542"/>
      <c r="F474" s="542"/>
      <c r="G474" s="542"/>
      <c r="H474" s="542"/>
      <c r="I474" s="60"/>
    </row>
    <row r="475">
      <c r="A475" s="2025">
        <v>29001.0</v>
      </c>
      <c r="B475" s="2026"/>
      <c r="C475" s="2027" t="s">
        <v>2884</v>
      </c>
      <c r="D475" s="2025">
        <v>176015.0</v>
      </c>
      <c r="E475" s="542"/>
      <c r="F475" s="542"/>
      <c r="G475" s="542"/>
      <c r="H475" s="542"/>
      <c r="I475" s="60"/>
    </row>
    <row r="476">
      <c r="A476" s="2025">
        <v>29002.0</v>
      </c>
      <c r="B476" s="2026"/>
      <c r="C476" s="2027" t="s">
        <v>2885</v>
      </c>
      <c r="D476" s="2025">
        <v>176015.0</v>
      </c>
      <c r="E476" s="542"/>
      <c r="F476" s="542"/>
      <c r="G476" s="542"/>
      <c r="H476" s="542"/>
      <c r="I476" s="60"/>
    </row>
    <row r="477">
      <c r="A477" s="2025">
        <v>29003.0</v>
      </c>
      <c r="B477" s="2026"/>
      <c r="C477" s="2027" t="s">
        <v>2872</v>
      </c>
      <c r="D477" s="2025">
        <v>176015.0</v>
      </c>
      <c r="E477" s="542"/>
      <c r="F477" s="542"/>
      <c r="G477" s="542"/>
      <c r="H477" s="542"/>
      <c r="I477" s="60"/>
    </row>
    <row r="478">
      <c r="A478" s="2025">
        <v>29004.0</v>
      </c>
      <c r="B478" s="2026"/>
      <c r="C478" s="2027" t="s">
        <v>2886</v>
      </c>
      <c r="D478" s="2025">
        <v>176015.0</v>
      </c>
      <c r="E478" s="542"/>
      <c r="F478" s="542"/>
      <c r="G478" s="542"/>
      <c r="H478" s="542"/>
      <c r="I478" s="60"/>
    </row>
    <row r="479">
      <c r="A479" s="2025">
        <v>29005.0</v>
      </c>
      <c r="B479" s="2026"/>
      <c r="C479" s="2027" t="s">
        <v>2887</v>
      </c>
      <c r="D479" s="2025">
        <v>176015.0</v>
      </c>
      <c r="E479" s="542"/>
      <c r="F479" s="542"/>
      <c r="G479" s="542"/>
      <c r="H479" s="542"/>
      <c r="I479" s="60"/>
    </row>
    <row r="480">
      <c r="A480" s="2025">
        <v>29006.0</v>
      </c>
      <c r="B480" s="2026"/>
      <c r="C480" s="2027" t="s">
        <v>2888</v>
      </c>
      <c r="D480" s="2025">
        <v>176015.0</v>
      </c>
      <c r="E480" s="542"/>
      <c r="F480" s="542"/>
      <c r="G480" s="542"/>
      <c r="H480" s="542"/>
      <c r="I480" s="60"/>
    </row>
    <row r="481">
      <c r="A481" s="2028">
        <v>29007.0</v>
      </c>
      <c r="B481" s="2029"/>
      <c r="C481" s="2030" t="s">
        <v>2863</v>
      </c>
      <c r="D481" s="2028">
        <v>176015.0</v>
      </c>
      <c r="E481" s="2031"/>
      <c r="F481" s="2031"/>
      <c r="G481" s="2031"/>
      <c r="H481" s="2032" t="s">
        <v>2889</v>
      </c>
      <c r="I481" s="60"/>
    </row>
    <row r="482">
      <c r="A482" s="2028">
        <v>29008.0</v>
      </c>
      <c r="B482" s="2029"/>
      <c r="C482" s="2030" t="s">
        <v>2866</v>
      </c>
      <c r="D482" s="2028">
        <v>176015.0</v>
      </c>
      <c r="E482" s="2031"/>
      <c r="F482" s="2031"/>
      <c r="G482" s="2031"/>
      <c r="H482" s="2032" t="s">
        <v>2890</v>
      </c>
      <c r="I482" s="60"/>
    </row>
    <row r="483">
      <c r="A483" s="2025">
        <v>29009.0</v>
      </c>
      <c r="B483" s="2026"/>
      <c r="C483" s="2027" t="s">
        <v>2891</v>
      </c>
      <c r="D483" s="2025">
        <v>176015.0</v>
      </c>
      <c r="E483" s="542"/>
      <c r="F483" s="542"/>
      <c r="G483" s="542"/>
      <c r="H483" s="542"/>
      <c r="I483" s="60"/>
    </row>
    <row r="484">
      <c r="A484" s="2021">
        <v>50000.0</v>
      </c>
      <c r="B484" s="2024" t="s">
        <v>2388</v>
      </c>
      <c r="C484" s="2023"/>
      <c r="D484" s="542"/>
      <c r="E484" s="542"/>
      <c r="F484" s="542"/>
      <c r="G484" s="542"/>
      <c r="H484" s="542"/>
      <c r="I484" s="60"/>
    </row>
    <row r="485">
      <c r="A485" s="2025">
        <v>50101.0</v>
      </c>
      <c r="B485" s="2026"/>
      <c r="C485" s="2027" t="s">
        <v>2892</v>
      </c>
      <c r="D485" s="542"/>
      <c r="E485" s="542"/>
      <c r="F485" s="2025">
        <v>176017.0</v>
      </c>
      <c r="G485" s="542"/>
      <c r="H485" s="542"/>
      <c r="I485" s="60"/>
    </row>
    <row r="486">
      <c r="A486" s="2028">
        <v>50102.0</v>
      </c>
      <c r="B486" s="2029"/>
      <c r="C486" s="2030" t="s">
        <v>2893</v>
      </c>
      <c r="D486" s="2031"/>
      <c r="E486" s="2031"/>
      <c r="F486" s="2028">
        <v>176017.0</v>
      </c>
      <c r="G486" s="2031"/>
      <c r="H486" s="2032" t="s">
        <v>2894</v>
      </c>
      <c r="I486" s="60"/>
    </row>
    <row r="487">
      <c r="A487" s="2025">
        <v>50103.0</v>
      </c>
      <c r="B487" s="2026"/>
      <c r="C487" s="2027" t="s">
        <v>2895</v>
      </c>
      <c r="D487" s="542"/>
      <c r="E487" s="542"/>
      <c r="F487" s="2025">
        <v>176017.0</v>
      </c>
      <c r="G487" s="542"/>
      <c r="H487" s="542"/>
      <c r="I487" s="60"/>
    </row>
    <row r="488">
      <c r="A488" s="2025">
        <v>50104.0</v>
      </c>
      <c r="B488" s="2026"/>
      <c r="C488" s="2027" t="s">
        <v>2896</v>
      </c>
      <c r="D488" s="542"/>
      <c r="E488" s="542"/>
      <c r="F488" s="2025">
        <v>176017.0</v>
      </c>
      <c r="G488" s="542"/>
      <c r="H488" s="542"/>
      <c r="I488" s="60"/>
    </row>
    <row r="489">
      <c r="A489" s="2025">
        <v>50105.0</v>
      </c>
      <c r="B489" s="2026"/>
      <c r="C489" s="2027" t="s">
        <v>2897</v>
      </c>
      <c r="D489" s="542"/>
      <c r="E489" s="542"/>
      <c r="F489" s="2025">
        <v>176017.0</v>
      </c>
      <c r="G489" s="542"/>
      <c r="H489" s="542"/>
      <c r="I489" s="60"/>
    </row>
    <row r="490">
      <c r="A490" s="2028">
        <v>50106.0</v>
      </c>
      <c r="B490" s="2029"/>
      <c r="C490" s="2030" t="s">
        <v>2898</v>
      </c>
      <c r="D490" s="2031"/>
      <c r="E490" s="2031"/>
      <c r="F490" s="2028">
        <v>176017.0</v>
      </c>
      <c r="G490" s="2031"/>
      <c r="H490" s="2032" t="s">
        <v>2899</v>
      </c>
      <c r="I490" s="60"/>
    </row>
    <row r="491">
      <c r="A491" s="2025">
        <v>50109.0</v>
      </c>
      <c r="B491" s="2026"/>
      <c r="C491" s="2034" t="s">
        <v>2900</v>
      </c>
      <c r="D491" s="542"/>
      <c r="E491" s="542"/>
      <c r="F491" s="2025">
        <v>176017.0</v>
      </c>
      <c r="G491" s="542"/>
      <c r="H491" s="542"/>
      <c r="I491" s="60"/>
    </row>
    <row r="492">
      <c r="A492" s="2025">
        <v>50110.0</v>
      </c>
      <c r="B492" s="2026"/>
      <c r="C492" s="2027" t="s">
        <v>2901</v>
      </c>
      <c r="D492" s="542"/>
      <c r="E492" s="542"/>
      <c r="F492" s="2025">
        <v>176017.0</v>
      </c>
      <c r="G492" s="542"/>
      <c r="H492" s="542"/>
      <c r="I492" s="60"/>
    </row>
    <row r="493">
      <c r="A493" s="2025">
        <v>50201.0</v>
      </c>
      <c r="B493" s="2026"/>
      <c r="C493" s="2027" t="s">
        <v>2902</v>
      </c>
      <c r="D493" s="542"/>
      <c r="E493" s="542"/>
      <c r="F493" s="2025">
        <v>176017.0</v>
      </c>
      <c r="G493" s="542"/>
      <c r="H493" s="542"/>
      <c r="I493" s="60"/>
    </row>
    <row r="494">
      <c r="A494" s="2025">
        <v>50204.0</v>
      </c>
      <c r="B494" s="2026"/>
      <c r="C494" s="2027" t="s">
        <v>2903</v>
      </c>
      <c r="D494" s="542"/>
      <c r="E494" s="542"/>
      <c r="F494" s="2025">
        <v>176017.0</v>
      </c>
      <c r="G494" s="542"/>
      <c r="H494" s="542"/>
      <c r="I494" s="60"/>
    </row>
    <row r="495">
      <c r="A495" s="2025">
        <v>50205.0</v>
      </c>
      <c r="B495" s="2026"/>
      <c r="C495" s="2027" t="s">
        <v>2904</v>
      </c>
      <c r="D495" s="542"/>
      <c r="E495" s="542"/>
      <c r="F495" s="2025">
        <v>176017.0</v>
      </c>
      <c r="G495" s="542"/>
      <c r="H495" s="542"/>
      <c r="I495" s="60"/>
    </row>
    <row r="496">
      <c r="A496" s="2025">
        <v>50206.0</v>
      </c>
      <c r="B496" s="2026"/>
      <c r="C496" s="2027" t="s">
        <v>2905</v>
      </c>
      <c r="D496" s="542"/>
      <c r="E496" s="542"/>
      <c r="F496" s="2025">
        <v>176017.0</v>
      </c>
      <c r="G496" s="542"/>
      <c r="H496" s="542"/>
      <c r="I496" s="60"/>
    </row>
    <row r="497">
      <c r="A497" s="2025">
        <v>50207.0</v>
      </c>
      <c r="B497" s="2026"/>
      <c r="C497" s="2027" t="s">
        <v>2906</v>
      </c>
      <c r="D497" s="542"/>
      <c r="E497" s="542"/>
      <c r="F497" s="2025">
        <v>176017.0</v>
      </c>
      <c r="G497" s="542"/>
      <c r="H497" s="542"/>
      <c r="I497" s="60"/>
    </row>
    <row r="498">
      <c r="A498" s="2025">
        <v>50208.0</v>
      </c>
      <c r="B498" s="2026"/>
      <c r="C498" s="2027" t="s">
        <v>2907</v>
      </c>
      <c r="D498" s="542"/>
      <c r="E498" s="542"/>
      <c r="F498" s="2025">
        <v>176017.0</v>
      </c>
      <c r="G498" s="542"/>
      <c r="H498" s="542"/>
      <c r="I498" s="60"/>
    </row>
    <row r="499">
      <c r="A499" s="2025">
        <v>50301.0</v>
      </c>
      <c r="B499" s="2026"/>
      <c r="C499" s="2027" t="s">
        <v>2908</v>
      </c>
      <c r="D499" s="542"/>
      <c r="E499" s="542"/>
      <c r="F499" s="2025">
        <v>176017.0</v>
      </c>
      <c r="G499" s="542"/>
      <c r="H499" s="542"/>
      <c r="I499" s="60"/>
    </row>
    <row r="500">
      <c r="A500" s="2025">
        <v>50302.0</v>
      </c>
      <c r="B500" s="2026"/>
      <c r="C500" s="2027" t="s">
        <v>2909</v>
      </c>
      <c r="D500" s="542"/>
      <c r="E500" s="542"/>
      <c r="F500" s="2025">
        <v>176017.0</v>
      </c>
      <c r="G500" s="542"/>
      <c r="H500" s="542"/>
      <c r="I500" s="60"/>
    </row>
    <row r="501">
      <c r="A501" s="2025">
        <v>50304.0</v>
      </c>
      <c r="B501" s="2026"/>
      <c r="C501" s="2027" t="s">
        <v>2910</v>
      </c>
      <c r="D501" s="542"/>
      <c r="E501" s="542"/>
      <c r="F501" s="2025">
        <v>176017.0</v>
      </c>
      <c r="G501" s="542"/>
      <c r="H501" s="542"/>
      <c r="I501" s="60"/>
    </row>
    <row r="502">
      <c r="A502" s="2025">
        <v>50311.0</v>
      </c>
      <c r="B502" s="2026"/>
      <c r="C502" s="2027" t="s">
        <v>2911</v>
      </c>
      <c r="D502" s="542"/>
      <c r="E502" s="542"/>
      <c r="F502" s="2025">
        <v>176017.0</v>
      </c>
      <c r="G502" s="542"/>
      <c r="H502" s="542"/>
      <c r="I502" s="60"/>
    </row>
    <row r="503">
      <c r="A503" s="2025">
        <v>50312.0</v>
      </c>
      <c r="B503" s="2026"/>
      <c r="C503" s="2027" t="s">
        <v>2912</v>
      </c>
      <c r="D503" s="542"/>
      <c r="E503" s="542"/>
      <c r="F503" s="2025">
        <v>176017.0</v>
      </c>
      <c r="G503" s="542"/>
      <c r="H503" s="542"/>
      <c r="I503" s="60"/>
    </row>
    <row r="504">
      <c r="A504" s="2025">
        <v>50313.0</v>
      </c>
      <c r="B504" s="2026"/>
      <c r="C504" s="2027" t="s">
        <v>2913</v>
      </c>
      <c r="D504" s="542"/>
      <c r="E504" s="542"/>
      <c r="F504" s="2025">
        <v>176017.0</v>
      </c>
      <c r="G504" s="542"/>
      <c r="H504" s="542"/>
      <c r="I504" s="60"/>
    </row>
    <row r="505">
      <c r="A505" s="2025">
        <v>50314.0</v>
      </c>
      <c r="B505" s="2026"/>
      <c r="C505" s="2027" t="s">
        <v>2914</v>
      </c>
      <c r="D505" s="542"/>
      <c r="E505" s="542"/>
      <c r="F505" s="542"/>
      <c r="G505" s="2025">
        <v>176030.0</v>
      </c>
      <c r="H505" s="2033" t="s">
        <v>2915</v>
      </c>
      <c r="I505" s="60"/>
    </row>
    <row r="506">
      <c r="A506" s="2025">
        <v>50315.0</v>
      </c>
      <c r="B506" s="2026"/>
      <c r="C506" s="2027" t="s">
        <v>2916</v>
      </c>
      <c r="D506" s="542"/>
      <c r="E506" s="542"/>
      <c r="F506" s="542"/>
      <c r="G506" s="2025">
        <v>176030.0</v>
      </c>
      <c r="H506" s="2033" t="s">
        <v>2915</v>
      </c>
      <c r="I506" s="60"/>
    </row>
    <row r="507">
      <c r="A507" s="2025">
        <v>50316.0</v>
      </c>
      <c r="B507" s="2026"/>
      <c r="C507" s="2027" t="s">
        <v>2917</v>
      </c>
      <c r="D507" s="542"/>
      <c r="E507" s="542"/>
      <c r="F507" s="542"/>
      <c r="G507" s="2025">
        <v>176030.0</v>
      </c>
      <c r="H507" s="2033" t="s">
        <v>2915</v>
      </c>
      <c r="I507" s="60"/>
    </row>
    <row r="508">
      <c r="A508" s="2025">
        <v>50317.0</v>
      </c>
      <c r="B508" s="2026"/>
      <c r="C508" s="2027" t="s">
        <v>2918</v>
      </c>
      <c r="D508" s="542"/>
      <c r="E508" s="542"/>
      <c r="F508" s="542"/>
      <c r="G508" s="2025">
        <v>176030.0</v>
      </c>
      <c r="H508" s="2033" t="s">
        <v>2915</v>
      </c>
      <c r="I508" s="60"/>
    </row>
    <row r="509">
      <c r="A509" s="2025">
        <v>50318.0</v>
      </c>
      <c r="B509" s="2026"/>
      <c r="C509" s="2027" t="s">
        <v>2919</v>
      </c>
      <c r="D509" s="542"/>
      <c r="E509" s="542"/>
      <c r="F509" s="542"/>
      <c r="G509" s="2025">
        <v>176030.0</v>
      </c>
      <c r="H509" s="2033" t="s">
        <v>2915</v>
      </c>
      <c r="I509" s="60"/>
    </row>
    <row r="510">
      <c r="A510" s="2025">
        <v>50319.0</v>
      </c>
      <c r="B510" s="2026"/>
      <c r="C510" s="2027" t="s">
        <v>2920</v>
      </c>
      <c r="D510" s="542"/>
      <c r="E510" s="542"/>
      <c r="F510" s="542"/>
      <c r="G510" s="2025">
        <v>176030.0</v>
      </c>
      <c r="H510" s="2033" t="s">
        <v>2915</v>
      </c>
      <c r="I510" s="60"/>
    </row>
    <row r="511">
      <c r="A511" s="2025">
        <v>50401.0</v>
      </c>
      <c r="B511" s="2026"/>
      <c r="C511" s="2027" t="s">
        <v>2921</v>
      </c>
      <c r="D511" s="542"/>
      <c r="E511" s="542"/>
      <c r="F511" s="2025">
        <v>176017.0</v>
      </c>
      <c r="G511" s="542"/>
      <c r="H511" s="542"/>
      <c r="I511" s="60"/>
    </row>
    <row r="512">
      <c r="A512" s="2025">
        <v>50402.0</v>
      </c>
      <c r="B512" s="2026"/>
      <c r="C512" s="2027" t="s">
        <v>2922</v>
      </c>
      <c r="D512" s="542"/>
      <c r="E512" s="542"/>
      <c r="F512" s="2025">
        <v>176017.0</v>
      </c>
      <c r="G512" s="542"/>
      <c r="H512" s="542"/>
      <c r="I512" s="60"/>
    </row>
    <row r="513">
      <c r="A513" s="2025">
        <v>50403.0</v>
      </c>
      <c r="B513" s="2026"/>
      <c r="C513" s="2027" t="s">
        <v>2923</v>
      </c>
      <c r="D513" s="542"/>
      <c r="E513" s="542"/>
      <c r="F513" s="2025">
        <v>176017.0</v>
      </c>
      <c r="G513" s="542"/>
      <c r="H513" s="542"/>
      <c r="I513" s="60"/>
    </row>
    <row r="514">
      <c r="A514" s="2025">
        <v>50404.0</v>
      </c>
      <c r="B514" s="2026"/>
      <c r="C514" s="2027" t="s">
        <v>2924</v>
      </c>
      <c r="D514" s="542"/>
      <c r="E514" s="542"/>
      <c r="F514" s="2025">
        <v>176017.0</v>
      </c>
      <c r="G514" s="542"/>
      <c r="H514" s="542"/>
      <c r="I514" s="60"/>
    </row>
    <row r="515">
      <c r="A515" s="2025">
        <v>50405.0</v>
      </c>
      <c r="B515" s="2026"/>
      <c r="C515" s="2027" t="s">
        <v>2925</v>
      </c>
      <c r="D515" s="542"/>
      <c r="E515" s="542"/>
      <c r="F515" s="542"/>
      <c r="G515" s="2025">
        <v>176030.0</v>
      </c>
      <c r="H515" s="2033" t="s">
        <v>2915</v>
      </c>
      <c r="I515" s="60"/>
    </row>
    <row r="516">
      <c r="A516" s="2025">
        <v>50501.0</v>
      </c>
      <c r="B516" s="2026"/>
      <c r="C516" s="2027" t="s">
        <v>2926</v>
      </c>
      <c r="D516" s="542"/>
      <c r="E516" s="542"/>
      <c r="F516" s="2025">
        <v>176017.0</v>
      </c>
      <c r="G516" s="542"/>
      <c r="H516" s="542"/>
      <c r="I516" s="60"/>
    </row>
    <row r="517">
      <c r="A517" s="2025">
        <v>50502.0</v>
      </c>
      <c r="B517" s="2026"/>
      <c r="C517" s="2027" t="s">
        <v>2927</v>
      </c>
      <c r="D517" s="542"/>
      <c r="E517" s="542"/>
      <c r="F517" s="2025">
        <v>176017.0</v>
      </c>
      <c r="G517" s="542"/>
      <c r="H517" s="542"/>
      <c r="I517" s="60"/>
    </row>
    <row r="518">
      <c r="A518" s="2025">
        <v>50503.0</v>
      </c>
      <c r="B518" s="2026"/>
      <c r="C518" s="2027" t="s">
        <v>2928</v>
      </c>
      <c r="D518" s="542"/>
      <c r="E518" s="542"/>
      <c r="F518" s="2025">
        <v>176017.0</v>
      </c>
      <c r="G518" s="542"/>
      <c r="H518" s="542"/>
      <c r="I518" s="60"/>
    </row>
    <row r="519">
      <c r="A519" s="2025">
        <v>50504.0</v>
      </c>
      <c r="B519" s="2026"/>
      <c r="C519" s="2027" t="s">
        <v>2929</v>
      </c>
      <c r="D519" s="542"/>
      <c r="E519" s="542"/>
      <c r="F519" s="2025">
        <v>176017.0</v>
      </c>
      <c r="G519" s="542"/>
      <c r="H519" s="542"/>
      <c r="I519" s="60"/>
    </row>
    <row r="520">
      <c r="A520" s="2025">
        <v>50505.0</v>
      </c>
      <c r="B520" s="2026"/>
      <c r="C520" s="2027" t="s">
        <v>2930</v>
      </c>
      <c r="D520" s="542"/>
      <c r="E520" s="542"/>
      <c r="F520" s="2025">
        <v>176017.0</v>
      </c>
      <c r="G520" s="542"/>
      <c r="H520" s="542"/>
      <c r="I520" s="60"/>
    </row>
    <row r="521">
      <c r="A521" s="2025">
        <v>50506.0</v>
      </c>
      <c r="B521" s="2026"/>
      <c r="C521" s="2027" t="s">
        <v>2931</v>
      </c>
      <c r="D521" s="542"/>
      <c r="E521" s="542"/>
      <c r="F521" s="2025">
        <v>176017.0</v>
      </c>
      <c r="G521" s="542"/>
      <c r="H521" s="542"/>
      <c r="I521" s="60"/>
    </row>
    <row r="522">
      <c r="A522" s="2025">
        <v>50507.0</v>
      </c>
      <c r="B522" s="2026"/>
      <c r="C522" s="2027" t="s">
        <v>2932</v>
      </c>
      <c r="D522" s="542"/>
      <c r="E522" s="542"/>
      <c r="F522" s="542"/>
      <c r="G522" s="2025">
        <v>176030.0</v>
      </c>
      <c r="H522" s="2033" t="s">
        <v>2915</v>
      </c>
      <c r="I522" s="60"/>
    </row>
    <row r="523">
      <c r="A523" s="2025">
        <v>50508.0</v>
      </c>
      <c r="B523" s="2026"/>
      <c r="C523" s="2027" t="s">
        <v>2933</v>
      </c>
      <c r="D523" s="542"/>
      <c r="E523" s="542"/>
      <c r="F523" s="542"/>
      <c r="G523" s="2025">
        <v>176030.0</v>
      </c>
      <c r="H523" s="2033" t="s">
        <v>2915</v>
      </c>
      <c r="I523" s="60"/>
    </row>
    <row r="524">
      <c r="A524" s="2025">
        <v>50510.0</v>
      </c>
      <c r="B524" s="2026"/>
      <c r="C524" s="2027" t="s">
        <v>2934</v>
      </c>
      <c r="D524" s="542"/>
      <c r="E524" s="542"/>
      <c r="F524" s="2025">
        <v>176017.0</v>
      </c>
      <c r="G524" s="542"/>
      <c r="H524" s="542"/>
      <c r="I524" s="60"/>
    </row>
    <row r="525">
      <c r="A525" s="2025">
        <v>50601.0</v>
      </c>
      <c r="B525" s="2026"/>
      <c r="C525" s="2027" t="s">
        <v>2935</v>
      </c>
      <c r="D525" s="542"/>
      <c r="E525" s="542"/>
      <c r="F525" s="2025">
        <v>176017.0</v>
      </c>
      <c r="G525" s="542"/>
      <c r="H525" s="542"/>
      <c r="I525" s="60"/>
    </row>
    <row r="526">
      <c r="A526" s="2025">
        <v>50602.0</v>
      </c>
      <c r="B526" s="2026"/>
      <c r="C526" s="2027" t="s">
        <v>2936</v>
      </c>
      <c r="D526" s="542"/>
      <c r="E526" s="542"/>
      <c r="F526" s="2025">
        <v>176017.0</v>
      </c>
      <c r="G526" s="542"/>
      <c r="H526" s="542"/>
      <c r="I526" s="60"/>
    </row>
    <row r="527">
      <c r="A527" s="2025">
        <v>50603.0</v>
      </c>
      <c r="B527" s="2026"/>
      <c r="C527" s="2027" t="s">
        <v>2937</v>
      </c>
      <c r="D527" s="542"/>
      <c r="E527" s="542"/>
      <c r="F527" s="2025">
        <v>176017.0</v>
      </c>
      <c r="G527" s="542"/>
      <c r="H527" s="542"/>
      <c r="I527" s="60"/>
    </row>
    <row r="528">
      <c r="A528" s="2025">
        <v>50604.0</v>
      </c>
      <c r="B528" s="2026"/>
      <c r="C528" s="2027" t="s">
        <v>2938</v>
      </c>
      <c r="D528" s="542"/>
      <c r="E528" s="542"/>
      <c r="F528" s="2025">
        <v>176017.0</v>
      </c>
      <c r="G528" s="542"/>
      <c r="H528" s="542"/>
      <c r="I528" s="60"/>
    </row>
    <row r="529">
      <c r="A529" s="2025">
        <v>50605.0</v>
      </c>
      <c r="B529" s="2026"/>
      <c r="C529" s="2027" t="s">
        <v>2939</v>
      </c>
      <c r="D529" s="542"/>
      <c r="E529" s="542"/>
      <c r="F529" s="2025">
        <v>176017.0</v>
      </c>
      <c r="G529" s="542"/>
      <c r="H529" s="542"/>
      <c r="I529" s="60"/>
    </row>
    <row r="530">
      <c r="A530" s="2025">
        <v>50606.0</v>
      </c>
      <c r="B530" s="2026"/>
      <c r="C530" s="2027" t="s">
        <v>2940</v>
      </c>
      <c r="D530" s="542"/>
      <c r="E530" s="542"/>
      <c r="F530" s="2025">
        <v>176017.0</v>
      </c>
      <c r="G530" s="542"/>
      <c r="H530" s="542"/>
      <c r="I530" s="60"/>
    </row>
    <row r="531">
      <c r="A531" s="2025">
        <v>50702.0</v>
      </c>
      <c r="B531" s="2026"/>
      <c r="C531" s="2027" t="s">
        <v>2941</v>
      </c>
      <c r="D531" s="542"/>
      <c r="E531" s="542"/>
      <c r="F531" s="542"/>
      <c r="G531" s="2025">
        <v>176039.0</v>
      </c>
      <c r="H531" s="542"/>
      <c r="I531" s="60"/>
    </row>
    <row r="532">
      <c r="A532" s="2025">
        <v>50703.0</v>
      </c>
      <c r="B532" s="2026"/>
      <c r="C532" s="2027" t="s">
        <v>2942</v>
      </c>
      <c r="D532" s="542"/>
      <c r="E532" s="542"/>
      <c r="F532" s="542"/>
      <c r="G532" s="2025">
        <v>176047.0</v>
      </c>
      <c r="H532" s="542"/>
      <c r="I532" s="60"/>
    </row>
    <row r="533">
      <c r="A533" s="2025">
        <v>50704.0</v>
      </c>
      <c r="B533" s="2026"/>
      <c r="C533" s="2027" t="s">
        <v>2943</v>
      </c>
      <c r="D533" s="542"/>
      <c r="E533" s="542"/>
      <c r="F533" s="542"/>
      <c r="G533" s="2025">
        <v>176046.0</v>
      </c>
      <c r="H533" s="542"/>
      <c r="I533" s="60"/>
    </row>
    <row r="534">
      <c r="A534" s="2025">
        <v>50705.0</v>
      </c>
      <c r="B534" s="2026"/>
      <c r="C534" s="2027" t="s">
        <v>2944</v>
      </c>
      <c r="D534" s="542"/>
      <c r="E534" s="542"/>
      <c r="F534" s="542"/>
      <c r="G534" s="2025">
        <v>176048.0</v>
      </c>
      <c r="H534" s="542"/>
      <c r="I534" s="60"/>
    </row>
    <row r="535">
      <c r="A535" s="2025">
        <v>50706.0</v>
      </c>
      <c r="B535" s="2026"/>
      <c r="C535" s="2027" t="s">
        <v>2945</v>
      </c>
      <c r="D535" s="542"/>
      <c r="E535" s="542"/>
      <c r="F535" s="542"/>
      <c r="G535" s="2025">
        <v>176049.0</v>
      </c>
      <c r="H535" s="542"/>
      <c r="I535" s="60"/>
    </row>
    <row r="536">
      <c r="A536" s="2025">
        <v>50708.0</v>
      </c>
      <c r="B536" s="2026"/>
      <c r="C536" s="2027" t="s">
        <v>2946</v>
      </c>
      <c r="D536" s="542"/>
      <c r="E536" s="542"/>
      <c r="F536" s="542"/>
      <c r="G536" s="2025">
        <v>176050.0</v>
      </c>
      <c r="H536" s="542"/>
      <c r="I536" s="60"/>
    </row>
    <row r="537">
      <c r="A537" s="2025">
        <v>50709.0</v>
      </c>
      <c r="B537" s="2026"/>
      <c r="C537" s="2027" t="s">
        <v>2947</v>
      </c>
      <c r="D537" s="542"/>
      <c r="E537" s="542"/>
      <c r="F537" s="542"/>
      <c r="G537" s="2025">
        <v>176051.0</v>
      </c>
      <c r="H537" s="542"/>
      <c r="I537" s="60"/>
    </row>
    <row r="538">
      <c r="A538" s="2025">
        <v>50710.0</v>
      </c>
      <c r="B538" s="2026"/>
      <c r="C538" s="2027" t="s">
        <v>2948</v>
      </c>
      <c r="D538" s="542"/>
      <c r="E538" s="542"/>
      <c r="F538" s="2025">
        <v>176017.0</v>
      </c>
      <c r="G538" s="542"/>
      <c r="H538" s="542"/>
      <c r="I538" s="60"/>
    </row>
    <row r="539">
      <c r="A539" s="2025">
        <v>50711.0</v>
      </c>
      <c r="B539" s="2026"/>
      <c r="C539" s="2027" t="s">
        <v>2949</v>
      </c>
      <c r="D539" s="542"/>
      <c r="E539" s="542"/>
      <c r="F539" s="542"/>
      <c r="G539" s="2025">
        <v>176056.0</v>
      </c>
      <c r="H539" s="542"/>
      <c r="I539" s="60"/>
    </row>
    <row r="540">
      <c r="A540" s="2025">
        <v>50713.0</v>
      </c>
      <c r="B540" s="2026"/>
      <c r="C540" s="2027" t="s">
        <v>2950</v>
      </c>
      <c r="D540" s="542"/>
      <c r="E540" s="542"/>
      <c r="F540" s="2025">
        <v>176017.0</v>
      </c>
      <c r="G540" s="542"/>
      <c r="H540" s="542"/>
      <c r="I540" s="60"/>
    </row>
    <row r="541">
      <c r="A541" s="2025">
        <v>50904.0</v>
      </c>
      <c r="B541" s="2026"/>
      <c r="C541" s="2027" t="s">
        <v>2951</v>
      </c>
      <c r="D541" s="542"/>
      <c r="E541" s="542"/>
      <c r="F541" s="2025">
        <v>176017.0</v>
      </c>
      <c r="G541" s="542"/>
      <c r="H541" s="542"/>
      <c r="I541" s="60"/>
    </row>
    <row r="542">
      <c r="A542" s="2021">
        <v>56000.0</v>
      </c>
      <c r="B542" s="2024" t="s">
        <v>2952</v>
      </c>
      <c r="C542" s="2023"/>
      <c r="D542" s="542"/>
      <c r="E542" s="542"/>
      <c r="F542" s="542"/>
      <c r="G542" s="542"/>
      <c r="H542" s="542"/>
      <c r="I542" s="60"/>
    </row>
    <row r="543">
      <c r="A543" s="2025">
        <v>56001.0</v>
      </c>
      <c r="B543" s="2026"/>
      <c r="C543" s="2027" t="s">
        <v>2952</v>
      </c>
      <c r="D543" s="2025">
        <v>176015.0</v>
      </c>
      <c r="E543" s="542"/>
      <c r="F543" s="542"/>
      <c r="G543" s="542"/>
      <c r="H543" s="542"/>
      <c r="I543" s="60"/>
    </row>
    <row r="544">
      <c r="A544" s="2021">
        <v>60000.0</v>
      </c>
      <c r="B544" s="2024" t="s">
        <v>2953</v>
      </c>
      <c r="C544" s="2023"/>
      <c r="D544" s="542"/>
      <c r="E544" s="542"/>
      <c r="F544" s="542"/>
      <c r="G544" s="542"/>
      <c r="H544" s="542"/>
      <c r="I544" s="60"/>
    </row>
    <row r="545">
      <c r="A545" s="2025">
        <v>60001.0</v>
      </c>
      <c r="B545" s="2026"/>
      <c r="C545" s="2027" t="s">
        <v>2953</v>
      </c>
      <c r="D545" s="542"/>
      <c r="E545" s="542"/>
      <c r="F545" s="542"/>
      <c r="G545" s="2025">
        <v>176012.0</v>
      </c>
      <c r="H545" s="542"/>
      <c r="I545" s="60"/>
    </row>
    <row r="546">
      <c r="A546" s="2021">
        <v>65000.0</v>
      </c>
      <c r="B546" s="2024" t="s">
        <v>2954</v>
      </c>
      <c r="C546" s="2023"/>
      <c r="D546" s="542"/>
      <c r="E546" s="542"/>
      <c r="F546" s="542"/>
      <c r="G546" s="542"/>
      <c r="H546" s="542"/>
      <c r="I546" s="60"/>
    </row>
    <row r="547">
      <c r="A547" s="2025">
        <v>65001.0</v>
      </c>
      <c r="B547" s="2026"/>
      <c r="C547" s="2027" t="s">
        <v>2556</v>
      </c>
      <c r="D547" s="2025">
        <v>176015.0</v>
      </c>
      <c r="E547" s="542"/>
      <c r="F547" s="542"/>
      <c r="G547" s="542"/>
      <c r="H547" s="2033" t="s">
        <v>2557</v>
      </c>
      <c r="I547" s="60"/>
    </row>
    <row r="548">
      <c r="A548" s="2028">
        <v>65002.0</v>
      </c>
      <c r="B548" s="2029"/>
      <c r="C548" s="2030" t="s">
        <v>2955</v>
      </c>
      <c r="D548" s="2031"/>
      <c r="E548" s="2031"/>
      <c r="F548" s="2031"/>
      <c r="G548" s="2031"/>
      <c r="H548" s="2032" t="s">
        <v>2956</v>
      </c>
      <c r="I548" s="60"/>
    </row>
    <row r="549">
      <c r="A549" s="2025">
        <v>65003.0</v>
      </c>
      <c r="B549" s="2026"/>
      <c r="C549" s="2027" t="s">
        <v>2957</v>
      </c>
      <c r="D549" s="2025">
        <v>176015.0</v>
      </c>
      <c r="E549" s="542"/>
      <c r="F549" s="542"/>
      <c r="G549" s="542"/>
      <c r="H549" s="2033" t="s">
        <v>2428</v>
      </c>
      <c r="I549" s="60"/>
    </row>
    <row r="550">
      <c r="A550" s="2021">
        <v>75000.0</v>
      </c>
      <c r="B550" s="2024" t="s">
        <v>2958</v>
      </c>
      <c r="C550" s="2023"/>
      <c r="D550" s="542"/>
      <c r="E550" s="542"/>
      <c r="F550" s="542"/>
      <c r="G550" s="542"/>
      <c r="H550" s="542"/>
      <c r="I550" s="60"/>
    </row>
    <row r="551">
      <c r="A551" s="2025">
        <v>75002.0</v>
      </c>
      <c r="B551" s="2026"/>
      <c r="C551" s="2027" t="s">
        <v>2568</v>
      </c>
      <c r="D551" s="542"/>
      <c r="E551" s="2025">
        <v>176016.0</v>
      </c>
      <c r="F551" s="542"/>
      <c r="G551" s="542"/>
      <c r="H551" s="2033" t="s">
        <v>2569</v>
      </c>
      <c r="I551" s="60"/>
    </row>
    <row r="552">
      <c r="A552" s="2025">
        <v>75003.0</v>
      </c>
      <c r="B552" s="2026"/>
      <c r="C552" s="2027" t="s">
        <v>2570</v>
      </c>
      <c r="D552" s="542"/>
      <c r="E552" s="2025">
        <v>176016.0</v>
      </c>
      <c r="F552" s="542"/>
      <c r="G552" s="542"/>
      <c r="H552" s="2033" t="s">
        <v>2571</v>
      </c>
      <c r="I552" s="60"/>
    </row>
    <row r="553">
      <c r="A553" s="2021">
        <v>80000.0</v>
      </c>
      <c r="B553" s="2024" t="s">
        <v>2959</v>
      </c>
      <c r="C553" s="2023"/>
      <c r="D553" s="542"/>
      <c r="E553" s="542"/>
      <c r="F553" s="542"/>
      <c r="G553" s="542"/>
      <c r="H553" s="542"/>
      <c r="I553" s="60"/>
    </row>
    <row r="554">
      <c r="A554" s="2021">
        <v>80808.0</v>
      </c>
      <c r="B554" s="2026"/>
      <c r="C554" s="2027" t="s">
        <v>2959</v>
      </c>
      <c r="D554" s="542"/>
      <c r="E554" s="542"/>
      <c r="F554" s="2025">
        <v>176017.0</v>
      </c>
      <c r="G554" s="542"/>
      <c r="H554" s="542"/>
      <c r="I554" s="60"/>
    </row>
    <row r="555">
      <c r="A555" s="2021">
        <v>90909.0</v>
      </c>
      <c r="B555" s="2024" t="s">
        <v>2960</v>
      </c>
      <c r="C555" s="2023"/>
      <c r="D555" s="542"/>
      <c r="E555" s="542"/>
      <c r="F555" s="542"/>
      <c r="G555" s="542"/>
      <c r="H555" s="542"/>
      <c r="I555" s="60"/>
    </row>
    <row r="556">
      <c r="A556" s="2021">
        <v>95001.0</v>
      </c>
      <c r="B556" s="2024" t="s">
        <v>2961</v>
      </c>
      <c r="C556" s="2023"/>
      <c r="D556" s="542"/>
      <c r="E556" s="542"/>
      <c r="F556" s="542"/>
      <c r="G556" s="542"/>
      <c r="H556" s="542"/>
      <c r="I556" s="60"/>
    </row>
    <row r="557">
      <c r="A557" s="60"/>
      <c r="B557" s="60"/>
      <c r="C557" s="60"/>
      <c r="D557" s="60"/>
      <c r="E557" s="60"/>
      <c r="F557" s="60"/>
      <c r="G557" s="60"/>
      <c r="H557" s="60"/>
      <c r="I557" s="60"/>
    </row>
    <row r="558">
      <c r="A558" s="60"/>
      <c r="B558" s="60"/>
      <c r="C558" s="60"/>
      <c r="D558" s="60"/>
      <c r="E558" s="60"/>
      <c r="F558" s="60"/>
      <c r="G558" s="60"/>
      <c r="H558" s="60"/>
      <c r="I558" s="60"/>
    </row>
    <row r="559">
      <c r="A559" s="60"/>
      <c r="B559" s="60"/>
      <c r="C559" s="60"/>
      <c r="D559" s="60"/>
      <c r="E559" s="60"/>
      <c r="F559" s="60"/>
      <c r="G559" s="60"/>
      <c r="H559" s="60"/>
      <c r="I559" s="60"/>
    </row>
    <row r="560">
      <c r="A560" s="60"/>
      <c r="B560" s="60"/>
      <c r="C560" s="60"/>
      <c r="D560" s="60"/>
      <c r="E560" s="60"/>
      <c r="F560" s="60"/>
      <c r="G560" s="60"/>
      <c r="H560" s="60"/>
      <c r="I560" s="60"/>
    </row>
    <row r="561">
      <c r="A561" s="60"/>
      <c r="B561" s="60"/>
      <c r="C561" s="60"/>
      <c r="D561" s="60"/>
      <c r="E561" s="60"/>
      <c r="F561" s="60"/>
      <c r="G561" s="60"/>
      <c r="H561" s="60"/>
      <c r="I561" s="60"/>
    </row>
    <row r="562">
      <c r="A562" s="60"/>
      <c r="B562" s="60"/>
      <c r="C562" s="60"/>
      <c r="D562" s="60"/>
      <c r="E562" s="60"/>
      <c r="F562" s="60"/>
      <c r="G562" s="60"/>
      <c r="H562" s="60"/>
      <c r="I562" s="60"/>
    </row>
    <row r="563">
      <c r="A563" s="60"/>
      <c r="B563" s="60"/>
      <c r="C563" s="60"/>
      <c r="D563" s="60"/>
      <c r="E563" s="60"/>
      <c r="F563" s="60"/>
      <c r="G563" s="60"/>
      <c r="H563" s="60"/>
      <c r="I563" s="60"/>
    </row>
    <row r="564">
      <c r="A564" s="60"/>
      <c r="B564" s="60"/>
      <c r="C564" s="60"/>
      <c r="D564" s="60"/>
      <c r="E564" s="60"/>
      <c r="F564" s="60"/>
      <c r="G564" s="60"/>
      <c r="H564" s="60"/>
      <c r="I564" s="60"/>
    </row>
    <row r="565">
      <c r="A565" s="60"/>
      <c r="B565" s="60"/>
      <c r="C565" s="60"/>
      <c r="D565" s="60"/>
      <c r="E565" s="60"/>
      <c r="F565" s="60"/>
      <c r="G565" s="60"/>
      <c r="H565" s="60"/>
      <c r="I565" s="60"/>
    </row>
    <row r="566">
      <c r="A566" s="60"/>
      <c r="B566" s="60"/>
      <c r="C566" s="60"/>
      <c r="D566" s="60"/>
      <c r="E566" s="60"/>
      <c r="F566" s="60"/>
      <c r="G566" s="60"/>
      <c r="H566" s="60"/>
      <c r="I566" s="60"/>
    </row>
    <row r="567">
      <c r="A567" s="60"/>
      <c r="B567" s="60"/>
      <c r="C567" s="60"/>
      <c r="D567" s="60"/>
      <c r="E567" s="60"/>
      <c r="F567" s="60"/>
      <c r="G567" s="60"/>
      <c r="H567" s="60"/>
      <c r="I567" s="60"/>
    </row>
    <row r="568">
      <c r="A568" s="60"/>
      <c r="B568" s="60"/>
      <c r="C568" s="60"/>
      <c r="D568" s="60"/>
      <c r="E568" s="60"/>
      <c r="F568" s="60"/>
      <c r="G568" s="60"/>
      <c r="H568" s="60"/>
      <c r="I568" s="60"/>
    </row>
    <row r="569">
      <c r="A569" s="60"/>
      <c r="B569" s="60"/>
      <c r="C569" s="60"/>
      <c r="D569" s="60"/>
      <c r="E569" s="60"/>
      <c r="F569" s="60"/>
      <c r="G569" s="60"/>
      <c r="H569" s="60"/>
      <c r="I569" s="60"/>
    </row>
    <row r="570">
      <c r="A570" s="60"/>
      <c r="B570" s="60"/>
      <c r="C570" s="60"/>
      <c r="D570" s="60"/>
      <c r="E570" s="60"/>
      <c r="F570" s="60"/>
      <c r="G570" s="60"/>
      <c r="H570" s="60"/>
      <c r="I570" s="60"/>
    </row>
    <row r="571">
      <c r="A571" s="60"/>
      <c r="B571" s="60"/>
      <c r="C571" s="60"/>
      <c r="D571" s="60"/>
      <c r="E571" s="60"/>
      <c r="F571" s="60"/>
      <c r="G571" s="60"/>
      <c r="H571" s="60"/>
      <c r="I571" s="60"/>
    </row>
    <row r="572">
      <c r="A572" s="60"/>
      <c r="B572" s="60"/>
      <c r="C572" s="60"/>
      <c r="D572" s="60"/>
      <c r="E572" s="60"/>
      <c r="F572" s="60"/>
      <c r="G572" s="60"/>
      <c r="H572" s="60"/>
      <c r="I572" s="60"/>
    </row>
    <row r="573">
      <c r="A573" s="60"/>
      <c r="B573" s="60"/>
      <c r="C573" s="60"/>
      <c r="D573" s="60"/>
      <c r="E573" s="60"/>
      <c r="F573" s="60"/>
      <c r="G573" s="60"/>
      <c r="H573" s="60"/>
      <c r="I573" s="60"/>
    </row>
    <row r="574">
      <c r="A574" s="60"/>
      <c r="B574" s="60"/>
      <c r="C574" s="60"/>
      <c r="D574" s="60"/>
      <c r="E574" s="60"/>
      <c r="F574" s="60"/>
      <c r="G574" s="60"/>
      <c r="H574" s="60"/>
      <c r="I574" s="60"/>
    </row>
    <row r="575">
      <c r="A575" s="60"/>
      <c r="B575" s="60"/>
      <c r="C575" s="60"/>
      <c r="D575" s="60"/>
      <c r="E575" s="60"/>
      <c r="F575" s="60"/>
      <c r="G575" s="60"/>
      <c r="H575" s="60"/>
      <c r="I575" s="60"/>
    </row>
    <row r="576">
      <c r="A576" s="60"/>
      <c r="B576" s="60"/>
      <c r="C576" s="60"/>
      <c r="D576" s="60"/>
      <c r="E576" s="60"/>
      <c r="F576" s="60"/>
      <c r="G576" s="60"/>
      <c r="H576" s="60"/>
      <c r="I576" s="60"/>
    </row>
    <row r="577">
      <c r="A577" s="60"/>
      <c r="B577" s="60"/>
      <c r="C577" s="60"/>
      <c r="D577" s="60"/>
      <c r="E577" s="60"/>
      <c r="F577" s="60"/>
      <c r="G577" s="60"/>
      <c r="H577" s="60"/>
      <c r="I577" s="60"/>
    </row>
    <row r="578">
      <c r="A578" s="60"/>
      <c r="B578" s="60"/>
      <c r="C578" s="60"/>
      <c r="D578" s="60"/>
      <c r="E578" s="60"/>
      <c r="F578" s="60"/>
      <c r="G578" s="60"/>
      <c r="H578" s="60"/>
      <c r="I578" s="60"/>
    </row>
    <row r="579">
      <c r="A579" s="60"/>
      <c r="B579" s="60"/>
      <c r="C579" s="60"/>
      <c r="D579" s="60"/>
      <c r="E579" s="60"/>
      <c r="F579" s="60"/>
      <c r="G579" s="60"/>
      <c r="H579" s="60"/>
      <c r="I579" s="60"/>
    </row>
    <row r="580">
      <c r="A580" s="60"/>
      <c r="B580" s="60"/>
      <c r="C580" s="60"/>
      <c r="D580" s="60"/>
      <c r="E580" s="60"/>
      <c r="F580" s="60"/>
      <c r="G580" s="60"/>
      <c r="H580" s="60"/>
      <c r="I580" s="60"/>
    </row>
    <row r="581">
      <c r="A581" s="60"/>
      <c r="B581" s="60"/>
      <c r="C581" s="60"/>
      <c r="D581" s="60"/>
      <c r="E581" s="60"/>
      <c r="F581" s="60"/>
      <c r="G581" s="60"/>
      <c r="H581" s="60"/>
      <c r="I581" s="60"/>
    </row>
    <row r="582">
      <c r="A582" s="60"/>
      <c r="B582" s="60"/>
      <c r="C582" s="60"/>
      <c r="D582" s="60"/>
      <c r="E582" s="60"/>
      <c r="F582" s="60"/>
      <c r="G582" s="60"/>
      <c r="H582" s="60"/>
      <c r="I582" s="60"/>
    </row>
    <row r="583">
      <c r="A583" s="60"/>
      <c r="B583" s="60"/>
      <c r="C583" s="60"/>
      <c r="D583" s="60"/>
      <c r="E583" s="60"/>
      <c r="F583" s="60"/>
      <c r="G583" s="60"/>
      <c r="H583" s="60"/>
      <c r="I583" s="60"/>
    </row>
    <row r="584">
      <c r="A584" s="60"/>
      <c r="B584" s="60"/>
      <c r="C584" s="60"/>
      <c r="D584" s="60"/>
      <c r="E584" s="60"/>
      <c r="F584" s="60"/>
      <c r="G584" s="60"/>
      <c r="H584" s="60"/>
      <c r="I584" s="60"/>
    </row>
    <row r="585">
      <c r="A585" s="60"/>
      <c r="B585" s="60"/>
      <c r="C585" s="60"/>
      <c r="D585" s="60"/>
      <c r="E585" s="60"/>
      <c r="F585" s="60"/>
      <c r="G585" s="60"/>
      <c r="H585" s="60"/>
      <c r="I585" s="60"/>
    </row>
    <row r="586">
      <c r="A586" s="60"/>
      <c r="B586" s="60"/>
      <c r="C586" s="60"/>
      <c r="D586" s="60"/>
      <c r="E586" s="60"/>
      <c r="F586" s="60"/>
      <c r="G586" s="60"/>
      <c r="H586" s="60"/>
      <c r="I586" s="60"/>
    </row>
    <row r="587">
      <c r="A587" s="60"/>
      <c r="B587" s="60"/>
      <c r="C587" s="60"/>
      <c r="D587" s="60"/>
      <c r="E587" s="60"/>
      <c r="F587" s="60"/>
      <c r="G587" s="60"/>
      <c r="H587" s="60"/>
      <c r="I587" s="60"/>
    </row>
    <row r="588">
      <c r="A588" s="60"/>
      <c r="B588" s="60"/>
      <c r="C588" s="60"/>
      <c r="D588" s="60"/>
      <c r="E588" s="60"/>
      <c r="F588" s="60"/>
      <c r="G588" s="60"/>
      <c r="H588" s="60"/>
      <c r="I588" s="60"/>
    </row>
    <row r="589">
      <c r="A589" s="60"/>
      <c r="B589" s="60"/>
      <c r="C589" s="60"/>
      <c r="D589" s="60"/>
      <c r="E589" s="60"/>
      <c r="F589" s="60"/>
      <c r="G589" s="60"/>
      <c r="H589" s="60"/>
      <c r="I589" s="60"/>
    </row>
    <row r="590">
      <c r="A590" s="60"/>
      <c r="B590" s="60"/>
      <c r="C590" s="60"/>
      <c r="D590" s="60"/>
      <c r="E590" s="60"/>
      <c r="F590" s="60"/>
      <c r="G590" s="60"/>
      <c r="H590" s="60"/>
      <c r="I590" s="60"/>
    </row>
    <row r="591">
      <c r="A591" s="60"/>
      <c r="B591" s="60"/>
      <c r="C591" s="60"/>
      <c r="D591" s="60"/>
      <c r="E591" s="60"/>
      <c r="F591" s="60"/>
      <c r="G591" s="60"/>
      <c r="H591" s="60"/>
      <c r="I591" s="60"/>
    </row>
    <row r="592">
      <c r="A592" s="60"/>
      <c r="B592" s="60"/>
      <c r="C592" s="60"/>
      <c r="D592" s="60"/>
      <c r="E592" s="60"/>
      <c r="F592" s="60"/>
      <c r="G592" s="60"/>
      <c r="H592" s="60"/>
      <c r="I592" s="60"/>
    </row>
    <row r="593">
      <c r="A593" s="60"/>
      <c r="B593" s="60"/>
      <c r="C593" s="60"/>
      <c r="D593" s="60"/>
      <c r="E593" s="60"/>
      <c r="F593" s="60"/>
      <c r="G593" s="60"/>
      <c r="H593" s="60"/>
      <c r="I593" s="60"/>
    </row>
    <row r="594">
      <c r="A594" s="60"/>
      <c r="B594" s="60"/>
      <c r="C594" s="60"/>
      <c r="D594" s="60"/>
      <c r="E594" s="60"/>
      <c r="F594" s="60"/>
      <c r="G594" s="60"/>
      <c r="H594" s="60"/>
      <c r="I594" s="60"/>
    </row>
    <row r="595">
      <c r="A595" s="60"/>
      <c r="B595" s="60"/>
      <c r="C595" s="60"/>
      <c r="D595" s="60"/>
      <c r="E595" s="60"/>
      <c r="F595" s="60"/>
      <c r="G595" s="60"/>
      <c r="H595" s="60"/>
      <c r="I595" s="60"/>
    </row>
    <row r="596">
      <c r="A596" s="60"/>
      <c r="B596" s="60"/>
      <c r="C596" s="60"/>
      <c r="D596" s="60"/>
      <c r="E596" s="60"/>
      <c r="F596" s="60"/>
      <c r="G596" s="60"/>
      <c r="H596" s="60"/>
      <c r="I596" s="60"/>
    </row>
    <row r="597">
      <c r="A597" s="60"/>
      <c r="B597" s="60"/>
      <c r="C597" s="60"/>
      <c r="D597" s="60"/>
      <c r="E597" s="60"/>
      <c r="F597" s="60"/>
      <c r="G597" s="60"/>
      <c r="H597" s="60"/>
      <c r="I597" s="60"/>
    </row>
    <row r="598">
      <c r="A598" s="60"/>
      <c r="B598" s="60"/>
      <c r="C598" s="60"/>
      <c r="D598" s="60"/>
      <c r="E598" s="60"/>
      <c r="F598" s="60"/>
      <c r="G598" s="60"/>
      <c r="H598" s="60"/>
      <c r="I598" s="60"/>
    </row>
    <row r="599">
      <c r="A599" s="60"/>
      <c r="B599" s="60"/>
      <c r="C599" s="60"/>
      <c r="D599" s="60"/>
      <c r="E599" s="60"/>
      <c r="F599" s="60"/>
      <c r="G599" s="60"/>
      <c r="H599" s="60"/>
      <c r="I599" s="60"/>
    </row>
    <row r="600">
      <c r="A600" s="60"/>
      <c r="B600" s="60"/>
      <c r="C600" s="60"/>
      <c r="D600" s="60"/>
      <c r="E600" s="60"/>
      <c r="F600" s="60"/>
      <c r="G600" s="60"/>
      <c r="H600" s="60"/>
      <c r="I600" s="60"/>
    </row>
    <row r="601">
      <c r="A601" s="60"/>
      <c r="B601" s="60"/>
      <c r="C601" s="60"/>
      <c r="D601" s="60"/>
      <c r="E601" s="60"/>
      <c r="F601" s="60"/>
      <c r="G601" s="60"/>
      <c r="H601" s="60"/>
      <c r="I601" s="60"/>
    </row>
    <row r="602">
      <c r="A602" s="60"/>
      <c r="B602" s="60"/>
      <c r="C602" s="60"/>
      <c r="D602" s="60"/>
      <c r="E602" s="60"/>
      <c r="F602" s="60"/>
      <c r="G602" s="60"/>
      <c r="H602" s="60"/>
      <c r="I602" s="60"/>
    </row>
    <row r="603">
      <c r="A603" s="60"/>
      <c r="B603" s="60"/>
      <c r="C603" s="60"/>
      <c r="D603" s="60"/>
      <c r="E603" s="60"/>
      <c r="F603" s="60"/>
      <c r="G603" s="60"/>
      <c r="H603" s="60"/>
      <c r="I603" s="60"/>
    </row>
    <row r="604">
      <c r="A604" s="60"/>
      <c r="B604" s="60"/>
      <c r="C604" s="60"/>
      <c r="D604" s="60"/>
      <c r="E604" s="60"/>
      <c r="F604" s="60"/>
      <c r="G604" s="60"/>
      <c r="H604" s="60"/>
      <c r="I604" s="60"/>
    </row>
    <row r="605">
      <c r="A605" s="60"/>
      <c r="B605" s="60"/>
      <c r="C605" s="60"/>
      <c r="D605" s="60"/>
      <c r="E605" s="60"/>
      <c r="F605" s="60"/>
      <c r="G605" s="60"/>
      <c r="H605" s="60"/>
      <c r="I605" s="60"/>
    </row>
    <row r="606">
      <c r="A606" s="60"/>
      <c r="B606" s="60"/>
      <c r="C606" s="60"/>
      <c r="D606" s="60"/>
      <c r="E606" s="60"/>
      <c r="F606" s="60"/>
      <c r="G606" s="60"/>
      <c r="H606" s="60"/>
      <c r="I606" s="60"/>
    </row>
    <row r="607">
      <c r="A607" s="60"/>
      <c r="B607" s="60"/>
      <c r="C607" s="60"/>
      <c r="D607" s="60"/>
      <c r="E607" s="60"/>
      <c r="F607" s="60"/>
      <c r="G607" s="60"/>
      <c r="H607" s="60"/>
      <c r="I607" s="60"/>
    </row>
    <row r="608">
      <c r="A608" s="60"/>
      <c r="B608" s="60"/>
      <c r="C608" s="60"/>
      <c r="D608" s="60"/>
      <c r="E608" s="60"/>
      <c r="F608" s="60"/>
      <c r="G608" s="60"/>
      <c r="H608" s="60"/>
      <c r="I608" s="60"/>
    </row>
    <row r="609">
      <c r="A609" s="60"/>
      <c r="B609" s="60"/>
      <c r="C609" s="60"/>
      <c r="D609" s="60"/>
      <c r="E609" s="60"/>
      <c r="F609" s="60"/>
      <c r="G609" s="60"/>
      <c r="H609" s="60"/>
      <c r="I609" s="60"/>
    </row>
    <row r="610">
      <c r="A610" s="60"/>
      <c r="B610" s="60"/>
      <c r="C610" s="60"/>
      <c r="D610" s="60"/>
      <c r="E610" s="60"/>
      <c r="F610" s="60"/>
      <c r="G610" s="60"/>
      <c r="H610" s="60"/>
      <c r="I610" s="60"/>
    </row>
    <row r="611">
      <c r="A611" s="60"/>
      <c r="B611" s="60"/>
      <c r="C611" s="60"/>
      <c r="D611" s="60"/>
      <c r="E611" s="60"/>
      <c r="F611" s="60"/>
      <c r="G611" s="60"/>
      <c r="H611" s="60"/>
      <c r="I611" s="60"/>
    </row>
    <row r="612">
      <c r="A612" s="60"/>
      <c r="B612" s="60"/>
      <c r="C612" s="60"/>
      <c r="D612" s="60"/>
      <c r="E612" s="60"/>
      <c r="F612" s="60"/>
      <c r="G612" s="60"/>
      <c r="H612" s="60"/>
      <c r="I612" s="60"/>
    </row>
    <row r="613">
      <c r="A613" s="60"/>
      <c r="B613" s="60"/>
      <c r="C613" s="60"/>
      <c r="D613" s="60"/>
      <c r="E613" s="60"/>
      <c r="F613" s="60"/>
      <c r="G613" s="60"/>
      <c r="H613" s="60"/>
      <c r="I613" s="60"/>
    </row>
    <row r="614">
      <c r="A614" s="60"/>
      <c r="B614" s="60"/>
      <c r="C614" s="60"/>
      <c r="D614" s="60"/>
      <c r="E614" s="60"/>
      <c r="F614" s="60"/>
      <c r="G614" s="60"/>
      <c r="H614" s="60"/>
      <c r="I614" s="60"/>
    </row>
    <row r="615">
      <c r="A615" s="60"/>
      <c r="B615" s="60"/>
      <c r="C615" s="60"/>
      <c r="D615" s="60"/>
      <c r="E615" s="60"/>
      <c r="F615" s="60"/>
      <c r="G615" s="60"/>
      <c r="H615" s="60"/>
      <c r="I615" s="60"/>
    </row>
    <row r="616">
      <c r="A616" s="60"/>
      <c r="B616" s="60"/>
      <c r="C616" s="60"/>
      <c r="D616" s="60"/>
      <c r="E616" s="60"/>
      <c r="F616" s="60"/>
      <c r="G616" s="60"/>
      <c r="H616" s="60"/>
      <c r="I616" s="60"/>
    </row>
    <row r="617">
      <c r="A617" s="60"/>
      <c r="B617" s="60"/>
      <c r="C617" s="60"/>
      <c r="D617" s="60"/>
      <c r="E617" s="60"/>
      <c r="F617" s="60"/>
      <c r="G617" s="60"/>
      <c r="H617" s="60"/>
      <c r="I617" s="60"/>
    </row>
    <row r="618">
      <c r="A618" s="60"/>
      <c r="B618" s="60"/>
      <c r="C618" s="60"/>
      <c r="D618" s="60"/>
      <c r="E618" s="60"/>
      <c r="F618" s="60"/>
      <c r="G618" s="60"/>
      <c r="H618" s="60"/>
      <c r="I618" s="60"/>
    </row>
    <row r="619">
      <c r="A619" s="60"/>
      <c r="B619" s="60"/>
      <c r="C619" s="60"/>
      <c r="D619" s="60"/>
      <c r="E619" s="60"/>
      <c r="F619" s="60"/>
      <c r="G619" s="60"/>
      <c r="H619" s="60"/>
      <c r="I619" s="60"/>
    </row>
    <row r="620">
      <c r="A620" s="60"/>
      <c r="B620" s="60"/>
      <c r="C620" s="60"/>
      <c r="D620" s="60"/>
      <c r="E620" s="60"/>
      <c r="F620" s="60"/>
      <c r="G620" s="60"/>
      <c r="H620" s="60"/>
      <c r="I620" s="60"/>
    </row>
    <row r="621">
      <c r="A621" s="60"/>
      <c r="B621" s="60"/>
      <c r="C621" s="60"/>
      <c r="D621" s="60"/>
      <c r="E621" s="60"/>
      <c r="F621" s="60"/>
      <c r="G621" s="60"/>
      <c r="H621" s="60"/>
      <c r="I621" s="60"/>
    </row>
    <row r="622">
      <c r="A622" s="60"/>
      <c r="B622" s="60"/>
      <c r="C622" s="60"/>
      <c r="D622" s="60"/>
      <c r="E622" s="60"/>
      <c r="F622" s="60"/>
      <c r="G622" s="60"/>
      <c r="H622" s="60"/>
      <c r="I622" s="60"/>
    </row>
    <row r="623">
      <c r="A623" s="60"/>
      <c r="B623" s="60"/>
      <c r="C623" s="60"/>
      <c r="D623" s="60"/>
      <c r="E623" s="60"/>
      <c r="F623" s="60"/>
      <c r="G623" s="60"/>
      <c r="H623" s="60"/>
      <c r="I623" s="60"/>
    </row>
    <row r="624">
      <c r="A624" s="60"/>
      <c r="B624" s="60"/>
      <c r="C624" s="60"/>
      <c r="D624" s="60"/>
      <c r="E624" s="60"/>
      <c r="F624" s="60"/>
      <c r="G624" s="60"/>
      <c r="H624" s="60"/>
      <c r="I624" s="60"/>
    </row>
    <row r="625">
      <c r="A625" s="60"/>
      <c r="B625" s="60"/>
      <c r="C625" s="60"/>
      <c r="D625" s="60"/>
      <c r="E625" s="60"/>
      <c r="F625" s="60"/>
      <c r="G625" s="60"/>
      <c r="H625" s="60"/>
      <c r="I625" s="60"/>
    </row>
    <row r="626">
      <c r="A626" s="60"/>
      <c r="B626" s="60"/>
      <c r="C626" s="60"/>
      <c r="D626" s="60"/>
      <c r="E626" s="60"/>
      <c r="F626" s="60"/>
      <c r="G626" s="60"/>
      <c r="H626" s="60"/>
      <c r="I626" s="60"/>
    </row>
    <row r="627">
      <c r="A627" s="60"/>
      <c r="B627" s="60"/>
      <c r="C627" s="60"/>
      <c r="D627" s="60"/>
      <c r="E627" s="60"/>
      <c r="F627" s="60"/>
      <c r="G627" s="60"/>
      <c r="H627" s="60"/>
      <c r="I627" s="60"/>
    </row>
    <row r="628">
      <c r="A628" s="60"/>
      <c r="B628" s="60"/>
      <c r="C628" s="60"/>
      <c r="D628" s="60"/>
      <c r="E628" s="60"/>
      <c r="F628" s="60"/>
      <c r="G628" s="60"/>
      <c r="H628" s="60"/>
      <c r="I628" s="60"/>
    </row>
    <row r="629">
      <c r="A629" s="60"/>
      <c r="B629" s="60"/>
      <c r="C629" s="60"/>
      <c r="D629" s="60"/>
      <c r="E629" s="60"/>
      <c r="F629" s="60"/>
      <c r="G629" s="60"/>
      <c r="H629" s="60"/>
      <c r="I629" s="60"/>
    </row>
    <row r="630">
      <c r="A630" s="60"/>
      <c r="B630" s="60"/>
      <c r="C630" s="60"/>
      <c r="D630" s="60"/>
      <c r="E630" s="60"/>
      <c r="F630" s="60"/>
      <c r="G630" s="60"/>
      <c r="H630" s="60"/>
      <c r="I630" s="60"/>
    </row>
    <row r="631">
      <c r="A631" s="60"/>
      <c r="B631" s="60"/>
      <c r="C631" s="60"/>
      <c r="D631" s="60"/>
      <c r="E631" s="60"/>
      <c r="F631" s="60"/>
      <c r="G631" s="60"/>
      <c r="H631" s="60"/>
      <c r="I631" s="60"/>
    </row>
    <row r="632">
      <c r="A632" s="60"/>
      <c r="B632" s="60"/>
      <c r="C632" s="60"/>
      <c r="D632" s="60"/>
      <c r="E632" s="60"/>
      <c r="F632" s="60"/>
      <c r="G632" s="60"/>
      <c r="H632" s="60"/>
      <c r="I632" s="60"/>
    </row>
    <row r="633">
      <c r="A633" s="60"/>
      <c r="B633" s="60"/>
      <c r="C633" s="60"/>
      <c r="D633" s="60"/>
      <c r="E633" s="60"/>
      <c r="F633" s="60"/>
      <c r="G633" s="60"/>
      <c r="H633" s="60"/>
      <c r="I633" s="60"/>
    </row>
    <row r="634">
      <c r="A634" s="60"/>
      <c r="B634" s="60"/>
      <c r="C634" s="60"/>
      <c r="D634" s="60"/>
      <c r="E634" s="60"/>
      <c r="F634" s="60"/>
      <c r="G634" s="60"/>
      <c r="H634" s="60"/>
      <c r="I634" s="60"/>
    </row>
    <row r="635">
      <c r="A635" s="60"/>
      <c r="B635" s="60"/>
      <c r="C635" s="60"/>
      <c r="D635" s="60"/>
      <c r="E635" s="60"/>
      <c r="F635" s="60"/>
      <c r="G635" s="60"/>
      <c r="H635" s="60"/>
      <c r="I635" s="60"/>
    </row>
    <row r="636">
      <c r="A636" s="60"/>
      <c r="B636" s="60"/>
      <c r="C636" s="60"/>
      <c r="D636" s="60"/>
      <c r="E636" s="60"/>
      <c r="F636" s="60"/>
      <c r="G636" s="60"/>
      <c r="H636" s="60"/>
      <c r="I636" s="60"/>
    </row>
    <row r="637">
      <c r="A637" s="60"/>
      <c r="B637" s="60"/>
      <c r="C637" s="60"/>
      <c r="D637" s="60"/>
      <c r="E637" s="60"/>
      <c r="F637" s="60"/>
      <c r="G637" s="60"/>
      <c r="H637" s="60"/>
      <c r="I637" s="60"/>
    </row>
    <row r="638">
      <c r="A638" s="60"/>
      <c r="B638" s="60"/>
      <c r="C638" s="60"/>
      <c r="D638" s="60"/>
      <c r="E638" s="60"/>
      <c r="F638" s="60"/>
      <c r="G638" s="60"/>
      <c r="H638" s="60"/>
      <c r="I638" s="60"/>
    </row>
    <row r="639">
      <c r="A639" s="60"/>
      <c r="B639" s="60"/>
      <c r="C639" s="60"/>
      <c r="D639" s="60"/>
      <c r="E639" s="60"/>
      <c r="F639" s="60"/>
      <c r="G639" s="60"/>
      <c r="H639" s="60"/>
      <c r="I639" s="60"/>
    </row>
    <row r="640">
      <c r="A640" s="60"/>
      <c r="B640" s="60"/>
      <c r="C640" s="60"/>
      <c r="D640" s="60"/>
      <c r="E640" s="60"/>
      <c r="F640" s="60"/>
      <c r="G640" s="60"/>
      <c r="H640" s="60"/>
      <c r="I640" s="60"/>
    </row>
    <row r="641">
      <c r="A641" s="60"/>
      <c r="B641" s="60"/>
      <c r="C641" s="60"/>
      <c r="D641" s="60"/>
      <c r="E641" s="60"/>
      <c r="F641" s="60"/>
      <c r="G641" s="60"/>
      <c r="H641" s="60"/>
      <c r="I641" s="60"/>
    </row>
    <row r="642">
      <c r="A642" s="60"/>
      <c r="B642" s="60"/>
      <c r="C642" s="60"/>
      <c r="D642" s="60"/>
      <c r="E642" s="60"/>
      <c r="F642" s="60"/>
      <c r="G642" s="60"/>
      <c r="H642" s="60"/>
      <c r="I642" s="60"/>
    </row>
    <row r="643">
      <c r="A643" s="60"/>
      <c r="B643" s="60"/>
      <c r="C643" s="60"/>
      <c r="D643" s="60"/>
      <c r="E643" s="60"/>
      <c r="F643" s="60"/>
      <c r="G643" s="60"/>
      <c r="H643" s="60"/>
      <c r="I643" s="60"/>
    </row>
    <row r="644">
      <c r="A644" s="60"/>
      <c r="B644" s="60"/>
      <c r="C644" s="60"/>
      <c r="D644" s="60"/>
      <c r="E644" s="60"/>
      <c r="F644" s="60"/>
      <c r="G644" s="60"/>
      <c r="H644" s="60"/>
      <c r="I644" s="60"/>
    </row>
    <row r="645">
      <c r="A645" s="60"/>
      <c r="B645" s="60"/>
      <c r="C645" s="60"/>
      <c r="D645" s="60"/>
      <c r="E645" s="60"/>
      <c r="F645" s="60"/>
      <c r="G645" s="60"/>
      <c r="H645" s="60"/>
      <c r="I645" s="60"/>
    </row>
    <row r="646">
      <c r="A646" s="60"/>
      <c r="B646" s="60"/>
      <c r="C646" s="60"/>
      <c r="D646" s="60"/>
      <c r="E646" s="60"/>
      <c r="F646" s="60"/>
      <c r="G646" s="60"/>
      <c r="H646" s="60"/>
      <c r="I646" s="60"/>
    </row>
    <row r="647">
      <c r="A647" s="60"/>
      <c r="B647" s="60"/>
      <c r="C647" s="60"/>
      <c r="D647" s="60"/>
      <c r="E647" s="60"/>
      <c r="F647" s="60"/>
      <c r="G647" s="60"/>
      <c r="H647" s="60"/>
      <c r="I647" s="60"/>
    </row>
    <row r="648">
      <c r="A648" s="60"/>
      <c r="B648" s="60"/>
      <c r="C648" s="60"/>
      <c r="D648" s="60"/>
      <c r="E648" s="60"/>
      <c r="F648" s="60"/>
      <c r="G648" s="60"/>
      <c r="H648" s="60"/>
      <c r="I648" s="60"/>
    </row>
    <row r="649">
      <c r="A649" s="60"/>
      <c r="B649" s="60"/>
      <c r="C649" s="60"/>
      <c r="D649" s="60"/>
      <c r="E649" s="60"/>
      <c r="F649" s="60"/>
      <c r="G649" s="60"/>
      <c r="H649" s="60"/>
      <c r="I649" s="60"/>
    </row>
    <row r="650">
      <c r="A650" s="60"/>
      <c r="B650" s="60"/>
      <c r="C650" s="60"/>
      <c r="D650" s="60"/>
      <c r="E650" s="60"/>
      <c r="F650" s="60"/>
      <c r="G650" s="60"/>
      <c r="H650" s="60"/>
      <c r="I650" s="60"/>
    </row>
    <row r="651">
      <c r="A651" s="60"/>
      <c r="B651" s="60"/>
      <c r="C651" s="60"/>
      <c r="D651" s="60"/>
      <c r="E651" s="60"/>
      <c r="F651" s="60"/>
      <c r="G651" s="60"/>
      <c r="H651" s="60"/>
      <c r="I651" s="60"/>
    </row>
    <row r="652">
      <c r="A652" s="60"/>
      <c r="B652" s="60"/>
      <c r="C652" s="60"/>
      <c r="D652" s="60"/>
      <c r="E652" s="60"/>
      <c r="F652" s="60"/>
      <c r="G652" s="60"/>
      <c r="H652" s="60"/>
      <c r="I652" s="60"/>
    </row>
    <row r="653">
      <c r="A653" s="60"/>
      <c r="B653" s="60"/>
      <c r="C653" s="60"/>
      <c r="D653" s="60"/>
      <c r="E653" s="60"/>
      <c r="F653" s="60"/>
      <c r="G653" s="60"/>
      <c r="H653" s="60"/>
      <c r="I653" s="60"/>
    </row>
    <row r="654">
      <c r="A654" s="60"/>
      <c r="B654" s="60"/>
      <c r="C654" s="60"/>
      <c r="D654" s="60"/>
      <c r="E654" s="60"/>
      <c r="F654" s="60"/>
      <c r="G654" s="60"/>
      <c r="H654" s="60"/>
      <c r="I654" s="60"/>
    </row>
    <row r="655">
      <c r="A655" s="60"/>
      <c r="B655" s="60"/>
      <c r="C655" s="60"/>
      <c r="D655" s="60"/>
      <c r="E655" s="60"/>
      <c r="F655" s="60"/>
      <c r="G655" s="60"/>
      <c r="H655" s="60"/>
      <c r="I655" s="60"/>
    </row>
    <row r="656">
      <c r="A656" s="60"/>
      <c r="B656" s="60"/>
      <c r="C656" s="60"/>
      <c r="D656" s="60"/>
      <c r="E656" s="60"/>
      <c r="F656" s="60"/>
      <c r="G656" s="60"/>
      <c r="H656" s="60"/>
      <c r="I656" s="60"/>
    </row>
    <row r="657">
      <c r="A657" s="60"/>
      <c r="B657" s="60"/>
      <c r="C657" s="60"/>
      <c r="D657" s="60"/>
      <c r="E657" s="60"/>
      <c r="F657" s="60"/>
      <c r="G657" s="60"/>
      <c r="H657" s="60"/>
      <c r="I657" s="60"/>
    </row>
    <row r="658">
      <c r="A658" s="60"/>
      <c r="B658" s="60"/>
      <c r="C658" s="60"/>
      <c r="D658" s="60"/>
      <c r="E658" s="60"/>
      <c r="F658" s="60"/>
      <c r="G658" s="60"/>
      <c r="H658" s="60"/>
      <c r="I658" s="60"/>
    </row>
    <row r="659">
      <c r="A659" s="60"/>
      <c r="B659" s="60"/>
      <c r="C659" s="60"/>
      <c r="D659" s="60"/>
      <c r="E659" s="60"/>
      <c r="F659" s="60"/>
      <c r="G659" s="60"/>
      <c r="H659" s="60"/>
      <c r="I659" s="60"/>
    </row>
    <row r="660">
      <c r="A660" s="60"/>
      <c r="B660" s="60"/>
      <c r="C660" s="60"/>
      <c r="D660" s="60"/>
      <c r="E660" s="60"/>
      <c r="F660" s="60"/>
      <c r="G660" s="60"/>
      <c r="H660" s="60"/>
      <c r="I660" s="60"/>
    </row>
    <row r="661">
      <c r="A661" s="60"/>
      <c r="B661" s="60"/>
      <c r="C661" s="60"/>
      <c r="D661" s="60"/>
      <c r="E661" s="60"/>
      <c r="F661" s="60"/>
      <c r="G661" s="60"/>
      <c r="H661" s="60"/>
      <c r="I661" s="60"/>
    </row>
    <row r="662">
      <c r="A662" s="60"/>
      <c r="B662" s="60"/>
      <c r="C662" s="60"/>
      <c r="D662" s="60"/>
      <c r="E662" s="60"/>
      <c r="F662" s="60"/>
      <c r="G662" s="60"/>
      <c r="H662" s="60"/>
      <c r="I662" s="60"/>
    </row>
    <row r="663">
      <c r="A663" s="60"/>
      <c r="B663" s="60"/>
      <c r="C663" s="60"/>
      <c r="D663" s="60"/>
      <c r="E663" s="60"/>
      <c r="F663" s="60"/>
      <c r="G663" s="60"/>
      <c r="H663" s="60"/>
      <c r="I663" s="60"/>
    </row>
    <row r="664">
      <c r="A664" s="60"/>
      <c r="B664" s="60"/>
      <c r="C664" s="60"/>
      <c r="D664" s="60"/>
      <c r="E664" s="60"/>
      <c r="F664" s="60"/>
      <c r="G664" s="60"/>
      <c r="H664" s="60"/>
      <c r="I664" s="60"/>
    </row>
    <row r="665">
      <c r="A665" s="60"/>
      <c r="B665" s="60"/>
      <c r="C665" s="60"/>
      <c r="D665" s="60"/>
      <c r="E665" s="60"/>
      <c r="F665" s="60"/>
      <c r="G665" s="60"/>
      <c r="H665" s="60"/>
      <c r="I665" s="60"/>
    </row>
    <row r="666">
      <c r="A666" s="60"/>
      <c r="B666" s="60"/>
      <c r="C666" s="60"/>
      <c r="D666" s="60"/>
      <c r="E666" s="60"/>
      <c r="F666" s="60"/>
      <c r="G666" s="60"/>
      <c r="H666" s="60"/>
      <c r="I666" s="60"/>
    </row>
    <row r="667">
      <c r="A667" s="60"/>
      <c r="B667" s="60"/>
      <c r="C667" s="60"/>
      <c r="D667" s="60"/>
      <c r="E667" s="60"/>
      <c r="F667" s="60"/>
      <c r="G667" s="60"/>
      <c r="H667" s="60"/>
      <c r="I667" s="60"/>
    </row>
    <row r="668">
      <c r="A668" s="60"/>
      <c r="B668" s="60"/>
      <c r="C668" s="60"/>
      <c r="D668" s="60"/>
      <c r="E668" s="60"/>
      <c r="F668" s="60"/>
      <c r="G668" s="60"/>
      <c r="H668" s="60"/>
      <c r="I668" s="60"/>
    </row>
    <row r="669">
      <c r="A669" s="60"/>
      <c r="B669" s="60"/>
      <c r="C669" s="60"/>
      <c r="D669" s="60"/>
      <c r="E669" s="60"/>
      <c r="F669" s="60"/>
      <c r="G669" s="60"/>
      <c r="H669" s="60"/>
      <c r="I669" s="60"/>
    </row>
    <row r="670">
      <c r="A670" s="60"/>
      <c r="B670" s="60"/>
      <c r="C670" s="60"/>
      <c r="D670" s="60"/>
      <c r="E670" s="60"/>
      <c r="F670" s="60"/>
      <c r="G670" s="60"/>
      <c r="H670" s="60"/>
      <c r="I670" s="60"/>
    </row>
    <row r="671">
      <c r="A671" s="60"/>
      <c r="B671" s="60"/>
      <c r="C671" s="60"/>
      <c r="D671" s="60"/>
      <c r="E671" s="60"/>
      <c r="F671" s="60"/>
      <c r="G671" s="60"/>
      <c r="H671" s="60"/>
      <c r="I671" s="60"/>
    </row>
    <row r="672">
      <c r="A672" s="60"/>
      <c r="B672" s="60"/>
      <c r="C672" s="60"/>
      <c r="D672" s="60"/>
      <c r="E672" s="60"/>
      <c r="F672" s="60"/>
      <c r="G672" s="60"/>
      <c r="H672" s="60"/>
      <c r="I672" s="60"/>
    </row>
    <row r="673">
      <c r="A673" s="60"/>
      <c r="B673" s="60"/>
      <c r="C673" s="60"/>
      <c r="D673" s="60"/>
      <c r="E673" s="60"/>
      <c r="F673" s="60"/>
      <c r="G673" s="60"/>
      <c r="H673" s="60"/>
      <c r="I673" s="60"/>
    </row>
    <row r="674">
      <c r="A674" s="60"/>
      <c r="B674" s="60"/>
      <c r="C674" s="60"/>
      <c r="D674" s="60"/>
      <c r="E674" s="60"/>
      <c r="F674" s="60"/>
      <c r="G674" s="60"/>
      <c r="H674" s="60"/>
      <c r="I674" s="60"/>
    </row>
    <row r="675">
      <c r="A675" s="60"/>
      <c r="B675" s="60"/>
      <c r="C675" s="60"/>
      <c r="D675" s="60"/>
      <c r="E675" s="60"/>
      <c r="F675" s="60"/>
      <c r="G675" s="60"/>
      <c r="H675" s="60"/>
      <c r="I675" s="60"/>
    </row>
    <row r="676">
      <c r="A676" s="60"/>
      <c r="B676" s="60"/>
      <c r="C676" s="60"/>
      <c r="D676" s="60"/>
      <c r="E676" s="60"/>
      <c r="F676" s="60"/>
      <c r="G676" s="60"/>
      <c r="H676" s="60"/>
      <c r="I676" s="60"/>
    </row>
    <row r="677">
      <c r="A677" s="60"/>
      <c r="B677" s="60"/>
      <c r="C677" s="60"/>
      <c r="D677" s="60"/>
      <c r="E677" s="60"/>
      <c r="F677" s="60"/>
      <c r="G677" s="60"/>
      <c r="H677" s="60"/>
      <c r="I677" s="60"/>
    </row>
    <row r="678">
      <c r="A678" s="60"/>
      <c r="B678" s="60"/>
      <c r="C678" s="60"/>
      <c r="D678" s="60"/>
      <c r="E678" s="60"/>
      <c r="F678" s="60"/>
      <c r="G678" s="60"/>
      <c r="H678" s="60"/>
      <c r="I678" s="60"/>
    </row>
    <row r="679">
      <c r="A679" s="60"/>
      <c r="B679" s="60"/>
      <c r="C679" s="60"/>
      <c r="D679" s="60"/>
      <c r="E679" s="60"/>
      <c r="F679" s="60"/>
      <c r="G679" s="60"/>
      <c r="H679" s="60"/>
      <c r="I679" s="60"/>
    </row>
    <row r="680">
      <c r="A680" s="60"/>
      <c r="B680" s="60"/>
      <c r="C680" s="60"/>
      <c r="D680" s="60"/>
      <c r="E680" s="60"/>
      <c r="F680" s="60"/>
      <c r="G680" s="60"/>
      <c r="H680" s="60"/>
      <c r="I680" s="60"/>
    </row>
    <row r="681">
      <c r="A681" s="60"/>
      <c r="B681" s="60"/>
      <c r="C681" s="60"/>
      <c r="D681" s="60"/>
      <c r="E681" s="60"/>
      <c r="F681" s="60"/>
      <c r="G681" s="60"/>
      <c r="H681" s="60"/>
      <c r="I681" s="60"/>
    </row>
    <row r="682">
      <c r="A682" s="60"/>
      <c r="B682" s="60"/>
      <c r="C682" s="60"/>
      <c r="D682" s="60"/>
      <c r="E682" s="60"/>
      <c r="F682" s="60"/>
      <c r="G682" s="60"/>
      <c r="H682" s="60"/>
      <c r="I682" s="60"/>
    </row>
    <row r="683">
      <c r="A683" s="60"/>
      <c r="B683" s="60"/>
      <c r="C683" s="60"/>
      <c r="D683" s="60"/>
      <c r="E683" s="60"/>
      <c r="F683" s="60"/>
      <c r="G683" s="60"/>
      <c r="H683" s="60"/>
      <c r="I683" s="60"/>
    </row>
    <row r="684">
      <c r="A684" s="60"/>
      <c r="B684" s="60"/>
      <c r="C684" s="60"/>
      <c r="D684" s="60"/>
      <c r="E684" s="60"/>
      <c r="F684" s="60"/>
      <c r="G684" s="60"/>
      <c r="H684" s="60"/>
      <c r="I684" s="60"/>
    </row>
    <row r="685">
      <c r="A685" s="60"/>
      <c r="B685" s="60"/>
      <c r="C685" s="60"/>
      <c r="D685" s="60"/>
      <c r="E685" s="60"/>
      <c r="F685" s="60"/>
      <c r="G685" s="60"/>
      <c r="H685" s="60"/>
      <c r="I685" s="60"/>
    </row>
    <row r="686">
      <c r="A686" s="60"/>
      <c r="B686" s="60"/>
      <c r="C686" s="60"/>
      <c r="D686" s="60"/>
      <c r="E686" s="60"/>
      <c r="F686" s="60"/>
      <c r="G686" s="60"/>
      <c r="H686" s="60"/>
      <c r="I686" s="60"/>
    </row>
    <row r="687">
      <c r="A687" s="60"/>
      <c r="B687" s="60"/>
      <c r="C687" s="60"/>
      <c r="D687" s="60"/>
      <c r="E687" s="60"/>
      <c r="F687" s="60"/>
      <c r="G687" s="60"/>
      <c r="H687" s="60"/>
      <c r="I687" s="60"/>
    </row>
    <row r="688">
      <c r="A688" s="60"/>
      <c r="B688" s="60"/>
      <c r="C688" s="60"/>
      <c r="D688" s="60"/>
      <c r="E688" s="60"/>
      <c r="F688" s="60"/>
      <c r="G688" s="60"/>
      <c r="H688" s="60"/>
      <c r="I688" s="60"/>
    </row>
    <row r="689">
      <c r="A689" s="60"/>
      <c r="B689" s="60"/>
      <c r="C689" s="60"/>
      <c r="D689" s="60"/>
      <c r="E689" s="60"/>
      <c r="F689" s="60"/>
      <c r="G689" s="60"/>
      <c r="H689" s="60"/>
      <c r="I689" s="60"/>
    </row>
    <row r="690">
      <c r="A690" s="60"/>
      <c r="B690" s="60"/>
      <c r="C690" s="60"/>
      <c r="D690" s="60"/>
      <c r="E690" s="60"/>
      <c r="F690" s="60"/>
      <c r="G690" s="60"/>
      <c r="H690" s="60"/>
      <c r="I690" s="60"/>
    </row>
    <row r="691">
      <c r="A691" s="60"/>
      <c r="B691" s="60"/>
      <c r="C691" s="60"/>
      <c r="D691" s="60"/>
      <c r="E691" s="60"/>
      <c r="F691" s="60"/>
      <c r="G691" s="60"/>
      <c r="H691" s="60"/>
      <c r="I691" s="60"/>
    </row>
    <row r="692">
      <c r="A692" s="60"/>
      <c r="B692" s="60"/>
      <c r="C692" s="60"/>
      <c r="D692" s="60"/>
      <c r="E692" s="60"/>
      <c r="F692" s="60"/>
      <c r="G692" s="60"/>
      <c r="H692" s="60"/>
      <c r="I692" s="60"/>
    </row>
    <row r="693">
      <c r="A693" s="60"/>
      <c r="B693" s="60"/>
      <c r="C693" s="60"/>
      <c r="D693" s="60"/>
      <c r="E693" s="60"/>
      <c r="F693" s="60"/>
      <c r="G693" s="60"/>
      <c r="H693" s="60"/>
      <c r="I693" s="60"/>
    </row>
    <row r="694">
      <c r="A694" s="60"/>
      <c r="B694" s="60"/>
      <c r="C694" s="60"/>
      <c r="D694" s="60"/>
      <c r="E694" s="60"/>
      <c r="F694" s="60"/>
      <c r="G694" s="60"/>
      <c r="H694" s="60"/>
      <c r="I694" s="60"/>
    </row>
    <row r="695">
      <c r="A695" s="60"/>
      <c r="B695" s="60"/>
      <c r="C695" s="60"/>
      <c r="D695" s="60"/>
      <c r="E695" s="60"/>
      <c r="F695" s="60"/>
      <c r="G695" s="60"/>
      <c r="H695" s="60"/>
      <c r="I695" s="60"/>
    </row>
    <row r="696">
      <c r="A696" s="60"/>
      <c r="B696" s="60"/>
      <c r="C696" s="60"/>
      <c r="D696" s="60"/>
      <c r="E696" s="60"/>
      <c r="F696" s="60"/>
      <c r="G696" s="60"/>
      <c r="H696" s="60"/>
      <c r="I696" s="60"/>
    </row>
    <row r="697">
      <c r="A697" s="60"/>
      <c r="B697" s="60"/>
      <c r="C697" s="60"/>
      <c r="D697" s="60"/>
      <c r="E697" s="60"/>
      <c r="F697" s="60"/>
      <c r="G697" s="60"/>
      <c r="H697" s="60"/>
      <c r="I697" s="60"/>
    </row>
    <row r="698">
      <c r="A698" s="60"/>
      <c r="B698" s="60"/>
      <c r="C698" s="60"/>
      <c r="D698" s="60"/>
      <c r="E698" s="60"/>
      <c r="F698" s="60"/>
      <c r="G698" s="60"/>
      <c r="H698" s="60"/>
      <c r="I698" s="60"/>
    </row>
    <row r="699">
      <c r="A699" s="60"/>
      <c r="B699" s="60"/>
      <c r="C699" s="60"/>
      <c r="D699" s="60"/>
      <c r="E699" s="60"/>
      <c r="F699" s="60"/>
      <c r="G699" s="60"/>
      <c r="H699" s="60"/>
      <c r="I699" s="60"/>
    </row>
    <row r="700">
      <c r="A700" s="60"/>
      <c r="B700" s="60"/>
      <c r="C700" s="60"/>
      <c r="D700" s="60"/>
      <c r="E700" s="60"/>
      <c r="F700" s="60"/>
      <c r="G700" s="60"/>
      <c r="H700" s="60"/>
      <c r="I700" s="60"/>
    </row>
    <row r="701">
      <c r="A701" s="60"/>
      <c r="B701" s="60"/>
      <c r="C701" s="60"/>
      <c r="D701" s="60"/>
      <c r="E701" s="60"/>
      <c r="F701" s="60"/>
      <c r="G701" s="60"/>
      <c r="H701" s="60"/>
      <c r="I701" s="60"/>
    </row>
    <row r="702">
      <c r="A702" s="60"/>
      <c r="B702" s="60"/>
      <c r="C702" s="60"/>
      <c r="D702" s="60"/>
      <c r="E702" s="60"/>
      <c r="F702" s="60"/>
      <c r="G702" s="60"/>
      <c r="H702" s="60"/>
      <c r="I702" s="60"/>
    </row>
    <row r="703">
      <c r="A703" s="60"/>
      <c r="B703" s="60"/>
      <c r="C703" s="60"/>
      <c r="D703" s="60"/>
      <c r="E703" s="60"/>
      <c r="F703" s="60"/>
      <c r="G703" s="60"/>
      <c r="H703" s="60"/>
      <c r="I703" s="60"/>
    </row>
    <row r="704">
      <c r="A704" s="60"/>
      <c r="B704" s="60"/>
      <c r="C704" s="60"/>
      <c r="D704" s="60"/>
      <c r="E704" s="60"/>
      <c r="F704" s="60"/>
      <c r="G704" s="60"/>
      <c r="H704" s="60"/>
      <c r="I704" s="60"/>
    </row>
    <row r="705">
      <c r="A705" s="60"/>
      <c r="B705" s="60"/>
      <c r="C705" s="60"/>
      <c r="D705" s="60"/>
      <c r="E705" s="60"/>
      <c r="F705" s="60"/>
      <c r="G705" s="60"/>
      <c r="H705" s="60"/>
      <c r="I705" s="60"/>
    </row>
    <row r="706">
      <c r="A706" s="60"/>
      <c r="B706" s="60"/>
      <c r="C706" s="60"/>
      <c r="D706" s="60"/>
      <c r="E706" s="60"/>
      <c r="F706" s="60"/>
      <c r="G706" s="60"/>
      <c r="H706" s="60"/>
      <c r="I706" s="60"/>
    </row>
    <row r="707">
      <c r="A707" s="60"/>
      <c r="B707" s="60"/>
      <c r="C707" s="60"/>
      <c r="D707" s="60"/>
      <c r="E707" s="60"/>
      <c r="F707" s="60"/>
      <c r="G707" s="60"/>
      <c r="H707" s="60"/>
      <c r="I707" s="60"/>
    </row>
    <row r="708">
      <c r="A708" s="60"/>
      <c r="B708" s="60"/>
      <c r="C708" s="60"/>
      <c r="D708" s="60"/>
      <c r="E708" s="60"/>
      <c r="F708" s="60"/>
      <c r="G708" s="60"/>
      <c r="H708" s="60"/>
      <c r="I708" s="60"/>
    </row>
    <row r="709">
      <c r="A709" s="60"/>
      <c r="B709" s="60"/>
      <c r="C709" s="60"/>
      <c r="D709" s="60"/>
      <c r="E709" s="60"/>
      <c r="F709" s="60"/>
      <c r="G709" s="60"/>
      <c r="H709" s="60"/>
      <c r="I709" s="60"/>
    </row>
    <row r="710">
      <c r="A710" s="60"/>
      <c r="B710" s="60"/>
      <c r="C710" s="60"/>
      <c r="D710" s="60"/>
      <c r="E710" s="60"/>
      <c r="F710" s="60"/>
      <c r="G710" s="60"/>
      <c r="H710" s="60"/>
      <c r="I710" s="60"/>
    </row>
    <row r="711">
      <c r="A711" s="60"/>
      <c r="B711" s="60"/>
      <c r="C711" s="60"/>
      <c r="D711" s="60"/>
      <c r="E711" s="60"/>
      <c r="F711" s="60"/>
      <c r="G711" s="60"/>
      <c r="H711" s="60"/>
      <c r="I711" s="60"/>
    </row>
    <row r="712">
      <c r="A712" s="60"/>
      <c r="B712" s="60"/>
      <c r="C712" s="60"/>
      <c r="D712" s="60"/>
      <c r="E712" s="60"/>
      <c r="F712" s="60"/>
      <c r="G712" s="60"/>
      <c r="H712" s="60"/>
      <c r="I712" s="60"/>
    </row>
    <row r="713">
      <c r="A713" s="60"/>
      <c r="B713" s="60"/>
      <c r="C713" s="60"/>
      <c r="D713" s="60"/>
      <c r="E713" s="60"/>
      <c r="F713" s="60"/>
      <c r="G713" s="60"/>
      <c r="H713" s="60"/>
      <c r="I713" s="60"/>
    </row>
    <row r="714">
      <c r="A714" s="60"/>
      <c r="B714" s="60"/>
      <c r="C714" s="60"/>
      <c r="D714" s="60"/>
      <c r="E714" s="60"/>
      <c r="F714" s="60"/>
      <c r="G714" s="60"/>
      <c r="H714" s="60"/>
      <c r="I714" s="60"/>
    </row>
    <row r="715">
      <c r="A715" s="60"/>
      <c r="B715" s="60"/>
      <c r="C715" s="60"/>
      <c r="D715" s="60"/>
      <c r="E715" s="60"/>
      <c r="F715" s="60"/>
      <c r="G715" s="60"/>
      <c r="H715" s="60"/>
      <c r="I715" s="60"/>
    </row>
    <row r="716">
      <c r="A716" s="60"/>
      <c r="B716" s="60"/>
      <c r="C716" s="60"/>
      <c r="D716" s="60"/>
      <c r="E716" s="60"/>
      <c r="F716" s="60"/>
      <c r="G716" s="60"/>
      <c r="H716" s="60"/>
      <c r="I716" s="60"/>
    </row>
    <row r="717">
      <c r="A717" s="60"/>
      <c r="B717" s="60"/>
      <c r="C717" s="60"/>
      <c r="D717" s="60"/>
      <c r="E717" s="60"/>
      <c r="F717" s="60"/>
      <c r="G717" s="60"/>
      <c r="H717" s="60"/>
      <c r="I717" s="60"/>
    </row>
    <row r="718">
      <c r="A718" s="60"/>
      <c r="B718" s="60"/>
      <c r="C718" s="60"/>
      <c r="D718" s="60"/>
      <c r="E718" s="60"/>
      <c r="F718" s="60"/>
      <c r="G718" s="60"/>
      <c r="H718" s="60"/>
      <c r="I718" s="60"/>
    </row>
    <row r="719">
      <c r="A719" s="60"/>
      <c r="B719" s="60"/>
      <c r="C719" s="60"/>
      <c r="D719" s="60"/>
      <c r="E719" s="60"/>
      <c r="F719" s="60"/>
      <c r="G719" s="60"/>
      <c r="H719" s="60"/>
      <c r="I719" s="60"/>
    </row>
    <row r="720">
      <c r="A720" s="60"/>
      <c r="B720" s="60"/>
      <c r="C720" s="60"/>
      <c r="D720" s="60"/>
      <c r="E720" s="60"/>
      <c r="F720" s="60"/>
      <c r="G720" s="60"/>
      <c r="H720" s="60"/>
      <c r="I720" s="60"/>
    </row>
    <row r="721">
      <c r="A721" s="60"/>
      <c r="B721" s="60"/>
      <c r="C721" s="60"/>
      <c r="D721" s="60"/>
      <c r="E721" s="60"/>
      <c r="F721" s="60"/>
      <c r="G721" s="60"/>
      <c r="H721" s="60"/>
      <c r="I721" s="60"/>
    </row>
    <row r="722">
      <c r="A722" s="60"/>
      <c r="B722" s="60"/>
      <c r="C722" s="60"/>
      <c r="D722" s="60"/>
      <c r="E722" s="60"/>
      <c r="F722" s="60"/>
      <c r="G722" s="60"/>
      <c r="H722" s="60"/>
      <c r="I722" s="60"/>
    </row>
    <row r="723">
      <c r="A723" s="60"/>
      <c r="B723" s="60"/>
      <c r="C723" s="60"/>
      <c r="D723" s="60"/>
      <c r="E723" s="60"/>
      <c r="F723" s="60"/>
      <c r="G723" s="60"/>
      <c r="H723" s="60"/>
      <c r="I723" s="60"/>
    </row>
    <row r="724">
      <c r="A724" s="60"/>
      <c r="B724" s="60"/>
      <c r="C724" s="60"/>
      <c r="D724" s="60"/>
      <c r="E724" s="60"/>
      <c r="F724" s="60"/>
      <c r="G724" s="60"/>
      <c r="H724" s="60"/>
      <c r="I724" s="60"/>
    </row>
    <row r="725">
      <c r="A725" s="60"/>
      <c r="B725" s="60"/>
      <c r="C725" s="60"/>
      <c r="D725" s="60"/>
      <c r="E725" s="60"/>
      <c r="F725" s="60"/>
      <c r="G725" s="60"/>
      <c r="H725" s="60"/>
      <c r="I725" s="60"/>
    </row>
    <row r="726">
      <c r="A726" s="60"/>
      <c r="B726" s="60"/>
      <c r="C726" s="60"/>
      <c r="D726" s="60"/>
      <c r="E726" s="60"/>
      <c r="F726" s="60"/>
      <c r="G726" s="60"/>
      <c r="H726" s="60"/>
      <c r="I726" s="60"/>
    </row>
    <row r="727">
      <c r="A727" s="60"/>
      <c r="B727" s="60"/>
      <c r="C727" s="60"/>
      <c r="D727" s="60"/>
      <c r="E727" s="60"/>
      <c r="F727" s="60"/>
      <c r="G727" s="60"/>
      <c r="H727" s="60"/>
      <c r="I727" s="60"/>
    </row>
    <row r="728">
      <c r="A728" s="60"/>
      <c r="B728" s="60"/>
      <c r="C728" s="60"/>
      <c r="D728" s="60"/>
      <c r="E728" s="60"/>
      <c r="F728" s="60"/>
      <c r="G728" s="60"/>
      <c r="H728" s="60"/>
      <c r="I728" s="60"/>
    </row>
    <row r="729">
      <c r="A729" s="60"/>
      <c r="B729" s="60"/>
      <c r="C729" s="60"/>
      <c r="D729" s="60"/>
      <c r="E729" s="60"/>
      <c r="F729" s="60"/>
      <c r="G729" s="60"/>
      <c r="H729" s="60"/>
      <c r="I729" s="60"/>
    </row>
    <row r="730">
      <c r="A730" s="60"/>
      <c r="B730" s="60"/>
      <c r="C730" s="60"/>
      <c r="D730" s="60"/>
      <c r="E730" s="60"/>
      <c r="F730" s="60"/>
      <c r="G730" s="60"/>
      <c r="H730" s="60"/>
      <c r="I730" s="60"/>
    </row>
    <row r="731">
      <c r="A731" s="60"/>
      <c r="B731" s="60"/>
      <c r="C731" s="60"/>
      <c r="D731" s="60"/>
      <c r="E731" s="60"/>
      <c r="F731" s="60"/>
      <c r="G731" s="60"/>
      <c r="H731" s="60"/>
      <c r="I731" s="60"/>
    </row>
    <row r="732">
      <c r="A732" s="60"/>
      <c r="B732" s="60"/>
      <c r="C732" s="60"/>
      <c r="D732" s="60"/>
      <c r="E732" s="60"/>
      <c r="F732" s="60"/>
      <c r="G732" s="60"/>
      <c r="H732" s="60"/>
      <c r="I732" s="60"/>
    </row>
    <row r="733">
      <c r="A733" s="60"/>
      <c r="B733" s="60"/>
      <c r="C733" s="60"/>
      <c r="D733" s="60"/>
      <c r="E733" s="60"/>
      <c r="F733" s="60"/>
      <c r="G733" s="60"/>
      <c r="H733" s="60"/>
      <c r="I733" s="60"/>
    </row>
    <row r="734">
      <c r="A734" s="60"/>
      <c r="B734" s="60"/>
      <c r="C734" s="60"/>
      <c r="D734" s="60"/>
      <c r="E734" s="60"/>
      <c r="F734" s="60"/>
      <c r="G734" s="60"/>
      <c r="H734" s="60"/>
      <c r="I734" s="60"/>
    </row>
    <row r="735">
      <c r="A735" s="60"/>
      <c r="B735" s="60"/>
      <c r="C735" s="60"/>
      <c r="D735" s="60"/>
      <c r="E735" s="60"/>
      <c r="F735" s="60"/>
      <c r="G735" s="60"/>
      <c r="H735" s="60"/>
      <c r="I735" s="60"/>
    </row>
    <row r="736">
      <c r="A736" s="60"/>
      <c r="B736" s="60"/>
      <c r="C736" s="60"/>
      <c r="D736" s="60"/>
      <c r="E736" s="60"/>
      <c r="F736" s="60"/>
      <c r="G736" s="60"/>
      <c r="H736" s="60"/>
      <c r="I736" s="60"/>
    </row>
    <row r="737">
      <c r="A737" s="60"/>
      <c r="B737" s="60"/>
      <c r="C737" s="60"/>
      <c r="D737" s="60"/>
      <c r="E737" s="60"/>
      <c r="F737" s="60"/>
      <c r="G737" s="60"/>
      <c r="H737" s="60"/>
      <c r="I737" s="60"/>
    </row>
    <row r="738">
      <c r="A738" s="60"/>
      <c r="B738" s="60"/>
      <c r="C738" s="60"/>
      <c r="D738" s="60"/>
      <c r="E738" s="60"/>
      <c r="F738" s="60"/>
      <c r="G738" s="60"/>
      <c r="H738" s="60"/>
      <c r="I738" s="60"/>
    </row>
    <row r="739">
      <c r="A739" s="60"/>
      <c r="B739" s="60"/>
      <c r="C739" s="60"/>
      <c r="D739" s="60"/>
      <c r="E739" s="60"/>
      <c r="F739" s="60"/>
      <c r="G739" s="60"/>
      <c r="H739" s="60"/>
      <c r="I739" s="60"/>
    </row>
    <row r="740">
      <c r="A740" s="60"/>
      <c r="B740" s="60"/>
      <c r="C740" s="60"/>
      <c r="D740" s="60"/>
      <c r="E740" s="60"/>
      <c r="F740" s="60"/>
      <c r="G740" s="60"/>
      <c r="H740" s="60"/>
      <c r="I740" s="60"/>
    </row>
    <row r="741">
      <c r="A741" s="60"/>
      <c r="B741" s="60"/>
      <c r="C741" s="60"/>
      <c r="D741" s="60"/>
      <c r="E741" s="60"/>
      <c r="F741" s="60"/>
      <c r="G741" s="60"/>
      <c r="H741" s="60"/>
      <c r="I741" s="60"/>
    </row>
    <row r="742">
      <c r="A742" s="60"/>
      <c r="B742" s="60"/>
      <c r="C742" s="60"/>
      <c r="D742" s="60"/>
      <c r="E742" s="60"/>
      <c r="F742" s="60"/>
      <c r="G742" s="60"/>
      <c r="H742" s="60"/>
      <c r="I742" s="60"/>
    </row>
    <row r="743">
      <c r="A743" s="60"/>
      <c r="B743" s="60"/>
      <c r="C743" s="60"/>
      <c r="D743" s="60"/>
      <c r="E743" s="60"/>
      <c r="F743" s="60"/>
      <c r="G743" s="60"/>
      <c r="H743" s="60"/>
      <c r="I743" s="60"/>
    </row>
    <row r="744">
      <c r="A744" s="60"/>
      <c r="B744" s="60"/>
      <c r="C744" s="60"/>
      <c r="D744" s="60"/>
      <c r="E744" s="60"/>
      <c r="F744" s="60"/>
      <c r="G744" s="60"/>
      <c r="H744" s="60"/>
      <c r="I744" s="60"/>
    </row>
    <row r="745">
      <c r="A745" s="60"/>
      <c r="B745" s="60"/>
      <c r="C745" s="60"/>
      <c r="D745" s="60"/>
      <c r="E745" s="60"/>
      <c r="F745" s="60"/>
      <c r="G745" s="60"/>
      <c r="H745" s="60"/>
      <c r="I745" s="60"/>
    </row>
    <row r="746">
      <c r="A746" s="60"/>
      <c r="B746" s="60"/>
      <c r="C746" s="60"/>
      <c r="D746" s="60"/>
      <c r="E746" s="60"/>
      <c r="F746" s="60"/>
      <c r="G746" s="60"/>
      <c r="H746" s="60"/>
      <c r="I746" s="60"/>
    </row>
    <row r="747">
      <c r="A747" s="60"/>
      <c r="B747" s="60"/>
      <c r="C747" s="60"/>
      <c r="D747" s="60"/>
      <c r="E747" s="60"/>
      <c r="F747" s="60"/>
      <c r="G747" s="60"/>
      <c r="H747" s="60"/>
      <c r="I747" s="60"/>
    </row>
    <row r="748">
      <c r="A748" s="60"/>
      <c r="B748" s="60"/>
      <c r="C748" s="60"/>
      <c r="D748" s="60"/>
      <c r="E748" s="60"/>
      <c r="F748" s="60"/>
      <c r="G748" s="60"/>
      <c r="H748" s="60"/>
      <c r="I748" s="60"/>
    </row>
    <row r="749">
      <c r="A749" s="60"/>
      <c r="B749" s="60"/>
      <c r="C749" s="60"/>
      <c r="D749" s="60"/>
      <c r="E749" s="60"/>
      <c r="F749" s="60"/>
      <c r="G749" s="60"/>
      <c r="H749" s="60"/>
      <c r="I749" s="60"/>
    </row>
    <row r="750">
      <c r="A750" s="60"/>
      <c r="B750" s="60"/>
      <c r="C750" s="60"/>
      <c r="D750" s="60"/>
      <c r="E750" s="60"/>
      <c r="F750" s="60"/>
      <c r="G750" s="60"/>
      <c r="H750" s="60"/>
      <c r="I750" s="60"/>
    </row>
    <row r="751">
      <c r="A751" s="60"/>
      <c r="B751" s="60"/>
      <c r="C751" s="60"/>
      <c r="D751" s="60"/>
      <c r="E751" s="60"/>
      <c r="F751" s="60"/>
      <c r="G751" s="60"/>
      <c r="H751" s="60"/>
      <c r="I751" s="60"/>
    </row>
    <row r="752">
      <c r="A752" s="60"/>
      <c r="B752" s="60"/>
      <c r="C752" s="60"/>
      <c r="D752" s="60"/>
      <c r="E752" s="60"/>
      <c r="F752" s="60"/>
      <c r="G752" s="60"/>
      <c r="H752" s="60"/>
      <c r="I752" s="60"/>
    </row>
    <row r="753">
      <c r="A753" s="60"/>
      <c r="B753" s="60"/>
      <c r="C753" s="60"/>
      <c r="D753" s="60"/>
      <c r="E753" s="60"/>
      <c r="F753" s="60"/>
      <c r="G753" s="60"/>
      <c r="H753" s="60"/>
      <c r="I753" s="60"/>
    </row>
    <row r="754">
      <c r="A754" s="60"/>
      <c r="B754" s="60"/>
      <c r="C754" s="60"/>
      <c r="D754" s="60"/>
      <c r="E754" s="60"/>
      <c r="F754" s="60"/>
      <c r="G754" s="60"/>
      <c r="H754" s="60"/>
      <c r="I754" s="60"/>
    </row>
    <row r="755">
      <c r="A755" s="60"/>
      <c r="B755" s="60"/>
      <c r="C755" s="60"/>
      <c r="D755" s="60"/>
      <c r="E755" s="60"/>
      <c r="F755" s="60"/>
      <c r="G755" s="60"/>
      <c r="H755" s="60"/>
      <c r="I755" s="60"/>
    </row>
    <row r="756">
      <c r="A756" s="60"/>
      <c r="B756" s="60"/>
      <c r="C756" s="60"/>
      <c r="D756" s="60"/>
      <c r="E756" s="60"/>
      <c r="F756" s="60"/>
      <c r="G756" s="60"/>
      <c r="H756" s="60"/>
      <c r="I756" s="60"/>
    </row>
    <row r="757">
      <c r="A757" s="60"/>
      <c r="B757" s="60"/>
      <c r="C757" s="60"/>
      <c r="D757" s="60"/>
      <c r="E757" s="60"/>
      <c r="F757" s="60"/>
      <c r="G757" s="60"/>
      <c r="H757" s="60"/>
      <c r="I757" s="60"/>
    </row>
    <row r="758">
      <c r="A758" s="60"/>
      <c r="B758" s="60"/>
      <c r="C758" s="60"/>
      <c r="D758" s="60"/>
      <c r="E758" s="60"/>
      <c r="F758" s="60"/>
      <c r="G758" s="60"/>
      <c r="H758" s="60"/>
      <c r="I758" s="60"/>
    </row>
    <row r="759">
      <c r="A759" s="60"/>
      <c r="B759" s="60"/>
      <c r="C759" s="60"/>
      <c r="D759" s="60"/>
      <c r="E759" s="60"/>
      <c r="F759" s="60"/>
      <c r="G759" s="60"/>
      <c r="H759" s="60"/>
      <c r="I759" s="60"/>
    </row>
    <row r="760">
      <c r="A760" s="60"/>
      <c r="B760" s="60"/>
      <c r="C760" s="60"/>
      <c r="D760" s="60"/>
      <c r="E760" s="60"/>
      <c r="F760" s="60"/>
      <c r="G760" s="60"/>
      <c r="H760" s="60"/>
      <c r="I760" s="60"/>
    </row>
    <row r="761">
      <c r="A761" s="60"/>
      <c r="B761" s="60"/>
      <c r="C761" s="60"/>
      <c r="D761" s="60"/>
      <c r="E761" s="60"/>
      <c r="F761" s="60"/>
      <c r="G761" s="60"/>
      <c r="H761" s="60"/>
      <c r="I761" s="60"/>
    </row>
    <row r="762">
      <c r="A762" s="60"/>
      <c r="B762" s="60"/>
      <c r="C762" s="60"/>
      <c r="D762" s="60"/>
      <c r="E762" s="60"/>
      <c r="F762" s="60"/>
      <c r="G762" s="60"/>
      <c r="H762" s="60"/>
      <c r="I762" s="60"/>
    </row>
    <row r="763">
      <c r="A763" s="60"/>
      <c r="B763" s="60"/>
      <c r="C763" s="60"/>
      <c r="D763" s="60"/>
      <c r="E763" s="60"/>
      <c r="F763" s="60"/>
      <c r="G763" s="60"/>
      <c r="H763" s="60"/>
      <c r="I763" s="60"/>
    </row>
    <row r="764">
      <c r="A764" s="60"/>
      <c r="B764" s="60"/>
      <c r="C764" s="60"/>
      <c r="D764" s="60"/>
      <c r="E764" s="60"/>
      <c r="F764" s="60"/>
      <c r="G764" s="60"/>
      <c r="H764" s="60"/>
      <c r="I764" s="60"/>
    </row>
    <row r="765">
      <c r="A765" s="60"/>
      <c r="B765" s="60"/>
      <c r="C765" s="60"/>
      <c r="D765" s="60"/>
      <c r="E765" s="60"/>
      <c r="F765" s="60"/>
      <c r="G765" s="60"/>
      <c r="H765" s="60"/>
      <c r="I765" s="60"/>
    </row>
    <row r="766">
      <c r="A766" s="60"/>
      <c r="B766" s="60"/>
      <c r="C766" s="60"/>
      <c r="D766" s="60"/>
      <c r="E766" s="60"/>
      <c r="F766" s="60"/>
      <c r="G766" s="60"/>
      <c r="H766" s="60"/>
      <c r="I766" s="60"/>
    </row>
    <row r="767">
      <c r="A767" s="60"/>
      <c r="B767" s="60"/>
      <c r="C767" s="60"/>
      <c r="D767" s="60"/>
      <c r="E767" s="60"/>
      <c r="F767" s="60"/>
      <c r="G767" s="60"/>
      <c r="H767" s="60"/>
      <c r="I767" s="60"/>
    </row>
    <row r="768">
      <c r="A768" s="60"/>
      <c r="B768" s="60"/>
      <c r="C768" s="60"/>
      <c r="D768" s="60"/>
      <c r="E768" s="60"/>
      <c r="F768" s="60"/>
      <c r="G768" s="60"/>
      <c r="H768" s="60"/>
      <c r="I768" s="60"/>
    </row>
    <row r="769">
      <c r="A769" s="60"/>
      <c r="B769" s="60"/>
      <c r="C769" s="60"/>
      <c r="D769" s="60"/>
      <c r="E769" s="60"/>
      <c r="F769" s="60"/>
      <c r="G769" s="60"/>
      <c r="H769" s="60"/>
      <c r="I769" s="60"/>
    </row>
    <row r="770">
      <c r="A770" s="60"/>
      <c r="B770" s="60"/>
      <c r="C770" s="60"/>
      <c r="D770" s="60"/>
      <c r="E770" s="60"/>
      <c r="F770" s="60"/>
      <c r="G770" s="60"/>
      <c r="H770" s="60"/>
      <c r="I770" s="60"/>
    </row>
    <row r="771">
      <c r="A771" s="60"/>
      <c r="B771" s="60"/>
      <c r="C771" s="60"/>
      <c r="D771" s="60"/>
      <c r="E771" s="60"/>
      <c r="F771" s="60"/>
      <c r="G771" s="60"/>
      <c r="H771" s="60"/>
      <c r="I771" s="60"/>
    </row>
    <row r="772">
      <c r="A772" s="60"/>
      <c r="B772" s="60"/>
      <c r="C772" s="60"/>
      <c r="D772" s="60"/>
      <c r="E772" s="60"/>
      <c r="F772" s="60"/>
      <c r="G772" s="60"/>
      <c r="H772" s="60"/>
      <c r="I772" s="60"/>
    </row>
    <row r="773">
      <c r="A773" s="60"/>
      <c r="B773" s="60"/>
      <c r="C773" s="60"/>
      <c r="D773" s="60"/>
      <c r="E773" s="60"/>
      <c r="F773" s="60"/>
      <c r="G773" s="60"/>
      <c r="H773" s="60"/>
      <c r="I773" s="60"/>
    </row>
    <row r="774">
      <c r="A774" s="60"/>
      <c r="B774" s="60"/>
      <c r="C774" s="60"/>
      <c r="D774" s="60"/>
      <c r="E774" s="60"/>
      <c r="F774" s="60"/>
      <c r="G774" s="60"/>
      <c r="H774" s="60"/>
      <c r="I774" s="60"/>
    </row>
    <row r="775">
      <c r="A775" s="60"/>
      <c r="B775" s="60"/>
      <c r="C775" s="60"/>
      <c r="D775" s="60"/>
      <c r="E775" s="60"/>
      <c r="F775" s="60"/>
      <c r="G775" s="60"/>
      <c r="H775" s="60"/>
      <c r="I775" s="60"/>
    </row>
    <row r="776">
      <c r="A776" s="60"/>
      <c r="B776" s="60"/>
      <c r="C776" s="60"/>
      <c r="D776" s="60"/>
      <c r="E776" s="60"/>
      <c r="F776" s="60"/>
      <c r="G776" s="60"/>
      <c r="H776" s="60"/>
      <c r="I776" s="60"/>
    </row>
    <row r="777">
      <c r="A777" s="60"/>
      <c r="B777" s="60"/>
      <c r="C777" s="60"/>
      <c r="D777" s="60"/>
      <c r="E777" s="60"/>
      <c r="F777" s="60"/>
      <c r="G777" s="60"/>
      <c r="H777" s="60"/>
      <c r="I777" s="60"/>
    </row>
    <row r="778">
      <c r="A778" s="60"/>
      <c r="B778" s="60"/>
      <c r="C778" s="60"/>
      <c r="D778" s="60"/>
      <c r="E778" s="60"/>
      <c r="F778" s="60"/>
      <c r="G778" s="60"/>
      <c r="H778" s="60"/>
      <c r="I778" s="60"/>
    </row>
    <row r="779">
      <c r="A779" s="60"/>
      <c r="B779" s="60"/>
      <c r="C779" s="60"/>
      <c r="D779" s="60"/>
      <c r="E779" s="60"/>
      <c r="F779" s="60"/>
      <c r="G779" s="60"/>
      <c r="H779" s="60"/>
      <c r="I779" s="60"/>
    </row>
    <row r="780">
      <c r="A780" s="60"/>
      <c r="B780" s="60"/>
      <c r="C780" s="60"/>
      <c r="D780" s="60"/>
      <c r="E780" s="60"/>
      <c r="F780" s="60"/>
      <c r="G780" s="60"/>
      <c r="H780" s="60"/>
      <c r="I780" s="60"/>
    </row>
    <row r="781">
      <c r="A781" s="60"/>
      <c r="B781" s="60"/>
      <c r="C781" s="60"/>
      <c r="D781" s="60"/>
      <c r="E781" s="60"/>
      <c r="F781" s="60"/>
      <c r="G781" s="60"/>
      <c r="H781" s="60"/>
      <c r="I781" s="60"/>
    </row>
    <row r="782">
      <c r="A782" s="60"/>
      <c r="B782" s="60"/>
      <c r="C782" s="60"/>
      <c r="D782" s="60"/>
      <c r="E782" s="60"/>
      <c r="F782" s="60"/>
      <c r="G782" s="60"/>
      <c r="H782" s="60"/>
      <c r="I782" s="60"/>
    </row>
    <row r="783">
      <c r="A783" s="60"/>
      <c r="B783" s="60"/>
      <c r="C783" s="60"/>
      <c r="D783" s="60"/>
      <c r="E783" s="60"/>
      <c r="F783" s="60"/>
      <c r="G783" s="60"/>
      <c r="H783" s="60"/>
      <c r="I783" s="60"/>
    </row>
    <row r="784">
      <c r="A784" s="60"/>
      <c r="B784" s="60"/>
      <c r="C784" s="60"/>
      <c r="D784" s="60"/>
      <c r="E784" s="60"/>
      <c r="F784" s="60"/>
      <c r="G784" s="60"/>
      <c r="H784" s="60"/>
      <c r="I784" s="60"/>
    </row>
    <row r="785">
      <c r="A785" s="60"/>
      <c r="B785" s="60"/>
      <c r="C785" s="60"/>
      <c r="D785" s="60"/>
      <c r="E785" s="60"/>
      <c r="F785" s="60"/>
      <c r="G785" s="60"/>
      <c r="H785" s="60"/>
      <c r="I785" s="60"/>
    </row>
    <row r="786">
      <c r="A786" s="60"/>
      <c r="B786" s="60"/>
      <c r="C786" s="60"/>
      <c r="D786" s="60"/>
      <c r="E786" s="60"/>
      <c r="F786" s="60"/>
      <c r="G786" s="60"/>
      <c r="H786" s="60"/>
      <c r="I786" s="60"/>
    </row>
    <row r="787">
      <c r="A787" s="60"/>
      <c r="B787" s="60"/>
      <c r="C787" s="60"/>
      <c r="D787" s="60"/>
      <c r="E787" s="60"/>
      <c r="F787" s="60"/>
      <c r="G787" s="60"/>
      <c r="H787" s="60"/>
      <c r="I787" s="60"/>
    </row>
    <row r="788">
      <c r="A788" s="60"/>
      <c r="B788" s="60"/>
      <c r="C788" s="60"/>
      <c r="D788" s="60"/>
      <c r="E788" s="60"/>
      <c r="F788" s="60"/>
      <c r="G788" s="60"/>
      <c r="H788" s="60"/>
      <c r="I788" s="60"/>
    </row>
    <row r="789">
      <c r="A789" s="60"/>
      <c r="B789" s="60"/>
      <c r="C789" s="60"/>
      <c r="D789" s="60"/>
      <c r="E789" s="60"/>
      <c r="F789" s="60"/>
      <c r="G789" s="60"/>
      <c r="H789" s="60"/>
      <c r="I789" s="60"/>
    </row>
    <row r="790">
      <c r="A790" s="60"/>
      <c r="B790" s="60"/>
      <c r="C790" s="60"/>
      <c r="D790" s="60"/>
      <c r="E790" s="60"/>
      <c r="F790" s="60"/>
      <c r="G790" s="60"/>
      <c r="H790" s="60"/>
      <c r="I790" s="60"/>
    </row>
    <row r="791">
      <c r="A791" s="60"/>
      <c r="B791" s="60"/>
      <c r="C791" s="60"/>
      <c r="D791" s="60"/>
      <c r="E791" s="60"/>
      <c r="F791" s="60"/>
      <c r="G791" s="60"/>
      <c r="H791" s="60"/>
      <c r="I791" s="60"/>
    </row>
    <row r="792">
      <c r="A792" s="60"/>
      <c r="B792" s="60"/>
      <c r="C792" s="60"/>
      <c r="D792" s="60"/>
      <c r="E792" s="60"/>
      <c r="F792" s="60"/>
      <c r="G792" s="60"/>
      <c r="H792" s="60"/>
      <c r="I792" s="60"/>
    </row>
    <row r="793">
      <c r="A793" s="60"/>
      <c r="B793" s="60"/>
      <c r="C793" s="60"/>
      <c r="D793" s="60"/>
      <c r="E793" s="60"/>
      <c r="F793" s="60"/>
      <c r="G793" s="60"/>
      <c r="H793" s="60"/>
      <c r="I793" s="60"/>
    </row>
    <row r="794">
      <c r="A794" s="60"/>
      <c r="B794" s="60"/>
      <c r="C794" s="60"/>
      <c r="D794" s="60"/>
      <c r="E794" s="60"/>
      <c r="F794" s="60"/>
      <c r="G794" s="60"/>
      <c r="H794" s="60"/>
      <c r="I794" s="60"/>
    </row>
    <row r="795">
      <c r="A795" s="60"/>
      <c r="B795" s="60"/>
      <c r="C795" s="60"/>
      <c r="D795" s="60"/>
      <c r="E795" s="60"/>
      <c r="F795" s="60"/>
      <c r="G795" s="60"/>
      <c r="H795" s="60"/>
      <c r="I795" s="60"/>
    </row>
    <row r="796">
      <c r="A796" s="60"/>
      <c r="B796" s="60"/>
      <c r="C796" s="60"/>
      <c r="D796" s="60"/>
      <c r="E796" s="60"/>
      <c r="F796" s="60"/>
      <c r="G796" s="60"/>
      <c r="H796" s="60"/>
      <c r="I796" s="60"/>
    </row>
    <row r="797">
      <c r="A797" s="60"/>
      <c r="B797" s="60"/>
      <c r="C797" s="60"/>
      <c r="D797" s="60"/>
      <c r="E797" s="60"/>
      <c r="F797" s="60"/>
      <c r="G797" s="60"/>
      <c r="H797" s="60"/>
      <c r="I797" s="60"/>
    </row>
    <row r="798">
      <c r="A798" s="60"/>
      <c r="B798" s="60"/>
      <c r="C798" s="60"/>
      <c r="D798" s="60"/>
      <c r="E798" s="60"/>
      <c r="F798" s="60"/>
      <c r="G798" s="60"/>
      <c r="H798" s="60"/>
      <c r="I798" s="60"/>
    </row>
    <row r="799">
      <c r="A799" s="60"/>
      <c r="B799" s="60"/>
      <c r="C799" s="60"/>
      <c r="D799" s="60"/>
      <c r="E799" s="60"/>
      <c r="F799" s="60"/>
      <c r="G799" s="60"/>
      <c r="H799" s="60"/>
      <c r="I799" s="60"/>
    </row>
    <row r="800">
      <c r="A800" s="60"/>
      <c r="B800" s="60"/>
      <c r="C800" s="60"/>
      <c r="D800" s="60"/>
      <c r="E800" s="60"/>
      <c r="F800" s="60"/>
      <c r="G800" s="60"/>
      <c r="H800" s="60"/>
      <c r="I800" s="60"/>
    </row>
    <row r="801">
      <c r="A801" s="60"/>
      <c r="B801" s="60"/>
      <c r="C801" s="60"/>
      <c r="D801" s="60"/>
      <c r="E801" s="60"/>
      <c r="F801" s="60"/>
      <c r="G801" s="60"/>
      <c r="H801" s="60"/>
      <c r="I801" s="60"/>
    </row>
    <row r="802">
      <c r="A802" s="60"/>
      <c r="B802" s="60"/>
      <c r="C802" s="60"/>
      <c r="D802" s="60"/>
      <c r="E802" s="60"/>
      <c r="F802" s="60"/>
      <c r="G802" s="60"/>
      <c r="H802" s="60"/>
      <c r="I802" s="60"/>
    </row>
    <row r="803">
      <c r="A803" s="60"/>
      <c r="B803" s="60"/>
      <c r="C803" s="60"/>
      <c r="D803" s="60"/>
      <c r="E803" s="60"/>
      <c r="F803" s="60"/>
      <c r="G803" s="60"/>
      <c r="H803" s="60"/>
      <c r="I803" s="60"/>
    </row>
    <row r="804">
      <c r="A804" s="60"/>
      <c r="B804" s="60"/>
      <c r="C804" s="60"/>
      <c r="D804" s="60"/>
      <c r="E804" s="60"/>
      <c r="F804" s="60"/>
      <c r="G804" s="60"/>
      <c r="H804" s="60"/>
      <c r="I804" s="60"/>
    </row>
    <row r="805">
      <c r="A805" s="60"/>
      <c r="B805" s="60"/>
      <c r="C805" s="60"/>
      <c r="D805" s="60"/>
      <c r="E805" s="60"/>
      <c r="F805" s="60"/>
      <c r="G805" s="60"/>
      <c r="H805" s="60"/>
      <c r="I805" s="60"/>
    </row>
    <row r="806">
      <c r="A806" s="60"/>
      <c r="B806" s="60"/>
      <c r="C806" s="60"/>
      <c r="D806" s="60"/>
      <c r="E806" s="60"/>
      <c r="F806" s="60"/>
      <c r="G806" s="60"/>
      <c r="H806" s="60"/>
      <c r="I806" s="60"/>
    </row>
    <row r="807">
      <c r="A807" s="60"/>
      <c r="B807" s="60"/>
      <c r="C807" s="60"/>
      <c r="D807" s="60"/>
      <c r="E807" s="60"/>
      <c r="F807" s="60"/>
      <c r="G807" s="60"/>
      <c r="H807" s="60"/>
      <c r="I807" s="60"/>
    </row>
    <row r="808">
      <c r="A808" s="60"/>
      <c r="B808" s="60"/>
      <c r="C808" s="60"/>
      <c r="D808" s="60"/>
      <c r="E808" s="60"/>
      <c r="F808" s="60"/>
      <c r="G808" s="60"/>
      <c r="H808" s="60"/>
      <c r="I808" s="60"/>
    </row>
    <row r="809">
      <c r="A809" s="60"/>
      <c r="B809" s="60"/>
      <c r="C809" s="60"/>
      <c r="D809" s="60"/>
      <c r="E809" s="60"/>
      <c r="F809" s="60"/>
      <c r="G809" s="60"/>
      <c r="H809" s="60"/>
      <c r="I809" s="60"/>
    </row>
    <row r="810">
      <c r="A810" s="60"/>
      <c r="B810" s="60"/>
      <c r="C810" s="60"/>
      <c r="D810" s="60"/>
      <c r="E810" s="60"/>
      <c r="F810" s="60"/>
      <c r="G810" s="60"/>
      <c r="H810" s="60"/>
      <c r="I810" s="60"/>
    </row>
    <row r="811">
      <c r="A811" s="60"/>
      <c r="B811" s="60"/>
      <c r="C811" s="60"/>
      <c r="D811" s="60"/>
      <c r="E811" s="60"/>
      <c r="F811" s="60"/>
      <c r="G811" s="60"/>
      <c r="H811" s="60"/>
      <c r="I811" s="60"/>
    </row>
    <row r="812">
      <c r="A812" s="60"/>
      <c r="B812" s="60"/>
      <c r="C812" s="60"/>
      <c r="D812" s="60"/>
      <c r="E812" s="60"/>
      <c r="F812" s="60"/>
      <c r="G812" s="60"/>
      <c r="H812" s="60"/>
      <c r="I812" s="60"/>
    </row>
    <row r="813">
      <c r="A813" s="60"/>
      <c r="B813" s="60"/>
      <c r="C813" s="60"/>
      <c r="D813" s="60"/>
      <c r="E813" s="60"/>
      <c r="F813" s="60"/>
      <c r="G813" s="60"/>
      <c r="H813" s="60"/>
      <c r="I813" s="60"/>
    </row>
    <row r="814">
      <c r="A814" s="60"/>
      <c r="B814" s="60"/>
      <c r="C814" s="60"/>
      <c r="D814" s="60"/>
      <c r="E814" s="60"/>
      <c r="F814" s="60"/>
      <c r="G814" s="60"/>
      <c r="H814" s="60"/>
      <c r="I814" s="60"/>
    </row>
    <row r="815">
      <c r="A815" s="60"/>
      <c r="B815" s="60"/>
      <c r="C815" s="60"/>
      <c r="D815" s="60"/>
      <c r="E815" s="60"/>
      <c r="F815" s="60"/>
      <c r="G815" s="60"/>
      <c r="H815" s="60"/>
      <c r="I815" s="60"/>
    </row>
    <row r="816">
      <c r="A816" s="60"/>
      <c r="B816" s="60"/>
      <c r="C816" s="60"/>
      <c r="D816" s="60"/>
      <c r="E816" s="60"/>
      <c r="F816" s="60"/>
      <c r="G816" s="60"/>
      <c r="H816" s="60"/>
      <c r="I816" s="60"/>
    </row>
    <row r="817">
      <c r="A817" s="60"/>
      <c r="B817" s="60"/>
      <c r="C817" s="60"/>
      <c r="D817" s="60"/>
      <c r="E817" s="60"/>
      <c r="F817" s="60"/>
      <c r="G817" s="60"/>
      <c r="H817" s="60"/>
      <c r="I817" s="60"/>
    </row>
    <row r="818">
      <c r="A818" s="60"/>
      <c r="B818" s="60"/>
      <c r="C818" s="60"/>
      <c r="D818" s="60"/>
      <c r="E818" s="60"/>
      <c r="F818" s="60"/>
      <c r="G818" s="60"/>
      <c r="H818" s="60"/>
      <c r="I818" s="60"/>
    </row>
    <row r="819">
      <c r="A819" s="60"/>
      <c r="B819" s="60"/>
      <c r="C819" s="60"/>
      <c r="D819" s="60"/>
      <c r="E819" s="60"/>
      <c r="F819" s="60"/>
      <c r="G819" s="60"/>
      <c r="H819" s="60"/>
      <c r="I819" s="60"/>
    </row>
    <row r="820">
      <c r="A820" s="60"/>
      <c r="B820" s="60"/>
      <c r="C820" s="60"/>
      <c r="D820" s="60"/>
      <c r="E820" s="60"/>
      <c r="F820" s="60"/>
      <c r="G820" s="60"/>
      <c r="H820" s="60"/>
      <c r="I820" s="60"/>
    </row>
    <row r="821">
      <c r="A821" s="60"/>
      <c r="B821" s="60"/>
      <c r="C821" s="60"/>
      <c r="D821" s="60"/>
      <c r="E821" s="60"/>
      <c r="F821" s="60"/>
      <c r="G821" s="60"/>
      <c r="H821" s="60"/>
      <c r="I821" s="60"/>
    </row>
    <row r="822">
      <c r="A822" s="60"/>
      <c r="B822" s="60"/>
      <c r="C822" s="60"/>
      <c r="D822" s="60"/>
      <c r="E822" s="60"/>
      <c r="F822" s="60"/>
      <c r="G822" s="60"/>
      <c r="H822" s="60"/>
      <c r="I822" s="60"/>
    </row>
    <row r="823">
      <c r="A823" s="60"/>
      <c r="B823" s="60"/>
      <c r="C823" s="60"/>
      <c r="D823" s="60"/>
      <c r="E823" s="60"/>
      <c r="F823" s="60"/>
      <c r="G823" s="60"/>
      <c r="H823" s="60"/>
      <c r="I823" s="60"/>
    </row>
    <row r="824">
      <c r="A824" s="60"/>
      <c r="B824" s="60"/>
      <c r="C824" s="60"/>
      <c r="D824" s="60"/>
      <c r="E824" s="60"/>
      <c r="F824" s="60"/>
      <c r="G824" s="60"/>
      <c r="H824" s="60"/>
      <c r="I824" s="60"/>
    </row>
    <row r="825">
      <c r="A825" s="60"/>
      <c r="B825" s="60"/>
      <c r="C825" s="60"/>
      <c r="D825" s="60"/>
      <c r="E825" s="60"/>
      <c r="F825" s="60"/>
      <c r="G825" s="60"/>
      <c r="H825" s="60"/>
      <c r="I825" s="60"/>
    </row>
    <row r="826">
      <c r="A826" s="60"/>
      <c r="B826" s="60"/>
      <c r="C826" s="60"/>
      <c r="D826" s="60"/>
      <c r="E826" s="60"/>
      <c r="F826" s="60"/>
      <c r="G826" s="60"/>
      <c r="H826" s="60"/>
      <c r="I826" s="60"/>
    </row>
    <row r="827">
      <c r="A827" s="60"/>
      <c r="B827" s="60"/>
      <c r="C827" s="60"/>
      <c r="D827" s="60"/>
      <c r="E827" s="60"/>
      <c r="F827" s="60"/>
      <c r="G827" s="60"/>
      <c r="H827" s="60"/>
      <c r="I827" s="60"/>
    </row>
    <row r="828">
      <c r="A828" s="60"/>
      <c r="B828" s="60"/>
      <c r="C828" s="60"/>
      <c r="D828" s="60"/>
      <c r="E828" s="60"/>
      <c r="F828" s="60"/>
      <c r="G828" s="60"/>
      <c r="H828" s="60"/>
      <c r="I828" s="60"/>
    </row>
    <row r="829">
      <c r="A829" s="60"/>
      <c r="B829" s="60"/>
      <c r="C829" s="60"/>
      <c r="D829" s="60"/>
      <c r="E829" s="60"/>
      <c r="F829" s="60"/>
      <c r="G829" s="60"/>
      <c r="H829" s="60"/>
      <c r="I829" s="60"/>
    </row>
    <row r="830">
      <c r="A830" s="60"/>
      <c r="B830" s="60"/>
      <c r="C830" s="60"/>
      <c r="D830" s="60"/>
      <c r="E830" s="60"/>
      <c r="F830" s="60"/>
      <c r="G830" s="60"/>
      <c r="H830" s="60"/>
      <c r="I830" s="60"/>
    </row>
    <row r="831">
      <c r="A831" s="60"/>
      <c r="B831" s="60"/>
      <c r="C831" s="60"/>
      <c r="D831" s="60"/>
      <c r="E831" s="60"/>
      <c r="F831" s="60"/>
      <c r="G831" s="60"/>
      <c r="H831" s="60"/>
      <c r="I831" s="60"/>
    </row>
    <row r="832">
      <c r="A832" s="60"/>
      <c r="B832" s="60"/>
      <c r="C832" s="60"/>
      <c r="D832" s="60"/>
      <c r="E832" s="60"/>
      <c r="F832" s="60"/>
      <c r="G832" s="60"/>
      <c r="H832" s="60"/>
      <c r="I832" s="60"/>
    </row>
    <row r="833">
      <c r="A833" s="60"/>
      <c r="B833" s="60"/>
      <c r="C833" s="60"/>
      <c r="D833" s="60"/>
      <c r="E833" s="60"/>
      <c r="F833" s="60"/>
      <c r="G833" s="60"/>
      <c r="H833" s="60"/>
      <c r="I833" s="60"/>
    </row>
    <row r="834">
      <c r="A834" s="60"/>
      <c r="B834" s="60"/>
      <c r="C834" s="60"/>
      <c r="D834" s="60"/>
      <c r="E834" s="60"/>
      <c r="F834" s="60"/>
      <c r="G834" s="60"/>
      <c r="H834" s="60"/>
      <c r="I834" s="60"/>
    </row>
    <row r="835">
      <c r="A835" s="60"/>
      <c r="B835" s="60"/>
      <c r="C835" s="60"/>
      <c r="D835" s="60"/>
      <c r="E835" s="60"/>
      <c r="F835" s="60"/>
      <c r="G835" s="60"/>
      <c r="H835" s="60"/>
      <c r="I835" s="60"/>
    </row>
    <row r="836">
      <c r="A836" s="60"/>
      <c r="B836" s="60"/>
      <c r="C836" s="60"/>
      <c r="D836" s="60"/>
      <c r="E836" s="60"/>
      <c r="F836" s="60"/>
      <c r="G836" s="60"/>
      <c r="H836" s="60"/>
      <c r="I836" s="60"/>
    </row>
    <row r="837">
      <c r="A837" s="60"/>
      <c r="B837" s="60"/>
      <c r="C837" s="60"/>
      <c r="D837" s="60"/>
      <c r="E837" s="60"/>
      <c r="F837" s="60"/>
      <c r="G837" s="60"/>
      <c r="H837" s="60"/>
      <c r="I837" s="60"/>
    </row>
    <row r="838">
      <c r="A838" s="60"/>
      <c r="B838" s="60"/>
      <c r="C838" s="60"/>
      <c r="D838" s="60"/>
      <c r="E838" s="60"/>
      <c r="F838" s="60"/>
      <c r="G838" s="60"/>
      <c r="H838" s="60"/>
      <c r="I838" s="60"/>
    </row>
    <row r="839">
      <c r="A839" s="60"/>
      <c r="B839" s="60"/>
      <c r="C839" s="60"/>
      <c r="D839" s="60"/>
      <c r="E839" s="60"/>
      <c r="F839" s="60"/>
      <c r="G839" s="60"/>
      <c r="H839" s="60"/>
      <c r="I839" s="60"/>
    </row>
    <row r="840">
      <c r="A840" s="60"/>
      <c r="B840" s="60"/>
      <c r="C840" s="60"/>
      <c r="D840" s="60"/>
      <c r="E840" s="60"/>
      <c r="F840" s="60"/>
      <c r="G840" s="60"/>
      <c r="H840" s="60"/>
      <c r="I840" s="60"/>
    </row>
    <row r="841">
      <c r="A841" s="60"/>
      <c r="B841" s="60"/>
      <c r="C841" s="60"/>
      <c r="D841" s="60"/>
      <c r="E841" s="60"/>
      <c r="F841" s="60"/>
      <c r="G841" s="60"/>
      <c r="H841" s="60"/>
      <c r="I841" s="60"/>
    </row>
    <row r="842">
      <c r="A842" s="60"/>
      <c r="B842" s="60"/>
      <c r="C842" s="60"/>
      <c r="D842" s="60"/>
      <c r="E842" s="60"/>
      <c r="F842" s="60"/>
      <c r="G842" s="60"/>
      <c r="H842" s="60"/>
      <c r="I842" s="60"/>
    </row>
    <row r="843">
      <c r="A843" s="60"/>
      <c r="B843" s="60"/>
      <c r="C843" s="60"/>
      <c r="D843" s="60"/>
      <c r="E843" s="60"/>
      <c r="F843" s="60"/>
      <c r="G843" s="60"/>
      <c r="H843" s="60"/>
      <c r="I843" s="60"/>
    </row>
    <row r="844">
      <c r="A844" s="60"/>
      <c r="B844" s="60"/>
      <c r="C844" s="60"/>
      <c r="D844" s="60"/>
      <c r="E844" s="60"/>
      <c r="F844" s="60"/>
      <c r="G844" s="60"/>
      <c r="H844" s="60"/>
      <c r="I844" s="60"/>
    </row>
    <row r="845">
      <c r="A845" s="60"/>
      <c r="B845" s="60"/>
      <c r="C845" s="60"/>
      <c r="D845" s="60"/>
      <c r="E845" s="60"/>
      <c r="F845" s="60"/>
      <c r="G845" s="60"/>
      <c r="H845" s="60"/>
      <c r="I845" s="60"/>
    </row>
    <row r="846">
      <c r="A846" s="60"/>
      <c r="B846" s="60"/>
      <c r="C846" s="60"/>
      <c r="D846" s="60"/>
      <c r="E846" s="60"/>
      <c r="F846" s="60"/>
      <c r="G846" s="60"/>
      <c r="H846" s="60"/>
      <c r="I846" s="60"/>
    </row>
    <row r="847">
      <c r="A847" s="60"/>
      <c r="B847" s="60"/>
      <c r="C847" s="60"/>
      <c r="D847" s="60"/>
      <c r="E847" s="60"/>
      <c r="F847" s="60"/>
      <c r="G847" s="60"/>
      <c r="H847" s="60"/>
      <c r="I847" s="60"/>
    </row>
    <row r="848">
      <c r="A848" s="60"/>
      <c r="B848" s="60"/>
      <c r="C848" s="60"/>
      <c r="D848" s="60"/>
      <c r="E848" s="60"/>
      <c r="F848" s="60"/>
      <c r="G848" s="60"/>
      <c r="H848" s="60"/>
      <c r="I848" s="60"/>
    </row>
    <row r="849">
      <c r="A849" s="60"/>
      <c r="B849" s="60"/>
      <c r="C849" s="60"/>
      <c r="D849" s="60"/>
      <c r="E849" s="60"/>
      <c r="F849" s="60"/>
      <c r="G849" s="60"/>
      <c r="H849" s="60"/>
      <c r="I849" s="60"/>
    </row>
    <row r="850">
      <c r="A850" s="60"/>
      <c r="B850" s="60"/>
      <c r="C850" s="60"/>
      <c r="D850" s="60"/>
      <c r="E850" s="60"/>
      <c r="F850" s="60"/>
      <c r="G850" s="60"/>
      <c r="H850" s="60"/>
      <c r="I850" s="60"/>
    </row>
    <row r="851">
      <c r="A851" s="60"/>
      <c r="B851" s="60"/>
      <c r="C851" s="60"/>
      <c r="D851" s="60"/>
      <c r="E851" s="60"/>
      <c r="F851" s="60"/>
      <c r="G851" s="60"/>
      <c r="H851" s="60"/>
      <c r="I851" s="60"/>
    </row>
    <row r="852">
      <c r="A852" s="60"/>
      <c r="B852" s="60"/>
      <c r="C852" s="60"/>
      <c r="D852" s="60"/>
      <c r="E852" s="60"/>
      <c r="F852" s="60"/>
      <c r="G852" s="60"/>
      <c r="H852" s="60"/>
      <c r="I852" s="60"/>
    </row>
    <row r="853">
      <c r="A853" s="60"/>
      <c r="B853" s="60"/>
      <c r="C853" s="60"/>
      <c r="D853" s="60"/>
      <c r="E853" s="60"/>
      <c r="F853" s="60"/>
      <c r="G853" s="60"/>
      <c r="H853" s="60"/>
      <c r="I853" s="60"/>
    </row>
    <row r="854">
      <c r="A854" s="60"/>
      <c r="B854" s="60"/>
      <c r="C854" s="60"/>
      <c r="D854" s="60"/>
      <c r="E854" s="60"/>
      <c r="F854" s="60"/>
      <c r="G854" s="60"/>
      <c r="H854" s="60"/>
      <c r="I854" s="60"/>
    </row>
    <row r="855">
      <c r="A855" s="60"/>
      <c r="B855" s="60"/>
      <c r="C855" s="60"/>
      <c r="D855" s="60"/>
      <c r="E855" s="60"/>
      <c r="F855" s="60"/>
      <c r="G855" s="60"/>
      <c r="H855" s="60"/>
      <c r="I855" s="60"/>
    </row>
    <row r="856">
      <c r="A856" s="60"/>
      <c r="B856" s="60"/>
      <c r="C856" s="60"/>
      <c r="D856" s="60"/>
      <c r="E856" s="60"/>
      <c r="F856" s="60"/>
      <c r="G856" s="60"/>
      <c r="H856" s="60"/>
      <c r="I856" s="60"/>
    </row>
    <row r="857">
      <c r="A857" s="60"/>
      <c r="B857" s="60"/>
      <c r="C857" s="60"/>
      <c r="D857" s="60"/>
      <c r="E857" s="60"/>
      <c r="F857" s="60"/>
      <c r="G857" s="60"/>
      <c r="H857" s="60"/>
      <c r="I857" s="60"/>
    </row>
    <row r="858">
      <c r="A858" s="60"/>
      <c r="B858" s="60"/>
      <c r="C858" s="60"/>
      <c r="D858" s="60"/>
      <c r="E858" s="60"/>
      <c r="F858" s="60"/>
      <c r="G858" s="60"/>
      <c r="H858" s="60"/>
      <c r="I858" s="60"/>
    </row>
    <row r="859">
      <c r="A859" s="60"/>
      <c r="B859" s="60"/>
      <c r="C859" s="60"/>
      <c r="D859" s="60"/>
      <c r="E859" s="60"/>
      <c r="F859" s="60"/>
      <c r="G859" s="60"/>
      <c r="H859" s="60"/>
      <c r="I859" s="60"/>
    </row>
    <row r="860">
      <c r="A860" s="60"/>
      <c r="B860" s="60"/>
      <c r="C860" s="60"/>
      <c r="D860" s="60"/>
      <c r="E860" s="60"/>
      <c r="F860" s="60"/>
      <c r="G860" s="60"/>
      <c r="H860" s="60"/>
      <c r="I860" s="60"/>
    </row>
    <row r="861">
      <c r="A861" s="60"/>
      <c r="B861" s="60"/>
      <c r="C861" s="60"/>
      <c r="D861" s="60"/>
      <c r="E861" s="60"/>
      <c r="F861" s="60"/>
      <c r="G861" s="60"/>
      <c r="H861" s="60"/>
      <c r="I861" s="60"/>
    </row>
    <row r="862">
      <c r="A862" s="60"/>
      <c r="B862" s="60"/>
      <c r="C862" s="60"/>
      <c r="D862" s="60"/>
      <c r="E862" s="60"/>
      <c r="F862" s="60"/>
      <c r="G862" s="60"/>
      <c r="H862" s="60"/>
      <c r="I862" s="60"/>
    </row>
    <row r="863">
      <c r="A863" s="60"/>
      <c r="B863" s="60"/>
      <c r="C863" s="60"/>
      <c r="D863" s="60"/>
      <c r="E863" s="60"/>
      <c r="F863" s="60"/>
      <c r="G863" s="60"/>
      <c r="H863" s="60"/>
      <c r="I863" s="60"/>
    </row>
    <row r="864">
      <c r="A864" s="60"/>
      <c r="B864" s="60"/>
      <c r="C864" s="60"/>
      <c r="D864" s="60"/>
      <c r="E864" s="60"/>
      <c r="F864" s="60"/>
      <c r="G864" s="60"/>
      <c r="H864" s="60"/>
      <c r="I864" s="60"/>
    </row>
    <row r="865">
      <c r="A865" s="60"/>
      <c r="B865" s="60"/>
      <c r="C865" s="60"/>
      <c r="D865" s="60"/>
      <c r="E865" s="60"/>
      <c r="F865" s="60"/>
      <c r="G865" s="60"/>
      <c r="H865" s="60"/>
      <c r="I865" s="60"/>
    </row>
    <row r="866">
      <c r="A866" s="60"/>
      <c r="B866" s="60"/>
      <c r="C866" s="60"/>
      <c r="D866" s="60"/>
      <c r="E866" s="60"/>
      <c r="F866" s="60"/>
      <c r="G866" s="60"/>
      <c r="H866" s="60"/>
      <c r="I866" s="60"/>
    </row>
    <row r="867">
      <c r="A867" s="60"/>
      <c r="B867" s="60"/>
      <c r="C867" s="60"/>
      <c r="D867" s="60"/>
      <c r="E867" s="60"/>
      <c r="F867" s="60"/>
      <c r="G867" s="60"/>
      <c r="H867" s="60"/>
      <c r="I867" s="60"/>
    </row>
    <row r="868">
      <c r="A868" s="60"/>
      <c r="B868" s="60"/>
      <c r="C868" s="60"/>
      <c r="D868" s="60"/>
      <c r="E868" s="60"/>
      <c r="F868" s="60"/>
      <c r="G868" s="60"/>
      <c r="H868" s="60"/>
      <c r="I868" s="60"/>
    </row>
    <row r="869">
      <c r="A869" s="60"/>
      <c r="B869" s="60"/>
      <c r="C869" s="60"/>
      <c r="D869" s="60"/>
      <c r="E869" s="60"/>
      <c r="F869" s="60"/>
      <c r="G869" s="60"/>
      <c r="H869" s="60"/>
      <c r="I869" s="60"/>
    </row>
    <row r="870">
      <c r="A870" s="60"/>
      <c r="B870" s="60"/>
      <c r="C870" s="60"/>
      <c r="D870" s="60"/>
      <c r="E870" s="60"/>
      <c r="F870" s="60"/>
      <c r="G870" s="60"/>
      <c r="H870" s="60"/>
      <c r="I870" s="60"/>
    </row>
    <row r="871">
      <c r="A871" s="60"/>
      <c r="B871" s="60"/>
      <c r="C871" s="60"/>
      <c r="D871" s="60"/>
      <c r="E871" s="60"/>
      <c r="F871" s="60"/>
      <c r="G871" s="60"/>
      <c r="H871" s="60"/>
      <c r="I871" s="60"/>
    </row>
    <row r="872">
      <c r="A872" s="60"/>
      <c r="B872" s="60"/>
      <c r="C872" s="60"/>
      <c r="D872" s="60"/>
      <c r="E872" s="60"/>
      <c r="F872" s="60"/>
      <c r="G872" s="60"/>
      <c r="H872" s="60"/>
      <c r="I872" s="60"/>
    </row>
    <row r="873">
      <c r="A873" s="60"/>
      <c r="B873" s="60"/>
      <c r="C873" s="60"/>
      <c r="D873" s="60"/>
      <c r="E873" s="60"/>
      <c r="F873" s="60"/>
      <c r="G873" s="60"/>
      <c r="H873" s="60"/>
      <c r="I873" s="60"/>
    </row>
    <row r="874">
      <c r="A874" s="60"/>
      <c r="B874" s="60"/>
      <c r="C874" s="60"/>
      <c r="D874" s="60"/>
      <c r="E874" s="60"/>
      <c r="F874" s="60"/>
      <c r="G874" s="60"/>
      <c r="H874" s="60"/>
      <c r="I874" s="60"/>
    </row>
    <row r="875">
      <c r="A875" s="60"/>
      <c r="B875" s="60"/>
      <c r="C875" s="60"/>
      <c r="D875" s="60"/>
      <c r="E875" s="60"/>
      <c r="F875" s="60"/>
      <c r="G875" s="60"/>
      <c r="H875" s="60"/>
      <c r="I875" s="60"/>
    </row>
    <row r="876">
      <c r="A876" s="60"/>
      <c r="B876" s="60"/>
      <c r="C876" s="60"/>
      <c r="D876" s="60"/>
      <c r="E876" s="60"/>
      <c r="F876" s="60"/>
      <c r="G876" s="60"/>
      <c r="H876" s="60"/>
      <c r="I876" s="60"/>
    </row>
    <row r="877">
      <c r="A877" s="60"/>
      <c r="B877" s="60"/>
      <c r="C877" s="60"/>
      <c r="D877" s="60"/>
      <c r="E877" s="60"/>
      <c r="F877" s="60"/>
      <c r="G877" s="60"/>
      <c r="H877" s="60"/>
      <c r="I877" s="60"/>
    </row>
    <row r="878">
      <c r="A878" s="60"/>
      <c r="B878" s="60"/>
      <c r="C878" s="60"/>
      <c r="D878" s="60"/>
      <c r="E878" s="60"/>
      <c r="F878" s="60"/>
      <c r="G878" s="60"/>
      <c r="H878" s="60"/>
      <c r="I878" s="60"/>
    </row>
    <row r="879">
      <c r="A879" s="60"/>
      <c r="B879" s="60"/>
      <c r="C879" s="60"/>
      <c r="D879" s="60"/>
      <c r="E879" s="60"/>
      <c r="F879" s="60"/>
      <c r="G879" s="60"/>
      <c r="H879" s="60"/>
      <c r="I879" s="60"/>
    </row>
    <row r="880">
      <c r="A880" s="60"/>
      <c r="B880" s="60"/>
      <c r="C880" s="60"/>
      <c r="D880" s="60"/>
      <c r="E880" s="60"/>
      <c r="F880" s="60"/>
      <c r="G880" s="60"/>
      <c r="H880" s="60"/>
      <c r="I880" s="60"/>
    </row>
    <row r="881">
      <c r="A881" s="60"/>
      <c r="B881" s="60"/>
      <c r="C881" s="60"/>
      <c r="D881" s="60"/>
      <c r="E881" s="60"/>
      <c r="F881" s="60"/>
      <c r="G881" s="60"/>
      <c r="H881" s="60"/>
      <c r="I881" s="60"/>
    </row>
    <row r="882">
      <c r="A882" s="60"/>
      <c r="B882" s="60"/>
      <c r="C882" s="60"/>
      <c r="D882" s="60"/>
      <c r="E882" s="60"/>
      <c r="F882" s="60"/>
      <c r="G882" s="60"/>
      <c r="H882" s="60"/>
      <c r="I882" s="60"/>
    </row>
    <row r="883">
      <c r="A883" s="60"/>
      <c r="B883" s="60"/>
      <c r="C883" s="60"/>
      <c r="D883" s="60"/>
      <c r="E883" s="60"/>
      <c r="F883" s="60"/>
      <c r="G883" s="60"/>
      <c r="H883" s="60"/>
      <c r="I883" s="60"/>
    </row>
    <row r="884">
      <c r="A884" s="60"/>
      <c r="B884" s="60"/>
      <c r="C884" s="60"/>
      <c r="D884" s="60"/>
      <c r="E884" s="60"/>
      <c r="F884" s="60"/>
      <c r="G884" s="60"/>
      <c r="H884" s="60"/>
      <c r="I884" s="60"/>
    </row>
    <row r="885">
      <c r="A885" s="60"/>
      <c r="B885" s="60"/>
      <c r="C885" s="60"/>
      <c r="D885" s="60"/>
      <c r="E885" s="60"/>
      <c r="F885" s="60"/>
      <c r="G885" s="60"/>
      <c r="H885" s="60"/>
      <c r="I885" s="60"/>
    </row>
    <row r="886">
      <c r="A886" s="60"/>
      <c r="B886" s="60"/>
      <c r="C886" s="60"/>
      <c r="D886" s="60"/>
      <c r="E886" s="60"/>
      <c r="F886" s="60"/>
      <c r="G886" s="60"/>
      <c r="H886" s="60"/>
      <c r="I886" s="60"/>
    </row>
    <row r="887">
      <c r="A887" s="60"/>
      <c r="B887" s="60"/>
      <c r="C887" s="60"/>
      <c r="D887" s="60"/>
      <c r="E887" s="60"/>
      <c r="F887" s="60"/>
      <c r="G887" s="60"/>
      <c r="H887" s="60"/>
      <c r="I887" s="60"/>
    </row>
    <row r="888">
      <c r="A888" s="60"/>
      <c r="B888" s="60"/>
      <c r="C888" s="60"/>
      <c r="D888" s="60"/>
      <c r="E888" s="60"/>
      <c r="F888" s="60"/>
      <c r="G888" s="60"/>
      <c r="H888" s="60"/>
      <c r="I888" s="60"/>
    </row>
    <row r="889">
      <c r="A889" s="60"/>
      <c r="B889" s="60"/>
      <c r="C889" s="60"/>
      <c r="D889" s="60"/>
      <c r="E889" s="60"/>
      <c r="F889" s="60"/>
      <c r="G889" s="60"/>
      <c r="H889" s="60"/>
      <c r="I889" s="60"/>
    </row>
    <row r="890">
      <c r="A890" s="60"/>
      <c r="B890" s="60"/>
      <c r="C890" s="60"/>
      <c r="D890" s="60"/>
      <c r="E890" s="60"/>
      <c r="F890" s="60"/>
      <c r="G890" s="60"/>
      <c r="H890" s="60"/>
      <c r="I890" s="60"/>
    </row>
    <row r="891">
      <c r="A891" s="60"/>
      <c r="B891" s="60"/>
      <c r="C891" s="60"/>
      <c r="D891" s="60"/>
      <c r="E891" s="60"/>
      <c r="F891" s="60"/>
      <c r="G891" s="60"/>
      <c r="H891" s="60"/>
      <c r="I891" s="60"/>
    </row>
    <row r="892">
      <c r="A892" s="60"/>
      <c r="B892" s="60"/>
      <c r="C892" s="60"/>
      <c r="D892" s="60"/>
      <c r="E892" s="60"/>
      <c r="F892" s="60"/>
      <c r="G892" s="60"/>
      <c r="H892" s="60"/>
      <c r="I892" s="60"/>
    </row>
    <row r="893">
      <c r="A893" s="60"/>
      <c r="B893" s="60"/>
      <c r="C893" s="60"/>
      <c r="D893" s="60"/>
      <c r="E893" s="60"/>
      <c r="F893" s="60"/>
      <c r="G893" s="60"/>
      <c r="H893" s="60"/>
      <c r="I893" s="60"/>
    </row>
    <row r="894">
      <c r="A894" s="60"/>
      <c r="B894" s="60"/>
      <c r="C894" s="60"/>
      <c r="D894" s="60"/>
      <c r="E894" s="60"/>
      <c r="F894" s="60"/>
      <c r="G894" s="60"/>
      <c r="H894" s="60"/>
      <c r="I894" s="60"/>
    </row>
    <row r="895">
      <c r="A895" s="60"/>
      <c r="B895" s="60"/>
      <c r="C895" s="60"/>
      <c r="D895" s="60"/>
      <c r="E895" s="60"/>
      <c r="F895" s="60"/>
      <c r="G895" s="60"/>
      <c r="H895" s="60"/>
      <c r="I895" s="60"/>
    </row>
    <row r="896">
      <c r="A896" s="60"/>
      <c r="B896" s="60"/>
      <c r="C896" s="60"/>
      <c r="D896" s="60"/>
      <c r="E896" s="60"/>
      <c r="F896" s="60"/>
      <c r="G896" s="60"/>
      <c r="H896" s="60"/>
      <c r="I896" s="60"/>
    </row>
    <row r="897">
      <c r="A897" s="60"/>
      <c r="B897" s="60"/>
      <c r="C897" s="60"/>
      <c r="D897" s="60"/>
      <c r="E897" s="60"/>
      <c r="F897" s="60"/>
      <c r="G897" s="60"/>
      <c r="H897" s="60"/>
      <c r="I897" s="60"/>
    </row>
    <row r="898">
      <c r="A898" s="60"/>
      <c r="B898" s="60"/>
      <c r="C898" s="60"/>
      <c r="D898" s="60"/>
      <c r="E898" s="60"/>
      <c r="F898" s="60"/>
      <c r="G898" s="60"/>
      <c r="H898" s="60"/>
      <c r="I898" s="60"/>
    </row>
    <row r="899">
      <c r="A899" s="60"/>
      <c r="B899" s="60"/>
      <c r="C899" s="60"/>
      <c r="D899" s="60"/>
      <c r="E899" s="60"/>
      <c r="F899" s="60"/>
      <c r="G899" s="60"/>
      <c r="H899" s="60"/>
      <c r="I899" s="60"/>
    </row>
    <row r="900">
      <c r="A900" s="60"/>
      <c r="B900" s="60"/>
      <c r="C900" s="60"/>
      <c r="D900" s="60"/>
      <c r="E900" s="60"/>
      <c r="F900" s="60"/>
      <c r="G900" s="60"/>
      <c r="H900" s="60"/>
      <c r="I900" s="60"/>
    </row>
    <row r="901">
      <c r="A901" s="60"/>
      <c r="B901" s="60"/>
      <c r="C901" s="60"/>
      <c r="D901" s="60"/>
      <c r="E901" s="60"/>
      <c r="F901" s="60"/>
      <c r="G901" s="60"/>
      <c r="H901" s="60"/>
      <c r="I901" s="60"/>
    </row>
    <row r="902">
      <c r="A902" s="60"/>
      <c r="B902" s="60"/>
      <c r="C902" s="60"/>
      <c r="D902" s="60"/>
      <c r="E902" s="60"/>
      <c r="F902" s="60"/>
      <c r="G902" s="60"/>
      <c r="H902" s="60"/>
      <c r="I902" s="60"/>
    </row>
    <row r="903">
      <c r="A903" s="60"/>
      <c r="B903" s="60"/>
      <c r="C903" s="60"/>
      <c r="D903" s="60"/>
      <c r="E903" s="60"/>
      <c r="F903" s="60"/>
      <c r="G903" s="60"/>
      <c r="H903" s="60"/>
      <c r="I903" s="60"/>
    </row>
    <row r="904">
      <c r="A904" s="60"/>
      <c r="B904" s="60"/>
      <c r="C904" s="60"/>
      <c r="D904" s="60"/>
      <c r="E904" s="60"/>
      <c r="F904" s="60"/>
      <c r="G904" s="60"/>
      <c r="H904" s="60"/>
      <c r="I904" s="60"/>
    </row>
    <row r="905">
      <c r="A905" s="60"/>
      <c r="B905" s="60"/>
      <c r="C905" s="60"/>
      <c r="D905" s="60"/>
      <c r="E905" s="60"/>
      <c r="F905" s="60"/>
      <c r="G905" s="60"/>
      <c r="H905" s="60"/>
      <c r="I905" s="60"/>
    </row>
    <row r="906">
      <c r="A906" s="60"/>
      <c r="B906" s="60"/>
      <c r="C906" s="60"/>
      <c r="D906" s="60"/>
      <c r="E906" s="60"/>
      <c r="F906" s="60"/>
      <c r="G906" s="60"/>
      <c r="H906" s="60"/>
      <c r="I906" s="60"/>
    </row>
    <row r="907">
      <c r="A907" s="60"/>
      <c r="B907" s="60"/>
      <c r="C907" s="60"/>
      <c r="D907" s="60"/>
      <c r="E907" s="60"/>
      <c r="F907" s="60"/>
      <c r="G907" s="60"/>
      <c r="H907" s="60"/>
      <c r="I907" s="60"/>
    </row>
    <row r="908">
      <c r="A908" s="60"/>
      <c r="B908" s="60"/>
      <c r="C908" s="60"/>
      <c r="D908" s="60"/>
      <c r="E908" s="60"/>
      <c r="F908" s="60"/>
      <c r="G908" s="60"/>
      <c r="H908" s="60"/>
      <c r="I908" s="60"/>
    </row>
    <row r="909">
      <c r="A909" s="60"/>
      <c r="B909" s="60"/>
      <c r="C909" s="60"/>
      <c r="D909" s="60"/>
      <c r="E909" s="60"/>
      <c r="F909" s="60"/>
      <c r="G909" s="60"/>
      <c r="H909" s="60"/>
      <c r="I909" s="60"/>
    </row>
    <row r="910">
      <c r="A910" s="60"/>
      <c r="B910" s="60"/>
      <c r="C910" s="60"/>
      <c r="D910" s="60"/>
      <c r="E910" s="60"/>
      <c r="F910" s="60"/>
      <c r="G910" s="60"/>
      <c r="H910" s="60"/>
      <c r="I910" s="60"/>
    </row>
    <row r="911">
      <c r="A911" s="60"/>
      <c r="B911" s="60"/>
      <c r="C911" s="60"/>
      <c r="D911" s="60"/>
      <c r="E911" s="60"/>
      <c r="F911" s="60"/>
      <c r="G911" s="60"/>
      <c r="H911" s="60"/>
      <c r="I911" s="60"/>
    </row>
    <row r="912">
      <c r="A912" s="60"/>
      <c r="B912" s="60"/>
      <c r="C912" s="60"/>
      <c r="D912" s="60"/>
      <c r="E912" s="60"/>
      <c r="F912" s="60"/>
      <c r="G912" s="60"/>
      <c r="H912" s="60"/>
      <c r="I912" s="60"/>
    </row>
    <row r="913">
      <c r="A913" s="60"/>
      <c r="B913" s="60"/>
      <c r="C913" s="60"/>
      <c r="D913" s="60"/>
      <c r="E913" s="60"/>
      <c r="F913" s="60"/>
      <c r="G913" s="60"/>
      <c r="H913" s="60"/>
      <c r="I913" s="60"/>
    </row>
    <row r="914">
      <c r="A914" s="60"/>
      <c r="B914" s="60"/>
      <c r="C914" s="60"/>
      <c r="D914" s="60"/>
      <c r="E914" s="60"/>
      <c r="F914" s="60"/>
      <c r="G914" s="60"/>
      <c r="H914" s="60"/>
      <c r="I914" s="60"/>
    </row>
    <row r="915">
      <c r="A915" s="60"/>
      <c r="B915" s="60"/>
      <c r="C915" s="60"/>
      <c r="D915" s="60"/>
      <c r="E915" s="60"/>
      <c r="F915" s="60"/>
      <c r="G915" s="60"/>
      <c r="H915" s="60"/>
      <c r="I915" s="60"/>
    </row>
    <row r="916">
      <c r="A916" s="60"/>
      <c r="B916" s="60"/>
      <c r="C916" s="60"/>
      <c r="D916" s="60"/>
      <c r="E916" s="60"/>
      <c r="F916" s="60"/>
      <c r="G916" s="60"/>
      <c r="H916" s="60"/>
      <c r="I916" s="60"/>
    </row>
    <row r="917">
      <c r="A917" s="60"/>
      <c r="B917" s="60"/>
      <c r="C917" s="60"/>
      <c r="D917" s="60"/>
      <c r="E917" s="60"/>
      <c r="F917" s="60"/>
      <c r="G917" s="60"/>
      <c r="H917" s="60"/>
      <c r="I917" s="60"/>
    </row>
    <row r="918">
      <c r="A918" s="60"/>
      <c r="B918" s="60"/>
      <c r="C918" s="60"/>
      <c r="D918" s="60"/>
      <c r="E918" s="60"/>
      <c r="F918" s="60"/>
      <c r="G918" s="60"/>
      <c r="H918" s="60"/>
      <c r="I918" s="60"/>
    </row>
    <row r="919">
      <c r="A919" s="60"/>
      <c r="B919" s="60"/>
      <c r="C919" s="60"/>
      <c r="D919" s="60"/>
      <c r="E919" s="60"/>
      <c r="F919" s="60"/>
      <c r="G919" s="60"/>
      <c r="H919" s="60"/>
      <c r="I919" s="60"/>
    </row>
    <row r="920">
      <c r="A920" s="60"/>
      <c r="B920" s="60"/>
      <c r="C920" s="60"/>
      <c r="D920" s="60"/>
      <c r="E920" s="60"/>
      <c r="F920" s="60"/>
      <c r="G920" s="60"/>
      <c r="H920" s="60"/>
      <c r="I920" s="60"/>
    </row>
    <row r="921">
      <c r="A921" s="60"/>
      <c r="B921" s="60"/>
      <c r="C921" s="60"/>
      <c r="D921" s="60"/>
      <c r="E921" s="60"/>
      <c r="F921" s="60"/>
      <c r="G921" s="60"/>
      <c r="H921" s="60"/>
      <c r="I921" s="60"/>
    </row>
    <row r="922">
      <c r="A922" s="60"/>
      <c r="B922" s="60"/>
      <c r="C922" s="60"/>
      <c r="D922" s="60"/>
      <c r="E922" s="60"/>
      <c r="F922" s="60"/>
      <c r="G922" s="60"/>
      <c r="H922" s="60"/>
      <c r="I922" s="60"/>
    </row>
    <row r="923">
      <c r="A923" s="60"/>
      <c r="B923" s="60"/>
      <c r="C923" s="60"/>
      <c r="D923" s="60"/>
      <c r="E923" s="60"/>
      <c r="F923" s="60"/>
      <c r="G923" s="60"/>
      <c r="H923" s="60"/>
      <c r="I923" s="60"/>
    </row>
    <row r="924">
      <c r="A924" s="60"/>
      <c r="B924" s="60"/>
      <c r="C924" s="60"/>
      <c r="D924" s="60"/>
      <c r="E924" s="60"/>
      <c r="F924" s="60"/>
      <c r="G924" s="60"/>
      <c r="H924" s="60"/>
      <c r="I924" s="60"/>
    </row>
    <row r="925">
      <c r="A925" s="60"/>
      <c r="B925" s="60"/>
      <c r="C925" s="60"/>
      <c r="D925" s="60"/>
      <c r="E925" s="60"/>
      <c r="F925" s="60"/>
      <c r="G925" s="60"/>
      <c r="H925" s="60"/>
      <c r="I925" s="60"/>
    </row>
    <row r="926">
      <c r="A926" s="60"/>
      <c r="B926" s="60"/>
      <c r="C926" s="60"/>
      <c r="D926" s="60"/>
      <c r="E926" s="60"/>
      <c r="F926" s="60"/>
      <c r="G926" s="60"/>
      <c r="H926" s="60"/>
      <c r="I926" s="60"/>
    </row>
    <row r="927">
      <c r="A927" s="60"/>
      <c r="B927" s="60"/>
      <c r="C927" s="60"/>
      <c r="D927" s="60"/>
      <c r="E927" s="60"/>
      <c r="F927" s="60"/>
      <c r="G927" s="60"/>
      <c r="H927" s="60"/>
      <c r="I927" s="60"/>
    </row>
    <row r="928">
      <c r="A928" s="60"/>
      <c r="B928" s="60"/>
      <c r="C928" s="60"/>
      <c r="D928" s="60"/>
      <c r="E928" s="60"/>
      <c r="F928" s="60"/>
      <c r="G928" s="60"/>
      <c r="H928" s="60"/>
      <c r="I928" s="60"/>
    </row>
    <row r="929">
      <c r="A929" s="60"/>
      <c r="B929" s="60"/>
      <c r="C929" s="60"/>
      <c r="D929" s="60"/>
      <c r="E929" s="60"/>
      <c r="F929" s="60"/>
      <c r="G929" s="60"/>
      <c r="H929" s="60"/>
      <c r="I929" s="60"/>
    </row>
    <row r="930">
      <c r="A930" s="60"/>
      <c r="B930" s="60"/>
      <c r="C930" s="60"/>
      <c r="D930" s="60"/>
      <c r="E930" s="60"/>
      <c r="F930" s="60"/>
      <c r="G930" s="60"/>
      <c r="H930" s="60"/>
      <c r="I930" s="60"/>
    </row>
    <row r="931">
      <c r="A931" s="60"/>
      <c r="B931" s="60"/>
      <c r="C931" s="60"/>
      <c r="D931" s="60"/>
      <c r="E931" s="60"/>
      <c r="F931" s="60"/>
      <c r="G931" s="60"/>
      <c r="H931" s="60"/>
      <c r="I931" s="60"/>
    </row>
    <row r="932">
      <c r="A932" s="60"/>
      <c r="B932" s="60"/>
      <c r="C932" s="60"/>
      <c r="D932" s="60"/>
      <c r="E932" s="60"/>
      <c r="F932" s="60"/>
      <c r="G932" s="60"/>
      <c r="H932" s="60"/>
      <c r="I932" s="60"/>
    </row>
    <row r="933">
      <c r="A933" s="60"/>
      <c r="B933" s="60"/>
      <c r="C933" s="60"/>
      <c r="D933" s="60"/>
      <c r="E933" s="60"/>
      <c r="F933" s="60"/>
      <c r="G933" s="60"/>
      <c r="H933" s="60"/>
      <c r="I933" s="60"/>
    </row>
    <row r="934">
      <c r="A934" s="60"/>
      <c r="B934" s="60"/>
      <c r="C934" s="60"/>
      <c r="D934" s="60"/>
      <c r="E934" s="60"/>
      <c r="F934" s="60"/>
      <c r="G934" s="60"/>
      <c r="H934" s="60"/>
      <c r="I934" s="60"/>
    </row>
    <row r="935">
      <c r="A935" s="60"/>
      <c r="B935" s="60"/>
      <c r="C935" s="60"/>
      <c r="D935" s="60"/>
      <c r="E935" s="60"/>
      <c r="F935" s="60"/>
      <c r="G935" s="60"/>
      <c r="H935" s="60"/>
      <c r="I935" s="60"/>
    </row>
    <row r="936">
      <c r="A936" s="60"/>
      <c r="B936" s="60"/>
      <c r="C936" s="60"/>
      <c r="D936" s="60"/>
      <c r="E936" s="60"/>
      <c r="F936" s="60"/>
      <c r="G936" s="60"/>
      <c r="H936" s="60"/>
      <c r="I936" s="60"/>
    </row>
    <row r="937">
      <c r="A937" s="60"/>
      <c r="B937" s="60"/>
      <c r="C937" s="60"/>
      <c r="D937" s="60"/>
      <c r="E937" s="60"/>
      <c r="F937" s="60"/>
      <c r="G937" s="60"/>
      <c r="H937" s="60"/>
      <c r="I937" s="60"/>
    </row>
    <row r="938">
      <c r="A938" s="60"/>
      <c r="B938" s="60"/>
      <c r="C938" s="60"/>
      <c r="D938" s="60"/>
      <c r="E938" s="60"/>
      <c r="F938" s="60"/>
      <c r="G938" s="60"/>
      <c r="H938" s="60"/>
      <c r="I938" s="60"/>
    </row>
    <row r="939">
      <c r="A939" s="60"/>
      <c r="B939" s="60"/>
      <c r="C939" s="60"/>
      <c r="D939" s="60"/>
      <c r="E939" s="60"/>
      <c r="F939" s="60"/>
      <c r="G939" s="60"/>
      <c r="H939" s="60"/>
      <c r="I939" s="60"/>
    </row>
    <row r="940">
      <c r="A940" s="60"/>
      <c r="B940" s="60"/>
      <c r="C940" s="60"/>
      <c r="D940" s="60"/>
      <c r="E940" s="60"/>
      <c r="F940" s="60"/>
      <c r="G940" s="60"/>
      <c r="H940" s="60"/>
      <c r="I940" s="60"/>
    </row>
    <row r="941">
      <c r="A941" s="60"/>
      <c r="B941" s="60"/>
      <c r="C941" s="60"/>
      <c r="D941" s="60"/>
      <c r="E941" s="60"/>
      <c r="F941" s="60"/>
      <c r="G941" s="60"/>
      <c r="H941" s="60"/>
      <c r="I941" s="60"/>
    </row>
    <row r="942">
      <c r="A942" s="60"/>
      <c r="B942" s="60"/>
      <c r="C942" s="60"/>
      <c r="D942" s="60"/>
      <c r="E942" s="60"/>
      <c r="F942" s="60"/>
      <c r="G942" s="60"/>
      <c r="H942" s="60"/>
      <c r="I942" s="60"/>
    </row>
    <row r="943">
      <c r="A943" s="60"/>
      <c r="B943" s="60"/>
      <c r="C943" s="60"/>
      <c r="D943" s="60"/>
      <c r="E943" s="60"/>
      <c r="F943" s="60"/>
      <c r="G943" s="60"/>
      <c r="H943" s="60"/>
      <c r="I943" s="60"/>
    </row>
    <row r="944">
      <c r="A944" s="60"/>
      <c r="B944" s="60"/>
      <c r="C944" s="60"/>
      <c r="D944" s="60"/>
      <c r="E944" s="60"/>
      <c r="F944" s="60"/>
      <c r="G944" s="60"/>
      <c r="H944" s="60"/>
      <c r="I944" s="60"/>
    </row>
    <row r="945">
      <c r="A945" s="60"/>
      <c r="B945" s="60"/>
      <c r="C945" s="60"/>
      <c r="D945" s="60"/>
      <c r="E945" s="60"/>
      <c r="F945" s="60"/>
      <c r="G945" s="60"/>
      <c r="H945" s="60"/>
      <c r="I945" s="60"/>
    </row>
    <row r="946">
      <c r="A946" s="60"/>
      <c r="B946" s="60"/>
      <c r="C946" s="60"/>
      <c r="D946" s="60"/>
      <c r="E946" s="60"/>
      <c r="F946" s="60"/>
      <c r="G946" s="60"/>
      <c r="H946" s="60"/>
      <c r="I946" s="60"/>
    </row>
    <row r="947">
      <c r="A947" s="60"/>
      <c r="B947" s="60"/>
      <c r="C947" s="60"/>
      <c r="D947" s="60"/>
      <c r="E947" s="60"/>
      <c r="F947" s="60"/>
      <c r="G947" s="60"/>
      <c r="H947" s="60"/>
      <c r="I947" s="60"/>
    </row>
    <row r="948">
      <c r="A948" s="60"/>
      <c r="B948" s="60"/>
      <c r="C948" s="60"/>
      <c r="D948" s="60"/>
      <c r="E948" s="60"/>
      <c r="F948" s="60"/>
      <c r="G948" s="60"/>
      <c r="H948" s="60"/>
      <c r="I948" s="60"/>
    </row>
    <row r="949">
      <c r="A949" s="60"/>
      <c r="B949" s="60"/>
      <c r="C949" s="60"/>
      <c r="D949" s="60"/>
      <c r="E949" s="60"/>
      <c r="F949" s="60"/>
      <c r="G949" s="60"/>
      <c r="H949" s="60"/>
      <c r="I949" s="60"/>
    </row>
    <row r="950">
      <c r="A950" s="60"/>
      <c r="B950" s="60"/>
      <c r="C950" s="60"/>
      <c r="D950" s="60"/>
      <c r="E950" s="60"/>
      <c r="F950" s="60"/>
      <c r="G950" s="60"/>
      <c r="H950" s="60"/>
      <c r="I950" s="60"/>
    </row>
    <row r="951">
      <c r="A951" s="60"/>
      <c r="B951" s="60"/>
      <c r="C951" s="60"/>
      <c r="D951" s="60"/>
      <c r="E951" s="60"/>
      <c r="F951" s="60"/>
      <c r="G951" s="60"/>
      <c r="H951" s="60"/>
      <c r="I951" s="60"/>
    </row>
    <row r="952">
      <c r="A952" s="60"/>
      <c r="B952" s="60"/>
      <c r="C952" s="60"/>
      <c r="D952" s="60"/>
      <c r="E952" s="60"/>
      <c r="F952" s="60"/>
      <c r="G952" s="60"/>
      <c r="H952" s="60"/>
      <c r="I952" s="60"/>
    </row>
    <row r="953">
      <c r="A953" s="60"/>
      <c r="B953" s="60"/>
      <c r="C953" s="60"/>
      <c r="D953" s="60"/>
      <c r="E953" s="60"/>
      <c r="F953" s="60"/>
      <c r="G953" s="60"/>
      <c r="H953" s="60"/>
      <c r="I953" s="60"/>
    </row>
    <row r="954">
      <c r="A954" s="60"/>
      <c r="B954" s="60"/>
      <c r="C954" s="60"/>
      <c r="D954" s="60"/>
      <c r="E954" s="60"/>
      <c r="F954" s="60"/>
      <c r="G954" s="60"/>
      <c r="H954" s="60"/>
      <c r="I954" s="60"/>
    </row>
    <row r="955">
      <c r="A955" s="60"/>
      <c r="B955" s="60"/>
      <c r="C955" s="60"/>
      <c r="D955" s="60"/>
      <c r="E955" s="60"/>
      <c r="F955" s="60"/>
      <c r="G955" s="60"/>
      <c r="H955" s="60"/>
      <c r="I955" s="60"/>
    </row>
    <row r="956">
      <c r="A956" s="60"/>
      <c r="B956" s="60"/>
      <c r="C956" s="60"/>
      <c r="D956" s="60"/>
      <c r="E956" s="60"/>
      <c r="F956" s="60"/>
      <c r="G956" s="60"/>
      <c r="H956" s="60"/>
      <c r="I956" s="60"/>
    </row>
    <row r="957">
      <c r="A957" s="60"/>
      <c r="B957" s="60"/>
      <c r="C957" s="60"/>
      <c r="D957" s="60"/>
      <c r="E957" s="60"/>
      <c r="F957" s="60"/>
      <c r="G957" s="60"/>
      <c r="H957" s="60"/>
      <c r="I957" s="60"/>
    </row>
    <row r="958">
      <c r="A958" s="60"/>
      <c r="B958" s="60"/>
      <c r="C958" s="60"/>
      <c r="D958" s="60"/>
      <c r="E958" s="60"/>
      <c r="F958" s="60"/>
      <c r="G958" s="60"/>
      <c r="H958" s="60"/>
      <c r="I958" s="60"/>
    </row>
    <row r="959">
      <c r="A959" s="60"/>
      <c r="B959" s="60"/>
      <c r="C959" s="60"/>
      <c r="D959" s="60"/>
      <c r="E959" s="60"/>
      <c r="F959" s="60"/>
      <c r="G959" s="60"/>
      <c r="H959" s="60"/>
      <c r="I959" s="60"/>
    </row>
    <row r="960">
      <c r="A960" s="60"/>
      <c r="B960" s="60"/>
      <c r="C960" s="60"/>
      <c r="D960" s="60"/>
      <c r="E960" s="60"/>
      <c r="F960" s="60"/>
      <c r="G960" s="60"/>
      <c r="H960" s="60"/>
      <c r="I960" s="60"/>
    </row>
    <row r="961">
      <c r="A961" s="60"/>
      <c r="B961" s="60"/>
      <c r="C961" s="60"/>
      <c r="D961" s="60"/>
      <c r="E961" s="60"/>
      <c r="F961" s="60"/>
      <c r="G961" s="60"/>
      <c r="H961" s="60"/>
      <c r="I961" s="60"/>
    </row>
    <row r="962">
      <c r="A962" s="60"/>
      <c r="B962" s="60"/>
      <c r="C962" s="60"/>
      <c r="D962" s="60"/>
      <c r="E962" s="60"/>
      <c r="F962" s="60"/>
      <c r="G962" s="60"/>
      <c r="H962" s="60"/>
      <c r="I962" s="60"/>
    </row>
    <row r="963">
      <c r="A963" s="60"/>
      <c r="B963" s="60"/>
      <c r="C963" s="60"/>
      <c r="D963" s="60"/>
      <c r="E963" s="60"/>
      <c r="F963" s="60"/>
      <c r="G963" s="60"/>
      <c r="H963" s="60"/>
      <c r="I963" s="60"/>
    </row>
    <row r="964">
      <c r="A964" s="60"/>
      <c r="B964" s="60"/>
      <c r="C964" s="60"/>
      <c r="D964" s="60"/>
      <c r="E964" s="60"/>
      <c r="F964" s="60"/>
      <c r="G964" s="60"/>
      <c r="H964" s="60"/>
      <c r="I964" s="60"/>
    </row>
    <row r="965">
      <c r="A965" s="60"/>
      <c r="B965" s="60"/>
      <c r="C965" s="60"/>
      <c r="D965" s="60"/>
      <c r="E965" s="60"/>
      <c r="F965" s="60"/>
      <c r="G965" s="60"/>
      <c r="H965" s="60"/>
      <c r="I965" s="60"/>
    </row>
    <row r="966">
      <c r="A966" s="60"/>
      <c r="B966" s="60"/>
      <c r="C966" s="60"/>
      <c r="D966" s="60"/>
      <c r="E966" s="60"/>
      <c r="F966" s="60"/>
      <c r="G966" s="60"/>
      <c r="H966" s="60"/>
      <c r="I966" s="60"/>
    </row>
    <row r="967">
      <c r="A967" s="60"/>
      <c r="B967" s="60"/>
      <c r="C967" s="60"/>
      <c r="D967" s="60"/>
      <c r="E967" s="60"/>
      <c r="F967" s="60"/>
      <c r="G967" s="60"/>
      <c r="H967" s="60"/>
      <c r="I967" s="60"/>
    </row>
    <row r="968">
      <c r="A968" s="60"/>
      <c r="B968" s="60"/>
      <c r="C968" s="60"/>
      <c r="D968" s="60"/>
      <c r="E968" s="60"/>
      <c r="F968" s="60"/>
      <c r="G968" s="60"/>
      <c r="H968" s="60"/>
      <c r="I968" s="60"/>
    </row>
    <row r="969">
      <c r="A969" s="60"/>
      <c r="B969" s="60"/>
      <c r="C969" s="60"/>
      <c r="D969" s="60"/>
      <c r="E969" s="60"/>
      <c r="F969" s="60"/>
      <c r="G969" s="60"/>
      <c r="H969" s="60"/>
      <c r="I969" s="60"/>
    </row>
    <row r="970">
      <c r="A970" s="60"/>
      <c r="B970" s="60"/>
      <c r="C970" s="60"/>
      <c r="D970" s="60"/>
      <c r="E970" s="60"/>
      <c r="F970" s="60"/>
      <c r="G970" s="60"/>
      <c r="H970" s="60"/>
      <c r="I970" s="60"/>
    </row>
    <row r="971">
      <c r="A971" s="60"/>
      <c r="B971" s="60"/>
      <c r="C971" s="60"/>
      <c r="D971" s="60"/>
      <c r="E971" s="60"/>
      <c r="F971" s="60"/>
      <c r="G971" s="60"/>
      <c r="H971" s="60"/>
      <c r="I971" s="60"/>
    </row>
    <row r="972">
      <c r="A972" s="60"/>
      <c r="B972" s="60"/>
      <c r="C972" s="60"/>
      <c r="D972" s="60"/>
      <c r="E972" s="60"/>
      <c r="F972" s="60"/>
      <c r="G972" s="60"/>
      <c r="H972" s="60"/>
      <c r="I972" s="60"/>
    </row>
    <row r="973">
      <c r="A973" s="60"/>
      <c r="B973" s="60"/>
      <c r="C973" s="60"/>
      <c r="D973" s="60"/>
      <c r="E973" s="60"/>
      <c r="F973" s="60"/>
      <c r="G973" s="60"/>
      <c r="H973" s="60"/>
      <c r="I973" s="60"/>
    </row>
    <row r="974">
      <c r="A974" s="60"/>
      <c r="B974" s="60"/>
      <c r="C974" s="60"/>
      <c r="D974" s="60"/>
      <c r="E974" s="60"/>
      <c r="F974" s="60"/>
      <c r="G974" s="60"/>
      <c r="H974" s="60"/>
      <c r="I974" s="60"/>
    </row>
    <row r="975">
      <c r="A975" s="60"/>
      <c r="B975" s="60"/>
      <c r="C975" s="60"/>
      <c r="D975" s="60"/>
      <c r="E975" s="60"/>
      <c r="F975" s="60"/>
      <c r="G975" s="60"/>
      <c r="H975" s="60"/>
      <c r="I975" s="60"/>
    </row>
    <row r="976">
      <c r="A976" s="60"/>
      <c r="B976" s="60"/>
      <c r="C976" s="60"/>
      <c r="D976" s="60"/>
      <c r="E976" s="60"/>
      <c r="F976" s="60"/>
      <c r="G976" s="60"/>
      <c r="H976" s="60"/>
      <c r="I976" s="60"/>
    </row>
    <row r="977">
      <c r="A977" s="60"/>
      <c r="B977" s="60"/>
      <c r="C977" s="60"/>
      <c r="D977" s="60"/>
      <c r="E977" s="60"/>
      <c r="F977" s="60"/>
      <c r="G977" s="60"/>
      <c r="H977" s="60"/>
      <c r="I977" s="60"/>
    </row>
    <row r="978">
      <c r="A978" s="60"/>
      <c r="B978" s="60"/>
      <c r="C978" s="60"/>
      <c r="D978" s="60"/>
      <c r="E978" s="60"/>
      <c r="F978" s="60"/>
      <c r="G978" s="60"/>
      <c r="H978" s="60"/>
      <c r="I978" s="60"/>
    </row>
    <row r="979">
      <c r="A979" s="60"/>
      <c r="B979" s="60"/>
      <c r="C979" s="60"/>
      <c r="D979" s="60"/>
      <c r="E979" s="60"/>
      <c r="F979" s="60"/>
      <c r="G979" s="60"/>
      <c r="H979" s="60"/>
      <c r="I979" s="60"/>
    </row>
    <row r="980">
      <c r="A980" s="60"/>
      <c r="B980" s="60"/>
      <c r="C980" s="60"/>
      <c r="D980" s="60"/>
      <c r="E980" s="60"/>
      <c r="F980" s="60"/>
      <c r="G980" s="60"/>
      <c r="H980" s="60"/>
      <c r="I980" s="60"/>
    </row>
    <row r="981">
      <c r="A981" s="60"/>
      <c r="B981" s="60"/>
      <c r="C981" s="60"/>
      <c r="D981" s="60"/>
      <c r="E981" s="60"/>
      <c r="F981" s="60"/>
      <c r="G981" s="60"/>
      <c r="H981" s="60"/>
      <c r="I981" s="60"/>
    </row>
    <row r="982">
      <c r="A982" s="60"/>
      <c r="B982" s="60"/>
      <c r="C982" s="60"/>
      <c r="D982" s="60"/>
      <c r="E982" s="60"/>
      <c r="F982" s="60"/>
      <c r="G982" s="60"/>
      <c r="H982" s="60"/>
      <c r="I982" s="60"/>
    </row>
    <row r="983">
      <c r="A983" s="60"/>
      <c r="B983" s="60"/>
      <c r="C983" s="60"/>
      <c r="D983" s="60"/>
      <c r="E983" s="60"/>
      <c r="F983" s="60"/>
      <c r="G983" s="60"/>
      <c r="H983" s="60"/>
      <c r="I983" s="60"/>
    </row>
    <row r="984">
      <c r="A984" s="60"/>
      <c r="B984" s="60"/>
      <c r="C984" s="60"/>
      <c r="D984" s="60"/>
      <c r="E984" s="60"/>
      <c r="F984" s="60"/>
      <c r="G984" s="60"/>
      <c r="H984" s="60"/>
      <c r="I984" s="60"/>
    </row>
    <row r="985">
      <c r="A985" s="60"/>
      <c r="B985" s="60"/>
      <c r="C985" s="60"/>
      <c r="D985" s="60"/>
      <c r="E985" s="60"/>
      <c r="F985" s="60"/>
      <c r="G985" s="60"/>
      <c r="H985" s="60"/>
      <c r="I985" s="60"/>
    </row>
    <row r="986">
      <c r="A986" s="60"/>
      <c r="B986" s="60"/>
      <c r="C986" s="60"/>
      <c r="D986" s="60"/>
      <c r="E986" s="60"/>
      <c r="F986" s="60"/>
      <c r="G986" s="60"/>
      <c r="H986" s="60"/>
      <c r="I986" s="60"/>
    </row>
    <row r="987">
      <c r="A987" s="60"/>
      <c r="B987" s="60"/>
      <c r="C987" s="60"/>
      <c r="D987" s="60"/>
      <c r="E987" s="60"/>
      <c r="F987" s="60"/>
      <c r="G987" s="60"/>
      <c r="H987" s="60"/>
      <c r="I987" s="60"/>
    </row>
    <row r="988">
      <c r="A988" s="60"/>
      <c r="B988" s="60"/>
      <c r="C988" s="60"/>
      <c r="D988" s="60"/>
      <c r="E988" s="60"/>
      <c r="F988" s="60"/>
      <c r="G988" s="60"/>
      <c r="H988" s="60"/>
      <c r="I988" s="60"/>
    </row>
    <row r="989">
      <c r="A989" s="60"/>
      <c r="B989" s="60"/>
      <c r="C989" s="60"/>
      <c r="D989" s="60"/>
      <c r="E989" s="60"/>
      <c r="F989" s="60"/>
      <c r="G989" s="60"/>
      <c r="H989" s="60"/>
      <c r="I989" s="60"/>
    </row>
    <row r="990">
      <c r="A990" s="60"/>
      <c r="B990" s="60"/>
      <c r="C990" s="60"/>
      <c r="D990" s="60"/>
      <c r="E990" s="60"/>
      <c r="F990" s="60"/>
      <c r="G990" s="60"/>
      <c r="H990" s="60"/>
      <c r="I990" s="60"/>
    </row>
    <row r="991">
      <c r="A991" s="60"/>
      <c r="B991" s="60"/>
      <c r="C991" s="60"/>
      <c r="D991" s="60"/>
      <c r="E991" s="60"/>
      <c r="F991" s="60"/>
      <c r="G991" s="60"/>
      <c r="H991" s="60"/>
      <c r="I991" s="60"/>
    </row>
    <row r="992">
      <c r="A992" s="60"/>
      <c r="B992" s="60"/>
      <c r="C992" s="60"/>
      <c r="D992" s="60"/>
      <c r="E992" s="60"/>
      <c r="F992" s="60"/>
      <c r="G992" s="60"/>
      <c r="H992" s="60"/>
      <c r="I992" s="60"/>
    </row>
    <row r="993">
      <c r="A993" s="60"/>
      <c r="B993" s="60"/>
      <c r="C993" s="60"/>
      <c r="D993" s="60"/>
      <c r="E993" s="60"/>
      <c r="F993" s="60"/>
      <c r="G993" s="60"/>
      <c r="H993" s="60"/>
      <c r="I993" s="60"/>
    </row>
    <row r="994">
      <c r="A994" s="60"/>
      <c r="B994" s="60"/>
      <c r="C994" s="60"/>
      <c r="D994" s="60"/>
      <c r="E994" s="60"/>
      <c r="F994" s="60"/>
      <c r="G994" s="60"/>
      <c r="H994" s="60"/>
      <c r="I994" s="60"/>
    </row>
    <row r="995">
      <c r="A995" s="60"/>
      <c r="B995" s="60"/>
      <c r="C995" s="60"/>
      <c r="D995" s="60"/>
      <c r="E995" s="60"/>
      <c r="F995" s="60"/>
      <c r="G995" s="60"/>
      <c r="H995" s="60"/>
      <c r="I995" s="60"/>
    </row>
    <row r="996">
      <c r="A996" s="60"/>
      <c r="B996" s="60"/>
      <c r="C996" s="60"/>
      <c r="D996" s="60"/>
      <c r="E996" s="60"/>
      <c r="F996" s="60"/>
      <c r="G996" s="60"/>
      <c r="H996" s="60"/>
      <c r="I996" s="60"/>
    </row>
    <row r="997">
      <c r="A997" s="60"/>
      <c r="B997" s="60"/>
      <c r="C997" s="60"/>
      <c r="D997" s="60"/>
      <c r="E997" s="60"/>
      <c r="F997" s="60"/>
      <c r="G997" s="60"/>
      <c r="H997" s="60"/>
      <c r="I997" s="60"/>
    </row>
    <row r="998">
      <c r="A998" s="60"/>
      <c r="B998" s="60"/>
      <c r="C998" s="60"/>
      <c r="D998" s="60"/>
      <c r="E998" s="60"/>
      <c r="F998" s="60"/>
      <c r="G998" s="60"/>
      <c r="H998" s="60"/>
      <c r="I998" s="60"/>
    </row>
    <row r="999">
      <c r="A999" s="60"/>
      <c r="B999" s="60"/>
      <c r="C999" s="60"/>
      <c r="D999" s="60"/>
      <c r="E999" s="60"/>
      <c r="F999" s="60"/>
      <c r="G999" s="60"/>
      <c r="H999" s="60"/>
      <c r="I999" s="60"/>
    </row>
    <row r="1000">
      <c r="A1000" s="60"/>
      <c r="B1000" s="60"/>
      <c r="C1000" s="60"/>
      <c r="D1000" s="60"/>
      <c r="E1000" s="60"/>
      <c r="F1000" s="60"/>
      <c r="G1000" s="60"/>
      <c r="H1000" s="60"/>
      <c r="I1000" s="60"/>
    </row>
    <row r="1001">
      <c r="A1001" s="60"/>
      <c r="B1001" s="60"/>
      <c r="C1001" s="60"/>
      <c r="D1001" s="60"/>
      <c r="E1001" s="60"/>
      <c r="F1001" s="60"/>
      <c r="G1001" s="60"/>
      <c r="H1001" s="60"/>
      <c r="I1001" s="60"/>
    </row>
  </sheetData>
  <mergeCells count="38">
    <mergeCell ref="A2:H2"/>
    <mergeCell ref="A3:H3"/>
    <mergeCell ref="A4:H4"/>
    <mergeCell ref="B5:C5"/>
    <mergeCell ref="B6:C6"/>
    <mergeCell ref="B41:C41"/>
    <mergeCell ref="B49:C49"/>
    <mergeCell ref="B61:C61"/>
    <mergeCell ref="B75:C75"/>
    <mergeCell ref="B81:C81"/>
    <mergeCell ref="B89:C89"/>
    <mergeCell ref="B108:C108"/>
    <mergeCell ref="B120:C120"/>
    <mergeCell ref="B133:C133"/>
    <mergeCell ref="B143:C143"/>
    <mergeCell ref="B150:C150"/>
    <mergeCell ref="B163:C163"/>
    <mergeCell ref="B173:C173"/>
    <mergeCell ref="B187:C187"/>
    <mergeCell ref="B194:C194"/>
    <mergeCell ref="B204:C204"/>
    <mergeCell ref="B218:C218"/>
    <mergeCell ref="B318:C318"/>
    <mergeCell ref="B335:C335"/>
    <mergeCell ref="B346:C346"/>
    <mergeCell ref="B446:C446"/>
    <mergeCell ref="B463:C463"/>
    <mergeCell ref="B466:C466"/>
    <mergeCell ref="B553:C553"/>
    <mergeCell ref="B555:C555"/>
    <mergeCell ref="B556:C556"/>
    <mergeCell ref="B470:C470"/>
    <mergeCell ref="B474:C474"/>
    <mergeCell ref="B484:C484"/>
    <mergeCell ref="B542:C542"/>
    <mergeCell ref="B544:C544"/>
    <mergeCell ref="B546:C546"/>
    <mergeCell ref="B550:C550"/>
  </mergeCells>
  <hyperlinks>
    <hyperlink r:id="rId1" ref="A1"/>
  </hyperlinks>
  <drawing r:id="rId2"/>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88"/>
    <col customWidth="1" min="2" max="2" width="42.75"/>
    <col customWidth="1" min="3" max="3" width="23.63"/>
    <col customWidth="1" min="4" max="4" width="240.38"/>
  </cols>
  <sheetData>
    <row r="1">
      <c r="A1" s="1321" t="s">
        <v>2962</v>
      </c>
      <c r="B1" s="2042" t="s">
        <v>2963</v>
      </c>
      <c r="C1" s="28"/>
      <c r="D1" s="28"/>
    </row>
    <row r="2">
      <c r="A2" s="2043" t="s">
        <v>2964</v>
      </c>
      <c r="B2" s="2043" t="s">
        <v>2965</v>
      </c>
      <c r="C2" s="2043" t="s">
        <v>2966</v>
      </c>
      <c r="D2" s="2043" t="s">
        <v>2967</v>
      </c>
    </row>
    <row r="3">
      <c r="A3" s="1587" t="s">
        <v>2968</v>
      </c>
      <c r="B3" s="495"/>
      <c r="C3" s="495"/>
      <c r="D3" s="1587" t="s">
        <v>2969</v>
      </c>
    </row>
    <row r="4">
      <c r="A4" s="2044">
        <v>1.1</v>
      </c>
      <c r="B4" s="490" t="s">
        <v>2970</v>
      </c>
      <c r="C4" s="495"/>
      <c r="D4" s="490" t="s">
        <v>2971</v>
      </c>
    </row>
    <row r="5">
      <c r="A5" s="2044" t="s">
        <v>2972</v>
      </c>
      <c r="B5" s="495"/>
      <c r="C5" s="490" t="s">
        <v>2973</v>
      </c>
      <c r="D5" s="490" t="s">
        <v>2974</v>
      </c>
    </row>
    <row r="6">
      <c r="A6" s="2044" t="s">
        <v>2972</v>
      </c>
      <c r="B6" s="495"/>
      <c r="C6" s="490" t="s">
        <v>2975</v>
      </c>
      <c r="D6" s="490" t="s">
        <v>2976</v>
      </c>
    </row>
    <row r="7">
      <c r="A7" s="2044" t="s">
        <v>2977</v>
      </c>
      <c r="B7" s="495"/>
      <c r="C7" s="490" t="s">
        <v>2978</v>
      </c>
      <c r="D7" s="490" t="s">
        <v>2979</v>
      </c>
    </row>
    <row r="8">
      <c r="A8" s="2044">
        <v>1.2</v>
      </c>
      <c r="B8" s="490" t="s">
        <v>2980</v>
      </c>
      <c r="C8" s="490" t="s">
        <v>2981</v>
      </c>
      <c r="D8" s="490" t="s">
        <v>2982</v>
      </c>
    </row>
    <row r="9">
      <c r="A9" s="2044">
        <v>1.2</v>
      </c>
      <c r="B9" s="495"/>
      <c r="C9" s="490" t="s">
        <v>2983</v>
      </c>
      <c r="D9" s="490" t="s">
        <v>2984</v>
      </c>
    </row>
    <row r="10">
      <c r="A10" s="2044">
        <v>1.3</v>
      </c>
      <c r="B10" s="490" t="s">
        <v>2985</v>
      </c>
      <c r="C10" s="490" t="s">
        <v>2986</v>
      </c>
      <c r="D10" s="490" t="s">
        <v>2987</v>
      </c>
    </row>
    <row r="11">
      <c r="A11" s="2044">
        <v>1.3</v>
      </c>
      <c r="B11" s="495"/>
      <c r="C11" s="490" t="s">
        <v>2988</v>
      </c>
      <c r="D11" s="490" t="s">
        <v>2989</v>
      </c>
    </row>
    <row r="12">
      <c r="A12" s="2044">
        <v>1.4</v>
      </c>
      <c r="B12" s="490" t="s">
        <v>2990</v>
      </c>
      <c r="C12" s="495"/>
      <c r="D12" s="490" t="s">
        <v>2991</v>
      </c>
    </row>
    <row r="13">
      <c r="A13" s="2044">
        <v>1.5</v>
      </c>
      <c r="B13" s="490" t="s">
        <v>2992</v>
      </c>
      <c r="C13" s="495"/>
      <c r="D13" s="490" t="s">
        <v>2993</v>
      </c>
    </row>
    <row r="14">
      <c r="A14" s="1587" t="s">
        <v>2994</v>
      </c>
      <c r="B14" s="495"/>
      <c r="C14" s="495"/>
      <c r="D14" s="1587" t="s">
        <v>2995</v>
      </c>
    </row>
  </sheetData>
  <hyperlinks>
    <hyperlink r:id="rId1" ref="B1"/>
  </hyperlinks>
  <drawing r:id="rId2"/>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13"/>
    <col customWidth="1" min="13" max="13" width="30.38"/>
  </cols>
  <sheetData>
    <row r="1">
      <c r="A1" s="2045" t="s">
        <v>2996</v>
      </c>
      <c r="B1" s="2046"/>
      <c r="C1" s="2046"/>
      <c r="D1" s="2046"/>
      <c r="E1" s="2046"/>
      <c r="F1" s="2046"/>
      <c r="G1" s="2046"/>
      <c r="H1" s="2046"/>
      <c r="I1" s="2046"/>
      <c r="J1" s="2046"/>
      <c r="K1" s="2046"/>
      <c r="L1" s="2045" t="s">
        <v>2997</v>
      </c>
      <c r="M1" s="2046"/>
      <c r="N1" s="2046"/>
      <c r="O1" s="2046"/>
      <c r="P1" s="2046"/>
      <c r="Q1" s="2046"/>
      <c r="R1" s="2046"/>
      <c r="S1" s="2046"/>
      <c r="T1" s="2046"/>
      <c r="U1" s="2046"/>
      <c r="V1" s="2046"/>
      <c r="W1" s="2046"/>
      <c r="X1" s="2046"/>
      <c r="Y1" s="2046"/>
    </row>
    <row r="2">
      <c r="A2" s="2047" t="s">
        <v>2998</v>
      </c>
      <c r="B2" s="2046"/>
      <c r="C2" s="2046"/>
      <c r="D2" s="2048"/>
      <c r="E2" s="2049"/>
      <c r="F2" s="2049"/>
      <c r="G2" s="2046"/>
      <c r="H2" s="2046"/>
      <c r="I2" s="2050" t="s">
        <v>2999</v>
      </c>
      <c r="J2" s="2051"/>
      <c r="K2" s="2046"/>
      <c r="L2" s="2052"/>
      <c r="M2" s="2052"/>
      <c r="N2" s="2046"/>
      <c r="O2" s="2046"/>
      <c r="P2" s="2046"/>
      <c r="Q2" s="2046"/>
      <c r="R2" s="2046"/>
      <c r="S2" s="2046"/>
      <c r="T2" s="2046"/>
      <c r="U2" s="2046"/>
      <c r="V2" s="2046"/>
      <c r="W2" s="2046"/>
      <c r="X2" s="2046"/>
      <c r="Y2" s="2046"/>
    </row>
    <row r="3">
      <c r="A3" s="2053" t="s">
        <v>506</v>
      </c>
      <c r="B3" s="2054" t="s">
        <v>3000</v>
      </c>
      <c r="C3" s="2055" t="s">
        <v>3001</v>
      </c>
      <c r="D3" s="2056" t="s">
        <v>3002</v>
      </c>
      <c r="E3" s="2057" t="s">
        <v>3003</v>
      </c>
      <c r="F3" s="2058" t="s">
        <v>3004</v>
      </c>
      <c r="G3" s="2055" t="s">
        <v>3005</v>
      </c>
      <c r="H3" s="2055" t="s">
        <v>3006</v>
      </c>
      <c r="I3" s="2055" t="s">
        <v>3007</v>
      </c>
      <c r="J3" s="2054" t="s">
        <v>3000</v>
      </c>
      <c r="K3" s="2055" t="s">
        <v>3008</v>
      </c>
      <c r="L3" s="2059" t="s">
        <v>3009</v>
      </c>
      <c r="M3" s="2060" t="s">
        <v>3010</v>
      </c>
      <c r="N3" s="2046"/>
      <c r="O3" s="2046"/>
      <c r="P3" s="2046"/>
      <c r="Q3" s="2046"/>
      <c r="R3" s="2046"/>
      <c r="S3" s="2046"/>
      <c r="T3" s="2046"/>
      <c r="U3" s="2046"/>
      <c r="V3" s="2046"/>
      <c r="W3" s="2046"/>
      <c r="X3" s="2046"/>
      <c r="Y3" s="2046"/>
    </row>
    <row r="4">
      <c r="A4" s="2061">
        <v>1010.0</v>
      </c>
      <c r="B4" s="2062" t="s">
        <v>3011</v>
      </c>
      <c r="C4" s="2061">
        <v>1.0</v>
      </c>
      <c r="D4" s="2061">
        <v>1010.0</v>
      </c>
      <c r="E4" s="2061">
        <v>1.0</v>
      </c>
      <c r="F4" s="2062" t="s">
        <v>3011</v>
      </c>
      <c r="G4" s="2062" t="s">
        <v>3011</v>
      </c>
      <c r="H4" s="2062" t="s">
        <v>3012</v>
      </c>
      <c r="I4" s="2061">
        <v>1.0</v>
      </c>
      <c r="J4" s="2062" t="s">
        <v>3011</v>
      </c>
      <c r="K4" s="2061" t="s">
        <v>3013</v>
      </c>
      <c r="L4" s="2061">
        <v>0.0</v>
      </c>
      <c r="M4" s="2063"/>
      <c r="N4" s="2046"/>
      <c r="O4" s="2046"/>
      <c r="P4" s="2046"/>
      <c r="Q4" s="2046"/>
      <c r="R4" s="2046"/>
      <c r="S4" s="2046"/>
      <c r="T4" s="2046"/>
      <c r="U4" s="2046"/>
      <c r="V4" s="2046"/>
      <c r="W4" s="2046"/>
      <c r="X4" s="2046"/>
      <c r="Y4" s="2046"/>
    </row>
    <row r="5">
      <c r="A5" s="2061">
        <v>1020.0</v>
      </c>
      <c r="B5" s="2062" t="s">
        <v>3014</v>
      </c>
      <c r="C5" s="2061">
        <v>1.0</v>
      </c>
      <c r="D5" s="2061">
        <v>1020.0</v>
      </c>
      <c r="E5" s="2061">
        <v>1.0</v>
      </c>
      <c r="F5" s="2062" t="s">
        <v>3011</v>
      </c>
      <c r="G5" s="2062" t="s">
        <v>3011</v>
      </c>
      <c r="H5" s="2062" t="s">
        <v>3012</v>
      </c>
      <c r="I5" s="2061">
        <v>1.0</v>
      </c>
      <c r="J5" s="2062" t="s">
        <v>3014</v>
      </c>
      <c r="K5" s="2061" t="s">
        <v>3013</v>
      </c>
      <c r="L5" s="2061">
        <v>0.0</v>
      </c>
      <c r="M5" s="2063"/>
      <c r="N5" s="2046"/>
      <c r="O5" s="2046"/>
      <c r="P5" s="2046"/>
      <c r="Q5" s="2046"/>
      <c r="R5" s="2046"/>
      <c r="S5" s="2046"/>
      <c r="T5" s="2046"/>
      <c r="U5" s="2046"/>
      <c r="V5" s="2046"/>
      <c r="W5" s="2046"/>
      <c r="X5" s="2046"/>
      <c r="Y5" s="2046"/>
    </row>
    <row r="6">
      <c r="A6" s="2061">
        <v>2000.0</v>
      </c>
      <c r="B6" s="2062" t="s">
        <v>3015</v>
      </c>
      <c r="C6" s="2061">
        <v>0.0</v>
      </c>
      <c r="D6" s="2061">
        <v>2000.0</v>
      </c>
      <c r="E6" s="2061">
        <v>2.0</v>
      </c>
      <c r="F6" s="2062" t="s">
        <v>3016</v>
      </c>
      <c r="G6" s="2062" t="s">
        <v>3016</v>
      </c>
      <c r="H6" s="2064" t="s">
        <v>3017</v>
      </c>
      <c r="I6" s="2061">
        <v>2.0</v>
      </c>
      <c r="J6" s="2062" t="s">
        <v>3015</v>
      </c>
      <c r="K6" s="2061" t="s">
        <v>3018</v>
      </c>
      <c r="L6" s="2061">
        <v>0.0</v>
      </c>
      <c r="M6" s="2063"/>
      <c r="N6" s="2046"/>
      <c r="O6" s="2046"/>
      <c r="P6" s="2046"/>
      <c r="Q6" s="2046"/>
      <c r="R6" s="2046"/>
      <c r="S6" s="2046"/>
      <c r="T6" s="2046"/>
      <c r="U6" s="2046"/>
      <c r="V6" s="2046"/>
      <c r="W6" s="2046"/>
      <c r="X6" s="2046"/>
      <c r="Y6" s="2046"/>
    </row>
    <row r="7">
      <c r="A7" s="2061">
        <v>2001.0</v>
      </c>
      <c r="B7" s="2062" t="s">
        <v>3019</v>
      </c>
      <c r="C7" s="2061">
        <v>0.0</v>
      </c>
      <c r="D7" s="2061">
        <v>2001.0</v>
      </c>
      <c r="E7" s="2061">
        <v>5.0</v>
      </c>
      <c r="F7" s="2062" t="s">
        <v>3020</v>
      </c>
      <c r="G7" s="2062" t="s">
        <v>3021</v>
      </c>
      <c r="H7" s="2062" t="s">
        <v>3022</v>
      </c>
      <c r="I7" s="2061">
        <v>5.0</v>
      </c>
      <c r="J7" s="2062" t="s">
        <v>3019</v>
      </c>
      <c r="K7" s="2061" t="s">
        <v>3018</v>
      </c>
      <c r="L7" s="2061">
        <v>0.0</v>
      </c>
      <c r="M7" s="2063"/>
      <c r="N7" s="2046"/>
      <c r="O7" s="2046"/>
      <c r="P7" s="2046"/>
      <c r="Q7" s="2046"/>
      <c r="R7" s="2046"/>
      <c r="S7" s="2046"/>
      <c r="T7" s="2046"/>
      <c r="U7" s="2046"/>
      <c r="V7" s="2046"/>
      <c r="W7" s="2046"/>
      <c r="X7" s="2046"/>
      <c r="Y7" s="2046"/>
    </row>
    <row r="8">
      <c r="A8" s="2061">
        <v>2002.0</v>
      </c>
      <c r="B8" s="2062" t="s">
        <v>3023</v>
      </c>
      <c r="C8" s="2061">
        <v>0.0</v>
      </c>
      <c r="D8" s="2061">
        <v>2002.0</v>
      </c>
      <c r="E8" s="2061">
        <v>3.0</v>
      </c>
      <c r="F8" s="2062" t="s">
        <v>3024</v>
      </c>
      <c r="G8" s="2062" t="s">
        <v>3025</v>
      </c>
      <c r="H8" s="2062" t="s">
        <v>3026</v>
      </c>
      <c r="I8" s="2061">
        <v>2.0</v>
      </c>
      <c r="J8" s="2062" t="s">
        <v>3023</v>
      </c>
      <c r="K8" s="2061" t="s">
        <v>3018</v>
      </c>
      <c r="L8" s="2061">
        <v>0.0</v>
      </c>
      <c r="M8" s="2063"/>
      <c r="N8" s="2046"/>
      <c r="O8" s="2046"/>
      <c r="P8" s="2046"/>
      <c r="Q8" s="2046"/>
      <c r="R8" s="2046"/>
      <c r="S8" s="2046"/>
      <c r="T8" s="2046"/>
      <c r="U8" s="2046"/>
      <c r="V8" s="2046"/>
      <c r="W8" s="2046"/>
      <c r="X8" s="2046"/>
      <c r="Y8" s="2046"/>
    </row>
    <row r="9">
      <c r="A9" s="2061">
        <v>2003.0</v>
      </c>
      <c r="B9" s="2062" t="s">
        <v>3027</v>
      </c>
      <c r="C9" s="2061">
        <v>0.0</v>
      </c>
      <c r="D9" s="2061">
        <v>2003.0</v>
      </c>
      <c r="E9" s="2061">
        <v>3.0</v>
      </c>
      <c r="F9" s="2062" t="s">
        <v>3024</v>
      </c>
      <c r="G9" s="2062" t="s">
        <v>3025</v>
      </c>
      <c r="H9" s="2062" t="s">
        <v>3026</v>
      </c>
      <c r="I9" s="2061">
        <v>3.0</v>
      </c>
      <c r="J9" s="2062" t="s">
        <v>3027</v>
      </c>
      <c r="K9" s="2061" t="s">
        <v>3018</v>
      </c>
      <c r="L9" s="2061">
        <v>0.0</v>
      </c>
      <c r="M9" s="2063"/>
      <c r="N9" s="2046"/>
      <c r="O9" s="2046"/>
      <c r="P9" s="2046"/>
      <c r="Q9" s="2046"/>
      <c r="R9" s="2046"/>
      <c r="S9" s="2046"/>
      <c r="T9" s="2046"/>
      <c r="U9" s="2046"/>
      <c r="V9" s="2046"/>
      <c r="W9" s="2046"/>
      <c r="X9" s="2046"/>
      <c r="Y9" s="2046"/>
    </row>
    <row r="10">
      <c r="A10" s="2061">
        <v>2005.0</v>
      </c>
      <c r="B10" s="2062" t="s">
        <v>3028</v>
      </c>
      <c r="C10" s="2061">
        <v>0.0</v>
      </c>
      <c r="D10" s="2061">
        <v>2005.0</v>
      </c>
      <c r="E10" s="2061">
        <v>4.0</v>
      </c>
      <c r="F10" s="2062" t="s">
        <v>3020</v>
      </c>
      <c r="G10" s="2062" t="s">
        <v>3021</v>
      </c>
      <c r="H10" s="2062" t="s">
        <v>3022</v>
      </c>
      <c r="I10" s="2061">
        <v>4.0</v>
      </c>
      <c r="J10" s="2062" t="s">
        <v>3028</v>
      </c>
      <c r="K10" s="2061" t="s">
        <v>3018</v>
      </c>
      <c r="L10" s="2061">
        <v>0.0</v>
      </c>
      <c r="M10" s="2063"/>
      <c r="N10" s="2046"/>
      <c r="O10" s="2046"/>
      <c r="P10" s="2046"/>
      <c r="Q10" s="2046"/>
      <c r="R10" s="2046"/>
      <c r="S10" s="2046"/>
      <c r="T10" s="2046"/>
      <c r="U10" s="2046"/>
      <c r="V10" s="2046"/>
      <c r="W10" s="2046"/>
      <c r="X10" s="2046"/>
      <c r="Y10" s="2046"/>
    </row>
    <row r="11">
      <c r="A11" s="2061">
        <v>2006.0</v>
      </c>
      <c r="B11" s="2062" t="s">
        <v>3029</v>
      </c>
      <c r="C11" s="2061">
        <v>0.0</v>
      </c>
      <c r="D11" s="2061">
        <v>2006.0</v>
      </c>
      <c r="E11" s="2061">
        <v>4.0</v>
      </c>
      <c r="F11" s="2062" t="s">
        <v>3020</v>
      </c>
      <c r="G11" s="2062" t="s">
        <v>3021</v>
      </c>
      <c r="H11" s="2062" t="s">
        <v>3022</v>
      </c>
      <c r="I11" s="2061">
        <v>4.0</v>
      </c>
      <c r="J11" s="2062" t="s">
        <v>3029</v>
      </c>
      <c r="K11" s="2061" t="s">
        <v>3018</v>
      </c>
      <c r="L11" s="2061">
        <v>0.0</v>
      </c>
      <c r="M11" s="2063"/>
      <c r="N11" s="2046"/>
      <c r="O11" s="2046"/>
      <c r="P11" s="2046"/>
      <c r="Q11" s="2046"/>
      <c r="R11" s="2046"/>
      <c r="S11" s="2046"/>
      <c r="T11" s="2046"/>
      <c r="U11" s="2046"/>
      <c r="V11" s="2046"/>
      <c r="W11" s="2046"/>
      <c r="X11" s="2046"/>
      <c r="Y11" s="2046"/>
    </row>
    <row r="12">
      <c r="A12" s="2061">
        <v>2007.0</v>
      </c>
      <c r="B12" s="2062" t="s">
        <v>3030</v>
      </c>
      <c r="C12" s="2061">
        <v>0.0</v>
      </c>
      <c r="D12" s="2061">
        <v>2007.0</v>
      </c>
      <c r="E12" s="2061">
        <v>5.0</v>
      </c>
      <c r="F12" s="2062" t="s">
        <v>3020</v>
      </c>
      <c r="G12" s="2062" t="s">
        <v>3021</v>
      </c>
      <c r="H12" s="2062" t="s">
        <v>3022</v>
      </c>
      <c r="I12" s="2061">
        <v>5.0</v>
      </c>
      <c r="J12" s="2062" t="s">
        <v>3030</v>
      </c>
      <c r="K12" s="2061" t="s">
        <v>3018</v>
      </c>
      <c r="L12" s="2061">
        <v>0.0</v>
      </c>
      <c r="M12" s="2063"/>
      <c r="N12" s="2046"/>
      <c r="O12" s="2046"/>
      <c r="P12" s="2046"/>
      <c r="Q12" s="2046"/>
      <c r="R12" s="2046"/>
      <c r="S12" s="2046"/>
      <c r="T12" s="2046"/>
      <c r="U12" s="2046"/>
      <c r="V12" s="2046"/>
      <c r="W12" s="2046"/>
      <c r="X12" s="2046"/>
      <c r="Y12" s="2046"/>
    </row>
    <row r="13">
      <c r="A13" s="2061">
        <v>2008.0</v>
      </c>
      <c r="B13" s="2062" t="s">
        <v>3031</v>
      </c>
      <c r="C13" s="2061">
        <v>0.0</v>
      </c>
      <c r="D13" s="2061">
        <v>2008.0</v>
      </c>
      <c r="E13" s="2061">
        <v>6.0</v>
      </c>
      <c r="F13" s="2062" t="s">
        <v>3032</v>
      </c>
      <c r="G13" s="2062" t="s">
        <v>3033</v>
      </c>
      <c r="H13" s="2062" t="s">
        <v>3034</v>
      </c>
      <c r="I13" s="2061">
        <v>7.0</v>
      </c>
      <c r="J13" s="2062" t="s">
        <v>3031</v>
      </c>
      <c r="K13" s="2061" t="s">
        <v>3018</v>
      </c>
      <c r="L13" s="2061">
        <v>1.0</v>
      </c>
      <c r="M13" s="2062" t="s">
        <v>3035</v>
      </c>
      <c r="N13" s="2046"/>
      <c r="O13" s="2046"/>
      <c r="P13" s="2046"/>
      <c r="Q13" s="2046"/>
      <c r="R13" s="2046"/>
      <c r="S13" s="2046"/>
      <c r="T13" s="2046"/>
      <c r="U13" s="2046"/>
      <c r="V13" s="2046"/>
      <c r="W13" s="2046"/>
      <c r="X13" s="2046"/>
      <c r="Y13" s="2046"/>
    </row>
    <row r="14">
      <c r="A14" s="2061">
        <v>2009.0</v>
      </c>
      <c r="B14" s="2062" t="s">
        <v>3036</v>
      </c>
      <c r="C14" s="2061">
        <v>0.0</v>
      </c>
      <c r="D14" s="2061">
        <v>2009.0</v>
      </c>
      <c r="E14" s="2061">
        <v>6.0</v>
      </c>
      <c r="F14" s="2062" t="s">
        <v>3032</v>
      </c>
      <c r="G14" s="2062" t="s">
        <v>3033</v>
      </c>
      <c r="H14" s="2062" t="s">
        <v>3034</v>
      </c>
      <c r="I14" s="2061">
        <v>7.0</v>
      </c>
      <c r="J14" s="2062" t="s">
        <v>3036</v>
      </c>
      <c r="K14" s="2061" t="s">
        <v>3018</v>
      </c>
      <c r="L14" s="2061">
        <v>1.0</v>
      </c>
      <c r="M14" s="2062" t="s">
        <v>3035</v>
      </c>
      <c r="N14" s="2046"/>
      <c r="O14" s="2046"/>
      <c r="P14" s="2046"/>
      <c r="Q14" s="2046"/>
      <c r="R14" s="2046"/>
      <c r="S14" s="2046"/>
      <c r="T14" s="2046"/>
      <c r="U14" s="2046"/>
      <c r="V14" s="2046"/>
      <c r="W14" s="2046"/>
      <c r="X14" s="2046"/>
      <c r="Y14" s="2046"/>
    </row>
    <row r="15">
      <c r="A15" s="2061">
        <v>2010.0</v>
      </c>
      <c r="B15" s="2062" t="s">
        <v>3037</v>
      </c>
      <c r="C15" s="2061">
        <v>0.0</v>
      </c>
      <c r="D15" s="2061">
        <v>2010.0</v>
      </c>
      <c r="E15" s="2061">
        <v>6.0</v>
      </c>
      <c r="F15" s="2062" t="s">
        <v>3032</v>
      </c>
      <c r="G15" s="2062" t="s">
        <v>3033</v>
      </c>
      <c r="H15" s="2062" t="s">
        <v>3034</v>
      </c>
      <c r="I15" s="2061">
        <v>8.0</v>
      </c>
      <c r="J15" s="2062" t="s">
        <v>3037</v>
      </c>
      <c r="K15" s="2061" t="s">
        <v>3018</v>
      </c>
      <c r="L15" s="2061">
        <v>1.0</v>
      </c>
      <c r="M15" s="2062" t="s">
        <v>3035</v>
      </c>
      <c r="N15" s="2046"/>
      <c r="O15" s="2046"/>
      <c r="P15" s="2046"/>
      <c r="Q15" s="2046"/>
      <c r="R15" s="2046"/>
      <c r="S15" s="2046"/>
      <c r="T15" s="2046"/>
      <c r="U15" s="2046"/>
      <c r="V15" s="2046"/>
      <c r="W15" s="2046"/>
      <c r="X15" s="2046"/>
      <c r="Y15" s="2046"/>
    </row>
    <row r="16">
      <c r="A16" s="2061">
        <v>2011.0</v>
      </c>
      <c r="B16" s="2062" t="s">
        <v>3038</v>
      </c>
      <c r="C16" s="2061">
        <v>0.0</v>
      </c>
      <c r="D16" s="2061">
        <v>2011.0</v>
      </c>
      <c r="E16" s="2061">
        <v>6.0</v>
      </c>
      <c r="F16" s="2062" t="s">
        <v>3032</v>
      </c>
      <c r="G16" s="2062" t="s">
        <v>3033</v>
      </c>
      <c r="H16" s="2062" t="s">
        <v>3034</v>
      </c>
      <c r="I16" s="2061">
        <v>8.0</v>
      </c>
      <c r="J16" s="2062" t="s">
        <v>3038</v>
      </c>
      <c r="K16" s="2061" t="s">
        <v>3018</v>
      </c>
      <c r="L16" s="2061">
        <v>1.0</v>
      </c>
      <c r="M16" s="2062" t="s">
        <v>3039</v>
      </c>
      <c r="N16" s="2046"/>
      <c r="O16" s="2046"/>
      <c r="P16" s="2046"/>
      <c r="Q16" s="2046"/>
      <c r="R16" s="2046"/>
      <c r="S16" s="2046"/>
      <c r="T16" s="2046"/>
      <c r="U16" s="2046"/>
      <c r="V16" s="2046"/>
      <c r="W16" s="2046"/>
      <c r="X16" s="2046"/>
      <c r="Y16" s="2046"/>
    </row>
    <row r="17">
      <c r="A17" s="2061">
        <v>2012.0</v>
      </c>
      <c r="B17" s="2062" t="s">
        <v>3040</v>
      </c>
      <c r="C17" s="2061">
        <v>0.0</v>
      </c>
      <c r="D17" s="2061">
        <v>2012.0</v>
      </c>
      <c r="E17" s="2061">
        <v>6.0</v>
      </c>
      <c r="F17" s="2062" t="s">
        <v>3032</v>
      </c>
      <c r="G17" s="2062" t="s">
        <v>3033</v>
      </c>
      <c r="H17" s="2062" t="s">
        <v>3034</v>
      </c>
      <c r="I17" s="2061">
        <v>8.0</v>
      </c>
      <c r="J17" s="2062" t="s">
        <v>3040</v>
      </c>
      <c r="K17" s="2061" t="s">
        <v>3018</v>
      </c>
      <c r="L17" s="2061">
        <v>1.0</v>
      </c>
      <c r="M17" s="2062" t="str">
        <f>J17</f>
        <v>สำนักงานวิเทศธนกิจของธนาคารต่างประเทศ</v>
      </c>
      <c r="N17" s="2046"/>
      <c r="O17" s="2046"/>
      <c r="P17" s="2046"/>
      <c r="Q17" s="2046"/>
      <c r="R17" s="2046"/>
      <c r="S17" s="2046"/>
      <c r="T17" s="2046"/>
      <c r="U17" s="2046"/>
      <c r="V17" s="2046"/>
      <c r="W17" s="2046"/>
      <c r="X17" s="2046"/>
      <c r="Y17" s="2046"/>
    </row>
    <row r="18">
      <c r="A18" s="2061">
        <v>2013.0</v>
      </c>
      <c r="B18" s="2062" t="s">
        <v>3041</v>
      </c>
      <c r="C18" s="2061">
        <v>0.0</v>
      </c>
      <c r="D18" s="2061">
        <v>2013.0</v>
      </c>
      <c r="E18" s="2061">
        <v>4.0</v>
      </c>
      <c r="F18" s="2062" t="s">
        <v>3020</v>
      </c>
      <c r="G18" s="2062" t="s">
        <v>3021</v>
      </c>
      <c r="H18" s="2062" t="s">
        <v>3022</v>
      </c>
      <c r="I18" s="2061">
        <v>4.0</v>
      </c>
      <c r="J18" s="2062" t="s">
        <v>3041</v>
      </c>
      <c r="K18" s="2061" t="s">
        <v>3018</v>
      </c>
      <c r="L18" s="2061">
        <v>0.0</v>
      </c>
      <c r="M18" s="2063"/>
      <c r="N18" s="2046"/>
      <c r="O18" s="2046"/>
      <c r="P18" s="2046"/>
      <c r="Q18" s="2046"/>
      <c r="R18" s="2046"/>
      <c r="S18" s="2046"/>
      <c r="T18" s="2046"/>
      <c r="U18" s="2046"/>
      <c r="V18" s="2046"/>
      <c r="W18" s="2046"/>
      <c r="X18" s="2046"/>
      <c r="Y18" s="2046"/>
    </row>
    <row r="19">
      <c r="A19" s="2061">
        <v>2014.0</v>
      </c>
      <c r="B19" s="2062" t="s">
        <v>3042</v>
      </c>
      <c r="C19" s="2061">
        <v>0.0</v>
      </c>
      <c r="D19" s="2061">
        <v>2014.0</v>
      </c>
      <c r="E19" s="2061">
        <v>6.0</v>
      </c>
      <c r="F19" s="2062" t="s">
        <v>3032</v>
      </c>
      <c r="G19" s="2062" t="s">
        <v>3033</v>
      </c>
      <c r="H19" s="2062" t="s">
        <v>3034</v>
      </c>
      <c r="I19" s="2061">
        <v>8.0</v>
      </c>
      <c r="J19" s="2062" t="s">
        <v>3042</v>
      </c>
      <c r="K19" s="2061" t="s">
        <v>3018</v>
      </c>
      <c r="L19" s="2061">
        <v>1.0</v>
      </c>
      <c r="M19" s="2062" t="s">
        <v>3042</v>
      </c>
      <c r="N19" s="2046"/>
      <c r="O19" s="2046"/>
      <c r="P19" s="2046"/>
      <c r="Q19" s="2046"/>
      <c r="R19" s="2046"/>
      <c r="S19" s="2046"/>
      <c r="T19" s="2046"/>
      <c r="U19" s="2046"/>
      <c r="V19" s="2046"/>
      <c r="W19" s="2046"/>
      <c r="X19" s="2046"/>
      <c r="Y19" s="2046"/>
    </row>
    <row r="20">
      <c r="A20" s="2061">
        <v>2015.0</v>
      </c>
      <c r="B20" s="2062" t="s">
        <v>3043</v>
      </c>
      <c r="C20" s="2061">
        <v>0.0</v>
      </c>
      <c r="D20" s="2061">
        <v>2015.0</v>
      </c>
      <c r="E20" s="2061">
        <v>6.0</v>
      </c>
      <c r="F20" s="2062" t="s">
        <v>3032</v>
      </c>
      <c r="G20" s="2062" t="s">
        <v>3033</v>
      </c>
      <c r="H20" s="2062" t="s">
        <v>3034</v>
      </c>
      <c r="I20" s="2061">
        <v>8.0</v>
      </c>
      <c r="J20" s="2062" t="s">
        <v>3043</v>
      </c>
      <c r="K20" s="2061" t="s">
        <v>3018</v>
      </c>
      <c r="L20" s="2061">
        <v>1.0</v>
      </c>
      <c r="M20" s="2062" t="s">
        <v>3043</v>
      </c>
      <c r="N20" s="2046"/>
      <c r="O20" s="2046"/>
      <c r="P20" s="2046"/>
      <c r="Q20" s="2046"/>
      <c r="R20" s="2046"/>
      <c r="S20" s="2046"/>
      <c r="T20" s="2046"/>
      <c r="U20" s="2046"/>
      <c r="V20" s="2046"/>
      <c r="W20" s="2046"/>
      <c r="X20" s="2046"/>
      <c r="Y20" s="2046"/>
    </row>
    <row r="21">
      <c r="A21" s="2061">
        <v>2016.0</v>
      </c>
      <c r="B21" s="2062" t="s">
        <v>3044</v>
      </c>
      <c r="C21" s="2061">
        <v>0.0</v>
      </c>
      <c r="D21" s="2061">
        <v>2016.0</v>
      </c>
      <c r="E21" s="2061">
        <v>6.0</v>
      </c>
      <c r="F21" s="2062" t="s">
        <v>3032</v>
      </c>
      <c r="G21" s="2062" t="s">
        <v>3033</v>
      </c>
      <c r="H21" s="2062" t="s">
        <v>3034</v>
      </c>
      <c r="I21" s="2061">
        <v>8.0</v>
      </c>
      <c r="J21" s="2062" t="s">
        <v>3044</v>
      </c>
      <c r="K21" s="2061" t="s">
        <v>3018</v>
      </c>
      <c r="L21" s="2061">
        <v>0.0</v>
      </c>
      <c r="M21" s="2063"/>
      <c r="N21" s="2046"/>
      <c r="O21" s="2046"/>
      <c r="P21" s="2046"/>
      <c r="Q21" s="2046"/>
      <c r="R21" s="2046"/>
      <c r="S21" s="2046"/>
      <c r="T21" s="2046"/>
      <c r="U21" s="2046"/>
      <c r="V21" s="2046"/>
      <c r="W21" s="2046"/>
      <c r="X21" s="2046"/>
      <c r="Y21" s="2046"/>
    </row>
    <row r="22">
      <c r="A22" s="2061">
        <v>2017.0</v>
      </c>
      <c r="B22" s="2062" t="s">
        <v>3045</v>
      </c>
      <c r="C22" s="2061">
        <v>0.0</v>
      </c>
      <c r="D22" s="2061">
        <v>2017.0</v>
      </c>
      <c r="E22" s="2061">
        <v>6.0</v>
      </c>
      <c r="F22" s="2062" t="s">
        <v>3032</v>
      </c>
      <c r="G22" s="2062" t="s">
        <v>3033</v>
      </c>
      <c r="H22" s="2062" t="s">
        <v>3034</v>
      </c>
      <c r="I22" s="2061">
        <v>8.0</v>
      </c>
      <c r="J22" s="2062" t="s">
        <v>3045</v>
      </c>
      <c r="K22" s="2061" t="s">
        <v>3018</v>
      </c>
      <c r="L22" s="2061">
        <v>0.0</v>
      </c>
      <c r="M22" s="2063"/>
      <c r="N22" s="2046"/>
      <c r="O22" s="2046"/>
      <c r="P22" s="2046"/>
      <c r="Q22" s="2046"/>
      <c r="R22" s="2046"/>
      <c r="S22" s="2046"/>
      <c r="T22" s="2046"/>
      <c r="U22" s="2046"/>
      <c r="V22" s="2046"/>
      <c r="W22" s="2046"/>
      <c r="X22" s="2046"/>
      <c r="Y22" s="2046"/>
    </row>
    <row r="23">
      <c r="A23" s="2061">
        <v>2018.0</v>
      </c>
      <c r="B23" s="2062" t="s">
        <v>3046</v>
      </c>
      <c r="C23" s="2061">
        <v>0.0</v>
      </c>
      <c r="D23" s="2061">
        <v>2018.0</v>
      </c>
      <c r="E23" s="2061">
        <v>6.0</v>
      </c>
      <c r="F23" s="2062" t="s">
        <v>3032</v>
      </c>
      <c r="G23" s="2062" t="s">
        <v>3033</v>
      </c>
      <c r="H23" s="2062" t="s">
        <v>3034</v>
      </c>
      <c r="I23" s="2061">
        <v>8.0</v>
      </c>
      <c r="J23" s="2062" t="s">
        <v>3046</v>
      </c>
      <c r="K23" s="2061" t="s">
        <v>3018</v>
      </c>
      <c r="L23" s="2061">
        <v>1.0</v>
      </c>
      <c r="M23" s="2062" t="s">
        <v>3047</v>
      </c>
      <c r="N23" s="2046"/>
      <c r="O23" s="2046"/>
      <c r="P23" s="2046"/>
      <c r="Q23" s="2046"/>
      <c r="R23" s="2046"/>
      <c r="S23" s="2046"/>
      <c r="T23" s="2046"/>
      <c r="U23" s="2046"/>
      <c r="V23" s="2046"/>
      <c r="W23" s="2046"/>
      <c r="X23" s="2046"/>
      <c r="Y23" s="2046"/>
    </row>
    <row r="24">
      <c r="A24" s="2061">
        <v>2019.0</v>
      </c>
      <c r="B24" s="2062" t="s">
        <v>3048</v>
      </c>
      <c r="C24" s="2061">
        <v>0.0</v>
      </c>
      <c r="D24" s="2061">
        <v>2019.0</v>
      </c>
      <c r="E24" s="2061">
        <v>6.0</v>
      </c>
      <c r="F24" s="2062" t="s">
        <v>3032</v>
      </c>
      <c r="G24" s="2062" t="s">
        <v>3033</v>
      </c>
      <c r="H24" s="2062" t="s">
        <v>3034</v>
      </c>
      <c r="I24" s="2061">
        <v>8.0</v>
      </c>
      <c r="J24" s="2062" t="s">
        <v>3048</v>
      </c>
      <c r="K24" s="2061" t="s">
        <v>3018</v>
      </c>
      <c r="L24" s="2061">
        <v>1.0</v>
      </c>
      <c r="M24" s="2062" t="s">
        <v>3047</v>
      </c>
      <c r="N24" s="2046"/>
      <c r="O24" s="2046"/>
      <c r="P24" s="2046"/>
      <c r="Q24" s="2046"/>
      <c r="R24" s="2046"/>
      <c r="S24" s="2046"/>
      <c r="T24" s="2046"/>
      <c r="U24" s="2046"/>
      <c r="V24" s="2046"/>
      <c r="W24" s="2046"/>
      <c r="X24" s="2046"/>
      <c r="Y24" s="2046"/>
    </row>
    <row r="25">
      <c r="A25" s="2061">
        <v>2020.0</v>
      </c>
      <c r="B25" s="2062" t="s">
        <v>3049</v>
      </c>
      <c r="C25" s="2061">
        <v>0.0</v>
      </c>
      <c r="D25" s="2061">
        <v>2020.0</v>
      </c>
      <c r="E25" s="2061">
        <v>6.0</v>
      </c>
      <c r="F25" s="2062" t="s">
        <v>3032</v>
      </c>
      <c r="G25" s="2062" t="s">
        <v>3033</v>
      </c>
      <c r="H25" s="2062" t="s">
        <v>3034</v>
      </c>
      <c r="I25" s="2061">
        <v>8.0</v>
      </c>
      <c r="J25" s="2062" t="s">
        <v>3049</v>
      </c>
      <c r="K25" s="2061" t="s">
        <v>3018</v>
      </c>
      <c r="L25" s="2061">
        <v>1.0</v>
      </c>
      <c r="M25" s="2062" t="s">
        <v>3047</v>
      </c>
      <c r="N25" s="2046"/>
      <c r="O25" s="2046"/>
      <c r="P25" s="2046"/>
      <c r="Q25" s="2046"/>
      <c r="R25" s="2046"/>
      <c r="S25" s="2046"/>
      <c r="T25" s="2046"/>
      <c r="U25" s="2046"/>
      <c r="V25" s="2046"/>
      <c r="W25" s="2046"/>
      <c r="X25" s="2046"/>
      <c r="Y25" s="2046"/>
    </row>
    <row r="26">
      <c r="A26" s="2061">
        <v>2021.0</v>
      </c>
      <c r="B26" s="2062" t="s">
        <v>3050</v>
      </c>
      <c r="C26" s="2061">
        <v>0.0</v>
      </c>
      <c r="D26" s="2061">
        <v>2021.0</v>
      </c>
      <c r="E26" s="2061">
        <v>6.0</v>
      </c>
      <c r="F26" s="2062" t="s">
        <v>3032</v>
      </c>
      <c r="G26" s="2062" t="s">
        <v>3033</v>
      </c>
      <c r="H26" s="2062" t="s">
        <v>3034</v>
      </c>
      <c r="I26" s="2061">
        <v>8.0</v>
      </c>
      <c r="J26" s="2062" t="s">
        <v>3050</v>
      </c>
      <c r="K26" s="2061" t="s">
        <v>3018</v>
      </c>
      <c r="L26" s="2061">
        <v>1.0</v>
      </c>
      <c r="M26" s="2062" t="s">
        <v>3047</v>
      </c>
      <c r="N26" s="2046"/>
      <c r="O26" s="2046"/>
      <c r="P26" s="2046"/>
      <c r="Q26" s="2046"/>
      <c r="R26" s="2046"/>
      <c r="S26" s="2046"/>
      <c r="T26" s="2046"/>
      <c r="U26" s="2046"/>
      <c r="V26" s="2046"/>
      <c r="W26" s="2046"/>
      <c r="X26" s="2046"/>
      <c r="Y26" s="2046"/>
    </row>
    <row r="27">
      <c r="A27" s="2061">
        <v>2022.0</v>
      </c>
      <c r="B27" s="2062" t="s">
        <v>3051</v>
      </c>
      <c r="C27" s="2061">
        <v>0.0</v>
      </c>
      <c r="D27" s="2061">
        <v>2022.0</v>
      </c>
      <c r="E27" s="2061">
        <v>6.0</v>
      </c>
      <c r="F27" s="2062" t="s">
        <v>3032</v>
      </c>
      <c r="G27" s="2062" t="s">
        <v>3033</v>
      </c>
      <c r="H27" s="2062" t="s">
        <v>3034</v>
      </c>
      <c r="I27" s="2061">
        <v>8.0</v>
      </c>
      <c r="J27" s="2062" t="s">
        <v>3051</v>
      </c>
      <c r="K27" s="2061" t="s">
        <v>3018</v>
      </c>
      <c r="L27" s="2061">
        <v>1.0</v>
      </c>
      <c r="M27" s="2062" t="s">
        <v>3047</v>
      </c>
      <c r="N27" s="2046"/>
      <c r="O27" s="2046"/>
      <c r="P27" s="2046"/>
      <c r="Q27" s="2046"/>
      <c r="R27" s="2046"/>
      <c r="S27" s="2046"/>
      <c r="T27" s="2046"/>
      <c r="U27" s="2046"/>
      <c r="V27" s="2046"/>
      <c r="W27" s="2046"/>
      <c r="X27" s="2046"/>
      <c r="Y27" s="2046"/>
    </row>
    <row r="28">
      <c r="A28" s="2061">
        <v>2023.0</v>
      </c>
      <c r="B28" s="2062" t="s">
        <v>3052</v>
      </c>
      <c r="C28" s="2061">
        <v>0.0</v>
      </c>
      <c r="D28" s="2061">
        <v>2023.0</v>
      </c>
      <c r="E28" s="2061">
        <v>6.0</v>
      </c>
      <c r="F28" s="2062" t="s">
        <v>3032</v>
      </c>
      <c r="G28" s="2062" t="s">
        <v>3033</v>
      </c>
      <c r="H28" s="2062" t="s">
        <v>3034</v>
      </c>
      <c r="I28" s="2061">
        <v>8.0</v>
      </c>
      <c r="J28" s="2062" t="s">
        <v>3052</v>
      </c>
      <c r="K28" s="2061" t="s">
        <v>3018</v>
      </c>
      <c r="L28" s="2061">
        <v>1.0</v>
      </c>
      <c r="M28" s="2062" t="s">
        <v>3047</v>
      </c>
      <c r="N28" s="2046"/>
      <c r="O28" s="2046"/>
      <c r="P28" s="2046"/>
      <c r="Q28" s="2046"/>
      <c r="R28" s="2046"/>
      <c r="S28" s="2046"/>
      <c r="T28" s="2046"/>
      <c r="U28" s="2046"/>
      <c r="V28" s="2046"/>
      <c r="W28" s="2046"/>
      <c r="X28" s="2046"/>
      <c r="Y28" s="2046"/>
    </row>
    <row r="29">
      <c r="A29" s="2061">
        <v>2999.0</v>
      </c>
      <c r="B29" s="2062" t="s">
        <v>3053</v>
      </c>
      <c r="C29" s="2061">
        <v>0.0</v>
      </c>
      <c r="D29" s="2061">
        <v>2999.0</v>
      </c>
      <c r="E29" s="2061">
        <v>6.0</v>
      </c>
      <c r="F29" s="2062" t="s">
        <v>3032</v>
      </c>
      <c r="G29" s="2062" t="s">
        <v>3033</v>
      </c>
      <c r="H29" s="2062" t="s">
        <v>3034</v>
      </c>
      <c r="I29" s="2061">
        <v>8.0</v>
      </c>
      <c r="J29" s="2062" t="s">
        <v>3053</v>
      </c>
      <c r="K29" s="2061" t="s">
        <v>3018</v>
      </c>
      <c r="L29" s="2061">
        <v>1.0</v>
      </c>
      <c r="M29" s="2062" t="s">
        <v>3047</v>
      </c>
      <c r="N29" s="2046"/>
      <c r="O29" s="2046"/>
      <c r="P29" s="2046"/>
      <c r="Q29" s="2046"/>
      <c r="R29" s="2046"/>
      <c r="S29" s="2046"/>
      <c r="T29" s="2046"/>
      <c r="U29" s="2046"/>
      <c r="V29" s="2046"/>
      <c r="W29" s="2046"/>
      <c r="X29" s="2046"/>
      <c r="Y29" s="2046"/>
    </row>
    <row r="30">
      <c r="A30" s="2061">
        <v>2024.0</v>
      </c>
      <c r="B30" s="2062" t="s">
        <v>3054</v>
      </c>
      <c r="C30" s="2061">
        <v>0.0</v>
      </c>
      <c r="D30" s="2061">
        <v>2024.0</v>
      </c>
      <c r="E30" s="2061">
        <v>6.0</v>
      </c>
      <c r="F30" s="2062" t="s">
        <v>3032</v>
      </c>
      <c r="G30" s="2062" t="s">
        <v>3055</v>
      </c>
      <c r="H30" s="2062" t="s">
        <v>3056</v>
      </c>
      <c r="I30" s="2061">
        <v>8.0</v>
      </c>
      <c r="J30" s="2062" t="s">
        <v>3054</v>
      </c>
      <c r="K30" s="2061" t="s">
        <v>3018</v>
      </c>
      <c r="L30" s="2061">
        <v>0.0</v>
      </c>
      <c r="M30" s="2063"/>
      <c r="N30" s="2046"/>
      <c r="O30" s="2046"/>
      <c r="P30" s="2046"/>
      <c r="Q30" s="2046"/>
      <c r="R30" s="2046"/>
      <c r="S30" s="2046"/>
      <c r="T30" s="2046"/>
      <c r="U30" s="2046"/>
      <c r="V30" s="2046"/>
      <c r="W30" s="2046"/>
      <c r="X30" s="2046"/>
      <c r="Y30" s="2046"/>
    </row>
    <row r="31">
      <c r="A31" s="2061">
        <v>2025.0</v>
      </c>
      <c r="B31" s="2062" t="s">
        <v>3057</v>
      </c>
      <c r="C31" s="2061">
        <v>0.0</v>
      </c>
      <c r="D31" s="2061">
        <v>2025.0</v>
      </c>
      <c r="E31" s="2061">
        <v>6.0</v>
      </c>
      <c r="F31" s="2062" t="s">
        <v>3032</v>
      </c>
      <c r="G31" s="2062" t="s">
        <v>3055</v>
      </c>
      <c r="H31" s="2062" t="s">
        <v>3056</v>
      </c>
      <c r="I31" s="2061">
        <v>8.0</v>
      </c>
      <c r="J31" s="2062" t="s">
        <v>3057</v>
      </c>
      <c r="K31" s="2061" t="s">
        <v>3018</v>
      </c>
      <c r="L31" s="2061">
        <v>1.0</v>
      </c>
      <c r="M31" s="2062" t="s">
        <v>3047</v>
      </c>
      <c r="N31" s="2046"/>
      <c r="O31" s="2046"/>
      <c r="P31" s="2046"/>
      <c r="Q31" s="2046"/>
      <c r="R31" s="2046"/>
      <c r="S31" s="2046"/>
      <c r="T31" s="2046"/>
      <c r="U31" s="2046"/>
      <c r="V31" s="2046"/>
      <c r="W31" s="2046"/>
      <c r="X31" s="2046"/>
      <c r="Y31" s="2046"/>
    </row>
    <row r="32">
      <c r="A32" s="2061">
        <v>2026.0</v>
      </c>
      <c r="B32" s="2062" t="s">
        <v>3058</v>
      </c>
      <c r="C32" s="2061">
        <v>0.0</v>
      </c>
      <c r="D32" s="2061">
        <v>2026.0</v>
      </c>
      <c r="E32" s="2061">
        <v>6.0</v>
      </c>
      <c r="F32" s="2062" t="s">
        <v>3032</v>
      </c>
      <c r="G32" s="2062" t="s">
        <v>3033</v>
      </c>
      <c r="H32" s="2062" t="s">
        <v>3034</v>
      </c>
      <c r="I32" s="2061">
        <v>8.0</v>
      </c>
      <c r="J32" s="2062" t="s">
        <v>3058</v>
      </c>
      <c r="K32" s="2061" t="s">
        <v>3018</v>
      </c>
      <c r="L32" s="2061">
        <v>1.0</v>
      </c>
      <c r="M32" s="2062" t="s">
        <v>3047</v>
      </c>
      <c r="N32" s="2046"/>
      <c r="O32" s="2046"/>
      <c r="P32" s="2046"/>
      <c r="Q32" s="2046"/>
      <c r="R32" s="2046"/>
      <c r="S32" s="2046"/>
      <c r="T32" s="2046"/>
      <c r="U32" s="2046"/>
      <c r="V32" s="2046"/>
      <c r="W32" s="2046"/>
      <c r="X32" s="2046"/>
      <c r="Y32" s="2046"/>
    </row>
    <row r="33">
      <c r="A33" s="2061">
        <v>2027.0</v>
      </c>
      <c r="B33" s="2062" t="s">
        <v>3059</v>
      </c>
      <c r="C33" s="2061">
        <v>0.0</v>
      </c>
      <c r="D33" s="2061">
        <v>2027.0</v>
      </c>
      <c r="E33" s="2061">
        <v>6.0</v>
      </c>
      <c r="F33" s="2062" t="s">
        <v>3032</v>
      </c>
      <c r="G33" s="2062" t="s">
        <v>3055</v>
      </c>
      <c r="H33" s="2062" t="s">
        <v>3056</v>
      </c>
      <c r="I33" s="2061">
        <v>8.0</v>
      </c>
      <c r="J33" s="2062" t="s">
        <v>3059</v>
      </c>
      <c r="K33" s="2061" t="s">
        <v>3018</v>
      </c>
      <c r="L33" s="2061">
        <v>0.0</v>
      </c>
      <c r="M33" s="2063"/>
      <c r="N33" s="2046"/>
      <c r="O33" s="2046"/>
      <c r="P33" s="2046"/>
      <c r="Q33" s="2046"/>
      <c r="R33" s="2046"/>
      <c r="S33" s="2046"/>
      <c r="T33" s="2046"/>
      <c r="U33" s="2046"/>
      <c r="V33" s="2046"/>
      <c r="W33" s="2046"/>
      <c r="X33" s="2046"/>
      <c r="Y33" s="2046"/>
    </row>
    <row r="34">
      <c r="A34" s="2061">
        <v>2028.0</v>
      </c>
      <c r="B34" s="2062" t="s">
        <v>3060</v>
      </c>
      <c r="C34" s="2061">
        <v>0.0</v>
      </c>
      <c r="D34" s="2061">
        <v>2028.0</v>
      </c>
      <c r="E34" s="2061">
        <v>6.0</v>
      </c>
      <c r="F34" s="2062" t="s">
        <v>3032</v>
      </c>
      <c r="G34" s="2062" t="s">
        <v>3033</v>
      </c>
      <c r="H34" s="2062" t="s">
        <v>3034</v>
      </c>
      <c r="I34" s="2061">
        <v>8.0</v>
      </c>
      <c r="J34" s="2062" t="s">
        <v>3060</v>
      </c>
      <c r="K34" s="2061" t="s">
        <v>3018</v>
      </c>
      <c r="L34" s="2061">
        <v>1.0</v>
      </c>
      <c r="M34" s="2062" t="s">
        <v>3039</v>
      </c>
      <c r="N34" s="2046"/>
      <c r="O34" s="2046"/>
      <c r="P34" s="2046"/>
      <c r="Q34" s="2046"/>
      <c r="R34" s="2046"/>
      <c r="S34" s="2046"/>
      <c r="T34" s="2046"/>
      <c r="U34" s="2046"/>
      <c r="V34" s="2046"/>
      <c r="W34" s="2046"/>
      <c r="X34" s="2046"/>
      <c r="Y34" s="2046"/>
    </row>
    <row r="35">
      <c r="A35" s="2061">
        <v>2029.0</v>
      </c>
      <c r="B35" s="2062" t="s">
        <v>3061</v>
      </c>
      <c r="C35" s="2061">
        <v>0.0</v>
      </c>
      <c r="D35" s="2061">
        <v>2029.0</v>
      </c>
      <c r="E35" s="2061">
        <v>6.0</v>
      </c>
      <c r="F35" s="2062" t="s">
        <v>3032</v>
      </c>
      <c r="G35" s="2062" t="s">
        <v>3033</v>
      </c>
      <c r="H35" s="2062" t="s">
        <v>3034</v>
      </c>
      <c r="I35" s="2061">
        <v>8.0</v>
      </c>
      <c r="J35" s="2062" t="s">
        <v>3061</v>
      </c>
      <c r="K35" s="2061" t="s">
        <v>3018</v>
      </c>
      <c r="L35" s="2061">
        <v>1.0</v>
      </c>
      <c r="M35" s="2062" t="s">
        <v>3062</v>
      </c>
      <c r="N35" s="2046"/>
      <c r="O35" s="2046"/>
      <c r="P35" s="2046"/>
      <c r="Q35" s="2046"/>
      <c r="R35" s="2046"/>
      <c r="S35" s="2046"/>
      <c r="T35" s="2046"/>
      <c r="U35" s="2046"/>
      <c r="V35" s="2046"/>
      <c r="W35" s="2046"/>
      <c r="X35" s="2046"/>
      <c r="Y35" s="2046"/>
    </row>
    <row r="36">
      <c r="A36" s="2061">
        <v>2030.0</v>
      </c>
      <c r="B36" s="2062" t="s">
        <v>3063</v>
      </c>
      <c r="C36" s="2061">
        <v>0.0</v>
      </c>
      <c r="D36" s="2061">
        <v>2030.0</v>
      </c>
      <c r="E36" s="2061">
        <v>6.0</v>
      </c>
      <c r="F36" s="2062" t="s">
        <v>3032</v>
      </c>
      <c r="G36" s="2062" t="s">
        <v>3033</v>
      </c>
      <c r="H36" s="2062" t="s">
        <v>3034</v>
      </c>
      <c r="I36" s="2061">
        <v>8.0</v>
      </c>
      <c r="J36" s="2062" t="s">
        <v>3063</v>
      </c>
      <c r="K36" s="2061" t="s">
        <v>3018</v>
      </c>
      <c r="L36" s="2061">
        <v>1.0</v>
      </c>
      <c r="M36" s="2062" t="s">
        <v>3063</v>
      </c>
      <c r="N36" s="2046"/>
      <c r="O36" s="2046"/>
      <c r="P36" s="2046"/>
      <c r="Q36" s="2046"/>
      <c r="R36" s="2046"/>
      <c r="S36" s="2046"/>
      <c r="T36" s="2046"/>
      <c r="U36" s="2046"/>
      <c r="V36" s="2046"/>
      <c r="W36" s="2046"/>
      <c r="X36" s="2046"/>
      <c r="Y36" s="2046"/>
    </row>
    <row r="37">
      <c r="A37" s="2061">
        <v>2031.0</v>
      </c>
      <c r="B37" s="2062" t="s">
        <v>3064</v>
      </c>
      <c r="C37" s="2061">
        <v>0.0</v>
      </c>
      <c r="D37" s="2061">
        <v>2031.0</v>
      </c>
      <c r="E37" s="2061">
        <v>6.0</v>
      </c>
      <c r="F37" s="2062" t="s">
        <v>3032</v>
      </c>
      <c r="G37" s="2062" t="s">
        <v>3033</v>
      </c>
      <c r="H37" s="2062" t="s">
        <v>3034</v>
      </c>
      <c r="I37" s="2061">
        <v>8.0</v>
      </c>
      <c r="J37" s="2062" t="s">
        <v>3064</v>
      </c>
      <c r="K37" s="2061" t="s">
        <v>3018</v>
      </c>
      <c r="L37" s="2061">
        <v>1.0</v>
      </c>
      <c r="M37" s="2062" t="s">
        <v>3063</v>
      </c>
      <c r="N37" s="2046"/>
      <c r="O37" s="2046"/>
      <c r="P37" s="2046"/>
      <c r="Q37" s="2046"/>
      <c r="R37" s="2046"/>
      <c r="S37" s="2046"/>
      <c r="T37" s="2046"/>
      <c r="U37" s="2046"/>
      <c r="V37" s="2046"/>
      <c r="W37" s="2046"/>
      <c r="X37" s="2046"/>
      <c r="Y37" s="2046"/>
    </row>
    <row r="38">
      <c r="A38" s="2061">
        <v>2032.0</v>
      </c>
      <c r="B38" s="2062" t="s">
        <v>3065</v>
      </c>
      <c r="C38" s="2061">
        <v>0.0</v>
      </c>
      <c r="D38" s="2061">
        <v>2032.0</v>
      </c>
      <c r="E38" s="2061">
        <v>6.0</v>
      </c>
      <c r="F38" s="2062" t="s">
        <v>3032</v>
      </c>
      <c r="G38" s="2062" t="s">
        <v>3033</v>
      </c>
      <c r="H38" s="2062" t="s">
        <v>3034</v>
      </c>
      <c r="I38" s="2061">
        <v>8.0</v>
      </c>
      <c r="J38" s="2062" t="s">
        <v>3065</v>
      </c>
      <c r="K38" s="2061" t="s">
        <v>3018</v>
      </c>
      <c r="L38" s="2061">
        <v>1.0</v>
      </c>
      <c r="M38" s="2062" t="s">
        <v>3065</v>
      </c>
      <c r="N38" s="2046"/>
      <c r="O38" s="2046"/>
      <c r="P38" s="2046"/>
      <c r="Q38" s="2046"/>
      <c r="R38" s="2046"/>
      <c r="S38" s="2046"/>
      <c r="T38" s="2046"/>
      <c r="U38" s="2046"/>
      <c r="V38" s="2046"/>
      <c r="W38" s="2046"/>
      <c r="X38" s="2046"/>
      <c r="Y38" s="2046"/>
    </row>
    <row r="39">
      <c r="A39" s="2061">
        <v>2033.0</v>
      </c>
      <c r="B39" s="2062" t="s">
        <v>3066</v>
      </c>
      <c r="C39" s="2061">
        <v>0.0</v>
      </c>
      <c r="D39" s="2061">
        <v>2033.0</v>
      </c>
      <c r="E39" s="2061">
        <v>2.0</v>
      </c>
      <c r="F39" s="2062" t="s">
        <v>3016</v>
      </c>
      <c r="G39" s="2062" t="s">
        <v>3033</v>
      </c>
      <c r="H39" s="2062" t="s">
        <v>3034</v>
      </c>
      <c r="I39" s="2061">
        <v>8.0</v>
      </c>
      <c r="J39" s="2062" t="s">
        <v>3066</v>
      </c>
      <c r="K39" s="2061" t="s">
        <v>3018</v>
      </c>
      <c r="L39" s="2061">
        <v>0.0</v>
      </c>
      <c r="M39" s="2063"/>
      <c r="N39" s="2046"/>
      <c r="O39" s="2046"/>
      <c r="P39" s="2046"/>
      <c r="Q39" s="2046"/>
      <c r="R39" s="2046"/>
      <c r="S39" s="2046"/>
      <c r="T39" s="2046"/>
      <c r="U39" s="2046"/>
      <c r="V39" s="2046"/>
      <c r="W39" s="2046"/>
      <c r="X39" s="2046"/>
      <c r="Y39" s="2046"/>
    </row>
    <row r="40">
      <c r="A40" s="2061">
        <v>2034.0</v>
      </c>
      <c r="B40" s="2062" t="s">
        <v>3067</v>
      </c>
      <c r="C40" s="2061">
        <v>0.0</v>
      </c>
      <c r="D40" s="2061">
        <v>2034.0</v>
      </c>
      <c r="E40" s="2061">
        <v>6.0</v>
      </c>
      <c r="F40" s="2062" t="s">
        <v>3032</v>
      </c>
      <c r="G40" s="2062" t="s">
        <v>3055</v>
      </c>
      <c r="H40" s="2062" t="s">
        <v>3056</v>
      </c>
      <c r="I40" s="2061">
        <v>8.0</v>
      </c>
      <c r="J40" s="2062" t="s">
        <v>3067</v>
      </c>
      <c r="K40" s="2061" t="s">
        <v>3018</v>
      </c>
      <c r="L40" s="2061">
        <v>1.0</v>
      </c>
      <c r="M40" s="2062" t="s">
        <v>3067</v>
      </c>
      <c r="N40" s="2046"/>
      <c r="O40" s="2046"/>
      <c r="P40" s="2046"/>
      <c r="Q40" s="2046"/>
      <c r="R40" s="2046"/>
      <c r="S40" s="2046"/>
      <c r="T40" s="2046"/>
      <c r="U40" s="2046"/>
      <c r="V40" s="2046"/>
      <c r="W40" s="2046"/>
      <c r="X40" s="2046"/>
      <c r="Y40" s="2046"/>
    </row>
    <row r="41">
      <c r="A41" s="2061">
        <v>2035.0</v>
      </c>
      <c r="B41" s="2062" t="s">
        <v>3068</v>
      </c>
      <c r="C41" s="2061">
        <v>0.0</v>
      </c>
      <c r="D41" s="2061">
        <v>2035.0</v>
      </c>
      <c r="E41" s="2061">
        <v>7.0</v>
      </c>
      <c r="F41" s="2062" t="s">
        <v>3069</v>
      </c>
      <c r="G41" s="2062" t="s">
        <v>3070</v>
      </c>
      <c r="H41" s="2062" t="s">
        <v>3071</v>
      </c>
      <c r="I41" s="2061">
        <v>8.0</v>
      </c>
      <c r="J41" s="2062" t="s">
        <v>3068</v>
      </c>
      <c r="K41" s="2061" t="s">
        <v>3018</v>
      </c>
      <c r="L41" s="2061">
        <v>1.0</v>
      </c>
      <c r="M41" s="2062" t="s">
        <v>3068</v>
      </c>
      <c r="N41" s="2046"/>
      <c r="O41" s="2046"/>
      <c r="P41" s="2046"/>
      <c r="Q41" s="2046"/>
      <c r="R41" s="2046"/>
      <c r="S41" s="2046"/>
      <c r="T41" s="2046"/>
      <c r="U41" s="2046"/>
      <c r="V41" s="2046"/>
      <c r="W41" s="2046"/>
      <c r="X41" s="2046"/>
      <c r="Y41" s="2046"/>
    </row>
    <row r="42">
      <c r="A42" s="2061">
        <v>2888.0</v>
      </c>
      <c r="B42" s="2062" t="s">
        <v>3072</v>
      </c>
      <c r="C42" s="2061">
        <v>0.0</v>
      </c>
      <c r="D42" s="2061">
        <v>2888.0</v>
      </c>
      <c r="E42" s="2061">
        <v>7.0</v>
      </c>
      <c r="F42" s="2062" t="s">
        <v>3069</v>
      </c>
      <c r="G42" s="2062" t="s">
        <v>3070</v>
      </c>
      <c r="H42" s="2062" t="s">
        <v>3071</v>
      </c>
      <c r="I42" s="2061">
        <v>8.0</v>
      </c>
      <c r="J42" s="2062" t="s">
        <v>3072</v>
      </c>
      <c r="K42" s="2061" t="s">
        <v>3018</v>
      </c>
      <c r="L42" s="2061">
        <v>1.0</v>
      </c>
      <c r="M42" s="2062" t="s">
        <v>3072</v>
      </c>
      <c r="N42" s="2046"/>
      <c r="O42" s="2046"/>
      <c r="P42" s="2046"/>
      <c r="Q42" s="2046"/>
      <c r="R42" s="2046"/>
      <c r="S42" s="2046"/>
      <c r="T42" s="2046"/>
      <c r="U42" s="2046"/>
      <c r="V42" s="2046"/>
      <c r="W42" s="2046"/>
      <c r="X42" s="2046"/>
      <c r="Y42" s="2046"/>
    </row>
    <row r="43">
      <c r="A43" s="2061">
        <v>2036.0</v>
      </c>
      <c r="B43" s="2062" t="s">
        <v>3073</v>
      </c>
      <c r="C43" s="2061">
        <v>0.0</v>
      </c>
      <c r="D43" s="2061">
        <v>2036.0</v>
      </c>
      <c r="E43" s="2061">
        <v>6.0</v>
      </c>
      <c r="F43" s="2062" t="s">
        <v>3032</v>
      </c>
      <c r="G43" s="2062" t="s">
        <v>3033</v>
      </c>
      <c r="H43" s="2062" t="s">
        <v>3034</v>
      </c>
      <c r="I43" s="2061">
        <v>8.0</v>
      </c>
      <c r="J43" s="2062" t="s">
        <v>3073</v>
      </c>
      <c r="K43" s="2061" t="s">
        <v>3018</v>
      </c>
      <c r="L43" s="2061">
        <v>0.0</v>
      </c>
      <c r="M43" s="2063"/>
      <c r="N43" s="2046"/>
      <c r="O43" s="2046"/>
      <c r="P43" s="2046"/>
      <c r="Q43" s="2046"/>
      <c r="R43" s="2046"/>
      <c r="S43" s="2046"/>
      <c r="T43" s="2046"/>
      <c r="U43" s="2046"/>
      <c r="V43" s="2046"/>
      <c r="W43" s="2046"/>
      <c r="X43" s="2046"/>
      <c r="Y43" s="2046"/>
    </row>
    <row r="44">
      <c r="A44" s="2061">
        <v>2037.0</v>
      </c>
      <c r="B44" s="2062" t="s">
        <v>3074</v>
      </c>
      <c r="C44" s="2061">
        <v>0.0</v>
      </c>
      <c r="D44" s="2061">
        <v>2037.0</v>
      </c>
      <c r="E44" s="2061">
        <v>6.0</v>
      </c>
      <c r="F44" s="2062" t="s">
        <v>3032</v>
      </c>
      <c r="G44" s="2062" t="s">
        <v>3033</v>
      </c>
      <c r="H44" s="2062" t="s">
        <v>3034</v>
      </c>
      <c r="I44" s="2061">
        <v>8.0</v>
      </c>
      <c r="J44" s="2062" t="s">
        <v>3074</v>
      </c>
      <c r="K44" s="2061" t="s">
        <v>3018</v>
      </c>
      <c r="L44" s="2061">
        <v>0.0</v>
      </c>
      <c r="M44" s="2063"/>
      <c r="N44" s="2046"/>
      <c r="O44" s="2046"/>
      <c r="P44" s="2046"/>
      <c r="Q44" s="2046"/>
      <c r="R44" s="2046"/>
      <c r="S44" s="2046"/>
      <c r="T44" s="2046"/>
      <c r="U44" s="2046"/>
      <c r="V44" s="2046"/>
      <c r="W44" s="2046"/>
      <c r="X44" s="2046"/>
      <c r="Y44" s="2046"/>
    </row>
    <row r="45">
      <c r="A45" s="2061">
        <v>2038.0</v>
      </c>
      <c r="B45" s="2062" t="s">
        <v>3075</v>
      </c>
      <c r="C45" s="2061">
        <v>0.0</v>
      </c>
      <c r="D45" s="2061">
        <v>2038.0</v>
      </c>
      <c r="E45" s="2061">
        <v>6.0</v>
      </c>
      <c r="F45" s="2062" t="s">
        <v>3032</v>
      </c>
      <c r="G45" s="2062" t="s">
        <v>3033</v>
      </c>
      <c r="H45" s="2062" t="s">
        <v>3034</v>
      </c>
      <c r="I45" s="2061">
        <v>8.0</v>
      </c>
      <c r="J45" s="2062" t="s">
        <v>3075</v>
      </c>
      <c r="K45" s="2061" t="s">
        <v>3018</v>
      </c>
      <c r="L45" s="2061">
        <v>1.0</v>
      </c>
      <c r="M45" s="2062" t="str">
        <f>J45</f>
        <v>สถาบันการเงินอื่นที่อยู่ในประเทศ</v>
      </c>
      <c r="N45" s="2046"/>
      <c r="O45" s="2046"/>
      <c r="P45" s="2046"/>
      <c r="Q45" s="2046"/>
      <c r="R45" s="2046"/>
      <c r="S45" s="2046"/>
      <c r="T45" s="2046"/>
      <c r="U45" s="2046"/>
      <c r="V45" s="2046"/>
      <c r="W45" s="2046"/>
      <c r="X45" s="2046"/>
      <c r="Y45" s="2046"/>
    </row>
    <row r="46">
      <c r="A46" s="2061">
        <v>2039.0</v>
      </c>
      <c r="B46" s="2062" t="s">
        <v>3076</v>
      </c>
      <c r="C46" s="2061">
        <v>0.0</v>
      </c>
      <c r="D46" s="2061">
        <v>2039.0</v>
      </c>
      <c r="E46" s="2061">
        <v>6.0</v>
      </c>
      <c r="F46" s="2062" t="s">
        <v>3032</v>
      </c>
      <c r="G46" s="2062" t="s">
        <v>3033</v>
      </c>
      <c r="H46" s="2062" t="s">
        <v>3034</v>
      </c>
      <c r="I46" s="2061">
        <v>8.0</v>
      </c>
      <c r="J46" s="2062" t="s">
        <v>3076</v>
      </c>
      <c r="K46" s="2061" t="s">
        <v>3018</v>
      </c>
      <c r="L46" s="2061">
        <v>0.0</v>
      </c>
      <c r="M46" s="2063"/>
      <c r="N46" s="2046"/>
      <c r="O46" s="2046"/>
      <c r="P46" s="2046"/>
      <c r="Q46" s="2046"/>
      <c r="R46" s="2046"/>
      <c r="S46" s="2046"/>
      <c r="T46" s="2046"/>
      <c r="U46" s="2046"/>
      <c r="V46" s="2046"/>
      <c r="W46" s="2046"/>
      <c r="X46" s="2046"/>
      <c r="Y46" s="2046"/>
    </row>
    <row r="47">
      <c r="A47" s="2061">
        <v>2040.0</v>
      </c>
      <c r="B47" s="2062" t="s">
        <v>3077</v>
      </c>
      <c r="C47" s="2061">
        <v>0.0</v>
      </c>
      <c r="D47" s="2061">
        <v>2040.0</v>
      </c>
      <c r="E47" s="2061">
        <v>2.0</v>
      </c>
      <c r="F47" s="2062" t="s">
        <v>3078</v>
      </c>
      <c r="G47" s="2062" t="s">
        <v>3078</v>
      </c>
      <c r="H47" s="2062" t="s">
        <v>3079</v>
      </c>
      <c r="I47" s="2061">
        <v>4.0</v>
      </c>
      <c r="J47" s="2062" t="s">
        <v>3028</v>
      </c>
      <c r="K47" s="2061" t="s">
        <v>3018</v>
      </c>
      <c r="L47" s="2061">
        <v>0.0</v>
      </c>
      <c r="M47" s="2063"/>
      <c r="N47" s="2046"/>
      <c r="O47" s="2046"/>
      <c r="P47" s="2046"/>
      <c r="Q47" s="2046"/>
      <c r="R47" s="2046"/>
      <c r="S47" s="2046"/>
      <c r="T47" s="2046"/>
      <c r="U47" s="2046"/>
      <c r="V47" s="2046"/>
      <c r="W47" s="2046"/>
      <c r="X47" s="2046"/>
      <c r="Y47" s="2046"/>
    </row>
    <row r="48">
      <c r="A48" s="2061">
        <v>2999.0</v>
      </c>
      <c r="B48" s="2062" t="s">
        <v>3080</v>
      </c>
      <c r="C48" s="2061">
        <v>0.0</v>
      </c>
      <c r="D48" s="2061">
        <v>2999.0</v>
      </c>
      <c r="E48" s="2061">
        <v>6.0</v>
      </c>
      <c r="F48" s="2062" t="s">
        <v>3032</v>
      </c>
      <c r="G48" s="2062" t="s">
        <v>3033</v>
      </c>
      <c r="H48" s="2062" t="s">
        <v>3034</v>
      </c>
      <c r="I48" s="2061">
        <v>8.0</v>
      </c>
      <c r="J48" s="2062" t="s">
        <v>3080</v>
      </c>
      <c r="K48" s="2061" t="s">
        <v>3018</v>
      </c>
      <c r="L48" s="2061">
        <v>0.0</v>
      </c>
      <c r="M48" s="2063"/>
      <c r="N48" s="2046"/>
      <c r="O48" s="2046"/>
      <c r="P48" s="2046"/>
      <c r="Q48" s="2046"/>
      <c r="R48" s="2046"/>
      <c r="S48" s="2046"/>
      <c r="T48" s="2046"/>
      <c r="U48" s="2046"/>
      <c r="V48" s="2046"/>
      <c r="W48" s="2046"/>
      <c r="X48" s="2046"/>
      <c r="Y48" s="2046"/>
    </row>
    <row r="49">
      <c r="A49" s="2061">
        <v>3010.0</v>
      </c>
      <c r="B49" s="2062" t="s">
        <v>3081</v>
      </c>
      <c r="C49" s="2061">
        <v>0.0</v>
      </c>
      <c r="D49" s="2061">
        <v>3010.0</v>
      </c>
      <c r="E49" s="2061">
        <v>1.0</v>
      </c>
      <c r="F49" s="2062" t="s">
        <v>3011</v>
      </c>
      <c r="G49" s="2062" t="s">
        <v>3082</v>
      </c>
      <c r="H49" s="2062" t="s">
        <v>3083</v>
      </c>
      <c r="I49" s="2061">
        <v>1.0</v>
      </c>
      <c r="J49" s="2062" t="s">
        <v>3081</v>
      </c>
      <c r="K49" s="2061" t="s">
        <v>3013</v>
      </c>
      <c r="L49" s="2061">
        <v>0.0</v>
      </c>
      <c r="M49" s="2063"/>
      <c r="N49" s="2046"/>
      <c r="O49" s="2046"/>
      <c r="P49" s="2046"/>
      <c r="Q49" s="2046"/>
      <c r="R49" s="2046"/>
      <c r="S49" s="2046"/>
      <c r="T49" s="2046"/>
      <c r="U49" s="2046"/>
      <c r="V49" s="2046"/>
      <c r="W49" s="2046"/>
      <c r="X49" s="2046"/>
      <c r="Y49" s="2046"/>
    </row>
    <row r="50">
      <c r="A50" s="2061">
        <v>3011.0</v>
      </c>
      <c r="B50" s="2062" t="s">
        <v>3084</v>
      </c>
      <c r="C50" s="2061">
        <v>0.0</v>
      </c>
      <c r="D50" s="2061">
        <v>3011.0</v>
      </c>
      <c r="E50" s="2061">
        <v>7.0</v>
      </c>
      <c r="F50" s="2062" t="s">
        <v>3016</v>
      </c>
      <c r="G50" s="2062" t="s">
        <v>3070</v>
      </c>
      <c r="H50" s="2062" t="s">
        <v>3071</v>
      </c>
      <c r="I50" s="2061">
        <v>8.0</v>
      </c>
      <c r="J50" s="2062" t="s">
        <v>3084</v>
      </c>
      <c r="K50" s="2061" t="s">
        <v>3018</v>
      </c>
      <c r="L50" s="2061">
        <v>0.0</v>
      </c>
      <c r="M50" s="2063"/>
      <c r="N50" s="2046"/>
      <c r="O50" s="2046"/>
      <c r="P50" s="2046"/>
      <c r="Q50" s="2046"/>
      <c r="R50" s="2046"/>
      <c r="S50" s="2046"/>
      <c r="T50" s="2046"/>
      <c r="U50" s="2046"/>
      <c r="V50" s="2046"/>
      <c r="W50" s="2046"/>
      <c r="X50" s="2046"/>
      <c r="Y50" s="2046"/>
    </row>
    <row r="51">
      <c r="A51" s="2061">
        <v>3020.0</v>
      </c>
      <c r="B51" s="2062" t="s">
        <v>3085</v>
      </c>
      <c r="C51" s="2061">
        <v>0.0</v>
      </c>
      <c r="D51" s="2061">
        <v>3020.0</v>
      </c>
      <c r="E51" s="2061">
        <v>2.0</v>
      </c>
      <c r="F51" s="2062" t="s">
        <v>3011</v>
      </c>
      <c r="G51" s="2062" t="s">
        <v>3086</v>
      </c>
      <c r="H51" s="2062" t="s">
        <v>3087</v>
      </c>
      <c r="I51" s="2061">
        <v>8.0</v>
      </c>
      <c r="J51" s="2062" t="s">
        <v>3085</v>
      </c>
      <c r="K51" s="2061" t="s">
        <v>3018</v>
      </c>
      <c r="L51" s="2061">
        <v>0.0</v>
      </c>
      <c r="M51" s="2063"/>
      <c r="N51" s="2046"/>
      <c r="O51" s="2046"/>
      <c r="P51" s="2046"/>
      <c r="Q51" s="2046"/>
      <c r="R51" s="2046"/>
      <c r="S51" s="2046"/>
      <c r="T51" s="2046"/>
      <c r="U51" s="2046"/>
      <c r="V51" s="2046"/>
      <c r="W51" s="2046"/>
      <c r="X51" s="2046"/>
      <c r="Y51" s="2046"/>
    </row>
    <row r="52">
      <c r="A52" s="2061">
        <v>3021.0</v>
      </c>
      <c r="B52" s="2062" t="s">
        <v>3088</v>
      </c>
      <c r="C52" s="2061">
        <v>0.0</v>
      </c>
      <c r="D52" s="2061">
        <v>3021.0</v>
      </c>
      <c r="E52" s="2061">
        <v>6.0</v>
      </c>
      <c r="F52" s="2062" t="s">
        <v>3032</v>
      </c>
      <c r="G52" s="2062" t="s">
        <v>3055</v>
      </c>
      <c r="H52" s="2062" t="s">
        <v>3056</v>
      </c>
      <c r="I52" s="2061">
        <v>8.0</v>
      </c>
      <c r="J52" s="2062" t="s">
        <v>3088</v>
      </c>
      <c r="K52" s="2061" t="s">
        <v>3018</v>
      </c>
      <c r="L52" s="2061">
        <v>0.0</v>
      </c>
      <c r="M52" s="2063"/>
      <c r="N52" s="2046"/>
      <c r="O52" s="2046"/>
      <c r="P52" s="2046"/>
      <c r="Q52" s="2046"/>
      <c r="R52" s="2046"/>
      <c r="S52" s="2046"/>
      <c r="T52" s="2046"/>
      <c r="U52" s="2046"/>
      <c r="V52" s="2046"/>
      <c r="W52" s="2046"/>
      <c r="X52" s="2046"/>
      <c r="Y52" s="2046"/>
    </row>
    <row r="53">
      <c r="A53" s="2061">
        <v>3022.0</v>
      </c>
      <c r="B53" s="2062" t="s">
        <v>3089</v>
      </c>
      <c r="C53" s="2061">
        <v>0.0</v>
      </c>
      <c r="D53" s="2061">
        <v>3022.0</v>
      </c>
      <c r="E53" s="2061">
        <v>3.0</v>
      </c>
      <c r="F53" s="2062" t="s">
        <v>3024</v>
      </c>
      <c r="G53" s="2062" t="s">
        <v>3055</v>
      </c>
      <c r="H53" s="2062" t="s">
        <v>3056</v>
      </c>
      <c r="I53" s="2061">
        <v>8.0</v>
      </c>
      <c r="J53" s="2062" t="s">
        <v>3089</v>
      </c>
      <c r="K53" s="2061" t="s">
        <v>3018</v>
      </c>
      <c r="L53" s="2061">
        <v>0.0</v>
      </c>
      <c r="M53" s="2063"/>
      <c r="N53" s="2046"/>
      <c r="O53" s="2046"/>
      <c r="P53" s="2046"/>
      <c r="Q53" s="2046"/>
      <c r="R53" s="2046"/>
      <c r="S53" s="2046"/>
      <c r="T53" s="2046"/>
      <c r="U53" s="2046"/>
      <c r="V53" s="2046"/>
      <c r="W53" s="2046"/>
      <c r="X53" s="2046"/>
      <c r="Y53" s="2046"/>
    </row>
    <row r="54">
      <c r="A54" s="2061">
        <v>3023.0</v>
      </c>
      <c r="B54" s="2062" t="s">
        <v>3090</v>
      </c>
      <c r="C54" s="2061">
        <v>0.0</v>
      </c>
      <c r="D54" s="2061">
        <v>3023.0</v>
      </c>
      <c r="E54" s="2061">
        <v>6.0</v>
      </c>
      <c r="F54" s="2062" t="s">
        <v>3032</v>
      </c>
      <c r="G54" s="2062" t="s">
        <v>3055</v>
      </c>
      <c r="H54" s="2062" t="s">
        <v>3056</v>
      </c>
      <c r="I54" s="2061">
        <v>8.0</v>
      </c>
      <c r="J54" s="2062" t="s">
        <v>3090</v>
      </c>
      <c r="K54" s="2061" t="s">
        <v>3018</v>
      </c>
      <c r="L54" s="2061">
        <v>0.0</v>
      </c>
      <c r="M54" s="2063"/>
      <c r="N54" s="2046"/>
      <c r="O54" s="2046"/>
      <c r="P54" s="2046"/>
      <c r="Q54" s="2046"/>
      <c r="R54" s="2046"/>
      <c r="S54" s="2046"/>
      <c r="T54" s="2046"/>
      <c r="U54" s="2046"/>
      <c r="V54" s="2046"/>
      <c r="W54" s="2046"/>
      <c r="X54" s="2046"/>
      <c r="Y54" s="2046"/>
    </row>
    <row r="55">
      <c r="A55" s="2061">
        <v>3024.0</v>
      </c>
      <c r="B55" s="2062" t="s">
        <v>3091</v>
      </c>
      <c r="C55" s="2061">
        <v>0.0</v>
      </c>
      <c r="D55" s="2061">
        <v>3024.0</v>
      </c>
      <c r="E55" s="2061">
        <v>6.0</v>
      </c>
      <c r="F55" s="2062" t="s">
        <v>3055</v>
      </c>
      <c r="G55" s="2062" t="s">
        <v>3055</v>
      </c>
      <c r="H55" s="2062" t="s">
        <v>3056</v>
      </c>
      <c r="I55" s="2061">
        <v>8.0</v>
      </c>
      <c r="J55" s="2062" t="s">
        <v>3091</v>
      </c>
      <c r="K55" s="2061" t="s">
        <v>3018</v>
      </c>
      <c r="L55" s="2061">
        <v>0.0</v>
      </c>
      <c r="M55" s="2063"/>
      <c r="N55" s="2046"/>
      <c r="O55" s="2046"/>
      <c r="P55" s="2046"/>
      <c r="Q55" s="2046"/>
      <c r="R55" s="2046"/>
      <c r="S55" s="2046"/>
      <c r="T55" s="2046"/>
      <c r="U55" s="2046"/>
      <c r="V55" s="2046"/>
      <c r="W55" s="2046"/>
      <c r="X55" s="2046"/>
      <c r="Y55" s="2046"/>
    </row>
    <row r="56">
      <c r="A56" s="2061">
        <v>3025.0</v>
      </c>
      <c r="B56" s="2062" t="s">
        <v>3092</v>
      </c>
      <c r="C56" s="2061">
        <v>0.0</v>
      </c>
      <c r="D56" s="2061">
        <v>3025.0</v>
      </c>
      <c r="E56" s="2061">
        <v>6.0</v>
      </c>
      <c r="F56" s="2062" t="s">
        <v>3032</v>
      </c>
      <c r="G56" s="2062" t="s">
        <v>3055</v>
      </c>
      <c r="H56" s="2062" t="s">
        <v>3056</v>
      </c>
      <c r="I56" s="2061">
        <v>8.0</v>
      </c>
      <c r="J56" s="2062" t="s">
        <v>3092</v>
      </c>
      <c r="K56" s="2061" t="s">
        <v>3018</v>
      </c>
      <c r="L56" s="2061">
        <v>0.0</v>
      </c>
      <c r="M56" s="2063"/>
      <c r="N56" s="2046"/>
      <c r="O56" s="2046"/>
      <c r="P56" s="2046"/>
      <c r="Q56" s="2046"/>
      <c r="R56" s="2046"/>
      <c r="S56" s="2046"/>
      <c r="T56" s="2046"/>
      <c r="U56" s="2046"/>
      <c r="V56" s="2046"/>
      <c r="W56" s="2046"/>
      <c r="X56" s="2046"/>
      <c r="Y56" s="2046"/>
    </row>
    <row r="57">
      <c r="A57" s="2061">
        <v>3999.0</v>
      </c>
      <c r="B57" s="2062" t="s">
        <v>3093</v>
      </c>
      <c r="C57" s="2061">
        <v>0.0</v>
      </c>
      <c r="D57" s="2061">
        <v>3999.0</v>
      </c>
      <c r="E57" s="2061">
        <v>6.0</v>
      </c>
      <c r="F57" s="2062" t="s">
        <v>3032</v>
      </c>
      <c r="G57" s="2062" t="s">
        <v>3033</v>
      </c>
      <c r="H57" s="2062" t="s">
        <v>3034</v>
      </c>
      <c r="I57" s="2061">
        <v>8.0</v>
      </c>
      <c r="J57" s="2062" t="s">
        <v>3093</v>
      </c>
      <c r="K57" s="2061" t="s">
        <v>3018</v>
      </c>
      <c r="L57" s="2061">
        <v>0.0</v>
      </c>
      <c r="M57" s="2063"/>
      <c r="N57" s="2046"/>
      <c r="O57" s="2046"/>
      <c r="P57" s="2046"/>
      <c r="Q57" s="2046"/>
      <c r="R57" s="2046"/>
      <c r="S57" s="2046"/>
      <c r="T57" s="2046"/>
      <c r="U57" s="2046"/>
      <c r="V57" s="2046"/>
      <c r="W57" s="2046"/>
      <c r="X57" s="2046"/>
      <c r="Y57" s="2046"/>
    </row>
    <row r="58">
      <c r="A58" s="2061">
        <v>4010.0</v>
      </c>
      <c r="B58" s="2062" t="s">
        <v>3094</v>
      </c>
      <c r="C58" s="2061">
        <v>1.0</v>
      </c>
      <c r="D58" s="2061">
        <v>4010.0</v>
      </c>
      <c r="E58" s="2061">
        <v>1.0</v>
      </c>
      <c r="F58" s="2062" t="s">
        <v>3011</v>
      </c>
      <c r="G58" s="2062" t="s">
        <v>3095</v>
      </c>
      <c r="H58" s="2062" t="s">
        <v>3096</v>
      </c>
      <c r="I58" s="2061">
        <v>1.0</v>
      </c>
      <c r="J58" s="2062" t="s">
        <v>3094</v>
      </c>
      <c r="K58" s="2061" t="s">
        <v>3013</v>
      </c>
      <c r="L58" s="2061">
        <v>0.0</v>
      </c>
      <c r="M58" s="2063"/>
      <c r="N58" s="2046"/>
      <c r="O58" s="2046"/>
      <c r="P58" s="2046"/>
      <c r="Q58" s="2046"/>
      <c r="R58" s="2046"/>
      <c r="S58" s="2046"/>
      <c r="T58" s="2046"/>
      <c r="U58" s="2046"/>
      <c r="V58" s="2046"/>
      <c r="W58" s="2046"/>
      <c r="X58" s="2046"/>
      <c r="Y58" s="2046"/>
    </row>
    <row r="59">
      <c r="A59" s="2061">
        <v>4020.0</v>
      </c>
      <c r="B59" s="2062" t="s">
        <v>3097</v>
      </c>
      <c r="C59" s="2061">
        <v>0.0</v>
      </c>
      <c r="D59" s="2061">
        <v>4020.0</v>
      </c>
      <c r="E59" s="2061">
        <v>2.0</v>
      </c>
      <c r="F59" s="2062" t="s">
        <v>3016</v>
      </c>
      <c r="G59" s="2062" t="s">
        <v>3098</v>
      </c>
      <c r="H59" s="2062" t="s">
        <v>3099</v>
      </c>
      <c r="I59" s="2061">
        <v>6.0</v>
      </c>
      <c r="J59" s="2062" t="s">
        <v>3097</v>
      </c>
      <c r="K59" s="2061" t="s">
        <v>3018</v>
      </c>
      <c r="L59" s="2061">
        <v>0.0</v>
      </c>
      <c r="M59" s="2063"/>
      <c r="N59" s="2046"/>
      <c r="O59" s="2046"/>
      <c r="P59" s="2046"/>
      <c r="Q59" s="2046"/>
      <c r="R59" s="2046"/>
      <c r="S59" s="2046"/>
      <c r="T59" s="2046"/>
      <c r="U59" s="2046"/>
      <c r="V59" s="2046"/>
      <c r="W59" s="2046"/>
      <c r="X59" s="2046"/>
      <c r="Y59" s="2046"/>
    </row>
    <row r="60">
      <c r="A60" s="2061">
        <v>4021.0</v>
      </c>
      <c r="B60" s="2062" t="s">
        <v>3100</v>
      </c>
      <c r="C60" s="2061">
        <v>0.0</v>
      </c>
      <c r="D60" s="2061">
        <v>4021.0</v>
      </c>
      <c r="E60" s="2061">
        <v>2.0</v>
      </c>
      <c r="F60" s="2062" t="s">
        <v>3016</v>
      </c>
      <c r="G60" s="2062" t="s">
        <v>3098</v>
      </c>
      <c r="H60" s="2062" t="s">
        <v>3099</v>
      </c>
      <c r="I60" s="2061">
        <v>6.0</v>
      </c>
      <c r="J60" s="2062" t="s">
        <v>3100</v>
      </c>
      <c r="K60" s="2061" t="s">
        <v>3018</v>
      </c>
      <c r="L60" s="2061">
        <v>0.0</v>
      </c>
      <c r="M60" s="2063"/>
      <c r="N60" s="2046"/>
      <c r="O60" s="2046"/>
      <c r="P60" s="2046"/>
      <c r="Q60" s="2046"/>
      <c r="R60" s="2046"/>
      <c r="S60" s="2046"/>
      <c r="T60" s="2046"/>
      <c r="U60" s="2046"/>
      <c r="V60" s="2046"/>
      <c r="W60" s="2046"/>
      <c r="X60" s="2046"/>
      <c r="Y60" s="2046"/>
    </row>
    <row r="61">
      <c r="A61" s="2061">
        <v>4030.0</v>
      </c>
      <c r="B61" s="2062" t="s">
        <v>3101</v>
      </c>
      <c r="C61" s="2061">
        <v>0.0</v>
      </c>
      <c r="D61" s="2061">
        <v>4030.0</v>
      </c>
      <c r="E61" s="2061">
        <v>6.0</v>
      </c>
      <c r="F61" s="2062" t="s">
        <v>3032</v>
      </c>
      <c r="G61" s="2062" t="s">
        <v>3102</v>
      </c>
      <c r="H61" s="2062" t="s">
        <v>3103</v>
      </c>
      <c r="I61" s="2061">
        <v>8.0</v>
      </c>
      <c r="J61" s="2062" t="s">
        <v>3101</v>
      </c>
      <c r="K61" s="2061" t="s">
        <v>3018</v>
      </c>
      <c r="L61" s="2061">
        <v>1.0</v>
      </c>
      <c r="M61" s="2062" t="s">
        <v>3039</v>
      </c>
      <c r="N61" s="2046"/>
      <c r="O61" s="2046"/>
      <c r="P61" s="2046"/>
      <c r="Q61" s="2046"/>
      <c r="R61" s="2046"/>
      <c r="S61" s="2046"/>
      <c r="T61" s="2046"/>
      <c r="U61" s="2046"/>
      <c r="V61" s="2046"/>
      <c r="W61" s="2046"/>
      <c r="X61" s="2046"/>
      <c r="Y61" s="2046"/>
    </row>
    <row r="62">
      <c r="A62" s="2046"/>
      <c r="B62" s="2046"/>
      <c r="C62" s="2046"/>
      <c r="D62" s="2046"/>
      <c r="E62" s="2046"/>
      <c r="F62" s="2046"/>
      <c r="G62" s="2046"/>
      <c r="H62" s="2046"/>
      <c r="I62" s="2046"/>
      <c r="J62" s="2046"/>
      <c r="K62" s="2046"/>
      <c r="L62" s="2046"/>
      <c r="M62" s="2046"/>
      <c r="N62" s="2046"/>
      <c r="O62" s="2046"/>
      <c r="P62" s="2046"/>
      <c r="Q62" s="2046"/>
      <c r="R62" s="2046"/>
      <c r="S62" s="2046"/>
      <c r="T62" s="2046"/>
      <c r="U62" s="2046"/>
      <c r="V62" s="2046"/>
      <c r="W62" s="2046"/>
      <c r="X62" s="2046"/>
      <c r="Y62" s="2046"/>
    </row>
    <row r="63">
      <c r="A63" s="2046"/>
      <c r="B63" s="2046"/>
      <c r="C63" s="2046"/>
      <c r="D63" s="2046"/>
      <c r="E63" s="2046"/>
      <c r="F63" s="2046"/>
      <c r="G63" s="2046"/>
      <c r="H63" s="2046"/>
      <c r="I63" s="2046"/>
      <c r="J63" s="2046"/>
      <c r="K63" s="2046"/>
      <c r="L63" s="2046"/>
      <c r="M63" s="2046"/>
      <c r="N63" s="2046"/>
      <c r="O63" s="2046"/>
      <c r="P63" s="2046"/>
      <c r="Q63" s="2046"/>
      <c r="R63" s="2046"/>
      <c r="S63" s="2046"/>
      <c r="T63" s="2046"/>
      <c r="U63" s="2046"/>
      <c r="V63" s="2046"/>
      <c r="W63" s="2046"/>
      <c r="X63" s="2046"/>
      <c r="Y63" s="2046"/>
    </row>
    <row r="64">
      <c r="A64" s="2046"/>
      <c r="B64" s="2046"/>
      <c r="C64" s="2046"/>
      <c r="D64" s="2046"/>
      <c r="E64" s="2046"/>
      <c r="F64" s="2046"/>
      <c r="G64" s="2046"/>
      <c r="H64" s="2046"/>
      <c r="I64" s="2046"/>
      <c r="J64" s="2046"/>
      <c r="K64" s="2046"/>
      <c r="L64" s="2046"/>
      <c r="M64" s="2046"/>
      <c r="N64" s="2046"/>
      <c r="O64" s="2046"/>
      <c r="P64" s="2046"/>
      <c r="Q64" s="2046"/>
      <c r="R64" s="2046"/>
      <c r="S64" s="2046"/>
      <c r="T64" s="2046"/>
      <c r="U64" s="2046"/>
      <c r="V64" s="2046"/>
      <c r="W64" s="2046"/>
      <c r="X64" s="2046"/>
      <c r="Y64" s="2046"/>
    </row>
    <row r="65">
      <c r="A65" s="2046"/>
      <c r="B65" s="2046"/>
      <c r="C65" s="2046"/>
      <c r="D65" s="2046"/>
      <c r="E65" s="2046"/>
      <c r="F65" s="2046"/>
      <c r="G65" s="2046"/>
      <c r="H65" s="2046"/>
      <c r="I65" s="2046"/>
      <c r="J65" s="2046"/>
      <c r="K65" s="2046"/>
      <c r="L65" s="2046"/>
      <c r="M65" s="2046"/>
      <c r="N65" s="2046"/>
      <c r="O65" s="2046"/>
      <c r="P65" s="2046"/>
      <c r="Q65" s="2046"/>
      <c r="R65" s="2046"/>
      <c r="S65" s="2046"/>
      <c r="T65" s="2046"/>
      <c r="U65" s="2046"/>
      <c r="V65" s="2046"/>
      <c r="W65" s="2046"/>
      <c r="X65" s="2046"/>
      <c r="Y65" s="2046"/>
    </row>
    <row r="66">
      <c r="A66" s="2046"/>
      <c r="B66" s="2046"/>
      <c r="C66" s="2046"/>
      <c r="D66" s="2046"/>
      <c r="E66" s="2046"/>
      <c r="F66" s="2046"/>
      <c r="G66" s="2046"/>
      <c r="H66" s="2046"/>
      <c r="I66" s="2046"/>
      <c r="J66" s="2046"/>
      <c r="K66" s="2046"/>
      <c r="L66" s="2046"/>
      <c r="M66" s="2046"/>
      <c r="N66" s="2046"/>
      <c r="O66" s="2046"/>
      <c r="P66" s="2046"/>
      <c r="Q66" s="2046"/>
      <c r="R66" s="2046"/>
      <c r="S66" s="2046"/>
      <c r="T66" s="2046"/>
      <c r="U66" s="2046"/>
      <c r="V66" s="2046"/>
      <c r="W66" s="2046"/>
      <c r="X66" s="2046"/>
      <c r="Y66" s="2046"/>
    </row>
    <row r="67">
      <c r="A67" s="2046"/>
      <c r="B67" s="2046"/>
      <c r="C67" s="2046"/>
      <c r="D67" s="2046"/>
      <c r="E67" s="2046"/>
      <c r="F67" s="2046"/>
      <c r="G67" s="2046"/>
      <c r="H67" s="2046"/>
      <c r="I67" s="2046"/>
      <c r="J67" s="2046"/>
      <c r="K67" s="2046"/>
      <c r="L67" s="2046"/>
      <c r="M67" s="2046"/>
      <c r="N67" s="2046"/>
      <c r="O67" s="2046"/>
      <c r="P67" s="2046"/>
      <c r="Q67" s="2046"/>
      <c r="R67" s="2046"/>
      <c r="S67" s="2046"/>
      <c r="T67" s="2046"/>
      <c r="U67" s="2046"/>
      <c r="V67" s="2046"/>
      <c r="W67" s="2046"/>
      <c r="X67" s="2046"/>
      <c r="Y67" s="2046"/>
    </row>
    <row r="68">
      <c r="A68" s="2046"/>
      <c r="B68" s="2046"/>
      <c r="C68" s="2046"/>
      <c r="D68" s="2046"/>
      <c r="E68" s="2046"/>
      <c r="F68" s="2046"/>
      <c r="G68" s="2046"/>
      <c r="H68" s="2046"/>
      <c r="I68" s="2046"/>
      <c r="J68" s="2046"/>
      <c r="K68" s="2046"/>
      <c r="L68" s="2046"/>
      <c r="M68" s="2046"/>
      <c r="N68" s="2046"/>
      <c r="O68" s="2046"/>
      <c r="P68" s="2046"/>
      <c r="Q68" s="2046"/>
      <c r="R68" s="2046"/>
      <c r="S68" s="2046"/>
      <c r="T68" s="2046"/>
      <c r="U68" s="2046"/>
      <c r="V68" s="2046"/>
      <c r="W68" s="2046"/>
      <c r="X68" s="2046"/>
      <c r="Y68" s="2046"/>
    </row>
    <row r="69">
      <c r="A69" s="2046"/>
      <c r="B69" s="2046"/>
      <c r="C69" s="2046"/>
      <c r="D69" s="2046"/>
      <c r="E69" s="2046"/>
      <c r="F69" s="2046"/>
      <c r="G69" s="2046"/>
      <c r="H69" s="2046"/>
      <c r="I69" s="2046"/>
      <c r="J69" s="2046"/>
      <c r="K69" s="2046"/>
      <c r="L69" s="2046"/>
      <c r="M69" s="2046"/>
      <c r="N69" s="2046"/>
      <c r="O69" s="2046"/>
      <c r="P69" s="2046"/>
      <c r="Q69" s="2046"/>
      <c r="R69" s="2046"/>
      <c r="S69" s="2046"/>
      <c r="T69" s="2046"/>
      <c r="U69" s="2046"/>
      <c r="V69" s="2046"/>
      <c r="W69" s="2046"/>
      <c r="X69" s="2046"/>
      <c r="Y69" s="2046"/>
    </row>
    <row r="70">
      <c r="A70" s="2046"/>
      <c r="B70" s="2046"/>
      <c r="C70" s="2046"/>
      <c r="D70" s="2046"/>
      <c r="E70" s="2046"/>
      <c r="F70" s="2046"/>
      <c r="G70" s="2046"/>
      <c r="H70" s="2046"/>
      <c r="I70" s="2046"/>
      <c r="J70" s="2046"/>
      <c r="K70" s="2046"/>
      <c r="L70" s="2046"/>
      <c r="M70" s="2046"/>
      <c r="N70" s="2046"/>
      <c r="O70" s="2046"/>
      <c r="P70" s="2046"/>
      <c r="Q70" s="2046"/>
      <c r="R70" s="2046"/>
      <c r="S70" s="2046"/>
      <c r="T70" s="2046"/>
      <c r="U70" s="2046"/>
      <c r="V70" s="2046"/>
      <c r="W70" s="2046"/>
      <c r="X70" s="2046"/>
      <c r="Y70" s="2046"/>
    </row>
    <row r="71">
      <c r="A71" s="2046"/>
      <c r="B71" s="2046"/>
      <c r="C71" s="2046"/>
      <c r="D71" s="2046"/>
      <c r="E71" s="2046"/>
      <c r="F71" s="2046"/>
      <c r="G71" s="2046"/>
      <c r="H71" s="2046"/>
      <c r="I71" s="2046"/>
      <c r="J71" s="2046"/>
      <c r="K71" s="2046"/>
      <c r="L71" s="2046"/>
      <c r="M71" s="2046"/>
      <c r="N71" s="2046"/>
      <c r="O71" s="2046"/>
      <c r="P71" s="2046"/>
      <c r="Q71" s="2046"/>
      <c r="R71" s="2046"/>
      <c r="S71" s="2046"/>
      <c r="T71" s="2046"/>
      <c r="U71" s="2046"/>
      <c r="V71" s="2046"/>
      <c r="W71" s="2046"/>
      <c r="X71" s="2046"/>
      <c r="Y71" s="2046"/>
    </row>
    <row r="72">
      <c r="A72" s="2046"/>
      <c r="B72" s="2046"/>
      <c r="C72" s="2046"/>
      <c r="D72" s="2046"/>
      <c r="E72" s="2046"/>
      <c r="F72" s="2046"/>
      <c r="G72" s="2046"/>
      <c r="H72" s="2046"/>
      <c r="I72" s="2046"/>
      <c r="J72" s="2046"/>
      <c r="K72" s="2046"/>
      <c r="L72" s="2046"/>
      <c r="M72" s="2046"/>
      <c r="N72" s="2046"/>
      <c r="O72" s="2046"/>
      <c r="P72" s="2046"/>
      <c r="Q72" s="2046"/>
      <c r="R72" s="2046"/>
      <c r="S72" s="2046"/>
      <c r="T72" s="2046"/>
      <c r="U72" s="2046"/>
      <c r="V72" s="2046"/>
      <c r="W72" s="2046"/>
      <c r="X72" s="2046"/>
      <c r="Y72" s="2046"/>
    </row>
    <row r="73">
      <c r="A73" s="2046"/>
      <c r="B73" s="2046"/>
      <c r="C73" s="2046"/>
      <c r="D73" s="2046"/>
      <c r="E73" s="2046"/>
      <c r="F73" s="2046"/>
      <c r="G73" s="2046"/>
      <c r="H73" s="2046"/>
      <c r="I73" s="2046"/>
      <c r="J73" s="2046"/>
      <c r="K73" s="2046"/>
      <c r="L73" s="2046"/>
      <c r="M73" s="2046"/>
      <c r="N73" s="2046"/>
      <c r="O73" s="2046"/>
      <c r="P73" s="2046"/>
      <c r="Q73" s="2046"/>
      <c r="R73" s="2046"/>
      <c r="S73" s="2046"/>
      <c r="T73" s="2046"/>
      <c r="U73" s="2046"/>
      <c r="V73" s="2046"/>
      <c r="W73" s="2046"/>
      <c r="X73" s="2046"/>
      <c r="Y73" s="2046"/>
    </row>
    <row r="74">
      <c r="A74" s="2046"/>
      <c r="B74" s="2046"/>
      <c r="C74" s="2046"/>
      <c r="D74" s="2046"/>
      <c r="E74" s="2046"/>
      <c r="F74" s="2046"/>
      <c r="G74" s="2046"/>
      <c r="H74" s="2046"/>
      <c r="I74" s="2046"/>
      <c r="J74" s="2046"/>
      <c r="K74" s="2046"/>
      <c r="L74" s="2046"/>
      <c r="M74" s="2046"/>
      <c r="N74" s="2046"/>
      <c r="O74" s="2046"/>
      <c r="P74" s="2046"/>
      <c r="Q74" s="2046"/>
      <c r="R74" s="2046"/>
      <c r="S74" s="2046"/>
      <c r="T74" s="2046"/>
      <c r="U74" s="2046"/>
      <c r="V74" s="2046"/>
      <c r="W74" s="2046"/>
      <c r="X74" s="2046"/>
      <c r="Y74" s="2046"/>
    </row>
    <row r="75">
      <c r="A75" s="2046"/>
      <c r="B75" s="2046"/>
      <c r="C75" s="2046"/>
      <c r="D75" s="2046"/>
      <c r="E75" s="2046"/>
      <c r="F75" s="2046"/>
      <c r="G75" s="2046"/>
      <c r="H75" s="2046"/>
      <c r="I75" s="2046"/>
      <c r="J75" s="2046"/>
      <c r="K75" s="2046"/>
      <c r="L75" s="2046"/>
      <c r="M75" s="2046"/>
      <c r="N75" s="2046"/>
      <c r="O75" s="2046"/>
      <c r="P75" s="2046"/>
      <c r="Q75" s="2046"/>
      <c r="R75" s="2046"/>
      <c r="S75" s="2046"/>
      <c r="T75" s="2046"/>
      <c r="U75" s="2046"/>
      <c r="V75" s="2046"/>
      <c r="W75" s="2046"/>
      <c r="X75" s="2046"/>
      <c r="Y75" s="2046"/>
    </row>
    <row r="76">
      <c r="A76" s="2046"/>
      <c r="B76" s="2046"/>
      <c r="C76" s="2046"/>
      <c r="D76" s="2046"/>
      <c r="E76" s="2046"/>
      <c r="F76" s="2046"/>
      <c r="G76" s="2046"/>
      <c r="H76" s="2046"/>
      <c r="I76" s="2046"/>
      <c r="J76" s="2046"/>
      <c r="K76" s="2046"/>
      <c r="L76" s="2046"/>
      <c r="M76" s="2046"/>
      <c r="N76" s="2046"/>
      <c r="O76" s="2046"/>
      <c r="P76" s="2046"/>
      <c r="Q76" s="2046"/>
      <c r="R76" s="2046"/>
      <c r="S76" s="2046"/>
      <c r="T76" s="2046"/>
      <c r="U76" s="2046"/>
      <c r="V76" s="2046"/>
      <c r="W76" s="2046"/>
      <c r="X76" s="2046"/>
      <c r="Y76" s="2046"/>
    </row>
    <row r="77">
      <c r="A77" s="2046"/>
      <c r="B77" s="2046"/>
      <c r="C77" s="2046"/>
      <c r="D77" s="2046"/>
      <c r="E77" s="2046"/>
      <c r="F77" s="2046"/>
      <c r="G77" s="2046"/>
      <c r="H77" s="2046"/>
      <c r="I77" s="2046"/>
      <c r="J77" s="2046"/>
      <c r="K77" s="2046"/>
      <c r="L77" s="2046"/>
      <c r="M77" s="2046"/>
      <c r="N77" s="2046"/>
      <c r="O77" s="2046"/>
      <c r="P77" s="2046"/>
      <c r="Q77" s="2046"/>
      <c r="R77" s="2046"/>
      <c r="S77" s="2046"/>
      <c r="T77" s="2046"/>
      <c r="U77" s="2046"/>
      <c r="V77" s="2046"/>
      <c r="W77" s="2046"/>
      <c r="X77" s="2046"/>
      <c r="Y77" s="2046"/>
    </row>
    <row r="78">
      <c r="A78" s="2046"/>
      <c r="B78" s="2046"/>
      <c r="C78" s="2046"/>
      <c r="D78" s="2046"/>
      <c r="E78" s="2046"/>
      <c r="F78" s="2046"/>
      <c r="G78" s="2046"/>
      <c r="H78" s="2046"/>
      <c r="I78" s="2046"/>
      <c r="J78" s="2046"/>
      <c r="K78" s="2046"/>
      <c r="L78" s="2046"/>
      <c r="M78" s="2046"/>
      <c r="N78" s="2046"/>
      <c r="O78" s="2046"/>
      <c r="P78" s="2046"/>
      <c r="Q78" s="2046"/>
      <c r="R78" s="2046"/>
      <c r="S78" s="2046"/>
      <c r="T78" s="2046"/>
      <c r="U78" s="2046"/>
      <c r="V78" s="2046"/>
      <c r="W78" s="2046"/>
      <c r="X78" s="2046"/>
      <c r="Y78" s="2046"/>
    </row>
    <row r="79">
      <c r="A79" s="2046"/>
      <c r="B79" s="2046"/>
      <c r="C79" s="2046"/>
      <c r="D79" s="2046"/>
      <c r="E79" s="2046"/>
      <c r="F79" s="2046"/>
      <c r="G79" s="2046"/>
      <c r="H79" s="2046"/>
      <c r="I79" s="2046"/>
      <c r="J79" s="2046"/>
      <c r="K79" s="2046"/>
      <c r="L79" s="2046"/>
      <c r="M79" s="2046"/>
      <c r="N79" s="2046"/>
      <c r="O79" s="2046"/>
      <c r="P79" s="2046"/>
      <c r="Q79" s="2046"/>
      <c r="R79" s="2046"/>
      <c r="S79" s="2046"/>
      <c r="T79" s="2046"/>
      <c r="U79" s="2046"/>
      <c r="V79" s="2046"/>
      <c r="W79" s="2046"/>
      <c r="X79" s="2046"/>
      <c r="Y79" s="2046"/>
    </row>
    <row r="80">
      <c r="A80" s="2046"/>
      <c r="B80" s="2046"/>
      <c r="C80" s="2046"/>
      <c r="D80" s="2046"/>
      <c r="E80" s="2046"/>
      <c r="F80" s="2046"/>
      <c r="G80" s="2046"/>
      <c r="H80" s="2046"/>
      <c r="I80" s="2046"/>
      <c r="J80" s="2046"/>
      <c r="K80" s="2046"/>
      <c r="L80" s="2046"/>
      <c r="M80" s="2046"/>
      <c r="N80" s="2046"/>
      <c r="O80" s="2046"/>
      <c r="P80" s="2046"/>
      <c r="Q80" s="2046"/>
      <c r="R80" s="2046"/>
      <c r="S80" s="2046"/>
      <c r="T80" s="2046"/>
      <c r="U80" s="2046"/>
      <c r="V80" s="2046"/>
      <c r="W80" s="2046"/>
      <c r="X80" s="2046"/>
      <c r="Y80" s="2046"/>
    </row>
    <row r="81">
      <c r="A81" s="2046"/>
      <c r="B81" s="2046"/>
      <c r="C81" s="2046"/>
      <c r="D81" s="2046"/>
      <c r="E81" s="2046"/>
      <c r="F81" s="2046"/>
      <c r="G81" s="2046"/>
      <c r="H81" s="2046"/>
      <c r="I81" s="2046"/>
      <c r="J81" s="2046"/>
      <c r="K81" s="2046"/>
      <c r="L81" s="2046"/>
      <c r="M81" s="2046"/>
      <c r="N81" s="2046"/>
      <c r="O81" s="2046"/>
      <c r="P81" s="2046"/>
      <c r="Q81" s="2046"/>
      <c r="R81" s="2046"/>
      <c r="S81" s="2046"/>
      <c r="T81" s="2046"/>
      <c r="U81" s="2046"/>
      <c r="V81" s="2046"/>
      <c r="W81" s="2046"/>
      <c r="X81" s="2046"/>
      <c r="Y81" s="2046"/>
    </row>
    <row r="82">
      <c r="A82" s="2046"/>
      <c r="B82" s="2046"/>
      <c r="C82" s="2046"/>
      <c r="D82" s="2046"/>
      <c r="E82" s="2046"/>
      <c r="F82" s="2046"/>
      <c r="G82" s="2046"/>
      <c r="H82" s="2046"/>
      <c r="I82" s="2046"/>
      <c r="J82" s="2046"/>
      <c r="K82" s="2046"/>
      <c r="L82" s="2046"/>
      <c r="M82" s="2046"/>
      <c r="N82" s="2046"/>
      <c r="O82" s="2046"/>
      <c r="P82" s="2046"/>
      <c r="Q82" s="2046"/>
      <c r="R82" s="2046"/>
      <c r="S82" s="2046"/>
      <c r="T82" s="2046"/>
      <c r="U82" s="2046"/>
      <c r="V82" s="2046"/>
      <c r="W82" s="2046"/>
      <c r="X82" s="2046"/>
      <c r="Y82" s="2046"/>
    </row>
    <row r="83">
      <c r="A83" s="2046"/>
      <c r="B83" s="2046"/>
      <c r="C83" s="2046"/>
      <c r="D83" s="2046"/>
      <c r="E83" s="2046"/>
      <c r="F83" s="2046"/>
      <c r="G83" s="2046"/>
      <c r="H83" s="2046"/>
      <c r="I83" s="2046"/>
      <c r="J83" s="2046"/>
      <c r="K83" s="2046"/>
      <c r="L83" s="2046"/>
      <c r="M83" s="2046"/>
      <c r="N83" s="2046"/>
      <c r="O83" s="2046"/>
      <c r="P83" s="2046"/>
      <c r="Q83" s="2046"/>
      <c r="R83" s="2046"/>
      <c r="S83" s="2046"/>
      <c r="T83" s="2046"/>
      <c r="U83" s="2046"/>
      <c r="V83" s="2046"/>
      <c r="W83" s="2046"/>
      <c r="X83" s="2046"/>
      <c r="Y83" s="2046"/>
    </row>
    <row r="84">
      <c r="A84" s="2046"/>
      <c r="B84" s="2046"/>
      <c r="C84" s="2046"/>
      <c r="D84" s="2046"/>
      <c r="E84" s="2046"/>
      <c r="F84" s="2046"/>
      <c r="G84" s="2046"/>
      <c r="H84" s="2046"/>
      <c r="I84" s="2046"/>
      <c r="J84" s="2046"/>
      <c r="K84" s="2046"/>
      <c r="L84" s="2046"/>
      <c r="M84" s="2046"/>
      <c r="N84" s="2046"/>
      <c r="O84" s="2046"/>
      <c r="P84" s="2046"/>
      <c r="Q84" s="2046"/>
      <c r="R84" s="2046"/>
      <c r="S84" s="2046"/>
      <c r="T84" s="2046"/>
      <c r="U84" s="2046"/>
      <c r="V84" s="2046"/>
      <c r="W84" s="2046"/>
      <c r="X84" s="2046"/>
      <c r="Y84" s="2046"/>
    </row>
    <row r="85">
      <c r="A85" s="2046"/>
      <c r="B85" s="2046"/>
      <c r="C85" s="2046"/>
      <c r="D85" s="2046"/>
      <c r="E85" s="2046"/>
      <c r="F85" s="2046"/>
      <c r="G85" s="2046"/>
      <c r="H85" s="2046"/>
      <c r="I85" s="2046"/>
      <c r="J85" s="2046"/>
      <c r="K85" s="2046"/>
      <c r="L85" s="2046"/>
      <c r="M85" s="2046"/>
      <c r="N85" s="2046"/>
      <c r="O85" s="2046"/>
      <c r="P85" s="2046"/>
      <c r="Q85" s="2046"/>
      <c r="R85" s="2046"/>
      <c r="S85" s="2046"/>
      <c r="T85" s="2046"/>
      <c r="U85" s="2046"/>
      <c r="V85" s="2046"/>
      <c r="W85" s="2046"/>
      <c r="X85" s="2046"/>
      <c r="Y85" s="2046"/>
    </row>
    <row r="86">
      <c r="A86" s="2046"/>
      <c r="B86" s="2046"/>
      <c r="C86" s="2046"/>
      <c r="D86" s="2046"/>
      <c r="E86" s="2046"/>
      <c r="F86" s="2046"/>
      <c r="G86" s="2046"/>
      <c r="H86" s="2046"/>
      <c r="I86" s="2046"/>
      <c r="J86" s="2046"/>
      <c r="K86" s="2046"/>
      <c r="L86" s="2046"/>
      <c r="M86" s="2046"/>
      <c r="N86" s="2046"/>
      <c r="O86" s="2046"/>
      <c r="P86" s="2046"/>
      <c r="Q86" s="2046"/>
      <c r="R86" s="2046"/>
      <c r="S86" s="2046"/>
      <c r="T86" s="2046"/>
      <c r="U86" s="2046"/>
      <c r="V86" s="2046"/>
      <c r="W86" s="2046"/>
      <c r="X86" s="2046"/>
      <c r="Y86" s="2046"/>
    </row>
    <row r="87">
      <c r="A87" s="2046"/>
      <c r="B87" s="2046"/>
      <c r="C87" s="2046"/>
      <c r="D87" s="2046"/>
      <c r="E87" s="2046"/>
      <c r="F87" s="2046"/>
      <c r="G87" s="2046"/>
      <c r="H87" s="2046"/>
      <c r="I87" s="2046"/>
      <c r="J87" s="2046"/>
      <c r="K87" s="2046"/>
      <c r="L87" s="2046"/>
      <c r="M87" s="2046"/>
      <c r="N87" s="2046"/>
      <c r="O87" s="2046"/>
      <c r="P87" s="2046"/>
      <c r="Q87" s="2046"/>
      <c r="R87" s="2046"/>
      <c r="S87" s="2046"/>
      <c r="T87" s="2046"/>
      <c r="U87" s="2046"/>
      <c r="V87" s="2046"/>
      <c r="W87" s="2046"/>
      <c r="X87" s="2046"/>
      <c r="Y87" s="2046"/>
    </row>
    <row r="88">
      <c r="A88" s="2046"/>
      <c r="B88" s="2046"/>
      <c r="C88" s="2046"/>
      <c r="D88" s="2046"/>
      <c r="E88" s="2046"/>
      <c r="F88" s="2046"/>
      <c r="G88" s="2046"/>
      <c r="H88" s="2046"/>
      <c r="I88" s="2046"/>
      <c r="J88" s="2046"/>
      <c r="K88" s="2046"/>
      <c r="L88" s="2046"/>
      <c r="M88" s="2046"/>
      <c r="N88" s="2046"/>
      <c r="O88" s="2046"/>
      <c r="P88" s="2046"/>
      <c r="Q88" s="2046"/>
      <c r="R88" s="2046"/>
      <c r="S88" s="2046"/>
      <c r="T88" s="2046"/>
      <c r="U88" s="2046"/>
      <c r="V88" s="2046"/>
      <c r="W88" s="2046"/>
      <c r="X88" s="2046"/>
      <c r="Y88" s="2046"/>
    </row>
    <row r="89">
      <c r="A89" s="2046"/>
      <c r="B89" s="2046"/>
      <c r="C89" s="2046"/>
      <c r="D89" s="2046"/>
      <c r="E89" s="2046"/>
      <c r="F89" s="2046"/>
      <c r="G89" s="2046"/>
      <c r="H89" s="2046"/>
      <c r="I89" s="2046"/>
      <c r="J89" s="2046"/>
      <c r="K89" s="2046"/>
      <c r="L89" s="2046"/>
      <c r="M89" s="2046"/>
      <c r="N89" s="2046"/>
      <c r="O89" s="2046"/>
      <c r="P89" s="2046"/>
      <c r="Q89" s="2046"/>
      <c r="R89" s="2046"/>
      <c r="S89" s="2046"/>
      <c r="T89" s="2046"/>
      <c r="U89" s="2046"/>
      <c r="V89" s="2046"/>
      <c r="W89" s="2046"/>
      <c r="X89" s="2046"/>
      <c r="Y89" s="2046"/>
    </row>
    <row r="90">
      <c r="A90" s="2046"/>
      <c r="B90" s="2046"/>
      <c r="C90" s="2046"/>
      <c r="D90" s="2046"/>
      <c r="E90" s="2046"/>
      <c r="F90" s="2046"/>
      <c r="G90" s="2046"/>
      <c r="H90" s="2046"/>
      <c r="I90" s="2046"/>
      <c r="J90" s="2046"/>
      <c r="K90" s="2046"/>
      <c r="L90" s="2046"/>
      <c r="M90" s="2046"/>
      <c r="N90" s="2046"/>
      <c r="O90" s="2046"/>
      <c r="P90" s="2046"/>
      <c r="Q90" s="2046"/>
      <c r="R90" s="2046"/>
      <c r="S90" s="2046"/>
      <c r="T90" s="2046"/>
      <c r="U90" s="2046"/>
      <c r="V90" s="2046"/>
      <c r="W90" s="2046"/>
      <c r="X90" s="2046"/>
      <c r="Y90" s="2046"/>
    </row>
    <row r="91">
      <c r="A91" s="2046"/>
      <c r="B91" s="2046"/>
      <c r="C91" s="2046"/>
      <c r="D91" s="2046"/>
      <c r="E91" s="2046"/>
      <c r="F91" s="2046"/>
      <c r="G91" s="2046"/>
      <c r="H91" s="2046"/>
      <c r="I91" s="2046"/>
      <c r="J91" s="2046"/>
      <c r="K91" s="2046"/>
      <c r="L91" s="2046"/>
      <c r="M91" s="2046"/>
      <c r="N91" s="2046"/>
      <c r="O91" s="2046"/>
      <c r="P91" s="2046"/>
      <c r="Q91" s="2046"/>
      <c r="R91" s="2046"/>
      <c r="S91" s="2046"/>
      <c r="T91" s="2046"/>
      <c r="U91" s="2046"/>
      <c r="V91" s="2046"/>
      <c r="W91" s="2046"/>
      <c r="X91" s="2046"/>
      <c r="Y91" s="2046"/>
    </row>
    <row r="92">
      <c r="A92" s="2046"/>
      <c r="B92" s="2046"/>
      <c r="C92" s="2046"/>
      <c r="D92" s="2046"/>
      <c r="E92" s="2046"/>
      <c r="F92" s="2046"/>
      <c r="G92" s="2046"/>
      <c r="H92" s="2046"/>
      <c r="I92" s="2046"/>
      <c r="J92" s="2046"/>
      <c r="K92" s="2046"/>
      <c r="L92" s="2046"/>
      <c r="M92" s="2046"/>
      <c r="N92" s="2046"/>
      <c r="O92" s="2046"/>
      <c r="P92" s="2046"/>
      <c r="Q92" s="2046"/>
      <c r="R92" s="2046"/>
      <c r="S92" s="2046"/>
      <c r="T92" s="2046"/>
      <c r="U92" s="2046"/>
      <c r="V92" s="2046"/>
      <c r="W92" s="2046"/>
      <c r="X92" s="2046"/>
      <c r="Y92" s="2046"/>
    </row>
    <row r="93">
      <c r="A93" s="2046"/>
      <c r="B93" s="2046"/>
      <c r="C93" s="2046"/>
      <c r="D93" s="2046"/>
      <c r="E93" s="2046"/>
      <c r="F93" s="2046"/>
      <c r="G93" s="2046"/>
      <c r="H93" s="2046"/>
      <c r="I93" s="2046"/>
      <c r="J93" s="2046"/>
      <c r="K93" s="2046"/>
      <c r="L93" s="2046"/>
      <c r="M93" s="2046"/>
      <c r="N93" s="2046"/>
      <c r="O93" s="2046"/>
      <c r="P93" s="2046"/>
      <c r="Q93" s="2046"/>
      <c r="R93" s="2046"/>
      <c r="S93" s="2046"/>
      <c r="T93" s="2046"/>
      <c r="U93" s="2046"/>
      <c r="V93" s="2046"/>
      <c r="W93" s="2046"/>
      <c r="X93" s="2046"/>
      <c r="Y93" s="2046"/>
    </row>
    <row r="94">
      <c r="A94" s="2046"/>
      <c r="B94" s="2046"/>
      <c r="C94" s="2046"/>
      <c r="D94" s="2046"/>
      <c r="E94" s="2046"/>
      <c r="F94" s="2046"/>
      <c r="G94" s="2046"/>
      <c r="H94" s="2046"/>
      <c r="I94" s="2046"/>
      <c r="J94" s="2046"/>
      <c r="K94" s="2046"/>
      <c r="L94" s="2046"/>
      <c r="M94" s="2046"/>
      <c r="N94" s="2046"/>
      <c r="O94" s="2046"/>
      <c r="P94" s="2046"/>
      <c r="Q94" s="2046"/>
      <c r="R94" s="2046"/>
      <c r="S94" s="2046"/>
      <c r="T94" s="2046"/>
      <c r="U94" s="2046"/>
      <c r="V94" s="2046"/>
      <c r="W94" s="2046"/>
      <c r="X94" s="2046"/>
      <c r="Y94" s="2046"/>
    </row>
    <row r="95">
      <c r="A95" s="2046"/>
      <c r="B95" s="2046"/>
      <c r="C95" s="2046"/>
      <c r="D95" s="2046"/>
      <c r="E95" s="2046"/>
      <c r="F95" s="2046"/>
      <c r="G95" s="2046"/>
      <c r="H95" s="2046"/>
      <c r="I95" s="2046"/>
      <c r="J95" s="2046"/>
      <c r="K95" s="2046"/>
      <c r="L95" s="2046"/>
      <c r="M95" s="2046"/>
      <c r="N95" s="2046"/>
      <c r="O95" s="2046"/>
      <c r="P95" s="2046"/>
      <c r="Q95" s="2046"/>
      <c r="R95" s="2046"/>
      <c r="S95" s="2046"/>
      <c r="T95" s="2046"/>
      <c r="U95" s="2046"/>
      <c r="V95" s="2046"/>
      <c r="W95" s="2046"/>
      <c r="X95" s="2046"/>
      <c r="Y95" s="2046"/>
    </row>
    <row r="96">
      <c r="A96" s="2046"/>
      <c r="B96" s="2046"/>
      <c r="C96" s="2046"/>
      <c r="D96" s="2046"/>
      <c r="E96" s="2046"/>
      <c r="F96" s="2046"/>
      <c r="G96" s="2046"/>
      <c r="H96" s="2046"/>
      <c r="I96" s="2046"/>
      <c r="J96" s="2046"/>
      <c r="K96" s="2046"/>
      <c r="L96" s="2046"/>
      <c r="M96" s="2046"/>
      <c r="N96" s="2046"/>
      <c r="O96" s="2046"/>
      <c r="P96" s="2046"/>
      <c r="Q96" s="2046"/>
      <c r="R96" s="2046"/>
      <c r="S96" s="2046"/>
      <c r="T96" s="2046"/>
      <c r="U96" s="2046"/>
      <c r="V96" s="2046"/>
      <c r="W96" s="2046"/>
      <c r="X96" s="2046"/>
      <c r="Y96" s="2046"/>
    </row>
    <row r="97">
      <c r="A97" s="2046"/>
      <c r="B97" s="2046"/>
      <c r="C97" s="2046"/>
      <c r="D97" s="2046"/>
      <c r="E97" s="2046"/>
      <c r="F97" s="2046"/>
      <c r="G97" s="2046"/>
      <c r="H97" s="2046"/>
      <c r="I97" s="2046"/>
      <c r="J97" s="2046"/>
      <c r="K97" s="2046"/>
      <c r="L97" s="2046"/>
      <c r="M97" s="2046"/>
      <c r="N97" s="2046"/>
      <c r="O97" s="2046"/>
      <c r="P97" s="2046"/>
      <c r="Q97" s="2046"/>
      <c r="R97" s="2046"/>
      <c r="S97" s="2046"/>
      <c r="T97" s="2046"/>
      <c r="U97" s="2046"/>
      <c r="V97" s="2046"/>
      <c r="W97" s="2046"/>
      <c r="X97" s="2046"/>
      <c r="Y97" s="2046"/>
    </row>
    <row r="98">
      <c r="A98" s="2046"/>
      <c r="B98" s="2046"/>
      <c r="C98" s="2046"/>
      <c r="D98" s="2046"/>
      <c r="E98" s="2046"/>
      <c r="F98" s="2046"/>
      <c r="G98" s="2046"/>
      <c r="H98" s="2046"/>
      <c r="I98" s="2046"/>
      <c r="J98" s="2046"/>
      <c r="K98" s="2046"/>
      <c r="L98" s="2046"/>
      <c r="M98" s="2046"/>
      <c r="N98" s="2046"/>
      <c r="O98" s="2046"/>
      <c r="P98" s="2046"/>
      <c r="Q98" s="2046"/>
      <c r="R98" s="2046"/>
      <c r="S98" s="2046"/>
      <c r="T98" s="2046"/>
      <c r="U98" s="2046"/>
      <c r="V98" s="2046"/>
      <c r="W98" s="2046"/>
      <c r="X98" s="2046"/>
      <c r="Y98" s="2046"/>
    </row>
    <row r="99">
      <c r="A99" s="2046"/>
      <c r="B99" s="2046"/>
      <c r="C99" s="2046"/>
      <c r="D99" s="2046"/>
      <c r="E99" s="2046"/>
      <c r="F99" s="2046"/>
      <c r="G99" s="2046"/>
      <c r="H99" s="2046"/>
      <c r="I99" s="2046"/>
      <c r="J99" s="2046"/>
      <c r="K99" s="2046"/>
      <c r="L99" s="2046"/>
      <c r="M99" s="2046"/>
      <c r="N99" s="2046"/>
      <c r="O99" s="2046"/>
      <c r="P99" s="2046"/>
      <c r="Q99" s="2046"/>
      <c r="R99" s="2046"/>
      <c r="S99" s="2046"/>
      <c r="T99" s="2046"/>
      <c r="U99" s="2046"/>
      <c r="V99" s="2046"/>
      <c r="W99" s="2046"/>
      <c r="X99" s="2046"/>
      <c r="Y99" s="2046"/>
    </row>
    <row r="100">
      <c r="A100" s="2046"/>
      <c r="B100" s="2046"/>
      <c r="C100" s="2046"/>
      <c r="D100" s="2046"/>
      <c r="E100" s="2046"/>
      <c r="F100" s="2046"/>
      <c r="G100" s="2046"/>
      <c r="H100" s="2046"/>
      <c r="I100" s="2046"/>
      <c r="J100" s="2046"/>
      <c r="K100" s="2046"/>
      <c r="L100" s="2046"/>
      <c r="M100" s="2046"/>
      <c r="N100" s="2046"/>
      <c r="O100" s="2046"/>
      <c r="P100" s="2046"/>
      <c r="Q100" s="2046"/>
      <c r="R100" s="2046"/>
      <c r="S100" s="2046"/>
      <c r="T100" s="2046"/>
      <c r="U100" s="2046"/>
      <c r="V100" s="2046"/>
      <c r="W100" s="2046"/>
      <c r="X100" s="2046"/>
      <c r="Y100" s="2046"/>
    </row>
    <row r="101">
      <c r="A101" s="2046"/>
      <c r="B101" s="2046"/>
      <c r="C101" s="2046"/>
      <c r="D101" s="2046"/>
      <c r="E101" s="2046"/>
      <c r="F101" s="2046"/>
      <c r="G101" s="2046"/>
      <c r="H101" s="2046"/>
      <c r="I101" s="2046"/>
      <c r="J101" s="2046"/>
      <c r="K101" s="2046"/>
      <c r="L101" s="2046"/>
      <c r="M101" s="2046"/>
      <c r="N101" s="2046"/>
      <c r="O101" s="2046"/>
      <c r="P101" s="2046"/>
      <c r="Q101" s="2046"/>
      <c r="R101" s="2046"/>
      <c r="S101" s="2046"/>
      <c r="T101" s="2046"/>
      <c r="U101" s="2046"/>
      <c r="V101" s="2046"/>
      <c r="W101" s="2046"/>
      <c r="X101" s="2046"/>
      <c r="Y101" s="2046"/>
    </row>
    <row r="102">
      <c r="A102" s="2046"/>
      <c r="B102" s="2046"/>
      <c r="C102" s="2046"/>
      <c r="D102" s="2046"/>
      <c r="E102" s="2046"/>
      <c r="F102" s="2046"/>
      <c r="G102" s="2046"/>
      <c r="H102" s="2046"/>
      <c r="I102" s="2046"/>
      <c r="J102" s="2046"/>
      <c r="K102" s="2046"/>
      <c r="L102" s="2046"/>
      <c r="M102" s="2046"/>
      <c r="N102" s="2046"/>
      <c r="O102" s="2046"/>
      <c r="P102" s="2046"/>
      <c r="Q102" s="2046"/>
      <c r="R102" s="2046"/>
      <c r="S102" s="2046"/>
      <c r="T102" s="2046"/>
      <c r="U102" s="2046"/>
      <c r="V102" s="2046"/>
      <c r="W102" s="2046"/>
      <c r="X102" s="2046"/>
      <c r="Y102" s="2046"/>
    </row>
    <row r="103">
      <c r="A103" s="2046"/>
      <c r="B103" s="2046"/>
      <c r="C103" s="2046"/>
      <c r="D103" s="2046"/>
      <c r="E103" s="2046"/>
      <c r="F103" s="2046"/>
      <c r="G103" s="2046"/>
      <c r="H103" s="2046"/>
      <c r="I103" s="2046"/>
      <c r="J103" s="2046"/>
      <c r="K103" s="2046"/>
      <c r="L103" s="2046"/>
      <c r="M103" s="2046"/>
      <c r="N103" s="2046"/>
      <c r="O103" s="2046"/>
      <c r="P103" s="2046"/>
      <c r="Q103" s="2046"/>
      <c r="R103" s="2046"/>
      <c r="S103" s="2046"/>
      <c r="T103" s="2046"/>
      <c r="U103" s="2046"/>
      <c r="V103" s="2046"/>
      <c r="W103" s="2046"/>
      <c r="X103" s="2046"/>
      <c r="Y103" s="2046"/>
    </row>
    <row r="104">
      <c r="A104" s="2046"/>
      <c r="B104" s="2046"/>
      <c r="C104" s="2046"/>
      <c r="D104" s="2046"/>
      <c r="E104" s="2046"/>
      <c r="F104" s="2046"/>
      <c r="G104" s="2046"/>
      <c r="H104" s="2046"/>
      <c r="I104" s="2046"/>
      <c r="J104" s="2046"/>
      <c r="K104" s="2046"/>
      <c r="L104" s="2046"/>
      <c r="M104" s="2046"/>
      <c r="N104" s="2046"/>
      <c r="O104" s="2046"/>
      <c r="P104" s="2046"/>
      <c r="Q104" s="2046"/>
      <c r="R104" s="2046"/>
      <c r="S104" s="2046"/>
      <c r="T104" s="2046"/>
      <c r="U104" s="2046"/>
      <c r="V104" s="2046"/>
      <c r="W104" s="2046"/>
      <c r="X104" s="2046"/>
      <c r="Y104" s="2046"/>
    </row>
    <row r="105">
      <c r="A105" s="2046"/>
      <c r="B105" s="2046"/>
      <c r="C105" s="2046"/>
      <c r="D105" s="2046"/>
      <c r="E105" s="2046"/>
      <c r="F105" s="2046"/>
      <c r="G105" s="2046"/>
      <c r="H105" s="2046"/>
      <c r="I105" s="2046"/>
      <c r="J105" s="2046"/>
      <c r="K105" s="2046"/>
      <c r="L105" s="2046"/>
      <c r="M105" s="2046"/>
      <c r="N105" s="2046"/>
      <c r="O105" s="2046"/>
      <c r="P105" s="2046"/>
      <c r="Q105" s="2046"/>
      <c r="R105" s="2046"/>
      <c r="S105" s="2046"/>
      <c r="T105" s="2046"/>
      <c r="U105" s="2046"/>
      <c r="V105" s="2046"/>
      <c r="W105" s="2046"/>
      <c r="X105" s="2046"/>
      <c r="Y105" s="2046"/>
    </row>
    <row r="106">
      <c r="A106" s="2046"/>
      <c r="B106" s="2046"/>
      <c r="C106" s="2046"/>
      <c r="D106" s="2046"/>
      <c r="E106" s="2046"/>
      <c r="F106" s="2046"/>
      <c r="G106" s="2046"/>
      <c r="H106" s="2046"/>
      <c r="I106" s="2046"/>
      <c r="J106" s="2046"/>
      <c r="K106" s="2046"/>
      <c r="L106" s="2046"/>
      <c r="M106" s="2046"/>
      <c r="N106" s="2046"/>
      <c r="O106" s="2046"/>
      <c r="P106" s="2046"/>
      <c r="Q106" s="2046"/>
      <c r="R106" s="2046"/>
      <c r="S106" s="2046"/>
      <c r="T106" s="2046"/>
      <c r="U106" s="2046"/>
      <c r="V106" s="2046"/>
      <c r="W106" s="2046"/>
      <c r="X106" s="2046"/>
      <c r="Y106" s="2046"/>
    </row>
    <row r="107">
      <c r="A107" s="2046"/>
      <c r="B107" s="2046"/>
      <c r="C107" s="2046"/>
      <c r="D107" s="2046"/>
      <c r="E107" s="2046"/>
      <c r="F107" s="2046"/>
      <c r="G107" s="2046"/>
      <c r="H107" s="2046"/>
      <c r="I107" s="2046"/>
      <c r="J107" s="2046"/>
      <c r="K107" s="2046"/>
      <c r="L107" s="2046"/>
      <c r="M107" s="2046"/>
      <c r="N107" s="2046"/>
      <c r="O107" s="2046"/>
      <c r="P107" s="2046"/>
      <c r="Q107" s="2046"/>
      <c r="R107" s="2046"/>
      <c r="S107" s="2046"/>
      <c r="T107" s="2046"/>
      <c r="U107" s="2046"/>
      <c r="V107" s="2046"/>
      <c r="W107" s="2046"/>
      <c r="X107" s="2046"/>
      <c r="Y107" s="2046"/>
    </row>
    <row r="108">
      <c r="A108" s="2046"/>
      <c r="B108" s="2046"/>
      <c r="C108" s="2046"/>
      <c r="D108" s="2046"/>
      <c r="E108" s="2046"/>
      <c r="F108" s="2046"/>
      <c r="G108" s="2046"/>
      <c r="H108" s="2046"/>
      <c r="I108" s="2046"/>
      <c r="J108" s="2046"/>
      <c r="K108" s="2046"/>
      <c r="L108" s="2046"/>
      <c r="M108" s="2046"/>
      <c r="N108" s="2046"/>
      <c r="O108" s="2046"/>
      <c r="P108" s="2046"/>
      <c r="Q108" s="2046"/>
      <c r="R108" s="2046"/>
      <c r="S108" s="2046"/>
      <c r="T108" s="2046"/>
      <c r="U108" s="2046"/>
      <c r="V108" s="2046"/>
      <c r="W108" s="2046"/>
      <c r="X108" s="2046"/>
      <c r="Y108" s="2046"/>
    </row>
    <row r="109">
      <c r="A109" s="2046"/>
      <c r="B109" s="2046"/>
      <c r="C109" s="2046"/>
      <c r="D109" s="2046"/>
      <c r="E109" s="2046"/>
      <c r="F109" s="2046"/>
      <c r="G109" s="2046"/>
      <c r="H109" s="2046"/>
      <c r="I109" s="2046"/>
      <c r="J109" s="2046"/>
      <c r="K109" s="2046"/>
      <c r="L109" s="2046"/>
      <c r="M109" s="2046"/>
      <c r="N109" s="2046"/>
      <c r="O109" s="2046"/>
      <c r="P109" s="2046"/>
      <c r="Q109" s="2046"/>
      <c r="R109" s="2046"/>
      <c r="S109" s="2046"/>
      <c r="T109" s="2046"/>
      <c r="U109" s="2046"/>
      <c r="V109" s="2046"/>
      <c r="W109" s="2046"/>
      <c r="X109" s="2046"/>
      <c r="Y109" s="2046"/>
    </row>
    <row r="110">
      <c r="A110" s="2046"/>
      <c r="B110" s="2046"/>
      <c r="C110" s="2046"/>
      <c r="D110" s="2046"/>
      <c r="E110" s="2046"/>
      <c r="F110" s="2046"/>
      <c r="G110" s="2046"/>
      <c r="H110" s="2046"/>
      <c r="I110" s="2046"/>
      <c r="J110" s="2046"/>
      <c r="K110" s="2046"/>
      <c r="L110" s="2046"/>
      <c r="M110" s="2046"/>
      <c r="N110" s="2046"/>
      <c r="O110" s="2046"/>
      <c r="P110" s="2046"/>
      <c r="Q110" s="2046"/>
      <c r="R110" s="2046"/>
      <c r="S110" s="2046"/>
      <c r="T110" s="2046"/>
      <c r="U110" s="2046"/>
      <c r="V110" s="2046"/>
      <c r="W110" s="2046"/>
      <c r="X110" s="2046"/>
      <c r="Y110" s="2046"/>
    </row>
    <row r="111">
      <c r="A111" s="2046"/>
      <c r="B111" s="2046"/>
      <c r="C111" s="2046"/>
      <c r="D111" s="2046"/>
      <c r="E111" s="2046"/>
      <c r="F111" s="2046"/>
      <c r="G111" s="2046"/>
      <c r="H111" s="2046"/>
      <c r="I111" s="2046"/>
      <c r="J111" s="2046"/>
      <c r="K111" s="2046"/>
      <c r="L111" s="2046"/>
      <c r="M111" s="2046"/>
      <c r="N111" s="2046"/>
      <c r="O111" s="2046"/>
      <c r="P111" s="2046"/>
      <c r="Q111" s="2046"/>
      <c r="R111" s="2046"/>
      <c r="S111" s="2046"/>
      <c r="T111" s="2046"/>
      <c r="U111" s="2046"/>
      <c r="V111" s="2046"/>
      <c r="W111" s="2046"/>
      <c r="X111" s="2046"/>
      <c r="Y111" s="2046"/>
    </row>
    <row r="112">
      <c r="A112" s="2046"/>
      <c r="B112" s="2046"/>
      <c r="C112" s="2046"/>
      <c r="D112" s="2046"/>
      <c r="E112" s="2046"/>
      <c r="F112" s="2046"/>
      <c r="G112" s="2046"/>
      <c r="H112" s="2046"/>
      <c r="I112" s="2046"/>
      <c r="J112" s="2046"/>
      <c r="K112" s="2046"/>
      <c r="L112" s="2046"/>
      <c r="M112" s="2046"/>
      <c r="N112" s="2046"/>
      <c r="O112" s="2046"/>
      <c r="P112" s="2046"/>
      <c r="Q112" s="2046"/>
      <c r="R112" s="2046"/>
      <c r="S112" s="2046"/>
      <c r="T112" s="2046"/>
      <c r="U112" s="2046"/>
      <c r="V112" s="2046"/>
      <c r="W112" s="2046"/>
      <c r="X112" s="2046"/>
      <c r="Y112" s="2046"/>
    </row>
    <row r="113">
      <c r="A113" s="2046"/>
      <c r="B113" s="2046"/>
      <c r="C113" s="2046"/>
      <c r="D113" s="2046"/>
      <c r="E113" s="2046"/>
      <c r="F113" s="2046"/>
      <c r="G113" s="2046"/>
      <c r="H113" s="2046"/>
      <c r="I113" s="2046"/>
      <c r="J113" s="2046"/>
      <c r="K113" s="2046"/>
      <c r="L113" s="2046"/>
      <c r="M113" s="2046"/>
      <c r="N113" s="2046"/>
      <c r="O113" s="2046"/>
      <c r="P113" s="2046"/>
      <c r="Q113" s="2046"/>
      <c r="R113" s="2046"/>
      <c r="S113" s="2046"/>
      <c r="T113" s="2046"/>
      <c r="U113" s="2046"/>
      <c r="V113" s="2046"/>
      <c r="W113" s="2046"/>
      <c r="X113" s="2046"/>
      <c r="Y113" s="2046"/>
    </row>
    <row r="114">
      <c r="A114" s="2046"/>
      <c r="B114" s="2046"/>
      <c r="C114" s="2046"/>
      <c r="D114" s="2046"/>
      <c r="E114" s="2046"/>
      <c r="F114" s="2046"/>
      <c r="G114" s="2046"/>
      <c r="H114" s="2046"/>
      <c r="I114" s="2046"/>
      <c r="J114" s="2046"/>
      <c r="K114" s="2046"/>
      <c r="L114" s="2046"/>
      <c r="M114" s="2046"/>
      <c r="N114" s="2046"/>
      <c r="O114" s="2046"/>
      <c r="P114" s="2046"/>
      <c r="Q114" s="2046"/>
      <c r="R114" s="2046"/>
      <c r="S114" s="2046"/>
      <c r="T114" s="2046"/>
      <c r="U114" s="2046"/>
      <c r="V114" s="2046"/>
      <c r="W114" s="2046"/>
      <c r="X114" s="2046"/>
      <c r="Y114" s="2046"/>
    </row>
    <row r="115">
      <c r="A115" s="2046"/>
      <c r="B115" s="2046"/>
      <c r="C115" s="2046"/>
      <c r="D115" s="2046"/>
      <c r="E115" s="2046"/>
      <c r="F115" s="2046"/>
      <c r="G115" s="2046"/>
      <c r="H115" s="2046"/>
      <c r="I115" s="2046"/>
      <c r="J115" s="2046"/>
      <c r="K115" s="2046"/>
      <c r="L115" s="2046"/>
      <c r="M115" s="2046"/>
      <c r="N115" s="2046"/>
      <c r="O115" s="2046"/>
      <c r="P115" s="2046"/>
      <c r="Q115" s="2046"/>
      <c r="R115" s="2046"/>
      <c r="S115" s="2046"/>
      <c r="T115" s="2046"/>
      <c r="U115" s="2046"/>
      <c r="V115" s="2046"/>
      <c r="W115" s="2046"/>
      <c r="X115" s="2046"/>
      <c r="Y115" s="2046"/>
    </row>
    <row r="116">
      <c r="A116" s="2046"/>
      <c r="B116" s="2046"/>
      <c r="C116" s="2046"/>
      <c r="D116" s="2046"/>
      <c r="E116" s="2046"/>
      <c r="F116" s="2046"/>
      <c r="G116" s="2046"/>
      <c r="H116" s="2046"/>
      <c r="I116" s="2046"/>
      <c r="J116" s="2046"/>
      <c r="K116" s="2046"/>
      <c r="L116" s="2046"/>
      <c r="M116" s="2046"/>
      <c r="N116" s="2046"/>
      <c r="O116" s="2046"/>
      <c r="P116" s="2046"/>
      <c r="Q116" s="2046"/>
      <c r="R116" s="2046"/>
      <c r="S116" s="2046"/>
      <c r="T116" s="2046"/>
      <c r="U116" s="2046"/>
      <c r="V116" s="2046"/>
      <c r="W116" s="2046"/>
      <c r="X116" s="2046"/>
      <c r="Y116" s="2046"/>
    </row>
    <row r="117">
      <c r="A117" s="2046"/>
      <c r="B117" s="2046"/>
      <c r="C117" s="2046"/>
      <c r="D117" s="2046"/>
      <c r="E117" s="2046"/>
      <c r="F117" s="2046"/>
      <c r="G117" s="2046"/>
      <c r="H117" s="2046"/>
      <c r="I117" s="2046"/>
      <c r="J117" s="2046"/>
      <c r="K117" s="2046"/>
      <c r="L117" s="2046"/>
      <c r="M117" s="2046"/>
      <c r="N117" s="2046"/>
      <c r="O117" s="2046"/>
      <c r="P117" s="2046"/>
      <c r="Q117" s="2046"/>
      <c r="R117" s="2046"/>
      <c r="S117" s="2046"/>
      <c r="T117" s="2046"/>
      <c r="U117" s="2046"/>
      <c r="V117" s="2046"/>
      <c r="W117" s="2046"/>
      <c r="X117" s="2046"/>
      <c r="Y117" s="2046"/>
    </row>
    <row r="118">
      <c r="A118" s="2046"/>
      <c r="B118" s="2046"/>
      <c r="C118" s="2046"/>
      <c r="D118" s="2046"/>
      <c r="E118" s="2046"/>
      <c r="F118" s="2046"/>
      <c r="G118" s="2046"/>
      <c r="H118" s="2046"/>
      <c r="I118" s="2046"/>
      <c r="J118" s="2046"/>
      <c r="K118" s="2046"/>
      <c r="L118" s="2046"/>
      <c r="M118" s="2046"/>
      <c r="N118" s="2046"/>
      <c r="O118" s="2046"/>
      <c r="P118" s="2046"/>
      <c r="Q118" s="2046"/>
      <c r="R118" s="2046"/>
      <c r="S118" s="2046"/>
      <c r="T118" s="2046"/>
      <c r="U118" s="2046"/>
      <c r="V118" s="2046"/>
      <c r="W118" s="2046"/>
      <c r="X118" s="2046"/>
      <c r="Y118" s="2046"/>
    </row>
    <row r="119">
      <c r="A119" s="2046"/>
      <c r="B119" s="2046"/>
      <c r="C119" s="2046"/>
      <c r="D119" s="2046"/>
      <c r="E119" s="2046"/>
      <c r="F119" s="2046"/>
      <c r="G119" s="2046"/>
      <c r="H119" s="2046"/>
      <c r="I119" s="2046"/>
      <c r="J119" s="2046"/>
      <c r="K119" s="2046"/>
      <c r="L119" s="2046"/>
      <c r="M119" s="2046"/>
      <c r="N119" s="2046"/>
      <c r="O119" s="2046"/>
      <c r="P119" s="2046"/>
      <c r="Q119" s="2046"/>
      <c r="R119" s="2046"/>
      <c r="S119" s="2046"/>
      <c r="T119" s="2046"/>
      <c r="U119" s="2046"/>
      <c r="V119" s="2046"/>
      <c r="W119" s="2046"/>
      <c r="X119" s="2046"/>
      <c r="Y119" s="2046"/>
    </row>
    <row r="120">
      <c r="A120" s="2046"/>
      <c r="B120" s="2046"/>
      <c r="C120" s="2046"/>
      <c r="D120" s="2046"/>
      <c r="E120" s="2046"/>
      <c r="F120" s="2046"/>
      <c r="G120" s="2046"/>
      <c r="H120" s="2046"/>
      <c r="I120" s="2046"/>
      <c r="J120" s="2046"/>
      <c r="K120" s="2046"/>
      <c r="L120" s="2046"/>
      <c r="M120" s="2046"/>
      <c r="N120" s="2046"/>
      <c r="O120" s="2046"/>
      <c r="P120" s="2046"/>
      <c r="Q120" s="2046"/>
      <c r="R120" s="2046"/>
      <c r="S120" s="2046"/>
      <c r="T120" s="2046"/>
      <c r="U120" s="2046"/>
      <c r="V120" s="2046"/>
      <c r="W120" s="2046"/>
      <c r="X120" s="2046"/>
      <c r="Y120" s="2046"/>
    </row>
    <row r="121">
      <c r="A121" s="2046"/>
      <c r="B121" s="2046"/>
      <c r="C121" s="2046"/>
      <c r="D121" s="2046"/>
      <c r="E121" s="2046"/>
      <c r="F121" s="2046"/>
      <c r="G121" s="2046"/>
      <c r="H121" s="2046"/>
      <c r="I121" s="2046"/>
      <c r="J121" s="2046"/>
      <c r="K121" s="2046"/>
      <c r="L121" s="2046"/>
      <c r="M121" s="2046"/>
      <c r="N121" s="2046"/>
      <c r="O121" s="2046"/>
      <c r="P121" s="2046"/>
      <c r="Q121" s="2046"/>
      <c r="R121" s="2046"/>
      <c r="S121" s="2046"/>
      <c r="T121" s="2046"/>
      <c r="U121" s="2046"/>
      <c r="V121" s="2046"/>
      <c r="W121" s="2046"/>
      <c r="X121" s="2046"/>
      <c r="Y121" s="2046"/>
    </row>
    <row r="122">
      <c r="A122" s="2046"/>
      <c r="B122" s="2046"/>
      <c r="C122" s="2046"/>
      <c r="D122" s="2046"/>
      <c r="E122" s="2046"/>
      <c r="F122" s="2046"/>
      <c r="G122" s="2046"/>
      <c r="H122" s="2046"/>
      <c r="I122" s="2046"/>
      <c r="J122" s="2046"/>
      <c r="K122" s="2046"/>
      <c r="L122" s="2046"/>
      <c r="M122" s="2046"/>
      <c r="N122" s="2046"/>
      <c r="O122" s="2046"/>
      <c r="P122" s="2046"/>
      <c r="Q122" s="2046"/>
      <c r="R122" s="2046"/>
      <c r="S122" s="2046"/>
      <c r="T122" s="2046"/>
      <c r="U122" s="2046"/>
      <c r="V122" s="2046"/>
      <c r="W122" s="2046"/>
      <c r="X122" s="2046"/>
      <c r="Y122" s="2046"/>
    </row>
    <row r="123">
      <c r="A123" s="2046"/>
      <c r="B123" s="2046"/>
      <c r="C123" s="2046"/>
      <c r="D123" s="2046"/>
      <c r="E123" s="2046"/>
      <c r="F123" s="2046"/>
      <c r="G123" s="2046"/>
      <c r="H123" s="2046"/>
      <c r="I123" s="2046"/>
      <c r="J123" s="2046"/>
      <c r="K123" s="2046"/>
      <c r="L123" s="2046"/>
      <c r="M123" s="2046"/>
      <c r="N123" s="2046"/>
      <c r="O123" s="2046"/>
      <c r="P123" s="2046"/>
      <c r="Q123" s="2046"/>
      <c r="R123" s="2046"/>
      <c r="S123" s="2046"/>
      <c r="T123" s="2046"/>
      <c r="U123" s="2046"/>
      <c r="V123" s="2046"/>
      <c r="W123" s="2046"/>
      <c r="X123" s="2046"/>
      <c r="Y123" s="2046"/>
    </row>
    <row r="124">
      <c r="A124" s="2046"/>
      <c r="B124" s="2046"/>
      <c r="C124" s="2046"/>
      <c r="D124" s="2046"/>
      <c r="E124" s="2046"/>
      <c r="F124" s="2046"/>
      <c r="G124" s="2046"/>
      <c r="H124" s="2046"/>
      <c r="I124" s="2046"/>
      <c r="J124" s="2046"/>
      <c r="K124" s="2046"/>
      <c r="L124" s="2046"/>
      <c r="M124" s="2046"/>
      <c r="N124" s="2046"/>
      <c r="O124" s="2046"/>
      <c r="P124" s="2046"/>
      <c r="Q124" s="2046"/>
      <c r="R124" s="2046"/>
      <c r="S124" s="2046"/>
      <c r="T124" s="2046"/>
      <c r="U124" s="2046"/>
      <c r="V124" s="2046"/>
      <c r="W124" s="2046"/>
      <c r="X124" s="2046"/>
      <c r="Y124" s="2046"/>
    </row>
    <row r="125">
      <c r="A125" s="2046"/>
      <c r="B125" s="2046"/>
      <c r="C125" s="2046"/>
      <c r="D125" s="2046"/>
      <c r="E125" s="2046"/>
      <c r="F125" s="2046"/>
      <c r="G125" s="2046"/>
      <c r="H125" s="2046"/>
      <c r="I125" s="2046"/>
      <c r="J125" s="2046"/>
      <c r="K125" s="2046"/>
      <c r="L125" s="2046"/>
      <c r="M125" s="2046"/>
      <c r="N125" s="2046"/>
      <c r="O125" s="2046"/>
      <c r="P125" s="2046"/>
      <c r="Q125" s="2046"/>
      <c r="R125" s="2046"/>
      <c r="S125" s="2046"/>
      <c r="T125" s="2046"/>
      <c r="U125" s="2046"/>
      <c r="V125" s="2046"/>
      <c r="W125" s="2046"/>
      <c r="X125" s="2046"/>
      <c r="Y125" s="2046"/>
    </row>
    <row r="126">
      <c r="A126" s="2046"/>
      <c r="B126" s="2046"/>
      <c r="C126" s="2046"/>
      <c r="D126" s="2046"/>
      <c r="E126" s="2046"/>
      <c r="F126" s="2046"/>
      <c r="G126" s="2046"/>
      <c r="H126" s="2046"/>
      <c r="I126" s="2046"/>
      <c r="J126" s="2046"/>
      <c r="K126" s="2046"/>
      <c r="L126" s="2046"/>
      <c r="M126" s="2046"/>
      <c r="N126" s="2046"/>
      <c r="O126" s="2046"/>
      <c r="P126" s="2046"/>
      <c r="Q126" s="2046"/>
      <c r="R126" s="2046"/>
      <c r="S126" s="2046"/>
      <c r="T126" s="2046"/>
      <c r="U126" s="2046"/>
      <c r="V126" s="2046"/>
      <c r="W126" s="2046"/>
      <c r="X126" s="2046"/>
      <c r="Y126" s="2046"/>
    </row>
    <row r="127">
      <c r="A127" s="2046"/>
      <c r="B127" s="2046"/>
      <c r="C127" s="2046"/>
      <c r="D127" s="2046"/>
      <c r="E127" s="2046"/>
      <c r="F127" s="2046"/>
      <c r="G127" s="2046"/>
      <c r="H127" s="2046"/>
      <c r="I127" s="2046"/>
      <c r="J127" s="2046"/>
      <c r="K127" s="2046"/>
      <c r="L127" s="2046"/>
      <c r="M127" s="2046"/>
      <c r="N127" s="2046"/>
      <c r="O127" s="2046"/>
      <c r="P127" s="2046"/>
      <c r="Q127" s="2046"/>
      <c r="R127" s="2046"/>
      <c r="S127" s="2046"/>
      <c r="T127" s="2046"/>
      <c r="U127" s="2046"/>
      <c r="V127" s="2046"/>
      <c r="W127" s="2046"/>
      <c r="X127" s="2046"/>
      <c r="Y127" s="2046"/>
    </row>
    <row r="128">
      <c r="A128" s="2046"/>
      <c r="B128" s="2046"/>
      <c r="C128" s="2046"/>
      <c r="D128" s="2046"/>
      <c r="E128" s="2046"/>
      <c r="F128" s="2046"/>
      <c r="G128" s="2046"/>
      <c r="H128" s="2046"/>
      <c r="I128" s="2046"/>
      <c r="J128" s="2046"/>
      <c r="K128" s="2046"/>
      <c r="L128" s="2046"/>
      <c r="M128" s="2046"/>
      <c r="N128" s="2046"/>
      <c r="O128" s="2046"/>
      <c r="P128" s="2046"/>
      <c r="Q128" s="2046"/>
      <c r="R128" s="2046"/>
      <c r="S128" s="2046"/>
      <c r="T128" s="2046"/>
      <c r="U128" s="2046"/>
      <c r="V128" s="2046"/>
      <c r="W128" s="2046"/>
      <c r="X128" s="2046"/>
      <c r="Y128" s="2046"/>
    </row>
    <row r="129">
      <c r="A129" s="2046"/>
      <c r="B129" s="2046"/>
      <c r="C129" s="2046"/>
      <c r="D129" s="2046"/>
      <c r="E129" s="2046"/>
      <c r="F129" s="2046"/>
      <c r="G129" s="2046"/>
      <c r="H129" s="2046"/>
      <c r="I129" s="2046"/>
      <c r="J129" s="2046"/>
      <c r="K129" s="2046"/>
      <c r="L129" s="2046"/>
      <c r="M129" s="2046"/>
      <c r="N129" s="2046"/>
      <c r="O129" s="2046"/>
      <c r="P129" s="2046"/>
      <c r="Q129" s="2046"/>
      <c r="R129" s="2046"/>
      <c r="S129" s="2046"/>
      <c r="T129" s="2046"/>
      <c r="U129" s="2046"/>
      <c r="V129" s="2046"/>
      <c r="W129" s="2046"/>
      <c r="X129" s="2046"/>
      <c r="Y129" s="2046"/>
    </row>
    <row r="130">
      <c r="A130" s="2046"/>
      <c r="B130" s="2046"/>
      <c r="C130" s="2046"/>
      <c r="D130" s="2046"/>
      <c r="E130" s="2046"/>
      <c r="F130" s="2046"/>
      <c r="G130" s="2046"/>
      <c r="H130" s="2046"/>
      <c r="I130" s="2046"/>
      <c r="J130" s="2046"/>
      <c r="K130" s="2046"/>
      <c r="L130" s="2046"/>
      <c r="M130" s="2046"/>
      <c r="N130" s="2046"/>
      <c r="O130" s="2046"/>
      <c r="P130" s="2046"/>
      <c r="Q130" s="2046"/>
      <c r="R130" s="2046"/>
      <c r="S130" s="2046"/>
      <c r="T130" s="2046"/>
      <c r="U130" s="2046"/>
      <c r="V130" s="2046"/>
      <c r="W130" s="2046"/>
      <c r="X130" s="2046"/>
      <c r="Y130" s="2046"/>
    </row>
    <row r="131">
      <c r="A131" s="2046"/>
      <c r="B131" s="2046"/>
      <c r="C131" s="2046"/>
      <c r="D131" s="2046"/>
      <c r="E131" s="2046"/>
      <c r="F131" s="2046"/>
      <c r="G131" s="2046"/>
      <c r="H131" s="2046"/>
      <c r="I131" s="2046"/>
      <c r="J131" s="2046"/>
      <c r="K131" s="2046"/>
      <c r="L131" s="2046"/>
      <c r="M131" s="2046"/>
      <c r="N131" s="2046"/>
      <c r="O131" s="2046"/>
      <c r="P131" s="2046"/>
      <c r="Q131" s="2046"/>
      <c r="R131" s="2046"/>
      <c r="S131" s="2046"/>
      <c r="T131" s="2046"/>
      <c r="U131" s="2046"/>
      <c r="V131" s="2046"/>
      <c r="W131" s="2046"/>
      <c r="X131" s="2046"/>
      <c r="Y131" s="2046"/>
    </row>
    <row r="132">
      <c r="A132" s="2046"/>
      <c r="B132" s="2046"/>
      <c r="C132" s="2046"/>
      <c r="D132" s="2046"/>
      <c r="E132" s="2046"/>
      <c r="F132" s="2046"/>
      <c r="G132" s="2046"/>
      <c r="H132" s="2046"/>
      <c r="I132" s="2046"/>
      <c r="J132" s="2046"/>
      <c r="K132" s="2046"/>
      <c r="L132" s="2046"/>
      <c r="M132" s="2046"/>
      <c r="N132" s="2046"/>
      <c r="O132" s="2046"/>
      <c r="P132" s="2046"/>
      <c r="Q132" s="2046"/>
      <c r="R132" s="2046"/>
      <c r="S132" s="2046"/>
      <c r="T132" s="2046"/>
      <c r="U132" s="2046"/>
      <c r="V132" s="2046"/>
      <c r="W132" s="2046"/>
      <c r="X132" s="2046"/>
      <c r="Y132" s="2046"/>
    </row>
    <row r="133">
      <c r="A133" s="2046"/>
      <c r="B133" s="2046"/>
      <c r="C133" s="2046"/>
      <c r="D133" s="2046"/>
      <c r="E133" s="2046"/>
      <c r="F133" s="2046"/>
      <c r="G133" s="2046"/>
      <c r="H133" s="2046"/>
      <c r="I133" s="2046"/>
      <c r="J133" s="2046"/>
      <c r="K133" s="2046"/>
      <c r="L133" s="2046"/>
      <c r="M133" s="2046"/>
      <c r="N133" s="2046"/>
      <c r="O133" s="2046"/>
      <c r="P133" s="2046"/>
      <c r="Q133" s="2046"/>
      <c r="R133" s="2046"/>
      <c r="S133" s="2046"/>
      <c r="T133" s="2046"/>
      <c r="U133" s="2046"/>
      <c r="V133" s="2046"/>
      <c r="W133" s="2046"/>
      <c r="X133" s="2046"/>
      <c r="Y133" s="2046"/>
    </row>
    <row r="134">
      <c r="A134" s="2046"/>
      <c r="B134" s="2046"/>
      <c r="C134" s="2046"/>
      <c r="D134" s="2046"/>
      <c r="E134" s="2046"/>
      <c r="F134" s="2046"/>
      <c r="G134" s="2046"/>
      <c r="H134" s="2046"/>
      <c r="I134" s="2046"/>
      <c r="J134" s="2046"/>
      <c r="K134" s="2046"/>
      <c r="L134" s="2046"/>
      <c r="M134" s="2046"/>
      <c r="N134" s="2046"/>
      <c r="O134" s="2046"/>
      <c r="P134" s="2046"/>
      <c r="Q134" s="2046"/>
      <c r="R134" s="2046"/>
      <c r="S134" s="2046"/>
      <c r="T134" s="2046"/>
      <c r="U134" s="2046"/>
      <c r="V134" s="2046"/>
      <c r="W134" s="2046"/>
      <c r="X134" s="2046"/>
      <c r="Y134" s="2046"/>
    </row>
    <row r="135">
      <c r="A135" s="2046"/>
      <c r="B135" s="2046"/>
      <c r="C135" s="2046"/>
      <c r="D135" s="2046"/>
      <c r="E135" s="2046"/>
      <c r="F135" s="2046"/>
      <c r="G135" s="2046"/>
      <c r="H135" s="2046"/>
      <c r="I135" s="2046"/>
      <c r="J135" s="2046"/>
      <c r="K135" s="2046"/>
      <c r="L135" s="2046"/>
      <c r="M135" s="2046"/>
      <c r="N135" s="2046"/>
      <c r="O135" s="2046"/>
      <c r="P135" s="2046"/>
      <c r="Q135" s="2046"/>
      <c r="R135" s="2046"/>
      <c r="S135" s="2046"/>
      <c r="T135" s="2046"/>
      <c r="U135" s="2046"/>
      <c r="V135" s="2046"/>
      <c r="W135" s="2046"/>
      <c r="X135" s="2046"/>
      <c r="Y135" s="2046"/>
    </row>
    <row r="136">
      <c r="A136" s="2046"/>
      <c r="B136" s="2046"/>
      <c r="C136" s="2046"/>
      <c r="D136" s="2046"/>
      <c r="E136" s="2046"/>
      <c r="F136" s="2046"/>
      <c r="G136" s="2046"/>
      <c r="H136" s="2046"/>
      <c r="I136" s="2046"/>
      <c r="J136" s="2046"/>
      <c r="K136" s="2046"/>
      <c r="L136" s="2046"/>
      <c r="M136" s="2046"/>
      <c r="N136" s="2046"/>
      <c r="O136" s="2046"/>
      <c r="P136" s="2046"/>
      <c r="Q136" s="2046"/>
      <c r="R136" s="2046"/>
      <c r="S136" s="2046"/>
      <c r="T136" s="2046"/>
      <c r="U136" s="2046"/>
      <c r="V136" s="2046"/>
      <c r="W136" s="2046"/>
      <c r="X136" s="2046"/>
      <c r="Y136" s="2046"/>
    </row>
    <row r="137">
      <c r="A137" s="2046"/>
      <c r="B137" s="2046"/>
      <c r="C137" s="2046"/>
      <c r="D137" s="2046"/>
      <c r="E137" s="2046"/>
      <c r="F137" s="2046"/>
      <c r="G137" s="2046"/>
      <c r="H137" s="2046"/>
      <c r="I137" s="2046"/>
      <c r="J137" s="2046"/>
      <c r="K137" s="2046"/>
      <c r="L137" s="2046"/>
      <c r="M137" s="2046"/>
      <c r="N137" s="2046"/>
      <c r="O137" s="2046"/>
      <c r="P137" s="2046"/>
      <c r="Q137" s="2046"/>
      <c r="R137" s="2046"/>
      <c r="S137" s="2046"/>
      <c r="T137" s="2046"/>
      <c r="U137" s="2046"/>
      <c r="V137" s="2046"/>
      <c r="W137" s="2046"/>
      <c r="X137" s="2046"/>
      <c r="Y137" s="2046"/>
    </row>
    <row r="138">
      <c r="A138" s="2046"/>
      <c r="B138" s="2046"/>
      <c r="C138" s="2046"/>
      <c r="D138" s="2046"/>
      <c r="E138" s="2046"/>
      <c r="F138" s="2046"/>
      <c r="G138" s="2046"/>
      <c r="H138" s="2046"/>
      <c r="I138" s="2046"/>
      <c r="J138" s="2046"/>
      <c r="K138" s="2046"/>
      <c r="L138" s="2046"/>
      <c r="M138" s="2046"/>
      <c r="N138" s="2046"/>
      <c r="O138" s="2046"/>
      <c r="P138" s="2046"/>
      <c r="Q138" s="2046"/>
      <c r="R138" s="2046"/>
      <c r="S138" s="2046"/>
      <c r="T138" s="2046"/>
      <c r="U138" s="2046"/>
      <c r="V138" s="2046"/>
      <c r="W138" s="2046"/>
      <c r="X138" s="2046"/>
      <c r="Y138" s="2046"/>
    </row>
    <row r="139">
      <c r="A139" s="2046"/>
      <c r="B139" s="2046"/>
      <c r="C139" s="2046"/>
      <c r="D139" s="2046"/>
      <c r="E139" s="2046"/>
      <c r="F139" s="2046"/>
      <c r="G139" s="2046"/>
      <c r="H139" s="2046"/>
      <c r="I139" s="2046"/>
      <c r="J139" s="2046"/>
      <c r="K139" s="2046"/>
      <c r="L139" s="2046"/>
      <c r="M139" s="2046"/>
      <c r="N139" s="2046"/>
      <c r="O139" s="2046"/>
      <c r="P139" s="2046"/>
      <c r="Q139" s="2046"/>
      <c r="R139" s="2046"/>
      <c r="S139" s="2046"/>
      <c r="T139" s="2046"/>
      <c r="U139" s="2046"/>
      <c r="V139" s="2046"/>
      <c r="W139" s="2046"/>
      <c r="X139" s="2046"/>
      <c r="Y139" s="2046"/>
    </row>
    <row r="140">
      <c r="A140" s="2046"/>
      <c r="B140" s="2046"/>
      <c r="C140" s="2046"/>
      <c r="D140" s="2046"/>
      <c r="E140" s="2046"/>
      <c r="F140" s="2046"/>
      <c r="G140" s="2046"/>
      <c r="H140" s="2046"/>
      <c r="I140" s="2046"/>
      <c r="J140" s="2046"/>
      <c r="K140" s="2046"/>
      <c r="L140" s="2046"/>
      <c r="M140" s="2046"/>
      <c r="N140" s="2046"/>
      <c r="O140" s="2046"/>
      <c r="P140" s="2046"/>
      <c r="Q140" s="2046"/>
      <c r="R140" s="2046"/>
      <c r="S140" s="2046"/>
      <c r="T140" s="2046"/>
      <c r="U140" s="2046"/>
      <c r="V140" s="2046"/>
      <c r="W140" s="2046"/>
      <c r="X140" s="2046"/>
      <c r="Y140" s="2046"/>
    </row>
    <row r="141">
      <c r="A141" s="2046"/>
      <c r="B141" s="2046"/>
      <c r="C141" s="2046"/>
      <c r="D141" s="2046"/>
      <c r="E141" s="2046"/>
      <c r="F141" s="2046"/>
      <c r="G141" s="2046"/>
      <c r="H141" s="2046"/>
      <c r="I141" s="2046"/>
      <c r="J141" s="2046"/>
      <c r="K141" s="2046"/>
      <c r="L141" s="2046"/>
      <c r="M141" s="2046"/>
      <c r="N141" s="2046"/>
      <c r="O141" s="2046"/>
      <c r="P141" s="2046"/>
      <c r="Q141" s="2046"/>
      <c r="R141" s="2046"/>
      <c r="S141" s="2046"/>
      <c r="T141" s="2046"/>
      <c r="U141" s="2046"/>
      <c r="V141" s="2046"/>
      <c r="W141" s="2046"/>
      <c r="X141" s="2046"/>
      <c r="Y141" s="2046"/>
    </row>
    <row r="142">
      <c r="A142" s="2046"/>
      <c r="B142" s="2046"/>
      <c r="C142" s="2046"/>
      <c r="D142" s="2046"/>
      <c r="E142" s="2046"/>
      <c r="F142" s="2046"/>
      <c r="G142" s="2046"/>
      <c r="H142" s="2046"/>
      <c r="I142" s="2046"/>
      <c r="J142" s="2046"/>
      <c r="K142" s="2046"/>
      <c r="L142" s="2046"/>
      <c r="M142" s="2046"/>
      <c r="N142" s="2046"/>
      <c r="O142" s="2046"/>
      <c r="P142" s="2046"/>
      <c r="Q142" s="2046"/>
      <c r="R142" s="2046"/>
      <c r="S142" s="2046"/>
      <c r="T142" s="2046"/>
      <c r="U142" s="2046"/>
      <c r="V142" s="2046"/>
      <c r="W142" s="2046"/>
      <c r="X142" s="2046"/>
      <c r="Y142" s="2046"/>
    </row>
    <row r="143">
      <c r="A143" s="2046"/>
      <c r="B143" s="2046"/>
      <c r="C143" s="2046"/>
      <c r="D143" s="2046"/>
      <c r="E143" s="2046"/>
      <c r="F143" s="2046"/>
      <c r="G143" s="2046"/>
      <c r="H143" s="2046"/>
      <c r="I143" s="2046"/>
      <c r="J143" s="2046"/>
      <c r="K143" s="2046"/>
      <c r="L143" s="2046"/>
      <c r="M143" s="2046"/>
      <c r="N143" s="2046"/>
      <c r="O143" s="2046"/>
      <c r="P143" s="2046"/>
      <c r="Q143" s="2046"/>
      <c r="R143" s="2046"/>
      <c r="S143" s="2046"/>
      <c r="T143" s="2046"/>
      <c r="U143" s="2046"/>
      <c r="V143" s="2046"/>
      <c r="W143" s="2046"/>
      <c r="X143" s="2046"/>
      <c r="Y143" s="2046"/>
    </row>
    <row r="144">
      <c r="A144" s="2046"/>
      <c r="B144" s="2046"/>
      <c r="C144" s="2046"/>
      <c r="D144" s="2046"/>
      <c r="E144" s="2046"/>
      <c r="F144" s="2046"/>
      <c r="G144" s="2046"/>
      <c r="H144" s="2046"/>
      <c r="I144" s="2046"/>
      <c r="J144" s="2046"/>
      <c r="K144" s="2046"/>
      <c r="L144" s="2046"/>
      <c r="M144" s="2046"/>
      <c r="N144" s="2046"/>
      <c r="O144" s="2046"/>
      <c r="P144" s="2046"/>
      <c r="Q144" s="2046"/>
      <c r="R144" s="2046"/>
      <c r="S144" s="2046"/>
      <c r="T144" s="2046"/>
      <c r="U144" s="2046"/>
      <c r="V144" s="2046"/>
      <c r="W144" s="2046"/>
      <c r="X144" s="2046"/>
      <c r="Y144" s="2046"/>
    </row>
    <row r="145">
      <c r="A145" s="2046"/>
      <c r="B145" s="2046"/>
      <c r="C145" s="2046"/>
      <c r="D145" s="2046"/>
      <c r="E145" s="2046"/>
      <c r="F145" s="2046"/>
      <c r="G145" s="2046"/>
      <c r="H145" s="2046"/>
      <c r="I145" s="2046"/>
      <c r="J145" s="2046"/>
      <c r="K145" s="2046"/>
      <c r="L145" s="2046"/>
      <c r="M145" s="2046"/>
      <c r="N145" s="2046"/>
      <c r="O145" s="2046"/>
      <c r="P145" s="2046"/>
      <c r="Q145" s="2046"/>
      <c r="R145" s="2046"/>
      <c r="S145" s="2046"/>
      <c r="T145" s="2046"/>
      <c r="U145" s="2046"/>
      <c r="V145" s="2046"/>
      <c r="W145" s="2046"/>
      <c r="X145" s="2046"/>
      <c r="Y145" s="2046"/>
    </row>
    <row r="146">
      <c r="A146" s="2046"/>
      <c r="B146" s="2046"/>
      <c r="C146" s="2046"/>
      <c r="D146" s="2046"/>
      <c r="E146" s="2046"/>
      <c r="F146" s="2046"/>
      <c r="G146" s="2046"/>
      <c r="H146" s="2046"/>
      <c r="I146" s="2046"/>
      <c r="J146" s="2046"/>
      <c r="K146" s="2046"/>
      <c r="L146" s="2046"/>
      <c r="M146" s="2046"/>
      <c r="N146" s="2046"/>
      <c r="O146" s="2046"/>
      <c r="P146" s="2046"/>
      <c r="Q146" s="2046"/>
      <c r="R146" s="2046"/>
      <c r="S146" s="2046"/>
      <c r="T146" s="2046"/>
      <c r="U146" s="2046"/>
      <c r="V146" s="2046"/>
      <c r="W146" s="2046"/>
      <c r="X146" s="2046"/>
      <c r="Y146" s="2046"/>
    </row>
    <row r="147">
      <c r="A147" s="2046"/>
      <c r="B147" s="2046"/>
      <c r="C147" s="2046"/>
      <c r="D147" s="2046"/>
      <c r="E147" s="2046"/>
      <c r="F147" s="2046"/>
      <c r="G147" s="2046"/>
      <c r="H147" s="2046"/>
      <c r="I147" s="2046"/>
      <c r="J147" s="2046"/>
      <c r="K147" s="2046"/>
      <c r="L147" s="2046"/>
      <c r="M147" s="2046"/>
      <c r="N147" s="2046"/>
      <c r="O147" s="2046"/>
      <c r="P147" s="2046"/>
      <c r="Q147" s="2046"/>
      <c r="R147" s="2046"/>
      <c r="S147" s="2046"/>
      <c r="T147" s="2046"/>
      <c r="U147" s="2046"/>
      <c r="V147" s="2046"/>
      <c r="W147" s="2046"/>
      <c r="X147" s="2046"/>
      <c r="Y147" s="2046"/>
    </row>
    <row r="148">
      <c r="A148" s="2046"/>
      <c r="B148" s="2046"/>
      <c r="C148" s="2046"/>
      <c r="D148" s="2046"/>
      <c r="E148" s="2046"/>
      <c r="F148" s="2046"/>
      <c r="G148" s="2046"/>
      <c r="H148" s="2046"/>
      <c r="I148" s="2046"/>
      <c r="J148" s="2046"/>
      <c r="K148" s="2046"/>
      <c r="L148" s="2046"/>
      <c r="M148" s="2046"/>
      <c r="N148" s="2046"/>
      <c r="O148" s="2046"/>
      <c r="P148" s="2046"/>
      <c r="Q148" s="2046"/>
      <c r="R148" s="2046"/>
      <c r="S148" s="2046"/>
      <c r="T148" s="2046"/>
      <c r="U148" s="2046"/>
      <c r="V148" s="2046"/>
      <c r="W148" s="2046"/>
      <c r="X148" s="2046"/>
      <c r="Y148" s="2046"/>
    </row>
    <row r="149">
      <c r="A149" s="2046"/>
      <c r="B149" s="2046"/>
      <c r="C149" s="2046"/>
      <c r="D149" s="2046"/>
      <c r="E149" s="2046"/>
      <c r="F149" s="2046"/>
      <c r="G149" s="2046"/>
      <c r="H149" s="2046"/>
      <c r="I149" s="2046"/>
      <c r="J149" s="2046"/>
      <c r="K149" s="2046"/>
      <c r="L149" s="2046"/>
      <c r="M149" s="2046"/>
      <c r="N149" s="2046"/>
      <c r="O149" s="2046"/>
      <c r="P149" s="2046"/>
      <c r="Q149" s="2046"/>
      <c r="R149" s="2046"/>
      <c r="S149" s="2046"/>
      <c r="T149" s="2046"/>
      <c r="U149" s="2046"/>
      <c r="V149" s="2046"/>
      <c r="W149" s="2046"/>
      <c r="X149" s="2046"/>
      <c r="Y149" s="2046"/>
    </row>
    <row r="150">
      <c r="A150" s="2046"/>
      <c r="B150" s="2046"/>
      <c r="C150" s="2046"/>
      <c r="D150" s="2046"/>
      <c r="E150" s="2046"/>
      <c r="F150" s="2046"/>
      <c r="G150" s="2046"/>
      <c r="H150" s="2046"/>
      <c r="I150" s="2046"/>
      <c r="J150" s="2046"/>
      <c r="K150" s="2046"/>
      <c r="L150" s="2046"/>
      <c r="M150" s="2046"/>
      <c r="N150" s="2046"/>
      <c r="O150" s="2046"/>
      <c r="P150" s="2046"/>
      <c r="Q150" s="2046"/>
      <c r="R150" s="2046"/>
      <c r="S150" s="2046"/>
      <c r="T150" s="2046"/>
      <c r="U150" s="2046"/>
      <c r="V150" s="2046"/>
      <c r="W150" s="2046"/>
      <c r="X150" s="2046"/>
      <c r="Y150" s="2046"/>
    </row>
    <row r="151">
      <c r="A151" s="2046"/>
      <c r="B151" s="2046"/>
      <c r="C151" s="2046"/>
      <c r="D151" s="2046"/>
      <c r="E151" s="2046"/>
      <c r="F151" s="2046"/>
      <c r="G151" s="2046"/>
      <c r="H151" s="2046"/>
      <c r="I151" s="2046"/>
      <c r="J151" s="2046"/>
      <c r="K151" s="2046"/>
      <c r="L151" s="2046"/>
      <c r="M151" s="2046"/>
      <c r="N151" s="2046"/>
      <c r="O151" s="2046"/>
      <c r="P151" s="2046"/>
      <c r="Q151" s="2046"/>
      <c r="R151" s="2046"/>
      <c r="S151" s="2046"/>
      <c r="T151" s="2046"/>
      <c r="U151" s="2046"/>
      <c r="V151" s="2046"/>
      <c r="W151" s="2046"/>
      <c r="X151" s="2046"/>
      <c r="Y151" s="2046"/>
    </row>
    <row r="152">
      <c r="A152" s="2046"/>
      <c r="B152" s="2046"/>
      <c r="C152" s="2046"/>
      <c r="D152" s="2046"/>
      <c r="E152" s="2046"/>
      <c r="F152" s="2046"/>
      <c r="G152" s="2046"/>
      <c r="H152" s="2046"/>
      <c r="I152" s="2046"/>
      <c r="J152" s="2046"/>
      <c r="K152" s="2046"/>
      <c r="L152" s="2046"/>
      <c r="M152" s="2046"/>
      <c r="N152" s="2046"/>
      <c r="O152" s="2046"/>
      <c r="P152" s="2046"/>
      <c r="Q152" s="2046"/>
      <c r="R152" s="2046"/>
      <c r="S152" s="2046"/>
      <c r="T152" s="2046"/>
      <c r="U152" s="2046"/>
      <c r="V152" s="2046"/>
      <c r="W152" s="2046"/>
      <c r="X152" s="2046"/>
      <c r="Y152" s="2046"/>
    </row>
    <row r="153">
      <c r="A153" s="2046"/>
      <c r="B153" s="2046"/>
      <c r="C153" s="2046"/>
      <c r="D153" s="2046"/>
      <c r="E153" s="2046"/>
      <c r="F153" s="2046"/>
      <c r="G153" s="2046"/>
      <c r="H153" s="2046"/>
      <c r="I153" s="2046"/>
      <c r="J153" s="2046"/>
      <c r="K153" s="2046"/>
      <c r="L153" s="2046"/>
      <c r="M153" s="2046"/>
      <c r="N153" s="2046"/>
      <c r="O153" s="2046"/>
      <c r="P153" s="2046"/>
      <c r="Q153" s="2046"/>
      <c r="R153" s="2046"/>
      <c r="S153" s="2046"/>
      <c r="T153" s="2046"/>
      <c r="U153" s="2046"/>
      <c r="V153" s="2046"/>
      <c r="W153" s="2046"/>
      <c r="X153" s="2046"/>
      <c r="Y153" s="2046"/>
    </row>
    <row r="154">
      <c r="A154" s="2046"/>
      <c r="B154" s="2046"/>
      <c r="C154" s="2046"/>
      <c r="D154" s="2046"/>
      <c r="E154" s="2046"/>
      <c r="F154" s="2046"/>
      <c r="G154" s="2046"/>
      <c r="H154" s="2046"/>
      <c r="I154" s="2046"/>
      <c r="J154" s="2046"/>
      <c r="K154" s="2046"/>
      <c r="L154" s="2046"/>
      <c r="M154" s="2046"/>
      <c r="N154" s="2046"/>
      <c r="O154" s="2046"/>
      <c r="P154" s="2046"/>
      <c r="Q154" s="2046"/>
      <c r="R154" s="2046"/>
      <c r="S154" s="2046"/>
      <c r="T154" s="2046"/>
      <c r="U154" s="2046"/>
      <c r="V154" s="2046"/>
      <c r="W154" s="2046"/>
      <c r="X154" s="2046"/>
      <c r="Y154" s="2046"/>
    </row>
    <row r="155">
      <c r="A155" s="2046"/>
      <c r="B155" s="2046"/>
      <c r="C155" s="2046"/>
      <c r="D155" s="2046"/>
      <c r="E155" s="2046"/>
      <c r="F155" s="2046"/>
      <c r="G155" s="2046"/>
      <c r="H155" s="2046"/>
      <c r="I155" s="2046"/>
      <c r="J155" s="2046"/>
      <c r="K155" s="2046"/>
      <c r="L155" s="2046"/>
      <c r="M155" s="2046"/>
      <c r="N155" s="2046"/>
      <c r="O155" s="2046"/>
      <c r="P155" s="2046"/>
      <c r="Q155" s="2046"/>
      <c r="R155" s="2046"/>
      <c r="S155" s="2046"/>
      <c r="T155" s="2046"/>
      <c r="U155" s="2046"/>
      <c r="V155" s="2046"/>
      <c r="W155" s="2046"/>
      <c r="X155" s="2046"/>
      <c r="Y155" s="2046"/>
    </row>
    <row r="156">
      <c r="A156" s="2046"/>
      <c r="B156" s="2046"/>
      <c r="C156" s="2046"/>
      <c r="D156" s="2046"/>
      <c r="E156" s="2046"/>
      <c r="F156" s="2046"/>
      <c r="G156" s="2046"/>
      <c r="H156" s="2046"/>
      <c r="I156" s="2046"/>
      <c r="J156" s="2046"/>
      <c r="K156" s="2046"/>
      <c r="L156" s="2046"/>
      <c r="M156" s="2046"/>
      <c r="N156" s="2046"/>
      <c r="O156" s="2046"/>
      <c r="P156" s="2046"/>
      <c r="Q156" s="2046"/>
      <c r="R156" s="2046"/>
      <c r="S156" s="2046"/>
      <c r="T156" s="2046"/>
      <c r="U156" s="2046"/>
      <c r="V156" s="2046"/>
      <c r="W156" s="2046"/>
      <c r="X156" s="2046"/>
      <c r="Y156" s="2046"/>
    </row>
    <row r="157">
      <c r="A157" s="2046"/>
      <c r="B157" s="2046"/>
      <c r="C157" s="2046"/>
      <c r="D157" s="2046"/>
      <c r="E157" s="2046"/>
      <c r="F157" s="2046"/>
      <c r="G157" s="2046"/>
      <c r="H157" s="2046"/>
      <c r="I157" s="2046"/>
      <c r="J157" s="2046"/>
      <c r="K157" s="2046"/>
      <c r="L157" s="2046"/>
      <c r="M157" s="2046"/>
      <c r="N157" s="2046"/>
      <c r="O157" s="2046"/>
      <c r="P157" s="2046"/>
      <c r="Q157" s="2046"/>
      <c r="R157" s="2046"/>
      <c r="S157" s="2046"/>
      <c r="T157" s="2046"/>
      <c r="U157" s="2046"/>
      <c r="V157" s="2046"/>
      <c r="W157" s="2046"/>
      <c r="X157" s="2046"/>
      <c r="Y157" s="2046"/>
    </row>
    <row r="158">
      <c r="A158" s="2046"/>
      <c r="B158" s="2046"/>
      <c r="C158" s="2046"/>
      <c r="D158" s="2046"/>
      <c r="E158" s="2046"/>
      <c r="F158" s="2046"/>
      <c r="G158" s="2046"/>
      <c r="H158" s="2046"/>
      <c r="I158" s="2046"/>
      <c r="J158" s="2046"/>
      <c r="K158" s="2046"/>
      <c r="L158" s="2046"/>
      <c r="M158" s="2046"/>
      <c r="N158" s="2046"/>
      <c r="O158" s="2046"/>
      <c r="P158" s="2046"/>
      <c r="Q158" s="2046"/>
      <c r="R158" s="2046"/>
      <c r="S158" s="2046"/>
      <c r="T158" s="2046"/>
      <c r="U158" s="2046"/>
      <c r="V158" s="2046"/>
      <c r="W158" s="2046"/>
      <c r="X158" s="2046"/>
      <c r="Y158" s="2046"/>
    </row>
    <row r="159">
      <c r="A159" s="2046"/>
      <c r="B159" s="2046"/>
      <c r="C159" s="2046"/>
      <c r="D159" s="2046"/>
      <c r="E159" s="2046"/>
      <c r="F159" s="2046"/>
      <c r="G159" s="2046"/>
      <c r="H159" s="2046"/>
      <c r="I159" s="2046"/>
      <c r="J159" s="2046"/>
      <c r="K159" s="2046"/>
      <c r="L159" s="2046"/>
      <c r="M159" s="2046"/>
      <c r="N159" s="2046"/>
      <c r="O159" s="2046"/>
      <c r="P159" s="2046"/>
      <c r="Q159" s="2046"/>
      <c r="R159" s="2046"/>
      <c r="S159" s="2046"/>
      <c r="T159" s="2046"/>
      <c r="U159" s="2046"/>
      <c r="V159" s="2046"/>
      <c r="W159" s="2046"/>
      <c r="X159" s="2046"/>
      <c r="Y159" s="2046"/>
    </row>
    <row r="160">
      <c r="A160" s="2046"/>
      <c r="B160" s="2046"/>
      <c r="C160" s="2046"/>
      <c r="D160" s="2046"/>
      <c r="E160" s="2046"/>
      <c r="F160" s="2046"/>
      <c r="G160" s="2046"/>
      <c r="H160" s="2046"/>
      <c r="I160" s="2046"/>
      <c r="J160" s="2046"/>
      <c r="K160" s="2046"/>
      <c r="L160" s="2046"/>
      <c r="M160" s="2046"/>
      <c r="N160" s="2046"/>
      <c r="O160" s="2046"/>
      <c r="P160" s="2046"/>
      <c r="Q160" s="2046"/>
      <c r="R160" s="2046"/>
      <c r="S160" s="2046"/>
      <c r="T160" s="2046"/>
      <c r="U160" s="2046"/>
      <c r="V160" s="2046"/>
      <c r="W160" s="2046"/>
      <c r="X160" s="2046"/>
      <c r="Y160" s="2046"/>
    </row>
    <row r="161">
      <c r="A161" s="2046"/>
      <c r="B161" s="2046"/>
      <c r="C161" s="2046"/>
      <c r="D161" s="2046"/>
      <c r="E161" s="2046"/>
      <c r="F161" s="2046"/>
      <c r="G161" s="2046"/>
      <c r="H161" s="2046"/>
      <c r="I161" s="2046"/>
      <c r="J161" s="2046"/>
      <c r="K161" s="2046"/>
      <c r="L161" s="2046"/>
      <c r="M161" s="2046"/>
      <c r="N161" s="2046"/>
      <c r="O161" s="2046"/>
      <c r="P161" s="2046"/>
      <c r="Q161" s="2046"/>
      <c r="R161" s="2046"/>
      <c r="S161" s="2046"/>
      <c r="T161" s="2046"/>
      <c r="U161" s="2046"/>
      <c r="V161" s="2046"/>
      <c r="W161" s="2046"/>
      <c r="X161" s="2046"/>
      <c r="Y161" s="2046"/>
    </row>
    <row r="162">
      <c r="A162" s="2046"/>
      <c r="B162" s="2046"/>
      <c r="C162" s="2046"/>
      <c r="D162" s="2046"/>
      <c r="E162" s="2046"/>
      <c r="F162" s="2046"/>
      <c r="G162" s="2046"/>
      <c r="H162" s="2046"/>
      <c r="I162" s="2046"/>
      <c r="J162" s="2046"/>
      <c r="K162" s="2046"/>
      <c r="L162" s="2046"/>
      <c r="M162" s="2046"/>
      <c r="N162" s="2046"/>
      <c r="O162" s="2046"/>
      <c r="P162" s="2046"/>
      <c r="Q162" s="2046"/>
      <c r="R162" s="2046"/>
      <c r="S162" s="2046"/>
      <c r="T162" s="2046"/>
      <c r="U162" s="2046"/>
      <c r="V162" s="2046"/>
      <c r="W162" s="2046"/>
      <c r="X162" s="2046"/>
      <c r="Y162" s="2046"/>
    </row>
    <row r="163">
      <c r="A163" s="2046"/>
      <c r="B163" s="2046"/>
      <c r="C163" s="2046"/>
      <c r="D163" s="2046"/>
      <c r="E163" s="2046"/>
      <c r="F163" s="2046"/>
      <c r="G163" s="2046"/>
      <c r="H163" s="2046"/>
      <c r="I163" s="2046"/>
      <c r="J163" s="2046"/>
      <c r="K163" s="2046"/>
      <c r="L163" s="2046"/>
      <c r="M163" s="2046"/>
      <c r="N163" s="2046"/>
      <c r="O163" s="2046"/>
      <c r="P163" s="2046"/>
      <c r="Q163" s="2046"/>
      <c r="R163" s="2046"/>
      <c r="S163" s="2046"/>
      <c r="T163" s="2046"/>
      <c r="U163" s="2046"/>
      <c r="V163" s="2046"/>
      <c r="W163" s="2046"/>
      <c r="X163" s="2046"/>
      <c r="Y163" s="2046"/>
    </row>
    <row r="164">
      <c r="A164" s="2046"/>
      <c r="B164" s="2046"/>
      <c r="C164" s="2046"/>
      <c r="D164" s="2046"/>
      <c r="E164" s="2046"/>
      <c r="F164" s="2046"/>
      <c r="G164" s="2046"/>
      <c r="H164" s="2046"/>
      <c r="I164" s="2046"/>
      <c r="J164" s="2046"/>
      <c r="K164" s="2046"/>
      <c r="L164" s="2046"/>
      <c r="M164" s="2046"/>
      <c r="N164" s="2046"/>
      <c r="O164" s="2046"/>
      <c r="P164" s="2046"/>
      <c r="Q164" s="2046"/>
      <c r="R164" s="2046"/>
      <c r="S164" s="2046"/>
      <c r="T164" s="2046"/>
      <c r="U164" s="2046"/>
      <c r="V164" s="2046"/>
      <c r="W164" s="2046"/>
      <c r="X164" s="2046"/>
      <c r="Y164" s="2046"/>
    </row>
    <row r="165">
      <c r="A165" s="2046"/>
      <c r="B165" s="2046"/>
      <c r="C165" s="2046"/>
      <c r="D165" s="2046"/>
      <c r="E165" s="2046"/>
      <c r="F165" s="2046"/>
      <c r="G165" s="2046"/>
      <c r="H165" s="2046"/>
      <c r="I165" s="2046"/>
      <c r="J165" s="2046"/>
      <c r="K165" s="2046"/>
      <c r="L165" s="2046"/>
      <c r="M165" s="2046"/>
      <c r="N165" s="2046"/>
      <c r="O165" s="2046"/>
      <c r="P165" s="2046"/>
      <c r="Q165" s="2046"/>
      <c r="R165" s="2046"/>
      <c r="S165" s="2046"/>
      <c r="T165" s="2046"/>
      <c r="U165" s="2046"/>
      <c r="V165" s="2046"/>
      <c r="W165" s="2046"/>
      <c r="X165" s="2046"/>
      <c r="Y165" s="2046"/>
    </row>
    <row r="166">
      <c r="A166" s="2046"/>
      <c r="B166" s="2046"/>
      <c r="C166" s="2046"/>
      <c r="D166" s="2046"/>
      <c r="E166" s="2046"/>
      <c r="F166" s="2046"/>
      <c r="G166" s="2046"/>
      <c r="H166" s="2046"/>
      <c r="I166" s="2046"/>
      <c r="J166" s="2046"/>
      <c r="K166" s="2046"/>
      <c r="L166" s="2046"/>
      <c r="M166" s="2046"/>
      <c r="N166" s="2046"/>
      <c r="O166" s="2046"/>
      <c r="P166" s="2046"/>
      <c r="Q166" s="2046"/>
      <c r="R166" s="2046"/>
      <c r="S166" s="2046"/>
      <c r="T166" s="2046"/>
      <c r="U166" s="2046"/>
      <c r="V166" s="2046"/>
      <c r="W166" s="2046"/>
      <c r="X166" s="2046"/>
      <c r="Y166" s="2046"/>
    </row>
    <row r="167">
      <c r="A167" s="2046"/>
      <c r="B167" s="2046"/>
      <c r="C167" s="2046"/>
      <c r="D167" s="2046"/>
      <c r="E167" s="2046"/>
      <c r="F167" s="2046"/>
      <c r="G167" s="2046"/>
      <c r="H167" s="2046"/>
      <c r="I167" s="2046"/>
      <c r="J167" s="2046"/>
      <c r="K167" s="2046"/>
      <c r="L167" s="2046"/>
      <c r="M167" s="2046"/>
      <c r="N167" s="2046"/>
      <c r="O167" s="2046"/>
      <c r="P167" s="2046"/>
      <c r="Q167" s="2046"/>
      <c r="R167" s="2046"/>
      <c r="S167" s="2046"/>
      <c r="T167" s="2046"/>
      <c r="U167" s="2046"/>
      <c r="V167" s="2046"/>
      <c r="W167" s="2046"/>
      <c r="X167" s="2046"/>
      <c r="Y167" s="2046"/>
    </row>
    <row r="168">
      <c r="A168" s="2046"/>
      <c r="B168" s="2046"/>
      <c r="C168" s="2046"/>
      <c r="D168" s="2046"/>
      <c r="E168" s="2046"/>
      <c r="F168" s="2046"/>
      <c r="G168" s="2046"/>
      <c r="H168" s="2046"/>
      <c r="I168" s="2046"/>
      <c r="J168" s="2046"/>
      <c r="K168" s="2046"/>
      <c r="L168" s="2046"/>
      <c r="M168" s="2046"/>
      <c r="N168" s="2046"/>
      <c r="O168" s="2046"/>
      <c r="P168" s="2046"/>
      <c r="Q168" s="2046"/>
      <c r="R168" s="2046"/>
      <c r="S168" s="2046"/>
      <c r="T168" s="2046"/>
      <c r="U168" s="2046"/>
      <c r="V168" s="2046"/>
      <c r="W168" s="2046"/>
      <c r="X168" s="2046"/>
      <c r="Y168" s="2046"/>
    </row>
    <row r="169">
      <c r="A169" s="2046"/>
      <c r="B169" s="2046"/>
      <c r="C169" s="2046"/>
      <c r="D169" s="2046"/>
      <c r="E169" s="2046"/>
      <c r="F169" s="2046"/>
      <c r="G169" s="2046"/>
      <c r="H169" s="2046"/>
      <c r="I169" s="2046"/>
      <c r="J169" s="2046"/>
      <c r="K169" s="2046"/>
      <c r="L169" s="2046"/>
      <c r="M169" s="2046"/>
      <c r="N169" s="2046"/>
      <c r="O169" s="2046"/>
      <c r="P169" s="2046"/>
      <c r="Q169" s="2046"/>
      <c r="R169" s="2046"/>
      <c r="S169" s="2046"/>
      <c r="T169" s="2046"/>
      <c r="U169" s="2046"/>
      <c r="V169" s="2046"/>
      <c r="W169" s="2046"/>
      <c r="X169" s="2046"/>
      <c r="Y169" s="2046"/>
    </row>
    <row r="170">
      <c r="A170" s="2046"/>
      <c r="B170" s="2046"/>
      <c r="C170" s="2046"/>
      <c r="D170" s="2046"/>
      <c r="E170" s="2046"/>
      <c r="F170" s="2046"/>
      <c r="G170" s="2046"/>
      <c r="H170" s="2046"/>
      <c r="I170" s="2046"/>
      <c r="J170" s="2046"/>
      <c r="K170" s="2046"/>
      <c r="L170" s="2046"/>
      <c r="M170" s="2046"/>
      <c r="N170" s="2046"/>
      <c r="O170" s="2046"/>
      <c r="P170" s="2046"/>
      <c r="Q170" s="2046"/>
      <c r="R170" s="2046"/>
      <c r="S170" s="2046"/>
      <c r="T170" s="2046"/>
      <c r="U170" s="2046"/>
      <c r="V170" s="2046"/>
      <c r="W170" s="2046"/>
      <c r="X170" s="2046"/>
      <c r="Y170" s="2046"/>
    </row>
    <row r="171">
      <c r="A171" s="2046"/>
      <c r="B171" s="2046"/>
      <c r="C171" s="2046"/>
      <c r="D171" s="2046"/>
      <c r="E171" s="2046"/>
      <c r="F171" s="2046"/>
      <c r="G171" s="2046"/>
      <c r="H171" s="2046"/>
      <c r="I171" s="2046"/>
      <c r="J171" s="2046"/>
      <c r="K171" s="2046"/>
      <c r="L171" s="2046"/>
      <c r="M171" s="2046"/>
      <c r="N171" s="2046"/>
      <c r="O171" s="2046"/>
      <c r="P171" s="2046"/>
      <c r="Q171" s="2046"/>
      <c r="R171" s="2046"/>
      <c r="S171" s="2046"/>
      <c r="T171" s="2046"/>
      <c r="U171" s="2046"/>
      <c r="V171" s="2046"/>
      <c r="W171" s="2046"/>
      <c r="X171" s="2046"/>
      <c r="Y171" s="2046"/>
    </row>
    <row r="172">
      <c r="A172" s="2046"/>
      <c r="B172" s="2046"/>
      <c r="C172" s="2046"/>
      <c r="D172" s="2046"/>
      <c r="E172" s="2046"/>
      <c r="F172" s="2046"/>
      <c r="G172" s="2046"/>
      <c r="H172" s="2046"/>
      <c r="I172" s="2046"/>
      <c r="J172" s="2046"/>
      <c r="K172" s="2046"/>
      <c r="L172" s="2046"/>
      <c r="M172" s="2046"/>
      <c r="N172" s="2046"/>
      <c r="O172" s="2046"/>
      <c r="P172" s="2046"/>
      <c r="Q172" s="2046"/>
      <c r="R172" s="2046"/>
      <c r="S172" s="2046"/>
      <c r="T172" s="2046"/>
      <c r="U172" s="2046"/>
      <c r="V172" s="2046"/>
      <c r="W172" s="2046"/>
      <c r="X172" s="2046"/>
      <c r="Y172" s="2046"/>
    </row>
    <row r="173">
      <c r="A173" s="2046"/>
      <c r="B173" s="2046"/>
      <c r="C173" s="2046"/>
      <c r="D173" s="2046"/>
      <c r="E173" s="2046"/>
      <c r="F173" s="2046"/>
      <c r="G173" s="2046"/>
      <c r="H173" s="2046"/>
      <c r="I173" s="2046"/>
      <c r="J173" s="2046"/>
      <c r="K173" s="2046"/>
      <c r="L173" s="2046"/>
      <c r="M173" s="2046"/>
      <c r="N173" s="2046"/>
      <c r="O173" s="2046"/>
      <c r="P173" s="2046"/>
      <c r="Q173" s="2046"/>
      <c r="R173" s="2046"/>
      <c r="S173" s="2046"/>
      <c r="T173" s="2046"/>
      <c r="U173" s="2046"/>
      <c r="V173" s="2046"/>
      <c r="W173" s="2046"/>
      <c r="X173" s="2046"/>
      <c r="Y173" s="2046"/>
    </row>
    <row r="174">
      <c r="A174" s="2046"/>
      <c r="B174" s="2046"/>
      <c r="C174" s="2046"/>
      <c r="D174" s="2046"/>
      <c r="E174" s="2046"/>
      <c r="F174" s="2046"/>
      <c r="G174" s="2046"/>
      <c r="H174" s="2046"/>
      <c r="I174" s="2046"/>
      <c r="J174" s="2046"/>
      <c r="K174" s="2046"/>
      <c r="L174" s="2046"/>
      <c r="M174" s="2046"/>
      <c r="N174" s="2046"/>
      <c r="O174" s="2046"/>
      <c r="P174" s="2046"/>
      <c r="Q174" s="2046"/>
      <c r="R174" s="2046"/>
      <c r="S174" s="2046"/>
      <c r="T174" s="2046"/>
      <c r="U174" s="2046"/>
      <c r="V174" s="2046"/>
      <c r="W174" s="2046"/>
      <c r="X174" s="2046"/>
      <c r="Y174" s="2046"/>
    </row>
    <row r="175">
      <c r="A175" s="2046"/>
      <c r="B175" s="2046"/>
      <c r="C175" s="2046"/>
      <c r="D175" s="2046"/>
      <c r="E175" s="2046"/>
      <c r="F175" s="2046"/>
      <c r="G175" s="2046"/>
      <c r="H175" s="2046"/>
      <c r="I175" s="2046"/>
      <c r="J175" s="2046"/>
      <c r="K175" s="2046"/>
      <c r="L175" s="2046"/>
      <c r="M175" s="2046"/>
      <c r="N175" s="2046"/>
      <c r="O175" s="2046"/>
      <c r="P175" s="2046"/>
      <c r="Q175" s="2046"/>
      <c r="R175" s="2046"/>
      <c r="S175" s="2046"/>
      <c r="T175" s="2046"/>
      <c r="U175" s="2046"/>
      <c r="V175" s="2046"/>
      <c r="W175" s="2046"/>
      <c r="X175" s="2046"/>
      <c r="Y175" s="2046"/>
    </row>
    <row r="176">
      <c r="A176" s="2046"/>
      <c r="B176" s="2046"/>
      <c r="C176" s="2046"/>
      <c r="D176" s="2046"/>
      <c r="E176" s="2046"/>
      <c r="F176" s="2046"/>
      <c r="G176" s="2046"/>
      <c r="H176" s="2046"/>
      <c r="I176" s="2046"/>
      <c r="J176" s="2046"/>
      <c r="K176" s="2046"/>
      <c r="L176" s="2046"/>
      <c r="M176" s="2046"/>
      <c r="N176" s="2046"/>
      <c r="O176" s="2046"/>
      <c r="P176" s="2046"/>
      <c r="Q176" s="2046"/>
      <c r="R176" s="2046"/>
      <c r="S176" s="2046"/>
      <c r="T176" s="2046"/>
      <c r="U176" s="2046"/>
      <c r="V176" s="2046"/>
      <c r="W176" s="2046"/>
      <c r="X176" s="2046"/>
      <c r="Y176" s="2046"/>
    </row>
    <row r="177">
      <c r="A177" s="2046"/>
      <c r="B177" s="2046"/>
      <c r="C177" s="2046"/>
      <c r="D177" s="2046"/>
      <c r="E177" s="2046"/>
      <c r="F177" s="2046"/>
      <c r="G177" s="2046"/>
      <c r="H177" s="2046"/>
      <c r="I177" s="2046"/>
      <c r="J177" s="2046"/>
      <c r="K177" s="2046"/>
      <c r="L177" s="2046"/>
      <c r="M177" s="2046"/>
      <c r="N177" s="2046"/>
      <c r="O177" s="2046"/>
      <c r="P177" s="2046"/>
      <c r="Q177" s="2046"/>
      <c r="R177" s="2046"/>
      <c r="S177" s="2046"/>
      <c r="T177" s="2046"/>
      <c r="U177" s="2046"/>
      <c r="V177" s="2046"/>
      <c r="W177" s="2046"/>
      <c r="X177" s="2046"/>
      <c r="Y177" s="2046"/>
    </row>
    <row r="178">
      <c r="A178" s="2046"/>
      <c r="B178" s="2046"/>
      <c r="C178" s="2046"/>
      <c r="D178" s="2046"/>
      <c r="E178" s="2046"/>
      <c r="F178" s="2046"/>
      <c r="G178" s="2046"/>
      <c r="H178" s="2046"/>
      <c r="I178" s="2046"/>
      <c r="J178" s="2046"/>
      <c r="K178" s="2046"/>
      <c r="L178" s="2046"/>
      <c r="M178" s="2046"/>
      <c r="N178" s="2046"/>
      <c r="O178" s="2046"/>
      <c r="P178" s="2046"/>
      <c r="Q178" s="2046"/>
      <c r="R178" s="2046"/>
      <c r="S178" s="2046"/>
      <c r="T178" s="2046"/>
      <c r="U178" s="2046"/>
      <c r="V178" s="2046"/>
      <c r="W178" s="2046"/>
      <c r="X178" s="2046"/>
      <c r="Y178" s="2046"/>
    </row>
    <row r="179">
      <c r="A179" s="2046"/>
      <c r="B179" s="2046"/>
      <c r="C179" s="2046"/>
      <c r="D179" s="2046"/>
      <c r="E179" s="2046"/>
      <c r="F179" s="2046"/>
      <c r="G179" s="2046"/>
      <c r="H179" s="2046"/>
      <c r="I179" s="2046"/>
      <c r="J179" s="2046"/>
      <c r="K179" s="2046"/>
      <c r="L179" s="2046"/>
      <c r="M179" s="2046"/>
      <c r="N179" s="2046"/>
      <c r="O179" s="2046"/>
      <c r="P179" s="2046"/>
      <c r="Q179" s="2046"/>
      <c r="R179" s="2046"/>
      <c r="S179" s="2046"/>
      <c r="T179" s="2046"/>
      <c r="U179" s="2046"/>
      <c r="V179" s="2046"/>
      <c r="W179" s="2046"/>
      <c r="X179" s="2046"/>
      <c r="Y179" s="2046"/>
    </row>
    <row r="180">
      <c r="A180" s="2046"/>
      <c r="B180" s="2046"/>
      <c r="C180" s="2046"/>
      <c r="D180" s="2046"/>
      <c r="E180" s="2046"/>
      <c r="F180" s="2046"/>
      <c r="G180" s="2046"/>
      <c r="H180" s="2046"/>
      <c r="I180" s="2046"/>
      <c r="J180" s="2046"/>
      <c r="K180" s="2046"/>
      <c r="L180" s="2046"/>
      <c r="M180" s="2046"/>
      <c r="N180" s="2046"/>
      <c r="O180" s="2046"/>
      <c r="P180" s="2046"/>
      <c r="Q180" s="2046"/>
      <c r="R180" s="2046"/>
      <c r="S180" s="2046"/>
      <c r="T180" s="2046"/>
      <c r="U180" s="2046"/>
      <c r="V180" s="2046"/>
      <c r="W180" s="2046"/>
      <c r="X180" s="2046"/>
      <c r="Y180" s="2046"/>
    </row>
    <row r="181">
      <c r="A181" s="2046"/>
      <c r="B181" s="2046"/>
      <c r="C181" s="2046"/>
      <c r="D181" s="2046"/>
      <c r="E181" s="2046"/>
      <c r="F181" s="2046"/>
      <c r="G181" s="2046"/>
      <c r="H181" s="2046"/>
      <c r="I181" s="2046"/>
      <c r="J181" s="2046"/>
      <c r="K181" s="2046"/>
      <c r="L181" s="2046"/>
      <c r="M181" s="2046"/>
      <c r="N181" s="2046"/>
      <c r="O181" s="2046"/>
      <c r="P181" s="2046"/>
      <c r="Q181" s="2046"/>
      <c r="R181" s="2046"/>
      <c r="S181" s="2046"/>
      <c r="T181" s="2046"/>
      <c r="U181" s="2046"/>
      <c r="V181" s="2046"/>
      <c r="W181" s="2046"/>
      <c r="X181" s="2046"/>
      <c r="Y181" s="2046"/>
    </row>
    <row r="182">
      <c r="A182" s="2046"/>
      <c r="B182" s="2046"/>
      <c r="C182" s="2046"/>
      <c r="D182" s="2046"/>
      <c r="E182" s="2046"/>
      <c r="F182" s="2046"/>
      <c r="G182" s="2046"/>
      <c r="H182" s="2046"/>
      <c r="I182" s="2046"/>
      <c r="J182" s="2046"/>
      <c r="K182" s="2046"/>
      <c r="L182" s="2046"/>
      <c r="M182" s="2046"/>
      <c r="N182" s="2046"/>
      <c r="O182" s="2046"/>
      <c r="P182" s="2046"/>
      <c r="Q182" s="2046"/>
      <c r="R182" s="2046"/>
      <c r="S182" s="2046"/>
      <c r="T182" s="2046"/>
      <c r="U182" s="2046"/>
      <c r="V182" s="2046"/>
      <c r="W182" s="2046"/>
      <c r="X182" s="2046"/>
      <c r="Y182" s="2046"/>
    </row>
    <row r="183">
      <c r="A183" s="2046"/>
      <c r="B183" s="2046"/>
      <c r="C183" s="2046"/>
      <c r="D183" s="2046"/>
      <c r="E183" s="2046"/>
      <c r="F183" s="2046"/>
      <c r="G183" s="2046"/>
      <c r="H183" s="2046"/>
      <c r="I183" s="2046"/>
      <c r="J183" s="2046"/>
      <c r="K183" s="2046"/>
      <c r="L183" s="2046"/>
      <c r="M183" s="2046"/>
      <c r="N183" s="2046"/>
      <c r="O183" s="2046"/>
      <c r="P183" s="2046"/>
      <c r="Q183" s="2046"/>
      <c r="R183" s="2046"/>
      <c r="S183" s="2046"/>
      <c r="T183" s="2046"/>
      <c r="U183" s="2046"/>
      <c r="V183" s="2046"/>
      <c r="W183" s="2046"/>
      <c r="X183" s="2046"/>
      <c r="Y183" s="2046"/>
    </row>
    <row r="184">
      <c r="A184" s="2046"/>
      <c r="B184" s="2046"/>
      <c r="C184" s="2046"/>
      <c r="D184" s="2046"/>
      <c r="E184" s="2046"/>
      <c r="F184" s="2046"/>
      <c r="G184" s="2046"/>
      <c r="H184" s="2046"/>
      <c r="I184" s="2046"/>
      <c r="J184" s="2046"/>
      <c r="K184" s="2046"/>
      <c r="L184" s="2046"/>
      <c r="M184" s="2046"/>
      <c r="N184" s="2046"/>
      <c r="O184" s="2046"/>
      <c r="P184" s="2046"/>
      <c r="Q184" s="2046"/>
      <c r="R184" s="2046"/>
      <c r="S184" s="2046"/>
      <c r="T184" s="2046"/>
      <c r="U184" s="2046"/>
      <c r="V184" s="2046"/>
      <c r="W184" s="2046"/>
      <c r="X184" s="2046"/>
      <c r="Y184" s="2046"/>
    </row>
    <row r="185">
      <c r="A185" s="2046"/>
      <c r="B185" s="2046"/>
      <c r="C185" s="2046"/>
      <c r="D185" s="2046"/>
      <c r="E185" s="2046"/>
      <c r="F185" s="2046"/>
      <c r="G185" s="2046"/>
      <c r="H185" s="2046"/>
      <c r="I185" s="2046"/>
      <c r="J185" s="2046"/>
      <c r="K185" s="2046"/>
      <c r="L185" s="2046"/>
      <c r="M185" s="2046"/>
      <c r="N185" s="2046"/>
      <c r="O185" s="2046"/>
      <c r="P185" s="2046"/>
      <c r="Q185" s="2046"/>
      <c r="R185" s="2046"/>
      <c r="S185" s="2046"/>
      <c r="T185" s="2046"/>
      <c r="U185" s="2046"/>
      <c r="V185" s="2046"/>
      <c r="W185" s="2046"/>
      <c r="X185" s="2046"/>
      <c r="Y185" s="2046"/>
    </row>
    <row r="186">
      <c r="A186" s="2046"/>
      <c r="B186" s="2046"/>
      <c r="C186" s="2046"/>
      <c r="D186" s="2046"/>
      <c r="E186" s="2046"/>
      <c r="F186" s="2046"/>
      <c r="G186" s="2046"/>
      <c r="H186" s="2046"/>
      <c r="I186" s="2046"/>
      <c r="J186" s="2046"/>
      <c r="K186" s="2046"/>
      <c r="L186" s="2046"/>
      <c r="M186" s="2046"/>
      <c r="N186" s="2046"/>
      <c r="O186" s="2046"/>
      <c r="P186" s="2046"/>
      <c r="Q186" s="2046"/>
      <c r="R186" s="2046"/>
      <c r="S186" s="2046"/>
      <c r="T186" s="2046"/>
      <c r="U186" s="2046"/>
      <c r="V186" s="2046"/>
      <c r="W186" s="2046"/>
      <c r="X186" s="2046"/>
      <c r="Y186" s="2046"/>
    </row>
    <row r="187">
      <c r="A187" s="2046"/>
      <c r="B187" s="2046"/>
      <c r="C187" s="2046"/>
      <c r="D187" s="2046"/>
      <c r="E187" s="2046"/>
      <c r="F187" s="2046"/>
      <c r="G187" s="2046"/>
      <c r="H187" s="2046"/>
      <c r="I187" s="2046"/>
      <c r="J187" s="2046"/>
      <c r="K187" s="2046"/>
      <c r="L187" s="2046"/>
      <c r="M187" s="2046"/>
      <c r="N187" s="2046"/>
      <c r="O187" s="2046"/>
      <c r="P187" s="2046"/>
      <c r="Q187" s="2046"/>
      <c r="R187" s="2046"/>
      <c r="S187" s="2046"/>
      <c r="T187" s="2046"/>
      <c r="U187" s="2046"/>
      <c r="V187" s="2046"/>
      <c r="W187" s="2046"/>
      <c r="X187" s="2046"/>
      <c r="Y187" s="2046"/>
    </row>
    <row r="188">
      <c r="A188" s="2046"/>
      <c r="B188" s="2046"/>
      <c r="C188" s="2046"/>
      <c r="D188" s="2046"/>
      <c r="E188" s="2046"/>
      <c r="F188" s="2046"/>
      <c r="G188" s="2046"/>
      <c r="H188" s="2046"/>
      <c r="I188" s="2046"/>
      <c r="J188" s="2046"/>
      <c r="K188" s="2046"/>
      <c r="L188" s="2046"/>
      <c r="M188" s="2046"/>
      <c r="N188" s="2046"/>
      <c r="O188" s="2046"/>
      <c r="P188" s="2046"/>
      <c r="Q188" s="2046"/>
      <c r="R188" s="2046"/>
      <c r="S188" s="2046"/>
      <c r="T188" s="2046"/>
      <c r="U188" s="2046"/>
      <c r="V188" s="2046"/>
      <c r="W188" s="2046"/>
      <c r="X188" s="2046"/>
      <c r="Y188" s="2046"/>
    </row>
    <row r="189">
      <c r="A189" s="2046"/>
      <c r="B189" s="2046"/>
      <c r="C189" s="2046"/>
      <c r="D189" s="2046"/>
      <c r="E189" s="2046"/>
      <c r="F189" s="2046"/>
      <c r="G189" s="2046"/>
      <c r="H189" s="2046"/>
      <c r="I189" s="2046"/>
      <c r="J189" s="2046"/>
      <c r="K189" s="2046"/>
      <c r="L189" s="2046"/>
      <c r="M189" s="2046"/>
      <c r="N189" s="2046"/>
      <c r="O189" s="2046"/>
      <c r="P189" s="2046"/>
      <c r="Q189" s="2046"/>
      <c r="R189" s="2046"/>
      <c r="S189" s="2046"/>
      <c r="T189" s="2046"/>
      <c r="U189" s="2046"/>
      <c r="V189" s="2046"/>
      <c r="W189" s="2046"/>
      <c r="X189" s="2046"/>
      <c r="Y189" s="2046"/>
    </row>
    <row r="190">
      <c r="A190" s="2046"/>
      <c r="B190" s="2046"/>
      <c r="C190" s="2046"/>
      <c r="D190" s="2046"/>
      <c r="E190" s="2046"/>
      <c r="F190" s="2046"/>
      <c r="G190" s="2046"/>
      <c r="H190" s="2046"/>
      <c r="I190" s="2046"/>
      <c r="J190" s="2046"/>
      <c r="K190" s="2046"/>
      <c r="L190" s="2046"/>
      <c r="M190" s="2046"/>
      <c r="N190" s="2046"/>
      <c r="O190" s="2046"/>
      <c r="P190" s="2046"/>
      <c r="Q190" s="2046"/>
      <c r="R190" s="2046"/>
      <c r="S190" s="2046"/>
      <c r="T190" s="2046"/>
      <c r="U190" s="2046"/>
      <c r="V190" s="2046"/>
      <c r="W190" s="2046"/>
      <c r="X190" s="2046"/>
      <c r="Y190" s="2046"/>
    </row>
    <row r="191">
      <c r="A191" s="2046"/>
      <c r="B191" s="2046"/>
      <c r="C191" s="2046"/>
      <c r="D191" s="2046"/>
      <c r="E191" s="2046"/>
      <c r="F191" s="2046"/>
      <c r="G191" s="2046"/>
      <c r="H191" s="2046"/>
      <c r="I191" s="2046"/>
      <c r="J191" s="2046"/>
      <c r="K191" s="2046"/>
      <c r="L191" s="2046"/>
      <c r="M191" s="2046"/>
      <c r="N191" s="2046"/>
      <c r="O191" s="2046"/>
      <c r="P191" s="2046"/>
      <c r="Q191" s="2046"/>
      <c r="R191" s="2046"/>
      <c r="S191" s="2046"/>
      <c r="T191" s="2046"/>
      <c r="U191" s="2046"/>
      <c r="V191" s="2046"/>
      <c r="W191" s="2046"/>
      <c r="X191" s="2046"/>
      <c r="Y191" s="2046"/>
    </row>
    <row r="192">
      <c r="A192" s="2046"/>
      <c r="B192" s="2046"/>
      <c r="C192" s="2046"/>
      <c r="D192" s="2046"/>
      <c r="E192" s="2046"/>
      <c r="F192" s="2046"/>
      <c r="G192" s="2046"/>
      <c r="H192" s="2046"/>
      <c r="I192" s="2046"/>
      <c r="J192" s="2046"/>
      <c r="K192" s="2046"/>
      <c r="L192" s="2046"/>
      <c r="M192" s="2046"/>
      <c r="N192" s="2046"/>
      <c r="O192" s="2046"/>
      <c r="P192" s="2046"/>
      <c r="Q192" s="2046"/>
      <c r="R192" s="2046"/>
      <c r="S192" s="2046"/>
      <c r="T192" s="2046"/>
      <c r="U192" s="2046"/>
      <c r="V192" s="2046"/>
      <c r="W192" s="2046"/>
      <c r="X192" s="2046"/>
      <c r="Y192" s="2046"/>
    </row>
    <row r="193">
      <c r="A193" s="2046"/>
      <c r="B193" s="2046"/>
      <c r="C193" s="2046"/>
      <c r="D193" s="2046"/>
      <c r="E193" s="2046"/>
      <c r="F193" s="2046"/>
      <c r="G193" s="2046"/>
      <c r="H193" s="2046"/>
      <c r="I193" s="2046"/>
      <c r="J193" s="2046"/>
      <c r="K193" s="2046"/>
      <c r="L193" s="2046"/>
      <c r="M193" s="2046"/>
      <c r="N193" s="2046"/>
      <c r="O193" s="2046"/>
      <c r="P193" s="2046"/>
      <c r="Q193" s="2046"/>
      <c r="R193" s="2046"/>
      <c r="S193" s="2046"/>
      <c r="T193" s="2046"/>
      <c r="U193" s="2046"/>
      <c r="V193" s="2046"/>
      <c r="W193" s="2046"/>
      <c r="X193" s="2046"/>
      <c r="Y193" s="2046"/>
    </row>
    <row r="194">
      <c r="A194" s="2046"/>
      <c r="B194" s="2046"/>
      <c r="C194" s="2046"/>
      <c r="D194" s="2046"/>
      <c r="E194" s="2046"/>
      <c r="F194" s="2046"/>
      <c r="G194" s="2046"/>
      <c r="H194" s="2046"/>
      <c r="I194" s="2046"/>
      <c r="J194" s="2046"/>
      <c r="K194" s="2046"/>
      <c r="L194" s="2046"/>
      <c r="M194" s="2046"/>
      <c r="N194" s="2046"/>
      <c r="O194" s="2046"/>
      <c r="P194" s="2046"/>
      <c r="Q194" s="2046"/>
      <c r="R194" s="2046"/>
      <c r="S194" s="2046"/>
      <c r="T194" s="2046"/>
      <c r="U194" s="2046"/>
      <c r="V194" s="2046"/>
      <c r="W194" s="2046"/>
      <c r="X194" s="2046"/>
      <c r="Y194" s="2046"/>
    </row>
    <row r="195">
      <c r="A195" s="2046"/>
      <c r="B195" s="2046"/>
      <c r="C195" s="2046"/>
      <c r="D195" s="2046"/>
      <c r="E195" s="2046"/>
      <c r="F195" s="2046"/>
      <c r="G195" s="2046"/>
      <c r="H195" s="2046"/>
      <c r="I195" s="2046"/>
      <c r="J195" s="2046"/>
      <c r="K195" s="2046"/>
      <c r="L195" s="2046"/>
      <c r="M195" s="2046"/>
      <c r="N195" s="2046"/>
      <c r="O195" s="2046"/>
      <c r="P195" s="2046"/>
      <c r="Q195" s="2046"/>
      <c r="R195" s="2046"/>
      <c r="S195" s="2046"/>
      <c r="T195" s="2046"/>
      <c r="U195" s="2046"/>
      <c r="V195" s="2046"/>
      <c r="W195" s="2046"/>
      <c r="X195" s="2046"/>
      <c r="Y195" s="2046"/>
    </row>
    <row r="196">
      <c r="A196" s="2046"/>
      <c r="B196" s="2046"/>
      <c r="C196" s="2046"/>
      <c r="D196" s="2046"/>
      <c r="E196" s="2046"/>
      <c r="F196" s="2046"/>
      <c r="G196" s="2046"/>
      <c r="H196" s="2046"/>
      <c r="I196" s="2046"/>
      <c r="J196" s="2046"/>
      <c r="K196" s="2046"/>
      <c r="L196" s="2046"/>
      <c r="M196" s="2046"/>
      <c r="N196" s="2046"/>
      <c r="O196" s="2046"/>
      <c r="P196" s="2046"/>
      <c r="Q196" s="2046"/>
      <c r="R196" s="2046"/>
      <c r="S196" s="2046"/>
      <c r="T196" s="2046"/>
      <c r="U196" s="2046"/>
      <c r="V196" s="2046"/>
      <c r="W196" s="2046"/>
      <c r="X196" s="2046"/>
      <c r="Y196" s="2046"/>
    </row>
    <row r="197">
      <c r="A197" s="2046"/>
      <c r="B197" s="2046"/>
      <c r="C197" s="2046"/>
      <c r="D197" s="2046"/>
      <c r="E197" s="2046"/>
      <c r="F197" s="2046"/>
      <c r="G197" s="2046"/>
      <c r="H197" s="2046"/>
      <c r="I197" s="2046"/>
      <c r="J197" s="2046"/>
      <c r="K197" s="2046"/>
      <c r="L197" s="2046"/>
      <c r="M197" s="2046"/>
      <c r="N197" s="2046"/>
      <c r="O197" s="2046"/>
      <c r="P197" s="2046"/>
      <c r="Q197" s="2046"/>
      <c r="R197" s="2046"/>
      <c r="S197" s="2046"/>
      <c r="T197" s="2046"/>
      <c r="U197" s="2046"/>
      <c r="V197" s="2046"/>
      <c r="W197" s="2046"/>
      <c r="X197" s="2046"/>
      <c r="Y197" s="2046"/>
    </row>
    <row r="198">
      <c r="A198" s="2046"/>
      <c r="B198" s="2046"/>
      <c r="C198" s="2046"/>
      <c r="D198" s="2046"/>
      <c r="E198" s="2046"/>
      <c r="F198" s="2046"/>
      <c r="G198" s="2046"/>
      <c r="H198" s="2046"/>
      <c r="I198" s="2046"/>
      <c r="J198" s="2046"/>
      <c r="K198" s="2046"/>
      <c r="L198" s="2046"/>
      <c r="M198" s="2046"/>
      <c r="N198" s="2046"/>
      <c r="O198" s="2046"/>
      <c r="P198" s="2046"/>
      <c r="Q198" s="2046"/>
      <c r="R198" s="2046"/>
      <c r="S198" s="2046"/>
      <c r="T198" s="2046"/>
      <c r="U198" s="2046"/>
      <c r="V198" s="2046"/>
      <c r="W198" s="2046"/>
      <c r="X198" s="2046"/>
      <c r="Y198" s="2046"/>
    </row>
    <row r="199">
      <c r="A199" s="2046"/>
      <c r="B199" s="2046"/>
      <c r="C199" s="2046"/>
      <c r="D199" s="2046"/>
      <c r="E199" s="2046"/>
      <c r="F199" s="2046"/>
      <c r="G199" s="2046"/>
      <c r="H199" s="2046"/>
      <c r="I199" s="2046"/>
      <c r="J199" s="2046"/>
      <c r="K199" s="2046"/>
      <c r="L199" s="2046"/>
      <c r="M199" s="2046"/>
      <c r="N199" s="2046"/>
      <c r="O199" s="2046"/>
      <c r="P199" s="2046"/>
      <c r="Q199" s="2046"/>
      <c r="R199" s="2046"/>
      <c r="S199" s="2046"/>
      <c r="T199" s="2046"/>
      <c r="U199" s="2046"/>
      <c r="V199" s="2046"/>
      <c r="W199" s="2046"/>
      <c r="X199" s="2046"/>
      <c r="Y199" s="2046"/>
    </row>
    <row r="200">
      <c r="A200" s="2046"/>
      <c r="B200" s="2046"/>
      <c r="C200" s="2046"/>
      <c r="D200" s="2046"/>
      <c r="E200" s="2046"/>
      <c r="F200" s="2046"/>
      <c r="G200" s="2046"/>
      <c r="H200" s="2046"/>
      <c r="I200" s="2046"/>
      <c r="J200" s="2046"/>
      <c r="K200" s="2046"/>
      <c r="L200" s="2046"/>
      <c r="M200" s="2046"/>
      <c r="N200" s="2046"/>
      <c r="O200" s="2046"/>
      <c r="P200" s="2046"/>
      <c r="Q200" s="2046"/>
      <c r="R200" s="2046"/>
      <c r="S200" s="2046"/>
      <c r="T200" s="2046"/>
      <c r="U200" s="2046"/>
      <c r="V200" s="2046"/>
      <c r="W200" s="2046"/>
      <c r="X200" s="2046"/>
      <c r="Y200" s="2046"/>
    </row>
    <row r="201">
      <c r="A201" s="2046"/>
      <c r="B201" s="2046"/>
      <c r="C201" s="2046"/>
      <c r="D201" s="2046"/>
      <c r="E201" s="2046"/>
      <c r="F201" s="2046"/>
      <c r="G201" s="2046"/>
      <c r="H201" s="2046"/>
      <c r="I201" s="2046"/>
      <c r="J201" s="2046"/>
      <c r="K201" s="2046"/>
      <c r="L201" s="2046"/>
      <c r="M201" s="2046"/>
      <c r="N201" s="2046"/>
      <c r="O201" s="2046"/>
      <c r="P201" s="2046"/>
      <c r="Q201" s="2046"/>
      <c r="R201" s="2046"/>
      <c r="S201" s="2046"/>
      <c r="T201" s="2046"/>
      <c r="U201" s="2046"/>
      <c r="V201" s="2046"/>
      <c r="W201" s="2046"/>
      <c r="X201" s="2046"/>
      <c r="Y201" s="2046"/>
    </row>
    <row r="202">
      <c r="A202" s="2046"/>
      <c r="B202" s="2046"/>
      <c r="C202" s="2046"/>
      <c r="D202" s="2046"/>
      <c r="E202" s="2046"/>
      <c r="F202" s="2046"/>
      <c r="G202" s="2046"/>
      <c r="H202" s="2046"/>
      <c r="I202" s="2046"/>
      <c r="J202" s="2046"/>
      <c r="K202" s="2046"/>
      <c r="L202" s="2046"/>
      <c r="M202" s="2046"/>
      <c r="N202" s="2046"/>
      <c r="O202" s="2046"/>
      <c r="P202" s="2046"/>
      <c r="Q202" s="2046"/>
      <c r="R202" s="2046"/>
      <c r="S202" s="2046"/>
      <c r="T202" s="2046"/>
      <c r="U202" s="2046"/>
      <c r="V202" s="2046"/>
      <c r="W202" s="2046"/>
      <c r="X202" s="2046"/>
      <c r="Y202" s="2046"/>
    </row>
    <row r="203">
      <c r="A203" s="2046"/>
      <c r="B203" s="2046"/>
      <c r="C203" s="2046"/>
      <c r="D203" s="2046"/>
      <c r="E203" s="2046"/>
      <c r="F203" s="2046"/>
      <c r="G203" s="2046"/>
      <c r="H203" s="2046"/>
      <c r="I203" s="2046"/>
      <c r="J203" s="2046"/>
      <c r="K203" s="2046"/>
      <c r="L203" s="2046"/>
      <c r="M203" s="2046"/>
      <c r="N203" s="2046"/>
      <c r="O203" s="2046"/>
      <c r="P203" s="2046"/>
      <c r="Q203" s="2046"/>
      <c r="R203" s="2046"/>
      <c r="S203" s="2046"/>
      <c r="T203" s="2046"/>
      <c r="U203" s="2046"/>
      <c r="V203" s="2046"/>
      <c r="W203" s="2046"/>
      <c r="X203" s="2046"/>
      <c r="Y203" s="2046"/>
    </row>
    <row r="204">
      <c r="A204" s="2046"/>
      <c r="B204" s="2046"/>
      <c r="C204" s="2046"/>
      <c r="D204" s="2046"/>
      <c r="E204" s="2046"/>
      <c r="F204" s="2046"/>
      <c r="G204" s="2046"/>
      <c r="H204" s="2046"/>
      <c r="I204" s="2046"/>
      <c r="J204" s="2046"/>
      <c r="K204" s="2046"/>
      <c r="L204" s="2046"/>
      <c r="M204" s="2046"/>
      <c r="N204" s="2046"/>
      <c r="O204" s="2046"/>
      <c r="P204" s="2046"/>
      <c r="Q204" s="2046"/>
      <c r="R204" s="2046"/>
      <c r="S204" s="2046"/>
      <c r="T204" s="2046"/>
      <c r="U204" s="2046"/>
      <c r="V204" s="2046"/>
      <c r="W204" s="2046"/>
      <c r="X204" s="2046"/>
      <c r="Y204" s="2046"/>
    </row>
    <row r="205">
      <c r="A205" s="2046"/>
      <c r="B205" s="2046"/>
      <c r="C205" s="2046"/>
      <c r="D205" s="2046"/>
      <c r="E205" s="2046"/>
      <c r="F205" s="2046"/>
      <c r="G205" s="2046"/>
      <c r="H205" s="2046"/>
      <c r="I205" s="2046"/>
      <c r="J205" s="2046"/>
      <c r="K205" s="2046"/>
      <c r="L205" s="2046"/>
      <c r="M205" s="2046"/>
      <c r="N205" s="2046"/>
      <c r="O205" s="2046"/>
      <c r="P205" s="2046"/>
      <c r="Q205" s="2046"/>
      <c r="R205" s="2046"/>
      <c r="S205" s="2046"/>
      <c r="T205" s="2046"/>
      <c r="U205" s="2046"/>
      <c r="V205" s="2046"/>
      <c r="W205" s="2046"/>
      <c r="X205" s="2046"/>
      <c r="Y205" s="2046"/>
    </row>
    <row r="206">
      <c r="A206" s="2046"/>
      <c r="B206" s="2046"/>
      <c r="C206" s="2046"/>
      <c r="D206" s="2046"/>
      <c r="E206" s="2046"/>
      <c r="F206" s="2046"/>
      <c r="G206" s="2046"/>
      <c r="H206" s="2046"/>
      <c r="I206" s="2046"/>
      <c r="J206" s="2046"/>
      <c r="K206" s="2046"/>
      <c r="L206" s="2046"/>
      <c r="M206" s="2046"/>
      <c r="N206" s="2046"/>
      <c r="O206" s="2046"/>
      <c r="P206" s="2046"/>
      <c r="Q206" s="2046"/>
      <c r="R206" s="2046"/>
      <c r="S206" s="2046"/>
      <c r="T206" s="2046"/>
      <c r="U206" s="2046"/>
      <c r="V206" s="2046"/>
      <c r="W206" s="2046"/>
      <c r="X206" s="2046"/>
      <c r="Y206" s="2046"/>
    </row>
    <row r="207">
      <c r="A207" s="2046"/>
      <c r="B207" s="2046"/>
      <c r="C207" s="2046"/>
      <c r="D207" s="2046"/>
      <c r="E207" s="2046"/>
      <c r="F207" s="2046"/>
      <c r="G207" s="2046"/>
      <c r="H207" s="2046"/>
      <c r="I207" s="2046"/>
      <c r="J207" s="2046"/>
      <c r="K207" s="2046"/>
      <c r="L207" s="2046"/>
      <c r="M207" s="2046"/>
      <c r="N207" s="2046"/>
      <c r="O207" s="2046"/>
      <c r="P207" s="2046"/>
      <c r="Q207" s="2046"/>
      <c r="R207" s="2046"/>
      <c r="S207" s="2046"/>
      <c r="T207" s="2046"/>
      <c r="U207" s="2046"/>
      <c r="V207" s="2046"/>
      <c r="W207" s="2046"/>
      <c r="X207" s="2046"/>
      <c r="Y207" s="2046"/>
    </row>
    <row r="208">
      <c r="A208" s="2046"/>
      <c r="B208" s="2046"/>
      <c r="C208" s="2046"/>
      <c r="D208" s="2046"/>
      <c r="E208" s="2046"/>
      <c r="F208" s="2046"/>
      <c r="G208" s="2046"/>
      <c r="H208" s="2046"/>
      <c r="I208" s="2046"/>
      <c r="J208" s="2046"/>
      <c r="K208" s="2046"/>
      <c r="L208" s="2046"/>
      <c r="M208" s="2046"/>
      <c r="N208" s="2046"/>
      <c r="O208" s="2046"/>
      <c r="P208" s="2046"/>
      <c r="Q208" s="2046"/>
      <c r="R208" s="2046"/>
      <c r="S208" s="2046"/>
      <c r="T208" s="2046"/>
      <c r="U208" s="2046"/>
      <c r="V208" s="2046"/>
      <c r="W208" s="2046"/>
      <c r="X208" s="2046"/>
      <c r="Y208" s="2046"/>
    </row>
    <row r="209">
      <c r="A209" s="2046"/>
      <c r="B209" s="2046"/>
      <c r="C209" s="2046"/>
      <c r="D209" s="2046"/>
      <c r="E209" s="2046"/>
      <c r="F209" s="2046"/>
      <c r="G209" s="2046"/>
      <c r="H209" s="2046"/>
      <c r="I209" s="2046"/>
      <c r="J209" s="2046"/>
      <c r="K209" s="2046"/>
      <c r="L209" s="2046"/>
      <c r="M209" s="2046"/>
      <c r="N209" s="2046"/>
      <c r="O209" s="2046"/>
      <c r="P209" s="2046"/>
      <c r="Q209" s="2046"/>
      <c r="R209" s="2046"/>
      <c r="S209" s="2046"/>
      <c r="T209" s="2046"/>
      <c r="U209" s="2046"/>
      <c r="V209" s="2046"/>
      <c r="W209" s="2046"/>
      <c r="X209" s="2046"/>
      <c r="Y209" s="2046"/>
    </row>
    <row r="210">
      <c r="A210" s="2046"/>
      <c r="B210" s="2046"/>
      <c r="C210" s="2046"/>
      <c r="D210" s="2046"/>
      <c r="E210" s="2046"/>
      <c r="F210" s="2046"/>
      <c r="G210" s="2046"/>
      <c r="H210" s="2046"/>
      <c r="I210" s="2046"/>
      <c r="J210" s="2046"/>
      <c r="K210" s="2046"/>
      <c r="L210" s="2046"/>
      <c r="M210" s="2046"/>
      <c r="N210" s="2046"/>
      <c r="O210" s="2046"/>
      <c r="P210" s="2046"/>
      <c r="Q210" s="2046"/>
      <c r="R210" s="2046"/>
      <c r="S210" s="2046"/>
      <c r="T210" s="2046"/>
      <c r="U210" s="2046"/>
      <c r="V210" s="2046"/>
      <c r="W210" s="2046"/>
      <c r="X210" s="2046"/>
      <c r="Y210" s="2046"/>
    </row>
    <row r="211">
      <c r="A211" s="2046"/>
      <c r="B211" s="2046"/>
      <c r="C211" s="2046"/>
      <c r="D211" s="2046"/>
      <c r="E211" s="2046"/>
      <c r="F211" s="2046"/>
      <c r="G211" s="2046"/>
      <c r="H211" s="2046"/>
      <c r="I211" s="2046"/>
      <c r="J211" s="2046"/>
      <c r="K211" s="2046"/>
      <c r="L211" s="2046"/>
      <c r="M211" s="2046"/>
      <c r="N211" s="2046"/>
      <c r="O211" s="2046"/>
      <c r="P211" s="2046"/>
      <c r="Q211" s="2046"/>
      <c r="R211" s="2046"/>
      <c r="S211" s="2046"/>
      <c r="T211" s="2046"/>
      <c r="U211" s="2046"/>
      <c r="V211" s="2046"/>
      <c r="W211" s="2046"/>
      <c r="X211" s="2046"/>
      <c r="Y211" s="2046"/>
    </row>
    <row r="212">
      <c r="A212" s="2046"/>
      <c r="B212" s="2046"/>
      <c r="C212" s="2046"/>
      <c r="D212" s="2046"/>
      <c r="E212" s="2046"/>
      <c r="F212" s="2046"/>
      <c r="G212" s="2046"/>
      <c r="H212" s="2046"/>
      <c r="I212" s="2046"/>
      <c r="J212" s="2046"/>
      <c r="K212" s="2046"/>
      <c r="L212" s="2046"/>
      <c r="M212" s="2046"/>
      <c r="N212" s="2046"/>
      <c r="O212" s="2046"/>
      <c r="P212" s="2046"/>
      <c r="Q212" s="2046"/>
      <c r="R212" s="2046"/>
      <c r="S212" s="2046"/>
      <c r="T212" s="2046"/>
      <c r="U212" s="2046"/>
      <c r="V212" s="2046"/>
      <c r="W212" s="2046"/>
      <c r="X212" s="2046"/>
      <c r="Y212" s="2046"/>
    </row>
    <row r="213">
      <c r="A213" s="2046"/>
      <c r="B213" s="2046"/>
      <c r="C213" s="2046"/>
      <c r="D213" s="2046"/>
      <c r="E213" s="2046"/>
      <c r="F213" s="2046"/>
      <c r="G213" s="2046"/>
      <c r="H213" s="2046"/>
      <c r="I213" s="2046"/>
      <c r="J213" s="2046"/>
      <c r="K213" s="2046"/>
      <c r="L213" s="2046"/>
      <c r="M213" s="2046"/>
      <c r="N213" s="2046"/>
      <c r="O213" s="2046"/>
      <c r="P213" s="2046"/>
      <c r="Q213" s="2046"/>
      <c r="R213" s="2046"/>
      <c r="S213" s="2046"/>
      <c r="T213" s="2046"/>
      <c r="U213" s="2046"/>
      <c r="V213" s="2046"/>
      <c r="W213" s="2046"/>
      <c r="X213" s="2046"/>
      <c r="Y213" s="2046"/>
    </row>
    <row r="214">
      <c r="A214" s="2046"/>
      <c r="B214" s="2046"/>
      <c r="C214" s="2046"/>
      <c r="D214" s="2046"/>
      <c r="E214" s="2046"/>
      <c r="F214" s="2046"/>
      <c r="G214" s="2046"/>
      <c r="H214" s="2046"/>
      <c r="I214" s="2046"/>
      <c r="J214" s="2046"/>
      <c r="K214" s="2046"/>
      <c r="L214" s="2046"/>
      <c r="M214" s="2046"/>
      <c r="N214" s="2046"/>
      <c r="O214" s="2046"/>
      <c r="P214" s="2046"/>
      <c r="Q214" s="2046"/>
      <c r="R214" s="2046"/>
      <c r="S214" s="2046"/>
      <c r="T214" s="2046"/>
      <c r="U214" s="2046"/>
      <c r="V214" s="2046"/>
      <c r="W214" s="2046"/>
      <c r="X214" s="2046"/>
      <c r="Y214" s="2046"/>
    </row>
    <row r="215">
      <c r="A215" s="2046"/>
      <c r="B215" s="2046"/>
      <c r="C215" s="2046"/>
      <c r="D215" s="2046"/>
      <c r="E215" s="2046"/>
      <c r="F215" s="2046"/>
      <c r="G215" s="2046"/>
      <c r="H215" s="2046"/>
      <c r="I215" s="2046"/>
      <c r="J215" s="2046"/>
      <c r="K215" s="2046"/>
      <c r="L215" s="2046"/>
      <c r="M215" s="2046"/>
      <c r="N215" s="2046"/>
      <c r="O215" s="2046"/>
      <c r="P215" s="2046"/>
      <c r="Q215" s="2046"/>
      <c r="R215" s="2046"/>
      <c r="S215" s="2046"/>
      <c r="T215" s="2046"/>
      <c r="U215" s="2046"/>
      <c r="V215" s="2046"/>
      <c r="W215" s="2046"/>
      <c r="X215" s="2046"/>
      <c r="Y215" s="2046"/>
    </row>
    <row r="216">
      <c r="A216" s="2046"/>
      <c r="B216" s="2046"/>
      <c r="C216" s="2046"/>
      <c r="D216" s="2046"/>
      <c r="E216" s="2046"/>
      <c r="F216" s="2046"/>
      <c r="G216" s="2046"/>
      <c r="H216" s="2046"/>
      <c r="I216" s="2046"/>
      <c r="J216" s="2046"/>
      <c r="K216" s="2046"/>
      <c r="L216" s="2046"/>
      <c r="M216" s="2046"/>
      <c r="N216" s="2046"/>
      <c r="O216" s="2046"/>
      <c r="P216" s="2046"/>
      <c r="Q216" s="2046"/>
      <c r="R216" s="2046"/>
      <c r="S216" s="2046"/>
      <c r="T216" s="2046"/>
      <c r="U216" s="2046"/>
      <c r="V216" s="2046"/>
      <c r="W216" s="2046"/>
      <c r="X216" s="2046"/>
      <c r="Y216" s="2046"/>
    </row>
    <row r="217">
      <c r="A217" s="2046"/>
      <c r="B217" s="2046"/>
      <c r="C217" s="2046"/>
      <c r="D217" s="2046"/>
      <c r="E217" s="2046"/>
      <c r="F217" s="2046"/>
      <c r="G217" s="2046"/>
      <c r="H217" s="2046"/>
      <c r="I217" s="2046"/>
      <c r="J217" s="2046"/>
      <c r="K217" s="2046"/>
      <c r="L217" s="2046"/>
      <c r="M217" s="2046"/>
      <c r="N217" s="2046"/>
      <c r="O217" s="2046"/>
      <c r="P217" s="2046"/>
      <c r="Q217" s="2046"/>
      <c r="R217" s="2046"/>
      <c r="S217" s="2046"/>
      <c r="T217" s="2046"/>
      <c r="U217" s="2046"/>
      <c r="V217" s="2046"/>
      <c r="W217" s="2046"/>
      <c r="X217" s="2046"/>
      <c r="Y217" s="2046"/>
    </row>
    <row r="218">
      <c r="A218" s="2046"/>
      <c r="B218" s="2046"/>
      <c r="C218" s="2046"/>
      <c r="D218" s="2046"/>
      <c r="E218" s="2046"/>
      <c r="F218" s="2046"/>
      <c r="G218" s="2046"/>
      <c r="H218" s="2046"/>
      <c r="I218" s="2046"/>
      <c r="J218" s="2046"/>
      <c r="K218" s="2046"/>
      <c r="L218" s="2046"/>
      <c r="M218" s="2046"/>
      <c r="N218" s="2046"/>
      <c r="O218" s="2046"/>
      <c r="P218" s="2046"/>
      <c r="Q218" s="2046"/>
      <c r="R218" s="2046"/>
      <c r="S218" s="2046"/>
      <c r="T218" s="2046"/>
      <c r="U218" s="2046"/>
      <c r="V218" s="2046"/>
      <c r="W218" s="2046"/>
      <c r="X218" s="2046"/>
      <c r="Y218" s="2046"/>
    </row>
    <row r="219">
      <c r="A219" s="2046"/>
      <c r="B219" s="2046"/>
      <c r="C219" s="2046"/>
      <c r="D219" s="2046"/>
      <c r="E219" s="2046"/>
      <c r="F219" s="2046"/>
      <c r="G219" s="2046"/>
      <c r="H219" s="2046"/>
      <c r="I219" s="2046"/>
      <c r="J219" s="2046"/>
      <c r="K219" s="2046"/>
      <c r="L219" s="2046"/>
      <c r="M219" s="2046"/>
      <c r="N219" s="2046"/>
      <c r="O219" s="2046"/>
      <c r="P219" s="2046"/>
      <c r="Q219" s="2046"/>
      <c r="R219" s="2046"/>
      <c r="S219" s="2046"/>
      <c r="T219" s="2046"/>
      <c r="U219" s="2046"/>
      <c r="V219" s="2046"/>
      <c r="W219" s="2046"/>
      <c r="X219" s="2046"/>
      <c r="Y219" s="2046"/>
    </row>
    <row r="220">
      <c r="A220" s="2046"/>
      <c r="B220" s="2046"/>
      <c r="C220" s="2046"/>
      <c r="D220" s="2046"/>
      <c r="E220" s="2046"/>
      <c r="F220" s="2046"/>
      <c r="G220" s="2046"/>
      <c r="H220" s="2046"/>
      <c r="I220" s="2046"/>
      <c r="J220" s="2046"/>
      <c r="K220" s="2046"/>
      <c r="L220" s="2046"/>
      <c r="M220" s="2046"/>
      <c r="N220" s="2046"/>
      <c r="O220" s="2046"/>
      <c r="P220" s="2046"/>
      <c r="Q220" s="2046"/>
      <c r="R220" s="2046"/>
      <c r="S220" s="2046"/>
      <c r="T220" s="2046"/>
      <c r="U220" s="2046"/>
      <c r="V220" s="2046"/>
      <c r="W220" s="2046"/>
      <c r="X220" s="2046"/>
      <c r="Y220" s="2046"/>
    </row>
    <row r="221">
      <c r="A221" s="2046"/>
      <c r="B221" s="2046"/>
      <c r="C221" s="2046"/>
      <c r="D221" s="2046"/>
      <c r="E221" s="2046"/>
      <c r="F221" s="2046"/>
      <c r="G221" s="2046"/>
      <c r="H221" s="2046"/>
      <c r="I221" s="2046"/>
      <c r="J221" s="2046"/>
      <c r="K221" s="2046"/>
      <c r="L221" s="2046"/>
      <c r="M221" s="2046"/>
      <c r="N221" s="2046"/>
      <c r="O221" s="2046"/>
      <c r="P221" s="2046"/>
      <c r="Q221" s="2046"/>
      <c r="R221" s="2046"/>
      <c r="S221" s="2046"/>
      <c r="T221" s="2046"/>
      <c r="U221" s="2046"/>
      <c r="V221" s="2046"/>
      <c r="W221" s="2046"/>
      <c r="X221" s="2046"/>
      <c r="Y221" s="2046"/>
    </row>
    <row r="222">
      <c r="A222" s="2046"/>
      <c r="B222" s="2046"/>
      <c r="C222" s="2046"/>
      <c r="D222" s="2046"/>
      <c r="E222" s="2046"/>
      <c r="F222" s="2046"/>
      <c r="G222" s="2046"/>
      <c r="H222" s="2046"/>
      <c r="I222" s="2046"/>
      <c r="J222" s="2046"/>
      <c r="K222" s="2046"/>
      <c r="L222" s="2046"/>
      <c r="M222" s="2046"/>
      <c r="N222" s="2046"/>
      <c r="O222" s="2046"/>
      <c r="P222" s="2046"/>
      <c r="Q222" s="2046"/>
      <c r="R222" s="2046"/>
      <c r="S222" s="2046"/>
      <c r="T222" s="2046"/>
      <c r="U222" s="2046"/>
      <c r="V222" s="2046"/>
      <c r="W222" s="2046"/>
      <c r="X222" s="2046"/>
      <c r="Y222" s="2046"/>
    </row>
    <row r="223">
      <c r="A223" s="2046"/>
      <c r="B223" s="2046"/>
      <c r="C223" s="2046"/>
      <c r="D223" s="2046"/>
      <c r="E223" s="2046"/>
      <c r="F223" s="2046"/>
      <c r="G223" s="2046"/>
      <c r="H223" s="2046"/>
      <c r="I223" s="2046"/>
      <c r="J223" s="2046"/>
      <c r="K223" s="2046"/>
      <c r="L223" s="2046"/>
      <c r="M223" s="2046"/>
      <c r="N223" s="2046"/>
      <c r="O223" s="2046"/>
      <c r="P223" s="2046"/>
      <c r="Q223" s="2046"/>
      <c r="R223" s="2046"/>
      <c r="S223" s="2046"/>
      <c r="T223" s="2046"/>
      <c r="U223" s="2046"/>
      <c r="V223" s="2046"/>
      <c r="W223" s="2046"/>
      <c r="X223" s="2046"/>
      <c r="Y223" s="2046"/>
    </row>
    <row r="224">
      <c r="A224" s="2046"/>
      <c r="B224" s="2046"/>
      <c r="C224" s="2046"/>
      <c r="D224" s="2046"/>
      <c r="E224" s="2046"/>
      <c r="F224" s="2046"/>
      <c r="G224" s="2046"/>
      <c r="H224" s="2046"/>
      <c r="I224" s="2046"/>
      <c r="J224" s="2046"/>
      <c r="K224" s="2046"/>
      <c r="L224" s="2046"/>
      <c r="M224" s="2046"/>
      <c r="N224" s="2046"/>
      <c r="O224" s="2046"/>
      <c r="P224" s="2046"/>
      <c r="Q224" s="2046"/>
      <c r="R224" s="2046"/>
      <c r="S224" s="2046"/>
      <c r="T224" s="2046"/>
      <c r="U224" s="2046"/>
      <c r="V224" s="2046"/>
      <c r="W224" s="2046"/>
      <c r="X224" s="2046"/>
      <c r="Y224" s="2046"/>
    </row>
    <row r="225">
      <c r="A225" s="2046"/>
      <c r="B225" s="2046"/>
      <c r="C225" s="2046"/>
      <c r="D225" s="2046"/>
      <c r="E225" s="2046"/>
      <c r="F225" s="2046"/>
      <c r="G225" s="2046"/>
      <c r="H225" s="2046"/>
      <c r="I225" s="2046"/>
      <c r="J225" s="2046"/>
      <c r="K225" s="2046"/>
      <c r="L225" s="2046"/>
      <c r="M225" s="2046"/>
      <c r="N225" s="2046"/>
      <c r="O225" s="2046"/>
      <c r="P225" s="2046"/>
      <c r="Q225" s="2046"/>
      <c r="R225" s="2046"/>
      <c r="S225" s="2046"/>
      <c r="T225" s="2046"/>
      <c r="U225" s="2046"/>
      <c r="V225" s="2046"/>
      <c r="W225" s="2046"/>
      <c r="X225" s="2046"/>
      <c r="Y225" s="2046"/>
    </row>
    <row r="226">
      <c r="A226" s="2046"/>
      <c r="B226" s="2046"/>
      <c r="C226" s="2046"/>
      <c r="D226" s="2046"/>
      <c r="E226" s="2046"/>
      <c r="F226" s="2046"/>
      <c r="G226" s="2046"/>
      <c r="H226" s="2046"/>
      <c r="I226" s="2046"/>
      <c r="J226" s="2046"/>
      <c r="K226" s="2046"/>
      <c r="L226" s="2046"/>
      <c r="M226" s="2046"/>
      <c r="N226" s="2046"/>
      <c r="O226" s="2046"/>
      <c r="P226" s="2046"/>
      <c r="Q226" s="2046"/>
      <c r="R226" s="2046"/>
      <c r="S226" s="2046"/>
      <c r="T226" s="2046"/>
      <c r="U226" s="2046"/>
      <c r="V226" s="2046"/>
      <c r="W226" s="2046"/>
      <c r="X226" s="2046"/>
      <c r="Y226" s="2046"/>
    </row>
    <row r="227">
      <c r="A227" s="2046"/>
      <c r="B227" s="2046"/>
      <c r="C227" s="2046"/>
      <c r="D227" s="2046"/>
      <c r="E227" s="2046"/>
      <c r="F227" s="2046"/>
      <c r="G227" s="2046"/>
      <c r="H227" s="2046"/>
      <c r="I227" s="2046"/>
      <c r="J227" s="2046"/>
      <c r="K227" s="2046"/>
      <c r="L227" s="2046"/>
      <c r="M227" s="2046"/>
      <c r="N227" s="2046"/>
      <c r="O227" s="2046"/>
      <c r="P227" s="2046"/>
      <c r="Q227" s="2046"/>
      <c r="R227" s="2046"/>
      <c r="S227" s="2046"/>
      <c r="T227" s="2046"/>
      <c r="U227" s="2046"/>
      <c r="V227" s="2046"/>
      <c r="W227" s="2046"/>
      <c r="X227" s="2046"/>
      <c r="Y227" s="2046"/>
    </row>
    <row r="228">
      <c r="A228" s="2046"/>
      <c r="B228" s="2046"/>
      <c r="C228" s="2046"/>
      <c r="D228" s="2046"/>
      <c r="E228" s="2046"/>
      <c r="F228" s="2046"/>
      <c r="G228" s="2046"/>
      <c r="H228" s="2046"/>
      <c r="I228" s="2046"/>
      <c r="J228" s="2046"/>
      <c r="K228" s="2046"/>
      <c r="L228" s="2046"/>
      <c r="M228" s="2046"/>
      <c r="N228" s="2046"/>
      <c r="O228" s="2046"/>
      <c r="P228" s="2046"/>
      <c r="Q228" s="2046"/>
      <c r="R228" s="2046"/>
      <c r="S228" s="2046"/>
      <c r="T228" s="2046"/>
      <c r="U228" s="2046"/>
      <c r="V228" s="2046"/>
      <c r="W228" s="2046"/>
      <c r="X228" s="2046"/>
      <c r="Y228" s="2046"/>
    </row>
    <row r="229">
      <c r="A229" s="2046"/>
      <c r="B229" s="2046"/>
      <c r="C229" s="2046"/>
      <c r="D229" s="2046"/>
      <c r="E229" s="2046"/>
      <c r="F229" s="2046"/>
      <c r="G229" s="2046"/>
      <c r="H229" s="2046"/>
      <c r="I229" s="2046"/>
      <c r="J229" s="2046"/>
      <c r="K229" s="2046"/>
      <c r="L229" s="2046"/>
      <c r="M229" s="2046"/>
      <c r="N229" s="2046"/>
      <c r="O229" s="2046"/>
      <c r="P229" s="2046"/>
      <c r="Q229" s="2046"/>
      <c r="R229" s="2046"/>
      <c r="S229" s="2046"/>
      <c r="T229" s="2046"/>
      <c r="U229" s="2046"/>
      <c r="V229" s="2046"/>
      <c r="W229" s="2046"/>
      <c r="X229" s="2046"/>
      <c r="Y229" s="2046"/>
    </row>
    <row r="230">
      <c r="A230" s="2046"/>
      <c r="B230" s="2046"/>
      <c r="C230" s="2046"/>
      <c r="D230" s="2046"/>
      <c r="E230" s="2046"/>
      <c r="F230" s="2046"/>
      <c r="G230" s="2046"/>
      <c r="H230" s="2046"/>
      <c r="I230" s="2046"/>
      <c r="J230" s="2046"/>
      <c r="K230" s="2046"/>
      <c r="L230" s="2046"/>
      <c r="M230" s="2046"/>
      <c r="N230" s="2046"/>
      <c r="O230" s="2046"/>
      <c r="P230" s="2046"/>
      <c r="Q230" s="2046"/>
      <c r="R230" s="2046"/>
      <c r="S230" s="2046"/>
      <c r="T230" s="2046"/>
      <c r="U230" s="2046"/>
      <c r="V230" s="2046"/>
      <c r="W230" s="2046"/>
      <c r="X230" s="2046"/>
      <c r="Y230" s="2046"/>
    </row>
    <row r="231">
      <c r="A231" s="2046"/>
      <c r="B231" s="2046"/>
      <c r="C231" s="2046"/>
      <c r="D231" s="2046"/>
      <c r="E231" s="2046"/>
      <c r="F231" s="2046"/>
      <c r="G231" s="2046"/>
      <c r="H231" s="2046"/>
      <c r="I231" s="2046"/>
      <c r="J231" s="2046"/>
      <c r="K231" s="2046"/>
      <c r="L231" s="2046"/>
      <c r="M231" s="2046"/>
      <c r="N231" s="2046"/>
      <c r="O231" s="2046"/>
      <c r="P231" s="2046"/>
      <c r="Q231" s="2046"/>
      <c r="R231" s="2046"/>
      <c r="S231" s="2046"/>
      <c r="T231" s="2046"/>
      <c r="U231" s="2046"/>
      <c r="V231" s="2046"/>
      <c r="W231" s="2046"/>
      <c r="X231" s="2046"/>
      <c r="Y231" s="2046"/>
    </row>
    <row r="232">
      <c r="A232" s="2046"/>
      <c r="B232" s="2046"/>
      <c r="C232" s="2046"/>
      <c r="D232" s="2046"/>
      <c r="E232" s="2046"/>
      <c r="F232" s="2046"/>
      <c r="G232" s="2046"/>
      <c r="H232" s="2046"/>
      <c r="I232" s="2046"/>
      <c r="J232" s="2046"/>
      <c r="K232" s="2046"/>
      <c r="L232" s="2046"/>
      <c r="M232" s="2046"/>
      <c r="N232" s="2046"/>
      <c r="O232" s="2046"/>
      <c r="P232" s="2046"/>
      <c r="Q232" s="2046"/>
      <c r="R232" s="2046"/>
      <c r="S232" s="2046"/>
      <c r="T232" s="2046"/>
      <c r="U232" s="2046"/>
      <c r="V232" s="2046"/>
      <c r="W232" s="2046"/>
      <c r="X232" s="2046"/>
      <c r="Y232" s="2046"/>
    </row>
    <row r="233">
      <c r="A233" s="2046"/>
      <c r="B233" s="2046"/>
      <c r="C233" s="2046"/>
      <c r="D233" s="2046"/>
      <c r="E233" s="2046"/>
      <c r="F233" s="2046"/>
      <c r="G233" s="2046"/>
      <c r="H233" s="2046"/>
      <c r="I233" s="2046"/>
      <c r="J233" s="2046"/>
      <c r="K233" s="2046"/>
      <c r="L233" s="2046"/>
      <c r="M233" s="2046"/>
      <c r="N233" s="2046"/>
      <c r="O233" s="2046"/>
      <c r="P233" s="2046"/>
      <c r="Q233" s="2046"/>
      <c r="R233" s="2046"/>
      <c r="S233" s="2046"/>
      <c r="T233" s="2046"/>
      <c r="U233" s="2046"/>
      <c r="V233" s="2046"/>
      <c r="W233" s="2046"/>
      <c r="X233" s="2046"/>
      <c r="Y233" s="2046"/>
    </row>
    <row r="234">
      <c r="A234" s="2046"/>
      <c r="B234" s="2046"/>
      <c r="C234" s="2046"/>
      <c r="D234" s="2046"/>
      <c r="E234" s="2046"/>
      <c r="F234" s="2046"/>
      <c r="G234" s="2046"/>
      <c r="H234" s="2046"/>
      <c r="I234" s="2046"/>
      <c r="J234" s="2046"/>
      <c r="K234" s="2046"/>
      <c r="L234" s="2046"/>
      <c r="M234" s="2046"/>
      <c r="N234" s="2046"/>
      <c r="O234" s="2046"/>
      <c r="P234" s="2046"/>
      <c r="Q234" s="2046"/>
      <c r="R234" s="2046"/>
      <c r="S234" s="2046"/>
      <c r="T234" s="2046"/>
      <c r="U234" s="2046"/>
      <c r="V234" s="2046"/>
      <c r="W234" s="2046"/>
      <c r="X234" s="2046"/>
      <c r="Y234" s="2046"/>
    </row>
    <row r="235">
      <c r="A235" s="2046"/>
      <c r="B235" s="2046"/>
      <c r="C235" s="2046"/>
      <c r="D235" s="2046"/>
      <c r="E235" s="2046"/>
      <c r="F235" s="2046"/>
      <c r="G235" s="2046"/>
      <c r="H235" s="2046"/>
      <c r="I235" s="2046"/>
      <c r="J235" s="2046"/>
      <c r="K235" s="2046"/>
      <c r="L235" s="2046"/>
      <c r="M235" s="2046"/>
      <c r="N235" s="2046"/>
      <c r="O235" s="2046"/>
      <c r="P235" s="2046"/>
      <c r="Q235" s="2046"/>
      <c r="R235" s="2046"/>
      <c r="S235" s="2046"/>
      <c r="T235" s="2046"/>
      <c r="U235" s="2046"/>
      <c r="V235" s="2046"/>
      <c r="W235" s="2046"/>
      <c r="X235" s="2046"/>
      <c r="Y235" s="2046"/>
    </row>
    <row r="236">
      <c r="A236" s="2046"/>
      <c r="B236" s="2046"/>
      <c r="C236" s="2046"/>
      <c r="D236" s="2046"/>
      <c r="E236" s="2046"/>
      <c r="F236" s="2046"/>
      <c r="G236" s="2046"/>
      <c r="H236" s="2046"/>
      <c r="I236" s="2046"/>
      <c r="J236" s="2046"/>
      <c r="K236" s="2046"/>
      <c r="L236" s="2046"/>
      <c r="M236" s="2046"/>
      <c r="N236" s="2046"/>
      <c r="O236" s="2046"/>
      <c r="P236" s="2046"/>
      <c r="Q236" s="2046"/>
      <c r="R236" s="2046"/>
      <c r="S236" s="2046"/>
      <c r="T236" s="2046"/>
      <c r="U236" s="2046"/>
      <c r="V236" s="2046"/>
      <c r="W236" s="2046"/>
      <c r="X236" s="2046"/>
      <c r="Y236" s="2046"/>
    </row>
    <row r="237">
      <c r="A237" s="2046"/>
      <c r="B237" s="2046"/>
      <c r="C237" s="2046"/>
      <c r="D237" s="2046"/>
      <c r="E237" s="2046"/>
      <c r="F237" s="2046"/>
      <c r="G237" s="2046"/>
      <c r="H237" s="2046"/>
      <c r="I237" s="2046"/>
      <c r="J237" s="2046"/>
      <c r="K237" s="2046"/>
      <c r="L237" s="2046"/>
      <c r="M237" s="2046"/>
      <c r="N237" s="2046"/>
      <c r="O237" s="2046"/>
      <c r="P237" s="2046"/>
      <c r="Q237" s="2046"/>
      <c r="R237" s="2046"/>
      <c r="S237" s="2046"/>
      <c r="T237" s="2046"/>
      <c r="U237" s="2046"/>
      <c r="V237" s="2046"/>
      <c r="W237" s="2046"/>
      <c r="X237" s="2046"/>
      <c r="Y237" s="2046"/>
    </row>
    <row r="238">
      <c r="A238" s="2046"/>
      <c r="B238" s="2046"/>
      <c r="C238" s="2046"/>
      <c r="D238" s="2046"/>
      <c r="E238" s="2046"/>
      <c r="F238" s="2046"/>
      <c r="G238" s="2046"/>
      <c r="H238" s="2046"/>
      <c r="I238" s="2046"/>
      <c r="J238" s="2046"/>
      <c r="K238" s="2046"/>
      <c r="L238" s="2046"/>
      <c r="M238" s="2046"/>
      <c r="N238" s="2046"/>
      <c r="O238" s="2046"/>
      <c r="P238" s="2046"/>
      <c r="Q238" s="2046"/>
      <c r="R238" s="2046"/>
      <c r="S238" s="2046"/>
      <c r="T238" s="2046"/>
      <c r="U238" s="2046"/>
      <c r="V238" s="2046"/>
      <c r="W238" s="2046"/>
      <c r="X238" s="2046"/>
      <c r="Y238" s="2046"/>
    </row>
    <row r="239">
      <c r="A239" s="2046"/>
      <c r="B239" s="2046"/>
      <c r="C239" s="2046"/>
      <c r="D239" s="2046"/>
      <c r="E239" s="2046"/>
      <c r="F239" s="2046"/>
      <c r="G239" s="2046"/>
      <c r="H239" s="2046"/>
      <c r="I239" s="2046"/>
      <c r="J239" s="2046"/>
      <c r="K239" s="2046"/>
      <c r="L239" s="2046"/>
      <c r="M239" s="2046"/>
      <c r="N239" s="2046"/>
      <c r="O239" s="2046"/>
      <c r="P239" s="2046"/>
      <c r="Q239" s="2046"/>
      <c r="R239" s="2046"/>
      <c r="S239" s="2046"/>
      <c r="T239" s="2046"/>
      <c r="U239" s="2046"/>
      <c r="V239" s="2046"/>
      <c r="W239" s="2046"/>
      <c r="X239" s="2046"/>
      <c r="Y239" s="2046"/>
    </row>
    <row r="240">
      <c r="A240" s="2046"/>
      <c r="B240" s="2046"/>
      <c r="C240" s="2046"/>
      <c r="D240" s="2046"/>
      <c r="E240" s="2046"/>
      <c r="F240" s="2046"/>
      <c r="G240" s="2046"/>
      <c r="H240" s="2046"/>
      <c r="I240" s="2046"/>
      <c r="J240" s="2046"/>
      <c r="K240" s="2046"/>
      <c r="L240" s="2046"/>
      <c r="M240" s="2046"/>
      <c r="N240" s="2046"/>
      <c r="O240" s="2046"/>
      <c r="P240" s="2046"/>
      <c r="Q240" s="2046"/>
      <c r="R240" s="2046"/>
      <c r="S240" s="2046"/>
      <c r="T240" s="2046"/>
      <c r="U240" s="2046"/>
      <c r="V240" s="2046"/>
      <c r="W240" s="2046"/>
      <c r="X240" s="2046"/>
      <c r="Y240" s="2046"/>
    </row>
    <row r="241">
      <c r="A241" s="2046"/>
      <c r="B241" s="2046"/>
      <c r="C241" s="2046"/>
      <c r="D241" s="2046"/>
      <c r="E241" s="2046"/>
      <c r="F241" s="2046"/>
      <c r="G241" s="2046"/>
      <c r="H241" s="2046"/>
      <c r="I241" s="2046"/>
      <c r="J241" s="2046"/>
      <c r="K241" s="2046"/>
      <c r="L241" s="2046"/>
      <c r="M241" s="2046"/>
      <c r="N241" s="2046"/>
      <c r="O241" s="2046"/>
      <c r="P241" s="2046"/>
      <c r="Q241" s="2046"/>
      <c r="R241" s="2046"/>
      <c r="S241" s="2046"/>
      <c r="T241" s="2046"/>
      <c r="U241" s="2046"/>
      <c r="V241" s="2046"/>
      <c r="W241" s="2046"/>
      <c r="X241" s="2046"/>
      <c r="Y241" s="2046"/>
    </row>
    <row r="242">
      <c r="A242" s="2046"/>
      <c r="B242" s="2046"/>
      <c r="C242" s="2046"/>
      <c r="D242" s="2046"/>
      <c r="E242" s="2046"/>
      <c r="F242" s="2046"/>
      <c r="G242" s="2046"/>
      <c r="H242" s="2046"/>
      <c r="I242" s="2046"/>
      <c r="J242" s="2046"/>
      <c r="K242" s="2046"/>
      <c r="L242" s="2046"/>
      <c r="M242" s="2046"/>
      <c r="N242" s="2046"/>
      <c r="O242" s="2046"/>
      <c r="P242" s="2046"/>
      <c r="Q242" s="2046"/>
      <c r="R242" s="2046"/>
      <c r="S242" s="2046"/>
      <c r="T242" s="2046"/>
      <c r="U242" s="2046"/>
      <c r="V242" s="2046"/>
      <c r="W242" s="2046"/>
      <c r="X242" s="2046"/>
      <c r="Y242" s="2046"/>
    </row>
    <row r="243">
      <c r="A243" s="2046"/>
      <c r="B243" s="2046"/>
      <c r="C243" s="2046"/>
      <c r="D243" s="2046"/>
      <c r="E243" s="2046"/>
      <c r="F243" s="2046"/>
      <c r="G243" s="2046"/>
      <c r="H243" s="2046"/>
      <c r="I243" s="2046"/>
      <c r="J243" s="2046"/>
      <c r="K243" s="2046"/>
      <c r="L243" s="2046"/>
      <c r="M243" s="2046"/>
      <c r="N243" s="2046"/>
      <c r="O243" s="2046"/>
      <c r="P243" s="2046"/>
      <c r="Q243" s="2046"/>
      <c r="R243" s="2046"/>
      <c r="S243" s="2046"/>
      <c r="T243" s="2046"/>
      <c r="U243" s="2046"/>
      <c r="V243" s="2046"/>
      <c r="W243" s="2046"/>
      <c r="X243" s="2046"/>
      <c r="Y243" s="2046"/>
    </row>
    <row r="244">
      <c r="A244" s="2046"/>
      <c r="B244" s="2046"/>
      <c r="C244" s="2046"/>
      <c r="D244" s="2046"/>
      <c r="E244" s="2046"/>
      <c r="F244" s="2046"/>
      <c r="G244" s="2046"/>
      <c r="H244" s="2046"/>
      <c r="I244" s="2046"/>
      <c r="J244" s="2046"/>
      <c r="K244" s="2046"/>
      <c r="L244" s="2046"/>
      <c r="M244" s="2046"/>
      <c r="N244" s="2046"/>
      <c r="O244" s="2046"/>
      <c r="P244" s="2046"/>
      <c r="Q244" s="2046"/>
      <c r="R244" s="2046"/>
      <c r="S244" s="2046"/>
      <c r="T244" s="2046"/>
      <c r="U244" s="2046"/>
      <c r="V244" s="2046"/>
      <c r="W244" s="2046"/>
      <c r="X244" s="2046"/>
      <c r="Y244" s="2046"/>
    </row>
    <row r="245">
      <c r="A245" s="2046"/>
      <c r="B245" s="2046"/>
      <c r="C245" s="2046"/>
      <c r="D245" s="2046"/>
      <c r="E245" s="2046"/>
      <c r="F245" s="2046"/>
      <c r="G245" s="2046"/>
      <c r="H245" s="2046"/>
      <c r="I245" s="2046"/>
      <c r="J245" s="2046"/>
      <c r="K245" s="2046"/>
      <c r="L245" s="2046"/>
      <c r="M245" s="2046"/>
      <c r="N245" s="2046"/>
      <c r="O245" s="2046"/>
      <c r="P245" s="2046"/>
      <c r="Q245" s="2046"/>
      <c r="R245" s="2046"/>
      <c r="S245" s="2046"/>
      <c r="T245" s="2046"/>
      <c r="U245" s="2046"/>
      <c r="V245" s="2046"/>
      <c r="W245" s="2046"/>
      <c r="X245" s="2046"/>
      <c r="Y245" s="2046"/>
    </row>
    <row r="246">
      <c r="A246" s="2046"/>
      <c r="B246" s="2046"/>
      <c r="C246" s="2046"/>
      <c r="D246" s="2046"/>
      <c r="E246" s="2046"/>
      <c r="F246" s="2046"/>
      <c r="G246" s="2046"/>
      <c r="H246" s="2046"/>
      <c r="I246" s="2046"/>
      <c r="J246" s="2046"/>
      <c r="K246" s="2046"/>
      <c r="L246" s="2046"/>
      <c r="M246" s="2046"/>
      <c r="N246" s="2046"/>
      <c r="O246" s="2046"/>
      <c r="P246" s="2046"/>
      <c r="Q246" s="2046"/>
      <c r="R246" s="2046"/>
      <c r="S246" s="2046"/>
      <c r="T246" s="2046"/>
      <c r="U246" s="2046"/>
      <c r="V246" s="2046"/>
      <c r="W246" s="2046"/>
      <c r="X246" s="2046"/>
      <c r="Y246" s="2046"/>
    </row>
    <row r="247">
      <c r="A247" s="2046"/>
      <c r="B247" s="2046"/>
      <c r="C247" s="2046"/>
      <c r="D247" s="2046"/>
      <c r="E247" s="2046"/>
      <c r="F247" s="2046"/>
      <c r="G247" s="2046"/>
      <c r="H247" s="2046"/>
      <c r="I247" s="2046"/>
      <c r="J247" s="2046"/>
      <c r="K247" s="2046"/>
      <c r="L247" s="2046"/>
      <c r="M247" s="2046"/>
      <c r="N247" s="2046"/>
      <c r="O247" s="2046"/>
      <c r="P247" s="2046"/>
      <c r="Q247" s="2046"/>
      <c r="R247" s="2046"/>
      <c r="S247" s="2046"/>
      <c r="T247" s="2046"/>
      <c r="U247" s="2046"/>
      <c r="V247" s="2046"/>
      <c r="W247" s="2046"/>
      <c r="X247" s="2046"/>
      <c r="Y247" s="2046"/>
    </row>
    <row r="248">
      <c r="A248" s="2046"/>
      <c r="B248" s="2046"/>
      <c r="C248" s="2046"/>
      <c r="D248" s="2046"/>
      <c r="E248" s="2046"/>
      <c r="F248" s="2046"/>
      <c r="G248" s="2046"/>
      <c r="H248" s="2046"/>
      <c r="I248" s="2046"/>
      <c r="J248" s="2046"/>
      <c r="K248" s="2046"/>
      <c r="L248" s="2046"/>
      <c r="M248" s="2046"/>
      <c r="N248" s="2046"/>
      <c r="O248" s="2046"/>
      <c r="P248" s="2046"/>
      <c r="Q248" s="2046"/>
      <c r="R248" s="2046"/>
      <c r="S248" s="2046"/>
      <c r="T248" s="2046"/>
      <c r="U248" s="2046"/>
      <c r="V248" s="2046"/>
      <c r="W248" s="2046"/>
      <c r="X248" s="2046"/>
      <c r="Y248" s="2046"/>
    </row>
    <row r="249">
      <c r="A249" s="2046"/>
      <c r="B249" s="2046"/>
      <c r="C249" s="2046"/>
      <c r="D249" s="2046"/>
      <c r="E249" s="2046"/>
      <c r="F249" s="2046"/>
      <c r="G249" s="2046"/>
      <c r="H249" s="2046"/>
      <c r="I249" s="2046"/>
      <c r="J249" s="2046"/>
      <c r="K249" s="2046"/>
      <c r="L249" s="2046"/>
      <c r="M249" s="2046"/>
      <c r="N249" s="2046"/>
      <c r="O249" s="2046"/>
      <c r="P249" s="2046"/>
      <c r="Q249" s="2046"/>
      <c r="R249" s="2046"/>
      <c r="S249" s="2046"/>
      <c r="T249" s="2046"/>
      <c r="U249" s="2046"/>
      <c r="V249" s="2046"/>
      <c r="W249" s="2046"/>
      <c r="X249" s="2046"/>
      <c r="Y249" s="2046"/>
    </row>
    <row r="250">
      <c r="A250" s="2046"/>
      <c r="B250" s="2046"/>
      <c r="C250" s="2046"/>
      <c r="D250" s="2046"/>
      <c r="E250" s="2046"/>
      <c r="F250" s="2046"/>
      <c r="G250" s="2046"/>
      <c r="H250" s="2046"/>
      <c r="I250" s="2046"/>
      <c r="J250" s="2046"/>
      <c r="K250" s="2046"/>
      <c r="L250" s="2046"/>
      <c r="M250" s="2046"/>
      <c r="N250" s="2046"/>
      <c r="O250" s="2046"/>
      <c r="P250" s="2046"/>
      <c r="Q250" s="2046"/>
      <c r="R250" s="2046"/>
      <c r="S250" s="2046"/>
      <c r="T250" s="2046"/>
      <c r="U250" s="2046"/>
      <c r="V250" s="2046"/>
      <c r="W250" s="2046"/>
      <c r="X250" s="2046"/>
      <c r="Y250" s="2046"/>
    </row>
    <row r="251">
      <c r="A251" s="2046"/>
      <c r="B251" s="2046"/>
      <c r="C251" s="2046"/>
      <c r="D251" s="2046"/>
      <c r="E251" s="2046"/>
      <c r="F251" s="2046"/>
      <c r="G251" s="2046"/>
      <c r="H251" s="2046"/>
      <c r="I251" s="2046"/>
      <c r="J251" s="2046"/>
      <c r="K251" s="2046"/>
      <c r="L251" s="2046"/>
      <c r="M251" s="2046"/>
      <c r="N251" s="2046"/>
      <c r="O251" s="2046"/>
      <c r="P251" s="2046"/>
      <c r="Q251" s="2046"/>
      <c r="R251" s="2046"/>
      <c r="S251" s="2046"/>
      <c r="T251" s="2046"/>
      <c r="U251" s="2046"/>
      <c r="V251" s="2046"/>
      <c r="W251" s="2046"/>
      <c r="X251" s="2046"/>
      <c r="Y251" s="2046"/>
    </row>
    <row r="252">
      <c r="A252" s="2046"/>
      <c r="B252" s="2046"/>
      <c r="C252" s="2046"/>
      <c r="D252" s="2046"/>
      <c r="E252" s="2046"/>
      <c r="F252" s="2046"/>
      <c r="G252" s="2046"/>
      <c r="H252" s="2046"/>
      <c r="I252" s="2046"/>
      <c r="J252" s="2046"/>
      <c r="K252" s="2046"/>
      <c r="L252" s="2046"/>
      <c r="M252" s="2046"/>
      <c r="N252" s="2046"/>
      <c r="O252" s="2046"/>
      <c r="P252" s="2046"/>
      <c r="Q252" s="2046"/>
      <c r="R252" s="2046"/>
      <c r="S252" s="2046"/>
      <c r="T252" s="2046"/>
      <c r="U252" s="2046"/>
      <c r="V252" s="2046"/>
      <c r="W252" s="2046"/>
      <c r="X252" s="2046"/>
      <c r="Y252" s="2046"/>
    </row>
    <row r="253">
      <c r="A253" s="2046"/>
      <c r="B253" s="2046"/>
      <c r="C253" s="2046"/>
      <c r="D253" s="2046"/>
      <c r="E253" s="2046"/>
      <c r="F253" s="2046"/>
      <c r="G253" s="2046"/>
      <c r="H253" s="2046"/>
      <c r="I253" s="2046"/>
      <c r="J253" s="2046"/>
      <c r="K253" s="2046"/>
      <c r="L253" s="2046"/>
      <c r="M253" s="2046"/>
      <c r="N253" s="2046"/>
      <c r="O253" s="2046"/>
      <c r="P253" s="2046"/>
      <c r="Q253" s="2046"/>
      <c r="R253" s="2046"/>
      <c r="S253" s="2046"/>
      <c r="T253" s="2046"/>
      <c r="U253" s="2046"/>
      <c r="V253" s="2046"/>
      <c r="W253" s="2046"/>
      <c r="X253" s="2046"/>
      <c r="Y253" s="2046"/>
    </row>
    <row r="254">
      <c r="A254" s="2046"/>
      <c r="B254" s="2046"/>
      <c r="C254" s="2046"/>
      <c r="D254" s="2046"/>
      <c r="E254" s="2046"/>
      <c r="F254" s="2046"/>
      <c r="G254" s="2046"/>
      <c r="H254" s="2046"/>
      <c r="I254" s="2046"/>
      <c r="J254" s="2046"/>
      <c r="K254" s="2046"/>
      <c r="L254" s="2046"/>
      <c r="M254" s="2046"/>
      <c r="N254" s="2046"/>
      <c r="O254" s="2046"/>
      <c r="P254" s="2046"/>
      <c r="Q254" s="2046"/>
      <c r="R254" s="2046"/>
      <c r="S254" s="2046"/>
      <c r="T254" s="2046"/>
      <c r="U254" s="2046"/>
      <c r="V254" s="2046"/>
      <c r="W254" s="2046"/>
      <c r="X254" s="2046"/>
      <c r="Y254" s="2046"/>
    </row>
    <row r="255">
      <c r="A255" s="2046"/>
      <c r="B255" s="2046"/>
      <c r="C255" s="2046"/>
      <c r="D255" s="2046"/>
      <c r="E255" s="2046"/>
      <c r="F255" s="2046"/>
      <c r="G255" s="2046"/>
      <c r="H255" s="2046"/>
      <c r="I255" s="2046"/>
      <c r="J255" s="2046"/>
      <c r="K255" s="2046"/>
      <c r="L255" s="2046"/>
      <c r="M255" s="2046"/>
      <c r="N255" s="2046"/>
      <c r="O255" s="2046"/>
      <c r="P255" s="2046"/>
      <c r="Q255" s="2046"/>
      <c r="R255" s="2046"/>
      <c r="S255" s="2046"/>
      <c r="T255" s="2046"/>
      <c r="U255" s="2046"/>
      <c r="V255" s="2046"/>
      <c r="W255" s="2046"/>
      <c r="X255" s="2046"/>
      <c r="Y255" s="2046"/>
    </row>
    <row r="256">
      <c r="A256" s="2046"/>
      <c r="B256" s="2046"/>
      <c r="C256" s="2046"/>
      <c r="D256" s="2046"/>
      <c r="E256" s="2046"/>
      <c r="F256" s="2046"/>
      <c r="G256" s="2046"/>
      <c r="H256" s="2046"/>
      <c r="I256" s="2046"/>
      <c r="J256" s="2046"/>
      <c r="K256" s="2046"/>
      <c r="L256" s="2046"/>
      <c r="M256" s="2046"/>
      <c r="N256" s="2046"/>
      <c r="O256" s="2046"/>
      <c r="P256" s="2046"/>
      <c r="Q256" s="2046"/>
      <c r="R256" s="2046"/>
      <c r="S256" s="2046"/>
      <c r="T256" s="2046"/>
      <c r="U256" s="2046"/>
      <c r="V256" s="2046"/>
      <c r="W256" s="2046"/>
      <c r="X256" s="2046"/>
      <c r="Y256" s="2046"/>
    </row>
    <row r="257">
      <c r="A257" s="2046"/>
      <c r="B257" s="2046"/>
      <c r="C257" s="2046"/>
      <c r="D257" s="2046"/>
      <c r="E257" s="2046"/>
      <c r="F257" s="2046"/>
      <c r="G257" s="2046"/>
      <c r="H257" s="2046"/>
      <c r="I257" s="2046"/>
      <c r="J257" s="2046"/>
      <c r="K257" s="2046"/>
      <c r="L257" s="2046"/>
      <c r="M257" s="2046"/>
      <c r="N257" s="2046"/>
      <c r="O257" s="2046"/>
      <c r="P257" s="2046"/>
      <c r="Q257" s="2046"/>
      <c r="R257" s="2046"/>
      <c r="S257" s="2046"/>
      <c r="T257" s="2046"/>
      <c r="U257" s="2046"/>
      <c r="V257" s="2046"/>
      <c r="W257" s="2046"/>
      <c r="X257" s="2046"/>
      <c r="Y257" s="2046"/>
    </row>
    <row r="258">
      <c r="A258" s="2046"/>
      <c r="B258" s="2046"/>
      <c r="C258" s="2046"/>
      <c r="D258" s="2046"/>
      <c r="E258" s="2046"/>
      <c r="F258" s="2046"/>
      <c r="G258" s="2046"/>
      <c r="H258" s="2046"/>
      <c r="I258" s="2046"/>
      <c r="J258" s="2046"/>
      <c r="K258" s="2046"/>
      <c r="L258" s="2046"/>
      <c r="M258" s="2046"/>
      <c r="N258" s="2046"/>
      <c r="O258" s="2046"/>
      <c r="P258" s="2046"/>
      <c r="Q258" s="2046"/>
      <c r="R258" s="2046"/>
      <c r="S258" s="2046"/>
      <c r="T258" s="2046"/>
      <c r="U258" s="2046"/>
      <c r="V258" s="2046"/>
      <c r="W258" s="2046"/>
      <c r="X258" s="2046"/>
      <c r="Y258" s="2046"/>
    </row>
    <row r="259">
      <c r="A259" s="2046"/>
      <c r="B259" s="2046"/>
      <c r="C259" s="2046"/>
      <c r="D259" s="2046"/>
      <c r="E259" s="2046"/>
      <c r="F259" s="2046"/>
      <c r="G259" s="2046"/>
      <c r="H259" s="2046"/>
      <c r="I259" s="2046"/>
      <c r="J259" s="2046"/>
      <c r="K259" s="2046"/>
      <c r="L259" s="2046"/>
      <c r="M259" s="2046"/>
      <c r="N259" s="2046"/>
      <c r="O259" s="2046"/>
      <c r="P259" s="2046"/>
      <c r="Q259" s="2046"/>
      <c r="R259" s="2046"/>
      <c r="S259" s="2046"/>
      <c r="T259" s="2046"/>
      <c r="U259" s="2046"/>
      <c r="V259" s="2046"/>
      <c r="W259" s="2046"/>
      <c r="X259" s="2046"/>
      <c r="Y259" s="2046"/>
    </row>
    <row r="260">
      <c r="A260" s="2046"/>
      <c r="B260" s="2046"/>
      <c r="C260" s="2046"/>
      <c r="D260" s="2046"/>
      <c r="E260" s="2046"/>
      <c r="F260" s="2046"/>
      <c r="G260" s="2046"/>
      <c r="H260" s="2046"/>
      <c r="I260" s="2046"/>
      <c r="J260" s="2046"/>
      <c r="K260" s="2046"/>
      <c r="L260" s="2046"/>
      <c r="M260" s="2046"/>
      <c r="N260" s="2046"/>
      <c r="O260" s="2046"/>
      <c r="P260" s="2046"/>
      <c r="Q260" s="2046"/>
      <c r="R260" s="2046"/>
      <c r="S260" s="2046"/>
      <c r="T260" s="2046"/>
      <c r="U260" s="2046"/>
      <c r="V260" s="2046"/>
      <c r="W260" s="2046"/>
      <c r="X260" s="2046"/>
      <c r="Y260" s="2046"/>
    </row>
    <row r="261">
      <c r="A261" s="2046"/>
      <c r="B261" s="2046"/>
      <c r="C261" s="2046"/>
      <c r="D261" s="2046"/>
      <c r="E261" s="2046"/>
      <c r="F261" s="2046"/>
      <c r="G261" s="2046"/>
      <c r="H261" s="2046"/>
      <c r="I261" s="2046"/>
      <c r="J261" s="2046"/>
      <c r="K261" s="2046"/>
      <c r="L261" s="2046"/>
      <c r="M261" s="2046"/>
      <c r="N261" s="2046"/>
      <c r="O261" s="2046"/>
      <c r="P261" s="2046"/>
      <c r="Q261" s="2046"/>
      <c r="R261" s="2046"/>
      <c r="S261" s="2046"/>
      <c r="T261" s="2046"/>
      <c r="U261" s="2046"/>
      <c r="V261" s="2046"/>
      <c r="W261" s="2046"/>
      <c r="X261" s="2046"/>
      <c r="Y261" s="2046"/>
    </row>
    <row r="262">
      <c r="A262" s="2046"/>
      <c r="B262" s="2046"/>
      <c r="C262" s="2046"/>
      <c r="D262" s="2046"/>
      <c r="E262" s="2046"/>
      <c r="F262" s="2046"/>
      <c r="G262" s="2046"/>
      <c r="H262" s="2046"/>
      <c r="I262" s="2046"/>
      <c r="J262" s="2046"/>
      <c r="K262" s="2046"/>
      <c r="L262" s="2046"/>
      <c r="M262" s="2046"/>
      <c r="N262" s="2046"/>
      <c r="O262" s="2046"/>
      <c r="P262" s="2046"/>
      <c r="Q262" s="2046"/>
      <c r="R262" s="2046"/>
      <c r="S262" s="2046"/>
      <c r="T262" s="2046"/>
      <c r="U262" s="2046"/>
      <c r="V262" s="2046"/>
      <c r="W262" s="2046"/>
      <c r="X262" s="2046"/>
      <c r="Y262" s="2046"/>
    </row>
    <row r="263">
      <c r="A263" s="2046"/>
      <c r="B263" s="2046"/>
      <c r="C263" s="2046"/>
      <c r="D263" s="2046"/>
      <c r="E263" s="2046"/>
      <c r="F263" s="2046"/>
      <c r="G263" s="2046"/>
      <c r="H263" s="2046"/>
      <c r="I263" s="2046"/>
      <c r="J263" s="2046"/>
      <c r="K263" s="2046"/>
      <c r="L263" s="2046"/>
      <c r="M263" s="2046"/>
      <c r="N263" s="2046"/>
      <c r="O263" s="2046"/>
      <c r="P263" s="2046"/>
      <c r="Q263" s="2046"/>
      <c r="R263" s="2046"/>
      <c r="S263" s="2046"/>
      <c r="T263" s="2046"/>
      <c r="U263" s="2046"/>
      <c r="V263" s="2046"/>
      <c r="W263" s="2046"/>
      <c r="X263" s="2046"/>
      <c r="Y263" s="2046"/>
    </row>
    <row r="264">
      <c r="A264" s="2046"/>
      <c r="B264" s="2046"/>
      <c r="C264" s="2046"/>
      <c r="D264" s="2046"/>
      <c r="E264" s="2046"/>
      <c r="F264" s="2046"/>
      <c r="G264" s="2046"/>
      <c r="H264" s="2046"/>
      <c r="I264" s="2046"/>
      <c r="J264" s="2046"/>
      <c r="K264" s="2046"/>
      <c r="L264" s="2046"/>
      <c r="M264" s="2046"/>
      <c r="N264" s="2046"/>
      <c r="O264" s="2046"/>
      <c r="P264" s="2046"/>
      <c r="Q264" s="2046"/>
      <c r="R264" s="2046"/>
      <c r="S264" s="2046"/>
      <c r="T264" s="2046"/>
      <c r="U264" s="2046"/>
      <c r="V264" s="2046"/>
      <c r="W264" s="2046"/>
      <c r="X264" s="2046"/>
      <c r="Y264" s="2046"/>
    </row>
    <row r="265">
      <c r="A265" s="2046"/>
      <c r="B265" s="2046"/>
      <c r="C265" s="2046"/>
      <c r="D265" s="2046"/>
      <c r="E265" s="2046"/>
      <c r="F265" s="2046"/>
      <c r="G265" s="2046"/>
      <c r="H265" s="2046"/>
      <c r="I265" s="2046"/>
      <c r="J265" s="2046"/>
      <c r="K265" s="2046"/>
      <c r="L265" s="2046"/>
      <c r="M265" s="2046"/>
      <c r="N265" s="2046"/>
      <c r="O265" s="2046"/>
      <c r="P265" s="2046"/>
      <c r="Q265" s="2046"/>
      <c r="R265" s="2046"/>
      <c r="S265" s="2046"/>
      <c r="T265" s="2046"/>
      <c r="U265" s="2046"/>
      <c r="V265" s="2046"/>
      <c r="W265" s="2046"/>
      <c r="X265" s="2046"/>
      <c r="Y265" s="2046"/>
    </row>
    <row r="266">
      <c r="A266" s="2046"/>
      <c r="B266" s="2046"/>
      <c r="C266" s="2046"/>
      <c r="D266" s="2046"/>
      <c r="E266" s="2046"/>
      <c r="F266" s="2046"/>
      <c r="G266" s="2046"/>
      <c r="H266" s="2046"/>
      <c r="I266" s="2046"/>
      <c r="J266" s="2046"/>
      <c r="K266" s="2046"/>
      <c r="L266" s="2046"/>
      <c r="M266" s="2046"/>
      <c r="N266" s="2046"/>
      <c r="O266" s="2046"/>
      <c r="P266" s="2046"/>
      <c r="Q266" s="2046"/>
      <c r="R266" s="2046"/>
      <c r="S266" s="2046"/>
      <c r="T266" s="2046"/>
      <c r="U266" s="2046"/>
      <c r="V266" s="2046"/>
      <c r="W266" s="2046"/>
      <c r="X266" s="2046"/>
      <c r="Y266" s="2046"/>
    </row>
    <row r="267">
      <c r="A267" s="2046"/>
      <c r="B267" s="2046"/>
      <c r="C267" s="2046"/>
      <c r="D267" s="2046"/>
      <c r="E267" s="2046"/>
      <c r="F267" s="2046"/>
      <c r="G267" s="2046"/>
      <c r="H267" s="2046"/>
      <c r="I267" s="2046"/>
      <c r="J267" s="2046"/>
      <c r="K267" s="2046"/>
      <c r="L267" s="2046"/>
      <c r="M267" s="2046"/>
      <c r="N267" s="2046"/>
      <c r="O267" s="2046"/>
      <c r="P267" s="2046"/>
      <c r="Q267" s="2046"/>
      <c r="R267" s="2046"/>
      <c r="S267" s="2046"/>
      <c r="T267" s="2046"/>
      <c r="U267" s="2046"/>
      <c r="V267" s="2046"/>
      <c r="W267" s="2046"/>
      <c r="X267" s="2046"/>
      <c r="Y267" s="2046"/>
    </row>
    <row r="268">
      <c r="A268" s="2046"/>
      <c r="B268" s="2046"/>
      <c r="C268" s="2046"/>
      <c r="D268" s="2046"/>
      <c r="E268" s="2046"/>
      <c r="F268" s="2046"/>
      <c r="G268" s="2046"/>
      <c r="H268" s="2046"/>
      <c r="I268" s="2046"/>
      <c r="J268" s="2046"/>
      <c r="K268" s="2046"/>
      <c r="L268" s="2046"/>
      <c r="M268" s="2046"/>
      <c r="N268" s="2046"/>
      <c r="O268" s="2046"/>
      <c r="P268" s="2046"/>
      <c r="Q268" s="2046"/>
      <c r="R268" s="2046"/>
      <c r="S268" s="2046"/>
      <c r="T268" s="2046"/>
      <c r="U268" s="2046"/>
      <c r="V268" s="2046"/>
      <c r="W268" s="2046"/>
      <c r="X268" s="2046"/>
      <c r="Y268" s="2046"/>
    </row>
    <row r="269">
      <c r="A269" s="2046"/>
      <c r="B269" s="2046"/>
      <c r="C269" s="2046"/>
      <c r="D269" s="2046"/>
      <c r="E269" s="2046"/>
      <c r="F269" s="2046"/>
      <c r="G269" s="2046"/>
      <c r="H269" s="2046"/>
      <c r="I269" s="2046"/>
      <c r="J269" s="2046"/>
      <c r="K269" s="2046"/>
      <c r="L269" s="2046"/>
      <c r="M269" s="2046"/>
      <c r="N269" s="2046"/>
      <c r="O269" s="2046"/>
      <c r="P269" s="2046"/>
      <c r="Q269" s="2046"/>
      <c r="R269" s="2046"/>
      <c r="S269" s="2046"/>
      <c r="T269" s="2046"/>
      <c r="U269" s="2046"/>
      <c r="V269" s="2046"/>
      <c r="W269" s="2046"/>
      <c r="X269" s="2046"/>
      <c r="Y269" s="2046"/>
    </row>
    <row r="270">
      <c r="A270" s="2046"/>
      <c r="B270" s="2046"/>
      <c r="C270" s="2046"/>
      <c r="D270" s="2046"/>
      <c r="E270" s="2046"/>
      <c r="F270" s="2046"/>
      <c r="G270" s="2046"/>
      <c r="H270" s="2046"/>
      <c r="I270" s="2046"/>
      <c r="J270" s="2046"/>
      <c r="K270" s="2046"/>
      <c r="L270" s="2046"/>
      <c r="M270" s="2046"/>
      <c r="N270" s="2046"/>
      <c r="O270" s="2046"/>
      <c r="P270" s="2046"/>
      <c r="Q270" s="2046"/>
      <c r="R270" s="2046"/>
      <c r="S270" s="2046"/>
      <c r="T270" s="2046"/>
      <c r="U270" s="2046"/>
      <c r="V270" s="2046"/>
      <c r="W270" s="2046"/>
      <c r="X270" s="2046"/>
      <c r="Y270" s="2046"/>
    </row>
    <row r="271">
      <c r="A271" s="2046"/>
      <c r="B271" s="2046"/>
      <c r="C271" s="2046"/>
      <c r="D271" s="2046"/>
      <c r="E271" s="2046"/>
      <c r="F271" s="2046"/>
      <c r="G271" s="2046"/>
      <c r="H271" s="2046"/>
      <c r="I271" s="2046"/>
      <c r="J271" s="2046"/>
      <c r="K271" s="2046"/>
      <c r="L271" s="2046"/>
      <c r="M271" s="2046"/>
      <c r="N271" s="2046"/>
      <c r="O271" s="2046"/>
      <c r="P271" s="2046"/>
      <c r="Q271" s="2046"/>
      <c r="R271" s="2046"/>
      <c r="S271" s="2046"/>
      <c r="T271" s="2046"/>
      <c r="U271" s="2046"/>
      <c r="V271" s="2046"/>
      <c r="W271" s="2046"/>
      <c r="X271" s="2046"/>
      <c r="Y271" s="2046"/>
    </row>
    <row r="272">
      <c r="A272" s="2046"/>
      <c r="B272" s="2046"/>
      <c r="C272" s="2046"/>
      <c r="D272" s="2046"/>
      <c r="E272" s="2046"/>
      <c r="F272" s="2046"/>
      <c r="G272" s="2046"/>
      <c r="H272" s="2046"/>
      <c r="I272" s="2046"/>
      <c r="J272" s="2046"/>
      <c r="K272" s="2046"/>
      <c r="L272" s="2046"/>
      <c r="M272" s="2046"/>
      <c r="N272" s="2046"/>
      <c r="O272" s="2046"/>
      <c r="P272" s="2046"/>
      <c r="Q272" s="2046"/>
      <c r="R272" s="2046"/>
      <c r="S272" s="2046"/>
      <c r="T272" s="2046"/>
      <c r="U272" s="2046"/>
      <c r="V272" s="2046"/>
      <c r="W272" s="2046"/>
      <c r="X272" s="2046"/>
      <c r="Y272" s="2046"/>
    </row>
    <row r="273">
      <c r="A273" s="2046"/>
      <c r="B273" s="2046"/>
      <c r="C273" s="2046"/>
      <c r="D273" s="2046"/>
      <c r="E273" s="2046"/>
      <c r="F273" s="2046"/>
      <c r="G273" s="2046"/>
      <c r="H273" s="2046"/>
      <c r="I273" s="2046"/>
      <c r="J273" s="2046"/>
      <c r="K273" s="2046"/>
      <c r="L273" s="2046"/>
      <c r="M273" s="2046"/>
      <c r="N273" s="2046"/>
      <c r="O273" s="2046"/>
      <c r="P273" s="2046"/>
      <c r="Q273" s="2046"/>
      <c r="R273" s="2046"/>
      <c r="S273" s="2046"/>
      <c r="T273" s="2046"/>
      <c r="U273" s="2046"/>
      <c r="V273" s="2046"/>
      <c r="W273" s="2046"/>
      <c r="X273" s="2046"/>
      <c r="Y273" s="2046"/>
    </row>
    <row r="274">
      <c r="A274" s="2046"/>
      <c r="B274" s="2046"/>
      <c r="C274" s="2046"/>
      <c r="D274" s="2046"/>
      <c r="E274" s="2046"/>
      <c r="F274" s="2046"/>
      <c r="G274" s="2046"/>
      <c r="H274" s="2046"/>
      <c r="I274" s="2046"/>
      <c r="J274" s="2046"/>
      <c r="K274" s="2046"/>
      <c r="L274" s="2046"/>
      <c r="M274" s="2046"/>
      <c r="N274" s="2046"/>
      <c r="O274" s="2046"/>
      <c r="P274" s="2046"/>
      <c r="Q274" s="2046"/>
      <c r="R274" s="2046"/>
      <c r="S274" s="2046"/>
      <c r="T274" s="2046"/>
      <c r="U274" s="2046"/>
      <c r="V274" s="2046"/>
      <c r="W274" s="2046"/>
      <c r="X274" s="2046"/>
      <c r="Y274" s="2046"/>
    </row>
    <row r="275">
      <c r="A275" s="2046"/>
      <c r="B275" s="2046"/>
      <c r="C275" s="2046"/>
      <c r="D275" s="2046"/>
      <c r="E275" s="2046"/>
      <c r="F275" s="2046"/>
      <c r="G275" s="2046"/>
      <c r="H275" s="2046"/>
      <c r="I275" s="2046"/>
      <c r="J275" s="2046"/>
      <c r="K275" s="2046"/>
      <c r="L275" s="2046"/>
      <c r="M275" s="2046"/>
      <c r="N275" s="2046"/>
      <c r="O275" s="2046"/>
      <c r="P275" s="2046"/>
      <c r="Q275" s="2046"/>
      <c r="R275" s="2046"/>
      <c r="S275" s="2046"/>
      <c r="T275" s="2046"/>
      <c r="U275" s="2046"/>
      <c r="V275" s="2046"/>
      <c r="W275" s="2046"/>
      <c r="X275" s="2046"/>
      <c r="Y275" s="2046"/>
    </row>
    <row r="276">
      <c r="A276" s="2046"/>
      <c r="B276" s="2046"/>
      <c r="C276" s="2046"/>
      <c r="D276" s="2046"/>
      <c r="E276" s="2046"/>
      <c r="F276" s="2046"/>
      <c r="G276" s="2046"/>
      <c r="H276" s="2046"/>
      <c r="I276" s="2046"/>
      <c r="J276" s="2046"/>
      <c r="K276" s="2046"/>
      <c r="L276" s="2046"/>
      <c r="M276" s="2046"/>
      <c r="N276" s="2046"/>
      <c r="O276" s="2046"/>
      <c r="P276" s="2046"/>
      <c r="Q276" s="2046"/>
      <c r="R276" s="2046"/>
      <c r="S276" s="2046"/>
      <c r="T276" s="2046"/>
      <c r="U276" s="2046"/>
      <c r="V276" s="2046"/>
      <c r="W276" s="2046"/>
      <c r="X276" s="2046"/>
      <c r="Y276" s="2046"/>
    </row>
    <row r="277">
      <c r="A277" s="2046"/>
      <c r="B277" s="2046"/>
      <c r="C277" s="2046"/>
      <c r="D277" s="2046"/>
      <c r="E277" s="2046"/>
      <c r="F277" s="2046"/>
      <c r="G277" s="2046"/>
      <c r="H277" s="2046"/>
      <c r="I277" s="2046"/>
      <c r="J277" s="2046"/>
      <c r="K277" s="2046"/>
      <c r="L277" s="2046"/>
      <c r="M277" s="2046"/>
      <c r="N277" s="2046"/>
      <c r="O277" s="2046"/>
      <c r="P277" s="2046"/>
      <c r="Q277" s="2046"/>
      <c r="R277" s="2046"/>
      <c r="S277" s="2046"/>
      <c r="T277" s="2046"/>
      <c r="U277" s="2046"/>
      <c r="V277" s="2046"/>
      <c r="W277" s="2046"/>
      <c r="X277" s="2046"/>
      <c r="Y277" s="2046"/>
    </row>
    <row r="278">
      <c r="A278" s="2046"/>
      <c r="B278" s="2046"/>
      <c r="C278" s="2046"/>
      <c r="D278" s="2046"/>
      <c r="E278" s="2046"/>
      <c r="F278" s="2046"/>
      <c r="G278" s="2046"/>
      <c r="H278" s="2046"/>
      <c r="I278" s="2046"/>
      <c r="J278" s="2046"/>
      <c r="K278" s="2046"/>
      <c r="L278" s="2046"/>
      <c r="M278" s="2046"/>
      <c r="N278" s="2046"/>
      <c r="O278" s="2046"/>
      <c r="P278" s="2046"/>
      <c r="Q278" s="2046"/>
      <c r="R278" s="2046"/>
      <c r="S278" s="2046"/>
      <c r="T278" s="2046"/>
      <c r="U278" s="2046"/>
      <c r="V278" s="2046"/>
      <c r="W278" s="2046"/>
      <c r="X278" s="2046"/>
      <c r="Y278" s="2046"/>
    </row>
    <row r="279">
      <c r="A279" s="2046"/>
      <c r="B279" s="2046"/>
      <c r="C279" s="2046"/>
      <c r="D279" s="2046"/>
      <c r="E279" s="2046"/>
      <c r="F279" s="2046"/>
      <c r="G279" s="2046"/>
      <c r="H279" s="2046"/>
      <c r="I279" s="2046"/>
      <c r="J279" s="2046"/>
      <c r="K279" s="2046"/>
      <c r="L279" s="2046"/>
      <c r="M279" s="2046"/>
      <c r="N279" s="2046"/>
      <c r="O279" s="2046"/>
      <c r="P279" s="2046"/>
      <c r="Q279" s="2046"/>
      <c r="R279" s="2046"/>
      <c r="S279" s="2046"/>
      <c r="T279" s="2046"/>
      <c r="U279" s="2046"/>
      <c r="V279" s="2046"/>
      <c r="W279" s="2046"/>
      <c r="X279" s="2046"/>
      <c r="Y279" s="2046"/>
    </row>
    <row r="280">
      <c r="A280" s="2046"/>
      <c r="B280" s="2046"/>
      <c r="C280" s="2046"/>
      <c r="D280" s="2046"/>
      <c r="E280" s="2046"/>
      <c r="F280" s="2046"/>
      <c r="G280" s="2046"/>
      <c r="H280" s="2046"/>
      <c r="I280" s="2046"/>
      <c r="J280" s="2046"/>
      <c r="K280" s="2046"/>
      <c r="L280" s="2046"/>
      <c r="M280" s="2046"/>
      <c r="N280" s="2046"/>
      <c r="O280" s="2046"/>
      <c r="P280" s="2046"/>
      <c r="Q280" s="2046"/>
      <c r="R280" s="2046"/>
      <c r="S280" s="2046"/>
      <c r="T280" s="2046"/>
      <c r="U280" s="2046"/>
      <c r="V280" s="2046"/>
      <c r="W280" s="2046"/>
      <c r="X280" s="2046"/>
      <c r="Y280" s="2046"/>
    </row>
    <row r="281">
      <c r="A281" s="2046"/>
      <c r="B281" s="2046"/>
      <c r="C281" s="2046"/>
      <c r="D281" s="2046"/>
      <c r="E281" s="2046"/>
      <c r="F281" s="2046"/>
      <c r="G281" s="2046"/>
      <c r="H281" s="2046"/>
      <c r="I281" s="2046"/>
      <c r="J281" s="2046"/>
      <c r="K281" s="2046"/>
      <c r="L281" s="2046"/>
      <c r="M281" s="2046"/>
      <c r="N281" s="2046"/>
      <c r="O281" s="2046"/>
      <c r="P281" s="2046"/>
      <c r="Q281" s="2046"/>
      <c r="R281" s="2046"/>
      <c r="S281" s="2046"/>
      <c r="T281" s="2046"/>
      <c r="U281" s="2046"/>
      <c r="V281" s="2046"/>
      <c r="W281" s="2046"/>
      <c r="X281" s="2046"/>
      <c r="Y281" s="2046"/>
    </row>
    <row r="282">
      <c r="A282" s="2046"/>
      <c r="B282" s="2046"/>
      <c r="C282" s="2046"/>
      <c r="D282" s="2046"/>
      <c r="E282" s="2046"/>
      <c r="F282" s="2046"/>
      <c r="G282" s="2046"/>
      <c r="H282" s="2046"/>
      <c r="I282" s="2046"/>
      <c r="J282" s="2046"/>
      <c r="K282" s="2046"/>
      <c r="L282" s="2046"/>
      <c r="M282" s="2046"/>
      <c r="N282" s="2046"/>
      <c r="O282" s="2046"/>
      <c r="P282" s="2046"/>
      <c r="Q282" s="2046"/>
      <c r="R282" s="2046"/>
      <c r="S282" s="2046"/>
      <c r="T282" s="2046"/>
      <c r="U282" s="2046"/>
      <c r="V282" s="2046"/>
      <c r="W282" s="2046"/>
      <c r="X282" s="2046"/>
      <c r="Y282" s="2046"/>
    </row>
    <row r="283">
      <c r="A283" s="2046"/>
      <c r="B283" s="2046"/>
      <c r="C283" s="2046"/>
      <c r="D283" s="2046"/>
      <c r="E283" s="2046"/>
      <c r="F283" s="2046"/>
      <c r="G283" s="2046"/>
      <c r="H283" s="2046"/>
      <c r="I283" s="2046"/>
      <c r="J283" s="2046"/>
      <c r="K283" s="2046"/>
      <c r="L283" s="2046"/>
      <c r="M283" s="2046"/>
      <c r="N283" s="2046"/>
      <c r="O283" s="2046"/>
      <c r="P283" s="2046"/>
      <c r="Q283" s="2046"/>
      <c r="R283" s="2046"/>
      <c r="S283" s="2046"/>
      <c r="T283" s="2046"/>
      <c r="U283" s="2046"/>
      <c r="V283" s="2046"/>
      <c r="W283" s="2046"/>
      <c r="X283" s="2046"/>
      <c r="Y283" s="2046"/>
    </row>
    <row r="284">
      <c r="A284" s="2046"/>
      <c r="B284" s="2046"/>
      <c r="C284" s="2046"/>
      <c r="D284" s="2046"/>
      <c r="E284" s="2046"/>
      <c r="F284" s="2046"/>
      <c r="G284" s="2046"/>
      <c r="H284" s="2046"/>
      <c r="I284" s="2046"/>
      <c r="J284" s="2046"/>
      <c r="K284" s="2046"/>
      <c r="L284" s="2046"/>
      <c r="M284" s="2046"/>
      <c r="N284" s="2046"/>
      <c r="O284" s="2046"/>
      <c r="P284" s="2046"/>
      <c r="Q284" s="2046"/>
      <c r="R284" s="2046"/>
      <c r="S284" s="2046"/>
      <c r="T284" s="2046"/>
      <c r="U284" s="2046"/>
      <c r="V284" s="2046"/>
      <c r="W284" s="2046"/>
      <c r="X284" s="2046"/>
      <c r="Y284" s="2046"/>
    </row>
    <row r="285">
      <c r="A285" s="2046"/>
      <c r="B285" s="2046"/>
      <c r="C285" s="2046"/>
      <c r="D285" s="2046"/>
      <c r="E285" s="2046"/>
      <c r="F285" s="2046"/>
      <c r="G285" s="2046"/>
      <c r="H285" s="2046"/>
      <c r="I285" s="2046"/>
      <c r="J285" s="2046"/>
      <c r="K285" s="2046"/>
      <c r="L285" s="2046"/>
      <c r="M285" s="2046"/>
      <c r="N285" s="2046"/>
      <c r="O285" s="2046"/>
      <c r="P285" s="2046"/>
      <c r="Q285" s="2046"/>
      <c r="R285" s="2046"/>
      <c r="S285" s="2046"/>
      <c r="T285" s="2046"/>
      <c r="U285" s="2046"/>
      <c r="V285" s="2046"/>
      <c r="W285" s="2046"/>
      <c r="X285" s="2046"/>
      <c r="Y285" s="2046"/>
    </row>
    <row r="286">
      <c r="A286" s="2046"/>
      <c r="B286" s="2046"/>
      <c r="C286" s="2046"/>
      <c r="D286" s="2046"/>
      <c r="E286" s="2046"/>
      <c r="F286" s="2046"/>
      <c r="G286" s="2046"/>
      <c r="H286" s="2046"/>
      <c r="I286" s="2046"/>
      <c r="J286" s="2046"/>
      <c r="K286" s="2046"/>
      <c r="L286" s="2046"/>
      <c r="M286" s="2046"/>
      <c r="N286" s="2046"/>
      <c r="O286" s="2046"/>
      <c r="P286" s="2046"/>
      <c r="Q286" s="2046"/>
      <c r="R286" s="2046"/>
      <c r="S286" s="2046"/>
      <c r="T286" s="2046"/>
      <c r="U286" s="2046"/>
      <c r="V286" s="2046"/>
      <c r="W286" s="2046"/>
      <c r="X286" s="2046"/>
      <c r="Y286" s="2046"/>
    </row>
    <row r="287">
      <c r="A287" s="2046"/>
      <c r="B287" s="2046"/>
      <c r="C287" s="2046"/>
      <c r="D287" s="2046"/>
      <c r="E287" s="2046"/>
      <c r="F287" s="2046"/>
      <c r="G287" s="2046"/>
      <c r="H287" s="2046"/>
      <c r="I287" s="2046"/>
      <c r="J287" s="2046"/>
      <c r="K287" s="2046"/>
      <c r="L287" s="2046"/>
      <c r="M287" s="2046"/>
      <c r="N287" s="2046"/>
      <c r="O287" s="2046"/>
      <c r="P287" s="2046"/>
      <c r="Q287" s="2046"/>
      <c r="R287" s="2046"/>
      <c r="S287" s="2046"/>
      <c r="T287" s="2046"/>
      <c r="U287" s="2046"/>
      <c r="V287" s="2046"/>
      <c r="W287" s="2046"/>
      <c r="X287" s="2046"/>
      <c r="Y287" s="2046"/>
    </row>
    <row r="288">
      <c r="A288" s="2046"/>
      <c r="B288" s="2046"/>
      <c r="C288" s="2046"/>
      <c r="D288" s="2046"/>
      <c r="E288" s="2046"/>
      <c r="F288" s="2046"/>
      <c r="G288" s="2046"/>
      <c r="H288" s="2046"/>
      <c r="I288" s="2046"/>
      <c r="J288" s="2046"/>
      <c r="K288" s="2046"/>
      <c r="L288" s="2046"/>
      <c r="M288" s="2046"/>
      <c r="N288" s="2046"/>
      <c r="O288" s="2046"/>
      <c r="P288" s="2046"/>
      <c r="Q288" s="2046"/>
      <c r="R288" s="2046"/>
      <c r="S288" s="2046"/>
      <c r="T288" s="2046"/>
      <c r="U288" s="2046"/>
      <c r="V288" s="2046"/>
      <c r="W288" s="2046"/>
      <c r="X288" s="2046"/>
      <c r="Y288" s="2046"/>
    </row>
    <row r="289">
      <c r="A289" s="2046"/>
      <c r="B289" s="2046"/>
      <c r="C289" s="2046"/>
      <c r="D289" s="2046"/>
      <c r="E289" s="2046"/>
      <c r="F289" s="2046"/>
      <c r="G289" s="2046"/>
      <c r="H289" s="2046"/>
      <c r="I289" s="2046"/>
      <c r="J289" s="2046"/>
      <c r="K289" s="2046"/>
      <c r="L289" s="2046"/>
      <c r="M289" s="2046"/>
      <c r="N289" s="2046"/>
      <c r="O289" s="2046"/>
      <c r="P289" s="2046"/>
      <c r="Q289" s="2046"/>
      <c r="R289" s="2046"/>
      <c r="S289" s="2046"/>
      <c r="T289" s="2046"/>
      <c r="U289" s="2046"/>
      <c r="V289" s="2046"/>
      <c r="W289" s="2046"/>
      <c r="X289" s="2046"/>
      <c r="Y289" s="2046"/>
    </row>
    <row r="290">
      <c r="A290" s="2046"/>
      <c r="B290" s="2046"/>
      <c r="C290" s="2046"/>
      <c r="D290" s="2046"/>
      <c r="E290" s="2046"/>
      <c r="F290" s="2046"/>
      <c r="G290" s="2046"/>
      <c r="H290" s="2046"/>
      <c r="I290" s="2046"/>
      <c r="J290" s="2046"/>
      <c r="K290" s="2046"/>
      <c r="L290" s="2046"/>
      <c r="M290" s="2046"/>
      <c r="N290" s="2046"/>
      <c r="O290" s="2046"/>
      <c r="P290" s="2046"/>
      <c r="Q290" s="2046"/>
      <c r="R290" s="2046"/>
      <c r="S290" s="2046"/>
      <c r="T290" s="2046"/>
      <c r="U290" s="2046"/>
      <c r="V290" s="2046"/>
      <c r="W290" s="2046"/>
      <c r="X290" s="2046"/>
      <c r="Y290" s="2046"/>
    </row>
    <row r="291">
      <c r="A291" s="2046"/>
      <c r="B291" s="2046"/>
      <c r="C291" s="2046"/>
      <c r="D291" s="2046"/>
      <c r="E291" s="2046"/>
      <c r="F291" s="2046"/>
      <c r="G291" s="2046"/>
      <c r="H291" s="2046"/>
      <c r="I291" s="2046"/>
      <c r="J291" s="2046"/>
      <c r="K291" s="2046"/>
      <c r="L291" s="2046"/>
      <c r="M291" s="2046"/>
      <c r="N291" s="2046"/>
      <c r="O291" s="2046"/>
      <c r="P291" s="2046"/>
      <c r="Q291" s="2046"/>
      <c r="R291" s="2046"/>
      <c r="S291" s="2046"/>
      <c r="T291" s="2046"/>
      <c r="U291" s="2046"/>
      <c r="V291" s="2046"/>
      <c r="W291" s="2046"/>
      <c r="X291" s="2046"/>
      <c r="Y291" s="2046"/>
    </row>
    <row r="292">
      <c r="A292" s="2046"/>
      <c r="B292" s="2046"/>
      <c r="C292" s="2046"/>
      <c r="D292" s="2046"/>
      <c r="E292" s="2046"/>
      <c r="F292" s="2046"/>
      <c r="G292" s="2046"/>
      <c r="H292" s="2046"/>
      <c r="I292" s="2046"/>
      <c r="J292" s="2046"/>
      <c r="K292" s="2046"/>
      <c r="L292" s="2046"/>
      <c r="M292" s="2046"/>
      <c r="N292" s="2046"/>
      <c r="O292" s="2046"/>
      <c r="P292" s="2046"/>
      <c r="Q292" s="2046"/>
      <c r="R292" s="2046"/>
      <c r="S292" s="2046"/>
      <c r="T292" s="2046"/>
      <c r="U292" s="2046"/>
      <c r="V292" s="2046"/>
      <c r="W292" s="2046"/>
      <c r="X292" s="2046"/>
      <c r="Y292" s="2046"/>
    </row>
    <row r="293">
      <c r="A293" s="2046"/>
      <c r="B293" s="2046"/>
      <c r="C293" s="2046"/>
      <c r="D293" s="2046"/>
      <c r="E293" s="2046"/>
      <c r="F293" s="2046"/>
      <c r="G293" s="2046"/>
      <c r="H293" s="2046"/>
      <c r="I293" s="2046"/>
      <c r="J293" s="2046"/>
      <c r="K293" s="2046"/>
      <c r="L293" s="2046"/>
      <c r="M293" s="2046"/>
      <c r="N293" s="2046"/>
      <c r="O293" s="2046"/>
      <c r="P293" s="2046"/>
      <c r="Q293" s="2046"/>
      <c r="R293" s="2046"/>
      <c r="S293" s="2046"/>
      <c r="T293" s="2046"/>
      <c r="U293" s="2046"/>
      <c r="V293" s="2046"/>
      <c r="W293" s="2046"/>
      <c r="X293" s="2046"/>
      <c r="Y293" s="2046"/>
    </row>
    <row r="294">
      <c r="A294" s="2046"/>
      <c r="B294" s="2046"/>
      <c r="C294" s="2046"/>
      <c r="D294" s="2046"/>
      <c r="E294" s="2046"/>
      <c r="F294" s="2046"/>
      <c r="G294" s="2046"/>
      <c r="H294" s="2046"/>
      <c r="I294" s="2046"/>
      <c r="J294" s="2046"/>
      <c r="K294" s="2046"/>
      <c r="L294" s="2046"/>
      <c r="M294" s="2046"/>
      <c r="N294" s="2046"/>
      <c r="O294" s="2046"/>
      <c r="P294" s="2046"/>
      <c r="Q294" s="2046"/>
      <c r="R294" s="2046"/>
      <c r="S294" s="2046"/>
      <c r="T294" s="2046"/>
      <c r="U294" s="2046"/>
      <c r="V294" s="2046"/>
      <c r="W294" s="2046"/>
      <c r="X294" s="2046"/>
      <c r="Y294" s="2046"/>
    </row>
    <row r="295">
      <c r="A295" s="2046"/>
      <c r="B295" s="2046"/>
      <c r="C295" s="2046"/>
      <c r="D295" s="2046"/>
      <c r="E295" s="2046"/>
      <c r="F295" s="2046"/>
      <c r="G295" s="2046"/>
      <c r="H295" s="2046"/>
      <c r="I295" s="2046"/>
      <c r="J295" s="2046"/>
      <c r="K295" s="2046"/>
      <c r="L295" s="2046"/>
      <c r="M295" s="2046"/>
      <c r="N295" s="2046"/>
      <c r="O295" s="2046"/>
      <c r="P295" s="2046"/>
      <c r="Q295" s="2046"/>
      <c r="R295" s="2046"/>
      <c r="S295" s="2046"/>
      <c r="T295" s="2046"/>
      <c r="U295" s="2046"/>
      <c r="V295" s="2046"/>
      <c r="W295" s="2046"/>
      <c r="X295" s="2046"/>
      <c r="Y295" s="2046"/>
    </row>
    <row r="296">
      <c r="A296" s="2046"/>
      <c r="B296" s="2046"/>
      <c r="C296" s="2046"/>
      <c r="D296" s="2046"/>
      <c r="E296" s="2046"/>
      <c r="F296" s="2046"/>
      <c r="G296" s="2046"/>
      <c r="H296" s="2046"/>
      <c r="I296" s="2046"/>
      <c r="J296" s="2046"/>
      <c r="K296" s="2046"/>
      <c r="L296" s="2046"/>
      <c r="M296" s="2046"/>
      <c r="N296" s="2046"/>
      <c r="O296" s="2046"/>
      <c r="P296" s="2046"/>
      <c r="Q296" s="2046"/>
      <c r="R296" s="2046"/>
      <c r="S296" s="2046"/>
      <c r="T296" s="2046"/>
      <c r="U296" s="2046"/>
      <c r="V296" s="2046"/>
      <c r="W296" s="2046"/>
      <c r="X296" s="2046"/>
      <c r="Y296" s="2046"/>
    </row>
    <row r="297">
      <c r="A297" s="2046"/>
      <c r="B297" s="2046"/>
      <c r="C297" s="2046"/>
      <c r="D297" s="2046"/>
      <c r="E297" s="2046"/>
      <c r="F297" s="2046"/>
      <c r="G297" s="2046"/>
      <c r="H297" s="2046"/>
      <c r="I297" s="2046"/>
      <c r="J297" s="2046"/>
      <c r="K297" s="2046"/>
      <c r="L297" s="2046"/>
      <c r="M297" s="2046"/>
      <c r="N297" s="2046"/>
      <c r="O297" s="2046"/>
      <c r="P297" s="2046"/>
      <c r="Q297" s="2046"/>
      <c r="R297" s="2046"/>
      <c r="S297" s="2046"/>
      <c r="T297" s="2046"/>
      <c r="U297" s="2046"/>
      <c r="V297" s="2046"/>
      <c r="W297" s="2046"/>
      <c r="X297" s="2046"/>
      <c r="Y297" s="2046"/>
    </row>
    <row r="298">
      <c r="A298" s="2046"/>
      <c r="B298" s="2046"/>
      <c r="C298" s="2046"/>
      <c r="D298" s="2046"/>
      <c r="E298" s="2046"/>
      <c r="F298" s="2046"/>
      <c r="G298" s="2046"/>
      <c r="H298" s="2046"/>
      <c r="I298" s="2046"/>
      <c r="J298" s="2046"/>
      <c r="K298" s="2046"/>
      <c r="L298" s="2046"/>
      <c r="M298" s="2046"/>
      <c r="N298" s="2046"/>
      <c r="O298" s="2046"/>
      <c r="P298" s="2046"/>
      <c r="Q298" s="2046"/>
      <c r="R298" s="2046"/>
      <c r="S298" s="2046"/>
      <c r="T298" s="2046"/>
      <c r="U298" s="2046"/>
      <c r="V298" s="2046"/>
      <c r="W298" s="2046"/>
      <c r="X298" s="2046"/>
      <c r="Y298" s="2046"/>
    </row>
    <row r="299">
      <c r="A299" s="2046"/>
      <c r="B299" s="2046"/>
      <c r="C299" s="2046"/>
      <c r="D299" s="2046"/>
      <c r="E299" s="2046"/>
      <c r="F299" s="2046"/>
      <c r="G299" s="2046"/>
      <c r="H299" s="2046"/>
      <c r="I299" s="2046"/>
      <c r="J299" s="2046"/>
      <c r="K299" s="2046"/>
      <c r="L299" s="2046"/>
      <c r="M299" s="2046"/>
      <c r="N299" s="2046"/>
      <c r="O299" s="2046"/>
      <c r="P299" s="2046"/>
      <c r="Q299" s="2046"/>
      <c r="R299" s="2046"/>
      <c r="S299" s="2046"/>
      <c r="T299" s="2046"/>
      <c r="U299" s="2046"/>
      <c r="V299" s="2046"/>
      <c r="W299" s="2046"/>
      <c r="X299" s="2046"/>
      <c r="Y299" s="2046"/>
    </row>
    <row r="300">
      <c r="A300" s="2046"/>
      <c r="B300" s="2046"/>
      <c r="C300" s="2046"/>
      <c r="D300" s="2046"/>
      <c r="E300" s="2046"/>
      <c r="F300" s="2046"/>
      <c r="G300" s="2046"/>
      <c r="H300" s="2046"/>
      <c r="I300" s="2046"/>
      <c r="J300" s="2046"/>
      <c r="K300" s="2046"/>
      <c r="L300" s="2046"/>
      <c r="M300" s="2046"/>
      <c r="N300" s="2046"/>
      <c r="O300" s="2046"/>
      <c r="P300" s="2046"/>
      <c r="Q300" s="2046"/>
      <c r="R300" s="2046"/>
      <c r="S300" s="2046"/>
      <c r="T300" s="2046"/>
      <c r="U300" s="2046"/>
      <c r="V300" s="2046"/>
      <c r="W300" s="2046"/>
      <c r="X300" s="2046"/>
      <c r="Y300" s="2046"/>
    </row>
    <row r="301">
      <c r="A301" s="2046"/>
      <c r="B301" s="2046"/>
      <c r="C301" s="2046"/>
      <c r="D301" s="2046"/>
      <c r="E301" s="2046"/>
      <c r="F301" s="2046"/>
      <c r="G301" s="2046"/>
      <c r="H301" s="2046"/>
      <c r="I301" s="2046"/>
      <c r="J301" s="2046"/>
      <c r="K301" s="2046"/>
      <c r="L301" s="2046"/>
      <c r="M301" s="2046"/>
      <c r="N301" s="2046"/>
      <c r="O301" s="2046"/>
      <c r="P301" s="2046"/>
      <c r="Q301" s="2046"/>
      <c r="R301" s="2046"/>
      <c r="S301" s="2046"/>
      <c r="T301" s="2046"/>
      <c r="U301" s="2046"/>
      <c r="V301" s="2046"/>
      <c r="W301" s="2046"/>
      <c r="X301" s="2046"/>
      <c r="Y301" s="2046"/>
    </row>
    <row r="302">
      <c r="A302" s="2046"/>
      <c r="B302" s="2046"/>
      <c r="C302" s="2046"/>
      <c r="D302" s="2046"/>
      <c r="E302" s="2046"/>
      <c r="F302" s="2046"/>
      <c r="G302" s="2046"/>
      <c r="H302" s="2046"/>
      <c r="I302" s="2046"/>
      <c r="J302" s="2046"/>
      <c r="K302" s="2046"/>
      <c r="L302" s="2046"/>
      <c r="M302" s="2046"/>
      <c r="N302" s="2046"/>
      <c r="O302" s="2046"/>
      <c r="P302" s="2046"/>
      <c r="Q302" s="2046"/>
      <c r="R302" s="2046"/>
      <c r="S302" s="2046"/>
      <c r="T302" s="2046"/>
      <c r="U302" s="2046"/>
      <c r="V302" s="2046"/>
      <c r="W302" s="2046"/>
      <c r="X302" s="2046"/>
      <c r="Y302" s="2046"/>
    </row>
    <row r="303">
      <c r="A303" s="2046"/>
      <c r="B303" s="2046"/>
      <c r="C303" s="2046"/>
      <c r="D303" s="2046"/>
      <c r="E303" s="2046"/>
      <c r="F303" s="2046"/>
      <c r="G303" s="2046"/>
      <c r="H303" s="2046"/>
      <c r="I303" s="2046"/>
      <c r="J303" s="2046"/>
      <c r="K303" s="2046"/>
      <c r="L303" s="2046"/>
      <c r="M303" s="2046"/>
      <c r="N303" s="2046"/>
      <c r="O303" s="2046"/>
      <c r="P303" s="2046"/>
      <c r="Q303" s="2046"/>
      <c r="R303" s="2046"/>
      <c r="S303" s="2046"/>
      <c r="T303" s="2046"/>
      <c r="U303" s="2046"/>
      <c r="V303" s="2046"/>
      <c r="W303" s="2046"/>
      <c r="X303" s="2046"/>
      <c r="Y303" s="2046"/>
    </row>
    <row r="304">
      <c r="A304" s="2046"/>
      <c r="B304" s="2046"/>
      <c r="C304" s="2046"/>
      <c r="D304" s="2046"/>
      <c r="E304" s="2046"/>
      <c r="F304" s="2046"/>
      <c r="G304" s="2046"/>
      <c r="H304" s="2046"/>
      <c r="I304" s="2046"/>
      <c r="J304" s="2046"/>
      <c r="K304" s="2046"/>
      <c r="L304" s="2046"/>
      <c r="M304" s="2046"/>
      <c r="N304" s="2046"/>
      <c r="O304" s="2046"/>
      <c r="P304" s="2046"/>
      <c r="Q304" s="2046"/>
      <c r="R304" s="2046"/>
      <c r="S304" s="2046"/>
      <c r="T304" s="2046"/>
      <c r="U304" s="2046"/>
      <c r="V304" s="2046"/>
      <c r="W304" s="2046"/>
      <c r="X304" s="2046"/>
      <c r="Y304" s="2046"/>
    </row>
    <row r="305">
      <c r="A305" s="2046"/>
      <c r="B305" s="2046"/>
      <c r="C305" s="2046"/>
      <c r="D305" s="2046"/>
      <c r="E305" s="2046"/>
      <c r="F305" s="2046"/>
      <c r="G305" s="2046"/>
      <c r="H305" s="2046"/>
      <c r="I305" s="2046"/>
      <c r="J305" s="2046"/>
      <c r="K305" s="2046"/>
      <c r="L305" s="2046"/>
      <c r="M305" s="2046"/>
      <c r="N305" s="2046"/>
      <c r="O305" s="2046"/>
      <c r="P305" s="2046"/>
      <c r="Q305" s="2046"/>
      <c r="R305" s="2046"/>
      <c r="S305" s="2046"/>
      <c r="T305" s="2046"/>
      <c r="U305" s="2046"/>
      <c r="V305" s="2046"/>
      <c r="W305" s="2046"/>
      <c r="X305" s="2046"/>
      <c r="Y305" s="2046"/>
    </row>
    <row r="306">
      <c r="A306" s="2046"/>
      <c r="B306" s="2046"/>
      <c r="C306" s="2046"/>
      <c r="D306" s="2046"/>
      <c r="E306" s="2046"/>
      <c r="F306" s="2046"/>
      <c r="G306" s="2046"/>
      <c r="H306" s="2046"/>
      <c r="I306" s="2046"/>
      <c r="J306" s="2046"/>
      <c r="K306" s="2046"/>
      <c r="L306" s="2046"/>
      <c r="M306" s="2046"/>
      <c r="N306" s="2046"/>
      <c r="O306" s="2046"/>
      <c r="P306" s="2046"/>
      <c r="Q306" s="2046"/>
      <c r="R306" s="2046"/>
      <c r="S306" s="2046"/>
      <c r="T306" s="2046"/>
      <c r="U306" s="2046"/>
      <c r="V306" s="2046"/>
      <c r="W306" s="2046"/>
      <c r="X306" s="2046"/>
      <c r="Y306" s="2046"/>
    </row>
    <row r="307">
      <c r="A307" s="2046"/>
      <c r="B307" s="2046"/>
      <c r="C307" s="2046"/>
      <c r="D307" s="2046"/>
      <c r="E307" s="2046"/>
      <c r="F307" s="2046"/>
      <c r="G307" s="2046"/>
      <c r="H307" s="2046"/>
      <c r="I307" s="2046"/>
      <c r="J307" s="2046"/>
      <c r="K307" s="2046"/>
      <c r="L307" s="2046"/>
      <c r="M307" s="2046"/>
      <c r="N307" s="2046"/>
      <c r="O307" s="2046"/>
      <c r="P307" s="2046"/>
      <c r="Q307" s="2046"/>
      <c r="R307" s="2046"/>
      <c r="S307" s="2046"/>
      <c r="T307" s="2046"/>
      <c r="U307" s="2046"/>
      <c r="V307" s="2046"/>
      <c r="W307" s="2046"/>
      <c r="X307" s="2046"/>
      <c r="Y307" s="2046"/>
    </row>
    <row r="308">
      <c r="A308" s="2046"/>
      <c r="B308" s="2046"/>
      <c r="C308" s="2046"/>
      <c r="D308" s="2046"/>
      <c r="E308" s="2046"/>
      <c r="F308" s="2046"/>
      <c r="G308" s="2046"/>
      <c r="H308" s="2046"/>
      <c r="I308" s="2046"/>
      <c r="J308" s="2046"/>
      <c r="K308" s="2046"/>
      <c r="L308" s="2046"/>
      <c r="M308" s="2046"/>
      <c r="N308" s="2046"/>
      <c r="O308" s="2046"/>
      <c r="P308" s="2046"/>
      <c r="Q308" s="2046"/>
      <c r="R308" s="2046"/>
      <c r="S308" s="2046"/>
      <c r="T308" s="2046"/>
      <c r="U308" s="2046"/>
      <c r="V308" s="2046"/>
      <c r="W308" s="2046"/>
      <c r="X308" s="2046"/>
      <c r="Y308" s="2046"/>
    </row>
    <row r="309">
      <c r="A309" s="2046"/>
      <c r="B309" s="2046"/>
      <c r="C309" s="2046"/>
      <c r="D309" s="2046"/>
      <c r="E309" s="2046"/>
      <c r="F309" s="2046"/>
      <c r="G309" s="2046"/>
      <c r="H309" s="2046"/>
      <c r="I309" s="2046"/>
      <c r="J309" s="2046"/>
      <c r="K309" s="2046"/>
      <c r="L309" s="2046"/>
      <c r="M309" s="2046"/>
      <c r="N309" s="2046"/>
      <c r="O309" s="2046"/>
      <c r="P309" s="2046"/>
      <c r="Q309" s="2046"/>
      <c r="R309" s="2046"/>
      <c r="S309" s="2046"/>
      <c r="T309" s="2046"/>
      <c r="U309" s="2046"/>
      <c r="V309" s="2046"/>
      <c r="W309" s="2046"/>
      <c r="X309" s="2046"/>
      <c r="Y309" s="2046"/>
    </row>
    <row r="310">
      <c r="A310" s="2046"/>
      <c r="B310" s="2046"/>
      <c r="C310" s="2046"/>
      <c r="D310" s="2046"/>
      <c r="E310" s="2046"/>
      <c r="F310" s="2046"/>
      <c r="G310" s="2046"/>
      <c r="H310" s="2046"/>
      <c r="I310" s="2046"/>
      <c r="J310" s="2046"/>
      <c r="K310" s="2046"/>
      <c r="L310" s="2046"/>
      <c r="M310" s="2046"/>
      <c r="N310" s="2046"/>
      <c r="O310" s="2046"/>
      <c r="P310" s="2046"/>
      <c r="Q310" s="2046"/>
      <c r="R310" s="2046"/>
      <c r="S310" s="2046"/>
      <c r="T310" s="2046"/>
      <c r="U310" s="2046"/>
      <c r="V310" s="2046"/>
      <c r="W310" s="2046"/>
      <c r="X310" s="2046"/>
      <c r="Y310" s="2046"/>
    </row>
    <row r="311">
      <c r="A311" s="2046"/>
      <c r="B311" s="2046"/>
      <c r="C311" s="2046"/>
      <c r="D311" s="2046"/>
      <c r="E311" s="2046"/>
      <c r="F311" s="2046"/>
      <c r="G311" s="2046"/>
      <c r="H311" s="2046"/>
      <c r="I311" s="2046"/>
      <c r="J311" s="2046"/>
      <c r="K311" s="2046"/>
      <c r="L311" s="2046"/>
      <c r="M311" s="2046"/>
      <c r="N311" s="2046"/>
      <c r="O311" s="2046"/>
      <c r="P311" s="2046"/>
      <c r="Q311" s="2046"/>
      <c r="R311" s="2046"/>
      <c r="S311" s="2046"/>
      <c r="T311" s="2046"/>
      <c r="U311" s="2046"/>
      <c r="V311" s="2046"/>
      <c r="W311" s="2046"/>
      <c r="X311" s="2046"/>
      <c r="Y311" s="2046"/>
    </row>
    <row r="312">
      <c r="A312" s="2046"/>
      <c r="B312" s="2046"/>
      <c r="C312" s="2046"/>
      <c r="D312" s="2046"/>
      <c r="E312" s="2046"/>
      <c r="F312" s="2046"/>
      <c r="G312" s="2046"/>
      <c r="H312" s="2046"/>
      <c r="I312" s="2046"/>
      <c r="J312" s="2046"/>
      <c r="K312" s="2046"/>
      <c r="L312" s="2046"/>
      <c r="M312" s="2046"/>
      <c r="N312" s="2046"/>
      <c r="O312" s="2046"/>
      <c r="P312" s="2046"/>
      <c r="Q312" s="2046"/>
      <c r="R312" s="2046"/>
      <c r="S312" s="2046"/>
      <c r="T312" s="2046"/>
      <c r="U312" s="2046"/>
      <c r="V312" s="2046"/>
      <c r="W312" s="2046"/>
      <c r="X312" s="2046"/>
      <c r="Y312" s="2046"/>
    </row>
    <row r="313">
      <c r="A313" s="2046"/>
      <c r="B313" s="2046"/>
      <c r="C313" s="2046"/>
      <c r="D313" s="2046"/>
      <c r="E313" s="2046"/>
      <c r="F313" s="2046"/>
      <c r="G313" s="2046"/>
      <c r="H313" s="2046"/>
      <c r="I313" s="2046"/>
      <c r="J313" s="2046"/>
      <c r="K313" s="2046"/>
      <c r="L313" s="2046"/>
      <c r="M313" s="2046"/>
      <c r="N313" s="2046"/>
      <c r="O313" s="2046"/>
      <c r="P313" s="2046"/>
      <c r="Q313" s="2046"/>
      <c r="R313" s="2046"/>
      <c r="S313" s="2046"/>
      <c r="T313" s="2046"/>
      <c r="U313" s="2046"/>
      <c r="V313" s="2046"/>
      <c r="W313" s="2046"/>
      <c r="X313" s="2046"/>
      <c r="Y313" s="2046"/>
    </row>
    <row r="314">
      <c r="A314" s="2046"/>
      <c r="B314" s="2046"/>
      <c r="C314" s="2046"/>
      <c r="D314" s="2046"/>
      <c r="E314" s="2046"/>
      <c r="F314" s="2046"/>
      <c r="G314" s="2046"/>
      <c r="H314" s="2046"/>
      <c r="I314" s="2046"/>
      <c r="J314" s="2046"/>
      <c r="K314" s="2046"/>
      <c r="L314" s="2046"/>
      <c r="M314" s="2046"/>
      <c r="N314" s="2046"/>
      <c r="O314" s="2046"/>
      <c r="P314" s="2046"/>
      <c r="Q314" s="2046"/>
      <c r="R314" s="2046"/>
      <c r="S314" s="2046"/>
      <c r="T314" s="2046"/>
      <c r="U314" s="2046"/>
      <c r="V314" s="2046"/>
      <c r="W314" s="2046"/>
      <c r="X314" s="2046"/>
      <c r="Y314" s="2046"/>
    </row>
    <row r="315">
      <c r="A315" s="2046"/>
      <c r="B315" s="2046"/>
      <c r="C315" s="2046"/>
      <c r="D315" s="2046"/>
      <c r="E315" s="2046"/>
      <c r="F315" s="2046"/>
      <c r="G315" s="2046"/>
      <c r="H315" s="2046"/>
      <c r="I315" s="2046"/>
      <c r="J315" s="2046"/>
      <c r="K315" s="2046"/>
      <c r="L315" s="2046"/>
      <c r="M315" s="2046"/>
      <c r="N315" s="2046"/>
      <c r="O315" s="2046"/>
      <c r="P315" s="2046"/>
      <c r="Q315" s="2046"/>
      <c r="R315" s="2046"/>
      <c r="S315" s="2046"/>
      <c r="T315" s="2046"/>
      <c r="U315" s="2046"/>
      <c r="V315" s="2046"/>
      <c r="W315" s="2046"/>
      <c r="X315" s="2046"/>
      <c r="Y315" s="2046"/>
    </row>
    <row r="316">
      <c r="A316" s="2046"/>
      <c r="B316" s="2046"/>
      <c r="C316" s="2046"/>
      <c r="D316" s="2046"/>
      <c r="E316" s="2046"/>
      <c r="F316" s="2046"/>
      <c r="G316" s="2046"/>
      <c r="H316" s="2046"/>
      <c r="I316" s="2046"/>
      <c r="J316" s="2046"/>
      <c r="K316" s="2046"/>
      <c r="L316" s="2046"/>
      <c r="M316" s="2046"/>
      <c r="N316" s="2046"/>
      <c r="O316" s="2046"/>
      <c r="P316" s="2046"/>
      <c r="Q316" s="2046"/>
      <c r="R316" s="2046"/>
      <c r="S316" s="2046"/>
      <c r="T316" s="2046"/>
      <c r="U316" s="2046"/>
      <c r="V316" s="2046"/>
      <c r="W316" s="2046"/>
      <c r="X316" s="2046"/>
      <c r="Y316" s="2046"/>
    </row>
    <row r="317">
      <c r="A317" s="2046"/>
      <c r="B317" s="2046"/>
      <c r="C317" s="2046"/>
      <c r="D317" s="2046"/>
      <c r="E317" s="2046"/>
      <c r="F317" s="2046"/>
      <c r="G317" s="2046"/>
      <c r="H317" s="2046"/>
      <c r="I317" s="2046"/>
      <c r="J317" s="2046"/>
      <c r="K317" s="2046"/>
      <c r="L317" s="2046"/>
      <c r="M317" s="2046"/>
      <c r="N317" s="2046"/>
      <c r="O317" s="2046"/>
      <c r="P317" s="2046"/>
      <c r="Q317" s="2046"/>
      <c r="R317" s="2046"/>
      <c r="S317" s="2046"/>
      <c r="T317" s="2046"/>
      <c r="U317" s="2046"/>
      <c r="V317" s="2046"/>
      <c r="W317" s="2046"/>
      <c r="X317" s="2046"/>
      <c r="Y317" s="2046"/>
    </row>
    <row r="318">
      <c r="A318" s="2046"/>
      <c r="B318" s="2046"/>
      <c r="C318" s="2046"/>
      <c r="D318" s="2046"/>
      <c r="E318" s="2046"/>
      <c r="F318" s="2046"/>
      <c r="G318" s="2046"/>
      <c r="H318" s="2046"/>
      <c r="I318" s="2046"/>
      <c r="J318" s="2046"/>
      <c r="K318" s="2046"/>
      <c r="L318" s="2046"/>
      <c r="M318" s="2046"/>
      <c r="N318" s="2046"/>
      <c r="O318" s="2046"/>
      <c r="P318" s="2046"/>
      <c r="Q318" s="2046"/>
      <c r="R318" s="2046"/>
      <c r="S318" s="2046"/>
      <c r="T318" s="2046"/>
      <c r="U318" s="2046"/>
      <c r="V318" s="2046"/>
      <c r="W318" s="2046"/>
      <c r="X318" s="2046"/>
      <c r="Y318" s="2046"/>
    </row>
    <row r="319">
      <c r="A319" s="2046"/>
      <c r="B319" s="2046"/>
      <c r="C319" s="2046"/>
      <c r="D319" s="2046"/>
      <c r="E319" s="2046"/>
      <c r="F319" s="2046"/>
      <c r="G319" s="2046"/>
      <c r="H319" s="2046"/>
      <c r="I319" s="2046"/>
      <c r="J319" s="2046"/>
      <c r="K319" s="2046"/>
      <c r="L319" s="2046"/>
      <c r="M319" s="2046"/>
      <c r="N319" s="2046"/>
      <c r="O319" s="2046"/>
      <c r="P319" s="2046"/>
      <c r="Q319" s="2046"/>
      <c r="R319" s="2046"/>
      <c r="S319" s="2046"/>
      <c r="T319" s="2046"/>
      <c r="U319" s="2046"/>
      <c r="V319" s="2046"/>
      <c r="W319" s="2046"/>
      <c r="X319" s="2046"/>
      <c r="Y319" s="2046"/>
    </row>
    <row r="320">
      <c r="A320" s="2046"/>
      <c r="B320" s="2046"/>
      <c r="C320" s="2046"/>
      <c r="D320" s="2046"/>
      <c r="E320" s="2046"/>
      <c r="F320" s="2046"/>
      <c r="G320" s="2046"/>
      <c r="H320" s="2046"/>
      <c r="I320" s="2046"/>
      <c r="J320" s="2046"/>
      <c r="K320" s="2046"/>
      <c r="L320" s="2046"/>
      <c r="M320" s="2046"/>
      <c r="N320" s="2046"/>
      <c r="O320" s="2046"/>
      <c r="P320" s="2046"/>
      <c r="Q320" s="2046"/>
      <c r="R320" s="2046"/>
      <c r="S320" s="2046"/>
      <c r="T320" s="2046"/>
      <c r="U320" s="2046"/>
      <c r="V320" s="2046"/>
      <c r="W320" s="2046"/>
      <c r="X320" s="2046"/>
      <c r="Y320" s="2046"/>
    </row>
    <row r="321">
      <c r="A321" s="2046"/>
      <c r="B321" s="2046"/>
      <c r="C321" s="2046"/>
      <c r="D321" s="2046"/>
      <c r="E321" s="2046"/>
      <c r="F321" s="2046"/>
      <c r="G321" s="2046"/>
      <c r="H321" s="2046"/>
      <c r="I321" s="2046"/>
      <c r="J321" s="2046"/>
      <c r="K321" s="2046"/>
      <c r="L321" s="2046"/>
      <c r="M321" s="2046"/>
      <c r="N321" s="2046"/>
      <c r="O321" s="2046"/>
      <c r="P321" s="2046"/>
      <c r="Q321" s="2046"/>
      <c r="R321" s="2046"/>
      <c r="S321" s="2046"/>
      <c r="T321" s="2046"/>
      <c r="U321" s="2046"/>
      <c r="V321" s="2046"/>
      <c r="W321" s="2046"/>
      <c r="X321" s="2046"/>
      <c r="Y321" s="2046"/>
    </row>
    <row r="322">
      <c r="A322" s="2046"/>
      <c r="B322" s="2046"/>
      <c r="C322" s="2046"/>
      <c r="D322" s="2046"/>
      <c r="E322" s="2046"/>
      <c r="F322" s="2046"/>
      <c r="G322" s="2046"/>
      <c r="H322" s="2046"/>
      <c r="I322" s="2046"/>
      <c r="J322" s="2046"/>
      <c r="K322" s="2046"/>
      <c r="L322" s="2046"/>
      <c r="M322" s="2046"/>
      <c r="N322" s="2046"/>
      <c r="O322" s="2046"/>
      <c r="P322" s="2046"/>
      <c r="Q322" s="2046"/>
      <c r="R322" s="2046"/>
      <c r="S322" s="2046"/>
      <c r="T322" s="2046"/>
      <c r="U322" s="2046"/>
      <c r="V322" s="2046"/>
      <c r="W322" s="2046"/>
      <c r="X322" s="2046"/>
      <c r="Y322" s="2046"/>
    </row>
    <row r="323">
      <c r="A323" s="2046"/>
      <c r="B323" s="2046"/>
      <c r="C323" s="2046"/>
      <c r="D323" s="2046"/>
      <c r="E323" s="2046"/>
      <c r="F323" s="2046"/>
      <c r="G323" s="2046"/>
      <c r="H323" s="2046"/>
      <c r="I323" s="2046"/>
      <c r="J323" s="2046"/>
      <c r="K323" s="2046"/>
      <c r="L323" s="2046"/>
      <c r="M323" s="2046"/>
      <c r="N323" s="2046"/>
      <c r="O323" s="2046"/>
      <c r="P323" s="2046"/>
      <c r="Q323" s="2046"/>
      <c r="R323" s="2046"/>
      <c r="S323" s="2046"/>
      <c r="T323" s="2046"/>
      <c r="U323" s="2046"/>
      <c r="V323" s="2046"/>
      <c r="W323" s="2046"/>
      <c r="X323" s="2046"/>
      <c r="Y323" s="2046"/>
    </row>
    <row r="324">
      <c r="A324" s="2046"/>
      <c r="B324" s="2046"/>
      <c r="C324" s="2046"/>
      <c r="D324" s="2046"/>
      <c r="E324" s="2046"/>
      <c r="F324" s="2046"/>
      <c r="G324" s="2046"/>
      <c r="H324" s="2046"/>
      <c r="I324" s="2046"/>
      <c r="J324" s="2046"/>
      <c r="K324" s="2046"/>
      <c r="L324" s="2046"/>
      <c r="M324" s="2046"/>
      <c r="N324" s="2046"/>
      <c r="O324" s="2046"/>
      <c r="P324" s="2046"/>
      <c r="Q324" s="2046"/>
      <c r="R324" s="2046"/>
      <c r="S324" s="2046"/>
      <c r="T324" s="2046"/>
      <c r="U324" s="2046"/>
      <c r="V324" s="2046"/>
      <c r="W324" s="2046"/>
      <c r="X324" s="2046"/>
      <c r="Y324" s="2046"/>
    </row>
    <row r="325">
      <c r="A325" s="2046"/>
      <c r="B325" s="2046"/>
      <c r="C325" s="2046"/>
      <c r="D325" s="2046"/>
      <c r="E325" s="2046"/>
      <c r="F325" s="2046"/>
      <c r="G325" s="2046"/>
      <c r="H325" s="2046"/>
      <c r="I325" s="2046"/>
      <c r="J325" s="2046"/>
      <c r="K325" s="2046"/>
      <c r="L325" s="2046"/>
      <c r="M325" s="2046"/>
      <c r="N325" s="2046"/>
      <c r="O325" s="2046"/>
      <c r="P325" s="2046"/>
      <c r="Q325" s="2046"/>
      <c r="R325" s="2046"/>
      <c r="S325" s="2046"/>
      <c r="T325" s="2046"/>
      <c r="U325" s="2046"/>
      <c r="V325" s="2046"/>
      <c r="W325" s="2046"/>
      <c r="X325" s="2046"/>
      <c r="Y325" s="2046"/>
    </row>
    <row r="326">
      <c r="A326" s="2046"/>
      <c r="B326" s="2046"/>
      <c r="C326" s="2046"/>
      <c r="D326" s="2046"/>
      <c r="E326" s="2046"/>
      <c r="F326" s="2046"/>
      <c r="G326" s="2046"/>
      <c r="H326" s="2046"/>
      <c r="I326" s="2046"/>
      <c r="J326" s="2046"/>
      <c r="K326" s="2046"/>
      <c r="L326" s="2046"/>
      <c r="M326" s="2046"/>
      <c r="N326" s="2046"/>
      <c r="O326" s="2046"/>
      <c r="P326" s="2046"/>
      <c r="Q326" s="2046"/>
      <c r="R326" s="2046"/>
      <c r="S326" s="2046"/>
      <c r="T326" s="2046"/>
      <c r="U326" s="2046"/>
      <c r="V326" s="2046"/>
      <c r="W326" s="2046"/>
      <c r="X326" s="2046"/>
      <c r="Y326" s="2046"/>
    </row>
    <row r="327">
      <c r="A327" s="2046"/>
      <c r="B327" s="2046"/>
      <c r="C327" s="2046"/>
      <c r="D327" s="2046"/>
      <c r="E327" s="2046"/>
      <c r="F327" s="2046"/>
      <c r="G327" s="2046"/>
      <c r="H327" s="2046"/>
      <c r="I327" s="2046"/>
      <c r="J327" s="2046"/>
      <c r="K327" s="2046"/>
      <c r="L327" s="2046"/>
      <c r="M327" s="2046"/>
      <c r="N327" s="2046"/>
      <c r="O327" s="2046"/>
      <c r="P327" s="2046"/>
      <c r="Q327" s="2046"/>
      <c r="R327" s="2046"/>
      <c r="S327" s="2046"/>
      <c r="T327" s="2046"/>
      <c r="U327" s="2046"/>
      <c r="V327" s="2046"/>
      <c r="W327" s="2046"/>
      <c r="X327" s="2046"/>
      <c r="Y327" s="2046"/>
    </row>
    <row r="328">
      <c r="A328" s="2046"/>
      <c r="B328" s="2046"/>
      <c r="C328" s="2046"/>
      <c r="D328" s="2046"/>
      <c r="E328" s="2046"/>
      <c r="F328" s="2046"/>
      <c r="G328" s="2046"/>
      <c r="H328" s="2046"/>
      <c r="I328" s="2046"/>
      <c r="J328" s="2046"/>
      <c r="K328" s="2046"/>
      <c r="L328" s="2046"/>
      <c r="M328" s="2046"/>
      <c r="N328" s="2046"/>
      <c r="O328" s="2046"/>
      <c r="P328" s="2046"/>
      <c r="Q328" s="2046"/>
      <c r="R328" s="2046"/>
      <c r="S328" s="2046"/>
      <c r="T328" s="2046"/>
      <c r="U328" s="2046"/>
      <c r="V328" s="2046"/>
      <c r="W328" s="2046"/>
      <c r="X328" s="2046"/>
      <c r="Y328" s="2046"/>
    </row>
    <row r="329">
      <c r="A329" s="2046"/>
      <c r="B329" s="2046"/>
      <c r="C329" s="2046"/>
      <c r="D329" s="2046"/>
      <c r="E329" s="2046"/>
      <c r="F329" s="2046"/>
      <c r="G329" s="2046"/>
      <c r="H329" s="2046"/>
      <c r="I329" s="2046"/>
      <c r="J329" s="2046"/>
      <c r="K329" s="2046"/>
      <c r="L329" s="2046"/>
      <c r="M329" s="2046"/>
      <c r="N329" s="2046"/>
      <c r="O329" s="2046"/>
      <c r="P329" s="2046"/>
      <c r="Q329" s="2046"/>
      <c r="R329" s="2046"/>
      <c r="S329" s="2046"/>
      <c r="T329" s="2046"/>
      <c r="U329" s="2046"/>
      <c r="V329" s="2046"/>
      <c r="W329" s="2046"/>
      <c r="X329" s="2046"/>
      <c r="Y329" s="2046"/>
    </row>
    <row r="330">
      <c r="A330" s="2046"/>
      <c r="B330" s="2046"/>
      <c r="C330" s="2046"/>
      <c r="D330" s="2046"/>
      <c r="E330" s="2046"/>
      <c r="F330" s="2046"/>
      <c r="G330" s="2046"/>
      <c r="H330" s="2046"/>
      <c r="I330" s="2046"/>
      <c r="J330" s="2046"/>
      <c r="K330" s="2046"/>
      <c r="L330" s="2046"/>
      <c r="M330" s="2046"/>
      <c r="N330" s="2046"/>
      <c r="O330" s="2046"/>
      <c r="P330" s="2046"/>
      <c r="Q330" s="2046"/>
      <c r="R330" s="2046"/>
      <c r="S330" s="2046"/>
      <c r="T330" s="2046"/>
      <c r="U330" s="2046"/>
      <c r="V330" s="2046"/>
      <c r="W330" s="2046"/>
      <c r="X330" s="2046"/>
      <c r="Y330" s="2046"/>
    </row>
    <row r="331">
      <c r="A331" s="2046"/>
      <c r="B331" s="2046"/>
      <c r="C331" s="2046"/>
      <c r="D331" s="2046"/>
      <c r="E331" s="2046"/>
      <c r="F331" s="2046"/>
      <c r="G331" s="2046"/>
      <c r="H331" s="2046"/>
      <c r="I331" s="2046"/>
      <c r="J331" s="2046"/>
      <c r="K331" s="2046"/>
      <c r="L331" s="2046"/>
      <c r="M331" s="2046"/>
      <c r="N331" s="2046"/>
      <c r="O331" s="2046"/>
      <c r="P331" s="2046"/>
      <c r="Q331" s="2046"/>
      <c r="R331" s="2046"/>
      <c r="S331" s="2046"/>
      <c r="T331" s="2046"/>
      <c r="U331" s="2046"/>
      <c r="V331" s="2046"/>
      <c r="W331" s="2046"/>
      <c r="X331" s="2046"/>
      <c r="Y331" s="2046"/>
    </row>
    <row r="332">
      <c r="A332" s="2046"/>
      <c r="B332" s="2046"/>
      <c r="C332" s="2046"/>
      <c r="D332" s="2046"/>
      <c r="E332" s="2046"/>
      <c r="F332" s="2046"/>
      <c r="G332" s="2046"/>
      <c r="H332" s="2046"/>
      <c r="I332" s="2046"/>
      <c r="J332" s="2046"/>
      <c r="K332" s="2046"/>
      <c r="L332" s="2046"/>
      <c r="M332" s="2046"/>
      <c r="N332" s="2046"/>
      <c r="O332" s="2046"/>
      <c r="P332" s="2046"/>
      <c r="Q332" s="2046"/>
      <c r="R332" s="2046"/>
      <c r="S332" s="2046"/>
      <c r="T332" s="2046"/>
      <c r="U332" s="2046"/>
      <c r="V332" s="2046"/>
      <c r="W332" s="2046"/>
      <c r="X332" s="2046"/>
      <c r="Y332" s="2046"/>
    </row>
    <row r="333">
      <c r="A333" s="2046"/>
      <c r="B333" s="2046"/>
      <c r="C333" s="2046"/>
      <c r="D333" s="2046"/>
      <c r="E333" s="2046"/>
      <c r="F333" s="2046"/>
      <c r="G333" s="2046"/>
      <c r="H333" s="2046"/>
      <c r="I333" s="2046"/>
      <c r="J333" s="2046"/>
      <c r="K333" s="2046"/>
      <c r="L333" s="2046"/>
      <c r="M333" s="2046"/>
      <c r="N333" s="2046"/>
      <c r="O333" s="2046"/>
      <c r="P333" s="2046"/>
      <c r="Q333" s="2046"/>
      <c r="R333" s="2046"/>
      <c r="S333" s="2046"/>
      <c r="T333" s="2046"/>
      <c r="U333" s="2046"/>
      <c r="V333" s="2046"/>
      <c r="W333" s="2046"/>
      <c r="X333" s="2046"/>
      <c r="Y333" s="2046"/>
    </row>
    <row r="334">
      <c r="A334" s="2046"/>
      <c r="B334" s="2046"/>
      <c r="C334" s="2046"/>
      <c r="D334" s="2046"/>
      <c r="E334" s="2046"/>
      <c r="F334" s="2046"/>
      <c r="G334" s="2046"/>
      <c r="H334" s="2046"/>
      <c r="I334" s="2046"/>
      <c r="J334" s="2046"/>
      <c r="K334" s="2046"/>
      <c r="L334" s="2046"/>
      <c r="M334" s="2046"/>
      <c r="N334" s="2046"/>
      <c r="O334" s="2046"/>
      <c r="P334" s="2046"/>
      <c r="Q334" s="2046"/>
      <c r="R334" s="2046"/>
      <c r="S334" s="2046"/>
      <c r="T334" s="2046"/>
      <c r="U334" s="2046"/>
      <c r="V334" s="2046"/>
      <c r="W334" s="2046"/>
      <c r="X334" s="2046"/>
      <c r="Y334" s="2046"/>
    </row>
    <row r="335">
      <c r="A335" s="2046"/>
      <c r="B335" s="2046"/>
      <c r="C335" s="2046"/>
      <c r="D335" s="2046"/>
      <c r="E335" s="2046"/>
      <c r="F335" s="2046"/>
      <c r="G335" s="2046"/>
      <c r="H335" s="2046"/>
      <c r="I335" s="2046"/>
      <c r="J335" s="2046"/>
      <c r="K335" s="2046"/>
      <c r="L335" s="2046"/>
      <c r="M335" s="2046"/>
      <c r="N335" s="2046"/>
      <c r="O335" s="2046"/>
      <c r="P335" s="2046"/>
      <c r="Q335" s="2046"/>
      <c r="R335" s="2046"/>
      <c r="S335" s="2046"/>
      <c r="T335" s="2046"/>
      <c r="U335" s="2046"/>
      <c r="V335" s="2046"/>
      <c r="W335" s="2046"/>
      <c r="X335" s="2046"/>
      <c r="Y335" s="2046"/>
    </row>
    <row r="336">
      <c r="A336" s="2046"/>
      <c r="B336" s="2046"/>
      <c r="C336" s="2046"/>
      <c r="D336" s="2046"/>
      <c r="E336" s="2046"/>
      <c r="F336" s="2046"/>
      <c r="G336" s="2046"/>
      <c r="H336" s="2046"/>
      <c r="I336" s="2046"/>
      <c r="J336" s="2046"/>
      <c r="K336" s="2046"/>
      <c r="L336" s="2046"/>
      <c r="M336" s="2046"/>
      <c r="N336" s="2046"/>
      <c r="O336" s="2046"/>
      <c r="P336" s="2046"/>
      <c r="Q336" s="2046"/>
      <c r="R336" s="2046"/>
      <c r="S336" s="2046"/>
      <c r="T336" s="2046"/>
      <c r="U336" s="2046"/>
      <c r="V336" s="2046"/>
      <c r="W336" s="2046"/>
      <c r="X336" s="2046"/>
      <c r="Y336" s="2046"/>
    </row>
    <row r="337">
      <c r="A337" s="2046"/>
      <c r="B337" s="2046"/>
      <c r="C337" s="2046"/>
      <c r="D337" s="2046"/>
      <c r="E337" s="2046"/>
      <c r="F337" s="2046"/>
      <c r="G337" s="2046"/>
      <c r="H337" s="2046"/>
      <c r="I337" s="2046"/>
      <c r="J337" s="2046"/>
      <c r="K337" s="2046"/>
      <c r="L337" s="2046"/>
      <c r="M337" s="2046"/>
      <c r="N337" s="2046"/>
      <c r="O337" s="2046"/>
      <c r="P337" s="2046"/>
      <c r="Q337" s="2046"/>
      <c r="R337" s="2046"/>
      <c r="S337" s="2046"/>
      <c r="T337" s="2046"/>
      <c r="U337" s="2046"/>
      <c r="V337" s="2046"/>
      <c r="W337" s="2046"/>
      <c r="X337" s="2046"/>
      <c r="Y337" s="2046"/>
    </row>
    <row r="338">
      <c r="A338" s="2046"/>
      <c r="B338" s="2046"/>
      <c r="C338" s="2046"/>
      <c r="D338" s="2046"/>
      <c r="E338" s="2046"/>
      <c r="F338" s="2046"/>
      <c r="G338" s="2046"/>
      <c r="H338" s="2046"/>
      <c r="I338" s="2046"/>
      <c r="J338" s="2046"/>
      <c r="K338" s="2046"/>
      <c r="L338" s="2046"/>
      <c r="M338" s="2046"/>
      <c r="N338" s="2046"/>
      <c r="O338" s="2046"/>
      <c r="P338" s="2046"/>
      <c r="Q338" s="2046"/>
      <c r="R338" s="2046"/>
      <c r="S338" s="2046"/>
      <c r="T338" s="2046"/>
      <c r="U338" s="2046"/>
      <c r="V338" s="2046"/>
      <c r="W338" s="2046"/>
      <c r="X338" s="2046"/>
      <c r="Y338" s="2046"/>
    </row>
    <row r="339">
      <c r="A339" s="2046"/>
      <c r="B339" s="2046"/>
      <c r="C339" s="2046"/>
      <c r="D339" s="2046"/>
      <c r="E339" s="2046"/>
      <c r="F339" s="2046"/>
      <c r="G339" s="2046"/>
      <c r="H339" s="2046"/>
      <c r="I339" s="2046"/>
      <c r="J339" s="2046"/>
      <c r="K339" s="2046"/>
      <c r="L339" s="2046"/>
      <c r="M339" s="2046"/>
      <c r="N339" s="2046"/>
      <c r="O339" s="2046"/>
      <c r="P339" s="2046"/>
      <c r="Q339" s="2046"/>
      <c r="R339" s="2046"/>
      <c r="S339" s="2046"/>
      <c r="T339" s="2046"/>
      <c r="U339" s="2046"/>
      <c r="V339" s="2046"/>
      <c r="W339" s="2046"/>
      <c r="X339" s="2046"/>
      <c r="Y339" s="2046"/>
    </row>
    <row r="340">
      <c r="A340" s="2046"/>
      <c r="B340" s="2046"/>
      <c r="C340" s="2046"/>
      <c r="D340" s="2046"/>
      <c r="E340" s="2046"/>
      <c r="F340" s="2046"/>
      <c r="G340" s="2046"/>
      <c r="H340" s="2046"/>
      <c r="I340" s="2046"/>
      <c r="J340" s="2046"/>
      <c r="K340" s="2046"/>
      <c r="L340" s="2046"/>
      <c r="M340" s="2046"/>
      <c r="N340" s="2046"/>
      <c r="O340" s="2046"/>
      <c r="P340" s="2046"/>
      <c r="Q340" s="2046"/>
      <c r="R340" s="2046"/>
      <c r="S340" s="2046"/>
      <c r="T340" s="2046"/>
      <c r="U340" s="2046"/>
      <c r="V340" s="2046"/>
      <c r="W340" s="2046"/>
      <c r="X340" s="2046"/>
      <c r="Y340" s="2046"/>
    </row>
    <row r="341">
      <c r="A341" s="2046"/>
      <c r="B341" s="2046"/>
      <c r="C341" s="2046"/>
      <c r="D341" s="2046"/>
      <c r="E341" s="2046"/>
      <c r="F341" s="2046"/>
      <c r="G341" s="2046"/>
      <c r="H341" s="2046"/>
      <c r="I341" s="2046"/>
      <c r="J341" s="2046"/>
      <c r="K341" s="2046"/>
      <c r="L341" s="2046"/>
      <c r="M341" s="2046"/>
      <c r="N341" s="2046"/>
      <c r="O341" s="2046"/>
      <c r="P341" s="2046"/>
      <c r="Q341" s="2046"/>
      <c r="R341" s="2046"/>
      <c r="S341" s="2046"/>
      <c r="T341" s="2046"/>
      <c r="U341" s="2046"/>
      <c r="V341" s="2046"/>
      <c r="W341" s="2046"/>
      <c r="X341" s="2046"/>
      <c r="Y341" s="2046"/>
    </row>
    <row r="342">
      <c r="A342" s="2046"/>
      <c r="B342" s="2046"/>
      <c r="C342" s="2046"/>
      <c r="D342" s="2046"/>
      <c r="E342" s="2046"/>
      <c r="F342" s="2046"/>
      <c r="G342" s="2046"/>
      <c r="H342" s="2046"/>
      <c r="I342" s="2046"/>
      <c r="J342" s="2046"/>
      <c r="K342" s="2046"/>
      <c r="L342" s="2046"/>
      <c r="M342" s="2046"/>
      <c r="N342" s="2046"/>
      <c r="O342" s="2046"/>
      <c r="P342" s="2046"/>
      <c r="Q342" s="2046"/>
      <c r="R342" s="2046"/>
      <c r="S342" s="2046"/>
      <c r="T342" s="2046"/>
      <c r="U342" s="2046"/>
      <c r="V342" s="2046"/>
      <c r="W342" s="2046"/>
      <c r="X342" s="2046"/>
      <c r="Y342" s="2046"/>
    </row>
    <row r="343">
      <c r="A343" s="2046"/>
      <c r="B343" s="2046"/>
      <c r="C343" s="2046"/>
      <c r="D343" s="2046"/>
      <c r="E343" s="2046"/>
      <c r="F343" s="2046"/>
      <c r="G343" s="2046"/>
      <c r="H343" s="2046"/>
      <c r="I343" s="2046"/>
      <c r="J343" s="2046"/>
      <c r="K343" s="2046"/>
      <c r="L343" s="2046"/>
      <c r="M343" s="2046"/>
      <c r="N343" s="2046"/>
      <c r="O343" s="2046"/>
      <c r="P343" s="2046"/>
      <c r="Q343" s="2046"/>
      <c r="R343" s="2046"/>
      <c r="S343" s="2046"/>
      <c r="T343" s="2046"/>
      <c r="U343" s="2046"/>
      <c r="V343" s="2046"/>
      <c r="W343" s="2046"/>
      <c r="X343" s="2046"/>
      <c r="Y343" s="2046"/>
    </row>
    <row r="344">
      <c r="A344" s="2046"/>
      <c r="B344" s="2046"/>
      <c r="C344" s="2046"/>
      <c r="D344" s="2046"/>
      <c r="E344" s="2046"/>
      <c r="F344" s="2046"/>
      <c r="G344" s="2046"/>
      <c r="H344" s="2046"/>
      <c r="I344" s="2046"/>
      <c r="J344" s="2046"/>
      <c r="K344" s="2046"/>
      <c r="L344" s="2046"/>
      <c r="M344" s="2046"/>
      <c r="N344" s="2046"/>
      <c r="O344" s="2046"/>
      <c r="P344" s="2046"/>
      <c r="Q344" s="2046"/>
      <c r="R344" s="2046"/>
      <c r="S344" s="2046"/>
      <c r="T344" s="2046"/>
      <c r="U344" s="2046"/>
      <c r="V344" s="2046"/>
      <c r="W344" s="2046"/>
      <c r="X344" s="2046"/>
      <c r="Y344" s="2046"/>
    </row>
    <row r="345">
      <c r="A345" s="2046"/>
      <c r="B345" s="2046"/>
      <c r="C345" s="2046"/>
      <c r="D345" s="2046"/>
      <c r="E345" s="2046"/>
      <c r="F345" s="2046"/>
      <c r="G345" s="2046"/>
      <c r="H345" s="2046"/>
      <c r="I345" s="2046"/>
      <c r="J345" s="2046"/>
      <c r="K345" s="2046"/>
      <c r="L345" s="2046"/>
      <c r="M345" s="2046"/>
      <c r="N345" s="2046"/>
      <c r="O345" s="2046"/>
      <c r="P345" s="2046"/>
      <c r="Q345" s="2046"/>
      <c r="R345" s="2046"/>
      <c r="S345" s="2046"/>
      <c r="T345" s="2046"/>
      <c r="U345" s="2046"/>
      <c r="V345" s="2046"/>
      <c r="W345" s="2046"/>
      <c r="X345" s="2046"/>
      <c r="Y345" s="2046"/>
    </row>
    <row r="346">
      <c r="A346" s="2046"/>
      <c r="B346" s="2046"/>
      <c r="C346" s="2046"/>
      <c r="D346" s="2046"/>
      <c r="E346" s="2046"/>
      <c r="F346" s="2046"/>
      <c r="G346" s="2046"/>
      <c r="H346" s="2046"/>
      <c r="I346" s="2046"/>
      <c r="J346" s="2046"/>
      <c r="K346" s="2046"/>
      <c r="L346" s="2046"/>
      <c r="M346" s="2046"/>
      <c r="N346" s="2046"/>
      <c r="O346" s="2046"/>
      <c r="P346" s="2046"/>
      <c r="Q346" s="2046"/>
      <c r="R346" s="2046"/>
      <c r="S346" s="2046"/>
      <c r="T346" s="2046"/>
      <c r="U346" s="2046"/>
      <c r="V346" s="2046"/>
      <c r="W346" s="2046"/>
      <c r="X346" s="2046"/>
      <c r="Y346" s="2046"/>
    </row>
    <row r="347">
      <c r="A347" s="2046"/>
      <c r="B347" s="2046"/>
      <c r="C347" s="2046"/>
      <c r="D347" s="2046"/>
      <c r="E347" s="2046"/>
      <c r="F347" s="2046"/>
      <c r="G347" s="2046"/>
      <c r="H347" s="2046"/>
      <c r="I347" s="2046"/>
      <c r="J347" s="2046"/>
      <c r="K347" s="2046"/>
      <c r="L347" s="2046"/>
      <c r="M347" s="2046"/>
      <c r="N347" s="2046"/>
      <c r="O347" s="2046"/>
      <c r="P347" s="2046"/>
      <c r="Q347" s="2046"/>
      <c r="R347" s="2046"/>
      <c r="S347" s="2046"/>
      <c r="T347" s="2046"/>
      <c r="U347" s="2046"/>
      <c r="V347" s="2046"/>
      <c r="W347" s="2046"/>
      <c r="X347" s="2046"/>
      <c r="Y347" s="2046"/>
    </row>
    <row r="348">
      <c r="A348" s="2046"/>
      <c r="B348" s="2046"/>
      <c r="C348" s="2046"/>
      <c r="D348" s="2046"/>
      <c r="E348" s="2046"/>
      <c r="F348" s="2046"/>
      <c r="G348" s="2046"/>
      <c r="H348" s="2046"/>
      <c r="I348" s="2046"/>
      <c r="J348" s="2046"/>
      <c r="K348" s="2046"/>
      <c r="L348" s="2046"/>
      <c r="M348" s="2046"/>
      <c r="N348" s="2046"/>
      <c r="O348" s="2046"/>
      <c r="P348" s="2046"/>
      <c r="Q348" s="2046"/>
      <c r="R348" s="2046"/>
      <c r="S348" s="2046"/>
      <c r="T348" s="2046"/>
      <c r="U348" s="2046"/>
      <c r="V348" s="2046"/>
      <c r="W348" s="2046"/>
      <c r="X348" s="2046"/>
      <c r="Y348" s="2046"/>
    </row>
    <row r="349">
      <c r="A349" s="2046"/>
      <c r="B349" s="2046"/>
      <c r="C349" s="2046"/>
      <c r="D349" s="2046"/>
      <c r="E349" s="2046"/>
      <c r="F349" s="2046"/>
      <c r="G349" s="2046"/>
      <c r="H349" s="2046"/>
      <c r="I349" s="2046"/>
      <c r="J349" s="2046"/>
      <c r="K349" s="2046"/>
      <c r="L349" s="2046"/>
      <c r="M349" s="2046"/>
      <c r="N349" s="2046"/>
      <c r="O349" s="2046"/>
      <c r="P349" s="2046"/>
      <c r="Q349" s="2046"/>
      <c r="R349" s="2046"/>
      <c r="S349" s="2046"/>
      <c r="T349" s="2046"/>
      <c r="U349" s="2046"/>
      <c r="V349" s="2046"/>
      <c r="W349" s="2046"/>
      <c r="X349" s="2046"/>
      <c r="Y349" s="2046"/>
    </row>
    <row r="350">
      <c r="A350" s="2046"/>
      <c r="B350" s="2046"/>
      <c r="C350" s="2046"/>
      <c r="D350" s="2046"/>
      <c r="E350" s="2046"/>
      <c r="F350" s="2046"/>
      <c r="G350" s="2046"/>
      <c r="H350" s="2046"/>
      <c r="I350" s="2046"/>
      <c r="J350" s="2046"/>
      <c r="K350" s="2046"/>
      <c r="L350" s="2046"/>
      <c r="M350" s="2046"/>
      <c r="N350" s="2046"/>
      <c r="O350" s="2046"/>
      <c r="P350" s="2046"/>
      <c r="Q350" s="2046"/>
      <c r="R350" s="2046"/>
      <c r="S350" s="2046"/>
      <c r="T350" s="2046"/>
      <c r="U350" s="2046"/>
      <c r="V350" s="2046"/>
      <c r="W350" s="2046"/>
      <c r="X350" s="2046"/>
      <c r="Y350" s="2046"/>
    </row>
    <row r="351">
      <c r="A351" s="2046"/>
      <c r="B351" s="2046"/>
      <c r="C351" s="2046"/>
      <c r="D351" s="2046"/>
      <c r="E351" s="2046"/>
      <c r="F351" s="2046"/>
      <c r="G351" s="2046"/>
      <c r="H351" s="2046"/>
      <c r="I351" s="2046"/>
      <c r="J351" s="2046"/>
      <c r="K351" s="2046"/>
      <c r="L351" s="2046"/>
      <c r="M351" s="2046"/>
      <c r="N351" s="2046"/>
      <c r="O351" s="2046"/>
      <c r="P351" s="2046"/>
      <c r="Q351" s="2046"/>
      <c r="R351" s="2046"/>
      <c r="S351" s="2046"/>
      <c r="T351" s="2046"/>
      <c r="U351" s="2046"/>
      <c r="V351" s="2046"/>
      <c r="W351" s="2046"/>
      <c r="X351" s="2046"/>
      <c r="Y351" s="2046"/>
    </row>
    <row r="352">
      <c r="A352" s="2046"/>
      <c r="B352" s="2046"/>
      <c r="C352" s="2046"/>
      <c r="D352" s="2046"/>
      <c r="E352" s="2046"/>
      <c r="F352" s="2046"/>
      <c r="G352" s="2046"/>
      <c r="H352" s="2046"/>
      <c r="I352" s="2046"/>
      <c r="J352" s="2046"/>
      <c r="K352" s="2046"/>
      <c r="L352" s="2046"/>
      <c r="M352" s="2046"/>
      <c r="N352" s="2046"/>
      <c r="O352" s="2046"/>
      <c r="P352" s="2046"/>
      <c r="Q352" s="2046"/>
      <c r="R352" s="2046"/>
      <c r="S352" s="2046"/>
      <c r="T352" s="2046"/>
      <c r="U352" s="2046"/>
      <c r="V352" s="2046"/>
      <c r="W352" s="2046"/>
      <c r="X352" s="2046"/>
      <c r="Y352" s="2046"/>
    </row>
    <row r="353">
      <c r="A353" s="2046"/>
      <c r="B353" s="2046"/>
      <c r="C353" s="2046"/>
      <c r="D353" s="2046"/>
      <c r="E353" s="2046"/>
      <c r="F353" s="2046"/>
      <c r="G353" s="2046"/>
      <c r="H353" s="2046"/>
      <c r="I353" s="2046"/>
      <c r="J353" s="2046"/>
      <c r="K353" s="2046"/>
      <c r="L353" s="2046"/>
      <c r="M353" s="2046"/>
      <c r="N353" s="2046"/>
      <c r="O353" s="2046"/>
      <c r="P353" s="2046"/>
      <c r="Q353" s="2046"/>
      <c r="R353" s="2046"/>
      <c r="S353" s="2046"/>
      <c r="T353" s="2046"/>
      <c r="U353" s="2046"/>
      <c r="V353" s="2046"/>
      <c r="W353" s="2046"/>
      <c r="X353" s="2046"/>
      <c r="Y353" s="2046"/>
    </row>
    <row r="354">
      <c r="A354" s="2046"/>
      <c r="B354" s="2046"/>
      <c r="C354" s="2046"/>
      <c r="D354" s="2046"/>
      <c r="E354" s="2046"/>
      <c r="F354" s="2046"/>
      <c r="G354" s="2046"/>
      <c r="H354" s="2046"/>
      <c r="I354" s="2046"/>
      <c r="J354" s="2046"/>
      <c r="K354" s="2046"/>
      <c r="L354" s="2046"/>
      <c r="M354" s="2046"/>
      <c r="N354" s="2046"/>
      <c r="O354" s="2046"/>
      <c r="P354" s="2046"/>
      <c r="Q354" s="2046"/>
      <c r="R354" s="2046"/>
      <c r="S354" s="2046"/>
      <c r="T354" s="2046"/>
      <c r="U354" s="2046"/>
      <c r="V354" s="2046"/>
      <c r="W354" s="2046"/>
      <c r="X354" s="2046"/>
      <c r="Y354" s="2046"/>
    </row>
    <row r="355">
      <c r="A355" s="2046"/>
      <c r="B355" s="2046"/>
      <c r="C355" s="2046"/>
      <c r="D355" s="2046"/>
      <c r="E355" s="2046"/>
      <c r="F355" s="2046"/>
      <c r="G355" s="2046"/>
      <c r="H355" s="2046"/>
      <c r="I355" s="2046"/>
      <c r="J355" s="2046"/>
      <c r="K355" s="2046"/>
      <c r="L355" s="2046"/>
      <c r="M355" s="2046"/>
      <c r="N355" s="2046"/>
      <c r="O355" s="2046"/>
      <c r="P355" s="2046"/>
      <c r="Q355" s="2046"/>
      <c r="R355" s="2046"/>
      <c r="S355" s="2046"/>
      <c r="T355" s="2046"/>
      <c r="U355" s="2046"/>
      <c r="V355" s="2046"/>
      <c r="W355" s="2046"/>
      <c r="X355" s="2046"/>
      <c r="Y355" s="2046"/>
    </row>
    <row r="356">
      <c r="A356" s="2046"/>
      <c r="B356" s="2046"/>
      <c r="C356" s="2046"/>
      <c r="D356" s="2046"/>
      <c r="E356" s="2046"/>
      <c r="F356" s="2046"/>
      <c r="G356" s="2046"/>
      <c r="H356" s="2046"/>
      <c r="I356" s="2046"/>
      <c r="J356" s="2046"/>
      <c r="K356" s="2046"/>
      <c r="L356" s="2046"/>
      <c r="M356" s="2046"/>
      <c r="N356" s="2046"/>
      <c r="O356" s="2046"/>
      <c r="P356" s="2046"/>
      <c r="Q356" s="2046"/>
      <c r="R356" s="2046"/>
      <c r="S356" s="2046"/>
      <c r="T356" s="2046"/>
      <c r="U356" s="2046"/>
      <c r="V356" s="2046"/>
      <c r="W356" s="2046"/>
      <c r="X356" s="2046"/>
      <c r="Y356" s="2046"/>
    </row>
    <row r="357">
      <c r="A357" s="2046"/>
      <c r="B357" s="2046"/>
      <c r="C357" s="2046"/>
      <c r="D357" s="2046"/>
      <c r="E357" s="2046"/>
      <c r="F357" s="2046"/>
      <c r="G357" s="2046"/>
      <c r="H357" s="2046"/>
      <c r="I357" s="2046"/>
      <c r="J357" s="2046"/>
      <c r="K357" s="2046"/>
      <c r="L357" s="2046"/>
      <c r="M357" s="2046"/>
      <c r="N357" s="2046"/>
      <c r="O357" s="2046"/>
      <c r="P357" s="2046"/>
      <c r="Q357" s="2046"/>
      <c r="R357" s="2046"/>
      <c r="S357" s="2046"/>
      <c r="T357" s="2046"/>
      <c r="U357" s="2046"/>
      <c r="V357" s="2046"/>
      <c r="W357" s="2046"/>
      <c r="X357" s="2046"/>
      <c r="Y357" s="2046"/>
    </row>
    <row r="358">
      <c r="A358" s="2046"/>
      <c r="B358" s="2046"/>
      <c r="C358" s="2046"/>
      <c r="D358" s="2046"/>
      <c r="E358" s="2046"/>
      <c r="F358" s="2046"/>
      <c r="G358" s="2046"/>
      <c r="H358" s="2046"/>
      <c r="I358" s="2046"/>
      <c r="J358" s="2046"/>
      <c r="K358" s="2046"/>
      <c r="L358" s="2046"/>
      <c r="M358" s="2046"/>
      <c r="N358" s="2046"/>
      <c r="O358" s="2046"/>
      <c r="P358" s="2046"/>
      <c r="Q358" s="2046"/>
      <c r="R358" s="2046"/>
      <c r="S358" s="2046"/>
      <c r="T358" s="2046"/>
      <c r="U358" s="2046"/>
      <c r="V358" s="2046"/>
      <c r="W358" s="2046"/>
      <c r="X358" s="2046"/>
      <c r="Y358" s="2046"/>
    </row>
    <row r="359">
      <c r="A359" s="2046"/>
      <c r="B359" s="2046"/>
      <c r="C359" s="2046"/>
      <c r="D359" s="2046"/>
      <c r="E359" s="2046"/>
      <c r="F359" s="2046"/>
      <c r="G359" s="2046"/>
      <c r="H359" s="2046"/>
      <c r="I359" s="2046"/>
      <c r="J359" s="2046"/>
      <c r="K359" s="2046"/>
      <c r="L359" s="2046"/>
      <c r="M359" s="2046"/>
      <c r="N359" s="2046"/>
      <c r="O359" s="2046"/>
      <c r="P359" s="2046"/>
      <c r="Q359" s="2046"/>
      <c r="R359" s="2046"/>
      <c r="S359" s="2046"/>
      <c r="T359" s="2046"/>
      <c r="U359" s="2046"/>
      <c r="V359" s="2046"/>
      <c r="W359" s="2046"/>
      <c r="X359" s="2046"/>
      <c r="Y359" s="2046"/>
    </row>
    <row r="360">
      <c r="A360" s="2046"/>
      <c r="B360" s="2046"/>
      <c r="C360" s="2046"/>
      <c r="D360" s="2046"/>
      <c r="E360" s="2046"/>
      <c r="F360" s="2046"/>
      <c r="G360" s="2046"/>
      <c r="H360" s="2046"/>
      <c r="I360" s="2046"/>
      <c r="J360" s="2046"/>
      <c r="K360" s="2046"/>
      <c r="L360" s="2046"/>
      <c r="M360" s="2046"/>
      <c r="N360" s="2046"/>
      <c r="O360" s="2046"/>
      <c r="P360" s="2046"/>
      <c r="Q360" s="2046"/>
      <c r="R360" s="2046"/>
      <c r="S360" s="2046"/>
      <c r="T360" s="2046"/>
      <c r="U360" s="2046"/>
      <c r="V360" s="2046"/>
      <c r="W360" s="2046"/>
      <c r="X360" s="2046"/>
      <c r="Y360" s="2046"/>
    </row>
    <row r="361">
      <c r="A361" s="2046"/>
      <c r="B361" s="2046"/>
      <c r="C361" s="2046"/>
      <c r="D361" s="2046"/>
      <c r="E361" s="2046"/>
      <c r="F361" s="2046"/>
      <c r="G361" s="2046"/>
      <c r="H361" s="2046"/>
      <c r="I361" s="2046"/>
      <c r="J361" s="2046"/>
      <c r="K361" s="2046"/>
      <c r="L361" s="2046"/>
      <c r="M361" s="2046"/>
      <c r="N361" s="2046"/>
      <c r="O361" s="2046"/>
      <c r="P361" s="2046"/>
      <c r="Q361" s="2046"/>
      <c r="R361" s="2046"/>
      <c r="S361" s="2046"/>
      <c r="T361" s="2046"/>
      <c r="U361" s="2046"/>
      <c r="V361" s="2046"/>
      <c r="W361" s="2046"/>
      <c r="X361" s="2046"/>
      <c r="Y361" s="2046"/>
    </row>
    <row r="362">
      <c r="A362" s="2046"/>
      <c r="B362" s="2046"/>
      <c r="C362" s="2046"/>
      <c r="D362" s="2046"/>
      <c r="E362" s="2046"/>
      <c r="F362" s="2046"/>
      <c r="G362" s="2046"/>
      <c r="H362" s="2046"/>
      <c r="I362" s="2046"/>
      <c r="J362" s="2046"/>
      <c r="K362" s="2046"/>
      <c r="L362" s="2046"/>
      <c r="M362" s="2046"/>
      <c r="N362" s="2046"/>
      <c r="O362" s="2046"/>
      <c r="P362" s="2046"/>
      <c r="Q362" s="2046"/>
      <c r="R362" s="2046"/>
      <c r="S362" s="2046"/>
      <c r="T362" s="2046"/>
      <c r="U362" s="2046"/>
      <c r="V362" s="2046"/>
      <c r="W362" s="2046"/>
      <c r="X362" s="2046"/>
      <c r="Y362" s="2046"/>
    </row>
    <row r="363">
      <c r="A363" s="2046"/>
      <c r="B363" s="2046"/>
      <c r="C363" s="2046"/>
      <c r="D363" s="2046"/>
      <c r="E363" s="2046"/>
      <c r="F363" s="2046"/>
      <c r="G363" s="2046"/>
      <c r="H363" s="2046"/>
      <c r="I363" s="2046"/>
      <c r="J363" s="2046"/>
      <c r="K363" s="2046"/>
      <c r="L363" s="2046"/>
      <c r="M363" s="2046"/>
      <c r="N363" s="2046"/>
      <c r="O363" s="2046"/>
      <c r="P363" s="2046"/>
      <c r="Q363" s="2046"/>
      <c r="R363" s="2046"/>
      <c r="S363" s="2046"/>
      <c r="T363" s="2046"/>
      <c r="U363" s="2046"/>
      <c r="V363" s="2046"/>
      <c r="W363" s="2046"/>
      <c r="X363" s="2046"/>
      <c r="Y363" s="2046"/>
    </row>
    <row r="364">
      <c r="A364" s="2046"/>
      <c r="B364" s="2046"/>
      <c r="C364" s="2046"/>
      <c r="D364" s="2046"/>
      <c r="E364" s="2046"/>
      <c r="F364" s="2046"/>
      <c r="G364" s="2046"/>
      <c r="H364" s="2046"/>
      <c r="I364" s="2046"/>
      <c r="J364" s="2046"/>
      <c r="K364" s="2046"/>
      <c r="L364" s="2046"/>
      <c r="M364" s="2046"/>
      <c r="N364" s="2046"/>
      <c r="O364" s="2046"/>
      <c r="P364" s="2046"/>
      <c r="Q364" s="2046"/>
      <c r="R364" s="2046"/>
      <c r="S364" s="2046"/>
      <c r="T364" s="2046"/>
      <c r="U364" s="2046"/>
      <c r="V364" s="2046"/>
      <c r="W364" s="2046"/>
      <c r="X364" s="2046"/>
      <c r="Y364" s="2046"/>
    </row>
    <row r="365">
      <c r="A365" s="2046"/>
      <c r="B365" s="2046"/>
      <c r="C365" s="2046"/>
      <c r="D365" s="2046"/>
      <c r="E365" s="2046"/>
      <c r="F365" s="2046"/>
      <c r="G365" s="2046"/>
      <c r="H365" s="2046"/>
      <c r="I365" s="2046"/>
      <c r="J365" s="2046"/>
      <c r="K365" s="2046"/>
      <c r="L365" s="2046"/>
      <c r="M365" s="2046"/>
      <c r="N365" s="2046"/>
      <c r="O365" s="2046"/>
      <c r="P365" s="2046"/>
      <c r="Q365" s="2046"/>
      <c r="R365" s="2046"/>
      <c r="S365" s="2046"/>
      <c r="T365" s="2046"/>
      <c r="U365" s="2046"/>
      <c r="V365" s="2046"/>
      <c r="W365" s="2046"/>
      <c r="X365" s="2046"/>
      <c r="Y365" s="2046"/>
    </row>
    <row r="366">
      <c r="A366" s="2046"/>
      <c r="B366" s="2046"/>
      <c r="C366" s="2046"/>
      <c r="D366" s="2046"/>
      <c r="E366" s="2046"/>
      <c r="F366" s="2046"/>
      <c r="G366" s="2046"/>
      <c r="H366" s="2046"/>
      <c r="I366" s="2046"/>
      <c r="J366" s="2046"/>
      <c r="K366" s="2046"/>
      <c r="L366" s="2046"/>
      <c r="M366" s="2046"/>
      <c r="N366" s="2046"/>
      <c r="O366" s="2046"/>
      <c r="P366" s="2046"/>
      <c r="Q366" s="2046"/>
      <c r="R366" s="2046"/>
      <c r="S366" s="2046"/>
      <c r="T366" s="2046"/>
      <c r="U366" s="2046"/>
      <c r="V366" s="2046"/>
      <c r="W366" s="2046"/>
      <c r="X366" s="2046"/>
      <c r="Y366" s="2046"/>
    </row>
    <row r="367">
      <c r="A367" s="2046"/>
      <c r="B367" s="2046"/>
      <c r="C367" s="2046"/>
      <c r="D367" s="2046"/>
      <c r="E367" s="2046"/>
      <c r="F367" s="2046"/>
      <c r="G367" s="2046"/>
      <c r="H367" s="2046"/>
      <c r="I367" s="2046"/>
      <c r="J367" s="2046"/>
      <c r="K367" s="2046"/>
      <c r="L367" s="2046"/>
      <c r="M367" s="2046"/>
      <c r="N367" s="2046"/>
      <c r="O367" s="2046"/>
      <c r="P367" s="2046"/>
      <c r="Q367" s="2046"/>
      <c r="R367" s="2046"/>
      <c r="S367" s="2046"/>
      <c r="T367" s="2046"/>
      <c r="U367" s="2046"/>
      <c r="V367" s="2046"/>
      <c r="W367" s="2046"/>
      <c r="X367" s="2046"/>
      <c r="Y367" s="2046"/>
    </row>
    <row r="368">
      <c r="A368" s="2046"/>
      <c r="B368" s="2046"/>
      <c r="C368" s="2046"/>
      <c r="D368" s="2046"/>
      <c r="E368" s="2046"/>
      <c r="F368" s="2046"/>
      <c r="G368" s="2046"/>
      <c r="H368" s="2046"/>
      <c r="I368" s="2046"/>
      <c r="J368" s="2046"/>
      <c r="K368" s="2046"/>
      <c r="L368" s="2046"/>
      <c r="M368" s="2046"/>
      <c r="N368" s="2046"/>
      <c r="O368" s="2046"/>
      <c r="P368" s="2046"/>
      <c r="Q368" s="2046"/>
      <c r="R368" s="2046"/>
      <c r="S368" s="2046"/>
      <c r="T368" s="2046"/>
      <c r="U368" s="2046"/>
      <c r="V368" s="2046"/>
      <c r="W368" s="2046"/>
      <c r="X368" s="2046"/>
      <c r="Y368" s="2046"/>
    </row>
    <row r="369">
      <c r="A369" s="2046"/>
      <c r="B369" s="2046"/>
      <c r="C369" s="2046"/>
      <c r="D369" s="2046"/>
      <c r="E369" s="2046"/>
      <c r="F369" s="2046"/>
      <c r="G369" s="2046"/>
      <c r="H369" s="2046"/>
      <c r="I369" s="2046"/>
      <c r="J369" s="2046"/>
      <c r="K369" s="2046"/>
      <c r="L369" s="2046"/>
      <c r="M369" s="2046"/>
      <c r="N369" s="2046"/>
      <c r="O369" s="2046"/>
      <c r="P369" s="2046"/>
      <c r="Q369" s="2046"/>
      <c r="R369" s="2046"/>
      <c r="S369" s="2046"/>
      <c r="T369" s="2046"/>
      <c r="U369" s="2046"/>
      <c r="V369" s="2046"/>
      <c r="W369" s="2046"/>
      <c r="X369" s="2046"/>
      <c r="Y369" s="2046"/>
    </row>
    <row r="370">
      <c r="A370" s="2046"/>
      <c r="B370" s="2046"/>
      <c r="C370" s="2046"/>
      <c r="D370" s="2046"/>
      <c r="E370" s="2046"/>
      <c r="F370" s="2046"/>
      <c r="G370" s="2046"/>
      <c r="H370" s="2046"/>
      <c r="I370" s="2046"/>
      <c r="J370" s="2046"/>
      <c r="K370" s="2046"/>
      <c r="L370" s="2046"/>
      <c r="M370" s="2046"/>
      <c r="N370" s="2046"/>
      <c r="O370" s="2046"/>
      <c r="P370" s="2046"/>
      <c r="Q370" s="2046"/>
      <c r="R370" s="2046"/>
      <c r="S370" s="2046"/>
      <c r="T370" s="2046"/>
      <c r="U370" s="2046"/>
      <c r="V370" s="2046"/>
      <c r="W370" s="2046"/>
      <c r="X370" s="2046"/>
      <c r="Y370" s="2046"/>
    </row>
    <row r="371">
      <c r="A371" s="2046"/>
      <c r="B371" s="2046"/>
      <c r="C371" s="2046"/>
      <c r="D371" s="2046"/>
      <c r="E371" s="2046"/>
      <c r="F371" s="2046"/>
      <c r="G371" s="2046"/>
      <c r="H371" s="2046"/>
      <c r="I371" s="2046"/>
      <c r="J371" s="2046"/>
      <c r="K371" s="2046"/>
      <c r="L371" s="2046"/>
      <c r="M371" s="2046"/>
      <c r="N371" s="2046"/>
      <c r="O371" s="2046"/>
      <c r="P371" s="2046"/>
      <c r="Q371" s="2046"/>
      <c r="R371" s="2046"/>
      <c r="S371" s="2046"/>
      <c r="T371" s="2046"/>
      <c r="U371" s="2046"/>
      <c r="V371" s="2046"/>
      <c r="W371" s="2046"/>
      <c r="X371" s="2046"/>
      <c r="Y371" s="2046"/>
    </row>
    <row r="372">
      <c r="A372" s="2046"/>
      <c r="B372" s="2046"/>
      <c r="C372" s="2046"/>
      <c r="D372" s="2046"/>
      <c r="E372" s="2046"/>
      <c r="F372" s="2046"/>
      <c r="G372" s="2046"/>
      <c r="H372" s="2046"/>
      <c r="I372" s="2046"/>
      <c r="J372" s="2046"/>
      <c r="K372" s="2046"/>
      <c r="L372" s="2046"/>
      <c r="M372" s="2046"/>
      <c r="N372" s="2046"/>
      <c r="O372" s="2046"/>
      <c r="P372" s="2046"/>
      <c r="Q372" s="2046"/>
      <c r="R372" s="2046"/>
      <c r="S372" s="2046"/>
      <c r="T372" s="2046"/>
      <c r="U372" s="2046"/>
      <c r="V372" s="2046"/>
      <c r="W372" s="2046"/>
      <c r="X372" s="2046"/>
      <c r="Y372" s="2046"/>
    </row>
    <row r="373">
      <c r="A373" s="2046"/>
      <c r="B373" s="2046"/>
      <c r="C373" s="2046"/>
      <c r="D373" s="2046"/>
      <c r="E373" s="2046"/>
      <c r="F373" s="2046"/>
      <c r="G373" s="2046"/>
      <c r="H373" s="2046"/>
      <c r="I373" s="2046"/>
      <c r="J373" s="2046"/>
      <c r="K373" s="2046"/>
      <c r="L373" s="2046"/>
      <c r="M373" s="2046"/>
      <c r="N373" s="2046"/>
      <c r="O373" s="2046"/>
      <c r="P373" s="2046"/>
      <c r="Q373" s="2046"/>
      <c r="R373" s="2046"/>
      <c r="S373" s="2046"/>
      <c r="T373" s="2046"/>
      <c r="U373" s="2046"/>
      <c r="V373" s="2046"/>
      <c r="W373" s="2046"/>
      <c r="X373" s="2046"/>
      <c r="Y373" s="2046"/>
    </row>
    <row r="374">
      <c r="A374" s="2046"/>
      <c r="B374" s="2046"/>
      <c r="C374" s="2046"/>
      <c r="D374" s="2046"/>
      <c r="E374" s="2046"/>
      <c r="F374" s="2046"/>
      <c r="G374" s="2046"/>
      <c r="H374" s="2046"/>
      <c r="I374" s="2046"/>
      <c r="J374" s="2046"/>
      <c r="K374" s="2046"/>
      <c r="L374" s="2046"/>
      <c r="M374" s="2046"/>
      <c r="N374" s="2046"/>
      <c r="O374" s="2046"/>
      <c r="P374" s="2046"/>
      <c r="Q374" s="2046"/>
      <c r="R374" s="2046"/>
      <c r="S374" s="2046"/>
      <c r="T374" s="2046"/>
      <c r="U374" s="2046"/>
      <c r="V374" s="2046"/>
      <c r="W374" s="2046"/>
      <c r="X374" s="2046"/>
      <c r="Y374" s="2046"/>
    </row>
    <row r="375">
      <c r="A375" s="2046"/>
      <c r="B375" s="2046"/>
      <c r="C375" s="2046"/>
      <c r="D375" s="2046"/>
      <c r="E375" s="2046"/>
      <c r="F375" s="2046"/>
      <c r="G375" s="2046"/>
      <c r="H375" s="2046"/>
      <c r="I375" s="2046"/>
      <c r="J375" s="2046"/>
      <c r="K375" s="2046"/>
      <c r="L375" s="2046"/>
      <c r="M375" s="2046"/>
      <c r="N375" s="2046"/>
      <c r="O375" s="2046"/>
      <c r="P375" s="2046"/>
      <c r="Q375" s="2046"/>
      <c r="R375" s="2046"/>
      <c r="S375" s="2046"/>
      <c r="T375" s="2046"/>
      <c r="U375" s="2046"/>
      <c r="V375" s="2046"/>
      <c r="W375" s="2046"/>
      <c r="X375" s="2046"/>
      <c r="Y375" s="2046"/>
    </row>
    <row r="376">
      <c r="A376" s="2046"/>
      <c r="B376" s="2046"/>
      <c r="C376" s="2046"/>
      <c r="D376" s="2046"/>
      <c r="E376" s="2046"/>
      <c r="F376" s="2046"/>
      <c r="G376" s="2046"/>
      <c r="H376" s="2046"/>
      <c r="I376" s="2046"/>
      <c r="J376" s="2046"/>
      <c r="K376" s="2046"/>
      <c r="L376" s="2046"/>
      <c r="M376" s="2046"/>
      <c r="N376" s="2046"/>
      <c r="O376" s="2046"/>
      <c r="P376" s="2046"/>
      <c r="Q376" s="2046"/>
      <c r="R376" s="2046"/>
      <c r="S376" s="2046"/>
      <c r="T376" s="2046"/>
      <c r="U376" s="2046"/>
      <c r="V376" s="2046"/>
      <c r="W376" s="2046"/>
      <c r="X376" s="2046"/>
      <c r="Y376" s="2046"/>
    </row>
    <row r="377">
      <c r="A377" s="2046"/>
      <c r="B377" s="2046"/>
      <c r="C377" s="2046"/>
      <c r="D377" s="2046"/>
      <c r="E377" s="2046"/>
      <c r="F377" s="2046"/>
      <c r="G377" s="2046"/>
      <c r="H377" s="2046"/>
      <c r="I377" s="2046"/>
      <c r="J377" s="2046"/>
      <c r="K377" s="2046"/>
      <c r="L377" s="2046"/>
      <c r="M377" s="2046"/>
      <c r="N377" s="2046"/>
      <c r="O377" s="2046"/>
      <c r="P377" s="2046"/>
      <c r="Q377" s="2046"/>
      <c r="R377" s="2046"/>
      <c r="S377" s="2046"/>
      <c r="T377" s="2046"/>
      <c r="U377" s="2046"/>
      <c r="V377" s="2046"/>
      <c r="W377" s="2046"/>
      <c r="X377" s="2046"/>
      <c r="Y377" s="2046"/>
    </row>
    <row r="378">
      <c r="A378" s="2046"/>
      <c r="B378" s="2046"/>
      <c r="C378" s="2046"/>
      <c r="D378" s="2046"/>
      <c r="E378" s="2046"/>
      <c r="F378" s="2046"/>
      <c r="G378" s="2046"/>
      <c r="H378" s="2046"/>
      <c r="I378" s="2046"/>
      <c r="J378" s="2046"/>
      <c r="K378" s="2046"/>
      <c r="L378" s="2046"/>
      <c r="M378" s="2046"/>
      <c r="N378" s="2046"/>
      <c r="O378" s="2046"/>
      <c r="P378" s="2046"/>
      <c r="Q378" s="2046"/>
      <c r="R378" s="2046"/>
      <c r="S378" s="2046"/>
      <c r="T378" s="2046"/>
      <c r="U378" s="2046"/>
      <c r="V378" s="2046"/>
      <c r="W378" s="2046"/>
      <c r="X378" s="2046"/>
      <c r="Y378" s="2046"/>
    </row>
    <row r="379">
      <c r="A379" s="2046"/>
      <c r="B379" s="2046"/>
      <c r="C379" s="2046"/>
      <c r="D379" s="2046"/>
      <c r="E379" s="2046"/>
      <c r="F379" s="2046"/>
      <c r="G379" s="2046"/>
      <c r="H379" s="2046"/>
      <c r="I379" s="2046"/>
      <c r="J379" s="2046"/>
      <c r="K379" s="2046"/>
      <c r="L379" s="2046"/>
      <c r="M379" s="2046"/>
      <c r="N379" s="2046"/>
      <c r="O379" s="2046"/>
      <c r="P379" s="2046"/>
      <c r="Q379" s="2046"/>
      <c r="R379" s="2046"/>
      <c r="S379" s="2046"/>
      <c r="T379" s="2046"/>
      <c r="U379" s="2046"/>
      <c r="V379" s="2046"/>
      <c r="W379" s="2046"/>
      <c r="X379" s="2046"/>
      <c r="Y379" s="2046"/>
    </row>
    <row r="380">
      <c r="A380" s="2046"/>
      <c r="B380" s="2046"/>
      <c r="C380" s="2046"/>
      <c r="D380" s="2046"/>
      <c r="E380" s="2046"/>
      <c r="F380" s="2046"/>
      <c r="G380" s="2046"/>
      <c r="H380" s="2046"/>
      <c r="I380" s="2046"/>
      <c r="J380" s="2046"/>
      <c r="K380" s="2046"/>
      <c r="L380" s="2046"/>
      <c r="M380" s="2046"/>
      <c r="N380" s="2046"/>
      <c r="O380" s="2046"/>
      <c r="P380" s="2046"/>
      <c r="Q380" s="2046"/>
      <c r="R380" s="2046"/>
      <c r="S380" s="2046"/>
      <c r="T380" s="2046"/>
      <c r="U380" s="2046"/>
      <c r="V380" s="2046"/>
      <c r="W380" s="2046"/>
      <c r="X380" s="2046"/>
      <c r="Y380" s="2046"/>
    </row>
    <row r="381">
      <c r="A381" s="2046"/>
      <c r="B381" s="2046"/>
      <c r="C381" s="2046"/>
      <c r="D381" s="2046"/>
      <c r="E381" s="2046"/>
      <c r="F381" s="2046"/>
      <c r="G381" s="2046"/>
      <c r="H381" s="2046"/>
      <c r="I381" s="2046"/>
      <c r="J381" s="2046"/>
      <c r="K381" s="2046"/>
      <c r="L381" s="2046"/>
      <c r="M381" s="2046"/>
      <c r="N381" s="2046"/>
      <c r="O381" s="2046"/>
      <c r="P381" s="2046"/>
      <c r="Q381" s="2046"/>
      <c r="R381" s="2046"/>
      <c r="S381" s="2046"/>
      <c r="T381" s="2046"/>
      <c r="U381" s="2046"/>
      <c r="V381" s="2046"/>
      <c r="W381" s="2046"/>
      <c r="X381" s="2046"/>
      <c r="Y381" s="2046"/>
    </row>
    <row r="382">
      <c r="A382" s="2046"/>
      <c r="B382" s="2046"/>
      <c r="C382" s="2046"/>
      <c r="D382" s="2046"/>
      <c r="E382" s="2046"/>
      <c r="F382" s="2046"/>
      <c r="G382" s="2046"/>
      <c r="H382" s="2046"/>
      <c r="I382" s="2046"/>
      <c r="J382" s="2046"/>
      <c r="K382" s="2046"/>
      <c r="L382" s="2046"/>
      <c r="M382" s="2046"/>
      <c r="N382" s="2046"/>
      <c r="O382" s="2046"/>
      <c r="P382" s="2046"/>
      <c r="Q382" s="2046"/>
      <c r="R382" s="2046"/>
      <c r="S382" s="2046"/>
      <c r="T382" s="2046"/>
      <c r="U382" s="2046"/>
      <c r="V382" s="2046"/>
      <c r="W382" s="2046"/>
      <c r="X382" s="2046"/>
      <c r="Y382" s="2046"/>
    </row>
    <row r="383">
      <c r="A383" s="2046"/>
      <c r="B383" s="2046"/>
      <c r="C383" s="2046"/>
      <c r="D383" s="2046"/>
      <c r="E383" s="2046"/>
      <c r="F383" s="2046"/>
      <c r="G383" s="2046"/>
      <c r="H383" s="2046"/>
      <c r="I383" s="2046"/>
      <c r="J383" s="2046"/>
      <c r="K383" s="2046"/>
      <c r="L383" s="2046"/>
      <c r="M383" s="2046"/>
      <c r="N383" s="2046"/>
      <c r="O383" s="2046"/>
      <c r="P383" s="2046"/>
      <c r="Q383" s="2046"/>
      <c r="R383" s="2046"/>
      <c r="S383" s="2046"/>
      <c r="T383" s="2046"/>
      <c r="U383" s="2046"/>
      <c r="V383" s="2046"/>
      <c r="W383" s="2046"/>
      <c r="X383" s="2046"/>
      <c r="Y383" s="2046"/>
    </row>
    <row r="384">
      <c r="A384" s="2046"/>
      <c r="B384" s="2046"/>
      <c r="C384" s="2046"/>
      <c r="D384" s="2046"/>
      <c r="E384" s="2046"/>
      <c r="F384" s="2046"/>
      <c r="G384" s="2046"/>
      <c r="H384" s="2046"/>
      <c r="I384" s="2046"/>
      <c r="J384" s="2046"/>
      <c r="K384" s="2046"/>
      <c r="L384" s="2046"/>
      <c r="M384" s="2046"/>
      <c r="N384" s="2046"/>
      <c r="O384" s="2046"/>
      <c r="P384" s="2046"/>
      <c r="Q384" s="2046"/>
      <c r="R384" s="2046"/>
      <c r="S384" s="2046"/>
      <c r="T384" s="2046"/>
      <c r="U384" s="2046"/>
      <c r="V384" s="2046"/>
      <c r="W384" s="2046"/>
      <c r="X384" s="2046"/>
      <c r="Y384" s="2046"/>
    </row>
    <row r="385">
      <c r="A385" s="2046"/>
      <c r="B385" s="2046"/>
      <c r="C385" s="2046"/>
      <c r="D385" s="2046"/>
      <c r="E385" s="2046"/>
      <c r="F385" s="2046"/>
      <c r="G385" s="2046"/>
      <c r="H385" s="2046"/>
      <c r="I385" s="2046"/>
      <c r="J385" s="2046"/>
      <c r="K385" s="2046"/>
      <c r="L385" s="2046"/>
      <c r="M385" s="2046"/>
      <c r="N385" s="2046"/>
      <c r="O385" s="2046"/>
      <c r="P385" s="2046"/>
      <c r="Q385" s="2046"/>
      <c r="R385" s="2046"/>
      <c r="S385" s="2046"/>
      <c r="T385" s="2046"/>
      <c r="U385" s="2046"/>
      <c r="V385" s="2046"/>
      <c r="W385" s="2046"/>
      <c r="X385" s="2046"/>
      <c r="Y385" s="2046"/>
    </row>
    <row r="386">
      <c r="A386" s="2046"/>
      <c r="B386" s="2046"/>
      <c r="C386" s="2046"/>
      <c r="D386" s="2046"/>
      <c r="E386" s="2046"/>
      <c r="F386" s="2046"/>
      <c r="G386" s="2046"/>
      <c r="H386" s="2046"/>
      <c r="I386" s="2046"/>
      <c r="J386" s="2046"/>
      <c r="K386" s="2046"/>
      <c r="L386" s="2046"/>
      <c r="M386" s="2046"/>
      <c r="N386" s="2046"/>
      <c r="O386" s="2046"/>
      <c r="P386" s="2046"/>
      <c r="Q386" s="2046"/>
      <c r="R386" s="2046"/>
      <c r="S386" s="2046"/>
      <c r="T386" s="2046"/>
      <c r="U386" s="2046"/>
      <c r="V386" s="2046"/>
      <c r="W386" s="2046"/>
      <c r="X386" s="2046"/>
      <c r="Y386" s="2046"/>
    </row>
    <row r="387">
      <c r="A387" s="2046"/>
      <c r="B387" s="2046"/>
      <c r="C387" s="2046"/>
      <c r="D387" s="2046"/>
      <c r="E387" s="2046"/>
      <c r="F387" s="2046"/>
      <c r="G387" s="2046"/>
      <c r="H387" s="2046"/>
      <c r="I387" s="2046"/>
      <c r="J387" s="2046"/>
      <c r="K387" s="2046"/>
      <c r="L387" s="2046"/>
      <c r="M387" s="2046"/>
      <c r="N387" s="2046"/>
      <c r="O387" s="2046"/>
      <c r="P387" s="2046"/>
      <c r="Q387" s="2046"/>
      <c r="R387" s="2046"/>
      <c r="S387" s="2046"/>
      <c r="T387" s="2046"/>
      <c r="U387" s="2046"/>
      <c r="V387" s="2046"/>
      <c r="W387" s="2046"/>
      <c r="X387" s="2046"/>
      <c r="Y387" s="2046"/>
    </row>
    <row r="388">
      <c r="A388" s="2046"/>
      <c r="B388" s="2046"/>
      <c r="C388" s="2046"/>
      <c r="D388" s="2046"/>
      <c r="E388" s="2046"/>
      <c r="F388" s="2046"/>
      <c r="G388" s="2046"/>
      <c r="H388" s="2046"/>
      <c r="I388" s="2046"/>
      <c r="J388" s="2046"/>
      <c r="K388" s="2046"/>
      <c r="L388" s="2046"/>
      <c r="M388" s="2046"/>
      <c r="N388" s="2046"/>
      <c r="O388" s="2046"/>
      <c r="P388" s="2046"/>
      <c r="Q388" s="2046"/>
      <c r="R388" s="2046"/>
      <c r="S388" s="2046"/>
      <c r="T388" s="2046"/>
      <c r="U388" s="2046"/>
      <c r="V388" s="2046"/>
      <c r="W388" s="2046"/>
      <c r="X388" s="2046"/>
      <c r="Y388" s="2046"/>
    </row>
    <row r="389">
      <c r="A389" s="2046"/>
      <c r="B389" s="2046"/>
      <c r="C389" s="2046"/>
      <c r="D389" s="2046"/>
      <c r="E389" s="2046"/>
      <c r="F389" s="2046"/>
      <c r="G389" s="2046"/>
      <c r="H389" s="2046"/>
      <c r="I389" s="2046"/>
      <c r="J389" s="2046"/>
      <c r="K389" s="2046"/>
      <c r="L389" s="2046"/>
      <c r="M389" s="2046"/>
      <c r="N389" s="2046"/>
      <c r="O389" s="2046"/>
      <c r="P389" s="2046"/>
      <c r="Q389" s="2046"/>
      <c r="R389" s="2046"/>
      <c r="S389" s="2046"/>
      <c r="T389" s="2046"/>
      <c r="U389" s="2046"/>
      <c r="V389" s="2046"/>
      <c r="W389" s="2046"/>
      <c r="X389" s="2046"/>
      <c r="Y389" s="2046"/>
    </row>
    <row r="390">
      <c r="A390" s="2046"/>
      <c r="B390" s="2046"/>
      <c r="C390" s="2046"/>
      <c r="D390" s="2046"/>
      <c r="E390" s="2046"/>
      <c r="F390" s="2046"/>
      <c r="G390" s="2046"/>
      <c r="H390" s="2046"/>
      <c r="I390" s="2046"/>
      <c r="J390" s="2046"/>
      <c r="K390" s="2046"/>
      <c r="L390" s="2046"/>
      <c r="M390" s="2046"/>
      <c r="N390" s="2046"/>
      <c r="O390" s="2046"/>
      <c r="P390" s="2046"/>
      <c r="Q390" s="2046"/>
      <c r="R390" s="2046"/>
      <c r="S390" s="2046"/>
      <c r="T390" s="2046"/>
      <c r="U390" s="2046"/>
      <c r="V390" s="2046"/>
      <c r="W390" s="2046"/>
      <c r="X390" s="2046"/>
      <c r="Y390" s="2046"/>
    </row>
    <row r="391">
      <c r="A391" s="2046"/>
      <c r="B391" s="2046"/>
      <c r="C391" s="2046"/>
      <c r="D391" s="2046"/>
      <c r="E391" s="2046"/>
      <c r="F391" s="2046"/>
      <c r="G391" s="2046"/>
      <c r="H391" s="2046"/>
      <c r="I391" s="2046"/>
      <c r="J391" s="2046"/>
      <c r="K391" s="2046"/>
      <c r="L391" s="2046"/>
      <c r="M391" s="2046"/>
      <c r="N391" s="2046"/>
      <c r="O391" s="2046"/>
      <c r="P391" s="2046"/>
      <c r="Q391" s="2046"/>
      <c r="R391" s="2046"/>
      <c r="S391" s="2046"/>
      <c r="T391" s="2046"/>
      <c r="U391" s="2046"/>
      <c r="V391" s="2046"/>
      <c r="W391" s="2046"/>
      <c r="X391" s="2046"/>
      <c r="Y391" s="2046"/>
    </row>
    <row r="392">
      <c r="A392" s="2046"/>
      <c r="B392" s="2046"/>
      <c r="C392" s="2046"/>
      <c r="D392" s="2046"/>
      <c r="E392" s="2046"/>
      <c r="F392" s="2046"/>
      <c r="G392" s="2046"/>
      <c r="H392" s="2046"/>
      <c r="I392" s="2046"/>
      <c r="J392" s="2046"/>
      <c r="K392" s="2046"/>
      <c r="L392" s="2046"/>
      <c r="M392" s="2046"/>
      <c r="N392" s="2046"/>
      <c r="O392" s="2046"/>
      <c r="P392" s="2046"/>
      <c r="Q392" s="2046"/>
      <c r="R392" s="2046"/>
      <c r="S392" s="2046"/>
      <c r="T392" s="2046"/>
      <c r="U392" s="2046"/>
      <c r="V392" s="2046"/>
      <c r="W392" s="2046"/>
      <c r="X392" s="2046"/>
      <c r="Y392" s="2046"/>
    </row>
    <row r="393">
      <c r="A393" s="2046"/>
      <c r="B393" s="2046"/>
      <c r="C393" s="2046"/>
      <c r="D393" s="2046"/>
      <c r="E393" s="2046"/>
      <c r="F393" s="2046"/>
      <c r="G393" s="2046"/>
      <c r="H393" s="2046"/>
      <c r="I393" s="2046"/>
      <c r="J393" s="2046"/>
      <c r="K393" s="2046"/>
      <c r="L393" s="2046"/>
      <c r="M393" s="2046"/>
      <c r="N393" s="2046"/>
      <c r="O393" s="2046"/>
      <c r="P393" s="2046"/>
      <c r="Q393" s="2046"/>
      <c r="R393" s="2046"/>
      <c r="S393" s="2046"/>
      <c r="T393" s="2046"/>
      <c r="U393" s="2046"/>
      <c r="V393" s="2046"/>
      <c r="W393" s="2046"/>
      <c r="X393" s="2046"/>
      <c r="Y393" s="2046"/>
    </row>
    <row r="394">
      <c r="A394" s="2046"/>
      <c r="B394" s="2046"/>
      <c r="C394" s="2046"/>
      <c r="D394" s="2046"/>
      <c r="E394" s="2046"/>
      <c r="F394" s="2046"/>
      <c r="G394" s="2046"/>
      <c r="H394" s="2046"/>
      <c r="I394" s="2046"/>
      <c r="J394" s="2046"/>
      <c r="K394" s="2046"/>
      <c r="L394" s="2046"/>
      <c r="M394" s="2046"/>
      <c r="N394" s="2046"/>
      <c r="O394" s="2046"/>
      <c r="P394" s="2046"/>
      <c r="Q394" s="2046"/>
      <c r="R394" s="2046"/>
      <c r="S394" s="2046"/>
      <c r="T394" s="2046"/>
      <c r="U394" s="2046"/>
      <c r="V394" s="2046"/>
      <c r="W394" s="2046"/>
      <c r="X394" s="2046"/>
      <c r="Y394" s="2046"/>
    </row>
    <row r="395">
      <c r="A395" s="2046"/>
      <c r="B395" s="2046"/>
      <c r="C395" s="2046"/>
      <c r="D395" s="2046"/>
      <c r="E395" s="2046"/>
      <c r="F395" s="2046"/>
      <c r="G395" s="2046"/>
      <c r="H395" s="2046"/>
      <c r="I395" s="2046"/>
      <c r="J395" s="2046"/>
      <c r="K395" s="2046"/>
      <c r="L395" s="2046"/>
      <c r="M395" s="2046"/>
      <c r="N395" s="2046"/>
      <c r="O395" s="2046"/>
      <c r="P395" s="2046"/>
      <c r="Q395" s="2046"/>
      <c r="R395" s="2046"/>
      <c r="S395" s="2046"/>
      <c r="T395" s="2046"/>
      <c r="U395" s="2046"/>
      <c r="V395" s="2046"/>
      <c r="W395" s="2046"/>
      <c r="X395" s="2046"/>
      <c r="Y395" s="2046"/>
    </row>
    <row r="396">
      <c r="A396" s="2046"/>
      <c r="B396" s="2046"/>
      <c r="C396" s="2046"/>
      <c r="D396" s="2046"/>
      <c r="E396" s="2046"/>
      <c r="F396" s="2046"/>
      <c r="G396" s="2046"/>
      <c r="H396" s="2046"/>
      <c r="I396" s="2046"/>
      <c r="J396" s="2046"/>
      <c r="K396" s="2046"/>
      <c r="L396" s="2046"/>
      <c r="M396" s="2046"/>
      <c r="N396" s="2046"/>
      <c r="O396" s="2046"/>
      <c r="P396" s="2046"/>
      <c r="Q396" s="2046"/>
      <c r="R396" s="2046"/>
      <c r="S396" s="2046"/>
      <c r="T396" s="2046"/>
      <c r="U396" s="2046"/>
      <c r="V396" s="2046"/>
      <c r="W396" s="2046"/>
      <c r="X396" s="2046"/>
      <c r="Y396" s="2046"/>
    </row>
    <row r="397">
      <c r="A397" s="2046"/>
      <c r="B397" s="2046"/>
      <c r="C397" s="2046"/>
      <c r="D397" s="2046"/>
      <c r="E397" s="2046"/>
      <c r="F397" s="2046"/>
      <c r="G397" s="2046"/>
      <c r="H397" s="2046"/>
      <c r="I397" s="2046"/>
      <c r="J397" s="2046"/>
      <c r="K397" s="2046"/>
      <c r="L397" s="2046"/>
      <c r="M397" s="2046"/>
      <c r="N397" s="2046"/>
      <c r="O397" s="2046"/>
      <c r="P397" s="2046"/>
      <c r="Q397" s="2046"/>
      <c r="R397" s="2046"/>
      <c r="S397" s="2046"/>
      <c r="T397" s="2046"/>
      <c r="U397" s="2046"/>
      <c r="V397" s="2046"/>
      <c r="W397" s="2046"/>
      <c r="X397" s="2046"/>
      <c r="Y397" s="2046"/>
    </row>
    <row r="398">
      <c r="A398" s="2046"/>
      <c r="B398" s="2046"/>
      <c r="C398" s="2046"/>
      <c r="D398" s="2046"/>
      <c r="E398" s="2046"/>
      <c r="F398" s="2046"/>
      <c r="G398" s="2046"/>
      <c r="H398" s="2046"/>
      <c r="I398" s="2046"/>
      <c r="J398" s="2046"/>
      <c r="K398" s="2046"/>
      <c r="L398" s="2046"/>
      <c r="M398" s="2046"/>
      <c r="N398" s="2046"/>
      <c r="O398" s="2046"/>
      <c r="P398" s="2046"/>
      <c r="Q398" s="2046"/>
      <c r="R398" s="2046"/>
      <c r="S398" s="2046"/>
      <c r="T398" s="2046"/>
      <c r="U398" s="2046"/>
      <c r="V398" s="2046"/>
      <c r="W398" s="2046"/>
      <c r="X398" s="2046"/>
      <c r="Y398" s="2046"/>
    </row>
    <row r="399">
      <c r="A399" s="2046"/>
      <c r="B399" s="2046"/>
      <c r="C399" s="2046"/>
      <c r="D399" s="2046"/>
      <c r="E399" s="2046"/>
      <c r="F399" s="2046"/>
      <c r="G399" s="2046"/>
      <c r="H399" s="2046"/>
      <c r="I399" s="2046"/>
      <c r="J399" s="2046"/>
      <c r="K399" s="2046"/>
      <c r="L399" s="2046"/>
      <c r="M399" s="2046"/>
      <c r="N399" s="2046"/>
      <c r="O399" s="2046"/>
      <c r="P399" s="2046"/>
      <c r="Q399" s="2046"/>
      <c r="R399" s="2046"/>
      <c r="S399" s="2046"/>
      <c r="T399" s="2046"/>
      <c r="U399" s="2046"/>
      <c r="V399" s="2046"/>
      <c r="W399" s="2046"/>
      <c r="X399" s="2046"/>
      <c r="Y399" s="2046"/>
    </row>
    <row r="400">
      <c r="A400" s="2046"/>
      <c r="B400" s="2046"/>
      <c r="C400" s="2046"/>
      <c r="D400" s="2046"/>
      <c r="E400" s="2046"/>
      <c r="F400" s="2046"/>
      <c r="G400" s="2046"/>
      <c r="H400" s="2046"/>
      <c r="I400" s="2046"/>
      <c r="J400" s="2046"/>
      <c r="K400" s="2046"/>
      <c r="L400" s="2046"/>
      <c r="M400" s="2046"/>
      <c r="N400" s="2046"/>
      <c r="O400" s="2046"/>
      <c r="P400" s="2046"/>
      <c r="Q400" s="2046"/>
      <c r="R400" s="2046"/>
      <c r="S400" s="2046"/>
      <c r="T400" s="2046"/>
      <c r="U400" s="2046"/>
      <c r="V400" s="2046"/>
      <c r="W400" s="2046"/>
      <c r="X400" s="2046"/>
      <c r="Y400" s="2046"/>
    </row>
    <row r="401">
      <c r="A401" s="2046"/>
      <c r="B401" s="2046"/>
      <c r="C401" s="2046"/>
      <c r="D401" s="2046"/>
      <c r="E401" s="2046"/>
      <c r="F401" s="2046"/>
      <c r="G401" s="2046"/>
      <c r="H401" s="2046"/>
      <c r="I401" s="2046"/>
      <c r="J401" s="2046"/>
      <c r="K401" s="2046"/>
      <c r="L401" s="2046"/>
      <c r="M401" s="2046"/>
      <c r="N401" s="2046"/>
      <c r="O401" s="2046"/>
      <c r="P401" s="2046"/>
      <c r="Q401" s="2046"/>
      <c r="R401" s="2046"/>
      <c r="S401" s="2046"/>
      <c r="T401" s="2046"/>
      <c r="U401" s="2046"/>
      <c r="V401" s="2046"/>
      <c r="W401" s="2046"/>
      <c r="X401" s="2046"/>
      <c r="Y401" s="2046"/>
    </row>
    <row r="402">
      <c r="A402" s="2046"/>
      <c r="B402" s="2046"/>
      <c r="C402" s="2046"/>
      <c r="D402" s="2046"/>
      <c r="E402" s="2046"/>
      <c r="F402" s="2046"/>
      <c r="G402" s="2046"/>
      <c r="H402" s="2046"/>
      <c r="I402" s="2046"/>
      <c r="J402" s="2046"/>
      <c r="K402" s="2046"/>
      <c r="L402" s="2046"/>
      <c r="M402" s="2046"/>
      <c r="N402" s="2046"/>
      <c r="O402" s="2046"/>
      <c r="P402" s="2046"/>
      <c r="Q402" s="2046"/>
      <c r="R402" s="2046"/>
      <c r="S402" s="2046"/>
      <c r="T402" s="2046"/>
      <c r="U402" s="2046"/>
      <c r="V402" s="2046"/>
      <c r="W402" s="2046"/>
      <c r="X402" s="2046"/>
      <c r="Y402" s="2046"/>
    </row>
    <row r="403">
      <c r="A403" s="2046"/>
      <c r="B403" s="2046"/>
      <c r="C403" s="2046"/>
      <c r="D403" s="2046"/>
      <c r="E403" s="2046"/>
      <c r="F403" s="2046"/>
      <c r="G403" s="2046"/>
      <c r="H403" s="2046"/>
      <c r="I403" s="2046"/>
      <c r="J403" s="2046"/>
      <c r="K403" s="2046"/>
      <c r="L403" s="2046"/>
      <c r="M403" s="2046"/>
      <c r="N403" s="2046"/>
      <c r="O403" s="2046"/>
      <c r="P403" s="2046"/>
      <c r="Q403" s="2046"/>
      <c r="R403" s="2046"/>
      <c r="S403" s="2046"/>
      <c r="T403" s="2046"/>
      <c r="U403" s="2046"/>
      <c r="V403" s="2046"/>
      <c r="W403" s="2046"/>
      <c r="X403" s="2046"/>
      <c r="Y403" s="2046"/>
    </row>
    <row r="404">
      <c r="A404" s="2046"/>
      <c r="B404" s="2046"/>
      <c r="C404" s="2046"/>
      <c r="D404" s="2046"/>
      <c r="E404" s="2046"/>
      <c r="F404" s="2046"/>
      <c r="G404" s="2046"/>
      <c r="H404" s="2046"/>
      <c r="I404" s="2046"/>
      <c r="J404" s="2046"/>
      <c r="K404" s="2046"/>
      <c r="L404" s="2046"/>
      <c r="M404" s="2046"/>
      <c r="N404" s="2046"/>
      <c r="O404" s="2046"/>
      <c r="P404" s="2046"/>
      <c r="Q404" s="2046"/>
      <c r="R404" s="2046"/>
      <c r="S404" s="2046"/>
      <c r="T404" s="2046"/>
      <c r="U404" s="2046"/>
      <c r="V404" s="2046"/>
      <c r="W404" s="2046"/>
      <c r="X404" s="2046"/>
      <c r="Y404" s="2046"/>
    </row>
    <row r="405">
      <c r="A405" s="2046"/>
      <c r="B405" s="2046"/>
      <c r="C405" s="2046"/>
      <c r="D405" s="2046"/>
      <c r="E405" s="2046"/>
      <c r="F405" s="2046"/>
      <c r="G405" s="2046"/>
      <c r="H405" s="2046"/>
      <c r="I405" s="2046"/>
      <c r="J405" s="2046"/>
      <c r="K405" s="2046"/>
      <c r="L405" s="2046"/>
      <c r="M405" s="2046"/>
      <c r="N405" s="2046"/>
      <c r="O405" s="2046"/>
      <c r="P405" s="2046"/>
      <c r="Q405" s="2046"/>
      <c r="R405" s="2046"/>
      <c r="S405" s="2046"/>
      <c r="T405" s="2046"/>
      <c r="U405" s="2046"/>
      <c r="V405" s="2046"/>
      <c r="W405" s="2046"/>
      <c r="X405" s="2046"/>
      <c r="Y405" s="2046"/>
    </row>
    <row r="406">
      <c r="A406" s="2046"/>
      <c r="B406" s="2046"/>
      <c r="C406" s="2046"/>
      <c r="D406" s="2046"/>
      <c r="E406" s="2046"/>
      <c r="F406" s="2046"/>
      <c r="G406" s="2046"/>
      <c r="H406" s="2046"/>
      <c r="I406" s="2046"/>
      <c r="J406" s="2046"/>
      <c r="K406" s="2046"/>
      <c r="L406" s="2046"/>
      <c r="M406" s="2046"/>
      <c r="N406" s="2046"/>
      <c r="O406" s="2046"/>
      <c r="P406" s="2046"/>
      <c r="Q406" s="2046"/>
      <c r="R406" s="2046"/>
      <c r="S406" s="2046"/>
      <c r="T406" s="2046"/>
      <c r="U406" s="2046"/>
      <c r="V406" s="2046"/>
      <c r="W406" s="2046"/>
      <c r="X406" s="2046"/>
      <c r="Y406" s="2046"/>
    </row>
    <row r="407">
      <c r="A407" s="2046"/>
      <c r="B407" s="2046"/>
      <c r="C407" s="2046"/>
      <c r="D407" s="2046"/>
      <c r="E407" s="2046"/>
      <c r="F407" s="2046"/>
      <c r="G407" s="2046"/>
      <c r="H407" s="2046"/>
      <c r="I407" s="2046"/>
      <c r="J407" s="2046"/>
      <c r="K407" s="2046"/>
      <c r="L407" s="2046"/>
      <c r="M407" s="2046"/>
      <c r="N407" s="2046"/>
      <c r="O407" s="2046"/>
      <c r="P407" s="2046"/>
      <c r="Q407" s="2046"/>
      <c r="R407" s="2046"/>
      <c r="S407" s="2046"/>
      <c r="T407" s="2046"/>
      <c r="U407" s="2046"/>
      <c r="V407" s="2046"/>
      <c r="W407" s="2046"/>
      <c r="X407" s="2046"/>
      <c r="Y407" s="2046"/>
    </row>
    <row r="408">
      <c r="A408" s="2046"/>
      <c r="B408" s="2046"/>
      <c r="C408" s="2046"/>
      <c r="D408" s="2046"/>
      <c r="E408" s="2046"/>
      <c r="F408" s="2046"/>
      <c r="G408" s="2046"/>
      <c r="H408" s="2046"/>
      <c r="I408" s="2046"/>
      <c r="J408" s="2046"/>
      <c r="K408" s="2046"/>
      <c r="L408" s="2046"/>
      <c r="M408" s="2046"/>
      <c r="N408" s="2046"/>
      <c r="O408" s="2046"/>
      <c r="P408" s="2046"/>
      <c r="Q408" s="2046"/>
      <c r="R408" s="2046"/>
      <c r="S408" s="2046"/>
      <c r="T408" s="2046"/>
      <c r="U408" s="2046"/>
      <c r="V408" s="2046"/>
      <c r="W408" s="2046"/>
      <c r="X408" s="2046"/>
      <c r="Y408" s="2046"/>
    </row>
    <row r="409">
      <c r="A409" s="2046"/>
      <c r="B409" s="2046"/>
      <c r="C409" s="2046"/>
      <c r="D409" s="2046"/>
      <c r="E409" s="2046"/>
      <c r="F409" s="2046"/>
      <c r="G409" s="2046"/>
      <c r="H409" s="2046"/>
      <c r="I409" s="2046"/>
      <c r="J409" s="2046"/>
      <c r="K409" s="2046"/>
      <c r="L409" s="2046"/>
      <c r="M409" s="2046"/>
      <c r="N409" s="2046"/>
      <c r="O409" s="2046"/>
      <c r="P409" s="2046"/>
      <c r="Q409" s="2046"/>
      <c r="R409" s="2046"/>
      <c r="S409" s="2046"/>
      <c r="T409" s="2046"/>
      <c r="U409" s="2046"/>
      <c r="V409" s="2046"/>
      <c r="W409" s="2046"/>
      <c r="X409" s="2046"/>
      <c r="Y409" s="2046"/>
    </row>
    <row r="410">
      <c r="A410" s="2046"/>
      <c r="B410" s="2046"/>
      <c r="C410" s="2046"/>
      <c r="D410" s="2046"/>
      <c r="E410" s="2046"/>
      <c r="F410" s="2046"/>
      <c r="G410" s="2046"/>
      <c r="H410" s="2046"/>
      <c r="I410" s="2046"/>
      <c r="J410" s="2046"/>
      <c r="K410" s="2046"/>
      <c r="L410" s="2046"/>
      <c r="M410" s="2046"/>
      <c r="N410" s="2046"/>
      <c r="O410" s="2046"/>
      <c r="P410" s="2046"/>
      <c r="Q410" s="2046"/>
      <c r="R410" s="2046"/>
      <c r="S410" s="2046"/>
      <c r="T410" s="2046"/>
      <c r="U410" s="2046"/>
      <c r="V410" s="2046"/>
      <c r="W410" s="2046"/>
      <c r="X410" s="2046"/>
      <c r="Y410" s="2046"/>
    </row>
    <row r="411">
      <c r="A411" s="2046"/>
      <c r="B411" s="2046"/>
      <c r="C411" s="2046"/>
      <c r="D411" s="2046"/>
      <c r="E411" s="2046"/>
      <c r="F411" s="2046"/>
      <c r="G411" s="2046"/>
      <c r="H411" s="2046"/>
      <c r="I411" s="2046"/>
      <c r="J411" s="2046"/>
      <c r="K411" s="2046"/>
      <c r="L411" s="2046"/>
      <c r="M411" s="2046"/>
      <c r="N411" s="2046"/>
      <c r="O411" s="2046"/>
      <c r="P411" s="2046"/>
      <c r="Q411" s="2046"/>
      <c r="R411" s="2046"/>
      <c r="S411" s="2046"/>
      <c r="T411" s="2046"/>
      <c r="U411" s="2046"/>
      <c r="V411" s="2046"/>
      <c r="W411" s="2046"/>
      <c r="X411" s="2046"/>
      <c r="Y411" s="2046"/>
    </row>
    <row r="412">
      <c r="A412" s="2046"/>
      <c r="B412" s="2046"/>
      <c r="C412" s="2046"/>
      <c r="D412" s="2046"/>
      <c r="E412" s="2046"/>
      <c r="F412" s="2046"/>
      <c r="G412" s="2046"/>
      <c r="H412" s="2046"/>
      <c r="I412" s="2046"/>
      <c r="J412" s="2046"/>
      <c r="K412" s="2046"/>
      <c r="L412" s="2046"/>
      <c r="M412" s="2046"/>
      <c r="N412" s="2046"/>
      <c r="O412" s="2046"/>
      <c r="P412" s="2046"/>
      <c r="Q412" s="2046"/>
      <c r="R412" s="2046"/>
      <c r="S412" s="2046"/>
      <c r="T412" s="2046"/>
      <c r="U412" s="2046"/>
      <c r="V412" s="2046"/>
      <c r="W412" s="2046"/>
      <c r="X412" s="2046"/>
      <c r="Y412" s="2046"/>
    </row>
    <row r="413">
      <c r="A413" s="2046"/>
      <c r="B413" s="2046"/>
      <c r="C413" s="2046"/>
      <c r="D413" s="2046"/>
      <c r="E413" s="2046"/>
      <c r="F413" s="2046"/>
      <c r="G413" s="2046"/>
      <c r="H413" s="2046"/>
      <c r="I413" s="2046"/>
      <c r="J413" s="2046"/>
      <c r="K413" s="2046"/>
      <c r="L413" s="2046"/>
      <c r="M413" s="2046"/>
      <c r="N413" s="2046"/>
      <c r="O413" s="2046"/>
      <c r="P413" s="2046"/>
      <c r="Q413" s="2046"/>
      <c r="R413" s="2046"/>
      <c r="S413" s="2046"/>
      <c r="T413" s="2046"/>
      <c r="U413" s="2046"/>
      <c r="V413" s="2046"/>
      <c r="W413" s="2046"/>
      <c r="X413" s="2046"/>
      <c r="Y413" s="2046"/>
    </row>
    <row r="414">
      <c r="A414" s="2046"/>
      <c r="B414" s="2046"/>
      <c r="C414" s="2046"/>
      <c r="D414" s="2046"/>
      <c r="E414" s="2046"/>
      <c r="F414" s="2046"/>
      <c r="G414" s="2046"/>
      <c r="H414" s="2046"/>
      <c r="I414" s="2046"/>
      <c r="J414" s="2046"/>
      <c r="K414" s="2046"/>
      <c r="L414" s="2046"/>
      <c r="M414" s="2046"/>
      <c r="N414" s="2046"/>
      <c r="O414" s="2046"/>
      <c r="P414" s="2046"/>
      <c r="Q414" s="2046"/>
      <c r="R414" s="2046"/>
      <c r="S414" s="2046"/>
      <c r="T414" s="2046"/>
      <c r="U414" s="2046"/>
      <c r="V414" s="2046"/>
      <c r="W414" s="2046"/>
      <c r="X414" s="2046"/>
      <c r="Y414" s="2046"/>
    </row>
    <row r="415">
      <c r="A415" s="2046"/>
      <c r="B415" s="2046"/>
      <c r="C415" s="2046"/>
      <c r="D415" s="2046"/>
      <c r="E415" s="2046"/>
      <c r="F415" s="2046"/>
      <c r="G415" s="2046"/>
      <c r="H415" s="2046"/>
      <c r="I415" s="2046"/>
      <c r="J415" s="2046"/>
      <c r="K415" s="2046"/>
      <c r="L415" s="2046"/>
      <c r="M415" s="2046"/>
      <c r="N415" s="2046"/>
      <c r="O415" s="2046"/>
      <c r="P415" s="2046"/>
      <c r="Q415" s="2046"/>
      <c r="R415" s="2046"/>
      <c r="S415" s="2046"/>
      <c r="T415" s="2046"/>
      <c r="U415" s="2046"/>
      <c r="V415" s="2046"/>
      <c r="W415" s="2046"/>
      <c r="X415" s="2046"/>
      <c r="Y415" s="2046"/>
    </row>
    <row r="416">
      <c r="A416" s="2046"/>
      <c r="B416" s="2046"/>
      <c r="C416" s="2046"/>
      <c r="D416" s="2046"/>
      <c r="E416" s="2046"/>
      <c r="F416" s="2046"/>
      <c r="G416" s="2046"/>
      <c r="H416" s="2046"/>
      <c r="I416" s="2046"/>
      <c r="J416" s="2046"/>
      <c r="K416" s="2046"/>
      <c r="L416" s="2046"/>
      <c r="M416" s="2046"/>
      <c r="N416" s="2046"/>
      <c r="O416" s="2046"/>
      <c r="P416" s="2046"/>
      <c r="Q416" s="2046"/>
      <c r="R416" s="2046"/>
      <c r="S416" s="2046"/>
      <c r="T416" s="2046"/>
      <c r="U416" s="2046"/>
      <c r="V416" s="2046"/>
      <c r="W416" s="2046"/>
      <c r="X416" s="2046"/>
      <c r="Y416" s="2046"/>
    </row>
    <row r="417">
      <c r="A417" s="2046"/>
      <c r="B417" s="2046"/>
      <c r="C417" s="2046"/>
      <c r="D417" s="2046"/>
      <c r="E417" s="2046"/>
      <c r="F417" s="2046"/>
      <c r="G417" s="2046"/>
      <c r="H417" s="2046"/>
      <c r="I417" s="2046"/>
      <c r="J417" s="2046"/>
      <c r="K417" s="2046"/>
      <c r="L417" s="2046"/>
      <c r="M417" s="2046"/>
      <c r="N417" s="2046"/>
      <c r="O417" s="2046"/>
      <c r="P417" s="2046"/>
      <c r="Q417" s="2046"/>
      <c r="R417" s="2046"/>
      <c r="S417" s="2046"/>
      <c r="T417" s="2046"/>
      <c r="U417" s="2046"/>
      <c r="V417" s="2046"/>
      <c r="W417" s="2046"/>
      <c r="X417" s="2046"/>
      <c r="Y417" s="2046"/>
    </row>
    <row r="418">
      <c r="A418" s="2046"/>
      <c r="B418" s="2046"/>
      <c r="C418" s="2046"/>
      <c r="D418" s="2046"/>
      <c r="E418" s="2046"/>
      <c r="F418" s="2046"/>
      <c r="G418" s="2046"/>
      <c r="H418" s="2046"/>
      <c r="I418" s="2046"/>
      <c r="J418" s="2046"/>
      <c r="K418" s="2046"/>
      <c r="L418" s="2046"/>
      <c r="M418" s="2046"/>
      <c r="N418" s="2046"/>
      <c r="O418" s="2046"/>
      <c r="P418" s="2046"/>
      <c r="Q418" s="2046"/>
      <c r="R418" s="2046"/>
      <c r="S418" s="2046"/>
      <c r="T418" s="2046"/>
      <c r="U418" s="2046"/>
      <c r="V418" s="2046"/>
      <c r="W418" s="2046"/>
      <c r="X418" s="2046"/>
      <c r="Y418" s="2046"/>
    </row>
    <row r="419">
      <c r="A419" s="2046"/>
      <c r="B419" s="2046"/>
      <c r="C419" s="2046"/>
      <c r="D419" s="2046"/>
      <c r="E419" s="2046"/>
      <c r="F419" s="2046"/>
      <c r="G419" s="2046"/>
      <c r="H419" s="2046"/>
      <c r="I419" s="2046"/>
      <c r="J419" s="2046"/>
      <c r="K419" s="2046"/>
      <c r="L419" s="2046"/>
      <c r="M419" s="2046"/>
      <c r="N419" s="2046"/>
      <c r="O419" s="2046"/>
      <c r="P419" s="2046"/>
      <c r="Q419" s="2046"/>
      <c r="R419" s="2046"/>
      <c r="S419" s="2046"/>
      <c r="T419" s="2046"/>
      <c r="U419" s="2046"/>
      <c r="V419" s="2046"/>
      <c r="W419" s="2046"/>
      <c r="X419" s="2046"/>
      <c r="Y419" s="2046"/>
    </row>
    <row r="420">
      <c r="A420" s="2046"/>
      <c r="B420" s="2046"/>
      <c r="C420" s="2046"/>
      <c r="D420" s="2046"/>
      <c r="E420" s="2046"/>
      <c r="F420" s="2046"/>
      <c r="G420" s="2046"/>
      <c r="H420" s="2046"/>
      <c r="I420" s="2046"/>
      <c r="J420" s="2046"/>
      <c r="K420" s="2046"/>
      <c r="L420" s="2046"/>
      <c r="M420" s="2046"/>
      <c r="N420" s="2046"/>
      <c r="O420" s="2046"/>
      <c r="P420" s="2046"/>
      <c r="Q420" s="2046"/>
      <c r="R420" s="2046"/>
      <c r="S420" s="2046"/>
      <c r="T420" s="2046"/>
      <c r="U420" s="2046"/>
      <c r="V420" s="2046"/>
      <c r="W420" s="2046"/>
      <c r="X420" s="2046"/>
      <c r="Y420" s="2046"/>
    </row>
    <row r="421">
      <c r="A421" s="2046"/>
      <c r="B421" s="2046"/>
      <c r="C421" s="2046"/>
      <c r="D421" s="2046"/>
      <c r="E421" s="2046"/>
      <c r="F421" s="2046"/>
      <c r="G421" s="2046"/>
      <c r="H421" s="2046"/>
      <c r="I421" s="2046"/>
      <c r="J421" s="2046"/>
      <c r="K421" s="2046"/>
      <c r="L421" s="2046"/>
      <c r="M421" s="2046"/>
      <c r="N421" s="2046"/>
      <c r="O421" s="2046"/>
      <c r="P421" s="2046"/>
      <c r="Q421" s="2046"/>
      <c r="R421" s="2046"/>
      <c r="S421" s="2046"/>
      <c r="T421" s="2046"/>
      <c r="U421" s="2046"/>
      <c r="V421" s="2046"/>
      <c r="W421" s="2046"/>
      <c r="X421" s="2046"/>
      <c r="Y421" s="2046"/>
    </row>
    <row r="422">
      <c r="A422" s="2046"/>
      <c r="B422" s="2046"/>
      <c r="C422" s="2046"/>
      <c r="D422" s="2046"/>
      <c r="E422" s="2046"/>
      <c r="F422" s="2046"/>
      <c r="G422" s="2046"/>
      <c r="H422" s="2046"/>
      <c r="I422" s="2046"/>
      <c r="J422" s="2046"/>
      <c r="K422" s="2046"/>
      <c r="L422" s="2046"/>
      <c r="M422" s="2046"/>
      <c r="N422" s="2046"/>
      <c r="O422" s="2046"/>
      <c r="P422" s="2046"/>
      <c r="Q422" s="2046"/>
      <c r="R422" s="2046"/>
      <c r="S422" s="2046"/>
      <c r="T422" s="2046"/>
      <c r="U422" s="2046"/>
      <c r="V422" s="2046"/>
      <c r="W422" s="2046"/>
      <c r="X422" s="2046"/>
      <c r="Y422" s="2046"/>
    </row>
    <row r="423">
      <c r="A423" s="2046"/>
      <c r="B423" s="2046"/>
      <c r="C423" s="2046"/>
      <c r="D423" s="2046"/>
      <c r="E423" s="2046"/>
      <c r="F423" s="2046"/>
      <c r="G423" s="2046"/>
      <c r="H423" s="2046"/>
      <c r="I423" s="2046"/>
      <c r="J423" s="2046"/>
      <c r="K423" s="2046"/>
      <c r="L423" s="2046"/>
      <c r="M423" s="2046"/>
      <c r="N423" s="2046"/>
      <c r="O423" s="2046"/>
      <c r="P423" s="2046"/>
      <c r="Q423" s="2046"/>
      <c r="R423" s="2046"/>
      <c r="S423" s="2046"/>
      <c r="T423" s="2046"/>
      <c r="U423" s="2046"/>
      <c r="V423" s="2046"/>
      <c r="W423" s="2046"/>
      <c r="X423" s="2046"/>
      <c r="Y423" s="2046"/>
    </row>
    <row r="424">
      <c r="A424" s="2046"/>
      <c r="B424" s="2046"/>
      <c r="C424" s="2046"/>
      <c r="D424" s="2046"/>
      <c r="E424" s="2046"/>
      <c r="F424" s="2046"/>
      <c r="G424" s="2046"/>
      <c r="H424" s="2046"/>
      <c r="I424" s="2046"/>
      <c r="J424" s="2046"/>
      <c r="K424" s="2046"/>
      <c r="L424" s="2046"/>
      <c r="M424" s="2046"/>
      <c r="N424" s="2046"/>
      <c r="O424" s="2046"/>
      <c r="P424" s="2046"/>
      <c r="Q424" s="2046"/>
      <c r="R424" s="2046"/>
      <c r="S424" s="2046"/>
      <c r="T424" s="2046"/>
      <c r="U424" s="2046"/>
      <c r="V424" s="2046"/>
      <c r="W424" s="2046"/>
      <c r="X424" s="2046"/>
      <c r="Y424" s="2046"/>
    </row>
    <row r="425">
      <c r="A425" s="2046"/>
      <c r="B425" s="2046"/>
      <c r="C425" s="2046"/>
      <c r="D425" s="2046"/>
      <c r="E425" s="2046"/>
      <c r="F425" s="2046"/>
      <c r="G425" s="2046"/>
      <c r="H425" s="2046"/>
      <c r="I425" s="2046"/>
      <c r="J425" s="2046"/>
      <c r="K425" s="2046"/>
      <c r="L425" s="2046"/>
      <c r="M425" s="2046"/>
      <c r="N425" s="2046"/>
      <c r="O425" s="2046"/>
      <c r="P425" s="2046"/>
      <c r="Q425" s="2046"/>
      <c r="R425" s="2046"/>
      <c r="S425" s="2046"/>
      <c r="T425" s="2046"/>
      <c r="U425" s="2046"/>
      <c r="V425" s="2046"/>
      <c r="W425" s="2046"/>
      <c r="X425" s="2046"/>
      <c r="Y425" s="2046"/>
    </row>
    <row r="426">
      <c r="A426" s="2046"/>
      <c r="B426" s="2046"/>
      <c r="C426" s="2046"/>
      <c r="D426" s="2046"/>
      <c r="E426" s="2046"/>
      <c r="F426" s="2046"/>
      <c r="G426" s="2046"/>
      <c r="H426" s="2046"/>
      <c r="I426" s="2046"/>
      <c r="J426" s="2046"/>
      <c r="K426" s="2046"/>
      <c r="L426" s="2046"/>
      <c r="M426" s="2046"/>
      <c r="N426" s="2046"/>
      <c r="O426" s="2046"/>
      <c r="P426" s="2046"/>
      <c r="Q426" s="2046"/>
      <c r="R426" s="2046"/>
      <c r="S426" s="2046"/>
      <c r="T426" s="2046"/>
      <c r="U426" s="2046"/>
      <c r="V426" s="2046"/>
      <c r="W426" s="2046"/>
      <c r="X426" s="2046"/>
      <c r="Y426" s="2046"/>
    </row>
    <row r="427">
      <c r="A427" s="2046"/>
      <c r="B427" s="2046"/>
      <c r="C427" s="2046"/>
      <c r="D427" s="2046"/>
      <c r="E427" s="2046"/>
      <c r="F427" s="2046"/>
      <c r="G427" s="2046"/>
      <c r="H427" s="2046"/>
      <c r="I427" s="2046"/>
      <c r="J427" s="2046"/>
      <c r="K427" s="2046"/>
      <c r="L427" s="2046"/>
      <c r="M427" s="2046"/>
      <c r="N427" s="2046"/>
      <c r="O427" s="2046"/>
      <c r="P427" s="2046"/>
      <c r="Q427" s="2046"/>
      <c r="R427" s="2046"/>
      <c r="S427" s="2046"/>
      <c r="T427" s="2046"/>
      <c r="U427" s="2046"/>
      <c r="V427" s="2046"/>
      <c r="W427" s="2046"/>
      <c r="X427" s="2046"/>
      <c r="Y427" s="2046"/>
    </row>
    <row r="428">
      <c r="A428" s="2046"/>
      <c r="B428" s="2046"/>
      <c r="C428" s="2046"/>
      <c r="D428" s="2046"/>
      <c r="E428" s="2046"/>
      <c r="F428" s="2046"/>
      <c r="G428" s="2046"/>
      <c r="H428" s="2046"/>
      <c r="I428" s="2046"/>
      <c r="J428" s="2046"/>
      <c r="K428" s="2046"/>
      <c r="L428" s="2046"/>
      <c r="M428" s="2046"/>
      <c r="N428" s="2046"/>
      <c r="O428" s="2046"/>
      <c r="P428" s="2046"/>
      <c r="Q428" s="2046"/>
      <c r="R428" s="2046"/>
      <c r="S428" s="2046"/>
      <c r="T428" s="2046"/>
      <c r="U428" s="2046"/>
      <c r="V428" s="2046"/>
      <c r="W428" s="2046"/>
      <c r="X428" s="2046"/>
      <c r="Y428" s="2046"/>
    </row>
    <row r="429">
      <c r="A429" s="2046"/>
      <c r="B429" s="2046"/>
      <c r="C429" s="2046"/>
      <c r="D429" s="2046"/>
      <c r="E429" s="2046"/>
      <c r="F429" s="2046"/>
      <c r="G429" s="2046"/>
      <c r="H429" s="2046"/>
      <c r="I429" s="2046"/>
      <c r="J429" s="2046"/>
      <c r="K429" s="2046"/>
      <c r="L429" s="2046"/>
      <c r="M429" s="2046"/>
      <c r="N429" s="2046"/>
      <c r="O429" s="2046"/>
      <c r="P429" s="2046"/>
      <c r="Q429" s="2046"/>
      <c r="R429" s="2046"/>
      <c r="S429" s="2046"/>
      <c r="T429" s="2046"/>
      <c r="U429" s="2046"/>
      <c r="V429" s="2046"/>
      <c r="W429" s="2046"/>
      <c r="X429" s="2046"/>
      <c r="Y429" s="2046"/>
    </row>
    <row r="430">
      <c r="A430" s="2046"/>
      <c r="B430" s="2046"/>
      <c r="C430" s="2046"/>
      <c r="D430" s="2046"/>
      <c r="E430" s="2046"/>
      <c r="F430" s="2046"/>
      <c r="G430" s="2046"/>
      <c r="H430" s="2046"/>
      <c r="I430" s="2046"/>
      <c r="J430" s="2046"/>
      <c r="K430" s="2046"/>
      <c r="L430" s="2046"/>
      <c r="M430" s="2046"/>
      <c r="N430" s="2046"/>
      <c r="O430" s="2046"/>
      <c r="P430" s="2046"/>
      <c r="Q430" s="2046"/>
      <c r="R430" s="2046"/>
      <c r="S430" s="2046"/>
      <c r="T430" s="2046"/>
      <c r="U430" s="2046"/>
      <c r="V430" s="2046"/>
      <c r="W430" s="2046"/>
      <c r="X430" s="2046"/>
      <c r="Y430" s="2046"/>
    </row>
    <row r="431">
      <c r="A431" s="2046"/>
      <c r="B431" s="2046"/>
      <c r="C431" s="2046"/>
      <c r="D431" s="2046"/>
      <c r="E431" s="2046"/>
      <c r="F431" s="2046"/>
      <c r="G431" s="2046"/>
      <c r="H431" s="2046"/>
      <c r="I431" s="2046"/>
      <c r="J431" s="2046"/>
      <c r="K431" s="2046"/>
      <c r="L431" s="2046"/>
      <c r="M431" s="2046"/>
      <c r="N431" s="2046"/>
      <c r="O431" s="2046"/>
      <c r="P431" s="2046"/>
      <c r="Q431" s="2046"/>
      <c r="R431" s="2046"/>
      <c r="S431" s="2046"/>
      <c r="T431" s="2046"/>
      <c r="U431" s="2046"/>
      <c r="V431" s="2046"/>
      <c r="W431" s="2046"/>
      <c r="X431" s="2046"/>
      <c r="Y431" s="2046"/>
    </row>
    <row r="432">
      <c r="A432" s="2046"/>
      <c r="B432" s="2046"/>
      <c r="C432" s="2046"/>
      <c r="D432" s="2046"/>
      <c r="E432" s="2046"/>
      <c r="F432" s="2046"/>
      <c r="G432" s="2046"/>
      <c r="H432" s="2046"/>
      <c r="I432" s="2046"/>
      <c r="J432" s="2046"/>
      <c r="K432" s="2046"/>
      <c r="L432" s="2046"/>
      <c r="M432" s="2046"/>
      <c r="N432" s="2046"/>
      <c r="O432" s="2046"/>
      <c r="P432" s="2046"/>
      <c r="Q432" s="2046"/>
      <c r="R432" s="2046"/>
      <c r="S432" s="2046"/>
      <c r="T432" s="2046"/>
      <c r="U432" s="2046"/>
      <c r="V432" s="2046"/>
      <c r="W432" s="2046"/>
      <c r="X432" s="2046"/>
      <c r="Y432" s="2046"/>
    </row>
    <row r="433">
      <c r="A433" s="2046"/>
      <c r="B433" s="2046"/>
      <c r="C433" s="2046"/>
      <c r="D433" s="2046"/>
      <c r="E433" s="2046"/>
      <c r="F433" s="2046"/>
      <c r="G433" s="2046"/>
      <c r="H433" s="2046"/>
      <c r="I433" s="2046"/>
      <c r="J433" s="2046"/>
      <c r="K433" s="2046"/>
      <c r="L433" s="2046"/>
      <c r="M433" s="2046"/>
      <c r="N433" s="2046"/>
      <c r="O433" s="2046"/>
      <c r="P433" s="2046"/>
      <c r="Q433" s="2046"/>
      <c r="R433" s="2046"/>
      <c r="S433" s="2046"/>
      <c r="T433" s="2046"/>
      <c r="U433" s="2046"/>
      <c r="V433" s="2046"/>
      <c r="W433" s="2046"/>
      <c r="X433" s="2046"/>
      <c r="Y433" s="2046"/>
    </row>
    <row r="434">
      <c r="A434" s="2046"/>
      <c r="B434" s="2046"/>
      <c r="C434" s="2046"/>
      <c r="D434" s="2046"/>
      <c r="E434" s="2046"/>
      <c r="F434" s="2046"/>
      <c r="G434" s="2046"/>
      <c r="H434" s="2046"/>
      <c r="I434" s="2046"/>
      <c r="J434" s="2046"/>
      <c r="K434" s="2046"/>
      <c r="L434" s="2046"/>
      <c r="M434" s="2046"/>
      <c r="N434" s="2046"/>
      <c r="O434" s="2046"/>
      <c r="P434" s="2046"/>
      <c r="Q434" s="2046"/>
      <c r="R434" s="2046"/>
      <c r="S434" s="2046"/>
      <c r="T434" s="2046"/>
      <c r="U434" s="2046"/>
      <c r="V434" s="2046"/>
      <c r="W434" s="2046"/>
      <c r="X434" s="2046"/>
      <c r="Y434" s="2046"/>
    </row>
    <row r="435">
      <c r="A435" s="2046"/>
      <c r="B435" s="2046"/>
      <c r="C435" s="2046"/>
      <c r="D435" s="2046"/>
      <c r="E435" s="2046"/>
      <c r="F435" s="2046"/>
      <c r="G435" s="2046"/>
      <c r="H435" s="2046"/>
      <c r="I435" s="2046"/>
      <c r="J435" s="2046"/>
      <c r="K435" s="2046"/>
      <c r="L435" s="2046"/>
      <c r="M435" s="2046"/>
      <c r="N435" s="2046"/>
      <c r="O435" s="2046"/>
      <c r="P435" s="2046"/>
      <c r="Q435" s="2046"/>
      <c r="R435" s="2046"/>
      <c r="S435" s="2046"/>
      <c r="T435" s="2046"/>
      <c r="U435" s="2046"/>
      <c r="V435" s="2046"/>
      <c r="W435" s="2046"/>
      <c r="X435" s="2046"/>
      <c r="Y435" s="2046"/>
    </row>
    <row r="436">
      <c r="A436" s="2046"/>
      <c r="B436" s="2046"/>
      <c r="C436" s="2046"/>
      <c r="D436" s="2046"/>
      <c r="E436" s="2046"/>
      <c r="F436" s="2046"/>
      <c r="G436" s="2046"/>
      <c r="H436" s="2046"/>
      <c r="I436" s="2046"/>
      <c r="J436" s="2046"/>
      <c r="K436" s="2046"/>
      <c r="L436" s="2046"/>
      <c r="M436" s="2046"/>
      <c r="N436" s="2046"/>
      <c r="O436" s="2046"/>
      <c r="P436" s="2046"/>
      <c r="Q436" s="2046"/>
      <c r="R436" s="2046"/>
      <c r="S436" s="2046"/>
      <c r="T436" s="2046"/>
      <c r="U436" s="2046"/>
      <c r="V436" s="2046"/>
      <c r="W436" s="2046"/>
      <c r="X436" s="2046"/>
      <c r="Y436" s="2046"/>
    </row>
    <row r="437">
      <c r="A437" s="2046"/>
      <c r="B437" s="2046"/>
      <c r="C437" s="2046"/>
      <c r="D437" s="2046"/>
      <c r="E437" s="2046"/>
      <c r="F437" s="2046"/>
      <c r="G437" s="2046"/>
      <c r="H437" s="2046"/>
      <c r="I437" s="2046"/>
      <c r="J437" s="2046"/>
      <c r="K437" s="2046"/>
      <c r="L437" s="2046"/>
      <c r="M437" s="2046"/>
      <c r="N437" s="2046"/>
      <c r="O437" s="2046"/>
      <c r="P437" s="2046"/>
      <c r="Q437" s="2046"/>
      <c r="R437" s="2046"/>
      <c r="S437" s="2046"/>
      <c r="T437" s="2046"/>
      <c r="U437" s="2046"/>
      <c r="V437" s="2046"/>
      <c r="W437" s="2046"/>
      <c r="X437" s="2046"/>
      <c r="Y437" s="2046"/>
    </row>
    <row r="438">
      <c r="A438" s="2046"/>
      <c r="B438" s="2046"/>
      <c r="C438" s="2046"/>
      <c r="D438" s="2046"/>
      <c r="E438" s="2046"/>
      <c r="F438" s="2046"/>
      <c r="G438" s="2046"/>
      <c r="H438" s="2046"/>
      <c r="I438" s="2046"/>
      <c r="J438" s="2046"/>
      <c r="K438" s="2046"/>
      <c r="L438" s="2046"/>
      <c r="M438" s="2046"/>
      <c r="N438" s="2046"/>
      <c r="O438" s="2046"/>
      <c r="P438" s="2046"/>
      <c r="Q438" s="2046"/>
      <c r="R438" s="2046"/>
      <c r="S438" s="2046"/>
      <c r="T438" s="2046"/>
      <c r="U438" s="2046"/>
      <c r="V438" s="2046"/>
      <c r="W438" s="2046"/>
      <c r="X438" s="2046"/>
      <c r="Y438" s="2046"/>
    </row>
    <row r="439">
      <c r="A439" s="2046"/>
      <c r="B439" s="2046"/>
      <c r="C439" s="2046"/>
      <c r="D439" s="2046"/>
      <c r="E439" s="2046"/>
      <c r="F439" s="2046"/>
      <c r="G439" s="2046"/>
      <c r="H439" s="2046"/>
      <c r="I439" s="2046"/>
      <c r="J439" s="2046"/>
      <c r="K439" s="2046"/>
      <c r="L439" s="2046"/>
      <c r="M439" s="2046"/>
      <c r="N439" s="2046"/>
      <c r="O439" s="2046"/>
      <c r="P439" s="2046"/>
      <c r="Q439" s="2046"/>
      <c r="R439" s="2046"/>
      <c r="S439" s="2046"/>
      <c r="T439" s="2046"/>
      <c r="U439" s="2046"/>
      <c r="V439" s="2046"/>
      <c r="W439" s="2046"/>
      <c r="X439" s="2046"/>
      <c r="Y439" s="2046"/>
    </row>
    <row r="440">
      <c r="A440" s="2046"/>
      <c r="B440" s="2046"/>
      <c r="C440" s="2046"/>
      <c r="D440" s="2046"/>
      <c r="E440" s="2046"/>
      <c r="F440" s="2046"/>
      <c r="G440" s="2046"/>
      <c r="H440" s="2046"/>
      <c r="I440" s="2046"/>
      <c r="J440" s="2046"/>
      <c r="K440" s="2046"/>
      <c r="L440" s="2046"/>
      <c r="M440" s="2046"/>
      <c r="N440" s="2046"/>
      <c r="O440" s="2046"/>
      <c r="P440" s="2046"/>
      <c r="Q440" s="2046"/>
      <c r="R440" s="2046"/>
      <c r="S440" s="2046"/>
      <c r="T440" s="2046"/>
      <c r="U440" s="2046"/>
      <c r="V440" s="2046"/>
      <c r="W440" s="2046"/>
      <c r="X440" s="2046"/>
      <c r="Y440" s="2046"/>
    </row>
    <row r="441">
      <c r="A441" s="2046"/>
      <c r="B441" s="2046"/>
      <c r="C441" s="2046"/>
      <c r="D441" s="2046"/>
      <c r="E441" s="2046"/>
      <c r="F441" s="2046"/>
      <c r="G441" s="2046"/>
      <c r="H441" s="2046"/>
      <c r="I441" s="2046"/>
      <c r="J441" s="2046"/>
      <c r="K441" s="2046"/>
      <c r="L441" s="2046"/>
      <c r="M441" s="2046"/>
      <c r="N441" s="2046"/>
      <c r="O441" s="2046"/>
      <c r="P441" s="2046"/>
      <c r="Q441" s="2046"/>
      <c r="R441" s="2046"/>
      <c r="S441" s="2046"/>
      <c r="T441" s="2046"/>
      <c r="U441" s="2046"/>
      <c r="V441" s="2046"/>
      <c r="W441" s="2046"/>
      <c r="X441" s="2046"/>
      <c r="Y441" s="2046"/>
    </row>
    <row r="442">
      <c r="A442" s="2046"/>
      <c r="B442" s="2046"/>
      <c r="C442" s="2046"/>
      <c r="D442" s="2046"/>
      <c r="E442" s="2046"/>
      <c r="F442" s="2046"/>
      <c r="G442" s="2046"/>
      <c r="H442" s="2046"/>
      <c r="I442" s="2046"/>
      <c r="J442" s="2046"/>
      <c r="K442" s="2046"/>
      <c r="L442" s="2046"/>
      <c r="M442" s="2046"/>
      <c r="N442" s="2046"/>
      <c r="O442" s="2046"/>
      <c r="P442" s="2046"/>
      <c r="Q442" s="2046"/>
      <c r="R442" s="2046"/>
      <c r="S442" s="2046"/>
      <c r="T442" s="2046"/>
      <c r="U442" s="2046"/>
      <c r="V442" s="2046"/>
      <c r="W442" s="2046"/>
      <c r="X442" s="2046"/>
      <c r="Y442" s="2046"/>
    </row>
    <row r="443">
      <c r="A443" s="2046"/>
      <c r="B443" s="2046"/>
      <c r="C443" s="2046"/>
      <c r="D443" s="2046"/>
      <c r="E443" s="2046"/>
      <c r="F443" s="2046"/>
      <c r="G443" s="2046"/>
      <c r="H443" s="2046"/>
      <c r="I443" s="2046"/>
      <c r="J443" s="2046"/>
      <c r="K443" s="2046"/>
      <c r="L443" s="2046"/>
      <c r="M443" s="2046"/>
      <c r="N443" s="2046"/>
      <c r="O443" s="2046"/>
      <c r="P443" s="2046"/>
      <c r="Q443" s="2046"/>
      <c r="R443" s="2046"/>
      <c r="S443" s="2046"/>
      <c r="T443" s="2046"/>
      <c r="U443" s="2046"/>
      <c r="V443" s="2046"/>
      <c r="W443" s="2046"/>
      <c r="X443" s="2046"/>
      <c r="Y443" s="2046"/>
    </row>
    <row r="444">
      <c r="A444" s="2046"/>
      <c r="B444" s="2046"/>
      <c r="C444" s="2046"/>
      <c r="D444" s="2046"/>
      <c r="E444" s="2046"/>
      <c r="F444" s="2046"/>
      <c r="G444" s="2046"/>
      <c r="H444" s="2046"/>
      <c r="I444" s="2046"/>
      <c r="J444" s="2046"/>
      <c r="K444" s="2046"/>
      <c r="L444" s="2046"/>
      <c r="M444" s="2046"/>
      <c r="N444" s="2046"/>
      <c r="O444" s="2046"/>
      <c r="P444" s="2046"/>
      <c r="Q444" s="2046"/>
      <c r="R444" s="2046"/>
      <c r="S444" s="2046"/>
      <c r="T444" s="2046"/>
      <c r="U444" s="2046"/>
      <c r="V444" s="2046"/>
      <c r="W444" s="2046"/>
      <c r="X444" s="2046"/>
      <c r="Y444" s="2046"/>
    </row>
    <row r="445">
      <c r="A445" s="2046"/>
      <c r="B445" s="2046"/>
      <c r="C445" s="2046"/>
      <c r="D445" s="2046"/>
      <c r="E445" s="2046"/>
      <c r="F445" s="2046"/>
      <c r="G445" s="2046"/>
      <c r="H445" s="2046"/>
      <c r="I445" s="2046"/>
      <c r="J445" s="2046"/>
      <c r="K445" s="2046"/>
      <c r="L445" s="2046"/>
      <c r="M445" s="2046"/>
      <c r="N445" s="2046"/>
      <c r="O445" s="2046"/>
      <c r="P445" s="2046"/>
      <c r="Q445" s="2046"/>
      <c r="R445" s="2046"/>
      <c r="S445" s="2046"/>
      <c r="T445" s="2046"/>
      <c r="U445" s="2046"/>
      <c r="V445" s="2046"/>
      <c r="W445" s="2046"/>
      <c r="X445" s="2046"/>
      <c r="Y445" s="2046"/>
    </row>
    <row r="446">
      <c r="A446" s="2046"/>
      <c r="B446" s="2046"/>
      <c r="C446" s="2046"/>
      <c r="D446" s="2046"/>
      <c r="E446" s="2046"/>
      <c r="F446" s="2046"/>
      <c r="G446" s="2046"/>
      <c r="H446" s="2046"/>
      <c r="I446" s="2046"/>
      <c r="J446" s="2046"/>
      <c r="K446" s="2046"/>
      <c r="L446" s="2046"/>
      <c r="M446" s="2046"/>
      <c r="N446" s="2046"/>
      <c r="O446" s="2046"/>
      <c r="P446" s="2046"/>
      <c r="Q446" s="2046"/>
      <c r="R446" s="2046"/>
      <c r="S446" s="2046"/>
      <c r="T446" s="2046"/>
      <c r="U446" s="2046"/>
      <c r="V446" s="2046"/>
      <c r="W446" s="2046"/>
      <c r="X446" s="2046"/>
      <c r="Y446" s="2046"/>
    </row>
    <row r="447">
      <c r="A447" s="2046"/>
      <c r="B447" s="2046"/>
      <c r="C447" s="2046"/>
      <c r="D447" s="2046"/>
      <c r="E447" s="2046"/>
      <c r="F447" s="2046"/>
      <c r="G447" s="2046"/>
      <c r="H447" s="2046"/>
      <c r="I447" s="2046"/>
      <c r="J447" s="2046"/>
      <c r="K447" s="2046"/>
      <c r="L447" s="2046"/>
      <c r="M447" s="2046"/>
      <c r="N447" s="2046"/>
      <c r="O447" s="2046"/>
      <c r="P447" s="2046"/>
      <c r="Q447" s="2046"/>
      <c r="R447" s="2046"/>
      <c r="S447" s="2046"/>
      <c r="T447" s="2046"/>
      <c r="U447" s="2046"/>
      <c r="V447" s="2046"/>
      <c r="W447" s="2046"/>
      <c r="X447" s="2046"/>
      <c r="Y447" s="2046"/>
    </row>
    <row r="448">
      <c r="A448" s="2046"/>
      <c r="B448" s="2046"/>
      <c r="C448" s="2046"/>
      <c r="D448" s="2046"/>
      <c r="E448" s="2046"/>
      <c r="F448" s="2046"/>
      <c r="G448" s="2046"/>
      <c r="H448" s="2046"/>
      <c r="I448" s="2046"/>
      <c r="J448" s="2046"/>
      <c r="K448" s="2046"/>
      <c r="L448" s="2046"/>
      <c r="M448" s="2046"/>
      <c r="N448" s="2046"/>
      <c r="O448" s="2046"/>
      <c r="P448" s="2046"/>
      <c r="Q448" s="2046"/>
      <c r="R448" s="2046"/>
      <c r="S448" s="2046"/>
      <c r="T448" s="2046"/>
      <c r="U448" s="2046"/>
      <c r="V448" s="2046"/>
      <c r="W448" s="2046"/>
      <c r="X448" s="2046"/>
      <c r="Y448" s="2046"/>
    </row>
    <row r="449">
      <c r="A449" s="2046"/>
      <c r="B449" s="2046"/>
      <c r="C449" s="2046"/>
      <c r="D449" s="2046"/>
      <c r="E449" s="2046"/>
      <c r="F449" s="2046"/>
      <c r="G449" s="2046"/>
      <c r="H449" s="2046"/>
      <c r="I449" s="2046"/>
      <c r="J449" s="2046"/>
      <c r="K449" s="2046"/>
      <c r="L449" s="2046"/>
      <c r="M449" s="2046"/>
      <c r="N449" s="2046"/>
      <c r="O449" s="2046"/>
      <c r="P449" s="2046"/>
      <c r="Q449" s="2046"/>
      <c r="R449" s="2046"/>
      <c r="S449" s="2046"/>
      <c r="T449" s="2046"/>
      <c r="U449" s="2046"/>
      <c r="V449" s="2046"/>
      <c r="W449" s="2046"/>
      <c r="X449" s="2046"/>
      <c r="Y449" s="2046"/>
    </row>
    <row r="450">
      <c r="A450" s="2046"/>
      <c r="B450" s="2046"/>
      <c r="C450" s="2046"/>
      <c r="D450" s="2046"/>
      <c r="E450" s="2046"/>
      <c r="F450" s="2046"/>
      <c r="G450" s="2046"/>
      <c r="H450" s="2046"/>
      <c r="I450" s="2046"/>
      <c r="J450" s="2046"/>
      <c r="K450" s="2046"/>
      <c r="L450" s="2046"/>
      <c r="M450" s="2046"/>
      <c r="N450" s="2046"/>
      <c r="O450" s="2046"/>
      <c r="P450" s="2046"/>
      <c r="Q450" s="2046"/>
      <c r="R450" s="2046"/>
      <c r="S450" s="2046"/>
      <c r="T450" s="2046"/>
      <c r="U450" s="2046"/>
      <c r="V450" s="2046"/>
      <c r="W450" s="2046"/>
      <c r="X450" s="2046"/>
      <c r="Y450" s="2046"/>
    </row>
    <row r="451">
      <c r="A451" s="2046"/>
      <c r="B451" s="2046"/>
      <c r="C451" s="2046"/>
      <c r="D451" s="2046"/>
      <c r="E451" s="2046"/>
      <c r="F451" s="2046"/>
      <c r="G451" s="2046"/>
      <c r="H451" s="2046"/>
      <c r="I451" s="2046"/>
      <c r="J451" s="2046"/>
      <c r="K451" s="2046"/>
      <c r="L451" s="2046"/>
      <c r="M451" s="2046"/>
      <c r="N451" s="2046"/>
      <c r="O451" s="2046"/>
      <c r="P451" s="2046"/>
      <c r="Q451" s="2046"/>
      <c r="R451" s="2046"/>
      <c r="S451" s="2046"/>
      <c r="T451" s="2046"/>
      <c r="U451" s="2046"/>
      <c r="V451" s="2046"/>
      <c r="W451" s="2046"/>
      <c r="X451" s="2046"/>
      <c r="Y451" s="2046"/>
    </row>
    <row r="452">
      <c r="A452" s="2046"/>
      <c r="B452" s="2046"/>
      <c r="C452" s="2046"/>
      <c r="D452" s="2046"/>
      <c r="E452" s="2046"/>
      <c r="F452" s="2046"/>
      <c r="G452" s="2046"/>
      <c r="H452" s="2046"/>
      <c r="I452" s="2046"/>
      <c r="J452" s="2046"/>
      <c r="K452" s="2046"/>
      <c r="L452" s="2046"/>
      <c r="M452" s="2046"/>
      <c r="N452" s="2046"/>
      <c r="O452" s="2046"/>
      <c r="P452" s="2046"/>
      <c r="Q452" s="2046"/>
      <c r="R452" s="2046"/>
      <c r="S452" s="2046"/>
      <c r="T452" s="2046"/>
      <c r="U452" s="2046"/>
      <c r="V452" s="2046"/>
      <c r="W452" s="2046"/>
      <c r="X452" s="2046"/>
      <c r="Y452" s="2046"/>
    </row>
    <row r="453">
      <c r="A453" s="2046"/>
      <c r="B453" s="2046"/>
      <c r="C453" s="2046"/>
      <c r="D453" s="2046"/>
      <c r="E453" s="2046"/>
      <c r="F453" s="2046"/>
      <c r="G453" s="2046"/>
      <c r="H453" s="2046"/>
      <c r="I453" s="2046"/>
      <c r="J453" s="2046"/>
      <c r="K453" s="2046"/>
      <c r="L453" s="2046"/>
      <c r="M453" s="2046"/>
      <c r="N453" s="2046"/>
      <c r="O453" s="2046"/>
      <c r="P453" s="2046"/>
      <c r="Q453" s="2046"/>
      <c r="R453" s="2046"/>
      <c r="S453" s="2046"/>
      <c r="T453" s="2046"/>
      <c r="U453" s="2046"/>
      <c r="V453" s="2046"/>
      <c r="W453" s="2046"/>
      <c r="X453" s="2046"/>
      <c r="Y453" s="2046"/>
    </row>
    <row r="454">
      <c r="A454" s="2046"/>
      <c r="B454" s="2046"/>
      <c r="C454" s="2046"/>
      <c r="D454" s="2046"/>
      <c r="E454" s="2046"/>
      <c r="F454" s="2046"/>
      <c r="G454" s="2046"/>
      <c r="H454" s="2046"/>
      <c r="I454" s="2046"/>
      <c r="J454" s="2046"/>
      <c r="K454" s="2046"/>
      <c r="L454" s="2046"/>
      <c r="M454" s="2046"/>
      <c r="N454" s="2046"/>
      <c r="O454" s="2046"/>
      <c r="P454" s="2046"/>
      <c r="Q454" s="2046"/>
      <c r="R454" s="2046"/>
      <c r="S454" s="2046"/>
      <c r="T454" s="2046"/>
      <c r="U454" s="2046"/>
      <c r="V454" s="2046"/>
      <c r="W454" s="2046"/>
      <c r="X454" s="2046"/>
      <c r="Y454" s="2046"/>
    </row>
    <row r="455">
      <c r="A455" s="2046"/>
      <c r="B455" s="2046"/>
      <c r="C455" s="2046"/>
      <c r="D455" s="2046"/>
      <c r="E455" s="2046"/>
      <c r="F455" s="2046"/>
      <c r="G455" s="2046"/>
      <c r="H455" s="2046"/>
      <c r="I455" s="2046"/>
      <c r="J455" s="2046"/>
      <c r="K455" s="2046"/>
      <c r="L455" s="2046"/>
      <c r="M455" s="2046"/>
      <c r="N455" s="2046"/>
      <c r="O455" s="2046"/>
      <c r="P455" s="2046"/>
      <c r="Q455" s="2046"/>
      <c r="R455" s="2046"/>
      <c r="S455" s="2046"/>
      <c r="T455" s="2046"/>
      <c r="U455" s="2046"/>
      <c r="V455" s="2046"/>
      <c r="W455" s="2046"/>
      <c r="X455" s="2046"/>
      <c r="Y455" s="2046"/>
    </row>
    <row r="456">
      <c r="A456" s="2046"/>
      <c r="B456" s="2046"/>
      <c r="C456" s="2046"/>
      <c r="D456" s="2046"/>
      <c r="E456" s="2046"/>
      <c r="F456" s="2046"/>
      <c r="G456" s="2046"/>
      <c r="H456" s="2046"/>
      <c r="I456" s="2046"/>
      <c r="J456" s="2046"/>
      <c r="K456" s="2046"/>
      <c r="L456" s="2046"/>
      <c r="M456" s="2046"/>
      <c r="N456" s="2046"/>
      <c r="O456" s="2046"/>
      <c r="P456" s="2046"/>
      <c r="Q456" s="2046"/>
      <c r="R456" s="2046"/>
      <c r="S456" s="2046"/>
      <c r="T456" s="2046"/>
      <c r="U456" s="2046"/>
      <c r="V456" s="2046"/>
      <c r="W456" s="2046"/>
      <c r="X456" s="2046"/>
      <c r="Y456" s="2046"/>
    </row>
    <row r="457">
      <c r="A457" s="2046"/>
      <c r="B457" s="2046"/>
      <c r="C457" s="2046"/>
      <c r="D457" s="2046"/>
      <c r="E457" s="2046"/>
      <c r="F457" s="2046"/>
      <c r="G457" s="2046"/>
      <c r="H457" s="2046"/>
      <c r="I457" s="2046"/>
      <c r="J457" s="2046"/>
      <c r="K457" s="2046"/>
      <c r="L457" s="2046"/>
      <c r="M457" s="2046"/>
      <c r="N457" s="2046"/>
      <c r="O457" s="2046"/>
      <c r="P457" s="2046"/>
      <c r="Q457" s="2046"/>
      <c r="R457" s="2046"/>
      <c r="S457" s="2046"/>
      <c r="T457" s="2046"/>
      <c r="U457" s="2046"/>
      <c r="V457" s="2046"/>
      <c r="W457" s="2046"/>
      <c r="X457" s="2046"/>
      <c r="Y457" s="2046"/>
    </row>
    <row r="458">
      <c r="A458" s="2046"/>
      <c r="B458" s="2046"/>
      <c r="C458" s="2046"/>
      <c r="D458" s="2046"/>
      <c r="E458" s="2046"/>
      <c r="F458" s="2046"/>
      <c r="G458" s="2046"/>
      <c r="H458" s="2046"/>
      <c r="I458" s="2046"/>
      <c r="J458" s="2046"/>
      <c r="K458" s="2046"/>
      <c r="L458" s="2046"/>
      <c r="M458" s="2046"/>
      <c r="N458" s="2046"/>
      <c r="O458" s="2046"/>
      <c r="P458" s="2046"/>
      <c r="Q458" s="2046"/>
      <c r="R458" s="2046"/>
      <c r="S458" s="2046"/>
      <c r="T458" s="2046"/>
      <c r="U458" s="2046"/>
      <c r="V458" s="2046"/>
      <c r="W458" s="2046"/>
      <c r="X458" s="2046"/>
      <c r="Y458" s="2046"/>
    </row>
    <row r="459">
      <c r="A459" s="2046"/>
      <c r="B459" s="2046"/>
      <c r="C459" s="2046"/>
      <c r="D459" s="2046"/>
      <c r="E459" s="2046"/>
      <c r="F459" s="2046"/>
      <c r="G459" s="2046"/>
      <c r="H459" s="2046"/>
      <c r="I459" s="2046"/>
      <c r="J459" s="2046"/>
      <c r="K459" s="2046"/>
      <c r="L459" s="2046"/>
      <c r="M459" s="2046"/>
      <c r="N459" s="2046"/>
      <c r="O459" s="2046"/>
      <c r="P459" s="2046"/>
      <c r="Q459" s="2046"/>
      <c r="R459" s="2046"/>
      <c r="S459" s="2046"/>
      <c r="T459" s="2046"/>
      <c r="U459" s="2046"/>
      <c r="V459" s="2046"/>
      <c r="W459" s="2046"/>
      <c r="X459" s="2046"/>
      <c r="Y459" s="2046"/>
    </row>
    <row r="460">
      <c r="A460" s="2046"/>
      <c r="B460" s="2046"/>
      <c r="C460" s="2046"/>
      <c r="D460" s="2046"/>
      <c r="E460" s="2046"/>
      <c r="F460" s="2046"/>
      <c r="G460" s="2046"/>
      <c r="H460" s="2046"/>
      <c r="I460" s="2046"/>
      <c r="J460" s="2046"/>
      <c r="K460" s="2046"/>
      <c r="L460" s="2046"/>
      <c r="M460" s="2046"/>
      <c r="N460" s="2046"/>
      <c r="O460" s="2046"/>
      <c r="P460" s="2046"/>
      <c r="Q460" s="2046"/>
      <c r="R460" s="2046"/>
      <c r="S460" s="2046"/>
      <c r="T460" s="2046"/>
      <c r="U460" s="2046"/>
      <c r="V460" s="2046"/>
      <c r="W460" s="2046"/>
      <c r="X460" s="2046"/>
      <c r="Y460" s="2046"/>
    </row>
    <row r="461">
      <c r="A461" s="2046"/>
      <c r="B461" s="2046"/>
      <c r="C461" s="2046"/>
      <c r="D461" s="2046"/>
      <c r="E461" s="2046"/>
      <c r="F461" s="2046"/>
      <c r="G461" s="2046"/>
      <c r="H461" s="2046"/>
      <c r="I461" s="2046"/>
      <c r="J461" s="2046"/>
      <c r="K461" s="2046"/>
      <c r="L461" s="2046"/>
      <c r="M461" s="2046"/>
      <c r="N461" s="2046"/>
      <c r="O461" s="2046"/>
      <c r="P461" s="2046"/>
      <c r="Q461" s="2046"/>
      <c r="R461" s="2046"/>
      <c r="S461" s="2046"/>
      <c r="T461" s="2046"/>
      <c r="U461" s="2046"/>
      <c r="V461" s="2046"/>
      <c r="W461" s="2046"/>
      <c r="X461" s="2046"/>
      <c r="Y461" s="2046"/>
    </row>
    <row r="462">
      <c r="A462" s="2046"/>
      <c r="B462" s="2046"/>
      <c r="C462" s="2046"/>
      <c r="D462" s="2046"/>
      <c r="E462" s="2046"/>
      <c r="F462" s="2046"/>
      <c r="G462" s="2046"/>
      <c r="H462" s="2046"/>
      <c r="I462" s="2046"/>
      <c r="J462" s="2046"/>
      <c r="K462" s="2046"/>
      <c r="L462" s="2046"/>
      <c r="M462" s="2046"/>
      <c r="N462" s="2046"/>
      <c r="O462" s="2046"/>
      <c r="P462" s="2046"/>
      <c r="Q462" s="2046"/>
      <c r="R462" s="2046"/>
      <c r="S462" s="2046"/>
      <c r="T462" s="2046"/>
      <c r="U462" s="2046"/>
      <c r="V462" s="2046"/>
      <c r="W462" s="2046"/>
      <c r="X462" s="2046"/>
      <c r="Y462" s="2046"/>
    </row>
    <row r="463">
      <c r="A463" s="2046"/>
      <c r="B463" s="2046"/>
      <c r="C463" s="2046"/>
      <c r="D463" s="2046"/>
      <c r="E463" s="2046"/>
      <c r="F463" s="2046"/>
      <c r="G463" s="2046"/>
      <c r="H463" s="2046"/>
      <c r="I463" s="2046"/>
      <c r="J463" s="2046"/>
      <c r="K463" s="2046"/>
      <c r="L463" s="2046"/>
      <c r="M463" s="2046"/>
      <c r="N463" s="2046"/>
      <c r="O463" s="2046"/>
      <c r="P463" s="2046"/>
      <c r="Q463" s="2046"/>
      <c r="R463" s="2046"/>
      <c r="S463" s="2046"/>
      <c r="T463" s="2046"/>
      <c r="U463" s="2046"/>
      <c r="V463" s="2046"/>
      <c r="W463" s="2046"/>
      <c r="X463" s="2046"/>
      <c r="Y463" s="2046"/>
    </row>
    <row r="464">
      <c r="A464" s="2046"/>
      <c r="B464" s="2046"/>
      <c r="C464" s="2046"/>
      <c r="D464" s="2046"/>
      <c r="E464" s="2046"/>
      <c r="F464" s="2046"/>
      <c r="G464" s="2046"/>
      <c r="H464" s="2046"/>
      <c r="I464" s="2046"/>
      <c r="J464" s="2046"/>
      <c r="K464" s="2046"/>
      <c r="L464" s="2046"/>
      <c r="M464" s="2046"/>
      <c r="N464" s="2046"/>
      <c r="O464" s="2046"/>
      <c r="P464" s="2046"/>
      <c r="Q464" s="2046"/>
      <c r="R464" s="2046"/>
      <c r="S464" s="2046"/>
      <c r="T464" s="2046"/>
      <c r="U464" s="2046"/>
      <c r="V464" s="2046"/>
      <c r="W464" s="2046"/>
      <c r="X464" s="2046"/>
      <c r="Y464" s="2046"/>
    </row>
    <row r="465">
      <c r="A465" s="2046"/>
      <c r="B465" s="2046"/>
      <c r="C465" s="2046"/>
      <c r="D465" s="2046"/>
      <c r="E465" s="2046"/>
      <c r="F465" s="2046"/>
      <c r="G465" s="2046"/>
      <c r="H465" s="2046"/>
      <c r="I465" s="2046"/>
      <c r="J465" s="2046"/>
      <c r="K465" s="2046"/>
      <c r="L465" s="2046"/>
      <c r="M465" s="2046"/>
      <c r="N465" s="2046"/>
      <c r="O465" s="2046"/>
      <c r="P465" s="2046"/>
      <c r="Q465" s="2046"/>
      <c r="R465" s="2046"/>
      <c r="S465" s="2046"/>
      <c r="T465" s="2046"/>
      <c r="U465" s="2046"/>
      <c r="V465" s="2046"/>
      <c r="W465" s="2046"/>
      <c r="X465" s="2046"/>
      <c r="Y465" s="2046"/>
    </row>
    <row r="466">
      <c r="A466" s="2046"/>
      <c r="B466" s="2046"/>
      <c r="C466" s="2046"/>
      <c r="D466" s="2046"/>
      <c r="E466" s="2046"/>
      <c r="F466" s="2046"/>
      <c r="G466" s="2046"/>
      <c r="H466" s="2046"/>
      <c r="I466" s="2046"/>
      <c r="J466" s="2046"/>
      <c r="K466" s="2046"/>
      <c r="L466" s="2046"/>
      <c r="M466" s="2046"/>
      <c r="N466" s="2046"/>
      <c r="O466" s="2046"/>
      <c r="P466" s="2046"/>
      <c r="Q466" s="2046"/>
      <c r="R466" s="2046"/>
      <c r="S466" s="2046"/>
      <c r="T466" s="2046"/>
      <c r="U466" s="2046"/>
      <c r="V466" s="2046"/>
      <c r="W466" s="2046"/>
      <c r="X466" s="2046"/>
      <c r="Y466" s="2046"/>
    </row>
    <row r="467">
      <c r="A467" s="2046"/>
      <c r="B467" s="2046"/>
      <c r="C467" s="2046"/>
      <c r="D467" s="2046"/>
      <c r="E467" s="2046"/>
      <c r="F467" s="2046"/>
      <c r="G467" s="2046"/>
      <c r="H467" s="2046"/>
      <c r="I467" s="2046"/>
      <c r="J467" s="2046"/>
      <c r="K467" s="2046"/>
      <c r="L467" s="2046"/>
      <c r="M467" s="2046"/>
      <c r="N467" s="2046"/>
      <c r="O467" s="2046"/>
      <c r="P467" s="2046"/>
      <c r="Q467" s="2046"/>
      <c r="R467" s="2046"/>
      <c r="S467" s="2046"/>
      <c r="T467" s="2046"/>
      <c r="U467" s="2046"/>
      <c r="V467" s="2046"/>
      <c r="W467" s="2046"/>
      <c r="X467" s="2046"/>
      <c r="Y467" s="2046"/>
    </row>
    <row r="468">
      <c r="A468" s="2046"/>
      <c r="B468" s="2046"/>
      <c r="C468" s="2046"/>
      <c r="D468" s="2046"/>
      <c r="E468" s="2046"/>
      <c r="F468" s="2046"/>
      <c r="G468" s="2046"/>
      <c r="H468" s="2046"/>
      <c r="I468" s="2046"/>
      <c r="J468" s="2046"/>
      <c r="K468" s="2046"/>
      <c r="L468" s="2046"/>
      <c r="M468" s="2046"/>
      <c r="N468" s="2046"/>
      <c r="O468" s="2046"/>
      <c r="P468" s="2046"/>
      <c r="Q468" s="2046"/>
      <c r="R468" s="2046"/>
      <c r="S468" s="2046"/>
      <c r="T468" s="2046"/>
      <c r="U468" s="2046"/>
      <c r="V468" s="2046"/>
      <c r="W468" s="2046"/>
      <c r="X468" s="2046"/>
      <c r="Y468" s="2046"/>
    </row>
    <row r="469">
      <c r="A469" s="2046"/>
      <c r="B469" s="2046"/>
      <c r="C469" s="2046"/>
      <c r="D469" s="2046"/>
      <c r="E469" s="2046"/>
      <c r="F469" s="2046"/>
      <c r="G469" s="2046"/>
      <c r="H469" s="2046"/>
      <c r="I469" s="2046"/>
      <c r="J469" s="2046"/>
      <c r="K469" s="2046"/>
      <c r="L469" s="2046"/>
      <c r="M469" s="2046"/>
      <c r="N469" s="2046"/>
      <c r="O469" s="2046"/>
      <c r="P469" s="2046"/>
      <c r="Q469" s="2046"/>
      <c r="R469" s="2046"/>
      <c r="S469" s="2046"/>
      <c r="T469" s="2046"/>
      <c r="U469" s="2046"/>
      <c r="V469" s="2046"/>
      <c r="W469" s="2046"/>
      <c r="X469" s="2046"/>
      <c r="Y469" s="2046"/>
    </row>
    <row r="470">
      <c r="A470" s="2046"/>
      <c r="B470" s="2046"/>
      <c r="C470" s="2046"/>
      <c r="D470" s="2046"/>
      <c r="E470" s="2046"/>
      <c r="F470" s="2046"/>
      <c r="G470" s="2046"/>
      <c r="H470" s="2046"/>
      <c r="I470" s="2046"/>
      <c r="J470" s="2046"/>
      <c r="K470" s="2046"/>
      <c r="L470" s="2046"/>
      <c r="M470" s="2046"/>
      <c r="N470" s="2046"/>
      <c r="O470" s="2046"/>
      <c r="P470" s="2046"/>
      <c r="Q470" s="2046"/>
      <c r="R470" s="2046"/>
      <c r="S470" s="2046"/>
      <c r="T470" s="2046"/>
      <c r="U470" s="2046"/>
      <c r="V470" s="2046"/>
      <c r="W470" s="2046"/>
      <c r="X470" s="2046"/>
      <c r="Y470" s="2046"/>
    </row>
    <row r="471">
      <c r="A471" s="2046"/>
      <c r="B471" s="2046"/>
      <c r="C471" s="2046"/>
      <c r="D471" s="2046"/>
      <c r="E471" s="2046"/>
      <c r="F471" s="2046"/>
      <c r="G471" s="2046"/>
      <c r="H471" s="2046"/>
      <c r="I471" s="2046"/>
      <c r="J471" s="2046"/>
      <c r="K471" s="2046"/>
      <c r="L471" s="2046"/>
      <c r="M471" s="2046"/>
      <c r="N471" s="2046"/>
      <c r="O471" s="2046"/>
      <c r="P471" s="2046"/>
      <c r="Q471" s="2046"/>
      <c r="R471" s="2046"/>
      <c r="S471" s="2046"/>
      <c r="T471" s="2046"/>
      <c r="U471" s="2046"/>
      <c r="V471" s="2046"/>
      <c r="W471" s="2046"/>
      <c r="X471" s="2046"/>
      <c r="Y471" s="2046"/>
    </row>
    <row r="472">
      <c r="A472" s="2046"/>
      <c r="B472" s="2046"/>
      <c r="C472" s="2046"/>
      <c r="D472" s="2046"/>
      <c r="E472" s="2046"/>
      <c r="F472" s="2046"/>
      <c r="G472" s="2046"/>
      <c r="H472" s="2046"/>
      <c r="I472" s="2046"/>
      <c r="J472" s="2046"/>
      <c r="K472" s="2046"/>
      <c r="L472" s="2046"/>
      <c r="M472" s="2046"/>
      <c r="N472" s="2046"/>
      <c r="O472" s="2046"/>
      <c r="P472" s="2046"/>
      <c r="Q472" s="2046"/>
      <c r="R472" s="2046"/>
      <c r="S472" s="2046"/>
      <c r="T472" s="2046"/>
      <c r="U472" s="2046"/>
      <c r="V472" s="2046"/>
      <c r="W472" s="2046"/>
      <c r="X472" s="2046"/>
      <c r="Y472" s="2046"/>
    </row>
    <row r="473">
      <c r="A473" s="2046"/>
      <c r="B473" s="2046"/>
      <c r="C473" s="2046"/>
      <c r="D473" s="2046"/>
      <c r="E473" s="2046"/>
      <c r="F473" s="2046"/>
      <c r="G473" s="2046"/>
      <c r="H473" s="2046"/>
      <c r="I473" s="2046"/>
      <c r="J473" s="2046"/>
      <c r="K473" s="2046"/>
      <c r="L473" s="2046"/>
      <c r="M473" s="2046"/>
      <c r="N473" s="2046"/>
      <c r="O473" s="2046"/>
      <c r="P473" s="2046"/>
      <c r="Q473" s="2046"/>
      <c r="R473" s="2046"/>
      <c r="S473" s="2046"/>
      <c r="T473" s="2046"/>
      <c r="U473" s="2046"/>
      <c r="V473" s="2046"/>
      <c r="W473" s="2046"/>
      <c r="X473" s="2046"/>
      <c r="Y473" s="2046"/>
    </row>
    <row r="474">
      <c r="A474" s="2046"/>
      <c r="B474" s="2046"/>
      <c r="C474" s="2046"/>
      <c r="D474" s="2046"/>
      <c r="E474" s="2046"/>
      <c r="F474" s="2046"/>
      <c r="G474" s="2046"/>
      <c r="H474" s="2046"/>
      <c r="I474" s="2046"/>
      <c r="J474" s="2046"/>
      <c r="K474" s="2046"/>
      <c r="L474" s="2046"/>
      <c r="M474" s="2046"/>
      <c r="N474" s="2046"/>
      <c r="O474" s="2046"/>
      <c r="P474" s="2046"/>
      <c r="Q474" s="2046"/>
      <c r="R474" s="2046"/>
      <c r="S474" s="2046"/>
      <c r="T474" s="2046"/>
      <c r="U474" s="2046"/>
      <c r="V474" s="2046"/>
      <c r="W474" s="2046"/>
      <c r="X474" s="2046"/>
      <c r="Y474" s="2046"/>
    </row>
    <row r="475">
      <c r="A475" s="2046"/>
      <c r="B475" s="2046"/>
      <c r="C475" s="2046"/>
      <c r="D475" s="2046"/>
      <c r="E475" s="2046"/>
      <c r="F475" s="2046"/>
      <c r="G475" s="2046"/>
      <c r="H475" s="2046"/>
      <c r="I475" s="2046"/>
      <c r="J475" s="2046"/>
      <c r="K475" s="2046"/>
      <c r="L475" s="2046"/>
      <c r="M475" s="2046"/>
      <c r="N475" s="2046"/>
      <c r="O475" s="2046"/>
      <c r="P475" s="2046"/>
      <c r="Q475" s="2046"/>
      <c r="R475" s="2046"/>
      <c r="S475" s="2046"/>
      <c r="T475" s="2046"/>
      <c r="U475" s="2046"/>
      <c r="V475" s="2046"/>
      <c r="W475" s="2046"/>
      <c r="X475" s="2046"/>
      <c r="Y475" s="2046"/>
    </row>
    <row r="476">
      <c r="A476" s="2046"/>
      <c r="B476" s="2046"/>
      <c r="C476" s="2046"/>
      <c r="D476" s="2046"/>
      <c r="E476" s="2046"/>
      <c r="F476" s="2046"/>
      <c r="G476" s="2046"/>
      <c r="H476" s="2046"/>
      <c r="I476" s="2046"/>
      <c r="J476" s="2046"/>
      <c r="K476" s="2046"/>
      <c r="L476" s="2046"/>
      <c r="M476" s="2046"/>
      <c r="N476" s="2046"/>
      <c r="O476" s="2046"/>
      <c r="P476" s="2046"/>
      <c r="Q476" s="2046"/>
      <c r="R476" s="2046"/>
      <c r="S476" s="2046"/>
      <c r="T476" s="2046"/>
      <c r="U476" s="2046"/>
      <c r="V476" s="2046"/>
      <c r="W476" s="2046"/>
      <c r="X476" s="2046"/>
      <c r="Y476" s="2046"/>
    </row>
    <row r="477">
      <c r="A477" s="2046"/>
      <c r="B477" s="2046"/>
      <c r="C477" s="2046"/>
      <c r="D477" s="2046"/>
      <c r="E477" s="2046"/>
      <c r="F477" s="2046"/>
      <c r="G477" s="2046"/>
      <c r="H477" s="2046"/>
      <c r="I477" s="2046"/>
      <c r="J477" s="2046"/>
      <c r="K477" s="2046"/>
      <c r="L477" s="2046"/>
      <c r="M477" s="2046"/>
      <c r="N477" s="2046"/>
      <c r="O477" s="2046"/>
      <c r="P477" s="2046"/>
      <c r="Q477" s="2046"/>
      <c r="R477" s="2046"/>
      <c r="S477" s="2046"/>
      <c r="T477" s="2046"/>
      <c r="U477" s="2046"/>
      <c r="V477" s="2046"/>
      <c r="W477" s="2046"/>
      <c r="X477" s="2046"/>
      <c r="Y477" s="2046"/>
    </row>
    <row r="478">
      <c r="A478" s="2046"/>
      <c r="B478" s="2046"/>
      <c r="C478" s="2046"/>
      <c r="D478" s="2046"/>
      <c r="E478" s="2046"/>
      <c r="F478" s="2046"/>
      <c r="G478" s="2046"/>
      <c r="H478" s="2046"/>
      <c r="I478" s="2046"/>
      <c r="J478" s="2046"/>
      <c r="K478" s="2046"/>
      <c r="L478" s="2046"/>
      <c r="M478" s="2046"/>
      <c r="N478" s="2046"/>
      <c r="O478" s="2046"/>
      <c r="P478" s="2046"/>
      <c r="Q478" s="2046"/>
      <c r="R478" s="2046"/>
      <c r="S478" s="2046"/>
      <c r="T478" s="2046"/>
      <c r="U478" s="2046"/>
      <c r="V478" s="2046"/>
      <c r="W478" s="2046"/>
      <c r="X478" s="2046"/>
      <c r="Y478" s="2046"/>
    </row>
    <row r="479">
      <c r="A479" s="2046"/>
      <c r="B479" s="2046"/>
      <c r="C479" s="2046"/>
      <c r="D479" s="2046"/>
      <c r="E479" s="2046"/>
      <c r="F479" s="2046"/>
      <c r="G479" s="2046"/>
      <c r="H479" s="2046"/>
      <c r="I479" s="2046"/>
      <c r="J479" s="2046"/>
      <c r="K479" s="2046"/>
      <c r="L479" s="2046"/>
      <c r="M479" s="2046"/>
      <c r="N479" s="2046"/>
      <c r="O479" s="2046"/>
      <c r="P479" s="2046"/>
      <c r="Q479" s="2046"/>
      <c r="R479" s="2046"/>
      <c r="S479" s="2046"/>
      <c r="T479" s="2046"/>
      <c r="U479" s="2046"/>
      <c r="V479" s="2046"/>
      <c r="W479" s="2046"/>
      <c r="X479" s="2046"/>
      <c r="Y479" s="2046"/>
    </row>
    <row r="480">
      <c r="A480" s="2046"/>
      <c r="B480" s="2046"/>
      <c r="C480" s="2046"/>
      <c r="D480" s="2046"/>
      <c r="E480" s="2046"/>
      <c r="F480" s="2046"/>
      <c r="G480" s="2046"/>
      <c r="H480" s="2046"/>
      <c r="I480" s="2046"/>
      <c r="J480" s="2046"/>
      <c r="K480" s="2046"/>
      <c r="L480" s="2046"/>
      <c r="M480" s="2046"/>
      <c r="N480" s="2046"/>
      <c r="O480" s="2046"/>
      <c r="P480" s="2046"/>
      <c r="Q480" s="2046"/>
      <c r="R480" s="2046"/>
      <c r="S480" s="2046"/>
      <c r="T480" s="2046"/>
      <c r="U480" s="2046"/>
      <c r="V480" s="2046"/>
      <c r="W480" s="2046"/>
      <c r="X480" s="2046"/>
      <c r="Y480" s="2046"/>
    </row>
    <row r="481">
      <c r="A481" s="2046"/>
      <c r="B481" s="2046"/>
      <c r="C481" s="2046"/>
      <c r="D481" s="2046"/>
      <c r="E481" s="2046"/>
      <c r="F481" s="2046"/>
      <c r="G481" s="2046"/>
      <c r="H481" s="2046"/>
      <c r="I481" s="2046"/>
      <c r="J481" s="2046"/>
      <c r="K481" s="2046"/>
      <c r="L481" s="2046"/>
      <c r="M481" s="2046"/>
      <c r="N481" s="2046"/>
      <c r="O481" s="2046"/>
      <c r="P481" s="2046"/>
      <c r="Q481" s="2046"/>
      <c r="R481" s="2046"/>
      <c r="S481" s="2046"/>
      <c r="T481" s="2046"/>
      <c r="U481" s="2046"/>
      <c r="V481" s="2046"/>
      <c r="W481" s="2046"/>
      <c r="X481" s="2046"/>
      <c r="Y481" s="2046"/>
    </row>
    <row r="482">
      <c r="A482" s="2046"/>
      <c r="B482" s="2046"/>
      <c r="C482" s="2046"/>
      <c r="D482" s="2046"/>
      <c r="E482" s="2046"/>
      <c r="F482" s="2046"/>
      <c r="G482" s="2046"/>
      <c r="H482" s="2046"/>
      <c r="I482" s="2046"/>
      <c r="J482" s="2046"/>
      <c r="K482" s="2046"/>
      <c r="L482" s="2046"/>
      <c r="M482" s="2046"/>
      <c r="N482" s="2046"/>
      <c r="O482" s="2046"/>
      <c r="P482" s="2046"/>
      <c r="Q482" s="2046"/>
      <c r="R482" s="2046"/>
      <c r="S482" s="2046"/>
      <c r="T482" s="2046"/>
      <c r="U482" s="2046"/>
      <c r="V482" s="2046"/>
      <c r="W482" s="2046"/>
      <c r="X482" s="2046"/>
      <c r="Y482" s="2046"/>
    </row>
    <row r="483">
      <c r="A483" s="2046"/>
      <c r="B483" s="2046"/>
      <c r="C483" s="2046"/>
      <c r="D483" s="2046"/>
      <c r="E483" s="2046"/>
      <c r="F483" s="2046"/>
      <c r="G483" s="2046"/>
      <c r="H483" s="2046"/>
      <c r="I483" s="2046"/>
      <c r="J483" s="2046"/>
      <c r="K483" s="2046"/>
      <c r="L483" s="2046"/>
      <c r="M483" s="2046"/>
      <c r="N483" s="2046"/>
      <c r="O483" s="2046"/>
      <c r="P483" s="2046"/>
      <c r="Q483" s="2046"/>
      <c r="R483" s="2046"/>
      <c r="S483" s="2046"/>
      <c r="T483" s="2046"/>
      <c r="U483" s="2046"/>
      <c r="V483" s="2046"/>
      <c r="W483" s="2046"/>
      <c r="X483" s="2046"/>
      <c r="Y483" s="2046"/>
    </row>
    <row r="484">
      <c r="A484" s="2046"/>
      <c r="B484" s="2046"/>
      <c r="C484" s="2046"/>
      <c r="D484" s="2046"/>
      <c r="E484" s="2046"/>
      <c r="F484" s="2046"/>
      <c r="G484" s="2046"/>
      <c r="H484" s="2046"/>
      <c r="I484" s="2046"/>
      <c r="J484" s="2046"/>
      <c r="K484" s="2046"/>
      <c r="L484" s="2046"/>
      <c r="M484" s="2046"/>
      <c r="N484" s="2046"/>
      <c r="O484" s="2046"/>
      <c r="P484" s="2046"/>
      <c r="Q484" s="2046"/>
      <c r="R484" s="2046"/>
      <c r="S484" s="2046"/>
      <c r="T484" s="2046"/>
      <c r="U484" s="2046"/>
      <c r="V484" s="2046"/>
      <c r="W484" s="2046"/>
      <c r="X484" s="2046"/>
      <c r="Y484" s="2046"/>
    </row>
    <row r="485">
      <c r="A485" s="2046"/>
      <c r="B485" s="2046"/>
      <c r="C485" s="2046"/>
      <c r="D485" s="2046"/>
      <c r="E485" s="2046"/>
      <c r="F485" s="2046"/>
      <c r="G485" s="2046"/>
      <c r="H485" s="2046"/>
      <c r="I485" s="2046"/>
      <c r="J485" s="2046"/>
      <c r="K485" s="2046"/>
      <c r="L485" s="2046"/>
      <c r="M485" s="2046"/>
      <c r="N485" s="2046"/>
      <c r="O485" s="2046"/>
      <c r="P485" s="2046"/>
      <c r="Q485" s="2046"/>
      <c r="R485" s="2046"/>
      <c r="S485" s="2046"/>
      <c r="T485" s="2046"/>
      <c r="U485" s="2046"/>
      <c r="V485" s="2046"/>
      <c r="W485" s="2046"/>
      <c r="X485" s="2046"/>
      <c r="Y485" s="2046"/>
    </row>
    <row r="486">
      <c r="A486" s="2046"/>
      <c r="B486" s="2046"/>
      <c r="C486" s="2046"/>
      <c r="D486" s="2046"/>
      <c r="E486" s="2046"/>
      <c r="F486" s="2046"/>
      <c r="G486" s="2046"/>
      <c r="H486" s="2046"/>
      <c r="I486" s="2046"/>
      <c r="J486" s="2046"/>
      <c r="K486" s="2046"/>
      <c r="L486" s="2046"/>
      <c r="M486" s="2046"/>
      <c r="N486" s="2046"/>
      <c r="O486" s="2046"/>
      <c r="P486" s="2046"/>
      <c r="Q486" s="2046"/>
      <c r="R486" s="2046"/>
      <c r="S486" s="2046"/>
      <c r="T486" s="2046"/>
      <c r="U486" s="2046"/>
      <c r="V486" s="2046"/>
      <c r="W486" s="2046"/>
      <c r="X486" s="2046"/>
      <c r="Y486" s="2046"/>
    </row>
    <row r="487">
      <c r="A487" s="2046"/>
      <c r="B487" s="2046"/>
      <c r="C487" s="2046"/>
      <c r="D487" s="2046"/>
      <c r="E487" s="2046"/>
      <c r="F487" s="2046"/>
      <c r="G487" s="2046"/>
      <c r="H487" s="2046"/>
      <c r="I487" s="2046"/>
      <c r="J487" s="2046"/>
      <c r="K487" s="2046"/>
      <c r="L487" s="2046"/>
      <c r="M487" s="2046"/>
      <c r="N487" s="2046"/>
      <c r="O487" s="2046"/>
      <c r="P487" s="2046"/>
      <c r="Q487" s="2046"/>
      <c r="R487" s="2046"/>
      <c r="S487" s="2046"/>
      <c r="T487" s="2046"/>
      <c r="U487" s="2046"/>
      <c r="V487" s="2046"/>
      <c r="W487" s="2046"/>
      <c r="X487" s="2046"/>
      <c r="Y487" s="2046"/>
    </row>
    <row r="488">
      <c r="A488" s="2046"/>
      <c r="B488" s="2046"/>
      <c r="C488" s="2046"/>
      <c r="D488" s="2046"/>
      <c r="E488" s="2046"/>
      <c r="F488" s="2046"/>
      <c r="G488" s="2046"/>
      <c r="H488" s="2046"/>
      <c r="I488" s="2046"/>
      <c r="J488" s="2046"/>
      <c r="K488" s="2046"/>
      <c r="L488" s="2046"/>
      <c r="M488" s="2046"/>
      <c r="N488" s="2046"/>
      <c r="O488" s="2046"/>
      <c r="P488" s="2046"/>
      <c r="Q488" s="2046"/>
      <c r="R488" s="2046"/>
      <c r="S488" s="2046"/>
      <c r="T488" s="2046"/>
      <c r="U488" s="2046"/>
      <c r="V488" s="2046"/>
      <c r="W488" s="2046"/>
      <c r="X488" s="2046"/>
      <c r="Y488" s="2046"/>
    </row>
    <row r="489">
      <c r="A489" s="2046"/>
      <c r="B489" s="2046"/>
      <c r="C489" s="2046"/>
      <c r="D489" s="2046"/>
      <c r="E489" s="2046"/>
      <c r="F489" s="2046"/>
      <c r="G489" s="2046"/>
      <c r="H489" s="2046"/>
      <c r="I489" s="2046"/>
      <c r="J489" s="2046"/>
      <c r="K489" s="2046"/>
      <c r="L489" s="2046"/>
      <c r="M489" s="2046"/>
      <c r="N489" s="2046"/>
      <c r="O489" s="2046"/>
      <c r="P489" s="2046"/>
      <c r="Q489" s="2046"/>
      <c r="R489" s="2046"/>
      <c r="S489" s="2046"/>
      <c r="T489" s="2046"/>
      <c r="U489" s="2046"/>
      <c r="V489" s="2046"/>
      <c r="W489" s="2046"/>
      <c r="X489" s="2046"/>
      <c r="Y489" s="2046"/>
    </row>
    <row r="490">
      <c r="A490" s="2046"/>
      <c r="B490" s="2046"/>
      <c r="C490" s="2046"/>
      <c r="D490" s="2046"/>
      <c r="E490" s="2046"/>
      <c r="F490" s="2046"/>
      <c r="G490" s="2046"/>
      <c r="H490" s="2046"/>
      <c r="I490" s="2046"/>
      <c r="J490" s="2046"/>
      <c r="K490" s="2046"/>
      <c r="L490" s="2046"/>
      <c r="M490" s="2046"/>
      <c r="N490" s="2046"/>
      <c r="O490" s="2046"/>
      <c r="P490" s="2046"/>
      <c r="Q490" s="2046"/>
      <c r="R490" s="2046"/>
      <c r="S490" s="2046"/>
      <c r="T490" s="2046"/>
      <c r="U490" s="2046"/>
      <c r="V490" s="2046"/>
      <c r="W490" s="2046"/>
      <c r="X490" s="2046"/>
      <c r="Y490" s="2046"/>
    </row>
    <row r="491">
      <c r="A491" s="2046"/>
      <c r="B491" s="2046"/>
      <c r="C491" s="2046"/>
      <c r="D491" s="2046"/>
      <c r="E491" s="2046"/>
      <c r="F491" s="2046"/>
      <c r="G491" s="2046"/>
      <c r="H491" s="2046"/>
      <c r="I491" s="2046"/>
      <c r="J491" s="2046"/>
      <c r="K491" s="2046"/>
      <c r="L491" s="2046"/>
      <c r="M491" s="2046"/>
      <c r="N491" s="2046"/>
      <c r="O491" s="2046"/>
      <c r="P491" s="2046"/>
      <c r="Q491" s="2046"/>
      <c r="R491" s="2046"/>
      <c r="S491" s="2046"/>
      <c r="T491" s="2046"/>
      <c r="U491" s="2046"/>
      <c r="V491" s="2046"/>
      <c r="W491" s="2046"/>
      <c r="X491" s="2046"/>
      <c r="Y491" s="2046"/>
    </row>
    <row r="492">
      <c r="A492" s="2046"/>
      <c r="B492" s="2046"/>
      <c r="C492" s="2046"/>
      <c r="D492" s="2046"/>
      <c r="E492" s="2046"/>
      <c r="F492" s="2046"/>
      <c r="G492" s="2046"/>
      <c r="H492" s="2046"/>
      <c r="I492" s="2046"/>
      <c r="J492" s="2046"/>
      <c r="K492" s="2046"/>
      <c r="L492" s="2046"/>
      <c r="M492" s="2046"/>
      <c r="N492" s="2046"/>
      <c r="O492" s="2046"/>
      <c r="P492" s="2046"/>
      <c r="Q492" s="2046"/>
      <c r="R492" s="2046"/>
      <c r="S492" s="2046"/>
      <c r="T492" s="2046"/>
      <c r="U492" s="2046"/>
      <c r="V492" s="2046"/>
      <c r="W492" s="2046"/>
      <c r="X492" s="2046"/>
      <c r="Y492" s="2046"/>
    </row>
    <row r="493">
      <c r="A493" s="2046"/>
      <c r="B493" s="2046"/>
      <c r="C493" s="2046"/>
      <c r="D493" s="2046"/>
      <c r="E493" s="2046"/>
      <c r="F493" s="2046"/>
      <c r="G493" s="2046"/>
      <c r="H493" s="2046"/>
      <c r="I493" s="2046"/>
      <c r="J493" s="2046"/>
      <c r="K493" s="2046"/>
      <c r="L493" s="2046"/>
      <c r="M493" s="2046"/>
      <c r="N493" s="2046"/>
      <c r="O493" s="2046"/>
      <c r="P493" s="2046"/>
      <c r="Q493" s="2046"/>
      <c r="R493" s="2046"/>
      <c r="S493" s="2046"/>
      <c r="T493" s="2046"/>
      <c r="U493" s="2046"/>
      <c r="V493" s="2046"/>
      <c r="W493" s="2046"/>
      <c r="X493" s="2046"/>
      <c r="Y493" s="2046"/>
    </row>
    <row r="494">
      <c r="A494" s="2046"/>
      <c r="B494" s="2046"/>
      <c r="C494" s="2046"/>
      <c r="D494" s="2046"/>
      <c r="E494" s="2046"/>
      <c r="F494" s="2046"/>
      <c r="G494" s="2046"/>
      <c r="H494" s="2046"/>
      <c r="I494" s="2046"/>
      <c r="J494" s="2046"/>
      <c r="K494" s="2046"/>
      <c r="L494" s="2046"/>
      <c r="M494" s="2046"/>
      <c r="N494" s="2046"/>
      <c r="O494" s="2046"/>
      <c r="P494" s="2046"/>
      <c r="Q494" s="2046"/>
      <c r="R494" s="2046"/>
      <c r="S494" s="2046"/>
      <c r="T494" s="2046"/>
      <c r="U494" s="2046"/>
      <c r="V494" s="2046"/>
      <c r="W494" s="2046"/>
      <c r="X494" s="2046"/>
      <c r="Y494" s="2046"/>
    </row>
    <row r="495">
      <c r="A495" s="2046"/>
      <c r="B495" s="2046"/>
      <c r="C495" s="2046"/>
      <c r="D495" s="2046"/>
      <c r="E495" s="2046"/>
      <c r="F495" s="2046"/>
      <c r="G495" s="2046"/>
      <c r="H495" s="2046"/>
      <c r="I495" s="2046"/>
      <c r="J495" s="2046"/>
      <c r="K495" s="2046"/>
      <c r="L495" s="2046"/>
      <c r="M495" s="2046"/>
      <c r="N495" s="2046"/>
      <c r="O495" s="2046"/>
      <c r="P495" s="2046"/>
      <c r="Q495" s="2046"/>
      <c r="R495" s="2046"/>
      <c r="S495" s="2046"/>
      <c r="T495" s="2046"/>
      <c r="U495" s="2046"/>
      <c r="V495" s="2046"/>
      <c r="W495" s="2046"/>
      <c r="X495" s="2046"/>
      <c r="Y495" s="2046"/>
    </row>
    <row r="496">
      <c r="A496" s="2046"/>
      <c r="B496" s="2046"/>
      <c r="C496" s="2046"/>
      <c r="D496" s="2046"/>
      <c r="E496" s="2046"/>
      <c r="F496" s="2046"/>
      <c r="G496" s="2046"/>
      <c r="H496" s="2046"/>
      <c r="I496" s="2046"/>
      <c r="J496" s="2046"/>
      <c r="K496" s="2046"/>
      <c r="L496" s="2046"/>
      <c r="M496" s="2046"/>
      <c r="N496" s="2046"/>
      <c r="O496" s="2046"/>
      <c r="P496" s="2046"/>
      <c r="Q496" s="2046"/>
      <c r="R496" s="2046"/>
      <c r="S496" s="2046"/>
      <c r="T496" s="2046"/>
      <c r="U496" s="2046"/>
      <c r="V496" s="2046"/>
      <c r="W496" s="2046"/>
      <c r="X496" s="2046"/>
      <c r="Y496" s="2046"/>
    </row>
    <row r="497">
      <c r="A497" s="2046"/>
      <c r="B497" s="2046"/>
      <c r="C497" s="2046"/>
      <c r="D497" s="2046"/>
      <c r="E497" s="2046"/>
      <c r="F497" s="2046"/>
      <c r="G497" s="2046"/>
      <c r="H497" s="2046"/>
      <c r="I497" s="2046"/>
      <c r="J497" s="2046"/>
      <c r="K497" s="2046"/>
      <c r="L497" s="2046"/>
      <c r="M497" s="2046"/>
      <c r="N497" s="2046"/>
      <c r="O497" s="2046"/>
      <c r="P497" s="2046"/>
      <c r="Q497" s="2046"/>
      <c r="R497" s="2046"/>
      <c r="S497" s="2046"/>
      <c r="T497" s="2046"/>
      <c r="U497" s="2046"/>
      <c r="V497" s="2046"/>
      <c r="W497" s="2046"/>
      <c r="X497" s="2046"/>
      <c r="Y497" s="2046"/>
    </row>
    <row r="498">
      <c r="A498" s="2046"/>
      <c r="B498" s="2046"/>
      <c r="C498" s="2046"/>
      <c r="D498" s="2046"/>
      <c r="E498" s="2046"/>
      <c r="F498" s="2046"/>
      <c r="G498" s="2046"/>
      <c r="H498" s="2046"/>
      <c r="I498" s="2046"/>
      <c r="J498" s="2046"/>
      <c r="K498" s="2046"/>
      <c r="L498" s="2046"/>
      <c r="M498" s="2046"/>
      <c r="N498" s="2046"/>
      <c r="O498" s="2046"/>
      <c r="P498" s="2046"/>
      <c r="Q498" s="2046"/>
      <c r="R498" s="2046"/>
      <c r="S498" s="2046"/>
      <c r="T498" s="2046"/>
      <c r="U498" s="2046"/>
      <c r="V498" s="2046"/>
      <c r="W498" s="2046"/>
      <c r="X498" s="2046"/>
      <c r="Y498" s="2046"/>
    </row>
    <row r="499">
      <c r="A499" s="2046"/>
      <c r="B499" s="2046"/>
      <c r="C499" s="2046"/>
      <c r="D499" s="2046"/>
      <c r="E499" s="2046"/>
      <c r="F499" s="2046"/>
      <c r="G499" s="2046"/>
      <c r="H499" s="2046"/>
      <c r="I499" s="2046"/>
      <c r="J499" s="2046"/>
      <c r="K499" s="2046"/>
      <c r="L499" s="2046"/>
      <c r="M499" s="2046"/>
      <c r="N499" s="2046"/>
      <c r="O499" s="2046"/>
      <c r="P499" s="2046"/>
      <c r="Q499" s="2046"/>
      <c r="R499" s="2046"/>
      <c r="S499" s="2046"/>
      <c r="T499" s="2046"/>
      <c r="U499" s="2046"/>
      <c r="V499" s="2046"/>
      <c r="W499" s="2046"/>
      <c r="X499" s="2046"/>
      <c r="Y499" s="2046"/>
    </row>
    <row r="500">
      <c r="A500" s="2046"/>
      <c r="B500" s="2046"/>
      <c r="C500" s="2046"/>
      <c r="D500" s="2046"/>
      <c r="E500" s="2046"/>
      <c r="F500" s="2046"/>
      <c r="G500" s="2046"/>
      <c r="H500" s="2046"/>
      <c r="I500" s="2046"/>
      <c r="J500" s="2046"/>
      <c r="K500" s="2046"/>
      <c r="L500" s="2046"/>
      <c r="M500" s="2046"/>
      <c r="N500" s="2046"/>
      <c r="O500" s="2046"/>
      <c r="P500" s="2046"/>
      <c r="Q500" s="2046"/>
      <c r="R500" s="2046"/>
      <c r="S500" s="2046"/>
      <c r="T500" s="2046"/>
      <c r="U500" s="2046"/>
      <c r="V500" s="2046"/>
      <c r="W500" s="2046"/>
      <c r="X500" s="2046"/>
      <c r="Y500" s="2046"/>
    </row>
    <row r="501">
      <c r="A501" s="2046"/>
      <c r="B501" s="2046"/>
      <c r="C501" s="2046"/>
      <c r="D501" s="2046"/>
      <c r="E501" s="2046"/>
      <c r="F501" s="2046"/>
      <c r="G501" s="2046"/>
      <c r="H501" s="2046"/>
      <c r="I501" s="2046"/>
      <c r="J501" s="2046"/>
      <c r="K501" s="2046"/>
      <c r="L501" s="2046"/>
      <c r="M501" s="2046"/>
      <c r="N501" s="2046"/>
      <c r="O501" s="2046"/>
      <c r="P501" s="2046"/>
      <c r="Q501" s="2046"/>
      <c r="R501" s="2046"/>
      <c r="S501" s="2046"/>
      <c r="T501" s="2046"/>
      <c r="U501" s="2046"/>
      <c r="V501" s="2046"/>
      <c r="W501" s="2046"/>
      <c r="X501" s="2046"/>
      <c r="Y501" s="2046"/>
    </row>
    <row r="502">
      <c r="A502" s="2046"/>
      <c r="B502" s="2046"/>
      <c r="C502" s="2046"/>
      <c r="D502" s="2046"/>
      <c r="E502" s="2046"/>
      <c r="F502" s="2046"/>
      <c r="G502" s="2046"/>
      <c r="H502" s="2046"/>
      <c r="I502" s="2046"/>
      <c r="J502" s="2046"/>
      <c r="K502" s="2046"/>
      <c r="L502" s="2046"/>
      <c r="M502" s="2046"/>
      <c r="N502" s="2046"/>
      <c r="O502" s="2046"/>
      <c r="P502" s="2046"/>
      <c r="Q502" s="2046"/>
      <c r="R502" s="2046"/>
      <c r="S502" s="2046"/>
      <c r="T502" s="2046"/>
      <c r="U502" s="2046"/>
      <c r="V502" s="2046"/>
      <c r="W502" s="2046"/>
      <c r="X502" s="2046"/>
      <c r="Y502" s="2046"/>
    </row>
    <row r="503">
      <c r="A503" s="2046"/>
      <c r="B503" s="2046"/>
      <c r="C503" s="2046"/>
      <c r="D503" s="2046"/>
      <c r="E503" s="2046"/>
      <c r="F503" s="2046"/>
      <c r="G503" s="2046"/>
      <c r="H503" s="2046"/>
      <c r="I503" s="2046"/>
      <c r="J503" s="2046"/>
      <c r="K503" s="2046"/>
      <c r="L503" s="2046"/>
      <c r="M503" s="2046"/>
      <c r="N503" s="2046"/>
      <c r="O503" s="2046"/>
      <c r="P503" s="2046"/>
      <c r="Q503" s="2046"/>
      <c r="R503" s="2046"/>
      <c r="S503" s="2046"/>
      <c r="T503" s="2046"/>
      <c r="U503" s="2046"/>
      <c r="V503" s="2046"/>
      <c r="W503" s="2046"/>
      <c r="X503" s="2046"/>
      <c r="Y503" s="2046"/>
    </row>
    <row r="504">
      <c r="A504" s="2046"/>
      <c r="B504" s="2046"/>
      <c r="C504" s="2046"/>
      <c r="D504" s="2046"/>
      <c r="E504" s="2046"/>
      <c r="F504" s="2046"/>
      <c r="G504" s="2046"/>
      <c r="H504" s="2046"/>
      <c r="I504" s="2046"/>
      <c r="J504" s="2046"/>
      <c r="K504" s="2046"/>
      <c r="L504" s="2046"/>
      <c r="M504" s="2046"/>
      <c r="N504" s="2046"/>
      <c r="O504" s="2046"/>
      <c r="P504" s="2046"/>
      <c r="Q504" s="2046"/>
      <c r="R504" s="2046"/>
      <c r="S504" s="2046"/>
      <c r="T504" s="2046"/>
      <c r="U504" s="2046"/>
      <c r="V504" s="2046"/>
      <c r="W504" s="2046"/>
      <c r="X504" s="2046"/>
      <c r="Y504" s="2046"/>
    </row>
    <row r="505">
      <c r="A505" s="2046"/>
      <c r="B505" s="2046"/>
      <c r="C505" s="2046"/>
      <c r="D505" s="2046"/>
      <c r="E505" s="2046"/>
      <c r="F505" s="2046"/>
      <c r="G505" s="2046"/>
      <c r="H505" s="2046"/>
      <c r="I505" s="2046"/>
      <c r="J505" s="2046"/>
      <c r="K505" s="2046"/>
      <c r="L505" s="2046"/>
      <c r="M505" s="2046"/>
      <c r="N505" s="2046"/>
      <c r="O505" s="2046"/>
      <c r="P505" s="2046"/>
      <c r="Q505" s="2046"/>
      <c r="R505" s="2046"/>
      <c r="S505" s="2046"/>
      <c r="T505" s="2046"/>
      <c r="U505" s="2046"/>
      <c r="V505" s="2046"/>
      <c r="W505" s="2046"/>
      <c r="X505" s="2046"/>
      <c r="Y505" s="2046"/>
    </row>
    <row r="506">
      <c r="A506" s="2046"/>
      <c r="B506" s="2046"/>
      <c r="C506" s="2046"/>
      <c r="D506" s="2046"/>
      <c r="E506" s="2046"/>
      <c r="F506" s="2046"/>
      <c r="G506" s="2046"/>
      <c r="H506" s="2046"/>
      <c r="I506" s="2046"/>
      <c r="J506" s="2046"/>
      <c r="K506" s="2046"/>
      <c r="L506" s="2046"/>
      <c r="M506" s="2046"/>
      <c r="N506" s="2046"/>
      <c r="O506" s="2046"/>
      <c r="P506" s="2046"/>
      <c r="Q506" s="2046"/>
      <c r="R506" s="2046"/>
      <c r="S506" s="2046"/>
      <c r="T506" s="2046"/>
      <c r="U506" s="2046"/>
      <c r="V506" s="2046"/>
      <c r="W506" s="2046"/>
      <c r="X506" s="2046"/>
      <c r="Y506" s="2046"/>
    </row>
    <row r="507">
      <c r="A507" s="2046"/>
      <c r="B507" s="2046"/>
      <c r="C507" s="2046"/>
      <c r="D507" s="2046"/>
      <c r="E507" s="2046"/>
      <c r="F507" s="2046"/>
      <c r="G507" s="2046"/>
      <c r="H507" s="2046"/>
      <c r="I507" s="2046"/>
      <c r="J507" s="2046"/>
      <c r="K507" s="2046"/>
      <c r="L507" s="2046"/>
      <c r="M507" s="2046"/>
      <c r="N507" s="2046"/>
      <c r="O507" s="2046"/>
      <c r="P507" s="2046"/>
      <c r="Q507" s="2046"/>
      <c r="R507" s="2046"/>
      <c r="S507" s="2046"/>
      <c r="T507" s="2046"/>
      <c r="U507" s="2046"/>
      <c r="V507" s="2046"/>
      <c r="W507" s="2046"/>
      <c r="X507" s="2046"/>
      <c r="Y507" s="2046"/>
    </row>
    <row r="508">
      <c r="A508" s="2046"/>
      <c r="B508" s="2046"/>
      <c r="C508" s="2046"/>
      <c r="D508" s="2046"/>
      <c r="E508" s="2046"/>
      <c r="F508" s="2046"/>
      <c r="G508" s="2046"/>
      <c r="H508" s="2046"/>
      <c r="I508" s="2046"/>
      <c r="J508" s="2046"/>
      <c r="K508" s="2046"/>
      <c r="L508" s="2046"/>
      <c r="M508" s="2046"/>
      <c r="N508" s="2046"/>
      <c r="O508" s="2046"/>
      <c r="P508" s="2046"/>
      <c r="Q508" s="2046"/>
      <c r="R508" s="2046"/>
      <c r="S508" s="2046"/>
      <c r="T508" s="2046"/>
      <c r="U508" s="2046"/>
      <c r="V508" s="2046"/>
      <c r="W508" s="2046"/>
      <c r="X508" s="2046"/>
      <c r="Y508" s="2046"/>
    </row>
    <row r="509">
      <c r="A509" s="2046"/>
      <c r="B509" s="2046"/>
      <c r="C509" s="2046"/>
      <c r="D509" s="2046"/>
      <c r="E509" s="2046"/>
      <c r="F509" s="2046"/>
      <c r="G509" s="2046"/>
      <c r="H509" s="2046"/>
      <c r="I509" s="2046"/>
      <c r="J509" s="2046"/>
      <c r="K509" s="2046"/>
      <c r="L509" s="2046"/>
      <c r="M509" s="2046"/>
      <c r="N509" s="2046"/>
      <c r="O509" s="2046"/>
      <c r="P509" s="2046"/>
      <c r="Q509" s="2046"/>
      <c r="R509" s="2046"/>
      <c r="S509" s="2046"/>
      <c r="T509" s="2046"/>
      <c r="U509" s="2046"/>
      <c r="V509" s="2046"/>
      <c r="W509" s="2046"/>
      <c r="X509" s="2046"/>
      <c r="Y509" s="2046"/>
    </row>
    <row r="510">
      <c r="A510" s="2046"/>
      <c r="B510" s="2046"/>
      <c r="C510" s="2046"/>
      <c r="D510" s="2046"/>
      <c r="E510" s="2046"/>
      <c r="F510" s="2046"/>
      <c r="G510" s="2046"/>
      <c r="H510" s="2046"/>
      <c r="I510" s="2046"/>
      <c r="J510" s="2046"/>
      <c r="K510" s="2046"/>
      <c r="L510" s="2046"/>
      <c r="M510" s="2046"/>
      <c r="N510" s="2046"/>
      <c r="O510" s="2046"/>
      <c r="P510" s="2046"/>
      <c r="Q510" s="2046"/>
      <c r="R510" s="2046"/>
      <c r="S510" s="2046"/>
      <c r="T510" s="2046"/>
      <c r="U510" s="2046"/>
      <c r="V510" s="2046"/>
      <c r="W510" s="2046"/>
      <c r="X510" s="2046"/>
      <c r="Y510" s="2046"/>
    </row>
    <row r="511">
      <c r="A511" s="2046"/>
      <c r="B511" s="2046"/>
      <c r="C511" s="2046"/>
      <c r="D511" s="2046"/>
      <c r="E511" s="2046"/>
      <c r="F511" s="2046"/>
      <c r="G511" s="2046"/>
      <c r="H511" s="2046"/>
      <c r="I511" s="2046"/>
      <c r="J511" s="2046"/>
      <c r="K511" s="2046"/>
      <c r="L511" s="2046"/>
      <c r="M511" s="2046"/>
      <c r="N511" s="2046"/>
      <c r="O511" s="2046"/>
      <c r="P511" s="2046"/>
      <c r="Q511" s="2046"/>
      <c r="R511" s="2046"/>
      <c r="S511" s="2046"/>
      <c r="T511" s="2046"/>
      <c r="U511" s="2046"/>
      <c r="V511" s="2046"/>
      <c r="W511" s="2046"/>
      <c r="X511" s="2046"/>
      <c r="Y511" s="2046"/>
    </row>
    <row r="512">
      <c r="A512" s="2046"/>
      <c r="B512" s="2046"/>
      <c r="C512" s="2046"/>
      <c r="D512" s="2046"/>
      <c r="E512" s="2046"/>
      <c r="F512" s="2046"/>
      <c r="G512" s="2046"/>
      <c r="H512" s="2046"/>
      <c r="I512" s="2046"/>
      <c r="J512" s="2046"/>
      <c r="K512" s="2046"/>
      <c r="L512" s="2046"/>
      <c r="M512" s="2046"/>
      <c r="N512" s="2046"/>
      <c r="O512" s="2046"/>
      <c r="P512" s="2046"/>
      <c r="Q512" s="2046"/>
      <c r="R512" s="2046"/>
      <c r="S512" s="2046"/>
      <c r="T512" s="2046"/>
      <c r="U512" s="2046"/>
      <c r="V512" s="2046"/>
      <c r="W512" s="2046"/>
      <c r="X512" s="2046"/>
      <c r="Y512" s="2046"/>
    </row>
    <row r="513">
      <c r="A513" s="2046"/>
      <c r="B513" s="2046"/>
      <c r="C513" s="2046"/>
      <c r="D513" s="2046"/>
      <c r="E513" s="2046"/>
      <c r="F513" s="2046"/>
      <c r="G513" s="2046"/>
      <c r="H513" s="2046"/>
      <c r="I513" s="2046"/>
      <c r="J513" s="2046"/>
      <c r="K513" s="2046"/>
      <c r="L513" s="2046"/>
      <c r="M513" s="2046"/>
      <c r="N513" s="2046"/>
      <c r="O513" s="2046"/>
      <c r="P513" s="2046"/>
      <c r="Q513" s="2046"/>
      <c r="R513" s="2046"/>
      <c r="S513" s="2046"/>
      <c r="T513" s="2046"/>
      <c r="U513" s="2046"/>
      <c r="V513" s="2046"/>
      <c r="W513" s="2046"/>
      <c r="X513" s="2046"/>
      <c r="Y513" s="2046"/>
    </row>
    <row r="514">
      <c r="A514" s="2046"/>
      <c r="B514" s="2046"/>
      <c r="C514" s="2046"/>
      <c r="D514" s="2046"/>
      <c r="E514" s="2046"/>
      <c r="F514" s="2046"/>
      <c r="G514" s="2046"/>
      <c r="H514" s="2046"/>
      <c r="I514" s="2046"/>
      <c r="J514" s="2046"/>
      <c r="K514" s="2046"/>
      <c r="L514" s="2046"/>
      <c r="M514" s="2046"/>
      <c r="N514" s="2046"/>
      <c r="O514" s="2046"/>
      <c r="P514" s="2046"/>
      <c r="Q514" s="2046"/>
      <c r="R514" s="2046"/>
      <c r="S514" s="2046"/>
      <c r="T514" s="2046"/>
      <c r="U514" s="2046"/>
      <c r="V514" s="2046"/>
      <c r="W514" s="2046"/>
      <c r="X514" s="2046"/>
      <c r="Y514" s="2046"/>
    </row>
    <row r="515">
      <c r="A515" s="2046"/>
      <c r="B515" s="2046"/>
      <c r="C515" s="2046"/>
      <c r="D515" s="2046"/>
      <c r="E515" s="2046"/>
      <c r="F515" s="2046"/>
      <c r="G515" s="2046"/>
      <c r="H515" s="2046"/>
      <c r="I515" s="2046"/>
      <c r="J515" s="2046"/>
      <c r="K515" s="2046"/>
      <c r="L515" s="2046"/>
      <c r="M515" s="2046"/>
      <c r="N515" s="2046"/>
      <c r="O515" s="2046"/>
      <c r="P515" s="2046"/>
      <c r="Q515" s="2046"/>
      <c r="R515" s="2046"/>
      <c r="S515" s="2046"/>
      <c r="T515" s="2046"/>
      <c r="U515" s="2046"/>
      <c r="V515" s="2046"/>
      <c r="W515" s="2046"/>
      <c r="X515" s="2046"/>
      <c r="Y515" s="2046"/>
    </row>
    <row r="516">
      <c r="A516" s="2046"/>
      <c r="B516" s="2046"/>
      <c r="C516" s="2046"/>
      <c r="D516" s="2046"/>
      <c r="E516" s="2046"/>
      <c r="F516" s="2046"/>
      <c r="G516" s="2046"/>
      <c r="H516" s="2046"/>
      <c r="I516" s="2046"/>
      <c r="J516" s="2046"/>
      <c r="K516" s="2046"/>
      <c r="L516" s="2046"/>
      <c r="M516" s="2046"/>
      <c r="N516" s="2046"/>
      <c r="O516" s="2046"/>
      <c r="P516" s="2046"/>
      <c r="Q516" s="2046"/>
      <c r="R516" s="2046"/>
      <c r="S516" s="2046"/>
      <c r="T516" s="2046"/>
      <c r="U516" s="2046"/>
      <c r="V516" s="2046"/>
      <c r="W516" s="2046"/>
      <c r="X516" s="2046"/>
      <c r="Y516" s="2046"/>
    </row>
    <row r="517">
      <c r="A517" s="2046"/>
      <c r="B517" s="2046"/>
      <c r="C517" s="2046"/>
      <c r="D517" s="2046"/>
      <c r="E517" s="2046"/>
      <c r="F517" s="2046"/>
      <c r="G517" s="2046"/>
      <c r="H517" s="2046"/>
      <c r="I517" s="2046"/>
      <c r="J517" s="2046"/>
      <c r="K517" s="2046"/>
      <c r="L517" s="2046"/>
      <c r="M517" s="2046"/>
      <c r="N517" s="2046"/>
      <c r="O517" s="2046"/>
      <c r="P517" s="2046"/>
      <c r="Q517" s="2046"/>
      <c r="R517" s="2046"/>
      <c r="S517" s="2046"/>
      <c r="T517" s="2046"/>
      <c r="U517" s="2046"/>
      <c r="V517" s="2046"/>
      <c r="W517" s="2046"/>
      <c r="X517" s="2046"/>
      <c r="Y517" s="2046"/>
    </row>
    <row r="518">
      <c r="A518" s="2046"/>
      <c r="B518" s="2046"/>
      <c r="C518" s="2046"/>
      <c r="D518" s="2046"/>
      <c r="E518" s="2046"/>
      <c r="F518" s="2046"/>
      <c r="G518" s="2046"/>
      <c r="H518" s="2046"/>
      <c r="I518" s="2046"/>
      <c r="J518" s="2046"/>
      <c r="K518" s="2046"/>
      <c r="L518" s="2046"/>
      <c r="M518" s="2046"/>
      <c r="N518" s="2046"/>
      <c r="O518" s="2046"/>
      <c r="P518" s="2046"/>
      <c r="Q518" s="2046"/>
      <c r="R518" s="2046"/>
      <c r="S518" s="2046"/>
      <c r="T518" s="2046"/>
      <c r="U518" s="2046"/>
      <c r="V518" s="2046"/>
      <c r="W518" s="2046"/>
      <c r="X518" s="2046"/>
      <c r="Y518" s="2046"/>
    </row>
    <row r="519">
      <c r="A519" s="2046"/>
      <c r="B519" s="2046"/>
      <c r="C519" s="2046"/>
      <c r="D519" s="2046"/>
      <c r="E519" s="2046"/>
      <c r="F519" s="2046"/>
      <c r="G519" s="2046"/>
      <c r="H519" s="2046"/>
      <c r="I519" s="2046"/>
      <c r="J519" s="2046"/>
      <c r="K519" s="2046"/>
      <c r="L519" s="2046"/>
      <c r="M519" s="2046"/>
      <c r="N519" s="2046"/>
      <c r="O519" s="2046"/>
      <c r="P519" s="2046"/>
      <c r="Q519" s="2046"/>
      <c r="R519" s="2046"/>
      <c r="S519" s="2046"/>
      <c r="T519" s="2046"/>
      <c r="U519" s="2046"/>
      <c r="V519" s="2046"/>
      <c r="W519" s="2046"/>
      <c r="X519" s="2046"/>
      <c r="Y519" s="2046"/>
    </row>
    <row r="520">
      <c r="A520" s="2046"/>
      <c r="B520" s="2046"/>
      <c r="C520" s="2046"/>
      <c r="D520" s="2046"/>
      <c r="E520" s="2046"/>
      <c r="F520" s="2046"/>
      <c r="G520" s="2046"/>
      <c r="H520" s="2046"/>
      <c r="I520" s="2046"/>
      <c r="J520" s="2046"/>
      <c r="K520" s="2046"/>
      <c r="L520" s="2046"/>
      <c r="M520" s="2046"/>
      <c r="N520" s="2046"/>
      <c r="O520" s="2046"/>
      <c r="P520" s="2046"/>
      <c r="Q520" s="2046"/>
      <c r="R520" s="2046"/>
      <c r="S520" s="2046"/>
      <c r="T520" s="2046"/>
      <c r="U520" s="2046"/>
      <c r="V520" s="2046"/>
      <c r="W520" s="2046"/>
      <c r="X520" s="2046"/>
      <c r="Y520" s="2046"/>
    </row>
    <row r="521">
      <c r="A521" s="2046"/>
      <c r="B521" s="2046"/>
      <c r="C521" s="2046"/>
      <c r="D521" s="2046"/>
      <c r="E521" s="2046"/>
      <c r="F521" s="2046"/>
      <c r="G521" s="2046"/>
      <c r="H521" s="2046"/>
      <c r="I521" s="2046"/>
      <c r="J521" s="2046"/>
      <c r="K521" s="2046"/>
      <c r="L521" s="2046"/>
      <c r="M521" s="2046"/>
      <c r="N521" s="2046"/>
      <c r="O521" s="2046"/>
      <c r="P521" s="2046"/>
      <c r="Q521" s="2046"/>
      <c r="R521" s="2046"/>
      <c r="S521" s="2046"/>
      <c r="T521" s="2046"/>
      <c r="U521" s="2046"/>
      <c r="V521" s="2046"/>
      <c r="W521" s="2046"/>
      <c r="X521" s="2046"/>
      <c r="Y521" s="2046"/>
    </row>
    <row r="522">
      <c r="A522" s="2046"/>
      <c r="B522" s="2046"/>
      <c r="C522" s="2046"/>
      <c r="D522" s="2046"/>
      <c r="E522" s="2046"/>
      <c r="F522" s="2046"/>
      <c r="G522" s="2046"/>
      <c r="H522" s="2046"/>
      <c r="I522" s="2046"/>
      <c r="J522" s="2046"/>
      <c r="K522" s="2046"/>
      <c r="L522" s="2046"/>
      <c r="M522" s="2046"/>
      <c r="N522" s="2046"/>
      <c r="O522" s="2046"/>
      <c r="P522" s="2046"/>
      <c r="Q522" s="2046"/>
      <c r="R522" s="2046"/>
      <c r="S522" s="2046"/>
      <c r="T522" s="2046"/>
      <c r="U522" s="2046"/>
      <c r="V522" s="2046"/>
      <c r="W522" s="2046"/>
      <c r="X522" s="2046"/>
      <c r="Y522" s="2046"/>
    </row>
    <row r="523">
      <c r="A523" s="2046"/>
      <c r="B523" s="2046"/>
      <c r="C523" s="2046"/>
      <c r="D523" s="2046"/>
      <c r="E523" s="2046"/>
      <c r="F523" s="2046"/>
      <c r="G523" s="2046"/>
      <c r="H523" s="2046"/>
      <c r="I523" s="2046"/>
      <c r="J523" s="2046"/>
      <c r="K523" s="2046"/>
      <c r="L523" s="2046"/>
      <c r="M523" s="2046"/>
      <c r="N523" s="2046"/>
      <c r="O523" s="2046"/>
      <c r="P523" s="2046"/>
      <c r="Q523" s="2046"/>
      <c r="R523" s="2046"/>
      <c r="S523" s="2046"/>
      <c r="T523" s="2046"/>
      <c r="U523" s="2046"/>
      <c r="V523" s="2046"/>
      <c r="W523" s="2046"/>
      <c r="X523" s="2046"/>
      <c r="Y523" s="2046"/>
    </row>
    <row r="524">
      <c r="A524" s="2046"/>
      <c r="B524" s="2046"/>
      <c r="C524" s="2046"/>
      <c r="D524" s="2046"/>
      <c r="E524" s="2046"/>
      <c r="F524" s="2046"/>
      <c r="G524" s="2046"/>
      <c r="H524" s="2046"/>
      <c r="I524" s="2046"/>
      <c r="J524" s="2046"/>
      <c r="K524" s="2046"/>
      <c r="L524" s="2046"/>
      <c r="M524" s="2046"/>
      <c r="N524" s="2046"/>
      <c r="O524" s="2046"/>
      <c r="P524" s="2046"/>
      <c r="Q524" s="2046"/>
      <c r="R524" s="2046"/>
      <c r="S524" s="2046"/>
      <c r="T524" s="2046"/>
      <c r="U524" s="2046"/>
      <c r="V524" s="2046"/>
      <c r="W524" s="2046"/>
      <c r="X524" s="2046"/>
      <c r="Y524" s="2046"/>
    </row>
    <row r="525">
      <c r="A525" s="2046"/>
      <c r="B525" s="2046"/>
      <c r="C525" s="2046"/>
      <c r="D525" s="2046"/>
      <c r="E525" s="2046"/>
      <c r="F525" s="2046"/>
      <c r="G525" s="2046"/>
      <c r="H525" s="2046"/>
      <c r="I525" s="2046"/>
      <c r="J525" s="2046"/>
      <c r="K525" s="2046"/>
      <c r="L525" s="2046"/>
      <c r="M525" s="2046"/>
      <c r="N525" s="2046"/>
      <c r="O525" s="2046"/>
      <c r="P525" s="2046"/>
      <c r="Q525" s="2046"/>
      <c r="R525" s="2046"/>
      <c r="S525" s="2046"/>
      <c r="T525" s="2046"/>
      <c r="U525" s="2046"/>
      <c r="V525" s="2046"/>
      <c r="W525" s="2046"/>
      <c r="X525" s="2046"/>
      <c r="Y525" s="2046"/>
    </row>
    <row r="526">
      <c r="A526" s="2046"/>
      <c r="B526" s="2046"/>
      <c r="C526" s="2046"/>
      <c r="D526" s="2046"/>
      <c r="E526" s="2046"/>
      <c r="F526" s="2046"/>
      <c r="G526" s="2046"/>
      <c r="H526" s="2046"/>
      <c r="I526" s="2046"/>
      <c r="J526" s="2046"/>
      <c r="K526" s="2046"/>
      <c r="L526" s="2046"/>
      <c r="M526" s="2046"/>
      <c r="N526" s="2046"/>
      <c r="O526" s="2046"/>
      <c r="P526" s="2046"/>
      <c r="Q526" s="2046"/>
      <c r="R526" s="2046"/>
      <c r="S526" s="2046"/>
      <c r="T526" s="2046"/>
      <c r="U526" s="2046"/>
      <c r="V526" s="2046"/>
      <c r="W526" s="2046"/>
      <c r="X526" s="2046"/>
      <c r="Y526" s="2046"/>
    </row>
    <row r="527">
      <c r="A527" s="2046"/>
      <c r="B527" s="2046"/>
      <c r="C527" s="2046"/>
      <c r="D527" s="2046"/>
      <c r="E527" s="2046"/>
      <c r="F527" s="2046"/>
      <c r="G527" s="2046"/>
      <c r="H527" s="2046"/>
      <c r="I527" s="2046"/>
      <c r="J527" s="2046"/>
      <c r="K527" s="2046"/>
      <c r="L527" s="2046"/>
      <c r="M527" s="2046"/>
      <c r="N527" s="2046"/>
      <c r="O527" s="2046"/>
      <c r="P527" s="2046"/>
      <c r="Q527" s="2046"/>
      <c r="R527" s="2046"/>
      <c r="S527" s="2046"/>
      <c r="T527" s="2046"/>
      <c r="U527" s="2046"/>
      <c r="V527" s="2046"/>
      <c r="W527" s="2046"/>
      <c r="X527" s="2046"/>
      <c r="Y527" s="2046"/>
    </row>
    <row r="528">
      <c r="A528" s="2046"/>
      <c r="B528" s="2046"/>
      <c r="C528" s="2046"/>
      <c r="D528" s="2046"/>
      <c r="E528" s="2046"/>
      <c r="F528" s="2046"/>
      <c r="G528" s="2046"/>
      <c r="H528" s="2046"/>
      <c r="I528" s="2046"/>
      <c r="J528" s="2046"/>
      <c r="K528" s="2046"/>
      <c r="L528" s="2046"/>
      <c r="M528" s="2046"/>
      <c r="N528" s="2046"/>
      <c r="O528" s="2046"/>
      <c r="P528" s="2046"/>
      <c r="Q528" s="2046"/>
      <c r="R528" s="2046"/>
      <c r="S528" s="2046"/>
      <c r="T528" s="2046"/>
      <c r="U528" s="2046"/>
      <c r="V528" s="2046"/>
      <c r="W528" s="2046"/>
      <c r="X528" s="2046"/>
      <c r="Y528" s="2046"/>
    </row>
    <row r="529">
      <c r="A529" s="2046"/>
      <c r="B529" s="2046"/>
      <c r="C529" s="2046"/>
      <c r="D529" s="2046"/>
      <c r="E529" s="2046"/>
      <c r="F529" s="2046"/>
      <c r="G529" s="2046"/>
      <c r="H529" s="2046"/>
      <c r="I529" s="2046"/>
      <c r="J529" s="2046"/>
      <c r="K529" s="2046"/>
      <c r="L529" s="2046"/>
      <c r="M529" s="2046"/>
      <c r="N529" s="2046"/>
      <c r="O529" s="2046"/>
      <c r="P529" s="2046"/>
      <c r="Q529" s="2046"/>
      <c r="R529" s="2046"/>
      <c r="S529" s="2046"/>
      <c r="T529" s="2046"/>
      <c r="U529" s="2046"/>
      <c r="V529" s="2046"/>
      <c r="W529" s="2046"/>
      <c r="X529" s="2046"/>
      <c r="Y529" s="2046"/>
    </row>
    <row r="530">
      <c r="A530" s="2046"/>
      <c r="B530" s="2046"/>
      <c r="C530" s="2046"/>
      <c r="D530" s="2046"/>
      <c r="E530" s="2046"/>
      <c r="F530" s="2046"/>
      <c r="G530" s="2046"/>
      <c r="H530" s="2046"/>
      <c r="I530" s="2046"/>
      <c r="J530" s="2046"/>
      <c r="K530" s="2046"/>
      <c r="L530" s="2046"/>
      <c r="M530" s="2046"/>
      <c r="N530" s="2046"/>
      <c r="O530" s="2046"/>
      <c r="P530" s="2046"/>
      <c r="Q530" s="2046"/>
      <c r="R530" s="2046"/>
      <c r="S530" s="2046"/>
      <c r="T530" s="2046"/>
      <c r="U530" s="2046"/>
      <c r="V530" s="2046"/>
      <c r="W530" s="2046"/>
      <c r="X530" s="2046"/>
      <c r="Y530" s="2046"/>
    </row>
    <row r="531">
      <c r="A531" s="2046"/>
      <c r="B531" s="2046"/>
      <c r="C531" s="2046"/>
      <c r="D531" s="2046"/>
      <c r="E531" s="2046"/>
      <c r="F531" s="2046"/>
      <c r="G531" s="2046"/>
      <c r="H531" s="2046"/>
      <c r="I531" s="2046"/>
      <c r="J531" s="2046"/>
      <c r="K531" s="2046"/>
      <c r="L531" s="2046"/>
      <c r="M531" s="2046"/>
      <c r="N531" s="2046"/>
      <c r="O531" s="2046"/>
      <c r="P531" s="2046"/>
      <c r="Q531" s="2046"/>
      <c r="R531" s="2046"/>
      <c r="S531" s="2046"/>
      <c r="T531" s="2046"/>
      <c r="U531" s="2046"/>
      <c r="V531" s="2046"/>
      <c r="W531" s="2046"/>
      <c r="X531" s="2046"/>
      <c r="Y531" s="2046"/>
    </row>
    <row r="532">
      <c r="A532" s="2046"/>
      <c r="B532" s="2046"/>
      <c r="C532" s="2046"/>
      <c r="D532" s="2046"/>
      <c r="E532" s="2046"/>
      <c r="F532" s="2046"/>
      <c r="G532" s="2046"/>
      <c r="H532" s="2046"/>
      <c r="I532" s="2046"/>
      <c r="J532" s="2046"/>
      <c r="K532" s="2046"/>
      <c r="L532" s="2046"/>
      <c r="M532" s="2046"/>
      <c r="N532" s="2046"/>
      <c r="O532" s="2046"/>
      <c r="P532" s="2046"/>
      <c r="Q532" s="2046"/>
      <c r="R532" s="2046"/>
      <c r="S532" s="2046"/>
      <c r="T532" s="2046"/>
      <c r="U532" s="2046"/>
      <c r="V532" s="2046"/>
      <c r="W532" s="2046"/>
      <c r="X532" s="2046"/>
      <c r="Y532" s="2046"/>
    </row>
    <row r="533">
      <c r="A533" s="2046"/>
      <c r="B533" s="2046"/>
      <c r="C533" s="2046"/>
      <c r="D533" s="2046"/>
      <c r="E533" s="2046"/>
      <c r="F533" s="2046"/>
      <c r="G533" s="2046"/>
      <c r="H533" s="2046"/>
      <c r="I533" s="2046"/>
      <c r="J533" s="2046"/>
      <c r="K533" s="2046"/>
      <c r="L533" s="2046"/>
      <c r="M533" s="2046"/>
      <c r="N533" s="2046"/>
      <c r="O533" s="2046"/>
      <c r="P533" s="2046"/>
      <c r="Q533" s="2046"/>
      <c r="R533" s="2046"/>
      <c r="S533" s="2046"/>
      <c r="T533" s="2046"/>
      <c r="U533" s="2046"/>
      <c r="V533" s="2046"/>
      <c r="W533" s="2046"/>
      <c r="X533" s="2046"/>
      <c r="Y533" s="2046"/>
    </row>
    <row r="534">
      <c r="A534" s="2046"/>
      <c r="B534" s="2046"/>
      <c r="C534" s="2046"/>
      <c r="D534" s="2046"/>
      <c r="E534" s="2046"/>
      <c r="F534" s="2046"/>
      <c r="G534" s="2046"/>
      <c r="H534" s="2046"/>
      <c r="I534" s="2046"/>
      <c r="J534" s="2046"/>
      <c r="K534" s="2046"/>
      <c r="L534" s="2046"/>
      <c r="M534" s="2046"/>
      <c r="N534" s="2046"/>
      <c r="O534" s="2046"/>
      <c r="P534" s="2046"/>
      <c r="Q534" s="2046"/>
      <c r="R534" s="2046"/>
      <c r="S534" s="2046"/>
      <c r="T534" s="2046"/>
      <c r="U534" s="2046"/>
      <c r="V534" s="2046"/>
      <c r="W534" s="2046"/>
      <c r="X534" s="2046"/>
      <c r="Y534" s="2046"/>
    </row>
    <row r="535">
      <c r="A535" s="2046"/>
      <c r="B535" s="2046"/>
      <c r="C535" s="2046"/>
      <c r="D535" s="2046"/>
      <c r="E535" s="2046"/>
      <c r="F535" s="2046"/>
      <c r="G535" s="2046"/>
      <c r="H535" s="2046"/>
      <c r="I535" s="2046"/>
      <c r="J535" s="2046"/>
      <c r="K535" s="2046"/>
      <c r="L535" s="2046"/>
      <c r="M535" s="2046"/>
      <c r="N535" s="2046"/>
      <c r="O535" s="2046"/>
      <c r="P535" s="2046"/>
      <c r="Q535" s="2046"/>
      <c r="R535" s="2046"/>
      <c r="S535" s="2046"/>
      <c r="T535" s="2046"/>
      <c r="U535" s="2046"/>
      <c r="V535" s="2046"/>
      <c r="W535" s="2046"/>
      <c r="X535" s="2046"/>
      <c r="Y535" s="2046"/>
    </row>
    <row r="536">
      <c r="A536" s="2046"/>
      <c r="B536" s="2046"/>
      <c r="C536" s="2046"/>
      <c r="D536" s="2046"/>
      <c r="E536" s="2046"/>
      <c r="F536" s="2046"/>
      <c r="G536" s="2046"/>
      <c r="H536" s="2046"/>
      <c r="I536" s="2046"/>
      <c r="J536" s="2046"/>
      <c r="K536" s="2046"/>
      <c r="L536" s="2046"/>
      <c r="M536" s="2046"/>
      <c r="N536" s="2046"/>
      <c r="O536" s="2046"/>
      <c r="P536" s="2046"/>
      <c r="Q536" s="2046"/>
      <c r="R536" s="2046"/>
      <c r="S536" s="2046"/>
      <c r="T536" s="2046"/>
      <c r="U536" s="2046"/>
      <c r="V536" s="2046"/>
      <c r="W536" s="2046"/>
      <c r="X536" s="2046"/>
      <c r="Y536" s="2046"/>
    </row>
    <row r="537">
      <c r="A537" s="2046"/>
      <c r="B537" s="2046"/>
      <c r="C537" s="2046"/>
      <c r="D537" s="2046"/>
      <c r="E537" s="2046"/>
      <c r="F537" s="2046"/>
      <c r="G537" s="2046"/>
      <c r="H537" s="2046"/>
      <c r="I537" s="2046"/>
      <c r="J537" s="2046"/>
      <c r="K537" s="2046"/>
      <c r="L537" s="2046"/>
      <c r="M537" s="2046"/>
      <c r="N537" s="2046"/>
      <c r="O537" s="2046"/>
      <c r="P537" s="2046"/>
      <c r="Q537" s="2046"/>
      <c r="R537" s="2046"/>
      <c r="S537" s="2046"/>
      <c r="T537" s="2046"/>
      <c r="U537" s="2046"/>
      <c r="V537" s="2046"/>
      <c r="W537" s="2046"/>
      <c r="X537" s="2046"/>
      <c r="Y537" s="2046"/>
    </row>
    <row r="538">
      <c r="A538" s="2046"/>
      <c r="B538" s="2046"/>
      <c r="C538" s="2046"/>
      <c r="D538" s="2046"/>
      <c r="E538" s="2046"/>
      <c r="F538" s="2046"/>
      <c r="G538" s="2046"/>
      <c r="H538" s="2046"/>
      <c r="I538" s="2046"/>
      <c r="J538" s="2046"/>
      <c r="K538" s="2046"/>
      <c r="L538" s="2046"/>
      <c r="M538" s="2046"/>
      <c r="N538" s="2046"/>
      <c r="O538" s="2046"/>
      <c r="P538" s="2046"/>
      <c r="Q538" s="2046"/>
      <c r="R538" s="2046"/>
      <c r="S538" s="2046"/>
      <c r="T538" s="2046"/>
      <c r="U538" s="2046"/>
      <c r="V538" s="2046"/>
      <c r="W538" s="2046"/>
      <c r="X538" s="2046"/>
      <c r="Y538" s="2046"/>
    </row>
    <row r="539">
      <c r="A539" s="2046"/>
      <c r="B539" s="2046"/>
      <c r="C539" s="2046"/>
      <c r="D539" s="2046"/>
      <c r="E539" s="2046"/>
      <c r="F539" s="2046"/>
      <c r="G539" s="2046"/>
      <c r="H539" s="2046"/>
      <c r="I539" s="2046"/>
      <c r="J539" s="2046"/>
      <c r="K539" s="2046"/>
      <c r="L539" s="2046"/>
      <c r="M539" s="2046"/>
      <c r="N539" s="2046"/>
      <c r="O539" s="2046"/>
      <c r="P539" s="2046"/>
      <c r="Q539" s="2046"/>
      <c r="R539" s="2046"/>
      <c r="S539" s="2046"/>
      <c r="T539" s="2046"/>
      <c r="U539" s="2046"/>
      <c r="V539" s="2046"/>
      <c r="W539" s="2046"/>
      <c r="X539" s="2046"/>
      <c r="Y539" s="2046"/>
    </row>
    <row r="540">
      <c r="A540" s="2046"/>
      <c r="B540" s="2046"/>
      <c r="C540" s="2046"/>
      <c r="D540" s="2046"/>
      <c r="E540" s="2046"/>
      <c r="F540" s="2046"/>
      <c r="G540" s="2046"/>
      <c r="H540" s="2046"/>
      <c r="I540" s="2046"/>
      <c r="J540" s="2046"/>
      <c r="K540" s="2046"/>
      <c r="L540" s="2046"/>
      <c r="M540" s="2046"/>
      <c r="N540" s="2046"/>
      <c r="O540" s="2046"/>
      <c r="P540" s="2046"/>
      <c r="Q540" s="2046"/>
      <c r="R540" s="2046"/>
      <c r="S540" s="2046"/>
      <c r="T540" s="2046"/>
      <c r="U540" s="2046"/>
      <c r="V540" s="2046"/>
      <c r="W540" s="2046"/>
      <c r="X540" s="2046"/>
      <c r="Y540" s="2046"/>
    </row>
    <row r="541">
      <c r="A541" s="2046"/>
      <c r="B541" s="2046"/>
      <c r="C541" s="2046"/>
      <c r="D541" s="2046"/>
      <c r="E541" s="2046"/>
      <c r="F541" s="2046"/>
      <c r="G541" s="2046"/>
      <c r="H541" s="2046"/>
      <c r="I541" s="2046"/>
      <c r="J541" s="2046"/>
      <c r="K541" s="2046"/>
      <c r="L541" s="2046"/>
      <c r="M541" s="2046"/>
      <c r="N541" s="2046"/>
      <c r="O541" s="2046"/>
      <c r="P541" s="2046"/>
      <c r="Q541" s="2046"/>
      <c r="R541" s="2046"/>
      <c r="S541" s="2046"/>
      <c r="T541" s="2046"/>
      <c r="U541" s="2046"/>
      <c r="V541" s="2046"/>
      <c r="W541" s="2046"/>
      <c r="X541" s="2046"/>
      <c r="Y541" s="2046"/>
    </row>
    <row r="542">
      <c r="A542" s="2046"/>
      <c r="B542" s="2046"/>
      <c r="C542" s="2046"/>
      <c r="D542" s="2046"/>
      <c r="E542" s="2046"/>
      <c r="F542" s="2046"/>
      <c r="G542" s="2046"/>
      <c r="H542" s="2046"/>
      <c r="I542" s="2046"/>
      <c r="J542" s="2046"/>
      <c r="K542" s="2046"/>
      <c r="L542" s="2046"/>
      <c r="M542" s="2046"/>
      <c r="N542" s="2046"/>
      <c r="O542" s="2046"/>
      <c r="P542" s="2046"/>
      <c r="Q542" s="2046"/>
      <c r="R542" s="2046"/>
      <c r="S542" s="2046"/>
      <c r="T542" s="2046"/>
      <c r="U542" s="2046"/>
      <c r="V542" s="2046"/>
      <c r="W542" s="2046"/>
      <c r="X542" s="2046"/>
      <c r="Y542" s="2046"/>
    </row>
    <row r="543">
      <c r="A543" s="2046"/>
      <c r="B543" s="2046"/>
      <c r="C543" s="2046"/>
      <c r="D543" s="2046"/>
      <c r="E543" s="2046"/>
      <c r="F543" s="2046"/>
      <c r="G543" s="2046"/>
      <c r="H543" s="2046"/>
      <c r="I543" s="2046"/>
      <c r="J543" s="2046"/>
      <c r="K543" s="2046"/>
      <c r="L543" s="2046"/>
      <c r="M543" s="2046"/>
      <c r="N543" s="2046"/>
      <c r="O543" s="2046"/>
      <c r="P543" s="2046"/>
      <c r="Q543" s="2046"/>
      <c r="R543" s="2046"/>
      <c r="S543" s="2046"/>
      <c r="T543" s="2046"/>
      <c r="U543" s="2046"/>
      <c r="V543" s="2046"/>
      <c r="W543" s="2046"/>
      <c r="X543" s="2046"/>
      <c r="Y543" s="2046"/>
    </row>
    <row r="544">
      <c r="A544" s="2046"/>
      <c r="B544" s="2046"/>
      <c r="C544" s="2046"/>
      <c r="D544" s="2046"/>
      <c r="E544" s="2046"/>
      <c r="F544" s="2046"/>
      <c r="G544" s="2046"/>
      <c r="H544" s="2046"/>
      <c r="I544" s="2046"/>
      <c r="J544" s="2046"/>
      <c r="K544" s="2046"/>
      <c r="L544" s="2046"/>
      <c r="M544" s="2046"/>
      <c r="N544" s="2046"/>
      <c r="O544" s="2046"/>
      <c r="P544" s="2046"/>
      <c r="Q544" s="2046"/>
      <c r="R544" s="2046"/>
      <c r="S544" s="2046"/>
      <c r="T544" s="2046"/>
      <c r="U544" s="2046"/>
      <c r="V544" s="2046"/>
      <c r="W544" s="2046"/>
      <c r="X544" s="2046"/>
      <c r="Y544" s="2046"/>
    </row>
    <row r="545">
      <c r="A545" s="2046"/>
      <c r="B545" s="2046"/>
      <c r="C545" s="2046"/>
      <c r="D545" s="2046"/>
      <c r="E545" s="2046"/>
      <c r="F545" s="2046"/>
      <c r="G545" s="2046"/>
      <c r="H545" s="2046"/>
      <c r="I545" s="2046"/>
      <c r="J545" s="2046"/>
      <c r="K545" s="2046"/>
      <c r="L545" s="2046"/>
      <c r="M545" s="2046"/>
      <c r="N545" s="2046"/>
      <c r="O545" s="2046"/>
      <c r="P545" s="2046"/>
      <c r="Q545" s="2046"/>
      <c r="R545" s="2046"/>
      <c r="S545" s="2046"/>
      <c r="T545" s="2046"/>
      <c r="U545" s="2046"/>
      <c r="V545" s="2046"/>
      <c r="W545" s="2046"/>
      <c r="X545" s="2046"/>
      <c r="Y545" s="2046"/>
    </row>
    <row r="546">
      <c r="A546" s="2046"/>
      <c r="B546" s="2046"/>
      <c r="C546" s="2046"/>
      <c r="D546" s="2046"/>
      <c r="E546" s="2046"/>
      <c r="F546" s="2046"/>
      <c r="G546" s="2046"/>
      <c r="H546" s="2046"/>
      <c r="I546" s="2046"/>
      <c r="J546" s="2046"/>
      <c r="K546" s="2046"/>
      <c r="L546" s="2046"/>
      <c r="M546" s="2046"/>
      <c r="N546" s="2046"/>
      <c r="O546" s="2046"/>
      <c r="P546" s="2046"/>
      <c r="Q546" s="2046"/>
      <c r="R546" s="2046"/>
      <c r="S546" s="2046"/>
      <c r="T546" s="2046"/>
      <c r="U546" s="2046"/>
      <c r="V546" s="2046"/>
      <c r="W546" s="2046"/>
      <c r="X546" s="2046"/>
      <c r="Y546" s="2046"/>
    </row>
    <row r="547">
      <c r="A547" s="2046"/>
      <c r="B547" s="2046"/>
      <c r="C547" s="2046"/>
      <c r="D547" s="2046"/>
      <c r="E547" s="2046"/>
      <c r="F547" s="2046"/>
      <c r="G547" s="2046"/>
      <c r="H547" s="2046"/>
      <c r="I547" s="2046"/>
      <c r="J547" s="2046"/>
      <c r="K547" s="2046"/>
      <c r="L547" s="2046"/>
      <c r="M547" s="2046"/>
      <c r="N547" s="2046"/>
      <c r="O547" s="2046"/>
      <c r="P547" s="2046"/>
      <c r="Q547" s="2046"/>
      <c r="R547" s="2046"/>
      <c r="S547" s="2046"/>
      <c r="T547" s="2046"/>
      <c r="U547" s="2046"/>
      <c r="V547" s="2046"/>
      <c r="W547" s="2046"/>
      <c r="X547" s="2046"/>
      <c r="Y547" s="2046"/>
    </row>
    <row r="548">
      <c r="A548" s="2046"/>
      <c r="B548" s="2046"/>
      <c r="C548" s="2046"/>
      <c r="D548" s="2046"/>
      <c r="E548" s="2046"/>
      <c r="F548" s="2046"/>
      <c r="G548" s="2046"/>
      <c r="H548" s="2046"/>
      <c r="I548" s="2046"/>
      <c r="J548" s="2046"/>
      <c r="K548" s="2046"/>
      <c r="L548" s="2046"/>
      <c r="M548" s="2046"/>
      <c r="N548" s="2046"/>
      <c r="O548" s="2046"/>
      <c r="P548" s="2046"/>
      <c r="Q548" s="2046"/>
      <c r="R548" s="2046"/>
      <c r="S548" s="2046"/>
      <c r="T548" s="2046"/>
      <c r="U548" s="2046"/>
      <c r="V548" s="2046"/>
      <c r="W548" s="2046"/>
      <c r="X548" s="2046"/>
      <c r="Y548" s="2046"/>
    </row>
    <row r="549">
      <c r="A549" s="2046"/>
      <c r="B549" s="2046"/>
      <c r="C549" s="2046"/>
      <c r="D549" s="2046"/>
      <c r="E549" s="2046"/>
      <c r="F549" s="2046"/>
      <c r="G549" s="2046"/>
      <c r="H549" s="2046"/>
      <c r="I549" s="2046"/>
      <c r="J549" s="2046"/>
      <c r="K549" s="2046"/>
      <c r="L549" s="2046"/>
      <c r="M549" s="2046"/>
      <c r="N549" s="2046"/>
      <c r="O549" s="2046"/>
      <c r="P549" s="2046"/>
      <c r="Q549" s="2046"/>
      <c r="R549" s="2046"/>
      <c r="S549" s="2046"/>
      <c r="T549" s="2046"/>
      <c r="U549" s="2046"/>
      <c r="V549" s="2046"/>
      <c r="W549" s="2046"/>
      <c r="X549" s="2046"/>
      <c r="Y549" s="2046"/>
    </row>
    <row r="550">
      <c r="A550" s="2046"/>
      <c r="B550" s="2046"/>
      <c r="C550" s="2046"/>
      <c r="D550" s="2046"/>
      <c r="E550" s="2046"/>
      <c r="F550" s="2046"/>
      <c r="G550" s="2046"/>
      <c r="H550" s="2046"/>
      <c r="I550" s="2046"/>
      <c r="J550" s="2046"/>
      <c r="K550" s="2046"/>
      <c r="L550" s="2046"/>
      <c r="M550" s="2046"/>
      <c r="N550" s="2046"/>
      <c r="O550" s="2046"/>
      <c r="P550" s="2046"/>
      <c r="Q550" s="2046"/>
      <c r="R550" s="2046"/>
      <c r="S550" s="2046"/>
      <c r="T550" s="2046"/>
      <c r="U550" s="2046"/>
      <c r="V550" s="2046"/>
      <c r="W550" s="2046"/>
      <c r="X550" s="2046"/>
      <c r="Y550" s="2046"/>
    </row>
    <row r="551">
      <c r="A551" s="2046"/>
      <c r="B551" s="2046"/>
      <c r="C551" s="2046"/>
      <c r="D551" s="2046"/>
      <c r="E551" s="2046"/>
      <c r="F551" s="2046"/>
      <c r="G551" s="2046"/>
      <c r="H551" s="2046"/>
      <c r="I551" s="2046"/>
      <c r="J551" s="2046"/>
      <c r="K551" s="2046"/>
      <c r="L551" s="2046"/>
      <c r="M551" s="2046"/>
      <c r="N551" s="2046"/>
      <c r="O551" s="2046"/>
      <c r="P551" s="2046"/>
      <c r="Q551" s="2046"/>
      <c r="R551" s="2046"/>
      <c r="S551" s="2046"/>
      <c r="T551" s="2046"/>
      <c r="U551" s="2046"/>
      <c r="V551" s="2046"/>
      <c r="W551" s="2046"/>
      <c r="X551" s="2046"/>
      <c r="Y551" s="2046"/>
    </row>
    <row r="552">
      <c r="A552" s="2046"/>
      <c r="B552" s="2046"/>
      <c r="C552" s="2046"/>
      <c r="D552" s="2046"/>
      <c r="E552" s="2046"/>
      <c r="F552" s="2046"/>
      <c r="G552" s="2046"/>
      <c r="H552" s="2046"/>
      <c r="I552" s="2046"/>
      <c r="J552" s="2046"/>
      <c r="K552" s="2046"/>
      <c r="L552" s="2046"/>
      <c r="M552" s="2046"/>
      <c r="N552" s="2046"/>
      <c r="O552" s="2046"/>
      <c r="P552" s="2046"/>
      <c r="Q552" s="2046"/>
      <c r="R552" s="2046"/>
      <c r="S552" s="2046"/>
      <c r="T552" s="2046"/>
      <c r="U552" s="2046"/>
      <c r="V552" s="2046"/>
      <c r="W552" s="2046"/>
      <c r="X552" s="2046"/>
      <c r="Y552" s="2046"/>
    </row>
    <row r="553">
      <c r="A553" s="2046"/>
      <c r="B553" s="2046"/>
      <c r="C553" s="2046"/>
      <c r="D553" s="2046"/>
      <c r="E553" s="2046"/>
      <c r="F553" s="2046"/>
      <c r="G553" s="2046"/>
      <c r="H553" s="2046"/>
      <c r="I553" s="2046"/>
      <c r="J553" s="2046"/>
      <c r="K553" s="2046"/>
      <c r="L553" s="2046"/>
      <c r="M553" s="2046"/>
      <c r="N553" s="2046"/>
      <c r="O553" s="2046"/>
      <c r="P553" s="2046"/>
      <c r="Q553" s="2046"/>
      <c r="R553" s="2046"/>
      <c r="S553" s="2046"/>
      <c r="T553" s="2046"/>
      <c r="U553" s="2046"/>
      <c r="V553" s="2046"/>
      <c r="W553" s="2046"/>
      <c r="X553" s="2046"/>
      <c r="Y553" s="2046"/>
    </row>
    <row r="554">
      <c r="A554" s="2046"/>
      <c r="B554" s="2046"/>
      <c r="C554" s="2046"/>
      <c r="D554" s="2046"/>
      <c r="E554" s="2046"/>
      <c r="F554" s="2046"/>
      <c r="G554" s="2046"/>
      <c r="H554" s="2046"/>
      <c r="I554" s="2046"/>
      <c r="J554" s="2046"/>
      <c r="K554" s="2046"/>
      <c r="L554" s="2046"/>
      <c r="M554" s="2046"/>
      <c r="N554" s="2046"/>
      <c r="O554" s="2046"/>
      <c r="P554" s="2046"/>
      <c r="Q554" s="2046"/>
      <c r="R554" s="2046"/>
      <c r="S554" s="2046"/>
      <c r="T554" s="2046"/>
      <c r="U554" s="2046"/>
      <c r="V554" s="2046"/>
      <c r="W554" s="2046"/>
      <c r="X554" s="2046"/>
      <c r="Y554" s="2046"/>
    </row>
    <row r="555">
      <c r="A555" s="2046"/>
      <c r="B555" s="2046"/>
      <c r="C555" s="2046"/>
      <c r="D555" s="2046"/>
      <c r="E555" s="2046"/>
      <c r="F555" s="2046"/>
      <c r="G555" s="2046"/>
      <c r="H555" s="2046"/>
      <c r="I555" s="2046"/>
      <c r="J555" s="2046"/>
      <c r="K555" s="2046"/>
      <c r="L555" s="2046"/>
      <c r="M555" s="2046"/>
      <c r="N555" s="2046"/>
      <c r="O555" s="2046"/>
      <c r="P555" s="2046"/>
      <c r="Q555" s="2046"/>
      <c r="R555" s="2046"/>
      <c r="S555" s="2046"/>
      <c r="T555" s="2046"/>
      <c r="U555" s="2046"/>
      <c r="V555" s="2046"/>
      <c r="W555" s="2046"/>
      <c r="X555" s="2046"/>
      <c r="Y555" s="2046"/>
    </row>
    <row r="556">
      <c r="A556" s="2046"/>
      <c r="B556" s="2046"/>
      <c r="C556" s="2046"/>
      <c r="D556" s="2046"/>
      <c r="E556" s="2046"/>
      <c r="F556" s="2046"/>
      <c r="G556" s="2046"/>
      <c r="H556" s="2046"/>
      <c r="I556" s="2046"/>
      <c r="J556" s="2046"/>
      <c r="K556" s="2046"/>
      <c r="L556" s="2046"/>
      <c r="M556" s="2046"/>
      <c r="N556" s="2046"/>
      <c r="O556" s="2046"/>
      <c r="P556" s="2046"/>
      <c r="Q556" s="2046"/>
      <c r="R556" s="2046"/>
      <c r="S556" s="2046"/>
      <c r="T556" s="2046"/>
      <c r="U556" s="2046"/>
      <c r="V556" s="2046"/>
      <c r="W556" s="2046"/>
      <c r="X556" s="2046"/>
      <c r="Y556" s="2046"/>
    </row>
    <row r="557">
      <c r="A557" s="2046"/>
      <c r="B557" s="2046"/>
      <c r="C557" s="2046"/>
      <c r="D557" s="2046"/>
      <c r="E557" s="2046"/>
      <c r="F557" s="2046"/>
      <c r="G557" s="2046"/>
      <c r="H557" s="2046"/>
      <c r="I557" s="2046"/>
      <c r="J557" s="2046"/>
      <c r="K557" s="2046"/>
      <c r="L557" s="2046"/>
      <c r="M557" s="2046"/>
      <c r="N557" s="2046"/>
      <c r="O557" s="2046"/>
      <c r="P557" s="2046"/>
      <c r="Q557" s="2046"/>
      <c r="R557" s="2046"/>
      <c r="S557" s="2046"/>
      <c r="T557" s="2046"/>
      <c r="U557" s="2046"/>
      <c r="V557" s="2046"/>
      <c r="W557" s="2046"/>
      <c r="X557" s="2046"/>
      <c r="Y557" s="2046"/>
    </row>
    <row r="558">
      <c r="A558" s="2046"/>
      <c r="B558" s="2046"/>
      <c r="C558" s="2046"/>
      <c r="D558" s="2046"/>
      <c r="E558" s="2046"/>
      <c r="F558" s="2046"/>
      <c r="G558" s="2046"/>
      <c r="H558" s="2046"/>
      <c r="I558" s="2046"/>
      <c r="J558" s="2046"/>
      <c r="K558" s="2046"/>
      <c r="L558" s="2046"/>
      <c r="M558" s="2046"/>
      <c r="N558" s="2046"/>
      <c r="O558" s="2046"/>
      <c r="P558" s="2046"/>
      <c r="Q558" s="2046"/>
      <c r="R558" s="2046"/>
      <c r="S558" s="2046"/>
      <c r="T558" s="2046"/>
      <c r="U558" s="2046"/>
      <c r="V558" s="2046"/>
      <c r="W558" s="2046"/>
      <c r="X558" s="2046"/>
      <c r="Y558" s="2046"/>
    </row>
    <row r="559">
      <c r="A559" s="2046"/>
      <c r="B559" s="2046"/>
      <c r="C559" s="2046"/>
      <c r="D559" s="2046"/>
      <c r="E559" s="2046"/>
      <c r="F559" s="2046"/>
      <c r="G559" s="2046"/>
      <c r="H559" s="2046"/>
      <c r="I559" s="2046"/>
      <c r="J559" s="2046"/>
      <c r="K559" s="2046"/>
      <c r="L559" s="2046"/>
      <c r="M559" s="2046"/>
      <c r="N559" s="2046"/>
      <c r="O559" s="2046"/>
      <c r="P559" s="2046"/>
      <c r="Q559" s="2046"/>
      <c r="R559" s="2046"/>
      <c r="S559" s="2046"/>
      <c r="T559" s="2046"/>
      <c r="U559" s="2046"/>
      <c r="V559" s="2046"/>
      <c r="W559" s="2046"/>
      <c r="X559" s="2046"/>
      <c r="Y559" s="2046"/>
    </row>
    <row r="560">
      <c r="A560" s="2046"/>
      <c r="B560" s="2046"/>
      <c r="C560" s="2046"/>
      <c r="D560" s="2046"/>
      <c r="E560" s="2046"/>
      <c r="F560" s="2046"/>
      <c r="G560" s="2046"/>
      <c r="H560" s="2046"/>
      <c r="I560" s="2046"/>
      <c r="J560" s="2046"/>
      <c r="K560" s="2046"/>
      <c r="L560" s="2046"/>
      <c r="M560" s="2046"/>
      <c r="N560" s="2046"/>
      <c r="O560" s="2046"/>
      <c r="P560" s="2046"/>
      <c r="Q560" s="2046"/>
      <c r="R560" s="2046"/>
      <c r="S560" s="2046"/>
      <c r="T560" s="2046"/>
      <c r="U560" s="2046"/>
      <c r="V560" s="2046"/>
      <c r="W560" s="2046"/>
      <c r="X560" s="2046"/>
      <c r="Y560" s="2046"/>
    </row>
    <row r="561">
      <c r="A561" s="2046"/>
      <c r="B561" s="2046"/>
      <c r="C561" s="2046"/>
      <c r="D561" s="2046"/>
      <c r="E561" s="2046"/>
      <c r="F561" s="2046"/>
      <c r="G561" s="2046"/>
      <c r="H561" s="2046"/>
      <c r="I561" s="2046"/>
      <c r="J561" s="2046"/>
      <c r="K561" s="2046"/>
      <c r="L561" s="2046"/>
      <c r="M561" s="2046"/>
      <c r="N561" s="2046"/>
      <c r="O561" s="2046"/>
      <c r="P561" s="2046"/>
      <c r="Q561" s="2046"/>
      <c r="R561" s="2046"/>
      <c r="S561" s="2046"/>
      <c r="T561" s="2046"/>
      <c r="U561" s="2046"/>
      <c r="V561" s="2046"/>
      <c r="W561" s="2046"/>
      <c r="X561" s="2046"/>
      <c r="Y561" s="2046"/>
    </row>
    <row r="562">
      <c r="A562" s="2046"/>
      <c r="B562" s="2046"/>
      <c r="C562" s="2046"/>
      <c r="D562" s="2046"/>
      <c r="E562" s="2046"/>
      <c r="F562" s="2046"/>
      <c r="G562" s="2046"/>
      <c r="H562" s="2046"/>
      <c r="I562" s="2046"/>
      <c r="J562" s="2046"/>
      <c r="K562" s="2046"/>
      <c r="L562" s="2046"/>
      <c r="M562" s="2046"/>
      <c r="N562" s="2046"/>
      <c r="O562" s="2046"/>
      <c r="P562" s="2046"/>
      <c r="Q562" s="2046"/>
      <c r="R562" s="2046"/>
      <c r="S562" s="2046"/>
      <c r="T562" s="2046"/>
      <c r="U562" s="2046"/>
      <c r="V562" s="2046"/>
      <c r="W562" s="2046"/>
      <c r="X562" s="2046"/>
      <c r="Y562" s="2046"/>
    </row>
    <row r="563">
      <c r="A563" s="2046"/>
      <c r="B563" s="2046"/>
      <c r="C563" s="2046"/>
      <c r="D563" s="2046"/>
      <c r="E563" s="2046"/>
      <c r="F563" s="2046"/>
      <c r="G563" s="2046"/>
      <c r="H563" s="2046"/>
      <c r="I563" s="2046"/>
      <c r="J563" s="2046"/>
      <c r="K563" s="2046"/>
      <c r="L563" s="2046"/>
      <c r="M563" s="2046"/>
      <c r="N563" s="2046"/>
      <c r="O563" s="2046"/>
      <c r="P563" s="2046"/>
      <c r="Q563" s="2046"/>
      <c r="R563" s="2046"/>
      <c r="S563" s="2046"/>
      <c r="T563" s="2046"/>
      <c r="U563" s="2046"/>
      <c r="V563" s="2046"/>
      <c r="W563" s="2046"/>
      <c r="X563" s="2046"/>
      <c r="Y563" s="2046"/>
    </row>
    <row r="564">
      <c r="A564" s="2046"/>
      <c r="B564" s="2046"/>
      <c r="C564" s="2046"/>
      <c r="D564" s="2046"/>
      <c r="E564" s="2046"/>
      <c r="F564" s="2046"/>
      <c r="G564" s="2046"/>
      <c r="H564" s="2046"/>
      <c r="I564" s="2046"/>
      <c r="J564" s="2046"/>
      <c r="K564" s="2046"/>
      <c r="L564" s="2046"/>
      <c r="M564" s="2046"/>
      <c r="N564" s="2046"/>
      <c r="O564" s="2046"/>
      <c r="P564" s="2046"/>
      <c r="Q564" s="2046"/>
      <c r="R564" s="2046"/>
      <c r="S564" s="2046"/>
      <c r="T564" s="2046"/>
      <c r="U564" s="2046"/>
      <c r="V564" s="2046"/>
      <c r="W564" s="2046"/>
      <c r="X564" s="2046"/>
      <c r="Y564" s="2046"/>
    </row>
    <row r="565">
      <c r="A565" s="2046"/>
      <c r="B565" s="2046"/>
      <c r="C565" s="2046"/>
      <c r="D565" s="2046"/>
      <c r="E565" s="2046"/>
      <c r="F565" s="2046"/>
      <c r="G565" s="2046"/>
      <c r="H565" s="2046"/>
      <c r="I565" s="2046"/>
      <c r="J565" s="2046"/>
      <c r="K565" s="2046"/>
      <c r="L565" s="2046"/>
      <c r="M565" s="2046"/>
      <c r="N565" s="2046"/>
      <c r="O565" s="2046"/>
      <c r="P565" s="2046"/>
      <c r="Q565" s="2046"/>
      <c r="R565" s="2046"/>
      <c r="S565" s="2046"/>
      <c r="T565" s="2046"/>
      <c r="U565" s="2046"/>
      <c r="V565" s="2046"/>
      <c r="W565" s="2046"/>
      <c r="X565" s="2046"/>
      <c r="Y565" s="2046"/>
    </row>
    <row r="566">
      <c r="A566" s="2046"/>
      <c r="B566" s="2046"/>
      <c r="C566" s="2046"/>
      <c r="D566" s="2046"/>
      <c r="E566" s="2046"/>
      <c r="F566" s="2046"/>
      <c r="G566" s="2046"/>
      <c r="H566" s="2046"/>
      <c r="I566" s="2046"/>
      <c r="J566" s="2046"/>
      <c r="K566" s="2046"/>
      <c r="L566" s="2046"/>
      <c r="M566" s="2046"/>
      <c r="N566" s="2046"/>
      <c r="O566" s="2046"/>
      <c r="P566" s="2046"/>
      <c r="Q566" s="2046"/>
      <c r="R566" s="2046"/>
      <c r="S566" s="2046"/>
      <c r="T566" s="2046"/>
      <c r="U566" s="2046"/>
      <c r="V566" s="2046"/>
      <c r="W566" s="2046"/>
      <c r="X566" s="2046"/>
      <c r="Y566" s="2046"/>
    </row>
    <row r="567">
      <c r="A567" s="2046"/>
      <c r="B567" s="2046"/>
      <c r="C567" s="2046"/>
      <c r="D567" s="2046"/>
      <c r="E567" s="2046"/>
      <c r="F567" s="2046"/>
      <c r="G567" s="2046"/>
      <c r="H567" s="2046"/>
      <c r="I567" s="2046"/>
      <c r="J567" s="2046"/>
      <c r="K567" s="2046"/>
      <c r="L567" s="2046"/>
      <c r="M567" s="2046"/>
      <c r="N567" s="2046"/>
      <c r="O567" s="2046"/>
      <c r="P567" s="2046"/>
      <c r="Q567" s="2046"/>
      <c r="R567" s="2046"/>
      <c r="S567" s="2046"/>
      <c r="T567" s="2046"/>
      <c r="U567" s="2046"/>
      <c r="V567" s="2046"/>
      <c r="W567" s="2046"/>
      <c r="X567" s="2046"/>
      <c r="Y567" s="2046"/>
    </row>
    <row r="568">
      <c r="A568" s="2046"/>
      <c r="B568" s="2046"/>
      <c r="C568" s="2046"/>
      <c r="D568" s="2046"/>
      <c r="E568" s="2046"/>
      <c r="F568" s="2046"/>
      <c r="G568" s="2046"/>
      <c r="H568" s="2046"/>
      <c r="I568" s="2046"/>
      <c r="J568" s="2046"/>
      <c r="K568" s="2046"/>
      <c r="L568" s="2046"/>
      <c r="M568" s="2046"/>
      <c r="N568" s="2046"/>
      <c r="O568" s="2046"/>
      <c r="P568" s="2046"/>
      <c r="Q568" s="2046"/>
      <c r="R568" s="2046"/>
      <c r="S568" s="2046"/>
      <c r="T568" s="2046"/>
      <c r="U568" s="2046"/>
      <c r="V568" s="2046"/>
      <c r="W568" s="2046"/>
      <c r="X568" s="2046"/>
      <c r="Y568" s="2046"/>
    </row>
    <row r="569">
      <c r="A569" s="2046"/>
      <c r="B569" s="2046"/>
      <c r="C569" s="2046"/>
      <c r="D569" s="2046"/>
      <c r="E569" s="2046"/>
      <c r="F569" s="2046"/>
      <c r="G569" s="2046"/>
      <c r="H569" s="2046"/>
      <c r="I569" s="2046"/>
      <c r="J569" s="2046"/>
      <c r="K569" s="2046"/>
      <c r="L569" s="2046"/>
      <c r="M569" s="2046"/>
      <c r="N569" s="2046"/>
      <c r="O569" s="2046"/>
      <c r="P569" s="2046"/>
      <c r="Q569" s="2046"/>
      <c r="R569" s="2046"/>
      <c r="S569" s="2046"/>
      <c r="T569" s="2046"/>
      <c r="U569" s="2046"/>
      <c r="V569" s="2046"/>
      <c r="W569" s="2046"/>
      <c r="X569" s="2046"/>
      <c r="Y569" s="2046"/>
    </row>
    <row r="570">
      <c r="A570" s="2046"/>
      <c r="B570" s="2046"/>
      <c r="C570" s="2046"/>
      <c r="D570" s="2046"/>
      <c r="E570" s="2046"/>
      <c r="F570" s="2046"/>
      <c r="G570" s="2046"/>
      <c r="H570" s="2046"/>
      <c r="I570" s="2046"/>
      <c r="J570" s="2046"/>
      <c r="K570" s="2046"/>
      <c r="L570" s="2046"/>
      <c r="M570" s="2046"/>
      <c r="N570" s="2046"/>
      <c r="O570" s="2046"/>
      <c r="P570" s="2046"/>
      <c r="Q570" s="2046"/>
      <c r="R570" s="2046"/>
      <c r="S570" s="2046"/>
      <c r="T570" s="2046"/>
      <c r="U570" s="2046"/>
      <c r="V570" s="2046"/>
      <c r="W570" s="2046"/>
      <c r="X570" s="2046"/>
      <c r="Y570" s="2046"/>
    </row>
    <row r="571">
      <c r="A571" s="2046"/>
      <c r="B571" s="2046"/>
      <c r="C571" s="2046"/>
      <c r="D571" s="2046"/>
      <c r="E571" s="2046"/>
      <c r="F571" s="2046"/>
      <c r="G571" s="2046"/>
      <c r="H571" s="2046"/>
      <c r="I571" s="2046"/>
      <c r="J571" s="2046"/>
      <c r="K571" s="2046"/>
      <c r="L571" s="2046"/>
      <c r="M571" s="2046"/>
      <c r="N571" s="2046"/>
      <c r="O571" s="2046"/>
      <c r="P571" s="2046"/>
      <c r="Q571" s="2046"/>
      <c r="R571" s="2046"/>
      <c r="S571" s="2046"/>
      <c r="T571" s="2046"/>
      <c r="U571" s="2046"/>
      <c r="V571" s="2046"/>
      <c r="W571" s="2046"/>
      <c r="X571" s="2046"/>
      <c r="Y571" s="2046"/>
    </row>
    <row r="572">
      <c r="A572" s="2046"/>
      <c r="B572" s="2046"/>
      <c r="C572" s="2046"/>
      <c r="D572" s="2046"/>
      <c r="E572" s="2046"/>
      <c r="F572" s="2046"/>
      <c r="G572" s="2046"/>
      <c r="H572" s="2046"/>
      <c r="I572" s="2046"/>
      <c r="J572" s="2046"/>
      <c r="K572" s="2046"/>
      <c r="L572" s="2046"/>
      <c r="M572" s="2046"/>
      <c r="N572" s="2046"/>
      <c r="O572" s="2046"/>
      <c r="P572" s="2046"/>
      <c r="Q572" s="2046"/>
      <c r="R572" s="2046"/>
      <c r="S572" s="2046"/>
      <c r="T572" s="2046"/>
      <c r="U572" s="2046"/>
      <c r="V572" s="2046"/>
      <c r="W572" s="2046"/>
      <c r="X572" s="2046"/>
      <c r="Y572" s="2046"/>
    </row>
    <row r="573">
      <c r="A573" s="2046"/>
      <c r="B573" s="2046"/>
      <c r="C573" s="2046"/>
      <c r="D573" s="2046"/>
      <c r="E573" s="2046"/>
      <c r="F573" s="2046"/>
      <c r="G573" s="2046"/>
      <c r="H573" s="2046"/>
      <c r="I573" s="2046"/>
      <c r="J573" s="2046"/>
      <c r="K573" s="2046"/>
      <c r="L573" s="2046"/>
      <c r="M573" s="2046"/>
      <c r="N573" s="2046"/>
      <c r="O573" s="2046"/>
      <c r="P573" s="2046"/>
      <c r="Q573" s="2046"/>
      <c r="R573" s="2046"/>
      <c r="S573" s="2046"/>
      <c r="T573" s="2046"/>
      <c r="U573" s="2046"/>
      <c r="V573" s="2046"/>
      <c r="W573" s="2046"/>
      <c r="X573" s="2046"/>
      <c r="Y573" s="2046"/>
    </row>
    <row r="574">
      <c r="A574" s="2046"/>
      <c r="B574" s="2046"/>
      <c r="C574" s="2046"/>
      <c r="D574" s="2046"/>
      <c r="E574" s="2046"/>
      <c r="F574" s="2046"/>
      <c r="G574" s="2046"/>
      <c r="H574" s="2046"/>
      <c r="I574" s="2046"/>
      <c r="J574" s="2046"/>
      <c r="K574" s="2046"/>
      <c r="L574" s="2046"/>
      <c r="M574" s="2046"/>
      <c r="N574" s="2046"/>
      <c r="O574" s="2046"/>
      <c r="P574" s="2046"/>
      <c r="Q574" s="2046"/>
      <c r="R574" s="2046"/>
      <c r="S574" s="2046"/>
      <c r="T574" s="2046"/>
      <c r="U574" s="2046"/>
      <c r="V574" s="2046"/>
      <c r="W574" s="2046"/>
      <c r="X574" s="2046"/>
      <c r="Y574" s="2046"/>
    </row>
    <row r="575">
      <c r="A575" s="2046"/>
      <c r="B575" s="2046"/>
      <c r="C575" s="2046"/>
      <c r="D575" s="2046"/>
      <c r="E575" s="2046"/>
      <c r="F575" s="2046"/>
      <c r="G575" s="2046"/>
      <c r="H575" s="2046"/>
      <c r="I575" s="2046"/>
      <c r="J575" s="2046"/>
      <c r="K575" s="2046"/>
      <c r="L575" s="2046"/>
      <c r="M575" s="2046"/>
      <c r="N575" s="2046"/>
      <c r="O575" s="2046"/>
      <c r="P575" s="2046"/>
      <c r="Q575" s="2046"/>
      <c r="R575" s="2046"/>
      <c r="S575" s="2046"/>
      <c r="T575" s="2046"/>
      <c r="U575" s="2046"/>
      <c r="V575" s="2046"/>
      <c r="W575" s="2046"/>
      <c r="X575" s="2046"/>
      <c r="Y575" s="2046"/>
    </row>
    <row r="576">
      <c r="A576" s="2046"/>
      <c r="B576" s="2046"/>
      <c r="C576" s="2046"/>
      <c r="D576" s="2046"/>
      <c r="E576" s="2046"/>
      <c r="F576" s="2046"/>
      <c r="G576" s="2046"/>
      <c r="H576" s="2046"/>
      <c r="I576" s="2046"/>
      <c r="J576" s="2046"/>
      <c r="K576" s="2046"/>
      <c r="L576" s="2046"/>
      <c r="M576" s="2046"/>
      <c r="N576" s="2046"/>
      <c r="O576" s="2046"/>
      <c r="P576" s="2046"/>
      <c r="Q576" s="2046"/>
      <c r="R576" s="2046"/>
      <c r="S576" s="2046"/>
      <c r="T576" s="2046"/>
      <c r="U576" s="2046"/>
      <c r="V576" s="2046"/>
      <c r="W576" s="2046"/>
      <c r="X576" s="2046"/>
      <c r="Y576" s="2046"/>
    </row>
    <row r="577">
      <c r="A577" s="2046"/>
      <c r="B577" s="2046"/>
      <c r="C577" s="2046"/>
      <c r="D577" s="2046"/>
      <c r="E577" s="2046"/>
      <c r="F577" s="2046"/>
      <c r="G577" s="2046"/>
      <c r="H577" s="2046"/>
      <c r="I577" s="2046"/>
      <c r="J577" s="2046"/>
      <c r="K577" s="2046"/>
      <c r="L577" s="2046"/>
      <c r="M577" s="2046"/>
      <c r="N577" s="2046"/>
      <c r="O577" s="2046"/>
      <c r="P577" s="2046"/>
      <c r="Q577" s="2046"/>
      <c r="R577" s="2046"/>
      <c r="S577" s="2046"/>
      <c r="T577" s="2046"/>
      <c r="U577" s="2046"/>
      <c r="V577" s="2046"/>
      <c r="W577" s="2046"/>
      <c r="X577" s="2046"/>
      <c r="Y577" s="2046"/>
    </row>
    <row r="578">
      <c r="A578" s="2046"/>
      <c r="B578" s="2046"/>
      <c r="C578" s="2046"/>
      <c r="D578" s="2046"/>
      <c r="E578" s="2046"/>
      <c r="F578" s="2046"/>
      <c r="G578" s="2046"/>
      <c r="H578" s="2046"/>
      <c r="I578" s="2046"/>
      <c r="J578" s="2046"/>
      <c r="K578" s="2046"/>
      <c r="L578" s="2046"/>
      <c r="M578" s="2046"/>
      <c r="N578" s="2046"/>
      <c r="O578" s="2046"/>
      <c r="P578" s="2046"/>
      <c r="Q578" s="2046"/>
      <c r="R578" s="2046"/>
      <c r="S578" s="2046"/>
      <c r="T578" s="2046"/>
      <c r="U578" s="2046"/>
      <c r="V578" s="2046"/>
      <c r="W578" s="2046"/>
      <c r="X578" s="2046"/>
      <c r="Y578" s="2046"/>
    </row>
    <row r="579">
      <c r="A579" s="2046"/>
      <c r="B579" s="2046"/>
      <c r="C579" s="2046"/>
      <c r="D579" s="2046"/>
      <c r="E579" s="2046"/>
      <c r="F579" s="2046"/>
      <c r="G579" s="2046"/>
      <c r="H579" s="2046"/>
      <c r="I579" s="2046"/>
      <c r="J579" s="2046"/>
      <c r="K579" s="2046"/>
      <c r="L579" s="2046"/>
      <c r="M579" s="2046"/>
      <c r="N579" s="2046"/>
      <c r="O579" s="2046"/>
      <c r="P579" s="2046"/>
      <c r="Q579" s="2046"/>
      <c r="R579" s="2046"/>
      <c r="S579" s="2046"/>
      <c r="T579" s="2046"/>
      <c r="U579" s="2046"/>
      <c r="V579" s="2046"/>
      <c r="W579" s="2046"/>
      <c r="X579" s="2046"/>
      <c r="Y579" s="2046"/>
    </row>
    <row r="580">
      <c r="A580" s="2046"/>
      <c r="B580" s="2046"/>
      <c r="C580" s="2046"/>
      <c r="D580" s="2046"/>
      <c r="E580" s="2046"/>
      <c r="F580" s="2046"/>
      <c r="G580" s="2046"/>
      <c r="H580" s="2046"/>
      <c r="I580" s="2046"/>
      <c r="J580" s="2046"/>
      <c r="K580" s="2046"/>
      <c r="L580" s="2046"/>
      <c r="M580" s="2046"/>
      <c r="N580" s="2046"/>
      <c r="O580" s="2046"/>
      <c r="P580" s="2046"/>
      <c r="Q580" s="2046"/>
      <c r="R580" s="2046"/>
      <c r="S580" s="2046"/>
      <c r="T580" s="2046"/>
      <c r="U580" s="2046"/>
      <c r="V580" s="2046"/>
      <c r="W580" s="2046"/>
      <c r="X580" s="2046"/>
      <c r="Y580" s="2046"/>
    </row>
    <row r="581">
      <c r="A581" s="2046"/>
      <c r="B581" s="2046"/>
      <c r="C581" s="2046"/>
      <c r="D581" s="2046"/>
      <c r="E581" s="2046"/>
      <c r="F581" s="2046"/>
      <c r="G581" s="2046"/>
      <c r="H581" s="2046"/>
      <c r="I581" s="2046"/>
      <c r="J581" s="2046"/>
      <c r="K581" s="2046"/>
      <c r="L581" s="2046"/>
      <c r="M581" s="2046"/>
      <c r="N581" s="2046"/>
      <c r="O581" s="2046"/>
      <c r="P581" s="2046"/>
      <c r="Q581" s="2046"/>
      <c r="R581" s="2046"/>
      <c r="S581" s="2046"/>
      <c r="T581" s="2046"/>
      <c r="U581" s="2046"/>
      <c r="V581" s="2046"/>
      <c r="W581" s="2046"/>
      <c r="X581" s="2046"/>
      <c r="Y581" s="2046"/>
    </row>
    <row r="582">
      <c r="A582" s="2046"/>
      <c r="B582" s="2046"/>
      <c r="C582" s="2046"/>
      <c r="D582" s="2046"/>
      <c r="E582" s="2046"/>
      <c r="F582" s="2046"/>
      <c r="G582" s="2046"/>
      <c r="H582" s="2046"/>
      <c r="I582" s="2046"/>
      <c r="J582" s="2046"/>
      <c r="K582" s="2046"/>
      <c r="L582" s="2046"/>
      <c r="M582" s="2046"/>
      <c r="N582" s="2046"/>
      <c r="O582" s="2046"/>
      <c r="P582" s="2046"/>
      <c r="Q582" s="2046"/>
      <c r="R582" s="2046"/>
      <c r="S582" s="2046"/>
      <c r="T582" s="2046"/>
      <c r="U582" s="2046"/>
      <c r="V582" s="2046"/>
      <c r="W582" s="2046"/>
      <c r="X582" s="2046"/>
      <c r="Y582" s="2046"/>
    </row>
    <row r="583">
      <c r="A583" s="2046"/>
      <c r="B583" s="2046"/>
      <c r="C583" s="2046"/>
      <c r="D583" s="2046"/>
      <c r="E583" s="2046"/>
      <c r="F583" s="2046"/>
      <c r="G583" s="2046"/>
      <c r="H583" s="2046"/>
      <c r="I583" s="2046"/>
      <c r="J583" s="2046"/>
      <c r="K583" s="2046"/>
      <c r="L583" s="2046"/>
      <c r="M583" s="2046"/>
      <c r="N583" s="2046"/>
      <c r="O583" s="2046"/>
      <c r="P583" s="2046"/>
      <c r="Q583" s="2046"/>
      <c r="R583" s="2046"/>
      <c r="S583" s="2046"/>
      <c r="T583" s="2046"/>
      <c r="U583" s="2046"/>
      <c r="V583" s="2046"/>
      <c r="W583" s="2046"/>
      <c r="X583" s="2046"/>
      <c r="Y583" s="2046"/>
    </row>
    <row r="584">
      <c r="A584" s="2046"/>
      <c r="B584" s="2046"/>
      <c r="C584" s="2046"/>
      <c r="D584" s="2046"/>
      <c r="E584" s="2046"/>
      <c r="F584" s="2046"/>
      <c r="G584" s="2046"/>
      <c r="H584" s="2046"/>
      <c r="I584" s="2046"/>
      <c r="J584" s="2046"/>
      <c r="K584" s="2046"/>
      <c r="L584" s="2046"/>
      <c r="M584" s="2046"/>
      <c r="N584" s="2046"/>
      <c r="O584" s="2046"/>
      <c r="P584" s="2046"/>
      <c r="Q584" s="2046"/>
      <c r="R584" s="2046"/>
      <c r="S584" s="2046"/>
      <c r="T584" s="2046"/>
      <c r="U584" s="2046"/>
      <c r="V584" s="2046"/>
      <c r="W584" s="2046"/>
      <c r="X584" s="2046"/>
      <c r="Y584" s="2046"/>
    </row>
    <row r="585">
      <c r="A585" s="2046"/>
      <c r="B585" s="2046"/>
      <c r="C585" s="2046"/>
      <c r="D585" s="2046"/>
      <c r="E585" s="2046"/>
      <c r="F585" s="2046"/>
      <c r="G585" s="2046"/>
      <c r="H585" s="2046"/>
      <c r="I585" s="2046"/>
      <c r="J585" s="2046"/>
      <c r="K585" s="2046"/>
      <c r="L585" s="2046"/>
      <c r="M585" s="2046"/>
      <c r="N585" s="2046"/>
      <c r="O585" s="2046"/>
      <c r="P585" s="2046"/>
      <c r="Q585" s="2046"/>
      <c r="R585" s="2046"/>
      <c r="S585" s="2046"/>
      <c r="T585" s="2046"/>
      <c r="U585" s="2046"/>
      <c r="V585" s="2046"/>
      <c r="W585" s="2046"/>
      <c r="X585" s="2046"/>
      <c r="Y585" s="2046"/>
    </row>
    <row r="586">
      <c r="A586" s="2046"/>
      <c r="B586" s="2046"/>
      <c r="C586" s="2046"/>
      <c r="D586" s="2046"/>
      <c r="E586" s="2046"/>
      <c r="F586" s="2046"/>
      <c r="G586" s="2046"/>
      <c r="H586" s="2046"/>
      <c r="I586" s="2046"/>
      <c r="J586" s="2046"/>
      <c r="K586" s="2046"/>
      <c r="L586" s="2046"/>
      <c r="M586" s="2046"/>
      <c r="N586" s="2046"/>
      <c r="O586" s="2046"/>
      <c r="P586" s="2046"/>
      <c r="Q586" s="2046"/>
      <c r="R586" s="2046"/>
      <c r="S586" s="2046"/>
      <c r="T586" s="2046"/>
      <c r="U586" s="2046"/>
      <c r="V586" s="2046"/>
      <c r="W586" s="2046"/>
      <c r="X586" s="2046"/>
      <c r="Y586" s="2046"/>
    </row>
    <row r="587">
      <c r="A587" s="2046"/>
      <c r="B587" s="2046"/>
      <c r="C587" s="2046"/>
      <c r="D587" s="2046"/>
      <c r="E587" s="2046"/>
      <c r="F587" s="2046"/>
      <c r="G587" s="2046"/>
      <c r="H587" s="2046"/>
      <c r="I587" s="2046"/>
      <c r="J587" s="2046"/>
      <c r="K587" s="2046"/>
      <c r="L587" s="2046"/>
      <c r="M587" s="2046"/>
      <c r="N587" s="2046"/>
      <c r="O587" s="2046"/>
      <c r="P587" s="2046"/>
      <c r="Q587" s="2046"/>
      <c r="R587" s="2046"/>
      <c r="S587" s="2046"/>
      <c r="T587" s="2046"/>
      <c r="U587" s="2046"/>
      <c r="V587" s="2046"/>
      <c r="W587" s="2046"/>
      <c r="X587" s="2046"/>
      <c r="Y587" s="2046"/>
    </row>
    <row r="588">
      <c r="A588" s="2046"/>
      <c r="B588" s="2046"/>
      <c r="C588" s="2046"/>
      <c r="D588" s="2046"/>
      <c r="E588" s="2046"/>
      <c r="F588" s="2046"/>
      <c r="G588" s="2046"/>
      <c r="H588" s="2046"/>
      <c r="I588" s="2046"/>
      <c r="J588" s="2046"/>
      <c r="K588" s="2046"/>
      <c r="L588" s="2046"/>
      <c r="M588" s="2046"/>
      <c r="N588" s="2046"/>
      <c r="O588" s="2046"/>
      <c r="P588" s="2046"/>
      <c r="Q588" s="2046"/>
      <c r="R588" s="2046"/>
      <c r="S588" s="2046"/>
      <c r="T588" s="2046"/>
      <c r="U588" s="2046"/>
      <c r="V588" s="2046"/>
      <c r="W588" s="2046"/>
      <c r="X588" s="2046"/>
      <c r="Y588" s="2046"/>
    </row>
    <row r="589">
      <c r="A589" s="2046"/>
      <c r="B589" s="2046"/>
      <c r="C589" s="2046"/>
      <c r="D589" s="2046"/>
      <c r="E589" s="2046"/>
      <c r="F589" s="2046"/>
      <c r="G589" s="2046"/>
      <c r="H589" s="2046"/>
      <c r="I589" s="2046"/>
      <c r="J589" s="2046"/>
      <c r="K589" s="2046"/>
      <c r="L589" s="2046"/>
      <c r="M589" s="2046"/>
      <c r="N589" s="2046"/>
      <c r="O589" s="2046"/>
      <c r="P589" s="2046"/>
      <c r="Q589" s="2046"/>
      <c r="R589" s="2046"/>
      <c r="S589" s="2046"/>
      <c r="T589" s="2046"/>
      <c r="U589" s="2046"/>
      <c r="V589" s="2046"/>
      <c r="W589" s="2046"/>
      <c r="X589" s="2046"/>
      <c r="Y589" s="2046"/>
    </row>
    <row r="590">
      <c r="A590" s="2046"/>
      <c r="B590" s="2046"/>
      <c r="C590" s="2046"/>
      <c r="D590" s="2046"/>
      <c r="E590" s="2046"/>
      <c r="F590" s="2046"/>
      <c r="G590" s="2046"/>
      <c r="H590" s="2046"/>
      <c r="I590" s="2046"/>
      <c r="J590" s="2046"/>
      <c r="K590" s="2046"/>
      <c r="L590" s="2046"/>
      <c r="M590" s="2046"/>
      <c r="N590" s="2046"/>
      <c r="O590" s="2046"/>
      <c r="P590" s="2046"/>
      <c r="Q590" s="2046"/>
      <c r="R590" s="2046"/>
      <c r="S590" s="2046"/>
      <c r="T590" s="2046"/>
      <c r="U590" s="2046"/>
      <c r="V590" s="2046"/>
      <c r="W590" s="2046"/>
      <c r="X590" s="2046"/>
      <c r="Y590" s="2046"/>
    </row>
    <row r="591">
      <c r="A591" s="2046"/>
      <c r="B591" s="2046"/>
      <c r="C591" s="2046"/>
      <c r="D591" s="2046"/>
      <c r="E591" s="2046"/>
      <c r="F591" s="2046"/>
      <c r="G591" s="2046"/>
      <c r="H591" s="2046"/>
      <c r="I591" s="2046"/>
      <c r="J591" s="2046"/>
      <c r="K591" s="2046"/>
      <c r="L591" s="2046"/>
      <c r="M591" s="2046"/>
      <c r="N591" s="2046"/>
      <c r="O591" s="2046"/>
      <c r="P591" s="2046"/>
      <c r="Q591" s="2046"/>
      <c r="R591" s="2046"/>
      <c r="S591" s="2046"/>
      <c r="T591" s="2046"/>
      <c r="U591" s="2046"/>
      <c r="V591" s="2046"/>
      <c r="W591" s="2046"/>
      <c r="X591" s="2046"/>
      <c r="Y591" s="2046"/>
    </row>
    <row r="592">
      <c r="A592" s="2046"/>
      <c r="B592" s="2046"/>
      <c r="C592" s="2046"/>
      <c r="D592" s="2046"/>
      <c r="E592" s="2046"/>
      <c r="F592" s="2046"/>
      <c r="G592" s="2046"/>
      <c r="H592" s="2046"/>
      <c r="I592" s="2046"/>
      <c r="J592" s="2046"/>
      <c r="K592" s="2046"/>
      <c r="L592" s="2046"/>
      <c r="M592" s="2046"/>
      <c r="N592" s="2046"/>
      <c r="O592" s="2046"/>
      <c r="P592" s="2046"/>
      <c r="Q592" s="2046"/>
      <c r="R592" s="2046"/>
      <c r="S592" s="2046"/>
      <c r="T592" s="2046"/>
      <c r="U592" s="2046"/>
      <c r="V592" s="2046"/>
      <c r="W592" s="2046"/>
      <c r="X592" s="2046"/>
      <c r="Y592" s="2046"/>
    </row>
    <row r="593">
      <c r="A593" s="2046"/>
      <c r="B593" s="2046"/>
      <c r="C593" s="2046"/>
      <c r="D593" s="2046"/>
      <c r="E593" s="2046"/>
      <c r="F593" s="2046"/>
      <c r="G593" s="2046"/>
      <c r="H593" s="2046"/>
      <c r="I593" s="2046"/>
      <c r="J593" s="2046"/>
      <c r="K593" s="2046"/>
      <c r="L593" s="2046"/>
      <c r="M593" s="2046"/>
      <c r="N593" s="2046"/>
      <c r="O593" s="2046"/>
      <c r="P593" s="2046"/>
      <c r="Q593" s="2046"/>
      <c r="R593" s="2046"/>
      <c r="S593" s="2046"/>
      <c r="T593" s="2046"/>
      <c r="U593" s="2046"/>
      <c r="V593" s="2046"/>
      <c r="W593" s="2046"/>
      <c r="X593" s="2046"/>
      <c r="Y593" s="2046"/>
    </row>
    <row r="594">
      <c r="A594" s="2046"/>
      <c r="B594" s="2046"/>
      <c r="C594" s="2046"/>
      <c r="D594" s="2046"/>
      <c r="E594" s="2046"/>
      <c r="F594" s="2046"/>
      <c r="G594" s="2046"/>
      <c r="H594" s="2046"/>
      <c r="I594" s="2046"/>
      <c r="J594" s="2046"/>
      <c r="K594" s="2046"/>
      <c r="L594" s="2046"/>
      <c r="M594" s="2046"/>
      <c r="N594" s="2046"/>
      <c r="O594" s="2046"/>
      <c r="P594" s="2046"/>
      <c r="Q594" s="2046"/>
      <c r="R594" s="2046"/>
      <c r="S594" s="2046"/>
      <c r="T594" s="2046"/>
      <c r="U594" s="2046"/>
      <c r="V594" s="2046"/>
      <c r="W594" s="2046"/>
      <c r="X594" s="2046"/>
      <c r="Y594" s="2046"/>
    </row>
    <row r="595">
      <c r="A595" s="2046"/>
      <c r="B595" s="2046"/>
      <c r="C595" s="2046"/>
      <c r="D595" s="2046"/>
      <c r="E595" s="2046"/>
      <c r="F595" s="2046"/>
      <c r="G595" s="2046"/>
      <c r="H595" s="2046"/>
      <c r="I595" s="2046"/>
      <c r="J595" s="2046"/>
      <c r="K595" s="2046"/>
      <c r="L595" s="2046"/>
      <c r="M595" s="2046"/>
      <c r="N595" s="2046"/>
      <c r="O595" s="2046"/>
      <c r="P595" s="2046"/>
      <c r="Q595" s="2046"/>
      <c r="R595" s="2046"/>
      <c r="S595" s="2046"/>
      <c r="T595" s="2046"/>
      <c r="U595" s="2046"/>
      <c r="V595" s="2046"/>
      <c r="W595" s="2046"/>
      <c r="X595" s="2046"/>
      <c r="Y595" s="2046"/>
    </row>
    <row r="596">
      <c r="A596" s="2046"/>
      <c r="B596" s="2046"/>
      <c r="C596" s="2046"/>
      <c r="D596" s="2046"/>
      <c r="E596" s="2046"/>
      <c r="F596" s="2046"/>
      <c r="G596" s="2046"/>
      <c r="H596" s="2046"/>
      <c r="I596" s="2046"/>
      <c r="J596" s="2046"/>
      <c r="K596" s="2046"/>
      <c r="L596" s="2046"/>
      <c r="M596" s="2046"/>
      <c r="N596" s="2046"/>
      <c r="O596" s="2046"/>
      <c r="P596" s="2046"/>
      <c r="Q596" s="2046"/>
      <c r="R596" s="2046"/>
      <c r="S596" s="2046"/>
      <c r="T596" s="2046"/>
      <c r="U596" s="2046"/>
      <c r="V596" s="2046"/>
      <c r="W596" s="2046"/>
      <c r="X596" s="2046"/>
      <c r="Y596" s="2046"/>
    </row>
    <row r="597">
      <c r="A597" s="2046"/>
      <c r="B597" s="2046"/>
      <c r="C597" s="2046"/>
      <c r="D597" s="2046"/>
      <c r="E597" s="2046"/>
      <c r="F597" s="2046"/>
      <c r="G597" s="2046"/>
      <c r="H597" s="2046"/>
      <c r="I597" s="2046"/>
      <c r="J597" s="2046"/>
      <c r="K597" s="2046"/>
      <c r="L597" s="2046"/>
      <c r="M597" s="2046"/>
      <c r="N597" s="2046"/>
      <c r="O597" s="2046"/>
      <c r="P597" s="2046"/>
      <c r="Q597" s="2046"/>
      <c r="R597" s="2046"/>
      <c r="S597" s="2046"/>
      <c r="T597" s="2046"/>
      <c r="U597" s="2046"/>
      <c r="V597" s="2046"/>
      <c r="W597" s="2046"/>
      <c r="X597" s="2046"/>
      <c r="Y597" s="2046"/>
    </row>
    <row r="598">
      <c r="A598" s="2046"/>
      <c r="B598" s="2046"/>
      <c r="C598" s="2046"/>
      <c r="D598" s="2046"/>
      <c r="E598" s="2046"/>
      <c r="F598" s="2046"/>
      <c r="G598" s="2046"/>
      <c r="H598" s="2046"/>
      <c r="I598" s="2046"/>
      <c r="J598" s="2046"/>
      <c r="K598" s="2046"/>
      <c r="L598" s="2046"/>
      <c r="M598" s="2046"/>
      <c r="N598" s="2046"/>
      <c r="O598" s="2046"/>
      <c r="P598" s="2046"/>
      <c r="Q598" s="2046"/>
      <c r="R598" s="2046"/>
      <c r="S598" s="2046"/>
      <c r="T598" s="2046"/>
      <c r="U598" s="2046"/>
      <c r="V598" s="2046"/>
      <c r="W598" s="2046"/>
      <c r="X598" s="2046"/>
      <c r="Y598" s="2046"/>
    </row>
    <row r="599">
      <c r="A599" s="2046"/>
      <c r="B599" s="2046"/>
      <c r="C599" s="2046"/>
      <c r="D599" s="2046"/>
      <c r="E599" s="2046"/>
      <c r="F599" s="2046"/>
      <c r="G599" s="2046"/>
      <c r="H599" s="2046"/>
      <c r="I599" s="2046"/>
      <c r="J599" s="2046"/>
      <c r="K599" s="2046"/>
      <c r="L599" s="2046"/>
      <c r="M599" s="2046"/>
      <c r="N599" s="2046"/>
      <c r="O599" s="2046"/>
      <c r="P599" s="2046"/>
      <c r="Q599" s="2046"/>
      <c r="R599" s="2046"/>
      <c r="S599" s="2046"/>
      <c r="T599" s="2046"/>
      <c r="U599" s="2046"/>
      <c r="V599" s="2046"/>
      <c r="W599" s="2046"/>
      <c r="X599" s="2046"/>
      <c r="Y599" s="2046"/>
    </row>
    <row r="600">
      <c r="A600" s="2046"/>
      <c r="B600" s="2046"/>
      <c r="C600" s="2046"/>
      <c r="D600" s="2046"/>
      <c r="E600" s="2046"/>
      <c r="F600" s="2046"/>
      <c r="G600" s="2046"/>
      <c r="H600" s="2046"/>
      <c r="I600" s="2046"/>
      <c r="J600" s="2046"/>
      <c r="K600" s="2046"/>
      <c r="L600" s="2046"/>
      <c r="M600" s="2046"/>
      <c r="N600" s="2046"/>
      <c r="O600" s="2046"/>
      <c r="P600" s="2046"/>
      <c r="Q600" s="2046"/>
      <c r="R600" s="2046"/>
      <c r="S600" s="2046"/>
      <c r="T600" s="2046"/>
      <c r="U600" s="2046"/>
      <c r="V600" s="2046"/>
      <c r="W600" s="2046"/>
      <c r="X600" s="2046"/>
      <c r="Y600" s="2046"/>
    </row>
    <row r="601">
      <c r="A601" s="2046"/>
      <c r="B601" s="2046"/>
      <c r="C601" s="2046"/>
      <c r="D601" s="2046"/>
      <c r="E601" s="2046"/>
      <c r="F601" s="2046"/>
      <c r="G601" s="2046"/>
      <c r="H601" s="2046"/>
      <c r="I601" s="2046"/>
      <c r="J601" s="2046"/>
      <c r="K601" s="2046"/>
      <c r="L601" s="2046"/>
      <c r="M601" s="2046"/>
      <c r="N601" s="2046"/>
      <c r="O601" s="2046"/>
      <c r="P601" s="2046"/>
      <c r="Q601" s="2046"/>
      <c r="R601" s="2046"/>
      <c r="S601" s="2046"/>
      <c r="T601" s="2046"/>
      <c r="U601" s="2046"/>
      <c r="V601" s="2046"/>
      <c r="W601" s="2046"/>
      <c r="X601" s="2046"/>
      <c r="Y601" s="2046"/>
    </row>
    <row r="602">
      <c r="A602" s="2046"/>
      <c r="B602" s="2046"/>
      <c r="C602" s="2046"/>
      <c r="D602" s="2046"/>
      <c r="E602" s="2046"/>
      <c r="F602" s="2046"/>
      <c r="G602" s="2046"/>
      <c r="H602" s="2046"/>
      <c r="I602" s="2046"/>
      <c r="J602" s="2046"/>
      <c r="K602" s="2046"/>
      <c r="L602" s="2046"/>
      <c r="M602" s="2046"/>
      <c r="N602" s="2046"/>
      <c r="O602" s="2046"/>
      <c r="P602" s="2046"/>
      <c r="Q602" s="2046"/>
      <c r="R602" s="2046"/>
      <c r="S602" s="2046"/>
      <c r="T602" s="2046"/>
      <c r="U602" s="2046"/>
      <c r="V602" s="2046"/>
      <c r="W602" s="2046"/>
      <c r="X602" s="2046"/>
      <c r="Y602" s="2046"/>
    </row>
    <row r="603">
      <c r="A603" s="2046"/>
      <c r="B603" s="2046"/>
      <c r="C603" s="2046"/>
      <c r="D603" s="2046"/>
      <c r="E603" s="2046"/>
      <c r="F603" s="2046"/>
      <c r="G603" s="2046"/>
      <c r="H603" s="2046"/>
      <c r="I603" s="2046"/>
      <c r="J603" s="2046"/>
      <c r="K603" s="2046"/>
      <c r="L603" s="2046"/>
      <c r="M603" s="2046"/>
      <c r="N603" s="2046"/>
      <c r="O603" s="2046"/>
      <c r="P603" s="2046"/>
      <c r="Q603" s="2046"/>
      <c r="R603" s="2046"/>
      <c r="S603" s="2046"/>
      <c r="T603" s="2046"/>
      <c r="U603" s="2046"/>
      <c r="V603" s="2046"/>
      <c r="W603" s="2046"/>
      <c r="X603" s="2046"/>
      <c r="Y603" s="2046"/>
    </row>
    <row r="604">
      <c r="A604" s="2046"/>
      <c r="B604" s="2046"/>
      <c r="C604" s="2046"/>
      <c r="D604" s="2046"/>
      <c r="E604" s="2046"/>
      <c r="F604" s="2046"/>
      <c r="G604" s="2046"/>
      <c r="H604" s="2046"/>
      <c r="I604" s="2046"/>
      <c r="J604" s="2046"/>
      <c r="K604" s="2046"/>
      <c r="L604" s="2046"/>
      <c r="M604" s="2046"/>
      <c r="N604" s="2046"/>
      <c r="O604" s="2046"/>
      <c r="P604" s="2046"/>
      <c r="Q604" s="2046"/>
      <c r="R604" s="2046"/>
      <c r="S604" s="2046"/>
      <c r="T604" s="2046"/>
      <c r="U604" s="2046"/>
      <c r="V604" s="2046"/>
      <c r="W604" s="2046"/>
      <c r="X604" s="2046"/>
      <c r="Y604" s="2046"/>
    </row>
    <row r="605">
      <c r="A605" s="2046"/>
      <c r="B605" s="2046"/>
      <c r="C605" s="2046"/>
      <c r="D605" s="2046"/>
      <c r="E605" s="2046"/>
      <c r="F605" s="2046"/>
      <c r="G605" s="2046"/>
      <c r="H605" s="2046"/>
      <c r="I605" s="2046"/>
      <c r="J605" s="2046"/>
      <c r="K605" s="2046"/>
      <c r="L605" s="2046"/>
      <c r="M605" s="2046"/>
      <c r="N605" s="2046"/>
      <c r="O605" s="2046"/>
      <c r="P605" s="2046"/>
      <c r="Q605" s="2046"/>
      <c r="R605" s="2046"/>
      <c r="S605" s="2046"/>
      <c r="T605" s="2046"/>
      <c r="U605" s="2046"/>
      <c r="V605" s="2046"/>
      <c r="W605" s="2046"/>
      <c r="X605" s="2046"/>
      <c r="Y605" s="2046"/>
    </row>
    <row r="606">
      <c r="A606" s="2046"/>
      <c r="B606" s="2046"/>
      <c r="C606" s="2046"/>
      <c r="D606" s="2046"/>
      <c r="E606" s="2046"/>
      <c r="F606" s="2046"/>
      <c r="G606" s="2046"/>
      <c r="H606" s="2046"/>
      <c r="I606" s="2046"/>
      <c r="J606" s="2046"/>
      <c r="K606" s="2046"/>
      <c r="L606" s="2046"/>
      <c r="M606" s="2046"/>
      <c r="N606" s="2046"/>
      <c r="O606" s="2046"/>
      <c r="P606" s="2046"/>
      <c r="Q606" s="2046"/>
      <c r="R606" s="2046"/>
      <c r="S606" s="2046"/>
      <c r="T606" s="2046"/>
      <c r="U606" s="2046"/>
      <c r="V606" s="2046"/>
      <c r="W606" s="2046"/>
      <c r="X606" s="2046"/>
      <c r="Y606" s="2046"/>
    </row>
    <row r="607">
      <c r="A607" s="2046"/>
      <c r="B607" s="2046"/>
      <c r="C607" s="2046"/>
      <c r="D607" s="2046"/>
      <c r="E607" s="2046"/>
      <c r="F607" s="2046"/>
      <c r="G607" s="2046"/>
      <c r="H607" s="2046"/>
      <c r="I607" s="2046"/>
      <c r="J607" s="2046"/>
      <c r="K607" s="2046"/>
      <c r="L607" s="2046"/>
      <c r="M607" s="2046"/>
      <c r="N607" s="2046"/>
      <c r="O607" s="2046"/>
      <c r="P607" s="2046"/>
      <c r="Q607" s="2046"/>
      <c r="R607" s="2046"/>
      <c r="S607" s="2046"/>
      <c r="T607" s="2046"/>
      <c r="U607" s="2046"/>
      <c r="V607" s="2046"/>
      <c r="W607" s="2046"/>
      <c r="X607" s="2046"/>
      <c r="Y607" s="2046"/>
    </row>
    <row r="608">
      <c r="A608" s="2046"/>
      <c r="B608" s="2046"/>
      <c r="C608" s="2046"/>
      <c r="D608" s="2046"/>
      <c r="E608" s="2046"/>
      <c r="F608" s="2046"/>
      <c r="G608" s="2046"/>
      <c r="H608" s="2046"/>
      <c r="I608" s="2046"/>
      <c r="J608" s="2046"/>
      <c r="K608" s="2046"/>
      <c r="L608" s="2046"/>
      <c r="M608" s="2046"/>
      <c r="N608" s="2046"/>
      <c r="O608" s="2046"/>
      <c r="P608" s="2046"/>
      <c r="Q608" s="2046"/>
      <c r="R608" s="2046"/>
      <c r="S608" s="2046"/>
      <c r="T608" s="2046"/>
      <c r="U608" s="2046"/>
      <c r="V608" s="2046"/>
      <c r="W608" s="2046"/>
      <c r="X608" s="2046"/>
      <c r="Y608" s="2046"/>
    </row>
    <row r="609">
      <c r="A609" s="2046"/>
      <c r="B609" s="2046"/>
      <c r="C609" s="2046"/>
      <c r="D609" s="2046"/>
      <c r="E609" s="2046"/>
      <c r="F609" s="2046"/>
      <c r="G609" s="2046"/>
      <c r="H609" s="2046"/>
      <c r="I609" s="2046"/>
      <c r="J609" s="2046"/>
      <c r="K609" s="2046"/>
      <c r="L609" s="2046"/>
      <c r="M609" s="2046"/>
      <c r="N609" s="2046"/>
      <c r="O609" s="2046"/>
      <c r="P609" s="2046"/>
      <c r="Q609" s="2046"/>
      <c r="R609" s="2046"/>
      <c r="S609" s="2046"/>
      <c r="T609" s="2046"/>
      <c r="U609" s="2046"/>
      <c r="V609" s="2046"/>
      <c r="W609" s="2046"/>
      <c r="X609" s="2046"/>
      <c r="Y609" s="2046"/>
    </row>
    <row r="610">
      <c r="A610" s="2046"/>
      <c r="B610" s="2046"/>
      <c r="C610" s="2046"/>
      <c r="D610" s="2046"/>
      <c r="E610" s="2046"/>
      <c r="F610" s="2046"/>
      <c r="G610" s="2046"/>
      <c r="H610" s="2046"/>
      <c r="I610" s="2046"/>
      <c r="J610" s="2046"/>
      <c r="K610" s="2046"/>
      <c r="L610" s="2046"/>
      <c r="M610" s="2046"/>
      <c r="N610" s="2046"/>
      <c r="O610" s="2046"/>
      <c r="P610" s="2046"/>
      <c r="Q610" s="2046"/>
      <c r="R610" s="2046"/>
      <c r="S610" s="2046"/>
      <c r="T610" s="2046"/>
      <c r="U610" s="2046"/>
      <c r="V610" s="2046"/>
      <c r="W610" s="2046"/>
      <c r="X610" s="2046"/>
      <c r="Y610" s="2046"/>
    </row>
    <row r="611">
      <c r="A611" s="2046"/>
      <c r="B611" s="2046"/>
      <c r="C611" s="2046"/>
      <c r="D611" s="2046"/>
      <c r="E611" s="2046"/>
      <c r="F611" s="2046"/>
      <c r="G611" s="2046"/>
      <c r="H611" s="2046"/>
      <c r="I611" s="2046"/>
      <c r="J611" s="2046"/>
      <c r="K611" s="2046"/>
      <c r="L611" s="2046"/>
      <c r="M611" s="2046"/>
      <c r="N611" s="2046"/>
      <c r="O611" s="2046"/>
      <c r="P611" s="2046"/>
      <c r="Q611" s="2046"/>
      <c r="R611" s="2046"/>
      <c r="S611" s="2046"/>
      <c r="T611" s="2046"/>
      <c r="U611" s="2046"/>
      <c r="V611" s="2046"/>
      <c r="W611" s="2046"/>
      <c r="X611" s="2046"/>
      <c r="Y611" s="2046"/>
    </row>
    <row r="612">
      <c r="A612" s="2046"/>
      <c r="B612" s="2046"/>
      <c r="C612" s="2046"/>
      <c r="D612" s="2046"/>
      <c r="E612" s="2046"/>
      <c r="F612" s="2046"/>
      <c r="G612" s="2046"/>
      <c r="H612" s="2046"/>
      <c r="I612" s="2046"/>
      <c r="J612" s="2046"/>
      <c r="K612" s="2046"/>
      <c r="L612" s="2046"/>
      <c r="M612" s="2046"/>
      <c r="N612" s="2046"/>
      <c r="O612" s="2046"/>
      <c r="P612" s="2046"/>
      <c r="Q612" s="2046"/>
      <c r="R612" s="2046"/>
      <c r="S612" s="2046"/>
      <c r="T612" s="2046"/>
      <c r="U612" s="2046"/>
      <c r="V612" s="2046"/>
      <c r="W612" s="2046"/>
      <c r="X612" s="2046"/>
      <c r="Y612" s="2046"/>
    </row>
    <row r="613">
      <c r="A613" s="2046"/>
      <c r="B613" s="2046"/>
      <c r="C613" s="2046"/>
      <c r="D613" s="2046"/>
      <c r="E613" s="2046"/>
      <c r="F613" s="2046"/>
      <c r="G613" s="2046"/>
      <c r="H613" s="2046"/>
      <c r="I613" s="2046"/>
      <c r="J613" s="2046"/>
      <c r="K613" s="2046"/>
      <c r="L613" s="2046"/>
      <c r="M613" s="2046"/>
      <c r="N613" s="2046"/>
      <c r="O613" s="2046"/>
      <c r="P613" s="2046"/>
      <c r="Q613" s="2046"/>
      <c r="R613" s="2046"/>
      <c r="S613" s="2046"/>
      <c r="T613" s="2046"/>
      <c r="U613" s="2046"/>
      <c r="V613" s="2046"/>
      <c r="W613" s="2046"/>
      <c r="X613" s="2046"/>
      <c r="Y613" s="2046"/>
    </row>
    <row r="614">
      <c r="A614" s="2046"/>
      <c r="B614" s="2046"/>
      <c r="C614" s="2046"/>
      <c r="D614" s="2046"/>
      <c r="E614" s="2046"/>
      <c r="F614" s="2046"/>
      <c r="G614" s="2046"/>
      <c r="H614" s="2046"/>
      <c r="I614" s="2046"/>
      <c r="J614" s="2046"/>
      <c r="K614" s="2046"/>
      <c r="L614" s="2046"/>
      <c r="M614" s="2046"/>
      <c r="N614" s="2046"/>
      <c r="O614" s="2046"/>
      <c r="P614" s="2046"/>
      <c r="Q614" s="2046"/>
      <c r="R614" s="2046"/>
      <c r="S614" s="2046"/>
      <c r="T614" s="2046"/>
      <c r="U614" s="2046"/>
      <c r="V614" s="2046"/>
      <c r="W614" s="2046"/>
      <c r="X614" s="2046"/>
      <c r="Y614" s="2046"/>
    </row>
    <row r="615">
      <c r="A615" s="2046"/>
      <c r="B615" s="2046"/>
      <c r="C615" s="2046"/>
      <c r="D615" s="2046"/>
      <c r="E615" s="2046"/>
      <c r="F615" s="2046"/>
      <c r="G615" s="2046"/>
      <c r="H615" s="2046"/>
      <c r="I615" s="2046"/>
      <c r="J615" s="2046"/>
      <c r="K615" s="2046"/>
      <c r="L615" s="2046"/>
      <c r="M615" s="2046"/>
      <c r="N615" s="2046"/>
      <c r="O615" s="2046"/>
      <c r="P615" s="2046"/>
      <c r="Q615" s="2046"/>
      <c r="R615" s="2046"/>
      <c r="S615" s="2046"/>
      <c r="T615" s="2046"/>
      <c r="U615" s="2046"/>
      <c r="V615" s="2046"/>
      <c r="W615" s="2046"/>
      <c r="X615" s="2046"/>
      <c r="Y615" s="2046"/>
    </row>
    <row r="616">
      <c r="A616" s="2046"/>
      <c r="B616" s="2046"/>
      <c r="C616" s="2046"/>
      <c r="D616" s="2046"/>
      <c r="E616" s="2046"/>
      <c r="F616" s="2046"/>
      <c r="G616" s="2046"/>
      <c r="H616" s="2046"/>
      <c r="I616" s="2046"/>
      <c r="J616" s="2046"/>
      <c r="K616" s="2046"/>
      <c r="L616" s="2046"/>
      <c r="M616" s="2046"/>
      <c r="N616" s="2046"/>
      <c r="O616" s="2046"/>
      <c r="P616" s="2046"/>
      <c r="Q616" s="2046"/>
      <c r="R616" s="2046"/>
      <c r="S616" s="2046"/>
      <c r="T616" s="2046"/>
      <c r="U616" s="2046"/>
      <c r="V616" s="2046"/>
      <c r="W616" s="2046"/>
      <c r="X616" s="2046"/>
      <c r="Y616" s="2046"/>
    </row>
    <row r="617">
      <c r="A617" s="2046"/>
      <c r="B617" s="2046"/>
      <c r="C617" s="2046"/>
      <c r="D617" s="2046"/>
      <c r="E617" s="2046"/>
      <c r="F617" s="2046"/>
      <c r="G617" s="2046"/>
      <c r="H617" s="2046"/>
      <c r="I617" s="2046"/>
      <c r="J617" s="2046"/>
      <c r="K617" s="2046"/>
      <c r="L617" s="2046"/>
      <c r="M617" s="2046"/>
      <c r="N617" s="2046"/>
      <c r="O617" s="2046"/>
      <c r="P617" s="2046"/>
      <c r="Q617" s="2046"/>
      <c r="R617" s="2046"/>
      <c r="S617" s="2046"/>
      <c r="T617" s="2046"/>
      <c r="U617" s="2046"/>
      <c r="V617" s="2046"/>
      <c r="W617" s="2046"/>
      <c r="X617" s="2046"/>
      <c r="Y617" s="2046"/>
    </row>
    <row r="618">
      <c r="A618" s="2046"/>
      <c r="B618" s="2046"/>
      <c r="C618" s="2046"/>
      <c r="D618" s="2046"/>
      <c r="E618" s="2046"/>
      <c r="F618" s="2046"/>
      <c r="G618" s="2046"/>
      <c r="H618" s="2046"/>
      <c r="I618" s="2046"/>
      <c r="J618" s="2046"/>
      <c r="K618" s="2046"/>
      <c r="L618" s="2046"/>
      <c r="M618" s="2046"/>
      <c r="N618" s="2046"/>
      <c r="O618" s="2046"/>
      <c r="P618" s="2046"/>
      <c r="Q618" s="2046"/>
      <c r="R618" s="2046"/>
      <c r="S618" s="2046"/>
      <c r="T618" s="2046"/>
      <c r="U618" s="2046"/>
      <c r="V618" s="2046"/>
      <c r="W618" s="2046"/>
      <c r="X618" s="2046"/>
      <c r="Y618" s="2046"/>
    </row>
    <row r="619">
      <c r="A619" s="2046"/>
      <c r="B619" s="2046"/>
      <c r="C619" s="2046"/>
      <c r="D619" s="2046"/>
      <c r="E619" s="2046"/>
      <c r="F619" s="2046"/>
      <c r="G619" s="2046"/>
      <c r="H619" s="2046"/>
      <c r="I619" s="2046"/>
      <c r="J619" s="2046"/>
      <c r="K619" s="2046"/>
      <c r="L619" s="2046"/>
      <c r="M619" s="2046"/>
      <c r="N619" s="2046"/>
      <c r="O619" s="2046"/>
      <c r="P619" s="2046"/>
      <c r="Q619" s="2046"/>
      <c r="R619" s="2046"/>
      <c r="S619" s="2046"/>
      <c r="T619" s="2046"/>
      <c r="U619" s="2046"/>
      <c r="V619" s="2046"/>
      <c r="W619" s="2046"/>
      <c r="X619" s="2046"/>
      <c r="Y619" s="2046"/>
    </row>
    <row r="620">
      <c r="A620" s="2046"/>
      <c r="B620" s="2046"/>
      <c r="C620" s="2046"/>
      <c r="D620" s="2046"/>
      <c r="E620" s="2046"/>
      <c r="F620" s="2046"/>
      <c r="G620" s="2046"/>
      <c r="H620" s="2046"/>
      <c r="I620" s="2046"/>
      <c r="J620" s="2046"/>
      <c r="K620" s="2046"/>
      <c r="L620" s="2046"/>
      <c r="M620" s="2046"/>
      <c r="N620" s="2046"/>
      <c r="O620" s="2046"/>
      <c r="P620" s="2046"/>
      <c r="Q620" s="2046"/>
      <c r="R620" s="2046"/>
      <c r="S620" s="2046"/>
      <c r="T620" s="2046"/>
      <c r="U620" s="2046"/>
      <c r="V620" s="2046"/>
      <c r="W620" s="2046"/>
      <c r="X620" s="2046"/>
      <c r="Y620" s="2046"/>
    </row>
    <row r="621">
      <c r="A621" s="2046"/>
      <c r="B621" s="2046"/>
      <c r="C621" s="2046"/>
      <c r="D621" s="2046"/>
      <c r="E621" s="2046"/>
      <c r="F621" s="2046"/>
      <c r="G621" s="2046"/>
      <c r="H621" s="2046"/>
      <c r="I621" s="2046"/>
      <c r="J621" s="2046"/>
      <c r="K621" s="2046"/>
      <c r="L621" s="2046"/>
      <c r="M621" s="2046"/>
      <c r="N621" s="2046"/>
      <c r="O621" s="2046"/>
      <c r="P621" s="2046"/>
      <c r="Q621" s="2046"/>
      <c r="R621" s="2046"/>
      <c r="S621" s="2046"/>
      <c r="T621" s="2046"/>
      <c r="U621" s="2046"/>
      <c r="V621" s="2046"/>
      <c r="W621" s="2046"/>
      <c r="X621" s="2046"/>
      <c r="Y621" s="2046"/>
    </row>
    <row r="622">
      <c r="A622" s="2046"/>
      <c r="B622" s="2046"/>
      <c r="C622" s="2046"/>
      <c r="D622" s="2046"/>
      <c r="E622" s="2046"/>
      <c r="F622" s="2046"/>
      <c r="G622" s="2046"/>
      <c r="H622" s="2046"/>
      <c r="I622" s="2046"/>
      <c r="J622" s="2046"/>
      <c r="K622" s="2046"/>
      <c r="L622" s="2046"/>
      <c r="M622" s="2046"/>
      <c r="N622" s="2046"/>
      <c r="O622" s="2046"/>
      <c r="P622" s="2046"/>
      <c r="Q622" s="2046"/>
      <c r="R622" s="2046"/>
      <c r="S622" s="2046"/>
      <c r="T622" s="2046"/>
      <c r="U622" s="2046"/>
      <c r="V622" s="2046"/>
      <c r="W622" s="2046"/>
      <c r="X622" s="2046"/>
      <c r="Y622" s="2046"/>
    </row>
    <row r="623">
      <c r="A623" s="2046"/>
      <c r="B623" s="2046"/>
      <c r="C623" s="2046"/>
      <c r="D623" s="2046"/>
      <c r="E623" s="2046"/>
      <c r="F623" s="2046"/>
      <c r="G623" s="2046"/>
      <c r="H623" s="2046"/>
      <c r="I623" s="2046"/>
      <c r="J623" s="2046"/>
      <c r="K623" s="2046"/>
      <c r="L623" s="2046"/>
      <c r="M623" s="2046"/>
      <c r="N623" s="2046"/>
      <c r="O623" s="2046"/>
      <c r="P623" s="2046"/>
      <c r="Q623" s="2046"/>
      <c r="R623" s="2046"/>
      <c r="S623" s="2046"/>
      <c r="T623" s="2046"/>
      <c r="U623" s="2046"/>
      <c r="V623" s="2046"/>
      <c r="W623" s="2046"/>
      <c r="X623" s="2046"/>
      <c r="Y623" s="2046"/>
    </row>
    <row r="624">
      <c r="A624" s="2046"/>
      <c r="B624" s="2046"/>
      <c r="C624" s="2046"/>
      <c r="D624" s="2046"/>
      <c r="E624" s="2046"/>
      <c r="F624" s="2046"/>
      <c r="G624" s="2046"/>
      <c r="H624" s="2046"/>
      <c r="I624" s="2046"/>
      <c r="J624" s="2046"/>
      <c r="K624" s="2046"/>
      <c r="L624" s="2046"/>
      <c r="M624" s="2046"/>
      <c r="N624" s="2046"/>
      <c r="O624" s="2046"/>
      <c r="P624" s="2046"/>
      <c r="Q624" s="2046"/>
      <c r="R624" s="2046"/>
      <c r="S624" s="2046"/>
      <c r="T624" s="2046"/>
      <c r="U624" s="2046"/>
      <c r="V624" s="2046"/>
      <c r="W624" s="2046"/>
      <c r="X624" s="2046"/>
      <c r="Y624" s="2046"/>
    </row>
    <row r="625">
      <c r="A625" s="2046"/>
      <c r="B625" s="2046"/>
      <c r="C625" s="2046"/>
      <c r="D625" s="2046"/>
      <c r="E625" s="2046"/>
      <c r="F625" s="2046"/>
      <c r="G625" s="2046"/>
      <c r="H625" s="2046"/>
      <c r="I625" s="2046"/>
      <c r="J625" s="2046"/>
      <c r="K625" s="2046"/>
      <c r="L625" s="2046"/>
      <c r="M625" s="2046"/>
      <c r="N625" s="2046"/>
      <c r="O625" s="2046"/>
      <c r="P625" s="2046"/>
      <c r="Q625" s="2046"/>
      <c r="R625" s="2046"/>
      <c r="S625" s="2046"/>
      <c r="T625" s="2046"/>
      <c r="U625" s="2046"/>
      <c r="V625" s="2046"/>
      <c r="W625" s="2046"/>
      <c r="X625" s="2046"/>
      <c r="Y625" s="2046"/>
    </row>
    <row r="626">
      <c r="A626" s="2046"/>
      <c r="B626" s="2046"/>
      <c r="C626" s="2046"/>
      <c r="D626" s="2046"/>
      <c r="E626" s="2046"/>
      <c r="F626" s="2046"/>
      <c r="G626" s="2046"/>
      <c r="H626" s="2046"/>
      <c r="I626" s="2046"/>
      <c r="J626" s="2046"/>
      <c r="K626" s="2046"/>
      <c r="L626" s="2046"/>
      <c r="M626" s="2046"/>
      <c r="N626" s="2046"/>
      <c r="O626" s="2046"/>
      <c r="P626" s="2046"/>
      <c r="Q626" s="2046"/>
      <c r="R626" s="2046"/>
      <c r="S626" s="2046"/>
      <c r="T626" s="2046"/>
      <c r="U626" s="2046"/>
      <c r="V626" s="2046"/>
      <c r="W626" s="2046"/>
      <c r="X626" s="2046"/>
      <c r="Y626" s="2046"/>
    </row>
    <row r="627">
      <c r="A627" s="2046"/>
      <c r="B627" s="2046"/>
      <c r="C627" s="2046"/>
      <c r="D627" s="2046"/>
      <c r="E627" s="2046"/>
      <c r="F627" s="2046"/>
      <c r="G627" s="2046"/>
      <c r="H627" s="2046"/>
      <c r="I627" s="2046"/>
      <c r="J627" s="2046"/>
      <c r="K627" s="2046"/>
      <c r="L627" s="2046"/>
      <c r="M627" s="2046"/>
      <c r="N627" s="2046"/>
      <c r="O627" s="2046"/>
      <c r="P627" s="2046"/>
      <c r="Q627" s="2046"/>
      <c r="R627" s="2046"/>
      <c r="S627" s="2046"/>
      <c r="T627" s="2046"/>
      <c r="U627" s="2046"/>
      <c r="V627" s="2046"/>
      <c r="W627" s="2046"/>
      <c r="X627" s="2046"/>
      <c r="Y627" s="2046"/>
    </row>
    <row r="628">
      <c r="A628" s="2046"/>
      <c r="B628" s="2046"/>
      <c r="C628" s="2046"/>
      <c r="D628" s="2046"/>
      <c r="E628" s="2046"/>
      <c r="F628" s="2046"/>
      <c r="G628" s="2046"/>
      <c r="H628" s="2046"/>
      <c r="I628" s="2046"/>
      <c r="J628" s="2046"/>
      <c r="K628" s="2046"/>
      <c r="L628" s="2046"/>
      <c r="M628" s="2046"/>
      <c r="N628" s="2046"/>
      <c r="O628" s="2046"/>
      <c r="P628" s="2046"/>
      <c r="Q628" s="2046"/>
      <c r="R628" s="2046"/>
      <c r="S628" s="2046"/>
      <c r="T628" s="2046"/>
      <c r="U628" s="2046"/>
      <c r="V628" s="2046"/>
      <c r="W628" s="2046"/>
      <c r="X628" s="2046"/>
      <c r="Y628" s="2046"/>
    </row>
    <row r="629">
      <c r="A629" s="2046"/>
      <c r="B629" s="2046"/>
      <c r="C629" s="2046"/>
      <c r="D629" s="2046"/>
      <c r="E629" s="2046"/>
      <c r="F629" s="2046"/>
      <c r="G629" s="2046"/>
      <c r="H629" s="2046"/>
      <c r="I629" s="2046"/>
      <c r="J629" s="2046"/>
      <c r="K629" s="2046"/>
      <c r="L629" s="2046"/>
      <c r="M629" s="2046"/>
      <c r="N629" s="2046"/>
      <c r="O629" s="2046"/>
      <c r="P629" s="2046"/>
      <c r="Q629" s="2046"/>
      <c r="R629" s="2046"/>
      <c r="S629" s="2046"/>
      <c r="T629" s="2046"/>
      <c r="U629" s="2046"/>
      <c r="V629" s="2046"/>
      <c r="W629" s="2046"/>
      <c r="X629" s="2046"/>
      <c r="Y629" s="2046"/>
    </row>
    <row r="630">
      <c r="A630" s="2046"/>
      <c r="B630" s="2046"/>
      <c r="C630" s="2046"/>
      <c r="D630" s="2046"/>
      <c r="E630" s="2046"/>
      <c r="F630" s="2046"/>
      <c r="G630" s="2046"/>
      <c r="H630" s="2046"/>
      <c r="I630" s="2046"/>
      <c r="J630" s="2046"/>
      <c r="K630" s="2046"/>
      <c r="L630" s="2046"/>
      <c r="M630" s="2046"/>
      <c r="N630" s="2046"/>
      <c r="O630" s="2046"/>
      <c r="P630" s="2046"/>
      <c r="Q630" s="2046"/>
      <c r="R630" s="2046"/>
      <c r="S630" s="2046"/>
      <c r="T630" s="2046"/>
      <c r="U630" s="2046"/>
      <c r="V630" s="2046"/>
      <c r="W630" s="2046"/>
      <c r="X630" s="2046"/>
      <c r="Y630" s="2046"/>
    </row>
    <row r="631">
      <c r="A631" s="2046"/>
      <c r="B631" s="2046"/>
      <c r="C631" s="2046"/>
      <c r="D631" s="2046"/>
      <c r="E631" s="2046"/>
      <c r="F631" s="2046"/>
      <c r="G631" s="2046"/>
      <c r="H631" s="2046"/>
      <c r="I631" s="2046"/>
      <c r="J631" s="2046"/>
      <c r="K631" s="2046"/>
      <c r="L631" s="2046"/>
      <c r="M631" s="2046"/>
      <c r="N631" s="2046"/>
      <c r="O631" s="2046"/>
      <c r="P631" s="2046"/>
      <c r="Q631" s="2046"/>
      <c r="R631" s="2046"/>
      <c r="S631" s="2046"/>
      <c r="T631" s="2046"/>
      <c r="U631" s="2046"/>
      <c r="V631" s="2046"/>
      <c r="W631" s="2046"/>
      <c r="X631" s="2046"/>
      <c r="Y631" s="2046"/>
    </row>
    <row r="632">
      <c r="A632" s="2046"/>
      <c r="B632" s="2046"/>
      <c r="C632" s="2046"/>
      <c r="D632" s="2046"/>
      <c r="E632" s="2046"/>
      <c r="F632" s="2046"/>
      <c r="G632" s="2046"/>
      <c r="H632" s="2046"/>
      <c r="I632" s="2046"/>
      <c r="J632" s="2046"/>
      <c r="K632" s="2046"/>
      <c r="L632" s="2046"/>
      <c r="M632" s="2046"/>
      <c r="N632" s="2046"/>
      <c r="O632" s="2046"/>
      <c r="P632" s="2046"/>
      <c r="Q632" s="2046"/>
      <c r="R632" s="2046"/>
      <c r="S632" s="2046"/>
      <c r="T632" s="2046"/>
      <c r="U632" s="2046"/>
      <c r="V632" s="2046"/>
      <c r="W632" s="2046"/>
      <c r="X632" s="2046"/>
      <c r="Y632" s="2046"/>
    </row>
    <row r="633">
      <c r="A633" s="2046"/>
      <c r="B633" s="2046"/>
      <c r="C633" s="2046"/>
      <c r="D633" s="2046"/>
      <c r="E633" s="2046"/>
      <c r="F633" s="2046"/>
      <c r="G633" s="2046"/>
      <c r="H633" s="2046"/>
      <c r="I633" s="2046"/>
      <c r="J633" s="2046"/>
      <c r="K633" s="2046"/>
      <c r="L633" s="2046"/>
      <c r="M633" s="2046"/>
      <c r="N633" s="2046"/>
      <c r="O633" s="2046"/>
      <c r="P633" s="2046"/>
      <c r="Q633" s="2046"/>
      <c r="R633" s="2046"/>
      <c r="S633" s="2046"/>
      <c r="T633" s="2046"/>
      <c r="U633" s="2046"/>
      <c r="V633" s="2046"/>
      <c r="W633" s="2046"/>
      <c r="X633" s="2046"/>
      <c r="Y633" s="2046"/>
    </row>
    <row r="634">
      <c r="A634" s="2046"/>
      <c r="B634" s="2046"/>
      <c r="C634" s="2046"/>
      <c r="D634" s="2046"/>
      <c r="E634" s="2046"/>
      <c r="F634" s="2046"/>
      <c r="G634" s="2046"/>
      <c r="H634" s="2046"/>
      <c r="I634" s="2046"/>
      <c r="J634" s="2046"/>
      <c r="K634" s="2046"/>
      <c r="L634" s="2046"/>
      <c r="M634" s="2046"/>
      <c r="N634" s="2046"/>
      <c r="O634" s="2046"/>
      <c r="P634" s="2046"/>
      <c r="Q634" s="2046"/>
      <c r="R634" s="2046"/>
      <c r="S634" s="2046"/>
      <c r="T634" s="2046"/>
      <c r="U634" s="2046"/>
      <c r="V634" s="2046"/>
      <c r="W634" s="2046"/>
      <c r="X634" s="2046"/>
      <c r="Y634" s="2046"/>
    </row>
    <row r="635">
      <c r="A635" s="2046"/>
      <c r="B635" s="2046"/>
      <c r="C635" s="2046"/>
      <c r="D635" s="2046"/>
      <c r="E635" s="2046"/>
      <c r="F635" s="2046"/>
      <c r="G635" s="2046"/>
      <c r="H635" s="2046"/>
      <c r="I635" s="2046"/>
      <c r="J635" s="2046"/>
      <c r="K635" s="2046"/>
      <c r="L635" s="2046"/>
      <c r="M635" s="2046"/>
      <c r="N635" s="2046"/>
      <c r="O635" s="2046"/>
      <c r="P635" s="2046"/>
      <c r="Q635" s="2046"/>
      <c r="R635" s="2046"/>
      <c r="S635" s="2046"/>
      <c r="T635" s="2046"/>
      <c r="U635" s="2046"/>
      <c r="V635" s="2046"/>
      <c r="W635" s="2046"/>
      <c r="X635" s="2046"/>
      <c r="Y635" s="2046"/>
    </row>
    <row r="636">
      <c r="A636" s="2046"/>
      <c r="B636" s="2046"/>
      <c r="C636" s="2046"/>
      <c r="D636" s="2046"/>
      <c r="E636" s="2046"/>
      <c r="F636" s="2046"/>
      <c r="G636" s="2046"/>
      <c r="H636" s="2046"/>
      <c r="I636" s="2046"/>
      <c r="J636" s="2046"/>
      <c r="K636" s="2046"/>
      <c r="L636" s="2046"/>
      <c r="M636" s="2046"/>
      <c r="N636" s="2046"/>
      <c r="O636" s="2046"/>
      <c r="P636" s="2046"/>
      <c r="Q636" s="2046"/>
      <c r="R636" s="2046"/>
      <c r="S636" s="2046"/>
      <c r="T636" s="2046"/>
      <c r="U636" s="2046"/>
      <c r="V636" s="2046"/>
      <c r="W636" s="2046"/>
      <c r="X636" s="2046"/>
      <c r="Y636" s="2046"/>
    </row>
    <row r="637">
      <c r="A637" s="2046"/>
      <c r="B637" s="2046"/>
      <c r="C637" s="2046"/>
      <c r="D637" s="2046"/>
      <c r="E637" s="2046"/>
      <c r="F637" s="2046"/>
      <c r="G637" s="2046"/>
      <c r="H637" s="2046"/>
      <c r="I637" s="2046"/>
      <c r="J637" s="2046"/>
      <c r="K637" s="2046"/>
      <c r="L637" s="2046"/>
      <c r="M637" s="2046"/>
      <c r="N637" s="2046"/>
      <c r="O637" s="2046"/>
      <c r="P637" s="2046"/>
      <c r="Q637" s="2046"/>
      <c r="R637" s="2046"/>
      <c r="S637" s="2046"/>
      <c r="T637" s="2046"/>
      <c r="U637" s="2046"/>
      <c r="V637" s="2046"/>
      <c r="W637" s="2046"/>
      <c r="X637" s="2046"/>
      <c r="Y637" s="2046"/>
    </row>
    <row r="638">
      <c r="A638" s="2046"/>
      <c r="B638" s="2046"/>
      <c r="C638" s="2046"/>
      <c r="D638" s="2046"/>
      <c r="E638" s="2046"/>
      <c r="F638" s="2046"/>
      <c r="G638" s="2046"/>
      <c r="H638" s="2046"/>
      <c r="I638" s="2046"/>
      <c r="J638" s="2046"/>
      <c r="K638" s="2046"/>
      <c r="L638" s="2046"/>
      <c r="M638" s="2046"/>
      <c r="N638" s="2046"/>
      <c r="O638" s="2046"/>
      <c r="P638" s="2046"/>
      <c r="Q638" s="2046"/>
      <c r="R638" s="2046"/>
      <c r="S638" s="2046"/>
      <c r="T638" s="2046"/>
      <c r="U638" s="2046"/>
      <c r="V638" s="2046"/>
      <c r="W638" s="2046"/>
      <c r="X638" s="2046"/>
      <c r="Y638" s="2046"/>
    </row>
    <row r="639">
      <c r="A639" s="2046"/>
      <c r="B639" s="2046"/>
      <c r="C639" s="2046"/>
      <c r="D639" s="2046"/>
      <c r="E639" s="2046"/>
      <c r="F639" s="2046"/>
      <c r="G639" s="2046"/>
      <c r="H639" s="2046"/>
      <c r="I639" s="2046"/>
      <c r="J639" s="2046"/>
      <c r="K639" s="2046"/>
      <c r="L639" s="2046"/>
      <c r="M639" s="2046"/>
      <c r="N639" s="2046"/>
      <c r="O639" s="2046"/>
      <c r="P639" s="2046"/>
      <c r="Q639" s="2046"/>
      <c r="R639" s="2046"/>
      <c r="S639" s="2046"/>
      <c r="T639" s="2046"/>
      <c r="U639" s="2046"/>
      <c r="V639" s="2046"/>
      <c r="W639" s="2046"/>
      <c r="X639" s="2046"/>
      <c r="Y639" s="2046"/>
    </row>
    <row r="640">
      <c r="A640" s="2046"/>
      <c r="B640" s="2046"/>
      <c r="C640" s="2046"/>
      <c r="D640" s="2046"/>
      <c r="E640" s="2046"/>
      <c r="F640" s="2046"/>
      <c r="G640" s="2046"/>
      <c r="H640" s="2046"/>
      <c r="I640" s="2046"/>
      <c r="J640" s="2046"/>
      <c r="K640" s="2046"/>
      <c r="L640" s="2046"/>
      <c r="M640" s="2046"/>
      <c r="N640" s="2046"/>
      <c r="O640" s="2046"/>
      <c r="P640" s="2046"/>
      <c r="Q640" s="2046"/>
      <c r="R640" s="2046"/>
      <c r="S640" s="2046"/>
      <c r="T640" s="2046"/>
      <c r="U640" s="2046"/>
      <c r="V640" s="2046"/>
      <c r="W640" s="2046"/>
      <c r="X640" s="2046"/>
      <c r="Y640" s="2046"/>
    </row>
    <row r="641">
      <c r="A641" s="2046"/>
      <c r="B641" s="2046"/>
      <c r="C641" s="2046"/>
      <c r="D641" s="2046"/>
      <c r="E641" s="2046"/>
      <c r="F641" s="2046"/>
      <c r="G641" s="2046"/>
      <c r="H641" s="2046"/>
      <c r="I641" s="2046"/>
      <c r="J641" s="2046"/>
      <c r="K641" s="2046"/>
      <c r="L641" s="2046"/>
      <c r="M641" s="2046"/>
      <c r="N641" s="2046"/>
      <c r="O641" s="2046"/>
      <c r="P641" s="2046"/>
      <c r="Q641" s="2046"/>
      <c r="R641" s="2046"/>
      <c r="S641" s="2046"/>
      <c r="T641" s="2046"/>
      <c r="U641" s="2046"/>
      <c r="V641" s="2046"/>
      <c r="W641" s="2046"/>
      <c r="X641" s="2046"/>
      <c r="Y641" s="2046"/>
    </row>
    <row r="642">
      <c r="A642" s="2046"/>
      <c r="B642" s="2046"/>
      <c r="C642" s="2046"/>
      <c r="D642" s="2046"/>
      <c r="E642" s="2046"/>
      <c r="F642" s="2046"/>
      <c r="G642" s="2046"/>
      <c r="H642" s="2046"/>
      <c r="I642" s="2046"/>
      <c r="J642" s="2046"/>
      <c r="K642" s="2046"/>
      <c r="L642" s="2046"/>
      <c r="M642" s="2046"/>
      <c r="N642" s="2046"/>
      <c r="O642" s="2046"/>
      <c r="P642" s="2046"/>
      <c r="Q642" s="2046"/>
      <c r="R642" s="2046"/>
      <c r="S642" s="2046"/>
      <c r="T642" s="2046"/>
      <c r="U642" s="2046"/>
      <c r="V642" s="2046"/>
      <c r="W642" s="2046"/>
      <c r="X642" s="2046"/>
      <c r="Y642" s="2046"/>
    </row>
    <row r="643">
      <c r="A643" s="2046"/>
      <c r="B643" s="2046"/>
      <c r="C643" s="2046"/>
      <c r="D643" s="2046"/>
      <c r="E643" s="2046"/>
      <c r="F643" s="2046"/>
      <c r="G643" s="2046"/>
      <c r="H643" s="2046"/>
      <c r="I643" s="2046"/>
      <c r="J643" s="2046"/>
      <c r="K643" s="2046"/>
      <c r="L643" s="2046"/>
      <c r="M643" s="2046"/>
      <c r="N643" s="2046"/>
      <c r="O643" s="2046"/>
      <c r="P643" s="2046"/>
      <c r="Q643" s="2046"/>
      <c r="R643" s="2046"/>
      <c r="S643" s="2046"/>
      <c r="T643" s="2046"/>
      <c r="U643" s="2046"/>
      <c r="V643" s="2046"/>
      <c r="W643" s="2046"/>
      <c r="X643" s="2046"/>
      <c r="Y643" s="2046"/>
    </row>
    <row r="644">
      <c r="A644" s="2046"/>
      <c r="B644" s="2046"/>
      <c r="C644" s="2046"/>
      <c r="D644" s="2046"/>
      <c r="E644" s="2046"/>
      <c r="F644" s="2046"/>
      <c r="G644" s="2046"/>
      <c r="H644" s="2046"/>
      <c r="I644" s="2046"/>
      <c r="J644" s="2046"/>
      <c r="K644" s="2046"/>
      <c r="L644" s="2046"/>
      <c r="M644" s="2046"/>
      <c r="N644" s="2046"/>
      <c r="O644" s="2046"/>
      <c r="P644" s="2046"/>
      <c r="Q644" s="2046"/>
      <c r="R644" s="2046"/>
      <c r="S644" s="2046"/>
      <c r="T644" s="2046"/>
      <c r="U644" s="2046"/>
      <c r="V644" s="2046"/>
      <c r="W644" s="2046"/>
      <c r="X644" s="2046"/>
      <c r="Y644" s="2046"/>
    </row>
    <row r="645">
      <c r="A645" s="2046"/>
      <c r="B645" s="2046"/>
      <c r="C645" s="2046"/>
      <c r="D645" s="2046"/>
      <c r="E645" s="2046"/>
      <c r="F645" s="2046"/>
      <c r="G645" s="2046"/>
      <c r="H645" s="2046"/>
      <c r="I645" s="2046"/>
      <c r="J645" s="2046"/>
      <c r="K645" s="2046"/>
      <c r="L645" s="2046"/>
      <c r="M645" s="2046"/>
      <c r="N645" s="2046"/>
      <c r="O645" s="2046"/>
      <c r="P645" s="2046"/>
      <c r="Q645" s="2046"/>
      <c r="R645" s="2046"/>
      <c r="S645" s="2046"/>
      <c r="T645" s="2046"/>
      <c r="U645" s="2046"/>
      <c r="V645" s="2046"/>
      <c r="W645" s="2046"/>
      <c r="X645" s="2046"/>
      <c r="Y645" s="2046"/>
    </row>
    <row r="646">
      <c r="A646" s="2046"/>
      <c r="B646" s="2046"/>
      <c r="C646" s="2046"/>
      <c r="D646" s="2046"/>
      <c r="E646" s="2046"/>
      <c r="F646" s="2046"/>
      <c r="G646" s="2046"/>
      <c r="H646" s="2046"/>
      <c r="I646" s="2046"/>
      <c r="J646" s="2046"/>
      <c r="K646" s="2046"/>
      <c r="L646" s="2046"/>
      <c r="M646" s="2046"/>
      <c r="N646" s="2046"/>
      <c r="O646" s="2046"/>
      <c r="P646" s="2046"/>
      <c r="Q646" s="2046"/>
      <c r="R646" s="2046"/>
      <c r="S646" s="2046"/>
      <c r="T646" s="2046"/>
      <c r="U646" s="2046"/>
      <c r="V646" s="2046"/>
      <c r="W646" s="2046"/>
      <c r="X646" s="2046"/>
      <c r="Y646" s="2046"/>
    </row>
    <row r="647">
      <c r="A647" s="2046"/>
      <c r="B647" s="2046"/>
      <c r="C647" s="2046"/>
      <c r="D647" s="2046"/>
      <c r="E647" s="2046"/>
      <c r="F647" s="2046"/>
      <c r="G647" s="2046"/>
      <c r="H647" s="2046"/>
      <c r="I647" s="2046"/>
      <c r="J647" s="2046"/>
      <c r="K647" s="2046"/>
      <c r="L647" s="2046"/>
      <c r="M647" s="2046"/>
      <c r="N647" s="2046"/>
      <c r="O647" s="2046"/>
      <c r="P647" s="2046"/>
      <c r="Q647" s="2046"/>
      <c r="R647" s="2046"/>
      <c r="S647" s="2046"/>
      <c r="T647" s="2046"/>
      <c r="U647" s="2046"/>
      <c r="V647" s="2046"/>
      <c r="W647" s="2046"/>
      <c r="X647" s="2046"/>
      <c r="Y647" s="2046"/>
    </row>
    <row r="648">
      <c r="A648" s="2046"/>
      <c r="B648" s="2046"/>
      <c r="C648" s="2046"/>
      <c r="D648" s="2046"/>
      <c r="E648" s="2046"/>
      <c r="F648" s="2046"/>
      <c r="G648" s="2046"/>
      <c r="H648" s="2046"/>
      <c r="I648" s="2046"/>
      <c r="J648" s="2046"/>
      <c r="K648" s="2046"/>
      <c r="L648" s="2046"/>
      <c r="M648" s="2046"/>
      <c r="N648" s="2046"/>
      <c r="O648" s="2046"/>
      <c r="P648" s="2046"/>
      <c r="Q648" s="2046"/>
      <c r="R648" s="2046"/>
      <c r="S648" s="2046"/>
      <c r="T648" s="2046"/>
      <c r="U648" s="2046"/>
      <c r="V648" s="2046"/>
      <c r="W648" s="2046"/>
      <c r="X648" s="2046"/>
      <c r="Y648" s="2046"/>
    </row>
    <row r="649">
      <c r="A649" s="2046"/>
      <c r="B649" s="2046"/>
      <c r="C649" s="2046"/>
      <c r="D649" s="2046"/>
      <c r="E649" s="2046"/>
      <c r="F649" s="2046"/>
      <c r="G649" s="2046"/>
      <c r="H649" s="2046"/>
      <c r="I649" s="2046"/>
      <c r="J649" s="2046"/>
      <c r="K649" s="2046"/>
      <c r="L649" s="2046"/>
      <c r="M649" s="2046"/>
      <c r="N649" s="2046"/>
      <c r="O649" s="2046"/>
      <c r="P649" s="2046"/>
      <c r="Q649" s="2046"/>
      <c r="R649" s="2046"/>
      <c r="S649" s="2046"/>
      <c r="T649" s="2046"/>
      <c r="U649" s="2046"/>
      <c r="V649" s="2046"/>
      <c r="W649" s="2046"/>
      <c r="X649" s="2046"/>
      <c r="Y649" s="2046"/>
    </row>
    <row r="650">
      <c r="A650" s="2046"/>
      <c r="B650" s="2046"/>
      <c r="C650" s="2046"/>
      <c r="D650" s="2046"/>
      <c r="E650" s="2046"/>
      <c r="F650" s="2046"/>
      <c r="G650" s="2046"/>
      <c r="H650" s="2046"/>
      <c r="I650" s="2046"/>
      <c r="J650" s="2046"/>
      <c r="K650" s="2046"/>
      <c r="L650" s="2046"/>
      <c r="M650" s="2046"/>
      <c r="N650" s="2046"/>
      <c r="O650" s="2046"/>
      <c r="P650" s="2046"/>
      <c r="Q650" s="2046"/>
      <c r="R650" s="2046"/>
      <c r="S650" s="2046"/>
      <c r="T650" s="2046"/>
      <c r="U650" s="2046"/>
      <c r="V650" s="2046"/>
      <c r="W650" s="2046"/>
      <c r="X650" s="2046"/>
      <c r="Y650" s="2046"/>
    </row>
    <row r="651">
      <c r="A651" s="2046"/>
      <c r="B651" s="2046"/>
      <c r="C651" s="2046"/>
      <c r="D651" s="2046"/>
      <c r="E651" s="2046"/>
      <c r="F651" s="2046"/>
      <c r="G651" s="2046"/>
      <c r="H651" s="2046"/>
      <c r="I651" s="2046"/>
      <c r="J651" s="2046"/>
      <c r="K651" s="2046"/>
      <c r="L651" s="2046"/>
      <c r="M651" s="2046"/>
      <c r="N651" s="2046"/>
      <c r="O651" s="2046"/>
      <c r="P651" s="2046"/>
      <c r="Q651" s="2046"/>
      <c r="R651" s="2046"/>
      <c r="S651" s="2046"/>
      <c r="T651" s="2046"/>
      <c r="U651" s="2046"/>
      <c r="V651" s="2046"/>
      <c r="W651" s="2046"/>
      <c r="X651" s="2046"/>
      <c r="Y651" s="2046"/>
    </row>
    <row r="652">
      <c r="A652" s="2046"/>
      <c r="B652" s="2046"/>
      <c r="C652" s="2046"/>
      <c r="D652" s="2046"/>
      <c r="E652" s="2046"/>
      <c r="F652" s="2046"/>
      <c r="G652" s="2046"/>
      <c r="H652" s="2046"/>
      <c r="I652" s="2046"/>
      <c r="J652" s="2046"/>
      <c r="K652" s="2046"/>
      <c r="L652" s="2046"/>
      <c r="M652" s="2046"/>
      <c r="N652" s="2046"/>
      <c r="O652" s="2046"/>
      <c r="P652" s="2046"/>
      <c r="Q652" s="2046"/>
      <c r="R652" s="2046"/>
      <c r="S652" s="2046"/>
      <c r="T652" s="2046"/>
      <c r="U652" s="2046"/>
      <c r="V652" s="2046"/>
      <c r="W652" s="2046"/>
      <c r="X652" s="2046"/>
      <c r="Y652" s="2046"/>
    </row>
    <row r="653">
      <c r="A653" s="2046"/>
      <c r="B653" s="2046"/>
      <c r="C653" s="2046"/>
      <c r="D653" s="2046"/>
      <c r="E653" s="2046"/>
      <c r="F653" s="2046"/>
      <c r="G653" s="2046"/>
      <c r="H653" s="2046"/>
      <c r="I653" s="2046"/>
      <c r="J653" s="2046"/>
      <c r="K653" s="2046"/>
      <c r="L653" s="2046"/>
      <c r="M653" s="2046"/>
      <c r="N653" s="2046"/>
      <c r="O653" s="2046"/>
      <c r="P653" s="2046"/>
      <c r="Q653" s="2046"/>
      <c r="R653" s="2046"/>
      <c r="S653" s="2046"/>
      <c r="T653" s="2046"/>
      <c r="U653" s="2046"/>
      <c r="V653" s="2046"/>
      <c r="W653" s="2046"/>
      <c r="X653" s="2046"/>
      <c r="Y653" s="2046"/>
    </row>
    <row r="654">
      <c r="A654" s="2046"/>
      <c r="B654" s="2046"/>
      <c r="C654" s="2046"/>
      <c r="D654" s="2046"/>
      <c r="E654" s="2046"/>
      <c r="F654" s="2046"/>
      <c r="G654" s="2046"/>
      <c r="H654" s="2046"/>
      <c r="I654" s="2046"/>
      <c r="J654" s="2046"/>
      <c r="K654" s="2046"/>
      <c r="L654" s="2046"/>
      <c r="M654" s="2046"/>
      <c r="N654" s="2046"/>
      <c r="O654" s="2046"/>
      <c r="P654" s="2046"/>
      <c r="Q654" s="2046"/>
      <c r="R654" s="2046"/>
      <c r="S654" s="2046"/>
      <c r="T654" s="2046"/>
      <c r="U654" s="2046"/>
      <c r="V654" s="2046"/>
      <c r="W654" s="2046"/>
      <c r="X654" s="2046"/>
      <c r="Y654" s="2046"/>
    </row>
    <row r="655">
      <c r="A655" s="2046"/>
      <c r="B655" s="2046"/>
      <c r="C655" s="2046"/>
      <c r="D655" s="2046"/>
      <c r="E655" s="2046"/>
      <c r="F655" s="2046"/>
      <c r="G655" s="2046"/>
      <c r="H655" s="2046"/>
      <c r="I655" s="2046"/>
      <c r="J655" s="2046"/>
      <c r="K655" s="2046"/>
      <c r="L655" s="2046"/>
      <c r="M655" s="2046"/>
      <c r="N655" s="2046"/>
      <c r="O655" s="2046"/>
      <c r="P655" s="2046"/>
      <c r="Q655" s="2046"/>
      <c r="R655" s="2046"/>
      <c r="S655" s="2046"/>
      <c r="T655" s="2046"/>
      <c r="U655" s="2046"/>
      <c r="V655" s="2046"/>
      <c r="W655" s="2046"/>
      <c r="X655" s="2046"/>
      <c r="Y655" s="2046"/>
    </row>
    <row r="656">
      <c r="A656" s="2046"/>
      <c r="B656" s="2046"/>
      <c r="C656" s="2046"/>
      <c r="D656" s="2046"/>
      <c r="E656" s="2046"/>
      <c r="F656" s="2046"/>
      <c r="G656" s="2046"/>
      <c r="H656" s="2046"/>
      <c r="I656" s="2046"/>
      <c r="J656" s="2046"/>
      <c r="K656" s="2046"/>
      <c r="L656" s="2046"/>
      <c r="M656" s="2046"/>
      <c r="N656" s="2046"/>
      <c r="O656" s="2046"/>
      <c r="P656" s="2046"/>
      <c r="Q656" s="2046"/>
      <c r="R656" s="2046"/>
      <c r="S656" s="2046"/>
      <c r="T656" s="2046"/>
      <c r="U656" s="2046"/>
      <c r="V656" s="2046"/>
      <c r="W656" s="2046"/>
      <c r="X656" s="2046"/>
      <c r="Y656" s="2046"/>
    </row>
    <row r="657">
      <c r="A657" s="2046"/>
      <c r="B657" s="2046"/>
      <c r="C657" s="2046"/>
      <c r="D657" s="2046"/>
      <c r="E657" s="2046"/>
      <c r="F657" s="2046"/>
      <c r="G657" s="2046"/>
      <c r="H657" s="2046"/>
      <c r="I657" s="2046"/>
      <c r="J657" s="2046"/>
      <c r="K657" s="2046"/>
      <c r="L657" s="2046"/>
      <c r="M657" s="2046"/>
      <c r="N657" s="2046"/>
      <c r="O657" s="2046"/>
      <c r="P657" s="2046"/>
      <c r="Q657" s="2046"/>
      <c r="R657" s="2046"/>
      <c r="S657" s="2046"/>
      <c r="T657" s="2046"/>
      <c r="U657" s="2046"/>
      <c r="V657" s="2046"/>
      <c r="W657" s="2046"/>
      <c r="X657" s="2046"/>
      <c r="Y657" s="2046"/>
    </row>
    <row r="658">
      <c r="A658" s="2046"/>
      <c r="B658" s="2046"/>
      <c r="C658" s="2046"/>
      <c r="D658" s="2046"/>
      <c r="E658" s="2046"/>
      <c r="F658" s="2046"/>
      <c r="G658" s="2046"/>
      <c r="H658" s="2046"/>
      <c r="I658" s="2046"/>
      <c r="J658" s="2046"/>
      <c r="K658" s="2046"/>
      <c r="L658" s="2046"/>
      <c r="M658" s="2046"/>
      <c r="N658" s="2046"/>
      <c r="O658" s="2046"/>
      <c r="P658" s="2046"/>
      <c r="Q658" s="2046"/>
      <c r="R658" s="2046"/>
      <c r="S658" s="2046"/>
      <c r="T658" s="2046"/>
      <c r="U658" s="2046"/>
      <c r="V658" s="2046"/>
      <c r="W658" s="2046"/>
      <c r="X658" s="2046"/>
      <c r="Y658" s="2046"/>
    </row>
    <row r="659">
      <c r="A659" s="2046"/>
      <c r="B659" s="2046"/>
      <c r="C659" s="2046"/>
      <c r="D659" s="2046"/>
      <c r="E659" s="2046"/>
      <c r="F659" s="2046"/>
      <c r="G659" s="2046"/>
      <c r="H659" s="2046"/>
      <c r="I659" s="2046"/>
      <c r="J659" s="2046"/>
      <c r="K659" s="2046"/>
      <c r="L659" s="2046"/>
      <c r="M659" s="2046"/>
      <c r="N659" s="2046"/>
      <c r="O659" s="2046"/>
      <c r="P659" s="2046"/>
      <c r="Q659" s="2046"/>
      <c r="R659" s="2046"/>
      <c r="S659" s="2046"/>
      <c r="T659" s="2046"/>
      <c r="U659" s="2046"/>
      <c r="V659" s="2046"/>
      <c r="W659" s="2046"/>
      <c r="X659" s="2046"/>
      <c r="Y659" s="2046"/>
    </row>
    <row r="660">
      <c r="A660" s="2046"/>
      <c r="B660" s="2046"/>
      <c r="C660" s="2046"/>
      <c r="D660" s="2046"/>
      <c r="E660" s="2046"/>
      <c r="F660" s="2046"/>
      <c r="G660" s="2046"/>
      <c r="H660" s="2046"/>
      <c r="I660" s="2046"/>
      <c r="J660" s="2046"/>
      <c r="K660" s="2046"/>
      <c r="L660" s="2046"/>
      <c r="M660" s="2046"/>
      <c r="N660" s="2046"/>
      <c r="O660" s="2046"/>
      <c r="P660" s="2046"/>
      <c r="Q660" s="2046"/>
      <c r="R660" s="2046"/>
      <c r="S660" s="2046"/>
      <c r="T660" s="2046"/>
      <c r="U660" s="2046"/>
      <c r="V660" s="2046"/>
      <c r="W660" s="2046"/>
      <c r="X660" s="2046"/>
      <c r="Y660" s="2046"/>
    </row>
    <row r="661">
      <c r="A661" s="2046"/>
      <c r="B661" s="2046"/>
      <c r="C661" s="2046"/>
      <c r="D661" s="2046"/>
      <c r="E661" s="2046"/>
      <c r="F661" s="2046"/>
      <c r="G661" s="2046"/>
      <c r="H661" s="2046"/>
      <c r="I661" s="2046"/>
      <c r="J661" s="2046"/>
      <c r="K661" s="2046"/>
      <c r="L661" s="2046"/>
      <c r="M661" s="2046"/>
      <c r="N661" s="2046"/>
      <c r="O661" s="2046"/>
      <c r="P661" s="2046"/>
      <c r="Q661" s="2046"/>
      <c r="R661" s="2046"/>
      <c r="S661" s="2046"/>
      <c r="T661" s="2046"/>
      <c r="U661" s="2046"/>
      <c r="V661" s="2046"/>
      <c r="W661" s="2046"/>
      <c r="X661" s="2046"/>
      <c r="Y661" s="2046"/>
    </row>
    <row r="662">
      <c r="A662" s="2046"/>
      <c r="B662" s="2046"/>
      <c r="C662" s="2046"/>
      <c r="D662" s="2046"/>
      <c r="E662" s="2046"/>
      <c r="F662" s="2046"/>
      <c r="G662" s="2046"/>
      <c r="H662" s="2046"/>
      <c r="I662" s="2046"/>
      <c r="J662" s="2046"/>
      <c r="K662" s="2046"/>
      <c r="L662" s="2046"/>
      <c r="M662" s="2046"/>
      <c r="N662" s="2046"/>
      <c r="O662" s="2046"/>
      <c r="P662" s="2046"/>
      <c r="Q662" s="2046"/>
      <c r="R662" s="2046"/>
      <c r="S662" s="2046"/>
      <c r="T662" s="2046"/>
      <c r="U662" s="2046"/>
      <c r="V662" s="2046"/>
      <c r="W662" s="2046"/>
      <c r="X662" s="2046"/>
      <c r="Y662" s="2046"/>
    </row>
    <row r="663">
      <c r="A663" s="2046"/>
      <c r="B663" s="2046"/>
      <c r="C663" s="2046"/>
      <c r="D663" s="2046"/>
      <c r="E663" s="2046"/>
      <c r="F663" s="2046"/>
      <c r="G663" s="2046"/>
      <c r="H663" s="2046"/>
      <c r="I663" s="2046"/>
      <c r="J663" s="2046"/>
      <c r="K663" s="2046"/>
      <c r="L663" s="2046"/>
      <c r="M663" s="2046"/>
      <c r="N663" s="2046"/>
      <c r="O663" s="2046"/>
      <c r="P663" s="2046"/>
      <c r="Q663" s="2046"/>
      <c r="R663" s="2046"/>
      <c r="S663" s="2046"/>
      <c r="T663" s="2046"/>
      <c r="U663" s="2046"/>
      <c r="V663" s="2046"/>
      <c r="W663" s="2046"/>
      <c r="X663" s="2046"/>
      <c r="Y663" s="2046"/>
    </row>
    <row r="664">
      <c r="A664" s="2046"/>
      <c r="B664" s="2046"/>
      <c r="C664" s="2046"/>
      <c r="D664" s="2046"/>
      <c r="E664" s="2046"/>
      <c r="F664" s="2046"/>
      <c r="G664" s="2046"/>
      <c r="H664" s="2046"/>
      <c r="I664" s="2046"/>
      <c r="J664" s="2046"/>
      <c r="K664" s="2046"/>
      <c r="L664" s="2046"/>
      <c r="M664" s="2046"/>
      <c r="N664" s="2046"/>
      <c r="O664" s="2046"/>
      <c r="P664" s="2046"/>
      <c r="Q664" s="2046"/>
      <c r="R664" s="2046"/>
      <c r="S664" s="2046"/>
      <c r="T664" s="2046"/>
      <c r="U664" s="2046"/>
      <c r="V664" s="2046"/>
      <c r="W664" s="2046"/>
      <c r="X664" s="2046"/>
      <c r="Y664" s="2046"/>
    </row>
    <row r="665">
      <c r="A665" s="2046"/>
      <c r="B665" s="2046"/>
      <c r="C665" s="2046"/>
      <c r="D665" s="2046"/>
      <c r="E665" s="2046"/>
      <c r="F665" s="2046"/>
      <c r="G665" s="2046"/>
      <c r="H665" s="2046"/>
      <c r="I665" s="2046"/>
      <c r="J665" s="2046"/>
      <c r="K665" s="2046"/>
      <c r="L665" s="2046"/>
      <c r="M665" s="2046"/>
      <c r="N665" s="2046"/>
      <c r="O665" s="2046"/>
      <c r="P665" s="2046"/>
      <c r="Q665" s="2046"/>
      <c r="R665" s="2046"/>
      <c r="S665" s="2046"/>
      <c r="T665" s="2046"/>
      <c r="U665" s="2046"/>
      <c r="V665" s="2046"/>
      <c r="W665" s="2046"/>
      <c r="X665" s="2046"/>
      <c r="Y665" s="2046"/>
    </row>
    <row r="666">
      <c r="A666" s="2046"/>
      <c r="B666" s="2046"/>
      <c r="C666" s="2046"/>
      <c r="D666" s="2046"/>
      <c r="E666" s="2046"/>
      <c r="F666" s="2046"/>
      <c r="G666" s="2046"/>
      <c r="H666" s="2046"/>
      <c r="I666" s="2046"/>
      <c r="J666" s="2046"/>
      <c r="K666" s="2046"/>
      <c r="L666" s="2046"/>
      <c r="M666" s="2046"/>
      <c r="N666" s="2046"/>
      <c r="O666" s="2046"/>
      <c r="P666" s="2046"/>
      <c r="Q666" s="2046"/>
      <c r="R666" s="2046"/>
      <c r="S666" s="2046"/>
      <c r="T666" s="2046"/>
      <c r="U666" s="2046"/>
      <c r="V666" s="2046"/>
      <c r="W666" s="2046"/>
      <c r="X666" s="2046"/>
      <c r="Y666" s="2046"/>
    </row>
    <row r="667">
      <c r="A667" s="2046"/>
      <c r="B667" s="2046"/>
      <c r="C667" s="2046"/>
      <c r="D667" s="2046"/>
      <c r="E667" s="2046"/>
      <c r="F667" s="2046"/>
      <c r="G667" s="2046"/>
      <c r="H667" s="2046"/>
      <c r="I667" s="2046"/>
      <c r="J667" s="2046"/>
      <c r="K667" s="2046"/>
      <c r="L667" s="2046"/>
      <c r="M667" s="2046"/>
      <c r="N667" s="2046"/>
      <c r="O667" s="2046"/>
      <c r="P667" s="2046"/>
      <c r="Q667" s="2046"/>
      <c r="R667" s="2046"/>
      <c r="S667" s="2046"/>
      <c r="T667" s="2046"/>
      <c r="U667" s="2046"/>
      <c r="V667" s="2046"/>
      <c r="W667" s="2046"/>
      <c r="X667" s="2046"/>
      <c r="Y667" s="2046"/>
    </row>
    <row r="668">
      <c r="A668" s="2046"/>
      <c r="B668" s="2046"/>
      <c r="C668" s="2046"/>
      <c r="D668" s="2046"/>
      <c r="E668" s="2046"/>
      <c r="F668" s="2046"/>
      <c r="G668" s="2046"/>
      <c r="H668" s="2046"/>
      <c r="I668" s="2046"/>
      <c r="J668" s="2046"/>
      <c r="K668" s="2046"/>
      <c r="L668" s="2046"/>
      <c r="M668" s="2046"/>
      <c r="N668" s="2046"/>
      <c r="O668" s="2046"/>
      <c r="P668" s="2046"/>
      <c r="Q668" s="2046"/>
      <c r="R668" s="2046"/>
      <c r="S668" s="2046"/>
      <c r="T668" s="2046"/>
      <c r="U668" s="2046"/>
      <c r="V668" s="2046"/>
      <c r="W668" s="2046"/>
      <c r="X668" s="2046"/>
      <c r="Y668" s="2046"/>
    </row>
    <row r="669">
      <c r="A669" s="2046"/>
      <c r="B669" s="2046"/>
      <c r="C669" s="2046"/>
      <c r="D669" s="2046"/>
      <c r="E669" s="2046"/>
      <c r="F669" s="2046"/>
      <c r="G669" s="2046"/>
      <c r="H669" s="2046"/>
      <c r="I669" s="2046"/>
      <c r="J669" s="2046"/>
      <c r="K669" s="2046"/>
      <c r="L669" s="2046"/>
      <c r="M669" s="2046"/>
      <c r="N669" s="2046"/>
      <c r="O669" s="2046"/>
      <c r="P669" s="2046"/>
      <c r="Q669" s="2046"/>
      <c r="R669" s="2046"/>
      <c r="S669" s="2046"/>
      <c r="T669" s="2046"/>
      <c r="U669" s="2046"/>
      <c r="V669" s="2046"/>
      <c r="W669" s="2046"/>
      <c r="X669" s="2046"/>
      <c r="Y669" s="2046"/>
    </row>
    <row r="670">
      <c r="A670" s="2046"/>
      <c r="B670" s="2046"/>
      <c r="C670" s="2046"/>
      <c r="D670" s="2046"/>
      <c r="E670" s="2046"/>
      <c r="F670" s="2046"/>
      <c r="G670" s="2046"/>
      <c r="H670" s="2046"/>
      <c r="I670" s="2046"/>
      <c r="J670" s="2046"/>
      <c r="K670" s="2046"/>
      <c r="L670" s="2046"/>
      <c r="M670" s="2046"/>
      <c r="N670" s="2046"/>
      <c r="O670" s="2046"/>
      <c r="P670" s="2046"/>
      <c r="Q670" s="2046"/>
      <c r="R670" s="2046"/>
      <c r="S670" s="2046"/>
      <c r="T670" s="2046"/>
      <c r="U670" s="2046"/>
      <c r="V670" s="2046"/>
      <c r="W670" s="2046"/>
      <c r="X670" s="2046"/>
      <c r="Y670" s="2046"/>
    </row>
    <row r="671">
      <c r="A671" s="2046"/>
      <c r="B671" s="2046"/>
      <c r="C671" s="2046"/>
      <c r="D671" s="2046"/>
      <c r="E671" s="2046"/>
      <c r="F671" s="2046"/>
      <c r="G671" s="2046"/>
      <c r="H671" s="2046"/>
      <c r="I671" s="2046"/>
      <c r="J671" s="2046"/>
      <c r="K671" s="2046"/>
      <c r="L671" s="2046"/>
      <c r="M671" s="2046"/>
      <c r="N671" s="2046"/>
      <c r="O671" s="2046"/>
      <c r="P671" s="2046"/>
      <c r="Q671" s="2046"/>
      <c r="R671" s="2046"/>
      <c r="S671" s="2046"/>
      <c r="T671" s="2046"/>
      <c r="U671" s="2046"/>
      <c r="V671" s="2046"/>
      <c r="W671" s="2046"/>
      <c r="X671" s="2046"/>
      <c r="Y671" s="2046"/>
    </row>
    <row r="672">
      <c r="A672" s="2046"/>
      <c r="B672" s="2046"/>
      <c r="C672" s="2046"/>
      <c r="D672" s="2046"/>
      <c r="E672" s="2046"/>
      <c r="F672" s="2046"/>
      <c r="G672" s="2046"/>
      <c r="H672" s="2046"/>
      <c r="I672" s="2046"/>
      <c r="J672" s="2046"/>
      <c r="K672" s="2046"/>
      <c r="L672" s="2046"/>
      <c r="M672" s="2046"/>
      <c r="N672" s="2046"/>
      <c r="O672" s="2046"/>
      <c r="P672" s="2046"/>
      <c r="Q672" s="2046"/>
      <c r="R672" s="2046"/>
      <c r="S672" s="2046"/>
      <c r="T672" s="2046"/>
      <c r="U672" s="2046"/>
      <c r="V672" s="2046"/>
      <c r="W672" s="2046"/>
      <c r="X672" s="2046"/>
      <c r="Y672" s="2046"/>
    </row>
    <row r="673">
      <c r="A673" s="2046"/>
      <c r="B673" s="2046"/>
      <c r="C673" s="2046"/>
      <c r="D673" s="2046"/>
      <c r="E673" s="2046"/>
      <c r="F673" s="2046"/>
      <c r="G673" s="2046"/>
      <c r="H673" s="2046"/>
      <c r="I673" s="2046"/>
      <c r="J673" s="2046"/>
      <c r="K673" s="2046"/>
      <c r="L673" s="2046"/>
      <c r="M673" s="2046"/>
      <c r="N673" s="2046"/>
      <c r="O673" s="2046"/>
      <c r="P673" s="2046"/>
      <c r="Q673" s="2046"/>
      <c r="R673" s="2046"/>
      <c r="S673" s="2046"/>
      <c r="T673" s="2046"/>
      <c r="U673" s="2046"/>
      <c r="V673" s="2046"/>
      <c r="W673" s="2046"/>
      <c r="X673" s="2046"/>
      <c r="Y673" s="2046"/>
    </row>
    <row r="674">
      <c r="A674" s="2046"/>
      <c r="B674" s="2046"/>
      <c r="C674" s="2046"/>
      <c r="D674" s="2046"/>
      <c r="E674" s="2046"/>
      <c r="F674" s="2046"/>
      <c r="G674" s="2046"/>
      <c r="H674" s="2046"/>
      <c r="I674" s="2046"/>
      <c r="J674" s="2046"/>
      <c r="K674" s="2046"/>
      <c r="L674" s="2046"/>
      <c r="M674" s="2046"/>
      <c r="N674" s="2046"/>
      <c r="O674" s="2046"/>
      <c r="P674" s="2046"/>
      <c r="Q674" s="2046"/>
      <c r="R674" s="2046"/>
      <c r="S674" s="2046"/>
      <c r="T674" s="2046"/>
      <c r="U674" s="2046"/>
      <c r="V674" s="2046"/>
      <c r="W674" s="2046"/>
      <c r="X674" s="2046"/>
      <c r="Y674" s="2046"/>
    </row>
    <row r="675">
      <c r="A675" s="2046"/>
      <c r="B675" s="2046"/>
      <c r="C675" s="2046"/>
      <c r="D675" s="2046"/>
      <c r="E675" s="2046"/>
      <c r="F675" s="2046"/>
      <c r="G675" s="2046"/>
      <c r="H675" s="2046"/>
      <c r="I675" s="2046"/>
      <c r="J675" s="2046"/>
      <c r="K675" s="2046"/>
      <c r="L675" s="2046"/>
      <c r="M675" s="2046"/>
      <c r="N675" s="2046"/>
      <c r="O675" s="2046"/>
      <c r="P675" s="2046"/>
      <c r="Q675" s="2046"/>
      <c r="R675" s="2046"/>
      <c r="S675" s="2046"/>
      <c r="T675" s="2046"/>
      <c r="U675" s="2046"/>
      <c r="V675" s="2046"/>
      <c r="W675" s="2046"/>
      <c r="X675" s="2046"/>
      <c r="Y675" s="2046"/>
    </row>
    <row r="676">
      <c r="A676" s="2046"/>
      <c r="B676" s="2046"/>
      <c r="C676" s="2046"/>
      <c r="D676" s="2046"/>
      <c r="E676" s="2046"/>
      <c r="F676" s="2046"/>
      <c r="G676" s="2046"/>
      <c r="H676" s="2046"/>
      <c r="I676" s="2046"/>
      <c r="J676" s="2046"/>
      <c r="K676" s="2046"/>
      <c r="L676" s="2046"/>
      <c r="M676" s="2046"/>
      <c r="N676" s="2046"/>
      <c r="O676" s="2046"/>
      <c r="P676" s="2046"/>
      <c r="Q676" s="2046"/>
      <c r="R676" s="2046"/>
      <c r="S676" s="2046"/>
      <c r="T676" s="2046"/>
      <c r="U676" s="2046"/>
      <c r="V676" s="2046"/>
      <c r="W676" s="2046"/>
      <c r="X676" s="2046"/>
      <c r="Y676" s="2046"/>
    </row>
    <row r="677">
      <c r="A677" s="2046"/>
      <c r="B677" s="2046"/>
      <c r="C677" s="2046"/>
      <c r="D677" s="2046"/>
      <c r="E677" s="2046"/>
      <c r="F677" s="2046"/>
      <c r="G677" s="2046"/>
      <c r="H677" s="2046"/>
      <c r="I677" s="2046"/>
      <c r="J677" s="2046"/>
      <c r="K677" s="2046"/>
      <c r="L677" s="2046"/>
      <c r="M677" s="2046"/>
      <c r="N677" s="2046"/>
      <c r="O677" s="2046"/>
      <c r="P677" s="2046"/>
      <c r="Q677" s="2046"/>
      <c r="R677" s="2046"/>
      <c r="S677" s="2046"/>
      <c r="T677" s="2046"/>
      <c r="U677" s="2046"/>
      <c r="V677" s="2046"/>
      <c r="W677" s="2046"/>
      <c r="X677" s="2046"/>
      <c r="Y677" s="2046"/>
    </row>
    <row r="678">
      <c r="A678" s="2046"/>
      <c r="B678" s="2046"/>
      <c r="C678" s="2046"/>
      <c r="D678" s="2046"/>
      <c r="E678" s="2046"/>
      <c r="F678" s="2046"/>
      <c r="G678" s="2046"/>
      <c r="H678" s="2046"/>
      <c r="I678" s="2046"/>
      <c r="J678" s="2046"/>
      <c r="K678" s="2046"/>
      <c r="L678" s="2046"/>
      <c r="M678" s="2046"/>
      <c r="N678" s="2046"/>
      <c r="O678" s="2046"/>
      <c r="P678" s="2046"/>
      <c r="Q678" s="2046"/>
      <c r="R678" s="2046"/>
      <c r="S678" s="2046"/>
      <c r="T678" s="2046"/>
      <c r="U678" s="2046"/>
      <c r="V678" s="2046"/>
      <c r="W678" s="2046"/>
      <c r="X678" s="2046"/>
      <c r="Y678" s="2046"/>
    </row>
    <row r="679">
      <c r="A679" s="2046"/>
      <c r="B679" s="2046"/>
      <c r="C679" s="2046"/>
      <c r="D679" s="2046"/>
      <c r="E679" s="2046"/>
      <c r="F679" s="2046"/>
      <c r="G679" s="2046"/>
      <c r="H679" s="2046"/>
      <c r="I679" s="2046"/>
      <c r="J679" s="2046"/>
      <c r="K679" s="2046"/>
      <c r="L679" s="2046"/>
      <c r="M679" s="2046"/>
      <c r="N679" s="2046"/>
      <c r="O679" s="2046"/>
      <c r="P679" s="2046"/>
      <c r="Q679" s="2046"/>
      <c r="R679" s="2046"/>
      <c r="S679" s="2046"/>
      <c r="T679" s="2046"/>
      <c r="U679" s="2046"/>
      <c r="V679" s="2046"/>
      <c r="W679" s="2046"/>
      <c r="X679" s="2046"/>
      <c r="Y679" s="2046"/>
    </row>
    <row r="680">
      <c r="A680" s="2046"/>
      <c r="B680" s="2046"/>
      <c r="C680" s="2046"/>
      <c r="D680" s="2046"/>
      <c r="E680" s="2046"/>
      <c r="F680" s="2046"/>
      <c r="G680" s="2046"/>
      <c r="H680" s="2046"/>
      <c r="I680" s="2046"/>
      <c r="J680" s="2046"/>
      <c r="K680" s="2046"/>
      <c r="L680" s="2046"/>
      <c r="M680" s="2046"/>
      <c r="N680" s="2046"/>
      <c r="O680" s="2046"/>
      <c r="P680" s="2046"/>
      <c r="Q680" s="2046"/>
      <c r="R680" s="2046"/>
      <c r="S680" s="2046"/>
      <c r="T680" s="2046"/>
      <c r="U680" s="2046"/>
      <c r="V680" s="2046"/>
      <c r="W680" s="2046"/>
      <c r="X680" s="2046"/>
      <c r="Y680" s="2046"/>
    </row>
    <row r="681">
      <c r="A681" s="2046"/>
      <c r="B681" s="2046"/>
      <c r="C681" s="2046"/>
      <c r="D681" s="2046"/>
      <c r="E681" s="2046"/>
      <c r="F681" s="2046"/>
      <c r="G681" s="2046"/>
      <c r="H681" s="2046"/>
      <c r="I681" s="2046"/>
      <c r="J681" s="2046"/>
      <c r="K681" s="2046"/>
      <c r="L681" s="2046"/>
      <c r="M681" s="2046"/>
      <c r="N681" s="2046"/>
      <c r="O681" s="2046"/>
      <c r="P681" s="2046"/>
      <c r="Q681" s="2046"/>
      <c r="R681" s="2046"/>
      <c r="S681" s="2046"/>
      <c r="T681" s="2046"/>
      <c r="U681" s="2046"/>
      <c r="V681" s="2046"/>
      <c r="W681" s="2046"/>
      <c r="X681" s="2046"/>
      <c r="Y681" s="2046"/>
    </row>
    <row r="682">
      <c r="A682" s="2046"/>
      <c r="B682" s="2046"/>
      <c r="C682" s="2046"/>
      <c r="D682" s="2046"/>
      <c r="E682" s="2046"/>
      <c r="F682" s="2046"/>
      <c r="G682" s="2046"/>
      <c r="H682" s="2046"/>
      <c r="I682" s="2046"/>
      <c r="J682" s="2046"/>
      <c r="K682" s="2046"/>
      <c r="L682" s="2046"/>
      <c r="M682" s="2046"/>
      <c r="N682" s="2046"/>
      <c r="O682" s="2046"/>
      <c r="P682" s="2046"/>
      <c r="Q682" s="2046"/>
      <c r="R682" s="2046"/>
      <c r="S682" s="2046"/>
      <c r="T682" s="2046"/>
      <c r="U682" s="2046"/>
      <c r="V682" s="2046"/>
      <c r="W682" s="2046"/>
      <c r="X682" s="2046"/>
      <c r="Y682" s="2046"/>
    </row>
    <row r="683">
      <c r="A683" s="2046"/>
      <c r="B683" s="2046"/>
      <c r="C683" s="2046"/>
      <c r="D683" s="2046"/>
      <c r="E683" s="2046"/>
      <c r="F683" s="2046"/>
      <c r="G683" s="2046"/>
      <c r="H683" s="2046"/>
      <c r="I683" s="2046"/>
      <c r="J683" s="2046"/>
      <c r="K683" s="2046"/>
      <c r="L683" s="2046"/>
      <c r="M683" s="2046"/>
      <c r="N683" s="2046"/>
      <c r="O683" s="2046"/>
      <c r="P683" s="2046"/>
      <c r="Q683" s="2046"/>
      <c r="R683" s="2046"/>
      <c r="S683" s="2046"/>
      <c r="T683" s="2046"/>
      <c r="U683" s="2046"/>
      <c r="V683" s="2046"/>
      <c r="W683" s="2046"/>
      <c r="X683" s="2046"/>
      <c r="Y683" s="2046"/>
    </row>
    <row r="684">
      <c r="A684" s="2046"/>
      <c r="B684" s="2046"/>
      <c r="C684" s="2046"/>
      <c r="D684" s="2046"/>
      <c r="E684" s="2046"/>
      <c r="F684" s="2046"/>
      <c r="G684" s="2046"/>
      <c r="H684" s="2046"/>
      <c r="I684" s="2046"/>
      <c r="J684" s="2046"/>
      <c r="K684" s="2046"/>
      <c r="L684" s="2046"/>
      <c r="M684" s="2046"/>
      <c r="N684" s="2046"/>
      <c r="O684" s="2046"/>
      <c r="P684" s="2046"/>
      <c r="Q684" s="2046"/>
      <c r="R684" s="2046"/>
      <c r="S684" s="2046"/>
      <c r="T684" s="2046"/>
      <c r="U684" s="2046"/>
      <c r="V684" s="2046"/>
      <c r="W684" s="2046"/>
      <c r="X684" s="2046"/>
      <c r="Y684" s="2046"/>
    </row>
    <row r="685">
      <c r="A685" s="2046"/>
      <c r="B685" s="2046"/>
      <c r="C685" s="2046"/>
      <c r="D685" s="2046"/>
      <c r="E685" s="2046"/>
      <c r="F685" s="2046"/>
      <c r="G685" s="2046"/>
      <c r="H685" s="2046"/>
      <c r="I685" s="2046"/>
      <c r="J685" s="2046"/>
      <c r="K685" s="2046"/>
      <c r="L685" s="2046"/>
      <c r="M685" s="2046"/>
      <c r="N685" s="2046"/>
      <c r="O685" s="2046"/>
      <c r="P685" s="2046"/>
      <c r="Q685" s="2046"/>
      <c r="R685" s="2046"/>
      <c r="S685" s="2046"/>
      <c r="T685" s="2046"/>
      <c r="U685" s="2046"/>
      <c r="V685" s="2046"/>
      <c r="W685" s="2046"/>
      <c r="X685" s="2046"/>
      <c r="Y685" s="2046"/>
    </row>
    <row r="686">
      <c r="A686" s="2046"/>
      <c r="B686" s="2046"/>
      <c r="C686" s="2046"/>
      <c r="D686" s="2046"/>
      <c r="E686" s="2046"/>
      <c r="F686" s="2046"/>
      <c r="G686" s="2046"/>
      <c r="H686" s="2046"/>
      <c r="I686" s="2046"/>
      <c r="J686" s="2046"/>
      <c r="K686" s="2046"/>
      <c r="L686" s="2046"/>
      <c r="M686" s="2046"/>
      <c r="N686" s="2046"/>
      <c r="O686" s="2046"/>
      <c r="P686" s="2046"/>
      <c r="Q686" s="2046"/>
      <c r="R686" s="2046"/>
      <c r="S686" s="2046"/>
      <c r="T686" s="2046"/>
      <c r="U686" s="2046"/>
      <c r="V686" s="2046"/>
      <c r="W686" s="2046"/>
      <c r="X686" s="2046"/>
      <c r="Y686" s="2046"/>
    </row>
    <row r="687">
      <c r="A687" s="2046"/>
      <c r="B687" s="2046"/>
      <c r="C687" s="2046"/>
      <c r="D687" s="2046"/>
      <c r="E687" s="2046"/>
      <c r="F687" s="2046"/>
      <c r="G687" s="2046"/>
      <c r="H687" s="2046"/>
      <c r="I687" s="2046"/>
      <c r="J687" s="2046"/>
      <c r="K687" s="2046"/>
      <c r="L687" s="2046"/>
      <c r="M687" s="2046"/>
      <c r="N687" s="2046"/>
      <c r="O687" s="2046"/>
      <c r="P687" s="2046"/>
      <c r="Q687" s="2046"/>
      <c r="R687" s="2046"/>
      <c r="S687" s="2046"/>
      <c r="T687" s="2046"/>
      <c r="U687" s="2046"/>
      <c r="V687" s="2046"/>
      <c r="W687" s="2046"/>
      <c r="X687" s="2046"/>
      <c r="Y687" s="2046"/>
    </row>
    <row r="688">
      <c r="A688" s="2046"/>
      <c r="B688" s="2046"/>
      <c r="C688" s="2046"/>
      <c r="D688" s="2046"/>
      <c r="E688" s="2046"/>
      <c r="F688" s="2046"/>
      <c r="G688" s="2046"/>
      <c r="H688" s="2046"/>
      <c r="I688" s="2046"/>
      <c r="J688" s="2046"/>
      <c r="K688" s="2046"/>
      <c r="L688" s="2046"/>
      <c r="M688" s="2046"/>
      <c r="N688" s="2046"/>
      <c r="O688" s="2046"/>
      <c r="P688" s="2046"/>
      <c r="Q688" s="2046"/>
      <c r="R688" s="2046"/>
      <c r="S688" s="2046"/>
      <c r="T688" s="2046"/>
      <c r="U688" s="2046"/>
      <c r="V688" s="2046"/>
      <c r="W688" s="2046"/>
      <c r="X688" s="2046"/>
      <c r="Y688" s="2046"/>
    </row>
    <row r="689">
      <c r="A689" s="2046"/>
      <c r="B689" s="2046"/>
      <c r="C689" s="2046"/>
      <c r="D689" s="2046"/>
      <c r="E689" s="2046"/>
      <c r="F689" s="2046"/>
      <c r="G689" s="2046"/>
      <c r="H689" s="2046"/>
      <c r="I689" s="2046"/>
      <c r="J689" s="2046"/>
      <c r="K689" s="2046"/>
      <c r="L689" s="2046"/>
      <c r="M689" s="2046"/>
      <c r="N689" s="2046"/>
      <c r="O689" s="2046"/>
      <c r="P689" s="2046"/>
      <c r="Q689" s="2046"/>
      <c r="R689" s="2046"/>
      <c r="S689" s="2046"/>
      <c r="T689" s="2046"/>
      <c r="U689" s="2046"/>
      <c r="V689" s="2046"/>
      <c r="W689" s="2046"/>
      <c r="X689" s="2046"/>
      <c r="Y689" s="2046"/>
    </row>
    <row r="690">
      <c r="A690" s="2046"/>
      <c r="B690" s="2046"/>
      <c r="C690" s="2046"/>
      <c r="D690" s="2046"/>
      <c r="E690" s="2046"/>
      <c r="F690" s="2046"/>
      <c r="G690" s="2046"/>
      <c r="H690" s="2046"/>
      <c r="I690" s="2046"/>
      <c r="J690" s="2046"/>
      <c r="K690" s="2046"/>
      <c r="L690" s="2046"/>
      <c r="M690" s="2046"/>
      <c r="N690" s="2046"/>
      <c r="O690" s="2046"/>
      <c r="P690" s="2046"/>
      <c r="Q690" s="2046"/>
      <c r="R690" s="2046"/>
      <c r="S690" s="2046"/>
      <c r="T690" s="2046"/>
      <c r="U690" s="2046"/>
      <c r="V690" s="2046"/>
      <c r="W690" s="2046"/>
      <c r="X690" s="2046"/>
      <c r="Y690" s="2046"/>
    </row>
    <row r="691">
      <c r="A691" s="2046"/>
      <c r="B691" s="2046"/>
      <c r="C691" s="2046"/>
      <c r="D691" s="2046"/>
      <c r="E691" s="2046"/>
      <c r="F691" s="2046"/>
      <c r="G691" s="2046"/>
      <c r="H691" s="2046"/>
      <c r="I691" s="2046"/>
      <c r="J691" s="2046"/>
      <c r="K691" s="2046"/>
      <c r="L691" s="2046"/>
      <c r="M691" s="2046"/>
      <c r="N691" s="2046"/>
      <c r="O691" s="2046"/>
      <c r="P691" s="2046"/>
      <c r="Q691" s="2046"/>
      <c r="R691" s="2046"/>
      <c r="S691" s="2046"/>
      <c r="T691" s="2046"/>
      <c r="U691" s="2046"/>
      <c r="V691" s="2046"/>
      <c r="W691" s="2046"/>
      <c r="X691" s="2046"/>
      <c r="Y691" s="2046"/>
    </row>
    <row r="692">
      <c r="A692" s="2046"/>
      <c r="B692" s="2046"/>
      <c r="C692" s="2046"/>
      <c r="D692" s="2046"/>
      <c r="E692" s="2046"/>
      <c r="F692" s="2046"/>
      <c r="G692" s="2046"/>
      <c r="H692" s="2046"/>
      <c r="I692" s="2046"/>
      <c r="J692" s="2046"/>
      <c r="K692" s="2046"/>
      <c r="L692" s="2046"/>
      <c r="M692" s="2046"/>
      <c r="N692" s="2046"/>
      <c r="O692" s="2046"/>
      <c r="P692" s="2046"/>
      <c r="Q692" s="2046"/>
      <c r="R692" s="2046"/>
      <c r="S692" s="2046"/>
      <c r="T692" s="2046"/>
      <c r="U692" s="2046"/>
      <c r="V692" s="2046"/>
      <c r="W692" s="2046"/>
      <c r="X692" s="2046"/>
      <c r="Y692" s="2046"/>
    </row>
    <row r="693">
      <c r="A693" s="2046"/>
      <c r="B693" s="2046"/>
      <c r="C693" s="2046"/>
      <c r="D693" s="2046"/>
      <c r="E693" s="2046"/>
      <c r="F693" s="2046"/>
      <c r="G693" s="2046"/>
      <c r="H693" s="2046"/>
      <c r="I693" s="2046"/>
      <c r="J693" s="2046"/>
      <c r="K693" s="2046"/>
      <c r="L693" s="2046"/>
      <c r="M693" s="2046"/>
      <c r="N693" s="2046"/>
      <c r="O693" s="2046"/>
      <c r="P693" s="2046"/>
      <c r="Q693" s="2046"/>
      <c r="R693" s="2046"/>
      <c r="S693" s="2046"/>
      <c r="T693" s="2046"/>
      <c r="U693" s="2046"/>
      <c r="V693" s="2046"/>
      <c r="W693" s="2046"/>
      <c r="X693" s="2046"/>
      <c r="Y693" s="2046"/>
    </row>
    <row r="694">
      <c r="A694" s="2046"/>
      <c r="B694" s="2046"/>
      <c r="C694" s="2046"/>
      <c r="D694" s="2046"/>
      <c r="E694" s="2046"/>
      <c r="F694" s="2046"/>
      <c r="G694" s="2046"/>
      <c r="H694" s="2046"/>
      <c r="I694" s="2046"/>
      <c r="J694" s="2046"/>
      <c r="K694" s="2046"/>
      <c r="L694" s="2046"/>
      <c r="M694" s="2046"/>
      <c r="N694" s="2046"/>
      <c r="O694" s="2046"/>
      <c r="P694" s="2046"/>
      <c r="Q694" s="2046"/>
      <c r="R694" s="2046"/>
      <c r="S694" s="2046"/>
      <c r="T694" s="2046"/>
      <c r="U694" s="2046"/>
      <c r="V694" s="2046"/>
      <c r="W694" s="2046"/>
      <c r="X694" s="2046"/>
      <c r="Y694" s="2046"/>
    </row>
    <row r="695">
      <c r="A695" s="2046"/>
      <c r="B695" s="2046"/>
      <c r="C695" s="2046"/>
      <c r="D695" s="2046"/>
      <c r="E695" s="2046"/>
      <c r="F695" s="2046"/>
      <c r="G695" s="2046"/>
      <c r="H695" s="2046"/>
      <c r="I695" s="2046"/>
      <c r="J695" s="2046"/>
      <c r="K695" s="2046"/>
      <c r="L695" s="2046"/>
      <c r="M695" s="2046"/>
      <c r="N695" s="2046"/>
      <c r="O695" s="2046"/>
      <c r="P695" s="2046"/>
      <c r="Q695" s="2046"/>
      <c r="R695" s="2046"/>
      <c r="S695" s="2046"/>
      <c r="T695" s="2046"/>
      <c r="U695" s="2046"/>
      <c r="V695" s="2046"/>
      <c r="W695" s="2046"/>
      <c r="X695" s="2046"/>
      <c r="Y695" s="2046"/>
    </row>
    <row r="696">
      <c r="A696" s="2046"/>
      <c r="B696" s="2046"/>
      <c r="C696" s="2046"/>
      <c r="D696" s="2046"/>
      <c r="E696" s="2046"/>
      <c r="F696" s="2046"/>
      <c r="G696" s="2046"/>
      <c r="H696" s="2046"/>
      <c r="I696" s="2046"/>
      <c r="J696" s="2046"/>
      <c r="K696" s="2046"/>
      <c r="L696" s="2046"/>
      <c r="M696" s="2046"/>
      <c r="N696" s="2046"/>
      <c r="O696" s="2046"/>
      <c r="P696" s="2046"/>
      <c r="Q696" s="2046"/>
      <c r="R696" s="2046"/>
      <c r="S696" s="2046"/>
      <c r="T696" s="2046"/>
      <c r="U696" s="2046"/>
      <c r="V696" s="2046"/>
      <c r="W696" s="2046"/>
      <c r="X696" s="2046"/>
      <c r="Y696" s="2046"/>
    </row>
    <row r="697">
      <c r="A697" s="2046"/>
      <c r="B697" s="2046"/>
      <c r="C697" s="2046"/>
      <c r="D697" s="2046"/>
      <c r="E697" s="2046"/>
      <c r="F697" s="2046"/>
      <c r="G697" s="2046"/>
      <c r="H697" s="2046"/>
      <c r="I697" s="2046"/>
      <c r="J697" s="2046"/>
      <c r="K697" s="2046"/>
      <c r="L697" s="2046"/>
      <c r="M697" s="2046"/>
      <c r="N697" s="2046"/>
      <c r="O697" s="2046"/>
      <c r="P697" s="2046"/>
      <c r="Q697" s="2046"/>
      <c r="R697" s="2046"/>
      <c r="S697" s="2046"/>
      <c r="T697" s="2046"/>
      <c r="U697" s="2046"/>
      <c r="V697" s="2046"/>
      <c r="W697" s="2046"/>
      <c r="X697" s="2046"/>
      <c r="Y697" s="2046"/>
    </row>
    <row r="698">
      <c r="A698" s="2046"/>
      <c r="B698" s="2046"/>
      <c r="C698" s="2046"/>
      <c r="D698" s="2046"/>
      <c r="E698" s="2046"/>
      <c r="F698" s="2046"/>
      <c r="G698" s="2046"/>
      <c r="H698" s="2046"/>
      <c r="I698" s="2046"/>
      <c r="J698" s="2046"/>
      <c r="K698" s="2046"/>
      <c r="L698" s="2046"/>
      <c r="M698" s="2046"/>
      <c r="N698" s="2046"/>
      <c r="O698" s="2046"/>
      <c r="P698" s="2046"/>
      <c r="Q698" s="2046"/>
      <c r="R698" s="2046"/>
      <c r="S698" s="2046"/>
      <c r="T698" s="2046"/>
      <c r="U698" s="2046"/>
      <c r="V698" s="2046"/>
      <c r="W698" s="2046"/>
      <c r="X698" s="2046"/>
      <c r="Y698" s="2046"/>
    </row>
    <row r="699">
      <c r="A699" s="2046"/>
      <c r="B699" s="2046"/>
      <c r="C699" s="2046"/>
      <c r="D699" s="2046"/>
      <c r="E699" s="2046"/>
      <c r="F699" s="2046"/>
      <c r="G699" s="2046"/>
      <c r="H699" s="2046"/>
      <c r="I699" s="2046"/>
      <c r="J699" s="2046"/>
      <c r="K699" s="2046"/>
      <c r="L699" s="2046"/>
      <c r="M699" s="2046"/>
      <c r="N699" s="2046"/>
      <c r="O699" s="2046"/>
      <c r="P699" s="2046"/>
      <c r="Q699" s="2046"/>
      <c r="R699" s="2046"/>
      <c r="S699" s="2046"/>
      <c r="T699" s="2046"/>
      <c r="U699" s="2046"/>
      <c r="V699" s="2046"/>
      <c r="W699" s="2046"/>
      <c r="X699" s="2046"/>
      <c r="Y699" s="2046"/>
    </row>
    <row r="700">
      <c r="A700" s="2046"/>
      <c r="B700" s="2046"/>
      <c r="C700" s="2046"/>
      <c r="D700" s="2046"/>
      <c r="E700" s="2046"/>
      <c r="F700" s="2046"/>
      <c r="G700" s="2046"/>
      <c r="H700" s="2046"/>
      <c r="I700" s="2046"/>
      <c r="J700" s="2046"/>
      <c r="K700" s="2046"/>
      <c r="L700" s="2046"/>
      <c r="M700" s="2046"/>
      <c r="N700" s="2046"/>
      <c r="O700" s="2046"/>
      <c r="P700" s="2046"/>
      <c r="Q700" s="2046"/>
      <c r="R700" s="2046"/>
      <c r="S700" s="2046"/>
      <c r="T700" s="2046"/>
      <c r="U700" s="2046"/>
      <c r="V700" s="2046"/>
      <c r="W700" s="2046"/>
      <c r="X700" s="2046"/>
      <c r="Y700" s="2046"/>
    </row>
    <row r="701">
      <c r="A701" s="2046"/>
      <c r="B701" s="2046"/>
      <c r="C701" s="2046"/>
      <c r="D701" s="2046"/>
      <c r="E701" s="2046"/>
      <c r="F701" s="2046"/>
      <c r="G701" s="2046"/>
      <c r="H701" s="2046"/>
      <c r="I701" s="2046"/>
      <c r="J701" s="2046"/>
      <c r="K701" s="2046"/>
      <c r="L701" s="2046"/>
      <c r="M701" s="2046"/>
      <c r="N701" s="2046"/>
      <c r="O701" s="2046"/>
      <c r="P701" s="2046"/>
      <c r="Q701" s="2046"/>
      <c r="R701" s="2046"/>
      <c r="S701" s="2046"/>
      <c r="T701" s="2046"/>
      <c r="U701" s="2046"/>
      <c r="V701" s="2046"/>
      <c r="W701" s="2046"/>
      <c r="X701" s="2046"/>
      <c r="Y701" s="2046"/>
    </row>
    <row r="702">
      <c r="A702" s="2046"/>
      <c r="B702" s="2046"/>
      <c r="C702" s="2046"/>
      <c r="D702" s="2046"/>
      <c r="E702" s="2046"/>
      <c r="F702" s="2046"/>
      <c r="G702" s="2046"/>
      <c r="H702" s="2046"/>
      <c r="I702" s="2046"/>
      <c r="J702" s="2046"/>
      <c r="K702" s="2046"/>
      <c r="L702" s="2046"/>
      <c r="M702" s="2046"/>
      <c r="N702" s="2046"/>
      <c r="O702" s="2046"/>
      <c r="P702" s="2046"/>
      <c r="Q702" s="2046"/>
      <c r="R702" s="2046"/>
      <c r="S702" s="2046"/>
      <c r="T702" s="2046"/>
      <c r="U702" s="2046"/>
      <c r="V702" s="2046"/>
      <c r="W702" s="2046"/>
      <c r="X702" s="2046"/>
      <c r="Y702" s="2046"/>
    </row>
    <row r="703">
      <c r="A703" s="2046"/>
      <c r="B703" s="2046"/>
      <c r="C703" s="2046"/>
      <c r="D703" s="2046"/>
      <c r="E703" s="2046"/>
      <c r="F703" s="2046"/>
      <c r="G703" s="2046"/>
      <c r="H703" s="2046"/>
      <c r="I703" s="2046"/>
      <c r="J703" s="2046"/>
      <c r="K703" s="2046"/>
      <c r="L703" s="2046"/>
      <c r="M703" s="2046"/>
      <c r="N703" s="2046"/>
      <c r="O703" s="2046"/>
      <c r="P703" s="2046"/>
      <c r="Q703" s="2046"/>
      <c r="R703" s="2046"/>
      <c r="S703" s="2046"/>
      <c r="T703" s="2046"/>
      <c r="U703" s="2046"/>
      <c r="V703" s="2046"/>
      <c r="W703" s="2046"/>
      <c r="X703" s="2046"/>
      <c r="Y703" s="2046"/>
    </row>
    <row r="704">
      <c r="A704" s="2046"/>
      <c r="B704" s="2046"/>
      <c r="C704" s="2046"/>
      <c r="D704" s="2046"/>
      <c r="E704" s="2046"/>
      <c r="F704" s="2046"/>
      <c r="G704" s="2046"/>
      <c r="H704" s="2046"/>
      <c r="I704" s="2046"/>
      <c r="J704" s="2046"/>
      <c r="K704" s="2046"/>
      <c r="L704" s="2046"/>
      <c r="M704" s="2046"/>
      <c r="N704" s="2046"/>
      <c r="O704" s="2046"/>
      <c r="P704" s="2046"/>
      <c r="Q704" s="2046"/>
      <c r="R704" s="2046"/>
      <c r="S704" s="2046"/>
      <c r="T704" s="2046"/>
      <c r="U704" s="2046"/>
      <c r="V704" s="2046"/>
      <c r="W704" s="2046"/>
      <c r="X704" s="2046"/>
      <c r="Y704" s="2046"/>
    </row>
    <row r="705">
      <c r="A705" s="2046"/>
      <c r="B705" s="2046"/>
      <c r="C705" s="2046"/>
      <c r="D705" s="2046"/>
      <c r="E705" s="2046"/>
      <c r="F705" s="2046"/>
      <c r="G705" s="2046"/>
      <c r="H705" s="2046"/>
      <c r="I705" s="2046"/>
      <c r="J705" s="2046"/>
      <c r="K705" s="2046"/>
      <c r="L705" s="2046"/>
      <c r="M705" s="2046"/>
      <c r="N705" s="2046"/>
      <c r="O705" s="2046"/>
      <c r="P705" s="2046"/>
      <c r="Q705" s="2046"/>
      <c r="R705" s="2046"/>
      <c r="S705" s="2046"/>
      <c r="T705" s="2046"/>
      <c r="U705" s="2046"/>
      <c r="V705" s="2046"/>
      <c r="W705" s="2046"/>
      <c r="X705" s="2046"/>
      <c r="Y705" s="2046"/>
    </row>
    <row r="706">
      <c r="A706" s="2046"/>
      <c r="B706" s="2046"/>
      <c r="C706" s="2046"/>
      <c r="D706" s="2046"/>
      <c r="E706" s="2046"/>
      <c r="F706" s="2046"/>
      <c r="G706" s="2046"/>
      <c r="H706" s="2046"/>
      <c r="I706" s="2046"/>
      <c r="J706" s="2046"/>
      <c r="K706" s="2046"/>
      <c r="L706" s="2046"/>
      <c r="M706" s="2046"/>
      <c r="N706" s="2046"/>
      <c r="O706" s="2046"/>
      <c r="P706" s="2046"/>
      <c r="Q706" s="2046"/>
      <c r="R706" s="2046"/>
      <c r="S706" s="2046"/>
      <c r="T706" s="2046"/>
      <c r="U706" s="2046"/>
      <c r="V706" s="2046"/>
      <c r="W706" s="2046"/>
      <c r="X706" s="2046"/>
      <c r="Y706" s="2046"/>
    </row>
    <row r="707">
      <c r="A707" s="2046"/>
      <c r="B707" s="2046"/>
      <c r="C707" s="2046"/>
      <c r="D707" s="2046"/>
      <c r="E707" s="2046"/>
      <c r="F707" s="2046"/>
      <c r="G707" s="2046"/>
      <c r="H707" s="2046"/>
      <c r="I707" s="2046"/>
      <c r="J707" s="2046"/>
      <c r="K707" s="2046"/>
      <c r="L707" s="2046"/>
      <c r="M707" s="2046"/>
      <c r="N707" s="2046"/>
      <c r="O707" s="2046"/>
      <c r="P707" s="2046"/>
      <c r="Q707" s="2046"/>
      <c r="R707" s="2046"/>
      <c r="S707" s="2046"/>
      <c r="T707" s="2046"/>
      <c r="U707" s="2046"/>
      <c r="V707" s="2046"/>
      <c r="W707" s="2046"/>
      <c r="X707" s="2046"/>
      <c r="Y707" s="2046"/>
    </row>
    <row r="708">
      <c r="A708" s="2046"/>
      <c r="B708" s="2046"/>
      <c r="C708" s="2046"/>
      <c r="D708" s="2046"/>
      <c r="E708" s="2046"/>
      <c r="F708" s="2046"/>
      <c r="G708" s="2046"/>
      <c r="H708" s="2046"/>
      <c r="I708" s="2046"/>
      <c r="J708" s="2046"/>
      <c r="K708" s="2046"/>
      <c r="L708" s="2046"/>
      <c r="M708" s="2046"/>
      <c r="N708" s="2046"/>
      <c r="O708" s="2046"/>
      <c r="P708" s="2046"/>
      <c r="Q708" s="2046"/>
      <c r="R708" s="2046"/>
      <c r="S708" s="2046"/>
      <c r="T708" s="2046"/>
      <c r="U708" s="2046"/>
      <c r="V708" s="2046"/>
      <c r="W708" s="2046"/>
      <c r="X708" s="2046"/>
      <c r="Y708" s="2046"/>
    </row>
    <row r="709">
      <c r="A709" s="2046"/>
      <c r="B709" s="2046"/>
      <c r="C709" s="2046"/>
      <c r="D709" s="2046"/>
      <c r="E709" s="2046"/>
      <c r="F709" s="2046"/>
      <c r="G709" s="2046"/>
      <c r="H709" s="2046"/>
      <c r="I709" s="2046"/>
      <c r="J709" s="2046"/>
      <c r="K709" s="2046"/>
      <c r="L709" s="2046"/>
      <c r="M709" s="2046"/>
      <c r="N709" s="2046"/>
      <c r="O709" s="2046"/>
      <c r="P709" s="2046"/>
      <c r="Q709" s="2046"/>
      <c r="R709" s="2046"/>
      <c r="S709" s="2046"/>
      <c r="T709" s="2046"/>
      <c r="U709" s="2046"/>
      <c r="V709" s="2046"/>
      <c r="W709" s="2046"/>
      <c r="X709" s="2046"/>
      <c r="Y709" s="2046"/>
    </row>
    <row r="710">
      <c r="A710" s="2046"/>
      <c r="B710" s="2046"/>
      <c r="C710" s="2046"/>
      <c r="D710" s="2046"/>
      <c r="E710" s="2046"/>
      <c r="F710" s="2046"/>
      <c r="G710" s="2046"/>
      <c r="H710" s="2046"/>
      <c r="I710" s="2046"/>
      <c r="J710" s="2046"/>
      <c r="K710" s="2046"/>
      <c r="L710" s="2046"/>
      <c r="M710" s="2046"/>
      <c r="N710" s="2046"/>
      <c r="O710" s="2046"/>
      <c r="P710" s="2046"/>
      <c r="Q710" s="2046"/>
      <c r="R710" s="2046"/>
      <c r="S710" s="2046"/>
      <c r="T710" s="2046"/>
      <c r="U710" s="2046"/>
      <c r="V710" s="2046"/>
      <c r="W710" s="2046"/>
      <c r="X710" s="2046"/>
      <c r="Y710" s="2046"/>
    </row>
    <row r="711">
      <c r="A711" s="2046"/>
      <c r="B711" s="2046"/>
      <c r="C711" s="2046"/>
      <c r="D711" s="2046"/>
      <c r="E711" s="2046"/>
      <c r="F711" s="2046"/>
      <c r="G711" s="2046"/>
      <c r="H711" s="2046"/>
      <c r="I711" s="2046"/>
      <c r="J711" s="2046"/>
      <c r="K711" s="2046"/>
      <c r="L711" s="2046"/>
      <c r="M711" s="2046"/>
      <c r="N711" s="2046"/>
      <c r="O711" s="2046"/>
      <c r="P711" s="2046"/>
      <c r="Q711" s="2046"/>
      <c r="R711" s="2046"/>
      <c r="S711" s="2046"/>
      <c r="T711" s="2046"/>
      <c r="U711" s="2046"/>
      <c r="V711" s="2046"/>
      <c r="W711" s="2046"/>
      <c r="X711" s="2046"/>
      <c r="Y711" s="2046"/>
    </row>
    <row r="712">
      <c r="A712" s="2046"/>
      <c r="B712" s="2046"/>
      <c r="C712" s="2046"/>
      <c r="D712" s="2046"/>
      <c r="E712" s="2046"/>
      <c r="F712" s="2046"/>
      <c r="G712" s="2046"/>
      <c r="H712" s="2046"/>
      <c r="I712" s="2046"/>
      <c r="J712" s="2046"/>
      <c r="K712" s="2046"/>
      <c r="L712" s="2046"/>
      <c r="M712" s="2046"/>
      <c r="N712" s="2046"/>
      <c r="O712" s="2046"/>
      <c r="P712" s="2046"/>
      <c r="Q712" s="2046"/>
      <c r="R712" s="2046"/>
      <c r="S712" s="2046"/>
      <c r="T712" s="2046"/>
      <c r="U712" s="2046"/>
      <c r="V712" s="2046"/>
      <c r="W712" s="2046"/>
      <c r="X712" s="2046"/>
      <c r="Y712" s="2046"/>
    </row>
    <row r="713">
      <c r="A713" s="2046"/>
      <c r="B713" s="2046"/>
      <c r="C713" s="2046"/>
      <c r="D713" s="2046"/>
      <c r="E713" s="2046"/>
      <c r="F713" s="2046"/>
      <c r="G713" s="2046"/>
      <c r="H713" s="2046"/>
      <c r="I713" s="2046"/>
      <c r="J713" s="2046"/>
      <c r="K713" s="2046"/>
      <c r="L713" s="2046"/>
      <c r="M713" s="2046"/>
      <c r="N713" s="2046"/>
      <c r="O713" s="2046"/>
      <c r="P713" s="2046"/>
      <c r="Q713" s="2046"/>
      <c r="R713" s="2046"/>
      <c r="S713" s="2046"/>
      <c r="T713" s="2046"/>
      <c r="U713" s="2046"/>
      <c r="V713" s="2046"/>
      <c r="W713" s="2046"/>
      <c r="X713" s="2046"/>
      <c r="Y713" s="2046"/>
    </row>
    <row r="714">
      <c r="A714" s="2046"/>
      <c r="B714" s="2046"/>
      <c r="C714" s="2046"/>
      <c r="D714" s="2046"/>
      <c r="E714" s="2046"/>
      <c r="F714" s="2046"/>
      <c r="G714" s="2046"/>
      <c r="H714" s="2046"/>
      <c r="I714" s="2046"/>
      <c r="J714" s="2046"/>
      <c r="K714" s="2046"/>
      <c r="L714" s="2046"/>
      <c r="M714" s="2046"/>
      <c r="N714" s="2046"/>
      <c r="O714" s="2046"/>
      <c r="P714" s="2046"/>
      <c r="Q714" s="2046"/>
      <c r="R714" s="2046"/>
      <c r="S714" s="2046"/>
      <c r="T714" s="2046"/>
      <c r="U714" s="2046"/>
      <c r="V714" s="2046"/>
      <c r="W714" s="2046"/>
      <c r="X714" s="2046"/>
      <c r="Y714" s="2046"/>
    </row>
    <row r="715">
      <c r="A715" s="2046"/>
      <c r="B715" s="2046"/>
      <c r="C715" s="2046"/>
      <c r="D715" s="2046"/>
      <c r="E715" s="2046"/>
      <c r="F715" s="2046"/>
      <c r="G715" s="2046"/>
      <c r="H715" s="2046"/>
      <c r="I715" s="2046"/>
      <c r="J715" s="2046"/>
      <c r="K715" s="2046"/>
      <c r="L715" s="2046"/>
      <c r="M715" s="2046"/>
      <c r="N715" s="2046"/>
      <c r="O715" s="2046"/>
      <c r="P715" s="2046"/>
      <c r="Q715" s="2046"/>
      <c r="R715" s="2046"/>
      <c r="S715" s="2046"/>
      <c r="T715" s="2046"/>
      <c r="U715" s="2046"/>
      <c r="V715" s="2046"/>
      <c r="W715" s="2046"/>
      <c r="X715" s="2046"/>
      <c r="Y715" s="2046"/>
    </row>
    <row r="716">
      <c r="A716" s="2046"/>
      <c r="B716" s="2046"/>
      <c r="C716" s="2046"/>
      <c r="D716" s="2046"/>
      <c r="E716" s="2046"/>
      <c r="F716" s="2046"/>
      <c r="G716" s="2046"/>
      <c r="H716" s="2046"/>
      <c r="I716" s="2046"/>
      <c r="J716" s="2046"/>
      <c r="K716" s="2046"/>
      <c r="L716" s="2046"/>
      <c r="M716" s="2046"/>
      <c r="N716" s="2046"/>
      <c r="O716" s="2046"/>
      <c r="P716" s="2046"/>
      <c r="Q716" s="2046"/>
      <c r="R716" s="2046"/>
      <c r="S716" s="2046"/>
      <c r="T716" s="2046"/>
      <c r="U716" s="2046"/>
      <c r="V716" s="2046"/>
      <c r="W716" s="2046"/>
      <c r="X716" s="2046"/>
      <c r="Y716" s="2046"/>
    </row>
    <row r="717">
      <c r="A717" s="2046"/>
      <c r="B717" s="2046"/>
      <c r="C717" s="2046"/>
      <c r="D717" s="2046"/>
      <c r="E717" s="2046"/>
      <c r="F717" s="2046"/>
      <c r="G717" s="2046"/>
      <c r="H717" s="2046"/>
      <c r="I717" s="2046"/>
      <c r="J717" s="2046"/>
      <c r="K717" s="2046"/>
      <c r="L717" s="2046"/>
      <c r="M717" s="2046"/>
      <c r="N717" s="2046"/>
      <c r="O717" s="2046"/>
      <c r="P717" s="2046"/>
      <c r="Q717" s="2046"/>
      <c r="R717" s="2046"/>
      <c r="S717" s="2046"/>
      <c r="T717" s="2046"/>
      <c r="U717" s="2046"/>
      <c r="V717" s="2046"/>
      <c r="W717" s="2046"/>
      <c r="X717" s="2046"/>
      <c r="Y717" s="2046"/>
    </row>
    <row r="718">
      <c r="A718" s="2046"/>
      <c r="B718" s="2046"/>
      <c r="C718" s="2046"/>
      <c r="D718" s="2046"/>
      <c r="E718" s="2046"/>
      <c r="F718" s="2046"/>
      <c r="G718" s="2046"/>
      <c r="H718" s="2046"/>
      <c r="I718" s="2046"/>
      <c r="J718" s="2046"/>
      <c r="K718" s="2046"/>
      <c r="L718" s="2046"/>
      <c r="M718" s="2046"/>
      <c r="N718" s="2046"/>
      <c r="O718" s="2046"/>
      <c r="P718" s="2046"/>
      <c r="Q718" s="2046"/>
      <c r="R718" s="2046"/>
      <c r="S718" s="2046"/>
      <c r="T718" s="2046"/>
      <c r="U718" s="2046"/>
      <c r="V718" s="2046"/>
      <c r="W718" s="2046"/>
      <c r="X718" s="2046"/>
      <c r="Y718" s="2046"/>
    </row>
    <row r="719">
      <c r="A719" s="2046"/>
      <c r="B719" s="2046"/>
      <c r="C719" s="2046"/>
      <c r="D719" s="2046"/>
      <c r="E719" s="2046"/>
      <c r="F719" s="2046"/>
      <c r="G719" s="2046"/>
      <c r="H719" s="2046"/>
      <c r="I719" s="2046"/>
      <c r="J719" s="2046"/>
      <c r="K719" s="2046"/>
      <c r="L719" s="2046"/>
      <c r="M719" s="2046"/>
      <c r="N719" s="2046"/>
      <c r="O719" s="2046"/>
      <c r="P719" s="2046"/>
      <c r="Q719" s="2046"/>
      <c r="R719" s="2046"/>
      <c r="S719" s="2046"/>
      <c r="T719" s="2046"/>
      <c r="U719" s="2046"/>
      <c r="V719" s="2046"/>
      <c r="W719" s="2046"/>
      <c r="X719" s="2046"/>
      <c r="Y719" s="2046"/>
    </row>
    <row r="720">
      <c r="A720" s="2046"/>
      <c r="B720" s="2046"/>
      <c r="C720" s="2046"/>
      <c r="D720" s="2046"/>
      <c r="E720" s="2046"/>
      <c r="F720" s="2046"/>
      <c r="G720" s="2046"/>
      <c r="H720" s="2046"/>
      <c r="I720" s="2046"/>
      <c r="J720" s="2046"/>
      <c r="K720" s="2046"/>
      <c r="L720" s="2046"/>
      <c r="M720" s="2046"/>
      <c r="N720" s="2046"/>
      <c r="O720" s="2046"/>
      <c r="P720" s="2046"/>
      <c r="Q720" s="2046"/>
      <c r="R720" s="2046"/>
      <c r="S720" s="2046"/>
      <c r="T720" s="2046"/>
      <c r="U720" s="2046"/>
      <c r="V720" s="2046"/>
      <c r="W720" s="2046"/>
      <c r="X720" s="2046"/>
      <c r="Y720" s="2046"/>
    </row>
    <row r="721">
      <c r="A721" s="2046"/>
      <c r="B721" s="2046"/>
      <c r="C721" s="2046"/>
      <c r="D721" s="2046"/>
      <c r="E721" s="2046"/>
      <c r="F721" s="2046"/>
      <c r="G721" s="2046"/>
      <c r="H721" s="2046"/>
      <c r="I721" s="2046"/>
      <c r="J721" s="2046"/>
      <c r="K721" s="2046"/>
      <c r="L721" s="2046"/>
      <c r="M721" s="2046"/>
      <c r="N721" s="2046"/>
      <c r="O721" s="2046"/>
      <c r="P721" s="2046"/>
      <c r="Q721" s="2046"/>
      <c r="R721" s="2046"/>
      <c r="S721" s="2046"/>
      <c r="T721" s="2046"/>
      <c r="U721" s="2046"/>
      <c r="V721" s="2046"/>
      <c r="W721" s="2046"/>
      <c r="X721" s="2046"/>
      <c r="Y721" s="2046"/>
    </row>
    <row r="722">
      <c r="A722" s="2046"/>
      <c r="B722" s="2046"/>
      <c r="C722" s="2046"/>
      <c r="D722" s="2046"/>
      <c r="E722" s="2046"/>
      <c r="F722" s="2046"/>
      <c r="G722" s="2046"/>
      <c r="H722" s="2046"/>
      <c r="I722" s="2046"/>
      <c r="J722" s="2046"/>
      <c r="K722" s="2046"/>
      <c r="L722" s="2046"/>
      <c r="M722" s="2046"/>
      <c r="N722" s="2046"/>
      <c r="O722" s="2046"/>
      <c r="P722" s="2046"/>
      <c r="Q722" s="2046"/>
      <c r="R722" s="2046"/>
      <c r="S722" s="2046"/>
      <c r="T722" s="2046"/>
      <c r="U722" s="2046"/>
      <c r="V722" s="2046"/>
      <c r="W722" s="2046"/>
      <c r="X722" s="2046"/>
      <c r="Y722" s="2046"/>
    </row>
    <row r="723">
      <c r="A723" s="2046"/>
      <c r="B723" s="2046"/>
      <c r="C723" s="2046"/>
      <c r="D723" s="2046"/>
      <c r="E723" s="2046"/>
      <c r="F723" s="2046"/>
      <c r="G723" s="2046"/>
      <c r="H723" s="2046"/>
      <c r="I723" s="2046"/>
      <c r="J723" s="2046"/>
      <c r="K723" s="2046"/>
      <c r="L723" s="2046"/>
      <c r="M723" s="2046"/>
      <c r="N723" s="2046"/>
      <c r="O723" s="2046"/>
      <c r="P723" s="2046"/>
      <c r="Q723" s="2046"/>
      <c r="R723" s="2046"/>
      <c r="S723" s="2046"/>
      <c r="T723" s="2046"/>
      <c r="U723" s="2046"/>
      <c r="V723" s="2046"/>
      <c r="W723" s="2046"/>
      <c r="X723" s="2046"/>
      <c r="Y723" s="2046"/>
    </row>
    <row r="724">
      <c r="A724" s="2046"/>
      <c r="B724" s="2046"/>
      <c r="C724" s="2046"/>
      <c r="D724" s="2046"/>
      <c r="E724" s="2046"/>
      <c r="F724" s="2046"/>
      <c r="G724" s="2046"/>
      <c r="H724" s="2046"/>
      <c r="I724" s="2046"/>
      <c r="J724" s="2046"/>
      <c r="K724" s="2046"/>
      <c r="L724" s="2046"/>
      <c r="M724" s="2046"/>
      <c r="N724" s="2046"/>
      <c r="O724" s="2046"/>
      <c r="P724" s="2046"/>
      <c r="Q724" s="2046"/>
      <c r="R724" s="2046"/>
      <c r="S724" s="2046"/>
      <c r="T724" s="2046"/>
      <c r="U724" s="2046"/>
      <c r="V724" s="2046"/>
      <c r="W724" s="2046"/>
      <c r="X724" s="2046"/>
      <c r="Y724" s="2046"/>
    </row>
    <row r="725">
      <c r="A725" s="2046"/>
      <c r="B725" s="2046"/>
      <c r="C725" s="2046"/>
      <c r="D725" s="2046"/>
      <c r="E725" s="2046"/>
      <c r="F725" s="2046"/>
      <c r="G725" s="2046"/>
      <c r="H725" s="2046"/>
      <c r="I725" s="2046"/>
      <c r="J725" s="2046"/>
      <c r="K725" s="2046"/>
      <c r="L725" s="2046"/>
      <c r="M725" s="2046"/>
      <c r="N725" s="2046"/>
      <c r="O725" s="2046"/>
      <c r="P725" s="2046"/>
      <c r="Q725" s="2046"/>
      <c r="R725" s="2046"/>
      <c r="S725" s="2046"/>
      <c r="T725" s="2046"/>
      <c r="U725" s="2046"/>
      <c r="V725" s="2046"/>
      <c r="W725" s="2046"/>
      <c r="X725" s="2046"/>
      <c r="Y725" s="2046"/>
    </row>
    <row r="726">
      <c r="A726" s="2046"/>
      <c r="B726" s="2046"/>
      <c r="C726" s="2046"/>
      <c r="D726" s="2046"/>
      <c r="E726" s="2046"/>
      <c r="F726" s="2046"/>
      <c r="G726" s="2046"/>
      <c r="H726" s="2046"/>
      <c r="I726" s="2046"/>
      <c r="J726" s="2046"/>
      <c r="K726" s="2046"/>
      <c r="L726" s="2046"/>
      <c r="M726" s="2046"/>
      <c r="N726" s="2046"/>
      <c r="O726" s="2046"/>
      <c r="P726" s="2046"/>
      <c r="Q726" s="2046"/>
      <c r="R726" s="2046"/>
      <c r="S726" s="2046"/>
      <c r="T726" s="2046"/>
      <c r="U726" s="2046"/>
      <c r="V726" s="2046"/>
      <c r="W726" s="2046"/>
      <c r="X726" s="2046"/>
      <c r="Y726" s="2046"/>
    </row>
    <row r="727">
      <c r="A727" s="2046"/>
      <c r="B727" s="2046"/>
      <c r="C727" s="2046"/>
      <c r="D727" s="2046"/>
      <c r="E727" s="2046"/>
      <c r="F727" s="2046"/>
      <c r="G727" s="2046"/>
      <c r="H727" s="2046"/>
      <c r="I727" s="2046"/>
      <c r="J727" s="2046"/>
      <c r="K727" s="2046"/>
      <c r="L727" s="2046"/>
      <c r="M727" s="2046"/>
      <c r="N727" s="2046"/>
      <c r="O727" s="2046"/>
      <c r="P727" s="2046"/>
      <c r="Q727" s="2046"/>
      <c r="R727" s="2046"/>
      <c r="S727" s="2046"/>
      <c r="T727" s="2046"/>
      <c r="U727" s="2046"/>
      <c r="V727" s="2046"/>
      <c r="W727" s="2046"/>
      <c r="X727" s="2046"/>
      <c r="Y727" s="2046"/>
    </row>
    <row r="728">
      <c r="A728" s="2046"/>
      <c r="B728" s="2046"/>
      <c r="C728" s="2046"/>
      <c r="D728" s="2046"/>
      <c r="E728" s="2046"/>
      <c r="F728" s="2046"/>
      <c r="G728" s="2046"/>
      <c r="H728" s="2046"/>
      <c r="I728" s="2046"/>
      <c r="J728" s="2046"/>
      <c r="K728" s="2046"/>
      <c r="L728" s="2046"/>
      <c r="M728" s="2046"/>
      <c r="N728" s="2046"/>
      <c r="O728" s="2046"/>
      <c r="P728" s="2046"/>
      <c r="Q728" s="2046"/>
      <c r="R728" s="2046"/>
      <c r="S728" s="2046"/>
      <c r="T728" s="2046"/>
      <c r="U728" s="2046"/>
      <c r="V728" s="2046"/>
      <c r="W728" s="2046"/>
      <c r="X728" s="2046"/>
      <c r="Y728" s="2046"/>
    </row>
    <row r="729">
      <c r="A729" s="2046"/>
      <c r="B729" s="2046"/>
      <c r="C729" s="2046"/>
      <c r="D729" s="2046"/>
      <c r="E729" s="2046"/>
      <c r="F729" s="2046"/>
      <c r="G729" s="2046"/>
      <c r="H729" s="2046"/>
      <c r="I729" s="2046"/>
      <c r="J729" s="2046"/>
      <c r="K729" s="2046"/>
      <c r="L729" s="2046"/>
      <c r="M729" s="2046"/>
      <c r="N729" s="2046"/>
      <c r="O729" s="2046"/>
      <c r="P729" s="2046"/>
      <c r="Q729" s="2046"/>
      <c r="R729" s="2046"/>
      <c r="S729" s="2046"/>
      <c r="T729" s="2046"/>
      <c r="U729" s="2046"/>
      <c r="V729" s="2046"/>
      <c r="W729" s="2046"/>
      <c r="X729" s="2046"/>
      <c r="Y729" s="2046"/>
    </row>
    <row r="730">
      <c r="A730" s="2046"/>
      <c r="B730" s="2046"/>
      <c r="C730" s="2046"/>
      <c r="D730" s="2046"/>
      <c r="E730" s="2046"/>
      <c r="F730" s="2046"/>
      <c r="G730" s="2046"/>
      <c r="H730" s="2046"/>
      <c r="I730" s="2046"/>
      <c r="J730" s="2046"/>
      <c r="K730" s="2046"/>
      <c r="L730" s="2046"/>
      <c r="M730" s="2046"/>
      <c r="N730" s="2046"/>
      <c r="O730" s="2046"/>
      <c r="P730" s="2046"/>
      <c r="Q730" s="2046"/>
      <c r="R730" s="2046"/>
      <c r="S730" s="2046"/>
      <c r="T730" s="2046"/>
      <c r="U730" s="2046"/>
      <c r="V730" s="2046"/>
      <c r="W730" s="2046"/>
      <c r="X730" s="2046"/>
      <c r="Y730" s="2046"/>
    </row>
    <row r="731">
      <c r="A731" s="2046"/>
      <c r="B731" s="2046"/>
      <c r="C731" s="2046"/>
      <c r="D731" s="2046"/>
      <c r="E731" s="2046"/>
      <c r="F731" s="2046"/>
      <c r="G731" s="2046"/>
      <c r="H731" s="2046"/>
      <c r="I731" s="2046"/>
      <c r="J731" s="2046"/>
      <c r="K731" s="2046"/>
      <c r="L731" s="2046"/>
      <c r="M731" s="2046"/>
      <c r="N731" s="2046"/>
      <c r="O731" s="2046"/>
      <c r="P731" s="2046"/>
      <c r="Q731" s="2046"/>
      <c r="R731" s="2046"/>
      <c r="S731" s="2046"/>
      <c r="T731" s="2046"/>
      <c r="U731" s="2046"/>
      <c r="V731" s="2046"/>
      <c r="W731" s="2046"/>
      <c r="X731" s="2046"/>
      <c r="Y731" s="2046"/>
    </row>
    <row r="732">
      <c r="A732" s="2046"/>
      <c r="B732" s="2046"/>
      <c r="C732" s="2046"/>
      <c r="D732" s="2046"/>
      <c r="E732" s="2046"/>
      <c r="F732" s="2046"/>
      <c r="G732" s="2046"/>
      <c r="H732" s="2046"/>
      <c r="I732" s="2046"/>
      <c r="J732" s="2046"/>
      <c r="K732" s="2046"/>
      <c r="L732" s="2046"/>
      <c r="M732" s="2046"/>
      <c r="N732" s="2046"/>
      <c r="O732" s="2046"/>
      <c r="P732" s="2046"/>
      <c r="Q732" s="2046"/>
      <c r="R732" s="2046"/>
      <c r="S732" s="2046"/>
      <c r="T732" s="2046"/>
      <c r="U732" s="2046"/>
      <c r="V732" s="2046"/>
      <c r="W732" s="2046"/>
      <c r="X732" s="2046"/>
      <c r="Y732" s="2046"/>
    </row>
    <row r="733">
      <c r="A733" s="2046"/>
      <c r="B733" s="2046"/>
      <c r="C733" s="2046"/>
      <c r="D733" s="2046"/>
      <c r="E733" s="2046"/>
      <c r="F733" s="2046"/>
      <c r="G733" s="2046"/>
      <c r="H733" s="2046"/>
      <c r="I733" s="2046"/>
      <c r="J733" s="2046"/>
      <c r="K733" s="2046"/>
      <c r="L733" s="2046"/>
      <c r="M733" s="2046"/>
      <c r="N733" s="2046"/>
      <c r="O733" s="2046"/>
      <c r="P733" s="2046"/>
      <c r="Q733" s="2046"/>
      <c r="R733" s="2046"/>
      <c r="S733" s="2046"/>
      <c r="T733" s="2046"/>
      <c r="U733" s="2046"/>
      <c r="V733" s="2046"/>
      <c r="W733" s="2046"/>
      <c r="X733" s="2046"/>
      <c r="Y733" s="2046"/>
    </row>
    <row r="734">
      <c r="A734" s="2046"/>
      <c r="B734" s="2046"/>
      <c r="C734" s="2046"/>
      <c r="D734" s="2046"/>
      <c r="E734" s="2046"/>
      <c r="F734" s="2046"/>
      <c r="G734" s="2046"/>
      <c r="H734" s="2046"/>
      <c r="I734" s="2046"/>
      <c r="J734" s="2046"/>
      <c r="K734" s="2046"/>
      <c r="L734" s="2046"/>
      <c r="M734" s="2046"/>
      <c r="N734" s="2046"/>
      <c r="O734" s="2046"/>
      <c r="P734" s="2046"/>
      <c r="Q734" s="2046"/>
      <c r="R734" s="2046"/>
      <c r="S734" s="2046"/>
      <c r="T734" s="2046"/>
      <c r="U734" s="2046"/>
      <c r="V734" s="2046"/>
      <c r="W734" s="2046"/>
      <c r="X734" s="2046"/>
      <c r="Y734" s="2046"/>
    </row>
    <row r="735">
      <c r="A735" s="2046"/>
      <c r="B735" s="2046"/>
      <c r="C735" s="2046"/>
      <c r="D735" s="2046"/>
      <c r="E735" s="2046"/>
      <c r="F735" s="2046"/>
      <c r="G735" s="2046"/>
      <c r="H735" s="2046"/>
      <c r="I735" s="2046"/>
      <c r="J735" s="2046"/>
      <c r="K735" s="2046"/>
      <c r="L735" s="2046"/>
      <c r="M735" s="2046"/>
      <c r="N735" s="2046"/>
      <c r="O735" s="2046"/>
      <c r="P735" s="2046"/>
      <c r="Q735" s="2046"/>
      <c r="R735" s="2046"/>
      <c r="S735" s="2046"/>
      <c r="T735" s="2046"/>
      <c r="U735" s="2046"/>
      <c r="V735" s="2046"/>
      <c r="W735" s="2046"/>
      <c r="X735" s="2046"/>
      <c r="Y735" s="2046"/>
    </row>
    <row r="736">
      <c r="A736" s="2046"/>
      <c r="B736" s="2046"/>
      <c r="C736" s="2046"/>
      <c r="D736" s="2046"/>
      <c r="E736" s="2046"/>
      <c r="F736" s="2046"/>
      <c r="G736" s="2046"/>
      <c r="H736" s="2046"/>
      <c r="I736" s="2046"/>
      <c r="J736" s="2046"/>
      <c r="K736" s="2046"/>
      <c r="L736" s="2046"/>
      <c r="M736" s="2046"/>
      <c r="N736" s="2046"/>
      <c r="O736" s="2046"/>
      <c r="P736" s="2046"/>
      <c r="Q736" s="2046"/>
      <c r="R736" s="2046"/>
      <c r="S736" s="2046"/>
      <c r="T736" s="2046"/>
      <c r="U736" s="2046"/>
      <c r="V736" s="2046"/>
      <c r="W736" s="2046"/>
      <c r="X736" s="2046"/>
      <c r="Y736" s="2046"/>
    </row>
    <row r="737">
      <c r="A737" s="2046"/>
      <c r="B737" s="2046"/>
      <c r="C737" s="2046"/>
      <c r="D737" s="2046"/>
      <c r="E737" s="2046"/>
      <c r="F737" s="2046"/>
      <c r="G737" s="2046"/>
      <c r="H737" s="2046"/>
      <c r="I737" s="2046"/>
      <c r="J737" s="2046"/>
      <c r="K737" s="2046"/>
      <c r="L737" s="2046"/>
      <c r="M737" s="2046"/>
      <c r="N737" s="2046"/>
      <c r="O737" s="2046"/>
      <c r="P737" s="2046"/>
      <c r="Q737" s="2046"/>
      <c r="R737" s="2046"/>
      <c r="S737" s="2046"/>
      <c r="T737" s="2046"/>
      <c r="U737" s="2046"/>
      <c r="V737" s="2046"/>
      <c r="W737" s="2046"/>
      <c r="X737" s="2046"/>
      <c r="Y737" s="2046"/>
    </row>
    <row r="738">
      <c r="A738" s="2046"/>
      <c r="B738" s="2046"/>
      <c r="C738" s="2046"/>
      <c r="D738" s="2046"/>
      <c r="E738" s="2046"/>
      <c r="F738" s="2046"/>
      <c r="G738" s="2046"/>
      <c r="H738" s="2046"/>
      <c r="I738" s="2046"/>
      <c r="J738" s="2046"/>
      <c r="K738" s="2046"/>
      <c r="L738" s="2046"/>
      <c r="M738" s="2046"/>
      <c r="N738" s="2046"/>
      <c r="O738" s="2046"/>
      <c r="P738" s="2046"/>
      <c r="Q738" s="2046"/>
      <c r="R738" s="2046"/>
      <c r="S738" s="2046"/>
      <c r="T738" s="2046"/>
      <c r="U738" s="2046"/>
      <c r="V738" s="2046"/>
      <c r="W738" s="2046"/>
      <c r="X738" s="2046"/>
      <c r="Y738" s="2046"/>
    </row>
    <row r="739">
      <c r="A739" s="2046"/>
      <c r="B739" s="2046"/>
      <c r="C739" s="2046"/>
      <c r="D739" s="2046"/>
      <c r="E739" s="2046"/>
      <c r="F739" s="2046"/>
      <c r="G739" s="2046"/>
      <c r="H739" s="2046"/>
      <c r="I739" s="2046"/>
      <c r="J739" s="2046"/>
      <c r="K739" s="2046"/>
      <c r="L739" s="2046"/>
      <c r="M739" s="2046"/>
      <c r="N739" s="2046"/>
      <c r="O739" s="2046"/>
      <c r="P739" s="2046"/>
      <c r="Q739" s="2046"/>
      <c r="R739" s="2046"/>
      <c r="S739" s="2046"/>
      <c r="T739" s="2046"/>
      <c r="U739" s="2046"/>
      <c r="V739" s="2046"/>
      <c r="W739" s="2046"/>
      <c r="X739" s="2046"/>
      <c r="Y739" s="2046"/>
    </row>
    <row r="740">
      <c r="A740" s="2046"/>
      <c r="B740" s="2046"/>
      <c r="C740" s="2046"/>
      <c r="D740" s="2046"/>
      <c r="E740" s="2046"/>
      <c r="F740" s="2046"/>
      <c r="G740" s="2046"/>
      <c r="H740" s="2046"/>
      <c r="I740" s="2046"/>
      <c r="J740" s="2046"/>
      <c r="K740" s="2046"/>
      <c r="L740" s="2046"/>
      <c r="M740" s="2046"/>
      <c r="N740" s="2046"/>
      <c r="O740" s="2046"/>
      <c r="P740" s="2046"/>
      <c r="Q740" s="2046"/>
      <c r="R740" s="2046"/>
      <c r="S740" s="2046"/>
      <c r="T740" s="2046"/>
      <c r="U740" s="2046"/>
      <c r="V740" s="2046"/>
      <c r="W740" s="2046"/>
      <c r="X740" s="2046"/>
      <c r="Y740" s="2046"/>
    </row>
    <row r="741">
      <c r="A741" s="2046"/>
      <c r="B741" s="2046"/>
      <c r="C741" s="2046"/>
      <c r="D741" s="2046"/>
      <c r="E741" s="2046"/>
      <c r="F741" s="2046"/>
      <c r="G741" s="2046"/>
      <c r="H741" s="2046"/>
      <c r="I741" s="2046"/>
      <c r="J741" s="2046"/>
      <c r="K741" s="2046"/>
      <c r="L741" s="2046"/>
      <c r="M741" s="2046"/>
      <c r="N741" s="2046"/>
      <c r="O741" s="2046"/>
      <c r="P741" s="2046"/>
      <c r="Q741" s="2046"/>
      <c r="R741" s="2046"/>
      <c r="S741" s="2046"/>
      <c r="T741" s="2046"/>
      <c r="U741" s="2046"/>
      <c r="V741" s="2046"/>
      <c r="W741" s="2046"/>
      <c r="X741" s="2046"/>
      <c r="Y741" s="2046"/>
    </row>
    <row r="742">
      <c r="A742" s="2046"/>
      <c r="B742" s="2046"/>
      <c r="C742" s="2046"/>
      <c r="D742" s="2046"/>
      <c r="E742" s="2046"/>
      <c r="F742" s="2046"/>
      <c r="G742" s="2046"/>
      <c r="H742" s="2046"/>
      <c r="I742" s="2046"/>
      <c r="J742" s="2046"/>
      <c r="K742" s="2046"/>
      <c r="L742" s="2046"/>
      <c r="M742" s="2046"/>
      <c r="N742" s="2046"/>
      <c r="O742" s="2046"/>
      <c r="P742" s="2046"/>
      <c r="Q742" s="2046"/>
      <c r="R742" s="2046"/>
      <c r="S742" s="2046"/>
      <c r="T742" s="2046"/>
      <c r="U742" s="2046"/>
      <c r="V742" s="2046"/>
      <c r="W742" s="2046"/>
      <c r="X742" s="2046"/>
      <c r="Y742" s="2046"/>
    </row>
    <row r="743">
      <c r="A743" s="2046"/>
      <c r="B743" s="2046"/>
      <c r="C743" s="2046"/>
      <c r="D743" s="2046"/>
      <c r="E743" s="2046"/>
      <c r="F743" s="2046"/>
      <c r="G743" s="2046"/>
      <c r="H743" s="2046"/>
      <c r="I743" s="2046"/>
      <c r="J743" s="2046"/>
      <c r="K743" s="2046"/>
      <c r="L743" s="2046"/>
      <c r="M743" s="2046"/>
      <c r="N743" s="2046"/>
      <c r="O743" s="2046"/>
      <c r="P743" s="2046"/>
      <c r="Q743" s="2046"/>
      <c r="R743" s="2046"/>
      <c r="S743" s="2046"/>
      <c r="T743" s="2046"/>
      <c r="U743" s="2046"/>
      <c r="V743" s="2046"/>
      <c r="W743" s="2046"/>
      <c r="X743" s="2046"/>
      <c r="Y743" s="2046"/>
    </row>
    <row r="744">
      <c r="A744" s="2046"/>
      <c r="B744" s="2046"/>
      <c r="C744" s="2046"/>
      <c r="D744" s="2046"/>
      <c r="E744" s="2046"/>
      <c r="F744" s="2046"/>
      <c r="G744" s="2046"/>
      <c r="H744" s="2046"/>
      <c r="I744" s="2046"/>
      <c r="J744" s="2046"/>
      <c r="K744" s="2046"/>
      <c r="L744" s="2046"/>
      <c r="M744" s="2046"/>
      <c r="N744" s="2046"/>
      <c r="O744" s="2046"/>
      <c r="P744" s="2046"/>
      <c r="Q744" s="2046"/>
      <c r="R744" s="2046"/>
      <c r="S744" s="2046"/>
      <c r="T744" s="2046"/>
      <c r="U744" s="2046"/>
      <c r="V744" s="2046"/>
      <c r="W744" s="2046"/>
      <c r="X744" s="2046"/>
      <c r="Y744" s="2046"/>
    </row>
    <row r="745">
      <c r="A745" s="2046"/>
      <c r="B745" s="2046"/>
      <c r="C745" s="2046"/>
      <c r="D745" s="2046"/>
      <c r="E745" s="2046"/>
      <c r="F745" s="2046"/>
      <c r="G745" s="2046"/>
      <c r="H745" s="2046"/>
      <c r="I745" s="2046"/>
      <c r="J745" s="2046"/>
      <c r="K745" s="2046"/>
      <c r="L745" s="2046"/>
      <c r="M745" s="2046"/>
      <c r="N745" s="2046"/>
      <c r="O745" s="2046"/>
      <c r="P745" s="2046"/>
      <c r="Q745" s="2046"/>
      <c r="R745" s="2046"/>
      <c r="S745" s="2046"/>
      <c r="T745" s="2046"/>
      <c r="U745" s="2046"/>
      <c r="V745" s="2046"/>
      <c r="W745" s="2046"/>
      <c r="X745" s="2046"/>
      <c r="Y745" s="2046"/>
    </row>
    <row r="746">
      <c r="A746" s="2046"/>
      <c r="B746" s="2046"/>
      <c r="C746" s="2046"/>
      <c r="D746" s="2046"/>
      <c r="E746" s="2046"/>
      <c r="F746" s="2046"/>
      <c r="G746" s="2046"/>
      <c r="H746" s="2046"/>
      <c r="I746" s="2046"/>
      <c r="J746" s="2046"/>
      <c r="K746" s="2046"/>
      <c r="L746" s="2046"/>
      <c r="M746" s="2046"/>
      <c r="N746" s="2046"/>
      <c r="O746" s="2046"/>
      <c r="P746" s="2046"/>
      <c r="Q746" s="2046"/>
      <c r="R746" s="2046"/>
      <c r="S746" s="2046"/>
      <c r="T746" s="2046"/>
      <c r="U746" s="2046"/>
      <c r="V746" s="2046"/>
      <c r="W746" s="2046"/>
      <c r="X746" s="2046"/>
      <c r="Y746" s="2046"/>
    </row>
    <row r="747">
      <c r="A747" s="2046"/>
      <c r="B747" s="2046"/>
      <c r="C747" s="2046"/>
      <c r="D747" s="2046"/>
      <c r="E747" s="2046"/>
      <c r="F747" s="2046"/>
      <c r="G747" s="2046"/>
      <c r="H747" s="2046"/>
      <c r="I747" s="2046"/>
      <c r="J747" s="2046"/>
      <c r="K747" s="2046"/>
      <c r="L747" s="2046"/>
      <c r="M747" s="2046"/>
      <c r="N747" s="2046"/>
      <c r="O747" s="2046"/>
      <c r="P747" s="2046"/>
      <c r="Q747" s="2046"/>
      <c r="R747" s="2046"/>
      <c r="S747" s="2046"/>
      <c r="T747" s="2046"/>
      <c r="U747" s="2046"/>
      <c r="V747" s="2046"/>
      <c r="W747" s="2046"/>
      <c r="X747" s="2046"/>
      <c r="Y747" s="2046"/>
    </row>
    <row r="748">
      <c r="A748" s="2046"/>
      <c r="B748" s="2046"/>
      <c r="C748" s="2046"/>
      <c r="D748" s="2046"/>
      <c r="E748" s="2046"/>
      <c r="F748" s="2046"/>
      <c r="G748" s="2046"/>
      <c r="H748" s="2046"/>
      <c r="I748" s="2046"/>
      <c r="J748" s="2046"/>
      <c r="K748" s="2046"/>
      <c r="L748" s="2046"/>
      <c r="M748" s="2046"/>
      <c r="N748" s="2046"/>
      <c r="O748" s="2046"/>
      <c r="P748" s="2046"/>
      <c r="Q748" s="2046"/>
      <c r="R748" s="2046"/>
      <c r="S748" s="2046"/>
      <c r="T748" s="2046"/>
      <c r="U748" s="2046"/>
      <c r="V748" s="2046"/>
      <c r="W748" s="2046"/>
      <c r="X748" s="2046"/>
      <c r="Y748" s="2046"/>
    </row>
    <row r="749">
      <c r="A749" s="2046"/>
      <c r="B749" s="2046"/>
      <c r="C749" s="2046"/>
      <c r="D749" s="2046"/>
      <c r="E749" s="2046"/>
      <c r="F749" s="2046"/>
      <c r="G749" s="2046"/>
      <c r="H749" s="2046"/>
      <c r="I749" s="2046"/>
      <c r="J749" s="2046"/>
      <c r="K749" s="2046"/>
      <c r="L749" s="2046"/>
      <c r="M749" s="2046"/>
      <c r="N749" s="2046"/>
      <c r="O749" s="2046"/>
      <c r="P749" s="2046"/>
      <c r="Q749" s="2046"/>
      <c r="R749" s="2046"/>
      <c r="S749" s="2046"/>
      <c r="T749" s="2046"/>
      <c r="U749" s="2046"/>
      <c r="V749" s="2046"/>
      <c r="W749" s="2046"/>
      <c r="X749" s="2046"/>
      <c r="Y749" s="2046"/>
    </row>
    <row r="750">
      <c r="A750" s="2046"/>
      <c r="B750" s="2046"/>
      <c r="C750" s="2046"/>
      <c r="D750" s="2046"/>
      <c r="E750" s="2046"/>
      <c r="F750" s="2046"/>
      <c r="G750" s="2046"/>
      <c r="H750" s="2046"/>
      <c r="I750" s="2046"/>
      <c r="J750" s="2046"/>
      <c r="K750" s="2046"/>
      <c r="L750" s="2046"/>
      <c r="M750" s="2046"/>
      <c r="N750" s="2046"/>
      <c r="O750" s="2046"/>
      <c r="P750" s="2046"/>
      <c r="Q750" s="2046"/>
      <c r="R750" s="2046"/>
      <c r="S750" s="2046"/>
      <c r="T750" s="2046"/>
      <c r="U750" s="2046"/>
      <c r="V750" s="2046"/>
      <c r="W750" s="2046"/>
      <c r="X750" s="2046"/>
      <c r="Y750" s="2046"/>
    </row>
    <row r="751">
      <c r="A751" s="2046"/>
      <c r="B751" s="2046"/>
      <c r="C751" s="2046"/>
      <c r="D751" s="2046"/>
      <c r="E751" s="2046"/>
      <c r="F751" s="2046"/>
      <c r="G751" s="2046"/>
      <c r="H751" s="2046"/>
      <c r="I751" s="2046"/>
      <c r="J751" s="2046"/>
      <c r="K751" s="2046"/>
      <c r="L751" s="2046"/>
      <c r="M751" s="2046"/>
      <c r="N751" s="2046"/>
      <c r="O751" s="2046"/>
      <c r="P751" s="2046"/>
      <c r="Q751" s="2046"/>
      <c r="R751" s="2046"/>
      <c r="S751" s="2046"/>
      <c r="T751" s="2046"/>
      <c r="U751" s="2046"/>
      <c r="V751" s="2046"/>
      <c r="W751" s="2046"/>
      <c r="X751" s="2046"/>
      <c r="Y751" s="2046"/>
    </row>
    <row r="752">
      <c r="A752" s="2046"/>
      <c r="B752" s="2046"/>
      <c r="C752" s="2046"/>
      <c r="D752" s="2046"/>
      <c r="E752" s="2046"/>
      <c r="F752" s="2046"/>
      <c r="G752" s="2046"/>
      <c r="H752" s="2046"/>
      <c r="I752" s="2046"/>
      <c r="J752" s="2046"/>
      <c r="K752" s="2046"/>
      <c r="L752" s="2046"/>
      <c r="M752" s="2046"/>
      <c r="N752" s="2046"/>
      <c r="O752" s="2046"/>
      <c r="P752" s="2046"/>
      <c r="Q752" s="2046"/>
      <c r="R752" s="2046"/>
      <c r="S752" s="2046"/>
      <c r="T752" s="2046"/>
      <c r="U752" s="2046"/>
      <c r="V752" s="2046"/>
      <c r="W752" s="2046"/>
      <c r="X752" s="2046"/>
      <c r="Y752" s="2046"/>
    </row>
    <row r="753">
      <c r="A753" s="2046"/>
      <c r="B753" s="2046"/>
      <c r="C753" s="2046"/>
      <c r="D753" s="2046"/>
      <c r="E753" s="2046"/>
      <c r="F753" s="2046"/>
      <c r="G753" s="2046"/>
      <c r="H753" s="2046"/>
      <c r="I753" s="2046"/>
      <c r="J753" s="2046"/>
      <c r="K753" s="2046"/>
      <c r="L753" s="2046"/>
      <c r="M753" s="2046"/>
      <c r="N753" s="2046"/>
      <c r="O753" s="2046"/>
      <c r="P753" s="2046"/>
      <c r="Q753" s="2046"/>
      <c r="R753" s="2046"/>
      <c r="S753" s="2046"/>
      <c r="T753" s="2046"/>
      <c r="U753" s="2046"/>
      <c r="V753" s="2046"/>
      <c r="W753" s="2046"/>
      <c r="X753" s="2046"/>
      <c r="Y753" s="2046"/>
    </row>
    <row r="754">
      <c r="A754" s="2046"/>
      <c r="B754" s="2046"/>
      <c r="C754" s="2046"/>
      <c r="D754" s="2046"/>
      <c r="E754" s="2046"/>
      <c r="F754" s="2046"/>
      <c r="G754" s="2046"/>
      <c r="H754" s="2046"/>
      <c r="I754" s="2046"/>
      <c r="J754" s="2046"/>
      <c r="K754" s="2046"/>
      <c r="L754" s="2046"/>
      <c r="M754" s="2046"/>
      <c r="N754" s="2046"/>
      <c r="O754" s="2046"/>
      <c r="P754" s="2046"/>
      <c r="Q754" s="2046"/>
      <c r="R754" s="2046"/>
      <c r="S754" s="2046"/>
      <c r="T754" s="2046"/>
      <c r="U754" s="2046"/>
      <c r="V754" s="2046"/>
      <c r="W754" s="2046"/>
      <c r="X754" s="2046"/>
      <c r="Y754" s="2046"/>
    </row>
    <row r="755">
      <c r="A755" s="2046"/>
      <c r="B755" s="2046"/>
      <c r="C755" s="2046"/>
      <c r="D755" s="2046"/>
      <c r="E755" s="2046"/>
      <c r="F755" s="2046"/>
      <c r="G755" s="2046"/>
      <c r="H755" s="2046"/>
      <c r="I755" s="2046"/>
      <c r="J755" s="2046"/>
      <c r="K755" s="2046"/>
      <c r="L755" s="2046"/>
      <c r="M755" s="2046"/>
      <c r="N755" s="2046"/>
      <c r="O755" s="2046"/>
      <c r="P755" s="2046"/>
      <c r="Q755" s="2046"/>
      <c r="R755" s="2046"/>
      <c r="S755" s="2046"/>
      <c r="T755" s="2046"/>
      <c r="U755" s="2046"/>
      <c r="V755" s="2046"/>
      <c r="W755" s="2046"/>
      <c r="X755" s="2046"/>
      <c r="Y755" s="2046"/>
    </row>
    <row r="756">
      <c r="A756" s="2046"/>
      <c r="B756" s="2046"/>
      <c r="C756" s="2046"/>
      <c r="D756" s="2046"/>
      <c r="E756" s="2046"/>
      <c r="F756" s="2046"/>
      <c r="G756" s="2046"/>
      <c r="H756" s="2046"/>
      <c r="I756" s="2046"/>
      <c r="J756" s="2046"/>
      <c r="K756" s="2046"/>
      <c r="L756" s="2046"/>
      <c r="M756" s="2046"/>
      <c r="N756" s="2046"/>
      <c r="O756" s="2046"/>
      <c r="P756" s="2046"/>
      <c r="Q756" s="2046"/>
      <c r="R756" s="2046"/>
      <c r="S756" s="2046"/>
      <c r="T756" s="2046"/>
      <c r="U756" s="2046"/>
      <c r="V756" s="2046"/>
      <c r="W756" s="2046"/>
      <c r="X756" s="2046"/>
      <c r="Y756" s="2046"/>
    </row>
    <row r="757">
      <c r="A757" s="2046"/>
      <c r="B757" s="2046"/>
      <c r="C757" s="2046"/>
      <c r="D757" s="2046"/>
      <c r="E757" s="2046"/>
      <c r="F757" s="2046"/>
      <c r="G757" s="2046"/>
      <c r="H757" s="2046"/>
      <c r="I757" s="2046"/>
      <c r="J757" s="2046"/>
      <c r="K757" s="2046"/>
      <c r="L757" s="2046"/>
      <c r="M757" s="2046"/>
      <c r="N757" s="2046"/>
      <c r="O757" s="2046"/>
      <c r="P757" s="2046"/>
      <c r="Q757" s="2046"/>
      <c r="R757" s="2046"/>
      <c r="S757" s="2046"/>
      <c r="T757" s="2046"/>
      <c r="U757" s="2046"/>
      <c r="V757" s="2046"/>
      <c r="W757" s="2046"/>
      <c r="X757" s="2046"/>
      <c r="Y757" s="2046"/>
    </row>
    <row r="758">
      <c r="A758" s="2046"/>
      <c r="B758" s="2046"/>
      <c r="C758" s="2046"/>
      <c r="D758" s="2046"/>
      <c r="E758" s="2046"/>
      <c r="F758" s="2046"/>
      <c r="G758" s="2046"/>
      <c r="H758" s="2046"/>
      <c r="I758" s="2046"/>
      <c r="J758" s="2046"/>
      <c r="K758" s="2046"/>
      <c r="L758" s="2046"/>
      <c r="M758" s="2046"/>
      <c r="N758" s="2046"/>
      <c r="O758" s="2046"/>
      <c r="P758" s="2046"/>
      <c r="Q758" s="2046"/>
      <c r="R758" s="2046"/>
      <c r="S758" s="2046"/>
      <c r="T758" s="2046"/>
      <c r="U758" s="2046"/>
      <c r="V758" s="2046"/>
      <c r="W758" s="2046"/>
      <c r="X758" s="2046"/>
      <c r="Y758" s="2046"/>
    </row>
    <row r="759">
      <c r="A759" s="2046"/>
      <c r="B759" s="2046"/>
      <c r="C759" s="2046"/>
      <c r="D759" s="2046"/>
      <c r="E759" s="2046"/>
      <c r="F759" s="2046"/>
      <c r="G759" s="2046"/>
      <c r="H759" s="2046"/>
      <c r="I759" s="2046"/>
      <c r="J759" s="2046"/>
      <c r="K759" s="2046"/>
      <c r="L759" s="2046"/>
      <c r="M759" s="2046"/>
      <c r="N759" s="2046"/>
      <c r="O759" s="2046"/>
      <c r="P759" s="2046"/>
      <c r="Q759" s="2046"/>
      <c r="R759" s="2046"/>
      <c r="S759" s="2046"/>
      <c r="T759" s="2046"/>
      <c r="U759" s="2046"/>
      <c r="V759" s="2046"/>
      <c r="W759" s="2046"/>
      <c r="X759" s="2046"/>
      <c r="Y759" s="2046"/>
    </row>
    <row r="760">
      <c r="A760" s="2046"/>
      <c r="B760" s="2046"/>
      <c r="C760" s="2046"/>
      <c r="D760" s="2046"/>
      <c r="E760" s="2046"/>
      <c r="F760" s="2046"/>
      <c r="G760" s="2046"/>
      <c r="H760" s="2046"/>
      <c r="I760" s="2046"/>
      <c r="J760" s="2046"/>
      <c r="K760" s="2046"/>
      <c r="L760" s="2046"/>
      <c r="M760" s="2046"/>
      <c r="N760" s="2046"/>
      <c r="O760" s="2046"/>
      <c r="P760" s="2046"/>
      <c r="Q760" s="2046"/>
      <c r="R760" s="2046"/>
      <c r="S760" s="2046"/>
      <c r="T760" s="2046"/>
      <c r="U760" s="2046"/>
      <c r="V760" s="2046"/>
      <c r="W760" s="2046"/>
      <c r="X760" s="2046"/>
      <c r="Y760" s="2046"/>
    </row>
    <row r="761">
      <c r="A761" s="2046"/>
      <c r="B761" s="2046"/>
      <c r="C761" s="2046"/>
      <c r="D761" s="2046"/>
      <c r="E761" s="2046"/>
      <c r="F761" s="2046"/>
      <c r="G761" s="2046"/>
      <c r="H761" s="2046"/>
      <c r="I761" s="2046"/>
      <c r="J761" s="2046"/>
      <c r="K761" s="2046"/>
      <c r="L761" s="2046"/>
      <c r="M761" s="2046"/>
      <c r="N761" s="2046"/>
      <c r="O761" s="2046"/>
      <c r="P761" s="2046"/>
      <c r="Q761" s="2046"/>
      <c r="R761" s="2046"/>
      <c r="S761" s="2046"/>
      <c r="T761" s="2046"/>
      <c r="U761" s="2046"/>
      <c r="V761" s="2046"/>
      <c r="W761" s="2046"/>
      <c r="X761" s="2046"/>
      <c r="Y761" s="2046"/>
    </row>
    <row r="762">
      <c r="A762" s="2046"/>
      <c r="B762" s="2046"/>
      <c r="C762" s="2046"/>
      <c r="D762" s="2046"/>
      <c r="E762" s="2046"/>
      <c r="F762" s="2046"/>
      <c r="G762" s="2046"/>
      <c r="H762" s="2046"/>
      <c r="I762" s="2046"/>
      <c r="J762" s="2046"/>
      <c r="K762" s="2046"/>
      <c r="L762" s="2046"/>
      <c r="M762" s="2046"/>
      <c r="N762" s="2046"/>
      <c r="O762" s="2046"/>
      <c r="P762" s="2046"/>
      <c r="Q762" s="2046"/>
      <c r="R762" s="2046"/>
      <c r="S762" s="2046"/>
      <c r="T762" s="2046"/>
      <c r="U762" s="2046"/>
      <c r="V762" s="2046"/>
      <c r="W762" s="2046"/>
      <c r="X762" s="2046"/>
      <c r="Y762" s="2046"/>
    </row>
    <row r="763">
      <c r="A763" s="2046"/>
      <c r="B763" s="2046"/>
      <c r="C763" s="2046"/>
      <c r="D763" s="2046"/>
      <c r="E763" s="2046"/>
      <c r="F763" s="2046"/>
      <c r="G763" s="2046"/>
      <c r="H763" s="2046"/>
      <c r="I763" s="2046"/>
      <c r="J763" s="2046"/>
      <c r="K763" s="2046"/>
      <c r="L763" s="2046"/>
      <c r="M763" s="2046"/>
      <c r="N763" s="2046"/>
      <c r="O763" s="2046"/>
      <c r="P763" s="2046"/>
      <c r="Q763" s="2046"/>
      <c r="R763" s="2046"/>
      <c r="S763" s="2046"/>
      <c r="T763" s="2046"/>
      <c r="U763" s="2046"/>
      <c r="V763" s="2046"/>
      <c r="W763" s="2046"/>
      <c r="X763" s="2046"/>
      <c r="Y763" s="2046"/>
    </row>
    <row r="764">
      <c r="A764" s="2046"/>
      <c r="B764" s="2046"/>
      <c r="C764" s="2046"/>
      <c r="D764" s="2046"/>
      <c r="E764" s="2046"/>
      <c r="F764" s="2046"/>
      <c r="G764" s="2046"/>
      <c r="H764" s="2046"/>
      <c r="I764" s="2046"/>
      <c r="J764" s="2046"/>
      <c r="K764" s="2046"/>
      <c r="L764" s="2046"/>
      <c r="M764" s="2046"/>
      <c r="N764" s="2046"/>
      <c r="O764" s="2046"/>
      <c r="P764" s="2046"/>
      <c r="Q764" s="2046"/>
      <c r="R764" s="2046"/>
      <c r="S764" s="2046"/>
      <c r="T764" s="2046"/>
      <c r="U764" s="2046"/>
      <c r="V764" s="2046"/>
      <c r="W764" s="2046"/>
      <c r="X764" s="2046"/>
      <c r="Y764" s="2046"/>
    </row>
    <row r="765">
      <c r="A765" s="2046"/>
      <c r="B765" s="2046"/>
      <c r="C765" s="2046"/>
      <c r="D765" s="2046"/>
      <c r="E765" s="2046"/>
      <c r="F765" s="2046"/>
      <c r="G765" s="2046"/>
      <c r="H765" s="2046"/>
      <c r="I765" s="2046"/>
      <c r="J765" s="2046"/>
      <c r="K765" s="2046"/>
      <c r="L765" s="2046"/>
      <c r="M765" s="2046"/>
      <c r="N765" s="2046"/>
      <c r="O765" s="2046"/>
      <c r="P765" s="2046"/>
      <c r="Q765" s="2046"/>
      <c r="R765" s="2046"/>
      <c r="S765" s="2046"/>
      <c r="T765" s="2046"/>
      <c r="U765" s="2046"/>
      <c r="V765" s="2046"/>
      <c r="W765" s="2046"/>
      <c r="X765" s="2046"/>
      <c r="Y765" s="2046"/>
    </row>
    <row r="766">
      <c r="A766" s="2046"/>
      <c r="B766" s="2046"/>
      <c r="C766" s="2046"/>
      <c r="D766" s="2046"/>
      <c r="E766" s="2046"/>
      <c r="F766" s="2046"/>
      <c r="G766" s="2046"/>
      <c r="H766" s="2046"/>
      <c r="I766" s="2046"/>
      <c r="J766" s="2046"/>
      <c r="K766" s="2046"/>
      <c r="L766" s="2046"/>
      <c r="M766" s="2046"/>
      <c r="N766" s="2046"/>
      <c r="O766" s="2046"/>
      <c r="P766" s="2046"/>
      <c r="Q766" s="2046"/>
      <c r="R766" s="2046"/>
      <c r="S766" s="2046"/>
      <c r="T766" s="2046"/>
      <c r="U766" s="2046"/>
      <c r="V766" s="2046"/>
      <c r="W766" s="2046"/>
      <c r="X766" s="2046"/>
      <c r="Y766" s="2046"/>
    </row>
    <row r="767">
      <c r="A767" s="2046"/>
      <c r="B767" s="2046"/>
      <c r="C767" s="2046"/>
      <c r="D767" s="2046"/>
      <c r="E767" s="2046"/>
      <c r="F767" s="2046"/>
      <c r="G767" s="2046"/>
      <c r="H767" s="2046"/>
      <c r="I767" s="2046"/>
      <c r="J767" s="2046"/>
      <c r="K767" s="2046"/>
      <c r="L767" s="2046"/>
      <c r="M767" s="2046"/>
      <c r="N767" s="2046"/>
      <c r="O767" s="2046"/>
      <c r="P767" s="2046"/>
      <c r="Q767" s="2046"/>
      <c r="R767" s="2046"/>
      <c r="S767" s="2046"/>
      <c r="T767" s="2046"/>
      <c r="U767" s="2046"/>
      <c r="V767" s="2046"/>
      <c r="W767" s="2046"/>
      <c r="X767" s="2046"/>
      <c r="Y767" s="2046"/>
    </row>
    <row r="768">
      <c r="A768" s="2046"/>
      <c r="B768" s="2046"/>
      <c r="C768" s="2046"/>
      <c r="D768" s="2046"/>
      <c r="E768" s="2046"/>
      <c r="F768" s="2046"/>
      <c r="G768" s="2046"/>
      <c r="H768" s="2046"/>
      <c r="I768" s="2046"/>
      <c r="J768" s="2046"/>
      <c r="K768" s="2046"/>
      <c r="L768" s="2046"/>
      <c r="M768" s="2046"/>
      <c r="N768" s="2046"/>
      <c r="O768" s="2046"/>
      <c r="P768" s="2046"/>
      <c r="Q768" s="2046"/>
      <c r="R768" s="2046"/>
      <c r="S768" s="2046"/>
      <c r="T768" s="2046"/>
      <c r="U768" s="2046"/>
      <c r="V768" s="2046"/>
      <c r="W768" s="2046"/>
      <c r="X768" s="2046"/>
      <c r="Y768" s="2046"/>
    </row>
    <row r="769">
      <c r="A769" s="2046"/>
      <c r="B769" s="2046"/>
      <c r="C769" s="2046"/>
      <c r="D769" s="2046"/>
      <c r="E769" s="2046"/>
      <c r="F769" s="2046"/>
      <c r="G769" s="2046"/>
      <c r="H769" s="2046"/>
      <c r="I769" s="2046"/>
      <c r="J769" s="2046"/>
      <c r="K769" s="2046"/>
      <c r="L769" s="2046"/>
      <c r="M769" s="2046"/>
      <c r="N769" s="2046"/>
      <c r="O769" s="2046"/>
      <c r="P769" s="2046"/>
      <c r="Q769" s="2046"/>
      <c r="R769" s="2046"/>
      <c r="S769" s="2046"/>
      <c r="T769" s="2046"/>
      <c r="U769" s="2046"/>
      <c r="V769" s="2046"/>
      <c r="W769" s="2046"/>
      <c r="X769" s="2046"/>
      <c r="Y769" s="2046"/>
    </row>
    <row r="770">
      <c r="A770" s="2046"/>
      <c r="B770" s="2046"/>
      <c r="C770" s="2046"/>
      <c r="D770" s="2046"/>
      <c r="E770" s="2046"/>
      <c r="F770" s="2046"/>
      <c r="G770" s="2046"/>
      <c r="H770" s="2046"/>
      <c r="I770" s="2046"/>
      <c r="J770" s="2046"/>
      <c r="K770" s="2046"/>
      <c r="L770" s="2046"/>
      <c r="M770" s="2046"/>
      <c r="N770" s="2046"/>
      <c r="O770" s="2046"/>
      <c r="P770" s="2046"/>
      <c r="Q770" s="2046"/>
      <c r="R770" s="2046"/>
      <c r="S770" s="2046"/>
      <c r="T770" s="2046"/>
      <c r="U770" s="2046"/>
      <c r="V770" s="2046"/>
      <c r="W770" s="2046"/>
      <c r="X770" s="2046"/>
      <c r="Y770" s="2046"/>
    </row>
    <row r="771">
      <c r="A771" s="2046"/>
      <c r="B771" s="2046"/>
      <c r="C771" s="2046"/>
      <c r="D771" s="2046"/>
      <c r="E771" s="2046"/>
      <c r="F771" s="2046"/>
      <c r="G771" s="2046"/>
      <c r="H771" s="2046"/>
      <c r="I771" s="2046"/>
      <c r="J771" s="2046"/>
      <c r="K771" s="2046"/>
      <c r="L771" s="2046"/>
      <c r="M771" s="2046"/>
      <c r="N771" s="2046"/>
      <c r="O771" s="2046"/>
      <c r="P771" s="2046"/>
      <c r="Q771" s="2046"/>
      <c r="R771" s="2046"/>
      <c r="S771" s="2046"/>
      <c r="T771" s="2046"/>
      <c r="U771" s="2046"/>
      <c r="V771" s="2046"/>
      <c r="W771" s="2046"/>
      <c r="X771" s="2046"/>
      <c r="Y771" s="2046"/>
    </row>
    <row r="772">
      <c r="A772" s="2046"/>
      <c r="B772" s="2046"/>
      <c r="C772" s="2046"/>
      <c r="D772" s="2046"/>
      <c r="E772" s="2046"/>
      <c r="F772" s="2046"/>
      <c r="G772" s="2046"/>
      <c r="H772" s="2046"/>
      <c r="I772" s="2046"/>
      <c r="J772" s="2046"/>
      <c r="K772" s="2046"/>
      <c r="L772" s="2046"/>
      <c r="M772" s="2046"/>
      <c r="N772" s="2046"/>
      <c r="O772" s="2046"/>
      <c r="P772" s="2046"/>
      <c r="Q772" s="2046"/>
      <c r="R772" s="2046"/>
      <c r="S772" s="2046"/>
      <c r="T772" s="2046"/>
      <c r="U772" s="2046"/>
      <c r="V772" s="2046"/>
      <c r="W772" s="2046"/>
      <c r="X772" s="2046"/>
      <c r="Y772" s="2046"/>
    </row>
    <row r="773">
      <c r="A773" s="2046"/>
      <c r="B773" s="2046"/>
      <c r="C773" s="2046"/>
      <c r="D773" s="2046"/>
      <c r="E773" s="2046"/>
      <c r="F773" s="2046"/>
      <c r="G773" s="2046"/>
      <c r="H773" s="2046"/>
      <c r="I773" s="2046"/>
      <c r="J773" s="2046"/>
      <c r="K773" s="2046"/>
      <c r="L773" s="2046"/>
      <c r="M773" s="2046"/>
      <c r="N773" s="2046"/>
      <c r="O773" s="2046"/>
      <c r="P773" s="2046"/>
      <c r="Q773" s="2046"/>
      <c r="R773" s="2046"/>
      <c r="S773" s="2046"/>
      <c r="T773" s="2046"/>
      <c r="U773" s="2046"/>
      <c r="V773" s="2046"/>
      <c r="W773" s="2046"/>
      <c r="X773" s="2046"/>
      <c r="Y773" s="2046"/>
    </row>
    <row r="774">
      <c r="A774" s="2046"/>
      <c r="B774" s="2046"/>
      <c r="C774" s="2046"/>
      <c r="D774" s="2046"/>
      <c r="E774" s="2046"/>
      <c r="F774" s="2046"/>
      <c r="G774" s="2046"/>
      <c r="H774" s="2046"/>
      <c r="I774" s="2046"/>
      <c r="J774" s="2046"/>
      <c r="K774" s="2046"/>
      <c r="L774" s="2046"/>
      <c r="M774" s="2046"/>
      <c r="N774" s="2046"/>
      <c r="O774" s="2046"/>
      <c r="P774" s="2046"/>
      <c r="Q774" s="2046"/>
      <c r="R774" s="2046"/>
      <c r="S774" s="2046"/>
      <c r="T774" s="2046"/>
      <c r="U774" s="2046"/>
      <c r="V774" s="2046"/>
      <c r="W774" s="2046"/>
      <c r="X774" s="2046"/>
      <c r="Y774" s="2046"/>
    </row>
    <row r="775">
      <c r="A775" s="2046"/>
      <c r="B775" s="2046"/>
      <c r="C775" s="2046"/>
      <c r="D775" s="2046"/>
      <c r="E775" s="2046"/>
      <c r="F775" s="2046"/>
      <c r="G775" s="2046"/>
      <c r="H775" s="2046"/>
      <c r="I775" s="2046"/>
      <c r="J775" s="2046"/>
      <c r="K775" s="2046"/>
      <c r="L775" s="2046"/>
      <c r="M775" s="2046"/>
      <c r="N775" s="2046"/>
      <c r="O775" s="2046"/>
      <c r="P775" s="2046"/>
      <c r="Q775" s="2046"/>
      <c r="R775" s="2046"/>
      <c r="S775" s="2046"/>
      <c r="T775" s="2046"/>
      <c r="U775" s="2046"/>
      <c r="V775" s="2046"/>
      <c r="W775" s="2046"/>
      <c r="X775" s="2046"/>
      <c r="Y775" s="2046"/>
    </row>
    <row r="776">
      <c r="A776" s="2046"/>
      <c r="B776" s="2046"/>
      <c r="C776" s="2046"/>
      <c r="D776" s="2046"/>
      <c r="E776" s="2046"/>
      <c r="F776" s="2046"/>
      <c r="G776" s="2046"/>
      <c r="H776" s="2046"/>
      <c r="I776" s="2046"/>
      <c r="J776" s="2046"/>
      <c r="K776" s="2046"/>
      <c r="L776" s="2046"/>
      <c r="M776" s="2046"/>
      <c r="N776" s="2046"/>
      <c r="O776" s="2046"/>
      <c r="P776" s="2046"/>
      <c r="Q776" s="2046"/>
      <c r="R776" s="2046"/>
      <c r="S776" s="2046"/>
      <c r="T776" s="2046"/>
      <c r="U776" s="2046"/>
      <c r="V776" s="2046"/>
      <c r="W776" s="2046"/>
      <c r="X776" s="2046"/>
      <c r="Y776" s="2046"/>
    </row>
    <row r="777">
      <c r="A777" s="2046"/>
      <c r="B777" s="2046"/>
      <c r="C777" s="2046"/>
      <c r="D777" s="2046"/>
      <c r="E777" s="2046"/>
      <c r="F777" s="2046"/>
      <c r="G777" s="2046"/>
      <c r="H777" s="2046"/>
      <c r="I777" s="2046"/>
      <c r="J777" s="2046"/>
      <c r="K777" s="2046"/>
      <c r="L777" s="2046"/>
      <c r="M777" s="2046"/>
      <c r="N777" s="2046"/>
      <c r="O777" s="2046"/>
      <c r="P777" s="2046"/>
      <c r="Q777" s="2046"/>
      <c r="R777" s="2046"/>
      <c r="S777" s="2046"/>
      <c r="T777" s="2046"/>
      <c r="U777" s="2046"/>
      <c r="V777" s="2046"/>
      <c r="W777" s="2046"/>
      <c r="X777" s="2046"/>
      <c r="Y777" s="2046"/>
    </row>
    <row r="778">
      <c r="A778" s="2046"/>
      <c r="B778" s="2046"/>
      <c r="C778" s="2046"/>
      <c r="D778" s="2046"/>
      <c r="E778" s="2046"/>
      <c r="F778" s="2046"/>
      <c r="G778" s="2046"/>
      <c r="H778" s="2046"/>
      <c r="I778" s="2046"/>
      <c r="J778" s="2046"/>
      <c r="K778" s="2046"/>
      <c r="L778" s="2046"/>
      <c r="M778" s="2046"/>
      <c r="N778" s="2046"/>
      <c r="O778" s="2046"/>
      <c r="P778" s="2046"/>
      <c r="Q778" s="2046"/>
      <c r="R778" s="2046"/>
      <c r="S778" s="2046"/>
      <c r="T778" s="2046"/>
      <c r="U778" s="2046"/>
      <c r="V778" s="2046"/>
      <c r="W778" s="2046"/>
      <c r="X778" s="2046"/>
      <c r="Y778" s="2046"/>
    </row>
    <row r="779">
      <c r="A779" s="2046"/>
      <c r="B779" s="2046"/>
      <c r="C779" s="2046"/>
      <c r="D779" s="2046"/>
      <c r="E779" s="2046"/>
      <c r="F779" s="2046"/>
      <c r="G779" s="2046"/>
      <c r="H779" s="2046"/>
      <c r="I779" s="2046"/>
      <c r="J779" s="2046"/>
      <c r="K779" s="2046"/>
      <c r="L779" s="2046"/>
      <c r="M779" s="2046"/>
      <c r="N779" s="2046"/>
      <c r="O779" s="2046"/>
      <c r="P779" s="2046"/>
      <c r="Q779" s="2046"/>
      <c r="R779" s="2046"/>
      <c r="S779" s="2046"/>
      <c r="T779" s="2046"/>
      <c r="U779" s="2046"/>
      <c r="V779" s="2046"/>
      <c r="W779" s="2046"/>
      <c r="X779" s="2046"/>
      <c r="Y779" s="2046"/>
    </row>
    <row r="780">
      <c r="A780" s="2046"/>
      <c r="B780" s="2046"/>
      <c r="C780" s="2046"/>
      <c r="D780" s="2046"/>
      <c r="E780" s="2046"/>
      <c r="F780" s="2046"/>
      <c r="G780" s="2046"/>
      <c r="H780" s="2046"/>
      <c r="I780" s="2046"/>
      <c r="J780" s="2046"/>
      <c r="K780" s="2046"/>
      <c r="L780" s="2046"/>
      <c r="M780" s="2046"/>
      <c r="N780" s="2046"/>
      <c r="O780" s="2046"/>
      <c r="P780" s="2046"/>
      <c r="Q780" s="2046"/>
      <c r="R780" s="2046"/>
      <c r="S780" s="2046"/>
      <c r="T780" s="2046"/>
      <c r="U780" s="2046"/>
      <c r="V780" s="2046"/>
      <c r="W780" s="2046"/>
      <c r="X780" s="2046"/>
      <c r="Y780" s="2046"/>
    </row>
    <row r="781">
      <c r="A781" s="2046"/>
      <c r="B781" s="2046"/>
      <c r="C781" s="2046"/>
      <c r="D781" s="2046"/>
      <c r="E781" s="2046"/>
      <c r="F781" s="2046"/>
      <c r="G781" s="2046"/>
      <c r="H781" s="2046"/>
      <c r="I781" s="2046"/>
      <c r="J781" s="2046"/>
      <c r="K781" s="2046"/>
      <c r="L781" s="2046"/>
      <c r="M781" s="2046"/>
      <c r="N781" s="2046"/>
      <c r="O781" s="2046"/>
      <c r="P781" s="2046"/>
      <c r="Q781" s="2046"/>
      <c r="R781" s="2046"/>
      <c r="S781" s="2046"/>
      <c r="T781" s="2046"/>
      <c r="U781" s="2046"/>
      <c r="V781" s="2046"/>
      <c r="W781" s="2046"/>
      <c r="X781" s="2046"/>
      <c r="Y781" s="2046"/>
    </row>
    <row r="782">
      <c r="A782" s="2046"/>
      <c r="B782" s="2046"/>
      <c r="C782" s="2046"/>
      <c r="D782" s="2046"/>
      <c r="E782" s="2046"/>
      <c r="F782" s="2046"/>
      <c r="G782" s="2046"/>
      <c r="H782" s="2046"/>
      <c r="I782" s="2046"/>
      <c r="J782" s="2046"/>
      <c r="K782" s="2046"/>
      <c r="L782" s="2046"/>
      <c r="M782" s="2046"/>
      <c r="N782" s="2046"/>
      <c r="O782" s="2046"/>
      <c r="P782" s="2046"/>
      <c r="Q782" s="2046"/>
      <c r="R782" s="2046"/>
      <c r="S782" s="2046"/>
      <c r="T782" s="2046"/>
      <c r="U782" s="2046"/>
      <c r="V782" s="2046"/>
      <c r="W782" s="2046"/>
      <c r="X782" s="2046"/>
      <c r="Y782" s="2046"/>
    </row>
    <row r="783">
      <c r="A783" s="2046"/>
      <c r="B783" s="2046"/>
      <c r="C783" s="2046"/>
      <c r="D783" s="2046"/>
      <c r="E783" s="2046"/>
      <c r="F783" s="2046"/>
      <c r="G783" s="2046"/>
      <c r="H783" s="2046"/>
      <c r="I783" s="2046"/>
      <c r="J783" s="2046"/>
      <c r="K783" s="2046"/>
      <c r="L783" s="2046"/>
      <c r="M783" s="2046"/>
      <c r="N783" s="2046"/>
      <c r="O783" s="2046"/>
      <c r="P783" s="2046"/>
      <c r="Q783" s="2046"/>
      <c r="R783" s="2046"/>
      <c r="S783" s="2046"/>
      <c r="T783" s="2046"/>
      <c r="U783" s="2046"/>
      <c r="V783" s="2046"/>
      <c r="W783" s="2046"/>
      <c r="X783" s="2046"/>
      <c r="Y783" s="2046"/>
    </row>
    <row r="784">
      <c r="A784" s="2046"/>
      <c r="B784" s="2046"/>
      <c r="C784" s="2046"/>
      <c r="D784" s="2046"/>
      <c r="E784" s="2046"/>
      <c r="F784" s="2046"/>
      <c r="G784" s="2046"/>
      <c r="H784" s="2046"/>
      <c r="I784" s="2046"/>
      <c r="J784" s="2046"/>
      <c r="K784" s="2046"/>
      <c r="L784" s="2046"/>
      <c r="M784" s="2046"/>
      <c r="N784" s="2046"/>
      <c r="O784" s="2046"/>
      <c r="P784" s="2046"/>
      <c r="Q784" s="2046"/>
      <c r="R784" s="2046"/>
      <c r="S784" s="2046"/>
      <c r="T784" s="2046"/>
      <c r="U784" s="2046"/>
      <c r="V784" s="2046"/>
      <c r="W784" s="2046"/>
      <c r="X784" s="2046"/>
      <c r="Y784" s="2046"/>
    </row>
    <row r="785">
      <c r="A785" s="2046"/>
      <c r="B785" s="2046"/>
      <c r="C785" s="2046"/>
      <c r="D785" s="2046"/>
      <c r="E785" s="2046"/>
      <c r="F785" s="2046"/>
      <c r="G785" s="2046"/>
      <c r="H785" s="2046"/>
      <c r="I785" s="2046"/>
      <c r="J785" s="2046"/>
      <c r="K785" s="2046"/>
      <c r="L785" s="2046"/>
      <c r="M785" s="2046"/>
      <c r="N785" s="2046"/>
      <c r="O785" s="2046"/>
      <c r="P785" s="2046"/>
      <c r="Q785" s="2046"/>
      <c r="R785" s="2046"/>
      <c r="S785" s="2046"/>
      <c r="T785" s="2046"/>
      <c r="U785" s="2046"/>
      <c r="V785" s="2046"/>
      <c r="W785" s="2046"/>
      <c r="X785" s="2046"/>
      <c r="Y785" s="2046"/>
    </row>
    <row r="786">
      <c r="A786" s="2046"/>
      <c r="B786" s="2046"/>
      <c r="C786" s="2046"/>
      <c r="D786" s="2046"/>
      <c r="E786" s="2046"/>
      <c r="F786" s="2046"/>
      <c r="G786" s="2046"/>
      <c r="H786" s="2046"/>
      <c r="I786" s="2046"/>
      <c r="J786" s="2046"/>
      <c r="K786" s="2046"/>
      <c r="L786" s="2046"/>
      <c r="M786" s="2046"/>
      <c r="N786" s="2046"/>
      <c r="O786" s="2046"/>
      <c r="P786" s="2046"/>
      <c r="Q786" s="2046"/>
      <c r="R786" s="2046"/>
      <c r="S786" s="2046"/>
      <c r="T786" s="2046"/>
      <c r="U786" s="2046"/>
      <c r="V786" s="2046"/>
      <c r="W786" s="2046"/>
      <c r="X786" s="2046"/>
      <c r="Y786" s="2046"/>
    </row>
    <row r="787">
      <c r="A787" s="2046"/>
      <c r="B787" s="2046"/>
      <c r="C787" s="2046"/>
      <c r="D787" s="2046"/>
      <c r="E787" s="2046"/>
      <c r="F787" s="2046"/>
      <c r="G787" s="2046"/>
      <c r="H787" s="2046"/>
      <c r="I787" s="2046"/>
      <c r="J787" s="2046"/>
      <c r="K787" s="2046"/>
      <c r="L787" s="2046"/>
      <c r="M787" s="2046"/>
      <c r="N787" s="2046"/>
      <c r="O787" s="2046"/>
      <c r="P787" s="2046"/>
      <c r="Q787" s="2046"/>
      <c r="R787" s="2046"/>
      <c r="S787" s="2046"/>
      <c r="T787" s="2046"/>
      <c r="U787" s="2046"/>
      <c r="V787" s="2046"/>
      <c r="W787" s="2046"/>
      <c r="X787" s="2046"/>
      <c r="Y787" s="2046"/>
    </row>
    <row r="788">
      <c r="A788" s="2046"/>
      <c r="B788" s="2046"/>
      <c r="C788" s="2046"/>
      <c r="D788" s="2046"/>
      <c r="E788" s="2046"/>
      <c r="F788" s="2046"/>
      <c r="G788" s="2046"/>
      <c r="H788" s="2046"/>
      <c r="I788" s="2046"/>
      <c r="J788" s="2046"/>
      <c r="K788" s="2046"/>
      <c r="L788" s="2046"/>
      <c r="M788" s="2046"/>
      <c r="N788" s="2046"/>
      <c r="O788" s="2046"/>
      <c r="P788" s="2046"/>
      <c r="Q788" s="2046"/>
      <c r="R788" s="2046"/>
      <c r="S788" s="2046"/>
      <c r="T788" s="2046"/>
      <c r="U788" s="2046"/>
      <c r="V788" s="2046"/>
      <c r="W788" s="2046"/>
      <c r="X788" s="2046"/>
      <c r="Y788" s="2046"/>
    </row>
    <row r="789">
      <c r="A789" s="2046"/>
      <c r="B789" s="2046"/>
      <c r="C789" s="2046"/>
      <c r="D789" s="2046"/>
      <c r="E789" s="2046"/>
      <c r="F789" s="2046"/>
      <c r="G789" s="2046"/>
      <c r="H789" s="2046"/>
      <c r="I789" s="2046"/>
      <c r="J789" s="2046"/>
      <c r="K789" s="2046"/>
      <c r="L789" s="2046"/>
      <c r="M789" s="2046"/>
      <c r="N789" s="2046"/>
      <c r="O789" s="2046"/>
      <c r="P789" s="2046"/>
      <c r="Q789" s="2046"/>
      <c r="R789" s="2046"/>
      <c r="S789" s="2046"/>
      <c r="T789" s="2046"/>
      <c r="U789" s="2046"/>
      <c r="V789" s="2046"/>
      <c r="W789" s="2046"/>
      <c r="X789" s="2046"/>
      <c r="Y789" s="2046"/>
    </row>
    <row r="790">
      <c r="A790" s="2046"/>
      <c r="B790" s="2046"/>
      <c r="C790" s="2046"/>
      <c r="D790" s="2046"/>
      <c r="E790" s="2046"/>
      <c r="F790" s="2046"/>
      <c r="G790" s="2046"/>
      <c r="H790" s="2046"/>
      <c r="I790" s="2046"/>
      <c r="J790" s="2046"/>
      <c r="K790" s="2046"/>
      <c r="L790" s="2046"/>
      <c r="M790" s="2046"/>
      <c r="N790" s="2046"/>
      <c r="O790" s="2046"/>
      <c r="P790" s="2046"/>
      <c r="Q790" s="2046"/>
      <c r="R790" s="2046"/>
      <c r="S790" s="2046"/>
      <c r="T790" s="2046"/>
      <c r="U790" s="2046"/>
      <c r="V790" s="2046"/>
      <c r="W790" s="2046"/>
      <c r="X790" s="2046"/>
      <c r="Y790" s="2046"/>
    </row>
    <row r="791">
      <c r="A791" s="2046"/>
      <c r="B791" s="2046"/>
      <c r="C791" s="2046"/>
      <c r="D791" s="2046"/>
      <c r="E791" s="2046"/>
      <c r="F791" s="2046"/>
      <c r="G791" s="2046"/>
      <c r="H791" s="2046"/>
      <c r="I791" s="2046"/>
      <c r="J791" s="2046"/>
      <c r="K791" s="2046"/>
      <c r="L791" s="2046"/>
      <c r="M791" s="2046"/>
      <c r="N791" s="2046"/>
      <c r="O791" s="2046"/>
      <c r="P791" s="2046"/>
      <c r="Q791" s="2046"/>
      <c r="R791" s="2046"/>
      <c r="S791" s="2046"/>
      <c r="T791" s="2046"/>
      <c r="U791" s="2046"/>
      <c r="V791" s="2046"/>
      <c r="W791" s="2046"/>
      <c r="X791" s="2046"/>
      <c r="Y791" s="2046"/>
    </row>
    <row r="792">
      <c r="A792" s="2046"/>
      <c r="B792" s="2046"/>
      <c r="C792" s="2046"/>
      <c r="D792" s="2046"/>
      <c r="E792" s="2046"/>
      <c r="F792" s="2046"/>
      <c r="G792" s="2046"/>
      <c r="H792" s="2046"/>
      <c r="I792" s="2046"/>
      <c r="J792" s="2046"/>
      <c r="K792" s="2046"/>
      <c r="L792" s="2046"/>
      <c r="M792" s="2046"/>
      <c r="N792" s="2046"/>
      <c r="O792" s="2046"/>
      <c r="P792" s="2046"/>
      <c r="Q792" s="2046"/>
      <c r="R792" s="2046"/>
      <c r="S792" s="2046"/>
      <c r="T792" s="2046"/>
      <c r="U792" s="2046"/>
      <c r="V792" s="2046"/>
      <c r="W792" s="2046"/>
      <c r="X792" s="2046"/>
      <c r="Y792" s="2046"/>
    </row>
    <row r="793">
      <c r="A793" s="2046"/>
      <c r="B793" s="2046"/>
      <c r="C793" s="2046"/>
      <c r="D793" s="2046"/>
      <c r="E793" s="2046"/>
      <c r="F793" s="2046"/>
      <c r="G793" s="2046"/>
      <c r="H793" s="2046"/>
      <c r="I793" s="2046"/>
      <c r="J793" s="2046"/>
      <c r="K793" s="2046"/>
      <c r="L793" s="2046"/>
      <c r="M793" s="2046"/>
      <c r="N793" s="2046"/>
      <c r="O793" s="2046"/>
      <c r="P793" s="2046"/>
      <c r="Q793" s="2046"/>
      <c r="R793" s="2046"/>
      <c r="S793" s="2046"/>
      <c r="T793" s="2046"/>
      <c r="U793" s="2046"/>
      <c r="V793" s="2046"/>
      <c r="W793" s="2046"/>
      <c r="X793" s="2046"/>
      <c r="Y793" s="2046"/>
    </row>
    <row r="794">
      <c r="A794" s="2046"/>
      <c r="B794" s="2046"/>
      <c r="C794" s="2046"/>
      <c r="D794" s="2046"/>
      <c r="E794" s="2046"/>
      <c r="F794" s="2046"/>
      <c r="G794" s="2046"/>
      <c r="H794" s="2046"/>
      <c r="I794" s="2046"/>
      <c r="J794" s="2046"/>
      <c r="K794" s="2046"/>
      <c r="L794" s="2046"/>
      <c r="M794" s="2046"/>
      <c r="N794" s="2046"/>
      <c r="O794" s="2046"/>
      <c r="P794" s="2046"/>
      <c r="Q794" s="2046"/>
      <c r="R794" s="2046"/>
      <c r="S794" s="2046"/>
      <c r="T794" s="2046"/>
      <c r="U794" s="2046"/>
      <c r="V794" s="2046"/>
      <c r="W794" s="2046"/>
      <c r="X794" s="2046"/>
      <c r="Y794" s="2046"/>
    </row>
    <row r="795">
      <c r="A795" s="2046"/>
      <c r="B795" s="2046"/>
      <c r="C795" s="2046"/>
      <c r="D795" s="2046"/>
      <c r="E795" s="2046"/>
      <c r="F795" s="2046"/>
      <c r="G795" s="2046"/>
      <c r="H795" s="2046"/>
      <c r="I795" s="2046"/>
      <c r="J795" s="2046"/>
      <c r="K795" s="2046"/>
      <c r="L795" s="2046"/>
      <c r="M795" s="2046"/>
      <c r="N795" s="2046"/>
      <c r="O795" s="2046"/>
      <c r="P795" s="2046"/>
      <c r="Q795" s="2046"/>
      <c r="R795" s="2046"/>
      <c r="S795" s="2046"/>
      <c r="T795" s="2046"/>
      <c r="U795" s="2046"/>
      <c r="V795" s="2046"/>
      <c r="W795" s="2046"/>
      <c r="X795" s="2046"/>
      <c r="Y795" s="2046"/>
    </row>
    <row r="796">
      <c r="A796" s="2046"/>
      <c r="B796" s="2046"/>
      <c r="C796" s="2046"/>
      <c r="D796" s="2046"/>
      <c r="E796" s="2046"/>
      <c r="F796" s="2046"/>
      <c r="G796" s="2046"/>
      <c r="H796" s="2046"/>
      <c r="I796" s="2046"/>
      <c r="J796" s="2046"/>
      <c r="K796" s="2046"/>
      <c r="L796" s="2046"/>
      <c r="M796" s="2046"/>
      <c r="N796" s="2046"/>
      <c r="O796" s="2046"/>
      <c r="P796" s="2046"/>
      <c r="Q796" s="2046"/>
      <c r="R796" s="2046"/>
      <c r="S796" s="2046"/>
      <c r="T796" s="2046"/>
      <c r="U796" s="2046"/>
      <c r="V796" s="2046"/>
      <c r="W796" s="2046"/>
      <c r="X796" s="2046"/>
      <c r="Y796" s="2046"/>
    </row>
    <row r="797">
      <c r="A797" s="2046"/>
      <c r="B797" s="2046"/>
      <c r="C797" s="2046"/>
      <c r="D797" s="2046"/>
      <c r="E797" s="2046"/>
      <c r="F797" s="2046"/>
      <c r="G797" s="2046"/>
      <c r="H797" s="2046"/>
      <c r="I797" s="2046"/>
      <c r="J797" s="2046"/>
      <c r="K797" s="2046"/>
      <c r="L797" s="2046"/>
      <c r="M797" s="2046"/>
      <c r="N797" s="2046"/>
      <c r="O797" s="2046"/>
      <c r="P797" s="2046"/>
      <c r="Q797" s="2046"/>
      <c r="R797" s="2046"/>
      <c r="S797" s="2046"/>
      <c r="T797" s="2046"/>
      <c r="U797" s="2046"/>
      <c r="V797" s="2046"/>
      <c r="W797" s="2046"/>
      <c r="X797" s="2046"/>
      <c r="Y797" s="2046"/>
    </row>
    <row r="798">
      <c r="A798" s="2046"/>
      <c r="B798" s="2046"/>
      <c r="C798" s="2046"/>
      <c r="D798" s="2046"/>
      <c r="E798" s="2046"/>
      <c r="F798" s="2046"/>
      <c r="G798" s="2046"/>
      <c r="H798" s="2046"/>
      <c r="I798" s="2046"/>
      <c r="J798" s="2046"/>
      <c r="K798" s="2046"/>
      <c r="L798" s="2046"/>
      <c r="M798" s="2046"/>
      <c r="N798" s="2046"/>
      <c r="O798" s="2046"/>
      <c r="P798" s="2046"/>
      <c r="Q798" s="2046"/>
      <c r="R798" s="2046"/>
      <c r="S798" s="2046"/>
      <c r="T798" s="2046"/>
      <c r="U798" s="2046"/>
      <c r="V798" s="2046"/>
      <c r="W798" s="2046"/>
      <c r="X798" s="2046"/>
      <c r="Y798" s="2046"/>
    </row>
    <row r="799">
      <c r="A799" s="2046"/>
      <c r="B799" s="2046"/>
      <c r="C799" s="2046"/>
      <c r="D799" s="2046"/>
      <c r="E799" s="2046"/>
      <c r="F799" s="2046"/>
      <c r="G799" s="2046"/>
      <c r="H799" s="2046"/>
      <c r="I799" s="2046"/>
      <c r="J799" s="2046"/>
      <c r="K799" s="2046"/>
      <c r="L799" s="2046"/>
      <c r="M799" s="2046"/>
      <c r="N799" s="2046"/>
      <c r="O799" s="2046"/>
      <c r="P799" s="2046"/>
      <c r="Q799" s="2046"/>
      <c r="R799" s="2046"/>
      <c r="S799" s="2046"/>
      <c r="T799" s="2046"/>
      <c r="U799" s="2046"/>
      <c r="V799" s="2046"/>
      <c r="W799" s="2046"/>
      <c r="X799" s="2046"/>
      <c r="Y799" s="2046"/>
    </row>
    <row r="800">
      <c r="A800" s="2046"/>
      <c r="B800" s="2046"/>
      <c r="C800" s="2046"/>
      <c r="D800" s="2046"/>
      <c r="E800" s="2046"/>
      <c r="F800" s="2046"/>
      <c r="G800" s="2046"/>
      <c r="H800" s="2046"/>
      <c r="I800" s="2046"/>
      <c r="J800" s="2046"/>
      <c r="K800" s="2046"/>
      <c r="L800" s="2046"/>
      <c r="M800" s="2046"/>
      <c r="N800" s="2046"/>
      <c r="O800" s="2046"/>
      <c r="P800" s="2046"/>
      <c r="Q800" s="2046"/>
      <c r="R800" s="2046"/>
      <c r="S800" s="2046"/>
      <c r="T800" s="2046"/>
      <c r="U800" s="2046"/>
      <c r="V800" s="2046"/>
      <c r="W800" s="2046"/>
      <c r="X800" s="2046"/>
      <c r="Y800" s="2046"/>
    </row>
    <row r="801">
      <c r="A801" s="2046"/>
      <c r="B801" s="2046"/>
      <c r="C801" s="2046"/>
      <c r="D801" s="2046"/>
      <c r="E801" s="2046"/>
      <c r="F801" s="2046"/>
      <c r="G801" s="2046"/>
      <c r="H801" s="2046"/>
      <c r="I801" s="2046"/>
      <c r="J801" s="2046"/>
      <c r="K801" s="2046"/>
      <c r="L801" s="2046"/>
      <c r="M801" s="2046"/>
      <c r="N801" s="2046"/>
      <c r="O801" s="2046"/>
      <c r="P801" s="2046"/>
      <c r="Q801" s="2046"/>
      <c r="R801" s="2046"/>
      <c r="S801" s="2046"/>
      <c r="T801" s="2046"/>
      <c r="U801" s="2046"/>
      <c r="V801" s="2046"/>
      <c r="W801" s="2046"/>
      <c r="X801" s="2046"/>
      <c r="Y801" s="2046"/>
    </row>
    <row r="802">
      <c r="A802" s="2046"/>
      <c r="B802" s="2046"/>
      <c r="C802" s="2046"/>
      <c r="D802" s="2046"/>
      <c r="E802" s="2046"/>
      <c r="F802" s="2046"/>
      <c r="G802" s="2046"/>
      <c r="H802" s="2046"/>
      <c r="I802" s="2046"/>
      <c r="J802" s="2046"/>
      <c r="K802" s="2046"/>
      <c r="L802" s="2046"/>
      <c r="M802" s="2046"/>
      <c r="N802" s="2046"/>
      <c r="O802" s="2046"/>
      <c r="P802" s="2046"/>
      <c r="Q802" s="2046"/>
      <c r="R802" s="2046"/>
      <c r="S802" s="2046"/>
      <c r="T802" s="2046"/>
      <c r="U802" s="2046"/>
      <c r="V802" s="2046"/>
      <c r="W802" s="2046"/>
      <c r="X802" s="2046"/>
      <c r="Y802" s="2046"/>
    </row>
    <row r="803">
      <c r="A803" s="2046"/>
      <c r="B803" s="2046"/>
      <c r="C803" s="2046"/>
      <c r="D803" s="2046"/>
      <c r="E803" s="2046"/>
      <c r="F803" s="2046"/>
      <c r="G803" s="2046"/>
      <c r="H803" s="2046"/>
      <c r="I803" s="2046"/>
      <c r="J803" s="2046"/>
      <c r="K803" s="2046"/>
      <c r="L803" s="2046"/>
      <c r="M803" s="2046"/>
      <c r="N803" s="2046"/>
      <c r="O803" s="2046"/>
      <c r="P803" s="2046"/>
      <c r="Q803" s="2046"/>
      <c r="R803" s="2046"/>
      <c r="S803" s="2046"/>
      <c r="T803" s="2046"/>
      <c r="U803" s="2046"/>
      <c r="V803" s="2046"/>
      <c r="W803" s="2046"/>
      <c r="X803" s="2046"/>
      <c r="Y803" s="2046"/>
    </row>
    <row r="804">
      <c r="A804" s="2046"/>
      <c r="B804" s="2046"/>
      <c r="C804" s="2046"/>
      <c r="D804" s="2046"/>
      <c r="E804" s="2046"/>
      <c r="F804" s="2046"/>
      <c r="G804" s="2046"/>
      <c r="H804" s="2046"/>
      <c r="I804" s="2046"/>
      <c r="J804" s="2046"/>
      <c r="K804" s="2046"/>
      <c r="L804" s="2046"/>
      <c r="M804" s="2046"/>
      <c r="N804" s="2046"/>
      <c r="O804" s="2046"/>
      <c r="P804" s="2046"/>
      <c r="Q804" s="2046"/>
      <c r="R804" s="2046"/>
      <c r="S804" s="2046"/>
      <c r="T804" s="2046"/>
      <c r="U804" s="2046"/>
      <c r="V804" s="2046"/>
      <c r="W804" s="2046"/>
      <c r="X804" s="2046"/>
      <c r="Y804" s="2046"/>
    </row>
    <row r="805">
      <c r="A805" s="2046"/>
      <c r="B805" s="2046"/>
      <c r="C805" s="2046"/>
      <c r="D805" s="2046"/>
      <c r="E805" s="2046"/>
      <c r="F805" s="2046"/>
      <c r="G805" s="2046"/>
      <c r="H805" s="2046"/>
      <c r="I805" s="2046"/>
      <c r="J805" s="2046"/>
      <c r="K805" s="2046"/>
      <c r="L805" s="2046"/>
      <c r="M805" s="2046"/>
      <c r="N805" s="2046"/>
      <c r="O805" s="2046"/>
      <c r="P805" s="2046"/>
      <c r="Q805" s="2046"/>
      <c r="R805" s="2046"/>
      <c r="S805" s="2046"/>
      <c r="T805" s="2046"/>
      <c r="U805" s="2046"/>
      <c r="V805" s="2046"/>
      <c r="W805" s="2046"/>
      <c r="X805" s="2046"/>
      <c r="Y805" s="2046"/>
    </row>
    <row r="806">
      <c r="A806" s="2046"/>
      <c r="B806" s="2046"/>
      <c r="C806" s="2046"/>
      <c r="D806" s="2046"/>
      <c r="E806" s="2046"/>
      <c r="F806" s="2046"/>
      <c r="G806" s="2046"/>
      <c r="H806" s="2046"/>
      <c r="I806" s="2046"/>
      <c r="J806" s="2046"/>
      <c r="K806" s="2046"/>
      <c r="L806" s="2046"/>
      <c r="M806" s="2046"/>
      <c r="N806" s="2046"/>
      <c r="O806" s="2046"/>
      <c r="P806" s="2046"/>
      <c r="Q806" s="2046"/>
      <c r="R806" s="2046"/>
      <c r="S806" s="2046"/>
      <c r="T806" s="2046"/>
      <c r="U806" s="2046"/>
      <c r="V806" s="2046"/>
      <c r="W806" s="2046"/>
      <c r="X806" s="2046"/>
      <c r="Y806" s="2046"/>
    </row>
    <row r="807">
      <c r="A807" s="2046"/>
      <c r="B807" s="2046"/>
      <c r="C807" s="2046"/>
      <c r="D807" s="2046"/>
      <c r="E807" s="2046"/>
      <c r="F807" s="2046"/>
      <c r="G807" s="2046"/>
      <c r="H807" s="2046"/>
      <c r="I807" s="2046"/>
      <c r="J807" s="2046"/>
      <c r="K807" s="2046"/>
      <c r="L807" s="2046"/>
      <c r="M807" s="2046"/>
      <c r="N807" s="2046"/>
      <c r="O807" s="2046"/>
      <c r="P807" s="2046"/>
      <c r="Q807" s="2046"/>
      <c r="R807" s="2046"/>
      <c r="S807" s="2046"/>
      <c r="T807" s="2046"/>
      <c r="U807" s="2046"/>
      <c r="V807" s="2046"/>
      <c r="W807" s="2046"/>
      <c r="X807" s="2046"/>
      <c r="Y807" s="2046"/>
    </row>
    <row r="808">
      <c r="A808" s="2046"/>
      <c r="B808" s="2046"/>
      <c r="C808" s="2046"/>
      <c r="D808" s="2046"/>
      <c r="E808" s="2046"/>
      <c r="F808" s="2046"/>
      <c r="G808" s="2046"/>
      <c r="H808" s="2046"/>
      <c r="I808" s="2046"/>
      <c r="J808" s="2046"/>
      <c r="K808" s="2046"/>
      <c r="L808" s="2046"/>
      <c r="M808" s="2046"/>
      <c r="N808" s="2046"/>
      <c r="O808" s="2046"/>
      <c r="P808" s="2046"/>
      <c r="Q808" s="2046"/>
      <c r="R808" s="2046"/>
      <c r="S808" s="2046"/>
      <c r="T808" s="2046"/>
      <c r="U808" s="2046"/>
      <c r="V808" s="2046"/>
      <c r="W808" s="2046"/>
      <c r="X808" s="2046"/>
      <c r="Y808" s="2046"/>
    </row>
    <row r="809">
      <c r="A809" s="2046"/>
      <c r="B809" s="2046"/>
      <c r="C809" s="2046"/>
      <c r="D809" s="2046"/>
      <c r="E809" s="2046"/>
      <c r="F809" s="2046"/>
      <c r="G809" s="2046"/>
      <c r="H809" s="2046"/>
      <c r="I809" s="2046"/>
      <c r="J809" s="2046"/>
      <c r="K809" s="2046"/>
      <c r="L809" s="2046"/>
      <c r="M809" s="2046"/>
      <c r="N809" s="2046"/>
      <c r="O809" s="2046"/>
      <c r="P809" s="2046"/>
      <c r="Q809" s="2046"/>
      <c r="R809" s="2046"/>
      <c r="S809" s="2046"/>
      <c r="T809" s="2046"/>
      <c r="U809" s="2046"/>
      <c r="V809" s="2046"/>
      <c r="W809" s="2046"/>
      <c r="X809" s="2046"/>
      <c r="Y809" s="2046"/>
    </row>
    <row r="810">
      <c r="A810" s="2046"/>
      <c r="B810" s="2046"/>
      <c r="C810" s="2046"/>
      <c r="D810" s="2046"/>
      <c r="E810" s="2046"/>
      <c r="F810" s="2046"/>
      <c r="G810" s="2046"/>
      <c r="H810" s="2046"/>
      <c r="I810" s="2046"/>
      <c r="J810" s="2046"/>
      <c r="K810" s="2046"/>
      <c r="L810" s="2046"/>
      <c r="M810" s="2046"/>
      <c r="N810" s="2046"/>
      <c r="O810" s="2046"/>
      <c r="P810" s="2046"/>
      <c r="Q810" s="2046"/>
      <c r="R810" s="2046"/>
      <c r="S810" s="2046"/>
      <c r="T810" s="2046"/>
      <c r="U810" s="2046"/>
      <c r="V810" s="2046"/>
      <c r="W810" s="2046"/>
      <c r="X810" s="2046"/>
      <c r="Y810" s="2046"/>
    </row>
    <row r="811">
      <c r="A811" s="2046"/>
      <c r="B811" s="2046"/>
      <c r="C811" s="2046"/>
      <c r="D811" s="2046"/>
      <c r="E811" s="2046"/>
      <c r="F811" s="2046"/>
      <c r="G811" s="2046"/>
      <c r="H811" s="2046"/>
      <c r="I811" s="2046"/>
      <c r="J811" s="2046"/>
      <c r="K811" s="2046"/>
      <c r="L811" s="2046"/>
      <c r="M811" s="2046"/>
      <c r="N811" s="2046"/>
      <c r="O811" s="2046"/>
      <c r="P811" s="2046"/>
      <c r="Q811" s="2046"/>
      <c r="R811" s="2046"/>
      <c r="S811" s="2046"/>
      <c r="T811" s="2046"/>
      <c r="U811" s="2046"/>
      <c r="V811" s="2046"/>
      <c r="W811" s="2046"/>
      <c r="X811" s="2046"/>
      <c r="Y811" s="2046"/>
    </row>
    <row r="812">
      <c r="A812" s="2046"/>
      <c r="B812" s="2046"/>
      <c r="C812" s="2046"/>
      <c r="D812" s="2046"/>
      <c r="E812" s="2046"/>
      <c r="F812" s="2046"/>
      <c r="G812" s="2046"/>
      <c r="H812" s="2046"/>
      <c r="I812" s="2046"/>
      <c r="J812" s="2046"/>
      <c r="K812" s="2046"/>
      <c r="L812" s="2046"/>
      <c r="M812" s="2046"/>
      <c r="N812" s="2046"/>
      <c r="O812" s="2046"/>
      <c r="P812" s="2046"/>
      <c r="Q812" s="2046"/>
      <c r="R812" s="2046"/>
      <c r="S812" s="2046"/>
      <c r="T812" s="2046"/>
      <c r="U812" s="2046"/>
      <c r="V812" s="2046"/>
      <c r="W812" s="2046"/>
      <c r="X812" s="2046"/>
      <c r="Y812" s="2046"/>
    </row>
    <row r="813">
      <c r="A813" s="2046"/>
      <c r="B813" s="2046"/>
      <c r="C813" s="2046"/>
      <c r="D813" s="2046"/>
      <c r="E813" s="2046"/>
      <c r="F813" s="2046"/>
      <c r="G813" s="2046"/>
      <c r="H813" s="2046"/>
      <c r="I813" s="2046"/>
      <c r="J813" s="2046"/>
      <c r="K813" s="2046"/>
      <c r="L813" s="2046"/>
      <c r="M813" s="2046"/>
      <c r="N813" s="2046"/>
      <c r="O813" s="2046"/>
      <c r="P813" s="2046"/>
      <c r="Q813" s="2046"/>
      <c r="R813" s="2046"/>
      <c r="S813" s="2046"/>
      <c r="T813" s="2046"/>
      <c r="U813" s="2046"/>
      <c r="V813" s="2046"/>
      <c r="W813" s="2046"/>
      <c r="X813" s="2046"/>
      <c r="Y813" s="2046"/>
    </row>
    <row r="814">
      <c r="A814" s="2046"/>
      <c r="B814" s="2046"/>
      <c r="C814" s="2046"/>
      <c r="D814" s="2046"/>
      <c r="E814" s="2046"/>
      <c r="F814" s="2046"/>
      <c r="G814" s="2046"/>
      <c r="H814" s="2046"/>
      <c r="I814" s="2046"/>
      <c r="J814" s="2046"/>
      <c r="K814" s="2046"/>
      <c r="L814" s="2046"/>
      <c r="M814" s="2046"/>
      <c r="N814" s="2046"/>
      <c r="O814" s="2046"/>
      <c r="P814" s="2046"/>
      <c r="Q814" s="2046"/>
      <c r="R814" s="2046"/>
      <c r="S814" s="2046"/>
      <c r="T814" s="2046"/>
      <c r="U814" s="2046"/>
      <c r="V814" s="2046"/>
      <c r="W814" s="2046"/>
      <c r="X814" s="2046"/>
      <c r="Y814" s="2046"/>
    </row>
    <row r="815">
      <c r="A815" s="2046"/>
      <c r="B815" s="2046"/>
      <c r="C815" s="2046"/>
      <c r="D815" s="2046"/>
      <c r="E815" s="2046"/>
      <c r="F815" s="2046"/>
      <c r="G815" s="2046"/>
      <c r="H815" s="2046"/>
      <c r="I815" s="2046"/>
      <c r="J815" s="2046"/>
      <c r="K815" s="2046"/>
      <c r="L815" s="2046"/>
      <c r="M815" s="2046"/>
      <c r="N815" s="2046"/>
      <c r="O815" s="2046"/>
      <c r="P815" s="2046"/>
      <c r="Q815" s="2046"/>
      <c r="R815" s="2046"/>
      <c r="S815" s="2046"/>
      <c r="T815" s="2046"/>
      <c r="U815" s="2046"/>
      <c r="V815" s="2046"/>
      <c r="W815" s="2046"/>
      <c r="X815" s="2046"/>
      <c r="Y815" s="2046"/>
    </row>
    <row r="816">
      <c r="A816" s="2046"/>
      <c r="B816" s="2046"/>
      <c r="C816" s="2046"/>
      <c r="D816" s="2046"/>
      <c r="E816" s="2046"/>
      <c r="F816" s="2046"/>
      <c r="G816" s="2046"/>
      <c r="H816" s="2046"/>
      <c r="I816" s="2046"/>
      <c r="J816" s="2046"/>
      <c r="K816" s="2046"/>
      <c r="L816" s="2046"/>
      <c r="M816" s="2046"/>
      <c r="N816" s="2046"/>
      <c r="O816" s="2046"/>
      <c r="P816" s="2046"/>
      <c r="Q816" s="2046"/>
      <c r="R816" s="2046"/>
      <c r="S816" s="2046"/>
      <c r="T816" s="2046"/>
      <c r="U816" s="2046"/>
      <c r="V816" s="2046"/>
      <c r="W816" s="2046"/>
      <c r="X816" s="2046"/>
      <c r="Y816" s="2046"/>
    </row>
    <row r="817">
      <c r="A817" s="2046"/>
      <c r="B817" s="2046"/>
      <c r="C817" s="2046"/>
      <c r="D817" s="2046"/>
      <c r="E817" s="2046"/>
      <c r="F817" s="2046"/>
      <c r="G817" s="2046"/>
      <c r="H817" s="2046"/>
      <c r="I817" s="2046"/>
      <c r="J817" s="2046"/>
      <c r="K817" s="2046"/>
      <c r="L817" s="2046"/>
      <c r="M817" s="2046"/>
      <c r="N817" s="2046"/>
      <c r="O817" s="2046"/>
      <c r="P817" s="2046"/>
      <c r="Q817" s="2046"/>
      <c r="R817" s="2046"/>
      <c r="S817" s="2046"/>
      <c r="T817" s="2046"/>
      <c r="U817" s="2046"/>
      <c r="V817" s="2046"/>
      <c r="W817" s="2046"/>
      <c r="X817" s="2046"/>
      <c r="Y817" s="2046"/>
    </row>
    <row r="818">
      <c r="A818" s="2046"/>
      <c r="B818" s="2046"/>
      <c r="C818" s="2046"/>
      <c r="D818" s="2046"/>
      <c r="E818" s="2046"/>
      <c r="F818" s="2046"/>
      <c r="G818" s="2046"/>
      <c r="H818" s="2046"/>
      <c r="I818" s="2046"/>
      <c r="J818" s="2046"/>
      <c r="K818" s="2046"/>
      <c r="L818" s="2046"/>
      <c r="M818" s="2046"/>
      <c r="N818" s="2046"/>
      <c r="O818" s="2046"/>
      <c r="P818" s="2046"/>
      <c r="Q818" s="2046"/>
      <c r="R818" s="2046"/>
      <c r="S818" s="2046"/>
      <c r="T818" s="2046"/>
      <c r="U818" s="2046"/>
      <c r="V818" s="2046"/>
      <c r="W818" s="2046"/>
      <c r="X818" s="2046"/>
      <c r="Y818" s="2046"/>
    </row>
    <row r="819">
      <c r="A819" s="2046"/>
      <c r="B819" s="2046"/>
      <c r="C819" s="2046"/>
      <c r="D819" s="2046"/>
      <c r="E819" s="2046"/>
      <c r="F819" s="2046"/>
      <c r="G819" s="2046"/>
      <c r="H819" s="2046"/>
      <c r="I819" s="2046"/>
      <c r="J819" s="2046"/>
      <c r="K819" s="2046"/>
      <c r="L819" s="2046"/>
      <c r="M819" s="2046"/>
      <c r="N819" s="2046"/>
      <c r="O819" s="2046"/>
      <c r="P819" s="2046"/>
      <c r="Q819" s="2046"/>
      <c r="R819" s="2046"/>
      <c r="S819" s="2046"/>
      <c r="T819" s="2046"/>
      <c r="U819" s="2046"/>
      <c r="V819" s="2046"/>
      <c r="W819" s="2046"/>
      <c r="X819" s="2046"/>
      <c r="Y819" s="2046"/>
    </row>
    <row r="820">
      <c r="A820" s="2046"/>
      <c r="B820" s="2046"/>
      <c r="C820" s="2046"/>
      <c r="D820" s="2046"/>
      <c r="E820" s="2046"/>
      <c r="F820" s="2046"/>
      <c r="G820" s="2046"/>
      <c r="H820" s="2046"/>
      <c r="I820" s="2046"/>
      <c r="J820" s="2046"/>
      <c r="K820" s="2046"/>
      <c r="L820" s="2046"/>
      <c r="M820" s="2046"/>
      <c r="N820" s="2046"/>
      <c r="O820" s="2046"/>
      <c r="P820" s="2046"/>
      <c r="Q820" s="2046"/>
      <c r="R820" s="2046"/>
      <c r="S820" s="2046"/>
      <c r="T820" s="2046"/>
      <c r="U820" s="2046"/>
      <c r="V820" s="2046"/>
      <c r="W820" s="2046"/>
      <c r="X820" s="2046"/>
      <c r="Y820" s="2046"/>
    </row>
    <row r="821">
      <c r="A821" s="2046"/>
      <c r="B821" s="2046"/>
      <c r="C821" s="2046"/>
      <c r="D821" s="2046"/>
      <c r="E821" s="2046"/>
      <c r="F821" s="2046"/>
      <c r="G821" s="2046"/>
      <c r="H821" s="2046"/>
      <c r="I821" s="2046"/>
      <c r="J821" s="2046"/>
      <c r="K821" s="2046"/>
      <c r="L821" s="2046"/>
      <c r="M821" s="2046"/>
      <c r="N821" s="2046"/>
      <c r="O821" s="2046"/>
      <c r="P821" s="2046"/>
      <c r="Q821" s="2046"/>
      <c r="R821" s="2046"/>
      <c r="S821" s="2046"/>
      <c r="T821" s="2046"/>
      <c r="U821" s="2046"/>
      <c r="V821" s="2046"/>
      <c r="W821" s="2046"/>
      <c r="X821" s="2046"/>
      <c r="Y821" s="2046"/>
    </row>
    <row r="822">
      <c r="A822" s="2046"/>
      <c r="B822" s="2046"/>
      <c r="C822" s="2046"/>
      <c r="D822" s="2046"/>
      <c r="E822" s="2046"/>
      <c r="F822" s="2046"/>
      <c r="G822" s="2046"/>
      <c r="H822" s="2046"/>
      <c r="I822" s="2046"/>
      <c r="J822" s="2046"/>
      <c r="K822" s="2046"/>
      <c r="L822" s="2046"/>
      <c r="M822" s="2046"/>
      <c r="N822" s="2046"/>
      <c r="O822" s="2046"/>
      <c r="P822" s="2046"/>
      <c r="Q822" s="2046"/>
      <c r="R822" s="2046"/>
      <c r="S822" s="2046"/>
      <c r="T822" s="2046"/>
      <c r="U822" s="2046"/>
      <c r="V822" s="2046"/>
      <c r="W822" s="2046"/>
      <c r="X822" s="2046"/>
      <c r="Y822" s="2046"/>
    </row>
    <row r="823">
      <c r="A823" s="2046"/>
      <c r="B823" s="2046"/>
      <c r="C823" s="2046"/>
      <c r="D823" s="2046"/>
      <c r="E823" s="2046"/>
      <c r="F823" s="2046"/>
      <c r="G823" s="2046"/>
      <c r="H823" s="2046"/>
      <c r="I823" s="2046"/>
      <c r="J823" s="2046"/>
      <c r="K823" s="2046"/>
      <c r="L823" s="2046"/>
      <c r="M823" s="2046"/>
      <c r="N823" s="2046"/>
      <c r="O823" s="2046"/>
      <c r="P823" s="2046"/>
      <c r="Q823" s="2046"/>
      <c r="R823" s="2046"/>
      <c r="S823" s="2046"/>
      <c r="T823" s="2046"/>
      <c r="U823" s="2046"/>
      <c r="V823" s="2046"/>
      <c r="W823" s="2046"/>
      <c r="X823" s="2046"/>
      <c r="Y823" s="2046"/>
    </row>
    <row r="824">
      <c r="A824" s="2046"/>
      <c r="B824" s="2046"/>
      <c r="C824" s="2046"/>
      <c r="D824" s="2046"/>
      <c r="E824" s="2046"/>
      <c r="F824" s="2046"/>
      <c r="G824" s="2046"/>
      <c r="H824" s="2046"/>
      <c r="I824" s="2046"/>
      <c r="J824" s="2046"/>
      <c r="K824" s="2046"/>
      <c r="L824" s="2046"/>
      <c r="M824" s="2046"/>
      <c r="N824" s="2046"/>
      <c r="O824" s="2046"/>
      <c r="P824" s="2046"/>
      <c r="Q824" s="2046"/>
      <c r="R824" s="2046"/>
      <c r="S824" s="2046"/>
      <c r="T824" s="2046"/>
      <c r="U824" s="2046"/>
      <c r="V824" s="2046"/>
      <c r="W824" s="2046"/>
      <c r="X824" s="2046"/>
      <c r="Y824" s="2046"/>
    </row>
    <row r="825">
      <c r="A825" s="2046"/>
      <c r="B825" s="2046"/>
      <c r="C825" s="2046"/>
      <c r="D825" s="2046"/>
      <c r="E825" s="2046"/>
      <c r="F825" s="2046"/>
      <c r="G825" s="2046"/>
      <c r="H825" s="2046"/>
      <c r="I825" s="2046"/>
      <c r="J825" s="2046"/>
      <c r="K825" s="2046"/>
      <c r="L825" s="2046"/>
      <c r="M825" s="2046"/>
      <c r="N825" s="2046"/>
      <c r="O825" s="2046"/>
      <c r="P825" s="2046"/>
      <c r="Q825" s="2046"/>
      <c r="R825" s="2046"/>
      <c r="S825" s="2046"/>
      <c r="T825" s="2046"/>
      <c r="U825" s="2046"/>
      <c r="V825" s="2046"/>
      <c r="W825" s="2046"/>
      <c r="X825" s="2046"/>
      <c r="Y825" s="2046"/>
    </row>
    <row r="826">
      <c r="A826" s="2046"/>
      <c r="B826" s="2046"/>
      <c r="C826" s="2046"/>
      <c r="D826" s="2046"/>
      <c r="E826" s="2046"/>
      <c r="F826" s="2046"/>
      <c r="G826" s="2046"/>
      <c r="H826" s="2046"/>
      <c r="I826" s="2046"/>
      <c r="J826" s="2046"/>
      <c r="K826" s="2046"/>
      <c r="L826" s="2046"/>
      <c r="M826" s="2046"/>
      <c r="N826" s="2046"/>
      <c r="O826" s="2046"/>
      <c r="P826" s="2046"/>
      <c r="Q826" s="2046"/>
      <c r="R826" s="2046"/>
      <c r="S826" s="2046"/>
      <c r="T826" s="2046"/>
      <c r="U826" s="2046"/>
      <c r="V826" s="2046"/>
      <c r="W826" s="2046"/>
      <c r="X826" s="2046"/>
      <c r="Y826" s="2046"/>
    </row>
    <row r="827">
      <c r="A827" s="2046"/>
      <c r="B827" s="2046"/>
      <c r="C827" s="2046"/>
      <c r="D827" s="2046"/>
      <c r="E827" s="2046"/>
      <c r="F827" s="2046"/>
      <c r="G827" s="2046"/>
      <c r="H827" s="2046"/>
      <c r="I827" s="2046"/>
      <c r="J827" s="2046"/>
      <c r="K827" s="2046"/>
      <c r="L827" s="2046"/>
      <c r="M827" s="2046"/>
      <c r="N827" s="2046"/>
      <c r="O827" s="2046"/>
      <c r="P827" s="2046"/>
      <c r="Q827" s="2046"/>
      <c r="R827" s="2046"/>
      <c r="S827" s="2046"/>
      <c r="T827" s="2046"/>
      <c r="U827" s="2046"/>
      <c r="V827" s="2046"/>
      <c r="W827" s="2046"/>
      <c r="X827" s="2046"/>
      <c r="Y827" s="2046"/>
    </row>
    <row r="828">
      <c r="A828" s="2046"/>
      <c r="B828" s="2046"/>
      <c r="C828" s="2046"/>
      <c r="D828" s="2046"/>
      <c r="E828" s="2046"/>
      <c r="F828" s="2046"/>
      <c r="G828" s="2046"/>
      <c r="H828" s="2046"/>
      <c r="I828" s="2046"/>
      <c r="J828" s="2046"/>
      <c r="K828" s="2046"/>
      <c r="L828" s="2046"/>
      <c r="M828" s="2046"/>
      <c r="N828" s="2046"/>
      <c r="O828" s="2046"/>
      <c r="P828" s="2046"/>
      <c r="Q828" s="2046"/>
      <c r="R828" s="2046"/>
      <c r="S828" s="2046"/>
      <c r="T828" s="2046"/>
      <c r="U828" s="2046"/>
      <c r="V828" s="2046"/>
      <c r="W828" s="2046"/>
      <c r="X828" s="2046"/>
      <c r="Y828" s="2046"/>
    </row>
    <row r="829">
      <c r="A829" s="2046"/>
      <c r="B829" s="2046"/>
      <c r="C829" s="2046"/>
      <c r="D829" s="2046"/>
      <c r="E829" s="2046"/>
      <c r="F829" s="2046"/>
      <c r="G829" s="2046"/>
      <c r="H829" s="2046"/>
      <c r="I829" s="2046"/>
      <c r="J829" s="2046"/>
      <c r="K829" s="2046"/>
      <c r="L829" s="2046"/>
      <c r="M829" s="2046"/>
      <c r="N829" s="2046"/>
      <c r="O829" s="2046"/>
      <c r="P829" s="2046"/>
      <c r="Q829" s="2046"/>
      <c r="R829" s="2046"/>
      <c r="S829" s="2046"/>
      <c r="T829" s="2046"/>
      <c r="U829" s="2046"/>
      <c r="V829" s="2046"/>
      <c r="W829" s="2046"/>
      <c r="X829" s="2046"/>
      <c r="Y829" s="2046"/>
    </row>
    <row r="830">
      <c r="A830" s="2046"/>
      <c r="B830" s="2046"/>
      <c r="C830" s="2046"/>
      <c r="D830" s="2046"/>
      <c r="E830" s="2046"/>
      <c r="F830" s="2046"/>
      <c r="G830" s="2046"/>
      <c r="H830" s="2046"/>
      <c r="I830" s="2046"/>
      <c r="J830" s="2046"/>
      <c r="K830" s="2046"/>
      <c r="L830" s="2046"/>
      <c r="M830" s="2046"/>
      <c r="N830" s="2046"/>
      <c r="O830" s="2046"/>
      <c r="P830" s="2046"/>
      <c r="Q830" s="2046"/>
      <c r="R830" s="2046"/>
      <c r="S830" s="2046"/>
      <c r="T830" s="2046"/>
      <c r="U830" s="2046"/>
      <c r="V830" s="2046"/>
      <c r="W830" s="2046"/>
      <c r="X830" s="2046"/>
      <c r="Y830" s="2046"/>
    </row>
    <row r="831">
      <c r="A831" s="2046"/>
      <c r="B831" s="2046"/>
      <c r="C831" s="2046"/>
      <c r="D831" s="2046"/>
      <c r="E831" s="2046"/>
      <c r="F831" s="2046"/>
      <c r="G831" s="2046"/>
      <c r="H831" s="2046"/>
      <c r="I831" s="2046"/>
      <c r="J831" s="2046"/>
      <c r="K831" s="2046"/>
      <c r="L831" s="2046"/>
      <c r="M831" s="2046"/>
      <c r="N831" s="2046"/>
      <c r="O831" s="2046"/>
      <c r="P831" s="2046"/>
      <c r="Q831" s="2046"/>
      <c r="R831" s="2046"/>
      <c r="S831" s="2046"/>
      <c r="T831" s="2046"/>
      <c r="U831" s="2046"/>
      <c r="V831" s="2046"/>
      <c r="W831" s="2046"/>
      <c r="X831" s="2046"/>
      <c r="Y831" s="2046"/>
    </row>
    <row r="832">
      <c r="A832" s="2046"/>
      <c r="B832" s="2046"/>
      <c r="C832" s="2046"/>
      <c r="D832" s="2046"/>
      <c r="E832" s="2046"/>
      <c r="F832" s="2046"/>
      <c r="G832" s="2046"/>
      <c r="H832" s="2046"/>
      <c r="I832" s="2046"/>
      <c r="J832" s="2046"/>
      <c r="K832" s="2046"/>
      <c r="L832" s="2046"/>
      <c r="M832" s="2046"/>
      <c r="N832" s="2046"/>
      <c r="O832" s="2046"/>
      <c r="P832" s="2046"/>
      <c r="Q832" s="2046"/>
      <c r="R832" s="2046"/>
      <c r="S832" s="2046"/>
      <c r="T832" s="2046"/>
      <c r="U832" s="2046"/>
      <c r="V832" s="2046"/>
      <c r="W832" s="2046"/>
      <c r="X832" s="2046"/>
      <c r="Y832" s="2046"/>
    </row>
    <row r="833">
      <c r="A833" s="2046"/>
      <c r="B833" s="2046"/>
      <c r="C833" s="2046"/>
      <c r="D833" s="2046"/>
      <c r="E833" s="2046"/>
      <c r="F833" s="2046"/>
      <c r="G833" s="2046"/>
      <c r="H833" s="2046"/>
      <c r="I833" s="2046"/>
      <c r="J833" s="2046"/>
      <c r="K833" s="2046"/>
      <c r="L833" s="2046"/>
      <c r="M833" s="2046"/>
      <c r="N833" s="2046"/>
      <c r="O833" s="2046"/>
      <c r="P833" s="2046"/>
      <c r="Q833" s="2046"/>
      <c r="R833" s="2046"/>
      <c r="S833" s="2046"/>
      <c r="T833" s="2046"/>
      <c r="U833" s="2046"/>
      <c r="V833" s="2046"/>
      <c r="W833" s="2046"/>
      <c r="X833" s="2046"/>
      <c r="Y833" s="2046"/>
    </row>
    <row r="834">
      <c r="A834" s="2046"/>
      <c r="B834" s="2046"/>
      <c r="C834" s="2046"/>
      <c r="D834" s="2046"/>
      <c r="E834" s="2046"/>
      <c r="F834" s="2046"/>
      <c r="G834" s="2046"/>
      <c r="H834" s="2046"/>
      <c r="I834" s="2046"/>
      <c r="J834" s="2046"/>
      <c r="K834" s="2046"/>
      <c r="L834" s="2046"/>
      <c r="M834" s="2046"/>
      <c r="N834" s="2046"/>
      <c r="O834" s="2046"/>
      <c r="P834" s="2046"/>
      <c r="Q834" s="2046"/>
      <c r="R834" s="2046"/>
      <c r="S834" s="2046"/>
      <c r="T834" s="2046"/>
      <c r="U834" s="2046"/>
      <c r="V834" s="2046"/>
      <c r="W834" s="2046"/>
      <c r="X834" s="2046"/>
      <c r="Y834" s="2046"/>
    </row>
    <row r="835">
      <c r="A835" s="2046"/>
      <c r="B835" s="2046"/>
      <c r="C835" s="2046"/>
      <c r="D835" s="2046"/>
      <c r="E835" s="2046"/>
      <c r="F835" s="2046"/>
      <c r="G835" s="2046"/>
      <c r="H835" s="2046"/>
      <c r="I835" s="2046"/>
      <c r="J835" s="2046"/>
      <c r="K835" s="2046"/>
      <c r="L835" s="2046"/>
      <c r="M835" s="2046"/>
      <c r="N835" s="2046"/>
      <c r="O835" s="2046"/>
      <c r="P835" s="2046"/>
      <c r="Q835" s="2046"/>
      <c r="R835" s="2046"/>
      <c r="S835" s="2046"/>
      <c r="T835" s="2046"/>
      <c r="U835" s="2046"/>
      <c r="V835" s="2046"/>
      <c r="W835" s="2046"/>
      <c r="X835" s="2046"/>
      <c r="Y835" s="2046"/>
    </row>
    <row r="836">
      <c r="A836" s="2046"/>
      <c r="B836" s="2046"/>
      <c r="C836" s="2046"/>
      <c r="D836" s="2046"/>
      <c r="E836" s="2046"/>
      <c r="F836" s="2046"/>
      <c r="G836" s="2046"/>
      <c r="H836" s="2046"/>
      <c r="I836" s="2046"/>
      <c r="J836" s="2046"/>
      <c r="K836" s="2046"/>
      <c r="L836" s="2046"/>
      <c r="M836" s="2046"/>
      <c r="N836" s="2046"/>
      <c r="O836" s="2046"/>
      <c r="P836" s="2046"/>
      <c r="Q836" s="2046"/>
      <c r="R836" s="2046"/>
      <c r="S836" s="2046"/>
      <c r="T836" s="2046"/>
      <c r="U836" s="2046"/>
      <c r="V836" s="2046"/>
      <c r="W836" s="2046"/>
      <c r="X836" s="2046"/>
      <c r="Y836" s="2046"/>
    </row>
    <row r="837">
      <c r="A837" s="2046"/>
      <c r="B837" s="2046"/>
      <c r="C837" s="2046"/>
      <c r="D837" s="2046"/>
      <c r="E837" s="2046"/>
      <c r="F837" s="2046"/>
      <c r="G837" s="2046"/>
      <c r="H837" s="2046"/>
      <c r="I837" s="2046"/>
      <c r="J837" s="2046"/>
      <c r="K837" s="2046"/>
      <c r="L837" s="2046"/>
      <c r="M837" s="2046"/>
      <c r="N837" s="2046"/>
      <c r="O837" s="2046"/>
      <c r="P837" s="2046"/>
      <c r="Q837" s="2046"/>
      <c r="R837" s="2046"/>
      <c r="S837" s="2046"/>
      <c r="T837" s="2046"/>
      <c r="U837" s="2046"/>
      <c r="V837" s="2046"/>
      <c r="W837" s="2046"/>
      <c r="X837" s="2046"/>
      <c r="Y837" s="2046"/>
    </row>
    <row r="838">
      <c r="A838" s="2046"/>
      <c r="B838" s="2046"/>
      <c r="C838" s="2046"/>
      <c r="D838" s="2046"/>
      <c r="E838" s="2046"/>
      <c r="F838" s="2046"/>
      <c r="G838" s="2046"/>
      <c r="H838" s="2046"/>
      <c r="I838" s="2046"/>
      <c r="J838" s="2046"/>
      <c r="K838" s="2046"/>
      <c r="L838" s="2046"/>
      <c r="M838" s="2046"/>
      <c r="N838" s="2046"/>
      <c r="O838" s="2046"/>
      <c r="P838" s="2046"/>
      <c r="Q838" s="2046"/>
      <c r="R838" s="2046"/>
      <c r="S838" s="2046"/>
      <c r="T838" s="2046"/>
      <c r="U838" s="2046"/>
      <c r="V838" s="2046"/>
      <c r="W838" s="2046"/>
      <c r="X838" s="2046"/>
      <c r="Y838" s="2046"/>
    </row>
    <row r="839">
      <c r="A839" s="2046"/>
      <c r="B839" s="2046"/>
      <c r="C839" s="2046"/>
      <c r="D839" s="2046"/>
      <c r="E839" s="2046"/>
      <c r="F839" s="2046"/>
      <c r="G839" s="2046"/>
      <c r="H839" s="2046"/>
      <c r="I839" s="2046"/>
      <c r="J839" s="2046"/>
      <c r="K839" s="2046"/>
      <c r="L839" s="2046"/>
      <c r="M839" s="2046"/>
      <c r="N839" s="2046"/>
      <c r="O839" s="2046"/>
      <c r="P839" s="2046"/>
      <c r="Q839" s="2046"/>
      <c r="R839" s="2046"/>
      <c r="S839" s="2046"/>
      <c r="T839" s="2046"/>
      <c r="U839" s="2046"/>
      <c r="V839" s="2046"/>
      <c r="W839" s="2046"/>
      <c r="X839" s="2046"/>
      <c r="Y839" s="2046"/>
    </row>
    <row r="840">
      <c r="A840" s="2046"/>
      <c r="B840" s="2046"/>
      <c r="C840" s="2046"/>
      <c r="D840" s="2046"/>
      <c r="E840" s="2046"/>
      <c r="F840" s="2046"/>
      <c r="G840" s="2046"/>
      <c r="H840" s="2046"/>
      <c r="I840" s="2046"/>
      <c r="J840" s="2046"/>
      <c r="K840" s="2046"/>
      <c r="L840" s="2046"/>
      <c r="M840" s="2046"/>
      <c r="N840" s="2046"/>
      <c r="O840" s="2046"/>
      <c r="P840" s="2046"/>
      <c r="Q840" s="2046"/>
      <c r="R840" s="2046"/>
      <c r="S840" s="2046"/>
      <c r="T840" s="2046"/>
      <c r="U840" s="2046"/>
      <c r="V840" s="2046"/>
      <c r="W840" s="2046"/>
      <c r="X840" s="2046"/>
      <c r="Y840" s="2046"/>
    </row>
    <row r="841">
      <c r="A841" s="2046"/>
      <c r="B841" s="2046"/>
      <c r="C841" s="2046"/>
      <c r="D841" s="2046"/>
      <c r="E841" s="2046"/>
      <c r="F841" s="2046"/>
      <c r="G841" s="2046"/>
      <c r="H841" s="2046"/>
      <c r="I841" s="2046"/>
      <c r="J841" s="2046"/>
      <c r="K841" s="2046"/>
      <c r="L841" s="2046"/>
      <c r="M841" s="2046"/>
      <c r="N841" s="2046"/>
      <c r="O841" s="2046"/>
      <c r="P841" s="2046"/>
      <c r="Q841" s="2046"/>
      <c r="R841" s="2046"/>
      <c r="S841" s="2046"/>
      <c r="T841" s="2046"/>
      <c r="U841" s="2046"/>
      <c r="V841" s="2046"/>
      <c r="W841" s="2046"/>
      <c r="X841" s="2046"/>
      <c r="Y841" s="2046"/>
    </row>
    <row r="842">
      <c r="A842" s="2046"/>
      <c r="B842" s="2046"/>
      <c r="C842" s="2046"/>
      <c r="D842" s="2046"/>
      <c r="E842" s="2046"/>
      <c r="F842" s="2046"/>
      <c r="G842" s="2046"/>
      <c r="H842" s="2046"/>
      <c r="I842" s="2046"/>
      <c r="J842" s="2046"/>
      <c r="K842" s="2046"/>
      <c r="L842" s="2046"/>
      <c r="M842" s="2046"/>
      <c r="N842" s="2046"/>
      <c r="O842" s="2046"/>
      <c r="P842" s="2046"/>
      <c r="Q842" s="2046"/>
      <c r="R842" s="2046"/>
      <c r="S842" s="2046"/>
      <c r="T842" s="2046"/>
      <c r="U842" s="2046"/>
      <c r="V842" s="2046"/>
      <c r="W842" s="2046"/>
      <c r="X842" s="2046"/>
      <c r="Y842" s="2046"/>
    </row>
    <row r="843">
      <c r="A843" s="2046"/>
      <c r="B843" s="2046"/>
      <c r="C843" s="2046"/>
      <c r="D843" s="2046"/>
      <c r="E843" s="2046"/>
      <c r="F843" s="2046"/>
      <c r="G843" s="2046"/>
      <c r="H843" s="2046"/>
      <c r="I843" s="2046"/>
      <c r="J843" s="2046"/>
      <c r="K843" s="2046"/>
      <c r="L843" s="2046"/>
      <c r="M843" s="2046"/>
      <c r="N843" s="2046"/>
      <c r="O843" s="2046"/>
      <c r="P843" s="2046"/>
      <c r="Q843" s="2046"/>
      <c r="R843" s="2046"/>
      <c r="S843" s="2046"/>
      <c r="T843" s="2046"/>
      <c r="U843" s="2046"/>
      <c r="V843" s="2046"/>
      <c r="W843" s="2046"/>
      <c r="X843" s="2046"/>
      <c r="Y843" s="2046"/>
    </row>
    <row r="844">
      <c r="A844" s="2046"/>
      <c r="B844" s="2046"/>
      <c r="C844" s="2046"/>
      <c r="D844" s="2046"/>
      <c r="E844" s="2046"/>
      <c r="F844" s="2046"/>
      <c r="G844" s="2046"/>
      <c r="H844" s="2046"/>
      <c r="I844" s="2046"/>
      <c r="J844" s="2046"/>
      <c r="K844" s="2046"/>
      <c r="L844" s="2046"/>
      <c r="M844" s="2046"/>
      <c r="N844" s="2046"/>
      <c r="O844" s="2046"/>
      <c r="P844" s="2046"/>
      <c r="Q844" s="2046"/>
      <c r="R844" s="2046"/>
      <c r="S844" s="2046"/>
      <c r="T844" s="2046"/>
      <c r="U844" s="2046"/>
      <c r="V844" s="2046"/>
      <c r="W844" s="2046"/>
      <c r="X844" s="2046"/>
      <c r="Y844" s="2046"/>
    </row>
    <row r="845">
      <c r="A845" s="2046"/>
      <c r="B845" s="2046"/>
      <c r="C845" s="2046"/>
      <c r="D845" s="2046"/>
      <c r="E845" s="2046"/>
      <c r="F845" s="2046"/>
      <c r="G845" s="2046"/>
      <c r="H845" s="2046"/>
      <c r="I845" s="2046"/>
      <c r="J845" s="2046"/>
      <c r="K845" s="2046"/>
      <c r="L845" s="2046"/>
      <c r="M845" s="2046"/>
      <c r="N845" s="2046"/>
      <c r="O845" s="2046"/>
      <c r="P845" s="2046"/>
      <c r="Q845" s="2046"/>
      <c r="R845" s="2046"/>
      <c r="S845" s="2046"/>
      <c r="T845" s="2046"/>
      <c r="U845" s="2046"/>
      <c r="V845" s="2046"/>
      <c r="W845" s="2046"/>
      <c r="X845" s="2046"/>
      <c r="Y845" s="2046"/>
    </row>
    <row r="846">
      <c r="A846" s="2046"/>
      <c r="B846" s="2046"/>
      <c r="C846" s="2046"/>
      <c r="D846" s="2046"/>
      <c r="E846" s="2046"/>
      <c r="F846" s="2046"/>
      <c r="G846" s="2046"/>
      <c r="H846" s="2046"/>
      <c r="I846" s="2046"/>
      <c r="J846" s="2046"/>
      <c r="K846" s="2046"/>
      <c r="L846" s="2046"/>
      <c r="M846" s="2046"/>
      <c r="N846" s="2046"/>
      <c r="O846" s="2046"/>
      <c r="P846" s="2046"/>
      <c r="Q846" s="2046"/>
      <c r="R846" s="2046"/>
      <c r="S846" s="2046"/>
      <c r="T846" s="2046"/>
      <c r="U846" s="2046"/>
      <c r="V846" s="2046"/>
      <c r="W846" s="2046"/>
      <c r="X846" s="2046"/>
      <c r="Y846" s="2046"/>
    </row>
    <row r="847">
      <c r="A847" s="2046"/>
      <c r="B847" s="2046"/>
      <c r="C847" s="2046"/>
      <c r="D847" s="2046"/>
      <c r="E847" s="2046"/>
      <c r="F847" s="2046"/>
      <c r="G847" s="2046"/>
      <c r="H847" s="2046"/>
      <c r="I847" s="2046"/>
      <c r="J847" s="2046"/>
      <c r="K847" s="2046"/>
      <c r="L847" s="2046"/>
      <c r="M847" s="2046"/>
      <c r="N847" s="2046"/>
      <c r="O847" s="2046"/>
      <c r="P847" s="2046"/>
      <c r="Q847" s="2046"/>
      <c r="R847" s="2046"/>
      <c r="S847" s="2046"/>
      <c r="T847" s="2046"/>
      <c r="U847" s="2046"/>
      <c r="V847" s="2046"/>
      <c r="W847" s="2046"/>
      <c r="X847" s="2046"/>
      <c r="Y847" s="2046"/>
    </row>
    <row r="848">
      <c r="A848" s="2046"/>
      <c r="B848" s="2046"/>
      <c r="C848" s="2046"/>
      <c r="D848" s="2046"/>
      <c r="E848" s="2046"/>
      <c r="F848" s="2046"/>
      <c r="G848" s="2046"/>
      <c r="H848" s="2046"/>
      <c r="I848" s="2046"/>
      <c r="J848" s="2046"/>
      <c r="K848" s="2046"/>
      <c r="L848" s="2046"/>
      <c r="M848" s="2046"/>
      <c r="N848" s="2046"/>
      <c r="O848" s="2046"/>
      <c r="P848" s="2046"/>
      <c r="Q848" s="2046"/>
      <c r="R848" s="2046"/>
      <c r="S848" s="2046"/>
      <c r="T848" s="2046"/>
      <c r="U848" s="2046"/>
      <c r="V848" s="2046"/>
      <c r="W848" s="2046"/>
      <c r="X848" s="2046"/>
      <c r="Y848" s="2046"/>
    </row>
    <row r="849">
      <c r="A849" s="2046"/>
      <c r="B849" s="2046"/>
      <c r="C849" s="2046"/>
      <c r="D849" s="2046"/>
      <c r="E849" s="2046"/>
      <c r="F849" s="2046"/>
      <c r="G849" s="2046"/>
      <c r="H849" s="2046"/>
      <c r="I849" s="2046"/>
      <c r="J849" s="2046"/>
      <c r="K849" s="2046"/>
      <c r="L849" s="2046"/>
      <c r="M849" s="2046"/>
      <c r="N849" s="2046"/>
      <c r="O849" s="2046"/>
      <c r="P849" s="2046"/>
      <c r="Q849" s="2046"/>
      <c r="R849" s="2046"/>
      <c r="S849" s="2046"/>
      <c r="T849" s="2046"/>
      <c r="U849" s="2046"/>
      <c r="V849" s="2046"/>
      <c r="W849" s="2046"/>
      <c r="X849" s="2046"/>
      <c r="Y849" s="2046"/>
    </row>
    <row r="850">
      <c r="A850" s="2046"/>
      <c r="B850" s="2046"/>
      <c r="C850" s="2046"/>
      <c r="D850" s="2046"/>
      <c r="E850" s="2046"/>
      <c r="F850" s="2046"/>
      <c r="G850" s="2046"/>
      <c r="H850" s="2046"/>
      <c r="I850" s="2046"/>
      <c r="J850" s="2046"/>
      <c r="K850" s="2046"/>
      <c r="L850" s="2046"/>
      <c r="M850" s="2046"/>
      <c r="N850" s="2046"/>
      <c r="O850" s="2046"/>
      <c r="P850" s="2046"/>
      <c r="Q850" s="2046"/>
      <c r="R850" s="2046"/>
      <c r="S850" s="2046"/>
      <c r="T850" s="2046"/>
      <c r="U850" s="2046"/>
      <c r="V850" s="2046"/>
      <c r="W850" s="2046"/>
      <c r="X850" s="2046"/>
      <c r="Y850" s="2046"/>
    </row>
    <row r="851">
      <c r="A851" s="2046"/>
      <c r="B851" s="2046"/>
      <c r="C851" s="2046"/>
      <c r="D851" s="2046"/>
      <c r="E851" s="2046"/>
      <c r="F851" s="2046"/>
      <c r="G851" s="2046"/>
      <c r="H851" s="2046"/>
      <c r="I851" s="2046"/>
      <c r="J851" s="2046"/>
      <c r="K851" s="2046"/>
      <c r="L851" s="2046"/>
      <c r="M851" s="2046"/>
      <c r="N851" s="2046"/>
      <c r="O851" s="2046"/>
      <c r="P851" s="2046"/>
      <c r="Q851" s="2046"/>
      <c r="R851" s="2046"/>
      <c r="S851" s="2046"/>
      <c r="T851" s="2046"/>
      <c r="U851" s="2046"/>
      <c r="V851" s="2046"/>
      <c r="W851" s="2046"/>
      <c r="X851" s="2046"/>
      <c r="Y851" s="2046"/>
    </row>
    <row r="852">
      <c r="A852" s="2046"/>
      <c r="B852" s="2046"/>
      <c r="C852" s="2046"/>
      <c r="D852" s="2046"/>
      <c r="E852" s="2046"/>
      <c r="F852" s="2046"/>
      <c r="G852" s="2046"/>
      <c r="H852" s="2046"/>
      <c r="I852" s="2046"/>
      <c r="J852" s="2046"/>
      <c r="K852" s="2046"/>
      <c r="L852" s="2046"/>
      <c r="M852" s="2046"/>
      <c r="N852" s="2046"/>
      <c r="O852" s="2046"/>
      <c r="P852" s="2046"/>
      <c r="Q852" s="2046"/>
      <c r="R852" s="2046"/>
      <c r="S852" s="2046"/>
      <c r="T852" s="2046"/>
      <c r="U852" s="2046"/>
      <c r="V852" s="2046"/>
      <c r="W852" s="2046"/>
      <c r="X852" s="2046"/>
      <c r="Y852" s="2046"/>
    </row>
    <row r="853">
      <c r="A853" s="2046"/>
      <c r="B853" s="2046"/>
      <c r="C853" s="2046"/>
      <c r="D853" s="2046"/>
      <c r="E853" s="2046"/>
      <c r="F853" s="2046"/>
      <c r="G853" s="2046"/>
      <c r="H853" s="2046"/>
      <c r="I853" s="2046"/>
      <c r="J853" s="2046"/>
      <c r="K853" s="2046"/>
      <c r="L853" s="2046"/>
      <c r="M853" s="2046"/>
      <c r="N853" s="2046"/>
      <c r="O853" s="2046"/>
      <c r="P853" s="2046"/>
      <c r="Q853" s="2046"/>
      <c r="R853" s="2046"/>
      <c r="S853" s="2046"/>
      <c r="T853" s="2046"/>
      <c r="U853" s="2046"/>
      <c r="V853" s="2046"/>
      <c r="W853" s="2046"/>
      <c r="X853" s="2046"/>
      <c r="Y853" s="2046"/>
    </row>
    <row r="854">
      <c r="A854" s="2046"/>
      <c r="B854" s="2046"/>
      <c r="C854" s="2046"/>
      <c r="D854" s="2046"/>
      <c r="E854" s="2046"/>
      <c r="F854" s="2046"/>
      <c r="G854" s="2046"/>
      <c r="H854" s="2046"/>
      <c r="I854" s="2046"/>
      <c r="J854" s="2046"/>
      <c r="K854" s="2046"/>
      <c r="L854" s="2046"/>
      <c r="M854" s="2046"/>
      <c r="N854" s="2046"/>
      <c r="O854" s="2046"/>
      <c r="P854" s="2046"/>
      <c r="Q854" s="2046"/>
      <c r="R854" s="2046"/>
      <c r="S854" s="2046"/>
      <c r="T854" s="2046"/>
      <c r="U854" s="2046"/>
      <c r="V854" s="2046"/>
      <c r="W854" s="2046"/>
      <c r="X854" s="2046"/>
      <c r="Y854" s="2046"/>
    </row>
    <row r="855">
      <c r="A855" s="2046"/>
      <c r="B855" s="2046"/>
      <c r="C855" s="2046"/>
      <c r="D855" s="2046"/>
      <c r="E855" s="2046"/>
      <c r="F855" s="2046"/>
      <c r="G855" s="2046"/>
      <c r="H855" s="2046"/>
      <c r="I855" s="2046"/>
      <c r="J855" s="2046"/>
      <c r="K855" s="2046"/>
      <c r="L855" s="2046"/>
      <c r="M855" s="2046"/>
      <c r="N855" s="2046"/>
      <c r="O855" s="2046"/>
      <c r="P855" s="2046"/>
      <c r="Q855" s="2046"/>
      <c r="R855" s="2046"/>
      <c r="S855" s="2046"/>
      <c r="T855" s="2046"/>
      <c r="U855" s="2046"/>
      <c r="V855" s="2046"/>
      <c r="W855" s="2046"/>
      <c r="X855" s="2046"/>
      <c r="Y855" s="2046"/>
    </row>
    <row r="856">
      <c r="A856" s="2046"/>
      <c r="B856" s="2046"/>
      <c r="C856" s="2046"/>
      <c r="D856" s="2046"/>
      <c r="E856" s="2046"/>
      <c r="F856" s="2046"/>
      <c r="G856" s="2046"/>
      <c r="H856" s="2046"/>
      <c r="I856" s="2046"/>
      <c r="J856" s="2046"/>
      <c r="K856" s="2046"/>
      <c r="L856" s="2046"/>
      <c r="M856" s="2046"/>
      <c r="N856" s="2046"/>
      <c r="O856" s="2046"/>
      <c r="P856" s="2046"/>
      <c r="Q856" s="2046"/>
      <c r="R856" s="2046"/>
      <c r="S856" s="2046"/>
      <c r="T856" s="2046"/>
      <c r="U856" s="2046"/>
      <c r="V856" s="2046"/>
      <c r="W856" s="2046"/>
      <c r="X856" s="2046"/>
      <c r="Y856" s="2046"/>
    </row>
    <row r="857">
      <c r="A857" s="2046"/>
      <c r="B857" s="2046"/>
      <c r="C857" s="2046"/>
      <c r="D857" s="2046"/>
      <c r="E857" s="2046"/>
      <c r="F857" s="2046"/>
      <c r="G857" s="2046"/>
      <c r="H857" s="2046"/>
      <c r="I857" s="2046"/>
      <c r="J857" s="2046"/>
      <c r="K857" s="2046"/>
      <c r="L857" s="2046"/>
      <c r="M857" s="2046"/>
      <c r="N857" s="2046"/>
      <c r="O857" s="2046"/>
      <c r="P857" s="2046"/>
      <c r="Q857" s="2046"/>
      <c r="R857" s="2046"/>
      <c r="S857" s="2046"/>
      <c r="T857" s="2046"/>
      <c r="U857" s="2046"/>
      <c r="V857" s="2046"/>
      <c r="W857" s="2046"/>
      <c r="X857" s="2046"/>
      <c r="Y857" s="2046"/>
    </row>
    <row r="858">
      <c r="A858" s="2046"/>
      <c r="B858" s="2046"/>
      <c r="C858" s="2046"/>
      <c r="D858" s="2046"/>
      <c r="E858" s="2046"/>
      <c r="F858" s="2046"/>
      <c r="G858" s="2046"/>
      <c r="H858" s="2046"/>
      <c r="I858" s="2046"/>
      <c r="J858" s="2046"/>
      <c r="K858" s="2046"/>
      <c r="L858" s="2046"/>
      <c r="M858" s="2046"/>
      <c r="N858" s="2046"/>
      <c r="O858" s="2046"/>
      <c r="P858" s="2046"/>
      <c r="Q858" s="2046"/>
      <c r="R858" s="2046"/>
      <c r="S858" s="2046"/>
      <c r="T858" s="2046"/>
      <c r="U858" s="2046"/>
      <c r="V858" s="2046"/>
      <c r="W858" s="2046"/>
      <c r="X858" s="2046"/>
      <c r="Y858" s="2046"/>
    </row>
    <row r="859">
      <c r="A859" s="2046"/>
      <c r="B859" s="2046"/>
      <c r="C859" s="2046"/>
      <c r="D859" s="2046"/>
      <c r="E859" s="2046"/>
      <c r="F859" s="2046"/>
      <c r="G859" s="2046"/>
      <c r="H859" s="2046"/>
      <c r="I859" s="2046"/>
      <c r="J859" s="2046"/>
      <c r="K859" s="2046"/>
      <c r="L859" s="2046"/>
      <c r="M859" s="2046"/>
      <c r="N859" s="2046"/>
      <c r="O859" s="2046"/>
      <c r="P859" s="2046"/>
      <c r="Q859" s="2046"/>
      <c r="R859" s="2046"/>
      <c r="S859" s="2046"/>
      <c r="T859" s="2046"/>
      <c r="U859" s="2046"/>
      <c r="V859" s="2046"/>
      <c r="W859" s="2046"/>
      <c r="X859" s="2046"/>
      <c r="Y859" s="2046"/>
    </row>
    <row r="860">
      <c r="A860" s="2046"/>
      <c r="B860" s="2046"/>
      <c r="C860" s="2046"/>
      <c r="D860" s="2046"/>
      <c r="E860" s="2046"/>
      <c r="F860" s="2046"/>
      <c r="G860" s="2046"/>
      <c r="H860" s="2046"/>
      <c r="I860" s="2046"/>
      <c r="J860" s="2046"/>
      <c r="K860" s="2046"/>
      <c r="L860" s="2046"/>
      <c r="M860" s="2046"/>
      <c r="N860" s="2046"/>
      <c r="O860" s="2046"/>
      <c r="P860" s="2046"/>
      <c r="Q860" s="2046"/>
      <c r="R860" s="2046"/>
      <c r="S860" s="2046"/>
      <c r="T860" s="2046"/>
      <c r="U860" s="2046"/>
      <c r="V860" s="2046"/>
      <c r="W860" s="2046"/>
      <c r="X860" s="2046"/>
      <c r="Y860" s="2046"/>
    </row>
    <row r="861">
      <c r="A861" s="2046"/>
      <c r="B861" s="2046"/>
      <c r="C861" s="2046"/>
      <c r="D861" s="2046"/>
      <c r="E861" s="2046"/>
      <c r="F861" s="2046"/>
      <c r="G861" s="2046"/>
      <c r="H861" s="2046"/>
      <c r="I861" s="2046"/>
      <c r="J861" s="2046"/>
      <c r="K861" s="2046"/>
      <c r="L861" s="2046"/>
      <c r="M861" s="2046"/>
      <c r="N861" s="2046"/>
      <c r="O861" s="2046"/>
      <c r="P861" s="2046"/>
      <c r="Q861" s="2046"/>
      <c r="R861" s="2046"/>
      <c r="S861" s="2046"/>
      <c r="T861" s="2046"/>
      <c r="U861" s="2046"/>
      <c r="V861" s="2046"/>
      <c r="W861" s="2046"/>
      <c r="X861" s="2046"/>
      <c r="Y861" s="2046"/>
    </row>
    <row r="862">
      <c r="A862" s="2046"/>
      <c r="B862" s="2046"/>
      <c r="C862" s="2046"/>
      <c r="D862" s="2046"/>
      <c r="E862" s="2046"/>
      <c r="F862" s="2046"/>
      <c r="G862" s="2046"/>
      <c r="H862" s="2046"/>
      <c r="I862" s="2046"/>
      <c r="J862" s="2046"/>
      <c r="K862" s="2046"/>
      <c r="L862" s="2046"/>
      <c r="M862" s="2046"/>
      <c r="N862" s="2046"/>
      <c r="O862" s="2046"/>
      <c r="P862" s="2046"/>
      <c r="Q862" s="2046"/>
      <c r="R862" s="2046"/>
      <c r="S862" s="2046"/>
      <c r="T862" s="2046"/>
      <c r="U862" s="2046"/>
      <c r="V862" s="2046"/>
      <c r="W862" s="2046"/>
      <c r="X862" s="2046"/>
      <c r="Y862" s="2046"/>
    </row>
    <row r="863">
      <c r="A863" s="2046"/>
      <c r="B863" s="2046"/>
      <c r="C863" s="2046"/>
      <c r="D863" s="2046"/>
      <c r="E863" s="2046"/>
      <c r="F863" s="2046"/>
      <c r="G863" s="2046"/>
      <c r="H863" s="2046"/>
      <c r="I863" s="2046"/>
      <c r="J863" s="2046"/>
      <c r="K863" s="2046"/>
      <c r="L863" s="2046"/>
      <c r="M863" s="2046"/>
      <c r="N863" s="2046"/>
      <c r="O863" s="2046"/>
      <c r="P863" s="2046"/>
      <c r="Q863" s="2046"/>
      <c r="R863" s="2046"/>
      <c r="S863" s="2046"/>
      <c r="T863" s="2046"/>
      <c r="U863" s="2046"/>
      <c r="V863" s="2046"/>
      <c r="W863" s="2046"/>
      <c r="X863" s="2046"/>
      <c r="Y863" s="2046"/>
    </row>
    <row r="864">
      <c r="A864" s="2046"/>
      <c r="B864" s="2046"/>
      <c r="C864" s="2046"/>
      <c r="D864" s="2046"/>
      <c r="E864" s="2046"/>
      <c r="F864" s="2046"/>
      <c r="G864" s="2046"/>
      <c r="H864" s="2046"/>
      <c r="I864" s="2046"/>
      <c r="J864" s="2046"/>
      <c r="K864" s="2046"/>
      <c r="L864" s="2046"/>
      <c r="M864" s="2046"/>
      <c r="N864" s="2046"/>
      <c r="O864" s="2046"/>
      <c r="P864" s="2046"/>
      <c r="Q864" s="2046"/>
      <c r="R864" s="2046"/>
      <c r="S864" s="2046"/>
      <c r="T864" s="2046"/>
      <c r="U864" s="2046"/>
      <c r="V864" s="2046"/>
      <c r="W864" s="2046"/>
      <c r="X864" s="2046"/>
      <c r="Y864" s="2046"/>
    </row>
    <row r="865">
      <c r="A865" s="2046"/>
      <c r="B865" s="2046"/>
      <c r="C865" s="2046"/>
      <c r="D865" s="2046"/>
      <c r="E865" s="2046"/>
      <c r="F865" s="2046"/>
      <c r="G865" s="2046"/>
      <c r="H865" s="2046"/>
      <c r="I865" s="2046"/>
      <c r="J865" s="2046"/>
      <c r="K865" s="2046"/>
      <c r="L865" s="2046"/>
      <c r="M865" s="2046"/>
      <c r="N865" s="2046"/>
      <c r="O865" s="2046"/>
      <c r="P865" s="2046"/>
      <c r="Q865" s="2046"/>
      <c r="R865" s="2046"/>
      <c r="S865" s="2046"/>
      <c r="T865" s="2046"/>
      <c r="U865" s="2046"/>
      <c r="V865" s="2046"/>
      <c r="W865" s="2046"/>
      <c r="X865" s="2046"/>
      <c r="Y865" s="2046"/>
    </row>
    <row r="866">
      <c r="A866" s="2046"/>
      <c r="B866" s="2046"/>
      <c r="C866" s="2046"/>
      <c r="D866" s="2046"/>
      <c r="E866" s="2046"/>
      <c r="F866" s="2046"/>
      <c r="G866" s="2046"/>
      <c r="H866" s="2046"/>
      <c r="I866" s="2046"/>
      <c r="J866" s="2046"/>
      <c r="K866" s="2046"/>
      <c r="L866" s="2046"/>
      <c r="M866" s="2046"/>
      <c r="N866" s="2046"/>
      <c r="O866" s="2046"/>
      <c r="P866" s="2046"/>
      <c r="Q866" s="2046"/>
      <c r="R866" s="2046"/>
      <c r="S866" s="2046"/>
      <c r="T866" s="2046"/>
      <c r="U866" s="2046"/>
      <c r="V866" s="2046"/>
      <c r="W866" s="2046"/>
      <c r="X866" s="2046"/>
      <c r="Y866" s="2046"/>
    </row>
    <row r="867">
      <c r="A867" s="2046"/>
      <c r="B867" s="2046"/>
      <c r="C867" s="2046"/>
      <c r="D867" s="2046"/>
      <c r="E867" s="2046"/>
      <c r="F867" s="2046"/>
      <c r="G867" s="2046"/>
      <c r="H867" s="2046"/>
      <c r="I867" s="2046"/>
      <c r="J867" s="2046"/>
      <c r="K867" s="2046"/>
      <c r="L867" s="2046"/>
      <c r="M867" s="2046"/>
      <c r="N867" s="2046"/>
      <c r="O867" s="2046"/>
      <c r="P867" s="2046"/>
      <c r="Q867" s="2046"/>
      <c r="R867" s="2046"/>
      <c r="S867" s="2046"/>
      <c r="T867" s="2046"/>
      <c r="U867" s="2046"/>
      <c r="V867" s="2046"/>
      <c r="W867" s="2046"/>
      <c r="X867" s="2046"/>
      <c r="Y867" s="2046"/>
    </row>
    <row r="868">
      <c r="A868" s="2046"/>
      <c r="B868" s="2046"/>
      <c r="C868" s="2046"/>
      <c r="D868" s="2046"/>
      <c r="E868" s="2046"/>
      <c r="F868" s="2046"/>
      <c r="G868" s="2046"/>
      <c r="H868" s="2046"/>
      <c r="I868" s="2046"/>
      <c r="J868" s="2046"/>
      <c r="K868" s="2046"/>
      <c r="L868" s="2046"/>
      <c r="M868" s="2046"/>
      <c r="N868" s="2046"/>
      <c r="O868" s="2046"/>
      <c r="P868" s="2046"/>
      <c r="Q868" s="2046"/>
      <c r="R868" s="2046"/>
      <c r="S868" s="2046"/>
      <c r="T868" s="2046"/>
      <c r="U868" s="2046"/>
      <c r="V868" s="2046"/>
      <c r="W868" s="2046"/>
      <c r="X868" s="2046"/>
      <c r="Y868" s="2046"/>
    </row>
    <row r="869">
      <c r="A869" s="2046"/>
      <c r="B869" s="2046"/>
      <c r="C869" s="2046"/>
      <c r="D869" s="2046"/>
      <c r="E869" s="2046"/>
      <c r="F869" s="2046"/>
      <c r="G869" s="2046"/>
      <c r="H869" s="2046"/>
      <c r="I869" s="2046"/>
      <c r="J869" s="2046"/>
      <c r="K869" s="2046"/>
      <c r="L869" s="2046"/>
      <c r="M869" s="2046"/>
      <c r="N869" s="2046"/>
      <c r="O869" s="2046"/>
      <c r="P869" s="2046"/>
      <c r="Q869" s="2046"/>
      <c r="R869" s="2046"/>
      <c r="S869" s="2046"/>
      <c r="T869" s="2046"/>
      <c r="U869" s="2046"/>
      <c r="V869" s="2046"/>
      <c r="W869" s="2046"/>
      <c r="X869" s="2046"/>
      <c r="Y869" s="2046"/>
    </row>
    <row r="870">
      <c r="A870" s="2046"/>
      <c r="B870" s="2046"/>
      <c r="C870" s="2046"/>
      <c r="D870" s="2046"/>
      <c r="E870" s="2046"/>
      <c r="F870" s="2046"/>
      <c r="G870" s="2046"/>
      <c r="H870" s="2046"/>
      <c r="I870" s="2046"/>
      <c r="J870" s="2046"/>
      <c r="K870" s="2046"/>
      <c r="L870" s="2046"/>
      <c r="M870" s="2046"/>
      <c r="N870" s="2046"/>
      <c r="O870" s="2046"/>
      <c r="P870" s="2046"/>
      <c r="Q870" s="2046"/>
      <c r="R870" s="2046"/>
      <c r="S870" s="2046"/>
      <c r="T870" s="2046"/>
      <c r="U870" s="2046"/>
      <c r="V870" s="2046"/>
      <c r="W870" s="2046"/>
      <c r="X870" s="2046"/>
      <c r="Y870" s="2046"/>
    </row>
    <row r="871">
      <c r="A871" s="2046"/>
      <c r="B871" s="2046"/>
      <c r="C871" s="2046"/>
      <c r="D871" s="2046"/>
      <c r="E871" s="2046"/>
      <c r="F871" s="2046"/>
      <c r="G871" s="2046"/>
      <c r="H871" s="2046"/>
      <c r="I871" s="2046"/>
      <c r="J871" s="2046"/>
      <c r="K871" s="2046"/>
      <c r="L871" s="2046"/>
      <c r="M871" s="2046"/>
      <c r="N871" s="2046"/>
      <c r="O871" s="2046"/>
      <c r="P871" s="2046"/>
      <c r="Q871" s="2046"/>
      <c r="R871" s="2046"/>
      <c r="S871" s="2046"/>
      <c r="T871" s="2046"/>
      <c r="U871" s="2046"/>
      <c r="V871" s="2046"/>
      <c r="W871" s="2046"/>
      <c r="X871" s="2046"/>
      <c r="Y871" s="2046"/>
    </row>
    <row r="872">
      <c r="A872" s="2046"/>
      <c r="B872" s="2046"/>
      <c r="C872" s="2046"/>
      <c r="D872" s="2046"/>
      <c r="E872" s="2046"/>
      <c r="F872" s="2046"/>
      <c r="G872" s="2046"/>
      <c r="H872" s="2046"/>
      <c r="I872" s="2046"/>
      <c r="J872" s="2046"/>
      <c r="K872" s="2046"/>
      <c r="L872" s="2046"/>
      <c r="M872" s="2046"/>
      <c r="N872" s="2046"/>
      <c r="O872" s="2046"/>
      <c r="P872" s="2046"/>
      <c r="Q872" s="2046"/>
      <c r="R872" s="2046"/>
      <c r="S872" s="2046"/>
      <c r="T872" s="2046"/>
      <c r="U872" s="2046"/>
      <c r="V872" s="2046"/>
      <c r="W872" s="2046"/>
      <c r="X872" s="2046"/>
      <c r="Y872" s="2046"/>
    </row>
    <row r="873">
      <c r="A873" s="2046"/>
      <c r="B873" s="2046"/>
      <c r="C873" s="2046"/>
      <c r="D873" s="2046"/>
      <c r="E873" s="2046"/>
      <c r="F873" s="2046"/>
      <c r="G873" s="2046"/>
      <c r="H873" s="2046"/>
      <c r="I873" s="2046"/>
      <c r="J873" s="2046"/>
      <c r="K873" s="2046"/>
      <c r="L873" s="2046"/>
      <c r="M873" s="2046"/>
      <c r="N873" s="2046"/>
      <c r="O873" s="2046"/>
      <c r="P873" s="2046"/>
      <c r="Q873" s="2046"/>
      <c r="R873" s="2046"/>
      <c r="S873" s="2046"/>
      <c r="T873" s="2046"/>
      <c r="U873" s="2046"/>
      <c r="V873" s="2046"/>
      <c r="W873" s="2046"/>
      <c r="X873" s="2046"/>
      <c r="Y873" s="2046"/>
    </row>
    <row r="874">
      <c r="A874" s="2046"/>
      <c r="B874" s="2046"/>
      <c r="C874" s="2046"/>
      <c r="D874" s="2046"/>
      <c r="E874" s="2046"/>
      <c r="F874" s="2046"/>
      <c r="G874" s="2046"/>
      <c r="H874" s="2046"/>
      <c r="I874" s="2046"/>
      <c r="J874" s="2046"/>
      <c r="K874" s="2046"/>
      <c r="L874" s="2046"/>
      <c r="M874" s="2046"/>
      <c r="N874" s="2046"/>
      <c r="O874" s="2046"/>
      <c r="P874" s="2046"/>
      <c r="Q874" s="2046"/>
      <c r="R874" s="2046"/>
      <c r="S874" s="2046"/>
      <c r="T874" s="2046"/>
      <c r="U874" s="2046"/>
      <c r="V874" s="2046"/>
      <c r="W874" s="2046"/>
      <c r="X874" s="2046"/>
      <c r="Y874" s="2046"/>
    </row>
    <row r="875">
      <c r="A875" s="2046"/>
      <c r="B875" s="2046"/>
      <c r="C875" s="2046"/>
      <c r="D875" s="2046"/>
      <c r="E875" s="2046"/>
      <c r="F875" s="2046"/>
      <c r="G875" s="2046"/>
      <c r="H875" s="2046"/>
      <c r="I875" s="2046"/>
      <c r="J875" s="2046"/>
      <c r="K875" s="2046"/>
      <c r="L875" s="2046"/>
      <c r="M875" s="2046"/>
      <c r="N875" s="2046"/>
      <c r="O875" s="2046"/>
      <c r="P875" s="2046"/>
      <c r="Q875" s="2046"/>
      <c r="R875" s="2046"/>
      <c r="S875" s="2046"/>
      <c r="T875" s="2046"/>
      <c r="U875" s="2046"/>
      <c r="V875" s="2046"/>
      <c r="W875" s="2046"/>
      <c r="X875" s="2046"/>
      <c r="Y875" s="2046"/>
    </row>
    <row r="876">
      <c r="A876" s="2046"/>
      <c r="B876" s="2046"/>
      <c r="C876" s="2046"/>
      <c r="D876" s="2046"/>
      <c r="E876" s="2046"/>
      <c r="F876" s="2046"/>
      <c r="G876" s="2046"/>
      <c r="H876" s="2046"/>
      <c r="I876" s="2046"/>
      <c r="J876" s="2046"/>
      <c r="K876" s="2046"/>
      <c r="L876" s="2046"/>
      <c r="M876" s="2046"/>
      <c r="N876" s="2046"/>
      <c r="O876" s="2046"/>
      <c r="P876" s="2046"/>
      <c r="Q876" s="2046"/>
      <c r="R876" s="2046"/>
      <c r="S876" s="2046"/>
      <c r="T876" s="2046"/>
      <c r="U876" s="2046"/>
      <c r="V876" s="2046"/>
      <c r="W876" s="2046"/>
      <c r="X876" s="2046"/>
      <c r="Y876" s="2046"/>
    </row>
    <row r="877">
      <c r="A877" s="2046"/>
      <c r="B877" s="2046"/>
      <c r="C877" s="2046"/>
      <c r="D877" s="2046"/>
      <c r="E877" s="2046"/>
      <c r="F877" s="2046"/>
      <c r="G877" s="2046"/>
      <c r="H877" s="2046"/>
      <c r="I877" s="2046"/>
      <c r="J877" s="2046"/>
      <c r="K877" s="2046"/>
      <c r="L877" s="2046"/>
      <c r="M877" s="2046"/>
      <c r="N877" s="2046"/>
      <c r="O877" s="2046"/>
      <c r="P877" s="2046"/>
      <c r="Q877" s="2046"/>
      <c r="R877" s="2046"/>
      <c r="S877" s="2046"/>
      <c r="T877" s="2046"/>
      <c r="U877" s="2046"/>
      <c r="V877" s="2046"/>
      <c r="W877" s="2046"/>
      <c r="X877" s="2046"/>
      <c r="Y877" s="2046"/>
    </row>
    <row r="878">
      <c r="A878" s="2046"/>
      <c r="B878" s="2046"/>
      <c r="C878" s="2046"/>
      <c r="D878" s="2046"/>
      <c r="E878" s="2046"/>
      <c r="F878" s="2046"/>
      <c r="G878" s="2046"/>
      <c r="H878" s="2046"/>
      <c r="I878" s="2046"/>
      <c r="J878" s="2046"/>
      <c r="K878" s="2046"/>
      <c r="L878" s="2046"/>
      <c r="M878" s="2046"/>
      <c r="N878" s="2046"/>
      <c r="O878" s="2046"/>
      <c r="P878" s="2046"/>
      <c r="Q878" s="2046"/>
      <c r="R878" s="2046"/>
      <c r="S878" s="2046"/>
      <c r="T878" s="2046"/>
      <c r="U878" s="2046"/>
      <c r="V878" s="2046"/>
      <c r="W878" s="2046"/>
      <c r="X878" s="2046"/>
      <c r="Y878" s="2046"/>
    </row>
    <row r="879">
      <c r="A879" s="2046"/>
      <c r="B879" s="2046"/>
      <c r="C879" s="2046"/>
      <c r="D879" s="2046"/>
      <c r="E879" s="2046"/>
      <c r="F879" s="2046"/>
      <c r="G879" s="2046"/>
      <c r="H879" s="2046"/>
      <c r="I879" s="2046"/>
      <c r="J879" s="2046"/>
      <c r="K879" s="2046"/>
      <c r="L879" s="2046"/>
      <c r="M879" s="2046"/>
      <c r="N879" s="2046"/>
      <c r="O879" s="2046"/>
      <c r="P879" s="2046"/>
      <c r="Q879" s="2046"/>
      <c r="R879" s="2046"/>
      <c r="S879" s="2046"/>
      <c r="T879" s="2046"/>
      <c r="U879" s="2046"/>
      <c r="V879" s="2046"/>
      <c r="W879" s="2046"/>
      <c r="X879" s="2046"/>
      <c r="Y879" s="2046"/>
    </row>
    <row r="880">
      <c r="A880" s="2046"/>
      <c r="B880" s="2046"/>
      <c r="C880" s="2046"/>
      <c r="D880" s="2046"/>
      <c r="E880" s="2046"/>
      <c r="F880" s="2046"/>
      <c r="G880" s="2046"/>
      <c r="H880" s="2046"/>
      <c r="I880" s="2046"/>
      <c r="J880" s="2046"/>
      <c r="K880" s="2046"/>
      <c r="L880" s="2046"/>
      <c r="M880" s="2046"/>
      <c r="N880" s="2046"/>
      <c r="O880" s="2046"/>
      <c r="P880" s="2046"/>
      <c r="Q880" s="2046"/>
      <c r="R880" s="2046"/>
      <c r="S880" s="2046"/>
      <c r="T880" s="2046"/>
      <c r="U880" s="2046"/>
      <c r="V880" s="2046"/>
      <c r="W880" s="2046"/>
      <c r="X880" s="2046"/>
      <c r="Y880" s="2046"/>
    </row>
    <row r="881">
      <c r="A881" s="2046"/>
      <c r="B881" s="2046"/>
      <c r="C881" s="2046"/>
      <c r="D881" s="2046"/>
      <c r="E881" s="2046"/>
      <c r="F881" s="2046"/>
      <c r="G881" s="2046"/>
      <c r="H881" s="2046"/>
      <c r="I881" s="2046"/>
      <c r="J881" s="2046"/>
      <c r="K881" s="2046"/>
      <c r="L881" s="2046"/>
      <c r="M881" s="2046"/>
      <c r="N881" s="2046"/>
      <c r="O881" s="2046"/>
      <c r="P881" s="2046"/>
      <c r="Q881" s="2046"/>
      <c r="R881" s="2046"/>
      <c r="S881" s="2046"/>
      <c r="T881" s="2046"/>
      <c r="U881" s="2046"/>
      <c r="V881" s="2046"/>
      <c r="W881" s="2046"/>
      <c r="X881" s="2046"/>
      <c r="Y881" s="2046"/>
    </row>
    <row r="882">
      <c r="A882" s="2046"/>
      <c r="B882" s="2046"/>
      <c r="C882" s="2046"/>
      <c r="D882" s="2046"/>
      <c r="E882" s="2046"/>
      <c r="F882" s="2046"/>
      <c r="G882" s="2046"/>
      <c r="H882" s="2046"/>
      <c r="I882" s="2046"/>
      <c r="J882" s="2046"/>
      <c r="K882" s="2046"/>
      <c r="L882" s="2046"/>
      <c r="M882" s="2046"/>
      <c r="N882" s="2046"/>
      <c r="O882" s="2046"/>
      <c r="P882" s="2046"/>
      <c r="Q882" s="2046"/>
      <c r="R882" s="2046"/>
      <c r="S882" s="2046"/>
      <c r="T882" s="2046"/>
      <c r="U882" s="2046"/>
      <c r="V882" s="2046"/>
      <c r="W882" s="2046"/>
      <c r="X882" s="2046"/>
      <c r="Y882" s="2046"/>
    </row>
    <row r="883">
      <c r="A883" s="2046"/>
      <c r="B883" s="2046"/>
      <c r="C883" s="2046"/>
      <c r="D883" s="2046"/>
      <c r="E883" s="2046"/>
      <c r="F883" s="2046"/>
      <c r="G883" s="2046"/>
      <c r="H883" s="2046"/>
      <c r="I883" s="2046"/>
      <c r="J883" s="2046"/>
      <c r="K883" s="2046"/>
      <c r="L883" s="2046"/>
      <c r="M883" s="2046"/>
      <c r="N883" s="2046"/>
      <c r="O883" s="2046"/>
      <c r="P883" s="2046"/>
      <c r="Q883" s="2046"/>
      <c r="R883" s="2046"/>
      <c r="S883" s="2046"/>
      <c r="T883" s="2046"/>
      <c r="U883" s="2046"/>
      <c r="V883" s="2046"/>
      <c r="W883" s="2046"/>
      <c r="X883" s="2046"/>
      <c r="Y883" s="2046"/>
    </row>
    <row r="884">
      <c r="A884" s="2046"/>
      <c r="B884" s="2046"/>
      <c r="C884" s="2046"/>
      <c r="D884" s="2046"/>
      <c r="E884" s="2046"/>
      <c r="F884" s="2046"/>
      <c r="G884" s="2046"/>
      <c r="H884" s="2046"/>
      <c r="I884" s="2046"/>
      <c r="J884" s="2046"/>
      <c r="K884" s="2046"/>
      <c r="L884" s="2046"/>
      <c r="M884" s="2046"/>
      <c r="N884" s="2046"/>
      <c r="O884" s="2046"/>
      <c r="P884" s="2046"/>
      <c r="Q884" s="2046"/>
      <c r="R884" s="2046"/>
      <c r="S884" s="2046"/>
      <c r="T884" s="2046"/>
      <c r="U884" s="2046"/>
      <c r="V884" s="2046"/>
      <c r="W884" s="2046"/>
      <c r="X884" s="2046"/>
      <c r="Y884" s="2046"/>
    </row>
    <row r="885">
      <c r="A885" s="2046"/>
      <c r="B885" s="2046"/>
      <c r="C885" s="2046"/>
      <c r="D885" s="2046"/>
      <c r="E885" s="2046"/>
      <c r="F885" s="2046"/>
      <c r="G885" s="2046"/>
      <c r="H885" s="2046"/>
      <c r="I885" s="2046"/>
      <c r="J885" s="2046"/>
      <c r="K885" s="2046"/>
      <c r="L885" s="2046"/>
      <c r="M885" s="2046"/>
      <c r="N885" s="2046"/>
      <c r="O885" s="2046"/>
      <c r="P885" s="2046"/>
      <c r="Q885" s="2046"/>
      <c r="R885" s="2046"/>
      <c r="S885" s="2046"/>
      <c r="T885" s="2046"/>
      <c r="U885" s="2046"/>
      <c r="V885" s="2046"/>
      <c r="W885" s="2046"/>
      <c r="X885" s="2046"/>
      <c r="Y885" s="2046"/>
    </row>
    <row r="886">
      <c r="A886" s="2046"/>
      <c r="B886" s="2046"/>
      <c r="C886" s="2046"/>
      <c r="D886" s="2046"/>
      <c r="E886" s="2046"/>
      <c r="F886" s="2046"/>
      <c r="G886" s="2046"/>
      <c r="H886" s="2046"/>
      <c r="I886" s="2046"/>
      <c r="J886" s="2046"/>
      <c r="K886" s="2046"/>
      <c r="L886" s="2046"/>
      <c r="M886" s="2046"/>
      <c r="N886" s="2046"/>
      <c r="O886" s="2046"/>
      <c r="P886" s="2046"/>
      <c r="Q886" s="2046"/>
      <c r="R886" s="2046"/>
      <c r="S886" s="2046"/>
      <c r="T886" s="2046"/>
      <c r="U886" s="2046"/>
      <c r="V886" s="2046"/>
      <c r="W886" s="2046"/>
      <c r="X886" s="2046"/>
      <c r="Y886" s="2046"/>
    </row>
    <row r="887">
      <c r="A887" s="2046"/>
      <c r="B887" s="2046"/>
      <c r="C887" s="2046"/>
      <c r="D887" s="2046"/>
      <c r="E887" s="2046"/>
      <c r="F887" s="2046"/>
      <c r="G887" s="2046"/>
      <c r="H887" s="2046"/>
      <c r="I887" s="2046"/>
      <c r="J887" s="2046"/>
      <c r="K887" s="2046"/>
      <c r="L887" s="2046"/>
      <c r="M887" s="2046"/>
      <c r="N887" s="2046"/>
      <c r="O887" s="2046"/>
      <c r="P887" s="2046"/>
      <c r="Q887" s="2046"/>
      <c r="R887" s="2046"/>
      <c r="S887" s="2046"/>
      <c r="T887" s="2046"/>
      <c r="U887" s="2046"/>
      <c r="V887" s="2046"/>
      <c r="W887" s="2046"/>
      <c r="X887" s="2046"/>
      <c r="Y887" s="2046"/>
    </row>
    <row r="888">
      <c r="A888" s="2046"/>
      <c r="B888" s="2046"/>
      <c r="C888" s="2046"/>
      <c r="D888" s="2046"/>
      <c r="E888" s="2046"/>
      <c r="F888" s="2046"/>
      <c r="G888" s="2046"/>
      <c r="H888" s="2046"/>
      <c r="I888" s="2046"/>
      <c r="J888" s="2046"/>
      <c r="K888" s="2046"/>
      <c r="L888" s="2046"/>
      <c r="M888" s="2046"/>
      <c r="N888" s="2046"/>
      <c r="O888" s="2046"/>
      <c r="P888" s="2046"/>
      <c r="Q888" s="2046"/>
      <c r="R888" s="2046"/>
      <c r="S888" s="2046"/>
      <c r="T888" s="2046"/>
      <c r="U888" s="2046"/>
      <c r="V888" s="2046"/>
      <c r="W888" s="2046"/>
      <c r="X888" s="2046"/>
      <c r="Y888" s="2046"/>
    </row>
    <row r="889">
      <c r="A889" s="2046"/>
      <c r="B889" s="2046"/>
      <c r="C889" s="2046"/>
      <c r="D889" s="2046"/>
      <c r="E889" s="2046"/>
      <c r="F889" s="2046"/>
      <c r="G889" s="2046"/>
      <c r="H889" s="2046"/>
      <c r="I889" s="2046"/>
      <c r="J889" s="2046"/>
      <c r="K889" s="2046"/>
      <c r="L889" s="2046"/>
      <c r="M889" s="2046"/>
      <c r="N889" s="2046"/>
      <c r="O889" s="2046"/>
      <c r="P889" s="2046"/>
      <c r="Q889" s="2046"/>
      <c r="R889" s="2046"/>
      <c r="S889" s="2046"/>
      <c r="T889" s="2046"/>
      <c r="U889" s="2046"/>
      <c r="V889" s="2046"/>
      <c r="W889" s="2046"/>
      <c r="X889" s="2046"/>
      <c r="Y889" s="2046"/>
    </row>
    <row r="890">
      <c r="A890" s="2046"/>
      <c r="B890" s="2046"/>
      <c r="C890" s="2046"/>
      <c r="D890" s="2046"/>
      <c r="E890" s="2046"/>
      <c r="F890" s="2046"/>
      <c r="G890" s="2046"/>
      <c r="H890" s="2046"/>
      <c r="I890" s="2046"/>
      <c r="J890" s="2046"/>
      <c r="K890" s="2046"/>
      <c r="L890" s="2046"/>
      <c r="M890" s="2046"/>
      <c r="N890" s="2046"/>
      <c r="O890" s="2046"/>
      <c r="P890" s="2046"/>
      <c r="Q890" s="2046"/>
      <c r="R890" s="2046"/>
      <c r="S890" s="2046"/>
      <c r="T890" s="2046"/>
      <c r="U890" s="2046"/>
      <c r="V890" s="2046"/>
      <c r="W890" s="2046"/>
      <c r="X890" s="2046"/>
      <c r="Y890" s="2046"/>
    </row>
    <row r="891">
      <c r="A891" s="2046"/>
      <c r="B891" s="2046"/>
      <c r="C891" s="2046"/>
      <c r="D891" s="2046"/>
      <c r="E891" s="2046"/>
      <c r="F891" s="2046"/>
      <c r="G891" s="2046"/>
      <c r="H891" s="2046"/>
      <c r="I891" s="2046"/>
      <c r="J891" s="2046"/>
      <c r="K891" s="2046"/>
      <c r="L891" s="2046"/>
      <c r="M891" s="2046"/>
      <c r="N891" s="2046"/>
      <c r="O891" s="2046"/>
      <c r="P891" s="2046"/>
      <c r="Q891" s="2046"/>
      <c r="R891" s="2046"/>
      <c r="S891" s="2046"/>
      <c r="T891" s="2046"/>
      <c r="U891" s="2046"/>
      <c r="V891" s="2046"/>
      <c r="W891" s="2046"/>
      <c r="X891" s="2046"/>
      <c r="Y891" s="2046"/>
    </row>
    <row r="892">
      <c r="A892" s="2046"/>
      <c r="B892" s="2046"/>
      <c r="C892" s="2046"/>
      <c r="D892" s="2046"/>
      <c r="E892" s="2046"/>
      <c r="F892" s="2046"/>
      <c r="G892" s="2046"/>
      <c r="H892" s="2046"/>
      <c r="I892" s="2046"/>
      <c r="J892" s="2046"/>
      <c r="K892" s="2046"/>
      <c r="L892" s="2046"/>
      <c r="M892" s="2046"/>
      <c r="N892" s="2046"/>
      <c r="O892" s="2046"/>
      <c r="P892" s="2046"/>
      <c r="Q892" s="2046"/>
      <c r="R892" s="2046"/>
      <c r="S892" s="2046"/>
      <c r="T892" s="2046"/>
      <c r="U892" s="2046"/>
      <c r="V892" s="2046"/>
      <c r="W892" s="2046"/>
      <c r="X892" s="2046"/>
      <c r="Y892" s="2046"/>
    </row>
    <row r="893">
      <c r="A893" s="2046"/>
      <c r="B893" s="2046"/>
      <c r="C893" s="2046"/>
      <c r="D893" s="2046"/>
      <c r="E893" s="2046"/>
      <c r="F893" s="2046"/>
      <c r="G893" s="2046"/>
      <c r="H893" s="2046"/>
      <c r="I893" s="2046"/>
      <c r="J893" s="2046"/>
      <c r="K893" s="2046"/>
      <c r="L893" s="2046"/>
      <c r="M893" s="2046"/>
      <c r="N893" s="2046"/>
      <c r="O893" s="2046"/>
      <c r="P893" s="2046"/>
      <c r="Q893" s="2046"/>
      <c r="R893" s="2046"/>
      <c r="S893" s="2046"/>
      <c r="T893" s="2046"/>
      <c r="U893" s="2046"/>
      <c r="V893" s="2046"/>
      <c r="W893" s="2046"/>
      <c r="X893" s="2046"/>
      <c r="Y893" s="2046"/>
    </row>
    <row r="894">
      <c r="A894" s="2046"/>
      <c r="B894" s="2046"/>
      <c r="C894" s="2046"/>
      <c r="D894" s="2046"/>
      <c r="E894" s="2046"/>
      <c r="F894" s="2046"/>
      <c r="G894" s="2046"/>
      <c r="H894" s="2046"/>
      <c r="I894" s="2046"/>
      <c r="J894" s="2046"/>
      <c r="K894" s="2046"/>
      <c r="L894" s="2046"/>
      <c r="M894" s="2046"/>
      <c r="N894" s="2046"/>
      <c r="O894" s="2046"/>
      <c r="P894" s="2046"/>
      <c r="Q894" s="2046"/>
      <c r="R894" s="2046"/>
      <c r="S894" s="2046"/>
      <c r="T894" s="2046"/>
      <c r="U894" s="2046"/>
      <c r="V894" s="2046"/>
      <c r="W894" s="2046"/>
      <c r="X894" s="2046"/>
      <c r="Y894" s="2046"/>
    </row>
    <row r="895">
      <c r="A895" s="2046"/>
      <c r="B895" s="2046"/>
      <c r="C895" s="2046"/>
      <c r="D895" s="2046"/>
      <c r="E895" s="2046"/>
      <c r="F895" s="2046"/>
      <c r="G895" s="2046"/>
      <c r="H895" s="2046"/>
      <c r="I895" s="2046"/>
      <c r="J895" s="2046"/>
      <c r="K895" s="2046"/>
      <c r="L895" s="2046"/>
      <c r="M895" s="2046"/>
      <c r="N895" s="2046"/>
      <c r="O895" s="2046"/>
      <c r="P895" s="2046"/>
      <c r="Q895" s="2046"/>
      <c r="R895" s="2046"/>
      <c r="S895" s="2046"/>
      <c r="T895" s="2046"/>
      <c r="U895" s="2046"/>
      <c r="V895" s="2046"/>
      <c r="W895" s="2046"/>
      <c r="X895" s="2046"/>
      <c r="Y895" s="2046"/>
    </row>
    <row r="896">
      <c r="A896" s="2046"/>
      <c r="B896" s="2046"/>
      <c r="C896" s="2046"/>
      <c r="D896" s="2046"/>
      <c r="E896" s="2046"/>
      <c r="F896" s="2046"/>
      <c r="G896" s="2046"/>
      <c r="H896" s="2046"/>
      <c r="I896" s="2046"/>
      <c r="J896" s="2046"/>
      <c r="K896" s="2046"/>
      <c r="L896" s="2046"/>
      <c r="M896" s="2046"/>
      <c r="N896" s="2046"/>
      <c r="O896" s="2046"/>
      <c r="P896" s="2046"/>
      <c r="Q896" s="2046"/>
      <c r="R896" s="2046"/>
      <c r="S896" s="2046"/>
      <c r="T896" s="2046"/>
      <c r="U896" s="2046"/>
      <c r="V896" s="2046"/>
      <c r="W896" s="2046"/>
      <c r="X896" s="2046"/>
      <c r="Y896" s="2046"/>
    </row>
    <row r="897">
      <c r="A897" s="2046"/>
      <c r="B897" s="2046"/>
      <c r="C897" s="2046"/>
      <c r="D897" s="2046"/>
      <c r="E897" s="2046"/>
      <c r="F897" s="2046"/>
      <c r="G897" s="2046"/>
      <c r="H897" s="2046"/>
      <c r="I897" s="2046"/>
      <c r="J897" s="2046"/>
      <c r="K897" s="2046"/>
      <c r="L897" s="2046"/>
      <c r="M897" s="2046"/>
      <c r="N897" s="2046"/>
      <c r="O897" s="2046"/>
      <c r="P897" s="2046"/>
      <c r="Q897" s="2046"/>
      <c r="R897" s="2046"/>
      <c r="S897" s="2046"/>
      <c r="T897" s="2046"/>
      <c r="U897" s="2046"/>
      <c r="V897" s="2046"/>
      <c r="W897" s="2046"/>
      <c r="X897" s="2046"/>
      <c r="Y897" s="2046"/>
    </row>
    <row r="898">
      <c r="A898" s="2046"/>
      <c r="B898" s="2046"/>
      <c r="C898" s="2046"/>
      <c r="D898" s="2046"/>
      <c r="E898" s="2046"/>
      <c r="F898" s="2046"/>
      <c r="G898" s="2046"/>
      <c r="H898" s="2046"/>
      <c r="I898" s="2046"/>
      <c r="J898" s="2046"/>
      <c r="K898" s="2046"/>
      <c r="L898" s="2046"/>
      <c r="M898" s="2046"/>
      <c r="N898" s="2046"/>
      <c r="O898" s="2046"/>
      <c r="P898" s="2046"/>
      <c r="Q898" s="2046"/>
      <c r="R898" s="2046"/>
      <c r="S898" s="2046"/>
      <c r="T898" s="2046"/>
      <c r="U898" s="2046"/>
      <c r="V898" s="2046"/>
      <c r="W898" s="2046"/>
      <c r="X898" s="2046"/>
      <c r="Y898" s="2046"/>
    </row>
    <row r="899">
      <c r="A899" s="2046"/>
      <c r="B899" s="2046"/>
      <c r="C899" s="2046"/>
      <c r="D899" s="2046"/>
      <c r="E899" s="2046"/>
      <c r="F899" s="2046"/>
      <c r="G899" s="2046"/>
      <c r="H899" s="2046"/>
      <c r="I899" s="2046"/>
      <c r="J899" s="2046"/>
      <c r="K899" s="2046"/>
      <c r="L899" s="2046"/>
      <c r="M899" s="2046"/>
      <c r="N899" s="2046"/>
      <c r="O899" s="2046"/>
      <c r="P899" s="2046"/>
      <c r="Q899" s="2046"/>
      <c r="R899" s="2046"/>
      <c r="S899" s="2046"/>
      <c r="T899" s="2046"/>
      <c r="U899" s="2046"/>
      <c r="V899" s="2046"/>
      <c r="W899" s="2046"/>
      <c r="X899" s="2046"/>
      <c r="Y899" s="2046"/>
    </row>
    <row r="900">
      <c r="A900" s="2046"/>
      <c r="B900" s="2046"/>
      <c r="C900" s="2046"/>
      <c r="D900" s="2046"/>
      <c r="E900" s="2046"/>
      <c r="F900" s="2046"/>
      <c r="G900" s="2046"/>
      <c r="H900" s="2046"/>
      <c r="I900" s="2046"/>
      <c r="J900" s="2046"/>
      <c r="K900" s="2046"/>
      <c r="L900" s="2046"/>
      <c r="M900" s="2046"/>
      <c r="N900" s="2046"/>
      <c r="O900" s="2046"/>
      <c r="P900" s="2046"/>
      <c r="Q900" s="2046"/>
      <c r="R900" s="2046"/>
      <c r="S900" s="2046"/>
      <c r="T900" s="2046"/>
      <c r="U900" s="2046"/>
      <c r="V900" s="2046"/>
      <c r="W900" s="2046"/>
      <c r="X900" s="2046"/>
      <c r="Y900" s="2046"/>
    </row>
    <row r="901">
      <c r="A901" s="2046"/>
      <c r="B901" s="2046"/>
      <c r="C901" s="2046"/>
      <c r="D901" s="2046"/>
      <c r="E901" s="2046"/>
      <c r="F901" s="2046"/>
      <c r="G901" s="2046"/>
      <c r="H901" s="2046"/>
      <c r="I901" s="2046"/>
      <c r="J901" s="2046"/>
      <c r="K901" s="2046"/>
      <c r="L901" s="2046"/>
      <c r="M901" s="2046"/>
      <c r="N901" s="2046"/>
      <c r="O901" s="2046"/>
      <c r="P901" s="2046"/>
      <c r="Q901" s="2046"/>
      <c r="R901" s="2046"/>
      <c r="S901" s="2046"/>
      <c r="T901" s="2046"/>
      <c r="U901" s="2046"/>
      <c r="V901" s="2046"/>
      <c r="W901" s="2046"/>
      <c r="X901" s="2046"/>
      <c r="Y901" s="2046"/>
    </row>
    <row r="902">
      <c r="A902" s="2046"/>
      <c r="B902" s="2046"/>
      <c r="C902" s="2046"/>
      <c r="D902" s="2046"/>
      <c r="E902" s="2046"/>
      <c r="F902" s="2046"/>
      <c r="G902" s="2046"/>
      <c r="H902" s="2046"/>
      <c r="I902" s="2046"/>
      <c r="J902" s="2046"/>
      <c r="K902" s="2046"/>
      <c r="L902" s="2046"/>
      <c r="M902" s="2046"/>
      <c r="N902" s="2046"/>
      <c r="O902" s="2046"/>
      <c r="P902" s="2046"/>
      <c r="Q902" s="2046"/>
      <c r="R902" s="2046"/>
      <c r="S902" s="2046"/>
      <c r="T902" s="2046"/>
      <c r="U902" s="2046"/>
      <c r="V902" s="2046"/>
      <c r="W902" s="2046"/>
      <c r="X902" s="2046"/>
      <c r="Y902" s="2046"/>
    </row>
    <row r="903">
      <c r="A903" s="2046"/>
      <c r="B903" s="2046"/>
      <c r="C903" s="2046"/>
      <c r="D903" s="2046"/>
      <c r="E903" s="2046"/>
      <c r="F903" s="2046"/>
      <c r="G903" s="2046"/>
      <c r="H903" s="2046"/>
      <c r="I903" s="2046"/>
      <c r="J903" s="2046"/>
      <c r="K903" s="2046"/>
      <c r="L903" s="2046"/>
      <c r="M903" s="2046"/>
      <c r="N903" s="2046"/>
      <c r="O903" s="2046"/>
      <c r="P903" s="2046"/>
      <c r="Q903" s="2046"/>
      <c r="R903" s="2046"/>
      <c r="S903" s="2046"/>
      <c r="T903" s="2046"/>
      <c r="U903" s="2046"/>
      <c r="V903" s="2046"/>
      <c r="W903" s="2046"/>
      <c r="X903" s="2046"/>
      <c r="Y903" s="2046"/>
    </row>
    <row r="904">
      <c r="A904" s="2046"/>
      <c r="B904" s="2046"/>
      <c r="C904" s="2046"/>
      <c r="D904" s="2046"/>
      <c r="E904" s="2046"/>
      <c r="F904" s="2046"/>
      <c r="G904" s="2046"/>
      <c r="H904" s="2046"/>
      <c r="I904" s="2046"/>
      <c r="J904" s="2046"/>
      <c r="K904" s="2046"/>
      <c r="L904" s="2046"/>
      <c r="M904" s="2046"/>
      <c r="N904" s="2046"/>
      <c r="O904" s="2046"/>
      <c r="P904" s="2046"/>
      <c r="Q904" s="2046"/>
      <c r="R904" s="2046"/>
      <c r="S904" s="2046"/>
      <c r="T904" s="2046"/>
      <c r="U904" s="2046"/>
      <c r="V904" s="2046"/>
      <c r="W904" s="2046"/>
      <c r="X904" s="2046"/>
      <c r="Y904" s="2046"/>
    </row>
    <row r="905">
      <c r="A905" s="2046"/>
      <c r="B905" s="2046"/>
      <c r="C905" s="2046"/>
      <c r="D905" s="2046"/>
      <c r="E905" s="2046"/>
      <c r="F905" s="2046"/>
      <c r="G905" s="2046"/>
      <c r="H905" s="2046"/>
      <c r="I905" s="2046"/>
      <c r="J905" s="2046"/>
      <c r="K905" s="2046"/>
      <c r="L905" s="2046"/>
      <c r="M905" s="2046"/>
      <c r="N905" s="2046"/>
      <c r="O905" s="2046"/>
      <c r="P905" s="2046"/>
      <c r="Q905" s="2046"/>
      <c r="R905" s="2046"/>
      <c r="S905" s="2046"/>
      <c r="T905" s="2046"/>
      <c r="U905" s="2046"/>
      <c r="V905" s="2046"/>
      <c r="W905" s="2046"/>
      <c r="X905" s="2046"/>
      <c r="Y905" s="2046"/>
    </row>
    <row r="906">
      <c r="A906" s="2046"/>
      <c r="B906" s="2046"/>
      <c r="C906" s="2046"/>
      <c r="D906" s="2046"/>
      <c r="E906" s="2046"/>
      <c r="F906" s="2046"/>
      <c r="G906" s="2046"/>
      <c r="H906" s="2046"/>
      <c r="I906" s="2046"/>
      <c r="J906" s="2046"/>
      <c r="K906" s="2046"/>
      <c r="L906" s="2046"/>
      <c r="M906" s="2046"/>
      <c r="N906" s="2046"/>
      <c r="O906" s="2046"/>
      <c r="P906" s="2046"/>
      <c r="Q906" s="2046"/>
      <c r="R906" s="2046"/>
      <c r="S906" s="2046"/>
      <c r="T906" s="2046"/>
      <c r="U906" s="2046"/>
      <c r="V906" s="2046"/>
      <c r="W906" s="2046"/>
      <c r="X906" s="2046"/>
      <c r="Y906" s="2046"/>
    </row>
    <row r="907">
      <c r="A907" s="2046"/>
      <c r="B907" s="2046"/>
      <c r="C907" s="2046"/>
      <c r="D907" s="2046"/>
      <c r="E907" s="2046"/>
      <c r="F907" s="2046"/>
      <c r="G907" s="2046"/>
      <c r="H907" s="2046"/>
      <c r="I907" s="2046"/>
      <c r="J907" s="2046"/>
      <c r="K907" s="2046"/>
      <c r="L907" s="2046"/>
      <c r="M907" s="2046"/>
      <c r="N907" s="2046"/>
      <c r="O907" s="2046"/>
      <c r="P907" s="2046"/>
      <c r="Q907" s="2046"/>
      <c r="R907" s="2046"/>
      <c r="S907" s="2046"/>
      <c r="T907" s="2046"/>
      <c r="U907" s="2046"/>
      <c r="V907" s="2046"/>
      <c r="W907" s="2046"/>
      <c r="X907" s="2046"/>
      <c r="Y907" s="2046"/>
    </row>
    <row r="908">
      <c r="A908" s="2046"/>
      <c r="B908" s="2046"/>
      <c r="C908" s="2046"/>
      <c r="D908" s="2046"/>
      <c r="E908" s="2046"/>
      <c r="F908" s="2046"/>
      <c r="G908" s="2046"/>
      <c r="H908" s="2046"/>
      <c r="I908" s="2046"/>
      <c r="J908" s="2046"/>
      <c r="K908" s="2046"/>
      <c r="L908" s="2046"/>
      <c r="M908" s="2046"/>
      <c r="N908" s="2046"/>
      <c r="O908" s="2046"/>
      <c r="P908" s="2046"/>
      <c r="Q908" s="2046"/>
      <c r="R908" s="2046"/>
      <c r="S908" s="2046"/>
      <c r="T908" s="2046"/>
      <c r="U908" s="2046"/>
      <c r="V908" s="2046"/>
      <c r="W908" s="2046"/>
      <c r="X908" s="2046"/>
      <c r="Y908" s="2046"/>
    </row>
    <row r="909">
      <c r="A909" s="2046"/>
      <c r="B909" s="2046"/>
      <c r="C909" s="2046"/>
      <c r="D909" s="2046"/>
      <c r="E909" s="2046"/>
      <c r="F909" s="2046"/>
      <c r="G909" s="2046"/>
      <c r="H909" s="2046"/>
      <c r="I909" s="2046"/>
      <c r="J909" s="2046"/>
      <c r="K909" s="2046"/>
      <c r="L909" s="2046"/>
      <c r="M909" s="2046"/>
      <c r="N909" s="2046"/>
      <c r="O909" s="2046"/>
      <c r="P909" s="2046"/>
      <c r="Q909" s="2046"/>
      <c r="R909" s="2046"/>
      <c r="S909" s="2046"/>
      <c r="T909" s="2046"/>
      <c r="U909" s="2046"/>
      <c r="V909" s="2046"/>
      <c r="W909" s="2046"/>
      <c r="X909" s="2046"/>
      <c r="Y909" s="2046"/>
    </row>
    <row r="910">
      <c r="A910" s="2046"/>
      <c r="B910" s="2046"/>
      <c r="C910" s="2046"/>
      <c r="D910" s="2046"/>
      <c r="E910" s="2046"/>
      <c r="F910" s="2046"/>
      <c r="G910" s="2046"/>
      <c r="H910" s="2046"/>
      <c r="I910" s="2046"/>
      <c r="J910" s="2046"/>
      <c r="K910" s="2046"/>
      <c r="L910" s="2046"/>
      <c r="M910" s="2046"/>
      <c r="N910" s="2046"/>
      <c r="O910" s="2046"/>
      <c r="P910" s="2046"/>
      <c r="Q910" s="2046"/>
      <c r="R910" s="2046"/>
      <c r="S910" s="2046"/>
      <c r="T910" s="2046"/>
      <c r="U910" s="2046"/>
      <c r="V910" s="2046"/>
      <c r="W910" s="2046"/>
      <c r="X910" s="2046"/>
      <c r="Y910" s="2046"/>
    </row>
    <row r="911">
      <c r="A911" s="2046"/>
      <c r="B911" s="2046"/>
      <c r="C911" s="2046"/>
      <c r="D911" s="2046"/>
      <c r="E911" s="2046"/>
      <c r="F911" s="2046"/>
      <c r="G911" s="2046"/>
      <c r="H911" s="2046"/>
      <c r="I911" s="2046"/>
      <c r="J911" s="2046"/>
      <c r="K911" s="2046"/>
      <c r="L911" s="2046"/>
      <c r="M911" s="2046"/>
      <c r="N911" s="2046"/>
      <c r="O911" s="2046"/>
      <c r="P911" s="2046"/>
      <c r="Q911" s="2046"/>
      <c r="R911" s="2046"/>
      <c r="S911" s="2046"/>
      <c r="T911" s="2046"/>
      <c r="U911" s="2046"/>
      <c r="V911" s="2046"/>
      <c r="W911" s="2046"/>
      <c r="X911" s="2046"/>
      <c r="Y911" s="2046"/>
    </row>
    <row r="912">
      <c r="A912" s="2046"/>
      <c r="B912" s="2046"/>
      <c r="C912" s="2046"/>
      <c r="D912" s="2046"/>
      <c r="E912" s="2046"/>
      <c r="F912" s="2046"/>
      <c r="G912" s="2046"/>
      <c r="H912" s="2046"/>
      <c r="I912" s="2046"/>
      <c r="J912" s="2046"/>
      <c r="K912" s="2046"/>
      <c r="L912" s="2046"/>
      <c r="M912" s="2046"/>
      <c r="N912" s="2046"/>
      <c r="O912" s="2046"/>
      <c r="P912" s="2046"/>
      <c r="Q912" s="2046"/>
      <c r="R912" s="2046"/>
      <c r="S912" s="2046"/>
      <c r="T912" s="2046"/>
      <c r="U912" s="2046"/>
      <c r="V912" s="2046"/>
      <c r="W912" s="2046"/>
      <c r="X912" s="2046"/>
      <c r="Y912" s="2046"/>
    </row>
    <row r="913">
      <c r="A913" s="2046"/>
      <c r="B913" s="2046"/>
      <c r="C913" s="2046"/>
      <c r="D913" s="2046"/>
      <c r="E913" s="2046"/>
      <c r="F913" s="2046"/>
      <c r="G913" s="2046"/>
      <c r="H913" s="2046"/>
      <c r="I913" s="2046"/>
      <c r="J913" s="2046"/>
      <c r="K913" s="2046"/>
      <c r="L913" s="2046"/>
      <c r="M913" s="2046"/>
      <c r="N913" s="2046"/>
      <c r="O913" s="2046"/>
      <c r="P913" s="2046"/>
      <c r="Q913" s="2046"/>
      <c r="R913" s="2046"/>
      <c r="S913" s="2046"/>
      <c r="T913" s="2046"/>
      <c r="U913" s="2046"/>
      <c r="V913" s="2046"/>
      <c r="W913" s="2046"/>
      <c r="X913" s="2046"/>
      <c r="Y913" s="2046"/>
    </row>
    <row r="914">
      <c r="A914" s="2046"/>
      <c r="B914" s="2046"/>
      <c r="C914" s="2046"/>
      <c r="D914" s="2046"/>
      <c r="E914" s="2046"/>
      <c r="F914" s="2046"/>
      <c r="G914" s="2046"/>
      <c r="H914" s="2046"/>
      <c r="I914" s="2046"/>
      <c r="J914" s="2046"/>
      <c r="K914" s="2046"/>
      <c r="L914" s="2046"/>
      <c r="M914" s="2046"/>
      <c r="N914" s="2046"/>
      <c r="O914" s="2046"/>
      <c r="P914" s="2046"/>
      <c r="Q914" s="2046"/>
      <c r="R914" s="2046"/>
      <c r="S914" s="2046"/>
      <c r="T914" s="2046"/>
      <c r="U914" s="2046"/>
      <c r="V914" s="2046"/>
      <c r="W914" s="2046"/>
      <c r="X914" s="2046"/>
      <c r="Y914" s="2046"/>
    </row>
    <row r="915">
      <c r="A915" s="2046"/>
      <c r="B915" s="2046"/>
      <c r="C915" s="2046"/>
      <c r="D915" s="2046"/>
      <c r="E915" s="2046"/>
      <c r="F915" s="2046"/>
      <c r="G915" s="2046"/>
      <c r="H915" s="2046"/>
      <c r="I915" s="2046"/>
      <c r="J915" s="2046"/>
      <c r="K915" s="2046"/>
      <c r="L915" s="2046"/>
      <c r="M915" s="2046"/>
      <c r="N915" s="2046"/>
      <c r="O915" s="2046"/>
      <c r="P915" s="2046"/>
      <c r="Q915" s="2046"/>
      <c r="R915" s="2046"/>
      <c r="S915" s="2046"/>
      <c r="T915" s="2046"/>
      <c r="U915" s="2046"/>
      <c r="V915" s="2046"/>
      <c r="W915" s="2046"/>
      <c r="X915" s="2046"/>
      <c r="Y915" s="2046"/>
    </row>
    <row r="916">
      <c r="A916" s="2046"/>
      <c r="B916" s="2046"/>
      <c r="C916" s="2046"/>
      <c r="D916" s="2046"/>
      <c r="E916" s="2046"/>
      <c r="F916" s="2046"/>
      <c r="G916" s="2046"/>
      <c r="H916" s="2046"/>
      <c r="I916" s="2046"/>
      <c r="J916" s="2046"/>
      <c r="K916" s="2046"/>
      <c r="L916" s="2046"/>
      <c r="M916" s="2046"/>
      <c r="N916" s="2046"/>
      <c r="O916" s="2046"/>
      <c r="P916" s="2046"/>
      <c r="Q916" s="2046"/>
      <c r="R916" s="2046"/>
      <c r="S916" s="2046"/>
      <c r="T916" s="2046"/>
      <c r="U916" s="2046"/>
      <c r="V916" s="2046"/>
      <c r="W916" s="2046"/>
      <c r="X916" s="2046"/>
      <c r="Y916" s="2046"/>
    </row>
    <row r="917">
      <c r="A917" s="2046"/>
      <c r="B917" s="2046"/>
      <c r="C917" s="2046"/>
      <c r="D917" s="2046"/>
      <c r="E917" s="2046"/>
      <c r="F917" s="2046"/>
      <c r="G917" s="2046"/>
      <c r="H917" s="2046"/>
      <c r="I917" s="2046"/>
      <c r="J917" s="2046"/>
      <c r="K917" s="2046"/>
      <c r="L917" s="2046"/>
      <c r="M917" s="2046"/>
      <c r="N917" s="2046"/>
      <c r="O917" s="2046"/>
      <c r="P917" s="2046"/>
      <c r="Q917" s="2046"/>
      <c r="R917" s="2046"/>
      <c r="S917" s="2046"/>
      <c r="T917" s="2046"/>
      <c r="U917" s="2046"/>
      <c r="V917" s="2046"/>
      <c r="W917" s="2046"/>
      <c r="X917" s="2046"/>
      <c r="Y917" s="2046"/>
    </row>
    <row r="918">
      <c r="A918" s="2046"/>
      <c r="B918" s="2046"/>
      <c r="C918" s="2046"/>
      <c r="D918" s="2046"/>
      <c r="E918" s="2046"/>
      <c r="F918" s="2046"/>
      <c r="G918" s="2046"/>
      <c r="H918" s="2046"/>
      <c r="I918" s="2046"/>
      <c r="J918" s="2046"/>
      <c r="K918" s="2046"/>
      <c r="L918" s="2046"/>
      <c r="M918" s="2046"/>
      <c r="N918" s="2046"/>
      <c r="O918" s="2046"/>
      <c r="P918" s="2046"/>
      <c r="Q918" s="2046"/>
      <c r="R918" s="2046"/>
      <c r="S918" s="2046"/>
      <c r="T918" s="2046"/>
      <c r="U918" s="2046"/>
      <c r="V918" s="2046"/>
      <c r="W918" s="2046"/>
      <c r="X918" s="2046"/>
      <c r="Y918" s="2046"/>
    </row>
    <row r="919">
      <c r="A919" s="2046"/>
      <c r="B919" s="2046"/>
      <c r="C919" s="2046"/>
      <c r="D919" s="2046"/>
      <c r="E919" s="2046"/>
      <c r="F919" s="2046"/>
      <c r="G919" s="2046"/>
      <c r="H919" s="2046"/>
      <c r="I919" s="2046"/>
      <c r="J919" s="2046"/>
      <c r="K919" s="2046"/>
      <c r="L919" s="2046"/>
      <c r="M919" s="2046"/>
      <c r="N919" s="2046"/>
      <c r="O919" s="2046"/>
      <c r="P919" s="2046"/>
      <c r="Q919" s="2046"/>
      <c r="R919" s="2046"/>
      <c r="S919" s="2046"/>
      <c r="T919" s="2046"/>
      <c r="U919" s="2046"/>
      <c r="V919" s="2046"/>
      <c r="W919" s="2046"/>
      <c r="X919" s="2046"/>
      <c r="Y919" s="2046"/>
    </row>
    <row r="920">
      <c r="A920" s="2046"/>
      <c r="B920" s="2046"/>
      <c r="C920" s="2046"/>
      <c r="D920" s="2046"/>
      <c r="E920" s="2046"/>
      <c r="F920" s="2046"/>
      <c r="G920" s="2046"/>
      <c r="H920" s="2046"/>
      <c r="I920" s="2046"/>
      <c r="J920" s="2046"/>
      <c r="K920" s="2046"/>
      <c r="L920" s="2046"/>
      <c r="M920" s="2046"/>
      <c r="N920" s="2046"/>
      <c r="O920" s="2046"/>
      <c r="P920" s="2046"/>
      <c r="Q920" s="2046"/>
      <c r="R920" s="2046"/>
      <c r="S920" s="2046"/>
      <c r="T920" s="2046"/>
      <c r="U920" s="2046"/>
      <c r="V920" s="2046"/>
      <c r="W920" s="2046"/>
      <c r="X920" s="2046"/>
      <c r="Y920" s="2046"/>
    </row>
    <row r="921">
      <c r="A921" s="2046"/>
      <c r="B921" s="2046"/>
      <c r="C921" s="2046"/>
      <c r="D921" s="2046"/>
      <c r="E921" s="2046"/>
      <c r="F921" s="2046"/>
      <c r="G921" s="2046"/>
      <c r="H921" s="2046"/>
      <c r="I921" s="2046"/>
      <c r="J921" s="2046"/>
      <c r="K921" s="2046"/>
      <c r="L921" s="2046"/>
      <c r="M921" s="2046"/>
      <c r="N921" s="2046"/>
      <c r="O921" s="2046"/>
      <c r="P921" s="2046"/>
      <c r="Q921" s="2046"/>
      <c r="R921" s="2046"/>
      <c r="S921" s="2046"/>
      <c r="T921" s="2046"/>
      <c r="U921" s="2046"/>
      <c r="V921" s="2046"/>
      <c r="W921" s="2046"/>
      <c r="X921" s="2046"/>
      <c r="Y921" s="2046"/>
    </row>
    <row r="922">
      <c r="A922" s="2046"/>
      <c r="B922" s="2046"/>
      <c r="C922" s="2046"/>
      <c r="D922" s="2046"/>
      <c r="E922" s="2046"/>
      <c r="F922" s="2046"/>
      <c r="G922" s="2046"/>
      <c r="H922" s="2046"/>
      <c r="I922" s="2046"/>
      <c r="J922" s="2046"/>
      <c r="K922" s="2046"/>
      <c r="L922" s="2046"/>
      <c r="M922" s="2046"/>
      <c r="N922" s="2046"/>
      <c r="O922" s="2046"/>
      <c r="P922" s="2046"/>
      <c r="Q922" s="2046"/>
      <c r="R922" s="2046"/>
      <c r="S922" s="2046"/>
      <c r="T922" s="2046"/>
      <c r="U922" s="2046"/>
      <c r="V922" s="2046"/>
      <c r="W922" s="2046"/>
      <c r="X922" s="2046"/>
      <c r="Y922" s="2046"/>
    </row>
    <row r="923">
      <c r="A923" s="2046"/>
      <c r="B923" s="2046"/>
      <c r="C923" s="2046"/>
      <c r="D923" s="2046"/>
      <c r="E923" s="2046"/>
      <c r="F923" s="2046"/>
      <c r="G923" s="2046"/>
      <c r="H923" s="2046"/>
      <c r="I923" s="2046"/>
      <c r="J923" s="2046"/>
      <c r="K923" s="2046"/>
      <c r="L923" s="2046"/>
      <c r="M923" s="2046"/>
      <c r="N923" s="2046"/>
      <c r="O923" s="2046"/>
      <c r="P923" s="2046"/>
      <c r="Q923" s="2046"/>
      <c r="R923" s="2046"/>
      <c r="S923" s="2046"/>
      <c r="T923" s="2046"/>
      <c r="U923" s="2046"/>
      <c r="V923" s="2046"/>
      <c r="W923" s="2046"/>
      <c r="X923" s="2046"/>
      <c r="Y923" s="2046"/>
    </row>
    <row r="924">
      <c r="A924" s="2046"/>
      <c r="B924" s="2046"/>
      <c r="C924" s="2046"/>
      <c r="D924" s="2046"/>
      <c r="E924" s="2046"/>
      <c r="F924" s="2046"/>
      <c r="G924" s="2046"/>
      <c r="H924" s="2046"/>
      <c r="I924" s="2046"/>
      <c r="J924" s="2046"/>
      <c r="K924" s="2046"/>
      <c r="L924" s="2046"/>
      <c r="M924" s="2046"/>
      <c r="N924" s="2046"/>
      <c r="O924" s="2046"/>
      <c r="P924" s="2046"/>
      <c r="Q924" s="2046"/>
      <c r="R924" s="2046"/>
      <c r="S924" s="2046"/>
      <c r="T924" s="2046"/>
      <c r="U924" s="2046"/>
      <c r="V924" s="2046"/>
      <c r="W924" s="2046"/>
      <c r="X924" s="2046"/>
      <c r="Y924" s="2046"/>
    </row>
    <row r="925">
      <c r="A925" s="2046"/>
      <c r="B925" s="2046"/>
      <c r="C925" s="2046"/>
      <c r="D925" s="2046"/>
      <c r="E925" s="2046"/>
      <c r="F925" s="2046"/>
      <c r="G925" s="2046"/>
      <c r="H925" s="2046"/>
      <c r="I925" s="2046"/>
      <c r="J925" s="2046"/>
      <c r="K925" s="2046"/>
      <c r="L925" s="2046"/>
      <c r="M925" s="2046"/>
      <c r="N925" s="2046"/>
      <c r="O925" s="2046"/>
      <c r="P925" s="2046"/>
      <c r="Q925" s="2046"/>
      <c r="R925" s="2046"/>
      <c r="S925" s="2046"/>
      <c r="T925" s="2046"/>
      <c r="U925" s="2046"/>
      <c r="V925" s="2046"/>
      <c r="W925" s="2046"/>
      <c r="X925" s="2046"/>
      <c r="Y925" s="2046"/>
    </row>
    <row r="926">
      <c r="A926" s="2046"/>
      <c r="B926" s="2046"/>
      <c r="C926" s="2046"/>
      <c r="D926" s="2046"/>
      <c r="E926" s="2046"/>
      <c r="F926" s="2046"/>
      <c r="G926" s="2046"/>
      <c r="H926" s="2046"/>
      <c r="I926" s="2046"/>
      <c r="J926" s="2046"/>
      <c r="K926" s="2046"/>
      <c r="L926" s="2046"/>
      <c r="M926" s="2046"/>
      <c r="N926" s="2046"/>
      <c r="O926" s="2046"/>
      <c r="P926" s="2046"/>
      <c r="Q926" s="2046"/>
      <c r="R926" s="2046"/>
      <c r="S926" s="2046"/>
      <c r="T926" s="2046"/>
      <c r="U926" s="2046"/>
      <c r="V926" s="2046"/>
      <c r="W926" s="2046"/>
      <c r="X926" s="2046"/>
      <c r="Y926" s="2046"/>
    </row>
    <row r="927">
      <c r="A927" s="2046"/>
      <c r="B927" s="2046"/>
      <c r="C927" s="2046"/>
      <c r="D927" s="2046"/>
      <c r="E927" s="2046"/>
      <c r="F927" s="2046"/>
      <c r="G927" s="2046"/>
      <c r="H927" s="2046"/>
      <c r="I927" s="2046"/>
      <c r="J927" s="2046"/>
      <c r="K927" s="2046"/>
      <c r="L927" s="2046"/>
      <c r="M927" s="2046"/>
      <c r="N927" s="2046"/>
      <c r="O927" s="2046"/>
      <c r="P927" s="2046"/>
      <c r="Q927" s="2046"/>
      <c r="R927" s="2046"/>
      <c r="S927" s="2046"/>
      <c r="T927" s="2046"/>
      <c r="U927" s="2046"/>
      <c r="V927" s="2046"/>
      <c r="W927" s="2046"/>
      <c r="X927" s="2046"/>
      <c r="Y927" s="2046"/>
    </row>
    <row r="928">
      <c r="A928" s="2046"/>
      <c r="B928" s="2046"/>
      <c r="C928" s="2046"/>
      <c r="D928" s="2046"/>
      <c r="E928" s="2046"/>
      <c r="F928" s="2046"/>
      <c r="G928" s="2046"/>
      <c r="H928" s="2046"/>
      <c r="I928" s="2046"/>
      <c r="J928" s="2046"/>
      <c r="K928" s="2046"/>
      <c r="L928" s="2046"/>
      <c r="M928" s="2046"/>
      <c r="N928" s="2046"/>
      <c r="O928" s="2046"/>
      <c r="P928" s="2046"/>
      <c r="Q928" s="2046"/>
      <c r="R928" s="2046"/>
      <c r="S928" s="2046"/>
      <c r="T928" s="2046"/>
      <c r="U928" s="2046"/>
      <c r="V928" s="2046"/>
      <c r="W928" s="2046"/>
      <c r="X928" s="2046"/>
      <c r="Y928" s="2046"/>
    </row>
    <row r="929">
      <c r="A929" s="2046"/>
      <c r="B929" s="2046"/>
      <c r="C929" s="2046"/>
      <c r="D929" s="2046"/>
      <c r="E929" s="2046"/>
      <c r="F929" s="2046"/>
      <c r="G929" s="2046"/>
      <c r="H929" s="2046"/>
      <c r="I929" s="2046"/>
      <c r="J929" s="2046"/>
      <c r="K929" s="2046"/>
      <c r="L929" s="2046"/>
      <c r="M929" s="2046"/>
      <c r="N929" s="2046"/>
      <c r="O929" s="2046"/>
      <c r="P929" s="2046"/>
      <c r="Q929" s="2046"/>
      <c r="R929" s="2046"/>
      <c r="S929" s="2046"/>
      <c r="T929" s="2046"/>
      <c r="U929" s="2046"/>
      <c r="V929" s="2046"/>
      <c r="W929" s="2046"/>
      <c r="X929" s="2046"/>
      <c r="Y929" s="2046"/>
    </row>
    <row r="930">
      <c r="A930" s="2046"/>
      <c r="B930" s="2046"/>
      <c r="C930" s="2046"/>
      <c r="D930" s="2046"/>
      <c r="E930" s="2046"/>
      <c r="F930" s="2046"/>
      <c r="G930" s="2046"/>
      <c r="H930" s="2046"/>
      <c r="I930" s="2046"/>
      <c r="J930" s="2046"/>
      <c r="K930" s="2046"/>
      <c r="L930" s="2046"/>
      <c r="M930" s="2046"/>
      <c r="N930" s="2046"/>
      <c r="O930" s="2046"/>
      <c r="P930" s="2046"/>
      <c r="Q930" s="2046"/>
      <c r="R930" s="2046"/>
      <c r="S930" s="2046"/>
      <c r="T930" s="2046"/>
      <c r="U930" s="2046"/>
      <c r="V930" s="2046"/>
      <c r="W930" s="2046"/>
      <c r="X930" s="2046"/>
      <c r="Y930" s="2046"/>
    </row>
    <row r="931">
      <c r="A931" s="2046"/>
      <c r="B931" s="2046"/>
      <c r="C931" s="2046"/>
      <c r="D931" s="2046"/>
      <c r="E931" s="2046"/>
      <c r="F931" s="2046"/>
      <c r="G931" s="2046"/>
      <c r="H931" s="2046"/>
      <c r="I931" s="2046"/>
      <c r="J931" s="2046"/>
      <c r="K931" s="2046"/>
      <c r="L931" s="2046"/>
      <c r="M931" s="2046"/>
      <c r="N931" s="2046"/>
      <c r="O931" s="2046"/>
      <c r="P931" s="2046"/>
      <c r="Q931" s="2046"/>
      <c r="R931" s="2046"/>
      <c r="S931" s="2046"/>
      <c r="T931" s="2046"/>
      <c r="U931" s="2046"/>
      <c r="V931" s="2046"/>
      <c r="W931" s="2046"/>
      <c r="X931" s="2046"/>
      <c r="Y931" s="2046"/>
    </row>
    <row r="932">
      <c r="A932" s="2046"/>
      <c r="B932" s="2046"/>
      <c r="C932" s="2046"/>
      <c r="D932" s="2046"/>
      <c r="E932" s="2046"/>
      <c r="F932" s="2046"/>
      <c r="G932" s="2046"/>
      <c r="H932" s="2046"/>
      <c r="I932" s="2046"/>
      <c r="J932" s="2046"/>
      <c r="K932" s="2046"/>
      <c r="L932" s="2046"/>
      <c r="M932" s="2046"/>
      <c r="N932" s="2046"/>
      <c r="O932" s="2046"/>
      <c r="P932" s="2046"/>
      <c r="Q932" s="2046"/>
      <c r="R932" s="2046"/>
      <c r="S932" s="2046"/>
      <c r="T932" s="2046"/>
      <c r="U932" s="2046"/>
      <c r="V932" s="2046"/>
      <c r="W932" s="2046"/>
      <c r="X932" s="2046"/>
      <c r="Y932" s="2046"/>
    </row>
    <row r="933">
      <c r="A933" s="2046"/>
      <c r="B933" s="2046"/>
      <c r="C933" s="2046"/>
      <c r="D933" s="2046"/>
      <c r="E933" s="2046"/>
      <c r="F933" s="2046"/>
      <c r="G933" s="2046"/>
      <c r="H933" s="2046"/>
      <c r="I933" s="2046"/>
      <c r="J933" s="2046"/>
      <c r="K933" s="2046"/>
      <c r="L933" s="2046"/>
      <c r="M933" s="2046"/>
      <c r="N933" s="2046"/>
      <c r="O933" s="2046"/>
      <c r="P933" s="2046"/>
      <c r="Q933" s="2046"/>
      <c r="R933" s="2046"/>
      <c r="S933" s="2046"/>
      <c r="T933" s="2046"/>
      <c r="U933" s="2046"/>
      <c r="V933" s="2046"/>
      <c r="W933" s="2046"/>
      <c r="X933" s="2046"/>
      <c r="Y933" s="2046"/>
    </row>
    <row r="934">
      <c r="A934" s="2046"/>
      <c r="B934" s="2046"/>
      <c r="C934" s="2046"/>
      <c r="D934" s="2046"/>
      <c r="E934" s="2046"/>
      <c r="F934" s="2046"/>
      <c r="G934" s="2046"/>
      <c r="H934" s="2046"/>
      <c r="I934" s="2046"/>
      <c r="J934" s="2046"/>
      <c r="K934" s="2046"/>
      <c r="L934" s="2046"/>
      <c r="M934" s="2046"/>
      <c r="N934" s="2046"/>
      <c r="O934" s="2046"/>
      <c r="P934" s="2046"/>
      <c r="Q934" s="2046"/>
      <c r="R934" s="2046"/>
      <c r="S934" s="2046"/>
      <c r="T934" s="2046"/>
      <c r="U934" s="2046"/>
      <c r="V934" s="2046"/>
      <c r="W934" s="2046"/>
      <c r="X934" s="2046"/>
      <c r="Y934" s="2046"/>
    </row>
    <row r="935">
      <c r="A935" s="2046"/>
      <c r="B935" s="2046"/>
      <c r="C935" s="2046"/>
      <c r="D935" s="2046"/>
      <c r="E935" s="2046"/>
      <c r="F935" s="2046"/>
      <c r="G935" s="2046"/>
      <c r="H935" s="2046"/>
      <c r="I935" s="2046"/>
      <c r="J935" s="2046"/>
      <c r="K935" s="2046"/>
      <c r="L935" s="2046"/>
      <c r="M935" s="2046"/>
      <c r="N935" s="2046"/>
      <c r="O935" s="2046"/>
      <c r="P935" s="2046"/>
      <c r="Q935" s="2046"/>
      <c r="R935" s="2046"/>
      <c r="S935" s="2046"/>
      <c r="T935" s="2046"/>
      <c r="U935" s="2046"/>
      <c r="V935" s="2046"/>
      <c r="W935" s="2046"/>
      <c r="X935" s="2046"/>
      <c r="Y935" s="2046"/>
    </row>
    <row r="936">
      <c r="A936" s="2046"/>
      <c r="B936" s="2046"/>
      <c r="C936" s="2046"/>
      <c r="D936" s="2046"/>
      <c r="E936" s="2046"/>
      <c r="F936" s="2046"/>
      <c r="G936" s="2046"/>
      <c r="H936" s="2046"/>
      <c r="I936" s="2046"/>
      <c r="J936" s="2046"/>
      <c r="K936" s="2046"/>
      <c r="L936" s="2046"/>
      <c r="M936" s="2046"/>
      <c r="N936" s="2046"/>
      <c r="O936" s="2046"/>
      <c r="P936" s="2046"/>
      <c r="Q936" s="2046"/>
      <c r="R936" s="2046"/>
      <c r="S936" s="2046"/>
      <c r="T936" s="2046"/>
      <c r="U936" s="2046"/>
      <c r="V936" s="2046"/>
      <c r="W936" s="2046"/>
      <c r="X936" s="2046"/>
      <c r="Y936" s="2046"/>
    </row>
    <row r="937">
      <c r="A937" s="2046"/>
      <c r="B937" s="2046"/>
      <c r="C937" s="2046"/>
      <c r="D937" s="2046"/>
      <c r="E937" s="2046"/>
      <c r="F937" s="2046"/>
      <c r="G937" s="2046"/>
      <c r="H937" s="2046"/>
      <c r="I937" s="2046"/>
      <c r="J937" s="2046"/>
      <c r="K937" s="2046"/>
      <c r="L937" s="2046"/>
      <c r="M937" s="2046"/>
      <c r="N937" s="2046"/>
      <c r="O937" s="2046"/>
      <c r="P937" s="2046"/>
      <c r="Q937" s="2046"/>
      <c r="R937" s="2046"/>
      <c r="S937" s="2046"/>
      <c r="T937" s="2046"/>
      <c r="U937" s="2046"/>
      <c r="V937" s="2046"/>
      <c r="W937" s="2046"/>
      <c r="X937" s="2046"/>
      <c r="Y937" s="2046"/>
    </row>
    <row r="938">
      <c r="A938" s="2046"/>
      <c r="B938" s="2046"/>
      <c r="C938" s="2046"/>
      <c r="D938" s="2046"/>
      <c r="E938" s="2046"/>
      <c r="F938" s="2046"/>
      <c r="G938" s="2046"/>
      <c r="H938" s="2046"/>
      <c r="I938" s="2046"/>
      <c r="J938" s="2046"/>
      <c r="K938" s="2046"/>
      <c r="L938" s="2046"/>
      <c r="M938" s="2046"/>
      <c r="N938" s="2046"/>
      <c r="O938" s="2046"/>
      <c r="P938" s="2046"/>
      <c r="Q938" s="2046"/>
      <c r="R938" s="2046"/>
      <c r="S938" s="2046"/>
      <c r="T938" s="2046"/>
      <c r="U938" s="2046"/>
      <c r="V938" s="2046"/>
      <c r="W938" s="2046"/>
      <c r="X938" s="2046"/>
      <c r="Y938" s="2046"/>
    </row>
    <row r="939">
      <c r="A939" s="2046"/>
      <c r="B939" s="2046"/>
      <c r="C939" s="2046"/>
      <c r="D939" s="2046"/>
      <c r="E939" s="2046"/>
      <c r="F939" s="2046"/>
      <c r="G939" s="2046"/>
      <c r="H939" s="2046"/>
      <c r="I939" s="2046"/>
      <c r="J939" s="2046"/>
      <c r="K939" s="2046"/>
      <c r="L939" s="2046"/>
      <c r="M939" s="2046"/>
      <c r="N939" s="2046"/>
      <c r="O939" s="2046"/>
      <c r="P939" s="2046"/>
      <c r="Q939" s="2046"/>
      <c r="R939" s="2046"/>
      <c r="S939" s="2046"/>
      <c r="T939" s="2046"/>
      <c r="U939" s="2046"/>
      <c r="V939" s="2046"/>
      <c r="W939" s="2046"/>
      <c r="X939" s="2046"/>
      <c r="Y939" s="2046"/>
    </row>
    <row r="940">
      <c r="A940" s="2046"/>
      <c r="B940" s="2046"/>
      <c r="C940" s="2046"/>
      <c r="D940" s="2046"/>
      <c r="E940" s="2046"/>
      <c r="F940" s="2046"/>
      <c r="G940" s="2046"/>
      <c r="H940" s="2046"/>
      <c r="I940" s="2046"/>
      <c r="J940" s="2046"/>
      <c r="K940" s="2046"/>
      <c r="L940" s="2046"/>
      <c r="M940" s="2046"/>
      <c r="N940" s="2046"/>
      <c r="O940" s="2046"/>
      <c r="P940" s="2046"/>
      <c r="Q940" s="2046"/>
      <c r="R940" s="2046"/>
      <c r="S940" s="2046"/>
      <c r="T940" s="2046"/>
      <c r="U940" s="2046"/>
      <c r="V940" s="2046"/>
      <c r="W940" s="2046"/>
      <c r="X940" s="2046"/>
      <c r="Y940" s="2046"/>
    </row>
    <row r="941">
      <c r="A941" s="2046"/>
      <c r="B941" s="2046"/>
      <c r="C941" s="2046"/>
      <c r="D941" s="2046"/>
      <c r="E941" s="2046"/>
      <c r="F941" s="2046"/>
      <c r="G941" s="2046"/>
      <c r="H941" s="2046"/>
      <c r="I941" s="2046"/>
      <c r="J941" s="2046"/>
      <c r="K941" s="2046"/>
      <c r="L941" s="2046"/>
      <c r="M941" s="2046"/>
      <c r="N941" s="2046"/>
      <c r="O941" s="2046"/>
      <c r="P941" s="2046"/>
      <c r="Q941" s="2046"/>
      <c r="R941" s="2046"/>
      <c r="S941" s="2046"/>
      <c r="T941" s="2046"/>
      <c r="U941" s="2046"/>
      <c r="V941" s="2046"/>
      <c r="W941" s="2046"/>
      <c r="X941" s="2046"/>
      <c r="Y941" s="2046"/>
    </row>
    <row r="942">
      <c r="A942" s="2046"/>
      <c r="B942" s="2046"/>
      <c r="C942" s="2046"/>
      <c r="D942" s="2046"/>
      <c r="E942" s="2046"/>
      <c r="F942" s="2046"/>
      <c r="G942" s="2046"/>
      <c r="H942" s="2046"/>
      <c r="I942" s="2046"/>
      <c r="J942" s="2046"/>
      <c r="K942" s="2046"/>
      <c r="L942" s="2046"/>
      <c r="M942" s="2046"/>
      <c r="N942" s="2046"/>
      <c r="O942" s="2046"/>
      <c r="P942" s="2046"/>
      <c r="Q942" s="2046"/>
      <c r="R942" s="2046"/>
      <c r="S942" s="2046"/>
      <c r="T942" s="2046"/>
      <c r="U942" s="2046"/>
      <c r="V942" s="2046"/>
      <c r="W942" s="2046"/>
      <c r="X942" s="2046"/>
      <c r="Y942" s="2046"/>
    </row>
    <row r="943">
      <c r="A943" s="2046"/>
      <c r="B943" s="2046"/>
      <c r="C943" s="2046"/>
      <c r="D943" s="2046"/>
      <c r="E943" s="2046"/>
      <c r="F943" s="2046"/>
      <c r="G943" s="2046"/>
      <c r="H943" s="2046"/>
      <c r="I943" s="2046"/>
      <c r="J943" s="2046"/>
      <c r="K943" s="2046"/>
      <c r="L943" s="2046"/>
      <c r="M943" s="2046"/>
      <c r="N943" s="2046"/>
      <c r="O943" s="2046"/>
      <c r="P943" s="2046"/>
      <c r="Q943" s="2046"/>
      <c r="R943" s="2046"/>
      <c r="S943" s="2046"/>
      <c r="T943" s="2046"/>
      <c r="U943" s="2046"/>
      <c r="V943" s="2046"/>
      <c r="W943" s="2046"/>
      <c r="X943" s="2046"/>
      <c r="Y943" s="2046"/>
    </row>
    <row r="944">
      <c r="A944" s="2046"/>
      <c r="B944" s="2046"/>
      <c r="C944" s="2046"/>
      <c r="D944" s="2046"/>
      <c r="E944" s="2046"/>
      <c r="F944" s="2046"/>
      <c r="G944" s="2046"/>
      <c r="H944" s="2046"/>
      <c r="I944" s="2046"/>
      <c r="J944" s="2046"/>
      <c r="K944" s="2046"/>
      <c r="L944" s="2046"/>
      <c r="M944" s="2046"/>
      <c r="N944" s="2046"/>
      <c r="O944" s="2046"/>
      <c r="P944" s="2046"/>
      <c r="Q944" s="2046"/>
      <c r="R944" s="2046"/>
      <c r="S944" s="2046"/>
      <c r="T944" s="2046"/>
      <c r="U944" s="2046"/>
      <c r="V944" s="2046"/>
      <c r="W944" s="2046"/>
      <c r="X944" s="2046"/>
      <c r="Y944" s="2046"/>
    </row>
    <row r="945">
      <c r="A945" s="2046"/>
      <c r="B945" s="2046"/>
      <c r="C945" s="2046"/>
      <c r="D945" s="2046"/>
      <c r="E945" s="2046"/>
      <c r="F945" s="2046"/>
      <c r="G945" s="2046"/>
      <c r="H945" s="2046"/>
      <c r="I945" s="2046"/>
      <c r="J945" s="2046"/>
      <c r="K945" s="2046"/>
      <c r="L945" s="2046"/>
      <c r="M945" s="2046"/>
      <c r="N945" s="2046"/>
      <c r="O945" s="2046"/>
      <c r="P945" s="2046"/>
      <c r="Q945" s="2046"/>
      <c r="R945" s="2046"/>
      <c r="S945" s="2046"/>
      <c r="T945" s="2046"/>
      <c r="U945" s="2046"/>
      <c r="V945" s="2046"/>
      <c r="W945" s="2046"/>
      <c r="X945" s="2046"/>
      <c r="Y945" s="2046"/>
    </row>
    <row r="946">
      <c r="A946" s="2046"/>
      <c r="B946" s="2046"/>
      <c r="C946" s="2046"/>
      <c r="D946" s="2046"/>
      <c r="E946" s="2046"/>
      <c r="F946" s="2046"/>
      <c r="G946" s="2046"/>
      <c r="H946" s="2046"/>
      <c r="I946" s="2046"/>
      <c r="J946" s="2046"/>
      <c r="K946" s="2046"/>
      <c r="L946" s="2046"/>
      <c r="M946" s="2046"/>
      <c r="N946" s="2046"/>
      <c r="O946" s="2046"/>
      <c r="P946" s="2046"/>
      <c r="Q946" s="2046"/>
      <c r="R946" s="2046"/>
      <c r="S946" s="2046"/>
      <c r="T946" s="2046"/>
      <c r="U946" s="2046"/>
      <c r="V946" s="2046"/>
      <c r="W946" s="2046"/>
      <c r="X946" s="2046"/>
      <c r="Y946" s="2046"/>
    </row>
    <row r="947">
      <c r="A947" s="2046"/>
      <c r="B947" s="2046"/>
      <c r="C947" s="2046"/>
      <c r="D947" s="2046"/>
      <c r="E947" s="2046"/>
      <c r="F947" s="2046"/>
      <c r="G947" s="2046"/>
      <c r="H947" s="2046"/>
      <c r="I947" s="2046"/>
      <c r="J947" s="2046"/>
      <c r="K947" s="2046"/>
      <c r="L947" s="2046"/>
      <c r="M947" s="2046"/>
      <c r="N947" s="2046"/>
      <c r="O947" s="2046"/>
      <c r="P947" s="2046"/>
      <c r="Q947" s="2046"/>
      <c r="R947" s="2046"/>
      <c r="S947" s="2046"/>
      <c r="T947" s="2046"/>
      <c r="U947" s="2046"/>
      <c r="V947" s="2046"/>
      <c r="W947" s="2046"/>
      <c r="X947" s="2046"/>
      <c r="Y947" s="2046"/>
    </row>
    <row r="948">
      <c r="A948" s="2046"/>
      <c r="B948" s="2046"/>
      <c r="C948" s="2046"/>
      <c r="D948" s="2046"/>
      <c r="E948" s="2046"/>
      <c r="F948" s="2046"/>
      <c r="G948" s="2046"/>
      <c r="H948" s="2046"/>
      <c r="I948" s="2046"/>
      <c r="J948" s="2046"/>
      <c r="K948" s="2046"/>
      <c r="L948" s="2046"/>
      <c r="M948" s="2046"/>
      <c r="N948" s="2046"/>
      <c r="O948" s="2046"/>
      <c r="P948" s="2046"/>
      <c r="Q948" s="2046"/>
      <c r="R948" s="2046"/>
      <c r="S948" s="2046"/>
      <c r="T948" s="2046"/>
      <c r="U948" s="2046"/>
      <c r="V948" s="2046"/>
      <c r="W948" s="2046"/>
      <c r="X948" s="2046"/>
      <c r="Y948" s="2046"/>
    </row>
    <row r="949">
      <c r="A949" s="2046"/>
      <c r="B949" s="2046"/>
      <c r="C949" s="2046"/>
      <c r="D949" s="2046"/>
      <c r="E949" s="2046"/>
      <c r="F949" s="2046"/>
      <c r="G949" s="2046"/>
      <c r="H949" s="2046"/>
      <c r="I949" s="2046"/>
      <c r="J949" s="2046"/>
      <c r="K949" s="2046"/>
      <c r="L949" s="2046"/>
      <c r="M949" s="2046"/>
      <c r="N949" s="2046"/>
      <c r="O949" s="2046"/>
      <c r="P949" s="2046"/>
      <c r="Q949" s="2046"/>
      <c r="R949" s="2046"/>
      <c r="S949" s="2046"/>
      <c r="T949" s="2046"/>
      <c r="U949" s="2046"/>
      <c r="V949" s="2046"/>
      <c r="W949" s="2046"/>
      <c r="X949" s="2046"/>
      <c r="Y949" s="2046"/>
    </row>
    <row r="950">
      <c r="A950" s="2046"/>
      <c r="B950" s="2046"/>
      <c r="C950" s="2046"/>
      <c r="D950" s="2046"/>
      <c r="E950" s="2046"/>
      <c r="F950" s="2046"/>
      <c r="G950" s="2046"/>
      <c r="H950" s="2046"/>
      <c r="I950" s="2046"/>
      <c r="J950" s="2046"/>
      <c r="K950" s="2046"/>
      <c r="L950" s="2046"/>
      <c r="M950" s="2046"/>
      <c r="N950" s="2046"/>
      <c r="O950" s="2046"/>
      <c r="P950" s="2046"/>
      <c r="Q950" s="2046"/>
      <c r="R950" s="2046"/>
      <c r="S950" s="2046"/>
      <c r="T950" s="2046"/>
      <c r="U950" s="2046"/>
      <c r="V950" s="2046"/>
      <c r="W950" s="2046"/>
      <c r="X950" s="2046"/>
      <c r="Y950" s="2046"/>
    </row>
    <row r="951">
      <c r="A951" s="2046"/>
      <c r="B951" s="2046"/>
      <c r="C951" s="2046"/>
      <c r="D951" s="2046"/>
      <c r="E951" s="2046"/>
      <c r="F951" s="2046"/>
      <c r="G951" s="2046"/>
      <c r="H951" s="2046"/>
      <c r="I951" s="2046"/>
      <c r="J951" s="2046"/>
      <c r="K951" s="2046"/>
      <c r="L951" s="2046"/>
      <c r="M951" s="2046"/>
      <c r="N951" s="2046"/>
      <c r="O951" s="2046"/>
      <c r="P951" s="2046"/>
      <c r="Q951" s="2046"/>
      <c r="R951" s="2046"/>
      <c r="S951" s="2046"/>
      <c r="T951" s="2046"/>
      <c r="U951" s="2046"/>
      <c r="V951" s="2046"/>
      <c r="W951" s="2046"/>
      <c r="X951" s="2046"/>
      <c r="Y951" s="2046"/>
    </row>
    <row r="952">
      <c r="A952" s="2046"/>
      <c r="B952" s="2046"/>
      <c r="C952" s="2046"/>
      <c r="D952" s="2046"/>
      <c r="E952" s="2046"/>
      <c r="F952" s="2046"/>
      <c r="G952" s="2046"/>
      <c r="H952" s="2046"/>
      <c r="I952" s="2046"/>
      <c r="J952" s="2046"/>
      <c r="K952" s="2046"/>
      <c r="L952" s="2046"/>
      <c r="M952" s="2046"/>
      <c r="N952" s="2046"/>
      <c r="O952" s="2046"/>
      <c r="P952" s="2046"/>
      <c r="Q952" s="2046"/>
      <c r="R952" s="2046"/>
      <c r="S952" s="2046"/>
      <c r="T952" s="2046"/>
      <c r="U952" s="2046"/>
      <c r="V952" s="2046"/>
      <c r="W952" s="2046"/>
      <c r="X952" s="2046"/>
      <c r="Y952" s="2046"/>
    </row>
    <row r="953">
      <c r="A953" s="2046"/>
      <c r="B953" s="2046"/>
      <c r="C953" s="2046"/>
      <c r="D953" s="2046"/>
      <c r="E953" s="2046"/>
      <c r="F953" s="2046"/>
      <c r="G953" s="2046"/>
      <c r="H953" s="2046"/>
      <c r="I953" s="2046"/>
      <c r="J953" s="2046"/>
      <c r="K953" s="2046"/>
      <c r="L953" s="2046"/>
      <c r="M953" s="2046"/>
      <c r="N953" s="2046"/>
      <c r="O953" s="2046"/>
      <c r="P953" s="2046"/>
      <c r="Q953" s="2046"/>
      <c r="R953" s="2046"/>
      <c r="S953" s="2046"/>
      <c r="T953" s="2046"/>
      <c r="U953" s="2046"/>
      <c r="V953" s="2046"/>
      <c r="W953" s="2046"/>
      <c r="X953" s="2046"/>
      <c r="Y953" s="2046"/>
    </row>
    <row r="954">
      <c r="A954" s="2046"/>
      <c r="B954" s="2046"/>
      <c r="C954" s="2046"/>
      <c r="D954" s="2046"/>
      <c r="E954" s="2046"/>
      <c r="F954" s="2046"/>
      <c r="G954" s="2046"/>
      <c r="H954" s="2046"/>
      <c r="I954" s="2046"/>
      <c r="J954" s="2046"/>
      <c r="K954" s="2046"/>
      <c r="L954" s="2046"/>
      <c r="M954" s="2046"/>
      <c r="N954" s="2046"/>
      <c r="O954" s="2046"/>
      <c r="P954" s="2046"/>
      <c r="Q954" s="2046"/>
      <c r="R954" s="2046"/>
      <c r="S954" s="2046"/>
      <c r="T954" s="2046"/>
      <c r="U954" s="2046"/>
      <c r="V954" s="2046"/>
      <c r="W954" s="2046"/>
      <c r="X954" s="2046"/>
      <c r="Y954" s="2046"/>
    </row>
    <row r="955">
      <c r="A955" s="2046"/>
      <c r="B955" s="2046"/>
      <c r="C955" s="2046"/>
      <c r="D955" s="2046"/>
      <c r="E955" s="2046"/>
      <c r="F955" s="2046"/>
      <c r="G955" s="2046"/>
      <c r="H955" s="2046"/>
      <c r="I955" s="2046"/>
      <c r="J955" s="2046"/>
      <c r="K955" s="2046"/>
      <c r="L955" s="2046"/>
      <c r="M955" s="2046"/>
      <c r="N955" s="2046"/>
      <c r="O955" s="2046"/>
      <c r="P955" s="2046"/>
      <c r="Q955" s="2046"/>
      <c r="R955" s="2046"/>
      <c r="S955" s="2046"/>
      <c r="T955" s="2046"/>
      <c r="U955" s="2046"/>
      <c r="V955" s="2046"/>
      <c r="W955" s="2046"/>
      <c r="X955" s="2046"/>
      <c r="Y955" s="2046"/>
    </row>
    <row r="956">
      <c r="A956" s="2046"/>
      <c r="B956" s="2046"/>
      <c r="C956" s="2046"/>
      <c r="D956" s="2046"/>
      <c r="E956" s="2046"/>
      <c r="F956" s="2046"/>
      <c r="G956" s="2046"/>
      <c r="H956" s="2046"/>
      <c r="I956" s="2046"/>
      <c r="J956" s="2046"/>
      <c r="K956" s="2046"/>
      <c r="L956" s="2046"/>
      <c r="M956" s="2046"/>
      <c r="N956" s="2046"/>
      <c r="O956" s="2046"/>
      <c r="P956" s="2046"/>
      <c r="Q956" s="2046"/>
      <c r="R956" s="2046"/>
      <c r="S956" s="2046"/>
      <c r="T956" s="2046"/>
      <c r="U956" s="2046"/>
      <c r="V956" s="2046"/>
      <c r="W956" s="2046"/>
      <c r="X956" s="2046"/>
      <c r="Y956" s="2046"/>
    </row>
    <row r="957">
      <c r="A957" s="2046"/>
      <c r="B957" s="2046"/>
      <c r="C957" s="2046"/>
      <c r="D957" s="2046"/>
      <c r="E957" s="2046"/>
      <c r="F957" s="2046"/>
      <c r="G957" s="2046"/>
      <c r="H957" s="2046"/>
      <c r="I957" s="2046"/>
      <c r="J957" s="2046"/>
      <c r="K957" s="2046"/>
      <c r="L957" s="2046"/>
      <c r="M957" s="2046"/>
      <c r="N957" s="2046"/>
      <c r="O957" s="2046"/>
      <c r="P957" s="2046"/>
      <c r="Q957" s="2046"/>
      <c r="R957" s="2046"/>
      <c r="S957" s="2046"/>
      <c r="T957" s="2046"/>
      <c r="U957" s="2046"/>
      <c r="V957" s="2046"/>
      <c r="W957" s="2046"/>
      <c r="X957" s="2046"/>
      <c r="Y957" s="2046"/>
    </row>
    <row r="958">
      <c r="A958" s="2046"/>
      <c r="B958" s="2046"/>
      <c r="C958" s="2046"/>
      <c r="D958" s="2046"/>
      <c r="E958" s="2046"/>
      <c r="F958" s="2046"/>
      <c r="G958" s="2046"/>
      <c r="H958" s="2046"/>
      <c r="I958" s="2046"/>
      <c r="J958" s="2046"/>
      <c r="K958" s="2046"/>
      <c r="L958" s="2046"/>
      <c r="M958" s="2046"/>
      <c r="N958" s="2046"/>
      <c r="O958" s="2046"/>
      <c r="P958" s="2046"/>
      <c r="Q958" s="2046"/>
      <c r="R958" s="2046"/>
      <c r="S958" s="2046"/>
      <c r="T958" s="2046"/>
      <c r="U958" s="2046"/>
      <c r="V958" s="2046"/>
      <c r="W958" s="2046"/>
      <c r="X958" s="2046"/>
      <c r="Y958" s="2046"/>
    </row>
    <row r="959">
      <c r="A959" s="2046"/>
      <c r="B959" s="2046"/>
      <c r="C959" s="2046"/>
      <c r="D959" s="2046"/>
      <c r="E959" s="2046"/>
      <c r="F959" s="2046"/>
      <c r="G959" s="2046"/>
      <c r="H959" s="2046"/>
      <c r="I959" s="2046"/>
      <c r="J959" s="2046"/>
      <c r="K959" s="2046"/>
      <c r="L959" s="2046"/>
      <c r="M959" s="2046"/>
      <c r="N959" s="2046"/>
      <c r="O959" s="2046"/>
      <c r="P959" s="2046"/>
      <c r="Q959" s="2046"/>
      <c r="R959" s="2046"/>
      <c r="S959" s="2046"/>
      <c r="T959" s="2046"/>
      <c r="U959" s="2046"/>
      <c r="V959" s="2046"/>
      <c r="W959" s="2046"/>
      <c r="X959" s="2046"/>
      <c r="Y959" s="2046"/>
    </row>
    <row r="960">
      <c r="A960" s="2046"/>
      <c r="B960" s="2046"/>
      <c r="C960" s="2046"/>
      <c r="D960" s="2046"/>
      <c r="E960" s="2046"/>
      <c r="F960" s="2046"/>
      <c r="G960" s="2046"/>
      <c r="H960" s="2046"/>
      <c r="I960" s="2046"/>
      <c r="J960" s="2046"/>
      <c r="K960" s="2046"/>
      <c r="L960" s="2046"/>
      <c r="M960" s="2046"/>
      <c r="N960" s="2046"/>
      <c r="O960" s="2046"/>
      <c r="P960" s="2046"/>
      <c r="Q960" s="2046"/>
      <c r="R960" s="2046"/>
      <c r="S960" s="2046"/>
      <c r="T960" s="2046"/>
      <c r="U960" s="2046"/>
      <c r="V960" s="2046"/>
      <c r="W960" s="2046"/>
      <c r="X960" s="2046"/>
      <c r="Y960" s="2046"/>
    </row>
    <row r="961">
      <c r="A961" s="2046"/>
      <c r="B961" s="2046"/>
      <c r="C961" s="2046"/>
      <c r="D961" s="2046"/>
      <c r="E961" s="2046"/>
      <c r="F961" s="2046"/>
      <c r="G961" s="2046"/>
      <c r="H961" s="2046"/>
      <c r="I961" s="2046"/>
      <c r="J961" s="2046"/>
      <c r="K961" s="2046"/>
      <c r="L961" s="2046"/>
      <c r="M961" s="2046"/>
      <c r="N961" s="2046"/>
      <c r="O961" s="2046"/>
      <c r="P961" s="2046"/>
      <c r="Q961" s="2046"/>
      <c r="R961" s="2046"/>
      <c r="S961" s="2046"/>
      <c r="T961" s="2046"/>
      <c r="U961" s="2046"/>
      <c r="V961" s="2046"/>
      <c r="W961" s="2046"/>
      <c r="X961" s="2046"/>
      <c r="Y961" s="2046"/>
    </row>
    <row r="962">
      <c r="A962" s="2046"/>
      <c r="B962" s="2046"/>
      <c r="C962" s="2046"/>
      <c r="D962" s="2046"/>
      <c r="E962" s="2046"/>
      <c r="F962" s="2046"/>
      <c r="G962" s="2046"/>
      <c r="H962" s="2046"/>
      <c r="I962" s="2046"/>
      <c r="J962" s="2046"/>
      <c r="K962" s="2046"/>
      <c r="L962" s="2046"/>
      <c r="M962" s="2046"/>
      <c r="N962" s="2046"/>
      <c r="O962" s="2046"/>
      <c r="P962" s="2046"/>
      <c r="Q962" s="2046"/>
      <c r="R962" s="2046"/>
      <c r="S962" s="2046"/>
      <c r="T962" s="2046"/>
      <c r="U962" s="2046"/>
      <c r="V962" s="2046"/>
      <c r="W962" s="2046"/>
      <c r="X962" s="2046"/>
      <c r="Y962" s="2046"/>
    </row>
    <row r="963">
      <c r="A963" s="2046"/>
      <c r="B963" s="2046"/>
      <c r="C963" s="2046"/>
      <c r="D963" s="2046"/>
      <c r="E963" s="2046"/>
      <c r="F963" s="2046"/>
      <c r="G963" s="2046"/>
      <c r="H963" s="2046"/>
      <c r="I963" s="2046"/>
      <c r="J963" s="2046"/>
      <c r="K963" s="2046"/>
      <c r="L963" s="2046"/>
      <c r="M963" s="2046"/>
      <c r="N963" s="2046"/>
      <c r="O963" s="2046"/>
      <c r="P963" s="2046"/>
      <c r="Q963" s="2046"/>
      <c r="R963" s="2046"/>
      <c r="S963" s="2046"/>
      <c r="T963" s="2046"/>
      <c r="U963" s="2046"/>
      <c r="V963" s="2046"/>
      <c r="W963" s="2046"/>
      <c r="X963" s="2046"/>
      <c r="Y963" s="2046"/>
    </row>
    <row r="964">
      <c r="A964" s="2046"/>
      <c r="B964" s="2046"/>
      <c r="C964" s="2046"/>
      <c r="D964" s="2046"/>
      <c r="E964" s="2046"/>
      <c r="F964" s="2046"/>
      <c r="G964" s="2046"/>
      <c r="H964" s="2046"/>
      <c r="I964" s="2046"/>
      <c r="J964" s="2046"/>
      <c r="K964" s="2046"/>
      <c r="L964" s="2046"/>
      <c r="M964" s="2046"/>
      <c r="N964" s="2046"/>
      <c r="O964" s="2046"/>
      <c r="P964" s="2046"/>
      <c r="Q964" s="2046"/>
      <c r="R964" s="2046"/>
      <c r="S964" s="2046"/>
      <c r="T964" s="2046"/>
      <c r="U964" s="2046"/>
      <c r="V964" s="2046"/>
      <c r="W964" s="2046"/>
      <c r="X964" s="2046"/>
      <c r="Y964" s="2046"/>
    </row>
    <row r="965">
      <c r="A965" s="2046"/>
      <c r="B965" s="2046"/>
      <c r="C965" s="2046"/>
      <c r="D965" s="2046"/>
      <c r="E965" s="2046"/>
      <c r="F965" s="2046"/>
      <c r="G965" s="2046"/>
      <c r="H965" s="2046"/>
      <c r="I965" s="2046"/>
      <c r="J965" s="2046"/>
      <c r="K965" s="2046"/>
      <c r="L965" s="2046"/>
      <c r="M965" s="2046"/>
      <c r="N965" s="2046"/>
      <c r="O965" s="2046"/>
      <c r="P965" s="2046"/>
      <c r="Q965" s="2046"/>
      <c r="R965" s="2046"/>
      <c r="S965" s="2046"/>
      <c r="T965" s="2046"/>
      <c r="U965" s="2046"/>
      <c r="V965" s="2046"/>
      <c r="W965" s="2046"/>
      <c r="X965" s="2046"/>
      <c r="Y965" s="2046"/>
    </row>
    <row r="966">
      <c r="A966" s="2046"/>
      <c r="B966" s="2046"/>
      <c r="C966" s="2046"/>
      <c r="D966" s="2046"/>
      <c r="E966" s="2046"/>
      <c r="F966" s="2046"/>
      <c r="G966" s="2046"/>
      <c r="H966" s="2046"/>
      <c r="I966" s="2046"/>
      <c r="J966" s="2046"/>
      <c r="K966" s="2046"/>
      <c r="L966" s="2046"/>
      <c r="M966" s="2046"/>
      <c r="N966" s="2046"/>
      <c r="O966" s="2046"/>
      <c r="P966" s="2046"/>
      <c r="Q966" s="2046"/>
      <c r="R966" s="2046"/>
      <c r="S966" s="2046"/>
      <c r="T966" s="2046"/>
      <c r="U966" s="2046"/>
      <c r="V966" s="2046"/>
      <c r="W966" s="2046"/>
      <c r="X966" s="2046"/>
      <c r="Y966" s="2046"/>
    </row>
    <row r="967">
      <c r="A967" s="2046"/>
      <c r="B967" s="2046"/>
      <c r="C967" s="2046"/>
      <c r="D967" s="2046"/>
      <c r="E967" s="2046"/>
      <c r="F967" s="2046"/>
      <c r="G967" s="2046"/>
      <c r="H967" s="2046"/>
      <c r="I967" s="2046"/>
      <c r="J967" s="2046"/>
      <c r="K967" s="2046"/>
      <c r="L967" s="2046"/>
      <c r="M967" s="2046"/>
      <c r="N967" s="2046"/>
      <c r="O967" s="2046"/>
      <c r="P967" s="2046"/>
      <c r="Q967" s="2046"/>
      <c r="R967" s="2046"/>
      <c r="S967" s="2046"/>
      <c r="T967" s="2046"/>
      <c r="U967" s="2046"/>
      <c r="V967" s="2046"/>
      <c r="W967" s="2046"/>
      <c r="X967" s="2046"/>
      <c r="Y967" s="2046"/>
    </row>
    <row r="968">
      <c r="A968" s="2046"/>
      <c r="B968" s="2046"/>
      <c r="C968" s="2046"/>
      <c r="D968" s="2046"/>
      <c r="E968" s="2046"/>
      <c r="F968" s="2046"/>
      <c r="G968" s="2046"/>
      <c r="H968" s="2046"/>
      <c r="I968" s="2046"/>
      <c r="J968" s="2046"/>
      <c r="K968" s="2046"/>
      <c r="L968" s="2046"/>
      <c r="M968" s="2046"/>
      <c r="N968" s="2046"/>
      <c r="O968" s="2046"/>
      <c r="P968" s="2046"/>
      <c r="Q968" s="2046"/>
      <c r="R968" s="2046"/>
      <c r="S968" s="2046"/>
      <c r="T968" s="2046"/>
      <c r="U968" s="2046"/>
      <c r="V968" s="2046"/>
      <c r="W968" s="2046"/>
      <c r="X968" s="2046"/>
      <c r="Y968" s="2046"/>
    </row>
    <row r="969">
      <c r="A969" s="2046"/>
      <c r="B969" s="2046"/>
      <c r="C969" s="2046"/>
      <c r="D969" s="2046"/>
      <c r="E969" s="2046"/>
      <c r="F969" s="2046"/>
      <c r="G969" s="2046"/>
      <c r="H969" s="2046"/>
      <c r="I969" s="2046"/>
      <c r="J969" s="2046"/>
      <c r="K969" s="2046"/>
      <c r="L969" s="2046"/>
      <c r="M969" s="2046"/>
      <c r="N969" s="2046"/>
      <c r="O969" s="2046"/>
      <c r="P969" s="2046"/>
      <c r="Q969" s="2046"/>
      <c r="R969" s="2046"/>
      <c r="S969" s="2046"/>
      <c r="T969" s="2046"/>
      <c r="U969" s="2046"/>
      <c r="V969" s="2046"/>
      <c r="W969" s="2046"/>
      <c r="X969" s="2046"/>
      <c r="Y969" s="2046"/>
    </row>
    <row r="970">
      <c r="A970" s="2046"/>
      <c r="B970" s="2046"/>
      <c r="C970" s="2046"/>
      <c r="D970" s="2046"/>
      <c r="E970" s="2046"/>
      <c r="F970" s="2046"/>
      <c r="G970" s="2046"/>
      <c r="H970" s="2046"/>
      <c r="I970" s="2046"/>
      <c r="J970" s="2046"/>
      <c r="K970" s="2046"/>
      <c r="L970" s="2046"/>
      <c r="M970" s="2046"/>
      <c r="N970" s="2046"/>
      <c r="O970" s="2046"/>
      <c r="P970" s="2046"/>
      <c r="Q970" s="2046"/>
      <c r="R970" s="2046"/>
      <c r="S970" s="2046"/>
      <c r="T970" s="2046"/>
      <c r="U970" s="2046"/>
      <c r="V970" s="2046"/>
      <c r="W970" s="2046"/>
      <c r="X970" s="2046"/>
      <c r="Y970" s="2046"/>
    </row>
    <row r="971">
      <c r="A971" s="2046"/>
      <c r="B971" s="2046"/>
      <c r="C971" s="2046"/>
      <c r="D971" s="2046"/>
      <c r="E971" s="2046"/>
      <c r="F971" s="2046"/>
      <c r="G971" s="2046"/>
      <c r="H971" s="2046"/>
      <c r="I971" s="2046"/>
      <c r="J971" s="2046"/>
      <c r="K971" s="2046"/>
      <c r="L971" s="2046"/>
      <c r="M971" s="2046"/>
      <c r="N971" s="2046"/>
      <c r="O971" s="2046"/>
      <c r="P971" s="2046"/>
      <c r="Q971" s="2046"/>
      <c r="R971" s="2046"/>
      <c r="S971" s="2046"/>
      <c r="T971" s="2046"/>
      <c r="U971" s="2046"/>
      <c r="V971" s="2046"/>
      <c r="W971" s="2046"/>
      <c r="X971" s="2046"/>
      <c r="Y971" s="2046"/>
    </row>
    <row r="972">
      <c r="A972" s="2046"/>
      <c r="B972" s="2046"/>
      <c r="C972" s="2046"/>
      <c r="D972" s="2046"/>
      <c r="E972" s="2046"/>
      <c r="F972" s="2046"/>
      <c r="G972" s="2046"/>
      <c r="H972" s="2046"/>
      <c r="I972" s="2046"/>
      <c r="J972" s="2046"/>
      <c r="K972" s="2046"/>
      <c r="L972" s="2046"/>
      <c r="M972" s="2046"/>
      <c r="N972" s="2046"/>
      <c r="O972" s="2046"/>
      <c r="P972" s="2046"/>
      <c r="Q972" s="2046"/>
      <c r="R972" s="2046"/>
      <c r="S972" s="2046"/>
      <c r="T972" s="2046"/>
      <c r="U972" s="2046"/>
      <c r="V972" s="2046"/>
      <c r="W972" s="2046"/>
      <c r="X972" s="2046"/>
      <c r="Y972" s="2046"/>
    </row>
    <row r="973">
      <c r="A973" s="2046"/>
      <c r="B973" s="2046"/>
      <c r="C973" s="2046"/>
      <c r="D973" s="2046"/>
      <c r="E973" s="2046"/>
      <c r="F973" s="2046"/>
      <c r="G973" s="2046"/>
      <c r="H973" s="2046"/>
      <c r="I973" s="2046"/>
      <c r="J973" s="2046"/>
      <c r="K973" s="2046"/>
      <c r="L973" s="2046"/>
      <c r="M973" s="2046"/>
      <c r="N973" s="2046"/>
      <c r="O973" s="2046"/>
      <c r="P973" s="2046"/>
      <c r="Q973" s="2046"/>
      <c r="R973" s="2046"/>
      <c r="S973" s="2046"/>
      <c r="T973" s="2046"/>
      <c r="U973" s="2046"/>
      <c r="V973" s="2046"/>
      <c r="W973" s="2046"/>
      <c r="X973" s="2046"/>
      <c r="Y973" s="2046"/>
    </row>
    <row r="974">
      <c r="A974" s="2046"/>
      <c r="B974" s="2046"/>
      <c r="C974" s="2046"/>
      <c r="D974" s="2046"/>
      <c r="E974" s="2046"/>
      <c r="F974" s="2046"/>
      <c r="G974" s="2046"/>
      <c r="H974" s="2046"/>
      <c r="I974" s="2046"/>
      <c r="J974" s="2046"/>
      <c r="K974" s="2046"/>
      <c r="L974" s="2046"/>
      <c r="M974" s="2046"/>
      <c r="N974" s="2046"/>
      <c r="O974" s="2046"/>
      <c r="P974" s="2046"/>
      <c r="Q974" s="2046"/>
      <c r="R974" s="2046"/>
      <c r="S974" s="2046"/>
      <c r="T974" s="2046"/>
      <c r="U974" s="2046"/>
      <c r="V974" s="2046"/>
      <c r="W974" s="2046"/>
      <c r="X974" s="2046"/>
      <c r="Y974" s="2046"/>
    </row>
    <row r="975">
      <c r="A975" s="2046"/>
      <c r="B975" s="2046"/>
      <c r="C975" s="2046"/>
      <c r="D975" s="2046"/>
      <c r="E975" s="2046"/>
      <c r="F975" s="2046"/>
      <c r="G975" s="2046"/>
      <c r="H975" s="2046"/>
      <c r="I975" s="2046"/>
      <c r="J975" s="2046"/>
      <c r="K975" s="2046"/>
      <c r="L975" s="2046"/>
      <c r="M975" s="2046"/>
      <c r="N975" s="2046"/>
      <c r="O975" s="2046"/>
      <c r="P975" s="2046"/>
      <c r="Q975" s="2046"/>
      <c r="R975" s="2046"/>
      <c r="S975" s="2046"/>
      <c r="T975" s="2046"/>
      <c r="U975" s="2046"/>
      <c r="V975" s="2046"/>
      <c r="W975" s="2046"/>
      <c r="X975" s="2046"/>
      <c r="Y975" s="2046"/>
    </row>
    <row r="976">
      <c r="A976" s="2046"/>
      <c r="B976" s="2046"/>
      <c r="C976" s="2046"/>
      <c r="D976" s="2046"/>
      <c r="E976" s="2046"/>
      <c r="F976" s="2046"/>
      <c r="G976" s="2046"/>
      <c r="H976" s="2046"/>
      <c r="I976" s="2046"/>
      <c r="J976" s="2046"/>
      <c r="K976" s="2046"/>
      <c r="L976" s="2046"/>
      <c r="M976" s="2046"/>
      <c r="N976" s="2046"/>
      <c r="O976" s="2046"/>
      <c r="P976" s="2046"/>
      <c r="Q976" s="2046"/>
      <c r="R976" s="2046"/>
      <c r="S976" s="2046"/>
      <c r="T976" s="2046"/>
      <c r="U976" s="2046"/>
      <c r="V976" s="2046"/>
      <c r="W976" s="2046"/>
      <c r="X976" s="2046"/>
      <c r="Y976" s="2046"/>
    </row>
    <row r="977">
      <c r="A977" s="2046"/>
      <c r="B977" s="2046"/>
      <c r="C977" s="2046"/>
      <c r="D977" s="2046"/>
      <c r="E977" s="2046"/>
      <c r="F977" s="2046"/>
      <c r="G977" s="2046"/>
      <c r="H977" s="2046"/>
      <c r="I977" s="2046"/>
      <c r="J977" s="2046"/>
      <c r="K977" s="2046"/>
      <c r="L977" s="2046"/>
      <c r="M977" s="2046"/>
      <c r="N977" s="2046"/>
      <c r="O977" s="2046"/>
      <c r="P977" s="2046"/>
      <c r="Q977" s="2046"/>
      <c r="R977" s="2046"/>
      <c r="S977" s="2046"/>
      <c r="T977" s="2046"/>
      <c r="U977" s="2046"/>
      <c r="V977" s="2046"/>
      <c r="W977" s="2046"/>
      <c r="X977" s="2046"/>
      <c r="Y977" s="2046"/>
    </row>
    <row r="978">
      <c r="A978" s="2046"/>
      <c r="B978" s="2046"/>
      <c r="C978" s="2046"/>
      <c r="D978" s="2046"/>
      <c r="E978" s="2046"/>
      <c r="F978" s="2046"/>
      <c r="G978" s="2046"/>
      <c r="H978" s="2046"/>
      <c r="I978" s="2046"/>
      <c r="J978" s="2046"/>
      <c r="K978" s="2046"/>
      <c r="L978" s="2046"/>
      <c r="M978" s="2046"/>
      <c r="N978" s="2046"/>
      <c r="O978" s="2046"/>
      <c r="P978" s="2046"/>
      <c r="Q978" s="2046"/>
      <c r="R978" s="2046"/>
      <c r="S978" s="2046"/>
      <c r="T978" s="2046"/>
      <c r="U978" s="2046"/>
      <c r="V978" s="2046"/>
      <c r="W978" s="2046"/>
      <c r="X978" s="2046"/>
      <c r="Y978" s="2046"/>
    </row>
    <row r="979">
      <c r="A979" s="2046"/>
      <c r="B979" s="2046"/>
      <c r="C979" s="2046"/>
      <c r="D979" s="2046"/>
      <c r="E979" s="2046"/>
      <c r="F979" s="2046"/>
      <c r="G979" s="2046"/>
      <c r="H979" s="2046"/>
      <c r="I979" s="2046"/>
      <c r="J979" s="2046"/>
      <c r="K979" s="2046"/>
      <c r="L979" s="2046"/>
      <c r="M979" s="2046"/>
      <c r="N979" s="2046"/>
      <c r="O979" s="2046"/>
      <c r="P979" s="2046"/>
      <c r="Q979" s="2046"/>
      <c r="R979" s="2046"/>
      <c r="S979" s="2046"/>
      <c r="T979" s="2046"/>
      <c r="U979" s="2046"/>
      <c r="V979" s="2046"/>
      <c r="W979" s="2046"/>
      <c r="X979" s="2046"/>
      <c r="Y979" s="2046"/>
    </row>
    <row r="980">
      <c r="A980" s="2046"/>
      <c r="B980" s="2046"/>
      <c r="C980" s="2046"/>
      <c r="D980" s="2046"/>
      <c r="E980" s="2046"/>
      <c r="F980" s="2046"/>
      <c r="G980" s="2046"/>
      <c r="H980" s="2046"/>
      <c r="I980" s="2046"/>
      <c r="J980" s="2046"/>
      <c r="K980" s="2046"/>
      <c r="L980" s="2046"/>
      <c r="M980" s="2046"/>
      <c r="N980" s="2046"/>
      <c r="O980" s="2046"/>
      <c r="P980" s="2046"/>
      <c r="Q980" s="2046"/>
      <c r="R980" s="2046"/>
      <c r="S980" s="2046"/>
      <c r="T980" s="2046"/>
      <c r="U980" s="2046"/>
      <c r="V980" s="2046"/>
      <c r="W980" s="2046"/>
      <c r="X980" s="2046"/>
      <c r="Y980" s="2046"/>
    </row>
    <row r="981">
      <c r="A981" s="2046"/>
      <c r="B981" s="2046"/>
      <c r="C981" s="2046"/>
      <c r="D981" s="2046"/>
      <c r="E981" s="2046"/>
      <c r="F981" s="2046"/>
      <c r="G981" s="2046"/>
      <c r="H981" s="2046"/>
      <c r="I981" s="2046"/>
      <c r="J981" s="2046"/>
      <c r="K981" s="2046"/>
      <c r="L981" s="2046"/>
      <c r="M981" s="2046"/>
      <c r="N981" s="2046"/>
      <c r="O981" s="2046"/>
      <c r="P981" s="2046"/>
      <c r="Q981" s="2046"/>
      <c r="R981" s="2046"/>
      <c r="S981" s="2046"/>
      <c r="T981" s="2046"/>
      <c r="U981" s="2046"/>
      <c r="V981" s="2046"/>
      <c r="W981" s="2046"/>
      <c r="X981" s="2046"/>
      <c r="Y981" s="2046"/>
    </row>
    <row r="982">
      <c r="A982" s="2046"/>
      <c r="B982" s="2046"/>
      <c r="C982" s="2046"/>
      <c r="D982" s="2046"/>
      <c r="E982" s="2046"/>
      <c r="F982" s="2046"/>
      <c r="G982" s="2046"/>
      <c r="H982" s="2046"/>
      <c r="I982" s="2046"/>
      <c r="J982" s="2046"/>
      <c r="K982" s="2046"/>
      <c r="L982" s="2046"/>
      <c r="M982" s="2046"/>
      <c r="N982" s="2046"/>
      <c r="O982" s="2046"/>
      <c r="P982" s="2046"/>
      <c r="Q982" s="2046"/>
      <c r="R982" s="2046"/>
      <c r="S982" s="2046"/>
      <c r="T982" s="2046"/>
      <c r="U982" s="2046"/>
      <c r="V982" s="2046"/>
      <c r="W982" s="2046"/>
      <c r="X982" s="2046"/>
      <c r="Y982" s="2046"/>
    </row>
    <row r="983">
      <c r="A983" s="2046"/>
      <c r="B983" s="2046"/>
      <c r="C983" s="2046"/>
      <c r="D983" s="2046"/>
      <c r="E983" s="2046"/>
      <c r="F983" s="2046"/>
      <c r="G983" s="2046"/>
      <c r="H983" s="2046"/>
      <c r="I983" s="2046"/>
      <c r="J983" s="2046"/>
      <c r="K983" s="2046"/>
      <c r="L983" s="2046"/>
      <c r="M983" s="2046"/>
      <c r="N983" s="2046"/>
      <c r="O983" s="2046"/>
      <c r="P983" s="2046"/>
      <c r="Q983" s="2046"/>
      <c r="R983" s="2046"/>
      <c r="S983" s="2046"/>
      <c r="T983" s="2046"/>
      <c r="U983" s="2046"/>
      <c r="V983" s="2046"/>
      <c r="W983" s="2046"/>
      <c r="X983" s="2046"/>
      <c r="Y983" s="2046"/>
    </row>
    <row r="984">
      <c r="A984" s="2046"/>
      <c r="B984" s="2046"/>
      <c r="C984" s="2046"/>
      <c r="D984" s="2046"/>
      <c r="E984" s="2046"/>
      <c r="F984" s="2046"/>
      <c r="G984" s="2046"/>
      <c r="H984" s="2046"/>
      <c r="I984" s="2046"/>
      <c r="J984" s="2046"/>
      <c r="K984" s="2046"/>
      <c r="L984" s="2046"/>
      <c r="M984" s="2046"/>
      <c r="N984" s="2046"/>
      <c r="O984" s="2046"/>
      <c r="P984" s="2046"/>
      <c r="Q984" s="2046"/>
      <c r="R984" s="2046"/>
      <c r="S984" s="2046"/>
      <c r="T984" s="2046"/>
      <c r="U984" s="2046"/>
      <c r="V984" s="2046"/>
      <c r="W984" s="2046"/>
      <c r="X984" s="2046"/>
      <c r="Y984" s="2046"/>
    </row>
    <row r="985">
      <c r="A985" s="2046"/>
      <c r="B985" s="2046"/>
      <c r="C985" s="2046"/>
      <c r="D985" s="2046"/>
      <c r="E985" s="2046"/>
      <c r="F985" s="2046"/>
      <c r="G985" s="2046"/>
      <c r="H985" s="2046"/>
      <c r="I985" s="2046"/>
      <c r="J985" s="2046"/>
      <c r="K985" s="2046"/>
      <c r="L985" s="2046"/>
      <c r="M985" s="2046"/>
      <c r="N985" s="2046"/>
      <c r="O985" s="2046"/>
      <c r="P985" s="2046"/>
      <c r="Q985" s="2046"/>
      <c r="R985" s="2046"/>
      <c r="S985" s="2046"/>
      <c r="T985" s="2046"/>
      <c r="U985" s="2046"/>
      <c r="V985" s="2046"/>
      <c r="W985" s="2046"/>
      <c r="X985" s="2046"/>
      <c r="Y985" s="2046"/>
    </row>
    <row r="986">
      <c r="A986" s="2046"/>
      <c r="B986" s="2046"/>
      <c r="C986" s="2046"/>
      <c r="D986" s="2046"/>
      <c r="E986" s="2046"/>
      <c r="F986" s="2046"/>
      <c r="G986" s="2046"/>
      <c r="H986" s="2046"/>
      <c r="I986" s="2046"/>
      <c r="J986" s="2046"/>
      <c r="K986" s="2046"/>
      <c r="L986" s="2046"/>
      <c r="M986" s="2046"/>
      <c r="N986" s="2046"/>
      <c r="O986" s="2046"/>
      <c r="P986" s="2046"/>
      <c r="Q986" s="2046"/>
      <c r="R986" s="2046"/>
      <c r="S986" s="2046"/>
      <c r="T986" s="2046"/>
      <c r="U986" s="2046"/>
      <c r="V986" s="2046"/>
      <c r="W986" s="2046"/>
      <c r="X986" s="2046"/>
      <c r="Y986" s="2046"/>
    </row>
    <row r="987">
      <c r="A987" s="2046"/>
      <c r="B987" s="2046"/>
      <c r="C987" s="2046"/>
      <c r="D987" s="2046"/>
      <c r="E987" s="2046"/>
      <c r="F987" s="2046"/>
      <c r="G987" s="2046"/>
      <c r="H987" s="2046"/>
      <c r="I987" s="2046"/>
      <c r="J987" s="2046"/>
      <c r="K987" s="2046"/>
      <c r="L987" s="2046"/>
      <c r="M987" s="2046"/>
      <c r="N987" s="2046"/>
      <c r="O987" s="2046"/>
      <c r="P987" s="2046"/>
      <c r="Q987" s="2046"/>
      <c r="R987" s="2046"/>
      <c r="S987" s="2046"/>
      <c r="T987" s="2046"/>
      <c r="U987" s="2046"/>
      <c r="V987" s="2046"/>
      <c r="W987" s="2046"/>
      <c r="X987" s="2046"/>
      <c r="Y987" s="2046"/>
    </row>
    <row r="988">
      <c r="A988" s="2046"/>
      <c r="B988" s="2046"/>
      <c r="C988" s="2046"/>
      <c r="D988" s="2046"/>
      <c r="E988" s="2046"/>
      <c r="F988" s="2046"/>
      <c r="G988" s="2046"/>
      <c r="H988" s="2046"/>
      <c r="I988" s="2046"/>
      <c r="J988" s="2046"/>
      <c r="K988" s="2046"/>
      <c r="L988" s="2046"/>
      <c r="M988" s="2046"/>
      <c r="N988" s="2046"/>
      <c r="O988" s="2046"/>
      <c r="P988" s="2046"/>
      <c r="Q988" s="2046"/>
      <c r="R988" s="2046"/>
      <c r="S988" s="2046"/>
      <c r="T988" s="2046"/>
      <c r="U988" s="2046"/>
      <c r="V988" s="2046"/>
      <c r="W988" s="2046"/>
      <c r="X988" s="2046"/>
      <c r="Y988" s="2046"/>
    </row>
    <row r="989">
      <c r="A989" s="2046"/>
      <c r="B989" s="2046"/>
      <c r="C989" s="2046"/>
      <c r="D989" s="2046"/>
      <c r="E989" s="2046"/>
      <c r="F989" s="2046"/>
      <c r="G989" s="2046"/>
      <c r="H989" s="2046"/>
      <c r="I989" s="2046"/>
      <c r="J989" s="2046"/>
      <c r="K989" s="2046"/>
      <c r="L989" s="2046"/>
      <c r="M989" s="2046"/>
      <c r="N989" s="2046"/>
      <c r="O989" s="2046"/>
      <c r="P989" s="2046"/>
      <c r="Q989" s="2046"/>
      <c r="R989" s="2046"/>
      <c r="S989" s="2046"/>
      <c r="T989" s="2046"/>
      <c r="U989" s="2046"/>
      <c r="V989" s="2046"/>
      <c r="W989" s="2046"/>
      <c r="X989" s="2046"/>
      <c r="Y989" s="2046"/>
    </row>
    <row r="990">
      <c r="A990" s="2046"/>
      <c r="B990" s="2046"/>
      <c r="C990" s="2046"/>
      <c r="D990" s="2046"/>
      <c r="E990" s="2046"/>
      <c r="F990" s="2046"/>
      <c r="G990" s="2046"/>
      <c r="H990" s="2046"/>
      <c r="I990" s="2046"/>
      <c r="J990" s="2046"/>
      <c r="K990" s="2046"/>
      <c r="L990" s="2046"/>
      <c r="M990" s="2046"/>
      <c r="N990" s="2046"/>
      <c r="O990" s="2046"/>
      <c r="P990" s="2046"/>
      <c r="Q990" s="2046"/>
      <c r="R990" s="2046"/>
      <c r="S990" s="2046"/>
      <c r="T990" s="2046"/>
      <c r="U990" s="2046"/>
      <c r="V990" s="2046"/>
      <c r="W990" s="2046"/>
      <c r="X990" s="2046"/>
      <c r="Y990" s="2046"/>
    </row>
    <row r="991">
      <c r="A991" s="2046"/>
      <c r="B991" s="2046"/>
      <c r="C991" s="2046"/>
      <c r="D991" s="2046"/>
      <c r="E991" s="2046"/>
      <c r="F991" s="2046"/>
      <c r="G991" s="2046"/>
      <c r="H991" s="2046"/>
      <c r="I991" s="2046"/>
      <c r="J991" s="2046"/>
      <c r="K991" s="2046"/>
      <c r="L991" s="2046"/>
      <c r="M991" s="2046"/>
      <c r="N991" s="2046"/>
      <c r="O991" s="2046"/>
      <c r="P991" s="2046"/>
      <c r="Q991" s="2046"/>
      <c r="R991" s="2046"/>
      <c r="S991" s="2046"/>
      <c r="T991" s="2046"/>
      <c r="U991" s="2046"/>
      <c r="V991" s="2046"/>
      <c r="W991" s="2046"/>
      <c r="X991" s="2046"/>
      <c r="Y991" s="2046"/>
    </row>
    <row r="992">
      <c r="A992" s="2046"/>
      <c r="B992" s="2046"/>
      <c r="C992" s="2046"/>
      <c r="D992" s="2046"/>
      <c r="E992" s="2046"/>
      <c r="F992" s="2046"/>
      <c r="G992" s="2046"/>
      <c r="H992" s="2046"/>
      <c r="I992" s="2046"/>
      <c r="J992" s="2046"/>
      <c r="K992" s="2046"/>
      <c r="L992" s="2046"/>
      <c r="M992" s="2046"/>
      <c r="N992" s="2046"/>
      <c r="O992" s="2046"/>
      <c r="P992" s="2046"/>
      <c r="Q992" s="2046"/>
      <c r="R992" s="2046"/>
      <c r="S992" s="2046"/>
      <c r="T992" s="2046"/>
      <c r="U992" s="2046"/>
      <c r="V992" s="2046"/>
      <c r="W992" s="2046"/>
      <c r="X992" s="2046"/>
      <c r="Y992" s="2046"/>
    </row>
    <row r="993">
      <c r="A993" s="2046"/>
      <c r="B993" s="2046"/>
      <c r="C993" s="2046"/>
      <c r="D993" s="2046"/>
      <c r="E993" s="2046"/>
      <c r="F993" s="2046"/>
      <c r="G993" s="2046"/>
      <c r="H993" s="2046"/>
      <c r="I993" s="2046"/>
      <c r="J993" s="2046"/>
      <c r="K993" s="2046"/>
      <c r="L993" s="2046"/>
      <c r="M993" s="2046"/>
      <c r="N993" s="2046"/>
      <c r="O993" s="2046"/>
      <c r="P993" s="2046"/>
      <c r="Q993" s="2046"/>
      <c r="R993" s="2046"/>
      <c r="S993" s="2046"/>
      <c r="T993" s="2046"/>
      <c r="U993" s="2046"/>
      <c r="V993" s="2046"/>
      <c r="W993" s="2046"/>
      <c r="X993" s="2046"/>
      <c r="Y993" s="2046"/>
    </row>
    <row r="994">
      <c r="A994" s="2046"/>
      <c r="B994" s="2046"/>
      <c r="C994" s="2046"/>
      <c r="D994" s="2046"/>
      <c r="E994" s="2046"/>
      <c r="F994" s="2046"/>
      <c r="G994" s="2046"/>
      <c r="H994" s="2046"/>
      <c r="I994" s="2046"/>
      <c r="J994" s="2046"/>
      <c r="K994" s="2046"/>
      <c r="L994" s="2046"/>
      <c r="M994" s="2046"/>
      <c r="N994" s="2046"/>
      <c r="O994" s="2046"/>
      <c r="P994" s="2046"/>
      <c r="Q994" s="2046"/>
      <c r="R994" s="2046"/>
      <c r="S994" s="2046"/>
      <c r="T994" s="2046"/>
      <c r="U994" s="2046"/>
      <c r="V994" s="2046"/>
      <c r="W994" s="2046"/>
      <c r="X994" s="2046"/>
      <c r="Y994" s="2046"/>
    </row>
    <row r="995">
      <c r="A995" s="2046"/>
      <c r="B995" s="2046"/>
      <c r="C995" s="2046"/>
      <c r="D995" s="2046"/>
      <c r="E995" s="2046"/>
      <c r="F995" s="2046"/>
      <c r="G995" s="2046"/>
      <c r="H995" s="2046"/>
      <c r="I995" s="2046"/>
      <c r="J995" s="2046"/>
      <c r="K995" s="2046"/>
      <c r="L995" s="2046"/>
      <c r="M995" s="2046"/>
      <c r="N995" s="2046"/>
      <c r="O995" s="2046"/>
      <c r="P995" s="2046"/>
      <c r="Q995" s="2046"/>
      <c r="R995" s="2046"/>
      <c r="S995" s="2046"/>
      <c r="T995" s="2046"/>
      <c r="U995" s="2046"/>
      <c r="V995" s="2046"/>
      <c r="W995" s="2046"/>
      <c r="X995" s="2046"/>
      <c r="Y995" s="2046"/>
    </row>
    <row r="996">
      <c r="A996" s="2046"/>
      <c r="B996" s="2046"/>
      <c r="C996" s="2046"/>
      <c r="D996" s="2046"/>
      <c r="E996" s="2046"/>
      <c r="F996" s="2046"/>
      <c r="G996" s="2046"/>
      <c r="H996" s="2046"/>
      <c r="I996" s="2046"/>
      <c r="J996" s="2046"/>
      <c r="K996" s="2046"/>
      <c r="L996" s="2046"/>
      <c r="M996" s="2046"/>
      <c r="N996" s="2046"/>
      <c r="O996" s="2046"/>
      <c r="P996" s="2046"/>
      <c r="Q996" s="2046"/>
      <c r="R996" s="2046"/>
      <c r="S996" s="2046"/>
      <c r="T996" s="2046"/>
      <c r="U996" s="2046"/>
      <c r="V996" s="2046"/>
      <c r="W996" s="2046"/>
      <c r="X996" s="2046"/>
      <c r="Y996" s="2046"/>
    </row>
    <row r="997">
      <c r="A997" s="2046"/>
      <c r="B997" s="2046"/>
      <c r="C997" s="2046"/>
      <c r="D997" s="2046"/>
      <c r="E997" s="2046"/>
      <c r="F997" s="2046"/>
      <c r="G997" s="2046"/>
      <c r="H997" s="2046"/>
      <c r="I997" s="2046"/>
      <c r="J997" s="2046"/>
      <c r="K997" s="2046"/>
      <c r="L997" s="2046"/>
      <c r="M997" s="2046"/>
      <c r="N997" s="2046"/>
      <c r="O997" s="2046"/>
      <c r="P997" s="2046"/>
      <c r="Q997" s="2046"/>
      <c r="R997" s="2046"/>
      <c r="S997" s="2046"/>
      <c r="T997" s="2046"/>
      <c r="U997" s="2046"/>
      <c r="V997" s="2046"/>
      <c r="W997" s="2046"/>
      <c r="X997" s="2046"/>
      <c r="Y997" s="2046"/>
    </row>
    <row r="998">
      <c r="A998" s="2046"/>
      <c r="B998" s="2046"/>
      <c r="C998" s="2046"/>
      <c r="D998" s="2046"/>
      <c r="E998" s="2046"/>
      <c r="F998" s="2046"/>
      <c r="G998" s="2046"/>
      <c r="H998" s="2046"/>
      <c r="I998" s="2046"/>
      <c r="J998" s="2046"/>
      <c r="K998" s="2046"/>
      <c r="L998" s="2046"/>
      <c r="M998" s="2046"/>
      <c r="N998" s="2046"/>
      <c r="O998" s="2046"/>
      <c r="P998" s="2046"/>
      <c r="Q998" s="2046"/>
      <c r="R998" s="2046"/>
      <c r="S998" s="2046"/>
      <c r="T998" s="2046"/>
      <c r="U998" s="2046"/>
      <c r="V998" s="2046"/>
      <c r="W998" s="2046"/>
      <c r="X998" s="2046"/>
      <c r="Y998" s="2046"/>
    </row>
    <row r="999">
      <c r="A999" s="2046"/>
      <c r="B999" s="2046"/>
      <c r="C999" s="2046"/>
      <c r="D999" s="2046"/>
      <c r="E999" s="2046"/>
      <c r="F999" s="2046"/>
      <c r="G999" s="2046"/>
      <c r="H999" s="2046"/>
      <c r="I999" s="2046"/>
      <c r="J999" s="2046"/>
      <c r="K999" s="2046"/>
      <c r="L999" s="2046"/>
      <c r="M999" s="2046"/>
      <c r="N999" s="2046"/>
      <c r="O999" s="2046"/>
      <c r="P999" s="2046"/>
      <c r="Q999" s="2046"/>
      <c r="R999" s="2046"/>
      <c r="S999" s="2046"/>
      <c r="T999" s="2046"/>
      <c r="U999" s="2046"/>
      <c r="V999" s="2046"/>
      <c r="W999" s="2046"/>
      <c r="X999" s="2046"/>
      <c r="Y999" s="2046"/>
    </row>
    <row r="1000">
      <c r="A1000" s="2046"/>
      <c r="B1000" s="2046"/>
      <c r="C1000" s="2046"/>
      <c r="D1000" s="2046"/>
      <c r="E1000" s="2046"/>
      <c r="F1000" s="2046"/>
      <c r="G1000" s="2046"/>
      <c r="H1000" s="2046"/>
      <c r="I1000" s="2046"/>
      <c r="J1000" s="2046"/>
      <c r="K1000" s="2046"/>
      <c r="L1000" s="2046"/>
      <c r="M1000" s="2046"/>
      <c r="N1000" s="2046"/>
      <c r="O1000" s="2046"/>
      <c r="P1000" s="2046"/>
      <c r="Q1000" s="2046"/>
      <c r="R1000" s="2046"/>
      <c r="S1000" s="2046"/>
      <c r="T1000" s="2046"/>
      <c r="U1000" s="2046"/>
      <c r="V1000" s="2046"/>
      <c r="W1000" s="2046"/>
      <c r="X1000" s="2046"/>
      <c r="Y1000" s="2046"/>
    </row>
    <row r="1001">
      <c r="A1001" s="2046"/>
      <c r="B1001" s="2046"/>
      <c r="C1001" s="2046"/>
      <c r="D1001" s="2046"/>
      <c r="E1001" s="2046"/>
      <c r="F1001" s="2046"/>
      <c r="G1001" s="2046"/>
      <c r="H1001" s="2046"/>
      <c r="I1001" s="2046"/>
      <c r="J1001" s="2046"/>
      <c r="K1001" s="2046"/>
      <c r="L1001" s="2046"/>
      <c r="M1001" s="2046"/>
      <c r="N1001" s="2046"/>
      <c r="O1001" s="2046"/>
      <c r="P1001" s="2046"/>
      <c r="Q1001" s="2046"/>
      <c r="R1001" s="2046"/>
      <c r="S1001" s="2046"/>
      <c r="T1001" s="2046"/>
      <c r="U1001" s="2046"/>
      <c r="V1001" s="2046"/>
      <c r="W1001" s="2046"/>
      <c r="X1001" s="2046"/>
      <c r="Y1001" s="2046"/>
    </row>
  </sheetData>
  <hyperlinks>
    <hyperlink r:id="rId1" ref="L3"/>
  </hyperlinks>
  <drawing r:id="rId2"/>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8.63"/>
    <col customWidth="1" min="3" max="3" width="51.0"/>
    <col customWidth="1" min="4" max="4" width="36.25"/>
  </cols>
  <sheetData>
    <row r="1">
      <c r="A1" s="2065" t="s">
        <v>3104</v>
      </c>
      <c r="B1" s="2066"/>
      <c r="C1" s="2066"/>
      <c r="D1" s="2066"/>
    </row>
    <row r="2">
      <c r="A2" s="2067" t="s">
        <v>3105</v>
      </c>
      <c r="B2" s="2066"/>
      <c r="C2" s="2066"/>
      <c r="D2" s="2066"/>
    </row>
    <row r="3">
      <c r="A3" s="2068" t="s">
        <v>284</v>
      </c>
      <c r="B3" s="2068" t="s">
        <v>3106</v>
      </c>
      <c r="C3" s="2068" t="s">
        <v>5</v>
      </c>
      <c r="D3" s="2068" t="s">
        <v>3107</v>
      </c>
    </row>
    <row r="4">
      <c r="A4" s="2069">
        <v>1.0</v>
      </c>
      <c r="B4" s="2069" t="s">
        <v>3108</v>
      </c>
      <c r="C4" s="2069" t="s">
        <v>3109</v>
      </c>
      <c r="D4" s="2069" t="s">
        <v>3110</v>
      </c>
    </row>
    <row r="5">
      <c r="A5" s="2069">
        <v>2.0</v>
      </c>
      <c r="B5" s="2069" t="s">
        <v>3111</v>
      </c>
      <c r="C5" s="2069" t="s">
        <v>3112</v>
      </c>
      <c r="D5" s="2069" t="s">
        <v>3113</v>
      </c>
    </row>
    <row r="6">
      <c r="A6" s="2069">
        <v>3.0</v>
      </c>
      <c r="B6" s="2069" t="s">
        <v>3114</v>
      </c>
      <c r="C6" s="2069" t="s">
        <v>3115</v>
      </c>
      <c r="D6" s="2069" t="s">
        <v>3116</v>
      </c>
    </row>
    <row r="7">
      <c r="A7" s="2069">
        <v>4.0</v>
      </c>
      <c r="B7" s="2069" t="s">
        <v>3117</v>
      </c>
      <c r="C7" s="2069" t="s">
        <v>3118</v>
      </c>
      <c r="D7" s="2069" t="s">
        <v>3119</v>
      </c>
    </row>
    <row r="8">
      <c r="A8" s="2069">
        <v>5.0</v>
      </c>
      <c r="B8" s="2069" t="s">
        <v>3117</v>
      </c>
      <c r="C8" s="2069" t="s">
        <v>3120</v>
      </c>
      <c r="D8" s="2069" t="s">
        <v>3121</v>
      </c>
    </row>
    <row r="9">
      <c r="A9" s="2069">
        <v>6.0</v>
      </c>
      <c r="B9" s="2069" t="s">
        <v>3122</v>
      </c>
      <c r="C9" s="2069" t="s">
        <v>3123</v>
      </c>
      <c r="D9" s="2069" t="s">
        <v>3124</v>
      </c>
    </row>
    <row r="10">
      <c r="A10" s="2069">
        <v>7.0</v>
      </c>
      <c r="B10" s="2069" t="s">
        <v>3125</v>
      </c>
      <c r="C10" s="2069" t="s">
        <v>3126</v>
      </c>
      <c r="D10" s="2069" t="s">
        <v>3127</v>
      </c>
    </row>
    <row r="11">
      <c r="A11" s="2069">
        <v>8.0</v>
      </c>
      <c r="B11" s="2069" t="s">
        <v>3128</v>
      </c>
      <c r="C11" s="2069" t="s">
        <v>3129</v>
      </c>
      <c r="D11" s="2069" t="s">
        <v>3130</v>
      </c>
    </row>
    <row r="12">
      <c r="A12" s="2069">
        <v>9.0</v>
      </c>
      <c r="B12" s="2069" t="s">
        <v>3131</v>
      </c>
      <c r="C12" s="2069" t="s">
        <v>3132</v>
      </c>
      <c r="D12" s="2069" t="s">
        <v>3133</v>
      </c>
    </row>
    <row r="13">
      <c r="A13" s="2069">
        <v>10.0</v>
      </c>
      <c r="B13" s="2069" t="s">
        <v>3134</v>
      </c>
      <c r="C13" s="2069" t="s">
        <v>3135</v>
      </c>
      <c r="D13" s="2069" t="s">
        <v>3136</v>
      </c>
    </row>
    <row r="14">
      <c r="A14" s="2069">
        <v>11.0</v>
      </c>
      <c r="B14" s="2069" t="s">
        <v>3137</v>
      </c>
      <c r="C14" s="2069" t="s">
        <v>3138</v>
      </c>
      <c r="D14" s="2069" t="s">
        <v>3139</v>
      </c>
    </row>
    <row r="57">
      <c r="F57" s="2070" t="s">
        <v>3140</v>
      </c>
    </row>
  </sheetData>
  <hyperlinks>
    <hyperlink r:id="rId1" location="accordion-1ed2896146-item-130f290b34" ref="A1"/>
    <hyperlink r:id="rId2" ref="A2"/>
    <hyperlink r:id="rId3" ref="F57"/>
  </hyperlinks>
  <drawing r:id="rId4"/>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70" t="s">
        <v>3141</v>
      </c>
    </row>
    <row r="2">
      <c r="B2" s="22"/>
    </row>
    <row r="3">
      <c r="A3" s="22" t="s">
        <v>3142</v>
      </c>
      <c r="B3" s="22"/>
      <c r="E3" s="22" t="s">
        <v>3143</v>
      </c>
    </row>
    <row r="4">
      <c r="B4" s="67" t="s">
        <v>3144</v>
      </c>
    </row>
    <row r="5">
      <c r="A5" s="22" t="s">
        <v>3145</v>
      </c>
      <c r="B5" s="22" t="s">
        <v>3146</v>
      </c>
      <c r="C5" s="22" t="s">
        <v>3147</v>
      </c>
      <c r="D5" s="22" t="s">
        <v>3148</v>
      </c>
      <c r="E5" s="22" t="s">
        <v>3149</v>
      </c>
    </row>
    <row r="6">
      <c r="A6" s="22" t="s">
        <v>3150</v>
      </c>
      <c r="B6" s="22">
        <v>1.0</v>
      </c>
      <c r="C6" s="22">
        <v>1.5</v>
      </c>
      <c r="D6" s="22">
        <v>2.5</v>
      </c>
      <c r="E6" s="22">
        <v>3.0</v>
      </c>
    </row>
    <row r="7">
      <c r="A7" s="22" t="s">
        <v>3151</v>
      </c>
      <c r="B7" s="22">
        <v>1.5</v>
      </c>
      <c r="C7" s="22">
        <v>3.0</v>
      </c>
      <c r="D7" s="22">
        <v>4.5</v>
      </c>
      <c r="E7" s="22">
        <v>5.5</v>
      </c>
    </row>
    <row r="8">
      <c r="A8" s="22" t="s">
        <v>3152</v>
      </c>
      <c r="B8" s="22">
        <v>1.5</v>
      </c>
      <c r="C8" s="22">
        <v>3.0</v>
      </c>
      <c r="D8" s="22">
        <v>4.5</v>
      </c>
      <c r="E8" s="22">
        <v>5.5</v>
      </c>
    </row>
    <row r="9">
      <c r="A9" s="22" t="s">
        <v>3153</v>
      </c>
      <c r="B9" s="22">
        <v>1.5</v>
      </c>
      <c r="C9" s="22">
        <v>3.0</v>
      </c>
      <c r="D9" s="22">
        <v>4.5</v>
      </c>
      <c r="E9" s="22">
        <v>5.5</v>
      </c>
    </row>
    <row r="10">
      <c r="A10" s="22"/>
    </row>
    <row r="11">
      <c r="A11" s="22" t="s">
        <v>3154</v>
      </c>
    </row>
    <row r="12">
      <c r="A12" s="22"/>
    </row>
    <row r="14">
      <c r="A14" s="22" t="s">
        <v>3155</v>
      </c>
      <c r="B14" s="22"/>
      <c r="E14" s="22" t="s">
        <v>3143</v>
      </c>
    </row>
    <row r="15">
      <c r="B15" s="67" t="s">
        <v>3144</v>
      </c>
    </row>
    <row r="16">
      <c r="A16" s="22" t="s">
        <v>3145</v>
      </c>
      <c r="B16" s="22" t="s">
        <v>3146</v>
      </c>
      <c r="C16" s="22" t="s">
        <v>3147</v>
      </c>
      <c r="D16" s="22" t="s">
        <v>3148</v>
      </c>
      <c r="E16" s="22" t="s">
        <v>3149</v>
      </c>
    </row>
    <row r="17">
      <c r="A17" s="22" t="s">
        <v>3150</v>
      </c>
      <c r="B17" s="22">
        <v>0.75</v>
      </c>
      <c r="C17" s="22">
        <v>1.0</v>
      </c>
      <c r="D17" s="22">
        <v>2.0</v>
      </c>
      <c r="E17" s="22">
        <v>2.0</v>
      </c>
    </row>
    <row r="18">
      <c r="A18" s="22" t="s">
        <v>3151</v>
      </c>
      <c r="B18" s="22">
        <v>1.0</v>
      </c>
      <c r="C18" s="22">
        <v>2.0</v>
      </c>
      <c r="D18" s="22">
        <v>3.0</v>
      </c>
      <c r="E18" s="22">
        <v>3.0</v>
      </c>
    </row>
    <row r="19">
      <c r="A19" s="22" t="s">
        <v>3152</v>
      </c>
      <c r="B19" s="22">
        <v>1.0</v>
      </c>
      <c r="C19" s="22">
        <v>2.0</v>
      </c>
      <c r="D19" s="22">
        <v>3.0</v>
      </c>
      <c r="E19" s="22">
        <v>3.0</v>
      </c>
    </row>
    <row r="20">
      <c r="A20" s="22" t="s">
        <v>3153</v>
      </c>
      <c r="B20" s="22">
        <v>1.0</v>
      </c>
      <c r="C20" s="22">
        <v>2.0</v>
      </c>
      <c r="D20" s="22">
        <v>3.0</v>
      </c>
      <c r="E20" s="22">
        <v>3.0</v>
      </c>
    </row>
  </sheetData>
  <mergeCells count="2">
    <mergeCell ref="B4:E4"/>
    <mergeCell ref="B15:E15"/>
  </mergeCells>
  <hyperlinks>
    <hyperlink r:id="rId1" ref="A1"/>
  </hyperlinks>
  <drawing r:id="rId2"/>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71" t="s">
        <v>3156</v>
      </c>
      <c r="B1" s="2072"/>
      <c r="C1" s="2072"/>
      <c r="D1" s="2072"/>
      <c r="E1" s="2072"/>
      <c r="F1" s="2072"/>
      <c r="G1" s="2072"/>
      <c r="H1" s="2072"/>
      <c r="I1" s="2072"/>
      <c r="J1" s="2072"/>
      <c r="K1" s="2072"/>
      <c r="L1" s="2072"/>
      <c r="M1" s="2072"/>
      <c r="N1" s="2072"/>
      <c r="O1" s="2072"/>
      <c r="P1" s="2072"/>
    </row>
    <row r="2">
      <c r="A2" s="2072"/>
      <c r="B2" s="2072"/>
      <c r="C2" s="2072"/>
      <c r="D2" s="2072"/>
      <c r="E2" s="2072"/>
      <c r="F2" s="2072"/>
      <c r="G2" s="2072"/>
      <c r="H2" s="2072"/>
      <c r="I2" s="2072"/>
      <c r="J2" s="2072"/>
      <c r="K2" s="2072"/>
      <c r="L2" s="2072"/>
      <c r="M2" s="2072"/>
      <c r="N2" s="2072"/>
      <c r="O2" s="2072"/>
      <c r="P2" s="2072"/>
    </row>
    <row r="3">
      <c r="A3" s="2073" t="s">
        <v>3157</v>
      </c>
      <c r="B3" s="2072"/>
      <c r="C3" s="2072"/>
      <c r="D3" s="2072"/>
      <c r="E3" s="2072"/>
      <c r="F3" s="2072"/>
      <c r="G3" s="2072"/>
      <c r="H3" s="2072"/>
      <c r="I3" s="2072"/>
      <c r="J3" s="2072"/>
      <c r="K3" s="2072"/>
      <c r="L3" s="2072"/>
      <c r="M3" s="2072"/>
      <c r="N3" s="2072"/>
      <c r="O3" s="2072"/>
      <c r="P3" s="2072"/>
    </row>
    <row r="4">
      <c r="A4" s="2074" t="s">
        <v>3158</v>
      </c>
      <c r="B4" s="2072"/>
      <c r="C4" s="2072"/>
      <c r="D4" s="2072"/>
      <c r="E4" s="2072"/>
      <c r="F4" s="2072"/>
      <c r="G4" s="2072"/>
      <c r="H4" s="2072"/>
      <c r="I4" s="2072"/>
      <c r="J4" s="2072"/>
      <c r="K4" s="2072"/>
      <c r="L4" s="2072"/>
      <c r="M4" s="2072"/>
      <c r="N4" s="2072"/>
      <c r="O4" s="2072"/>
      <c r="P4" s="2072"/>
    </row>
    <row r="5">
      <c r="A5" s="2074" t="s">
        <v>3159</v>
      </c>
      <c r="B5" s="2072"/>
      <c r="C5" s="2072"/>
      <c r="D5" s="2072"/>
      <c r="E5" s="2072"/>
      <c r="F5" s="2072"/>
      <c r="G5" s="2072"/>
      <c r="H5" s="2072"/>
      <c r="I5" s="2072"/>
      <c r="J5" s="2072"/>
      <c r="K5" s="2072"/>
      <c r="L5" s="2072"/>
      <c r="M5" s="2072"/>
      <c r="N5" s="2072"/>
      <c r="O5" s="2072"/>
      <c r="P5" s="2072"/>
    </row>
    <row r="6">
      <c r="A6" s="2074" t="s">
        <v>3160</v>
      </c>
      <c r="B6" s="2072"/>
      <c r="C6" s="2072"/>
      <c r="D6" s="2072"/>
      <c r="E6" s="2072"/>
      <c r="F6" s="2072"/>
      <c r="G6" s="2072"/>
      <c r="H6" s="2072"/>
      <c r="I6" s="2072"/>
      <c r="J6" s="2072"/>
      <c r="K6" s="2072"/>
      <c r="L6" s="2072"/>
      <c r="M6" s="2072"/>
      <c r="N6" s="2072"/>
      <c r="O6" s="2072"/>
      <c r="P6" s="2072"/>
    </row>
    <row r="7">
      <c r="A7" s="2074" t="s">
        <v>3161</v>
      </c>
      <c r="B7" s="2072"/>
      <c r="C7" s="2072"/>
      <c r="D7" s="2072"/>
      <c r="E7" s="2072"/>
      <c r="F7" s="2072"/>
      <c r="G7" s="2072"/>
      <c r="H7" s="2072"/>
      <c r="I7" s="2072"/>
      <c r="J7" s="2072"/>
      <c r="K7" s="2072"/>
      <c r="L7" s="2072"/>
      <c r="M7" s="2072"/>
      <c r="N7" s="2072"/>
      <c r="O7" s="2072"/>
      <c r="P7" s="2072"/>
    </row>
    <row r="8">
      <c r="A8" s="2074" t="s">
        <v>1753</v>
      </c>
      <c r="B8" s="2072"/>
      <c r="C8" s="2072"/>
      <c r="D8" s="2072"/>
      <c r="E8" s="2072"/>
      <c r="F8" s="2072"/>
      <c r="G8" s="2072"/>
      <c r="H8" s="2072"/>
      <c r="I8" s="2072"/>
      <c r="J8" s="2072"/>
      <c r="K8" s="2072"/>
      <c r="L8" s="2072"/>
      <c r="M8" s="2072"/>
      <c r="N8" s="2072"/>
      <c r="O8" s="2072"/>
      <c r="P8" s="2072"/>
    </row>
    <row r="9">
      <c r="A9" s="2072"/>
      <c r="B9" s="2072"/>
      <c r="C9" s="2072"/>
      <c r="D9" s="2072"/>
      <c r="E9" s="2072"/>
      <c r="F9" s="2072"/>
      <c r="G9" s="2072"/>
      <c r="H9" s="2072"/>
      <c r="I9" s="2072"/>
      <c r="J9" s="2072"/>
      <c r="K9" s="2072"/>
      <c r="L9" s="2072"/>
      <c r="M9" s="2072"/>
      <c r="N9" s="2072"/>
      <c r="O9" s="2072"/>
      <c r="P9" s="2072"/>
    </row>
    <row r="10">
      <c r="A10" s="2072"/>
      <c r="B10" s="2072"/>
      <c r="C10" s="2075" t="s">
        <v>3162</v>
      </c>
      <c r="D10" s="2075" t="s">
        <v>3163</v>
      </c>
      <c r="E10" s="2072"/>
      <c r="F10" s="2075" t="s">
        <v>3162</v>
      </c>
      <c r="G10" s="2075" t="s">
        <v>3163</v>
      </c>
      <c r="H10" s="2072"/>
      <c r="I10" s="2075" t="s">
        <v>3162</v>
      </c>
      <c r="J10" s="2075" t="s">
        <v>3163</v>
      </c>
      <c r="K10" s="2072"/>
      <c r="L10" s="2075" t="s">
        <v>3162</v>
      </c>
      <c r="M10" s="2075" t="s">
        <v>3163</v>
      </c>
      <c r="N10" s="2072"/>
      <c r="O10" s="2075" t="s">
        <v>3162</v>
      </c>
      <c r="P10" s="2075" t="s">
        <v>3163</v>
      </c>
    </row>
    <row r="11">
      <c r="A11" s="2072"/>
      <c r="B11" s="2072"/>
      <c r="C11" s="2074" t="s">
        <v>3158</v>
      </c>
      <c r="D11" s="2074" t="s">
        <v>3164</v>
      </c>
      <c r="E11" s="2072"/>
      <c r="F11" s="2074" t="s">
        <v>3159</v>
      </c>
      <c r="G11" s="2074" t="s">
        <v>1013</v>
      </c>
      <c r="H11" s="2072"/>
      <c r="I11" s="2074" t="s">
        <v>3160</v>
      </c>
      <c r="J11" s="2074" t="s">
        <v>1013</v>
      </c>
      <c r="K11" s="2072"/>
      <c r="L11" s="2074" t="s">
        <v>3161</v>
      </c>
      <c r="M11" s="2074" t="s">
        <v>3165</v>
      </c>
      <c r="N11" s="2072"/>
      <c r="O11" s="2074" t="s">
        <v>1753</v>
      </c>
      <c r="P11" s="2074" t="s">
        <v>1013</v>
      </c>
    </row>
    <row r="12">
      <c r="A12" s="2072"/>
      <c r="B12" s="2072"/>
      <c r="C12" s="2074" t="s">
        <v>3158</v>
      </c>
      <c r="D12" s="2074" t="s">
        <v>3166</v>
      </c>
      <c r="E12" s="2072"/>
      <c r="F12" s="2074" t="s">
        <v>3159</v>
      </c>
      <c r="G12" s="2074" t="s">
        <v>1136</v>
      </c>
      <c r="H12" s="2072"/>
      <c r="I12" s="2074" t="s">
        <v>3160</v>
      </c>
      <c r="J12" s="2074" t="s">
        <v>1136</v>
      </c>
      <c r="K12" s="2072"/>
      <c r="L12" s="2074" t="s">
        <v>3161</v>
      </c>
      <c r="M12" s="2074" t="s">
        <v>1807</v>
      </c>
      <c r="N12" s="2072"/>
      <c r="O12" s="2074" t="s">
        <v>1753</v>
      </c>
      <c r="P12" s="2074" t="s">
        <v>1136</v>
      </c>
    </row>
    <row r="13">
      <c r="A13" s="2072"/>
      <c r="B13" s="2072"/>
      <c r="C13" s="2074" t="s">
        <v>3158</v>
      </c>
      <c r="D13" s="2074" t="s">
        <v>3167</v>
      </c>
      <c r="E13" s="2072"/>
      <c r="F13" s="2074" t="s">
        <v>3159</v>
      </c>
      <c r="G13" s="2074" t="s">
        <v>1367</v>
      </c>
      <c r="H13" s="2072"/>
      <c r="I13" s="2074" t="s">
        <v>3160</v>
      </c>
      <c r="J13" s="2074" t="s">
        <v>30</v>
      </c>
      <c r="K13" s="2072"/>
      <c r="L13" s="2074" t="s">
        <v>3161</v>
      </c>
      <c r="M13" s="2074" t="s">
        <v>1945</v>
      </c>
      <c r="N13" s="2072"/>
      <c r="O13" s="2074" t="s">
        <v>1753</v>
      </c>
      <c r="P13" s="2074" t="s">
        <v>30</v>
      </c>
    </row>
    <row r="14">
      <c r="A14" s="2072"/>
      <c r="B14" s="2072"/>
      <c r="C14" s="2074" t="s">
        <v>3158</v>
      </c>
      <c r="D14" s="2074" t="s">
        <v>3168</v>
      </c>
      <c r="E14" s="2072"/>
      <c r="F14" s="2074" t="s">
        <v>3159</v>
      </c>
      <c r="G14" s="2074" t="s">
        <v>30</v>
      </c>
      <c r="H14" s="2072"/>
      <c r="I14" s="2074" t="s">
        <v>3160</v>
      </c>
      <c r="J14" s="2074" t="s">
        <v>1367</v>
      </c>
      <c r="K14" s="2072"/>
      <c r="L14" s="2074" t="s">
        <v>3161</v>
      </c>
      <c r="M14" s="2074" t="s">
        <v>3169</v>
      </c>
      <c r="N14" s="2072"/>
      <c r="O14" s="2074" t="s">
        <v>1753</v>
      </c>
      <c r="P14" s="2074" t="s">
        <v>1367</v>
      </c>
    </row>
    <row r="15">
      <c r="A15" s="2072"/>
      <c r="B15" s="2072"/>
      <c r="C15" s="2074" t="s">
        <v>3158</v>
      </c>
      <c r="D15" s="2074" t="s">
        <v>3170</v>
      </c>
      <c r="E15" s="2072"/>
      <c r="F15" s="2074" t="s">
        <v>3159</v>
      </c>
      <c r="G15" s="2074" t="s">
        <v>3171</v>
      </c>
      <c r="H15" s="2072"/>
      <c r="I15" s="2074" t="s">
        <v>3160</v>
      </c>
      <c r="J15" s="2074" t="s">
        <v>3171</v>
      </c>
      <c r="K15" s="2072"/>
      <c r="L15" s="2074" t="s">
        <v>3161</v>
      </c>
      <c r="M15" s="2074" t="s">
        <v>3172</v>
      </c>
      <c r="N15" s="2072"/>
      <c r="O15" s="2074" t="s">
        <v>1753</v>
      </c>
      <c r="P15" s="2074" t="s">
        <v>3171</v>
      </c>
    </row>
    <row r="16">
      <c r="A16" s="2072"/>
      <c r="B16" s="2072"/>
      <c r="C16" s="2074" t="s">
        <v>3158</v>
      </c>
      <c r="D16" s="2074" t="s">
        <v>3171</v>
      </c>
      <c r="E16" s="2072"/>
      <c r="F16" s="2074" t="s">
        <v>3159</v>
      </c>
      <c r="G16" s="2074" t="s">
        <v>541</v>
      </c>
      <c r="H16" s="2072"/>
      <c r="I16" s="2074" t="s">
        <v>3160</v>
      </c>
      <c r="J16" s="2074" t="s">
        <v>3173</v>
      </c>
      <c r="K16" s="2072"/>
      <c r="L16" s="2074" t="s">
        <v>3161</v>
      </c>
      <c r="M16" s="2074" t="s">
        <v>3174</v>
      </c>
      <c r="N16" s="2072"/>
      <c r="O16" s="2074" t="s">
        <v>1753</v>
      </c>
      <c r="P16" s="2074" t="s">
        <v>3173</v>
      </c>
    </row>
    <row r="17">
      <c r="A17" s="2072"/>
      <c r="B17" s="2072"/>
      <c r="C17" s="2074" t="s">
        <v>3158</v>
      </c>
      <c r="D17" s="2074" t="s">
        <v>3175</v>
      </c>
      <c r="E17" s="2072"/>
      <c r="F17" s="2074" t="s">
        <v>3159</v>
      </c>
      <c r="G17" s="2074" t="s">
        <v>3173</v>
      </c>
      <c r="H17" s="2072"/>
      <c r="I17" s="2074" t="s">
        <v>3160</v>
      </c>
      <c r="J17" s="2074" t="s">
        <v>541</v>
      </c>
      <c r="K17" s="2072"/>
      <c r="L17" s="2074" t="s">
        <v>3161</v>
      </c>
      <c r="M17" s="2074" t="s">
        <v>3176</v>
      </c>
      <c r="N17" s="2072"/>
      <c r="O17" s="2074" t="s">
        <v>1753</v>
      </c>
      <c r="P17" s="2074" t="s">
        <v>541</v>
      </c>
    </row>
    <row r="18">
      <c r="A18" s="2072"/>
      <c r="B18" s="2072"/>
      <c r="C18" s="2074" t="s">
        <v>3158</v>
      </c>
      <c r="D18" s="2074" t="s">
        <v>3177</v>
      </c>
      <c r="E18" s="2072"/>
      <c r="F18" s="2074" t="s">
        <v>3159</v>
      </c>
      <c r="G18" s="2074" t="s">
        <v>3178</v>
      </c>
      <c r="H18" s="2072"/>
      <c r="I18" s="2074" t="s">
        <v>3160</v>
      </c>
      <c r="J18" s="2074" t="s">
        <v>3178</v>
      </c>
      <c r="K18" s="2072"/>
      <c r="L18" s="2074" t="s">
        <v>3161</v>
      </c>
      <c r="M18" s="2074" t="s">
        <v>3179</v>
      </c>
      <c r="N18" s="2072"/>
      <c r="O18" s="2074" t="s">
        <v>1753</v>
      </c>
      <c r="P18" s="2074" t="s">
        <v>3178</v>
      </c>
    </row>
    <row r="19">
      <c r="A19" s="2072"/>
      <c r="B19" s="2072"/>
      <c r="C19" s="2074" t="s">
        <v>3158</v>
      </c>
      <c r="D19" s="2074" t="s">
        <v>3180</v>
      </c>
      <c r="E19" s="2072"/>
      <c r="F19" s="2074" t="s">
        <v>3159</v>
      </c>
      <c r="G19" s="2074" t="s">
        <v>3181</v>
      </c>
      <c r="H19" s="2072"/>
      <c r="I19" s="2074" t="s">
        <v>3160</v>
      </c>
      <c r="J19" s="2074" t="s">
        <v>3182</v>
      </c>
      <c r="K19" s="2072"/>
      <c r="L19" s="2074" t="s">
        <v>3161</v>
      </c>
      <c r="M19" s="2074" t="s">
        <v>3183</v>
      </c>
      <c r="N19" s="2072"/>
      <c r="O19" s="2074" t="s">
        <v>1753</v>
      </c>
      <c r="P19" s="2074" t="s">
        <v>3182</v>
      </c>
    </row>
    <row r="20">
      <c r="A20" s="2072"/>
      <c r="B20" s="2072"/>
      <c r="C20" s="2074" t="s">
        <v>3158</v>
      </c>
      <c r="D20" s="2074" t="s">
        <v>3184</v>
      </c>
      <c r="E20" s="2072"/>
      <c r="F20" s="2074" t="s">
        <v>3159</v>
      </c>
      <c r="G20" s="2074" t="s">
        <v>3182</v>
      </c>
      <c r="H20" s="2072"/>
      <c r="I20" s="2074" t="s">
        <v>3160</v>
      </c>
      <c r="J20" s="2074" t="s">
        <v>3181</v>
      </c>
      <c r="K20" s="2072"/>
      <c r="L20" s="2074" t="s">
        <v>3161</v>
      </c>
      <c r="M20" s="2074" t="s">
        <v>3185</v>
      </c>
      <c r="N20" s="2072"/>
      <c r="O20" s="2074" t="s">
        <v>1753</v>
      </c>
      <c r="P20" s="2074" t="s">
        <v>3181</v>
      </c>
    </row>
    <row r="21">
      <c r="A21" s="2072"/>
      <c r="B21" s="2072"/>
      <c r="C21" s="2074" t="s">
        <v>3158</v>
      </c>
      <c r="D21" s="2074" t="s">
        <v>3186</v>
      </c>
      <c r="E21" s="2072"/>
      <c r="F21" s="2074" t="s">
        <v>3159</v>
      </c>
      <c r="G21" s="2074" t="s">
        <v>3187</v>
      </c>
      <c r="H21" s="2072"/>
      <c r="I21" s="2074" t="s">
        <v>3160</v>
      </c>
      <c r="J21" s="2074" t="s">
        <v>3187</v>
      </c>
      <c r="K21" s="2072"/>
      <c r="L21" s="2074" t="s">
        <v>3161</v>
      </c>
      <c r="M21" s="2074" t="s">
        <v>3188</v>
      </c>
      <c r="N21" s="2072"/>
      <c r="O21" s="2074" t="s">
        <v>1753</v>
      </c>
      <c r="P21" s="2074" t="s">
        <v>3187</v>
      </c>
    </row>
    <row r="22">
      <c r="A22" s="2072"/>
      <c r="B22" s="2072"/>
      <c r="C22" s="2074" t="s">
        <v>3158</v>
      </c>
      <c r="D22" s="2074" t="s">
        <v>3189</v>
      </c>
      <c r="E22" s="2072"/>
      <c r="F22" s="2074" t="s">
        <v>3159</v>
      </c>
      <c r="G22" s="2074" t="s">
        <v>3190</v>
      </c>
      <c r="H22" s="2072"/>
      <c r="I22" s="2074" t="s">
        <v>3160</v>
      </c>
      <c r="J22" s="2074" t="s">
        <v>3191</v>
      </c>
      <c r="K22" s="2072"/>
      <c r="L22" s="2074" t="s">
        <v>3161</v>
      </c>
      <c r="M22" s="2074" t="s">
        <v>3192</v>
      </c>
      <c r="N22" s="2072"/>
      <c r="O22" s="2074" t="s">
        <v>1753</v>
      </c>
      <c r="P22" s="2074" t="s">
        <v>3191</v>
      </c>
    </row>
    <row r="23">
      <c r="A23" s="2072"/>
      <c r="B23" s="2072"/>
      <c r="C23" s="2074" t="s">
        <v>3158</v>
      </c>
      <c r="D23" s="2074" t="s">
        <v>3193</v>
      </c>
      <c r="E23" s="2072"/>
      <c r="F23" s="2074" t="s">
        <v>3159</v>
      </c>
      <c r="G23" s="2074" t="s">
        <v>3191</v>
      </c>
      <c r="H23" s="2072"/>
      <c r="I23" s="2074" t="s">
        <v>3160</v>
      </c>
      <c r="J23" s="2074" t="s">
        <v>3190</v>
      </c>
      <c r="K23" s="2072"/>
      <c r="L23" s="2074" t="s">
        <v>3161</v>
      </c>
      <c r="M23" s="2074" t="s">
        <v>3194</v>
      </c>
      <c r="N23" s="2072"/>
      <c r="O23" s="2074" t="s">
        <v>1753</v>
      </c>
      <c r="P23" s="2074" t="s">
        <v>3190</v>
      </c>
    </row>
    <row r="24">
      <c r="A24" s="2072"/>
      <c r="B24" s="2072"/>
      <c r="C24" s="2074" t="s">
        <v>3158</v>
      </c>
      <c r="D24" s="2074" t="s">
        <v>3195</v>
      </c>
      <c r="E24" s="2072"/>
      <c r="F24" s="2074" t="s">
        <v>3159</v>
      </c>
      <c r="G24" s="2074" t="s">
        <v>3196</v>
      </c>
      <c r="H24" s="2072"/>
      <c r="I24" s="2074" t="s">
        <v>3160</v>
      </c>
      <c r="J24" s="2074" t="s">
        <v>3196</v>
      </c>
      <c r="K24" s="2072"/>
      <c r="L24" s="2074" t="s">
        <v>3161</v>
      </c>
      <c r="M24" s="2074" t="s">
        <v>3197</v>
      </c>
      <c r="N24" s="2072"/>
      <c r="O24" s="2074" t="s">
        <v>1753</v>
      </c>
      <c r="P24" s="2074" t="s">
        <v>3196</v>
      </c>
    </row>
    <row r="25">
      <c r="A25" s="2072"/>
      <c r="B25" s="2072"/>
      <c r="C25" s="2074" t="s">
        <v>3158</v>
      </c>
      <c r="D25" s="2074" t="s">
        <v>3198</v>
      </c>
      <c r="E25" s="2072"/>
      <c r="F25" s="2074" t="s">
        <v>3159</v>
      </c>
      <c r="G25" s="2074" t="s">
        <v>3199</v>
      </c>
      <c r="H25" s="2072"/>
      <c r="I25" s="2074" t="s">
        <v>3160</v>
      </c>
      <c r="J25" s="2074" t="s">
        <v>3200</v>
      </c>
      <c r="K25" s="2072"/>
      <c r="L25" s="2074" t="s">
        <v>3161</v>
      </c>
      <c r="M25" s="2074" t="s">
        <v>3201</v>
      </c>
      <c r="N25" s="2072"/>
      <c r="O25" s="2074" t="s">
        <v>1753</v>
      </c>
      <c r="P25" s="2074" t="s">
        <v>3200</v>
      </c>
    </row>
    <row r="26">
      <c r="A26" s="2072"/>
      <c r="B26" s="2072"/>
      <c r="C26" s="2074" t="s">
        <v>3158</v>
      </c>
      <c r="D26" s="2074" t="s">
        <v>3202</v>
      </c>
      <c r="E26" s="2072"/>
      <c r="F26" s="2074" t="s">
        <v>3159</v>
      </c>
      <c r="G26" s="2074" t="s">
        <v>3200</v>
      </c>
      <c r="H26" s="2072"/>
      <c r="I26" s="2074" t="s">
        <v>3160</v>
      </c>
      <c r="J26" s="2074" t="s">
        <v>3199</v>
      </c>
      <c r="K26" s="2072"/>
      <c r="L26" s="2074" t="s">
        <v>3161</v>
      </c>
      <c r="M26" s="2074" t="s">
        <v>3203</v>
      </c>
      <c r="N26" s="2072"/>
      <c r="O26" s="2074" t="s">
        <v>1753</v>
      </c>
      <c r="P26" s="2074" t="s">
        <v>3199</v>
      </c>
    </row>
    <row r="27">
      <c r="A27" s="2072"/>
      <c r="B27" s="2072"/>
      <c r="C27" s="2074" t="s">
        <v>3158</v>
      </c>
      <c r="D27" s="2074" t="s">
        <v>3204</v>
      </c>
      <c r="E27" s="2072"/>
      <c r="F27" s="2074" t="s">
        <v>3159</v>
      </c>
      <c r="G27" s="2074" t="s">
        <v>3205</v>
      </c>
      <c r="H27" s="2072"/>
      <c r="I27" s="2074" t="s">
        <v>3160</v>
      </c>
      <c r="J27" s="2074" t="s">
        <v>3205</v>
      </c>
      <c r="K27" s="2072"/>
      <c r="L27" s="2074" t="s">
        <v>3161</v>
      </c>
      <c r="M27" s="2074" t="s">
        <v>3206</v>
      </c>
      <c r="N27" s="2072"/>
      <c r="O27" s="2074" t="s">
        <v>1753</v>
      </c>
      <c r="P27" s="2074" t="s">
        <v>3205</v>
      </c>
    </row>
    <row r="28">
      <c r="A28" s="2072"/>
      <c r="B28" s="2072"/>
      <c r="C28" s="2074" t="s">
        <v>3158</v>
      </c>
      <c r="D28" s="2074" t="s">
        <v>3196</v>
      </c>
      <c r="E28" s="2072"/>
      <c r="F28" s="2074" t="s">
        <v>3159</v>
      </c>
      <c r="G28" s="2074" t="s">
        <v>3207</v>
      </c>
      <c r="H28" s="2072"/>
      <c r="I28" s="2074" t="s">
        <v>3160</v>
      </c>
      <c r="J28" s="2074" t="s">
        <v>3208</v>
      </c>
      <c r="K28" s="2072"/>
      <c r="L28" s="2074" t="s">
        <v>3161</v>
      </c>
      <c r="M28" s="2074" t="s">
        <v>3209</v>
      </c>
      <c r="N28" s="2072"/>
      <c r="O28" s="2074" t="s">
        <v>1753</v>
      </c>
      <c r="P28" s="2074" t="s">
        <v>3208</v>
      </c>
    </row>
    <row r="29">
      <c r="A29" s="2072"/>
      <c r="B29" s="2072"/>
      <c r="C29" s="2074" t="s">
        <v>3158</v>
      </c>
      <c r="D29" s="2074" t="s">
        <v>3210</v>
      </c>
      <c r="E29" s="2072"/>
      <c r="F29" s="2074" t="s">
        <v>3159</v>
      </c>
      <c r="G29" s="2074" t="s">
        <v>3208</v>
      </c>
      <c r="H29" s="2072"/>
      <c r="I29" s="2074" t="s">
        <v>3160</v>
      </c>
      <c r="J29" s="2074" t="s">
        <v>3207</v>
      </c>
      <c r="K29" s="2072"/>
      <c r="L29" s="2074" t="s">
        <v>3161</v>
      </c>
      <c r="M29" s="2074" t="s">
        <v>3211</v>
      </c>
      <c r="N29" s="2072"/>
      <c r="O29" s="2074" t="s">
        <v>1753</v>
      </c>
      <c r="P29" s="2074" t="s">
        <v>3207</v>
      </c>
    </row>
    <row r="30">
      <c r="A30" s="2072"/>
      <c r="B30" s="2072"/>
      <c r="C30" s="2074" t="s">
        <v>3158</v>
      </c>
      <c r="D30" s="2074" t="s">
        <v>3212</v>
      </c>
      <c r="E30" s="2072"/>
      <c r="F30" s="2074" t="s">
        <v>3159</v>
      </c>
      <c r="G30" s="2074" t="s">
        <v>3213</v>
      </c>
      <c r="H30" s="2072"/>
      <c r="I30" s="2074" t="s">
        <v>3160</v>
      </c>
      <c r="J30" s="2074" t="s">
        <v>3213</v>
      </c>
      <c r="K30" s="2072"/>
      <c r="L30" s="2074" t="s">
        <v>3161</v>
      </c>
      <c r="M30" s="2074" t="s">
        <v>3214</v>
      </c>
      <c r="N30" s="2072"/>
      <c r="O30" s="2074" t="s">
        <v>1753</v>
      </c>
      <c r="P30" s="2074" t="s">
        <v>3213</v>
      </c>
    </row>
    <row r="31">
      <c r="A31" s="2072"/>
      <c r="B31" s="2072"/>
      <c r="C31" s="2074" t="s">
        <v>3158</v>
      </c>
      <c r="D31" s="2074" t="s">
        <v>3215</v>
      </c>
      <c r="E31" s="2072"/>
      <c r="F31" s="2074" t="s">
        <v>3159</v>
      </c>
      <c r="G31" s="2074" t="s">
        <v>3216</v>
      </c>
      <c r="H31" s="2072"/>
      <c r="I31" s="2074" t="s">
        <v>3160</v>
      </c>
      <c r="J31" s="2074" t="s">
        <v>3216</v>
      </c>
      <c r="K31" s="2072"/>
      <c r="L31" s="2074" t="s">
        <v>3161</v>
      </c>
      <c r="M31" s="2074" t="s">
        <v>3217</v>
      </c>
      <c r="N31" s="2072"/>
      <c r="O31" s="2074" t="s">
        <v>1753</v>
      </c>
      <c r="P31" s="2074" t="s">
        <v>3216</v>
      </c>
    </row>
    <row r="32">
      <c r="A32" s="2072"/>
      <c r="B32" s="2072"/>
      <c r="C32" s="2074" t="s">
        <v>3158</v>
      </c>
      <c r="D32" s="2074" t="s">
        <v>3218</v>
      </c>
      <c r="E32" s="2072"/>
      <c r="F32" s="2074" t="s">
        <v>3159</v>
      </c>
      <c r="G32" s="2074" t="s">
        <v>3219</v>
      </c>
      <c r="H32" s="2072"/>
      <c r="I32" s="2074" t="s">
        <v>3160</v>
      </c>
      <c r="J32" s="2074" t="s">
        <v>3220</v>
      </c>
      <c r="K32" s="2072"/>
      <c r="L32" s="2074" t="s">
        <v>3161</v>
      </c>
      <c r="M32" s="2074" t="s">
        <v>3221</v>
      </c>
      <c r="N32" s="2072"/>
      <c r="O32" s="2074" t="s">
        <v>1753</v>
      </c>
      <c r="P32" s="2074" t="s">
        <v>481</v>
      </c>
    </row>
    <row r="33">
      <c r="A33" s="2072"/>
      <c r="B33" s="2072"/>
      <c r="C33" s="2074" t="s">
        <v>3158</v>
      </c>
      <c r="D33" s="2074" t="s">
        <v>3222</v>
      </c>
      <c r="E33" s="2072"/>
      <c r="F33" s="2074" t="s">
        <v>3159</v>
      </c>
      <c r="G33" s="2074" t="s">
        <v>481</v>
      </c>
      <c r="H33" s="2072"/>
      <c r="I33" s="2074" t="s">
        <v>3160</v>
      </c>
      <c r="J33" s="2074" t="s">
        <v>481</v>
      </c>
      <c r="K33" s="2072"/>
      <c r="L33" s="2074" t="s">
        <v>3161</v>
      </c>
      <c r="M33" s="2074" t="s">
        <v>3223</v>
      </c>
      <c r="N33" s="2072"/>
      <c r="O33" s="2076" t="s">
        <v>1753</v>
      </c>
      <c r="P33" s="2076" t="s">
        <v>3219</v>
      </c>
    </row>
    <row r="34">
      <c r="A34" s="2072"/>
      <c r="B34" s="2072"/>
      <c r="C34" s="2074" t="s">
        <v>3158</v>
      </c>
      <c r="D34" s="2074" t="s">
        <v>3224</v>
      </c>
      <c r="E34" s="2072"/>
      <c r="F34" s="2074" t="s">
        <v>3159</v>
      </c>
      <c r="G34" s="2074" t="s">
        <v>1473</v>
      </c>
      <c r="H34" s="2072"/>
      <c r="I34" s="2074" t="s">
        <v>3160</v>
      </c>
      <c r="J34" s="2074" t="s">
        <v>3225</v>
      </c>
      <c r="K34" s="2072"/>
      <c r="L34" s="2074" t="s">
        <v>3161</v>
      </c>
      <c r="M34" s="2074" t="s">
        <v>3226</v>
      </c>
      <c r="N34" s="2072"/>
      <c r="O34" s="2076" t="s">
        <v>1753</v>
      </c>
      <c r="P34" s="2076" t="s">
        <v>3227</v>
      </c>
    </row>
    <row r="35">
      <c r="A35" s="2072"/>
      <c r="B35" s="2072"/>
      <c r="C35" s="2074" t="s">
        <v>3158</v>
      </c>
      <c r="D35" s="2074" t="s">
        <v>3228</v>
      </c>
      <c r="E35" s="2072"/>
      <c r="F35" s="2074" t="s">
        <v>3159</v>
      </c>
      <c r="G35" s="2074" t="s">
        <v>3229</v>
      </c>
      <c r="H35" s="2072"/>
      <c r="I35" s="2074" t="s">
        <v>3160</v>
      </c>
      <c r="J35" s="2074" t="s">
        <v>3230</v>
      </c>
      <c r="K35" s="2072"/>
      <c r="L35" s="2074" t="s">
        <v>3161</v>
      </c>
      <c r="M35" s="2074" t="s">
        <v>3231</v>
      </c>
      <c r="N35" s="2072"/>
      <c r="O35" s="2076" t="s">
        <v>1753</v>
      </c>
      <c r="P35" s="2076" t="s">
        <v>3232</v>
      </c>
    </row>
    <row r="36">
      <c r="A36" s="2072"/>
      <c r="B36" s="2072"/>
      <c r="C36" s="2074" t="s">
        <v>3158</v>
      </c>
      <c r="D36" s="2074" t="s">
        <v>3233</v>
      </c>
      <c r="E36" s="2072"/>
      <c r="F36" s="2074" t="s">
        <v>3159</v>
      </c>
      <c r="G36" s="2074" t="s">
        <v>3234</v>
      </c>
      <c r="H36" s="2072"/>
      <c r="I36" s="2074" t="s">
        <v>3160</v>
      </c>
      <c r="J36" s="2074" t="s">
        <v>3229</v>
      </c>
      <c r="K36" s="2072"/>
      <c r="L36" s="2074" t="s">
        <v>3161</v>
      </c>
      <c r="M36" s="2074" t="s">
        <v>3235</v>
      </c>
      <c r="N36" s="2072"/>
      <c r="O36" s="2076" t="s">
        <v>1753</v>
      </c>
      <c r="P36" s="2076" t="s">
        <v>3236</v>
      </c>
    </row>
    <row r="37">
      <c r="A37" s="2072"/>
      <c r="B37" s="2072"/>
      <c r="C37" s="2074" t="s">
        <v>3158</v>
      </c>
      <c r="D37" s="2074" t="s">
        <v>3216</v>
      </c>
      <c r="E37" s="2072"/>
      <c r="F37" s="2074" t="s">
        <v>3159</v>
      </c>
      <c r="G37" s="2074" t="s">
        <v>3237</v>
      </c>
      <c r="H37" s="2072"/>
      <c r="I37" s="2074" t="s">
        <v>3160</v>
      </c>
      <c r="J37" s="2074" t="s">
        <v>3238</v>
      </c>
      <c r="K37" s="2072"/>
      <c r="L37" s="2074" t="s">
        <v>3161</v>
      </c>
      <c r="M37" s="2074" t="s">
        <v>3239</v>
      </c>
      <c r="N37" s="2072"/>
      <c r="O37" s="2076" t="s">
        <v>1753</v>
      </c>
      <c r="P37" s="2076" t="s">
        <v>3240</v>
      </c>
    </row>
    <row r="38">
      <c r="A38" s="2072"/>
      <c r="B38" s="2072"/>
      <c r="C38" s="2074" t="s">
        <v>3158</v>
      </c>
      <c r="D38" s="2074" t="s">
        <v>3229</v>
      </c>
      <c r="E38" s="2072"/>
      <c r="F38" s="2074" t="s">
        <v>3159</v>
      </c>
      <c r="G38" s="2074" t="s">
        <v>3241</v>
      </c>
      <c r="H38" s="2072"/>
      <c r="I38" s="2074" t="s">
        <v>3160</v>
      </c>
      <c r="J38" s="2074" t="s">
        <v>3242</v>
      </c>
      <c r="K38" s="2072"/>
      <c r="L38" s="2074" t="s">
        <v>3161</v>
      </c>
      <c r="M38" s="2074" t="s">
        <v>3243</v>
      </c>
      <c r="N38" s="2072"/>
      <c r="O38" s="2076" t="s">
        <v>1753</v>
      </c>
      <c r="P38" s="2076" t="s">
        <v>3244</v>
      </c>
    </row>
    <row r="39">
      <c r="A39" s="2072"/>
      <c r="B39" s="2072"/>
      <c r="C39" s="2074" t="s">
        <v>3158</v>
      </c>
      <c r="D39" s="2074" t="s">
        <v>3245</v>
      </c>
      <c r="E39" s="2072"/>
      <c r="F39" s="2074" t="s">
        <v>3159</v>
      </c>
      <c r="G39" s="2074" t="s">
        <v>3246</v>
      </c>
      <c r="H39" s="2072"/>
      <c r="I39" s="2074" t="s">
        <v>3160</v>
      </c>
      <c r="J39" s="2074" t="s">
        <v>3247</v>
      </c>
      <c r="K39" s="2072"/>
      <c r="L39" s="2076" t="s">
        <v>3161</v>
      </c>
      <c r="M39" s="2076" t="s">
        <v>3244</v>
      </c>
      <c r="N39" s="2072"/>
      <c r="O39" s="2072"/>
      <c r="P39" s="2072"/>
    </row>
    <row r="40">
      <c r="A40" s="2072"/>
      <c r="B40" s="2072"/>
      <c r="C40" s="2074" t="s">
        <v>3158</v>
      </c>
      <c r="D40" s="2074" t="s">
        <v>3248</v>
      </c>
      <c r="E40" s="2072"/>
      <c r="F40" s="2074" t="s">
        <v>3159</v>
      </c>
      <c r="G40" s="2074" t="s">
        <v>3249</v>
      </c>
      <c r="H40" s="2072"/>
      <c r="I40" s="2074" t="s">
        <v>3160</v>
      </c>
      <c r="J40" s="2074" t="s">
        <v>3250</v>
      </c>
      <c r="K40" s="2072"/>
      <c r="L40" s="2072"/>
      <c r="M40" s="2072"/>
      <c r="N40" s="2072"/>
      <c r="O40" s="2072"/>
      <c r="P40" s="2072"/>
    </row>
    <row r="41">
      <c r="A41" s="2072"/>
      <c r="B41" s="2072"/>
      <c r="C41" s="2074" t="s">
        <v>3158</v>
      </c>
      <c r="D41" s="2074" t="s">
        <v>3251</v>
      </c>
      <c r="E41" s="2072"/>
      <c r="F41" s="2074" t="s">
        <v>3159</v>
      </c>
      <c r="G41" s="2074" t="s">
        <v>3252</v>
      </c>
      <c r="H41" s="2072"/>
      <c r="I41" s="2074" t="s">
        <v>3160</v>
      </c>
      <c r="J41" s="2074" t="s">
        <v>3253</v>
      </c>
      <c r="K41" s="2072"/>
      <c r="L41" s="2072"/>
      <c r="M41" s="2072"/>
      <c r="N41" s="2072"/>
      <c r="O41" s="2072"/>
      <c r="P41" s="2072"/>
    </row>
    <row r="42">
      <c r="A42" s="2072"/>
      <c r="B42" s="2072"/>
      <c r="C42" s="2074" t="s">
        <v>3158</v>
      </c>
      <c r="D42" s="2074" t="s">
        <v>3254</v>
      </c>
      <c r="E42" s="2072"/>
      <c r="F42" s="2074" t="s">
        <v>3159</v>
      </c>
      <c r="G42" s="2074" t="s">
        <v>3255</v>
      </c>
      <c r="H42" s="2072"/>
      <c r="I42" s="2074" t="s">
        <v>3160</v>
      </c>
      <c r="J42" s="2074" t="s">
        <v>3256</v>
      </c>
      <c r="K42" s="2072"/>
      <c r="L42" s="2072"/>
      <c r="M42" s="2072"/>
      <c r="N42" s="2072"/>
      <c r="O42" s="2072"/>
      <c r="P42" s="2072"/>
    </row>
    <row r="43">
      <c r="A43" s="2072"/>
      <c r="B43" s="2072"/>
      <c r="C43" s="2074" t="s">
        <v>3158</v>
      </c>
      <c r="D43" s="2074" t="s">
        <v>3257</v>
      </c>
      <c r="E43" s="2072"/>
      <c r="F43" s="2074" t="s">
        <v>3159</v>
      </c>
      <c r="G43" s="2074" t="s">
        <v>3258</v>
      </c>
      <c r="H43" s="2072"/>
      <c r="I43" s="2074" t="s">
        <v>3160</v>
      </c>
      <c r="J43" s="2074" t="s">
        <v>3259</v>
      </c>
      <c r="K43" s="2072"/>
      <c r="L43" s="2072"/>
      <c r="M43" s="2072"/>
      <c r="N43" s="2072"/>
      <c r="O43" s="2072"/>
      <c r="P43" s="2072"/>
    </row>
    <row r="44">
      <c r="A44" s="2072"/>
      <c r="B44" s="2072"/>
      <c r="C44" s="2072"/>
      <c r="D44" s="2072"/>
      <c r="E44" s="2072"/>
      <c r="F44" s="2074" t="s">
        <v>3159</v>
      </c>
      <c r="G44" s="2074" t="s">
        <v>3260</v>
      </c>
      <c r="H44" s="2072"/>
      <c r="I44" s="2072"/>
      <c r="J44" s="2072"/>
      <c r="K44" s="2072"/>
      <c r="L44" s="2072"/>
      <c r="M44" s="2072"/>
      <c r="N44" s="2072"/>
      <c r="O44" s="2072"/>
      <c r="P44" s="2072"/>
    </row>
    <row r="45">
      <c r="A45" s="2072"/>
      <c r="B45" s="2072"/>
      <c r="C45" s="2072"/>
      <c r="D45" s="2072"/>
      <c r="E45" s="2072"/>
      <c r="F45" s="2074" t="s">
        <v>3159</v>
      </c>
      <c r="G45" s="2074" t="s">
        <v>3261</v>
      </c>
      <c r="H45" s="2072"/>
      <c r="I45" s="2072"/>
      <c r="J45" s="2072"/>
      <c r="K45" s="2072"/>
      <c r="L45" s="2072"/>
      <c r="M45" s="2072"/>
      <c r="N45" s="2072"/>
      <c r="O45" s="2072"/>
      <c r="P45" s="2072"/>
    </row>
    <row r="46">
      <c r="A46" s="2072"/>
      <c r="B46" s="2072"/>
      <c r="C46" s="2072"/>
      <c r="D46" s="2072"/>
      <c r="E46" s="2072"/>
      <c r="F46" s="2072"/>
      <c r="G46" s="2072"/>
      <c r="H46" s="2072"/>
      <c r="I46" s="2072"/>
      <c r="J46" s="2072"/>
      <c r="K46" s="2072"/>
      <c r="L46" s="2072"/>
      <c r="M46" s="2072"/>
      <c r="N46" s="2072"/>
      <c r="O46" s="2072"/>
      <c r="P46" s="2072"/>
    </row>
    <row r="47">
      <c r="A47" s="2072"/>
      <c r="B47" s="2072"/>
      <c r="C47" s="2072"/>
      <c r="D47" s="2072"/>
      <c r="E47" s="2072"/>
      <c r="F47" s="2072"/>
      <c r="G47" s="2072"/>
      <c r="H47" s="2072"/>
      <c r="I47" s="2072"/>
      <c r="J47" s="2072"/>
      <c r="K47" s="2072"/>
      <c r="L47" s="2072"/>
      <c r="M47" s="2072"/>
      <c r="N47" s="2072"/>
      <c r="O47" s="2072"/>
      <c r="P47" s="2072"/>
    </row>
    <row r="48">
      <c r="A48" s="2072"/>
      <c r="B48" s="2072"/>
      <c r="C48" s="2072"/>
      <c r="D48" s="2072"/>
      <c r="E48" s="2072"/>
      <c r="F48" s="2072"/>
      <c r="G48" s="2072"/>
      <c r="H48" s="2072"/>
      <c r="I48" s="2072"/>
      <c r="J48" s="2072"/>
      <c r="K48" s="2072"/>
      <c r="L48" s="2072"/>
      <c r="M48" s="2072"/>
      <c r="N48" s="2072"/>
      <c r="O48" s="2072"/>
      <c r="P48" s="2072"/>
    </row>
    <row r="49">
      <c r="A49" s="2072"/>
      <c r="B49" s="2072"/>
      <c r="C49" s="2072"/>
      <c r="D49" s="2072"/>
      <c r="E49" s="2072"/>
      <c r="F49" s="2072"/>
      <c r="G49" s="2072"/>
      <c r="H49" s="2072"/>
      <c r="I49" s="2072"/>
      <c r="J49" s="2072"/>
      <c r="K49" s="2072"/>
      <c r="L49" s="2072"/>
      <c r="M49" s="2072"/>
      <c r="N49" s="2072"/>
      <c r="O49" s="2072"/>
      <c r="P49" s="2072"/>
    </row>
    <row r="50">
      <c r="A50" s="2072"/>
      <c r="B50" s="2072"/>
      <c r="C50" s="2072"/>
      <c r="D50" s="2072"/>
      <c r="E50" s="2072"/>
      <c r="F50" s="2072"/>
      <c r="G50" s="2072"/>
      <c r="H50" s="2072"/>
      <c r="I50" s="2072"/>
      <c r="J50" s="2072"/>
      <c r="K50" s="2072"/>
      <c r="L50" s="2072"/>
      <c r="M50" s="2072"/>
      <c r="N50" s="2072"/>
      <c r="O50" s="2072"/>
      <c r="P50" s="2072"/>
    </row>
    <row r="51">
      <c r="A51" s="2072"/>
      <c r="B51" s="2072"/>
      <c r="C51" s="2072"/>
      <c r="D51" s="2072"/>
      <c r="E51" s="2072"/>
      <c r="F51" s="2072"/>
      <c r="G51" s="2072"/>
      <c r="H51" s="2072"/>
      <c r="I51" s="2072"/>
      <c r="J51" s="2072"/>
      <c r="K51" s="2072"/>
      <c r="L51" s="2072"/>
      <c r="M51" s="2072"/>
      <c r="N51" s="2072"/>
      <c r="O51" s="2072"/>
      <c r="P51" s="2072"/>
    </row>
    <row r="52">
      <c r="A52" s="2072"/>
      <c r="B52" s="2072"/>
      <c r="C52" s="2072"/>
      <c r="D52" s="2072"/>
      <c r="E52" s="2072"/>
      <c r="F52" s="2072"/>
      <c r="G52" s="2072"/>
      <c r="H52" s="2072"/>
      <c r="I52" s="2072"/>
      <c r="J52" s="2072"/>
      <c r="K52" s="2072"/>
      <c r="L52" s="2072"/>
      <c r="M52" s="2072"/>
      <c r="N52" s="2072"/>
      <c r="O52" s="2072"/>
      <c r="P52" s="2072"/>
    </row>
    <row r="53">
      <c r="A53" s="2072"/>
      <c r="B53" s="2072"/>
      <c r="C53" s="2072"/>
      <c r="D53" s="2072"/>
      <c r="E53" s="2072"/>
      <c r="F53" s="2072"/>
      <c r="G53" s="2072"/>
      <c r="H53" s="2072"/>
      <c r="I53" s="2072"/>
      <c r="J53" s="2072"/>
      <c r="K53" s="2072"/>
      <c r="L53" s="2072"/>
      <c r="M53" s="2072"/>
      <c r="N53" s="2072"/>
      <c r="O53" s="2072"/>
      <c r="P53" s="2072"/>
    </row>
    <row r="54">
      <c r="A54" s="2072"/>
      <c r="B54" s="2072"/>
      <c r="C54" s="2072"/>
      <c r="D54" s="2072"/>
      <c r="E54" s="2072"/>
      <c r="F54" s="2072"/>
      <c r="G54" s="2072"/>
      <c r="H54" s="2072"/>
      <c r="I54" s="2072"/>
      <c r="J54" s="2072"/>
      <c r="K54" s="2072"/>
      <c r="L54" s="2072"/>
      <c r="M54" s="2072"/>
      <c r="N54" s="2072"/>
      <c r="O54" s="2072"/>
      <c r="P54" s="2072"/>
    </row>
    <row r="55">
      <c r="A55" s="2072"/>
      <c r="B55" s="2072"/>
      <c r="C55" s="2072"/>
      <c r="D55" s="2072"/>
      <c r="E55" s="2072"/>
      <c r="F55" s="2072"/>
      <c r="G55" s="2072"/>
      <c r="H55" s="2072"/>
      <c r="I55" s="2072"/>
      <c r="J55" s="2072"/>
      <c r="K55" s="2072"/>
      <c r="L55" s="2072"/>
      <c r="M55" s="2072"/>
      <c r="N55" s="2072"/>
      <c r="O55" s="2072"/>
      <c r="P55" s="2072"/>
    </row>
    <row r="56">
      <c r="A56" s="2072"/>
      <c r="B56" s="2072"/>
      <c r="C56" s="2072"/>
      <c r="D56" s="2072"/>
      <c r="E56" s="2072"/>
      <c r="F56" s="2072"/>
      <c r="G56" s="2072"/>
      <c r="H56" s="2072"/>
      <c r="I56" s="2072"/>
      <c r="J56" s="2072"/>
      <c r="K56" s="2072"/>
      <c r="L56" s="2072"/>
      <c r="M56" s="2072"/>
      <c r="N56" s="2072"/>
      <c r="O56" s="2072"/>
      <c r="P56" s="2072"/>
    </row>
    <row r="57">
      <c r="A57" s="2072"/>
      <c r="B57" s="2072"/>
      <c r="C57" s="2072"/>
      <c r="D57" s="2072"/>
      <c r="E57" s="2072"/>
      <c r="F57" s="2072"/>
      <c r="G57" s="2072"/>
      <c r="H57" s="2072"/>
      <c r="I57" s="2072"/>
      <c r="J57" s="2072"/>
      <c r="K57" s="2072"/>
      <c r="L57" s="2072"/>
      <c r="M57" s="2072"/>
      <c r="N57" s="2072"/>
      <c r="O57" s="2072"/>
      <c r="P57" s="2072"/>
    </row>
    <row r="58">
      <c r="A58" s="2072"/>
      <c r="B58" s="2072"/>
      <c r="C58" s="2072"/>
      <c r="D58" s="2072"/>
      <c r="E58" s="2072"/>
      <c r="F58" s="2072"/>
      <c r="G58" s="2072"/>
      <c r="H58" s="2072"/>
      <c r="I58" s="2072"/>
      <c r="J58" s="2072"/>
      <c r="K58" s="2072"/>
      <c r="L58" s="2072"/>
      <c r="M58" s="2072"/>
      <c r="N58" s="2072"/>
      <c r="O58" s="2072"/>
      <c r="P58" s="2072"/>
    </row>
    <row r="59">
      <c r="A59" s="2072"/>
      <c r="B59" s="2072"/>
      <c r="C59" s="2072"/>
      <c r="D59" s="2072"/>
      <c r="E59" s="2072"/>
      <c r="F59" s="2072"/>
      <c r="G59" s="2072"/>
      <c r="H59" s="2072"/>
      <c r="I59" s="2072"/>
      <c r="J59" s="2072"/>
      <c r="K59" s="2072"/>
      <c r="L59" s="2072"/>
      <c r="M59" s="2072"/>
      <c r="N59" s="2072"/>
      <c r="O59" s="2072"/>
      <c r="P59" s="2072"/>
    </row>
    <row r="60">
      <c r="A60" s="2072"/>
      <c r="B60" s="2072"/>
      <c r="C60" s="2072"/>
      <c r="D60" s="2072"/>
      <c r="E60" s="2072"/>
      <c r="F60" s="2072"/>
      <c r="G60" s="2072"/>
      <c r="H60" s="2072"/>
      <c r="I60" s="2072"/>
      <c r="J60" s="2072"/>
      <c r="K60" s="2072"/>
      <c r="L60" s="2072"/>
      <c r="M60" s="2072"/>
      <c r="N60" s="2072"/>
      <c r="O60" s="2072"/>
      <c r="P60" s="2072"/>
    </row>
    <row r="61">
      <c r="A61" s="2072"/>
      <c r="B61" s="2072"/>
      <c r="C61" s="2072"/>
      <c r="D61" s="2072"/>
      <c r="E61" s="2072"/>
      <c r="F61" s="2072"/>
      <c r="G61" s="2072"/>
      <c r="H61" s="2072"/>
      <c r="I61" s="2072"/>
      <c r="J61" s="2072"/>
      <c r="K61" s="2072"/>
      <c r="L61" s="2072"/>
      <c r="M61" s="2072"/>
      <c r="N61" s="2072"/>
      <c r="O61" s="2072"/>
      <c r="P61" s="2072"/>
    </row>
    <row r="62">
      <c r="A62" s="2072"/>
      <c r="B62" s="2072"/>
      <c r="C62" s="2072"/>
      <c r="D62" s="2072"/>
      <c r="E62" s="2072"/>
      <c r="F62" s="2072"/>
      <c r="G62" s="2072"/>
      <c r="H62" s="2072"/>
      <c r="I62" s="2072"/>
      <c r="J62" s="2072"/>
      <c r="K62" s="2072"/>
      <c r="L62" s="2072"/>
      <c r="M62" s="2072"/>
      <c r="N62" s="2072"/>
      <c r="O62" s="2072"/>
      <c r="P62" s="2072"/>
    </row>
    <row r="63">
      <c r="A63" s="2072"/>
      <c r="B63" s="2072"/>
      <c r="C63" s="2072"/>
      <c r="D63" s="2072"/>
      <c r="E63" s="2072"/>
      <c r="F63" s="2072"/>
      <c r="G63" s="2072"/>
      <c r="H63" s="2072"/>
      <c r="I63" s="2072"/>
      <c r="J63" s="2072"/>
      <c r="K63" s="2072"/>
      <c r="L63" s="2072"/>
      <c r="M63" s="2072"/>
      <c r="N63" s="2072"/>
      <c r="O63" s="2072"/>
      <c r="P63" s="2072"/>
    </row>
    <row r="64">
      <c r="A64" s="2072"/>
      <c r="B64" s="2072"/>
      <c r="C64" s="2072"/>
      <c r="D64" s="2072"/>
      <c r="E64" s="2072"/>
      <c r="F64" s="2072"/>
      <c r="G64" s="2072"/>
      <c r="H64" s="2072"/>
      <c r="I64" s="2072"/>
      <c r="J64" s="2072"/>
      <c r="K64" s="2072"/>
      <c r="L64" s="2072"/>
      <c r="M64" s="2072"/>
      <c r="N64" s="2072"/>
      <c r="O64" s="2072"/>
      <c r="P64" s="2072"/>
    </row>
    <row r="65">
      <c r="A65" s="2072"/>
      <c r="B65" s="2072"/>
      <c r="C65" s="2072"/>
      <c r="D65" s="2072"/>
      <c r="E65" s="2072"/>
      <c r="F65" s="2072"/>
      <c r="G65" s="2072"/>
      <c r="H65" s="2072"/>
      <c r="I65" s="2072"/>
      <c r="J65" s="2072"/>
      <c r="K65" s="2072"/>
      <c r="L65" s="2072"/>
      <c r="M65" s="2072"/>
      <c r="N65" s="2072"/>
      <c r="O65" s="2072"/>
      <c r="P65" s="2072"/>
    </row>
    <row r="66">
      <c r="A66" s="2072"/>
      <c r="B66" s="2072"/>
      <c r="C66" s="2072"/>
      <c r="D66" s="2072"/>
      <c r="E66" s="2072"/>
      <c r="F66" s="2072"/>
      <c r="G66" s="2072"/>
      <c r="H66" s="2072"/>
      <c r="I66" s="2072"/>
      <c r="J66" s="2072"/>
      <c r="K66" s="2072"/>
      <c r="L66" s="2072"/>
      <c r="M66" s="2072"/>
      <c r="N66" s="2072"/>
      <c r="O66" s="2072"/>
      <c r="P66" s="2072"/>
    </row>
    <row r="67">
      <c r="A67" s="2072"/>
      <c r="B67" s="2072"/>
      <c r="C67" s="2072"/>
      <c r="D67" s="2072"/>
      <c r="E67" s="2072"/>
      <c r="F67" s="2072"/>
      <c r="G67" s="2072"/>
      <c r="H67" s="2072"/>
      <c r="I67" s="2072"/>
      <c r="J67" s="2072"/>
      <c r="K67" s="2072"/>
      <c r="L67" s="2072"/>
      <c r="M67" s="2072"/>
      <c r="N67" s="2072"/>
      <c r="O67" s="2072"/>
      <c r="P67" s="2072"/>
    </row>
    <row r="68">
      <c r="A68" s="2072"/>
      <c r="B68" s="2072"/>
      <c r="C68" s="2072"/>
      <c r="D68" s="2072"/>
      <c r="E68" s="2072"/>
      <c r="F68" s="2072"/>
      <c r="G68" s="2072"/>
      <c r="H68" s="2072"/>
      <c r="I68" s="2072"/>
      <c r="J68" s="2072"/>
      <c r="K68" s="2072"/>
      <c r="L68" s="2072"/>
      <c r="M68" s="2072"/>
      <c r="N68" s="2072"/>
      <c r="O68" s="2072"/>
      <c r="P68" s="2072"/>
    </row>
    <row r="69">
      <c r="A69" s="2072"/>
      <c r="B69" s="2072"/>
      <c r="C69" s="2072"/>
      <c r="D69" s="2072"/>
      <c r="E69" s="2072"/>
      <c r="F69" s="2072"/>
      <c r="G69" s="2072"/>
      <c r="H69" s="2072"/>
      <c r="I69" s="2072"/>
      <c r="J69" s="2072"/>
      <c r="K69" s="2072"/>
      <c r="L69" s="2072"/>
      <c r="M69" s="2072"/>
      <c r="N69" s="2072"/>
      <c r="O69" s="2072"/>
      <c r="P69" s="2072"/>
    </row>
    <row r="70">
      <c r="A70" s="2072"/>
      <c r="B70" s="2072"/>
      <c r="C70" s="2072"/>
      <c r="D70" s="2072"/>
      <c r="E70" s="2072"/>
      <c r="F70" s="2072"/>
      <c r="G70" s="2072"/>
      <c r="H70" s="2072"/>
      <c r="I70" s="2072"/>
      <c r="J70" s="2072"/>
      <c r="K70" s="2072"/>
      <c r="L70" s="2072"/>
      <c r="M70" s="2072"/>
      <c r="N70" s="2072"/>
      <c r="O70" s="2072"/>
      <c r="P70" s="2072"/>
    </row>
    <row r="71">
      <c r="A71" s="2072"/>
      <c r="B71" s="2072"/>
      <c r="C71" s="2072"/>
      <c r="D71" s="2072"/>
      <c r="E71" s="2072"/>
      <c r="F71" s="2072"/>
      <c r="G71" s="2072"/>
      <c r="H71" s="2072"/>
      <c r="I71" s="2072"/>
      <c r="J71" s="2072"/>
      <c r="K71" s="2072"/>
      <c r="L71" s="2072"/>
      <c r="M71" s="2072"/>
      <c r="N71" s="2072"/>
      <c r="O71" s="2072"/>
      <c r="P71" s="2072"/>
    </row>
    <row r="72">
      <c r="A72" s="2072"/>
      <c r="B72" s="2072"/>
      <c r="C72" s="2072"/>
      <c r="D72" s="2072"/>
      <c r="E72" s="2072"/>
      <c r="F72" s="2072"/>
      <c r="G72" s="2072"/>
      <c r="H72" s="2072"/>
      <c r="I72" s="2072"/>
      <c r="J72" s="2072"/>
      <c r="K72" s="2072"/>
      <c r="L72" s="2072"/>
      <c r="M72" s="2072"/>
      <c r="N72" s="2072"/>
      <c r="O72" s="2072"/>
      <c r="P72" s="2072"/>
    </row>
    <row r="73">
      <c r="A73" s="2072"/>
      <c r="B73" s="2072"/>
      <c r="C73" s="2072"/>
      <c r="D73" s="2072"/>
      <c r="E73" s="2072"/>
      <c r="F73" s="2072"/>
      <c r="G73" s="2072"/>
      <c r="H73" s="2072"/>
      <c r="I73" s="2072"/>
      <c r="J73" s="2072"/>
      <c r="K73" s="2072"/>
      <c r="L73" s="2072"/>
      <c r="M73" s="2072"/>
      <c r="N73" s="2072"/>
      <c r="O73" s="2072"/>
      <c r="P73" s="2072"/>
    </row>
    <row r="74">
      <c r="A74" s="2072"/>
      <c r="B74" s="2072"/>
      <c r="C74" s="2072"/>
      <c r="D74" s="2072"/>
      <c r="E74" s="2072"/>
      <c r="F74" s="2072"/>
      <c r="G74" s="2072"/>
      <c r="H74" s="2072"/>
      <c r="I74" s="2072"/>
      <c r="J74" s="2072"/>
      <c r="K74" s="2072"/>
      <c r="L74" s="2072"/>
      <c r="M74" s="2072"/>
      <c r="N74" s="2072"/>
      <c r="O74" s="2072"/>
      <c r="P74" s="2072"/>
    </row>
    <row r="75">
      <c r="A75" s="2072"/>
      <c r="B75" s="2072"/>
      <c r="C75" s="2072"/>
      <c r="D75" s="2072"/>
      <c r="E75" s="2072"/>
      <c r="F75" s="2072"/>
      <c r="G75" s="2072"/>
      <c r="H75" s="2072"/>
      <c r="I75" s="2072"/>
      <c r="J75" s="2072"/>
      <c r="K75" s="2072"/>
      <c r="L75" s="2072"/>
      <c r="M75" s="2072"/>
      <c r="N75" s="2072"/>
      <c r="O75" s="2072"/>
      <c r="P75" s="2072"/>
    </row>
    <row r="76">
      <c r="A76" s="2072"/>
      <c r="B76" s="2072"/>
      <c r="C76" s="2072"/>
      <c r="D76" s="2072"/>
      <c r="E76" s="2072"/>
      <c r="F76" s="2072"/>
      <c r="G76" s="2072"/>
      <c r="H76" s="2072"/>
      <c r="I76" s="2072"/>
      <c r="J76" s="2072"/>
      <c r="K76" s="2072"/>
      <c r="L76" s="2072"/>
      <c r="M76" s="2072"/>
      <c r="N76" s="2072"/>
      <c r="O76" s="2072"/>
      <c r="P76" s="2072"/>
    </row>
    <row r="77">
      <c r="A77" s="2072"/>
      <c r="B77" s="2072"/>
      <c r="C77" s="2072"/>
      <c r="D77" s="2072"/>
      <c r="E77" s="2072"/>
      <c r="F77" s="2072"/>
      <c r="G77" s="2072"/>
      <c r="H77" s="2072"/>
      <c r="I77" s="2072"/>
      <c r="J77" s="2072"/>
      <c r="K77" s="2072"/>
      <c r="L77" s="2072"/>
      <c r="M77" s="2072"/>
      <c r="N77" s="2072"/>
      <c r="O77" s="2072"/>
      <c r="P77" s="2072"/>
    </row>
    <row r="78">
      <c r="A78" s="2072"/>
      <c r="B78" s="2072"/>
      <c r="C78" s="2072"/>
      <c r="D78" s="2072"/>
      <c r="E78" s="2072"/>
      <c r="F78" s="2072"/>
      <c r="G78" s="2072"/>
      <c r="H78" s="2072"/>
      <c r="I78" s="2072"/>
      <c r="J78" s="2072"/>
      <c r="K78" s="2072"/>
      <c r="L78" s="2072"/>
      <c r="M78" s="2072"/>
      <c r="N78" s="2072"/>
      <c r="O78" s="2072"/>
      <c r="P78" s="2072"/>
    </row>
    <row r="79">
      <c r="A79" s="2072"/>
      <c r="B79" s="2072"/>
      <c r="C79" s="2072"/>
      <c r="D79" s="2072"/>
      <c r="E79" s="2072"/>
      <c r="F79" s="2072"/>
      <c r="G79" s="2072"/>
      <c r="H79" s="2072"/>
      <c r="I79" s="2072"/>
      <c r="J79" s="2072"/>
      <c r="K79" s="2072"/>
      <c r="L79" s="2072"/>
      <c r="M79" s="2072"/>
      <c r="N79" s="2072"/>
      <c r="O79" s="2072"/>
      <c r="P79" s="2072"/>
    </row>
    <row r="80">
      <c r="A80" s="2072"/>
      <c r="B80" s="2072"/>
      <c r="C80" s="2072"/>
      <c r="D80" s="2072"/>
      <c r="E80" s="2072"/>
      <c r="F80" s="2072"/>
      <c r="G80" s="2072"/>
      <c r="H80" s="2072"/>
      <c r="I80" s="2072"/>
      <c r="J80" s="2072"/>
      <c r="K80" s="2072"/>
      <c r="L80" s="2072"/>
      <c r="M80" s="2072"/>
      <c r="N80" s="2072"/>
      <c r="O80" s="2072"/>
      <c r="P80" s="2072"/>
    </row>
    <row r="81">
      <c r="A81" s="2072"/>
      <c r="B81" s="2072"/>
      <c r="C81" s="2072"/>
      <c r="D81" s="2072"/>
      <c r="E81" s="2072"/>
      <c r="F81" s="2072"/>
      <c r="G81" s="2072"/>
      <c r="H81" s="2072"/>
      <c r="I81" s="2072"/>
      <c r="J81" s="2072"/>
      <c r="K81" s="2072"/>
      <c r="L81" s="2072"/>
      <c r="M81" s="2072"/>
      <c r="N81" s="2072"/>
      <c r="O81" s="2072"/>
      <c r="P81" s="2072"/>
    </row>
    <row r="82">
      <c r="A82" s="2072"/>
      <c r="B82" s="2072"/>
      <c r="C82" s="2072"/>
      <c r="D82" s="2072"/>
      <c r="E82" s="2072"/>
      <c r="F82" s="2072"/>
      <c r="G82" s="2072"/>
      <c r="H82" s="2072"/>
      <c r="I82" s="2072"/>
      <c r="J82" s="2072"/>
      <c r="K82" s="2072"/>
      <c r="L82" s="2072"/>
      <c r="M82" s="2072"/>
      <c r="N82" s="2072"/>
      <c r="O82" s="2072"/>
      <c r="P82" s="2072"/>
    </row>
    <row r="83">
      <c r="A83" s="2072"/>
      <c r="B83" s="2072"/>
      <c r="C83" s="2072"/>
      <c r="D83" s="2072"/>
      <c r="E83" s="2072"/>
      <c r="F83" s="2072"/>
      <c r="G83" s="2072"/>
      <c r="H83" s="2072"/>
      <c r="I83" s="2072"/>
      <c r="J83" s="2072"/>
      <c r="K83" s="2072"/>
      <c r="L83" s="2072"/>
      <c r="M83" s="2072"/>
      <c r="N83" s="2072"/>
      <c r="O83" s="2072"/>
      <c r="P83" s="2072"/>
    </row>
    <row r="84">
      <c r="A84" s="2072"/>
      <c r="B84" s="2072"/>
      <c r="C84" s="2072"/>
      <c r="D84" s="2072"/>
      <c r="E84" s="2072"/>
      <c r="F84" s="2072"/>
      <c r="G84" s="2072"/>
      <c r="H84" s="2072"/>
      <c r="I84" s="2072"/>
      <c r="J84" s="2072"/>
      <c r="K84" s="2072"/>
      <c r="L84" s="2072"/>
      <c r="M84" s="2072"/>
      <c r="N84" s="2072"/>
      <c r="O84" s="2072"/>
      <c r="P84" s="2072"/>
    </row>
    <row r="85">
      <c r="A85" s="2072"/>
      <c r="B85" s="2072"/>
      <c r="C85" s="2072"/>
      <c r="D85" s="2072"/>
      <c r="E85" s="2072"/>
      <c r="F85" s="2072"/>
      <c r="G85" s="2072"/>
      <c r="H85" s="2072"/>
      <c r="I85" s="2072"/>
      <c r="J85" s="2072"/>
      <c r="K85" s="2072"/>
      <c r="L85" s="2072"/>
      <c r="M85" s="2072"/>
      <c r="N85" s="2072"/>
      <c r="O85" s="2072"/>
      <c r="P85" s="2072"/>
    </row>
    <row r="86">
      <c r="A86" s="2072"/>
      <c r="B86" s="2072"/>
      <c r="C86" s="2072"/>
      <c r="D86" s="2072"/>
      <c r="E86" s="2072"/>
      <c r="F86" s="2072"/>
      <c r="G86" s="2072"/>
      <c r="H86" s="2072"/>
      <c r="I86" s="2072"/>
      <c r="J86" s="2072"/>
      <c r="K86" s="2072"/>
      <c r="L86" s="2072"/>
      <c r="M86" s="2072"/>
      <c r="N86" s="2072"/>
      <c r="O86" s="2072"/>
      <c r="P86" s="2072"/>
    </row>
    <row r="87">
      <c r="A87" s="2072"/>
      <c r="B87" s="2072"/>
      <c r="C87" s="2072"/>
      <c r="D87" s="2072"/>
      <c r="E87" s="2072"/>
      <c r="F87" s="2072"/>
      <c r="G87" s="2072"/>
      <c r="H87" s="2072"/>
      <c r="I87" s="2072"/>
      <c r="J87" s="2072"/>
      <c r="K87" s="2072"/>
      <c r="L87" s="2072"/>
      <c r="M87" s="2072"/>
      <c r="N87" s="2072"/>
      <c r="O87" s="2072"/>
      <c r="P87" s="2072"/>
    </row>
    <row r="88">
      <c r="A88" s="2072"/>
      <c r="B88" s="2072"/>
      <c r="C88" s="2072"/>
      <c r="D88" s="2072"/>
      <c r="E88" s="2072"/>
      <c r="F88" s="2072"/>
      <c r="G88" s="2072"/>
      <c r="H88" s="2072"/>
      <c r="I88" s="2072"/>
      <c r="J88" s="2072"/>
      <c r="K88" s="2072"/>
      <c r="L88" s="2072"/>
      <c r="M88" s="2072"/>
      <c r="N88" s="2072"/>
      <c r="O88" s="2072"/>
      <c r="P88" s="2072"/>
    </row>
    <row r="89">
      <c r="A89" s="2072"/>
      <c r="B89" s="2072"/>
      <c r="C89" s="2072"/>
      <c r="D89" s="2072"/>
      <c r="E89" s="2072"/>
      <c r="F89" s="2072"/>
      <c r="G89" s="2072"/>
      <c r="H89" s="2072"/>
      <c r="I89" s="2072"/>
      <c r="J89" s="2072"/>
      <c r="K89" s="2072"/>
      <c r="L89" s="2072"/>
      <c r="M89" s="2072"/>
      <c r="N89" s="2072"/>
      <c r="O89" s="2072"/>
      <c r="P89" s="2072"/>
    </row>
    <row r="90">
      <c r="A90" s="2072"/>
      <c r="B90" s="2072"/>
      <c r="C90" s="2072"/>
      <c r="D90" s="2072"/>
      <c r="E90" s="2072"/>
      <c r="F90" s="2072"/>
      <c r="G90" s="2072"/>
      <c r="H90" s="2072"/>
      <c r="I90" s="2072"/>
      <c r="J90" s="2072"/>
      <c r="K90" s="2072"/>
      <c r="L90" s="2072"/>
      <c r="M90" s="2072"/>
      <c r="N90" s="2072"/>
      <c r="O90" s="2072"/>
      <c r="P90" s="2072"/>
    </row>
    <row r="91">
      <c r="A91" s="2072"/>
      <c r="B91" s="2072"/>
      <c r="C91" s="2072"/>
      <c r="D91" s="2072"/>
      <c r="E91" s="2072"/>
      <c r="F91" s="2072"/>
      <c r="G91" s="2072"/>
      <c r="H91" s="2072"/>
      <c r="I91" s="2072"/>
      <c r="J91" s="2072"/>
      <c r="K91" s="2072"/>
      <c r="L91" s="2072"/>
      <c r="M91" s="2072"/>
      <c r="N91" s="2072"/>
      <c r="O91" s="2072"/>
      <c r="P91" s="2072"/>
    </row>
    <row r="92">
      <c r="A92" s="2072"/>
      <c r="B92" s="2072"/>
      <c r="C92" s="2072"/>
      <c r="D92" s="2072"/>
      <c r="E92" s="2072"/>
      <c r="F92" s="2072"/>
      <c r="G92" s="2072"/>
      <c r="H92" s="2072"/>
      <c r="I92" s="2072"/>
      <c r="J92" s="2072"/>
      <c r="K92" s="2072"/>
      <c r="L92" s="2072"/>
      <c r="M92" s="2072"/>
      <c r="N92" s="2072"/>
      <c r="O92" s="2072"/>
      <c r="P92" s="2072"/>
    </row>
    <row r="93">
      <c r="A93" s="2072"/>
      <c r="B93" s="2072"/>
      <c r="C93" s="2072"/>
      <c r="D93" s="2072"/>
      <c r="E93" s="2072"/>
      <c r="F93" s="2072"/>
      <c r="G93" s="2072"/>
      <c r="H93" s="2072"/>
      <c r="I93" s="2072"/>
      <c r="J93" s="2072"/>
      <c r="K93" s="2072"/>
      <c r="L93" s="2072"/>
      <c r="M93" s="2072"/>
      <c r="N93" s="2072"/>
      <c r="O93" s="2072"/>
      <c r="P93" s="2072"/>
    </row>
    <row r="94">
      <c r="A94" s="2072"/>
      <c r="B94" s="2072"/>
      <c r="C94" s="2072"/>
      <c r="D94" s="2072"/>
      <c r="E94" s="2072"/>
      <c r="F94" s="2072"/>
      <c r="G94" s="2072"/>
      <c r="H94" s="2072"/>
      <c r="I94" s="2072"/>
      <c r="J94" s="2072"/>
      <c r="K94" s="2072"/>
      <c r="L94" s="2072"/>
      <c r="M94" s="2072"/>
      <c r="N94" s="2072"/>
      <c r="O94" s="2072"/>
      <c r="P94" s="2072"/>
    </row>
    <row r="95">
      <c r="A95" s="2072"/>
      <c r="B95" s="2072"/>
      <c r="C95" s="2072"/>
      <c r="D95" s="2072"/>
      <c r="E95" s="2072"/>
      <c r="F95" s="2072"/>
      <c r="G95" s="2072"/>
      <c r="H95" s="2072"/>
      <c r="I95" s="2072"/>
      <c r="J95" s="2072"/>
      <c r="K95" s="2072"/>
      <c r="L95" s="2072"/>
      <c r="M95" s="2072"/>
      <c r="N95" s="2072"/>
      <c r="O95" s="2072"/>
      <c r="P95" s="2072"/>
    </row>
    <row r="96">
      <c r="A96" s="2072"/>
      <c r="B96" s="2072"/>
      <c r="C96" s="2072"/>
      <c r="D96" s="2072"/>
      <c r="E96" s="2072"/>
      <c r="F96" s="2072"/>
      <c r="G96" s="2072"/>
      <c r="H96" s="2072"/>
      <c r="I96" s="2072"/>
      <c r="J96" s="2072"/>
      <c r="K96" s="2072"/>
      <c r="L96" s="2072"/>
      <c r="M96" s="2072"/>
      <c r="N96" s="2072"/>
      <c r="O96" s="2072"/>
      <c r="P96" s="2072"/>
    </row>
    <row r="97">
      <c r="A97" s="2072"/>
      <c r="B97" s="2072"/>
      <c r="C97" s="2072"/>
      <c r="D97" s="2072"/>
      <c r="E97" s="2072"/>
      <c r="F97" s="2072"/>
      <c r="G97" s="2072"/>
      <c r="H97" s="2072"/>
      <c r="I97" s="2072"/>
      <c r="J97" s="2072"/>
      <c r="K97" s="2072"/>
      <c r="L97" s="2072"/>
      <c r="M97" s="2072"/>
      <c r="N97" s="2072"/>
      <c r="O97" s="2072"/>
      <c r="P97" s="2072"/>
    </row>
    <row r="98">
      <c r="A98" s="2072"/>
      <c r="B98" s="2072"/>
      <c r="C98" s="2072"/>
      <c r="D98" s="2072"/>
      <c r="E98" s="2072"/>
      <c r="F98" s="2072"/>
      <c r="G98" s="2072"/>
      <c r="H98" s="2072"/>
      <c r="I98" s="2072"/>
      <c r="J98" s="2072"/>
      <c r="K98" s="2072"/>
      <c r="L98" s="2072"/>
      <c r="M98" s="2072"/>
      <c r="N98" s="2072"/>
      <c r="O98" s="2072"/>
      <c r="P98" s="2072"/>
    </row>
    <row r="99">
      <c r="A99" s="2072"/>
      <c r="B99" s="2072"/>
      <c r="C99" s="2072"/>
      <c r="D99" s="2072"/>
      <c r="E99" s="2072"/>
      <c r="F99" s="2072"/>
      <c r="G99" s="2072"/>
      <c r="H99" s="2072"/>
      <c r="I99" s="2072"/>
      <c r="J99" s="2072"/>
      <c r="K99" s="2072"/>
      <c r="L99" s="2072"/>
      <c r="M99" s="2072"/>
      <c r="N99" s="2072"/>
      <c r="O99" s="2072"/>
      <c r="P99" s="2072"/>
    </row>
    <row r="100">
      <c r="A100" s="2072"/>
      <c r="B100" s="2072"/>
      <c r="C100" s="2072"/>
      <c r="D100" s="2072"/>
      <c r="E100" s="2072"/>
      <c r="F100" s="2072"/>
      <c r="G100" s="2072"/>
      <c r="H100" s="2072"/>
      <c r="I100" s="2072"/>
      <c r="J100" s="2072"/>
      <c r="K100" s="2072"/>
      <c r="L100" s="2072"/>
      <c r="M100" s="2072"/>
      <c r="N100" s="2072"/>
      <c r="O100" s="2072"/>
      <c r="P100" s="2072"/>
    </row>
    <row r="101">
      <c r="A101" s="2072"/>
      <c r="B101" s="2072"/>
      <c r="C101" s="2072"/>
      <c r="D101" s="2072"/>
      <c r="E101" s="2072"/>
      <c r="F101" s="2072"/>
      <c r="G101" s="2072"/>
      <c r="H101" s="2072"/>
      <c r="I101" s="2072"/>
      <c r="J101" s="2072"/>
      <c r="K101" s="2072"/>
      <c r="L101" s="2072"/>
      <c r="M101" s="2072"/>
      <c r="N101" s="2072"/>
      <c r="O101" s="2072"/>
      <c r="P101" s="2072"/>
    </row>
    <row r="102">
      <c r="A102" s="2072"/>
      <c r="B102" s="2072"/>
      <c r="C102" s="2072"/>
      <c r="D102" s="2072"/>
      <c r="E102" s="2072"/>
      <c r="F102" s="2072"/>
      <c r="G102" s="2072"/>
      <c r="H102" s="2072"/>
      <c r="I102" s="2072"/>
      <c r="J102" s="2072"/>
      <c r="K102" s="2072"/>
      <c r="L102" s="2072"/>
      <c r="M102" s="2072"/>
      <c r="N102" s="2072"/>
      <c r="O102" s="2072"/>
      <c r="P102" s="2072"/>
    </row>
    <row r="103">
      <c r="A103" s="2072"/>
      <c r="B103" s="2072"/>
      <c r="C103" s="2072"/>
      <c r="D103" s="2072"/>
      <c r="E103" s="2072"/>
      <c r="F103" s="2072"/>
      <c r="G103" s="2072"/>
      <c r="H103" s="2072"/>
      <c r="I103" s="2072"/>
      <c r="J103" s="2072"/>
      <c r="K103" s="2072"/>
      <c r="L103" s="2072"/>
      <c r="M103" s="2072"/>
      <c r="N103" s="2072"/>
      <c r="O103" s="2072"/>
      <c r="P103" s="2072"/>
    </row>
    <row r="104">
      <c r="A104" s="2072"/>
      <c r="B104" s="2072"/>
      <c r="C104" s="2072"/>
      <c r="D104" s="2072"/>
      <c r="E104" s="2072"/>
      <c r="F104" s="2072"/>
      <c r="G104" s="2072"/>
      <c r="H104" s="2072"/>
      <c r="I104" s="2072"/>
      <c r="J104" s="2072"/>
      <c r="K104" s="2072"/>
      <c r="L104" s="2072"/>
      <c r="M104" s="2072"/>
      <c r="N104" s="2072"/>
      <c r="O104" s="2072"/>
      <c r="P104" s="2072"/>
    </row>
    <row r="105">
      <c r="A105" s="2072"/>
      <c r="B105" s="2072"/>
      <c r="C105" s="2072"/>
      <c r="D105" s="2072"/>
      <c r="E105" s="2072"/>
      <c r="F105" s="2072"/>
      <c r="G105" s="2072"/>
      <c r="H105" s="2072"/>
      <c r="I105" s="2072"/>
      <c r="J105" s="2072"/>
      <c r="K105" s="2072"/>
      <c r="L105" s="2072"/>
      <c r="M105" s="2072"/>
      <c r="N105" s="2072"/>
      <c r="O105" s="2072"/>
      <c r="P105" s="2072"/>
    </row>
    <row r="106">
      <c r="A106" s="2072"/>
      <c r="B106" s="2072"/>
      <c r="C106" s="2072"/>
      <c r="D106" s="2072"/>
      <c r="E106" s="2072"/>
      <c r="F106" s="2072"/>
      <c r="G106" s="2072"/>
      <c r="H106" s="2072"/>
      <c r="I106" s="2072"/>
      <c r="J106" s="2072"/>
      <c r="K106" s="2072"/>
      <c r="L106" s="2072"/>
      <c r="M106" s="2072"/>
      <c r="N106" s="2072"/>
      <c r="O106" s="2072"/>
      <c r="P106" s="2072"/>
    </row>
    <row r="107">
      <c r="A107" s="2072"/>
      <c r="B107" s="2072"/>
      <c r="C107" s="2072"/>
      <c r="D107" s="2072"/>
      <c r="E107" s="2072"/>
      <c r="F107" s="2072"/>
      <c r="G107" s="2072"/>
      <c r="H107" s="2072"/>
      <c r="I107" s="2072"/>
      <c r="J107" s="2072"/>
      <c r="K107" s="2072"/>
      <c r="L107" s="2072"/>
      <c r="M107" s="2072"/>
      <c r="N107" s="2072"/>
      <c r="O107" s="2072"/>
      <c r="P107" s="2072"/>
    </row>
    <row r="108">
      <c r="A108" s="2072"/>
      <c r="B108" s="2072"/>
      <c r="C108" s="2072"/>
      <c r="D108" s="2072"/>
      <c r="E108" s="2072"/>
      <c r="F108" s="2072"/>
      <c r="G108" s="2072"/>
      <c r="H108" s="2072"/>
      <c r="I108" s="2072"/>
      <c r="J108" s="2072"/>
      <c r="K108" s="2072"/>
      <c r="L108" s="2072"/>
      <c r="M108" s="2072"/>
      <c r="N108" s="2072"/>
      <c r="O108" s="2072"/>
      <c r="P108" s="2072"/>
    </row>
    <row r="109">
      <c r="A109" s="2072"/>
      <c r="B109" s="2072"/>
      <c r="C109" s="2072"/>
      <c r="D109" s="2072"/>
      <c r="E109" s="2072"/>
      <c r="F109" s="2072"/>
      <c r="G109" s="2072"/>
      <c r="H109" s="2072"/>
      <c r="I109" s="2072"/>
      <c r="J109" s="2072"/>
      <c r="K109" s="2072"/>
      <c r="L109" s="2072"/>
      <c r="M109" s="2072"/>
      <c r="N109" s="2072"/>
      <c r="O109" s="2072"/>
      <c r="P109" s="2072"/>
    </row>
    <row r="110">
      <c r="A110" s="2072"/>
      <c r="B110" s="2072"/>
      <c r="C110" s="2072"/>
      <c r="D110" s="2072"/>
      <c r="E110" s="2072"/>
      <c r="F110" s="2072"/>
      <c r="G110" s="2072"/>
      <c r="H110" s="2072"/>
      <c r="I110" s="2072"/>
      <c r="J110" s="2072"/>
      <c r="K110" s="2072"/>
      <c r="L110" s="2072"/>
      <c r="M110" s="2072"/>
      <c r="N110" s="2072"/>
      <c r="O110" s="2072"/>
      <c r="P110" s="2072"/>
    </row>
    <row r="111">
      <c r="A111" s="2072"/>
      <c r="B111" s="2072"/>
      <c r="C111" s="2072"/>
      <c r="D111" s="2072"/>
      <c r="E111" s="2072"/>
      <c r="F111" s="2072"/>
      <c r="G111" s="2072"/>
      <c r="H111" s="2072"/>
      <c r="I111" s="2072"/>
      <c r="J111" s="2072"/>
      <c r="K111" s="2072"/>
      <c r="L111" s="2072"/>
      <c r="M111" s="2072"/>
      <c r="N111" s="2072"/>
      <c r="O111" s="2072"/>
      <c r="P111" s="2072"/>
    </row>
    <row r="112">
      <c r="A112" s="2072"/>
      <c r="B112" s="2072"/>
      <c r="C112" s="2072"/>
      <c r="D112" s="2072"/>
      <c r="E112" s="2072"/>
      <c r="F112" s="2072"/>
      <c r="G112" s="2072"/>
      <c r="H112" s="2072"/>
      <c r="I112" s="2072"/>
      <c r="J112" s="2072"/>
      <c r="K112" s="2072"/>
      <c r="L112" s="2072"/>
      <c r="M112" s="2072"/>
      <c r="N112" s="2072"/>
      <c r="O112" s="2072"/>
      <c r="P112" s="2072"/>
    </row>
    <row r="113">
      <c r="A113" s="2072"/>
      <c r="B113" s="2072"/>
      <c r="C113" s="2072"/>
      <c r="D113" s="2072"/>
      <c r="E113" s="2072"/>
      <c r="F113" s="2072"/>
      <c r="G113" s="2072"/>
      <c r="H113" s="2072"/>
      <c r="I113" s="2072"/>
      <c r="J113" s="2072"/>
      <c r="K113" s="2072"/>
      <c r="L113" s="2072"/>
      <c r="M113" s="2072"/>
      <c r="N113" s="2072"/>
      <c r="O113" s="2072"/>
      <c r="P113" s="2072"/>
    </row>
    <row r="114">
      <c r="A114" s="2072"/>
      <c r="B114" s="2072"/>
      <c r="C114" s="2072"/>
      <c r="D114" s="2072"/>
      <c r="E114" s="2072"/>
      <c r="F114" s="2072"/>
      <c r="G114" s="2072"/>
      <c r="H114" s="2072"/>
      <c r="I114" s="2072"/>
      <c r="J114" s="2072"/>
      <c r="K114" s="2072"/>
      <c r="L114" s="2072"/>
      <c r="M114" s="2072"/>
      <c r="N114" s="2072"/>
      <c r="O114" s="2072"/>
      <c r="P114" s="2072"/>
    </row>
    <row r="115">
      <c r="A115" s="2072"/>
      <c r="B115" s="2072"/>
      <c r="C115" s="2072"/>
      <c r="D115" s="2072"/>
      <c r="E115" s="2072"/>
      <c r="F115" s="2072"/>
      <c r="G115" s="2072"/>
      <c r="H115" s="2072"/>
      <c r="I115" s="2072"/>
      <c r="J115" s="2072"/>
      <c r="K115" s="2072"/>
      <c r="L115" s="2072"/>
      <c r="M115" s="2072"/>
      <c r="N115" s="2072"/>
      <c r="O115" s="2072"/>
      <c r="P115" s="2072"/>
    </row>
    <row r="116">
      <c r="A116" s="2072"/>
      <c r="B116" s="2072"/>
      <c r="C116" s="2072"/>
      <c r="D116" s="2072"/>
      <c r="E116" s="2072"/>
      <c r="F116" s="2072"/>
      <c r="G116" s="2072"/>
      <c r="H116" s="2072"/>
      <c r="I116" s="2072"/>
      <c r="J116" s="2072"/>
      <c r="K116" s="2072"/>
      <c r="L116" s="2072"/>
      <c r="M116" s="2072"/>
      <c r="N116" s="2072"/>
      <c r="O116" s="2072"/>
      <c r="P116" s="2072"/>
    </row>
    <row r="117">
      <c r="A117" s="2072"/>
      <c r="B117" s="2072"/>
      <c r="C117" s="2072"/>
      <c r="D117" s="2072"/>
      <c r="E117" s="2072"/>
      <c r="F117" s="2072"/>
      <c r="G117" s="2072"/>
      <c r="H117" s="2072"/>
      <c r="I117" s="2072"/>
      <c r="J117" s="2072"/>
      <c r="K117" s="2072"/>
      <c r="L117" s="2072"/>
      <c r="M117" s="2072"/>
      <c r="N117" s="2072"/>
      <c r="O117" s="2072"/>
      <c r="P117" s="2072"/>
    </row>
    <row r="118">
      <c r="A118" s="2072"/>
      <c r="B118" s="2072"/>
      <c r="C118" s="2072"/>
      <c r="D118" s="2072"/>
      <c r="E118" s="2072"/>
      <c r="F118" s="2072"/>
      <c r="G118" s="2072"/>
      <c r="H118" s="2072"/>
      <c r="I118" s="2072"/>
      <c r="J118" s="2072"/>
      <c r="K118" s="2072"/>
      <c r="L118" s="2072"/>
      <c r="M118" s="2072"/>
      <c r="N118" s="2072"/>
      <c r="O118" s="2072"/>
      <c r="P118" s="2072"/>
    </row>
    <row r="119">
      <c r="A119" s="2072"/>
      <c r="B119" s="2072"/>
      <c r="C119" s="2072"/>
      <c r="D119" s="2072"/>
      <c r="E119" s="2072"/>
      <c r="F119" s="2072"/>
      <c r="G119" s="2072"/>
      <c r="H119" s="2072"/>
      <c r="I119" s="2072"/>
      <c r="J119" s="2072"/>
      <c r="K119" s="2072"/>
      <c r="L119" s="2072"/>
      <c r="M119" s="2072"/>
      <c r="N119" s="2072"/>
      <c r="O119" s="2072"/>
      <c r="P119" s="2072"/>
    </row>
    <row r="120">
      <c r="A120" s="2072"/>
      <c r="B120" s="2072"/>
      <c r="C120" s="2072"/>
      <c r="D120" s="2072"/>
      <c r="E120" s="2072"/>
      <c r="F120" s="2072"/>
      <c r="G120" s="2072"/>
      <c r="H120" s="2072"/>
      <c r="I120" s="2072"/>
      <c r="J120" s="2072"/>
      <c r="K120" s="2072"/>
      <c r="L120" s="2072"/>
      <c r="M120" s="2072"/>
      <c r="N120" s="2072"/>
      <c r="O120" s="2072"/>
      <c r="P120" s="2072"/>
    </row>
    <row r="121">
      <c r="A121" s="2072"/>
      <c r="B121" s="2072"/>
      <c r="C121" s="2072"/>
      <c r="D121" s="2072"/>
      <c r="E121" s="2072"/>
      <c r="F121" s="2072"/>
      <c r="G121" s="2072"/>
      <c r="H121" s="2072"/>
      <c r="I121" s="2072"/>
      <c r="J121" s="2072"/>
      <c r="K121" s="2072"/>
      <c r="L121" s="2072"/>
      <c r="M121" s="2072"/>
      <c r="N121" s="2072"/>
      <c r="O121" s="2072"/>
      <c r="P121" s="2072"/>
    </row>
    <row r="122">
      <c r="A122" s="2072"/>
      <c r="B122" s="2072"/>
      <c r="C122" s="2072"/>
      <c r="D122" s="2072"/>
      <c r="E122" s="2072"/>
      <c r="F122" s="2072"/>
      <c r="G122" s="2072"/>
      <c r="H122" s="2072"/>
      <c r="I122" s="2072"/>
      <c r="J122" s="2072"/>
      <c r="K122" s="2072"/>
      <c r="L122" s="2072"/>
      <c r="M122" s="2072"/>
      <c r="N122" s="2072"/>
      <c r="O122" s="2072"/>
      <c r="P122" s="2072"/>
    </row>
    <row r="123">
      <c r="A123" s="2072"/>
      <c r="B123" s="2072"/>
      <c r="C123" s="2072"/>
      <c r="D123" s="2072"/>
      <c r="E123" s="2072"/>
      <c r="F123" s="2072"/>
      <c r="G123" s="2072"/>
      <c r="H123" s="2072"/>
      <c r="I123" s="2072"/>
      <c r="J123" s="2072"/>
      <c r="K123" s="2072"/>
      <c r="L123" s="2072"/>
      <c r="M123" s="2072"/>
      <c r="N123" s="2072"/>
      <c r="O123" s="2072"/>
      <c r="P123" s="2072"/>
    </row>
    <row r="124">
      <c r="A124" s="2072"/>
      <c r="B124" s="2072"/>
      <c r="C124" s="2072"/>
      <c r="D124" s="2072"/>
      <c r="E124" s="2072"/>
      <c r="F124" s="2072"/>
      <c r="G124" s="2072"/>
      <c r="H124" s="2072"/>
      <c r="I124" s="2072"/>
      <c r="J124" s="2072"/>
      <c r="K124" s="2072"/>
      <c r="L124" s="2072"/>
      <c r="M124" s="2072"/>
      <c r="N124" s="2072"/>
      <c r="O124" s="2072"/>
      <c r="P124" s="2072"/>
    </row>
    <row r="125">
      <c r="A125" s="2072"/>
      <c r="B125" s="2072"/>
      <c r="C125" s="2072"/>
      <c r="D125" s="2072"/>
      <c r="E125" s="2072"/>
      <c r="F125" s="2072"/>
      <c r="G125" s="2072"/>
      <c r="H125" s="2072"/>
      <c r="I125" s="2072"/>
      <c r="J125" s="2072"/>
      <c r="K125" s="2072"/>
      <c r="L125" s="2072"/>
      <c r="M125" s="2072"/>
      <c r="N125" s="2072"/>
      <c r="O125" s="2072"/>
      <c r="P125" s="2072"/>
    </row>
    <row r="126">
      <c r="A126" s="2072"/>
      <c r="B126" s="2072"/>
      <c r="C126" s="2072"/>
      <c r="D126" s="2072"/>
      <c r="E126" s="2072"/>
      <c r="F126" s="2072"/>
      <c r="G126" s="2072"/>
      <c r="H126" s="2072"/>
      <c r="I126" s="2072"/>
      <c r="J126" s="2072"/>
      <c r="K126" s="2072"/>
      <c r="L126" s="2072"/>
      <c r="M126" s="2072"/>
      <c r="N126" s="2072"/>
      <c r="O126" s="2072"/>
      <c r="P126" s="2072"/>
    </row>
    <row r="127">
      <c r="A127" s="2072"/>
      <c r="B127" s="2072"/>
      <c r="C127" s="2072"/>
      <c r="D127" s="2072"/>
      <c r="E127" s="2072"/>
      <c r="F127" s="2072"/>
      <c r="G127" s="2072"/>
      <c r="H127" s="2072"/>
      <c r="I127" s="2072"/>
      <c r="J127" s="2072"/>
      <c r="K127" s="2072"/>
      <c r="L127" s="2072"/>
      <c r="M127" s="2072"/>
      <c r="N127" s="2072"/>
      <c r="O127" s="2072"/>
      <c r="P127" s="2072"/>
    </row>
    <row r="128">
      <c r="A128" s="2072"/>
      <c r="B128" s="2072"/>
      <c r="C128" s="2072"/>
      <c r="D128" s="2072"/>
      <c r="E128" s="2072"/>
      <c r="F128" s="2072"/>
      <c r="G128" s="2072"/>
      <c r="H128" s="2072"/>
      <c r="I128" s="2072"/>
      <c r="J128" s="2072"/>
      <c r="K128" s="2072"/>
      <c r="L128" s="2072"/>
      <c r="M128" s="2072"/>
      <c r="N128" s="2072"/>
      <c r="O128" s="2072"/>
      <c r="P128" s="2072"/>
    </row>
    <row r="129">
      <c r="A129" s="2072"/>
      <c r="B129" s="2072"/>
      <c r="C129" s="2072"/>
      <c r="D129" s="2072"/>
      <c r="E129" s="2072"/>
      <c r="F129" s="2072"/>
      <c r="G129" s="2072"/>
      <c r="H129" s="2072"/>
      <c r="I129" s="2072"/>
      <c r="J129" s="2072"/>
      <c r="K129" s="2072"/>
      <c r="L129" s="2072"/>
      <c r="M129" s="2072"/>
      <c r="N129" s="2072"/>
      <c r="O129" s="2072"/>
      <c r="P129" s="2072"/>
    </row>
    <row r="130">
      <c r="A130" s="2072"/>
      <c r="B130" s="2072"/>
      <c r="C130" s="2072"/>
      <c r="D130" s="2072"/>
      <c r="E130" s="2072"/>
      <c r="F130" s="2072"/>
      <c r="G130" s="2072"/>
      <c r="H130" s="2072"/>
      <c r="I130" s="2072"/>
      <c r="J130" s="2072"/>
      <c r="K130" s="2072"/>
      <c r="L130" s="2072"/>
      <c r="M130" s="2072"/>
      <c r="N130" s="2072"/>
      <c r="O130" s="2072"/>
      <c r="P130" s="2072"/>
    </row>
    <row r="131">
      <c r="A131" s="2072"/>
      <c r="B131" s="2072"/>
      <c r="C131" s="2072"/>
      <c r="D131" s="2072"/>
      <c r="E131" s="2072"/>
      <c r="F131" s="2072"/>
      <c r="G131" s="2072"/>
      <c r="H131" s="2072"/>
      <c r="I131" s="2072"/>
      <c r="J131" s="2072"/>
      <c r="K131" s="2072"/>
      <c r="L131" s="2072"/>
      <c r="M131" s="2072"/>
      <c r="N131" s="2072"/>
      <c r="O131" s="2072"/>
      <c r="P131" s="2072"/>
    </row>
    <row r="132">
      <c r="A132" s="2072"/>
      <c r="B132" s="2072"/>
      <c r="C132" s="2072"/>
      <c r="D132" s="2072"/>
      <c r="E132" s="2072"/>
      <c r="F132" s="2072"/>
      <c r="G132" s="2072"/>
      <c r="H132" s="2072"/>
      <c r="I132" s="2072"/>
      <c r="J132" s="2072"/>
      <c r="K132" s="2072"/>
      <c r="L132" s="2072"/>
      <c r="M132" s="2072"/>
      <c r="N132" s="2072"/>
      <c r="O132" s="2072"/>
      <c r="P132" s="2072"/>
    </row>
    <row r="133">
      <c r="A133" s="2072"/>
      <c r="B133" s="2072"/>
      <c r="C133" s="2072"/>
      <c r="D133" s="2072"/>
      <c r="E133" s="2072"/>
      <c r="F133" s="2072"/>
      <c r="G133" s="2072"/>
      <c r="H133" s="2072"/>
      <c r="I133" s="2072"/>
      <c r="J133" s="2072"/>
      <c r="K133" s="2072"/>
      <c r="L133" s="2072"/>
      <c r="M133" s="2072"/>
      <c r="N133" s="2072"/>
      <c r="O133" s="2072"/>
      <c r="P133" s="2072"/>
    </row>
    <row r="134">
      <c r="A134" s="2072"/>
      <c r="B134" s="2072"/>
      <c r="C134" s="2072"/>
      <c r="D134" s="2072"/>
      <c r="E134" s="2072"/>
      <c r="F134" s="2072"/>
      <c r="G134" s="2072"/>
      <c r="H134" s="2072"/>
      <c r="I134" s="2072"/>
      <c r="J134" s="2072"/>
      <c r="K134" s="2072"/>
      <c r="L134" s="2072"/>
      <c r="M134" s="2072"/>
      <c r="N134" s="2072"/>
      <c r="O134" s="2072"/>
      <c r="P134" s="2072"/>
    </row>
    <row r="135">
      <c r="A135" s="2072"/>
      <c r="B135" s="2072"/>
      <c r="C135" s="2072"/>
      <c r="D135" s="2072"/>
      <c r="E135" s="2072"/>
      <c r="F135" s="2072"/>
      <c r="G135" s="2072"/>
      <c r="H135" s="2072"/>
      <c r="I135" s="2072"/>
      <c r="J135" s="2072"/>
      <c r="K135" s="2072"/>
      <c r="L135" s="2072"/>
      <c r="M135" s="2072"/>
      <c r="N135" s="2072"/>
      <c r="O135" s="2072"/>
      <c r="P135" s="2072"/>
    </row>
    <row r="136">
      <c r="A136" s="2072"/>
      <c r="B136" s="2072"/>
      <c r="C136" s="2072"/>
      <c r="D136" s="2072"/>
      <c r="E136" s="2072"/>
      <c r="F136" s="2072"/>
      <c r="G136" s="2072"/>
      <c r="H136" s="2072"/>
      <c r="I136" s="2072"/>
      <c r="J136" s="2072"/>
      <c r="K136" s="2072"/>
      <c r="L136" s="2072"/>
      <c r="M136" s="2072"/>
      <c r="N136" s="2072"/>
      <c r="O136" s="2072"/>
      <c r="P136" s="2072"/>
    </row>
    <row r="137">
      <c r="A137" s="2072"/>
      <c r="B137" s="2072"/>
      <c r="C137" s="2072"/>
      <c r="D137" s="2072"/>
      <c r="E137" s="2072"/>
      <c r="F137" s="2072"/>
      <c r="G137" s="2072"/>
      <c r="H137" s="2072"/>
      <c r="I137" s="2072"/>
      <c r="J137" s="2072"/>
      <c r="K137" s="2072"/>
      <c r="L137" s="2072"/>
      <c r="M137" s="2072"/>
      <c r="N137" s="2072"/>
      <c r="O137" s="2072"/>
      <c r="P137" s="2072"/>
    </row>
    <row r="138">
      <c r="A138" s="2072"/>
      <c r="B138" s="2072"/>
      <c r="C138" s="2072"/>
      <c r="D138" s="2072"/>
      <c r="E138" s="2072"/>
      <c r="F138" s="2072"/>
      <c r="G138" s="2072"/>
      <c r="H138" s="2072"/>
      <c r="I138" s="2072"/>
      <c r="J138" s="2072"/>
      <c r="K138" s="2072"/>
      <c r="L138" s="2072"/>
      <c r="M138" s="2072"/>
      <c r="N138" s="2072"/>
      <c r="O138" s="2072"/>
      <c r="P138" s="2072"/>
    </row>
    <row r="139">
      <c r="A139" s="2072"/>
      <c r="B139" s="2072"/>
      <c r="C139" s="2072"/>
      <c r="D139" s="2072"/>
      <c r="E139" s="2072"/>
      <c r="F139" s="2072"/>
      <c r="G139" s="2072"/>
      <c r="H139" s="2072"/>
      <c r="I139" s="2072"/>
      <c r="J139" s="2072"/>
      <c r="K139" s="2072"/>
      <c r="L139" s="2072"/>
      <c r="M139" s="2072"/>
      <c r="N139" s="2072"/>
      <c r="O139" s="2072"/>
      <c r="P139" s="2072"/>
    </row>
    <row r="140">
      <c r="A140" s="2072"/>
      <c r="B140" s="2072"/>
      <c r="C140" s="2072"/>
      <c r="D140" s="2072"/>
      <c r="E140" s="2072"/>
      <c r="F140" s="2072"/>
      <c r="G140" s="2072"/>
      <c r="H140" s="2072"/>
      <c r="I140" s="2072"/>
      <c r="J140" s="2072"/>
      <c r="K140" s="2072"/>
      <c r="L140" s="2072"/>
      <c r="M140" s="2072"/>
      <c r="N140" s="2072"/>
      <c r="O140" s="2072"/>
      <c r="P140" s="2072"/>
    </row>
    <row r="141">
      <c r="A141" s="2072"/>
      <c r="B141" s="2072"/>
      <c r="C141" s="2072"/>
      <c r="D141" s="2072"/>
      <c r="E141" s="2072"/>
      <c r="F141" s="2072"/>
      <c r="G141" s="2072"/>
      <c r="H141" s="2072"/>
      <c r="I141" s="2072"/>
      <c r="J141" s="2072"/>
      <c r="K141" s="2072"/>
      <c r="L141" s="2072"/>
      <c r="M141" s="2072"/>
      <c r="N141" s="2072"/>
      <c r="O141" s="2072"/>
      <c r="P141" s="2072"/>
    </row>
    <row r="142">
      <c r="A142" s="2072"/>
      <c r="B142" s="2072"/>
      <c r="C142" s="2072"/>
      <c r="D142" s="2072"/>
      <c r="E142" s="2072"/>
      <c r="F142" s="2072"/>
      <c r="G142" s="2072"/>
      <c r="H142" s="2072"/>
      <c r="I142" s="2072"/>
      <c r="J142" s="2072"/>
      <c r="K142" s="2072"/>
      <c r="L142" s="2072"/>
      <c r="M142" s="2072"/>
      <c r="N142" s="2072"/>
      <c r="O142" s="2072"/>
      <c r="P142" s="2072"/>
    </row>
    <row r="143">
      <c r="A143" s="2072"/>
      <c r="B143" s="2072"/>
      <c r="C143" s="2072"/>
      <c r="D143" s="2072"/>
      <c r="E143" s="2072"/>
      <c r="F143" s="2072"/>
      <c r="G143" s="2072"/>
      <c r="H143" s="2072"/>
      <c r="I143" s="2072"/>
      <c r="J143" s="2072"/>
      <c r="K143" s="2072"/>
      <c r="L143" s="2072"/>
      <c r="M143" s="2072"/>
      <c r="N143" s="2072"/>
      <c r="O143" s="2072"/>
      <c r="P143" s="2072"/>
    </row>
    <row r="144">
      <c r="A144" s="2072"/>
      <c r="B144" s="2072"/>
      <c r="C144" s="2072"/>
      <c r="D144" s="2072"/>
      <c r="E144" s="2072"/>
      <c r="F144" s="2072"/>
      <c r="G144" s="2072"/>
      <c r="H144" s="2072"/>
      <c r="I144" s="2072"/>
      <c r="J144" s="2072"/>
      <c r="K144" s="2072"/>
      <c r="L144" s="2072"/>
      <c r="M144" s="2072"/>
      <c r="N144" s="2072"/>
      <c r="O144" s="2072"/>
      <c r="P144" s="2072"/>
    </row>
    <row r="145">
      <c r="A145" s="2072"/>
      <c r="B145" s="2072"/>
      <c r="C145" s="2072"/>
      <c r="D145" s="2072"/>
      <c r="E145" s="2072"/>
      <c r="F145" s="2072"/>
      <c r="G145" s="2072"/>
      <c r="H145" s="2072"/>
      <c r="I145" s="2072"/>
      <c r="J145" s="2072"/>
      <c r="K145" s="2072"/>
      <c r="L145" s="2072"/>
      <c r="M145" s="2072"/>
      <c r="N145" s="2072"/>
      <c r="O145" s="2072"/>
      <c r="P145" s="2072"/>
    </row>
    <row r="146">
      <c r="A146" s="2072"/>
      <c r="B146" s="2072"/>
      <c r="C146" s="2072"/>
      <c r="D146" s="2072"/>
      <c r="E146" s="2072"/>
      <c r="F146" s="2072"/>
      <c r="G146" s="2072"/>
      <c r="H146" s="2072"/>
      <c r="I146" s="2072"/>
      <c r="J146" s="2072"/>
      <c r="K146" s="2072"/>
      <c r="L146" s="2072"/>
      <c r="M146" s="2072"/>
      <c r="N146" s="2072"/>
      <c r="O146" s="2072"/>
      <c r="P146" s="2072"/>
    </row>
    <row r="147">
      <c r="A147" s="2072"/>
      <c r="B147" s="2072"/>
      <c r="C147" s="2072"/>
      <c r="D147" s="2072"/>
      <c r="E147" s="2072"/>
      <c r="F147" s="2072"/>
      <c r="G147" s="2072"/>
      <c r="H147" s="2072"/>
      <c r="I147" s="2072"/>
      <c r="J147" s="2072"/>
      <c r="K147" s="2072"/>
      <c r="L147" s="2072"/>
      <c r="M147" s="2072"/>
      <c r="N147" s="2072"/>
      <c r="O147" s="2072"/>
      <c r="P147" s="2072"/>
    </row>
    <row r="148">
      <c r="A148" s="2072"/>
      <c r="B148" s="2072"/>
      <c r="C148" s="2072"/>
      <c r="D148" s="2072"/>
      <c r="E148" s="2072"/>
      <c r="F148" s="2072"/>
      <c r="G148" s="2072"/>
      <c r="H148" s="2072"/>
      <c r="I148" s="2072"/>
      <c r="J148" s="2072"/>
      <c r="K148" s="2072"/>
      <c r="L148" s="2072"/>
      <c r="M148" s="2072"/>
      <c r="N148" s="2072"/>
      <c r="O148" s="2072"/>
      <c r="P148" s="2072"/>
    </row>
    <row r="149">
      <c r="A149" s="2072"/>
      <c r="B149" s="2072"/>
      <c r="C149" s="2072"/>
      <c r="D149" s="2072"/>
      <c r="E149" s="2072"/>
      <c r="F149" s="2072"/>
      <c r="G149" s="2072"/>
      <c r="H149" s="2072"/>
      <c r="I149" s="2072"/>
      <c r="J149" s="2072"/>
      <c r="K149" s="2072"/>
      <c r="L149" s="2072"/>
      <c r="M149" s="2072"/>
      <c r="N149" s="2072"/>
      <c r="O149" s="2072"/>
      <c r="P149" s="2072"/>
    </row>
    <row r="150">
      <c r="A150" s="2072"/>
      <c r="B150" s="2072"/>
      <c r="C150" s="2072"/>
      <c r="D150" s="2072"/>
      <c r="E150" s="2072"/>
      <c r="F150" s="2072"/>
      <c r="G150" s="2072"/>
      <c r="H150" s="2072"/>
      <c r="I150" s="2072"/>
      <c r="J150" s="2072"/>
      <c r="K150" s="2072"/>
      <c r="L150" s="2072"/>
      <c r="M150" s="2072"/>
      <c r="N150" s="2072"/>
      <c r="O150" s="2072"/>
      <c r="P150" s="2072"/>
    </row>
    <row r="151">
      <c r="A151" s="2072"/>
      <c r="B151" s="2072"/>
      <c r="C151" s="2072"/>
      <c r="D151" s="2072"/>
      <c r="E151" s="2072"/>
      <c r="F151" s="2072"/>
      <c r="G151" s="2072"/>
      <c r="H151" s="2072"/>
      <c r="I151" s="2072"/>
      <c r="J151" s="2072"/>
      <c r="K151" s="2072"/>
      <c r="L151" s="2072"/>
      <c r="M151" s="2072"/>
      <c r="N151" s="2072"/>
      <c r="O151" s="2072"/>
      <c r="P151" s="2072"/>
    </row>
    <row r="152">
      <c r="A152" s="2072"/>
      <c r="B152" s="2072"/>
      <c r="C152" s="2072"/>
      <c r="D152" s="2072"/>
      <c r="E152" s="2072"/>
      <c r="F152" s="2072"/>
      <c r="G152" s="2072"/>
      <c r="H152" s="2072"/>
      <c r="I152" s="2072"/>
      <c r="J152" s="2072"/>
      <c r="K152" s="2072"/>
      <c r="L152" s="2072"/>
      <c r="M152" s="2072"/>
      <c r="N152" s="2072"/>
      <c r="O152" s="2072"/>
      <c r="P152" s="2072"/>
    </row>
    <row r="153">
      <c r="A153" s="2072"/>
      <c r="B153" s="2072"/>
      <c r="C153" s="2072"/>
      <c r="D153" s="2072"/>
      <c r="E153" s="2072"/>
      <c r="F153" s="2072"/>
      <c r="G153" s="2072"/>
      <c r="H153" s="2072"/>
      <c r="I153" s="2072"/>
      <c r="J153" s="2072"/>
      <c r="K153" s="2072"/>
      <c r="L153" s="2072"/>
      <c r="M153" s="2072"/>
      <c r="N153" s="2072"/>
      <c r="O153" s="2072"/>
      <c r="P153" s="2072"/>
    </row>
    <row r="154">
      <c r="A154" s="2072"/>
      <c r="B154" s="2072"/>
      <c r="C154" s="2072"/>
      <c r="D154" s="2072"/>
      <c r="E154" s="2072"/>
      <c r="F154" s="2072"/>
      <c r="G154" s="2072"/>
      <c r="H154" s="2072"/>
      <c r="I154" s="2072"/>
      <c r="J154" s="2072"/>
      <c r="K154" s="2072"/>
      <c r="L154" s="2072"/>
      <c r="M154" s="2072"/>
      <c r="N154" s="2072"/>
      <c r="O154" s="2072"/>
      <c r="P154" s="2072"/>
    </row>
    <row r="155">
      <c r="A155" s="2072"/>
      <c r="B155" s="2072"/>
      <c r="C155" s="2072"/>
      <c r="D155" s="2072"/>
      <c r="E155" s="2072"/>
      <c r="F155" s="2072"/>
      <c r="G155" s="2072"/>
      <c r="H155" s="2072"/>
      <c r="I155" s="2072"/>
      <c r="J155" s="2072"/>
      <c r="K155" s="2072"/>
      <c r="L155" s="2072"/>
      <c r="M155" s="2072"/>
      <c r="N155" s="2072"/>
      <c r="O155" s="2072"/>
      <c r="P155" s="2072"/>
    </row>
    <row r="156">
      <c r="A156" s="2072"/>
      <c r="B156" s="2072"/>
      <c r="C156" s="2072"/>
      <c r="D156" s="2072"/>
      <c r="E156" s="2072"/>
      <c r="F156" s="2072"/>
      <c r="G156" s="2072"/>
      <c r="H156" s="2072"/>
      <c r="I156" s="2072"/>
      <c r="J156" s="2072"/>
      <c r="K156" s="2072"/>
      <c r="L156" s="2072"/>
      <c r="M156" s="2072"/>
      <c r="N156" s="2072"/>
      <c r="O156" s="2072"/>
      <c r="P156" s="2072"/>
    </row>
    <row r="157">
      <c r="A157" s="2072"/>
      <c r="B157" s="2072"/>
      <c r="C157" s="2072"/>
      <c r="D157" s="2072"/>
      <c r="E157" s="2072"/>
      <c r="F157" s="2072"/>
      <c r="G157" s="2072"/>
      <c r="H157" s="2072"/>
      <c r="I157" s="2072"/>
      <c r="J157" s="2072"/>
      <c r="K157" s="2072"/>
      <c r="L157" s="2072"/>
      <c r="M157" s="2072"/>
      <c r="N157" s="2072"/>
      <c r="O157" s="2072"/>
      <c r="P157" s="2072"/>
    </row>
    <row r="158">
      <c r="A158" s="2072"/>
      <c r="B158" s="2072"/>
      <c r="C158" s="2072"/>
      <c r="D158" s="2072"/>
      <c r="E158" s="2072"/>
      <c r="F158" s="2072"/>
      <c r="G158" s="2072"/>
      <c r="H158" s="2072"/>
      <c r="I158" s="2072"/>
      <c r="J158" s="2072"/>
      <c r="K158" s="2072"/>
      <c r="L158" s="2072"/>
      <c r="M158" s="2072"/>
      <c r="N158" s="2072"/>
      <c r="O158" s="2072"/>
      <c r="P158" s="2072"/>
    </row>
    <row r="159">
      <c r="A159" s="2072"/>
      <c r="B159" s="2072"/>
      <c r="C159" s="2072"/>
      <c r="D159" s="2072"/>
      <c r="E159" s="2072"/>
      <c r="F159" s="2072"/>
      <c r="G159" s="2072"/>
      <c r="H159" s="2072"/>
      <c r="I159" s="2072"/>
      <c r="J159" s="2072"/>
      <c r="K159" s="2072"/>
      <c r="L159" s="2072"/>
      <c r="M159" s="2072"/>
      <c r="N159" s="2072"/>
      <c r="O159" s="2072"/>
      <c r="P159" s="2072"/>
    </row>
    <row r="160">
      <c r="A160" s="2072"/>
      <c r="B160" s="2072"/>
      <c r="C160" s="2072"/>
      <c r="D160" s="2072"/>
      <c r="E160" s="2072"/>
      <c r="F160" s="2072"/>
      <c r="G160" s="2072"/>
      <c r="H160" s="2072"/>
      <c r="I160" s="2072"/>
      <c r="J160" s="2072"/>
      <c r="K160" s="2072"/>
      <c r="L160" s="2072"/>
      <c r="M160" s="2072"/>
      <c r="N160" s="2072"/>
      <c r="O160" s="2072"/>
      <c r="P160" s="2072"/>
    </row>
    <row r="161">
      <c r="A161" s="2072"/>
      <c r="B161" s="2072"/>
      <c r="C161" s="2072"/>
      <c r="D161" s="2072"/>
      <c r="E161" s="2072"/>
      <c r="F161" s="2072"/>
      <c r="G161" s="2072"/>
      <c r="H161" s="2072"/>
      <c r="I161" s="2072"/>
      <c r="J161" s="2072"/>
      <c r="K161" s="2072"/>
      <c r="L161" s="2072"/>
      <c r="M161" s="2072"/>
      <c r="N161" s="2072"/>
      <c r="O161" s="2072"/>
      <c r="P161" s="2072"/>
    </row>
    <row r="162">
      <c r="A162" s="2072"/>
      <c r="B162" s="2072"/>
      <c r="C162" s="2072"/>
      <c r="D162" s="2072"/>
      <c r="E162" s="2072"/>
      <c r="F162" s="2072"/>
      <c r="G162" s="2072"/>
      <c r="H162" s="2072"/>
      <c r="I162" s="2072"/>
      <c r="J162" s="2072"/>
      <c r="K162" s="2072"/>
      <c r="L162" s="2072"/>
      <c r="M162" s="2072"/>
      <c r="N162" s="2072"/>
      <c r="O162" s="2072"/>
      <c r="P162" s="2072"/>
    </row>
    <row r="163">
      <c r="A163" s="2072"/>
      <c r="B163" s="2072"/>
      <c r="C163" s="2072"/>
      <c r="D163" s="2072"/>
      <c r="E163" s="2072"/>
      <c r="F163" s="2072"/>
      <c r="G163" s="2072"/>
      <c r="H163" s="2072"/>
      <c r="I163" s="2072"/>
      <c r="J163" s="2072"/>
      <c r="K163" s="2072"/>
      <c r="L163" s="2072"/>
      <c r="M163" s="2072"/>
      <c r="N163" s="2072"/>
      <c r="O163" s="2072"/>
      <c r="P163" s="2072"/>
    </row>
    <row r="164">
      <c r="A164" s="2072"/>
      <c r="B164" s="2072"/>
      <c r="C164" s="2072"/>
      <c r="D164" s="2072"/>
      <c r="E164" s="2072"/>
      <c r="F164" s="2072"/>
      <c r="G164" s="2072"/>
      <c r="H164" s="2072"/>
      <c r="I164" s="2072"/>
      <c r="J164" s="2072"/>
      <c r="K164" s="2072"/>
      <c r="L164" s="2072"/>
      <c r="M164" s="2072"/>
      <c r="N164" s="2072"/>
      <c r="O164" s="2072"/>
      <c r="P164" s="2072"/>
    </row>
    <row r="165">
      <c r="A165" s="2072"/>
      <c r="B165" s="2072"/>
      <c r="C165" s="2072"/>
      <c r="D165" s="2072"/>
      <c r="E165" s="2072"/>
      <c r="F165" s="2072"/>
      <c r="G165" s="2072"/>
      <c r="H165" s="2072"/>
      <c r="I165" s="2072"/>
      <c r="J165" s="2072"/>
      <c r="K165" s="2072"/>
      <c r="L165" s="2072"/>
      <c r="M165" s="2072"/>
      <c r="N165" s="2072"/>
      <c r="O165" s="2072"/>
      <c r="P165" s="2072"/>
    </row>
    <row r="166">
      <c r="A166" s="2072"/>
      <c r="B166" s="2072"/>
      <c r="C166" s="2072"/>
      <c r="D166" s="2072"/>
      <c r="E166" s="2072"/>
      <c r="F166" s="2072"/>
      <c r="G166" s="2072"/>
      <c r="H166" s="2072"/>
      <c r="I166" s="2072"/>
      <c r="J166" s="2072"/>
      <c r="K166" s="2072"/>
      <c r="L166" s="2072"/>
      <c r="M166" s="2072"/>
      <c r="N166" s="2072"/>
      <c r="O166" s="2072"/>
      <c r="P166" s="2072"/>
    </row>
    <row r="167">
      <c r="A167" s="2072"/>
      <c r="B167" s="2072"/>
      <c r="C167" s="2072"/>
      <c r="D167" s="2072"/>
      <c r="E167" s="2072"/>
      <c r="F167" s="2072"/>
      <c r="G167" s="2072"/>
      <c r="H167" s="2072"/>
      <c r="I167" s="2072"/>
      <c r="J167" s="2072"/>
      <c r="K167" s="2072"/>
      <c r="L167" s="2072"/>
      <c r="M167" s="2072"/>
      <c r="N167" s="2072"/>
      <c r="O167" s="2072"/>
      <c r="P167" s="2072"/>
    </row>
    <row r="168">
      <c r="A168" s="2072"/>
      <c r="B168" s="2072"/>
      <c r="C168" s="2072"/>
      <c r="D168" s="2072"/>
      <c r="E168" s="2072"/>
      <c r="F168" s="2072"/>
      <c r="G168" s="2072"/>
      <c r="H168" s="2072"/>
      <c r="I168" s="2072"/>
      <c r="J168" s="2072"/>
      <c r="K168" s="2072"/>
      <c r="L168" s="2072"/>
      <c r="M168" s="2072"/>
      <c r="N168" s="2072"/>
      <c r="O168" s="2072"/>
      <c r="P168" s="2072"/>
    </row>
    <row r="169">
      <c r="A169" s="2072"/>
      <c r="B169" s="2072"/>
      <c r="C169" s="2072"/>
      <c r="D169" s="2072"/>
      <c r="E169" s="2072"/>
      <c r="F169" s="2072"/>
      <c r="G169" s="2072"/>
      <c r="H169" s="2072"/>
      <c r="I169" s="2072"/>
      <c r="J169" s="2072"/>
      <c r="K169" s="2072"/>
      <c r="L169" s="2072"/>
      <c r="M169" s="2072"/>
      <c r="N169" s="2072"/>
      <c r="O169" s="2072"/>
      <c r="P169" s="2072"/>
    </row>
    <row r="170">
      <c r="A170" s="2072"/>
      <c r="B170" s="2072"/>
      <c r="C170" s="2072"/>
      <c r="D170" s="2072"/>
      <c r="E170" s="2072"/>
      <c r="F170" s="2072"/>
      <c r="G170" s="2072"/>
      <c r="H170" s="2072"/>
      <c r="I170" s="2072"/>
      <c r="J170" s="2072"/>
      <c r="K170" s="2072"/>
      <c r="L170" s="2072"/>
      <c r="M170" s="2072"/>
      <c r="N170" s="2072"/>
      <c r="O170" s="2072"/>
      <c r="P170" s="2072"/>
    </row>
    <row r="171">
      <c r="A171" s="2072"/>
      <c r="B171" s="2072"/>
      <c r="C171" s="2072"/>
      <c r="D171" s="2072"/>
      <c r="E171" s="2072"/>
      <c r="F171" s="2072"/>
      <c r="G171" s="2072"/>
      <c r="H171" s="2072"/>
      <c r="I171" s="2072"/>
      <c r="J171" s="2072"/>
      <c r="K171" s="2072"/>
      <c r="L171" s="2072"/>
      <c r="M171" s="2072"/>
      <c r="N171" s="2072"/>
      <c r="O171" s="2072"/>
      <c r="P171" s="2072"/>
    </row>
    <row r="172">
      <c r="A172" s="2072"/>
      <c r="B172" s="2072"/>
      <c r="C172" s="2072"/>
      <c r="D172" s="2072"/>
      <c r="E172" s="2072"/>
      <c r="F172" s="2072"/>
      <c r="G172" s="2072"/>
      <c r="H172" s="2072"/>
      <c r="I172" s="2072"/>
      <c r="J172" s="2072"/>
      <c r="K172" s="2072"/>
      <c r="L172" s="2072"/>
      <c r="M172" s="2072"/>
      <c r="N172" s="2072"/>
      <c r="O172" s="2072"/>
      <c r="P172" s="2072"/>
    </row>
    <row r="173">
      <c r="A173" s="2072"/>
      <c r="B173" s="2072"/>
      <c r="C173" s="2072"/>
      <c r="D173" s="2072"/>
      <c r="E173" s="2072"/>
      <c r="F173" s="2072"/>
      <c r="G173" s="2072"/>
      <c r="H173" s="2072"/>
      <c r="I173" s="2072"/>
      <c r="J173" s="2072"/>
      <c r="K173" s="2072"/>
      <c r="L173" s="2072"/>
      <c r="M173" s="2072"/>
      <c r="N173" s="2072"/>
      <c r="O173" s="2072"/>
      <c r="P173" s="2072"/>
    </row>
    <row r="174">
      <c r="A174" s="2072"/>
      <c r="B174" s="2072"/>
      <c r="C174" s="2072"/>
      <c r="D174" s="2072"/>
      <c r="E174" s="2072"/>
      <c r="F174" s="2072"/>
      <c r="G174" s="2072"/>
      <c r="H174" s="2072"/>
      <c r="I174" s="2072"/>
      <c r="J174" s="2072"/>
      <c r="K174" s="2072"/>
      <c r="L174" s="2072"/>
      <c r="M174" s="2072"/>
      <c r="N174" s="2072"/>
      <c r="O174" s="2072"/>
      <c r="P174" s="2072"/>
    </row>
    <row r="175">
      <c r="A175" s="2072"/>
      <c r="B175" s="2072"/>
      <c r="C175" s="2072"/>
      <c r="D175" s="2072"/>
      <c r="E175" s="2072"/>
      <c r="F175" s="2072"/>
      <c r="G175" s="2072"/>
      <c r="H175" s="2072"/>
      <c r="I175" s="2072"/>
      <c r="J175" s="2072"/>
      <c r="K175" s="2072"/>
      <c r="L175" s="2072"/>
      <c r="M175" s="2072"/>
      <c r="N175" s="2072"/>
      <c r="O175" s="2072"/>
      <c r="P175" s="2072"/>
    </row>
    <row r="176">
      <c r="A176" s="2072"/>
      <c r="B176" s="2072"/>
      <c r="C176" s="2072"/>
      <c r="D176" s="2072"/>
      <c r="E176" s="2072"/>
      <c r="F176" s="2072"/>
      <c r="G176" s="2072"/>
      <c r="H176" s="2072"/>
      <c r="I176" s="2072"/>
      <c r="J176" s="2072"/>
      <c r="K176" s="2072"/>
      <c r="L176" s="2072"/>
      <c r="M176" s="2072"/>
      <c r="N176" s="2072"/>
      <c r="O176" s="2072"/>
      <c r="P176" s="2072"/>
    </row>
    <row r="177">
      <c r="A177" s="2072"/>
      <c r="B177" s="2072"/>
      <c r="C177" s="2072"/>
      <c r="D177" s="2072"/>
      <c r="E177" s="2072"/>
      <c r="F177" s="2072"/>
      <c r="G177" s="2072"/>
      <c r="H177" s="2072"/>
      <c r="I177" s="2072"/>
      <c r="J177" s="2072"/>
      <c r="K177" s="2072"/>
      <c r="L177" s="2072"/>
      <c r="M177" s="2072"/>
      <c r="N177" s="2072"/>
      <c r="O177" s="2072"/>
      <c r="P177" s="2072"/>
    </row>
    <row r="178">
      <c r="A178" s="2072"/>
      <c r="B178" s="2072"/>
      <c r="C178" s="2072"/>
      <c r="D178" s="2072"/>
      <c r="E178" s="2072"/>
      <c r="F178" s="2072"/>
      <c r="G178" s="2072"/>
      <c r="H178" s="2072"/>
      <c r="I178" s="2072"/>
      <c r="J178" s="2072"/>
      <c r="K178" s="2072"/>
      <c r="L178" s="2072"/>
      <c r="M178" s="2072"/>
      <c r="N178" s="2072"/>
      <c r="O178" s="2072"/>
      <c r="P178" s="2072"/>
    </row>
    <row r="179">
      <c r="A179" s="2072"/>
      <c r="B179" s="2072"/>
      <c r="C179" s="2072"/>
      <c r="D179" s="2072"/>
      <c r="E179" s="2072"/>
      <c r="F179" s="2072"/>
      <c r="G179" s="2072"/>
      <c r="H179" s="2072"/>
      <c r="I179" s="2072"/>
      <c r="J179" s="2072"/>
      <c r="K179" s="2072"/>
      <c r="L179" s="2072"/>
      <c r="M179" s="2072"/>
      <c r="N179" s="2072"/>
      <c r="O179" s="2072"/>
      <c r="P179" s="2072"/>
    </row>
    <row r="180">
      <c r="A180" s="2072"/>
      <c r="B180" s="2072"/>
      <c r="C180" s="2072"/>
      <c r="D180" s="2072"/>
      <c r="E180" s="2072"/>
      <c r="F180" s="2072"/>
      <c r="G180" s="2072"/>
      <c r="H180" s="2072"/>
      <c r="I180" s="2072"/>
      <c r="J180" s="2072"/>
      <c r="K180" s="2072"/>
      <c r="L180" s="2072"/>
      <c r="M180" s="2072"/>
      <c r="N180" s="2072"/>
      <c r="O180" s="2072"/>
      <c r="P180" s="2072"/>
    </row>
    <row r="181">
      <c r="A181" s="2072"/>
      <c r="B181" s="2072"/>
      <c r="C181" s="2072"/>
      <c r="D181" s="2072"/>
      <c r="E181" s="2072"/>
      <c r="F181" s="2072"/>
      <c r="G181" s="2072"/>
      <c r="H181" s="2072"/>
      <c r="I181" s="2072"/>
      <c r="J181" s="2072"/>
      <c r="K181" s="2072"/>
      <c r="L181" s="2072"/>
      <c r="M181" s="2072"/>
      <c r="N181" s="2072"/>
      <c r="O181" s="2072"/>
      <c r="P181" s="2072"/>
    </row>
    <row r="182">
      <c r="A182" s="2072"/>
      <c r="B182" s="2072"/>
      <c r="C182" s="2072"/>
      <c r="D182" s="2072"/>
      <c r="E182" s="2072"/>
      <c r="F182" s="2072"/>
      <c r="G182" s="2072"/>
      <c r="H182" s="2072"/>
      <c r="I182" s="2072"/>
      <c r="J182" s="2072"/>
      <c r="K182" s="2072"/>
      <c r="L182" s="2072"/>
      <c r="M182" s="2072"/>
      <c r="N182" s="2072"/>
      <c r="O182" s="2072"/>
      <c r="P182" s="2072"/>
    </row>
    <row r="183">
      <c r="A183" s="2072"/>
      <c r="B183" s="2072"/>
      <c r="C183" s="2072"/>
      <c r="D183" s="2072"/>
      <c r="E183" s="2072"/>
      <c r="F183" s="2072"/>
      <c r="G183" s="2072"/>
      <c r="H183" s="2072"/>
      <c r="I183" s="2072"/>
      <c r="J183" s="2072"/>
      <c r="K183" s="2072"/>
      <c r="L183" s="2072"/>
      <c r="M183" s="2072"/>
      <c r="N183" s="2072"/>
      <c r="O183" s="2072"/>
      <c r="P183" s="2072"/>
    </row>
    <row r="184">
      <c r="A184" s="2072"/>
      <c r="B184" s="2072"/>
      <c r="C184" s="2072"/>
      <c r="D184" s="2072"/>
      <c r="E184" s="2072"/>
      <c r="F184" s="2072"/>
      <c r="G184" s="2072"/>
      <c r="H184" s="2072"/>
      <c r="I184" s="2072"/>
      <c r="J184" s="2072"/>
      <c r="K184" s="2072"/>
      <c r="L184" s="2072"/>
      <c r="M184" s="2072"/>
      <c r="N184" s="2072"/>
      <c r="O184" s="2072"/>
      <c r="P184" s="2072"/>
    </row>
    <row r="185">
      <c r="A185" s="2072"/>
      <c r="B185" s="2072"/>
      <c r="C185" s="2072"/>
      <c r="D185" s="2072"/>
      <c r="E185" s="2072"/>
      <c r="F185" s="2072"/>
      <c r="G185" s="2072"/>
      <c r="H185" s="2072"/>
      <c r="I185" s="2072"/>
      <c r="J185" s="2072"/>
      <c r="K185" s="2072"/>
      <c r="L185" s="2072"/>
      <c r="M185" s="2072"/>
      <c r="N185" s="2072"/>
      <c r="O185" s="2072"/>
      <c r="P185" s="2072"/>
    </row>
    <row r="186">
      <c r="A186" s="2072"/>
      <c r="B186" s="2072"/>
      <c r="C186" s="2072"/>
      <c r="D186" s="2072"/>
      <c r="E186" s="2072"/>
      <c r="F186" s="2072"/>
      <c r="G186" s="2072"/>
      <c r="H186" s="2072"/>
      <c r="I186" s="2072"/>
      <c r="J186" s="2072"/>
      <c r="K186" s="2072"/>
      <c r="L186" s="2072"/>
      <c r="M186" s="2072"/>
      <c r="N186" s="2072"/>
      <c r="O186" s="2072"/>
      <c r="P186" s="2072"/>
    </row>
    <row r="187">
      <c r="A187" s="2072"/>
      <c r="B187" s="2072"/>
      <c r="C187" s="2072"/>
      <c r="D187" s="2072"/>
      <c r="E187" s="2072"/>
      <c r="F187" s="2072"/>
      <c r="G187" s="2072"/>
      <c r="H187" s="2072"/>
      <c r="I187" s="2072"/>
      <c r="J187" s="2072"/>
      <c r="K187" s="2072"/>
      <c r="L187" s="2072"/>
      <c r="M187" s="2072"/>
      <c r="N187" s="2072"/>
      <c r="O187" s="2072"/>
      <c r="P187" s="2072"/>
    </row>
    <row r="188">
      <c r="A188" s="2072"/>
      <c r="B188" s="2072"/>
      <c r="C188" s="2072"/>
      <c r="D188" s="2072"/>
      <c r="E188" s="2072"/>
      <c r="F188" s="2072"/>
      <c r="G188" s="2072"/>
      <c r="H188" s="2072"/>
      <c r="I188" s="2072"/>
      <c r="J188" s="2072"/>
      <c r="K188" s="2072"/>
      <c r="L188" s="2072"/>
      <c r="M188" s="2072"/>
      <c r="N188" s="2072"/>
      <c r="O188" s="2072"/>
      <c r="P188" s="2072"/>
    </row>
    <row r="189">
      <c r="A189" s="2072"/>
      <c r="B189" s="2072"/>
      <c r="C189" s="2072"/>
      <c r="D189" s="2072"/>
      <c r="E189" s="2072"/>
      <c r="F189" s="2072"/>
      <c r="G189" s="2072"/>
      <c r="H189" s="2072"/>
      <c r="I189" s="2072"/>
      <c r="J189" s="2072"/>
      <c r="K189" s="2072"/>
      <c r="L189" s="2072"/>
      <c r="M189" s="2072"/>
      <c r="N189" s="2072"/>
      <c r="O189" s="2072"/>
      <c r="P189" s="2072"/>
    </row>
    <row r="190">
      <c r="A190" s="2072"/>
      <c r="B190" s="2072"/>
      <c r="C190" s="2072"/>
      <c r="D190" s="2072"/>
      <c r="E190" s="2072"/>
      <c r="F190" s="2072"/>
      <c r="G190" s="2072"/>
      <c r="H190" s="2072"/>
      <c r="I190" s="2072"/>
      <c r="J190" s="2072"/>
      <c r="K190" s="2072"/>
      <c r="L190" s="2072"/>
      <c r="M190" s="2072"/>
      <c r="N190" s="2072"/>
      <c r="O190" s="2072"/>
      <c r="P190" s="2072"/>
    </row>
    <row r="191">
      <c r="A191" s="2072"/>
      <c r="B191" s="2072"/>
      <c r="C191" s="2072"/>
      <c r="D191" s="2072"/>
      <c r="E191" s="2072"/>
      <c r="F191" s="2072"/>
      <c r="G191" s="2072"/>
      <c r="H191" s="2072"/>
      <c r="I191" s="2072"/>
      <c r="J191" s="2072"/>
      <c r="K191" s="2072"/>
      <c r="L191" s="2072"/>
      <c r="M191" s="2072"/>
      <c r="N191" s="2072"/>
      <c r="O191" s="2072"/>
      <c r="P191" s="2072"/>
    </row>
    <row r="192">
      <c r="A192" s="2072"/>
      <c r="B192" s="2072"/>
      <c r="C192" s="2072"/>
      <c r="D192" s="2072"/>
      <c r="E192" s="2072"/>
      <c r="F192" s="2072"/>
      <c r="G192" s="2072"/>
      <c r="H192" s="2072"/>
      <c r="I192" s="2072"/>
      <c r="J192" s="2072"/>
      <c r="K192" s="2072"/>
      <c r="L192" s="2072"/>
      <c r="M192" s="2072"/>
      <c r="N192" s="2072"/>
      <c r="O192" s="2072"/>
      <c r="P192" s="2072"/>
    </row>
    <row r="193">
      <c r="A193" s="2072"/>
      <c r="B193" s="2072"/>
      <c r="C193" s="2072"/>
      <c r="D193" s="2072"/>
      <c r="E193" s="2072"/>
      <c r="F193" s="2072"/>
      <c r="G193" s="2072"/>
      <c r="H193" s="2072"/>
      <c r="I193" s="2072"/>
      <c r="J193" s="2072"/>
      <c r="K193" s="2072"/>
      <c r="L193" s="2072"/>
      <c r="M193" s="2072"/>
      <c r="N193" s="2072"/>
      <c r="O193" s="2072"/>
      <c r="P193" s="2072"/>
    </row>
    <row r="194">
      <c r="A194" s="2072"/>
      <c r="B194" s="2072"/>
      <c r="C194" s="2072"/>
      <c r="D194" s="2072"/>
      <c r="E194" s="2072"/>
      <c r="F194" s="2072"/>
      <c r="G194" s="2072"/>
      <c r="H194" s="2072"/>
      <c r="I194" s="2072"/>
      <c r="J194" s="2072"/>
      <c r="K194" s="2072"/>
      <c r="L194" s="2072"/>
      <c r="M194" s="2072"/>
      <c r="N194" s="2072"/>
      <c r="O194" s="2072"/>
      <c r="P194" s="2072"/>
    </row>
    <row r="195">
      <c r="A195" s="2072"/>
      <c r="B195" s="2072"/>
      <c r="C195" s="2072"/>
      <c r="D195" s="2072"/>
      <c r="E195" s="2072"/>
      <c r="F195" s="2072"/>
      <c r="G195" s="2072"/>
      <c r="H195" s="2072"/>
      <c r="I195" s="2072"/>
      <c r="J195" s="2072"/>
      <c r="K195" s="2072"/>
      <c r="L195" s="2072"/>
      <c r="M195" s="2072"/>
      <c r="N195" s="2072"/>
      <c r="O195" s="2072"/>
      <c r="P195" s="2072"/>
    </row>
    <row r="196">
      <c r="A196" s="2072"/>
      <c r="B196" s="2072"/>
      <c r="C196" s="2072"/>
      <c r="D196" s="2072"/>
      <c r="E196" s="2072"/>
      <c r="F196" s="2072"/>
      <c r="G196" s="2072"/>
      <c r="H196" s="2072"/>
      <c r="I196" s="2072"/>
      <c r="J196" s="2072"/>
      <c r="K196" s="2072"/>
      <c r="L196" s="2072"/>
      <c r="M196" s="2072"/>
      <c r="N196" s="2072"/>
      <c r="O196" s="2072"/>
      <c r="P196" s="2072"/>
    </row>
    <row r="197">
      <c r="A197" s="2072"/>
      <c r="B197" s="2072"/>
      <c r="C197" s="2072"/>
      <c r="D197" s="2072"/>
      <c r="E197" s="2072"/>
      <c r="F197" s="2072"/>
      <c r="G197" s="2072"/>
      <c r="H197" s="2072"/>
      <c r="I197" s="2072"/>
      <c r="J197" s="2072"/>
      <c r="K197" s="2072"/>
      <c r="L197" s="2072"/>
      <c r="M197" s="2072"/>
      <c r="N197" s="2072"/>
      <c r="O197" s="2072"/>
      <c r="P197" s="2072"/>
    </row>
    <row r="198">
      <c r="A198" s="2072"/>
      <c r="B198" s="2072"/>
      <c r="C198" s="2072"/>
      <c r="D198" s="2072"/>
      <c r="E198" s="2072"/>
      <c r="F198" s="2072"/>
      <c r="G198" s="2072"/>
      <c r="H198" s="2072"/>
      <c r="I198" s="2072"/>
      <c r="J198" s="2072"/>
      <c r="K198" s="2072"/>
      <c r="L198" s="2072"/>
      <c r="M198" s="2072"/>
      <c r="N198" s="2072"/>
      <c r="O198" s="2072"/>
      <c r="P198" s="2072"/>
    </row>
    <row r="199">
      <c r="A199" s="2072"/>
      <c r="B199" s="2072"/>
      <c r="C199" s="2072"/>
      <c r="D199" s="2072"/>
      <c r="E199" s="2072"/>
      <c r="F199" s="2072"/>
      <c r="G199" s="2072"/>
      <c r="H199" s="2072"/>
      <c r="I199" s="2072"/>
      <c r="J199" s="2072"/>
      <c r="K199" s="2072"/>
      <c r="L199" s="2072"/>
      <c r="M199" s="2072"/>
      <c r="N199" s="2072"/>
      <c r="O199" s="2072"/>
      <c r="P199" s="2072"/>
    </row>
    <row r="200">
      <c r="A200" s="2072"/>
      <c r="B200" s="2072"/>
      <c r="C200" s="2072"/>
      <c r="D200" s="2072"/>
      <c r="E200" s="2072"/>
      <c r="F200" s="2072"/>
      <c r="G200" s="2072"/>
      <c r="H200" s="2072"/>
      <c r="I200" s="2072"/>
      <c r="J200" s="2072"/>
      <c r="K200" s="2072"/>
      <c r="L200" s="2072"/>
      <c r="M200" s="2072"/>
      <c r="N200" s="2072"/>
      <c r="O200" s="2072"/>
      <c r="P200" s="2072"/>
    </row>
    <row r="201">
      <c r="A201" s="2072"/>
      <c r="B201" s="2072"/>
      <c r="C201" s="2072"/>
      <c r="D201" s="2072"/>
      <c r="E201" s="2072"/>
      <c r="F201" s="2072"/>
      <c r="G201" s="2072"/>
      <c r="H201" s="2072"/>
      <c r="I201" s="2072"/>
      <c r="J201" s="2072"/>
      <c r="K201" s="2072"/>
      <c r="L201" s="2072"/>
      <c r="M201" s="2072"/>
      <c r="N201" s="2072"/>
      <c r="O201" s="2072"/>
      <c r="P201" s="2072"/>
    </row>
    <row r="202">
      <c r="A202" s="2072"/>
      <c r="B202" s="2072"/>
      <c r="C202" s="2072"/>
      <c r="D202" s="2072"/>
      <c r="E202" s="2072"/>
      <c r="F202" s="2072"/>
      <c r="G202" s="2072"/>
      <c r="H202" s="2072"/>
      <c r="I202" s="2072"/>
      <c r="J202" s="2072"/>
      <c r="K202" s="2072"/>
      <c r="L202" s="2072"/>
      <c r="M202" s="2072"/>
      <c r="N202" s="2072"/>
      <c r="O202" s="2072"/>
      <c r="P202" s="2072"/>
    </row>
    <row r="203">
      <c r="A203" s="2072"/>
      <c r="B203" s="2072"/>
      <c r="C203" s="2072"/>
      <c r="D203" s="2072"/>
      <c r="E203" s="2072"/>
      <c r="F203" s="2072"/>
      <c r="G203" s="2072"/>
      <c r="H203" s="2072"/>
      <c r="I203" s="2072"/>
      <c r="J203" s="2072"/>
      <c r="K203" s="2072"/>
      <c r="L203" s="2072"/>
      <c r="M203" s="2072"/>
      <c r="N203" s="2072"/>
      <c r="O203" s="2072"/>
      <c r="P203" s="2072"/>
    </row>
    <row r="204">
      <c r="A204" s="2072"/>
      <c r="B204" s="2072"/>
      <c r="C204" s="2072"/>
      <c r="D204" s="2072"/>
      <c r="E204" s="2072"/>
      <c r="F204" s="2072"/>
      <c r="G204" s="2072"/>
      <c r="H204" s="2072"/>
      <c r="I204" s="2072"/>
      <c r="J204" s="2072"/>
      <c r="K204" s="2072"/>
      <c r="L204" s="2072"/>
      <c r="M204" s="2072"/>
      <c r="N204" s="2072"/>
      <c r="O204" s="2072"/>
      <c r="P204" s="2072"/>
    </row>
    <row r="205">
      <c r="A205" s="2072"/>
      <c r="B205" s="2072"/>
      <c r="C205" s="2072"/>
      <c r="D205" s="2072"/>
      <c r="E205" s="2072"/>
      <c r="F205" s="2072"/>
      <c r="G205" s="2072"/>
      <c r="H205" s="2072"/>
      <c r="I205" s="2072"/>
      <c r="J205" s="2072"/>
      <c r="K205" s="2072"/>
      <c r="L205" s="2072"/>
      <c r="M205" s="2072"/>
      <c r="N205" s="2072"/>
      <c r="O205" s="2072"/>
      <c r="P205" s="2072"/>
    </row>
    <row r="206">
      <c r="A206" s="2072"/>
      <c r="B206" s="2072"/>
      <c r="C206" s="2072"/>
      <c r="D206" s="2072"/>
      <c r="E206" s="2072"/>
      <c r="F206" s="2072"/>
      <c r="G206" s="2072"/>
      <c r="H206" s="2072"/>
      <c r="I206" s="2072"/>
      <c r="J206" s="2072"/>
      <c r="K206" s="2072"/>
      <c r="L206" s="2072"/>
      <c r="M206" s="2072"/>
      <c r="N206" s="2072"/>
      <c r="O206" s="2072"/>
      <c r="P206" s="2072"/>
    </row>
    <row r="207">
      <c r="A207" s="2072"/>
      <c r="B207" s="2072"/>
      <c r="C207" s="2072"/>
      <c r="D207" s="2072"/>
      <c r="E207" s="2072"/>
      <c r="F207" s="2072"/>
      <c r="G207" s="2072"/>
      <c r="H207" s="2072"/>
      <c r="I207" s="2072"/>
      <c r="J207" s="2072"/>
      <c r="K207" s="2072"/>
      <c r="L207" s="2072"/>
      <c r="M207" s="2072"/>
      <c r="N207" s="2072"/>
      <c r="O207" s="2072"/>
      <c r="P207" s="2072"/>
    </row>
    <row r="208">
      <c r="A208" s="2072"/>
      <c r="B208" s="2072"/>
      <c r="C208" s="2072"/>
      <c r="D208" s="2072"/>
      <c r="E208" s="2072"/>
      <c r="F208" s="2072"/>
      <c r="G208" s="2072"/>
      <c r="H208" s="2072"/>
      <c r="I208" s="2072"/>
      <c r="J208" s="2072"/>
      <c r="K208" s="2072"/>
      <c r="L208" s="2072"/>
      <c r="M208" s="2072"/>
      <c r="N208" s="2072"/>
      <c r="O208" s="2072"/>
      <c r="P208" s="2072"/>
    </row>
    <row r="209">
      <c r="A209" s="2072"/>
      <c r="B209" s="2072"/>
      <c r="C209" s="2072"/>
      <c r="D209" s="2072"/>
      <c r="E209" s="2072"/>
      <c r="F209" s="2072"/>
      <c r="G209" s="2072"/>
      <c r="H209" s="2072"/>
      <c r="I209" s="2072"/>
      <c r="J209" s="2072"/>
      <c r="K209" s="2072"/>
      <c r="L209" s="2072"/>
      <c r="M209" s="2072"/>
      <c r="N209" s="2072"/>
      <c r="O209" s="2072"/>
      <c r="P209" s="2072"/>
    </row>
    <row r="210">
      <c r="A210" s="2072"/>
      <c r="B210" s="2072"/>
      <c r="C210" s="2072"/>
      <c r="D210" s="2072"/>
      <c r="E210" s="2072"/>
      <c r="F210" s="2072"/>
      <c r="G210" s="2072"/>
      <c r="H210" s="2072"/>
      <c r="I210" s="2072"/>
      <c r="J210" s="2072"/>
      <c r="K210" s="2072"/>
      <c r="L210" s="2072"/>
      <c r="M210" s="2072"/>
      <c r="N210" s="2072"/>
      <c r="O210" s="2072"/>
      <c r="P210" s="2072"/>
    </row>
    <row r="211">
      <c r="A211" s="2072"/>
      <c r="B211" s="2072"/>
      <c r="C211" s="2072"/>
      <c r="D211" s="2072"/>
      <c r="E211" s="2072"/>
      <c r="F211" s="2072"/>
      <c r="G211" s="2072"/>
      <c r="H211" s="2072"/>
      <c r="I211" s="2072"/>
      <c r="J211" s="2072"/>
      <c r="K211" s="2072"/>
      <c r="L211" s="2072"/>
      <c r="M211" s="2072"/>
      <c r="N211" s="2072"/>
      <c r="O211" s="2072"/>
      <c r="P211" s="2072"/>
    </row>
    <row r="212">
      <c r="A212" s="2072"/>
      <c r="B212" s="2072"/>
      <c r="C212" s="2072"/>
      <c r="D212" s="2072"/>
      <c r="E212" s="2072"/>
      <c r="F212" s="2072"/>
      <c r="G212" s="2072"/>
      <c r="H212" s="2072"/>
      <c r="I212" s="2072"/>
      <c r="J212" s="2072"/>
      <c r="K212" s="2072"/>
      <c r="L212" s="2072"/>
      <c r="M212" s="2072"/>
      <c r="N212" s="2072"/>
      <c r="O212" s="2072"/>
      <c r="P212" s="2072"/>
    </row>
    <row r="213">
      <c r="A213" s="2072"/>
      <c r="B213" s="2072"/>
      <c r="C213" s="2072"/>
      <c r="D213" s="2072"/>
      <c r="E213" s="2072"/>
      <c r="F213" s="2072"/>
      <c r="G213" s="2072"/>
      <c r="H213" s="2072"/>
      <c r="I213" s="2072"/>
      <c r="J213" s="2072"/>
      <c r="K213" s="2072"/>
      <c r="L213" s="2072"/>
      <c r="M213" s="2072"/>
      <c r="N213" s="2072"/>
      <c r="O213" s="2072"/>
      <c r="P213" s="2072"/>
    </row>
    <row r="214">
      <c r="A214" s="2072"/>
      <c r="B214" s="2072"/>
      <c r="C214" s="2072"/>
      <c r="D214" s="2072"/>
      <c r="E214" s="2072"/>
      <c r="F214" s="2072"/>
      <c r="G214" s="2072"/>
      <c r="H214" s="2072"/>
      <c r="I214" s="2072"/>
      <c r="J214" s="2072"/>
      <c r="K214" s="2072"/>
      <c r="L214" s="2072"/>
      <c r="M214" s="2072"/>
      <c r="N214" s="2072"/>
      <c r="O214" s="2072"/>
      <c r="P214" s="2072"/>
    </row>
    <row r="215">
      <c r="A215" s="2072"/>
      <c r="B215" s="2072"/>
      <c r="C215" s="2072"/>
      <c r="D215" s="2072"/>
      <c r="E215" s="2072"/>
      <c r="F215" s="2072"/>
      <c r="G215" s="2072"/>
      <c r="H215" s="2072"/>
      <c r="I215" s="2072"/>
      <c r="J215" s="2072"/>
      <c r="K215" s="2072"/>
      <c r="L215" s="2072"/>
      <c r="M215" s="2072"/>
      <c r="N215" s="2072"/>
      <c r="O215" s="2072"/>
      <c r="P215" s="2072"/>
    </row>
    <row r="216">
      <c r="A216" s="2072"/>
      <c r="B216" s="2072"/>
      <c r="C216" s="2072"/>
      <c r="D216" s="2072"/>
      <c r="E216" s="2072"/>
      <c r="F216" s="2072"/>
      <c r="G216" s="2072"/>
      <c r="H216" s="2072"/>
      <c r="I216" s="2072"/>
      <c r="J216" s="2072"/>
      <c r="K216" s="2072"/>
      <c r="L216" s="2072"/>
      <c r="M216" s="2072"/>
      <c r="N216" s="2072"/>
      <c r="O216" s="2072"/>
      <c r="P216" s="2072"/>
    </row>
    <row r="217">
      <c r="A217" s="2072"/>
      <c r="B217" s="2072"/>
      <c r="C217" s="2072"/>
      <c r="D217" s="2072"/>
      <c r="E217" s="2072"/>
      <c r="F217" s="2072"/>
      <c r="G217" s="2072"/>
      <c r="H217" s="2072"/>
      <c r="I217" s="2072"/>
      <c r="J217" s="2072"/>
      <c r="K217" s="2072"/>
      <c r="L217" s="2072"/>
      <c r="M217" s="2072"/>
      <c r="N217" s="2072"/>
      <c r="O217" s="2072"/>
      <c r="P217" s="2072"/>
    </row>
    <row r="218">
      <c r="A218" s="2072"/>
      <c r="B218" s="2072"/>
      <c r="C218" s="2072"/>
      <c r="D218" s="2072"/>
      <c r="E218" s="2072"/>
      <c r="F218" s="2072"/>
      <c r="G218" s="2072"/>
      <c r="H218" s="2072"/>
      <c r="I218" s="2072"/>
      <c r="J218" s="2072"/>
      <c r="K218" s="2072"/>
      <c r="L218" s="2072"/>
      <c r="M218" s="2072"/>
      <c r="N218" s="2072"/>
      <c r="O218" s="2072"/>
      <c r="P218" s="2072"/>
    </row>
    <row r="219">
      <c r="A219" s="2072"/>
      <c r="B219" s="2072"/>
      <c r="C219" s="2072"/>
      <c r="D219" s="2072"/>
      <c r="E219" s="2072"/>
      <c r="F219" s="2072"/>
      <c r="G219" s="2072"/>
      <c r="H219" s="2072"/>
      <c r="I219" s="2072"/>
      <c r="J219" s="2072"/>
      <c r="K219" s="2072"/>
      <c r="L219" s="2072"/>
      <c r="M219" s="2072"/>
      <c r="N219" s="2072"/>
      <c r="O219" s="2072"/>
      <c r="P219" s="2072"/>
    </row>
    <row r="220">
      <c r="A220" s="2072"/>
      <c r="B220" s="2072"/>
      <c r="C220" s="2072"/>
      <c r="D220" s="2072"/>
      <c r="E220" s="2072"/>
      <c r="F220" s="2072"/>
      <c r="G220" s="2072"/>
      <c r="H220" s="2072"/>
      <c r="I220" s="2072"/>
      <c r="J220" s="2072"/>
      <c r="K220" s="2072"/>
      <c r="L220" s="2072"/>
      <c r="M220" s="2072"/>
      <c r="N220" s="2072"/>
      <c r="O220" s="2072"/>
      <c r="P220" s="2072"/>
    </row>
    <row r="221">
      <c r="A221" s="2072"/>
      <c r="B221" s="2072"/>
      <c r="C221" s="2072"/>
      <c r="D221" s="2072"/>
      <c r="E221" s="2072"/>
      <c r="F221" s="2072"/>
      <c r="G221" s="2072"/>
      <c r="H221" s="2072"/>
      <c r="I221" s="2072"/>
      <c r="J221" s="2072"/>
      <c r="K221" s="2072"/>
      <c r="L221" s="2072"/>
      <c r="M221" s="2072"/>
      <c r="N221" s="2072"/>
      <c r="O221" s="2072"/>
      <c r="P221" s="2072"/>
    </row>
    <row r="222">
      <c r="A222" s="2072"/>
      <c r="B222" s="2072"/>
      <c r="C222" s="2072"/>
      <c r="D222" s="2072"/>
      <c r="E222" s="2072"/>
      <c r="F222" s="2072"/>
      <c r="G222" s="2072"/>
      <c r="H222" s="2072"/>
      <c r="I222" s="2072"/>
      <c r="J222" s="2072"/>
      <c r="K222" s="2072"/>
      <c r="L222" s="2072"/>
      <c r="M222" s="2072"/>
      <c r="N222" s="2072"/>
      <c r="O222" s="2072"/>
      <c r="P222" s="2072"/>
    </row>
    <row r="223">
      <c r="A223" s="2072"/>
      <c r="B223" s="2072"/>
      <c r="C223" s="2072"/>
      <c r="D223" s="2072"/>
      <c r="E223" s="2072"/>
      <c r="F223" s="2072"/>
      <c r="G223" s="2072"/>
      <c r="H223" s="2072"/>
      <c r="I223" s="2072"/>
      <c r="J223" s="2072"/>
      <c r="K223" s="2072"/>
      <c r="L223" s="2072"/>
      <c r="M223" s="2072"/>
      <c r="N223" s="2072"/>
      <c r="O223" s="2072"/>
      <c r="P223" s="2072"/>
    </row>
    <row r="224">
      <c r="A224" s="2072"/>
      <c r="B224" s="2072"/>
      <c r="C224" s="2072"/>
      <c r="D224" s="2072"/>
      <c r="E224" s="2072"/>
      <c r="F224" s="2072"/>
      <c r="G224" s="2072"/>
      <c r="H224" s="2072"/>
      <c r="I224" s="2072"/>
      <c r="J224" s="2072"/>
      <c r="K224" s="2072"/>
      <c r="L224" s="2072"/>
      <c r="M224" s="2072"/>
      <c r="N224" s="2072"/>
      <c r="O224" s="2072"/>
      <c r="P224" s="2072"/>
    </row>
    <row r="225">
      <c r="A225" s="2072"/>
      <c r="B225" s="2072"/>
      <c r="C225" s="2072"/>
      <c r="D225" s="2072"/>
      <c r="E225" s="2072"/>
      <c r="F225" s="2072"/>
      <c r="G225" s="2072"/>
      <c r="H225" s="2072"/>
      <c r="I225" s="2072"/>
      <c r="J225" s="2072"/>
      <c r="K225" s="2072"/>
      <c r="L225" s="2072"/>
      <c r="M225" s="2072"/>
      <c r="N225" s="2072"/>
      <c r="O225" s="2072"/>
      <c r="P225" s="2072"/>
    </row>
    <row r="226">
      <c r="A226" s="2072"/>
      <c r="B226" s="2072"/>
      <c r="C226" s="2072"/>
      <c r="D226" s="2072"/>
      <c r="E226" s="2072"/>
      <c r="F226" s="2072"/>
      <c r="G226" s="2072"/>
      <c r="H226" s="2072"/>
      <c r="I226" s="2072"/>
      <c r="J226" s="2072"/>
      <c r="K226" s="2072"/>
      <c r="L226" s="2072"/>
      <c r="M226" s="2072"/>
      <c r="N226" s="2072"/>
      <c r="O226" s="2072"/>
      <c r="P226" s="2072"/>
    </row>
    <row r="227">
      <c r="A227" s="2072"/>
      <c r="B227" s="2072"/>
      <c r="C227" s="2072"/>
      <c r="D227" s="2072"/>
      <c r="E227" s="2072"/>
      <c r="F227" s="2072"/>
      <c r="G227" s="2072"/>
      <c r="H227" s="2072"/>
      <c r="I227" s="2072"/>
      <c r="J227" s="2072"/>
      <c r="K227" s="2072"/>
      <c r="L227" s="2072"/>
      <c r="M227" s="2072"/>
      <c r="N227" s="2072"/>
      <c r="O227" s="2072"/>
      <c r="P227" s="2072"/>
    </row>
    <row r="228">
      <c r="A228" s="2072"/>
      <c r="B228" s="2072"/>
      <c r="C228" s="2072"/>
      <c r="D228" s="2072"/>
      <c r="E228" s="2072"/>
      <c r="F228" s="2072"/>
      <c r="G228" s="2072"/>
      <c r="H228" s="2072"/>
      <c r="I228" s="2072"/>
      <c r="J228" s="2072"/>
      <c r="K228" s="2072"/>
      <c r="L228" s="2072"/>
      <c r="M228" s="2072"/>
      <c r="N228" s="2072"/>
      <c r="O228" s="2072"/>
      <c r="P228" s="2072"/>
    </row>
    <row r="229">
      <c r="A229" s="2072"/>
      <c r="B229" s="2072"/>
      <c r="C229" s="2072"/>
      <c r="D229" s="2072"/>
      <c r="E229" s="2072"/>
      <c r="F229" s="2072"/>
      <c r="G229" s="2072"/>
      <c r="H229" s="2072"/>
      <c r="I229" s="2072"/>
      <c r="J229" s="2072"/>
      <c r="K229" s="2072"/>
      <c r="L229" s="2072"/>
      <c r="M229" s="2072"/>
      <c r="N229" s="2072"/>
      <c r="O229" s="2072"/>
      <c r="P229" s="2072"/>
    </row>
    <row r="230">
      <c r="A230" s="2072"/>
      <c r="B230" s="2072"/>
      <c r="C230" s="2072"/>
      <c r="D230" s="2072"/>
      <c r="E230" s="2072"/>
      <c r="F230" s="2072"/>
      <c r="G230" s="2072"/>
      <c r="H230" s="2072"/>
      <c r="I230" s="2072"/>
      <c r="J230" s="2072"/>
      <c r="K230" s="2072"/>
      <c r="L230" s="2072"/>
      <c r="M230" s="2072"/>
      <c r="N230" s="2072"/>
      <c r="O230" s="2072"/>
      <c r="P230" s="2072"/>
    </row>
    <row r="231">
      <c r="A231" s="2072"/>
      <c r="B231" s="2072"/>
      <c r="C231" s="2072"/>
      <c r="D231" s="2072"/>
      <c r="E231" s="2072"/>
      <c r="F231" s="2072"/>
      <c r="G231" s="2072"/>
      <c r="H231" s="2072"/>
      <c r="I231" s="2072"/>
      <c r="J231" s="2072"/>
      <c r="K231" s="2072"/>
      <c r="L231" s="2072"/>
      <c r="M231" s="2072"/>
      <c r="N231" s="2072"/>
      <c r="O231" s="2072"/>
      <c r="P231" s="2072"/>
    </row>
    <row r="232">
      <c r="A232" s="2072"/>
      <c r="B232" s="2072"/>
      <c r="C232" s="2072"/>
      <c r="D232" s="2072"/>
      <c r="E232" s="2072"/>
      <c r="F232" s="2072"/>
      <c r="G232" s="2072"/>
      <c r="H232" s="2072"/>
      <c r="I232" s="2072"/>
      <c r="J232" s="2072"/>
      <c r="K232" s="2072"/>
      <c r="L232" s="2072"/>
      <c r="M232" s="2072"/>
      <c r="N232" s="2072"/>
      <c r="O232" s="2072"/>
      <c r="P232" s="2072"/>
    </row>
    <row r="233">
      <c r="A233" s="2072"/>
      <c r="B233" s="2072"/>
      <c r="C233" s="2072"/>
      <c r="D233" s="2072"/>
      <c r="E233" s="2072"/>
      <c r="F233" s="2072"/>
      <c r="G233" s="2072"/>
      <c r="H233" s="2072"/>
      <c r="I233" s="2072"/>
      <c r="J233" s="2072"/>
      <c r="K233" s="2072"/>
      <c r="L233" s="2072"/>
      <c r="M233" s="2072"/>
      <c r="N233" s="2072"/>
      <c r="O233" s="2072"/>
      <c r="P233" s="2072"/>
    </row>
    <row r="234">
      <c r="A234" s="2072"/>
      <c r="B234" s="2072"/>
      <c r="C234" s="2072"/>
      <c r="D234" s="2072"/>
      <c r="E234" s="2072"/>
      <c r="F234" s="2072"/>
      <c r="G234" s="2072"/>
      <c r="H234" s="2072"/>
      <c r="I234" s="2072"/>
      <c r="J234" s="2072"/>
      <c r="K234" s="2072"/>
      <c r="L234" s="2072"/>
      <c r="M234" s="2072"/>
      <c r="N234" s="2072"/>
      <c r="O234" s="2072"/>
      <c r="P234" s="2072"/>
    </row>
    <row r="235">
      <c r="A235" s="2072"/>
      <c r="B235" s="2072"/>
      <c r="C235" s="2072"/>
      <c r="D235" s="2072"/>
      <c r="E235" s="2072"/>
      <c r="F235" s="2072"/>
      <c r="G235" s="2072"/>
      <c r="H235" s="2072"/>
      <c r="I235" s="2072"/>
      <c r="J235" s="2072"/>
      <c r="K235" s="2072"/>
      <c r="L235" s="2072"/>
      <c r="M235" s="2072"/>
      <c r="N235" s="2072"/>
      <c r="O235" s="2072"/>
      <c r="P235" s="2072"/>
    </row>
    <row r="236">
      <c r="A236" s="2072"/>
      <c r="B236" s="2072"/>
      <c r="C236" s="2072"/>
      <c r="D236" s="2072"/>
      <c r="E236" s="2072"/>
      <c r="F236" s="2072"/>
      <c r="G236" s="2072"/>
      <c r="H236" s="2072"/>
      <c r="I236" s="2072"/>
      <c r="J236" s="2072"/>
      <c r="K236" s="2072"/>
      <c r="L236" s="2072"/>
      <c r="M236" s="2072"/>
      <c r="N236" s="2072"/>
      <c r="O236" s="2072"/>
      <c r="P236" s="2072"/>
    </row>
    <row r="237">
      <c r="A237" s="2072"/>
      <c r="B237" s="2072"/>
      <c r="C237" s="2072"/>
      <c r="D237" s="2072"/>
      <c r="E237" s="2072"/>
      <c r="F237" s="2072"/>
      <c r="G237" s="2072"/>
      <c r="H237" s="2072"/>
      <c r="I237" s="2072"/>
      <c r="J237" s="2072"/>
      <c r="K237" s="2072"/>
      <c r="L237" s="2072"/>
      <c r="M237" s="2072"/>
      <c r="N237" s="2072"/>
      <c r="O237" s="2072"/>
      <c r="P237" s="2072"/>
    </row>
    <row r="238">
      <c r="A238" s="2072"/>
      <c r="B238" s="2072"/>
      <c r="C238" s="2072"/>
      <c r="D238" s="2072"/>
      <c r="E238" s="2072"/>
      <c r="F238" s="2072"/>
      <c r="G238" s="2072"/>
      <c r="H238" s="2072"/>
      <c r="I238" s="2072"/>
      <c r="J238" s="2072"/>
      <c r="K238" s="2072"/>
      <c r="L238" s="2072"/>
      <c r="M238" s="2072"/>
      <c r="N238" s="2072"/>
      <c r="O238" s="2072"/>
      <c r="P238" s="2072"/>
    </row>
    <row r="239">
      <c r="A239" s="2072"/>
      <c r="B239" s="2072"/>
      <c r="C239" s="2072"/>
      <c r="D239" s="2072"/>
      <c r="E239" s="2072"/>
      <c r="F239" s="2072"/>
      <c r="G239" s="2072"/>
      <c r="H239" s="2072"/>
      <c r="I239" s="2072"/>
      <c r="J239" s="2072"/>
      <c r="K239" s="2072"/>
      <c r="L239" s="2072"/>
      <c r="M239" s="2072"/>
      <c r="N239" s="2072"/>
      <c r="O239" s="2072"/>
      <c r="P239" s="2072"/>
    </row>
    <row r="240">
      <c r="A240" s="2072"/>
      <c r="B240" s="2072"/>
      <c r="C240" s="2072"/>
      <c r="D240" s="2072"/>
      <c r="E240" s="2072"/>
      <c r="F240" s="2072"/>
      <c r="G240" s="2072"/>
      <c r="H240" s="2072"/>
      <c r="I240" s="2072"/>
      <c r="J240" s="2072"/>
      <c r="K240" s="2072"/>
      <c r="L240" s="2072"/>
      <c r="M240" s="2072"/>
      <c r="N240" s="2072"/>
      <c r="O240" s="2072"/>
      <c r="P240" s="2072"/>
    </row>
    <row r="241">
      <c r="A241" s="2072"/>
      <c r="B241" s="2072"/>
      <c r="C241" s="2072"/>
      <c r="D241" s="2072"/>
      <c r="E241" s="2072"/>
      <c r="F241" s="2072"/>
      <c r="G241" s="2072"/>
      <c r="H241" s="2072"/>
      <c r="I241" s="2072"/>
      <c r="J241" s="2072"/>
      <c r="K241" s="2072"/>
      <c r="L241" s="2072"/>
      <c r="M241" s="2072"/>
      <c r="N241" s="2072"/>
      <c r="O241" s="2072"/>
      <c r="P241" s="2072"/>
    </row>
    <row r="242">
      <c r="A242" s="2072"/>
      <c r="B242" s="2072"/>
      <c r="C242" s="2072"/>
      <c r="D242" s="2072"/>
      <c r="E242" s="2072"/>
      <c r="F242" s="2072"/>
      <c r="G242" s="2072"/>
      <c r="H242" s="2072"/>
      <c r="I242" s="2072"/>
      <c r="J242" s="2072"/>
      <c r="K242" s="2072"/>
      <c r="L242" s="2072"/>
      <c r="M242" s="2072"/>
      <c r="N242" s="2072"/>
      <c r="O242" s="2072"/>
      <c r="P242" s="2072"/>
    </row>
    <row r="243">
      <c r="A243" s="2072"/>
      <c r="B243" s="2072"/>
      <c r="C243" s="2072"/>
      <c r="D243" s="2072"/>
      <c r="E243" s="2072"/>
      <c r="F243" s="2072"/>
      <c r="G243" s="2072"/>
      <c r="H243" s="2072"/>
      <c r="I243" s="2072"/>
      <c r="J243" s="2072"/>
      <c r="K243" s="2072"/>
      <c r="L243" s="2072"/>
      <c r="M243" s="2072"/>
      <c r="N243" s="2072"/>
      <c r="O243" s="2072"/>
      <c r="P243" s="2072"/>
    </row>
    <row r="244">
      <c r="A244" s="2072"/>
      <c r="B244" s="2072"/>
      <c r="C244" s="2072"/>
      <c r="D244" s="2072"/>
      <c r="E244" s="2072"/>
      <c r="F244" s="2072"/>
      <c r="G244" s="2072"/>
      <c r="H244" s="2072"/>
      <c r="I244" s="2072"/>
      <c r="J244" s="2072"/>
      <c r="K244" s="2072"/>
      <c r="L244" s="2072"/>
      <c r="M244" s="2072"/>
      <c r="N244" s="2072"/>
      <c r="O244" s="2072"/>
      <c r="P244" s="2072"/>
    </row>
    <row r="245">
      <c r="A245" s="2072"/>
      <c r="B245" s="2072"/>
      <c r="C245" s="2072"/>
      <c r="D245" s="2072"/>
      <c r="E245" s="2072"/>
      <c r="F245" s="2072"/>
      <c r="G245" s="2072"/>
      <c r="H245" s="2072"/>
      <c r="I245" s="2072"/>
      <c r="J245" s="2072"/>
      <c r="K245" s="2072"/>
      <c r="L245" s="2072"/>
      <c r="M245" s="2072"/>
      <c r="N245" s="2072"/>
      <c r="O245" s="2072"/>
      <c r="P245" s="2072"/>
    </row>
    <row r="246">
      <c r="A246" s="2072"/>
      <c r="B246" s="2072"/>
      <c r="C246" s="2072"/>
      <c r="D246" s="2072"/>
      <c r="E246" s="2072"/>
      <c r="F246" s="2072"/>
      <c r="G246" s="2072"/>
      <c r="H246" s="2072"/>
      <c r="I246" s="2072"/>
      <c r="J246" s="2072"/>
      <c r="K246" s="2072"/>
      <c r="L246" s="2072"/>
      <c r="M246" s="2072"/>
      <c r="N246" s="2072"/>
      <c r="O246" s="2072"/>
      <c r="P246" s="2072"/>
    </row>
    <row r="247">
      <c r="A247" s="2072"/>
      <c r="B247" s="2072"/>
      <c r="C247" s="2072"/>
      <c r="D247" s="2072"/>
      <c r="E247" s="2072"/>
      <c r="F247" s="2072"/>
      <c r="G247" s="2072"/>
      <c r="H247" s="2072"/>
      <c r="I247" s="2072"/>
      <c r="J247" s="2072"/>
      <c r="K247" s="2072"/>
      <c r="L247" s="2072"/>
      <c r="M247" s="2072"/>
      <c r="N247" s="2072"/>
      <c r="O247" s="2072"/>
      <c r="P247" s="2072"/>
    </row>
    <row r="248">
      <c r="A248" s="2072"/>
      <c r="B248" s="2072"/>
      <c r="C248" s="2072"/>
      <c r="D248" s="2072"/>
      <c r="E248" s="2072"/>
      <c r="F248" s="2072"/>
      <c r="G248" s="2072"/>
      <c r="H248" s="2072"/>
      <c r="I248" s="2072"/>
      <c r="J248" s="2072"/>
      <c r="K248" s="2072"/>
      <c r="L248" s="2072"/>
      <c r="M248" s="2072"/>
      <c r="N248" s="2072"/>
      <c r="O248" s="2072"/>
      <c r="P248" s="2072"/>
    </row>
    <row r="249">
      <c r="A249" s="2072"/>
      <c r="B249" s="2072"/>
      <c r="C249" s="2072"/>
      <c r="D249" s="2072"/>
      <c r="E249" s="2072"/>
      <c r="F249" s="2072"/>
      <c r="G249" s="2072"/>
      <c r="H249" s="2072"/>
      <c r="I249" s="2072"/>
      <c r="J249" s="2072"/>
      <c r="K249" s="2072"/>
      <c r="L249" s="2072"/>
      <c r="M249" s="2072"/>
      <c r="N249" s="2072"/>
      <c r="O249" s="2072"/>
      <c r="P249" s="2072"/>
    </row>
    <row r="250">
      <c r="A250" s="2072"/>
      <c r="B250" s="2072"/>
      <c r="C250" s="2072"/>
      <c r="D250" s="2072"/>
      <c r="E250" s="2072"/>
      <c r="F250" s="2072"/>
      <c r="G250" s="2072"/>
      <c r="H250" s="2072"/>
      <c r="I250" s="2072"/>
      <c r="J250" s="2072"/>
      <c r="K250" s="2072"/>
      <c r="L250" s="2072"/>
      <c r="M250" s="2072"/>
      <c r="N250" s="2072"/>
      <c r="O250" s="2072"/>
      <c r="P250" s="2072"/>
    </row>
    <row r="251">
      <c r="A251" s="2072"/>
      <c r="B251" s="2072"/>
      <c r="C251" s="2072"/>
      <c r="D251" s="2072"/>
      <c r="E251" s="2072"/>
      <c r="F251" s="2072"/>
      <c r="G251" s="2072"/>
      <c r="H251" s="2072"/>
      <c r="I251" s="2072"/>
      <c r="J251" s="2072"/>
      <c r="K251" s="2072"/>
      <c r="L251" s="2072"/>
      <c r="M251" s="2072"/>
      <c r="N251" s="2072"/>
      <c r="O251" s="2072"/>
      <c r="P251" s="2072"/>
    </row>
    <row r="252">
      <c r="A252" s="2072"/>
      <c r="B252" s="2072"/>
      <c r="C252" s="2072"/>
      <c r="D252" s="2072"/>
      <c r="E252" s="2072"/>
      <c r="F252" s="2072"/>
      <c r="G252" s="2072"/>
      <c r="H252" s="2072"/>
      <c r="I252" s="2072"/>
      <c r="J252" s="2072"/>
      <c r="K252" s="2072"/>
      <c r="L252" s="2072"/>
      <c r="M252" s="2072"/>
      <c r="N252" s="2072"/>
      <c r="O252" s="2072"/>
      <c r="P252" s="2072"/>
    </row>
    <row r="253">
      <c r="A253" s="2072"/>
      <c r="B253" s="2072"/>
      <c r="C253" s="2072"/>
      <c r="D253" s="2072"/>
      <c r="E253" s="2072"/>
      <c r="F253" s="2072"/>
      <c r="G253" s="2072"/>
      <c r="H253" s="2072"/>
      <c r="I253" s="2072"/>
      <c r="J253" s="2072"/>
      <c r="K253" s="2072"/>
      <c r="L253" s="2072"/>
      <c r="M253" s="2072"/>
      <c r="N253" s="2072"/>
      <c r="O253" s="2072"/>
      <c r="P253" s="2072"/>
    </row>
    <row r="254">
      <c r="A254" s="2072"/>
      <c r="B254" s="2072"/>
      <c r="C254" s="2072"/>
      <c r="D254" s="2072"/>
      <c r="E254" s="2072"/>
      <c r="F254" s="2072"/>
      <c r="G254" s="2072"/>
      <c r="H254" s="2072"/>
      <c r="I254" s="2072"/>
      <c r="J254" s="2072"/>
      <c r="K254" s="2072"/>
      <c r="L254" s="2072"/>
      <c r="M254" s="2072"/>
      <c r="N254" s="2072"/>
      <c r="O254" s="2072"/>
      <c r="P254" s="2072"/>
    </row>
    <row r="255">
      <c r="A255" s="2072"/>
      <c r="B255" s="2072"/>
      <c r="C255" s="2072"/>
      <c r="D255" s="2072"/>
      <c r="E255" s="2072"/>
      <c r="F255" s="2072"/>
      <c r="G255" s="2072"/>
      <c r="H255" s="2072"/>
      <c r="I255" s="2072"/>
      <c r="J255" s="2072"/>
      <c r="K255" s="2072"/>
      <c r="L255" s="2072"/>
      <c r="M255" s="2072"/>
      <c r="N255" s="2072"/>
      <c r="O255" s="2072"/>
      <c r="P255" s="2072"/>
    </row>
    <row r="256">
      <c r="A256" s="2072"/>
      <c r="B256" s="2072"/>
      <c r="C256" s="2072"/>
      <c r="D256" s="2072"/>
      <c r="E256" s="2072"/>
      <c r="F256" s="2072"/>
      <c r="G256" s="2072"/>
      <c r="H256" s="2072"/>
      <c r="I256" s="2072"/>
      <c r="J256" s="2072"/>
      <c r="K256" s="2072"/>
      <c r="L256" s="2072"/>
      <c r="M256" s="2072"/>
      <c r="N256" s="2072"/>
      <c r="O256" s="2072"/>
      <c r="P256" s="2072"/>
    </row>
    <row r="257">
      <c r="A257" s="2072"/>
      <c r="B257" s="2072"/>
      <c r="C257" s="2072"/>
      <c r="D257" s="2072"/>
      <c r="E257" s="2072"/>
      <c r="F257" s="2072"/>
      <c r="G257" s="2072"/>
      <c r="H257" s="2072"/>
      <c r="I257" s="2072"/>
      <c r="J257" s="2072"/>
      <c r="K257" s="2072"/>
      <c r="L257" s="2072"/>
      <c r="M257" s="2072"/>
      <c r="N257" s="2072"/>
      <c r="O257" s="2072"/>
      <c r="P257" s="2072"/>
    </row>
    <row r="258">
      <c r="A258" s="2072"/>
      <c r="B258" s="2072"/>
      <c r="C258" s="2072"/>
      <c r="D258" s="2072"/>
      <c r="E258" s="2072"/>
      <c r="F258" s="2072"/>
      <c r="G258" s="2072"/>
      <c r="H258" s="2072"/>
      <c r="I258" s="2072"/>
      <c r="J258" s="2072"/>
      <c r="K258" s="2072"/>
      <c r="L258" s="2072"/>
      <c r="M258" s="2072"/>
      <c r="N258" s="2072"/>
      <c r="O258" s="2072"/>
      <c r="P258" s="2072"/>
    </row>
    <row r="259">
      <c r="A259" s="2072"/>
      <c r="B259" s="2072"/>
      <c r="C259" s="2072"/>
      <c r="D259" s="2072"/>
      <c r="E259" s="2072"/>
      <c r="F259" s="2072"/>
      <c r="G259" s="2072"/>
      <c r="H259" s="2072"/>
      <c r="I259" s="2072"/>
      <c r="J259" s="2072"/>
      <c r="K259" s="2072"/>
      <c r="L259" s="2072"/>
      <c r="M259" s="2072"/>
      <c r="N259" s="2072"/>
      <c r="O259" s="2072"/>
      <c r="P259" s="2072"/>
    </row>
    <row r="260">
      <c r="A260" s="2072"/>
      <c r="B260" s="2072"/>
      <c r="C260" s="2072"/>
      <c r="D260" s="2072"/>
      <c r="E260" s="2072"/>
      <c r="F260" s="2072"/>
      <c r="G260" s="2072"/>
      <c r="H260" s="2072"/>
      <c r="I260" s="2072"/>
      <c r="J260" s="2072"/>
      <c r="K260" s="2072"/>
      <c r="L260" s="2072"/>
      <c r="M260" s="2072"/>
      <c r="N260" s="2072"/>
      <c r="O260" s="2072"/>
      <c r="P260" s="2072"/>
    </row>
    <row r="261">
      <c r="A261" s="2072"/>
      <c r="B261" s="2072"/>
      <c r="C261" s="2072"/>
      <c r="D261" s="2072"/>
      <c r="E261" s="2072"/>
      <c r="F261" s="2072"/>
      <c r="G261" s="2072"/>
      <c r="H261" s="2072"/>
      <c r="I261" s="2072"/>
      <c r="J261" s="2072"/>
      <c r="K261" s="2072"/>
      <c r="L261" s="2072"/>
      <c r="M261" s="2072"/>
      <c r="N261" s="2072"/>
      <c r="O261" s="2072"/>
      <c r="P261" s="2072"/>
    </row>
    <row r="262">
      <c r="A262" s="2072"/>
      <c r="B262" s="2072"/>
      <c r="C262" s="2072"/>
      <c r="D262" s="2072"/>
      <c r="E262" s="2072"/>
      <c r="F262" s="2072"/>
      <c r="G262" s="2072"/>
      <c r="H262" s="2072"/>
      <c r="I262" s="2072"/>
      <c r="J262" s="2072"/>
      <c r="K262" s="2072"/>
      <c r="L262" s="2072"/>
      <c r="M262" s="2072"/>
      <c r="N262" s="2072"/>
      <c r="O262" s="2072"/>
      <c r="P262" s="2072"/>
    </row>
    <row r="263">
      <c r="A263" s="2072"/>
      <c r="B263" s="2072"/>
      <c r="C263" s="2072"/>
      <c r="D263" s="2072"/>
      <c r="E263" s="2072"/>
      <c r="F263" s="2072"/>
      <c r="G263" s="2072"/>
      <c r="H263" s="2072"/>
      <c r="I263" s="2072"/>
      <c r="J263" s="2072"/>
      <c r="K263" s="2072"/>
      <c r="L263" s="2072"/>
      <c r="M263" s="2072"/>
      <c r="N263" s="2072"/>
      <c r="O263" s="2072"/>
      <c r="P263" s="2072"/>
    </row>
    <row r="264">
      <c r="A264" s="2072"/>
      <c r="B264" s="2072"/>
      <c r="C264" s="2072"/>
      <c r="D264" s="2072"/>
      <c r="E264" s="2072"/>
      <c r="F264" s="2072"/>
      <c r="G264" s="2072"/>
      <c r="H264" s="2072"/>
      <c r="I264" s="2072"/>
      <c r="J264" s="2072"/>
      <c r="K264" s="2072"/>
      <c r="L264" s="2072"/>
      <c r="M264" s="2072"/>
      <c r="N264" s="2072"/>
      <c r="O264" s="2072"/>
      <c r="P264" s="2072"/>
    </row>
    <row r="265">
      <c r="A265" s="2072"/>
      <c r="B265" s="2072"/>
      <c r="C265" s="2072"/>
      <c r="D265" s="2072"/>
      <c r="E265" s="2072"/>
      <c r="F265" s="2072"/>
      <c r="G265" s="2072"/>
      <c r="H265" s="2072"/>
      <c r="I265" s="2072"/>
      <c r="J265" s="2072"/>
      <c r="K265" s="2072"/>
      <c r="L265" s="2072"/>
      <c r="M265" s="2072"/>
      <c r="N265" s="2072"/>
      <c r="O265" s="2072"/>
      <c r="P265" s="2072"/>
    </row>
    <row r="266">
      <c r="A266" s="2072"/>
      <c r="B266" s="2072"/>
      <c r="C266" s="2072"/>
      <c r="D266" s="2072"/>
      <c r="E266" s="2072"/>
      <c r="F266" s="2072"/>
      <c r="G266" s="2072"/>
      <c r="H266" s="2072"/>
      <c r="I266" s="2072"/>
      <c r="J266" s="2072"/>
      <c r="K266" s="2072"/>
      <c r="L266" s="2072"/>
      <c r="M266" s="2072"/>
      <c r="N266" s="2072"/>
      <c r="O266" s="2072"/>
      <c r="P266" s="2072"/>
    </row>
    <row r="267">
      <c r="A267" s="2072"/>
      <c r="B267" s="2072"/>
      <c r="C267" s="2072"/>
      <c r="D267" s="2072"/>
      <c r="E267" s="2072"/>
      <c r="F267" s="2072"/>
      <c r="G267" s="2072"/>
      <c r="H267" s="2072"/>
      <c r="I267" s="2072"/>
      <c r="J267" s="2072"/>
      <c r="K267" s="2072"/>
      <c r="L267" s="2072"/>
      <c r="M267" s="2072"/>
      <c r="N267" s="2072"/>
      <c r="O267" s="2072"/>
      <c r="P267" s="2072"/>
    </row>
    <row r="268">
      <c r="A268" s="2072"/>
      <c r="B268" s="2072"/>
      <c r="C268" s="2072"/>
      <c r="D268" s="2072"/>
      <c r="E268" s="2072"/>
      <c r="F268" s="2072"/>
      <c r="G268" s="2072"/>
      <c r="H268" s="2072"/>
      <c r="I268" s="2072"/>
      <c r="J268" s="2072"/>
      <c r="K268" s="2072"/>
      <c r="L268" s="2072"/>
      <c r="M268" s="2072"/>
      <c r="N268" s="2072"/>
      <c r="O268" s="2072"/>
      <c r="P268" s="2072"/>
    </row>
    <row r="269">
      <c r="A269" s="2072"/>
      <c r="B269" s="2072"/>
      <c r="C269" s="2072"/>
      <c r="D269" s="2072"/>
      <c r="E269" s="2072"/>
      <c r="F269" s="2072"/>
      <c r="G269" s="2072"/>
      <c r="H269" s="2072"/>
      <c r="I269" s="2072"/>
      <c r="J269" s="2072"/>
      <c r="K269" s="2072"/>
      <c r="L269" s="2072"/>
      <c r="M269" s="2072"/>
      <c r="N269" s="2072"/>
      <c r="O269" s="2072"/>
      <c r="P269" s="2072"/>
    </row>
    <row r="270">
      <c r="A270" s="2072"/>
      <c r="B270" s="2072"/>
      <c r="C270" s="2072"/>
      <c r="D270" s="2072"/>
      <c r="E270" s="2072"/>
      <c r="F270" s="2072"/>
      <c r="G270" s="2072"/>
      <c r="H270" s="2072"/>
      <c r="I270" s="2072"/>
      <c r="J270" s="2072"/>
      <c r="K270" s="2072"/>
      <c r="L270" s="2072"/>
      <c r="M270" s="2072"/>
      <c r="N270" s="2072"/>
      <c r="O270" s="2072"/>
      <c r="P270" s="2072"/>
    </row>
    <row r="271">
      <c r="A271" s="2072"/>
      <c r="B271" s="2072"/>
      <c r="C271" s="2072"/>
      <c r="D271" s="2072"/>
      <c r="E271" s="2072"/>
      <c r="F271" s="2072"/>
      <c r="G271" s="2072"/>
      <c r="H271" s="2072"/>
      <c r="I271" s="2072"/>
      <c r="J271" s="2072"/>
      <c r="K271" s="2072"/>
      <c r="L271" s="2072"/>
      <c r="M271" s="2072"/>
      <c r="N271" s="2072"/>
      <c r="O271" s="2072"/>
      <c r="P271" s="2072"/>
    </row>
    <row r="272">
      <c r="A272" s="2072"/>
      <c r="B272" s="2072"/>
      <c r="C272" s="2072"/>
      <c r="D272" s="2072"/>
      <c r="E272" s="2072"/>
      <c r="F272" s="2072"/>
      <c r="G272" s="2072"/>
      <c r="H272" s="2072"/>
      <c r="I272" s="2072"/>
      <c r="J272" s="2072"/>
      <c r="K272" s="2072"/>
      <c r="L272" s="2072"/>
      <c r="M272" s="2072"/>
      <c r="N272" s="2072"/>
      <c r="O272" s="2072"/>
      <c r="P272" s="2072"/>
    </row>
    <row r="273">
      <c r="A273" s="2072"/>
      <c r="B273" s="2072"/>
      <c r="C273" s="2072"/>
      <c r="D273" s="2072"/>
      <c r="E273" s="2072"/>
      <c r="F273" s="2072"/>
      <c r="G273" s="2072"/>
      <c r="H273" s="2072"/>
      <c r="I273" s="2072"/>
      <c r="J273" s="2072"/>
      <c r="K273" s="2072"/>
      <c r="L273" s="2072"/>
      <c r="M273" s="2072"/>
      <c r="N273" s="2072"/>
      <c r="O273" s="2072"/>
      <c r="P273" s="2072"/>
    </row>
    <row r="274">
      <c r="A274" s="2072"/>
      <c r="B274" s="2072"/>
      <c r="C274" s="2072"/>
      <c r="D274" s="2072"/>
      <c r="E274" s="2072"/>
      <c r="F274" s="2072"/>
      <c r="G274" s="2072"/>
      <c r="H274" s="2072"/>
      <c r="I274" s="2072"/>
      <c r="J274" s="2072"/>
      <c r="K274" s="2072"/>
      <c r="L274" s="2072"/>
      <c r="M274" s="2072"/>
      <c r="N274" s="2072"/>
      <c r="O274" s="2072"/>
      <c r="P274" s="2072"/>
    </row>
    <row r="275">
      <c r="A275" s="2072"/>
      <c r="B275" s="2072"/>
      <c r="C275" s="2072"/>
      <c r="D275" s="2072"/>
      <c r="E275" s="2072"/>
      <c r="F275" s="2072"/>
      <c r="G275" s="2072"/>
      <c r="H275" s="2072"/>
      <c r="I275" s="2072"/>
      <c r="J275" s="2072"/>
      <c r="K275" s="2072"/>
      <c r="L275" s="2072"/>
      <c r="M275" s="2072"/>
      <c r="N275" s="2072"/>
      <c r="O275" s="2072"/>
      <c r="P275" s="2072"/>
    </row>
    <row r="276">
      <c r="A276" s="2072"/>
      <c r="B276" s="2072"/>
      <c r="C276" s="2072"/>
      <c r="D276" s="2072"/>
      <c r="E276" s="2072"/>
      <c r="F276" s="2072"/>
      <c r="G276" s="2072"/>
      <c r="H276" s="2072"/>
      <c r="I276" s="2072"/>
      <c r="J276" s="2072"/>
      <c r="K276" s="2072"/>
      <c r="L276" s="2072"/>
      <c r="M276" s="2072"/>
      <c r="N276" s="2072"/>
      <c r="O276" s="2072"/>
      <c r="P276" s="2072"/>
    </row>
    <row r="277">
      <c r="A277" s="2072"/>
      <c r="B277" s="2072"/>
      <c r="C277" s="2072"/>
      <c r="D277" s="2072"/>
      <c r="E277" s="2072"/>
      <c r="F277" s="2072"/>
      <c r="G277" s="2072"/>
      <c r="H277" s="2072"/>
      <c r="I277" s="2072"/>
      <c r="J277" s="2072"/>
      <c r="K277" s="2072"/>
      <c r="L277" s="2072"/>
      <c r="M277" s="2072"/>
      <c r="N277" s="2072"/>
      <c r="O277" s="2072"/>
      <c r="P277" s="2072"/>
    </row>
    <row r="278">
      <c r="A278" s="2072"/>
      <c r="B278" s="2072"/>
      <c r="C278" s="2072"/>
      <c r="D278" s="2072"/>
      <c r="E278" s="2072"/>
      <c r="F278" s="2072"/>
      <c r="G278" s="2072"/>
      <c r="H278" s="2072"/>
      <c r="I278" s="2072"/>
      <c r="J278" s="2072"/>
      <c r="K278" s="2072"/>
      <c r="L278" s="2072"/>
      <c r="M278" s="2072"/>
      <c r="N278" s="2072"/>
      <c r="O278" s="2072"/>
      <c r="P278" s="2072"/>
    </row>
    <row r="279">
      <c r="A279" s="2072"/>
      <c r="B279" s="2072"/>
      <c r="C279" s="2072"/>
      <c r="D279" s="2072"/>
      <c r="E279" s="2072"/>
      <c r="F279" s="2072"/>
      <c r="G279" s="2072"/>
      <c r="H279" s="2072"/>
      <c r="I279" s="2072"/>
      <c r="J279" s="2072"/>
      <c r="K279" s="2072"/>
      <c r="L279" s="2072"/>
      <c r="M279" s="2072"/>
      <c r="N279" s="2072"/>
      <c r="O279" s="2072"/>
      <c r="P279" s="2072"/>
    </row>
    <row r="280">
      <c r="A280" s="2072"/>
      <c r="B280" s="2072"/>
      <c r="C280" s="2072"/>
      <c r="D280" s="2072"/>
      <c r="E280" s="2072"/>
      <c r="F280" s="2072"/>
      <c r="G280" s="2072"/>
      <c r="H280" s="2072"/>
      <c r="I280" s="2072"/>
      <c r="J280" s="2072"/>
      <c r="K280" s="2072"/>
      <c r="L280" s="2072"/>
      <c r="M280" s="2072"/>
      <c r="N280" s="2072"/>
      <c r="O280" s="2072"/>
      <c r="P280" s="2072"/>
    </row>
    <row r="281">
      <c r="A281" s="2072"/>
      <c r="B281" s="2072"/>
      <c r="C281" s="2072"/>
      <c r="D281" s="2072"/>
      <c r="E281" s="2072"/>
      <c r="F281" s="2072"/>
      <c r="G281" s="2072"/>
      <c r="H281" s="2072"/>
      <c r="I281" s="2072"/>
      <c r="J281" s="2072"/>
      <c r="K281" s="2072"/>
      <c r="L281" s="2072"/>
      <c r="M281" s="2072"/>
      <c r="N281" s="2072"/>
      <c r="O281" s="2072"/>
      <c r="P281" s="2072"/>
    </row>
    <row r="282">
      <c r="A282" s="2072"/>
      <c r="B282" s="2072"/>
      <c r="C282" s="2072"/>
      <c r="D282" s="2072"/>
      <c r="E282" s="2072"/>
      <c r="F282" s="2072"/>
      <c r="G282" s="2072"/>
      <c r="H282" s="2072"/>
      <c r="I282" s="2072"/>
      <c r="J282" s="2072"/>
      <c r="K282" s="2072"/>
      <c r="L282" s="2072"/>
      <c r="M282" s="2072"/>
      <c r="N282" s="2072"/>
      <c r="O282" s="2072"/>
      <c r="P282" s="2072"/>
    </row>
    <row r="283">
      <c r="A283" s="2072"/>
      <c r="B283" s="2072"/>
      <c r="C283" s="2072"/>
      <c r="D283" s="2072"/>
      <c r="E283" s="2072"/>
      <c r="F283" s="2072"/>
      <c r="G283" s="2072"/>
      <c r="H283" s="2072"/>
      <c r="I283" s="2072"/>
      <c r="J283" s="2072"/>
      <c r="K283" s="2072"/>
      <c r="L283" s="2072"/>
      <c r="M283" s="2072"/>
      <c r="N283" s="2072"/>
      <c r="O283" s="2072"/>
      <c r="P283" s="2072"/>
    </row>
    <row r="284">
      <c r="A284" s="2072"/>
      <c r="B284" s="2072"/>
      <c r="C284" s="2072"/>
      <c r="D284" s="2072"/>
      <c r="E284" s="2072"/>
      <c r="F284" s="2072"/>
      <c r="G284" s="2072"/>
      <c r="H284" s="2072"/>
      <c r="I284" s="2072"/>
      <c r="J284" s="2072"/>
      <c r="K284" s="2072"/>
      <c r="L284" s="2072"/>
      <c r="M284" s="2072"/>
      <c r="N284" s="2072"/>
      <c r="O284" s="2072"/>
      <c r="P284" s="2072"/>
    </row>
    <row r="285">
      <c r="A285" s="2072"/>
      <c r="B285" s="2072"/>
      <c r="C285" s="2072"/>
      <c r="D285" s="2072"/>
      <c r="E285" s="2072"/>
      <c r="F285" s="2072"/>
      <c r="G285" s="2072"/>
      <c r="H285" s="2072"/>
      <c r="I285" s="2072"/>
      <c r="J285" s="2072"/>
      <c r="K285" s="2072"/>
      <c r="L285" s="2072"/>
      <c r="M285" s="2072"/>
      <c r="N285" s="2072"/>
      <c r="O285" s="2072"/>
      <c r="P285" s="2072"/>
    </row>
    <row r="286">
      <c r="A286" s="2072"/>
      <c r="B286" s="2072"/>
      <c r="C286" s="2072"/>
      <c r="D286" s="2072"/>
      <c r="E286" s="2072"/>
      <c r="F286" s="2072"/>
      <c r="G286" s="2072"/>
      <c r="H286" s="2072"/>
      <c r="I286" s="2072"/>
      <c r="J286" s="2072"/>
      <c r="K286" s="2072"/>
      <c r="L286" s="2072"/>
      <c r="M286" s="2072"/>
      <c r="N286" s="2072"/>
      <c r="O286" s="2072"/>
      <c r="P286" s="2072"/>
    </row>
    <row r="287">
      <c r="A287" s="2072"/>
      <c r="B287" s="2072"/>
      <c r="C287" s="2072"/>
      <c r="D287" s="2072"/>
      <c r="E287" s="2072"/>
      <c r="F287" s="2072"/>
      <c r="G287" s="2072"/>
      <c r="H287" s="2072"/>
      <c r="I287" s="2072"/>
      <c r="J287" s="2072"/>
      <c r="K287" s="2072"/>
      <c r="L287" s="2072"/>
      <c r="M287" s="2072"/>
      <c r="N287" s="2072"/>
      <c r="O287" s="2072"/>
      <c r="P287" s="2072"/>
    </row>
    <row r="288">
      <c r="A288" s="2072"/>
      <c r="B288" s="2072"/>
      <c r="C288" s="2072"/>
      <c r="D288" s="2072"/>
      <c r="E288" s="2072"/>
      <c r="F288" s="2072"/>
      <c r="G288" s="2072"/>
      <c r="H288" s="2072"/>
      <c r="I288" s="2072"/>
      <c r="J288" s="2072"/>
      <c r="K288" s="2072"/>
      <c r="L288" s="2072"/>
      <c r="M288" s="2072"/>
      <c r="N288" s="2072"/>
      <c r="O288" s="2072"/>
      <c r="P288" s="2072"/>
    </row>
    <row r="289">
      <c r="A289" s="2072"/>
      <c r="B289" s="2072"/>
      <c r="C289" s="2072"/>
      <c r="D289" s="2072"/>
      <c r="E289" s="2072"/>
      <c r="F289" s="2072"/>
      <c r="G289" s="2072"/>
      <c r="H289" s="2072"/>
      <c r="I289" s="2072"/>
      <c r="J289" s="2072"/>
      <c r="K289" s="2072"/>
      <c r="L289" s="2072"/>
      <c r="M289" s="2072"/>
      <c r="N289" s="2072"/>
      <c r="O289" s="2072"/>
      <c r="P289" s="2072"/>
    </row>
    <row r="290">
      <c r="A290" s="2072"/>
      <c r="B290" s="2072"/>
      <c r="C290" s="2072"/>
      <c r="D290" s="2072"/>
      <c r="E290" s="2072"/>
      <c r="F290" s="2072"/>
      <c r="G290" s="2072"/>
      <c r="H290" s="2072"/>
      <c r="I290" s="2072"/>
      <c r="J290" s="2072"/>
      <c r="K290" s="2072"/>
      <c r="L290" s="2072"/>
      <c r="M290" s="2072"/>
      <c r="N290" s="2072"/>
      <c r="O290" s="2072"/>
      <c r="P290" s="2072"/>
    </row>
    <row r="291">
      <c r="A291" s="2072"/>
      <c r="B291" s="2072"/>
      <c r="C291" s="2072"/>
      <c r="D291" s="2072"/>
      <c r="E291" s="2072"/>
      <c r="F291" s="2072"/>
      <c r="G291" s="2072"/>
      <c r="H291" s="2072"/>
      <c r="I291" s="2072"/>
      <c r="J291" s="2072"/>
      <c r="K291" s="2072"/>
      <c r="L291" s="2072"/>
      <c r="M291" s="2072"/>
      <c r="N291" s="2072"/>
      <c r="O291" s="2072"/>
      <c r="P291" s="2072"/>
    </row>
    <row r="292">
      <c r="A292" s="2072"/>
      <c r="B292" s="2072"/>
      <c r="C292" s="2072"/>
      <c r="D292" s="2072"/>
      <c r="E292" s="2072"/>
      <c r="F292" s="2072"/>
      <c r="G292" s="2072"/>
      <c r="H292" s="2072"/>
      <c r="I292" s="2072"/>
      <c r="J292" s="2072"/>
      <c r="K292" s="2072"/>
      <c r="L292" s="2072"/>
      <c r="M292" s="2072"/>
      <c r="N292" s="2072"/>
      <c r="O292" s="2072"/>
      <c r="P292" s="2072"/>
    </row>
    <row r="293">
      <c r="A293" s="2072"/>
      <c r="B293" s="2072"/>
      <c r="C293" s="2072"/>
      <c r="D293" s="2072"/>
      <c r="E293" s="2072"/>
      <c r="F293" s="2072"/>
      <c r="G293" s="2072"/>
      <c r="H293" s="2072"/>
      <c r="I293" s="2072"/>
      <c r="J293" s="2072"/>
      <c r="K293" s="2072"/>
      <c r="L293" s="2072"/>
      <c r="M293" s="2072"/>
      <c r="N293" s="2072"/>
      <c r="O293" s="2072"/>
      <c r="P293" s="2072"/>
    </row>
    <row r="294">
      <c r="A294" s="2072"/>
      <c r="B294" s="2072"/>
      <c r="C294" s="2072"/>
      <c r="D294" s="2072"/>
      <c r="E294" s="2072"/>
      <c r="F294" s="2072"/>
      <c r="G294" s="2072"/>
      <c r="H294" s="2072"/>
      <c r="I294" s="2072"/>
      <c r="J294" s="2072"/>
      <c r="K294" s="2072"/>
      <c r="L294" s="2072"/>
      <c r="M294" s="2072"/>
      <c r="N294" s="2072"/>
      <c r="O294" s="2072"/>
      <c r="P294" s="2072"/>
    </row>
    <row r="295">
      <c r="A295" s="2072"/>
      <c r="B295" s="2072"/>
      <c r="C295" s="2072"/>
      <c r="D295" s="2072"/>
      <c r="E295" s="2072"/>
      <c r="F295" s="2072"/>
      <c r="G295" s="2072"/>
      <c r="H295" s="2072"/>
      <c r="I295" s="2072"/>
      <c r="J295" s="2072"/>
      <c r="K295" s="2072"/>
      <c r="L295" s="2072"/>
      <c r="M295" s="2072"/>
      <c r="N295" s="2072"/>
      <c r="O295" s="2072"/>
      <c r="P295" s="2072"/>
    </row>
    <row r="296">
      <c r="A296" s="2072"/>
      <c r="B296" s="2072"/>
      <c r="C296" s="2072"/>
      <c r="D296" s="2072"/>
      <c r="E296" s="2072"/>
      <c r="F296" s="2072"/>
      <c r="G296" s="2072"/>
      <c r="H296" s="2072"/>
      <c r="I296" s="2072"/>
      <c r="J296" s="2072"/>
      <c r="K296" s="2072"/>
      <c r="L296" s="2072"/>
      <c r="M296" s="2072"/>
      <c r="N296" s="2072"/>
      <c r="O296" s="2072"/>
      <c r="P296" s="2072"/>
    </row>
    <row r="297">
      <c r="A297" s="2072"/>
      <c r="B297" s="2072"/>
      <c r="C297" s="2072"/>
      <c r="D297" s="2072"/>
      <c r="E297" s="2072"/>
      <c r="F297" s="2072"/>
      <c r="G297" s="2072"/>
      <c r="H297" s="2072"/>
      <c r="I297" s="2072"/>
      <c r="J297" s="2072"/>
      <c r="K297" s="2072"/>
      <c r="L297" s="2072"/>
      <c r="M297" s="2072"/>
      <c r="N297" s="2072"/>
      <c r="O297" s="2072"/>
      <c r="P297" s="2072"/>
    </row>
    <row r="298">
      <c r="A298" s="2072"/>
      <c r="B298" s="2072"/>
      <c r="C298" s="2072"/>
      <c r="D298" s="2072"/>
      <c r="E298" s="2072"/>
      <c r="F298" s="2072"/>
      <c r="G298" s="2072"/>
      <c r="H298" s="2072"/>
      <c r="I298" s="2072"/>
      <c r="J298" s="2072"/>
      <c r="K298" s="2072"/>
      <c r="L298" s="2072"/>
      <c r="M298" s="2072"/>
      <c r="N298" s="2072"/>
      <c r="O298" s="2072"/>
      <c r="P298" s="2072"/>
    </row>
    <row r="299">
      <c r="A299" s="2072"/>
      <c r="B299" s="2072"/>
      <c r="C299" s="2072"/>
      <c r="D299" s="2072"/>
      <c r="E299" s="2072"/>
      <c r="F299" s="2072"/>
      <c r="G299" s="2072"/>
      <c r="H299" s="2072"/>
      <c r="I299" s="2072"/>
      <c r="J299" s="2072"/>
      <c r="K299" s="2072"/>
      <c r="L299" s="2072"/>
      <c r="M299" s="2072"/>
      <c r="N299" s="2072"/>
      <c r="O299" s="2072"/>
      <c r="P299" s="2072"/>
    </row>
    <row r="300">
      <c r="A300" s="2072"/>
      <c r="B300" s="2072"/>
      <c r="C300" s="2072"/>
      <c r="D300" s="2072"/>
      <c r="E300" s="2072"/>
      <c r="F300" s="2072"/>
      <c r="G300" s="2072"/>
      <c r="H300" s="2072"/>
      <c r="I300" s="2072"/>
      <c r="J300" s="2072"/>
      <c r="K300" s="2072"/>
      <c r="L300" s="2072"/>
      <c r="M300" s="2072"/>
      <c r="N300" s="2072"/>
      <c r="O300" s="2072"/>
      <c r="P300" s="2072"/>
    </row>
    <row r="301">
      <c r="A301" s="2072"/>
      <c r="B301" s="2072"/>
      <c r="C301" s="2072"/>
      <c r="D301" s="2072"/>
      <c r="E301" s="2072"/>
      <c r="F301" s="2072"/>
      <c r="G301" s="2072"/>
      <c r="H301" s="2072"/>
      <c r="I301" s="2072"/>
      <c r="J301" s="2072"/>
      <c r="K301" s="2072"/>
      <c r="L301" s="2072"/>
      <c r="M301" s="2072"/>
      <c r="N301" s="2072"/>
      <c r="O301" s="2072"/>
      <c r="P301" s="2072"/>
    </row>
    <row r="302">
      <c r="A302" s="2072"/>
      <c r="B302" s="2072"/>
      <c r="C302" s="2072"/>
      <c r="D302" s="2072"/>
      <c r="E302" s="2072"/>
      <c r="F302" s="2072"/>
      <c r="G302" s="2072"/>
      <c r="H302" s="2072"/>
      <c r="I302" s="2072"/>
      <c r="J302" s="2072"/>
      <c r="K302" s="2072"/>
      <c r="L302" s="2072"/>
      <c r="M302" s="2072"/>
      <c r="N302" s="2072"/>
      <c r="O302" s="2072"/>
      <c r="P302" s="2072"/>
    </row>
    <row r="303">
      <c r="A303" s="2072"/>
      <c r="B303" s="2072"/>
      <c r="C303" s="2072"/>
      <c r="D303" s="2072"/>
      <c r="E303" s="2072"/>
      <c r="F303" s="2072"/>
      <c r="G303" s="2072"/>
      <c r="H303" s="2072"/>
      <c r="I303" s="2072"/>
      <c r="J303" s="2072"/>
      <c r="K303" s="2072"/>
      <c r="L303" s="2072"/>
      <c r="M303" s="2072"/>
      <c r="N303" s="2072"/>
      <c r="O303" s="2072"/>
      <c r="P303" s="2072"/>
    </row>
    <row r="304">
      <c r="A304" s="2072"/>
      <c r="B304" s="2072"/>
      <c r="C304" s="2072"/>
      <c r="D304" s="2072"/>
      <c r="E304" s="2072"/>
      <c r="F304" s="2072"/>
      <c r="G304" s="2072"/>
      <c r="H304" s="2072"/>
      <c r="I304" s="2072"/>
      <c r="J304" s="2072"/>
      <c r="K304" s="2072"/>
      <c r="L304" s="2072"/>
      <c r="M304" s="2072"/>
      <c r="N304" s="2072"/>
      <c r="O304" s="2072"/>
      <c r="P304" s="2072"/>
    </row>
    <row r="305">
      <c r="A305" s="2072"/>
      <c r="B305" s="2072"/>
      <c r="C305" s="2072"/>
      <c r="D305" s="2072"/>
      <c r="E305" s="2072"/>
      <c r="F305" s="2072"/>
      <c r="G305" s="2072"/>
      <c r="H305" s="2072"/>
      <c r="I305" s="2072"/>
      <c r="J305" s="2072"/>
      <c r="K305" s="2072"/>
      <c r="L305" s="2072"/>
      <c r="M305" s="2072"/>
      <c r="N305" s="2072"/>
      <c r="O305" s="2072"/>
      <c r="P305" s="2072"/>
    </row>
    <row r="306">
      <c r="A306" s="2072"/>
      <c r="B306" s="2072"/>
      <c r="C306" s="2072"/>
      <c r="D306" s="2072"/>
      <c r="E306" s="2072"/>
      <c r="F306" s="2072"/>
      <c r="G306" s="2072"/>
      <c r="H306" s="2072"/>
      <c r="I306" s="2072"/>
      <c r="J306" s="2072"/>
      <c r="K306" s="2072"/>
      <c r="L306" s="2072"/>
      <c r="M306" s="2072"/>
      <c r="N306" s="2072"/>
      <c r="O306" s="2072"/>
      <c r="P306" s="2072"/>
    </row>
    <row r="307">
      <c r="A307" s="2072"/>
      <c r="B307" s="2072"/>
      <c r="C307" s="2072"/>
      <c r="D307" s="2072"/>
      <c r="E307" s="2072"/>
      <c r="F307" s="2072"/>
      <c r="G307" s="2072"/>
      <c r="H307" s="2072"/>
      <c r="I307" s="2072"/>
      <c r="J307" s="2072"/>
      <c r="K307" s="2072"/>
      <c r="L307" s="2072"/>
      <c r="M307" s="2072"/>
      <c r="N307" s="2072"/>
      <c r="O307" s="2072"/>
      <c r="P307" s="2072"/>
    </row>
    <row r="308">
      <c r="A308" s="2072"/>
      <c r="B308" s="2072"/>
      <c r="C308" s="2072"/>
      <c r="D308" s="2072"/>
      <c r="E308" s="2072"/>
      <c r="F308" s="2072"/>
      <c r="G308" s="2072"/>
      <c r="H308" s="2072"/>
      <c r="I308" s="2072"/>
      <c r="J308" s="2072"/>
      <c r="K308" s="2072"/>
      <c r="L308" s="2072"/>
      <c r="M308" s="2072"/>
      <c r="N308" s="2072"/>
      <c r="O308" s="2072"/>
      <c r="P308" s="2072"/>
    </row>
    <row r="309">
      <c r="A309" s="2072"/>
      <c r="B309" s="2072"/>
      <c r="C309" s="2072"/>
      <c r="D309" s="2072"/>
      <c r="E309" s="2072"/>
      <c r="F309" s="2072"/>
      <c r="G309" s="2072"/>
      <c r="H309" s="2072"/>
      <c r="I309" s="2072"/>
      <c r="J309" s="2072"/>
      <c r="K309" s="2072"/>
      <c r="L309" s="2072"/>
      <c r="M309" s="2072"/>
      <c r="N309" s="2072"/>
      <c r="O309" s="2072"/>
      <c r="P309" s="2072"/>
    </row>
    <row r="310">
      <c r="A310" s="2072"/>
      <c r="B310" s="2072"/>
      <c r="C310" s="2072"/>
      <c r="D310" s="2072"/>
      <c r="E310" s="2072"/>
      <c r="F310" s="2072"/>
      <c r="G310" s="2072"/>
      <c r="H310" s="2072"/>
      <c r="I310" s="2072"/>
      <c r="J310" s="2072"/>
      <c r="K310" s="2072"/>
      <c r="L310" s="2072"/>
      <c r="M310" s="2072"/>
      <c r="N310" s="2072"/>
      <c r="O310" s="2072"/>
      <c r="P310" s="2072"/>
    </row>
    <row r="311">
      <c r="A311" s="2072"/>
      <c r="B311" s="2072"/>
      <c r="C311" s="2072"/>
      <c r="D311" s="2072"/>
      <c r="E311" s="2072"/>
      <c r="F311" s="2072"/>
      <c r="G311" s="2072"/>
      <c r="H311" s="2072"/>
      <c r="I311" s="2072"/>
      <c r="J311" s="2072"/>
      <c r="K311" s="2072"/>
      <c r="L311" s="2072"/>
      <c r="M311" s="2072"/>
      <c r="N311" s="2072"/>
      <c r="O311" s="2072"/>
      <c r="P311" s="2072"/>
    </row>
    <row r="312">
      <c r="A312" s="2072"/>
      <c r="B312" s="2072"/>
      <c r="C312" s="2072"/>
      <c r="D312" s="2072"/>
      <c r="E312" s="2072"/>
      <c r="F312" s="2072"/>
      <c r="G312" s="2072"/>
      <c r="H312" s="2072"/>
      <c r="I312" s="2072"/>
      <c r="J312" s="2072"/>
      <c r="K312" s="2072"/>
      <c r="L312" s="2072"/>
      <c r="M312" s="2072"/>
      <c r="N312" s="2072"/>
      <c r="O312" s="2072"/>
      <c r="P312" s="2072"/>
    </row>
    <row r="313">
      <c r="A313" s="2072"/>
      <c r="B313" s="2072"/>
      <c r="C313" s="2072"/>
      <c r="D313" s="2072"/>
      <c r="E313" s="2072"/>
      <c r="F313" s="2072"/>
      <c r="G313" s="2072"/>
      <c r="H313" s="2072"/>
      <c r="I313" s="2072"/>
      <c r="J313" s="2072"/>
      <c r="K313" s="2072"/>
      <c r="L313" s="2072"/>
      <c r="M313" s="2072"/>
      <c r="N313" s="2072"/>
      <c r="O313" s="2072"/>
      <c r="P313" s="2072"/>
    </row>
    <row r="314">
      <c r="A314" s="2072"/>
      <c r="B314" s="2072"/>
      <c r="C314" s="2072"/>
      <c r="D314" s="2072"/>
      <c r="E314" s="2072"/>
      <c r="F314" s="2072"/>
      <c r="G314" s="2072"/>
      <c r="H314" s="2072"/>
      <c r="I314" s="2072"/>
      <c r="J314" s="2072"/>
      <c r="K314" s="2072"/>
      <c r="L314" s="2072"/>
      <c r="M314" s="2072"/>
      <c r="N314" s="2072"/>
      <c r="O314" s="2072"/>
      <c r="P314" s="2072"/>
    </row>
    <row r="315">
      <c r="A315" s="2072"/>
      <c r="B315" s="2072"/>
      <c r="C315" s="2072"/>
      <c r="D315" s="2072"/>
      <c r="E315" s="2072"/>
      <c r="F315" s="2072"/>
      <c r="G315" s="2072"/>
      <c r="H315" s="2072"/>
      <c r="I315" s="2072"/>
      <c r="J315" s="2072"/>
      <c r="K315" s="2072"/>
      <c r="L315" s="2072"/>
      <c r="M315" s="2072"/>
      <c r="N315" s="2072"/>
      <c r="O315" s="2072"/>
      <c r="P315" s="2072"/>
    </row>
    <row r="316">
      <c r="A316" s="2072"/>
      <c r="B316" s="2072"/>
      <c r="C316" s="2072"/>
      <c r="D316" s="2072"/>
      <c r="E316" s="2072"/>
      <c r="F316" s="2072"/>
      <c r="G316" s="2072"/>
      <c r="H316" s="2072"/>
      <c r="I316" s="2072"/>
      <c r="J316" s="2072"/>
      <c r="K316" s="2072"/>
      <c r="L316" s="2072"/>
      <c r="M316" s="2072"/>
      <c r="N316" s="2072"/>
      <c r="O316" s="2072"/>
      <c r="P316" s="2072"/>
    </row>
    <row r="317">
      <c r="A317" s="2072"/>
      <c r="B317" s="2072"/>
      <c r="C317" s="2072"/>
      <c r="D317" s="2072"/>
      <c r="E317" s="2072"/>
      <c r="F317" s="2072"/>
      <c r="G317" s="2072"/>
      <c r="H317" s="2072"/>
      <c r="I317" s="2072"/>
      <c r="J317" s="2072"/>
      <c r="K317" s="2072"/>
      <c r="L317" s="2072"/>
      <c r="M317" s="2072"/>
      <c r="N317" s="2072"/>
      <c r="O317" s="2072"/>
      <c r="P317" s="2072"/>
    </row>
    <row r="318">
      <c r="A318" s="2072"/>
      <c r="B318" s="2072"/>
      <c r="C318" s="2072"/>
      <c r="D318" s="2072"/>
      <c r="E318" s="2072"/>
      <c r="F318" s="2072"/>
      <c r="G318" s="2072"/>
      <c r="H318" s="2072"/>
      <c r="I318" s="2072"/>
      <c r="J318" s="2072"/>
      <c r="K318" s="2072"/>
      <c r="L318" s="2072"/>
      <c r="M318" s="2072"/>
      <c r="N318" s="2072"/>
      <c r="O318" s="2072"/>
      <c r="P318" s="2072"/>
    </row>
    <row r="319">
      <c r="A319" s="2072"/>
      <c r="B319" s="2072"/>
      <c r="C319" s="2072"/>
      <c r="D319" s="2072"/>
      <c r="E319" s="2072"/>
      <c r="F319" s="2072"/>
      <c r="G319" s="2072"/>
      <c r="H319" s="2072"/>
      <c r="I319" s="2072"/>
      <c r="J319" s="2072"/>
      <c r="K319" s="2072"/>
      <c r="L319" s="2072"/>
      <c r="M319" s="2072"/>
      <c r="N319" s="2072"/>
      <c r="O319" s="2072"/>
      <c r="P319" s="2072"/>
    </row>
    <row r="320">
      <c r="A320" s="2072"/>
      <c r="B320" s="2072"/>
      <c r="C320" s="2072"/>
      <c r="D320" s="2072"/>
      <c r="E320" s="2072"/>
      <c r="F320" s="2072"/>
      <c r="G320" s="2072"/>
      <c r="H320" s="2072"/>
      <c r="I320" s="2072"/>
      <c r="J320" s="2072"/>
      <c r="K320" s="2072"/>
      <c r="L320" s="2072"/>
      <c r="M320" s="2072"/>
      <c r="N320" s="2072"/>
      <c r="O320" s="2072"/>
      <c r="P320" s="2072"/>
    </row>
    <row r="321">
      <c r="A321" s="2072"/>
      <c r="B321" s="2072"/>
      <c r="C321" s="2072"/>
      <c r="D321" s="2072"/>
      <c r="E321" s="2072"/>
      <c r="F321" s="2072"/>
      <c r="G321" s="2072"/>
      <c r="H321" s="2072"/>
      <c r="I321" s="2072"/>
      <c r="J321" s="2072"/>
      <c r="K321" s="2072"/>
      <c r="L321" s="2072"/>
      <c r="M321" s="2072"/>
      <c r="N321" s="2072"/>
      <c r="O321" s="2072"/>
      <c r="P321" s="2072"/>
    </row>
    <row r="322">
      <c r="A322" s="2072"/>
      <c r="B322" s="2072"/>
      <c r="C322" s="2072"/>
      <c r="D322" s="2072"/>
      <c r="E322" s="2072"/>
      <c r="F322" s="2072"/>
      <c r="G322" s="2072"/>
      <c r="H322" s="2072"/>
      <c r="I322" s="2072"/>
      <c r="J322" s="2072"/>
      <c r="K322" s="2072"/>
      <c r="L322" s="2072"/>
      <c r="M322" s="2072"/>
      <c r="N322" s="2072"/>
      <c r="O322" s="2072"/>
      <c r="P322" s="2072"/>
    </row>
    <row r="323">
      <c r="A323" s="2072"/>
      <c r="B323" s="2072"/>
      <c r="C323" s="2072"/>
      <c r="D323" s="2072"/>
      <c r="E323" s="2072"/>
      <c r="F323" s="2072"/>
      <c r="G323" s="2072"/>
      <c r="H323" s="2072"/>
      <c r="I323" s="2072"/>
      <c r="J323" s="2072"/>
      <c r="K323" s="2072"/>
      <c r="L323" s="2072"/>
      <c r="M323" s="2072"/>
      <c r="N323" s="2072"/>
      <c r="O323" s="2072"/>
      <c r="P323" s="2072"/>
    </row>
    <row r="324">
      <c r="A324" s="2072"/>
      <c r="B324" s="2072"/>
      <c r="C324" s="2072"/>
      <c r="D324" s="2072"/>
      <c r="E324" s="2072"/>
      <c r="F324" s="2072"/>
      <c r="G324" s="2072"/>
      <c r="H324" s="2072"/>
      <c r="I324" s="2072"/>
      <c r="J324" s="2072"/>
      <c r="K324" s="2072"/>
      <c r="L324" s="2072"/>
      <c r="M324" s="2072"/>
      <c r="N324" s="2072"/>
      <c r="O324" s="2072"/>
      <c r="P324" s="2072"/>
    </row>
    <row r="325">
      <c r="A325" s="2072"/>
      <c r="B325" s="2072"/>
      <c r="C325" s="2072"/>
      <c r="D325" s="2072"/>
      <c r="E325" s="2072"/>
      <c r="F325" s="2072"/>
      <c r="G325" s="2072"/>
      <c r="H325" s="2072"/>
      <c r="I325" s="2072"/>
      <c r="J325" s="2072"/>
      <c r="K325" s="2072"/>
      <c r="L325" s="2072"/>
      <c r="M325" s="2072"/>
      <c r="N325" s="2072"/>
      <c r="O325" s="2072"/>
      <c r="P325" s="2072"/>
    </row>
    <row r="326">
      <c r="A326" s="2072"/>
      <c r="B326" s="2072"/>
      <c r="C326" s="2072"/>
      <c r="D326" s="2072"/>
      <c r="E326" s="2072"/>
      <c r="F326" s="2072"/>
      <c r="G326" s="2072"/>
      <c r="H326" s="2072"/>
      <c r="I326" s="2072"/>
      <c r="J326" s="2072"/>
      <c r="K326" s="2072"/>
      <c r="L326" s="2072"/>
      <c r="M326" s="2072"/>
      <c r="N326" s="2072"/>
      <c r="O326" s="2072"/>
      <c r="P326" s="2072"/>
    </row>
    <row r="327">
      <c r="A327" s="2072"/>
      <c r="B327" s="2072"/>
      <c r="C327" s="2072"/>
      <c r="D327" s="2072"/>
      <c r="E327" s="2072"/>
      <c r="F327" s="2072"/>
      <c r="G327" s="2072"/>
      <c r="H327" s="2072"/>
      <c r="I327" s="2072"/>
      <c r="J327" s="2072"/>
      <c r="K327" s="2072"/>
      <c r="L327" s="2072"/>
      <c r="M327" s="2072"/>
      <c r="N327" s="2072"/>
      <c r="O327" s="2072"/>
      <c r="P327" s="2072"/>
    </row>
    <row r="328">
      <c r="A328" s="2072"/>
      <c r="B328" s="2072"/>
      <c r="C328" s="2072"/>
      <c r="D328" s="2072"/>
      <c r="E328" s="2072"/>
      <c r="F328" s="2072"/>
      <c r="G328" s="2072"/>
      <c r="H328" s="2072"/>
      <c r="I328" s="2072"/>
      <c r="J328" s="2072"/>
      <c r="K328" s="2072"/>
      <c r="L328" s="2072"/>
      <c r="M328" s="2072"/>
      <c r="N328" s="2072"/>
      <c r="O328" s="2072"/>
      <c r="P328" s="2072"/>
    </row>
    <row r="329">
      <c r="A329" s="2072"/>
      <c r="B329" s="2072"/>
      <c r="C329" s="2072"/>
      <c r="D329" s="2072"/>
      <c r="E329" s="2072"/>
      <c r="F329" s="2072"/>
      <c r="G329" s="2072"/>
      <c r="H329" s="2072"/>
      <c r="I329" s="2072"/>
      <c r="J329" s="2072"/>
      <c r="K329" s="2072"/>
      <c r="L329" s="2072"/>
      <c r="M329" s="2072"/>
      <c r="N329" s="2072"/>
      <c r="O329" s="2072"/>
      <c r="P329" s="2072"/>
    </row>
    <row r="330">
      <c r="A330" s="2072"/>
      <c r="B330" s="2072"/>
      <c r="C330" s="2072"/>
      <c r="D330" s="2072"/>
      <c r="E330" s="2072"/>
      <c r="F330" s="2072"/>
      <c r="G330" s="2072"/>
      <c r="H330" s="2072"/>
      <c r="I330" s="2072"/>
      <c r="J330" s="2072"/>
      <c r="K330" s="2072"/>
      <c r="L330" s="2072"/>
      <c r="M330" s="2072"/>
      <c r="N330" s="2072"/>
      <c r="O330" s="2072"/>
      <c r="P330" s="2072"/>
    </row>
    <row r="331">
      <c r="A331" s="2072"/>
      <c r="B331" s="2072"/>
      <c r="C331" s="2072"/>
      <c r="D331" s="2072"/>
      <c r="E331" s="2072"/>
      <c r="F331" s="2072"/>
      <c r="G331" s="2072"/>
      <c r="H331" s="2072"/>
      <c r="I331" s="2072"/>
      <c r="J331" s="2072"/>
      <c r="K331" s="2072"/>
      <c r="L331" s="2072"/>
      <c r="M331" s="2072"/>
      <c r="N331" s="2072"/>
      <c r="O331" s="2072"/>
      <c r="P331" s="2072"/>
    </row>
    <row r="332">
      <c r="A332" s="2072"/>
      <c r="B332" s="2072"/>
      <c r="C332" s="2072"/>
      <c r="D332" s="2072"/>
      <c r="E332" s="2072"/>
      <c r="F332" s="2072"/>
      <c r="G332" s="2072"/>
      <c r="H332" s="2072"/>
      <c r="I332" s="2072"/>
      <c r="J332" s="2072"/>
      <c r="K332" s="2072"/>
      <c r="L332" s="2072"/>
      <c r="M332" s="2072"/>
      <c r="N332" s="2072"/>
      <c r="O332" s="2072"/>
      <c r="P332" s="2072"/>
    </row>
    <row r="333">
      <c r="A333" s="2072"/>
      <c r="B333" s="2072"/>
      <c r="C333" s="2072"/>
      <c r="D333" s="2072"/>
      <c r="E333" s="2072"/>
      <c r="F333" s="2072"/>
      <c r="G333" s="2072"/>
      <c r="H333" s="2072"/>
      <c r="I333" s="2072"/>
      <c r="J333" s="2072"/>
      <c r="K333" s="2072"/>
      <c r="L333" s="2072"/>
      <c r="M333" s="2072"/>
      <c r="N333" s="2072"/>
      <c r="O333" s="2072"/>
      <c r="P333" s="2072"/>
    </row>
    <row r="334">
      <c r="A334" s="2072"/>
      <c r="B334" s="2072"/>
      <c r="C334" s="2072"/>
      <c r="D334" s="2072"/>
      <c r="E334" s="2072"/>
      <c r="F334" s="2072"/>
      <c r="G334" s="2072"/>
      <c r="H334" s="2072"/>
      <c r="I334" s="2072"/>
      <c r="J334" s="2072"/>
      <c r="K334" s="2072"/>
      <c r="L334" s="2072"/>
      <c r="M334" s="2072"/>
      <c r="N334" s="2072"/>
      <c r="O334" s="2072"/>
      <c r="P334" s="2072"/>
    </row>
    <row r="335">
      <c r="A335" s="2072"/>
      <c r="B335" s="2072"/>
      <c r="C335" s="2072"/>
      <c r="D335" s="2072"/>
      <c r="E335" s="2072"/>
      <c r="F335" s="2072"/>
      <c r="G335" s="2072"/>
      <c r="H335" s="2072"/>
      <c r="I335" s="2072"/>
      <c r="J335" s="2072"/>
      <c r="K335" s="2072"/>
      <c r="L335" s="2072"/>
      <c r="M335" s="2072"/>
      <c r="N335" s="2072"/>
      <c r="O335" s="2072"/>
      <c r="P335" s="2072"/>
    </row>
    <row r="336">
      <c r="A336" s="2072"/>
      <c r="B336" s="2072"/>
      <c r="C336" s="2072"/>
      <c r="D336" s="2072"/>
      <c r="E336" s="2072"/>
      <c r="F336" s="2072"/>
      <c r="G336" s="2072"/>
      <c r="H336" s="2072"/>
      <c r="I336" s="2072"/>
      <c r="J336" s="2072"/>
      <c r="K336" s="2072"/>
      <c r="L336" s="2072"/>
      <c r="M336" s="2072"/>
      <c r="N336" s="2072"/>
      <c r="O336" s="2072"/>
      <c r="P336" s="2072"/>
    </row>
    <row r="337">
      <c r="A337" s="2072"/>
      <c r="B337" s="2072"/>
      <c r="C337" s="2072"/>
      <c r="D337" s="2072"/>
      <c r="E337" s="2072"/>
      <c r="F337" s="2072"/>
      <c r="G337" s="2072"/>
      <c r="H337" s="2072"/>
      <c r="I337" s="2072"/>
      <c r="J337" s="2072"/>
      <c r="K337" s="2072"/>
      <c r="L337" s="2072"/>
      <c r="M337" s="2072"/>
      <c r="N337" s="2072"/>
      <c r="O337" s="2072"/>
      <c r="P337" s="2072"/>
    </row>
    <row r="338">
      <c r="A338" s="2072"/>
      <c r="B338" s="2072"/>
      <c r="C338" s="2072"/>
      <c r="D338" s="2072"/>
      <c r="E338" s="2072"/>
      <c r="F338" s="2072"/>
      <c r="G338" s="2072"/>
      <c r="H338" s="2072"/>
      <c r="I338" s="2072"/>
      <c r="J338" s="2072"/>
      <c r="K338" s="2072"/>
      <c r="L338" s="2072"/>
      <c r="M338" s="2072"/>
      <c r="N338" s="2072"/>
      <c r="O338" s="2072"/>
      <c r="P338" s="2072"/>
    </row>
    <row r="339">
      <c r="A339" s="2072"/>
      <c r="B339" s="2072"/>
      <c r="C339" s="2072"/>
      <c r="D339" s="2072"/>
      <c r="E339" s="2072"/>
      <c r="F339" s="2072"/>
      <c r="G339" s="2072"/>
      <c r="H339" s="2072"/>
      <c r="I339" s="2072"/>
      <c r="J339" s="2072"/>
      <c r="K339" s="2072"/>
      <c r="L339" s="2072"/>
      <c r="M339" s="2072"/>
      <c r="N339" s="2072"/>
      <c r="O339" s="2072"/>
      <c r="P339" s="2072"/>
    </row>
    <row r="340">
      <c r="A340" s="2072"/>
      <c r="B340" s="2072"/>
      <c r="C340" s="2072"/>
      <c r="D340" s="2072"/>
      <c r="E340" s="2072"/>
      <c r="F340" s="2072"/>
      <c r="G340" s="2072"/>
      <c r="H340" s="2072"/>
      <c r="I340" s="2072"/>
      <c r="J340" s="2072"/>
      <c r="K340" s="2072"/>
      <c r="L340" s="2072"/>
      <c r="M340" s="2072"/>
      <c r="N340" s="2072"/>
      <c r="O340" s="2072"/>
      <c r="P340" s="2072"/>
    </row>
    <row r="341">
      <c r="A341" s="2072"/>
      <c r="B341" s="2072"/>
      <c r="C341" s="2072"/>
      <c r="D341" s="2072"/>
      <c r="E341" s="2072"/>
      <c r="F341" s="2072"/>
      <c r="G341" s="2072"/>
      <c r="H341" s="2072"/>
      <c r="I341" s="2072"/>
      <c r="J341" s="2072"/>
      <c r="K341" s="2072"/>
      <c r="L341" s="2072"/>
      <c r="M341" s="2072"/>
      <c r="N341" s="2072"/>
      <c r="O341" s="2072"/>
      <c r="P341" s="2072"/>
    </row>
    <row r="342">
      <c r="A342" s="2072"/>
      <c r="B342" s="2072"/>
      <c r="C342" s="2072"/>
      <c r="D342" s="2072"/>
      <c r="E342" s="2072"/>
      <c r="F342" s="2072"/>
      <c r="G342" s="2072"/>
      <c r="H342" s="2072"/>
      <c r="I342" s="2072"/>
      <c r="J342" s="2072"/>
      <c r="K342" s="2072"/>
      <c r="L342" s="2072"/>
      <c r="M342" s="2072"/>
      <c r="N342" s="2072"/>
      <c r="O342" s="2072"/>
      <c r="P342" s="2072"/>
    </row>
    <row r="343">
      <c r="A343" s="2072"/>
      <c r="B343" s="2072"/>
      <c r="C343" s="2072"/>
      <c r="D343" s="2072"/>
      <c r="E343" s="2072"/>
      <c r="F343" s="2072"/>
      <c r="G343" s="2072"/>
      <c r="H343" s="2072"/>
      <c r="I343" s="2072"/>
      <c r="J343" s="2072"/>
      <c r="K343" s="2072"/>
      <c r="L343" s="2072"/>
      <c r="M343" s="2072"/>
      <c r="N343" s="2072"/>
      <c r="O343" s="2072"/>
      <c r="P343" s="2072"/>
    </row>
    <row r="344">
      <c r="A344" s="2072"/>
      <c r="B344" s="2072"/>
      <c r="C344" s="2072"/>
      <c r="D344" s="2072"/>
      <c r="E344" s="2072"/>
      <c r="F344" s="2072"/>
      <c r="G344" s="2072"/>
      <c r="H344" s="2072"/>
      <c r="I344" s="2072"/>
      <c r="J344" s="2072"/>
      <c r="K344" s="2072"/>
      <c r="L344" s="2072"/>
      <c r="M344" s="2072"/>
      <c r="N344" s="2072"/>
      <c r="O344" s="2072"/>
      <c r="P344" s="2072"/>
    </row>
    <row r="345">
      <c r="A345" s="2072"/>
      <c r="B345" s="2072"/>
      <c r="C345" s="2072"/>
      <c r="D345" s="2072"/>
      <c r="E345" s="2072"/>
      <c r="F345" s="2072"/>
      <c r="G345" s="2072"/>
      <c r="H345" s="2072"/>
      <c r="I345" s="2072"/>
      <c r="J345" s="2072"/>
      <c r="K345" s="2072"/>
      <c r="L345" s="2072"/>
      <c r="M345" s="2072"/>
      <c r="N345" s="2072"/>
      <c r="O345" s="2072"/>
      <c r="P345" s="2072"/>
    </row>
    <row r="346">
      <c r="A346" s="2072"/>
      <c r="B346" s="2072"/>
      <c r="C346" s="2072"/>
      <c r="D346" s="2072"/>
      <c r="E346" s="2072"/>
      <c r="F346" s="2072"/>
      <c r="G346" s="2072"/>
      <c r="H346" s="2072"/>
      <c r="I346" s="2072"/>
      <c r="J346" s="2072"/>
      <c r="K346" s="2072"/>
      <c r="L346" s="2072"/>
      <c r="M346" s="2072"/>
      <c r="N346" s="2072"/>
      <c r="O346" s="2072"/>
      <c r="P346" s="2072"/>
    </row>
    <row r="347">
      <c r="A347" s="2072"/>
      <c r="B347" s="2072"/>
      <c r="C347" s="2072"/>
      <c r="D347" s="2072"/>
      <c r="E347" s="2072"/>
      <c r="F347" s="2072"/>
      <c r="G347" s="2072"/>
      <c r="H347" s="2072"/>
      <c r="I347" s="2072"/>
      <c r="J347" s="2072"/>
      <c r="K347" s="2072"/>
      <c r="L347" s="2072"/>
      <c r="M347" s="2072"/>
      <c r="N347" s="2072"/>
      <c r="O347" s="2072"/>
      <c r="P347" s="2072"/>
    </row>
    <row r="348">
      <c r="A348" s="2072"/>
      <c r="B348" s="2072"/>
      <c r="C348" s="2072"/>
      <c r="D348" s="2072"/>
      <c r="E348" s="2072"/>
      <c r="F348" s="2072"/>
      <c r="G348" s="2072"/>
      <c r="H348" s="2072"/>
      <c r="I348" s="2072"/>
      <c r="J348" s="2072"/>
      <c r="K348" s="2072"/>
      <c r="L348" s="2072"/>
      <c r="M348" s="2072"/>
      <c r="N348" s="2072"/>
      <c r="O348" s="2072"/>
      <c r="P348" s="2072"/>
    </row>
    <row r="349">
      <c r="A349" s="2072"/>
      <c r="B349" s="2072"/>
      <c r="C349" s="2072"/>
      <c r="D349" s="2072"/>
      <c r="E349" s="2072"/>
      <c r="F349" s="2072"/>
      <c r="G349" s="2072"/>
      <c r="H349" s="2072"/>
      <c r="I349" s="2072"/>
      <c r="J349" s="2072"/>
      <c r="K349" s="2072"/>
      <c r="L349" s="2072"/>
      <c r="M349" s="2072"/>
      <c r="N349" s="2072"/>
      <c r="O349" s="2072"/>
      <c r="P349" s="2072"/>
    </row>
    <row r="350">
      <c r="A350" s="2072"/>
      <c r="B350" s="2072"/>
      <c r="C350" s="2072"/>
      <c r="D350" s="2072"/>
      <c r="E350" s="2072"/>
      <c r="F350" s="2072"/>
      <c r="G350" s="2072"/>
      <c r="H350" s="2072"/>
      <c r="I350" s="2072"/>
      <c r="J350" s="2072"/>
      <c r="K350" s="2072"/>
      <c r="L350" s="2072"/>
      <c r="M350" s="2072"/>
      <c r="N350" s="2072"/>
      <c r="O350" s="2072"/>
      <c r="P350" s="2072"/>
    </row>
    <row r="351">
      <c r="A351" s="2072"/>
      <c r="B351" s="2072"/>
      <c r="C351" s="2072"/>
      <c r="D351" s="2072"/>
      <c r="E351" s="2072"/>
      <c r="F351" s="2072"/>
      <c r="G351" s="2072"/>
      <c r="H351" s="2072"/>
      <c r="I351" s="2072"/>
      <c r="J351" s="2072"/>
      <c r="K351" s="2072"/>
      <c r="L351" s="2072"/>
      <c r="M351" s="2072"/>
      <c r="N351" s="2072"/>
      <c r="O351" s="2072"/>
      <c r="P351" s="2072"/>
    </row>
    <row r="352">
      <c r="A352" s="2072"/>
      <c r="B352" s="2072"/>
      <c r="C352" s="2072"/>
      <c r="D352" s="2072"/>
      <c r="E352" s="2072"/>
      <c r="F352" s="2072"/>
      <c r="G352" s="2072"/>
      <c r="H352" s="2072"/>
      <c r="I352" s="2072"/>
      <c r="J352" s="2072"/>
      <c r="K352" s="2072"/>
      <c r="L352" s="2072"/>
      <c r="M352" s="2072"/>
      <c r="N352" s="2072"/>
      <c r="O352" s="2072"/>
      <c r="P352" s="2072"/>
    </row>
    <row r="353">
      <c r="A353" s="2072"/>
      <c r="B353" s="2072"/>
      <c r="C353" s="2072"/>
      <c r="D353" s="2072"/>
      <c r="E353" s="2072"/>
      <c r="F353" s="2072"/>
      <c r="G353" s="2072"/>
      <c r="H353" s="2072"/>
      <c r="I353" s="2072"/>
      <c r="J353" s="2072"/>
      <c r="K353" s="2072"/>
      <c r="L353" s="2072"/>
      <c r="M353" s="2072"/>
      <c r="N353" s="2072"/>
      <c r="O353" s="2072"/>
      <c r="P353" s="2072"/>
    </row>
    <row r="354">
      <c r="A354" s="2072"/>
      <c r="B354" s="2072"/>
      <c r="C354" s="2072"/>
      <c r="D354" s="2072"/>
      <c r="E354" s="2072"/>
      <c r="F354" s="2072"/>
      <c r="G354" s="2072"/>
      <c r="H354" s="2072"/>
      <c r="I354" s="2072"/>
      <c r="J354" s="2072"/>
      <c r="K354" s="2072"/>
      <c r="L354" s="2072"/>
      <c r="M354" s="2072"/>
      <c r="N354" s="2072"/>
      <c r="O354" s="2072"/>
      <c r="P354" s="2072"/>
    </row>
    <row r="355">
      <c r="A355" s="2072"/>
      <c r="B355" s="2072"/>
      <c r="C355" s="2072"/>
      <c r="D355" s="2072"/>
      <c r="E355" s="2072"/>
      <c r="F355" s="2072"/>
      <c r="G355" s="2072"/>
      <c r="H355" s="2072"/>
      <c r="I355" s="2072"/>
      <c r="J355" s="2072"/>
      <c r="K355" s="2072"/>
      <c r="L355" s="2072"/>
      <c r="M355" s="2072"/>
      <c r="N355" s="2072"/>
      <c r="O355" s="2072"/>
      <c r="P355" s="2072"/>
    </row>
    <row r="356">
      <c r="A356" s="2072"/>
      <c r="B356" s="2072"/>
      <c r="C356" s="2072"/>
      <c r="D356" s="2072"/>
      <c r="E356" s="2072"/>
      <c r="F356" s="2072"/>
      <c r="G356" s="2072"/>
      <c r="H356" s="2072"/>
      <c r="I356" s="2072"/>
      <c r="J356" s="2072"/>
      <c r="K356" s="2072"/>
      <c r="L356" s="2072"/>
      <c r="M356" s="2072"/>
      <c r="N356" s="2072"/>
      <c r="O356" s="2072"/>
      <c r="P356" s="2072"/>
    </row>
    <row r="357">
      <c r="A357" s="2072"/>
      <c r="B357" s="2072"/>
      <c r="C357" s="2072"/>
      <c r="D357" s="2072"/>
      <c r="E357" s="2072"/>
      <c r="F357" s="2072"/>
      <c r="G357" s="2072"/>
      <c r="H357" s="2072"/>
      <c r="I357" s="2072"/>
      <c r="J357" s="2072"/>
      <c r="K357" s="2072"/>
      <c r="L357" s="2072"/>
      <c r="M357" s="2072"/>
      <c r="N357" s="2072"/>
      <c r="O357" s="2072"/>
      <c r="P357" s="2072"/>
    </row>
    <row r="358">
      <c r="A358" s="2072"/>
      <c r="B358" s="2072"/>
      <c r="C358" s="2072"/>
      <c r="D358" s="2072"/>
      <c r="E358" s="2072"/>
      <c r="F358" s="2072"/>
      <c r="G358" s="2072"/>
      <c r="H358" s="2072"/>
      <c r="I358" s="2072"/>
      <c r="J358" s="2072"/>
      <c r="K358" s="2072"/>
      <c r="L358" s="2072"/>
      <c r="M358" s="2072"/>
      <c r="N358" s="2072"/>
      <c r="O358" s="2072"/>
      <c r="P358" s="2072"/>
    </row>
    <row r="359">
      <c r="A359" s="2072"/>
      <c r="B359" s="2072"/>
      <c r="C359" s="2072"/>
      <c r="D359" s="2072"/>
      <c r="E359" s="2072"/>
      <c r="F359" s="2072"/>
      <c r="G359" s="2072"/>
      <c r="H359" s="2072"/>
      <c r="I359" s="2072"/>
      <c r="J359" s="2072"/>
      <c r="K359" s="2072"/>
      <c r="L359" s="2072"/>
      <c r="M359" s="2072"/>
      <c r="N359" s="2072"/>
      <c r="O359" s="2072"/>
      <c r="P359" s="2072"/>
    </row>
    <row r="360">
      <c r="A360" s="2072"/>
      <c r="B360" s="2072"/>
      <c r="C360" s="2072"/>
      <c r="D360" s="2072"/>
      <c r="E360" s="2072"/>
      <c r="F360" s="2072"/>
      <c r="G360" s="2072"/>
      <c r="H360" s="2072"/>
      <c r="I360" s="2072"/>
      <c r="J360" s="2072"/>
      <c r="K360" s="2072"/>
      <c r="L360" s="2072"/>
      <c r="M360" s="2072"/>
      <c r="N360" s="2072"/>
      <c r="O360" s="2072"/>
      <c r="P360" s="2072"/>
    </row>
    <row r="361">
      <c r="A361" s="2072"/>
      <c r="B361" s="2072"/>
      <c r="C361" s="2072"/>
      <c r="D361" s="2072"/>
      <c r="E361" s="2072"/>
      <c r="F361" s="2072"/>
      <c r="G361" s="2072"/>
      <c r="H361" s="2072"/>
      <c r="I361" s="2072"/>
      <c r="J361" s="2072"/>
      <c r="K361" s="2072"/>
      <c r="L361" s="2072"/>
      <c r="M361" s="2072"/>
      <c r="N361" s="2072"/>
      <c r="O361" s="2072"/>
      <c r="P361" s="2072"/>
    </row>
    <row r="362">
      <c r="A362" s="2072"/>
      <c r="B362" s="2072"/>
      <c r="C362" s="2072"/>
      <c r="D362" s="2072"/>
      <c r="E362" s="2072"/>
      <c r="F362" s="2072"/>
      <c r="G362" s="2072"/>
      <c r="H362" s="2072"/>
      <c r="I362" s="2072"/>
      <c r="J362" s="2072"/>
      <c r="K362" s="2072"/>
      <c r="L362" s="2072"/>
      <c r="M362" s="2072"/>
      <c r="N362" s="2072"/>
      <c r="O362" s="2072"/>
      <c r="P362" s="2072"/>
    </row>
    <row r="363">
      <c r="A363" s="2072"/>
      <c r="B363" s="2072"/>
      <c r="C363" s="2072"/>
      <c r="D363" s="2072"/>
      <c r="E363" s="2072"/>
      <c r="F363" s="2072"/>
      <c r="G363" s="2072"/>
      <c r="H363" s="2072"/>
      <c r="I363" s="2072"/>
      <c r="J363" s="2072"/>
      <c r="K363" s="2072"/>
      <c r="L363" s="2072"/>
      <c r="M363" s="2072"/>
      <c r="N363" s="2072"/>
      <c r="O363" s="2072"/>
      <c r="P363" s="2072"/>
    </row>
    <row r="364">
      <c r="A364" s="2072"/>
      <c r="B364" s="2072"/>
      <c r="C364" s="2072"/>
      <c r="D364" s="2072"/>
      <c r="E364" s="2072"/>
      <c r="F364" s="2072"/>
      <c r="G364" s="2072"/>
      <c r="H364" s="2072"/>
      <c r="I364" s="2072"/>
      <c r="J364" s="2072"/>
      <c r="K364" s="2072"/>
      <c r="L364" s="2072"/>
      <c r="M364" s="2072"/>
      <c r="N364" s="2072"/>
      <c r="O364" s="2072"/>
      <c r="P364" s="2072"/>
    </row>
    <row r="365">
      <c r="A365" s="2072"/>
      <c r="B365" s="2072"/>
      <c r="C365" s="2072"/>
      <c r="D365" s="2072"/>
      <c r="E365" s="2072"/>
      <c r="F365" s="2072"/>
      <c r="G365" s="2072"/>
      <c r="H365" s="2072"/>
      <c r="I365" s="2072"/>
      <c r="J365" s="2072"/>
      <c r="K365" s="2072"/>
      <c r="L365" s="2072"/>
      <c r="M365" s="2072"/>
      <c r="N365" s="2072"/>
      <c r="O365" s="2072"/>
      <c r="P365" s="2072"/>
    </row>
    <row r="366">
      <c r="A366" s="2072"/>
      <c r="B366" s="2072"/>
      <c r="C366" s="2072"/>
      <c r="D366" s="2072"/>
      <c r="E366" s="2072"/>
      <c r="F366" s="2072"/>
      <c r="G366" s="2072"/>
      <c r="H366" s="2072"/>
      <c r="I366" s="2072"/>
      <c r="J366" s="2072"/>
      <c r="K366" s="2072"/>
      <c r="L366" s="2072"/>
      <c r="M366" s="2072"/>
      <c r="N366" s="2072"/>
      <c r="O366" s="2072"/>
      <c r="P366" s="2072"/>
    </row>
    <row r="367">
      <c r="A367" s="2072"/>
      <c r="B367" s="2072"/>
      <c r="C367" s="2072"/>
      <c r="D367" s="2072"/>
      <c r="E367" s="2072"/>
      <c r="F367" s="2072"/>
      <c r="G367" s="2072"/>
      <c r="H367" s="2072"/>
      <c r="I367" s="2072"/>
      <c r="J367" s="2072"/>
      <c r="K367" s="2072"/>
      <c r="L367" s="2072"/>
      <c r="M367" s="2072"/>
      <c r="N367" s="2072"/>
      <c r="O367" s="2072"/>
      <c r="P367" s="2072"/>
    </row>
    <row r="368">
      <c r="A368" s="2072"/>
      <c r="B368" s="2072"/>
      <c r="C368" s="2072"/>
      <c r="D368" s="2072"/>
      <c r="E368" s="2072"/>
      <c r="F368" s="2072"/>
      <c r="G368" s="2072"/>
      <c r="H368" s="2072"/>
      <c r="I368" s="2072"/>
      <c r="J368" s="2072"/>
      <c r="K368" s="2072"/>
      <c r="L368" s="2072"/>
      <c r="M368" s="2072"/>
      <c r="N368" s="2072"/>
      <c r="O368" s="2072"/>
      <c r="P368" s="2072"/>
    </row>
    <row r="369">
      <c r="A369" s="2072"/>
      <c r="B369" s="2072"/>
      <c r="C369" s="2072"/>
      <c r="D369" s="2072"/>
      <c r="E369" s="2072"/>
      <c r="F369" s="2072"/>
      <c r="G369" s="2072"/>
      <c r="H369" s="2072"/>
      <c r="I369" s="2072"/>
      <c r="J369" s="2072"/>
      <c r="K369" s="2072"/>
      <c r="L369" s="2072"/>
      <c r="M369" s="2072"/>
      <c r="N369" s="2072"/>
      <c r="O369" s="2072"/>
      <c r="P369" s="2072"/>
    </row>
    <row r="370">
      <c r="A370" s="2072"/>
      <c r="B370" s="2072"/>
      <c r="C370" s="2072"/>
      <c r="D370" s="2072"/>
      <c r="E370" s="2072"/>
      <c r="F370" s="2072"/>
      <c r="G370" s="2072"/>
      <c r="H370" s="2072"/>
      <c r="I370" s="2072"/>
      <c r="J370" s="2072"/>
      <c r="K370" s="2072"/>
      <c r="L370" s="2072"/>
      <c r="M370" s="2072"/>
      <c r="N370" s="2072"/>
      <c r="O370" s="2072"/>
      <c r="P370" s="2072"/>
    </row>
    <row r="371">
      <c r="A371" s="2072"/>
      <c r="B371" s="2072"/>
      <c r="C371" s="2072"/>
      <c r="D371" s="2072"/>
      <c r="E371" s="2072"/>
      <c r="F371" s="2072"/>
      <c r="G371" s="2072"/>
      <c r="H371" s="2072"/>
      <c r="I371" s="2072"/>
      <c r="J371" s="2072"/>
      <c r="K371" s="2072"/>
      <c r="L371" s="2072"/>
      <c r="M371" s="2072"/>
      <c r="N371" s="2072"/>
      <c r="O371" s="2072"/>
      <c r="P371" s="2072"/>
    </row>
    <row r="372">
      <c r="A372" s="2072"/>
      <c r="B372" s="2072"/>
      <c r="C372" s="2072"/>
      <c r="D372" s="2072"/>
      <c r="E372" s="2072"/>
      <c r="F372" s="2072"/>
      <c r="G372" s="2072"/>
      <c r="H372" s="2072"/>
      <c r="I372" s="2072"/>
      <c r="J372" s="2072"/>
      <c r="K372" s="2072"/>
      <c r="L372" s="2072"/>
      <c r="M372" s="2072"/>
      <c r="N372" s="2072"/>
      <c r="O372" s="2072"/>
      <c r="P372" s="2072"/>
    </row>
    <row r="373">
      <c r="A373" s="2072"/>
      <c r="B373" s="2072"/>
      <c r="C373" s="2072"/>
      <c r="D373" s="2072"/>
      <c r="E373" s="2072"/>
      <c r="F373" s="2072"/>
      <c r="G373" s="2072"/>
      <c r="H373" s="2072"/>
      <c r="I373" s="2072"/>
      <c r="J373" s="2072"/>
      <c r="K373" s="2072"/>
      <c r="L373" s="2072"/>
      <c r="M373" s="2072"/>
      <c r="N373" s="2072"/>
      <c r="O373" s="2072"/>
      <c r="P373" s="2072"/>
    </row>
    <row r="374">
      <c r="A374" s="2072"/>
      <c r="B374" s="2072"/>
      <c r="C374" s="2072"/>
      <c r="D374" s="2072"/>
      <c r="E374" s="2072"/>
      <c r="F374" s="2072"/>
      <c r="G374" s="2072"/>
      <c r="H374" s="2072"/>
      <c r="I374" s="2072"/>
      <c r="J374" s="2072"/>
      <c r="K374" s="2072"/>
      <c r="L374" s="2072"/>
      <c r="M374" s="2072"/>
      <c r="N374" s="2072"/>
      <c r="O374" s="2072"/>
      <c r="P374" s="2072"/>
    </row>
    <row r="375">
      <c r="A375" s="2072"/>
      <c r="B375" s="2072"/>
      <c r="C375" s="2072"/>
      <c r="D375" s="2072"/>
      <c r="E375" s="2072"/>
      <c r="F375" s="2072"/>
      <c r="G375" s="2072"/>
      <c r="H375" s="2072"/>
      <c r="I375" s="2072"/>
      <c r="J375" s="2072"/>
      <c r="K375" s="2072"/>
      <c r="L375" s="2072"/>
      <c r="M375" s="2072"/>
      <c r="N375" s="2072"/>
      <c r="O375" s="2072"/>
      <c r="P375" s="2072"/>
    </row>
    <row r="376">
      <c r="A376" s="2072"/>
      <c r="B376" s="2072"/>
      <c r="C376" s="2072"/>
      <c r="D376" s="2072"/>
      <c r="E376" s="2072"/>
      <c r="F376" s="2072"/>
      <c r="G376" s="2072"/>
      <c r="H376" s="2072"/>
      <c r="I376" s="2072"/>
      <c r="J376" s="2072"/>
      <c r="K376" s="2072"/>
      <c r="L376" s="2072"/>
      <c r="M376" s="2072"/>
      <c r="N376" s="2072"/>
      <c r="O376" s="2072"/>
      <c r="P376" s="2072"/>
    </row>
    <row r="377">
      <c r="A377" s="2072"/>
      <c r="B377" s="2072"/>
      <c r="C377" s="2072"/>
      <c r="D377" s="2072"/>
      <c r="E377" s="2072"/>
      <c r="F377" s="2072"/>
      <c r="G377" s="2072"/>
      <c r="H377" s="2072"/>
      <c r="I377" s="2072"/>
      <c r="J377" s="2072"/>
      <c r="K377" s="2072"/>
      <c r="L377" s="2072"/>
      <c r="M377" s="2072"/>
      <c r="N377" s="2072"/>
      <c r="O377" s="2072"/>
      <c r="P377" s="2072"/>
    </row>
    <row r="378">
      <c r="A378" s="2072"/>
      <c r="B378" s="2072"/>
      <c r="C378" s="2072"/>
      <c r="D378" s="2072"/>
      <c r="E378" s="2072"/>
      <c r="F378" s="2072"/>
      <c r="G378" s="2072"/>
      <c r="H378" s="2072"/>
      <c r="I378" s="2072"/>
      <c r="J378" s="2072"/>
      <c r="K378" s="2072"/>
      <c r="L378" s="2072"/>
      <c r="M378" s="2072"/>
      <c r="N378" s="2072"/>
      <c r="O378" s="2072"/>
      <c r="P378" s="2072"/>
    </row>
    <row r="379">
      <c r="A379" s="2072"/>
      <c r="B379" s="2072"/>
      <c r="C379" s="2072"/>
      <c r="D379" s="2072"/>
      <c r="E379" s="2072"/>
      <c r="F379" s="2072"/>
      <c r="G379" s="2072"/>
      <c r="H379" s="2072"/>
      <c r="I379" s="2072"/>
      <c r="J379" s="2072"/>
      <c r="K379" s="2072"/>
      <c r="L379" s="2072"/>
      <c r="M379" s="2072"/>
      <c r="N379" s="2072"/>
      <c r="O379" s="2072"/>
      <c r="P379" s="2072"/>
    </row>
    <row r="380">
      <c r="A380" s="2072"/>
      <c r="B380" s="2072"/>
      <c r="C380" s="2072"/>
      <c r="D380" s="2072"/>
      <c r="E380" s="2072"/>
      <c r="F380" s="2072"/>
      <c r="G380" s="2072"/>
      <c r="H380" s="2072"/>
      <c r="I380" s="2072"/>
      <c r="J380" s="2072"/>
      <c r="K380" s="2072"/>
      <c r="L380" s="2072"/>
      <c r="M380" s="2072"/>
      <c r="N380" s="2072"/>
      <c r="O380" s="2072"/>
      <c r="P380" s="2072"/>
    </row>
    <row r="381">
      <c r="A381" s="2072"/>
      <c r="B381" s="2072"/>
      <c r="C381" s="2072"/>
      <c r="D381" s="2072"/>
      <c r="E381" s="2072"/>
      <c r="F381" s="2072"/>
      <c r="G381" s="2072"/>
      <c r="H381" s="2072"/>
      <c r="I381" s="2072"/>
      <c r="J381" s="2072"/>
      <c r="K381" s="2072"/>
      <c r="L381" s="2072"/>
      <c r="M381" s="2072"/>
      <c r="N381" s="2072"/>
      <c r="O381" s="2072"/>
      <c r="P381" s="2072"/>
    </row>
    <row r="382">
      <c r="A382" s="2072"/>
      <c r="B382" s="2072"/>
      <c r="C382" s="2072"/>
      <c r="D382" s="2072"/>
      <c r="E382" s="2072"/>
      <c r="F382" s="2072"/>
      <c r="G382" s="2072"/>
      <c r="H382" s="2072"/>
      <c r="I382" s="2072"/>
      <c r="J382" s="2072"/>
      <c r="K382" s="2072"/>
      <c r="L382" s="2072"/>
      <c r="M382" s="2072"/>
      <c r="N382" s="2072"/>
      <c r="O382" s="2072"/>
      <c r="P382" s="2072"/>
    </row>
    <row r="383">
      <c r="A383" s="2072"/>
      <c r="B383" s="2072"/>
      <c r="C383" s="2072"/>
      <c r="D383" s="2072"/>
      <c r="E383" s="2072"/>
      <c r="F383" s="2072"/>
      <c r="G383" s="2072"/>
      <c r="H383" s="2072"/>
      <c r="I383" s="2072"/>
      <c r="J383" s="2072"/>
      <c r="K383" s="2072"/>
      <c r="L383" s="2072"/>
      <c r="M383" s="2072"/>
      <c r="N383" s="2072"/>
      <c r="O383" s="2072"/>
      <c r="P383" s="2072"/>
    </row>
    <row r="384">
      <c r="A384" s="2072"/>
      <c r="B384" s="2072"/>
      <c r="C384" s="2072"/>
      <c r="D384" s="2072"/>
      <c r="E384" s="2072"/>
      <c r="F384" s="2072"/>
      <c r="G384" s="2072"/>
      <c r="H384" s="2072"/>
      <c r="I384" s="2072"/>
      <c r="J384" s="2072"/>
      <c r="K384" s="2072"/>
      <c r="L384" s="2072"/>
      <c r="M384" s="2072"/>
      <c r="N384" s="2072"/>
      <c r="O384" s="2072"/>
      <c r="P384" s="2072"/>
    </row>
    <row r="385">
      <c r="A385" s="2072"/>
      <c r="B385" s="2072"/>
      <c r="C385" s="2072"/>
      <c r="D385" s="2072"/>
      <c r="E385" s="2072"/>
      <c r="F385" s="2072"/>
      <c r="G385" s="2072"/>
      <c r="H385" s="2072"/>
      <c r="I385" s="2072"/>
      <c r="J385" s="2072"/>
      <c r="K385" s="2072"/>
      <c r="L385" s="2072"/>
      <c r="M385" s="2072"/>
      <c r="N385" s="2072"/>
      <c r="O385" s="2072"/>
      <c r="P385" s="2072"/>
    </row>
    <row r="386">
      <c r="A386" s="2072"/>
      <c r="B386" s="2072"/>
      <c r="C386" s="2072"/>
      <c r="D386" s="2072"/>
      <c r="E386" s="2072"/>
      <c r="F386" s="2072"/>
      <c r="G386" s="2072"/>
      <c r="H386" s="2072"/>
      <c r="I386" s="2072"/>
      <c r="J386" s="2072"/>
      <c r="K386" s="2072"/>
      <c r="L386" s="2072"/>
      <c r="M386" s="2072"/>
      <c r="N386" s="2072"/>
      <c r="O386" s="2072"/>
      <c r="P386" s="2072"/>
    </row>
    <row r="387">
      <c r="A387" s="2072"/>
      <c r="B387" s="2072"/>
      <c r="C387" s="2072"/>
      <c r="D387" s="2072"/>
      <c r="E387" s="2072"/>
      <c r="F387" s="2072"/>
      <c r="G387" s="2072"/>
      <c r="H387" s="2072"/>
      <c r="I387" s="2072"/>
      <c r="J387" s="2072"/>
      <c r="K387" s="2072"/>
      <c r="L387" s="2072"/>
      <c r="M387" s="2072"/>
      <c r="N387" s="2072"/>
      <c r="O387" s="2072"/>
      <c r="P387" s="2072"/>
    </row>
    <row r="388">
      <c r="A388" s="2072"/>
      <c r="B388" s="2072"/>
      <c r="C388" s="2072"/>
      <c r="D388" s="2072"/>
      <c r="E388" s="2072"/>
      <c r="F388" s="2072"/>
      <c r="G388" s="2072"/>
      <c r="H388" s="2072"/>
      <c r="I388" s="2072"/>
      <c r="J388" s="2072"/>
      <c r="K388" s="2072"/>
      <c r="L388" s="2072"/>
      <c r="M388" s="2072"/>
      <c r="N388" s="2072"/>
      <c r="O388" s="2072"/>
      <c r="P388" s="2072"/>
    </row>
    <row r="389">
      <c r="A389" s="2072"/>
      <c r="B389" s="2072"/>
      <c r="C389" s="2072"/>
      <c r="D389" s="2072"/>
      <c r="E389" s="2072"/>
      <c r="F389" s="2072"/>
      <c r="G389" s="2072"/>
      <c r="H389" s="2072"/>
      <c r="I389" s="2072"/>
      <c r="J389" s="2072"/>
      <c r="K389" s="2072"/>
      <c r="L389" s="2072"/>
      <c r="M389" s="2072"/>
      <c r="N389" s="2072"/>
      <c r="O389" s="2072"/>
      <c r="P389" s="2072"/>
    </row>
    <row r="390">
      <c r="A390" s="2072"/>
      <c r="B390" s="2072"/>
      <c r="C390" s="2072"/>
      <c r="D390" s="2072"/>
      <c r="E390" s="2072"/>
      <c r="F390" s="2072"/>
      <c r="G390" s="2072"/>
      <c r="H390" s="2072"/>
      <c r="I390" s="2072"/>
      <c r="J390" s="2072"/>
      <c r="K390" s="2072"/>
      <c r="L390" s="2072"/>
      <c r="M390" s="2072"/>
      <c r="N390" s="2072"/>
      <c r="O390" s="2072"/>
      <c r="P390" s="2072"/>
    </row>
    <row r="391">
      <c r="A391" s="2072"/>
      <c r="B391" s="2072"/>
      <c r="C391" s="2072"/>
      <c r="D391" s="2072"/>
      <c r="E391" s="2072"/>
      <c r="F391" s="2072"/>
      <c r="G391" s="2072"/>
      <c r="H391" s="2072"/>
      <c r="I391" s="2072"/>
      <c r="J391" s="2072"/>
      <c r="K391" s="2072"/>
      <c r="L391" s="2072"/>
      <c r="M391" s="2072"/>
      <c r="N391" s="2072"/>
      <c r="O391" s="2072"/>
      <c r="P391" s="2072"/>
    </row>
    <row r="392">
      <c r="A392" s="2072"/>
      <c r="B392" s="2072"/>
      <c r="C392" s="2072"/>
      <c r="D392" s="2072"/>
      <c r="E392" s="2072"/>
      <c r="F392" s="2072"/>
      <c r="G392" s="2072"/>
      <c r="H392" s="2072"/>
      <c r="I392" s="2072"/>
      <c r="J392" s="2072"/>
      <c r="K392" s="2072"/>
      <c r="L392" s="2072"/>
      <c r="M392" s="2072"/>
      <c r="N392" s="2072"/>
      <c r="O392" s="2072"/>
      <c r="P392" s="2072"/>
    </row>
    <row r="393">
      <c r="A393" s="2072"/>
      <c r="B393" s="2072"/>
      <c r="C393" s="2072"/>
      <c r="D393" s="2072"/>
      <c r="E393" s="2072"/>
      <c r="F393" s="2072"/>
      <c r="G393" s="2072"/>
      <c r="H393" s="2072"/>
      <c r="I393" s="2072"/>
      <c r="J393" s="2072"/>
      <c r="K393" s="2072"/>
      <c r="L393" s="2072"/>
      <c r="M393" s="2072"/>
      <c r="N393" s="2072"/>
      <c r="O393" s="2072"/>
      <c r="P393" s="2072"/>
    </row>
    <row r="394">
      <c r="A394" s="2072"/>
      <c r="B394" s="2072"/>
      <c r="C394" s="2072"/>
      <c r="D394" s="2072"/>
      <c r="E394" s="2072"/>
      <c r="F394" s="2072"/>
      <c r="G394" s="2072"/>
      <c r="H394" s="2072"/>
      <c r="I394" s="2072"/>
      <c r="J394" s="2072"/>
      <c r="K394" s="2072"/>
      <c r="L394" s="2072"/>
      <c r="M394" s="2072"/>
      <c r="N394" s="2072"/>
      <c r="O394" s="2072"/>
      <c r="P394" s="2072"/>
    </row>
    <row r="395">
      <c r="A395" s="2072"/>
      <c r="B395" s="2072"/>
      <c r="C395" s="2072"/>
      <c r="D395" s="2072"/>
      <c r="E395" s="2072"/>
      <c r="F395" s="2072"/>
      <c r="G395" s="2072"/>
      <c r="H395" s="2072"/>
      <c r="I395" s="2072"/>
      <c r="J395" s="2072"/>
      <c r="K395" s="2072"/>
      <c r="L395" s="2072"/>
      <c r="M395" s="2072"/>
      <c r="N395" s="2072"/>
      <c r="O395" s="2072"/>
      <c r="P395" s="2072"/>
    </row>
    <row r="396">
      <c r="A396" s="2072"/>
      <c r="B396" s="2072"/>
      <c r="C396" s="2072"/>
      <c r="D396" s="2072"/>
      <c r="E396" s="2072"/>
      <c r="F396" s="2072"/>
      <c r="G396" s="2072"/>
      <c r="H396" s="2072"/>
      <c r="I396" s="2072"/>
      <c r="J396" s="2072"/>
      <c r="K396" s="2072"/>
      <c r="L396" s="2072"/>
      <c r="M396" s="2072"/>
      <c r="N396" s="2072"/>
      <c r="O396" s="2072"/>
      <c r="P396" s="2072"/>
    </row>
    <row r="397">
      <c r="A397" s="2072"/>
      <c r="B397" s="2072"/>
      <c r="C397" s="2072"/>
      <c r="D397" s="2072"/>
      <c r="E397" s="2072"/>
      <c r="F397" s="2072"/>
      <c r="G397" s="2072"/>
      <c r="H397" s="2072"/>
      <c r="I397" s="2072"/>
      <c r="J397" s="2072"/>
      <c r="K397" s="2072"/>
      <c r="L397" s="2072"/>
      <c r="M397" s="2072"/>
      <c r="N397" s="2072"/>
      <c r="O397" s="2072"/>
      <c r="P397" s="2072"/>
    </row>
    <row r="398">
      <c r="A398" s="2072"/>
      <c r="B398" s="2072"/>
      <c r="C398" s="2072"/>
      <c r="D398" s="2072"/>
      <c r="E398" s="2072"/>
      <c r="F398" s="2072"/>
      <c r="G398" s="2072"/>
      <c r="H398" s="2072"/>
      <c r="I398" s="2072"/>
      <c r="J398" s="2072"/>
      <c r="K398" s="2072"/>
      <c r="L398" s="2072"/>
      <c r="M398" s="2072"/>
      <c r="N398" s="2072"/>
      <c r="O398" s="2072"/>
      <c r="P398" s="2072"/>
    </row>
    <row r="399">
      <c r="A399" s="2072"/>
      <c r="B399" s="2072"/>
      <c r="C399" s="2072"/>
      <c r="D399" s="2072"/>
      <c r="E399" s="2072"/>
      <c r="F399" s="2072"/>
      <c r="G399" s="2072"/>
      <c r="H399" s="2072"/>
      <c r="I399" s="2072"/>
      <c r="J399" s="2072"/>
      <c r="K399" s="2072"/>
      <c r="L399" s="2072"/>
      <c r="M399" s="2072"/>
      <c r="N399" s="2072"/>
      <c r="O399" s="2072"/>
      <c r="P399" s="2072"/>
    </row>
    <row r="400">
      <c r="A400" s="2072"/>
      <c r="B400" s="2072"/>
      <c r="C400" s="2072"/>
      <c r="D400" s="2072"/>
      <c r="E400" s="2072"/>
      <c r="F400" s="2072"/>
      <c r="G400" s="2072"/>
      <c r="H400" s="2072"/>
      <c r="I400" s="2072"/>
      <c r="J400" s="2072"/>
      <c r="K400" s="2072"/>
      <c r="L400" s="2072"/>
      <c r="M400" s="2072"/>
      <c r="N400" s="2072"/>
      <c r="O400" s="2072"/>
      <c r="P400" s="2072"/>
    </row>
    <row r="401">
      <c r="A401" s="2072"/>
      <c r="B401" s="2072"/>
      <c r="C401" s="2072"/>
      <c r="D401" s="2072"/>
      <c r="E401" s="2072"/>
      <c r="F401" s="2072"/>
      <c r="G401" s="2072"/>
      <c r="H401" s="2072"/>
      <c r="I401" s="2072"/>
      <c r="J401" s="2072"/>
      <c r="K401" s="2072"/>
      <c r="L401" s="2072"/>
      <c r="M401" s="2072"/>
      <c r="N401" s="2072"/>
      <c r="O401" s="2072"/>
      <c r="P401" s="2072"/>
    </row>
    <row r="402">
      <c r="A402" s="2072"/>
      <c r="B402" s="2072"/>
      <c r="C402" s="2072"/>
      <c r="D402" s="2072"/>
      <c r="E402" s="2072"/>
      <c r="F402" s="2072"/>
      <c r="G402" s="2072"/>
      <c r="H402" s="2072"/>
      <c r="I402" s="2072"/>
      <c r="J402" s="2072"/>
      <c r="K402" s="2072"/>
      <c r="L402" s="2072"/>
      <c r="M402" s="2072"/>
      <c r="N402" s="2072"/>
      <c r="O402" s="2072"/>
      <c r="P402" s="2072"/>
    </row>
    <row r="403">
      <c r="A403" s="2072"/>
      <c r="B403" s="2072"/>
      <c r="C403" s="2072"/>
      <c r="D403" s="2072"/>
      <c r="E403" s="2072"/>
      <c r="F403" s="2072"/>
      <c r="G403" s="2072"/>
      <c r="H403" s="2072"/>
      <c r="I403" s="2072"/>
      <c r="J403" s="2072"/>
      <c r="K403" s="2072"/>
      <c r="L403" s="2072"/>
      <c r="M403" s="2072"/>
      <c r="N403" s="2072"/>
      <c r="O403" s="2072"/>
      <c r="P403" s="2072"/>
    </row>
    <row r="404">
      <c r="A404" s="2072"/>
      <c r="B404" s="2072"/>
      <c r="C404" s="2072"/>
      <c r="D404" s="2072"/>
      <c r="E404" s="2072"/>
      <c r="F404" s="2072"/>
      <c r="G404" s="2072"/>
      <c r="H404" s="2072"/>
      <c r="I404" s="2072"/>
      <c r="J404" s="2072"/>
      <c r="K404" s="2072"/>
      <c r="L404" s="2072"/>
      <c r="M404" s="2072"/>
      <c r="N404" s="2072"/>
      <c r="O404" s="2072"/>
      <c r="P404" s="2072"/>
    </row>
    <row r="405">
      <c r="A405" s="2072"/>
      <c r="B405" s="2072"/>
      <c r="C405" s="2072"/>
      <c r="D405" s="2072"/>
      <c r="E405" s="2072"/>
      <c r="F405" s="2072"/>
      <c r="G405" s="2072"/>
      <c r="H405" s="2072"/>
      <c r="I405" s="2072"/>
      <c r="J405" s="2072"/>
      <c r="K405" s="2072"/>
      <c r="L405" s="2072"/>
      <c r="M405" s="2072"/>
      <c r="N405" s="2072"/>
      <c r="O405" s="2072"/>
      <c r="P405" s="2072"/>
    </row>
    <row r="406">
      <c r="A406" s="2072"/>
      <c r="B406" s="2072"/>
      <c r="C406" s="2072"/>
      <c r="D406" s="2072"/>
      <c r="E406" s="2072"/>
      <c r="F406" s="2072"/>
      <c r="G406" s="2072"/>
      <c r="H406" s="2072"/>
      <c r="I406" s="2072"/>
      <c r="J406" s="2072"/>
      <c r="K406" s="2072"/>
      <c r="L406" s="2072"/>
      <c r="M406" s="2072"/>
      <c r="N406" s="2072"/>
      <c r="O406" s="2072"/>
      <c r="P406" s="2072"/>
    </row>
    <row r="407">
      <c r="A407" s="2072"/>
      <c r="B407" s="2072"/>
      <c r="C407" s="2072"/>
      <c r="D407" s="2072"/>
      <c r="E407" s="2072"/>
      <c r="F407" s="2072"/>
      <c r="G407" s="2072"/>
      <c r="H407" s="2072"/>
      <c r="I407" s="2072"/>
      <c r="J407" s="2072"/>
      <c r="K407" s="2072"/>
      <c r="L407" s="2072"/>
      <c r="M407" s="2072"/>
      <c r="N407" s="2072"/>
      <c r="O407" s="2072"/>
      <c r="P407" s="2072"/>
    </row>
    <row r="408">
      <c r="A408" s="2072"/>
      <c r="B408" s="2072"/>
      <c r="C408" s="2072"/>
      <c r="D408" s="2072"/>
      <c r="E408" s="2072"/>
      <c r="F408" s="2072"/>
      <c r="G408" s="2072"/>
      <c r="H408" s="2072"/>
      <c r="I408" s="2072"/>
      <c r="J408" s="2072"/>
      <c r="K408" s="2072"/>
      <c r="L408" s="2072"/>
      <c r="M408" s="2072"/>
      <c r="N408" s="2072"/>
      <c r="O408" s="2072"/>
      <c r="P408" s="2072"/>
    </row>
    <row r="409">
      <c r="A409" s="2072"/>
      <c r="B409" s="2072"/>
      <c r="C409" s="2072"/>
      <c r="D409" s="2072"/>
      <c r="E409" s="2072"/>
      <c r="F409" s="2072"/>
      <c r="G409" s="2072"/>
      <c r="H409" s="2072"/>
      <c r="I409" s="2072"/>
      <c r="J409" s="2072"/>
      <c r="K409" s="2072"/>
      <c r="L409" s="2072"/>
      <c r="M409" s="2072"/>
      <c r="N409" s="2072"/>
      <c r="O409" s="2072"/>
      <c r="P409" s="2072"/>
    </row>
    <row r="410">
      <c r="A410" s="2072"/>
      <c r="B410" s="2072"/>
      <c r="C410" s="2072"/>
      <c r="D410" s="2072"/>
      <c r="E410" s="2072"/>
      <c r="F410" s="2072"/>
      <c r="G410" s="2072"/>
      <c r="H410" s="2072"/>
      <c r="I410" s="2072"/>
      <c r="J410" s="2072"/>
      <c r="K410" s="2072"/>
      <c r="L410" s="2072"/>
      <c r="M410" s="2072"/>
      <c r="N410" s="2072"/>
      <c r="O410" s="2072"/>
      <c r="P410" s="2072"/>
    </row>
    <row r="411">
      <c r="A411" s="2072"/>
      <c r="B411" s="2072"/>
      <c r="C411" s="2072"/>
      <c r="D411" s="2072"/>
      <c r="E411" s="2072"/>
      <c r="F411" s="2072"/>
      <c r="G411" s="2072"/>
      <c r="H411" s="2072"/>
      <c r="I411" s="2072"/>
      <c r="J411" s="2072"/>
      <c r="K411" s="2072"/>
      <c r="L411" s="2072"/>
      <c r="M411" s="2072"/>
      <c r="N411" s="2072"/>
      <c r="O411" s="2072"/>
      <c r="P411" s="2072"/>
    </row>
    <row r="412">
      <c r="A412" s="2072"/>
      <c r="B412" s="2072"/>
      <c r="C412" s="2072"/>
      <c r="D412" s="2072"/>
      <c r="E412" s="2072"/>
      <c r="F412" s="2072"/>
      <c r="G412" s="2072"/>
      <c r="H412" s="2072"/>
      <c r="I412" s="2072"/>
      <c r="J412" s="2072"/>
      <c r="K412" s="2072"/>
      <c r="L412" s="2072"/>
      <c r="M412" s="2072"/>
      <c r="N412" s="2072"/>
      <c r="O412" s="2072"/>
      <c r="P412" s="2072"/>
    </row>
    <row r="413">
      <c r="A413" s="2072"/>
      <c r="B413" s="2072"/>
      <c r="C413" s="2072"/>
      <c r="D413" s="2072"/>
      <c r="E413" s="2072"/>
      <c r="F413" s="2072"/>
      <c r="G413" s="2072"/>
      <c r="H413" s="2072"/>
      <c r="I413" s="2072"/>
      <c r="J413" s="2072"/>
      <c r="K413" s="2072"/>
      <c r="L413" s="2072"/>
      <c r="M413" s="2072"/>
      <c r="N413" s="2072"/>
      <c r="O413" s="2072"/>
      <c r="P413" s="2072"/>
    </row>
    <row r="414">
      <c r="A414" s="2072"/>
      <c r="B414" s="2072"/>
      <c r="C414" s="2072"/>
      <c r="D414" s="2072"/>
      <c r="E414" s="2072"/>
      <c r="F414" s="2072"/>
      <c r="G414" s="2072"/>
      <c r="H414" s="2072"/>
      <c r="I414" s="2072"/>
      <c r="J414" s="2072"/>
      <c r="K414" s="2072"/>
      <c r="L414" s="2072"/>
      <c r="M414" s="2072"/>
      <c r="N414" s="2072"/>
      <c r="O414" s="2072"/>
      <c r="P414" s="2072"/>
    </row>
    <row r="415">
      <c r="A415" s="2072"/>
      <c r="B415" s="2072"/>
      <c r="C415" s="2072"/>
      <c r="D415" s="2072"/>
      <c r="E415" s="2072"/>
      <c r="F415" s="2072"/>
      <c r="G415" s="2072"/>
      <c r="H415" s="2072"/>
      <c r="I415" s="2072"/>
      <c r="J415" s="2072"/>
      <c r="K415" s="2072"/>
      <c r="L415" s="2072"/>
      <c r="M415" s="2072"/>
      <c r="N415" s="2072"/>
      <c r="O415" s="2072"/>
      <c r="P415" s="2072"/>
    </row>
    <row r="416">
      <c r="A416" s="2072"/>
      <c r="B416" s="2072"/>
      <c r="C416" s="2072"/>
      <c r="D416" s="2072"/>
      <c r="E416" s="2072"/>
      <c r="F416" s="2072"/>
      <c r="G416" s="2072"/>
      <c r="H416" s="2072"/>
      <c r="I416" s="2072"/>
      <c r="J416" s="2072"/>
      <c r="K416" s="2072"/>
      <c r="L416" s="2072"/>
      <c r="M416" s="2072"/>
      <c r="N416" s="2072"/>
      <c r="O416" s="2072"/>
      <c r="P416" s="2072"/>
    </row>
    <row r="417">
      <c r="A417" s="2072"/>
      <c r="B417" s="2072"/>
      <c r="C417" s="2072"/>
      <c r="D417" s="2072"/>
      <c r="E417" s="2072"/>
      <c r="F417" s="2072"/>
      <c r="G417" s="2072"/>
      <c r="H417" s="2072"/>
      <c r="I417" s="2072"/>
      <c r="J417" s="2072"/>
      <c r="K417" s="2072"/>
      <c r="L417" s="2072"/>
      <c r="M417" s="2072"/>
      <c r="N417" s="2072"/>
      <c r="O417" s="2072"/>
      <c r="P417" s="2072"/>
    </row>
    <row r="418">
      <c r="A418" s="2072"/>
      <c r="B418" s="2072"/>
      <c r="C418" s="2072"/>
      <c r="D418" s="2072"/>
      <c r="E418" s="2072"/>
      <c r="F418" s="2072"/>
      <c r="G418" s="2072"/>
      <c r="H418" s="2072"/>
      <c r="I418" s="2072"/>
      <c r="J418" s="2072"/>
      <c r="K418" s="2072"/>
      <c r="L418" s="2072"/>
      <c r="M418" s="2072"/>
      <c r="N418" s="2072"/>
      <c r="O418" s="2072"/>
      <c r="P418" s="2072"/>
    </row>
    <row r="419">
      <c r="A419" s="2072"/>
      <c r="B419" s="2072"/>
      <c r="C419" s="2072"/>
      <c r="D419" s="2072"/>
      <c r="E419" s="2072"/>
      <c r="F419" s="2072"/>
      <c r="G419" s="2072"/>
      <c r="H419" s="2072"/>
      <c r="I419" s="2072"/>
      <c r="J419" s="2072"/>
      <c r="K419" s="2072"/>
      <c r="L419" s="2072"/>
      <c r="M419" s="2072"/>
      <c r="N419" s="2072"/>
      <c r="O419" s="2072"/>
      <c r="P419" s="2072"/>
    </row>
    <row r="420">
      <c r="A420" s="2072"/>
      <c r="B420" s="2072"/>
      <c r="C420" s="2072"/>
      <c r="D420" s="2072"/>
      <c r="E420" s="2072"/>
      <c r="F420" s="2072"/>
      <c r="G420" s="2072"/>
      <c r="H420" s="2072"/>
      <c r="I420" s="2072"/>
      <c r="J420" s="2072"/>
      <c r="K420" s="2072"/>
      <c r="L420" s="2072"/>
      <c r="M420" s="2072"/>
      <c r="N420" s="2072"/>
      <c r="O420" s="2072"/>
      <c r="P420" s="2072"/>
    </row>
    <row r="421">
      <c r="A421" s="2072"/>
      <c r="B421" s="2072"/>
      <c r="C421" s="2072"/>
      <c r="D421" s="2072"/>
      <c r="E421" s="2072"/>
      <c r="F421" s="2072"/>
      <c r="G421" s="2072"/>
      <c r="H421" s="2072"/>
      <c r="I421" s="2072"/>
      <c r="J421" s="2072"/>
      <c r="K421" s="2072"/>
      <c r="L421" s="2072"/>
      <c r="M421" s="2072"/>
      <c r="N421" s="2072"/>
      <c r="O421" s="2072"/>
      <c r="P421" s="2072"/>
    </row>
    <row r="422">
      <c r="A422" s="2072"/>
      <c r="B422" s="2072"/>
      <c r="C422" s="2072"/>
      <c r="D422" s="2072"/>
      <c r="E422" s="2072"/>
      <c r="F422" s="2072"/>
      <c r="G422" s="2072"/>
      <c r="H422" s="2072"/>
      <c r="I422" s="2072"/>
      <c r="J422" s="2072"/>
      <c r="K422" s="2072"/>
      <c r="L422" s="2072"/>
      <c r="M422" s="2072"/>
      <c r="N422" s="2072"/>
      <c r="O422" s="2072"/>
      <c r="P422" s="2072"/>
    </row>
    <row r="423">
      <c r="A423" s="2072"/>
      <c r="B423" s="2072"/>
      <c r="C423" s="2072"/>
      <c r="D423" s="2072"/>
      <c r="E423" s="2072"/>
      <c r="F423" s="2072"/>
      <c r="G423" s="2072"/>
      <c r="H423" s="2072"/>
      <c r="I423" s="2072"/>
      <c r="J423" s="2072"/>
      <c r="K423" s="2072"/>
      <c r="L423" s="2072"/>
      <c r="M423" s="2072"/>
      <c r="N423" s="2072"/>
      <c r="O423" s="2072"/>
      <c r="P423" s="2072"/>
    </row>
    <row r="424">
      <c r="A424" s="2072"/>
      <c r="B424" s="2072"/>
      <c r="C424" s="2072"/>
      <c r="D424" s="2072"/>
      <c r="E424" s="2072"/>
      <c r="F424" s="2072"/>
      <c r="G424" s="2072"/>
      <c r="H424" s="2072"/>
      <c r="I424" s="2072"/>
      <c r="J424" s="2072"/>
      <c r="K424" s="2072"/>
      <c r="L424" s="2072"/>
      <c r="M424" s="2072"/>
      <c r="N424" s="2072"/>
      <c r="O424" s="2072"/>
      <c r="P424" s="2072"/>
    </row>
    <row r="425">
      <c r="A425" s="2072"/>
      <c r="B425" s="2072"/>
      <c r="C425" s="2072"/>
      <c r="D425" s="2072"/>
      <c r="E425" s="2072"/>
      <c r="F425" s="2072"/>
      <c r="G425" s="2072"/>
      <c r="H425" s="2072"/>
      <c r="I425" s="2072"/>
      <c r="J425" s="2072"/>
      <c r="K425" s="2072"/>
      <c r="L425" s="2072"/>
      <c r="M425" s="2072"/>
      <c r="N425" s="2072"/>
      <c r="O425" s="2072"/>
      <c r="P425" s="2072"/>
    </row>
    <row r="426">
      <c r="A426" s="2072"/>
      <c r="B426" s="2072"/>
      <c r="C426" s="2072"/>
      <c r="D426" s="2072"/>
      <c r="E426" s="2072"/>
      <c r="F426" s="2072"/>
      <c r="G426" s="2072"/>
      <c r="H426" s="2072"/>
      <c r="I426" s="2072"/>
      <c r="J426" s="2072"/>
      <c r="K426" s="2072"/>
      <c r="L426" s="2072"/>
      <c r="M426" s="2072"/>
      <c r="N426" s="2072"/>
      <c r="O426" s="2072"/>
      <c r="P426" s="2072"/>
    </row>
    <row r="427">
      <c r="A427" s="2072"/>
      <c r="B427" s="2072"/>
      <c r="C427" s="2072"/>
      <c r="D427" s="2072"/>
      <c r="E427" s="2072"/>
      <c r="F427" s="2072"/>
      <c r="G427" s="2072"/>
      <c r="H427" s="2072"/>
      <c r="I427" s="2072"/>
      <c r="J427" s="2072"/>
      <c r="K427" s="2072"/>
      <c r="L427" s="2072"/>
      <c r="M427" s="2072"/>
      <c r="N427" s="2072"/>
      <c r="O427" s="2072"/>
      <c r="P427" s="2072"/>
    </row>
    <row r="428">
      <c r="A428" s="2072"/>
      <c r="B428" s="2072"/>
      <c r="C428" s="2072"/>
      <c r="D428" s="2072"/>
      <c r="E428" s="2072"/>
      <c r="F428" s="2072"/>
      <c r="G428" s="2072"/>
      <c r="H428" s="2072"/>
      <c r="I428" s="2072"/>
      <c r="J428" s="2072"/>
      <c r="K428" s="2072"/>
      <c r="L428" s="2072"/>
      <c r="M428" s="2072"/>
      <c r="N428" s="2072"/>
      <c r="O428" s="2072"/>
      <c r="P428" s="2072"/>
    </row>
    <row r="429">
      <c r="A429" s="2072"/>
      <c r="B429" s="2072"/>
      <c r="C429" s="2072"/>
      <c r="D429" s="2072"/>
      <c r="E429" s="2072"/>
      <c r="F429" s="2072"/>
      <c r="G429" s="2072"/>
      <c r="H429" s="2072"/>
      <c r="I429" s="2072"/>
      <c r="J429" s="2072"/>
      <c r="K429" s="2072"/>
      <c r="L429" s="2072"/>
      <c r="M429" s="2072"/>
      <c r="N429" s="2072"/>
      <c r="O429" s="2072"/>
      <c r="P429" s="2072"/>
    </row>
    <row r="430">
      <c r="A430" s="2072"/>
      <c r="B430" s="2072"/>
      <c r="C430" s="2072"/>
      <c r="D430" s="2072"/>
      <c r="E430" s="2072"/>
      <c r="F430" s="2072"/>
      <c r="G430" s="2072"/>
      <c r="H430" s="2072"/>
      <c r="I430" s="2072"/>
      <c r="J430" s="2072"/>
      <c r="K430" s="2072"/>
      <c r="L430" s="2072"/>
      <c r="M430" s="2072"/>
      <c r="N430" s="2072"/>
      <c r="O430" s="2072"/>
      <c r="P430" s="2072"/>
    </row>
    <row r="431">
      <c r="A431" s="2072"/>
      <c r="B431" s="2072"/>
      <c r="C431" s="2072"/>
      <c r="D431" s="2072"/>
      <c r="E431" s="2072"/>
      <c r="F431" s="2072"/>
      <c r="G431" s="2072"/>
      <c r="H431" s="2072"/>
      <c r="I431" s="2072"/>
      <c r="J431" s="2072"/>
      <c r="K431" s="2072"/>
      <c r="L431" s="2072"/>
      <c r="M431" s="2072"/>
      <c r="N431" s="2072"/>
      <c r="O431" s="2072"/>
      <c r="P431" s="2072"/>
    </row>
    <row r="432">
      <c r="A432" s="2072"/>
      <c r="B432" s="2072"/>
      <c r="C432" s="2072"/>
      <c r="D432" s="2072"/>
      <c r="E432" s="2072"/>
      <c r="F432" s="2072"/>
      <c r="G432" s="2072"/>
      <c r="H432" s="2072"/>
      <c r="I432" s="2072"/>
      <c r="J432" s="2072"/>
      <c r="K432" s="2072"/>
      <c r="L432" s="2072"/>
      <c r="M432" s="2072"/>
      <c r="N432" s="2072"/>
      <c r="O432" s="2072"/>
      <c r="P432" s="2072"/>
    </row>
    <row r="433">
      <c r="A433" s="2072"/>
      <c r="B433" s="2072"/>
      <c r="C433" s="2072"/>
      <c r="D433" s="2072"/>
      <c r="E433" s="2072"/>
      <c r="F433" s="2072"/>
      <c r="G433" s="2072"/>
      <c r="H433" s="2072"/>
      <c r="I433" s="2072"/>
      <c r="J433" s="2072"/>
      <c r="K433" s="2072"/>
      <c r="L433" s="2072"/>
      <c r="M433" s="2072"/>
      <c r="N433" s="2072"/>
      <c r="O433" s="2072"/>
      <c r="P433" s="2072"/>
    </row>
    <row r="434">
      <c r="A434" s="2072"/>
      <c r="B434" s="2072"/>
      <c r="C434" s="2072"/>
      <c r="D434" s="2072"/>
      <c r="E434" s="2072"/>
      <c r="F434" s="2072"/>
      <c r="G434" s="2072"/>
      <c r="H434" s="2072"/>
      <c r="I434" s="2072"/>
      <c r="J434" s="2072"/>
      <c r="K434" s="2072"/>
      <c r="L434" s="2072"/>
      <c r="M434" s="2072"/>
      <c r="N434" s="2072"/>
      <c r="O434" s="2072"/>
      <c r="P434" s="2072"/>
    </row>
    <row r="435">
      <c r="A435" s="2072"/>
      <c r="B435" s="2072"/>
      <c r="C435" s="2072"/>
      <c r="D435" s="2072"/>
      <c r="E435" s="2072"/>
      <c r="F435" s="2072"/>
      <c r="G435" s="2072"/>
      <c r="H435" s="2072"/>
      <c r="I435" s="2072"/>
      <c r="J435" s="2072"/>
      <c r="K435" s="2072"/>
      <c r="L435" s="2072"/>
      <c r="M435" s="2072"/>
      <c r="N435" s="2072"/>
      <c r="O435" s="2072"/>
      <c r="P435" s="2072"/>
    </row>
    <row r="436">
      <c r="A436" s="2072"/>
      <c r="B436" s="2072"/>
      <c r="C436" s="2072"/>
      <c r="D436" s="2072"/>
      <c r="E436" s="2072"/>
      <c r="F436" s="2072"/>
      <c r="G436" s="2072"/>
      <c r="H436" s="2072"/>
      <c r="I436" s="2072"/>
      <c r="J436" s="2072"/>
      <c r="K436" s="2072"/>
      <c r="L436" s="2072"/>
      <c r="M436" s="2072"/>
      <c r="N436" s="2072"/>
      <c r="O436" s="2072"/>
      <c r="P436" s="2072"/>
    </row>
    <row r="437">
      <c r="A437" s="2072"/>
      <c r="B437" s="2072"/>
      <c r="C437" s="2072"/>
      <c r="D437" s="2072"/>
      <c r="E437" s="2072"/>
      <c r="F437" s="2072"/>
      <c r="G437" s="2072"/>
      <c r="H437" s="2072"/>
      <c r="I437" s="2072"/>
      <c r="J437" s="2072"/>
      <c r="K437" s="2072"/>
      <c r="L437" s="2072"/>
      <c r="M437" s="2072"/>
      <c r="N437" s="2072"/>
      <c r="O437" s="2072"/>
      <c r="P437" s="2072"/>
    </row>
    <row r="438">
      <c r="A438" s="2072"/>
      <c r="B438" s="2072"/>
      <c r="C438" s="2072"/>
      <c r="D438" s="2072"/>
      <c r="E438" s="2072"/>
      <c r="F438" s="2072"/>
      <c r="G438" s="2072"/>
      <c r="H438" s="2072"/>
      <c r="I438" s="2072"/>
      <c r="J438" s="2072"/>
      <c r="K438" s="2072"/>
      <c r="L438" s="2072"/>
      <c r="M438" s="2072"/>
      <c r="N438" s="2072"/>
      <c r="O438" s="2072"/>
      <c r="P438" s="2072"/>
    </row>
    <row r="439">
      <c r="A439" s="2072"/>
      <c r="B439" s="2072"/>
      <c r="C439" s="2072"/>
      <c r="D439" s="2072"/>
      <c r="E439" s="2072"/>
      <c r="F439" s="2072"/>
      <c r="G439" s="2072"/>
      <c r="H439" s="2072"/>
      <c r="I439" s="2072"/>
      <c r="J439" s="2072"/>
      <c r="K439" s="2072"/>
      <c r="L439" s="2072"/>
      <c r="M439" s="2072"/>
      <c r="N439" s="2072"/>
      <c r="O439" s="2072"/>
      <c r="P439" s="2072"/>
    </row>
    <row r="440">
      <c r="A440" s="2072"/>
      <c r="B440" s="2072"/>
      <c r="C440" s="2072"/>
      <c r="D440" s="2072"/>
      <c r="E440" s="2072"/>
      <c r="F440" s="2072"/>
      <c r="G440" s="2072"/>
      <c r="H440" s="2072"/>
      <c r="I440" s="2072"/>
      <c r="J440" s="2072"/>
      <c r="K440" s="2072"/>
      <c r="L440" s="2072"/>
      <c r="M440" s="2072"/>
      <c r="N440" s="2072"/>
      <c r="O440" s="2072"/>
      <c r="P440" s="2072"/>
    </row>
    <row r="441">
      <c r="A441" s="2072"/>
      <c r="B441" s="2072"/>
      <c r="C441" s="2072"/>
      <c r="D441" s="2072"/>
      <c r="E441" s="2072"/>
      <c r="F441" s="2072"/>
      <c r="G441" s="2072"/>
      <c r="H441" s="2072"/>
      <c r="I441" s="2072"/>
      <c r="J441" s="2072"/>
      <c r="K441" s="2072"/>
      <c r="L441" s="2072"/>
      <c r="M441" s="2072"/>
      <c r="N441" s="2072"/>
      <c r="O441" s="2072"/>
      <c r="P441" s="2072"/>
    </row>
    <row r="442">
      <c r="A442" s="2072"/>
      <c r="B442" s="2072"/>
      <c r="C442" s="2072"/>
      <c r="D442" s="2072"/>
      <c r="E442" s="2072"/>
      <c r="F442" s="2072"/>
      <c r="G442" s="2072"/>
      <c r="H442" s="2072"/>
      <c r="I442" s="2072"/>
      <c r="J442" s="2072"/>
      <c r="K442" s="2072"/>
      <c r="L442" s="2072"/>
      <c r="M442" s="2072"/>
      <c r="N442" s="2072"/>
      <c r="O442" s="2072"/>
      <c r="P442" s="2072"/>
    </row>
    <row r="443">
      <c r="A443" s="2072"/>
      <c r="B443" s="2072"/>
      <c r="C443" s="2072"/>
      <c r="D443" s="2072"/>
      <c r="E443" s="2072"/>
      <c r="F443" s="2072"/>
      <c r="G443" s="2072"/>
      <c r="H443" s="2072"/>
      <c r="I443" s="2072"/>
      <c r="J443" s="2072"/>
      <c r="K443" s="2072"/>
      <c r="L443" s="2072"/>
      <c r="M443" s="2072"/>
      <c r="N443" s="2072"/>
      <c r="O443" s="2072"/>
      <c r="P443" s="2072"/>
    </row>
    <row r="444">
      <c r="A444" s="2072"/>
      <c r="B444" s="2072"/>
      <c r="C444" s="2072"/>
      <c r="D444" s="2072"/>
      <c r="E444" s="2072"/>
      <c r="F444" s="2072"/>
      <c r="G444" s="2072"/>
      <c r="H444" s="2072"/>
      <c r="I444" s="2072"/>
      <c r="J444" s="2072"/>
      <c r="K444" s="2072"/>
      <c r="L444" s="2072"/>
      <c r="M444" s="2072"/>
      <c r="N444" s="2072"/>
      <c r="O444" s="2072"/>
      <c r="P444" s="2072"/>
    </row>
    <row r="445">
      <c r="A445" s="2072"/>
      <c r="B445" s="2072"/>
      <c r="C445" s="2072"/>
      <c r="D445" s="2072"/>
      <c r="E445" s="2072"/>
      <c r="F445" s="2072"/>
      <c r="G445" s="2072"/>
      <c r="H445" s="2072"/>
      <c r="I445" s="2072"/>
      <c r="J445" s="2072"/>
      <c r="K445" s="2072"/>
      <c r="L445" s="2072"/>
      <c r="M445" s="2072"/>
      <c r="N445" s="2072"/>
      <c r="O445" s="2072"/>
      <c r="P445" s="2072"/>
    </row>
    <row r="446">
      <c r="A446" s="2072"/>
      <c r="B446" s="2072"/>
      <c r="C446" s="2072"/>
      <c r="D446" s="2072"/>
      <c r="E446" s="2072"/>
      <c r="F446" s="2072"/>
      <c r="G446" s="2072"/>
      <c r="H446" s="2072"/>
      <c r="I446" s="2072"/>
      <c r="J446" s="2072"/>
      <c r="K446" s="2072"/>
      <c r="L446" s="2072"/>
      <c r="M446" s="2072"/>
      <c r="N446" s="2072"/>
      <c r="O446" s="2072"/>
      <c r="P446" s="2072"/>
    </row>
    <row r="447">
      <c r="A447" s="2072"/>
      <c r="B447" s="2072"/>
      <c r="C447" s="2072"/>
      <c r="D447" s="2072"/>
      <c r="E447" s="2072"/>
      <c r="F447" s="2072"/>
      <c r="G447" s="2072"/>
      <c r="H447" s="2072"/>
      <c r="I447" s="2072"/>
      <c r="J447" s="2072"/>
      <c r="K447" s="2072"/>
      <c r="L447" s="2072"/>
      <c r="M447" s="2072"/>
      <c r="N447" s="2072"/>
      <c r="O447" s="2072"/>
      <c r="P447" s="2072"/>
    </row>
    <row r="448">
      <c r="A448" s="2072"/>
      <c r="B448" s="2072"/>
      <c r="C448" s="2072"/>
      <c r="D448" s="2072"/>
      <c r="E448" s="2072"/>
      <c r="F448" s="2072"/>
      <c r="G448" s="2072"/>
      <c r="H448" s="2072"/>
      <c r="I448" s="2072"/>
      <c r="J448" s="2072"/>
      <c r="K448" s="2072"/>
      <c r="L448" s="2072"/>
      <c r="M448" s="2072"/>
      <c r="N448" s="2072"/>
      <c r="O448" s="2072"/>
      <c r="P448" s="2072"/>
    </row>
    <row r="449">
      <c r="A449" s="2072"/>
      <c r="B449" s="2072"/>
      <c r="C449" s="2072"/>
      <c r="D449" s="2072"/>
      <c r="E449" s="2072"/>
      <c r="F449" s="2072"/>
      <c r="G449" s="2072"/>
      <c r="H449" s="2072"/>
      <c r="I449" s="2072"/>
      <c r="J449" s="2072"/>
      <c r="K449" s="2072"/>
      <c r="L449" s="2072"/>
      <c r="M449" s="2072"/>
      <c r="N449" s="2072"/>
      <c r="O449" s="2072"/>
      <c r="P449" s="2072"/>
    </row>
    <row r="450">
      <c r="A450" s="2072"/>
      <c r="B450" s="2072"/>
      <c r="C450" s="2072"/>
      <c r="D450" s="2072"/>
      <c r="E450" s="2072"/>
      <c r="F450" s="2072"/>
      <c r="G450" s="2072"/>
      <c r="H450" s="2072"/>
      <c r="I450" s="2072"/>
      <c r="J450" s="2072"/>
      <c r="K450" s="2072"/>
      <c r="L450" s="2072"/>
      <c r="M450" s="2072"/>
      <c r="N450" s="2072"/>
      <c r="O450" s="2072"/>
      <c r="P450" s="2072"/>
    </row>
    <row r="451">
      <c r="A451" s="2072"/>
      <c r="B451" s="2072"/>
      <c r="C451" s="2072"/>
      <c r="D451" s="2072"/>
      <c r="E451" s="2072"/>
      <c r="F451" s="2072"/>
      <c r="G451" s="2072"/>
      <c r="H451" s="2072"/>
      <c r="I451" s="2072"/>
      <c r="J451" s="2072"/>
      <c r="K451" s="2072"/>
      <c r="L451" s="2072"/>
      <c r="M451" s="2072"/>
      <c r="N451" s="2072"/>
      <c r="O451" s="2072"/>
      <c r="P451" s="2072"/>
    </row>
    <row r="452">
      <c r="A452" s="2072"/>
      <c r="B452" s="2072"/>
      <c r="C452" s="2072"/>
      <c r="D452" s="2072"/>
      <c r="E452" s="2072"/>
      <c r="F452" s="2072"/>
      <c r="G452" s="2072"/>
      <c r="H452" s="2072"/>
      <c r="I452" s="2072"/>
      <c r="J452" s="2072"/>
      <c r="K452" s="2072"/>
      <c r="L452" s="2072"/>
      <c r="M452" s="2072"/>
      <c r="N452" s="2072"/>
      <c r="O452" s="2072"/>
      <c r="P452" s="2072"/>
    </row>
    <row r="453">
      <c r="A453" s="2072"/>
      <c r="B453" s="2072"/>
      <c r="C453" s="2072"/>
      <c r="D453" s="2072"/>
      <c r="E453" s="2072"/>
      <c r="F453" s="2072"/>
      <c r="G453" s="2072"/>
      <c r="H453" s="2072"/>
      <c r="I453" s="2072"/>
      <c r="J453" s="2072"/>
      <c r="K453" s="2072"/>
      <c r="L453" s="2072"/>
      <c r="M453" s="2072"/>
      <c r="N453" s="2072"/>
      <c r="O453" s="2072"/>
      <c r="P453" s="2072"/>
    </row>
    <row r="454">
      <c r="A454" s="2072"/>
      <c r="B454" s="2072"/>
      <c r="C454" s="2072"/>
      <c r="D454" s="2072"/>
      <c r="E454" s="2072"/>
      <c r="F454" s="2072"/>
      <c r="G454" s="2072"/>
      <c r="H454" s="2072"/>
      <c r="I454" s="2072"/>
      <c r="J454" s="2072"/>
      <c r="K454" s="2072"/>
      <c r="L454" s="2072"/>
      <c r="M454" s="2072"/>
      <c r="N454" s="2072"/>
      <c r="O454" s="2072"/>
      <c r="P454" s="2072"/>
    </row>
    <row r="455">
      <c r="A455" s="2072"/>
      <c r="B455" s="2072"/>
      <c r="C455" s="2072"/>
      <c r="D455" s="2072"/>
      <c r="E455" s="2072"/>
      <c r="F455" s="2072"/>
      <c r="G455" s="2072"/>
      <c r="H455" s="2072"/>
      <c r="I455" s="2072"/>
      <c r="J455" s="2072"/>
      <c r="K455" s="2072"/>
      <c r="L455" s="2072"/>
      <c r="M455" s="2072"/>
      <c r="N455" s="2072"/>
      <c r="O455" s="2072"/>
      <c r="P455" s="2072"/>
    </row>
    <row r="456">
      <c r="A456" s="2072"/>
      <c r="B456" s="2072"/>
      <c r="C456" s="2072"/>
      <c r="D456" s="2072"/>
      <c r="E456" s="2072"/>
      <c r="F456" s="2072"/>
      <c r="G456" s="2072"/>
      <c r="H456" s="2072"/>
      <c r="I456" s="2072"/>
      <c r="J456" s="2072"/>
      <c r="K456" s="2072"/>
      <c r="L456" s="2072"/>
      <c r="M456" s="2072"/>
      <c r="N456" s="2072"/>
      <c r="O456" s="2072"/>
      <c r="P456" s="2072"/>
    </row>
    <row r="457">
      <c r="A457" s="2072"/>
      <c r="B457" s="2072"/>
      <c r="C457" s="2072"/>
      <c r="D457" s="2072"/>
      <c r="E457" s="2072"/>
      <c r="F457" s="2072"/>
      <c r="G457" s="2072"/>
      <c r="H457" s="2072"/>
      <c r="I457" s="2072"/>
      <c r="J457" s="2072"/>
      <c r="K457" s="2072"/>
      <c r="L457" s="2072"/>
      <c r="M457" s="2072"/>
      <c r="N457" s="2072"/>
      <c r="O457" s="2072"/>
      <c r="P457" s="2072"/>
    </row>
    <row r="458">
      <c r="A458" s="2072"/>
      <c r="B458" s="2072"/>
      <c r="C458" s="2072"/>
      <c r="D458" s="2072"/>
      <c r="E458" s="2072"/>
      <c r="F458" s="2072"/>
      <c r="G458" s="2072"/>
      <c r="H458" s="2072"/>
      <c r="I458" s="2072"/>
      <c r="J458" s="2072"/>
      <c r="K458" s="2072"/>
      <c r="L458" s="2072"/>
      <c r="M458" s="2072"/>
      <c r="N458" s="2072"/>
      <c r="O458" s="2072"/>
      <c r="P458" s="2072"/>
    </row>
    <row r="459">
      <c r="A459" s="2072"/>
      <c r="B459" s="2072"/>
      <c r="C459" s="2072"/>
      <c r="D459" s="2072"/>
      <c r="E459" s="2072"/>
      <c r="F459" s="2072"/>
      <c r="G459" s="2072"/>
      <c r="H459" s="2072"/>
      <c r="I459" s="2072"/>
      <c r="J459" s="2072"/>
      <c r="K459" s="2072"/>
      <c r="L459" s="2072"/>
      <c r="M459" s="2072"/>
      <c r="N459" s="2072"/>
      <c r="O459" s="2072"/>
      <c r="P459" s="2072"/>
    </row>
    <row r="460">
      <c r="A460" s="2072"/>
      <c r="B460" s="2072"/>
      <c r="C460" s="2072"/>
      <c r="D460" s="2072"/>
      <c r="E460" s="2072"/>
      <c r="F460" s="2072"/>
      <c r="G460" s="2072"/>
      <c r="H460" s="2072"/>
      <c r="I460" s="2072"/>
      <c r="J460" s="2072"/>
      <c r="K460" s="2072"/>
      <c r="L460" s="2072"/>
      <c r="M460" s="2072"/>
      <c r="N460" s="2072"/>
      <c r="O460" s="2072"/>
      <c r="P460" s="2072"/>
    </row>
    <row r="461">
      <c r="A461" s="2072"/>
      <c r="B461" s="2072"/>
      <c r="C461" s="2072"/>
      <c r="D461" s="2072"/>
      <c r="E461" s="2072"/>
      <c r="F461" s="2072"/>
      <c r="G461" s="2072"/>
      <c r="H461" s="2072"/>
      <c r="I461" s="2072"/>
      <c r="J461" s="2072"/>
      <c r="K461" s="2072"/>
      <c r="L461" s="2072"/>
      <c r="M461" s="2072"/>
      <c r="N461" s="2072"/>
      <c r="O461" s="2072"/>
      <c r="P461" s="2072"/>
    </row>
    <row r="462">
      <c r="A462" s="2072"/>
      <c r="B462" s="2072"/>
      <c r="C462" s="2072"/>
      <c r="D462" s="2072"/>
      <c r="E462" s="2072"/>
      <c r="F462" s="2072"/>
      <c r="G462" s="2072"/>
      <c r="H462" s="2072"/>
      <c r="I462" s="2072"/>
      <c r="J462" s="2072"/>
      <c r="K462" s="2072"/>
      <c r="L462" s="2072"/>
      <c r="M462" s="2072"/>
      <c r="N462" s="2072"/>
      <c r="O462" s="2072"/>
      <c r="P462" s="2072"/>
    </row>
    <row r="463">
      <c r="A463" s="2072"/>
      <c r="B463" s="2072"/>
      <c r="C463" s="2072"/>
      <c r="D463" s="2072"/>
      <c r="E463" s="2072"/>
      <c r="F463" s="2072"/>
      <c r="G463" s="2072"/>
      <c r="H463" s="2072"/>
      <c r="I463" s="2072"/>
      <c r="J463" s="2072"/>
      <c r="K463" s="2072"/>
      <c r="L463" s="2072"/>
      <c r="M463" s="2072"/>
      <c r="N463" s="2072"/>
      <c r="O463" s="2072"/>
      <c r="P463" s="2072"/>
    </row>
    <row r="464">
      <c r="A464" s="2072"/>
      <c r="B464" s="2072"/>
      <c r="C464" s="2072"/>
      <c r="D464" s="2072"/>
      <c r="E464" s="2072"/>
      <c r="F464" s="2072"/>
      <c r="G464" s="2072"/>
      <c r="H464" s="2072"/>
      <c r="I464" s="2072"/>
      <c r="J464" s="2072"/>
      <c r="K464" s="2072"/>
      <c r="L464" s="2072"/>
      <c r="M464" s="2072"/>
      <c r="N464" s="2072"/>
      <c r="O464" s="2072"/>
      <c r="P464" s="2072"/>
    </row>
    <row r="465">
      <c r="A465" s="2072"/>
      <c r="B465" s="2072"/>
      <c r="C465" s="2072"/>
      <c r="D465" s="2072"/>
      <c r="E465" s="2072"/>
      <c r="F465" s="2072"/>
      <c r="G465" s="2072"/>
      <c r="H465" s="2072"/>
      <c r="I465" s="2072"/>
      <c r="J465" s="2072"/>
      <c r="K465" s="2072"/>
      <c r="L465" s="2072"/>
      <c r="M465" s="2072"/>
      <c r="N465" s="2072"/>
      <c r="O465" s="2072"/>
      <c r="P465" s="2072"/>
    </row>
    <row r="466">
      <c r="A466" s="2072"/>
      <c r="B466" s="2072"/>
      <c r="C466" s="2072"/>
      <c r="D466" s="2072"/>
      <c r="E466" s="2072"/>
      <c r="F466" s="2072"/>
      <c r="G466" s="2072"/>
      <c r="H466" s="2072"/>
      <c r="I466" s="2072"/>
      <c r="J466" s="2072"/>
      <c r="K466" s="2072"/>
      <c r="L466" s="2072"/>
      <c r="M466" s="2072"/>
      <c r="N466" s="2072"/>
      <c r="O466" s="2072"/>
      <c r="P466" s="2072"/>
    </row>
    <row r="467">
      <c r="A467" s="2072"/>
      <c r="B467" s="2072"/>
      <c r="C467" s="2072"/>
      <c r="D467" s="2072"/>
      <c r="E467" s="2072"/>
      <c r="F467" s="2072"/>
      <c r="G467" s="2072"/>
      <c r="H467" s="2072"/>
      <c r="I467" s="2072"/>
      <c r="J467" s="2072"/>
      <c r="K467" s="2072"/>
      <c r="L467" s="2072"/>
      <c r="M467" s="2072"/>
      <c r="N467" s="2072"/>
      <c r="O467" s="2072"/>
      <c r="P467" s="2072"/>
    </row>
    <row r="468">
      <c r="A468" s="2072"/>
      <c r="B468" s="2072"/>
      <c r="C468" s="2072"/>
      <c r="D468" s="2072"/>
      <c r="E468" s="2072"/>
      <c r="F468" s="2072"/>
      <c r="G468" s="2072"/>
      <c r="H468" s="2072"/>
      <c r="I468" s="2072"/>
      <c r="J468" s="2072"/>
      <c r="K468" s="2072"/>
      <c r="L468" s="2072"/>
      <c r="M468" s="2072"/>
      <c r="N468" s="2072"/>
      <c r="O468" s="2072"/>
      <c r="P468" s="2072"/>
    </row>
    <row r="469">
      <c r="A469" s="2072"/>
      <c r="B469" s="2072"/>
      <c r="C469" s="2072"/>
      <c r="D469" s="2072"/>
      <c r="E469" s="2072"/>
      <c r="F469" s="2072"/>
      <c r="G469" s="2072"/>
      <c r="H469" s="2072"/>
      <c r="I469" s="2072"/>
      <c r="J469" s="2072"/>
      <c r="K469" s="2072"/>
      <c r="L469" s="2072"/>
      <c r="M469" s="2072"/>
      <c r="N469" s="2072"/>
      <c r="O469" s="2072"/>
      <c r="P469" s="2072"/>
    </row>
    <row r="470">
      <c r="A470" s="2072"/>
      <c r="B470" s="2072"/>
      <c r="C470" s="2072"/>
      <c r="D470" s="2072"/>
      <c r="E470" s="2072"/>
      <c r="F470" s="2072"/>
      <c r="G470" s="2072"/>
      <c r="H470" s="2072"/>
      <c r="I470" s="2072"/>
      <c r="J470" s="2072"/>
      <c r="K470" s="2072"/>
      <c r="L470" s="2072"/>
      <c r="M470" s="2072"/>
      <c r="N470" s="2072"/>
      <c r="O470" s="2072"/>
      <c r="P470" s="2072"/>
    </row>
    <row r="471">
      <c r="A471" s="2072"/>
      <c r="B471" s="2072"/>
      <c r="C471" s="2072"/>
      <c r="D471" s="2072"/>
      <c r="E471" s="2072"/>
      <c r="F471" s="2072"/>
      <c r="G471" s="2072"/>
      <c r="H471" s="2072"/>
      <c r="I471" s="2072"/>
      <c r="J471" s="2072"/>
      <c r="K471" s="2072"/>
      <c r="L471" s="2072"/>
      <c r="M471" s="2072"/>
      <c r="N471" s="2072"/>
      <c r="O471" s="2072"/>
      <c r="P471" s="2072"/>
    </row>
    <row r="472">
      <c r="A472" s="2072"/>
      <c r="B472" s="2072"/>
      <c r="C472" s="2072"/>
      <c r="D472" s="2072"/>
      <c r="E472" s="2072"/>
      <c r="F472" s="2072"/>
      <c r="G472" s="2072"/>
      <c r="H472" s="2072"/>
      <c r="I472" s="2072"/>
      <c r="J472" s="2072"/>
      <c r="K472" s="2072"/>
      <c r="L472" s="2072"/>
      <c r="M472" s="2072"/>
      <c r="N472" s="2072"/>
      <c r="O472" s="2072"/>
      <c r="P472" s="2072"/>
    </row>
    <row r="473">
      <c r="A473" s="2072"/>
      <c r="B473" s="2072"/>
      <c r="C473" s="2072"/>
      <c r="D473" s="2072"/>
      <c r="E473" s="2072"/>
      <c r="F473" s="2072"/>
      <c r="G473" s="2072"/>
      <c r="H473" s="2072"/>
      <c r="I473" s="2072"/>
      <c r="J473" s="2072"/>
      <c r="K473" s="2072"/>
      <c r="L473" s="2072"/>
      <c r="M473" s="2072"/>
      <c r="N473" s="2072"/>
      <c r="O473" s="2072"/>
      <c r="P473" s="2072"/>
    </row>
    <row r="474">
      <c r="A474" s="2072"/>
      <c r="B474" s="2072"/>
      <c r="C474" s="2072"/>
      <c r="D474" s="2072"/>
      <c r="E474" s="2072"/>
      <c r="F474" s="2072"/>
      <c r="G474" s="2072"/>
      <c r="H474" s="2072"/>
      <c r="I474" s="2072"/>
      <c r="J474" s="2072"/>
      <c r="K474" s="2072"/>
      <c r="L474" s="2072"/>
      <c r="M474" s="2072"/>
      <c r="N474" s="2072"/>
      <c r="O474" s="2072"/>
      <c r="P474" s="2072"/>
    </row>
    <row r="475">
      <c r="A475" s="2072"/>
      <c r="B475" s="2072"/>
      <c r="C475" s="2072"/>
      <c r="D475" s="2072"/>
      <c r="E475" s="2072"/>
      <c r="F475" s="2072"/>
      <c r="G475" s="2072"/>
      <c r="H475" s="2072"/>
      <c r="I475" s="2072"/>
      <c r="J475" s="2072"/>
      <c r="K475" s="2072"/>
      <c r="L475" s="2072"/>
      <c r="M475" s="2072"/>
      <c r="N475" s="2072"/>
      <c r="O475" s="2072"/>
      <c r="P475" s="2072"/>
    </row>
    <row r="476">
      <c r="A476" s="2072"/>
      <c r="B476" s="2072"/>
      <c r="C476" s="2072"/>
      <c r="D476" s="2072"/>
      <c r="E476" s="2072"/>
      <c r="F476" s="2072"/>
      <c r="G476" s="2072"/>
      <c r="H476" s="2072"/>
      <c r="I476" s="2072"/>
      <c r="J476" s="2072"/>
      <c r="K476" s="2072"/>
      <c r="L476" s="2072"/>
      <c r="M476" s="2072"/>
      <c r="N476" s="2072"/>
      <c r="O476" s="2072"/>
      <c r="P476" s="2072"/>
    </row>
    <row r="477">
      <c r="A477" s="2072"/>
      <c r="B477" s="2072"/>
      <c r="C477" s="2072"/>
      <c r="D477" s="2072"/>
      <c r="E477" s="2072"/>
      <c r="F477" s="2072"/>
      <c r="G477" s="2072"/>
      <c r="H477" s="2072"/>
      <c r="I477" s="2072"/>
      <c r="J477" s="2072"/>
      <c r="K477" s="2072"/>
      <c r="L477" s="2072"/>
      <c r="M477" s="2072"/>
      <c r="N477" s="2072"/>
      <c r="O477" s="2072"/>
      <c r="P477" s="2072"/>
    </row>
    <row r="478">
      <c r="A478" s="2072"/>
      <c r="B478" s="2072"/>
      <c r="C478" s="2072"/>
      <c r="D478" s="2072"/>
      <c r="E478" s="2072"/>
      <c r="F478" s="2072"/>
      <c r="G478" s="2072"/>
      <c r="H478" s="2072"/>
      <c r="I478" s="2072"/>
      <c r="J478" s="2072"/>
      <c r="K478" s="2072"/>
      <c r="L478" s="2072"/>
      <c r="M478" s="2072"/>
      <c r="N478" s="2072"/>
      <c r="O478" s="2072"/>
      <c r="P478" s="2072"/>
    </row>
    <row r="479">
      <c r="A479" s="2072"/>
      <c r="B479" s="2072"/>
      <c r="C479" s="2072"/>
      <c r="D479" s="2072"/>
      <c r="E479" s="2072"/>
      <c r="F479" s="2072"/>
      <c r="G479" s="2072"/>
      <c r="H479" s="2072"/>
      <c r="I479" s="2072"/>
      <c r="J479" s="2072"/>
      <c r="K479" s="2072"/>
      <c r="L479" s="2072"/>
      <c r="M479" s="2072"/>
      <c r="N479" s="2072"/>
      <c r="O479" s="2072"/>
      <c r="P479" s="2072"/>
    </row>
    <row r="480">
      <c r="A480" s="2072"/>
      <c r="B480" s="2072"/>
      <c r="C480" s="2072"/>
      <c r="D480" s="2072"/>
      <c r="E480" s="2072"/>
      <c r="F480" s="2072"/>
      <c r="G480" s="2072"/>
      <c r="H480" s="2072"/>
      <c r="I480" s="2072"/>
      <c r="J480" s="2072"/>
      <c r="K480" s="2072"/>
      <c r="L480" s="2072"/>
      <c r="M480" s="2072"/>
      <c r="N480" s="2072"/>
      <c r="O480" s="2072"/>
      <c r="P480" s="2072"/>
    </row>
    <row r="481">
      <c r="A481" s="2072"/>
      <c r="B481" s="2072"/>
      <c r="C481" s="2072"/>
      <c r="D481" s="2072"/>
      <c r="E481" s="2072"/>
      <c r="F481" s="2072"/>
      <c r="G481" s="2072"/>
      <c r="H481" s="2072"/>
      <c r="I481" s="2072"/>
      <c r="J481" s="2072"/>
      <c r="K481" s="2072"/>
      <c r="L481" s="2072"/>
      <c r="M481" s="2072"/>
      <c r="N481" s="2072"/>
      <c r="O481" s="2072"/>
      <c r="P481" s="2072"/>
    </row>
    <row r="482">
      <c r="A482" s="2072"/>
      <c r="B482" s="2072"/>
      <c r="C482" s="2072"/>
      <c r="D482" s="2072"/>
      <c r="E482" s="2072"/>
      <c r="F482" s="2072"/>
      <c r="G482" s="2072"/>
      <c r="H482" s="2072"/>
      <c r="I482" s="2072"/>
      <c r="J482" s="2072"/>
      <c r="K482" s="2072"/>
      <c r="L482" s="2072"/>
      <c r="M482" s="2072"/>
      <c r="N482" s="2072"/>
      <c r="O482" s="2072"/>
      <c r="P482" s="2072"/>
    </row>
    <row r="483">
      <c r="A483" s="2072"/>
      <c r="B483" s="2072"/>
      <c r="C483" s="2072"/>
      <c r="D483" s="2072"/>
      <c r="E483" s="2072"/>
      <c r="F483" s="2072"/>
      <c r="G483" s="2072"/>
      <c r="H483" s="2072"/>
      <c r="I483" s="2072"/>
      <c r="J483" s="2072"/>
      <c r="K483" s="2072"/>
      <c r="L483" s="2072"/>
      <c r="M483" s="2072"/>
      <c r="N483" s="2072"/>
      <c r="O483" s="2072"/>
      <c r="P483" s="2072"/>
    </row>
    <row r="484">
      <c r="A484" s="2072"/>
      <c r="B484" s="2072"/>
      <c r="C484" s="2072"/>
      <c r="D484" s="2072"/>
      <c r="E484" s="2072"/>
      <c r="F484" s="2072"/>
      <c r="G484" s="2072"/>
      <c r="H484" s="2072"/>
      <c r="I484" s="2072"/>
      <c r="J484" s="2072"/>
      <c r="K484" s="2072"/>
      <c r="L484" s="2072"/>
      <c r="M484" s="2072"/>
      <c r="N484" s="2072"/>
      <c r="O484" s="2072"/>
      <c r="P484" s="2072"/>
    </row>
    <row r="485">
      <c r="A485" s="2072"/>
      <c r="B485" s="2072"/>
      <c r="C485" s="2072"/>
      <c r="D485" s="2072"/>
      <c r="E485" s="2072"/>
      <c r="F485" s="2072"/>
      <c r="G485" s="2072"/>
      <c r="H485" s="2072"/>
      <c r="I485" s="2072"/>
      <c r="J485" s="2072"/>
      <c r="K485" s="2072"/>
      <c r="L485" s="2072"/>
      <c r="M485" s="2072"/>
      <c r="N485" s="2072"/>
      <c r="O485" s="2072"/>
      <c r="P485" s="2072"/>
    </row>
    <row r="486">
      <c r="A486" s="2072"/>
      <c r="B486" s="2072"/>
      <c r="C486" s="2072"/>
      <c r="D486" s="2072"/>
      <c r="E486" s="2072"/>
      <c r="F486" s="2072"/>
      <c r="G486" s="2072"/>
      <c r="H486" s="2072"/>
      <c r="I486" s="2072"/>
      <c r="J486" s="2072"/>
      <c r="K486" s="2072"/>
      <c r="L486" s="2072"/>
      <c r="M486" s="2072"/>
      <c r="N486" s="2072"/>
      <c r="O486" s="2072"/>
      <c r="P486" s="2072"/>
    </row>
    <row r="487">
      <c r="A487" s="2072"/>
      <c r="B487" s="2072"/>
      <c r="C487" s="2072"/>
      <c r="D487" s="2072"/>
      <c r="E487" s="2072"/>
      <c r="F487" s="2072"/>
      <c r="G487" s="2072"/>
      <c r="H487" s="2072"/>
      <c r="I487" s="2072"/>
      <c r="J487" s="2072"/>
      <c r="K487" s="2072"/>
      <c r="L487" s="2072"/>
      <c r="M487" s="2072"/>
      <c r="N487" s="2072"/>
      <c r="O487" s="2072"/>
      <c r="P487" s="2072"/>
    </row>
    <row r="488">
      <c r="A488" s="2072"/>
      <c r="B488" s="2072"/>
      <c r="C488" s="2072"/>
      <c r="D488" s="2072"/>
      <c r="E488" s="2072"/>
      <c r="F488" s="2072"/>
      <c r="G488" s="2072"/>
      <c r="H488" s="2072"/>
      <c r="I488" s="2072"/>
      <c r="J488" s="2072"/>
      <c r="K488" s="2072"/>
      <c r="L488" s="2072"/>
      <c r="M488" s="2072"/>
      <c r="N488" s="2072"/>
      <c r="O488" s="2072"/>
      <c r="P488" s="2072"/>
    </row>
    <row r="489">
      <c r="A489" s="2072"/>
      <c r="B489" s="2072"/>
      <c r="C489" s="2072"/>
      <c r="D489" s="2072"/>
      <c r="E489" s="2072"/>
      <c r="F489" s="2072"/>
      <c r="G489" s="2072"/>
      <c r="H489" s="2072"/>
      <c r="I489" s="2072"/>
      <c r="J489" s="2072"/>
      <c r="K489" s="2072"/>
      <c r="L489" s="2072"/>
      <c r="M489" s="2072"/>
      <c r="N489" s="2072"/>
      <c r="O489" s="2072"/>
      <c r="P489" s="2072"/>
    </row>
    <row r="490">
      <c r="A490" s="2072"/>
      <c r="B490" s="2072"/>
      <c r="C490" s="2072"/>
      <c r="D490" s="2072"/>
      <c r="E490" s="2072"/>
      <c r="F490" s="2072"/>
      <c r="G490" s="2072"/>
      <c r="H490" s="2072"/>
      <c r="I490" s="2072"/>
      <c r="J490" s="2072"/>
      <c r="K490" s="2072"/>
      <c r="L490" s="2072"/>
      <c r="M490" s="2072"/>
      <c r="N490" s="2072"/>
      <c r="O490" s="2072"/>
      <c r="P490" s="2072"/>
    </row>
    <row r="491">
      <c r="A491" s="2072"/>
      <c r="B491" s="2072"/>
      <c r="C491" s="2072"/>
      <c r="D491" s="2072"/>
      <c r="E491" s="2072"/>
      <c r="F491" s="2072"/>
      <c r="G491" s="2072"/>
      <c r="H491" s="2072"/>
      <c r="I491" s="2072"/>
      <c r="J491" s="2072"/>
      <c r="K491" s="2072"/>
      <c r="L491" s="2072"/>
      <c r="M491" s="2072"/>
      <c r="N491" s="2072"/>
      <c r="O491" s="2072"/>
      <c r="P491" s="2072"/>
    </row>
    <row r="492">
      <c r="A492" s="2072"/>
      <c r="B492" s="2072"/>
      <c r="C492" s="2072"/>
      <c r="D492" s="2072"/>
      <c r="E492" s="2072"/>
      <c r="F492" s="2072"/>
      <c r="G492" s="2072"/>
      <c r="H492" s="2072"/>
      <c r="I492" s="2072"/>
      <c r="J492" s="2072"/>
      <c r="K492" s="2072"/>
      <c r="L492" s="2072"/>
      <c r="M492" s="2072"/>
      <c r="N492" s="2072"/>
      <c r="O492" s="2072"/>
      <c r="P492" s="2072"/>
    </row>
    <row r="493">
      <c r="A493" s="2072"/>
      <c r="B493" s="2072"/>
      <c r="C493" s="2072"/>
      <c r="D493" s="2072"/>
      <c r="E493" s="2072"/>
      <c r="F493" s="2072"/>
      <c r="G493" s="2072"/>
      <c r="H493" s="2072"/>
      <c r="I493" s="2072"/>
      <c r="J493" s="2072"/>
      <c r="K493" s="2072"/>
      <c r="L493" s="2072"/>
      <c r="M493" s="2072"/>
      <c r="N493" s="2072"/>
      <c r="O493" s="2072"/>
      <c r="P493" s="2072"/>
    </row>
    <row r="494">
      <c r="A494" s="2072"/>
      <c r="B494" s="2072"/>
      <c r="C494" s="2072"/>
      <c r="D494" s="2072"/>
      <c r="E494" s="2072"/>
      <c r="F494" s="2072"/>
      <c r="G494" s="2072"/>
      <c r="H494" s="2072"/>
      <c r="I494" s="2072"/>
      <c r="J494" s="2072"/>
      <c r="K494" s="2072"/>
      <c r="L494" s="2072"/>
      <c r="M494" s="2072"/>
      <c r="N494" s="2072"/>
      <c r="O494" s="2072"/>
      <c r="P494" s="2072"/>
    </row>
    <row r="495">
      <c r="A495" s="2072"/>
      <c r="B495" s="2072"/>
      <c r="C495" s="2072"/>
      <c r="D495" s="2072"/>
      <c r="E495" s="2072"/>
      <c r="F495" s="2072"/>
      <c r="G495" s="2072"/>
      <c r="H495" s="2072"/>
      <c r="I495" s="2072"/>
      <c r="J495" s="2072"/>
      <c r="K495" s="2072"/>
      <c r="L495" s="2072"/>
      <c r="M495" s="2072"/>
      <c r="N495" s="2072"/>
      <c r="O495" s="2072"/>
      <c r="P495" s="2072"/>
    </row>
    <row r="496">
      <c r="A496" s="2072"/>
      <c r="B496" s="2072"/>
      <c r="C496" s="2072"/>
      <c r="D496" s="2072"/>
      <c r="E496" s="2072"/>
      <c r="F496" s="2072"/>
      <c r="G496" s="2072"/>
      <c r="H496" s="2072"/>
      <c r="I496" s="2072"/>
      <c r="J496" s="2072"/>
      <c r="K496" s="2072"/>
      <c r="L496" s="2072"/>
      <c r="M496" s="2072"/>
      <c r="N496" s="2072"/>
      <c r="O496" s="2072"/>
      <c r="P496" s="2072"/>
    </row>
    <row r="497">
      <c r="A497" s="2072"/>
      <c r="B497" s="2072"/>
      <c r="C497" s="2072"/>
      <c r="D497" s="2072"/>
      <c r="E497" s="2072"/>
      <c r="F497" s="2072"/>
      <c r="G497" s="2072"/>
      <c r="H497" s="2072"/>
      <c r="I497" s="2072"/>
      <c r="J497" s="2072"/>
      <c r="K497" s="2072"/>
      <c r="L497" s="2072"/>
      <c r="M497" s="2072"/>
      <c r="N497" s="2072"/>
      <c r="O497" s="2072"/>
      <c r="P497" s="2072"/>
    </row>
    <row r="498">
      <c r="A498" s="2072"/>
      <c r="B498" s="2072"/>
      <c r="C498" s="2072"/>
      <c r="D498" s="2072"/>
      <c r="E498" s="2072"/>
      <c r="F498" s="2072"/>
      <c r="G498" s="2072"/>
      <c r="H498" s="2072"/>
      <c r="I498" s="2072"/>
      <c r="J498" s="2072"/>
      <c r="K498" s="2072"/>
      <c r="L498" s="2072"/>
      <c r="M498" s="2072"/>
      <c r="N498" s="2072"/>
      <c r="O498" s="2072"/>
      <c r="P498" s="2072"/>
    </row>
    <row r="499">
      <c r="A499" s="2072"/>
      <c r="B499" s="2072"/>
      <c r="C499" s="2072"/>
      <c r="D499" s="2072"/>
      <c r="E499" s="2072"/>
      <c r="F499" s="2072"/>
      <c r="G499" s="2072"/>
      <c r="H499" s="2072"/>
      <c r="I499" s="2072"/>
      <c r="J499" s="2072"/>
      <c r="K499" s="2072"/>
      <c r="L499" s="2072"/>
      <c r="M499" s="2072"/>
      <c r="N499" s="2072"/>
      <c r="O499" s="2072"/>
      <c r="P499" s="2072"/>
    </row>
    <row r="500">
      <c r="A500" s="2072"/>
      <c r="B500" s="2072"/>
      <c r="C500" s="2072"/>
      <c r="D500" s="2072"/>
      <c r="E500" s="2072"/>
      <c r="F500" s="2072"/>
      <c r="G500" s="2072"/>
      <c r="H500" s="2072"/>
      <c r="I500" s="2072"/>
      <c r="J500" s="2072"/>
      <c r="K500" s="2072"/>
      <c r="L500" s="2072"/>
      <c r="M500" s="2072"/>
      <c r="N500" s="2072"/>
      <c r="O500" s="2072"/>
      <c r="P500" s="2072"/>
    </row>
    <row r="501">
      <c r="A501" s="2072"/>
      <c r="B501" s="2072"/>
      <c r="C501" s="2072"/>
      <c r="D501" s="2072"/>
      <c r="E501" s="2072"/>
      <c r="F501" s="2072"/>
      <c r="G501" s="2072"/>
      <c r="H501" s="2072"/>
      <c r="I501" s="2072"/>
      <c r="J501" s="2072"/>
      <c r="K501" s="2072"/>
      <c r="L501" s="2072"/>
      <c r="M501" s="2072"/>
      <c r="N501" s="2072"/>
      <c r="O501" s="2072"/>
      <c r="P501" s="2072"/>
    </row>
    <row r="502">
      <c r="A502" s="2072"/>
      <c r="B502" s="2072"/>
      <c r="C502" s="2072"/>
      <c r="D502" s="2072"/>
      <c r="E502" s="2072"/>
      <c r="F502" s="2072"/>
      <c r="G502" s="2072"/>
      <c r="H502" s="2072"/>
      <c r="I502" s="2072"/>
      <c r="J502" s="2072"/>
      <c r="K502" s="2072"/>
      <c r="L502" s="2072"/>
      <c r="M502" s="2072"/>
      <c r="N502" s="2072"/>
      <c r="O502" s="2072"/>
      <c r="P502" s="2072"/>
    </row>
    <row r="503">
      <c r="A503" s="2072"/>
      <c r="B503" s="2072"/>
      <c r="C503" s="2072"/>
      <c r="D503" s="2072"/>
      <c r="E503" s="2072"/>
      <c r="F503" s="2072"/>
      <c r="G503" s="2072"/>
      <c r="H503" s="2072"/>
      <c r="I503" s="2072"/>
      <c r="J503" s="2072"/>
      <c r="K503" s="2072"/>
      <c r="L503" s="2072"/>
      <c r="M503" s="2072"/>
      <c r="N503" s="2072"/>
      <c r="O503" s="2072"/>
      <c r="P503" s="2072"/>
    </row>
    <row r="504">
      <c r="A504" s="2072"/>
      <c r="B504" s="2072"/>
      <c r="C504" s="2072"/>
      <c r="D504" s="2072"/>
      <c r="E504" s="2072"/>
      <c r="F504" s="2072"/>
      <c r="G504" s="2072"/>
      <c r="H504" s="2072"/>
      <c r="I504" s="2072"/>
      <c r="J504" s="2072"/>
      <c r="K504" s="2072"/>
      <c r="L504" s="2072"/>
      <c r="M504" s="2072"/>
      <c r="N504" s="2072"/>
      <c r="O504" s="2072"/>
      <c r="P504" s="2072"/>
    </row>
    <row r="505">
      <c r="A505" s="2072"/>
      <c r="B505" s="2072"/>
      <c r="C505" s="2072"/>
      <c r="D505" s="2072"/>
      <c r="E505" s="2072"/>
      <c r="F505" s="2072"/>
      <c r="G505" s="2072"/>
      <c r="H505" s="2072"/>
      <c r="I505" s="2072"/>
      <c r="J505" s="2072"/>
      <c r="K505" s="2072"/>
      <c r="L505" s="2072"/>
      <c r="M505" s="2072"/>
      <c r="N505" s="2072"/>
      <c r="O505" s="2072"/>
      <c r="P505" s="2072"/>
    </row>
    <row r="506">
      <c r="A506" s="2072"/>
      <c r="B506" s="2072"/>
      <c r="C506" s="2072"/>
      <c r="D506" s="2072"/>
      <c r="E506" s="2072"/>
      <c r="F506" s="2072"/>
      <c r="G506" s="2072"/>
      <c r="H506" s="2072"/>
      <c r="I506" s="2072"/>
      <c r="J506" s="2072"/>
      <c r="K506" s="2072"/>
      <c r="L506" s="2072"/>
      <c r="M506" s="2072"/>
      <c r="N506" s="2072"/>
      <c r="O506" s="2072"/>
      <c r="P506" s="2072"/>
    </row>
    <row r="507">
      <c r="A507" s="2072"/>
      <c r="B507" s="2072"/>
      <c r="C507" s="2072"/>
      <c r="D507" s="2072"/>
      <c r="E507" s="2072"/>
      <c r="F507" s="2072"/>
      <c r="G507" s="2072"/>
      <c r="H507" s="2072"/>
      <c r="I507" s="2072"/>
      <c r="J507" s="2072"/>
      <c r="K507" s="2072"/>
      <c r="L507" s="2072"/>
      <c r="M507" s="2072"/>
      <c r="N507" s="2072"/>
      <c r="O507" s="2072"/>
      <c r="P507" s="2072"/>
    </row>
    <row r="508">
      <c r="A508" s="2072"/>
      <c r="B508" s="2072"/>
      <c r="C508" s="2072"/>
      <c r="D508" s="2072"/>
      <c r="E508" s="2072"/>
      <c r="F508" s="2072"/>
      <c r="G508" s="2072"/>
      <c r="H508" s="2072"/>
      <c r="I508" s="2072"/>
      <c r="J508" s="2072"/>
      <c r="K508" s="2072"/>
      <c r="L508" s="2072"/>
      <c r="M508" s="2072"/>
      <c r="N508" s="2072"/>
      <c r="O508" s="2072"/>
      <c r="P508" s="2072"/>
    </row>
    <row r="509">
      <c r="A509" s="2072"/>
      <c r="B509" s="2072"/>
      <c r="C509" s="2072"/>
      <c r="D509" s="2072"/>
      <c r="E509" s="2072"/>
      <c r="F509" s="2072"/>
      <c r="G509" s="2072"/>
      <c r="H509" s="2072"/>
      <c r="I509" s="2072"/>
      <c r="J509" s="2072"/>
      <c r="K509" s="2072"/>
      <c r="L509" s="2072"/>
      <c r="M509" s="2072"/>
      <c r="N509" s="2072"/>
      <c r="O509" s="2072"/>
      <c r="P509" s="2072"/>
    </row>
    <row r="510">
      <c r="A510" s="2072"/>
      <c r="B510" s="2072"/>
      <c r="C510" s="2072"/>
      <c r="D510" s="2072"/>
      <c r="E510" s="2072"/>
      <c r="F510" s="2072"/>
      <c r="G510" s="2072"/>
      <c r="H510" s="2072"/>
      <c r="I510" s="2072"/>
      <c r="J510" s="2072"/>
      <c r="K510" s="2072"/>
      <c r="L510" s="2072"/>
      <c r="M510" s="2072"/>
      <c r="N510" s="2072"/>
      <c r="O510" s="2072"/>
      <c r="P510" s="2072"/>
    </row>
    <row r="511">
      <c r="A511" s="2072"/>
      <c r="B511" s="2072"/>
      <c r="C511" s="2072"/>
      <c r="D511" s="2072"/>
      <c r="E511" s="2072"/>
      <c r="F511" s="2072"/>
      <c r="G511" s="2072"/>
      <c r="H511" s="2072"/>
      <c r="I511" s="2072"/>
      <c r="J511" s="2072"/>
      <c r="K511" s="2072"/>
      <c r="L511" s="2072"/>
      <c r="M511" s="2072"/>
      <c r="N511" s="2072"/>
      <c r="O511" s="2072"/>
      <c r="P511" s="2072"/>
    </row>
    <row r="512">
      <c r="A512" s="2072"/>
      <c r="B512" s="2072"/>
      <c r="C512" s="2072"/>
      <c r="D512" s="2072"/>
      <c r="E512" s="2072"/>
      <c r="F512" s="2072"/>
      <c r="G512" s="2072"/>
      <c r="H512" s="2072"/>
      <c r="I512" s="2072"/>
      <c r="J512" s="2072"/>
      <c r="K512" s="2072"/>
      <c r="L512" s="2072"/>
      <c r="M512" s="2072"/>
      <c r="N512" s="2072"/>
      <c r="O512" s="2072"/>
      <c r="P512" s="2072"/>
    </row>
    <row r="513">
      <c r="A513" s="2072"/>
      <c r="B513" s="2072"/>
      <c r="C513" s="2072"/>
      <c r="D513" s="2072"/>
      <c r="E513" s="2072"/>
      <c r="F513" s="2072"/>
      <c r="G513" s="2072"/>
      <c r="H513" s="2072"/>
      <c r="I513" s="2072"/>
      <c r="J513" s="2072"/>
      <c r="K513" s="2072"/>
      <c r="L513" s="2072"/>
      <c r="M513" s="2072"/>
      <c r="N513" s="2072"/>
      <c r="O513" s="2072"/>
      <c r="P513" s="2072"/>
    </row>
    <row r="514">
      <c r="A514" s="2072"/>
      <c r="B514" s="2072"/>
      <c r="C514" s="2072"/>
      <c r="D514" s="2072"/>
      <c r="E514" s="2072"/>
      <c r="F514" s="2072"/>
      <c r="G514" s="2072"/>
      <c r="H514" s="2072"/>
      <c r="I514" s="2072"/>
      <c r="J514" s="2072"/>
      <c r="K514" s="2072"/>
      <c r="L514" s="2072"/>
      <c r="M514" s="2072"/>
      <c r="N514" s="2072"/>
      <c r="O514" s="2072"/>
      <c r="P514" s="2072"/>
    </row>
    <row r="515">
      <c r="A515" s="2072"/>
      <c r="B515" s="2072"/>
      <c r="C515" s="2072"/>
      <c r="D515" s="2072"/>
      <c r="E515" s="2072"/>
      <c r="F515" s="2072"/>
      <c r="G515" s="2072"/>
      <c r="H515" s="2072"/>
      <c r="I515" s="2072"/>
      <c r="J515" s="2072"/>
      <c r="K515" s="2072"/>
      <c r="L515" s="2072"/>
      <c r="M515" s="2072"/>
      <c r="N515" s="2072"/>
      <c r="O515" s="2072"/>
      <c r="P515" s="2072"/>
    </row>
    <row r="516">
      <c r="A516" s="2072"/>
      <c r="B516" s="2072"/>
      <c r="C516" s="2072"/>
      <c r="D516" s="2072"/>
      <c r="E516" s="2072"/>
      <c r="F516" s="2072"/>
      <c r="G516" s="2072"/>
      <c r="H516" s="2072"/>
      <c r="I516" s="2072"/>
      <c r="J516" s="2072"/>
      <c r="K516" s="2072"/>
      <c r="L516" s="2072"/>
      <c r="M516" s="2072"/>
      <c r="N516" s="2072"/>
      <c r="O516" s="2072"/>
      <c r="P516" s="2072"/>
    </row>
    <row r="517">
      <c r="A517" s="2072"/>
      <c r="B517" s="2072"/>
      <c r="C517" s="2072"/>
      <c r="D517" s="2072"/>
      <c r="E517" s="2072"/>
      <c r="F517" s="2072"/>
      <c r="G517" s="2072"/>
      <c r="H517" s="2072"/>
      <c r="I517" s="2072"/>
      <c r="J517" s="2072"/>
      <c r="K517" s="2072"/>
      <c r="L517" s="2072"/>
      <c r="M517" s="2072"/>
      <c r="N517" s="2072"/>
      <c r="O517" s="2072"/>
      <c r="P517" s="2072"/>
    </row>
    <row r="518">
      <c r="A518" s="2072"/>
      <c r="B518" s="2072"/>
      <c r="C518" s="2072"/>
      <c r="D518" s="2072"/>
      <c r="E518" s="2072"/>
      <c r="F518" s="2072"/>
      <c r="G518" s="2072"/>
      <c r="H518" s="2072"/>
      <c r="I518" s="2072"/>
      <c r="J518" s="2072"/>
      <c r="K518" s="2072"/>
      <c r="L518" s="2072"/>
      <c r="M518" s="2072"/>
      <c r="N518" s="2072"/>
      <c r="O518" s="2072"/>
      <c r="P518" s="2072"/>
    </row>
    <row r="519">
      <c r="A519" s="2072"/>
      <c r="B519" s="2072"/>
      <c r="C519" s="2072"/>
      <c r="D519" s="2072"/>
      <c r="E519" s="2072"/>
      <c r="F519" s="2072"/>
      <c r="G519" s="2072"/>
      <c r="H519" s="2072"/>
      <c r="I519" s="2072"/>
      <c r="J519" s="2072"/>
      <c r="K519" s="2072"/>
      <c r="L519" s="2072"/>
      <c r="M519" s="2072"/>
      <c r="N519" s="2072"/>
      <c r="O519" s="2072"/>
      <c r="P519" s="2072"/>
    </row>
    <row r="520">
      <c r="A520" s="2072"/>
      <c r="B520" s="2072"/>
      <c r="C520" s="2072"/>
      <c r="D520" s="2072"/>
      <c r="E520" s="2072"/>
      <c r="F520" s="2072"/>
      <c r="G520" s="2072"/>
      <c r="H520" s="2072"/>
      <c r="I520" s="2072"/>
      <c r="J520" s="2072"/>
      <c r="K520" s="2072"/>
      <c r="L520" s="2072"/>
      <c r="M520" s="2072"/>
      <c r="N520" s="2072"/>
      <c r="O520" s="2072"/>
      <c r="P520" s="2072"/>
    </row>
    <row r="521">
      <c r="A521" s="2072"/>
      <c r="B521" s="2072"/>
      <c r="C521" s="2072"/>
      <c r="D521" s="2072"/>
      <c r="E521" s="2072"/>
      <c r="F521" s="2072"/>
      <c r="G521" s="2072"/>
      <c r="H521" s="2072"/>
      <c r="I521" s="2072"/>
      <c r="J521" s="2072"/>
      <c r="K521" s="2072"/>
      <c r="L521" s="2072"/>
      <c r="M521" s="2072"/>
      <c r="N521" s="2072"/>
      <c r="O521" s="2072"/>
      <c r="P521" s="2072"/>
    </row>
    <row r="522">
      <c r="A522" s="2072"/>
      <c r="B522" s="2072"/>
      <c r="C522" s="2072"/>
      <c r="D522" s="2072"/>
      <c r="E522" s="2072"/>
      <c r="F522" s="2072"/>
      <c r="G522" s="2072"/>
      <c r="H522" s="2072"/>
      <c r="I522" s="2072"/>
      <c r="J522" s="2072"/>
      <c r="K522" s="2072"/>
      <c r="L522" s="2072"/>
      <c r="M522" s="2072"/>
      <c r="N522" s="2072"/>
      <c r="O522" s="2072"/>
      <c r="P522" s="2072"/>
    </row>
    <row r="523">
      <c r="A523" s="2072"/>
      <c r="B523" s="2072"/>
      <c r="C523" s="2072"/>
      <c r="D523" s="2072"/>
      <c r="E523" s="2072"/>
      <c r="F523" s="2072"/>
      <c r="G523" s="2072"/>
      <c r="H523" s="2072"/>
      <c r="I523" s="2072"/>
      <c r="J523" s="2072"/>
      <c r="K523" s="2072"/>
      <c r="L523" s="2072"/>
      <c r="M523" s="2072"/>
      <c r="N523" s="2072"/>
      <c r="O523" s="2072"/>
      <c r="P523" s="2072"/>
    </row>
    <row r="524">
      <c r="A524" s="2072"/>
      <c r="B524" s="2072"/>
      <c r="C524" s="2072"/>
      <c r="D524" s="2072"/>
      <c r="E524" s="2072"/>
      <c r="F524" s="2072"/>
      <c r="G524" s="2072"/>
      <c r="H524" s="2072"/>
      <c r="I524" s="2072"/>
      <c r="J524" s="2072"/>
      <c r="K524" s="2072"/>
      <c r="L524" s="2072"/>
      <c r="M524" s="2072"/>
      <c r="N524" s="2072"/>
      <c r="O524" s="2072"/>
      <c r="P524" s="2072"/>
    </row>
    <row r="525">
      <c r="A525" s="2072"/>
      <c r="B525" s="2072"/>
      <c r="C525" s="2072"/>
      <c r="D525" s="2072"/>
      <c r="E525" s="2072"/>
      <c r="F525" s="2072"/>
      <c r="G525" s="2072"/>
      <c r="H525" s="2072"/>
      <c r="I525" s="2072"/>
      <c r="J525" s="2072"/>
      <c r="K525" s="2072"/>
      <c r="L525" s="2072"/>
      <c r="M525" s="2072"/>
      <c r="N525" s="2072"/>
      <c r="O525" s="2072"/>
      <c r="P525" s="2072"/>
    </row>
    <row r="526">
      <c r="A526" s="2072"/>
      <c r="B526" s="2072"/>
      <c r="C526" s="2072"/>
      <c r="D526" s="2072"/>
      <c r="E526" s="2072"/>
      <c r="F526" s="2072"/>
      <c r="G526" s="2072"/>
      <c r="H526" s="2072"/>
      <c r="I526" s="2072"/>
      <c r="J526" s="2072"/>
      <c r="K526" s="2072"/>
      <c r="L526" s="2072"/>
      <c r="M526" s="2072"/>
      <c r="N526" s="2072"/>
      <c r="O526" s="2072"/>
      <c r="P526" s="2072"/>
    </row>
    <row r="527">
      <c r="A527" s="2072"/>
      <c r="B527" s="2072"/>
      <c r="C527" s="2072"/>
      <c r="D527" s="2072"/>
      <c r="E527" s="2072"/>
      <c r="F527" s="2072"/>
      <c r="G527" s="2072"/>
      <c r="H527" s="2072"/>
      <c r="I527" s="2072"/>
      <c r="J527" s="2072"/>
      <c r="K527" s="2072"/>
      <c r="L527" s="2072"/>
      <c r="M527" s="2072"/>
      <c r="N527" s="2072"/>
      <c r="O527" s="2072"/>
      <c r="P527" s="2072"/>
    </row>
    <row r="528">
      <c r="A528" s="2072"/>
      <c r="B528" s="2072"/>
      <c r="C528" s="2072"/>
      <c r="D528" s="2072"/>
      <c r="E528" s="2072"/>
      <c r="F528" s="2072"/>
      <c r="G528" s="2072"/>
      <c r="H528" s="2072"/>
      <c r="I528" s="2072"/>
      <c r="J528" s="2072"/>
      <c r="K528" s="2072"/>
      <c r="L528" s="2072"/>
      <c r="M528" s="2072"/>
      <c r="N528" s="2072"/>
      <c r="O528" s="2072"/>
      <c r="P528" s="2072"/>
    </row>
    <row r="529">
      <c r="A529" s="2072"/>
      <c r="B529" s="2072"/>
      <c r="C529" s="2072"/>
      <c r="D529" s="2072"/>
      <c r="E529" s="2072"/>
      <c r="F529" s="2072"/>
      <c r="G529" s="2072"/>
      <c r="H529" s="2072"/>
      <c r="I529" s="2072"/>
      <c r="J529" s="2072"/>
      <c r="K529" s="2072"/>
      <c r="L529" s="2072"/>
      <c r="M529" s="2072"/>
      <c r="N529" s="2072"/>
      <c r="O529" s="2072"/>
      <c r="P529" s="2072"/>
    </row>
    <row r="530">
      <c r="A530" s="2072"/>
      <c r="B530" s="2072"/>
      <c r="C530" s="2072"/>
      <c r="D530" s="2072"/>
      <c r="E530" s="2072"/>
      <c r="F530" s="2072"/>
      <c r="G530" s="2072"/>
      <c r="H530" s="2072"/>
      <c r="I530" s="2072"/>
      <c r="J530" s="2072"/>
      <c r="K530" s="2072"/>
      <c r="L530" s="2072"/>
      <c r="M530" s="2072"/>
      <c r="N530" s="2072"/>
      <c r="O530" s="2072"/>
      <c r="P530" s="2072"/>
    </row>
    <row r="531">
      <c r="A531" s="2072"/>
      <c r="B531" s="2072"/>
      <c r="C531" s="2072"/>
      <c r="D531" s="2072"/>
      <c r="E531" s="2072"/>
      <c r="F531" s="2072"/>
      <c r="G531" s="2072"/>
      <c r="H531" s="2072"/>
      <c r="I531" s="2072"/>
      <c r="J531" s="2072"/>
      <c r="K531" s="2072"/>
      <c r="L531" s="2072"/>
      <c r="M531" s="2072"/>
      <c r="N531" s="2072"/>
      <c r="O531" s="2072"/>
      <c r="P531" s="2072"/>
    </row>
    <row r="532">
      <c r="A532" s="2072"/>
      <c r="B532" s="2072"/>
      <c r="C532" s="2072"/>
      <c r="D532" s="2072"/>
      <c r="E532" s="2072"/>
      <c r="F532" s="2072"/>
      <c r="G532" s="2072"/>
      <c r="H532" s="2072"/>
      <c r="I532" s="2072"/>
      <c r="J532" s="2072"/>
      <c r="K532" s="2072"/>
      <c r="L532" s="2072"/>
      <c r="M532" s="2072"/>
      <c r="N532" s="2072"/>
      <c r="O532" s="2072"/>
      <c r="P532" s="2072"/>
    </row>
    <row r="533">
      <c r="A533" s="2072"/>
      <c r="B533" s="2072"/>
      <c r="C533" s="2072"/>
      <c r="D533" s="2072"/>
      <c r="E533" s="2072"/>
      <c r="F533" s="2072"/>
      <c r="G533" s="2072"/>
      <c r="H533" s="2072"/>
      <c r="I533" s="2072"/>
      <c r="J533" s="2072"/>
      <c r="K533" s="2072"/>
      <c r="L533" s="2072"/>
      <c r="M533" s="2072"/>
      <c r="N533" s="2072"/>
      <c r="O533" s="2072"/>
      <c r="P533" s="2072"/>
    </row>
    <row r="534">
      <c r="A534" s="2072"/>
      <c r="B534" s="2072"/>
      <c r="C534" s="2072"/>
      <c r="D534" s="2072"/>
      <c r="E534" s="2072"/>
      <c r="F534" s="2072"/>
      <c r="G534" s="2072"/>
      <c r="H534" s="2072"/>
      <c r="I534" s="2072"/>
      <c r="J534" s="2072"/>
      <c r="K534" s="2072"/>
      <c r="L534" s="2072"/>
      <c r="M534" s="2072"/>
      <c r="N534" s="2072"/>
      <c r="O534" s="2072"/>
      <c r="P534" s="2072"/>
    </row>
    <row r="535">
      <c r="A535" s="2072"/>
      <c r="B535" s="2072"/>
      <c r="C535" s="2072"/>
      <c r="D535" s="2072"/>
      <c r="E535" s="2072"/>
      <c r="F535" s="2072"/>
      <c r="G535" s="2072"/>
      <c r="H535" s="2072"/>
      <c r="I535" s="2072"/>
      <c r="J535" s="2072"/>
      <c r="K535" s="2072"/>
      <c r="L535" s="2072"/>
      <c r="M535" s="2072"/>
      <c r="N535" s="2072"/>
      <c r="O535" s="2072"/>
      <c r="P535" s="2072"/>
    </row>
    <row r="536">
      <c r="A536" s="2072"/>
      <c r="B536" s="2072"/>
      <c r="C536" s="2072"/>
      <c r="D536" s="2072"/>
      <c r="E536" s="2072"/>
      <c r="F536" s="2072"/>
      <c r="G536" s="2072"/>
      <c r="H536" s="2072"/>
      <c r="I536" s="2072"/>
      <c r="J536" s="2072"/>
      <c r="K536" s="2072"/>
      <c r="L536" s="2072"/>
      <c r="M536" s="2072"/>
      <c r="N536" s="2072"/>
      <c r="O536" s="2072"/>
      <c r="P536" s="2072"/>
    </row>
    <row r="537">
      <c r="A537" s="2072"/>
      <c r="B537" s="2072"/>
      <c r="C537" s="2072"/>
      <c r="D537" s="2072"/>
      <c r="E537" s="2072"/>
      <c r="F537" s="2072"/>
      <c r="G537" s="2072"/>
      <c r="H537" s="2072"/>
      <c r="I537" s="2072"/>
      <c r="J537" s="2072"/>
      <c r="K537" s="2072"/>
      <c r="L537" s="2072"/>
      <c r="M537" s="2072"/>
      <c r="N537" s="2072"/>
      <c r="O537" s="2072"/>
      <c r="P537" s="2072"/>
    </row>
    <row r="538">
      <c r="A538" s="2072"/>
      <c r="B538" s="2072"/>
      <c r="C538" s="2072"/>
      <c r="D538" s="2072"/>
      <c r="E538" s="2072"/>
      <c r="F538" s="2072"/>
      <c r="G538" s="2072"/>
      <c r="H538" s="2072"/>
      <c r="I538" s="2072"/>
      <c r="J538" s="2072"/>
      <c r="K538" s="2072"/>
      <c r="L538" s="2072"/>
      <c r="M538" s="2072"/>
      <c r="N538" s="2072"/>
      <c r="O538" s="2072"/>
      <c r="P538" s="2072"/>
    </row>
    <row r="539">
      <c r="A539" s="2072"/>
      <c r="B539" s="2072"/>
      <c r="C539" s="2072"/>
      <c r="D539" s="2072"/>
      <c r="E539" s="2072"/>
      <c r="F539" s="2072"/>
      <c r="G539" s="2072"/>
      <c r="H539" s="2072"/>
      <c r="I539" s="2072"/>
      <c r="J539" s="2072"/>
      <c r="K539" s="2072"/>
      <c r="L539" s="2072"/>
      <c r="M539" s="2072"/>
      <c r="N539" s="2072"/>
      <c r="O539" s="2072"/>
      <c r="P539" s="2072"/>
    </row>
    <row r="540">
      <c r="A540" s="2072"/>
      <c r="B540" s="2072"/>
      <c r="C540" s="2072"/>
      <c r="D540" s="2072"/>
      <c r="E540" s="2072"/>
      <c r="F540" s="2072"/>
      <c r="G540" s="2072"/>
      <c r="H540" s="2072"/>
      <c r="I540" s="2072"/>
      <c r="J540" s="2072"/>
      <c r="K540" s="2072"/>
      <c r="L540" s="2072"/>
      <c r="M540" s="2072"/>
      <c r="N540" s="2072"/>
      <c r="O540" s="2072"/>
      <c r="P540" s="2072"/>
    </row>
    <row r="541">
      <c r="A541" s="2072"/>
      <c r="B541" s="2072"/>
      <c r="C541" s="2072"/>
      <c r="D541" s="2072"/>
      <c r="E541" s="2072"/>
      <c r="F541" s="2072"/>
      <c r="G541" s="2072"/>
      <c r="H541" s="2072"/>
      <c r="I541" s="2072"/>
      <c r="J541" s="2072"/>
      <c r="K541" s="2072"/>
      <c r="L541" s="2072"/>
      <c r="M541" s="2072"/>
      <c r="N541" s="2072"/>
      <c r="O541" s="2072"/>
      <c r="P541" s="2072"/>
    </row>
    <row r="542">
      <c r="A542" s="2072"/>
      <c r="B542" s="2072"/>
      <c r="C542" s="2072"/>
      <c r="D542" s="2072"/>
      <c r="E542" s="2072"/>
      <c r="F542" s="2072"/>
      <c r="G542" s="2072"/>
      <c r="H542" s="2072"/>
      <c r="I542" s="2072"/>
      <c r="J542" s="2072"/>
      <c r="K542" s="2072"/>
      <c r="L542" s="2072"/>
      <c r="M542" s="2072"/>
      <c r="N542" s="2072"/>
      <c r="O542" s="2072"/>
      <c r="P542" s="2072"/>
    </row>
    <row r="543">
      <c r="A543" s="2072"/>
      <c r="B543" s="2072"/>
      <c r="C543" s="2072"/>
      <c r="D543" s="2072"/>
      <c r="E543" s="2072"/>
      <c r="F543" s="2072"/>
      <c r="G543" s="2072"/>
      <c r="H543" s="2072"/>
      <c r="I543" s="2072"/>
      <c r="J543" s="2072"/>
      <c r="K543" s="2072"/>
      <c r="L543" s="2072"/>
      <c r="M543" s="2072"/>
      <c r="N543" s="2072"/>
      <c r="O543" s="2072"/>
      <c r="P543" s="2072"/>
    </row>
    <row r="544">
      <c r="A544" s="2072"/>
      <c r="B544" s="2072"/>
      <c r="C544" s="2072"/>
      <c r="D544" s="2072"/>
      <c r="E544" s="2072"/>
      <c r="F544" s="2072"/>
      <c r="G544" s="2072"/>
      <c r="H544" s="2072"/>
      <c r="I544" s="2072"/>
      <c r="J544" s="2072"/>
      <c r="K544" s="2072"/>
      <c r="L544" s="2072"/>
      <c r="M544" s="2072"/>
      <c r="N544" s="2072"/>
      <c r="O544" s="2072"/>
      <c r="P544" s="2072"/>
    </row>
    <row r="545">
      <c r="A545" s="2072"/>
      <c r="B545" s="2072"/>
      <c r="C545" s="2072"/>
      <c r="D545" s="2072"/>
      <c r="E545" s="2072"/>
      <c r="F545" s="2072"/>
      <c r="G545" s="2072"/>
      <c r="H545" s="2072"/>
      <c r="I545" s="2072"/>
      <c r="J545" s="2072"/>
      <c r="K545" s="2072"/>
      <c r="L545" s="2072"/>
      <c r="M545" s="2072"/>
      <c r="N545" s="2072"/>
      <c r="O545" s="2072"/>
      <c r="P545" s="2072"/>
    </row>
    <row r="546">
      <c r="A546" s="2072"/>
      <c r="B546" s="2072"/>
      <c r="C546" s="2072"/>
      <c r="D546" s="2072"/>
      <c r="E546" s="2072"/>
      <c r="F546" s="2072"/>
      <c r="G546" s="2072"/>
      <c r="H546" s="2072"/>
      <c r="I546" s="2072"/>
      <c r="J546" s="2072"/>
      <c r="K546" s="2072"/>
      <c r="L546" s="2072"/>
      <c r="M546" s="2072"/>
      <c r="N546" s="2072"/>
      <c r="O546" s="2072"/>
      <c r="P546" s="2072"/>
    </row>
    <row r="547">
      <c r="A547" s="2072"/>
      <c r="B547" s="2072"/>
      <c r="C547" s="2072"/>
      <c r="D547" s="2072"/>
      <c r="E547" s="2072"/>
      <c r="F547" s="2072"/>
      <c r="G547" s="2072"/>
      <c r="H547" s="2072"/>
      <c r="I547" s="2072"/>
      <c r="J547" s="2072"/>
      <c r="K547" s="2072"/>
      <c r="L547" s="2072"/>
      <c r="M547" s="2072"/>
      <c r="N547" s="2072"/>
      <c r="O547" s="2072"/>
      <c r="P547" s="2072"/>
    </row>
    <row r="548">
      <c r="A548" s="2072"/>
      <c r="B548" s="2072"/>
      <c r="C548" s="2072"/>
      <c r="D548" s="2072"/>
      <c r="E548" s="2072"/>
      <c r="F548" s="2072"/>
      <c r="G548" s="2072"/>
      <c r="H548" s="2072"/>
      <c r="I548" s="2072"/>
      <c r="J548" s="2072"/>
      <c r="K548" s="2072"/>
      <c r="L548" s="2072"/>
      <c r="M548" s="2072"/>
      <c r="N548" s="2072"/>
      <c r="O548" s="2072"/>
      <c r="P548" s="2072"/>
    </row>
    <row r="549">
      <c r="A549" s="2072"/>
      <c r="B549" s="2072"/>
      <c r="C549" s="2072"/>
      <c r="D549" s="2072"/>
      <c r="E549" s="2072"/>
      <c r="F549" s="2072"/>
      <c r="G549" s="2072"/>
      <c r="H549" s="2072"/>
      <c r="I549" s="2072"/>
      <c r="J549" s="2072"/>
      <c r="K549" s="2072"/>
      <c r="L549" s="2072"/>
      <c r="M549" s="2072"/>
      <c r="N549" s="2072"/>
      <c r="O549" s="2072"/>
      <c r="P549" s="2072"/>
    </row>
    <row r="550">
      <c r="A550" s="2072"/>
      <c r="B550" s="2072"/>
      <c r="C550" s="2072"/>
      <c r="D550" s="2072"/>
      <c r="E550" s="2072"/>
      <c r="F550" s="2072"/>
      <c r="G550" s="2072"/>
      <c r="H550" s="2072"/>
      <c r="I550" s="2072"/>
      <c r="J550" s="2072"/>
      <c r="K550" s="2072"/>
      <c r="L550" s="2072"/>
      <c r="M550" s="2072"/>
      <c r="N550" s="2072"/>
      <c r="O550" s="2072"/>
      <c r="P550" s="2072"/>
    </row>
    <row r="551">
      <c r="A551" s="2072"/>
      <c r="B551" s="2072"/>
      <c r="C551" s="2072"/>
      <c r="D551" s="2072"/>
      <c r="E551" s="2072"/>
      <c r="F551" s="2072"/>
      <c r="G551" s="2072"/>
      <c r="H551" s="2072"/>
      <c r="I551" s="2072"/>
      <c r="J551" s="2072"/>
      <c r="K551" s="2072"/>
      <c r="L551" s="2072"/>
      <c r="M551" s="2072"/>
      <c r="N551" s="2072"/>
      <c r="O551" s="2072"/>
      <c r="P551" s="2072"/>
    </row>
    <row r="552">
      <c r="A552" s="2072"/>
      <c r="B552" s="2072"/>
      <c r="C552" s="2072"/>
      <c r="D552" s="2072"/>
      <c r="E552" s="2072"/>
      <c r="F552" s="2072"/>
      <c r="G552" s="2072"/>
      <c r="H552" s="2072"/>
      <c r="I552" s="2072"/>
      <c r="J552" s="2072"/>
      <c r="K552" s="2072"/>
      <c r="L552" s="2072"/>
      <c r="M552" s="2072"/>
      <c r="N552" s="2072"/>
      <c r="O552" s="2072"/>
      <c r="P552" s="2072"/>
    </row>
    <row r="553">
      <c r="A553" s="2072"/>
      <c r="B553" s="2072"/>
      <c r="C553" s="2072"/>
      <c r="D553" s="2072"/>
      <c r="E553" s="2072"/>
      <c r="F553" s="2072"/>
      <c r="G553" s="2072"/>
      <c r="H553" s="2072"/>
      <c r="I553" s="2072"/>
      <c r="J553" s="2072"/>
      <c r="K553" s="2072"/>
      <c r="L553" s="2072"/>
      <c r="M553" s="2072"/>
      <c r="N553" s="2072"/>
      <c r="O553" s="2072"/>
      <c r="P553" s="2072"/>
    </row>
    <row r="554">
      <c r="A554" s="2072"/>
      <c r="B554" s="2072"/>
      <c r="C554" s="2072"/>
      <c r="D554" s="2072"/>
      <c r="E554" s="2072"/>
      <c r="F554" s="2072"/>
      <c r="G554" s="2072"/>
      <c r="H554" s="2072"/>
      <c r="I554" s="2072"/>
      <c r="J554" s="2072"/>
      <c r="K554" s="2072"/>
      <c r="L554" s="2072"/>
      <c r="M554" s="2072"/>
      <c r="N554" s="2072"/>
      <c r="O554" s="2072"/>
      <c r="P554" s="2072"/>
    </row>
    <row r="555">
      <c r="A555" s="2072"/>
      <c r="B555" s="2072"/>
      <c r="C555" s="2072"/>
      <c r="D555" s="2072"/>
      <c r="E555" s="2072"/>
      <c r="F555" s="2072"/>
      <c r="G555" s="2072"/>
      <c r="H555" s="2072"/>
      <c r="I555" s="2072"/>
      <c r="J555" s="2072"/>
      <c r="K555" s="2072"/>
      <c r="L555" s="2072"/>
      <c r="M555" s="2072"/>
      <c r="N555" s="2072"/>
      <c r="O555" s="2072"/>
      <c r="P555" s="2072"/>
    </row>
    <row r="556">
      <c r="A556" s="2072"/>
      <c r="B556" s="2072"/>
      <c r="C556" s="2072"/>
      <c r="D556" s="2072"/>
      <c r="E556" s="2072"/>
      <c r="F556" s="2072"/>
      <c r="G556" s="2072"/>
      <c r="H556" s="2072"/>
      <c r="I556" s="2072"/>
      <c r="J556" s="2072"/>
      <c r="K556" s="2072"/>
      <c r="L556" s="2072"/>
      <c r="M556" s="2072"/>
      <c r="N556" s="2072"/>
      <c r="O556" s="2072"/>
      <c r="P556" s="2072"/>
    </row>
    <row r="557">
      <c r="A557" s="2072"/>
      <c r="B557" s="2072"/>
      <c r="C557" s="2072"/>
      <c r="D557" s="2072"/>
      <c r="E557" s="2072"/>
      <c r="F557" s="2072"/>
      <c r="G557" s="2072"/>
      <c r="H557" s="2072"/>
      <c r="I557" s="2072"/>
      <c r="J557" s="2072"/>
      <c r="K557" s="2072"/>
      <c r="L557" s="2072"/>
      <c r="M557" s="2072"/>
      <c r="N557" s="2072"/>
      <c r="O557" s="2072"/>
      <c r="P557" s="2072"/>
    </row>
    <row r="558">
      <c r="A558" s="2072"/>
      <c r="B558" s="2072"/>
      <c r="C558" s="2072"/>
      <c r="D558" s="2072"/>
      <c r="E558" s="2072"/>
      <c r="F558" s="2072"/>
      <c r="G558" s="2072"/>
      <c r="H558" s="2072"/>
      <c r="I558" s="2072"/>
      <c r="J558" s="2072"/>
      <c r="K558" s="2072"/>
      <c r="L558" s="2072"/>
      <c r="M558" s="2072"/>
      <c r="N558" s="2072"/>
      <c r="O558" s="2072"/>
      <c r="P558" s="2072"/>
    </row>
    <row r="559">
      <c r="A559" s="2072"/>
      <c r="B559" s="2072"/>
      <c r="C559" s="2072"/>
      <c r="D559" s="2072"/>
      <c r="E559" s="2072"/>
      <c r="F559" s="2072"/>
      <c r="G559" s="2072"/>
      <c r="H559" s="2072"/>
      <c r="I559" s="2072"/>
      <c r="J559" s="2072"/>
      <c r="K559" s="2072"/>
      <c r="L559" s="2072"/>
      <c r="M559" s="2072"/>
      <c r="N559" s="2072"/>
      <c r="O559" s="2072"/>
      <c r="P559" s="2072"/>
    </row>
    <row r="560">
      <c r="A560" s="2072"/>
      <c r="B560" s="2072"/>
      <c r="C560" s="2072"/>
      <c r="D560" s="2072"/>
      <c r="E560" s="2072"/>
      <c r="F560" s="2072"/>
      <c r="G560" s="2072"/>
      <c r="H560" s="2072"/>
      <c r="I560" s="2072"/>
      <c r="J560" s="2072"/>
      <c r="K560" s="2072"/>
      <c r="L560" s="2072"/>
      <c r="M560" s="2072"/>
      <c r="N560" s="2072"/>
      <c r="O560" s="2072"/>
      <c r="P560" s="2072"/>
    </row>
    <row r="561">
      <c r="A561" s="2072"/>
      <c r="B561" s="2072"/>
      <c r="C561" s="2072"/>
      <c r="D561" s="2072"/>
      <c r="E561" s="2072"/>
      <c r="F561" s="2072"/>
      <c r="G561" s="2072"/>
      <c r="H561" s="2072"/>
      <c r="I561" s="2072"/>
      <c r="J561" s="2072"/>
      <c r="K561" s="2072"/>
      <c r="L561" s="2072"/>
      <c r="M561" s="2072"/>
      <c r="N561" s="2072"/>
      <c r="O561" s="2072"/>
      <c r="P561" s="2072"/>
    </row>
    <row r="562">
      <c r="A562" s="2072"/>
      <c r="B562" s="2072"/>
      <c r="C562" s="2072"/>
      <c r="D562" s="2072"/>
      <c r="E562" s="2072"/>
      <c r="F562" s="2072"/>
      <c r="G562" s="2072"/>
      <c r="H562" s="2072"/>
      <c r="I562" s="2072"/>
      <c r="J562" s="2072"/>
      <c r="K562" s="2072"/>
      <c r="L562" s="2072"/>
      <c r="M562" s="2072"/>
      <c r="N562" s="2072"/>
      <c r="O562" s="2072"/>
      <c r="P562" s="2072"/>
    </row>
    <row r="563">
      <c r="A563" s="2072"/>
      <c r="B563" s="2072"/>
      <c r="C563" s="2072"/>
      <c r="D563" s="2072"/>
      <c r="E563" s="2072"/>
      <c r="F563" s="2072"/>
      <c r="G563" s="2072"/>
      <c r="H563" s="2072"/>
      <c r="I563" s="2072"/>
      <c r="J563" s="2072"/>
      <c r="K563" s="2072"/>
      <c r="L563" s="2072"/>
      <c r="M563" s="2072"/>
      <c r="N563" s="2072"/>
      <c r="O563" s="2072"/>
      <c r="P563" s="2072"/>
    </row>
    <row r="564">
      <c r="A564" s="2072"/>
      <c r="B564" s="2072"/>
      <c r="C564" s="2072"/>
      <c r="D564" s="2072"/>
      <c r="E564" s="2072"/>
      <c r="F564" s="2072"/>
      <c r="G564" s="2072"/>
      <c r="H564" s="2072"/>
      <c r="I564" s="2072"/>
      <c r="J564" s="2072"/>
      <c r="K564" s="2072"/>
      <c r="L564" s="2072"/>
      <c r="M564" s="2072"/>
      <c r="N564" s="2072"/>
      <c r="O564" s="2072"/>
      <c r="P564" s="2072"/>
    </row>
    <row r="565">
      <c r="A565" s="2072"/>
      <c r="B565" s="2072"/>
      <c r="C565" s="2072"/>
      <c r="D565" s="2072"/>
      <c r="E565" s="2072"/>
      <c r="F565" s="2072"/>
      <c r="G565" s="2072"/>
      <c r="H565" s="2072"/>
      <c r="I565" s="2072"/>
      <c r="J565" s="2072"/>
      <c r="K565" s="2072"/>
      <c r="L565" s="2072"/>
      <c r="M565" s="2072"/>
      <c r="N565" s="2072"/>
      <c r="O565" s="2072"/>
      <c r="P565" s="2072"/>
    </row>
    <row r="566">
      <c r="A566" s="2072"/>
      <c r="B566" s="2072"/>
      <c r="C566" s="2072"/>
      <c r="D566" s="2072"/>
      <c r="E566" s="2072"/>
      <c r="F566" s="2072"/>
      <c r="G566" s="2072"/>
      <c r="H566" s="2072"/>
      <c r="I566" s="2072"/>
      <c r="J566" s="2072"/>
      <c r="K566" s="2072"/>
      <c r="L566" s="2072"/>
      <c r="M566" s="2072"/>
      <c r="N566" s="2072"/>
      <c r="O566" s="2072"/>
      <c r="P566" s="2072"/>
    </row>
    <row r="567">
      <c r="A567" s="2072"/>
      <c r="B567" s="2072"/>
      <c r="C567" s="2072"/>
      <c r="D567" s="2072"/>
      <c r="E567" s="2072"/>
      <c r="F567" s="2072"/>
      <c r="G567" s="2072"/>
      <c r="H567" s="2072"/>
      <c r="I567" s="2072"/>
      <c r="J567" s="2072"/>
      <c r="K567" s="2072"/>
      <c r="L567" s="2072"/>
      <c r="M567" s="2072"/>
      <c r="N567" s="2072"/>
      <c r="O567" s="2072"/>
      <c r="P567" s="2072"/>
    </row>
    <row r="568">
      <c r="A568" s="2072"/>
      <c r="B568" s="2072"/>
      <c r="C568" s="2072"/>
      <c r="D568" s="2072"/>
      <c r="E568" s="2072"/>
      <c r="F568" s="2072"/>
      <c r="G568" s="2072"/>
      <c r="H568" s="2072"/>
      <c r="I568" s="2072"/>
      <c r="J568" s="2072"/>
      <c r="K568" s="2072"/>
      <c r="L568" s="2072"/>
      <c r="M568" s="2072"/>
      <c r="N568" s="2072"/>
      <c r="O568" s="2072"/>
      <c r="P568" s="2072"/>
    </row>
    <row r="569">
      <c r="A569" s="2072"/>
      <c r="B569" s="2072"/>
      <c r="C569" s="2072"/>
      <c r="D569" s="2072"/>
      <c r="E569" s="2072"/>
      <c r="F569" s="2072"/>
      <c r="G569" s="2072"/>
      <c r="H569" s="2072"/>
      <c r="I569" s="2072"/>
      <c r="J569" s="2072"/>
      <c r="K569" s="2072"/>
      <c r="L569" s="2072"/>
      <c r="M569" s="2072"/>
      <c r="N569" s="2072"/>
      <c r="O569" s="2072"/>
      <c r="P569" s="2072"/>
    </row>
    <row r="570">
      <c r="A570" s="2072"/>
      <c r="B570" s="2072"/>
      <c r="C570" s="2072"/>
      <c r="D570" s="2072"/>
      <c r="E570" s="2072"/>
      <c r="F570" s="2072"/>
      <c r="G570" s="2072"/>
      <c r="H570" s="2072"/>
      <c r="I570" s="2072"/>
      <c r="J570" s="2072"/>
      <c r="K570" s="2072"/>
      <c r="L570" s="2072"/>
      <c r="M570" s="2072"/>
      <c r="N570" s="2072"/>
      <c r="O570" s="2072"/>
      <c r="P570" s="2072"/>
    </row>
    <row r="571">
      <c r="A571" s="2072"/>
      <c r="B571" s="2072"/>
      <c r="C571" s="2072"/>
      <c r="D571" s="2072"/>
      <c r="E571" s="2072"/>
      <c r="F571" s="2072"/>
      <c r="G571" s="2072"/>
      <c r="H571" s="2072"/>
      <c r="I571" s="2072"/>
      <c r="J571" s="2072"/>
      <c r="K571" s="2072"/>
      <c r="L571" s="2072"/>
      <c r="M571" s="2072"/>
      <c r="N571" s="2072"/>
      <c r="O571" s="2072"/>
      <c r="P571" s="2072"/>
    </row>
    <row r="572">
      <c r="A572" s="2072"/>
      <c r="B572" s="2072"/>
      <c r="C572" s="2072"/>
      <c r="D572" s="2072"/>
      <c r="E572" s="2072"/>
      <c r="F572" s="2072"/>
      <c r="G572" s="2072"/>
      <c r="H572" s="2072"/>
      <c r="I572" s="2072"/>
      <c r="J572" s="2072"/>
      <c r="K572" s="2072"/>
      <c r="L572" s="2072"/>
      <c r="M572" s="2072"/>
      <c r="N572" s="2072"/>
      <c r="O572" s="2072"/>
      <c r="P572" s="2072"/>
    </row>
    <row r="573">
      <c r="A573" s="2072"/>
      <c r="B573" s="2072"/>
      <c r="C573" s="2072"/>
      <c r="D573" s="2072"/>
      <c r="E573" s="2072"/>
      <c r="F573" s="2072"/>
      <c r="G573" s="2072"/>
      <c r="H573" s="2072"/>
      <c r="I573" s="2072"/>
      <c r="J573" s="2072"/>
      <c r="K573" s="2072"/>
      <c r="L573" s="2072"/>
      <c r="M573" s="2072"/>
      <c r="N573" s="2072"/>
      <c r="O573" s="2072"/>
      <c r="P573" s="2072"/>
    </row>
    <row r="574">
      <c r="A574" s="2072"/>
      <c r="B574" s="2072"/>
      <c r="C574" s="2072"/>
      <c r="D574" s="2072"/>
      <c r="E574" s="2072"/>
      <c r="F574" s="2072"/>
      <c r="G574" s="2072"/>
      <c r="H574" s="2072"/>
      <c r="I574" s="2072"/>
      <c r="J574" s="2072"/>
      <c r="K574" s="2072"/>
      <c r="L574" s="2072"/>
      <c r="M574" s="2072"/>
      <c r="N574" s="2072"/>
      <c r="O574" s="2072"/>
      <c r="P574" s="2072"/>
    </row>
    <row r="575">
      <c r="A575" s="2072"/>
      <c r="B575" s="2072"/>
      <c r="C575" s="2072"/>
      <c r="D575" s="2072"/>
      <c r="E575" s="2072"/>
      <c r="F575" s="2072"/>
      <c r="G575" s="2072"/>
      <c r="H575" s="2072"/>
      <c r="I575" s="2072"/>
      <c r="J575" s="2072"/>
      <c r="K575" s="2072"/>
      <c r="L575" s="2072"/>
      <c r="M575" s="2072"/>
      <c r="N575" s="2072"/>
      <c r="O575" s="2072"/>
      <c r="P575" s="2072"/>
    </row>
    <row r="576">
      <c r="A576" s="2072"/>
      <c r="B576" s="2072"/>
      <c r="C576" s="2072"/>
      <c r="D576" s="2072"/>
      <c r="E576" s="2072"/>
      <c r="F576" s="2072"/>
      <c r="G576" s="2072"/>
      <c r="H576" s="2072"/>
      <c r="I576" s="2072"/>
      <c r="J576" s="2072"/>
      <c r="K576" s="2072"/>
      <c r="L576" s="2072"/>
      <c r="M576" s="2072"/>
      <c r="N576" s="2072"/>
      <c r="O576" s="2072"/>
      <c r="P576" s="2072"/>
    </row>
    <row r="577">
      <c r="A577" s="2072"/>
      <c r="B577" s="2072"/>
      <c r="C577" s="2072"/>
      <c r="D577" s="2072"/>
      <c r="E577" s="2072"/>
      <c r="F577" s="2072"/>
      <c r="G577" s="2072"/>
      <c r="H577" s="2072"/>
      <c r="I577" s="2072"/>
      <c r="J577" s="2072"/>
      <c r="K577" s="2072"/>
      <c r="L577" s="2072"/>
      <c r="M577" s="2072"/>
      <c r="N577" s="2072"/>
      <c r="O577" s="2072"/>
      <c r="P577" s="2072"/>
    </row>
    <row r="578">
      <c r="A578" s="2072"/>
      <c r="B578" s="2072"/>
      <c r="C578" s="2072"/>
      <c r="D578" s="2072"/>
      <c r="E578" s="2072"/>
      <c r="F578" s="2072"/>
      <c r="G578" s="2072"/>
      <c r="H578" s="2072"/>
      <c r="I578" s="2072"/>
      <c r="J578" s="2072"/>
      <c r="K578" s="2072"/>
      <c r="L578" s="2072"/>
      <c r="M578" s="2072"/>
      <c r="N578" s="2072"/>
      <c r="O578" s="2072"/>
      <c r="P578" s="2072"/>
    </row>
    <row r="579">
      <c r="A579" s="2072"/>
      <c r="B579" s="2072"/>
      <c r="C579" s="2072"/>
      <c r="D579" s="2072"/>
      <c r="E579" s="2072"/>
      <c r="F579" s="2072"/>
      <c r="G579" s="2072"/>
      <c r="H579" s="2072"/>
      <c r="I579" s="2072"/>
      <c r="J579" s="2072"/>
      <c r="K579" s="2072"/>
      <c r="L579" s="2072"/>
      <c r="M579" s="2072"/>
      <c r="N579" s="2072"/>
      <c r="O579" s="2072"/>
      <c r="P579" s="2072"/>
    </row>
    <row r="580">
      <c r="A580" s="2072"/>
      <c r="B580" s="2072"/>
      <c r="C580" s="2072"/>
      <c r="D580" s="2072"/>
      <c r="E580" s="2072"/>
      <c r="F580" s="2072"/>
      <c r="G580" s="2072"/>
      <c r="H580" s="2072"/>
      <c r="I580" s="2072"/>
      <c r="J580" s="2072"/>
      <c r="K580" s="2072"/>
      <c r="L580" s="2072"/>
      <c r="M580" s="2072"/>
      <c r="N580" s="2072"/>
      <c r="O580" s="2072"/>
      <c r="P580" s="2072"/>
    </row>
    <row r="581">
      <c r="A581" s="2072"/>
      <c r="B581" s="2072"/>
      <c r="C581" s="2072"/>
      <c r="D581" s="2072"/>
      <c r="E581" s="2072"/>
      <c r="F581" s="2072"/>
      <c r="G581" s="2072"/>
      <c r="H581" s="2072"/>
      <c r="I581" s="2072"/>
      <c r="J581" s="2072"/>
      <c r="K581" s="2072"/>
      <c r="L581" s="2072"/>
      <c r="M581" s="2072"/>
      <c r="N581" s="2072"/>
      <c r="O581" s="2072"/>
      <c r="P581" s="2072"/>
    </row>
    <row r="582">
      <c r="A582" s="2072"/>
      <c r="B582" s="2072"/>
      <c r="C582" s="2072"/>
      <c r="D582" s="2072"/>
      <c r="E582" s="2072"/>
      <c r="F582" s="2072"/>
      <c r="G582" s="2072"/>
      <c r="H582" s="2072"/>
      <c r="I582" s="2072"/>
      <c r="J582" s="2072"/>
      <c r="K582" s="2072"/>
      <c r="L582" s="2072"/>
      <c r="M582" s="2072"/>
      <c r="N582" s="2072"/>
      <c r="O582" s="2072"/>
      <c r="P582" s="2072"/>
    </row>
    <row r="583">
      <c r="A583" s="2072"/>
      <c r="B583" s="2072"/>
      <c r="C583" s="2072"/>
      <c r="D583" s="2072"/>
      <c r="E583" s="2072"/>
      <c r="F583" s="2072"/>
      <c r="G583" s="2072"/>
      <c r="H583" s="2072"/>
      <c r="I583" s="2072"/>
      <c r="J583" s="2072"/>
      <c r="K583" s="2072"/>
      <c r="L583" s="2072"/>
      <c r="M583" s="2072"/>
      <c r="N583" s="2072"/>
      <c r="O583" s="2072"/>
      <c r="P583" s="2072"/>
    </row>
    <row r="584">
      <c r="A584" s="2072"/>
      <c r="B584" s="2072"/>
      <c r="C584" s="2072"/>
      <c r="D584" s="2072"/>
      <c r="E584" s="2072"/>
      <c r="F584" s="2072"/>
      <c r="G584" s="2072"/>
      <c r="H584" s="2072"/>
      <c r="I584" s="2072"/>
      <c r="J584" s="2072"/>
      <c r="K584" s="2072"/>
      <c r="L584" s="2072"/>
      <c r="M584" s="2072"/>
      <c r="N584" s="2072"/>
      <c r="O584" s="2072"/>
      <c r="P584" s="2072"/>
    </row>
    <row r="585">
      <c r="A585" s="2072"/>
      <c r="B585" s="2072"/>
      <c r="C585" s="2072"/>
      <c r="D585" s="2072"/>
      <c r="E585" s="2072"/>
      <c r="F585" s="2072"/>
      <c r="G585" s="2072"/>
      <c r="H585" s="2072"/>
      <c r="I585" s="2072"/>
      <c r="J585" s="2072"/>
      <c r="K585" s="2072"/>
      <c r="L585" s="2072"/>
      <c r="M585" s="2072"/>
      <c r="N585" s="2072"/>
      <c r="O585" s="2072"/>
      <c r="P585" s="2072"/>
    </row>
    <row r="586">
      <c r="A586" s="2072"/>
      <c r="B586" s="2072"/>
      <c r="C586" s="2072"/>
      <c r="D586" s="2072"/>
      <c r="E586" s="2072"/>
      <c r="F586" s="2072"/>
      <c r="G586" s="2072"/>
      <c r="H586" s="2072"/>
      <c r="I586" s="2072"/>
      <c r="J586" s="2072"/>
      <c r="K586" s="2072"/>
      <c r="L586" s="2072"/>
      <c r="M586" s="2072"/>
      <c r="N586" s="2072"/>
      <c r="O586" s="2072"/>
      <c r="P586" s="2072"/>
    </row>
    <row r="587">
      <c r="A587" s="2072"/>
      <c r="B587" s="2072"/>
      <c r="C587" s="2072"/>
      <c r="D587" s="2072"/>
      <c r="E587" s="2072"/>
      <c r="F587" s="2072"/>
      <c r="G587" s="2072"/>
      <c r="H587" s="2072"/>
      <c r="I587" s="2072"/>
      <c r="J587" s="2072"/>
      <c r="K587" s="2072"/>
      <c r="L587" s="2072"/>
      <c r="M587" s="2072"/>
      <c r="N587" s="2072"/>
      <c r="O587" s="2072"/>
      <c r="P587" s="2072"/>
    </row>
    <row r="588">
      <c r="A588" s="2072"/>
      <c r="B588" s="2072"/>
      <c r="C588" s="2072"/>
      <c r="D588" s="2072"/>
      <c r="E588" s="2072"/>
      <c r="F588" s="2072"/>
      <c r="G588" s="2072"/>
      <c r="H588" s="2072"/>
      <c r="I588" s="2072"/>
      <c r="J588" s="2072"/>
      <c r="K588" s="2072"/>
      <c r="L588" s="2072"/>
      <c r="M588" s="2072"/>
      <c r="N588" s="2072"/>
      <c r="O588" s="2072"/>
      <c r="P588" s="2072"/>
    </row>
    <row r="589">
      <c r="A589" s="2072"/>
      <c r="B589" s="2072"/>
      <c r="C589" s="2072"/>
      <c r="D589" s="2072"/>
      <c r="E589" s="2072"/>
      <c r="F589" s="2072"/>
      <c r="G589" s="2072"/>
      <c r="H589" s="2072"/>
      <c r="I589" s="2072"/>
      <c r="J589" s="2072"/>
      <c r="K589" s="2072"/>
      <c r="L589" s="2072"/>
      <c r="M589" s="2072"/>
      <c r="N589" s="2072"/>
      <c r="O589" s="2072"/>
      <c r="P589" s="2072"/>
    </row>
    <row r="590">
      <c r="A590" s="2072"/>
      <c r="B590" s="2072"/>
      <c r="C590" s="2072"/>
      <c r="D590" s="2072"/>
      <c r="E590" s="2072"/>
      <c r="F590" s="2072"/>
      <c r="G590" s="2072"/>
      <c r="H590" s="2072"/>
      <c r="I590" s="2072"/>
      <c r="J590" s="2072"/>
      <c r="K590" s="2072"/>
      <c r="L590" s="2072"/>
      <c r="M590" s="2072"/>
      <c r="N590" s="2072"/>
      <c r="O590" s="2072"/>
      <c r="P590" s="2072"/>
    </row>
    <row r="591">
      <c r="A591" s="2072"/>
      <c r="B591" s="2072"/>
      <c r="C591" s="2072"/>
      <c r="D591" s="2072"/>
      <c r="E591" s="2072"/>
      <c r="F591" s="2072"/>
      <c r="G591" s="2072"/>
      <c r="H591" s="2072"/>
      <c r="I591" s="2072"/>
      <c r="J591" s="2072"/>
      <c r="K591" s="2072"/>
      <c r="L591" s="2072"/>
      <c r="M591" s="2072"/>
      <c r="N591" s="2072"/>
      <c r="O591" s="2072"/>
      <c r="P591" s="2072"/>
    </row>
    <row r="592">
      <c r="A592" s="2072"/>
      <c r="B592" s="2072"/>
      <c r="C592" s="2072"/>
      <c r="D592" s="2072"/>
      <c r="E592" s="2072"/>
      <c r="F592" s="2072"/>
      <c r="G592" s="2072"/>
      <c r="H592" s="2072"/>
      <c r="I592" s="2072"/>
      <c r="J592" s="2072"/>
      <c r="K592" s="2072"/>
      <c r="L592" s="2072"/>
      <c r="M592" s="2072"/>
      <c r="N592" s="2072"/>
      <c r="O592" s="2072"/>
      <c r="P592" s="2072"/>
    </row>
    <row r="593">
      <c r="A593" s="2072"/>
      <c r="B593" s="2072"/>
      <c r="C593" s="2072"/>
      <c r="D593" s="2072"/>
      <c r="E593" s="2072"/>
      <c r="F593" s="2072"/>
      <c r="G593" s="2072"/>
      <c r="H593" s="2072"/>
      <c r="I593" s="2072"/>
      <c r="J593" s="2072"/>
      <c r="K593" s="2072"/>
      <c r="L593" s="2072"/>
      <c r="M593" s="2072"/>
      <c r="N593" s="2072"/>
      <c r="O593" s="2072"/>
      <c r="P593" s="2072"/>
    </row>
    <row r="594">
      <c r="A594" s="2072"/>
      <c r="B594" s="2072"/>
      <c r="C594" s="2072"/>
      <c r="D594" s="2072"/>
      <c r="E594" s="2072"/>
      <c r="F594" s="2072"/>
      <c r="G594" s="2072"/>
      <c r="H594" s="2072"/>
      <c r="I594" s="2072"/>
      <c r="J594" s="2072"/>
      <c r="K594" s="2072"/>
      <c r="L594" s="2072"/>
      <c r="M594" s="2072"/>
      <c r="N594" s="2072"/>
      <c r="O594" s="2072"/>
      <c r="P594" s="2072"/>
    </row>
    <row r="595">
      <c r="A595" s="2072"/>
      <c r="B595" s="2072"/>
      <c r="C595" s="2072"/>
      <c r="D595" s="2072"/>
      <c r="E595" s="2072"/>
      <c r="F595" s="2072"/>
      <c r="G595" s="2072"/>
      <c r="H595" s="2072"/>
      <c r="I595" s="2072"/>
      <c r="J595" s="2072"/>
      <c r="K595" s="2072"/>
      <c r="L595" s="2072"/>
      <c r="M595" s="2072"/>
      <c r="N595" s="2072"/>
      <c r="O595" s="2072"/>
      <c r="P595" s="2072"/>
    </row>
    <row r="596">
      <c r="A596" s="2072"/>
      <c r="B596" s="2072"/>
      <c r="C596" s="2072"/>
      <c r="D596" s="2072"/>
      <c r="E596" s="2072"/>
      <c r="F596" s="2072"/>
      <c r="G596" s="2072"/>
      <c r="H596" s="2072"/>
      <c r="I596" s="2072"/>
      <c r="J596" s="2072"/>
      <c r="K596" s="2072"/>
      <c r="L596" s="2072"/>
      <c r="M596" s="2072"/>
      <c r="N596" s="2072"/>
      <c r="O596" s="2072"/>
      <c r="P596" s="2072"/>
    </row>
    <row r="597">
      <c r="A597" s="2072"/>
      <c r="B597" s="2072"/>
      <c r="C597" s="2072"/>
      <c r="D597" s="2072"/>
      <c r="E597" s="2072"/>
      <c r="F597" s="2072"/>
      <c r="G597" s="2072"/>
      <c r="H597" s="2072"/>
      <c r="I597" s="2072"/>
      <c r="J597" s="2072"/>
      <c r="K597" s="2072"/>
      <c r="L597" s="2072"/>
      <c r="M597" s="2072"/>
      <c r="N597" s="2072"/>
      <c r="O597" s="2072"/>
      <c r="P597" s="2072"/>
    </row>
    <row r="598">
      <c r="A598" s="2072"/>
      <c r="B598" s="2072"/>
      <c r="C598" s="2072"/>
      <c r="D598" s="2072"/>
      <c r="E598" s="2072"/>
      <c r="F598" s="2072"/>
      <c r="G598" s="2072"/>
      <c r="H598" s="2072"/>
      <c r="I598" s="2072"/>
      <c r="J598" s="2072"/>
      <c r="K598" s="2072"/>
      <c r="L598" s="2072"/>
      <c r="M598" s="2072"/>
      <c r="N598" s="2072"/>
      <c r="O598" s="2072"/>
      <c r="P598" s="2072"/>
    </row>
    <row r="599">
      <c r="A599" s="2072"/>
      <c r="B599" s="2072"/>
      <c r="C599" s="2072"/>
      <c r="D599" s="2072"/>
      <c r="E599" s="2072"/>
      <c r="F599" s="2072"/>
      <c r="G599" s="2072"/>
      <c r="H599" s="2072"/>
      <c r="I599" s="2072"/>
      <c r="J599" s="2072"/>
      <c r="K599" s="2072"/>
      <c r="L599" s="2072"/>
      <c r="M599" s="2072"/>
      <c r="N599" s="2072"/>
      <c r="O599" s="2072"/>
      <c r="P599" s="2072"/>
    </row>
    <row r="600">
      <c r="A600" s="2072"/>
      <c r="B600" s="2072"/>
      <c r="C600" s="2072"/>
      <c r="D600" s="2072"/>
      <c r="E600" s="2072"/>
      <c r="F600" s="2072"/>
      <c r="G600" s="2072"/>
      <c r="H600" s="2072"/>
      <c r="I600" s="2072"/>
      <c r="J600" s="2072"/>
      <c r="K600" s="2072"/>
      <c r="L600" s="2072"/>
      <c r="M600" s="2072"/>
      <c r="N600" s="2072"/>
      <c r="O600" s="2072"/>
      <c r="P600" s="2072"/>
    </row>
    <row r="601">
      <c r="A601" s="2072"/>
      <c r="B601" s="2072"/>
      <c r="C601" s="2072"/>
      <c r="D601" s="2072"/>
      <c r="E601" s="2072"/>
      <c r="F601" s="2072"/>
      <c r="G601" s="2072"/>
      <c r="H601" s="2072"/>
      <c r="I601" s="2072"/>
      <c r="J601" s="2072"/>
      <c r="K601" s="2072"/>
      <c r="L601" s="2072"/>
      <c r="M601" s="2072"/>
      <c r="N601" s="2072"/>
      <c r="O601" s="2072"/>
      <c r="P601" s="2072"/>
    </row>
    <row r="602">
      <c r="A602" s="2072"/>
      <c r="B602" s="2072"/>
      <c r="C602" s="2072"/>
      <c r="D602" s="2072"/>
      <c r="E602" s="2072"/>
      <c r="F602" s="2072"/>
      <c r="G602" s="2072"/>
      <c r="H602" s="2072"/>
      <c r="I602" s="2072"/>
      <c r="J602" s="2072"/>
      <c r="K602" s="2072"/>
      <c r="L602" s="2072"/>
      <c r="M602" s="2072"/>
      <c r="N602" s="2072"/>
      <c r="O602" s="2072"/>
      <c r="P602" s="2072"/>
    </row>
    <row r="603">
      <c r="A603" s="2072"/>
      <c r="B603" s="2072"/>
      <c r="C603" s="2072"/>
      <c r="D603" s="2072"/>
      <c r="E603" s="2072"/>
      <c r="F603" s="2072"/>
      <c r="G603" s="2072"/>
      <c r="H603" s="2072"/>
      <c r="I603" s="2072"/>
      <c r="J603" s="2072"/>
      <c r="K603" s="2072"/>
      <c r="L603" s="2072"/>
      <c r="M603" s="2072"/>
      <c r="N603" s="2072"/>
      <c r="O603" s="2072"/>
      <c r="P603" s="2072"/>
    </row>
    <row r="604">
      <c r="A604" s="2072"/>
      <c r="B604" s="2072"/>
      <c r="C604" s="2072"/>
      <c r="D604" s="2072"/>
      <c r="E604" s="2072"/>
      <c r="F604" s="2072"/>
      <c r="G604" s="2072"/>
      <c r="H604" s="2072"/>
      <c r="I604" s="2072"/>
      <c r="J604" s="2072"/>
      <c r="K604" s="2072"/>
      <c r="L604" s="2072"/>
      <c r="M604" s="2072"/>
      <c r="N604" s="2072"/>
      <c r="O604" s="2072"/>
      <c r="P604" s="2072"/>
    </row>
    <row r="605">
      <c r="A605" s="2072"/>
      <c r="B605" s="2072"/>
      <c r="C605" s="2072"/>
      <c r="D605" s="2072"/>
      <c r="E605" s="2072"/>
      <c r="F605" s="2072"/>
      <c r="G605" s="2072"/>
      <c r="H605" s="2072"/>
      <c r="I605" s="2072"/>
      <c r="J605" s="2072"/>
      <c r="K605" s="2072"/>
      <c r="L605" s="2072"/>
      <c r="M605" s="2072"/>
      <c r="N605" s="2072"/>
      <c r="O605" s="2072"/>
      <c r="P605" s="2072"/>
    </row>
    <row r="606">
      <c r="A606" s="2072"/>
      <c r="B606" s="2072"/>
      <c r="C606" s="2072"/>
      <c r="D606" s="2072"/>
      <c r="E606" s="2072"/>
      <c r="F606" s="2072"/>
      <c r="G606" s="2072"/>
      <c r="H606" s="2072"/>
      <c r="I606" s="2072"/>
      <c r="J606" s="2072"/>
      <c r="K606" s="2072"/>
      <c r="L606" s="2072"/>
      <c r="M606" s="2072"/>
      <c r="N606" s="2072"/>
      <c r="O606" s="2072"/>
      <c r="P606" s="2072"/>
    </row>
    <row r="607">
      <c r="A607" s="2072"/>
      <c r="B607" s="2072"/>
      <c r="C607" s="2072"/>
      <c r="D607" s="2072"/>
      <c r="E607" s="2072"/>
      <c r="F607" s="2072"/>
      <c r="G607" s="2072"/>
      <c r="H607" s="2072"/>
      <c r="I607" s="2072"/>
      <c r="J607" s="2072"/>
      <c r="K607" s="2072"/>
      <c r="L607" s="2072"/>
      <c r="M607" s="2072"/>
      <c r="N607" s="2072"/>
      <c r="O607" s="2072"/>
      <c r="P607" s="2072"/>
    </row>
    <row r="608">
      <c r="A608" s="2072"/>
      <c r="B608" s="2072"/>
      <c r="C608" s="2072"/>
      <c r="D608" s="2072"/>
      <c r="E608" s="2072"/>
      <c r="F608" s="2072"/>
      <c r="G608" s="2072"/>
      <c r="H608" s="2072"/>
      <c r="I608" s="2072"/>
      <c r="J608" s="2072"/>
      <c r="K608" s="2072"/>
      <c r="L608" s="2072"/>
      <c r="M608" s="2072"/>
      <c r="N608" s="2072"/>
      <c r="O608" s="2072"/>
      <c r="P608" s="2072"/>
    </row>
    <row r="609">
      <c r="A609" s="2072"/>
      <c r="B609" s="2072"/>
      <c r="C609" s="2072"/>
      <c r="D609" s="2072"/>
      <c r="E609" s="2072"/>
      <c r="F609" s="2072"/>
      <c r="G609" s="2072"/>
      <c r="H609" s="2072"/>
      <c r="I609" s="2072"/>
      <c r="J609" s="2072"/>
      <c r="K609" s="2072"/>
      <c r="L609" s="2072"/>
      <c r="M609" s="2072"/>
      <c r="N609" s="2072"/>
      <c r="O609" s="2072"/>
      <c r="P609" s="2072"/>
    </row>
    <row r="610">
      <c r="A610" s="2072"/>
      <c r="B610" s="2072"/>
      <c r="C610" s="2072"/>
      <c r="D610" s="2072"/>
      <c r="E610" s="2072"/>
      <c r="F610" s="2072"/>
      <c r="G610" s="2072"/>
      <c r="H610" s="2072"/>
      <c r="I610" s="2072"/>
      <c r="J610" s="2072"/>
      <c r="K610" s="2072"/>
      <c r="L610" s="2072"/>
      <c r="M610" s="2072"/>
      <c r="N610" s="2072"/>
      <c r="O610" s="2072"/>
      <c r="P610" s="2072"/>
    </row>
    <row r="611">
      <c r="A611" s="2072"/>
      <c r="B611" s="2072"/>
      <c r="C611" s="2072"/>
      <c r="D611" s="2072"/>
      <c r="E611" s="2072"/>
      <c r="F611" s="2072"/>
      <c r="G611" s="2072"/>
      <c r="H611" s="2072"/>
      <c r="I611" s="2072"/>
      <c r="J611" s="2072"/>
      <c r="K611" s="2072"/>
      <c r="L611" s="2072"/>
      <c r="M611" s="2072"/>
      <c r="N611" s="2072"/>
      <c r="O611" s="2072"/>
      <c r="P611" s="2072"/>
    </row>
    <row r="612">
      <c r="A612" s="2072"/>
      <c r="B612" s="2072"/>
      <c r="C612" s="2072"/>
      <c r="D612" s="2072"/>
      <c r="E612" s="2072"/>
      <c r="F612" s="2072"/>
      <c r="G612" s="2072"/>
      <c r="H612" s="2072"/>
      <c r="I612" s="2072"/>
      <c r="J612" s="2072"/>
      <c r="K612" s="2072"/>
      <c r="L612" s="2072"/>
      <c r="M612" s="2072"/>
      <c r="N612" s="2072"/>
      <c r="O612" s="2072"/>
      <c r="P612" s="2072"/>
    </row>
    <row r="613">
      <c r="A613" s="2072"/>
      <c r="B613" s="2072"/>
      <c r="C613" s="2072"/>
      <c r="D613" s="2072"/>
      <c r="E613" s="2072"/>
      <c r="F613" s="2072"/>
      <c r="G613" s="2072"/>
      <c r="H613" s="2072"/>
      <c r="I613" s="2072"/>
      <c r="J613" s="2072"/>
      <c r="K613" s="2072"/>
      <c r="L613" s="2072"/>
      <c r="M613" s="2072"/>
      <c r="N613" s="2072"/>
      <c r="O613" s="2072"/>
      <c r="P613" s="2072"/>
    </row>
    <row r="614">
      <c r="A614" s="2072"/>
      <c r="B614" s="2072"/>
      <c r="C614" s="2072"/>
      <c r="D614" s="2072"/>
      <c r="E614" s="2072"/>
      <c r="F614" s="2072"/>
      <c r="G614" s="2072"/>
      <c r="H614" s="2072"/>
      <c r="I614" s="2072"/>
      <c r="J614" s="2072"/>
      <c r="K614" s="2072"/>
      <c r="L614" s="2072"/>
      <c r="M614" s="2072"/>
      <c r="N614" s="2072"/>
      <c r="O614" s="2072"/>
      <c r="P614" s="2072"/>
    </row>
    <row r="615">
      <c r="A615" s="2072"/>
      <c r="B615" s="2072"/>
      <c r="C615" s="2072"/>
      <c r="D615" s="2072"/>
      <c r="E615" s="2072"/>
      <c r="F615" s="2072"/>
      <c r="G615" s="2072"/>
      <c r="H615" s="2072"/>
      <c r="I615" s="2072"/>
      <c r="J615" s="2072"/>
      <c r="K615" s="2072"/>
      <c r="L615" s="2072"/>
      <c r="M615" s="2072"/>
      <c r="N615" s="2072"/>
      <c r="O615" s="2072"/>
      <c r="P615" s="2072"/>
    </row>
    <row r="616">
      <c r="A616" s="2072"/>
      <c r="B616" s="2072"/>
      <c r="C616" s="2072"/>
      <c r="D616" s="2072"/>
      <c r="E616" s="2072"/>
      <c r="F616" s="2072"/>
      <c r="G616" s="2072"/>
      <c r="H616" s="2072"/>
      <c r="I616" s="2072"/>
      <c r="J616" s="2072"/>
      <c r="K616" s="2072"/>
      <c r="L616" s="2072"/>
      <c r="M616" s="2072"/>
      <c r="N616" s="2072"/>
      <c r="O616" s="2072"/>
      <c r="P616" s="2072"/>
    </row>
    <row r="617">
      <c r="A617" s="2072"/>
      <c r="B617" s="2072"/>
      <c r="C617" s="2072"/>
      <c r="D617" s="2072"/>
      <c r="E617" s="2072"/>
      <c r="F617" s="2072"/>
      <c r="G617" s="2072"/>
      <c r="H617" s="2072"/>
      <c r="I617" s="2072"/>
      <c r="J617" s="2072"/>
      <c r="K617" s="2072"/>
      <c r="L617" s="2072"/>
      <c r="M617" s="2072"/>
      <c r="N617" s="2072"/>
      <c r="O617" s="2072"/>
      <c r="P617" s="2072"/>
    </row>
    <row r="618">
      <c r="A618" s="2072"/>
      <c r="B618" s="2072"/>
      <c r="C618" s="2072"/>
      <c r="D618" s="2072"/>
      <c r="E618" s="2072"/>
      <c r="F618" s="2072"/>
      <c r="G618" s="2072"/>
      <c r="H618" s="2072"/>
      <c r="I618" s="2072"/>
      <c r="J618" s="2072"/>
      <c r="K618" s="2072"/>
      <c r="L618" s="2072"/>
      <c r="M618" s="2072"/>
      <c r="N618" s="2072"/>
      <c r="O618" s="2072"/>
      <c r="P618" s="2072"/>
    </row>
    <row r="619">
      <c r="A619" s="2072"/>
      <c r="B619" s="2072"/>
      <c r="C619" s="2072"/>
      <c r="D619" s="2072"/>
      <c r="E619" s="2072"/>
      <c r="F619" s="2072"/>
      <c r="G619" s="2072"/>
      <c r="H619" s="2072"/>
      <c r="I619" s="2072"/>
      <c r="J619" s="2072"/>
      <c r="K619" s="2072"/>
      <c r="L619" s="2072"/>
      <c r="M619" s="2072"/>
      <c r="N619" s="2072"/>
      <c r="O619" s="2072"/>
      <c r="P619" s="2072"/>
    </row>
    <row r="620">
      <c r="A620" s="2072"/>
      <c r="B620" s="2072"/>
      <c r="C620" s="2072"/>
      <c r="D620" s="2072"/>
      <c r="E620" s="2072"/>
      <c r="F620" s="2072"/>
      <c r="G620" s="2072"/>
      <c r="H620" s="2072"/>
      <c r="I620" s="2072"/>
      <c r="J620" s="2072"/>
      <c r="K620" s="2072"/>
      <c r="L620" s="2072"/>
      <c r="M620" s="2072"/>
      <c r="N620" s="2072"/>
      <c r="O620" s="2072"/>
      <c r="P620" s="2072"/>
    </row>
    <row r="621">
      <c r="A621" s="2072"/>
      <c r="B621" s="2072"/>
      <c r="C621" s="2072"/>
      <c r="D621" s="2072"/>
      <c r="E621" s="2072"/>
      <c r="F621" s="2072"/>
      <c r="G621" s="2072"/>
      <c r="H621" s="2072"/>
      <c r="I621" s="2072"/>
      <c r="J621" s="2072"/>
      <c r="K621" s="2072"/>
      <c r="L621" s="2072"/>
      <c r="M621" s="2072"/>
      <c r="N621" s="2072"/>
      <c r="O621" s="2072"/>
      <c r="P621" s="2072"/>
    </row>
    <row r="622">
      <c r="A622" s="2072"/>
      <c r="B622" s="2072"/>
      <c r="C622" s="2072"/>
      <c r="D622" s="2072"/>
      <c r="E622" s="2072"/>
      <c r="F622" s="2072"/>
      <c r="G622" s="2072"/>
      <c r="H622" s="2072"/>
      <c r="I622" s="2072"/>
      <c r="J622" s="2072"/>
      <c r="K622" s="2072"/>
      <c r="L622" s="2072"/>
      <c r="M622" s="2072"/>
      <c r="N622" s="2072"/>
      <c r="O622" s="2072"/>
      <c r="P622" s="2072"/>
    </row>
    <row r="623">
      <c r="A623" s="2072"/>
      <c r="B623" s="2072"/>
      <c r="C623" s="2072"/>
      <c r="D623" s="2072"/>
      <c r="E623" s="2072"/>
      <c r="F623" s="2072"/>
      <c r="G623" s="2072"/>
      <c r="H623" s="2072"/>
      <c r="I623" s="2072"/>
      <c r="J623" s="2072"/>
      <c r="K623" s="2072"/>
      <c r="L623" s="2072"/>
      <c r="M623" s="2072"/>
      <c r="N623" s="2072"/>
      <c r="O623" s="2072"/>
      <c r="P623" s="2072"/>
    </row>
    <row r="624">
      <c r="A624" s="2072"/>
      <c r="B624" s="2072"/>
      <c r="C624" s="2072"/>
      <c r="D624" s="2072"/>
      <c r="E624" s="2072"/>
      <c r="F624" s="2072"/>
      <c r="G624" s="2072"/>
      <c r="H624" s="2072"/>
      <c r="I624" s="2072"/>
      <c r="J624" s="2072"/>
      <c r="K624" s="2072"/>
      <c r="L624" s="2072"/>
      <c r="M624" s="2072"/>
      <c r="N624" s="2072"/>
      <c r="O624" s="2072"/>
      <c r="P624" s="2072"/>
    </row>
    <row r="625">
      <c r="A625" s="2072"/>
      <c r="B625" s="2072"/>
      <c r="C625" s="2072"/>
      <c r="D625" s="2072"/>
      <c r="E625" s="2072"/>
      <c r="F625" s="2072"/>
      <c r="G625" s="2072"/>
      <c r="H625" s="2072"/>
      <c r="I625" s="2072"/>
      <c r="J625" s="2072"/>
      <c r="K625" s="2072"/>
      <c r="L625" s="2072"/>
      <c r="M625" s="2072"/>
      <c r="N625" s="2072"/>
      <c r="O625" s="2072"/>
      <c r="P625" s="2072"/>
    </row>
    <row r="626">
      <c r="A626" s="2072"/>
      <c r="B626" s="2072"/>
      <c r="C626" s="2072"/>
      <c r="D626" s="2072"/>
      <c r="E626" s="2072"/>
      <c r="F626" s="2072"/>
      <c r="G626" s="2072"/>
      <c r="H626" s="2072"/>
      <c r="I626" s="2072"/>
      <c r="J626" s="2072"/>
      <c r="K626" s="2072"/>
      <c r="L626" s="2072"/>
      <c r="M626" s="2072"/>
      <c r="N626" s="2072"/>
      <c r="O626" s="2072"/>
      <c r="P626" s="2072"/>
    </row>
    <row r="627">
      <c r="A627" s="2072"/>
      <c r="B627" s="2072"/>
      <c r="C627" s="2072"/>
      <c r="D627" s="2072"/>
      <c r="E627" s="2072"/>
      <c r="F627" s="2072"/>
      <c r="G627" s="2072"/>
      <c r="H627" s="2072"/>
      <c r="I627" s="2072"/>
      <c r="J627" s="2072"/>
      <c r="K627" s="2072"/>
      <c r="L627" s="2072"/>
      <c r="M627" s="2072"/>
      <c r="N627" s="2072"/>
      <c r="O627" s="2072"/>
      <c r="P627" s="2072"/>
    </row>
    <row r="628">
      <c r="A628" s="2072"/>
      <c r="B628" s="2072"/>
      <c r="C628" s="2072"/>
      <c r="D628" s="2072"/>
      <c r="E628" s="2072"/>
      <c r="F628" s="2072"/>
      <c r="G628" s="2072"/>
      <c r="H628" s="2072"/>
      <c r="I628" s="2072"/>
      <c r="J628" s="2072"/>
      <c r="K628" s="2072"/>
      <c r="L628" s="2072"/>
      <c r="M628" s="2072"/>
      <c r="N628" s="2072"/>
      <c r="O628" s="2072"/>
      <c r="P628" s="2072"/>
    </row>
    <row r="629">
      <c r="A629" s="2072"/>
      <c r="B629" s="2072"/>
      <c r="C629" s="2072"/>
      <c r="D629" s="2072"/>
      <c r="E629" s="2072"/>
      <c r="F629" s="2072"/>
      <c r="G629" s="2072"/>
      <c r="H629" s="2072"/>
      <c r="I629" s="2072"/>
      <c r="J629" s="2072"/>
      <c r="K629" s="2072"/>
      <c r="L629" s="2072"/>
      <c r="M629" s="2072"/>
      <c r="N629" s="2072"/>
      <c r="O629" s="2072"/>
      <c r="P629" s="2072"/>
    </row>
    <row r="630">
      <c r="A630" s="2072"/>
      <c r="B630" s="2072"/>
      <c r="C630" s="2072"/>
      <c r="D630" s="2072"/>
      <c r="E630" s="2072"/>
      <c r="F630" s="2072"/>
      <c r="G630" s="2072"/>
      <c r="H630" s="2072"/>
      <c r="I630" s="2072"/>
      <c r="J630" s="2072"/>
      <c r="K630" s="2072"/>
      <c r="L630" s="2072"/>
      <c r="M630" s="2072"/>
      <c r="N630" s="2072"/>
      <c r="O630" s="2072"/>
      <c r="P630" s="2072"/>
    </row>
    <row r="631">
      <c r="A631" s="2072"/>
      <c r="B631" s="2072"/>
      <c r="C631" s="2072"/>
      <c r="D631" s="2072"/>
      <c r="E631" s="2072"/>
      <c r="F631" s="2072"/>
      <c r="G631" s="2072"/>
      <c r="H631" s="2072"/>
      <c r="I631" s="2072"/>
      <c r="J631" s="2072"/>
      <c r="K631" s="2072"/>
      <c r="L631" s="2072"/>
      <c r="M631" s="2072"/>
      <c r="N631" s="2072"/>
      <c r="O631" s="2072"/>
      <c r="P631" s="2072"/>
    </row>
    <row r="632">
      <c r="A632" s="2072"/>
      <c r="B632" s="2072"/>
      <c r="C632" s="2072"/>
      <c r="D632" s="2072"/>
      <c r="E632" s="2072"/>
      <c r="F632" s="2072"/>
      <c r="G632" s="2072"/>
      <c r="H632" s="2072"/>
      <c r="I632" s="2072"/>
      <c r="J632" s="2072"/>
      <c r="K632" s="2072"/>
      <c r="L632" s="2072"/>
      <c r="M632" s="2072"/>
      <c r="N632" s="2072"/>
      <c r="O632" s="2072"/>
      <c r="P632" s="2072"/>
    </row>
    <row r="633">
      <c r="A633" s="2072"/>
      <c r="B633" s="2072"/>
      <c r="C633" s="2072"/>
      <c r="D633" s="2072"/>
      <c r="E633" s="2072"/>
      <c r="F633" s="2072"/>
      <c r="G633" s="2072"/>
      <c r="H633" s="2072"/>
      <c r="I633" s="2072"/>
      <c r="J633" s="2072"/>
      <c r="K633" s="2072"/>
      <c r="L633" s="2072"/>
      <c r="M633" s="2072"/>
      <c r="N633" s="2072"/>
      <c r="O633" s="2072"/>
      <c r="P633" s="2072"/>
    </row>
    <row r="634">
      <c r="A634" s="2072"/>
      <c r="B634" s="2072"/>
      <c r="C634" s="2072"/>
      <c r="D634" s="2072"/>
      <c r="E634" s="2072"/>
      <c r="F634" s="2072"/>
      <c r="G634" s="2072"/>
      <c r="H634" s="2072"/>
      <c r="I634" s="2072"/>
      <c r="J634" s="2072"/>
      <c r="K634" s="2072"/>
      <c r="L634" s="2072"/>
      <c r="M634" s="2072"/>
      <c r="N634" s="2072"/>
      <c r="O634" s="2072"/>
      <c r="P634" s="2072"/>
    </row>
    <row r="635">
      <c r="A635" s="2072"/>
      <c r="B635" s="2072"/>
      <c r="C635" s="2072"/>
      <c r="D635" s="2072"/>
      <c r="E635" s="2072"/>
      <c r="F635" s="2072"/>
      <c r="G635" s="2072"/>
      <c r="H635" s="2072"/>
      <c r="I635" s="2072"/>
      <c r="J635" s="2072"/>
      <c r="K635" s="2072"/>
      <c r="L635" s="2072"/>
      <c r="M635" s="2072"/>
      <c r="N635" s="2072"/>
      <c r="O635" s="2072"/>
      <c r="P635" s="2072"/>
    </row>
    <row r="636">
      <c r="A636" s="2072"/>
      <c r="B636" s="2072"/>
      <c r="C636" s="2072"/>
      <c r="D636" s="2072"/>
      <c r="E636" s="2072"/>
      <c r="F636" s="2072"/>
      <c r="G636" s="2072"/>
      <c r="H636" s="2072"/>
      <c r="I636" s="2072"/>
      <c r="J636" s="2072"/>
      <c r="K636" s="2072"/>
      <c r="L636" s="2072"/>
      <c r="M636" s="2072"/>
      <c r="N636" s="2072"/>
      <c r="O636" s="2072"/>
      <c r="P636" s="2072"/>
    </row>
    <row r="637">
      <c r="A637" s="2072"/>
      <c r="B637" s="2072"/>
      <c r="C637" s="2072"/>
      <c r="D637" s="2072"/>
      <c r="E637" s="2072"/>
      <c r="F637" s="2072"/>
      <c r="G637" s="2072"/>
      <c r="H637" s="2072"/>
      <c r="I637" s="2072"/>
      <c r="J637" s="2072"/>
      <c r="K637" s="2072"/>
      <c r="L637" s="2072"/>
      <c r="M637" s="2072"/>
      <c r="N637" s="2072"/>
      <c r="O637" s="2072"/>
      <c r="P637" s="2072"/>
    </row>
    <row r="638">
      <c r="A638" s="2072"/>
      <c r="B638" s="2072"/>
      <c r="C638" s="2072"/>
      <c r="D638" s="2072"/>
      <c r="E638" s="2072"/>
      <c r="F638" s="2072"/>
      <c r="G638" s="2072"/>
      <c r="H638" s="2072"/>
      <c r="I638" s="2072"/>
      <c r="J638" s="2072"/>
      <c r="K638" s="2072"/>
      <c r="L638" s="2072"/>
      <c r="M638" s="2072"/>
      <c r="N638" s="2072"/>
      <c r="O638" s="2072"/>
      <c r="P638" s="2072"/>
    </row>
    <row r="639">
      <c r="A639" s="2072"/>
      <c r="B639" s="2072"/>
      <c r="C639" s="2072"/>
      <c r="D639" s="2072"/>
      <c r="E639" s="2072"/>
      <c r="F639" s="2072"/>
      <c r="G639" s="2072"/>
      <c r="H639" s="2072"/>
      <c r="I639" s="2072"/>
      <c r="J639" s="2072"/>
      <c r="K639" s="2072"/>
      <c r="L639" s="2072"/>
      <c r="M639" s="2072"/>
      <c r="N639" s="2072"/>
      <c r="O639" s="2072"/>
      <c r="P639" s="2072"/>
    </row>
    <row r="640">
      <c r="A640" s="2072"/>
      <c r="B640" s="2072"/>
      <c r="C640" s="2072"/>
      <c r="D640" s="2072"/>
      <c r="E640" s="2072"/>
      <c r="F640" s="2072"/>
      <c r="G640" s="2072"/>
      <c r="H640" s="2072"/>
      <c r="I640" s="2072"/>
      <c r="J640" s="2072"/>
      <c r="K640" s="2072"/>
      <c r="L640" s="2072"/>
      <c r="M640" s="2072"/>
      <c r="N640" s="2072"/>
      <c r="O640" s="2072"/>
      <c r="P640" s="2072"/>
    </row>
    <row r="641">
      <c r="A641" s="2072"/>
      <c r="B641" s="2072"/>
      <c r="C641" s="2072"/>
      <c r="D641" s="2072"/>
      <c r="E641" s="2072"/>
      <c r="F641" s="2072"/>
      <c r="G641" s="2072"/>
      <c r="H641" s="2072"/>
      <c r="I641" s="2072"/>
      <c r="J641" s="2072"/>
      <c r="K641" s="2072"/>
      <c r="L641" s="2072"/>
      <c r="M641" s="2072"/>
      <c r="N641" s="2072"/>
      <c r="O641" s="2072"/>
      <c r="P641" s="2072"/>
    </row>
    <row r="642">
      <c r="A642" s="2072"/>
      <c r="B642" s="2072"/>
      <c r="C642" s="2072"/>
      <c r="D642" s="2072"/>
      <c r="E642" s="2072"/>
      <c r="F642" s="2072"/>
      <c r="G642" s="2072"/>
      <c r="H642" s="2072"/>
      <c r="I642" s="2072"/>
      <c r="J642" s="2072"/>
      <c r="K642" s="2072"/>
      <c r="L642" s="2072"/>
      <c r="M642" s="2072"/>
      <c r="N642" s="2072"/>
      <c r="O642" s="2072"/>
      <c r="P642" s="2072"/>
    </row>
    <row r="643">
      <c r="A643" s="2072"/>
      <c r="B643" s="2072"/>
      <c r="C643" s="2072"/>
      <c r="D643" s="2072"/>
      <c r="E643" s="2072"/>
      <c r="F643" s="2072"/>
      <c r="G643" s="2072"/>
      <c r="H643" s="2072"/>
      <c r="I643" s="2072"/>
      <c r="J643" s="2072"/>
      <c r="K643" s="2072"/>
      <c r="L643" s="2072"/>
      <c r="M643" s="2072"/>
      <c r="N643" s="2072"/>
      <c r="O643" s="2072"/>
      <c r="P643" s="2072"/>
    </row>
    <row r="644">
      <c r="A644" s="2072"/>
      <c r="B644" s="2072"/>
      <c r="C644" s="2072"/>
      <c r="D644" s="2072"/>
      <c r="E644" s="2072"/>
      <c r="F644" s="2072"/>
      <c r="G644" s="2072"/>
      <c r="H644" s="2072"/>
      <c r="I644" s="2072"/>
      <c r="J644" s="2072"/>
      <c r="K644" s="2072"/>
      <c r="L644" s="2072"/>
      <c r="M644" s="2072"/>
      <c r="N644" s="2072"/>
      <c r="O644" s="2072"/>
      <c r="P644" s="2072"/>
    </row>
    <row r="645">
      <c r="A645" s="2072"/>
      <c r="B645" s="2072"/>
      <c r="C645" s="2072"/>
      <c r="D645" s="2072"/>
      <c r="E645" s="2072"/>
      <c r="F645" s="2072"/>
      <c r="G645" s="2072"/>
      <c r="H645" s="2072"/>
      <c r="I645" s="2072"/>
      <c r="J645" s="2072"/>
      <c r="K645" s="2072"/>
      <c r="L645" s="2072"/>
      <c r="M645" s="2072"/>
      <c r="N645" s="2072"/>
      <c r="O645" s="2072"/>
      <c r="P645" s="2072"/>
    </row>
    <row r="646">
      <c r="A646" s="2072"/>
      <c r="B646" s="2072"/>
      <c r="C646" s="2072"/>
      <c r="D646" s="2072"/>
      <c r="E646" s="2072"/>
      <c r="F646" s="2072"/>
      <c r="G646" s="2072"/>
      <c r="H646" s="2072"/>
      <c r="I646" s="2072"/>
      <c r="J646" s="2072"/>
      <c r="K646" s="2072"/>
      <c r="L646" s="2072"/>
      <c r="M646" s="2072"/>
      <c r="N646" s="2072"/>
      <c r="O646" s="2072"/>
      <c r="P646" s="2072"/>
    </row>
    <row r="647">
      <c r="A647" s="2072"/>
      <c r="B647" s="2072"/>
      <c r="C647" s="2072"/>
      <c r="D647" s="2072"/>
      <c r="E647" s="2072"/>
      <c r="F647" s="2072"/>
      <c r="G647" s="2072"/>
      <c r="H647" s="2072"/>
      <c r="I647" s="2072"/>
      <c r="J647" s="2072"/>
      <c r="K647" s="2072"/>
      <c r="L647" s="2072"/>
      <c r="M647" s="2072"/>
      <c r="N647" s="2072"/>
      <c r="O647" s="2072"/>
      <c r="P647" s="2072"/>
    </row>
    <row r="648">
      <c r="A648" s="2072"/>
      <c r="B648" s="2072"/>
      <c r="C648" s="2072"/>
      <c r="D648" s="2072"/>
      <c r="E648" s="2072"/>
      <c r="F648" s="2072"/>
      <c r="G648" s="2072"/>
      <c r="H648" s="2072"/>
      <c r="I648" s="2072"/>
      <c r="J648" s="2072"/>
      <c r="K648" s="2072"/>
      <c r="L648" s="2072"/>
      <c r="M648" s="2072"/>
      <c r="N648" s="2072"/>
      <c r="O648" s="2072"/>
      <c r="P648" s="2072"/>
    </row>
    <row r="649">
      <c r="A649" s="2072"/>
      <c r="B649" s="2072"/>
      <c r="C649" s="2072"/>
      <c r="D649" s="2072"/>
      <c r="E649" s="2072"/>
      <c r="F649" s="2072"/>
      <c r="G649" s="2072"/>
      <c r="H649" s="2072"/>
      <c r="I649" s="2072"/>
      <c r="J649" s="2072"/>
      <c r="K649" s="2072"/>
      <c r="L649" s="2072"/>
      <c r="M649" s="2072"/>
      <c r="N649" s="2072"/>
      <c r="O649" s="2072"/>
      <c r="P649" s="2072"/>
    </row>
    <row r="650">
      <c r="A650" s="2072"/>
      <c r="B650" s="2072"/>
      <c r="C650" s="2072"/>
      <c r="D650" s="2072"/>
      <c r="E650" s="2072"/>
      <c r="F650" s="2072"/>
      <c r="G650" s="2072"/>
      <c r="H650" s="2072"/>
      <c r="I650" s="2072"/>
      <c r="J650" s="2072"/>
      <c r="K650" s="2072"/>
      <c r="L650" s="2072"/>
      <c r="M650" s="2072"/>
      <c r="N650" s="2072"/>
      <c r="O650" s="2072"/>
      <c r="P650" s="2072"/>
    </row>
    <row r="651">
      <c r="A651" s="2072"/>
      <c r="B651" s="2072"/>
      <c r="C651" s="2072"/>
      <c r="D651" s="2072"/>
      <c r="E651" s="2072"/>
      <c r="F651" s="2072"/>
      <c r="G651" s="2072"/>
      <c r="H651" s="2072"/>
      <c r="I651" s="2072"/>
      <c r="J651" s="2072"/>
      <c r="K651" s="2072"/>
      <c r="L651" s="2072"/>
      <c r="M651" s="2072"/>
      <c r="N651" s="2072"/>
      <c r="O651" s="2072"/>
      <c r="P651" s="2072"/>
    </row>
    <row r="652">
      <c r="A652" s="2072"/>
      <c r="B652" s="2072"/>
      <c r="C652" s="2072"/>
      <c r="D652" s="2072"/>
      <c r="E652" s="2072"/>
      <c r="F652" s="2072"/>
      <c r="G652" s="2072"/>
      <c r="H652" s="2072"/>
      <c r="I652" s="2072"/>
      <c r="J652" s="2072"/>
      <c r="K652" s="2072"/>
      <c r="L652" s="2072"/>
      <c r="M652" s="2072"/>
      <c r="N652" s="2072"/>
      <c r="O652" s="2072"/>
      <c r="P652" s="2072"/>
    </row>
    <row r="653">
      <c r="A653" s="2072"/>
      <c r="B653" s="2072"/>
      <c r="C653" s="2072"/>
      <c r="D653" s="2072"/>
      <c r="E653" s="2072"/>
      <c r="F653" s="2072"/>
      <c r="G653" s="2072"/>
      <c r="H653" s="2072"/>
      <c r="I653" s="2072"/>
      <c r="J653" s="2072"/>
      <c r="K653" s="2072"/>
      <c r="L653" s="2072"/>
      <c r="M653" s="2072"/>
      <c r="N653" s="2072"/>
      <c r="O653" s="2072"/>
      <c r="P653" s="2072"/>
    </row>
    <row r="654">
      <c r="A654" s="2072"/>
      <c r="B654" s="2072"/>
      <c r="C654" s="2072"/>
      <c r="D654" s="2072"/>
      <c r="E654" s="2072"/>
      <c r="F654" s="2072"/>
      <c r="G654" s="2072"/>
      <c r="H654" s="2072"/>
      <c r="I654" s="2072"/>
      <c r="J654" s="2072"/>
      <c r="K654" s="2072"/>
      <c r="L654" s="2072"/>
      <c r="M654" s="2072"/>
      <c r="N654" s="2072"/>
      <c r="O654" s="2072"/>
      <c r="P654" s="2072"/>
    </row>
    <row r="655">
      <c r="A655" s="2072"/>
      <c r="B655" s="2072"/>
      <c r="C655" s="2072"/>
      <c r="D655" s="2072"/>
      <c r="E655" s="2072"/>
      <c r="F655" s="2072"/>
      <c r="G655" s="2072"/>
      <c r="H655" s="2072"/>
      <c r="I655" s="2072"/>
      <c r="J655" s="2072"/>
      <c r="K655" s="2072"/>
      <c r="L655" s="2072"/>
      <c r="M655" s="2072"/>
      <c r="N655" s="2072"/>
      <c r="O655" s="2072"/>
      <c r="P655" s="2072"/>
    </row>
    <row r="656">
      <c r="A656" s="2072"/>
      <c r="B656" s="2072"/>
      <c r="C656" s="2072"/>
      <c r="D656" s="2072"/>
      <c r="E656" s="2072"/>
      <c r="F656" s="2072"/>
      <c r="G656" s="2072"/>
      <c r="H656" s="2072"/>
      <c r="I656" s="2072"/>
      <c r="J656" s="2072"/>
      <c r="K656" s="2072"/>
      <c r="L656" s="2072"/>
      <c r="M656" s="2072"/>
      <c r="N656" s="2072"/>
      <c r="O656" s="2072"/>
      <c r="P656" s="2072"/>
    </row>
    <row r="657">
      <c r="A657" s="2072"/>
      <c r="B657" s="2072"/>
      <c r="C657" s="2072"/>
      <c r="D657" s="2072"/>
      <c r="E657" s="2072"/>
      <c r="F657" s="2072"/>
      <c r="G657" s="2072"/>
      <c r="H657" s="2072"/>
      <c r="I657" s="2072"/>
      <c r="J657" s="2072"/>
      <c r="K657" s="2072"/>
      <c r="L657" s="2072"/>
      <c r="M657" s="2072"/>
      <c r="N657" s="2072"/>
      <c r="O657" s="2072"/>
      <c r="P657" s="2072"/>
    </row>
    <row r="658">
      <c r="A658" s="2072"/>
      <c r="B658" s="2072"/>
      <c r="C658" s="2072"/>
      <c r="D658" s="2072"/>
      <c r="E658" s="2072"/>
      <c r="F658" s="2072"/>
      <c r="G658" s="2072"/>
      <c r="H658" s="2072"/>
      <c r="I658" s="2072"/>
      <c r="J658" s="2072"/>
      <c r="K658" s="2072"/>
      <c r="L658" s="2072"/>
      <c r="M658" s="2072"/>
      <c r="N658" s="2072"/>
      <c r="O658" s="2072"/>
      <c r="P658" s="2072"/>
    </row>
    <row r="659">
      <c r="A659" s="2072"/>
      <c r="B659" s="2072"/>
      <c r="C659" s="2072"/>
      <c r="D659" s="2072"/>
      <c r="E659" s="2072"/>
      <c r="F659" s="2072"/>
      <c r="G659" s="2072"/>
      <c r="H659" s="2072"/>
      <c r="I659" s="2072"/>
      <c r="J659" s="2072"/>
      <c r="K659" s="2072"/>
      <c r="L659" s="2072"/>
      <c r="M659" s="2072"/>
      <c r="N659" s="2072"/>
      <c r="O659" s="2072"/>
      <c r="P659" s="2072"/>
    </row>
    <row r="660">
      <c r="A660" s="2072"/>
      <c r="B660" s="2072"/>
      <c r="C660" s="2072"/>
      <c r="D660" s="2072"/>
      <c r="E660" s="2072"/>
      <c r="F660" s="2072"/>
      <c r="G660" s="2072"/>
      <c r="H660" s="2072"/>
      <c r="I660" s="2072"/>
      <c r="J660" s="2072"/>
      <c r="K660" s="2072"/>
      <c r="L660" s="2072"/>
      <c r="M660" s="2072"/>
      <c r="N660" s="2072"/>
      <c r="O660" s="2072"/>
      <c r="P660" s="2072"/>
    </row>
    <row r="661">
      <c r="A661" s="2072"/>
      <c r="B661" s="2072"/>
      <c r="C661" s="2072"/>
      <c r="D661" s="2072"/>
      <c r="E661" s="2072"/>
      <c r="F661" s="2072"/>
      <c r="G661" s="2072"/>
      <c r="H661" s="2072"/>
      <c r="I661" s="2072"/>
      <c r="J661" s="2072"/>
      <c r="K661" s="2072"/>
      <c r="L661" s="2072"/>
      <c r="M661" s="2072"/>
      <c r="N661" s="2072"/>
      <c r="O661" s="2072"/>
      <c r="P661" s="2072"/>
    </row>
    <row r="662">
      <c r="A662" s="2072"/>
      <c r="B662" s="2072"/>
      <c r="C662" s="2072"/>
      <c r="D662" s="2072"/>
      <c r="E662" s="2072"/>
      <c r="F662" s="2072"/>
      <c r="G662" s="2072"/>
      <c r="H662" s="2072"/>
      <c r="I662" s="2072"/>
      <c r="J662" s="2072"/>
      <c r="K662" s="2072"/>
      <c r="L662" s="2072"/>
      <c r="M662" s="2072"/>
      <c r="N662" s="2072"/>
      <c r="O662" s="2072"/>
      <c r="P662" s="2072"/>
    </row>
    <row r="663">
      <c r="A663" s="2072"/>
      <c r="B663" s="2072"/>
      <c r="C663" s="2072"/>
      <c r="D663" s="2072"/>
      <c r="E663" s="2072"/>
      <c r="F663" s="2072"/>
      <c r="G663" s="2072"/>
      <c r="H663" s="2072"/>
      <c r="I663" s="2072"/>
      <c r="J663" s="2072"/>
      <c r="K663" s="2072"/>
      <c r="L663" s="2072"/>
      <c r="M663" s="2072"/>
      <c r="N663" s="2072"/>
      <c r="O663" s="2072"/>
      <c r="P663" s="2072"/>
    </row>
    <row r="664">
      <c r="A664" s="2072"/>
      <c r="B664" s="2072"/>
      <c r="C664" s="2072"/>
      <c r="D664" s="2072"/>
      <c r="E664" s="2072"/>
      <c r="F664" s="2072"/>
      <c r="G664" s="2072"/>
      <c r="H664" s="2072"/>
      <c r="I664" s="2072"/>
      <c r="J664" s="2072"/>
      <c r="K664" s="2072"/>
      <c r="L664" s="2072"/>
      <c r="M664" s="2072"/>
      <c r="N664" s="2072"/>
      <c r="O664" s="2072"/>
      <c r="P664" s="2072"/>
    </row>
    <row r="665">
      <c r="A665" s="2072"/>
      <c r="B665" s="2072"/>
      <c r="C665" s="2072"/>
      <c r="D665" s="2072"/>
      <c r="E665" s="2072"/>
      <c r="F665" s="2072"/>
      <c r="G665" s="2072"/>
      <c r="H665" s="2072"/>
      <c r="I665" s="2072"/>
      <c r="J665" s="2072"/>
      <c r="K665" s="2072"/>
      <c r="L665" s="2072"/>
      <c r="M665" s="2072"/>
      <c r="N665" s="2072"/>
      <c r="O665" s="2072"/>
      <c r="P665" s="2072"/>
    </row>
    <row r="666">
      <c r="A666" s="2072"/>
      <c r="B666" s="2072"/>
      <c r="C666" s="2072"/>
      <c r="D666" s="2072"/>
      <c r="E666" s="2072"/>
      <c r="F666" s="2072"/>
      <c r="G666" s="2072"/>
      <c r="H666" s="2072"/>
      <c r="I666" s="2072"/>
      <c r="J666" s="2072"/>
      <c r="K666" s="2072"/>
      <c r="L666" s="2072"/>
      <c r="M666" s="2072"/>
      <c r="N666" s="2072"/>
      <c r="O666" s="2072"/>
      <c r="P666" s="2072"/>
    </row>
    <row r="667">
      <c r="A667" s="2072"/>
      <c r="B667" s="2072"/>
      <c r="C667" s="2072"/>
      <c r="D667" s="2072"/>
      <c r="E667" s="2072"/>
      <c r="F667" s="2072"/>
      <c r="G667" s="2072"/>
      <c r="H667" s="2072"/>
      <c r="I667" s="2072"/>
      <c r="J667" s="2072"/>
      <c r="K667" s="2072"/>
      <c r="L667" s="2072"/>
      <c r="M667" s="2072"/>
      <c r="N667" s="2072"/>
      <c r="O667" s="2072"/>
      <c r="P667" s="2072"/>
    </row>
    <row r="668">
      <c r="A668" s="2072"/>
      <c r="B668" s="2072"/>
      <c r="C668" s="2072"/>
      <c r="D668" s="2072"/>
      <c r="E668" s="2072"/>
      <c r="F668" s="2072"/>
      <c r="G668" s="2072"/>
      <c r="H668" s="2072"/>
      <c r="I668" s="2072"/>
      <c r="J668" s="2072"/>
      <c r="K668" s="2072"/>
      <c r="L668" s="2072"/>
      <c r="M668" s="2072"/>
      <c r="N668" s="2072"/>
      <c r="O668" s="2072"/>
      <c r="P668" s="2072"/>
    </row>
    <row r="669">
      <c r="A669" s="2072"/>
      <c r="B669" s="2072"/>
      <c r="C669" s="2072"/>
      <c r="D669" s="2072"/>
      <c r="E669" s="2072"/>
      <c r="F669" s="2072"/>
      <c r="G669" s="2072"/>
      <c r="H669" s="2072"/>
      <c r="I669" s="2072"/>
      <c r="J669" s="2072"/>
      <c r="K669" s="2072"/>
      <c r="L669" s="2072"/>
      <c r="M669" s="2072"/>
      <c r="N669" s="2072"/>
      <c r="O669" s="2072"/>
      <c r="P669" s="2072"/>
    </row>
    <row r="670">
      <c r="A670" s="2072"/>
      <c r="B670" s="2072"/>
      <c r="C670" s="2072"/>
      <c r="D670" s="2072"/>
      <c r="E670" s="2072"/>
      <c r="F670" s="2072"/>
      <c r="G670" s="2072"/>
      <c r="H670" s="2072"/>
      <c r="I670" s="2072"/>
      <c r="J670" s="2072"/>
      <c r="K670" s="2072"/>
      <c r="L670" s="2072"/>
      <c r="M670" s="2072"/>
      <c r="N670" s="2072"/>
      <c r="O670" s="2072"/>
      <c r="P670" s="2072"/>
    </row>
    <row r="671">
      <c r="A671" s="2072"/>
      <c r="B671" s="2072"/>
      <c r="C671" s="2072"/>
      <c r="D671" s="2072"/>
      <c r="E671" s="2072"/>
      <c r="F671" s="2072"/>
      <c r="G671" s="2072"/>
      <c r="H671" s="2072"/>
      <c r="I671" s="2072"/>
      <c r="J671" s="2072"/>
      <c r="K671" s="2072"/>
      <c r="L671" s="2072"/>
      <c r="M671" s="2072"/>
      <c r="N671" s="2072"/>
      <c r="O671" s="2072"/>
      <c r="P671" s="2072"/>
    </row>
    <row r="672">
      <c r="A672" s="2072"/>
      <c r="B672" s="2072"/>
      <c r="C672" s="2072"/>
      <c r="D672" s="2072"/>
      <c r="E672" s="2072"/>
      <c r="F672" s="2072"/>
      <c r="G672" s="2072"/>
      <c r="H672" s="2072"/>
      <c r="I672" s="2072"/>
      <c r="J672" s="2072"/>
      <c r="K672" s="2072"/>
      <c r="L672" s="2072"/>
      <c r="M672" s="2072"/>
      <c r="N672" s="2072"/>
      <c r="O672" s="2072"/>
      <c r="P672" s="2072"/>
    </row>
    <row r="673">
      <c r="A673" s="2072"/>
      <c r="B673" s="2072"/>
      <c r="C673" s="2072"/>
      <c r="D673" s="2072"/>
      <c r="E673" s="2072"/>
      <c r="F673" s="2072"/>
      <c r="G673" s="2072"/>
      <c r="H673" s="2072"/>
      <c r="I673" s="2072"/>
      <c r="J673" s="2072"/>
      <c r="K673" s="2072"/>
      <c r="L673" s="2072"/>
      <c r="M673" s="2072"/>
      <c r="N673" s="2072"/>
      <c r="O673" s="2072"/>
      <c r="P673" s="2072"/>
    </row>
    <row r="674">
      <c r="A674" s="2072"/>
      <c r="B674" s="2072"/>
      <c r="C674" s="2072"/>
      <c r="D674" s="2072"/>
      <c r="E674" s="2072"/>
      <c r="F674" s="2072"/>
      <c r="G674" s="2072"/>
      <c r="H674" s="2072"/>
      <c r="I674" s="2072"/>
      <c r="J674" s="2072"/>
      <c r="K674" s="2072"/>
      <c r="L674" s="2072"/>
      <c r="M674" s="2072"/>
      <c r="N674" s="2072"/>
      <c r="O674" s="2072"/>
      <c r="P674" s="2072"/>
    </row>
    <row r="675">
      <c r="A675" s="2072"/>
      <c r="B675" s="2072"/>
      <c r="C675" s="2072"/>
      <c r="D675" s="2072"/>
      <c r="E675" s="2072"/>
      <c r="F675" s="2072"/>
      <c r="G675" s="2072"/>
      <c r="H675" s="2072"/>
      <c r="I675" s="2072"/>
      <c r="J675" s="2072"/>
      <c r="K675" s="2072"/>
      <c r="L675" s="2072"/>
      <c r="M675" s="2072"/>
      <c r="N675" s="2072"/>
      <c r="O675" s="2072"/>
      <c r="P675" s="2072"/>
    </row>
    <row r="676">
      <c r="A676" s="2072"/>
      <c r="B676" s="2072"/>
      <c r="C676" s="2072"/>
      <c r="D676" s="2072"/>
      <c r="E676" s="2072"/>
      <c r="F676" s="2072"/>
      <c r="G676" s="2072"/>
      <c r="H676" s="2072"/>
      <c r="I676" s="2072"/>
      <c r="J676" s="2072"/>
      <c r="K676" s="2072"/>
      <c r="L676" s="2072"/>
      <c r="M676" s="2072"/>
      <c r="N676" s="2072"/>
      <c r="O676" s="2072"/>
      <c r="P676" s="2072"/>
    </row>
    <row r="677">
      <c r="A677" s="2072"/>
      <c r="B677" s="2072"/>
      <c r="C677" s="2072"/>
      <c r="D677" s="2072"/>
      <c r="E677" s="2072"/>
      <c r="F677" s="2072"/>
      <c r="G677" s="2072"/>
      <c r="H677" s="2072"/>
      <c r="I677" s="2072"/>
      <c r="J677" s="2072"/>
      <c r="K677" s="2072"/>
      <c r="L677" s="2072"/>
      <c r="M677" s="2072"/>
      <c r="N677" s="2072"/>
      <c r="O677" s="2072"/>
      <c r="P677" s="2072"/>
    </row>
    <row r="678">
      <c r="A678" s="2072"/>
      <c r="B678" s="2072"/>
      <c r="C678" s="2072"/>
      <c r="D678" s="2072"/>
      <c r="E678" s="2072"/>
      <c r="F678" s="2072"/>
      <c r="G678" s="2072"/>
      <c r="H678" s="2072"/>
      <c r="I678" s="2072"/>
      <c r="J678" s="2072"/>
      <c r="K678" s="2072"/>
      <c r="L678" s="2072"/>
      <c r="M678" s="2072"/>
      <c r="N678" s="2072"/>
      <c r="O678" s="2072"/>
      <c r="P678" s="2072"/>
    </row>
    <row r="679">
      <c r="A679" s="2072"/>
      <c r="B679" s="2072"/>
      <c r="C679" s="2072"/>
      <c r="D679" s="2072"/>
      <c r="E679" s="2072"/>
      <c r="F679" s="2072"/>
      <c r="G679" s="2072"/>
      <c r="H679" s="2072"/>
      <c r="I679" s="2072"/>
      <c r="J679" s="2072"/>
      <c r="K679" s="2072"/>
      <c r="L679" s="2072"/>
      <c r="M679" s="2072"/>
      <c r="N679" s="2072"/>
      <c r="O679" s="2072"/>
      <c r="P679" s="2072"/>
    </row>
    <row r="680">
      <c r="A680" s="2072"/>
      <c r="B680" s="2072"/>
      <c r="C680" s="2072"/>
      <c r="D680" s="2072"/>
      <c r="E680" s="2072"/>
      <c r="F680" s="2072"/>
      <c r="G680" s="2072"/>
      <c r="H680" s="2072"/>
      <c r="I680" s="2072"/>
      <c r="J680" s="2072"/>
      <c r="K680" s="2072"/>
      <c r="L680" s="2072"/>
      <c r="M680" s="2072"/>
      <c r="N680" s="2072"/>
      <c r="O680" s="2072"/>
      <c r="P680" s="2072"/>
    </row>
    <row r="681">
      <c r="A681" s="2072"/>
      <c r="B681" s="2072"/>
      <c r="C681" s="2072"/>
      <c r="D681" s="2072"/>
      <c r="E681" s="2072"/>
      <c r="F681" s="2072"/>
      <c r="G681" s="2072"/>
      <c r="H681" s="2072"/>
      <c r="I681" s="2072"/>
      <c r="J681" s="2072"/>
      <c r="K681" s="2072"/>
      <c r="L681" s="2072"/>
      <c r="M681" s="2072"/>
      <c r="N681" s="2072"/>
      <c r="O681" s="2072"/>
      <c r="P681" s="2072"/>
    </row>
    <row r="682">
      <c r="A682" s="2072"/>
      <c r="B682" s="2072"/>
      <c r="C682" s="2072"/>
      <c r="D682" s="2072"/>
      <c r="E682" s="2072"/>
      <c r="F682" s="2072"/>
      <c r="G682" s="2072"/>
      <c r="H682" s="2072"/>
      <c r="I682" s="2072"/>
      <c r="J682" s="2072"/>
      <c r="K682" s="2072"/>
      <c r="L682" s="2072"/>
      <c r="M682" s="2072"/>
      <c r="N682" s="2072"/>
      <c r="O682" s="2072"/>
      <c r="P682" s="2072"/>
    </row>
    <row r="683">
      <c r="A683" s="2072"/>
      <c r="B683" s="2072"/>
      <c r="C683" s="2072"/>
      <c r="D683" s="2072"/>
      <c r="E683" s="2072"/>
      <c r="F683" s="2072"/>
      <c r="G683" s="2072"/>
      <c r="H683" s="2072"/>
      <c r="I683" s="2072"/>
      <c r="J683" s="2072"/>
      <c r="K683" s="2072"/>
      <c r="L683" s="2072"/>
      <c r="M683" s="2072"/>
      <c r="N683" s="2072"/>
      <c r="O683" s="2072"/>
      <c r="P683" s="2072"/>
    </row>
    <row r="684">
      <c r="A684" s="2072"/>
      <c r="B684" s="2072"/>
      <c r="C684" s="2072"/>
      <c r="D684" s="2072"/>
      <c r="E684" s="2072"/>
      <c r="F684" s="2072"/>
      <c r="G684" s="2072"/>
      <c r="H684" s="2072"/>
      <c r="I684" s="2072"/>
      <c r="J684" s="2072"/>
      <c r="K684" s="2072"/>
      <c r="L684" s="2072"/>
      <c r="M684" s="2072"/>
      <c r="N684" s="2072"/>
      <c r="O684" s="2072"/>
      <c r="P684" s="2072"/>
    </row>
    <row r="685">
      <c r="A685" s="2072"/>
      <c r="B685" s="2072"/>
      <c r="C685" s="2072"/>
      <c r="D685" s="2072"/>
      <c r="E685" s="2072"/>
      <c r="F685" s="2072"/>
      <c r="G685" s="2072"/>
      <c r="H685" s="2072"/>
      <c r="I685" s="2072"/>
      <c r="J685" s="2072"/>
      <c r="K685" s="2072"/>
      <c r="L685" s="2072"/>
      <c r="M685" s="2072"/>
      <c r="N685" s="2072"/>
      <c r="O685" s="2072"/>
      <c r="P685" s="2072"/>
    </row>
    <row r="686">
      <c r="A686" s="2072"/>
      <c r="B686" s="2072"/>
      <c r="C686" s="2072"/>
      <c r="D686" s="2072"/>
      <c r="E686" s="2072"/>
      <c r="F686" s="2072"/>
      <c r="G686" s="2072"/>
      <c r="H686" s="2072"/>
      <c r="I686" s="2072"/>
      <c r="J686" s="2072"/>
      <c r="K686" s="2072"/>
      <c r="L686" s="2072"/>
      <c r="M686" s="2072"/>
      <c r="N686" s="2072"/>
      <c r="O686" s="2072"/>
      <c r="P686" s="2072"/>
    </row>
    <row r="687">
      <c r="A687" s="2072"/>
      <c r="B687" s="2072"/>
      <c r="C687" s="2072"/>
      <c r="D687" s="2072"/>
      <c r="E687" s="2072"/>
      <c r="F687" s="2072"/>
      <c r="G687" s="2072"/>
      <c r="H687" s="2072"/>
      <c r="I687" s="2072"/>
      <c r="J687" s="2072"/>
      <c r="K687" s="2072"/>
      <c r="L687" s="2072"/>
      <c r="M687" s="2072"/>
      <c r="N687" s="2072"/>
      <c r="O687" s="2072"/>
      <c r="P687" s="2072"/>
    </row>
    <row r="688">
      <c r="A688" s="2072"/>
      <c r="B688" s="2072"/>
      <c r="C688" s="2072"/>
      <c r="D688" s="2072"/>
      <c r="E688" s="2072"/>
      <c r="F688" s="2072"/>
      <c r="G688" s="2072"/>
      <c r="H688" s="2072"/>
      <c r="I688" s="2072"/>
      <c r="J688" s="2072"/>
      <c r="K688" s="2072"/>
      <c r="L688" s="2072"/>
      <c r="M688" s="2072"/>
      <c r="N688" s="2072"/>
      <c r="O688" s="2072"/>
      <c r="P688" s="2072"/>
    </row>
    <row r="689">
      <c r="A689" s="2072"/>
      <c r="B689" s="2072"/>
      <c r="C689" s="2072"/>
      <c r="D689" s="2072"/>
      <c r="E689" s="2072"/>
      <c r="F689" s="2072"/>
      <c r="G689" s="2072"/>
      <c r="H689" s="2072"/>
      <c r="I689" s="2072"/>
      <c r="J689" s="2072"/>
      <c r="K689" s="2072"/>
      <c r="L689" s="2072"/>
      <c r="M689" s="2072"/>
      <c r="N689" s="2072"/>
      <c r="O689" s="2072"/>
      <c r="P689" s="2072"/>
    </row>
    <row r="690">
      <c r="A690" s="2072"/>
      <c r="B690" s="2072"/>
      <c r="C690" s="2072"/>
      <c r="D690" s="2072"/>
      <c r="E690" s="2072"/>
      <c r="F690" s="2072"/>
      <c r="G690" s="2072"/>
      <c r="H690" s="2072"/>
      <c r="I690" s="2072"/>
      <c r="J690" s="2072"/>
      <c r="K690" s="2072"/>
      <c r="L690" s="2072"/>
      <c r="M690" s="2072"/>
      <c r="N690" s="2072"/>
      <c r="O690" s="2072"/>
      <c r="P690" s="2072"/>
    </row>
    <row r="691">
      <c r="A691" s="2072"/>
      <c r="B691" s="2072"/>
      <c r="C691" s="2072"/>
      <c r="D691" s="2072"/>
      <c r="E691" s="2072"/>
      <c r="F691" s="2072"/>
      <c r="G691" s="2072"/>
      <c r="H691" s="2072"/>
      <c r="I691" s="2072"/>
      <c r="J691" s="2072"/>
      <c r="K691" s="2072"/>
      <c r="L691" s="2072"/>
      <c r="M691" s="2072"/>
      <c r="N691" s="2072"/>
      <c r="O691" s="2072"/>
      <c r="P691" s="2072"/>
    </row>
    <row r="692">
      <c r="A692" s="2072"/>
      <c r="B692" s="2072"/>
      <c r="C692" s="2072"/>
      <c r="D692" s="2072"/>
      <c r="E692" s="2072"/>
      <c r="F692" s="2072"/>
      <c r="G692" s="2072"/>
      <c r="H692" s="2072"/>
      <c r="I692" s="2072"/>
      <c r="J692" s="2072"/>
      <c r="K692" s="2072"/>
      <c r="L692" s="2072"/>
      <c r="M692" s="2072"/>
      <c r="N692" s="2072"/>
      <c r="O692" s="2072"/>
      <c r="P692" s="2072"/>
    </row>
    <row r="693">
      <c r="A693" s="2072"/>
      <c r="B693" s="2072"/>
      <c r="C693" s="2072"/>
      <c r="D693" s="2072"/>
      <c r="E693" s="2072"/>
      <c r="F693" s="2072"/>
      <c r="G693" s="2072"/>
      <c r="H693" s="2072"/>
      <c r="I693" s="2072"/>
      <c r="J693" s="2072"/>
      <c r="K693" s="2072"/>
      <c r="L693" s="2072"/>
      <c r="M693" s="2072"/>
      <c r="N693" s="2072"/>
      <c r="O693" s="2072"/>
      <c r="P693" s="2072"/>
    </row>
    <row r="694">
      <c r="A694" s="2072"/>
      <c r="B694" s="2072"/>
      <c r="C694" s="2072"/>
      <c r="D694" s="2072"/>
      <c r="E694" s="2072"/>
      <c r="F694" s="2072"/>
      <c r="G694" s="2072"/>
      <c r="H694" s="2072"/>
      <c r="I694" s="2072"/>
      <c r="J694" s="2072"/>
      <c r="K694" s="2072"/>
      <c r="L694" s="2072"/>
      <c r="M694" s="2072"/>
      <c r="N694" s="2072"/>
      <c r="O694" s="2072"/>
      <c r="P694" s="2072"/>
    </row>
    <row r="695">
      <c r="A695" s="2072"/>
      <c r="B695" s="2072"/>
      <c r="C695" s="2072"/>
      <c r="D695" s="2072"/>
      <c r="E695" s="2072"/>
      <c r="F695" s="2072"/>
      <c r="G695" s="2072"/>
      <c r="H695" s="2072"/>
      <c r="I695" s="2072"/>
      <c r="J695" s="2072"/>
      <c r="K695" s="2072"/>
      <c r="L695" s="2072"/>
      <c r="M695" s="2072"/>
      <c r="N695" s="2072"/>
      <c r="O695" s="2072"/>
      <c r="P695" s="2072"/>
    </row>
    <row r="696">
      <c r="A696" s="2072"/>
      <c r="B696" s="2072"/>
      <c r="C696" s="2072"/>
      <c r="D696" s="2072"/>
      <c r="E696" s="2072"/>
      <c r="F696" s="2072"/>
      <c r="G696" s="2072"/>
      <c r="H696" s="2072"/>
      <c r="I696" s="2072"/>
      <c r="J696" s="2072"/>
      <c r="K696" s="2072"/>
      <c r="L696" s="2072"/>
      <c r="M696" s="2072"/>
      <c r="N696" s="2072"/>
      <c r="O696" s="2072"/>
      <c r="P696" s="2072"/>
    </row>
    <row r="697">
      <c r="A697" s="2072"/>
      <c r="B697" s="2072"/>
      <c r="C697" s="2072"/>
      <c r="D697" s="2072"/>
      <c r="E697" s="2072"/>
      <c r="F697" s="2072"/>
      <c r="G697" s="2072"/>
      <c r="H697" s="2072"/>
      <c r="I697" s="2072"/>
      <c r="J697" s="2072"/>
      <c r="K697" s="2072"/>
      <c r="L697" s="2072"/>
      <c r="M697" s="2072"/>
      <c r="N697" s="2072"/>
      <c r="O697" s="2072"/>
      <c r="P697" s="2072"/>
    </row>
    <row r="698">
      <c r="A698" s="2072"/>
      <c r="B698" s="2072"/>
      <c r="C698" s="2072"/>
      <c r="D698" s="2072"/>
      <c r="E698" s="2072"/>
      <c r="F698" s="2072"/>
      <c r="G698" s="2072"/>
      <c r="H698" s="2072"/>
      <c r="I698" s="2072"/>
      <c r="J698" s="2072"/>
      <c r="K698" s="2072"/>
      <c r="L698" s="2072"/>
      <c r="M698" s="2072"/>
      <c r="N698" s="2072"/>
      <c r="O698" s="2072"/>
      <c r="P698" s="2072"/>
    </row>
    <row r="699">
      <c r="A699" s="2072"/>
      <c r="B699" s="2072"/>
      <c r="C699" s="2072"/>
      <c r="D699" s="2072"/>
      <c r="E699" s="2072"/>
      <c r="F699" s="2072"/>
      <c r="G699" s="2072"/>
      <c r="H699" s="2072"/>
      <c r="I699" s="2072"/>
      <c r="J699" s="2072"/>
      <c r="K699" s="2072"/>
      <c r="L699" s="2072"/>
      <c r="M699" s="2072"/>
      <c r="N699" s="2072"/>
      <c r="O699" s="2072"/>
      <c r="P699" s="2072"/>
    </row>
    <row r="700">
      <c r="A700" s="2072"/>
      <c r="B700" s="2072"/>
      <c r="C700" s="2072"/>
      <c r="D700" s="2072"/>
      <c r="E700" s="2072"/>
      <c r="F700" s="2072"/>
      <c r="G700" s="2072"/>
      <c r="H700" s="2072"/>
      <c r="I700" s="2072"/>
      <c r="J700" s="2072"/>
      <c r="K700" s="2072"/>
      <c r="L700" s="2072"/>
      <c r="M700" s="2072"/>
      <c r="N700" s="2072"/>
      <c r="O700" s="2072"/>
      <c r="P700" s="2072"/>
    </row>
    <row r="701">
      <c r="A701" s="2072"/>
      <c r="B701" s="2072"/>
      <c r="C701" s="2072"/>
      <c r="D701" s="2072"/>
      <c r="E701" s="2072"/>
      <c r="F701" s="2072"/>
      <c r="G701" s="2072"/>
      <c r="H701" s="2072"/>
      <c r="I701" s="2072"/>
      <c r="J701" s="2072"/>
      <c r="K701" s="2072"/>
      <c r="L701" s="2072"/>
      <c r="M701" s="2072"/>
      <c r="N701" s="2072"/>
      <c r="O701" s="2072"/>
      <c r="P701" s="2072"/>
    </row>
    <row r="702">
      <c r="A702" s="2072"/>
      <c r="B702" s="2072"/>
      <c r="C702" s="2072"/>
      <c r="D702" s="2072"/>
      <c r="E702" s="2072"/>
      <c r="F702" s="2072"/>
      <c r="G702" s="2072"/>
      <c r="H702" s="2072"/>
      <c r="I702" s="2072"/>
      <c r="J702" s="2072"/>
      <c r="K702" s="2072"/>
      <c r="L702" s="2072"/>
      <c r="M702" s="2072"/>
      <c r="N702" s="2072"/>
      <c r="O702" s="2072"/>
      <c r="P702" s="2072"/>
    </row>
    <row r="703">
      <c r="A703" s="2072"/>
      <c r="B703" s="2072"/>
      <c r="C703" s="2072"/>
      <c r="D703" s="2072"/>
      <c r="E703" s="2072"/>
      <c r="F703" s="2072"/>
      <c r="G703" s="2072"/>
      <c r="H703" s="2072"/>
      <c r="I703" s="2072"/>
      <c r="J703" s="2072"/>
      <c r="K703" s="2072"/>
      <c r="L703" s="2072"/>
      <c r="M703" s="2072"/>
      <c r="N703" s="2072"/>
      <c r="O703" s="2072"/>
      <c r="P703" s="2072"/>
    </row>
    <row r="704">
      <c r="A704" s="2072"/>
      <c r="B704" s="2072"/>
      <c r="C704" s="2072"/>
      <c r="D704" s="2072"/>
      <c r="E704" s="2072"/>
      <c r="F704" s="2072"/>
      <c r="G704" s="2072"/>
      <c r="H704" s="2072"/>
      <c r="I704" s="2072"/>
      <c r="J704" s="2072"/>
      <c r="K704" s="2072"/>
      <c r="L704" s="2072"/>
      <c r="M704" s="2072"/>
      <c r="N704" s="2072"/>
      <c r="O704" s="2072"/>
      <c r="P704" s="2072"/>
    </row>
    <row r="705">
      <c r="A705" s="2072"/>
      <c r="B705" s="2072"/>
      <c r="C705" s="2072"/>
      <c r="D705" s="2072"/>
      <c r="E705" s="2072"/>
      <c r="F705" s="2072"/>
      <c r="G705" s="2072"/>
      <c r="H705" s="2072"/>
      <c r="I705" s="2072"/>
      <c r="J705" s="2072"/>
      <c r="K705" s="2072"/>
      <c r="L705" s="2072"/>
      <c r="M705" s="2072"/>
      <c r="N705" s="2072"/>
      <c r="O705" s="2072"/>
      <c r="P705" s="2072"/>
    </row>
    <row r="706">
      <c r="A706" s="2072"/>
      <c r="B706" s="2072"/>
      <c r="C706" s="2072"/>
      <c r="D706" s="2072"/>
      <c r="E706" s="2072"/>
      <c r="F706" s="2072"/>
      <c r="G706" s="2072"/>
      <c r="H706" s="2072"/>
      <c r="I706" s="2072"/>
      <c r="J706" s="2072"/>
      <c r="K706" s="2072"/>
      <c r="L706" s="2072"/>
      <c r="M706" s="2072"/>
      <c r="N706" s="2072"/>
      <c r="O706" s="2072"/>
      <c r="P706" s="2072"/>
    </row>
    <row r="707">
      <c r="A707" s="2072"/>
      <c r="B707" s="2072"/>
      <c r="C707" s="2072"/>
      <c r="D707" s="2072"/>
      <c r="E707" s="2072"/>
      <c r="F707" s="2072"/>
      <c r="G707" s="2072"/>
      <c r="H707" s="2072"/>
      <c r="I707" s="2072"/>
      <c r="J707" s="2072"/>
      <c r="K707" s="2072"/>
      <c r="L707" s="2072"/>
      <c r="M707" s="2072"/>
      <c r="N707" s="2072"/>
      <c r="O707" s="2072"/>
      <c r="P707" s="2072"/>
    </row>
    <row r="708">
      <c r="A708" s="2072"/>
      <c r="B708" s="2072"/>
      <c r="C708" s="2072"/>
      <c r="D708" s="2072"/>
      <c r="E708" s="2072"/>
      <c r="F708" s="2072"/>
      <c r="G708" s="2072"/>
      <c r="H708" s="2072"/>
      <c r="I708" s="2072"/>
      <c r="J708" s="2072"/>
      <c r="K708" s="2072"/>
      <c r="L708" s="2072"/>
      <c r="M708" s="2072"/>
      <c r="N708" s="2072"/>
      <c r="O708" s="2072"/>
      <c r="P708" s="2072"/>
    </row>
    <row r="709">
      <c r="A709" s="2072"/>
      <c r="B709" s="2072"/>
      <c r="C709" s="2072"/>
      <c r="D709" s="2072"/>
      <c r="E709" s="2072"/>
      <c r="F709" s="2072"/>
      <c r="G709" s="2072"/>
      <c r="H709" s="2072"/>
      <c r="I709" s="2072"/>
      <c r="J709" s="2072"/>
      <c r="K709" s="2072"/>
      <c r="L709" s="2072"/>
      <c r="M709" s="2072"/>
      <c r="N709" s="2072"/>
      <c r="O709" s="2072"/>
      <c r="P709" s="2072"/>
    </row>
    <row r="710">
      <c r="A710" s="2072"/>
      <c r="B710" s="2072"/>
      <c r="C710" s="2072"/>
      <c r="D710" s="2072"/>
      <c r="E710" s="2072"/>
      <c r="F710" s="2072"/>
      <c r="G710" s="2072"/>
      <c r="H710" s="2072"/>
      <c r="I710" s="2072"/>
      <c r="J710" s="2072"/>
      <c r="K710" s="2072"/>
      <c r="L710" s="2072"/>
      <c r="M710" s="2072"/>
      <c r="N710" s="2072"/>
      <c r="O710" s="2072"/>
      <c r="P710" s="2072"/>
    </row>
    <row r="711">
      <c r="A711" s="2072"/>
      <c r="B711" s="2072"/>
      <c r="C711" s="2072"/>
      <c r="D711" s="2072"/>
      <c r="E711" s="2072"/>
      <c r="F711" s="2072"/>
      <c r="G711" s="2072"/>
      <c r="H711" s="2072"/>
      <c r="I711" s="2072"/>
      <c r="J711" s="2072"/>
      <c r="K711" s="2072"/>
      <c r="L711" s="2072"/>
      <c r="M711" s="2072"/>
      <c r="N711" s="2072"/>
      <c r="O711" s="2072"/>
      <c r="P711" s="2072"/>
    </row>
    <row r="712">
      <c r="A712" s="2072"/>
      <c r="B712" s="2072"/>
      <c r="C712" s="2072"/>
      <c r="D712" s="2072"/>
      <c r="E712" s="2072"/>
      <c r="F712" s="2072"/>
      <c r="G712" s="2072"/>
      <c r="H712" s="2072"/>
      <c r="I712" s="2072"/>
      <c r="J712" s="2072"/>
      <c r="K712" s="2072"/>
      <c r="L712" s="2072"/>
      <c r="M712" s="2072"/>
      <c r="N712" s="2072"/>
      <c r="O712" s="2072"/>
      <c r="P712" s="2072"/>
    </row>
    <row r="713">
      <c r="A713" s="2072"/>
      <c r="B713" s="2072"/>
      <c r="C713" s="2072"/>
      <c r="D713" s="2072"/>
      <c r="E713" s="2072"/>
      <c r="F713" s="2072"/>
      <c r="G713" s="2072"/>
      <c r="H713" s="2072"/>
      <c r="I713" s="2072"/>
      <c r="J713" s="2072"/>
      <c r="K713" s="2072"/>
      <c r="L713" s="2072"/>
      <c r="M713" s="2072"/>
      <c r="N713" s="2072"/>
      <c r="O713" s="2072"/>
      <c r="P713" s="2072"/>
    </row>
    <row r="714">
      <c r="A714" s="2072"/>
      <c r="B714" s="2072"/>
      <c r="C714" s="2072"/>
      <c r="D714" s="2072"/>
      <c r="E714" s="2072"/>
      <c r="F714" s="2072"/>
      <c r="G714" s="2072"/>
      <c r="H714" s="2072"/>
      <c r="I714" s="2072"/>
      <c r="J714" s="2072"/>
      <c r="K714" s="2072"/>
      <c r="L714" s="2072"/>
      <c r="M714" s="2072"/>
      <c r="N714" s="2072"/>
      <c r="O714" s="2072"/>
      <c r="P714" s="2072"/>
    </row>
    <row r="715">
      <c r="A715" s="2072"/>
      <c r="B715" s="2072"/>
      <c r="C715" s="2072"/>
      <c r="D715" s="2072"/>
      <c r="E715" s="2072"/>
      <c r="F715" s="2072"/>
      <c r="G715" s="2072"/>
      <c r="H715" s="2072"/>
      <c r="I715" s="2072"/>
      <c r="J715" s="2072"/>
      <c r="K715" s="2072"/>
      <c r="L715" s="2072"/>
      <c r="M715" s="2072"/>
      <c r="N715" s="2072"/>
      <c r="O715" s="2072"/>
      <c r="P715" s="2072"/>
    </row>
    <row r="716">
      <c r="A716" s="2072"/>
      <c r="B716" s="2072"/>
      <c r="C716" s="2072"/>
      <c r="D716" s="2072"/>
      <c r="E716" s="2072"/>
      <c r="F716" s="2072"/>
      <c r="G716" s="2072"/>
      <c r="H716" s="2072"/>
      <c r="I716" s="2072"/>
      <c r="J716" s="2072"/>
      <c r="K716" s="2072"/>
      <c r="L716" s="2072"/>
      <c r="M716" s="2072"/>
      <c r="N716" s="2072"/>
      <c r="O716" s="2072"/>
      <c r="P716" s="2072"/>
    </row>
    <row r="717">
      <c r="A717" s="2072"/>
      <c r="B717" s="2072"/>
      <c r="C717" s="2072"/>
      <c r="D717" s="2072"/>
      <c r="E717" s="2072"/>
      <c r="F717" s="2072"/>
      <c r="G717" s="2072"/>
      <c r="H717" s="2072"/>
      <c r="I717" s="2072"/>
      <c r="J717" s="2072"/>
      <c r="K717" s="2072"/>
      <c r="L717" s="2072"/>
      <c r="M717" s="2072"/>
      <c r="N717" s="2072"/>
      <c r="O717" s="2072"/>
      <c r="P717" s="2072"/>
    </row>
    <row r="718">
      <c r="A718" s="2072"/>
      <c r="B718" s="2072"/>
      <c r="C718" s="2072"/>
      <c r="D718" s="2072"/>
      <c r="E718" s="2072"/>
      <c r="F718" s="2072"/>
      <c r="G718" s="2072"/>
      <c r="H718" s="2072"/>
      <c r="I718" s="2072"/>
      <c r="J718" s="2072"/>
      <c r="K718" s="2072"/>
      <c r="L718" s="2072"/>
      <c r="M718" s="2072"/>
      <c r="N718" s="2072"/>
      <c r="O718" s="2072"/>
      <c r="P718" s="2072"/>
    </row>
    <row r="719">
      <c r="A719" s="2072"/>
      <c r="B719" s="2072"/>
      <c r="C719" s="2072"/>
      <c r="D719" s="2072"/>
      <c r="E719" s="2072"/>
      <c r="F719" s="2072"/>
      <c r="G719" s="2072"/>
      <c r="H719" s="2072"/>
      <c r="I719" s="2072"/>
      <c r="J719" s="2072"/>
      <c r="K719" s="2072"/>
      <c r="L719" s="2072"/>
      <c r="M719" s="2072"/>
      <c r="N719" s="2072"/>
      <c r="O719" s="2072"/>
      <c r="P719" s="2072"/>
    </row>
    <row r="720">
      <c r="A720" s="2072"/>
      <c r="B720" s="2072"/>
      <c r="C720" s="2072"/>
      <c r="D720" s="2072"/>
      <c r="E720" s="2072"/>
      <c r="F720" s="2072"/>
      <c r="G720" s="2072"/>
      <c r="H720" s="2072"/>
      <c r="I720" s="2072"/>
      <c r="J720" s="2072"/>
      <c r="K720" s="2072"/>
      <c r="L720" s="2072"/>
      <c r="M720" s="2072"/>
      <c r="N720" s="2072"/>
      <c r="O720" s="2072"/>
      <c r="P720" s="2072"/>
    </row>
    <row r="721">
      <c r="A721" s="2072"/>
      <c r="B721" s="2072"/>
      <c r="C721" s="2072"/>
      <c r="D721" s="2072"/>
      <c r="E721" s="2072"/>
      <c r="F721" s="2072"/>
      <c r="G721" s="2072"/>
      <c r="H721" s="2072"/>
      <c r="I721" s="2072"/>
      <c r="J721" s="2072"/>
      <c r="K721" s="2072"/>
      <c r="L721" s="2072"/>
      <c r="M721" s="2072"/>
      <c r="N721" s="2072"/>
      <c r="O721" s="2072"/>
      <c r="P721" s="2072"/>
    </row>
    <row r="722">
      <c r="A722" s="2072"/>
      <c r="B722" s="2072"/>
      <c r="C722" s="2072"/>
      <c r="D722" s="2072"/>
      <c r="E722" s="2072"/>
      <c r="F722" s="2072"/>
      <c r="G722" s="2072"/>
      <c r="H722" s="2072"/>
      <c r="I722" s="2072"/>
      <c r="J722" s="2072"/>
      <c r="K722" s="2072"/>
      <c r="L722" s="2072"/>
      <c r="M722" s="2072"/>
      <c r="N722" s="2072"/>
      <c r="O722" s="2072"/>
      <c r="P722" s="2072"/>
    </row>
    <row r="723">
      <c r="A723" s="2072"/>
      <c r="B723" s="2072"/>
      <c r="C723" s="2072"/>
      <c r="D723" s="2072"/>
      <c r="E723" s="2072"/>
      <c r="F723" s="2072"/>
      <c r="G723" s="2072"/>
      <c r="H723" s="2072"/>
      <c r="I723" s="2072"/>
      <c r="J723" s="2072"/>
      <c r="K723" s="2072"/>
      <c r="L723" s="2072"/>
      <c r="M723" s="2072"/>
      <c r="N723" s="2072"/>
      <c r="O723" s="2072"/>
      <c r="P723" s="2072"/>
    </row>
    <row r="724">
      <c r="A724" s="2072"/>
      <c r="B724" s="2072"/>
      <c r="C724" s="2072"/>
      <c r="D724" s="2072"/>
      <c r="E724" s="2072"/>
      <c r="F724" s="2072"/>
      <c r="G724" s="2072"/>
      <c r="H724" s="2072"/>
      <c r="I724" s="2072"/>
      <c r="J724" s="2072"/>
      <c r="K724" s="2072"/>
      <c r="L724" s="2072"/>
      <c r="M724" s="2072"/>
      <c r="N724" s="2072"/>
      <c r="O724" s="2072"/>
      <c r="P724" s="2072"/>
    </row>
    <row r="725">
      <c r="A725" s="2072"/>
      <c r="B725" s="2072"/>
      <c r="C725" s="2072"/>
      <c r="D725" s="2072"/>
      <c r="E725" s="2072"/>
      <c r="F725" s="2072"/>
      <c r="G725" s="2072"/>
      <c r="H725" s="2072"/>
      <c r="I725" s="2072"/>
      <c r="J725" s="2072"/>
      <c r="K725" s="2072"/>
      <c r="L725" s="2072"/>
      <c r="M725" s="2072"/>
      <c r="N725" s="2072"/>
      <c r="O725" s="2072"/>
      <c r="P725" s="2072"/>
    </row>
    <row r="726">
      <c r="A726" s="2072"/>
      <c r="B726" s="2072"/>
      <c r="C726" s="2072"/>
      <c r="D726" s="2072"/>
      <c r="E726" s="2072"/>
      <c r="F726" s="2072"/>
      <c r="G726" s="2072"/>
      <c r="H726" s="2072"/>
      <c r="I726" s="2072"/>
      <c r="J726" s="2072"/>
      <c r="K726" s="2072"/>
      <c r="L726" s="2072"/>
      <c r="M726" s="2072"/>
      <c r="N726" s="2072"/>
      <c r="O726" s="2072"/>
      <c r="P726" s="2072"/>
    </row>
    <row r="727">
      <c r="A727" s="2072"/>
      <c r="B727" s="2072"/>
      <c r="C727" s="2072"/>
      <c r="D727" s="2072"/>
      <c r="E727" s="2072"/>
      <c r="F727" s="2072"/>
      <c r="G727" s="2072"/>
      <c r="H727" s="2072"/>
      <c r="I727" s="2072"/>
      <c r="J727" s="2072"/>
      <c r="K727" s="2072"/>
      <c r="L727" s="2072"/>
      <c r="M727" s="2072"/>
      <c r="N727" s="2072"/>
      <c r="O727" s="2072"/>
      <c r="P727" s="2072"/>
    </row>
    <row r="728">
      <c r="A728" s="2072"/>
      <c r="B728" s="2072"/>
      <c r="C728" s="2072"/>
      <c r="D728" s="2072"/>
      <c r="E728" s="2072"/>
      <c r="F728" s="2072"/>
      <c r="G728" s="2072"/>
      <c r="H728" s="2072"/>
      <c r="I728" s="2072"/>
      <c r="J728" s="2072"/>
      <c r="K728" s="2072"/>
      <c r="L728" s="2072"/>
      <c r="M728" s="2072"/>
      <c r="N728" s="2072"/>
      <c r="O728" s="2072"/>
      <c r="P728" s="2072"/>
    </row>
    <row r="729">
      <c r="A729" s="2072"/>
      <c r="B729" s="2072"/>
      <c r="C729" s="2072"/>
      <c r="D729" s="2072"/>
      <c r="E729" s="2072"/>
      <c r="F729" s="2072"/>
      <c r="G729" s="2072"/>
      <c r="H729" s="2072"/>
      <c r="I729" s="2072"/>
      <c r="J729" s="2072"/>
      <c r="K729" s="2072"/>
      <c r="L729" s="2072"/>
      <c r="M729" s="2072"/>
      <c r="N729" s="2072"/>
      <c r="O729" s="2072"/>
      <c r="P729" s="2072"/>
    </row>
    <row r="730">
      <c r="A730" s="2072"/>
      <c r="B730" s="2072"/>
      <c r="C730" s="2072"/>
      <c r="D730" s="2072"/>
      <c r="E730" s="2072"/>
      <c r="F730" s="2072"/>
      <c r="G730" s="2072"/>
      <c r="H730" s="2072"/>
      <c r="I730" s="2072"/>
      <c r="J730" s="2072"/>
      <c r="K730" s="2072"/>
      <c r="L730" s="2072"/>
      <c r="M730" s="2072"/>
      <c r="N730" s="2072"/>
      <c r="O730" s="2072"/>
      <c r="P730" s="2072"/>
    </row>
    <row r="731">
      <c r="A731" s="2072"/>
      <c r="B731" s="2072"/>
      <c r="C731" s="2072"/>
      <c r="D731" s="2072"/>
      <c r="E731" s="2072"/>
      <c r="F731" s="2072"/>
      <c r="G731" s="2072"/>
      <c r="H731" s="2072"/>
      <c r="I731" s="2072"/>
      <c r="J731" s="2072"/>
      <c r="K731" s="2072"/>
      <c r="L731" s="2072"/>
      <c r="M731" s="2072"/>
      <c r="N731" s="2072"/>
      <c r="O731" s="2072"/>
      <c r="P731" s="2072"/>
    </row>
    <row r="732">
      <c r="A732" s="2072"/>
      <c r="B732" s="2072"/>
      <c r="C732" s="2072"/>
      <c r="D732" s="2072"/>
      <c r="E732" s="2072"/>
      <c r="F732" s="2072"/>
      <c r="G732" s="2072"/>
      <c r="H732" s="2072"/>
      <c r="I732" s="2072"/>
      <c r="J732" s="2072"/>
      <c r="K732" s="2072"/>
      <c r="L732" s="2072"/>
      <c r="M732" s="2072"/>
      <c r="N732" s="2072"/>
      <c r="O732" s="2072"/>
      <c r="P732" s="2072"/>
    </row>
    <row r="733">
      <c r="A733" s="2072"/>
      <c r="B733" s="2072"/>
      <c r="C733" s="2072"/>
      <c r="D733" s="2072"/>
      <c r="E733" s="2072"/>
      <c r="F733" s="2072"/>
      <c r="G733" s="2072"/>
      <c r="H733" s="2072"/>
      <c r="I733" s="2072"/>
      <c r="J733" s="2072"/>
      <c r="K733" s="2072"/>
      <c r="L733" s="2072"/>
      <c r="M733" s="2072"/>
      <c r="N733" s="2072"/>
      <c r="O733" s="2072"/>
      <c r="P733" s="2072"/>
    </row>
    <row r="734">
      <c r="A734" s="2072"/>
      <c r="B734" s="2072"/>
      <c r="C734" s="2072"/>
      <c r="D734" s="2072"/>
      <c r="E734" s="2072"/>
      <c r="F734" s="2072"/>
      <c r="G734" s="2072"/>
      <c r="H734" s="2072"/>
      <c r="I734" s="2072"/>
      <c r="J734" s="2072"/>
      <c r="K734" s="2072"/>
      <c r="L734" s="2072"/>
      <c r="M734" s="2072"/>
      <c r="N734" s="2072"/>
      <c r="O734" s="2072"/>
      <c r="P734" s="2072"/>
    </row>
    <row r="735">
      <c r="A735" s="2072"/>
      <c r="B735" s="2072"/>
      <c r="C735" s="2072"/>
      <c r="D735" s="2072"/>
      <c r="E735" s="2072"/>
      <c r="F735" s="2072"/>
      <c r="G735" s="2072"/>
      <c r="H735" s="2072"/>
      <c r="I735" s="2072"/>
      <c r="J735" s="2072"/>
      <c r="K735" s="2072"/>
      <c r="L735" s="2072"/>
      <c r="M735" s="2072"/>
      <c r="N735" s="2072"/>
      <c r="O735" s="2072"/>
      <c r="P735" s="2072"/>
    </row>
    <row r="736">
      <c r="A736" s="2072"/>
      <c r="B736" s="2072"/>
      <c r="C736" s="2072"/>
      <c r="D736" s="2072"/>
      <c r="E736" s="2072"/>
      <c r="F736" s="2072"/>
      <c r="G736" s="2072"/>
      <c r="H736" s="2072"/>
      <c r="I736" s="2072"/>
      <c r="J736" s="2072"/>
      <c r="K736" s="2072"/>
      <c r="L736" s="2072"/>
      <c r="M736" s="2072"/>
      <c r="N736" s="2072"/>
      <c r="O736" s="2072"/>
      <c r="P736" s="2072"/>
    </row>
    <row r="737">
      <c r="A737" s="2072"/>
      <c r="B737" s="2072"/>
      <c r="C737" s="2072"/>
      <c r="D737" s="2072"/>
      <c r="E737" s="2072"/>
      <c r="F737" s="2072"/>
      <c r="G737" s="2072"/>
      <c r="H737" s="2072"/>
      <c r="I737" s="2072"/>
      <c r="J737" s="2072"/>
      <c r="K737" s="2072"/>
      <c r="L737" s="2072"/>
      <c r="M737" s="2072"/>
      <c r="N737" s="2072"/>
      <c r="O737" s="2072"/>
      <c r="P737" s="2072"/>
    </row>
    <row r="738">
      <c r="A738" s="2072"/>
      <c r="B738" s="2072"/>
      <c r="C738" s="2072"/>
      <c r="D738" s="2072"/>
      <c r="E738" s="2072"/>
      <c r="F738" s="2072"/>
      <c r="G738" s="2072"/>
      <c r="H738" s="2072"/>
      <c r="I738" s="2072"/>
      <c r="J738" s="2072"/>
      <c r="K738" s="2072"/>
      <c r="L738" s="2072"/>
      <c r="M738" s="2072"/>
      <c r="N738" s="2072"/>
      <c r="O738" s="2072"/>
      <c r="P738" s="2072"/>
    </row>
    <row r="739">
      <c r="A739" s="2072"/>
      <c r="B739" s="2072"/>
      <c r="C739" s="2072"/>
      <c r="D739" s="2072"/>
      <c r="E739" s="2072"/>
      <c r="F739" s="2072"/>
      <c r="G739" s="2072"/>
      <c r="H739" s="2072"/>
      <c r="I739" s="2072"/>
      <c r="J739" s="2072"/>
      <c r="K739" s="2072"/>
      <c r="L739" s="2072"/>
      <c r="M739" s="2072"/>
      <c r="N739" s="2072"/>
      <c r="O739" s="2072"/>
      <c r="P739" s="2072"/>
    </row>
    <row r="740">
      <c r="A740" s="2072"/>
      <c r="B740" s="2072"/>
      <c r="C740" s="2072"/>
      <c r="D740" s="2072"/>
      <c r="E740" s="2072"/>
      <c r="F740" s="2072"/>
      <c r="G740" s="2072"/>
      <c r="H740" s="2072"/>
      <c r="I740" s="2072"/>
      <c r="J740" s="2072"/>
      <c r="K740" s="2072"/>
      <c r="L740" s="2072"/>
      <c r="M740" s="2072"/>
      <c r="N740" s="2072"/>
      <c r="O740" s="2072"/>
      <c r="P740" s="2072"/>
    </row>
    <row r="741">
      <c r="A741" s="2072"/>
      <c r="B741" s="2072"/>
      <c r="C741" s="2072"/>
      <c r="D741" s="2072"/>
      <c r="E741" s="2072"/>
      <c r="F741" s="2072"/>
      <c r="G741" s="2072"/>
      <c r="H741" s="2072"/>
      <c r="I741" s="2072"/>
      <c r="J741" s="2072"/>
      <c r="K741" s="2072"/>
      <c r="L741" s="2072"/>
      <c r="M741" s="2072"/>
      <c r="N741" s="2072"/>
      <c r="O741" s="2072"/>
      <c r="P741" s="2072"/>
    </row>
    <row r="742">
      <c r="A742" s="2072"/>
      <c r="B742" s="2072"/>
      <c r="C742" s="2072"/>
      <c r="D742" s="2072"/>
      <c r="E742" s="2072"/>
      <c r="F742" s="2072"/>
      <c r="G742" s="2072"/>
      <c r="H742" s="2072"/>
      <c r="I742" s="2072"/>
      <c r="J742" s="2072"/>
      <c r="K742" s="2072"/>
      <c r="L742" s="2072"/>
      <c r="M742" s="2072"/>
      <c r="N742" s="2072"/>
      <c r="O742" s="2072"/>
      <c r="P742" s="2072"/>
    </row>
    <row r="743">
      <c r="A743" s="2072"/>
      <c r="B743" s="2072"/>
      <c r="C743" s="2072"/>
      <c r="D743" s="2072"/>
      <c r="E743" s="2072"/>
      <c r="F743" s="2072"/>
      <c r="G743" s="2072"/>
      <c r="H743" s="2072"/>
      <c r="I743" s="2072"/>
      <c r="J743" s="2072"/>
      <c r="K743" s="2072"/>
      <c r="L743" s="2072"/>
      <c r="M743" s="2072"/>
      <c r="N743" s="2072"/>
      <c r="O743" s="2072"/>
      <c r="P743" s="2072"/>
    </row>
    <row r="744">
      <c r="A744" s="2072"/>
      <c r="B744" s="2072"/>
      <c r="C744" s="2072"/>
      <c r="D744" s="2072"/>
      <c r="E744" s="2072"/>
      <c r="F744" s="2072"/>
      <c r="G744" s="2072"/>
      <c r="H744" s="2072"/>
      <c r="I744" s="2072"/>
      <c r="J744" s="2072"/>
      <c r="K744" s="2072"/>
      <c r="L744" s="2072"/>
      <c r="M744" s="2072"/>
      <c r="N744" s="2072"/>
      <c r="O744" s="2072"/>
      <c r="P744" s="2072"/>
    </row>
    <row r="745">
      <c r="A745" s="2072"/>
      <c r="B745" s="2072"/>
      <c r="C745" s="2072"/>
      <c r="D745" s="2072"/>
      <c r="E745" s="2072"/>
      <c r="F745" s="2072"/>
      <c r="G745" s="2072"/>
      <c r="H745" s="2072"/>
      <c r="I745" s="2072"/>
      <c r="J745" s="2072"/>
      <c r="K745" s="2072"/>
      <c r="L745" s="2072"/>
      <c r="M745" s="2072"/>
      <c r="N745" s="2072"/>
      <c r="O745" s="2072"/>
      <c r="P745" s="2072"/>
    </row>
    <row r="746">
      <c r="A746" s="2072"/>
      <c r="B746" s="2072"/>
      <c r="C746" s="2072"/>
      <c r="D746" s="2072"/>
      <c r="E746" s="2072"/>
      <c r="F746" s="2072"/>
      <c r="G746" s="2072"/>
      <c r="H746" s="2072"/>
      <c r="I746" s="2072"/>
      <c r="J746" s="2072"/>
      <c r="K746" s="2072"/>
      <c r="L746" s="2072"/>
      <c r="M746" s="2072"/>
      <c r="N746" s="2072"/>
      <c r="O746" s="2072"/>
      <c r="P746" s="2072"/>
    </row>
    <row r="747">
      <c r="A747" s="2072"/>
      <c r="B747" s="2072"/>
      <c r="C747" s="2072"/>
      <c r="D747" s="2072"/>
      <c r="E747" s="2072"/>
      <c r="F747" s="2072"/>
      <c r="G747" s="2072"/>
      <c r="H747" s="2072"/>
      <c r="I747" s="2072"/>
      <c r="J747" s="2072"/>
      <c r="K747" s="2072"/>
      <c r="L747" s="2072"/>
      <c r="M747" s="2072"/>
      <c r="N747" s="2072"/>
      <c r="O747" s="2072"/>
      <c r="P747" s="2072"/>
    </row>
    <row r="748">
      <c r="A748" s="2072"/>
      <c r="B748" s="2072"/>
      <c r="C748" s="2072"/>
      <c r="D748" s="2072"/>
      <c r="E748" s="2072"/>
      <c r="F748" s="2072"/>
      <c r="G748" s="2072"/>
      <c r="H748" s="2072"/>
      <c r="I748" s="2072"/>
      <c r="J748" s="2072"/>
      <c r="K748" s="2072"/>
      <c r="L748" s="2072"/>
      <c r="M748" s="2072"/>
      <c r="N748" s="2072"/>
      <c r="O748" s="2072"/>
      <c r="P748" s="2072"/>
    </row>
    <row r="749">
      <c r="A749" s="2072"/>
      <c r="B749" s="2072"/>
      <c r="C749" s="2072"/>
      <c r="D749" s="2072"/>
      <c r="E749" s="2072"/>
      <c r="F749" s="2072"/>
      <c r="G749" s="2072"/>
      <c r="H749" s="2072"/>
      <c r="I749" s="2072"/>
      <c r="J749" s="2072"/>
      <c r="K749" s="2072"/>
      <c r="L749" s="2072"/>
      <c r="M749" s="2072"/>
      <c r="N749" s="2072"/>
      <c r="O749" s="2072"/>
      <c r="P749" s="2072"/>
    </row>
    <row r="750">
      <c r="A750" s="2072"/>
      <c r="B750" s="2072"/>
      <c r="C750" s="2072"/>
      <c r="D750" s="2072"/>
      <c r="E750" s="2072"/>
      <c r="F750" s="2072"/>
      <c r="G750" s="2072"/>
      <c r="H750" s="2072"/>
      <c r="I750" s="2072"/>
      <c r="J750" s="2072"/>
      <c r="K750" s="2072"/>
      <c r="L750" s="2072"/>
      <c r="M750" s="2072"/>
      <c r="N750" s="2072"/>
      <c r="O750" s="2072"/>
      <c r="P750" s="2072"/>
    </row>
    <row r="751">
      <c r="A751" s="2072"/>
      <c r="B751" s="2072"/>
      <c r="C751" s="2072"/>
      <c r="D751" s="2072"/>
      <c r="E751" s="2072"/>
      <c r="F751" s="2072"/>
      <c r="G751" s="2072"/>
      <c r="H751" s="2072"/>
      <c r="I751" s="2072"/>
      <c r="J751" s="2072"/>
      <c r="K751" s="2072"/>
      <c r="L751" s="2072"/>
      <c r="M751" s="2072"/>
      <c r="N751" s="2072"/>
      <c r="O751" s="2072"/>
      <c r="P751" s="2072"/>
    </row>
    <row r="752">
      <c r="A752" s="2072"/>
      <c r="B752" s="2072"/>
      <c r="C752" s="2072"/>
      <c r="D752" s="2072"/>
      <c r="E752" s="2072"/>
      <c r="F752" s="2072"/>
      <c r="G752" s="2072"/>
      <c r="H752" s="2072"/>
      <c r="I752" s="2072"/>
      <c r="J752" s="2072"/>
      <c r="K752" s="2072"/>
      <c r="L752" s="2072"/>
      <c r="M752" s="2072"/>
      <c r="N752" s="2072"/>
      <c r="O752" s="2072"/>
      <c r="P752" s="2072"/>
    </row>
    <row r="753">
      <c r="A753" s="2072"/>
      <c r="B753" s="2072"/>
      <c r="C753" s="2072"/>
      <c r="D753" s="2072"/>
      <c r="E753" s="2072"/>
      <c r="F753" s="2072"/>
      <c r="G753" s="2072"/>
      <c r="H753" s="2072"/>
      <c r="I753" s="2072"/>
      <c r="J753" s="2072"/>
      <c r="K753" s="2072"/>
      <c r="L753" s="2072"/>
      <c r="M753" s="2072"/>
      <c r="N753" s="2072"/>
      <c r="O753" s="2072"/>
      <c r="P753" s="2072"/>
    </row>
    <row r="754">
      <c r="A754" s="2072"/>
      <c r="B754" s="2072"/>
      <c r="C754" s="2072"/>
      <c r="D754" s="2072"/>
      <c r="E754" s="2072"/>
      <c r="F754" s="2072"/>
      <c r="G754" s="2072"/>
      <c r="H754" s="2072"/>
      <c r="I754" s="2072"/>
      <c r="J754" s="2072"/>
      <c r="K754" s="2072"/>
      <c r="L754" s="2072"/>
      <c r="M754" s="2072"/>
      <c r="N754" s="2072"/>
      <c r="O754" s="2072"/>
      <c r="P754" s="2072"/>
    </row>
    <row r="755">
      <c r="A755" s="2072"/>
      <c r="B755" s="2072"/>
      <c r="C755" s="2072"/>
      <c r="D755" s="2072"/>
      <c r="E755" s="2072"/>
      <c r="F755" s="2072"/>
      <c r="G755" s="2072"/>
      <c r="H755" s="2072"/>
      <c r="I755" s="2072"/>
      <c r="J755" s="2072"/>
      <c r="K755" s="2072"/>
      <c r="L755" s="2072"/>
      <c r="M755" s="2072"/>
      <c r="N755" s="2072"/>
      <c r="O755" s="2072"/>
      <c r="P755" s="2072"/>
    </row>
    <row r="756">
      <c r="A756" s="2072"/>
      <c r="B756" s="2072"/>
      <c r="C756" s="2072"/>
      <c r="D756" s="2072"/>
      <c r="E756" s="2072"/>
      <c r="F756" s="2072"/>
      <c r="G756" s="2072"/>
      <c r="H756" s="2072"/>
      <c r="I756" s="2072"/>
      <c r="J756" s="2072"/>
      <c r="K756" s="2072"/>
      <c r="L756" s="2072"/>
      <c r="M756" s="2072"/>
      <c r="N756" s="2072"/>
      <c r="O756" s="2072"/>
      <c r="P756" s="2072"/>
    </row>
    <row r="757">
      <c r="A757" s="2072"/>
      <c r="B757" s="2072"/>
      <c r="C757" s="2072"/>
      <c r="D757" s="2072"/>
      <c r="E757" s="2072"/>
      <c r="F757" s="2072"/>
      <c r="G757" s="2072"/>
      <c r="H757" s="2072"/>
      <c r="I757" s="2072"/>
      <c r="J757" s="2072"/>
      <c r="K757" s="2072"/>
      <c r="L757" s="2072"/>
      <c r="M757" s="2072"/>
      <c r="N757" s="2072"/>
      <c r="O757" s="2072"/>
      <c r="P757" s="2072"/>
    </row>
    <row r="758">
      <c r="A758" s="2072"/>
      <c r="B758" s="2072"/>
      <c r="C758" s="2072"/>
      <c r="D758" s="2072"/>
      <c r="E758" s="2072"/>
      <c r="F758" s="2072"/>
      <c r="G758" s="2072"/>
      <c r="H758" s="2072"/>
      <c r="I758" s="2072"/>
      <c r="J758" s="2072"/>
      <c r="K758" s="2072"/>
      <c r="L758" s="2072"/>
      <c r="M758" s="2072"/>
      <c r="N758" s="2072"/>
      <c r="O758" s="2072"/>
      <c r="P758" s="2072"/>
    </row>
    <row r="759">
      <c r="A759" s="2072"/>
      <c r="B759" s="2072"/>
      <c r="C759" s="2072"/>
      <c r="D759" s="2072"/>
      <c r="E759" s="2072"/>
      <c r="F759" s="2072"/>
      <c r="G759" s="2072"/>
      <c r="H759" s="2072"/>
      <c r="I759" s="2072"/>
      <c r="J759" s="2072"/>
      <c r="K759" s="2072"/>
      <c r="L759" s="2072"/>
      <c r="M759" s="2072"/>
      <c r="N759" s="2072"/>
      <c r="O759" s="2072"/>
      <c r="P759" s="2072"/>
    </row>
    <row r="760">
      <c r="A760" s="2072"/>
      <c r="B760" s="2072"/>
      <c r="C760" s="2072"/>
      <c r="D760" s="2072"/>
      <c r="E760" s="2072"/>
      <c r="F760" s="2072"/>
      <c r="G760" s="2072"/>
      <c r="H760" s="2072"/>
      <c r="I760" s="2072"/>
      <c r="J760" s="2072"/>
      <c r="K760" s="2072"/>
      <c r="L760" s="2072"/>
      <c r="M760" s="2072"/>
      <c r="N760" s="2072"/>
      <c r="O760" s="2072"/>
      <c r="P760" s="2072"/>
    </row>
    <row r="761">
      <c r="A761" s="2072"/>
      <c r="B761" s="2072"/>
      <c r="C761" s="2072"/>
      <c r="D761" s="2072"/>
      <c r="E761" s="2072"/>
      <c r="F761" s="2072"/>
      <c r="G761" s="2072"/>
      <c r="H761" s="2072"/>
      <c r="I761" s="2072"/>
      <c r="J761" s="2072"/>
      <c r="K761" s="2072"/>
      <c r="L761" s="2072"/>
      <c r="M761" s="2072"/>
      <c r="N761" s="2072"/>
      <c r="O761" s="2072"/>
      <c r="P761" s="2072"/>
    </row>
    <row r="762">
      <c r="A762" s="2072"/>
      <c r="B762" s="2072"/>
      <c r="C762" s="2072"/>
      <c r="D762" s="2072"/>
      <c r="E762" s="2072"/>
      <c r="F762" s="2072"/>
      <c r="G762" s="2072"/>
      <c r="H762" s="2072"/>
      <c r="I762" s="2072"/>
      <c r="J762" s="2072"/>
      <c r="K762" s="2072"/>
      <c r="L762" s="2072"/>
      <c r="M762" s="2072"/>
      <c r="N762" s="2072"/>
      <c r="O762" s="2072"/>
      <c r="P762" s="2072"/>
    </row>
    <row r="763">
      <c r="A763" s="2072"/>
      <c r="B763" s="2072"/>
      <c r="C763" s="2072"/>
      <c r="D763" s="2072"/>
      <c r="E763" s="2072"/>
      <c r="F763" s="2072"/>
      <c r="G763" s="2072"/>
      <c r="H763" s="2072"/>
      <c r="I763" s="2072"/>
      <c r="J763" s="2072"/>
      <c r="K763" s="2072"/>
      <c r="L763" s="2072"/>
      <c r="M763" s="2072"/>
      <c r="N763" s="2072"/>
      <c r="O763" s="2072"/>
      <c r="P763" s="2072"/>
    </row>
    <row r="764">
      <c r="A764" s="2072"/>
      <c r="B764" s="2072"/>
      <c r="C764" s="2072"/>
      <c r="D764" s="2072"/>
      <c r="E764" s="2072"/>
      <c r="F764" s="2072"/>
      <c r="G764" s="2072"/>
      <c r="H764" s="2072"/>
      <c r="I764" s="2072"/>
      <c r="J764" s="2072"/>
      <c r="K764" s="2072"/>
      <c r="L764" s="2072"/>
      <c r="M764" s="2072"/>
      <c r="N764" s="2072"/>
      <c r="O764" s="2072"/>
      <c r="P764" s="2072"/>
    </row>
    <row r="765">
      <c r="A765" s="2072"/>
      <c r="B765" s="2072"/>
      <c r="C765" s="2072"/>
      <c r="D765" s="2072"/>
      <c r="E765" s="2072"/>
      <c r="F765" s="2072"/>
      <c r="G765" s="2072"/>
      <c r="H765" s="2072"/>
      <c r="I765" s="2072"/>
      <c r="J765" s="2072"/>
      <c r="K765" s="2072"/>
      <c r="L765" s="2072"/>
      <c r="M765" s="2072"/>
      <c r="N765" s="2072"/>
      <c r="O765" s="2072"/>
      <c r="P765" s="2072"/>
    </row>
    <row r="766">
      <c r="A766" s="2072"/>
      <c r="B766" s="2072"/>
      <c r="C766" s="2072"/>
      <c r="D766" s="2072"/>
      <c r="E766" s="2072"/>
      <c r="F766" s="2072"/>
      <c r="G766" s="2072"/>
      <c r="H766" s="2072"/>
      <c r="I766" s="2072"/>
      <c r="J766" s="2072"/>
      <c r="K766" s="2072"/>
      <c r="L766" s="2072"/>
      <c r="M766" s="2072"/>
      <c r="N766" s="2072"/>
      <c r="O766" s="2072"/>
      <c r="P766" s="2072"/>
    </row>
    <row r="767">
      <c r="A767" s="2072"/>
      <c r="B767" s="2072"/>
      <c r="C767" s="2072"/>
      <c r="D767" s="2072"/>
      <c r="E767" s="2072"/>
      <c r="F767" s="2072"/>
      <c r="G767" s="2072"/>
      <c r="H767" s="2072"/>
      <c r="I767" s="2072"/>
      <c r="J767" s="2072"/>
      <c r="K767" s="2072"/>
      <c r="L767" s="2072"/>
      <c r="M767" s="2072"/>
      <c r="N767" s="2072"/>
      <c r="O767" s="2072"/>
      <c r="P767" s="2072"/>
    </row>
    <row r="768">
      <c r="A768" s="2072"/>
      <c r="B768" s="2072"/>
      <c r="C768" s="2072"/>
      <c r="D768" s="2072"/>
      <c r="E768" s="2072"/>
      <c r="F768" s="2072"/>
      <c r="G768" s="2072"/>
      <c r="H768" s="2072"/>
      <c r="I768" s="2072"/>
      <c r="J768" s="2072"/>
      <c r="K768" s="2072"/>
      <c r="L768" s="2072"/>
      <c r="M768" s="2072"/>
      <c r="N768" s="2072"/>
      <c r="O768" s="2072"/>
      <c r="P768" s="2072"/>
    </row>
    <row r="769">
      <c r="A769" s="2072"/>
      <c r="B769" s="2072"/>
      <c r="C769" s="2072"/>
      <c r="D769" s="2072"/>
      <c r="E769" s="2072"/>
      <c r="F769" s="2072"/>
      <c r="G769" s="2072"/>
      <c r="H769" s="2072"/>
      <c r="I769" s="2072"/>
      <c r="J769" s="2072"/>
      <c r="K769" s="2072"/>
      <c r="L769" s="2072"/>
      <c r="M769" s="2072"/>
      <c r="N769" s="2072"/>
      <c r="O769" s="2072"/>
      <c r="P769" s="2072"/>
    </row>
    <row r="770">
      <c r="A770" s="2072"/>
      <c r="B770" s="2072"/>
      <c r="C770" s="2072"/>
      <c r="D770" s="2072"/>
      <c r="E770" s="2072"/>
      <c r="F770" s="2072"/>
      <c r="G770" s="2072"/>
      <c r="H770" s="2072"/>
      <c r="I770" s="2072"/>
      <c r="J770" s="2072"/>
      <c r="K770" s="2072"/>
      <c r="L770" s="2072"/>
      <c r="M770" s="2072"/>
      <c r="N770" s="2072"/>
      <c r="O770" s="2072"/>
      <c r="P770" s="2072"/>
    </row>
    <row r="771">
      <c r="A771" s="2072"/>
      <c r="B771" s="2072"/>
      <c r="C771" s="2072"/>
      <c r="D771" s="2072"/>
      <c r="E771" s="2072"/>
      <c r="F771" s="2072"/>
      <c r="G771" s="2072"/>
      <c r="H771" s="2072"/>
      <c r="I771" s="2072"/>
      <c r="J771" s="2072"/>
      <c r="K771" s="2072"/>
      <c r="L771" s="2072"/>
      <c r="M771" s="2072"/>
      <c r="N771" s="2072"/>
      <c r="O771" s="2072"/>
      <c r="P771" s="2072"/>
    </row>
    <row r="772">
      <c r="A772" s="2072"/>
      <c r="B772" s="2072"/>
      <c r="C772" s="2072"/>
      <c r="D772" s="2072"/>
      <c r="E772" s="2072"/>
      <c r="F772" s="2072"/>
      <c r="G772" s="2072"/>
      <c r="H772" s="2072"/>
      <c r="I772" s="2072"/>
      <c r="J772" s="2072"/>
      <c r="K772" s="2072"/>
      <c r="L772" s="2072"/>
      <c r="M772" s="2072"/>
      <c r="N772" s="2072"/>
      <c r="O772" s="2072"/>
      <c r="P772" s="2072"/>
    </row>
    <row r="773">
      <c r="A773" s="2072"/>
      <c r="B773" s="2072"/>
      <c r="C773" s="2072"/>
      <c r="D773" s="2072"/>
      <c r="E773" s="2072"/>
      <c r="F773" s="2072"/>
      <c r="G773" s="2072"/>
      <c r="H773" s="2072"/>
      <c r="I773" s="2072"/>
      <c r="J773" s="2072"/>
      <c r="K773" s="2072"/>
      <c r="L773" s="2072"/>
      <c r="M773" s="2072"/>
      <c r="N773" s="2072"/>
      <c r="O773" s="2072"/>
      <c r="P773" s="2072"/>
    </row>
    <row r="774">
      <c r="A774" s="2072"/>
      <c r="B774" s="2072"/>
      <c r="C774" s="2072"/>
      <c r="D774" s="2072"/>
      <c r="E774" s="2072"/>
      <c r="F774" s="2072"/>
      <c r="G774" s="2072"/>
      <c r="H774" s="2072"/>
      <c r="I774" s="2072"/>
      <c r="J774" s="2072"/>
      <c r="K774" s="2072"/>
      <c r="L774" s="2072"/>
      <c r="M774" s="2072"/>
      <c r="N774" s="2072"/>
      <c r="O774" s="2072"/>
      <c r="P774" s="2072"/>
    </row>
    <row r="775">
      <c r="A775" s="2072"/>
      <c r="B775" s="2072"/>
      <c r="C775" s="2072"/>
      <c r="D775" s="2072"/>
      <c r="E775" s="2072"/>
      <c r="F775" s="2072"/>
      <c r="G775" s="2072"/>
      <c r="H775" s="2072"/>
      <c r="I775" s="2072"/>
      <c r="J775" s="2072"/>
      <c r="K775" s="2072"/>
      <c r="L775" s="2072"/>
      <c r="M775" s="2072"/>
      <c r="N775" s="2072"/>
      <c r="O775" s="2072"/>
      <c r="P775" s="2072"/>
    </row>
    <row r="776">
      <c r="A776" s="2072"/>
      <c r="B776" s="2072"/>
      <c r="C776" s="2072"/>
      <c r="D776" s="2072"/>
      <c r="E776" s="2072"/>
      <c r="F776" s="2072"/>
      <c r="G776" s="2072"/>
      <c r="H776" s="2072"/>
      <c r="I776" s="2072"/>
      <c r="J776" s="2072"/>
      <c r="K776" s="2072"/>
      <c r="L776" s="2072"/>
      <c r="M776" s="2072"/>
      <c r="N776" s="2072"/>
      <c r="O776" s="2072"/>
      <c r="P776" s="2072"/>
    </row>
    <row r="777">
      <c r="A777" s="2072"/>
      <c r="B777" s="2072"/>
      <c r="C777" s="2072"/>
      <c r="D777" s="2072"/>
      <c r="E777" s="2072"/>
      <c r="F777" s="2072"/>
      <c r="G777" s="2072"/>
      <c r="H777" s="2072"/>
      <c r="I777" s="2072"/>
      <c r="J777" s="2072"/>
      <c r="K777" s="2072"/>
      <c r="L777" s="2072"/>
      <c r="M777" s="2072"/>
      <c r="N777" s="2072"/>
      <c r="O777" s="2072"/>
      <c r="P777" s="2072"/>
    </row>
    <row r="778">
      <c r="A778" s="2072"/>
      <c r="B778" s="2072"/>
      <c r="C778" s="2072"/>
      <c r="D778" s="2072"/>
      <c r="E778" s="2072"/>
      <c r="F778" s="2072"/>
      <c r="G778" s="2072"/>
      <c r="H778" s="2072"/>
      <c r="I778" s="2072"/>
      <c r="J778" s="2072"/>
      <c r="K778" s="2072"/>
      <c r="L778" s="2072"/>
      <c r="M778" s="2072"/>
      <c r="N778" s="2072"/>
      <c r="O778" s="2072"/>
      <c r="P778" s="2072"/>
    </row>
    <row r="779">
      <c r="A779" s="2072"/>
      <c r="B779" s="2072"/>
      <c r="C779" s="2072"/>
      <c r="D779" s="2072"/>
      <c r="E779" s="2072"/>
      <c r="F779" s="2072"/>
      <c r="G779" s="2072"/>
      <c r="H779" s="2072"/>
      <c r="I779" s="2072"/>
      <c r="J779" s="2072"/>
      <c r="K779" s="2072"/>
      <c r="L779" s="2072"/>
      <c r="M779" s="2072"/>
      <c r="N779" s="2072"/>
      <c r="O779" s="2072"/>
      <c r="P779" s="2072"/>
    </row>
    <row r="780">
      <c r="A780" s="2072"/>
      <c r="B780" s="2072"/>
      <c r="C780" s="2072"/>
      <c r="D780" s="2072"/>
      <c r="E780" s="2072"/>
      <c r="F780" s="2072"/>
      <c r="G780" s="2072"/>
      <c r="H780" s="2072"/>
      <c r="I780" s="2072"/>
      <c r="J780" s="2072"/>
      <c r="K780" s="2072"/>
      <c r="L780" s="2072"/>
      <c r="M780" s="2072"/>
      <c r="N780" s="2072"/>
      <c r="O780" s="2072"/>
      <c r="P780" s="2072"/>
    </row>
    <row r="781">
      <c r="A781" s="2072"/>
      <c r="B781" s="2072"/>
      <c r="C781" s="2072"/>
      <c r="D781" s="2072"/>
      <c r="E781" s="2072"/>
      <c r="F781" s="2072"/>
      <c r="G781" s="2072"/>
      <c r="H781" s="2072"/>
      <c r="I781" s="2072"/>
      <c r="J781" s="2072"/>
      <c r="K781" s="2072"/>
      <c r="L781" s="2072"/>
      <c r="M781" s="2072"/>
      <c r="N781" s="2072"/>
      <c r="O781" s="2072"/>
      <c r="P781" s="2072"/>
    </row>
    <row r="782">
      <c r="A782" s="2072"/>
      <c r="B782" s="2072"/>
      <c r="C782" s="2072"/>
      <c r="D782" s="2072"/>
      <c r="E782" s="2072"/>
      <c r="F782" s="2072"/>
      <c r="G782" s="2072"/>
      <c r="H782" s="2072"/>
      <c r="I782" s="2072"/>
      <c r="J782" s="2072"/>
      <c r="K782" s="2072"/>
      <c r="L782" s="2072"/>
      <c r="M782" s="2072"/>
      <c r="N782" s="2072"/>
      <c r="O782" s="2072"/>
      <c r="P782" s="2072"/>
    </row>
    <row r="783">
      <c r="A783" s="2072"/>
      <c r="B783" s="2072"/>
      <c r="C783" s="2072"/>
      <c r="D783" s="2072"/>
      <c r="E783" s="2072"/>
      <c r="F783" s="2072"/>
      <c r="G783" s="2072"/>
      <c r="H783" s="2072"/>
      <c r="I783" s="2072"/>
      <c r="J783" s="2072"/>
      <c r="K783" s="2072"/>
      <c r="L783" s="2072"/>
      <c r="M783" s="2072"/>
      <c r="N783" s="2072"/>
      <c r="O783" s="2072"/>
      <c r="P783" s="2072"/>
    </row>
    <row r="784">
      <c r="A784" s="2072"/>
      <c r="B784" s="2072"/>
      <c r="C784" s="2072"/>
      <c r="D784" s="2072"/>
      <c r="E784" s="2072"/>
      <c r="F784" s="2072"/>
      <c r="G784" s="2072"/>
      <c r="H784" s="2072"/>
      <c r="I784" s="2072"/>
      <c r="J784" s="2072"/>
      <c r="K784" s="2072"/>
      <c r="L784" s="2072"/>
      <c r="M784" s="2072"/>
      <c r="N784" s="2072"/>
      <c r="O784" s="2072"/>
      <c r="P784" s="2072"/>
    </row>
    <row r="785">
      <c r="A785" s="2072"/>
      <c r="B785" s="2072"/>
      <c r="C785" s="2072"/>
      <c r="D785" s="2072"/>
      <c r="E785" s="2072"/>
      <c r="F785" s="2072"/>
      <c r="G785" s="2072"/>
      <c r="H785" s="2072"/>
      <c r="I785" s="2072"/>
      <c r="J785" s="2072"/>
      <c r="K785" s="2072"/>
      <c r="L785" s="2072"/>
      <c r="M785" s="2072"/>
      <c r="N785" s="2072"/>
      <c r="O785" s="2072"/>
      <c r="P785" s="2072"/>
    </row>
    <row r="786">
      <c r="A786" s="2072"/>
      <c r="B786" s="2072"/>
      <c r="C786" s="2072"/>
      <c r="D786" s="2072"/>
      <c r="E786" s="2072"/>
      <c r="F786" s="2072"/>
      <c r="G786" s="2072"/>
      <c r="H786" s="2072"/>
      <c r="I786" s="2072"/>
      <c r="J786" s="2072"/>
      <c r="K786" s="2072"/>
      <c r="L786" s="2072"/>
      <c r="M786" s="2072"/>
      <c r="N786" s="2072"/>
      <c r="O786" s="2072"/>
      <c r="P786" s="2072"/>
    </row>
    <row r="787">
      <c r="A787" s="2072"/>
      <c r="B787" s="2072"/>
      <c r="C787" s="2072"/>
      <c r="D787" s="2072"/>
      <c r="E787" s="2072"/>
      <c r="F787" s="2072"/>
      <c r="G787" s="2072"/>
      <c r="H787" s="2072"/>
      <c r="I787" s="2072"/>
      <c r="J787" s="2072"/>
      <c r="K787" s="2072"/>
      <c r="L787" s="2072"/>
      <c r="M787" s="2072"/>
      <c r="N787" s="2072"/>
      <c r="O787" s="2072"/>
      <c r="P787" s="2072"/>
    </row>
    <row r="788">
      <c r="A788" s="2072"/>
      <c r="B788" s="2072"/>
      <c r="C788" s="2072"/>
      <c r="D788" s="2072"/>
      <c r="E788" s="2072"/>
      <c r="F788" s="2072"/>
      <c r="G788" s="2072"/>
      <c r="H788" s="2072"/>
      <c r="I788" s="2072"/>
      <c r="J788" s="2072"/>
      <c r="K788" s="2072"/>
      <c r="L788" s="2072"/>
      <c r="M788" s="2072"/>
      <c r="N788" s="2072"/>
      <c r="O788" s="2072"/>
      <c r="P788" s="2072"/>
    </row>
    <row r="789">
      <c r="A789" s="2072"/>
      <c r="B789" s="2072"/>
      <c r="C789" s="2072"/>
      <c r="D789" s="2072"/>
      <c r="E789" s="2072"/>
      <c r="F789" s="2072"/>
      <c r="G789" s="2072"/>
      <c r="H789" s="2072"/>
      <c r="I789" s="2072"/>
      <c r="J789" s="2072"/>
      <c r="K789" s="2072"/>
      <c r="L789" s="2072"/>
      <c r="M789" s="2072"/>
      <c r="N789" s="2072"/>
      <c r="O789" s="2072"/>
      <c r="P789" s="2072"/>
    </row>
    <row r="790">
      <c r="A790" s="2072"/>
      <c r="B790" s="2072"/>
      <c r="C790" s="2072"/>
      <c r="D790" s="2072"/>
      <c r="E790" s="2072"/>
      <c r="F790" s="2072"/>
      <c r="G790" s="2072"/>
      <c r="H790" s="2072"/>
      <c r="I790" s="2072"/>
      <c r="J790" s="2072"/>
      <c r="K790" s="2072"/>
      <c r="L790" s="2072"/>
      <c r="M790" s="2072"/>
      <c r="N790" s="2072"/>
      <c r="O790" s="2072"/>
      <c r="P790" s="2072"/>
    </row>
    <row r="791">
      <c r="A791" s="2072"/>
      <c r="B791" s="2072"/>
      <c r="C791" s="2072"/>
      <c r="D791" s="2072"/>
      <c r="E791" s="2072"/>
      <c r="F791" s="2072"/>
      <c r="G791" s="2072"/>
      <c r="H791" s="2072"/>
      <c r="I791" s="2072"/>
      <c r="J791" s="2072"/>
      <c r="K791" s="2072"/>
      <c r="L791" s="2072"/>
      <c r="M791" s="2072"/>
      <c r="N791" s="2072"/>
      <c r="O791" s="2072"/>
      <c r="P791" s="2072"/>
    </row>
    <row r="792">
      <c r="A792" s="2072"/>
      <c r="B792" s="2072"/>
      <c r="C792" s="2072"/>
      <c r="D792" s="2072"/>
      <c r="E792" s="2072"/>
      <c r="F792" s="2072"/>
      <c r="G792" s="2072"/>
      <c r="H792" s="2072"/>
      <c r="I792" s="2072"/>
      <c r="J792" s="2072"/>
      <c r="K792" s="2072"/>
      <c r="L792" s="2072"/>
      <c r="M792" s="2072"/>
      <c r="N792" s="2072"/>
      <c r="O792" s="2072"/>
      <c r="P792" s="2072"/>
    </row>
    <row r="793">
      <c r="A793" s="2072"/>
      <c r="B793" s="2072"/>
      <c r="C793" s="2072"/>
      <c r="D793" s="2072"/>
      <c r="E793" s="2072"/>
      <c r="F793" s="2072"/>
      <c r="G793" s="2072"/>
      <c r="H793" s="2072"/>
      <c r="I793" s="2072"/>
      <c r="J793" s="2072"/>
      <c r="K793" s="2072"/>
      <c r="L793" s="2072"/>
      <c r="M793" s="2072"/>
      <c r="N793" s="2072"/>
      <c r="O793" s="2072"/>
      <c r="P793" s="2072"/>
    </row>
    <row r="794">
      <c r="A794" s="2072"/>
      <c r="B794" s="2072"/>
      <c r="C794" s="2072"/>
      <c r="D794" s="2072"/>
      <c r="E794" s="2072"/>
      <c r="F794" s="2072"/>
      <c r="G794" s="2072"/>
      <c r="H794" s="2072"/>
      <c r="I794" s="2072"/>
      <c r="J794" s="2072"/>
      <c r="K794" s="2072"/>
      <c r="L794" s="2072"/>
      <c r="M794" s="2072"/>
      <c r="N794" s="2072"/>
      <c r="O794" s="2072"/>
      <c r="P794" s="2072"/>
    </row>
    <row r="795">
      <c r="A795" s="2072"/>
      <c r="B795" s="2072"/>
      <c r="C795" s="2072"/>
      <c r="D795" s="2072"/>
      <c r="E795" s="2072"/>
      <c r="F795" s="2072"/>
      <c r="G795" s="2072"/>
      <c r="H795" s="2072"/>
      <c r="I795" s="2072"/>
      <c r="J795" s="2072"/>
      <c r="K795" s="2072"/>
      <c r="L795" s="2072"/>
      <c r="M795" s="2072"/>
      <c r="N795" s="2072"/>
      <c r="O795" s="2072"/>
      <c r="P795" s="2072"/>
    </row>
    <row r="796">
      <c r="A796" s="2072"/>
      <c r="B796" s="2072"/>
      <c r="C796" s="2072"/>
      <c r="D796" s="2072"/>
      <c r="E796" s="2072"/>
      <c r="F796" s="2072"/>
      <c r="G796" s="2072"/>
      <c r="H796" s="2072"/>
      <c r="I796" s="2072"/>
      <c r="J796" s="2072"/>
      <c r="K796" s="2072"/>
      <c r="L796" s="2072"/>
      <c r="M796" s="2072"/>
      <c r="N796" s="2072"/>
      <c r="O796" s="2072"/>
      <c r="P796" s="2072"/>
    </row>
    <row r="797">
      <c r="A797" s="2072"/>
      <c r="B797" s="2072"/>
      <c r="C797" s="2072"/>
      <c r="D797" s="2072"/>
      <c r="E797" s="2072"/>
      <c r="F797" s="2072"/>
      <c r="G797" s="2072"/>
      <c r="H797" s="2072"/>
      <c r="I797" s="2072"/>
      <c r="J797" s="2072"/>
      <c r="K797" s="2072"/>
      <c r="L797" s="2072"/>
      <c r="M797" s="2072"/>
      <c r="N797" s="2072"/>
      <c r="O797" s="2072"/>
      <c r="P797" s="2072"/>
    </row>
    <row r="798">
      <c r="A798" s="2072"/>
      <c r="B798" s="2072"/>
      <c r="C798" s="2072"/>
      <c r="D798" s="2072"/>
      <c r="E798" s="2072"/>
      <c r="F798" s="2072"/>
      <c r="G798" s="2072"/>
      <c r="H798" s="2072"/>
      <c r="I798" s="2072"/>
      <c r="J798" s="2072"/>
      <c r="K798" s="2072"/>
      <c r="L798" s="2072"/>
      <c r="M798" s="2072"/>
      <c r="N798" s="2072"/>
      <c r="O798" s="2072"/>
      <c r="P798" s="2072"/>
    </row>
    <row r="799">
      <c r="A799" s="2072"/>
      <c r="B799" s="2072"/>
      <c r="C799" s="2072"/>
      <c r="D799" s="2072"/>
      <c r="E799" s="2072"/>
      <c r="F799" s="2072"/>
      <c r="G799" s="2072"/>
      <c r="H799" s="2072"/>
      <c r="I799" s="2072"/>
      <c r="J799" s="2072"/>
      <c r="K799" s="2072"/>
      <c r="L799" s="2072"/>
      <c r="M799" s="2072"/>
      <c r="N799" s="2072"/>
      <c r="O799" s="2072"/>
      <c r="P799" s="2072"/>
    </row>
    <row r="800">
      <c r="A800" s="2072"/>
      <c r="B800" s="2072"/>
      <c r="C800" s="2072"/>
      <c r="D800" s="2072"/>
      <c r="E800" s="2072"/>
      <c r="F800" s="2072"/>
      <c r="G800" s="2072"/>
      <c r="H800" s="2072"/>
      <c r="I800" s="2072"/>
      <c r="J800" s="2072"/>
      <c r="K800" s="2072"/>
      <c r="L800" s="2072"/>
      <c r="M800" s="2072"/>
      <c r="N800" s="2072"/>
      <c r="O800" s="2072"/>
      <c r="P800" s="2072"/>
    </row>
    <row r="801">
      <c r="A801" s="2072"/>
      <c r="B801" s="2072"/>
      <c r="C801" s="2072"/>
      <c r="D801" s="2072"/>
      <c r="E801" s="2072"/>
      <c r="F801" s="2072"/>
      <c r="G801" s="2072"/>
      <c r="H801" s="2072"/>
      <c r="I801" s="2072"/>
      <c r="J801" s="2072"/>
      <c r="K801" s="2072"/>
      <c r="L801" s="2072"/>
      <c r="M801" s="2072"/>
      <c r="N801" s="2072"/>
      <c r="O801" s="2072"/>
      <c r="P801" s="2072"/>
    </row>
    <row r="802">
      <c r="A802" s="2072"/>
      <c r="B802" s="2072"/>
      <c r="C802" s="2072"/>
      <c r="D802" s="2072"/>
      <c r="E802" s="2072"/>
      <c r="F802" s="2072"/>
      <c r="G802" s="2072"/>
      <c r="H802" s="2072"/>
      <c r="I802" s="2072"/>
      <c r="J802" s="2072"/>
      <c r="K802" s="2072"/>
      <c r="L802" s="2072"/>
      <c r="M802" s="2072"/>
      <c r="N802" s="2072"/>
      <c r="O802" s="2072"/>
      <c r="P802" s="2072"/>
    </row>
    <row r="803">
      <c r="A803" s="2072"/>
      <c r="B803" s="2072"/>
      <c r="C803" s="2072"/>
      <c r="D803" s="2072"/>
      <c r="E803" s="2072"/>
      <c r="F803" s="2072"/>
      <c r="G803" s="2072"/>
      <c r="H803" s="2072"/>
      <c r="I803" s="2072"/>
      <c r="J803" s="2072"/>
      <c r="K803" s="2072"/>
      <c r="L803" s="2072"/>
      <c r="M803" s="2072"/>
      <c r="N803" s="2072"/>
      <c r="O803" s="2072"/>
      <c r="P803" s="2072"/>
    </row>
    <row r="804">
      <c r="A804" s="2072"/>
      <c r="B804" s="2072"/>
      <c r="C804" s="2072"/>
      <c r="D804" s="2072"/>
      <c r="E804" s="2072"/>
      <c r="F804" s="2072"/>
      <c r="G804" s="2072"/>
      <c r="H804" s="2072"/>
      <c r="I804" s="2072"/>
      <c r="J804" s="2072"/>
      <c r="K804" s="2072"/>
      <c r="L804" s="2072"/>
      <c r="M804" s="2072"/>
      <c r="N804" s="2072"/>
      <c r="O804" s="2072"/>
      <c r="P804" s="2072"/>
    </row>
    <row r="805">
      <c r="A805" s="2072"/>
      <c r="B805" s="2072"/>
      <c r="C805" s="2072"/>
      <c r="D805" s="2072"/>
      <c r="E805" s="2072"/>
      <c r="F805" s="2072"/>
      <c r="G805" s="2072"/>
      <c r="H805" s="2072"/>
      <c r="I805" s="2072"/>
      <c r="J805" s="2072"/>
      <c r="K805" s="2072"/>
      <c r="L805" s="2072"/>
      <c r="M805" s="2072"/>
      <c r="N805" s="2072"/>
      <c r="O805" s="2072"/>
      <c r="P805" s="2072"/>
    </row>
    <row r="806">
      <c r="A806" s="2072"/>
      <c r="B806" s="2072"/>
      <c r="C806" s="2072"/>
      <c r="D806" s="2072"/>
      <c r="E806" s="2072"/>
      <c r="F806" s="2072"/>
      <c r="G806" s="2072"/>
      <c r="H806" s="2072"/>
      <c r="I806" s="2072"/>
      <c r="J806" s="2072"/>
      <c r="K806" s="2072"/>
      <c r="L806" s="2072"/>
      <c r="M806" s="2072"/>
      <c r="N806" s="2072"/>
      <c r="O806" s="2072"/>
      <c r="P806" s="2072"/>
    </row>
    <row r="807">
      <c r="A807" s="2072"/>
      <c r="B807" s="2072"/>
      <c r="C807" s="2072"/>
      <c r="D807" s="2072"/>
      <c r="E807" s="2072"/>
      <c r="F807" s="2072"/>
      <c r="G807" s="2072"/>
      <c r="H807" s="2072"/>
      <c r="I807" s="2072"/>
      <c r="J807" s="2072"/>
      <c r="K807" s="2072"/>
      <c r="L807" s="2072"/>
      <c r="M807" s="2072"/>
      <c r="N807" s="2072"/>
      <c r="O807" s="2072"/>
      <c r="P807" s="2072"/>
    </row>
    <row r="808">
      <c r="A808" s="2072"/>
      <c r="B808" s="2072"/>
      <c r="C808" s="2072"/>
      <c r="D808" s="2072"/>
      <c r="E808" s="2072"/>
      <c r="F808" s="2072"/>
      <c r="G808" s="2072"/>
      <c r="H808" s="2072"/>
      <c r="I808" s="2072"/>
      <c r="J808" s="2072"/>
      <c r="K808" s="2072"/>
      <c r="L808" s="2072"/>
      <c r="M808" s="2072"/>
      <c r="N808" s="2072"/>
      <c r="O808" s="2072"/>
      <c r="P808" s="2072"/>
    </row>
    <row r="809">
      <c r="A809" s="2072"/>
      <c r="B809" s="2072"/>
      <c r="C809" s="2072"/>
      <c r="D809" s="2072"/>
      <c r="E809" s="2072"/>
      <c r="F809" s="2072"/>
      <c r="G809" s="2072"/>
      <c r="H809" s="2072"/>
      <c r="I809" s="2072"/>
      <c r="J809" s="2072"/>
      <c r="K809" s="2072"/>
      <c r="L809" s="2072"/>
      <c r="M809" s="2072"/>
      <c r="N809" s="2072"/>
      <c r="O809" s="2072"/>
      <c r="P809" s="2072"/>
    </row>
    <row r="810">
      <c r="A810" s="2072"/>
      <c r="B810" s="2072"/>
      <c r="C810" s="2072"/>
      <c r="D810" s="2072"/>
      <c r="E810" s="2072"/>
      <c r="F810" s="2072"/>
      <c r="G810" s="2072"/>
      <c r="H810" s="2072"/>
      <c r="I810" s="2072"/>
      <c r="J810" s="2072"/>
      <c r="K810" s="2072"/>
      <c r="L810" s="2072"/>
      <c r="M810" s="2072"/>
      <c r="N810" s="2072"/>
      <c r="O810" s="2072"/>
      <c r="P810" s="2072"/>
    </row>
    <row r="811">
      <c r="A811" s="2072"/>
      <c r="B811" s="2072"/>
      <c r="C811" s="2072"/>
      <c r="D811" s="2072"/>
      <c r="E811" s="2072"/>
      <c r="F811" s="2072"/>
      <c r="G811" s="2072"/>
      <c r="H811" s="2072"/>
      <c r="I811" s="2072"/>
      <c r="J811" s="2072"/>
      <c r="K811" s="2072"/>
      <c r="L811" s="2072"/>
      <c r="M811" s="2072"/>
      <c r="N811" s="2072"/>
      <c r="O811" s="2072"/>
      <c r="P811" s="2072"/>
    </row>
    <row r="812">
      <c r="A812" s="2072"/>
      <c r="B812" s="2072"/>
      <c r="C812" s="2072"/>
      <c r="D812" s="2072"/>
      <c r="E812" s="2072"/>
      <c r="F812" s="2072"/>
      <c r="G812" s="2072"/>
      <c r="H812" s="2072"/>
      <c r="I812" s="2072"/>
      <c r="J812" s="2072"/>
      <c r="K812" s="2072"/>
      <c r="L812" s="2072"/>
      <c r="M812" s="2072"/>
      <c r="N812" s="2072"/>
      <c r="O812" s="2072"/>
      <c r="P812" s="2072"/>
    </row>
    <row r="813">
      <c r="A813" s="2072"/>
      <c r="B813" s="2072"/>
      <c r="C813" s="2072"/>
      <c r="D813" s="2072"/>
      <c r="E813" s="2072"/>
      <c r="F813" s="2072"/>
      <c r="G813" s="2072"/>
      <c r="H813" s="2072"/>
      <c r="I813" s="2072"/>
      <c r="J813" s="2072"/>
      <c r="K813" s="2072"/>
      <c r="L813" s="2072"/>
      <c r="M813" s="2072"/>
      <c r="N813" s="2072"/>
      <c r="O813" s="2072"/>
      <c r="P813" s="2072"/>
    </row>
    <row r="814">
      <c r="A814" s="2072"/>
      <c r="B814" s="2072"/>
      <c r="C814" s="2072"/>
      <c r="D814" s="2072"/>
      <c r="E814" s="2072"/>
      <c r="F814" s="2072"/>
      <c r="G814" s="2072"/>
      <c r="H814" s="2072"/>
      <c r="I814" s="2072"/>
      <c r="J814" s="2072"/>
      <c r="K814" s="2072"/>
      <c r="L814" s="2072"/>
      <c r="M814" s="2072"/>
      <c r="N814" s="2072"/>
      <c r="O814" s="2072"/>
      <c r="P814" s="2072"/>
    </row>
    <row r="815">
      <c r="A815" s="2072"/>
      <c r="B815" s="2072"/>
      <c r="C815" s="2072"/>
      <c r="D815" s="2072"/>
      <c r="E815" s="2072"/>
      <c r="F815" s="2072"/>
      <c r="G815" s="2072"/>
      <c r="H815" s="2072"/>
      <c r="I815" s="2072"/>
      <c r="J815" s="2072"/>
      <c r="K815" s="2072"/>
      <c r="L815" s="2072"/>
      <c r="M815" s="2072"/>
      <c r="N815" s="2072"/>
      <c r="O815" s="2072"/>
      <c r="P815" s="2072"/>
    </row>
    <row r="816">
      <c r="A816" s="2072"/>
      <c r="B816" s="2072"/>
      <c r="C816" s="2072"/>
      <c r="D816" s="2072"/>
      <c r="E816" s="2072"/>
      <c r="F816" s="2072"/>
      <c r="G816" s="2072"/>
      <c r="H816" s="2072"/>
      <c r="I816" s="2072"/>
      <c r="J816" s="2072"/>
      <c r="K816" s="2072"/>
      <c r="L816" s="2072"/>
      <c r="M816" s="2072"/>
      <c r="N816" s="2072"/>
      <c r="O816" s="2072"/>
      <c r="P816" s="2072"/>
    </row>
    <row r="817">
      <c r="A817" s="2072"/>
      <c r="B817" s="2072"/>
      <c r="C817" s="2072"/>
      <c r="D817" s="2072"/>
      <c r="E817" s="2072"/>
      <c r="F817" s="2072"/>
      <c r="G817" s="2072"/>
      <c r="H817" s="2072"/>
      <c r="I817" s="2072"/>
      <c r="J817" s="2072"/>
      <c r="K817" s="2072"/>
      <c r="L817" s="2072"/>
      <c r="M817" s="2072"/>
      <c r="N817" s="2072"/>
      <c r="O817" s="2072"/>
      <c r="P817" s="2072"/>
    </row>
    <row r="818">
      <c r="A818" s="2072"/>
      <c r="B818" s="2072"/>
      <c r="C818" s="2072"/>
      <c r="D818" s="2072"/>
      <c r="E818" s="2072"/>
      <c r="F818" s="2072"/>
      <c r="G818" s="2072"/>
      <c r="H818" s="2072"/>
      <c r="I818" s="2072"/>
      <c r="J818" s="2072"/>
      <c r="K818" s="2072"/>
      <c r="L818" s="2072"/>
      <c r="M818" s="2072"/>
      <c r="N818" s="2072"/>
      <c r="O818" s="2072"/>
      <c r="P818" s="2072"/>
    </row>
    <row r="819">
      <c r="A819" s="2072"/>
      <c r="B819" s="2072"/>
      <c r="C819" s="2072"/>
      <c r="D819" s="2072"/>
      <c r="E819" s="2072"/>
      <c r="F819" s="2072"/>
      <c r="G819" s="2072"/>
      <c r="H819" s="2072"/>
      <c r="I819" s="2072"/>
      <c r="J819" s="2072"/>
      <c r="K819" s="2072"/>
      <c r="L819" s="2072"/>
      <c r="M819" s="2072"/>
      <c r="N819" s="2072"/>
      <c r="O819" s="2072"/>
      <c r="P819" s="2072"/>
    </row>
    <row r="820">
      <c r="A820" s="2072"/>
      <c r="B820" s="2072"/>
      <c r="C820" s="2072"/>
      <c r="D820" s="2072"/>
      <c r="E820" s="2072"/>
      <c r="F820" s="2072"/>
      <c r="G820" s="2072"/>
      <c r="H820" s="2072"/>
      <c r="I820" s="2072"/>
      <c r="J820" s="2072"/>
      <c r="K820" s="2072"/>
      <c r="L820" s="2072"/>
      <c r="M820" s="2072"/>
      <c r="N820" s="2072"/>
      <c r="O820" s="2072"/>
      <c r="P820" s="2072"/>
    </row>
    <row r="821">
      <c r="A821" s="2072"/>
      <c r="B821" s="2072"/>
      <c r="C821" s="2072"/>
      <c r="D821" s="2072"/>
      <c r="E821" s="2072"/>
      <c r="F821" s="2072"/>
      <c r="G821" s="2072"/>
      <c r="H821" s="2072"/>
      <c r="I821" s="2072"/>
      <c r="J821" s="2072"/>
      <c r="K821" s="2072"/>
      <c r="L821" s="2072"/>
      <c r="M821" s="2072"/>
      <c r="N821" s="2072"/>
      <c r="O821" s="2072"/>
      <c r="P821" s="2072"/>
    </row>
    <row r="822">
      <c r="A822" s="2072"/>
      <c r="B822" s="2072"/>
      <c r="C822" s="2072"/>
      <c r="D822" s="2072"/>
      <c r="E822" s="2072"/>
      <c r="F822" s="2072"/>
      <c r="G822" s="2072"/>
      <c r="H822" s="2072"/>
      <c r="I822" s="2072"/>
      <c r="J822" s="2072"/>
      <c r="K822" s="2072"/>
      <c r="L822" s="2072"/>
      <c r="M822" s="2072"/>
      <c r="N822" s="2072"/>
      <c r="O822" s="2072"/>
      <c r="P822" s="2072"/>
    </row>
    <row r="823">
      <c r="A823" s="2072"/>
      <c r="B823" s="2072"/>
      <c r="C823" s="2072"/>
      <c r="D823" s="2072"/>
      <c r="E823" s="2072"/>
      <c r="F823" s="2072"/>
      <c r="G823" s="2072"/>
      <c r="H823" s="2072"/>
      <c r="I823" s="2072"/>
      <c r="J823" s="2072"/>
      <c r="K823" s="2072"/>
      <c r="L823" s="2072"/>
      <c r="M823" s="2072"/>
      <c r="N823" s="2072"/>
      <c r="O823" s="2072"/>
      <c r="P823" s="2072"/>
    </row>
    <row r="824">
      <c r="A824" s="2072"/>
      <c r="B824" s="2072"/>
      <c r="C824" s="2072"/>
      <c r="D824" s="2072"/>
      <c r="E824" s="2072"/>
      <c r="F824" s="2072"/>
      <c r="G824" s="2072"/>
      <c r="H824" s="2072"/>
      <c r="I824" s="2072"/>
      <c r="J824" s="2072"/>
      <c r="K824" s="2072"/>
      <c r="L824" s="2072"/>
      <c r="M824" s="2072"/>
      <c r="N824" s="2072"/>
      <c r="O824" s="2072"/>
      <c r="P824" s="2072"/>
    </row>
    <row r="825">
      <c r="A825" s="2072"/>
      <c r="B825" s="2072"/>
      <c r="C825" s="2072"/>
      <c r="D825" s="2072"/>
      <c r="E825" s="2072"/>
      <c r="F825" s="2072"/>
      <c r="G825" s="2072"/>
      <c r="H825" s="2072"/>
      <c r="I825" s="2072"/>
      <c r="J825" s="2072"/>
      <c r="K825" s="2072"/>
      <c r="L825" s="2072"/>
      <c r="M825" s="2072"/>
      <c r="N825" s="2072"/>
      <c r="O825" s="2072"/>
      <c r="P825" s="2072"/>
    </row>
    <row r="826">
      <c r="A826" s="2072"/>
      <c r="B826" s="2072"/>
      <c r="C826" s="2072"/>
      <c r="D826" s="2072"/>
      <c r="E826" s="2072"/>
      <c r="F826" s="2072"/>
      <c r="G826" s="2072"/>
      <c r="H826" s="2072"/>
      <c r="I826" s="2072"/>
      <c r="J826" s="2072"/>
      <c r="K826" s="2072"/>
      <c r="L826" s="2072"/>
      <c r="M826" s="2072"/>
      <c r="N826" s="2072"/>
      <c r="O826" s="2072"/>
      <c r="P826" s="2072"/>
    </row>
    <row r="827">
      <c r="A827" s="2072"/>
      <c r="B827" s="2072"/>
      <c r="C827" s="2072"/>
      <c r="D827" s="2072"/>
      <c r="E827" s="2072"/>
      <c r="F827" s="2072"/>
      <c r="G827" s="2072"/>
      <c r="H827" s="2072"/>
      <c r="I827" s="2072"/>
      <c r="J827" s="2072"/>
      <c r="K827" s="2072"/>
      <c r="L827" s="2072"/>
      <c r="M827" s="2072"/>
      <c r="N827" s="2072"/>
      <c r="O827" s="2072"/>
      <c r="P827" s="2072"/>
    </row>
    <row r="828">
      <c r="A828" s="2072"/>
      <c r="B828" s="2072"/>
      <c r="C828" s="2072"/>
      <c r="D828" s="2072"/>
      <c r="E828" s="2072"/>
      <c r="F828" s="2072"/>
      <c r="G828" s="2072"/>
      <c r="H828" s="2072"/>
      <c r="I828" s="2072"/>
      <c r="J828" s="2072"/>
      <c r="K828" s="2072"/>
      <c r="L828" s="2072"/>
      <c r="M828" s="2072"/>
      <c r="N828" s="2072"/>
      <c r="O828" s="2072"/>
      <c r="P828" s="2072"/>
    </row>
    <row r="829">
      <c r="A829" s="2072"/>
      <c r="B829" s="2072"/>
      <c r="C829" s="2072"/>
      <c r="D829" s="2072"/>
      <c r="E829" s="2072"/>
      <c r="F829" s="2072"/>
      <c r="G829" s="2072"/>
      <c r="H829" s="2072"/>
      <c r="I829" s="2072"/>
      <c r="J829" s="2072"/>
      <c r="K829" s="2072"/>
      <c r="L829" s="2072"/>
      <c r="M829" s="2072"/>
      <c r="N829" s="2072"/>
      <c r="O829" s="2072"/>
      <c r="P829" s="2072"/>
    </row>
    <row r="830">
      <c r="A830" s="2072"/>
      <c r="B830" s="2072"/>
      <c r="C830" s="2072"/>
      <c r="D830" s="2072"/>
      <c r="E830" s="2072"/>
      <c r="F830" s="2072"/>
      <c r="G830" s="2072"/>
      <c r="H830" s="2072"/>
      <c r="I830" s="2072"/>
      <c r="J830" s="2072"/>
      <c r="K830" s="2072"/>
      <c r="L830" s="2072"/>
      <c r="M830" s="2072"/>
      <c r="N830" s="2072"/>
      <c r="O830" s="2072"/>
      <c r="P830" s="2072"/>
    </row>
    <row r="831">
      <c r="A831" s="2072"/>
      <c r="B831" s="2072"/>
      <c r="C831" s="2072"/>
      <c r="D831" s="2072"/>
      <c r="E831" s="2072"/>
      <c r="F831" s="2072"/>
      <c r="G831" s="2072"/>
      <c r="H831" s="2072"/>
      <c r="I831" s="2072"/>
      <c r="J831" s="2072"/>
      <c r="K831" s="2072"/>
      <c r="L831" s="2072"/>
      <c r="M831" s="2072"/>
      <c r="N831" s="2072"/>
      <c r="O831" s="2072"/>
      <c r="P831" s="2072"/>
    </row>
    <row r="832">
      <c r="A832" s="2072"/>
      <c r="B832" s="2072"/>
      <c r="C832" s="2072"/>
      <c r="D832" s="2072"/>
      <c r="E832" s="2072"/>
      <c r="F832" s="2072"/>
      <c r="G832" s="2072"/>
      <c r="H832" s="2072"/>
      <c r="I832" s="2072"/>
      <c r="J832" s="2072"/>
      <c r="K832" s="2072"/>
      <c r="L832" s="2072"/>
      <c r="M832" s="2072"/>
      <c r="N832" s="2072"/>
      <c r="O832" s="2072"/>
      <c r="P832" s="2072"/>
    </row>
    <row r="833">
      <c r="A833" s="2072"/>
      <c r="B833" s="2072"/>
      <c r="C833" s="2072"/>
      <c r="D833" s="2072"/>
      <c r="E833" s="2072"/>
      <c r="F833" s="2072"/>
      <c r="G833" s="2072"/>
      <c r="H833" s="2072"/>
      <c r="I833" s="2072"/>
      <c r="J833" s="2072"/>
      <c r="K833" s="2072"/>
      <c r="L833" s="2072"/>
      <c r="M833" s="2072"/>
      <c r="N833" s="2072"/>
      <c r="O833" s="2072"/>
      <c r="P833" s="2072"/>
    </row>
    <row r="834">
      <c r="A834" s="2072"/>
      <c r="B834" s="2072"/>
      <c r="C834" s="2072"/>
      <c r="D834" s="2072"/>
      <c r="E834" s="2072"/>
      <c r="F834" s="2072"/>
      <c r="G834" s="2072"/>
      <c r="H834" s="2072"/>
      <c r="I834" s="2072"/>
      <c r="J834" s="2072"/>
      <c r="K834" s="2072"/>
      <c r="L834" s="2072"/>
      <c r="M834" s="2072"/>
      <c r="N834" s="2072"/>
      <c r="O834" s="2072"/>
      <c r="P834" s="2072"/>
    </row>
    <row r="835">
      <c r="A835" s="2072"/>
      <c r="B835" s="2072"/>
      <c r="C835" s="2072"/>
      <c r="D835" s="2072"/>
      <c r="E835" s="2072"/>
      <c r="F835" s="2072"/>
      <c r="G835" s="2072"/>
      <c r="H835" s="2072"/>
      <c r="I835" s="2072"/>
      <c r="J835" s="2072"/>
      <c r="K835" s="2072"/>
      <c r="L835" s="2072"/>
      <c r="M835" s="2072"/>
      <c r="N835" s="2072"/>
      <c r="O835" s="2072"/>
      <c r="P835" s="2072"/>
    </row>
    <row r="836">
      <c r="A836" s="2072"/>
      <c r="B836" s="2072"/>
      <c r="C836" s="2072"/>
      <c r="D836" s="2072"/>
      <c r="E836" s="2072"/>
      <c r="F836" s="2072"/>
      <c r="G836" s="2072"/>
      <c r="H836" s="2072"/>
      <c r="I836" s="2072"/>
      <c r="J836" s="2072"/>
      <c r="K836" s="2072"/>
      <c r="L836" s="2072"/>
      <c r="M836" s="2072"/>
      <c r="N836" s="2072"/>
      <c r="O836" s="2072"/>
      <c r="P836" s="2072"/>
    </row>
    <row r="837">
      <c r="A837" s="2072"/>
      <c r="B837" s="2072"/>
      <c r="C837" s="2072"/>
      <c r="D837" s="2072"/>
      <c r="E837" s="2072"/>
      <c r="F837" s="2072"/>
      <c r="G837" s="2072"/>
      <c r="H837" s="2072"/>
      <c r="I837" s="2072"/>
      <c r="J837" s="2072"/>
      <c r="K837" s="2072"/>
      <c r="L837" s="2072"/>
      <c r="M837" s="2072"/>
      <c r="N837" s="2072"/>
      <c r="O837" s="2072"/>
      <c r="P837" s="2072"/>
    </row>
    <row r="838">
      <c r="A838" s="2072"/>
      <c r="B838" s="2072"/>
      <c r="C838" s="2072"/>
      <c r="D838" s="2072"/>
      <c r="E838" s="2072"/>
      <c r="F838" s="2072"/>
      <c r="G838" s="2072"/>
      <c r="H838" s="2072"/>
      <c r="I838" s="2072"/>
      <c r="J838" s="2072"/>
      <c r="K838" s="2072"/>
      <c r="L838" s="2072"/>
      <c r="M838" s="2072"/>
      <c r="N838" s="2072"/>
      <c r="O838" s="2072"/>
      <c r="P838" s="2072"/>
    </row>
    <row r="839">
      <c r="A839" s="2072"/>
      <c r="B839" s="2072"/>
      <c r="C839" s="2072"/>
      <c r="D839" s="2072"/>
      <c r="E839" s="2072"/>
      <c r="F839" s="2072"/>
      <c r="G839" s="2072"/>
      <c r="H839" s="2072"/>
      <c r="I839" s="2072"/>
      <c r="J839" s="2072"/>
      <c r="K839" s="2072"/>
      <c r="L839" s="2072"/>
      <c r="M839" s="2072"/>
      <c r="N839" s="2072"/>
      <c r="O839" s="2072"/>
      <c r="P839" s="2072"/>
    </row>
    <row r="840">
      <c r="A840" s="2072"/>
      <c r="B840" s="2072"/>
      <c r="C840" s="2072"/>
      <c r="D840" s="2072"/>
      <c r="E840" s="2072"/>
      <c r="F840" s="2072"/>
      <c r="G840" s="2072"/>
      <c r="H840" s="2072"/>
      <c r="I840" s="2072"/>
      <c r="J840" s="2072"/>
      <c r="K840" s="2072"/>
      <c r="L840" s="2072"/>
      <c r="M840" s="2072"/>
      <c r="N840" s="2072"/>
      <c r="O840" s="2072"/>
      <c r="P840" s="2072"/>
    </row>
    <row r="841">
      <c r="A841" s="2072"/>
      <c r="B841" s="2072"/>
      <c r="C841" s="2072"/>
      <c r="D841" s="2072"/>
      <c r="E841" s="2072"/>
      <c r="F841" s="2072"/>
      <c r="G841" s="2072"/>
      <c r="H841" s="2072"/>
      <c r="I841" s="2072"/>
      <c r="J841" s="2072"/>
      <c r="K841" s="2072"/>
      <c r="L841" s="2072"/>
      <c r="M841" s="2072"/>
      <c r="N841" s="2072"/>
      <c r="O841" s="2072"/>
      <c r="P841" s="2072"/>
    </row>
    <row r="842">
      <c r="A842" s="2072"/>
      <c r="B842" s="2072"/>
      <c r="C842" s="2072"/>
      <c r="D842" s="2072"/>
      <c r="E842" s="2072"/>
      <c r="F842" s="2072"/>
      <c r="G842" s="2072"/>
      <c r="H842" s="2072"/>
      <c r="I842" s="2072"/>
      <c r="J842" s="2072"/>
      <c r="K842" s="2072"/>
      <c r="L842" s="2072"/>
      <c r="M842" s="2072"/>
      <c r="N842" s="2072"/>
      <c r="O842" s="2072"/>
      <c r="P842" s="2072"/>
    </row>
    <row r="843">
      <c r="A843" s="2072"/>
      <c r="B843" s="2072"/>
      <c r="C843" s="2072"/>
      <c r="D843" s="2072"/>
      <c r="E843" s="2072"/>
      <c r="F843" s="2072"/>
      <c r="G843" s="2072"/>
      <c r="H843" s="2072"/>
      <c r="I843" s="2072"/>
      <c r="J843" s="2072"/>
      <c r="K843" s="2072"/>
      <c r="L843" s="2072"/>
      <c r="M843" s="2072"/>
      <c r="N843" s="2072"/>
      <c r="O843" s="2072"/>
      <c r="P843" s="2072"/>
    </row>
    <row r="844">
      <c r="A844" s="2072"/>
      <c r="B844" s="2072"/>
      <c r="C844" s="2072"/>
      <c r="D844" s="2072"/>
      <c r="E844" s="2072"/>
      <c r="F844" s="2072"/>
      <c r="G844" s="2072"/>
      <c r="H844" s="2072"/>
      <c r="I844" s="2072"/>
      <c r="J844" s="2072"/>
      <c r="K844" s="2072"/>
      <c r="L844" s="2072"/>
      <c r="M844" s="2072"/>
      <c r="N844" s="2072"/>
      <c r="O844" s="2072"/>
      <c r="P844" s="2072"/>
    </row>
    <row r="845">
      <c r="A845" s="2072"/>
      <c r="B845" s="2072"/>
      <c r="C845" s="2072"/>
      <c r="D845" s="2072"/>
      <c r="E845" s="2072"/>
      <c r="F845" s="2072"/>
      <c r="G845" s="2072"/>
      <c r="H845" s="2072"/>
      <c r="I845" s="2072"/>
      <c r="J845" s="2072"/>
      <c r="K845" s="2072"/>
      <c r="L845" s="2072"/>
      <c r="M845" s="2072"/>
      <c r="N845" s="2072"/>
      <c r="O845" s="2072"/>
      <c r="P845" s="2072"/>
    </row>
    <row r="846">
      <c r="A846" s="2072"/>
      <c r="B846" s="2072"/>
      <c r="C846" s="2072"/>
      <c r="D846" s="2072"/>
      <c r="E846" s="2072"/>
      <c r="F846" s="2072"/>
      <c r="G846" s="2072"/>
      <c r="H846" s="2072"/>
      <c r="I846" s="2072"/>
      <c r="J846" s="2072"/>
      <c r="K846" s="2072"/>
      <c r="L846" s="2072"/>
      <c r="M846" s="2072"/>
      <c r="N846" s="2072"/>
      <c r="O846" s="2072"/>
      <c r="P846" s="2072"/>
    </row>
    <row r="847">
      <c r="A847" s="2072"/>
      <c r="B847" s="2072"/>
      <c r="C847" s="2072"/>
      <c r="D847" s="2072"/>
      <c r="E847" s="2072"/>
      <c r="F847" s="2072"/>
      <c r="G847" s="2072"/>
      <c r="H847" s="2072"/>
      <c r="I847" s="2072"/>
      <c r="J847" s="2072"/>
      <c r="K847" s="2072"/>
      <c r="L847" s="2072"/>
      <c r="M847" s="2072"/>
      <c r="N847" s="2072"/>
      <c r="O847" s="2072"/>
      <c r="P847" s="2072"/>
    </row>
    <row r="848">
      <c r="A848" s="2072"/>
      <c r="B848" s="2072"/>
      <c r="C848" s="2072"/>
      <c r="D848" s="2072"/>
      <c r="E848" s="2072"/>
      <c r="F848" s="2072"/>
      <c r="G848" s="2072"/>
      <c r="H848" s="2072"/>
      <c r="I848" s="2072"/>
      <c r="J848" s="2072"/>
      <c r="K848" s="2072"/>
      <c r="L848" s="2072"/>
      <c r="M848" s="2072"/>
      <c r="N848" s="2072"/>
      <c r="O848" s="2072"/>
      <c r="P848" s="2072"/>
    </row>
    <row r="849">
      <c r="A849" s="2072"/>
      <c r="B849" s="2072"/>
      <c r="C849" s="2072"/>
      <c r="D849" s="2072"/>
      <c r="E849" s="2072"/>
      <c r="F849" s="2072"/>
      <c r="G849" s="2072"/>
      <c r="H849" s="2072"/>
      <c r="I849" s="2072"/>
      <c r="J849" s="2072"/>
      <c r="K849" s="2072"/>
      <c r="L849" s="2072"/>
      <c r="M849" s="2072"/>
      <c r="N849" s="2072"/>
      <c r="O849" s="2072"/>
      <c r="P849" s="2072"/>
    </row>
    <row r="850">
      <c r="A850" s="2072"/>
      <c r="B850" s="2072"/>
      <c r="C850" s="2072"/>
      <c r="D850" s="2072"/>
      <c r="E850" s="2072"/>
      <c r="F850" s="2072"/>
      <c r="G850" s="2072"/>
      <c r="H850" s="2072"/>
      <c r="I850" s="2072"/>
      <c r="J850" s="2072"/>
      <c r="K850" s="2072"/>
      <c r="L850" s="2072"/>
      <c r="M850" s="2072"/>
      <c r="N850" s="2072"/>
      <c r="O850" s="2072"/>
      <c r="P850" s="2072"/>
    </row>
    <row r="851">
      <c r="A851" s="2072"/>
      <c r="B851" s="2072"/>
      <c r="C851" s="2072"/>
      <c r="D851" s="2072"/>
      <c r="E851" s="2072"/>
      <c r="F851" s="2072"/>
      <c r="G851" s="2072"/>
      <c r="H851" s="2072"/>
      <c r="I851" s="2072"/>
      <c r="J851" s="2072"/>
      <c r="K851" s="2072"/>
      <c r="L851" s="2072"/>
      <c r="M851" s="2072"/>
      <c r="N851" s="2072"/>
      <c r="O851" s="2072"/>
      <c r="P851" s="2072"/>
    </row>
    <row r="852">
      <c r="A852" s="2072"/>
      <c r="B852" s="2072"/>
      <c r="C852" s="2072"/>
      <c r="D852" s="2072"/>
      <c r="E852" s="2072"/>
      <c r="F852" s="2072"/>
      <c r="G852" s="2072"/>
      <c r="H852" s="2072"/>
      <c r="I852" s="2072"/>
      <c r="J852" s="2072"/>
      <c r="K852" s="2072"/>
      <c r="L852" s="2072"/>
      <c r="M852" s="2072"/>
      <c r="N852" s="2072"/>
      <c r="O852" s="2072"/>
      <c r="P852" s="2072"/>
    </row>
    <row r="853">
      <c r="A853" s="2072"/>
      <c r="B853" s="2072"/>
      <c r="C853" s="2072"/>
      <c r="D853" s="2072"/>
      <c r="E853" s="2072"/>
      <c r="F853" s="2072"/>
      <c r="G853" s="2072"/>
      <c r="H853" s="2072"/>
      <c r="I853" s="2072"/>
      <c r="J853" s="2072"/>
      <c r="K853" s="2072"/>
      <c r="L853" s="2072"/>
      <c r="M853" s="2072"/>
      <c r="N853" s="2072"/>
      <c r="O853" s="2072"/>
      <c r="P853" s="2072"/>
    </row>
    <row r="854">
      <c r="A854" s="2072"/>
      <c r="B854" s="2072"/>
      <c r="C854" s="2072"/>
      <c r="D854" s="2072"/>
      <c r="E854" s="2072"/>
      <c r="F854" s="2072"/>
      <c r="G854" s="2072"/>
      <c r="H854" s="2072"/>
      <c r="I854" s="2072"/>
      <c r="J854" s="2072"/>
      <c r="K854" s="2072"/>
      <c r="L854" s="2072"/>
      <c r="M854" s="2072"/>
      <c r="N854" s="2072"/>
      <c r="O854" s="2072"/>
      <c r="P854" s="2072"/>
    </row>
    <row r="855">
      <c r="A855" s="2072"/>
      <c r="B855" s="2072"/>
      <c r="C855" s="2072"/>
      <c r="D855" s="2072"/>
      <c r="E855" s="2072"/>
      <c r="F855" s="2072"/>
      <c r="G855" s="2072"/>
      <c r="H855" s="2072"/>
      <c r="I855" s="2072"/>
      <c r="J855" s="2072"/>
      <c r="K855" s="2072"/>
      <c r="L855" s="2072"/>
      <c r="M855" s="2072"/>
      <c r="N855" s="2072"/>
      <c r="O855" s="2072"/>
      <c r="P855" s="2072"/>
    </row>
    <row r="856">
      <c r="A856" s="2072"/>
      <c r="B856" s="2072"/>
      <c r="C856" s="2072"/>
      <c r="D856" s="2072"/>
      <c r="E856" s="2072"/>
      <c r="F856" s="2072"/>
      <c r="G856" s="2072"/>
      <c r="H856" s="2072"/>
      <c r="I856" s="2072"/>
      <c r="J856" s="2072"/>
      <c r="K856" s="2072"/>
      <c r="L856" s="2072"/>
      <c r="M856" s="2072"/>
      <c r="N856" s="2072"/>
      <c r="O856" s="2072"/>
      <c r="P856" s="2072"/>
    </row>
    <row r="857">
      <c r="A857" s="2072"/>
      <c r="B857" s="2072"/>
      <c r="C857" s="2072"/>
      <c r="D857" s="2072"/>
      <c r="E857" s="2072"/>
      <c r="F857" s="2072"/>
      <c r="G857" s="2072"/>
      <c r="H857" s="2072"/>
      <c r="I857" s="2072"/>
      <c r="J857" s="2072"/>
      <c r="K857" s="2072"/>
      <c r="L857" s="2072"/>
      <c r="M857" s="2072"/>
      <c r="N857" s="2072"/>
      <c r="O857" s="2072"/>
      <c r="P857" s="2072"/>
    </row>
    <row r="858">
      <c r="A858" s="2072"/>
      <c r="B858" s="2072"/>
      <c r="C858" s="2072"/>
      <c r="D858" s="2072"/>
      <c r="E858" s="2072"/>
      <c r="F858" s="2072"/>
      <c r="G858" s="2072"/>
      <c r="H858" s="2072"/>
      <c r="I858" s="2072"/>
      <c r="J858" s="2072"/>
      <c r="K858" s="2072"/>
      <c r="L858" s="2072"/>
      <c r="M858" s="2072"/>
      <c r="N858" s="2072"/>
      <c r="O858" s="2072"/>
      <c r="P858" s="2072"/>
    </row>
    <row r="859">
      <c r="A859" s="2072"/>
      <c r="B859" s="2072"/>
      <c r="C859" s="2072"/>
      <c r="D859" s="2072"/>
      <c r="E859" s="2072"/>
      <c r="F859" s="2072"/>
      <c r="G859" s="2072"/>
      <c r="H859" s="2072"/>
      <c r="I859" s="2072"/>
      <c r="J859" s="2072"/>
      <c r="K859" s="2072"/>
      <c r="L859" s="2072"/>
      <c r="M859" s="2072"/>
      <c r="N859" s="2072"/>
      <c r="O859" s="2072"/>
      <c r="P859" s="2072"/>
    </row>
    <row r="860">
      <c r="A860" s="2072"/>
      <c r="B860" s="2072"/>
      <c r="C860" s="2072"/>
      <c r="D860" s="2072"/>
      <c r="E860" s="2072"/>
      <c r="F860" s="2072"/>
      <c r="G860" s="2072"/>
      <c r="H860" s="2072"/>
      <c r="I860" s="2072"/>
      <c r="J860" s="2072"/>
      <c r="K860" s="2072"/>
      <c r="L860" s="2072"/>
      <c r="M860" s="2072"/>
      <c r="N860" s="2072"/>
      <c r="O860" s="2072"/>
      <c r="P860" s="2072"/>
    </row>
    <row r="861">
      <c r="A861" s="2072"/>
      <c r="B861" s="2072"/>
      <c r="C861" s="2072"/>
      <c r="D861" s="2072"/>
      <c r="E861" s="2072"/>
      <c r="F861" s="2072"/>
      <c r="G861" s="2072"/>
      <c r="H861" s="2072"/>
      <c r="I861" s="2072"/>
      <c r="J861" s="2072"/>
      <c r="K861" s="2072"/>
      <c r="L861" s="2072"/>
      <c r="M861" s="2072"/>
      <c r="N861" s="2072"/>
      <c r="O861" s="2072"/>
      <c r="P861" s="2072"/>
    </row>
    <row r="862">
      <c r="A862" s="2072"/>
      <c r="B862" s="2072"/>
      <c r="C862" s="2072"/>
      <c r="D862" s="2072"/>
      <c r="E862" s="2072"/>
      <c r="F862" s="2072"/>
      <c r="G862" s="2072"/>
      <c r="H862" s="2072"/>
      <c r="I862" s="2072"/>
      <c r="J862" s="2072"/>
      <c r="K862" s="2072"/>
      <c r="L862" s="2072"/>
      <c r="M862" s="2072"/>
      <c r="N862" s="2072"/>
      <c r="O862" s="2072"/>
      <c r="P862" s="2072"/>
    </row>
    <row r="863">
      <c r="A863" s="2072"/>
      <c r="B863" s="2072"/>
      <c r="C863" s="2072"/>
      <c r="D863" s="2072"/>
      <c r="E863" s="2072"/>
      <c r="F863" s="2072"/>
      <c r="G863" s="2072"/>
      <c r="H863" s="2072"/>
      <c r="I863" s="2072"/>
      <c r="J863" s="2072"/>
      <c r="K863" s="2072"/>
      <c r="L863" s="2072"/>
      <c r="M863" s="2072"/>
      <c r="N863" s="2072"/>
      <c r="O863" s="2072"/>
      <c r="P863" s="2072"/>
    </row>
    <row r="864">
      <c r="A864" s="2072"/>
      <c r="B864" s="2072"/>
      <c r="C864" s="2072"/>
      <c r="D864" s="2072"/>
      <c r="E864" s="2072"/>
      <c r="F864" s="2072"/>
      <c r="G864" s="2072"/>
      <c r="H864" s="2072"/>
      <c r="I864" s="2072"/>
      <c r="J864" s="2072"/>
      <c r="K864" s="2072"/>
      <c r="L864" s="2072"/>
      <c r="M864" s="2072"/>
      <c r="N864" s="2072"/>
      <c r="O864" s="2072"/>
      <c r="P864" s="2072"/>
    </row>
    <row r="865">
      <c r="A865" s="2072"/>
      <c r="B865" s="2072"/>
      <c r="C865" s="2072"/>
      <c r="D865" s="2072"/>
      <c r="E865" s="2072"/>
      <c r="F865" s="2072"/>
      <c r="G865" s="2072"/>
      <c r="H865" s="2072"/>
      <c r="I865" s="2072"/>
      <c r="J865" s="2072"/>
      <c r="K865" s="2072"/>
      <c r="L865" s="2072"/>
      <c r="M865" s="2072"/>
      <c r="N865" s="2072"/>
      <c r="O865" s="2072"/>
      <c r="P865" s="2072"/>
    </row>
    <row r="866">
      <c r="A866" s="2072"/>
      <c r="B866" s="2072"/>
      <c r="C866" s="2072"/>
      <c r="D866" s="2072"/>
      <c r="E866" s="2072"/>
      <c r="F866" s="2072"/>
      <c r="G866" s="2072"/>
      <c r="H866" s="2072"/>
      <c r="I866" s="2072"/>
      <c r="J866" s="2072"/>
      <c r="K866" s="2072"/>
      <c r="L866" s="2072"/>
      <c r="M866" s="2072"/>
      <c r="N866" s="2072"/>
      <c r="O866" s="2072"/>
      <c r="P866" s="2072"/>
    </row>
    <row r="867">
      <c r="A867" s="2072"/>
      <c r="B867" s="2072"/>
      <c r="C867" s="2072"/>
      <c r="D867" s="2072"/>
      <c r="E867" s="2072"/>
      <c r="F867" s="2072"/>
      <c r="G867" s="2072"/>
      <c r="H867" s="2072"/>
      <c r="I867" s="2072"/>
      <c r="J867" s="2072"/>
      <c r="K867" s="2072"/>
      <c r="L867" s="2072"/>
      <c r="M867" s="2072"/>
      <c r="N867" s="2072"/>
      <c r="O867" s="2072"/>
      <c r="P867" s="2072"/>
    </row>
    <row r="868">
      <c r="A868" s="2072"/>
      <c r="B868" s="2072"/>
      <c r="C868" s="2072"/>
      <c r="D868" s="2072"/>
      <c r="E868" s="2072"/>
      <c r="F868" s="2072"/>
      <c r="G868" s="2072"/>
      <c r="H868" s="2072"/>
      <c r="I868" s="2072"/>
      <c r="J868" s="2072"/>
      <c r="K868" s="2072"/>
      <c r="L868" s="2072"/>
      <c r="M868" s="2072"/>
      <c r="N868" s="2072"/>
      <c r="O868" s="2072"/>
      <c r="P868" s="2072"/>
    </row>
    <row r="869">
      <c r="A869" s="2072"/>
      <c r="B869" s="2072"/>
      <c r="C869" s="2072"/>
      <c r="D869" s="2072"/>
      <c r="E869" s="2072"/>
      <c r="F869" s="2072"/>
      <c r="G869" s="2072"/>
      <c r="H869" s="2072"/>
      <c r="I869" s="2072"/>
      <c r="J869" s="2072"/>
      <c r="K869" s="2072"/>
      <c r="L869" s="2072"/>
      <c r="M869" s="2072"/>
      <c r="N869" s="2072"/>
      <c r="O869" s="2072"/>
      <c r="P869" s="2072"/>
    </row>
    <row r="870">
      <c r="A870" s="2072"/>
      <c r="B870" s="2072"/>
      <c r="C870" s="2072"/>
      <c r="D870" s="2072"/>
      <c r="E870" s="2072"/>
      <c r="F870" s="2072"/>
      <c r="G870" s="2072"/>
      <c r="H870" s="2072"/>
      <c r="I870" s="2072"/>
      <c r="J870" s="2072"/>
      <c r="K870" s="2072"/>
      <c r="L870" s="2072"/>
      <c r="M870" s="2072"/>
      <c r="N870" s="2072"/>
      <c r="O870" s="2072"/>
      <c r="P870" s="2072"/>
    </row>
    <row r="871">
      <c r="A871" s="2072"/>
      <c r="B871" s="2072"/>
      <c r="C871" s="2072"/>
      <c r="D871" s="2072"/>
      <c r="E871" s="2072"/>
      <c r="F871" s="2072"/>
      <c r="G871" s="2072"/>
      <c r="H871" s="2072"/>
      <c r="I871" s="2072"/>
      <c r="J871" s="2072"/>
      <c r="K871" s="2072"/>
      <c r="L871" s="2072"/>
      <c r="M871" s="2072"/>
      <c r="N871" s="2072"/>
      <c r="O871" s="2072"/>
      <c r="P871" s="2072"/>
    </row>
    <row r="872">
      <c r="A872" s="2072"/>
      <c r="B872" s="2072"/>
      <c r="C872" s="2072"/>
      <c r="D872" s="2072"/>
      <c r="E872" s="2072"/>
      <c r="F872" s="2072"/>
      <c r="G872" s="2072"/>
      <c r="H872" s="2072"/>
      <c r="I872" s="2072"/>
      <c r="J872" s="2072"/>
      <c r="K872" s="2072"/>
      <c r="L872" s="2072"/>
      <c r="M872" s="2072"/>
      <c r="N872" s="2072"/>
      <c r="O872" s="2072"/>
      <c r="P872" s="2072"/>
    </row>
    <row r="873">
      <c r="A873" s="2072"/>
      <c r="B873" s="2072"/>
      <c r="C873" s="2072"/>
      <c r="D873" s="2072"/>
      <c r="E873" s="2072"/>
      <c r="F873" s="2072"/>
      <c r="G873" s="2072"/>
      <c r="H873" s="2072"/>
      <c r="I873" s="2072"/>
      <c r="J873" s="2072"/>
      <c r="K873" s="2072"/>
      <c r="L873" s="2072"/>
      <c r="M873" s="2072"/>
      <c r="N873" s="2072"/>
      <c r="O873" s="2072"/>
      <c r="P873" s="2072"/>
    </row>
    <row r="874">
      <c r="A874" s="2072"/>
      <c r="B874" s="2072"/>
      <c r="C874" s="2072"/>
      <c r="D874" s="2072"/>
      <c r="E874" s="2072"/>
      <c r="F874" s="2072"/>
      <c r="G874" s="2072"/>
      <c r="H874" s="2072"/>
      <c r="I874" s="2072"/>
      <c r="J874" s="2072"/>
      <c r="K874" s="2072"/>
      <c r="L874" s="2072"/>
      <c r="M874" s="2072"/>
      <c r="N874" s="2072"/>
      <c r="O874" s="2072"/>
      <c r="P874" s="2072"/>
    </row>
    <row r="875">
      <c r="A875" s="2072"/>
      <c r="B875" s="2072"/>
      <c r="C875" s="2072"/>
      <c r="D875" s="2072"/>
      <c r="E875" s="2072"/>
      <c r="F875" s="2072"/>
      <c r="G875" s="2072"/>
      <c r="H875" s="2072"/>
      <c r="I875" s="2072"/>
      <c r="J875" s="2072"/>
      <c r="K875" s="2072"/>
      <c r="L875" s="2072"/>
      <c r="M875" s="2072"/>
      <c r="N875" s="2072"/>
      <c r="O875" s="2072"/>
      <c r="P875" s="2072"/>
    </row>
    <row r="876">
      <c r="A876" s="2072"/>
      <c r="B876" s="2072"/>
      <c r="C876" s="2072"/>
      <c r="D876" s="2072"/>
      <c r="E876" s="2072"/>
      <c r="F876" s="2072"/>
      <c r="G876" s="2072"/>
      <c r="H876" s="2072"/>
      <c r="I876" s="2072"/>
      <c r="J876" s="2072"/>
      <c r="K876" s="2072"/>
      <c r="L876" s="2072"/>
      <c r="M876" s="2072"/>
      <c r="N876" s="2072"/>
      <c r="O876" s="2072"/>
      <c r="P876" s="2072"/>
    </row>
    <row r="877">
      <c r="A877" s="2072"/>
      <c r="B877" s="2072"/>
      <c r="C877" s="2072"/>
      <c r="D877" s="2072"/>
      <c r="E877" s="2072"/>
      <c r="F877" s="2072"/>
      <c r="G877" s="2072"/>
      <c r="H877" s="2072"/>
      <c r="I877" s="2072"/>
      <c r="J877" s="2072"/>
      <c r="K877" s="2072"/>
      <c r="L877" s="2072"/>
      <c r="M877" s="2072"/>
      <c r="N877" s="2072"/>
      <c r="O877" s="2072"/>
      <c r="P877" s="2072"/>
    </row>
    <row r="878">
      <c r="A878" s="2072"/>
      <c r="B878" s="2072"/>
      <c r="C878" s="2072"/>
      <c r="D878" s="2072"/>
      <c r="E878" s="2072"/>
      <c r="F878" s="2072"/>
      <c r="G878" s="2072"/>
      <c r="H878" s="2072"/>
      <c r="I878" s="2072"/>
      <c r="J878" s="2072"/>
      <c r="K878" s="2072"/>
      <c r="L878" s="2072"/>
      <c r="M878" s="2072"/>
      <c r="N878" s="2072"/>
      <c r="O878" s="2072"/>
      <c r="P878" s="2072"/>
    </row>
    <row r="879">
      <c r="A879" s="2072"/>
      <c r="B879" s="2072"/>
      <c r="C879" s="2072"/>
      <c r="D879" s="2072"/>
      <c r="E879" s="2072"/>
      <c r="F879" s="2072"/>
      <c r="G879" s="2072"/>
      <c r="H879" s="2072"/>
      <c r="I879" s="2072"/>
      <c r="J879" s="2072"/>
      <c r="K879" s="2072"/>
      <c r="L879" s="2072"/>
      <c r="M879" s="2072"/>
      <c r="N879" s="2072"/>
      <c r="O879" s="2072"/>
      <c r="P879" s="2072"/>
    </row>
    <row r="880">
      <c r="A880" s="2072"/>
      <c r="B880" s="2072"/>
      <c r="C880" s="2072"/>
      <c r="D880" s="2072"/>
      <c r="E880" s="2072"/>
      <c r="F880" s="2072"/>
      <c r="G880" s="2072"/>
      <c r="H880" s="2072"/>
      <c r="I880" s="2072"/>
      <c r="J880" s="2072"/>
      <c r="K880" s="2072"/>
      <c r="L880" s="2072"/>
      <c r="M880" s="2072"/>
      <c r="N880" s="2072"/>
      <c r="O880" s="2072"/>
      <c r="P880" s="2072"/>
    </row>
    <row r="881">
      <c r="A881" s="2072"/>
      <c r="B881" s="2072"/>
      <c r="C881" s="2072"/>
      <c r="D881" s="2072"/>
      <c r="E881" s="2072"/>
      <c r="F881" s="2072"/>
      <c r="G881" s="2072"/>
      <c r="H881" s="2072"/>
      <c r="I881" s="2072"/>
      <c r="J881" s="2072"/>
      <c r="K881" s="2072"/>
      <c r="L881" s="2072"/>
      <c r="M881" s="2072"/>
      <c r="N881" s="2072"/>
      <c r="O881" s="2072"/>
      <c r="P881" s="2072"/>
    </row>
    <row r="882">
      <c r="A882" s="2072"/>
      <c r="B882" s="2072"/>
      <c r="C882" s="2072"/>
      <c r="D882" s="2072"/>
      <c r="E882" s="2072"/>
      <c r="F882" s="2072"/>
      <c r="G882" s="2072"/>
      <c r="H882" s="2072"/>
      <c r="I882" s="2072"/>
      <c r="J882" s="2072"/>
      <c r="K882" s="2072"/>
      <c r="L882" s="2072"/>
      <c r="M882" s="2072"/>
      <c r="N882" s="2072"/>
      <c r="O882" s="2072"/>
      <c r="P882" s="2072"/>
    </row>
    <row r="883">
      <c r="A883" s="2072"/>
      <c r="B883" s="2072"/>
      <c r="C883" s="2072"/>
      <c r="D883" s="2072"/>
      <c r="E883" s="2072"/>
      <c r="F883" s="2072"/>
      <c r="G883" s="2072"/>
      <c r="H883" s="2072"/>
      <c r="I883" s="2072"/>
      <c r="J883" s="2072"/>
      <c r="K883" s="2072"/>
      <c r="L883" s="2072"/>
      <c r="M883" s="2072"/>
      <c r="N883" s="2072"/>
      <c r="O883" s="2072"/>
      <c r="P883" s="2072"/>
    </row>
    <row r="884">
      <c r="A884" s="2072"/>
      <c r="B884" s="2072"/>
      <c r="C884" s="2072"/>
      <c r="D884" s="2072"/>
      <c r="E884" s="2072"/>
      <c r="F884" s="2072"/>
      <c r="G884" s="2072"/>
      <c r="H884" s="2072"/>
      <c r="I884" s="2072"/>
      <c r="J884" s="2072"/>
      <c r="K884" s="2072"/>
      <c r="L884" s="2072"/>
      <c r="M884" s="2072"/>
      <c r="N884" s="2072"/>
      <c r="O884" s="2072"/>
      <c r="P884" s="2072"/>
    </row>
    <row r="885">
      <c r="A885" s="2072"/>
      <c r="B885" s="2072"/>
      <c r="C885" s="2072"/>
      <c r="D885" s="2072"/>
      <c r="E885" s="2072"/>
      <c r="F885" s="2072"/>
      <c r="G885" s="2072"/>
      <c r="H885" s="2072"/>
      <c r="I885" s="2072"/>
      <c r="J885" s="2072"/>
      <c r="K885" s="2072"/>
      <c r="L885" s="2072"/>
      <c r="M885" s="2072"/>
      <c r="N885" s="2072"/>
      <c r="O885" s="2072"/>
      <c r="P885" s="2072"/>
    </row>
    <row r="886">
      <c r="A886" s="2072"/>
      <c r="B886" s="2072"/>
      <c r="C886" s="2072"/>
      <c r="D886" s="2072"/>
      <c r="E886" s="2072"/>
      <c r="F886" s="2072"/>
      <c r="G886" s="2072"/>
      <c r="H886" s="2072"/>
      <c r="I886" s="2072"/>
      <c r="J886" s="2072"/>
      <c r="K886" s="2072"/>
      <c r="L886" s="2072"/>
      <c r="M886" s="2072"/>
      <c r="N886" s="2072"/>
      <c r="O886" s="2072"/>
      <c r="P886" s="2072"/>
    </row>
    <row r="887">
      <c r="A887" s="2072"/>
      <c r="B887" s="2072"/>
      <c r="C887" s="2072"/>
      <c r="D887" s="2072"/>
      <c r="E887" s="2072"/>
      <c r="F887" s="2072"/>
      <c r="G887" s="2072"/>
      <c r="H887" s="2072"/>
      <c r="I887" s="2072"/>
      <c r="J887" s="2072"/>
      <c r="K887" s="2072"/>
      <c r="L887" s="2072"/>
      <c r="M887" s="2072"/>
      <c r="N887" s="2072"/>
      <c r="O887" s="2072"/>
      <c r="P887" s="2072"/>
    </row>
    <row r="888">
      <c r="A888" s="2072"/>
      <c r="B888" s="2072"/>
      <c r="C888" s="2072"/>
      <c r="D888" s="2072"/>
      <c r="E888" s="2072"/>
      <c r="F888" s="2072"/>
      <c r="G888" s="2072"/>
      <c r="H888" s="2072"/>
      <c r="I888" s="2072"/>
      <c r="J888" s="2072"/>
      <c r="K888" s="2072"/>
      <c r="L888" s="2072"/>
      <c r="M888" s="2072"/>
      <c r="N888" s="2072"/>
      <c r="O888" s="2072"/>
      <c r="P888" s="2072"/>
    </row>
    <row r="889">
      <c r="A889" s="2072"/>
      <c r="B889" s="2072"/>
      <c r="C889" s="2072"/>
      <c r="D889" s="2072"/>
      <c r="E889" s="2072"/>
      <c r="F889" s="2072"/>
      <c r="G889" s="2072"/>
      <c r="H889" s="2072"/>
      <c r="I889" s="2072"/>
      <c r="J889" s="2072"/>
      <c r="K889" s="2072"/>
      <c r="L889" s="2072"/>
      <c r="M889" s="2072"/>
      <c r="N889" s="2072"/>
      <c r="O889" s="2072"/>
      <c r="P889" s="2072"/>
    </row>
    <row r="890">
      <c r="A890" s="2072"/>
      <c r="B890" s="2072"/>
      <c r="C890" s="2072"/>
      <c r="D890" s="2072"/>
      <c r="E890" s="2072"/>
      <c r="F890" s="2072"/>
      <c r="G890" s="2072"/>
      <c r="H890" s="2072"/>
      <c r="I890" s="2072"/>
      <c r="J890" s="2072"/>
      <c r="K890" s="2072"/>
      <c r="L890" s="2072"/>
      <c r="M890" s="2072"/>
      <c r="N890" s="2072"/>
      <c r="O890" s="2072"/>
      <c r="P890" s="2072"/>
    </row>
    <row r="891">
      <c r="A891" s="2072"/>
      <c r="B891" s="2072"/>
      <c r="C891" s="2072"/>
      <c r="D891" s="2072"/>
      <c r="E891" s="2072"/>
      <c r="F891" s="2072"/>
      <c r="G891" s="2072"/>
      <c r="H891" s="2072"/>
      <c r="I891" s="2072"/>
      <c r="J891" s="2072"/>
      <c r="K891" s="2072"/>
      <c r="L891" s="2072"/>
      <c r="M891" s="2072"/>
      <c r="N891" s="2072"/>
      <c r="O891" s="2072"/>
      <c r="P891" s="2072"/>
    </row>
    <row r="892">
      <c r="A892" s="2072"/>
      <c r="B892" s="2072"/>
      <c r="C892" s="2072"/>
      <c r="D892" s="2072"/>
      <c r="E892" s="2072"/>
      <c r="F892" s="2072"/>
      <c r="G892" s="2072"/>
      <c r="H892" s="2072"/>
      <c r="I892" s="2072"/>
      <c r="J892" s="2072"/>
      <c r="K892" s="2072"/>
      <c r="L892" s="2072"/>
      <c r="M892" s="2072"/>
      <c r="N892" s="2072"/>
      <c r="O892" s="2072"/>
      <c r="P892" s="2072"/>
    </row>
    <row r="893">
      <c r="A893" s="2072"/>
      <c r="B893" s="2072"/>
      <c r="C893" s="2072"/>
      <c r="D893" s="2072"/>
      <c r="E893" s="2072"/>
      <c r="F893" s="2072"/>
      <c r="G893" s="2072"/>
      <c r="H893" s="2072"/>
      <c r="I893" s="2072"/>
      <c r="J893" s="2072"/>
      <c r="K893" s="2072"/>
      <c r="L893" s="2072"/>
      <c r="M893" s="2072"/>
      <c r="N893" s="2072"/>
      <c r="O893" s="2072"/>
      <c r="P893" s="2072"/>
    </row>
    <row r="894">
      <c r="A894" s="2072"/>
      <c r="B894" s="2072"/>
      <c r="C894" s="2072"/>
      <c r="D894" s="2072"/>
      <c r="E894" s="2072"/>
      <c r="F894" s="2072"/>
      <c r="G894" s="2072"/>
      <c r="H894" s="2072"/>
      <c r="I894" s="2072"/>
      <c r="J894" s="2072"/>
      <c r="K894" s="2072"/>
      <c r="L894" s="2072"/>
      <c r="M894" s="2072"/>
      <c r="N894" s="2072"/>
      <c r="O894" s="2072"/>
      <c r="P894" s="2072"/>
    </row>
    <row r="895">
      <c r="A895" s="2072"/>
      <c r="B895" s="2072"/>
      <c r="C895" s="2072"/>
      <c r="D895" s="2072"/>
      <c r="E895" s="2072"/>
      <c r="F895" s="2072"/>
      <c r="G895" s="2072"/>
      <c r="H895" s="2072"/>
      <c r="I895" s="2072"/>
      <c r="J895" s="2072"/>
      <c r="K895" s="2072"/>
      <c r="L895" s="2072"/>
      <c r="M895" s="2072"/>
      <c r="N895" s="2072"/>
      <c r="O895" s="2072"/>
      <c r="P895" s="2072"/>
    </row>
    <row r="896">
      <c r="A896" s="2072"/>
      <c r="B896" s="2072"/>
      <c r="C896" s="2072"/>
      <c r="D896" s="2072"/>
      <c r="E896" s="2072"/>
      <c r="F896" s="2072"/>
      <c r="G896" s="2072"/>
      <c r="H896" s="2072"/>
      <c r="I896" s="2072"/>
      <c r="J896" s="2072"/>
      <c r="K896" s="2072"/>
      <c r="L896" s="2072"/>
      <c r="M896" s="2072"/>
      <c r="N896" s="2072"/>
      <c r="O896" s="2072"/>
      <c r="P896" s="2072"/>
    </row>
    <row r="897">
      <c r="A897" s="2072"/>
      <c r="B897" s="2072"/>
      <c r="C897" s="2072"/>
      <c r="D897" s="2072"/>
      <c r="E897" s="2072"/>
      <c r="F897" s="2072"/>
      <c r="G897" s="2072"/>
      <c r="H897" s="2072"/>
      <c r="I897" s="2072"/>
      <c r="J897" s="2072"/>
      <c r="K897" s="2072"/>
      <c r="L897" s="2072"/>
      <c r="M897" s="2072"/>
      <c r="N897" s="2072"/>
      <c r="O897" s="2072"/>
      <c r="P897" s="2072"/>
    </row>
    <row r="898">
      <c r="A898" s="2072"/>
      <c r="B898" s="2072"/>
      <c r="C898" s="2072"/>
      <c r="D898" s="2072"/>
      <c r="E898" s="2072"/>
      <c r="F898" s="2072"/>
      <c r="G898" s="2072"/>
      <c r="H898" s="2072"/>
      <c r="I898" s="2072"/>
      <c r="J898" s="2072"/>
      <c r="K898" s="2072"/>
      <c r="L898" s="2072"/>
      <c r="M898" s="2072"/>
      <c r="N898" s="2072"/>
      <c r="O898" s="2072"/>
      <c r="P898" s="2072"/>
    </row>
    <row r="899">
      <c r="A899" s="2072"/>
      <c r="B899" s="2072"/>
      <c r="C899" s="2072"/>
      <c r="D899" s="2072"/>
      <c r="E899" s="2072"/>
      <c r="F899" s="2072"/>
      <c r="G899" s="2072"/>
      <c r="H899" s="2072"/>
      <c r="I899" s="2072"/>
      <c r="J899" s="2072"/>
      <c r="K899" s="2072"/>
      <c r="L899" s="2072"/>
      <c r="M899" s="2072"/>
      <c r="N899" s="2072"/>
      <c r="O899" s="2072"/>
      <c r="P899" s="2072"/>
    </row>
    <row r="900">
      <c r="A900" s="2072"/>
      <c r="B900" s="2072"/>
      <c r="C900" s="2072"/>
      <c r="D900" s="2072"/>
      <c r="E900" s="2072"/>
      <c r="F900" s="2072"/>
      <c r="G900" s="2072"/>
      <c r="H900" s="2072"/>
      <c r="I900" s="2072"/>
      <c r="J900" s="2072"/>
      <c r="K900" s="2072"/>
      <c r="L900" s="2072"/>
      <c r="M900" s="2072"/>
      <c r="N900" s="2072"/>
      <c r="O900" s="2072"/>
      <c r="P900" s="2072"/>
    </row>
    <row r="901">
      <c r="A901" s="2072"/>
      <c r="B901" s="2072"/>
      <c r="C901" s="2072"/>
      <c r="D901" s="2072"/>
      <c r="E901" s="2072"/>
      <c r="F901" s="2072"/>
      <c r="G901" s="2072"/>
      <c r="H901" s="2072"/>
      <c r="I901" s="2072"/>
      <c r="J901" s="2072"/>
      <c r="K901" s="2072"/>
      <c r="L901" s="2072"/>
      <c r="M901" s="2072"/>
      <c r="N901" s="2072"/>
      <c r="O901" s="2072"/>
      <c r="P901" s="2072"/>
    </row>
    <row r="902">
      <c r="A902" s="2072"/>
      <c r="B902" s="2072"/>
      <c r="C902" s="2072"/>
      <c r="D902" s="2072"/>
      <c r="E902" s="2072"/>
      <c r="F902" s="2072"/>
      <c r="G902" s="2072"/>
      <c r="H902" s="2072"/>
      <c r="I902" s="2072"/>
      <c r="J902" s="2072"/>
      <c r="K902" s="2072"/>
      <c r="L902" s="2072"/>
      <c r="M902" s="2072"/>
      <c r="N902" s="2072"/>
      <c r="O902" s="2072"/>
      <c r="P902" s="2072"/>
    </row>
    <row r="903">
      <c r="A903" s="2072"/>
      <c r="B903" s="2072"/>
      <c r="C903" s="2072"/>
      <c r="D903" s="2072"/>
      <c r="E903" s="2072"/>
      <c r="F903" s="2072"/>
      <c r="G903" s="2072"/>
      <c r="H903" s="2072"/>
      <c r="I903" s="2072"/>
      <c r="J903" s="2072"/>
      <c r="K903" s="2072"/>
      <c r="L903" s="2072"/>
      <c r="M903" s="2072"/>
      <c r="N903" s="2072"/>
      <c r="O903" s="2072"/>
      <c r="P903" s="2072"/>
    </row>
    <row r="904">
      <c r="A904" s="2072"/>
      <c r="B904" s="2072"/>
      <c r="C904" s="2072"/>
      <c r="D904" s="2072"/>
      <c r="E904" s="2072"/>
      <c r="F904" s="2072"/>
      <c r="G904" s="2072"/>
      <c r="H904" s="2072"/>
      <c r="I904" s="2072"/>
      <c r="J904" s="2072"/>
      <c r="K904" s="2072"/>
      <c r="L904" s="2072"/>
      <c r="M904" s="2072"/>
      <c r="N904" s="2072"/>
      <c r="O904" s="2072"/>
      <c r="P904" s="2072"/>
    </row>
    <row r="905">
      <c r="A905" s="2072"/>
      <c r="B905" s="2072"/>
      <c r="C905" s="2072"/>
      <c r="D905" s="2072"/>
      <c r="E905" s="2072"/>
      <c r="F905" s="2072"/>
      <c r="G905" s="2072"/>
      <c r="H905" s="2072"/>
      <c r="I905" s="2072"/>
      <c r="J905" s="2072"/>
      <c r="K905" s="2072"/>
      <c r="L905" s="2072"/>
      <c r="M905" s="2072"/>
      <c r="N905" s="2072"/>
      <c r="O905" s="2072"/>
      <c r="P905" s="2072"/>
    </row>
    <row r="906">
      <c r="A906" s="2072"/>
      <c r="B906" s="2072"/>
      <c r="C906" s="2072"/>
      <c r="D906" s="2072"/>
      <c r="E906" s="2072"/>
      <c r="F906" s="2072"/>
      <c r="G906" s="2072"/>
      <c r="H906" s="2072"/>
      <c r="I906" s="2072"/>
      <c r="J906" s="2072"/>
      <c r="K906" s="2072"/>
      <c r="L906" s="2072"/>
      <c r="M906" s="2072"/>
      <c r="N906" s="2072"/>
      <c r="O906" s="2072"/>
      <c r="P906" s="2072"/>
    </row>
    <row r="907">
      <c r="A907" s="2072"/>
      <c r="B907" s="2072"/>
      <c r="C907" s="2072"/>
      <c r="D907" s="2072"/>
      <c r="E907" s="2072"/>
      <c r="F907" s="2072"/>
      <c r="G907" s="2072"/>
      <c r="H907" s="2072"/>
      <c r="I907" s="2072"/>
      <c r="J907" s="2072"/>
      <c r="K907" s="2072"/>
      <c r="L907" s="2072"/>
      <c r="M907" s="2072"/>
      <c r="N907" s="2072"/>
      <c r="O907" s="2072"/>
      <c r="P907" s="2072"/>
    </row>
    <row r="908">
      <c r="A908" s="2072"/>
      <c r="B908" s="2072"/>
      <c r="C908" s="2072"/>
      <c r="D908" s="2072"/>
      <c r="E908" s="2072"/>
      <c r="F908" s="2072"/>
      <c r="G908" s="2072"/>
      <c r="H908" s="2072"/>
      <c r="I908" s="2072"/>
      <c r="J908" s="2072"/>
      <c r="K908" s="2072"/>
      <c r="L908" s="2072"/>
      <c r="M908" s="2072"/>
      <c r="N908" s="2072"/>
      <c r="O908" s="2072"/>
      <c r="P908" s="2072"/>
    </row>
    <row r="909">
      <c r="A909" s="2072"/>
      <c r="B909" s="2072"/>
      <c r="C909" s="2072"/>
      <c r="D909" s="2072"/>
      <c r="E909" s="2072"/>
      <c r="F909" s="2072"/>
      <c r="G909" s="2072"/>
      <c r="H909" s="2072"/>
      <c r="I909" s="2072"/>
      <c r="J909" s="2072"/>
      <c r="K909" s="2072"/>
      <c r="L909" s="2072"/>
      <c r="M909" s="2072"/>
      <c r="N909" s="2072"/>
      <c r="O909" s="2072"/>
      <c r="P909" s="2072"/>
    </row>
    <row r="910">
      <c r="A910" s="2072"/>
      <c r="B910" s="2072"/>
      <c r="C910" s="2072"/>
      <c r="D910" s="2072"/>
      <c r="E910" s="2072"/>
      <c r="F910" s="2072"/>
      <c r="G910" s="2072"/>
      <c r="H910" s="2072"/>
      <c r="I910" s="2072"/>
      <c r="J910" s="2072"/>
      <c r="K910" s="2072"/>
      <c r="L910" s="2072"/>
      <c r="M910" s="2072"/>
      <c r="N910" s="2072"/>
      <c r="O910" s="2072"/>
      <c r="P910" s="2072"/>
    </row>
    <row r="911">
      <c r="A911" s="2072"/>
      <c r="B911" s="2072"/>
      <c r="C911" s="2072"/>
      <c r="D911" s="2072"/>
      <c r="E911" s="2072"/>
      <c r="F911" s="2072"/>
      <c r="G911" s="2072"/>
      <c r="H911" s="2072"/>
      <c r="I911" s="2072"/>
      <c r="J911" s="2072"/>
      <c r="K911" s="2072"/>
      <c r="L911" s="2072"/>
      <c r="M911" s="2072"/>
      <c r="N911" s="2072"/>
      <c r="O911" s="2072"/>
      <c r="P911" s="2072"/>
    </row>
    <row r="912">
      <c r="A912" s="2072"/>
      <c r="B912" s="2072"/>
      <c r="C912" s="2072"/>
      <c r="D912" s="2072"/>
      <c r="E912" s="2072"/>
      <c r="F912" s="2072"/>
      <c r="G912" s="2072"/>
      <c r="H912" s="2072"/>
      <c r="I912" s="2072"/>
      <c r="J912" s="2072"/>
      <c r="K912" s="2072"/>
      <c r="L912" s="2072"/>
      <c r="M912" s="2072"/>
      <c r="N912" s="2072"/>
      <c r="O912" s="2072"/>
      <c r="P912" s="2072"/>
    </row>
    <row r="913">
      <c r="A913" s="2072"/>
      <c r="B913" s="2072"/>
      <c r="C913" s="2072"/>
      <c r="D913" s="2072"/>
      <c r="E913" s="2072"/>
      <c r="F913" s="2072"/>
      <c r="G913" s="2072"/>
      <c r="H913" s="2072"/>
      <c r="I913" s="2072"/>
      <c r="J913" s="2072"/>
      <c r="K913" s="2072"/>
      <c r="L913" s="2072"/>
      <c r="M913" s="2072"/>
      <c r="N913" s="2072"/>
      <c r="O913" s="2072"/>
      <c r="P913" s="2072"/>
    </row>
    <row r="914">
      <c r="A914" s="2072"/>
      <c r="B914" s="2072"/>
      <c r="C914" s="2072"/>
      <c r="D914" s="2072"/>
      <c r="E914" s="2072"/>
      <c r="F914" s="2072"/>
      <c r="G914" s="2072"/>
      <c r="H914" s="2072"/>
      <c r="I914" s="2072"/>
      <c r="J914" s="2072"/>
      <c r="K914" s="2072"/>
      <c r="L914" s="2072"/>
      <c r="M914" s="2072"/>
      <c r="N914" s="2072"/>
      <c r="O914" s="2072"/>
      <c r="P914" s="2072"/>
    </row>
    <row r="915">
      <c r="A915" s="2072"/>
      <c r="B915" s="2072"/>
      <c r="C915" s="2072"/>
      <c r="D915" s="2072"/>
      <c r="E915" s="2072"/>
      <c r="F915" s="2072"/>
      <c r="G915" s="2072"/>
      <c r="H915" s="2072"/>
      <c r="I915" s="2072"/>
      <c r="J915" s="2072"/>
      <c r="K915" s="2072"/>
      <c r="L915" s="2072"/>
      <c r="M915" s="2072"/>
      <c r="N915" s="2072"/>
      <c r="O915" s="2072"/>
      <c r="P915" s="2072"/>
    </row>
    <row r="916">
      <c r="A916" s="2072"/>
      <c r="B916" s="2072"/>
      <c r="C916" s="2072"/>
      <c r="D916" s="2072"/>
      <c r="E916" s="2072"/>
      <c r="F916" s="2072"/>
      <c r="G916" s="2072"/>
      <c r="H916" s="2072"/>
      <c r="I916" s="2072"/>
      <c r="J916" s="2072"/>
      <c r="K916" s="2072"/>
      <c r="L916" s="2072"/>
      <c r="M916" s="2072"/>
      <c r="N916" s="2072"/>
      <c r="O916" s="2072"/>
      <c r="P916" s="2072"/>
    </row>
    <row r="917">
      <c r="A917" s="2072"/>
      <c r="B917" s="2072"/>
      <c r="C917" s="2072"/>
      <c r="D917" s="2072"/>
      <c r="E917" s="2072"/>
      <c r="F917" s="2072"/>
      <c r="G917" s="2072"/>
      <c r="H917" s="2072"/>
      <c r="I917" s="2072"/>
      <c r="J917" s="2072"/>
      <c r="K917" s="2072"/>
      <c r="L917" s="2072"/>
      <c r="M917" s="2072"/>
      <c r="N917" s="2072"/>
      <c r="O917" s="2072"/>
      <c r="P917" s="2072"/>
    </row>
    <row r="918">
      <c r="A918" s="2072"/>
      <c r="B918" s="2072"/>
      <c r="C918" s="2072"/>
      <c r="D918" s="2072"/>
      <c r="E918" s="2072"/>
      <c r="F918" s="2072"/>
      <c r="G918" s="2072"/>
      <c r="H918" s="2072"/>
      <c r="I918" s="2072"/>
      <c r="J918" s="2072"/>
      <c r="K918" s="2072"/>
      <c r="L918" s="2072"/>
      <c r="M918" s="2072"/>
      <c r="N918" s="2072"/>
      <c r="O918" s="2072"/>
      <c r="P918" s="2072"/>
    </row>
    <row r="919">
      <c r="A919" s="2072"/>
      <c r="B919" s="2072"/>
      <c r="C919" s="2072"/>
      <c r="D919" s="2072"/>
      <c r="E919" s="2072"/>
      <c r="F919" s="2072"/>
      <c r="G919" s="2072"/>
      <c r="H919" s="2072"/>
      <c r="I919" s="2072"/>
      <c r="J919" s="2072"/>
      <c r="K919" s="2072"/>
      <c r="L919" s="2072"/>
      <c r="M919" s="2072"/>
      <c r="N919" s="2072"/>
      <c r="O919" s="2072"/>
      <c r="P919" s="2072"/>
    </row>
    <row r="920">
      <c r="A920" s="2072"/>
      <c r="B920" s="2072"/>
      <c r="C920" s="2072"/>
      <c r="D920" s="2072"/>
      <c r="E920" s="2072"/>
      <c r="F920" s="2072"/>
      <c r="G920" s="2072"/>
      <c r="H920" s="2072"/>
      <c r="I920" s="2072"/>
      <c r="J920" s="2072"/>
      <c r="K920" s="2072"/>
      <c r="L920" s="2072"/>
      <c r="M920" s="2072"/>
      <c r="N920" s="2072"/>
      <c r="O920" s="2072"/>
      <c r="P920" s="2072"/>
    </row>
    <row r="921">
      <c r="A921" s="2072"/>
      <c r="B921" s="2072"/>
      <c r="C921" s="2072"/>
      <c r="D921" s="2072"/>
      <c r="E921" s="2072"/>
      <c r="F921" s="2072"/>
      <c r="G921" s="2072"/>
      <c r="H921" s="2072"/>
      <c r="I921" s="2072"/>
      <c r="J921" s="2072"/>
      <c r="K921" s="2072"/>
      <c r="L921" s="2072"/>
      <c r="M921" s="2072"/>
      <c r="N921" s="2072"/>
      <c r="O921" s="2072"/>
      <c r="P921" s="2072"/>
    </row>
    <row r="922">
      <c r="A922" s="2072"/>
      <c r="B922" s="2072"/>
      <c r="C922" s="2072"/>
      <c r="D922" s="2072"/>
      <c r="E922" s="2072"/>
      <c r="F922" s="2072"/>
      <c r="G922" s="2072"/>
      <c r="H922" s="2072"/>
      <c r="I922" s="2072"/>
      <c r="J922" s="2072"/>
      <c r="K922" s="2072"/>
      <c r="L922" s="2072"/>
      <c r="M922" s="2072"/>
      <c r="N922" s="2072"/>
      <c r="O922" s="2072"/>
      <c r="P922" s="2072"/>
    </row>
    <row r="923">
      <c r="A923" s="2072"/>
      <c r="B923" s="2072"/>
      <c r="C923" s="2072"/>
      <c r="D923" s="2072"/>
      <c r="E923" s="2072"/>
      <c r="F923" s="2072"/>
      <c r="G923" s="2072"/>
      <c r="H923" s="2072"/>
      <c r="I923" s="2072"/>
      <c r="J923" s="2072"/>
      <c r="K923" s="2072"/>
      <c r="L923" s="2072"/>
      <c r="M923" s="2072"/>
      <c r="N923" s="2072"/>
      <c r="O923" s="2072"/>
      <c r="P923" s="2072"/>
    </row>
    <row r="924">
      <c r="A924" s="2072"/>
      <c r="B924" s="2072"/>
      <c r="C924" s="2072"/>
      <c r="D924" s="2072"/>
      <c r="E924" s="2072"/>
      <c r="F924" s="2072"/>
      <c r="G924" s="2072"/>
      <c r="H924" s="2072"/>
      <c r="I924" s="2072"/>
      <c r="J924" s="2072"/>
      <c r="K924" s="2072"/>
      <c r="L924" s="2072"/>
      <c r="M924" s="2072"/>
      <c r="N924" s="2072"/>
      <c r="O924" s="2072"/>
      <c r="P924" s="2072"/>
    </row>
    <row r="925">
      <c r="A925" s="2072"/>
      <c r="B925" s="2072"/>
      <c r="C925" s="2072"/>
      <c r="D925" s="2072"/>
      <c r="E925" s="2072"/>
      <c r="F925" s="2072"/>
      <c r="G925" s="2072"/>
      <c r="H925" s="2072"/>
      <c r="I925" s="2072"/>
      <c r="J925" s="2072"/>
      <c r="K925" s="2072"/>
      <c r="L925" s="2072"/>
      <c r="M925" s="2072"/>
      <c r="N925" s="2072"/>
      <c r="O925" s="2072"/>
      <c r="P925" s="2072"/>
    </row>
    <row r="926">
      <c r="A926" s="2072"/>
      <c r="B926" s="2072"/>
      <c r="C926" s="2072"/>
      <c r="D926" s="2072"/>
      <c r="E926" s="2072"/>
      <c r="F926" s="2072"/>
      <c r="G926" s="2072"/>
      <c r="H926" s="2072"/>
      <c r="I926" s="2072"/>
      <c r="J926" s="2072"/>
      <c r="K926" s="2072"/>
      <c r="L926" s="2072"/>
      <c r="M926" s="2072"/>
      <c r="N926" s="2072"/>
      <c r="O926" s="2072"/>
      <c r="P926" s="2072"/>
    </row>
    <row r="927">
      <c r="A927" s="2072"/>
      <c r="B927" s="2072"/>
      <c r="C927" s="2072"/>
      <c r="D927" s="2072"/>
      <c r="E927" s="2072"/>
      <c r="F927" s="2072"/>
      <c r="G927" s="2072"/>
      <c r="H927" s="2072"/>
      <c r="I927" s="2072"/>
      <c r="J927" s="2072"/>
      <c r="K927" s="2072"/>
      <c r="L927" s="2072"/>
      <c r="M927" s="2072"/>
      <c r="N927" s="2072"/>
      <c r="O927" s="2072"/>
      <c r="P927" s="2072"/>
    </row>
    <row r="928">
      <c r="A928" s="2072"/>
      <c r="B928" s="2072"/>
      <c r="C928" s="2072"/>
      <c r="D928" s="2072"/>
      <c r="E928" s="2072"/>
      <c r="F928" s="2072"/>
      <c r="G928" s="2072"/>
      <c r="H928" s="2072"/>
      <c r="I928" s="2072"/>
      <c r="J928" s="2072"/>
      <c r="K928" s="2072"/>
      <c r="L928" s="2072"/>
      <c r="M928" s="2072"/>
      <c r="N928" s="2072"/>
      <c r="O928" s="2072"/>
      <c r="P928" s="2072"/>
    </row>
    <row r="929">
      <c r="A929" s="2072"/>
      <c r="B929" s="2072"/>
      <c r="C929" s="2072"/>
      <c r="D929" s="2072"/>
      <c r="E929" s="2072"/>
      <c r="F929" s="2072"/>
      <c r="G929" s="2072"/>
      <c r="H929" s="2072"/>
      <c r="I929" s="2072"/>
      <c r="J929" s="2072"/>
      <c r="K929" s="2072"/>
      <c r="L929" s="2072"/>
      <c r="M929" s="2072"/>
      <c r="N929" s="2072"/>
      <c r="O929" s="2072"/>
      <c r="P929" s="2072"/>
    </row>
    <row r="930">
      <c r="A930" s="2072"/>
      <c r="B930" s="2072"/>
      <c r="C930" s="2072"/>
      <c r="D930" s="2072"/>
      <c r="E930" s="2072"/>
      <c r="F930" s="2072"/>
      <c r="G930" s="2072"/>
      <c r="H930" s="2072"/>
      <c r="I930" s="2072"/>
      <c r="J930" s="2072"/>
      <c r="K930" s="2072"/>
      <c r="L930" s="2072"/>
      <c r="M930" s="2072"/>
      <c r="N930" s="2072"/>
      <c r="O930" s="2072"/>
      <c r="P930" s="2072"/>
    </row>
    <row r="931">
      <c r="A931" s="2072"/>
      <c r="B931" s="2072"/>
      <c r="C931" s="2072"/>
      <c r="D931" s="2072"/>
      <c r="E931" s="2072"/>
      <c r="F931" s="2072"/>
      <c r="G931" s="2072"/>
      <c r="H931" s="2072"/>
      <c r="I931" s="2072"/>
      <c r="J931" s="2072"/>
      <c r="K931" s="2072"/>
      <c r="L931" s="2072"/>
      <c r="M931" s="2072"/>
      <c r="N931" s="2072"/>
      <c r="O931" s="2072"/>
      <c r="P931" s="2072"/>
    </row>
    <row r="932">
      <c r="A932" s="2072"/>
      <c r="B932" s="2072"/>
      <c r="C932" s="2072"/>
      <c r="D932" s="2072"/>
      <c r="E932" s="2072"/>
      <c r="F932" s="2072"/>
      <c r="G932" s="2072"/>
      <c r="H932" s="2072"/>
      <c r="I932" s="2072"/>
      <c r="J932" s="2072"/>
      <c r="K932" s="2072"/>
      <c r="L932" s="2072"/>
      <c r="M932" s="2072"/>
      <c r="N932" s="2072"/>
      <c r="O932" s="2072"/>
      <c r="P932" s="2072"/>
    </row>
    <row r="933">
      <c r="A933" s="2072"/>
      <c r="B933" s="2072"/>
      <c r="C933" s="2072"/>
      <c r="D933" s="2072"/>
      <c r="E933" s="2072"/>
      <c r="F933" s="2072"/>
      <c r="G933" s="2072"/>
      <c r="H933" s="2072"/>
      <c r="I933" s="2072"/>
      <c r="J933" s="2072"/>
      <c r="K933" s="2072"/>
      <c r="L933" s="2072"/>
      <c r="M933" s="2072"/>
      <c r="N933" s="2072"/>
      <c r="O933" s="2072"/>
      <c r="P933" s="2072"/>
    </row>
    <row r="934">
      <c r="A934" s="2072"/>
      <c r="B934" s="2072"/>
      <c r="C934" s="2072"/>
      <c r="D934" s="2072"/>
      <c r="E934" s="2072"/>
      <c r="F934" s="2072"/>
      <c r="G934" s="2072"/>
      <c r="H934" s="2072"/>
      <c r="I934" s="2072"/>
      <c r="J934" s="2072"/>
      <c r="K934" s="2072"/>
      <c r="L934" s="2072"/>
      <c r="M934" s="2072"/>
      <c r="N934" s="2072"/>
      <c r="O934" s="2072"/>
      <c r="P934" s="2072"/>
    </row>
    <row r="935">
      <c r="A935" s="2072"/>
      <c r="B935" s="2072"/>
      <c r="C935" s="2072"/>
      <c r="D935" s="2072"/>
      <c r="E935" s="2072"/>
      <c r="F935" s="2072"/>
      <c r="G935" s="2072"/>
      <c r="H935" s="2072"/>
      <c r="I935" s="2072"/>
      <c r="J935" s="2072"/>
      <c r="K935" s="2072"/>
      <c r="L935" s="2072"/>
      <c r="M935" s="2072"/>
      <c r="N935" s="2072"/>
      <c r="O935" s="2072"/>
      <c r="P935" s="2072"/>
    </row>
    <row r="936">
      <c r="A936" s="2072"/>
      <c r="B936" s="2072"/>
      <c r="C936" s="2072"/>
      <c r="D936" s="2072"/>
      <c r="E936" s="2072"/>
      <c r="F936" s="2072"/>
      <c r="G936" s="2072"/>
      <c r="H936" s="2072"/>
      <c r="I936" s="2072"/>
      <c r="J936" s="2072"/>
      <c r="K936" s="2072"/>
      <c r="L936" s="2072"/>
      <c r="M936" s="2072"/>
      <c r="N936" s="2072"/>
      <c r="O936" s="2072"/>
      <c r="P936" s="2072"/>
    </row>
    <row r="937">
      <c r="A937" s="2072"/>
      <c r="B937" s="2072"/>
      <c r="C937" s="2072"/>
      <c r="D937" s="2072"/>
      <c r="E937" s="2072"/>
      <c r="F937" s="2072"/>
      <c r="G937" s="2072"/>
      <c r="H937" s="2072"/>
      <c r="I937" s="2072"/>
      <c r="J937" s="2072"/>
      <c r="K937" s="2072"/>
      <c r="L937" s="2072"/>
      <c r="M937" s="2072"/>
      <c r="N937" s="2072"/>
      <c r="O937" s="2072"/>
      <c r="P937" s="2072"/>
    </row>
    <row r="938">
      <c r="A938" s="2072"/>
      <c r="B938" s="2072"/>
      <c r="C938" s="2072"/>
      <c r="D938" s="2072"/>
      <c r="E938" s="2072"/>
      <c r="F938" s="2072"/>
      <c r="G938" s="2072"/>
      <c r="H938" s="2072"/>
      <c r="I938" s="2072"/>
      <c r="J938" s="2072"/>
      <c r="K938" s="2072"/>
      <c r="L938" s="2072"/>
      <c r="M938" s="2072"/>
      <c r="N938" s="2072"/>
      <c r="O938" s="2072"/>
      <c r="P938" s="2072"/>
    </row>
    <row r="939">
      <c r="A939" s="2072"/>
      <c r="B939" s="2072"/>
      <c r="C939" s="2072"/>
      <c r="D939" s="2072"/>
      <c r="E939" s="2072"/>
      <c r="F939" s="2072"/>
      <c r="G939" s="2072"/>
      <c r="H939" s="2072"/>
      <c r="I939" s="2072"/>
      <c r="J939" s="2072"/>
      <c r="K939" s="2072"/>
      <c r="L939" s="2072"/>
      <c r="M939" s="2072"/>
      <c r="N939" s="2072"/>
      <c r="O939" s="2072"/>
      <c r="P939" s="2072"/>
    </row>
    <row r="940">
      <c r="A940" s="2072"/>
      <c r="B940" s="2072"/>
      <c r="C940" s="2072"/>
      <c r="D940" s="2072"/>
      <c r="E940" s="2072"/>
      <c r="F940" s="2072"/>
      <c r="G940" s="2072"/>
      <c r="H940" s="2072"/>
      <c r="I940" s="2072"/>
      <c r="J940" s="2072"/>
      <c r="K940" s="2072"/>
      <c r="L940" s="2072"/>
      <c r="M940" s="2072"/>
      <c r="N940" s="2072"/>
      <c r="O940" s="2072"/>
      <c r="P940" s="2072"/>
    </row>
    <row r="941">
      <c r="A941" s="2072"/>
      <c r="B941" s="2072"/>
      <c r="C941" s="2072"/>
      <c r="D941" s="2072"/>
      <c r="E941" s="2072"/>
      <c r="F941" s="2072"/>
      <c r="G941" s="2072"/>
      <c r="H941" s="2072"/>
      <c r="I941" s="2072"/>
      <c r="J941" s="2072"/>
      <c r="K941" s="2072"/>
      <c r="L941" s="2072"/>
      <c r="M941" s="2072"/>
      <c r="N941" s="2072"/>
      <c r="O941" s="2072"/>
      <c r="P941" s="2072"/>
    </row>
    <row r="942">
      <c r="A942" s="2072"/>
      <c r="B942" s="2072"/>
      <c r="C942" s="2072"/>
      <c r="D942" s="2072"/>
      <c r="E942" s="2072"/>
      <c r="F942" s="2072"/>
      <c r="G942" s="2072"/>
      <c r="H942" s="2072"/>
      <c r="I942" s="2072"/>
      <c r="J942" s="2072"/>
      <c r="K942" s="2072"/>
      <c r="L942" s="2072"/>
      <c r="M942" s="2072"/>
      <c r="N942" s="2072"/>
      <c r="O942" s="2072"/>
      <c r="P942" s="2072"/>
    </row>
    <row r="943">
      <c r="A943" s="2072"/>
      <c r="B943" s="2072"/>
      <c r="C943" s="2072"/>
      <c r="D943" s="2072"/>
      <c r="E943" s="2072"/>
      <c r="F943" s="2072"/>
      <c r="G943" s="2072"/>
      <c r="H943" s="2072"/>
      <c r="I943" s="2072"/>
      <c r="J943" s="2072"/>
      <c r="K943" s="2072"/>
      <c r="L943" s="2072"/>
      <c r="M943" s="2072"/>
      <c r="N943" s="2072"/>
      <c r="O943" s="2072"/>
      <c r="P943" s="2072"/>
    </row>
    <row r="944">
      <c r="A944" s="2072"/>
      <c r="B944" s="2072"/>
      <c r="C944" s="2072"/>
      <c r="D944" s="2072"/>
      <c r="E944" s="2072"/>
      <c r="F944" s="2072"/>
      <c r="G944" s="2072"/>
      <c r="H944" s="2072"/>
      <c r="I944" s="2072"/>
      <c r="J944" s="2072"/>
      <c r="K944" s="2072"/>
      <c r="L944" s="2072"/>
      <c r="M944" s="2072"/>
      <c r="N944" s="2072"/>
      <c r="O944" s="2072"/>
      <c r="P944" s="2072"/>
    </row>
    <row r="945">
      <c r="A945" s="2072"/>
      <c r="B945" s="2072"/>
      <c r="C945" s="2072"/>
      <c r="D945" s="2072"/>
      <c r="E945" s="2072"/>
      <c r="F945" s="2072"/>
      <c r="G945" s="2072"/>
      <c r="H945" s="2072"/>
      <c r="I945" s="2072"/>
      <c r="J945" s="2072"/>
      <c r="K945" s="2072"/>
      <c r="L945" s="2072"/>
      <c r="M945" s="2072"/>
      <c r="N945" s="2072"/>
      <c r="O945" s="2072"/>
      <c r="P945" s="2072"/>
    </row>
    <row r="946">
      <c r="A946" s="2072"/>
      <c r="B946" s="2072"/>
      <c r="C946" s="2072"/>
      <c r="D946" s="2072"/>
      <c r="E946" s="2072"/>
      <c r="F946" s="2072"/>
      <c r="G946" s="2072"/>
      <c r="H946" s="2072"/>
      <c r="I946" s="2072"/>
      <c r="J946" s="2072"/>
      <c r="K946" s="2072"/>
      <c r="L946" s="2072"/>
      <c r="M946" s="2072"/>
      <c r="N946" s="2072"/>
      <c r="O946" s="2072"/>
      <c r="P946" s="2072"/>
    </row>
    <row r="947">
      <c r="A947" s="2072"/>
      <c r="B947" s="2072"/>
      <c r="C947" s="2072"/>
      <c r="D947" s="2072"/>
      <c r="E947" s="2072"/>
      <c r="F947" s="2072"/>
      <c r="G947" s="2072"/>
      <c r="H947" s="2072"/>
      <c r="I947" s="2072"/>
      <c r="J947" s="2072"/>
      <c r="K947" s="2072"/>
      <c r="L947" s="2072"/>
      <c r="M947" s="2072"/>
      <c r="N947" s="2072"/>
      <c r="O947" s="2072"/>
      <c r="P947" s="2072"/>
    </row>
    <row r="948">
      <c r="A948" s="2072"/>
      <c r="B948" s="2072"/>
      <c r="C948" s="2072"/>
      <c r="D948" s="2072"/>
      <c r="E948" s="2072"/>
      <c r="F948" s="2072"/>
      <c r="G948" s="2072"/>
      <c r="H948" s="2072"/>
      <c r="I948" s="2072"/>
      <c r="J948" s="2072"/>
      <c r="K948" s="2072"/>
      <c r="L948" s="2072"/>
      <c r="M948" s="2072"/>
      <c r="N948" s="2072"/>
      <c r="O948" s="2072"/>
      <c r="P948" s="2072"/>
    </row>
    <row r="949">
      <c r="A949" s="2072"/>
      <c r="B949" s="2072"/>
      <c r="C949" s="2072"/>
      <c r="D949" s="2072"/>
      <c r="E949" s="2072"/>
      <c r="F949" s="2072"/>
      <c r="G949" s="2072"/>
      <c r="H949" s="2072"/>
      <c r="I949" s="2072"/>
      <c r="J949" s="2072"/>
      <c r="K949" s="2072"/>
      <c r="L949" s="2072"/>
      <c r="M949" s="2072"/>
      <c r="N949" s="2072"/>
      <c r="O949" s="2072"/>
      <c r="P949" s="2072"/>
    </row>
    <row r="950">
      <c r="A950" s="2072"/>
      <c r="B950" s="2072"/>
      <c r="C950" s="2072"/>
      <c r="D950" s="2072"/>
      <c r="E950" s="2072"/>
      <c r="F950" s="2072"/>
      <c r="G950" s="2072"/>
      <c r="H950" s="2072"/>
      <c r="I950" s="2072"/>
      <c r="J950" s="2072"/>
      <c r="K950" s="2072"/>
      <c r="L950" s="2072"/>
      <c r="M950" s="2072"/>
      <c r="N950" s="2072"/>
      <c r="O950" s="2072"/>
      <c r="P950" s="2072"/>
    </row>
    <row r="951">
      <c r="A951" s="2072"/>
      <c r="B951" s="2072"/>
      <c r="C951" s="2072"/>
      <c r="D951" s="2072"/>
      <c r="E951" s="2072"/>
      <c r="F951" s="2072"/>
      <c r="G951" s="2072"/>
      <c r="H951" s="2072"/>
      <c r="I951" s="2072"/>
      <c r="J951" s="2072"/>
      <c r="K951" s="2072"/>
      <c r="L951" s="2072"/>
      <c r="M951" s="2072"/>
      <c r="N951" s="2072"/>
      <c r="O951" s="2072"/>
      <c r="P951" s="2072"/>
    </row>
    <row r="952">
      <c r="A952" s="2072"/>
      <c r="B952" s="2072"/>
      <c r="C952" s="2072"/>
      <c r="D952" s="2072"/>
      <c r="E952" s="2072"/>
      <c r="F952" s="2072"/>
      <c r="G952" s="2072"/>
      <c r="H952" s="2072"/>
      <c r="I952" s="2072"/>
      <c r="J952" s="2072"/>
      <c r="K952" s="2072"/>
      <c r="L952" s="2072"/>
      <c r="M952" s="2072"/>
      <c r="N952" s="2072"/>
      <c r="O952" s="2072"/>
      <c r="P952" s="2072"/>
    </row>
    <row r="953">
      <c r="A953" s="2072"/>
      <c r="B953" s="2072"/>
      <c r="C953" s="2072"/>
      <c r="D953" s="2072"/>
      <c r="E953" s="2072"/>
      <c r="F953" s="2072"/>
      <c r="G953" s="2072"/>
      <c r="H953" s="2072"/>
      <c r="I953" s="2072"/>
      <c r="J953" s="2072"/>
      <c r="K953" s="2072"/>
      <c r="L953" s="2072"/>
      <c r="M953" s="2072"/>
      <c r="N953" s="2072"/>
      <c r="O953" s="2072"/>
      <c r="P953" s="2072"/>
    </row>
    <row r="954">
      <c r="A954" s="2072"/>
      <c r="B954" s="2072"/>
      <c r="C954" s="2072"/>
      <c r="D954" s="2072"/>
      <c r="E954" s="2072"/>
      <c r="F954" s="2072"/>
      <c r="G954" s="2072"/>
      <c r="H954" s="2072"/>
      <c r="I954" s="2072"/>
      <c r="J954" s="2072"/>
      <c r="K954" s="2072"/>
      <c r="L954" s="2072"/>
      <c r="M954" s="2072"/>
      <c r="N954" s="2072"/>
      <c r="O954" s="2072"/>
      <c r="P954" s="2072"/>
    </row>
    <row r="955">
      <c r="A955" s="2072"/>
      <c r="B955" s="2072"/>
      <c r="C955" s="2072"/>
      <c r="D955" s="2072"/>
      <c r="E955" s="2072"/>
      <c r="F955" s="2072"/>
      <c r="G955" s="2072"/>
      <c r="H955" s="2072"/>
      <c r="I955" s="2072"/>
      <c r="J955" s="2072"/>
      <c r="K955" s="2072"/>
      <c r="L955" s="2072"/>
      <c r="M955" s="2072"/>
      <c r="N955" s="2072"/>
      <c r="O955" s="2072"/>
      <c r="P955" s="2072"/>
    </row>
    <row r="956">
      <c r="A956" s="2072"/>
      <c r="B956" s="2072"/>
      <c r="C956" s="2072"/>
      <c r="D956" s="2072"/>
      <c r="E956" s="2072"/>
      <c r="F956" s="2072"/>
      <c r="G956" s="2072"/>
      <c r="H956" s="2072"/>
      <c r="I956" s="2072"/>
      <c r="J956" s="2072"/>
      <c r="K956" s="2072"/>
      <c r="L956" s="2072"/>
      <c r="M956" s="2072"/>
      <c r="N956" s="2072"/>
      <c r="O956" s="2072"/>
      <c r="P956" s="2072"/>
    </row>
    <row r="957">
      <c r="A957" s="2072"/>
      <c r="B957" s="2072"/>
      <c r="C957" s="2072"/>
      <c r="D957" s="2072"/>
      <c r="E957" s="2072"/>
      <c r="F957" s="2072"/>
      <c r="G957" s="2072"/>
      <c r="H957" s="2072"/>
      <c r="I957" s="2072"/>
      <c r="J957" s="2072"/>
      <c r="K957" s="2072"/>
      <c r="L957" s="2072"/>
      <c r="M957" s="2072"/>
      <c r="N957" s="2072"/>
      <c r="O957" s="2072"/>
      <c r="P957" s="2072"/>
    </row>
    <row r="958">
      <c r="A958" s="2072"/>
      <c r="B958" s="2072"/>
      <c r="C958" s="2072"/>
      <c r="D958" s="2072"/>
      <c r="E958" s="2072"/>
      <c r="F958" s="2072"/>
      <c r="G958" s="2072"/>
      <c r="H958" s="2072"/>
      <c r="I958" s="2072"/>
      <c r="J958" s="2072"/>
      <c r="K958" s="2072"/>
      <c r="L958" s="2072"/>
      <c r="M958" s="2072"/>
      <c r="N958" s="2072"/>
      <c r="O958" s="2072"/>
      <c r="P958" s="2072"/>
    </row>
    <row r="959">
      <c r="A959" s="2072"/>
      <c r="B959" s="2072"/>
      <c r="C959" s="2072"/>
      <c r="D959" s="2072"/>
      <c r="E959" s="2072"/>
      <c r="F959" s="2072"/>
      <c r="G959" s="2072"/>
      <c r="H959" s="2072"/>
      <c r="I959" s="2072"/>
      <c r="J959" s="2072"/>
      <c r="K959" s="2072"/>
      <c r="L959" s="2072"/>
      <c r="M959" s="2072"/>
      <c r="N959" s="2072"/>
      <c r="O959" s="2072"/>
      <c r="P959" s="2072"/>
    </row>
    <row r="960">
      <c r="A960" s="2072"/>
      <c r="B960" s="2072"/>
      <c r="C960" s="2072"/>
      <c r="D960" s="2072"/>
      <c r="E960" s="2072"/>
      <c r="F960" s="2072"/>
      <c r="G960" s="2072"/>
      <c r="H960" s="2072"/>
      <c r="I960" s="2072"/>
      <c r="J960" s="2072"/>
      <c r="K960" s="2072"/>
      <c r="L960" s="2072"/>
      <c r="M960" s="2072"/>
      <c r="N960" s="2072"/>
      <c r="O960" s="2072"/>
      <c r="P960" s="2072"/>
    </row>
    <row r="961">
      <c r="A961" s="2072"/>
      <c r="B961" s="2072"/>
      <c r="C961" s="2072"/>
      <c r="D961" s="2072"/>
      <c r="E961" s="2072"/>
      <c r="F961" s="2072"/>
      <c r="G961" s="2072"/>
      <c r="H961" s="2072"/>
      <c r="I961" s="2072"/>
      <c r="J961" s="2072"/>
      <c r="K961" s="2072"/>
      <c r="L961" s="2072"/>
      <c r="M961" s="2072"/>
      <c r="N961" s="2072"/>
      <c r="O961" s="2072"/>
      <c r="P961" s="2072"/>
    </row>
    <row r="962">
      <c r="A962" s="2072"/>
      <c r="B962" s="2072"/>
      <c r="C962" s="2072"/>
      <c r="D962" s="2072"/>
      <c r="E962" s="2072"/>
      <c r="F962" s="2072"/>
      <c r="G962" s="2072"/>
      <c r="H962" s="2072"/>
      <c r="I962" s="2072"/>
      <c r="J962" s="2072"/>
      <c r="K962" s="2072"/>
      <c r="L962" s="2072"/>
      <c r="M962" s="2072"/>
      <c r="N962" s="2072"/>
      <c r="O962" s="2072"/>
      <c r="P962" s="2072"/>
    </row>
    <row r="963">
      <c r="A963" s="2072"/>
      <c r="B963" s="2072"/>
      <c r="C963" s="2072"/>
      <c r="D963" s="2072"/>
      <c r="E963" s="2072"/>
      <c r="F963" s="2072"/>
      <c r="G963" s="2072"/>
      <c r="H963" s="2072"/>
      <c r="I963" s="2072"/>
      <c r="J963" s="2072"/>
      <c r="K963" s="2072"/>
      <c r="L963" s="2072"/>
      <c r="M963" s="2072"/>
      <c r="N963" s="2072"/>
      <c r="O963" s="2072"/>
      <c r="P963" s="2072"/>
    </row>
    <row r="964">
      <c r="A964" s="2072"/>
      <c r="B964" s="2072"/>
      <c r="C964" s="2072"/>
      <c r="D964" s="2072"/>
      <c r="E964" s="2072"/>
      <c r="F964" s="2072"/>
      <c r="G964" s="2072"/>
      <c r="H964" s="2072"/>
      <c r="I964" s="2072"/>
      <c r="J964" s="2072"/>
      <c r="K964" s="2072"/>
      <c r="L964" s="2072"/>
      <c r="M964" s="2072"/>
      <c r="N964" s="2072"/>
      <c r="O964" s="2072"/>
      <c r="P964" s="2072"/>
    </row>
    <row r="965">
      <c r="A965" s="2072"/>
      <c r="B965" s="2072"/>
      <c r="C965" s="2072"/>
      <c r="D965" s="2072"/>
      <c r="E965" s="2072"/>
      <c r="F965" s="2072"/>
      <c r="G965" s="2072"/>
      <c r="H965" s="2072"/>
      <c r="I965" s="2072"/>
      <c r="J965" s="2072"/>
      <c r="K965" s="2072"/>
      <c r="L965" s="2072"/>
      <c r="M965" s="2072"/>
      <c r="N965" s="2072"/>
      <c r="O965" s="2072"/>
      <c r="P965" s="2072"/>
    </row>
    <row r="966">
      <c r="A966" s="2072"/>
      <c r="B966" s="2072"/>
      <c r="C966" s="2072"/>
      <c r="D966" s="2072"/>
      <c r="E966" s="2072"/>
      <c r="F966" s="2072"/>
      <c r="G966" s="2072"/>
      <c r="H966" s="2072"/>
      <c r="I966" s="2072"/>
      <c r="J966" s="2072"/>
      <c r="K966" s="2072"/>
      <c r="L966" s="2072"/>
      <c r="M966" s="2072"/>
      <c r="N966" s="2072"/>
      <c r="O966" s="2072"/>
      <c r="P966" s="2072"/>
    </row>
    <row r="967">
      <c r="A967" s="2072"/>
      <c r="B967" s="2072"/>
      <c r="C967" s="2072"/>
      <c r="D967" s="2072"/>
      <c r="E967" s="2072"/>
      <c r="F967" s="2072"/>
      <c r="G967" s="2072"/>
      <c r="H967" s="2072"/>
      <c r="I967" s="2072"/>
      <c r="J967" s="2072"/>
      <c r="K967" s="2072"/>
      <c r="L967" s="2072"/>
      <c r="M967" s="2072"/>
      <c r="N967" s="2072"/>
      <c r="O967" s="2072"/>
      <c r="P967" s="2072"/>
    </row>
    <row r="968">
      <c r="A968" s="2072"/>
      <c r="B968" s="2072"/>
      <c r="C968" s="2072"/>
      <c r="D968" s="2072"/>
      <c r="E968" s="2072"/>
      <c r="F968" s="2072"/>
      <c r="G968" s="2072"/>
      <c r="H968" s="2072"/>
      <c r="I968" s="2072"/>
      <c r="J968" s="2072"/>
      <c r="K968" s="2072"/>
      <c r="L968" s="2072"/>
      <c r="M968" s="2072"/>
      <c r="N968" s="2072"/>
      <c r="O968" s="2072"/>
      <c r="P968" s="2072"/>
    </row>
    <row r="969">
      <c r="A969" s="2072"/>
      <c r="B969" s="2072"/>
      <c r="C969" s="2072"/>
      <c r="D969" s="2072"/>
      <c r="E969" s="2072"/>
      <c r="F969" s="2072"/>
      <c r="G969" s="2072"/>
      <c r="H969" s="2072"/>
      <c r="I969" s="2072"/>
      <c r="J969" s="2072"/>
      <c r="K969" s="2072"/>
      <c r="L969" s="2072"/>
      <c r="M969" s="2072"/>
      <c r="N969" s="2072"/>
      <c r="O969" s="2072"/>
      <c r="P969" s="2072"/>
    </row>
    <row r="970">
      <c r="A970" s="2072"/>
      <c r="B970" s="2072"/>
      <c r="C970" s="2072"/>
      <c r="D970" s="2072"/>
      <c r="E970" s="2072"/>
      <c r="F970" s="2072"/>
      <c r="G970" s="2072"/>
      <c r="H970" s="2072"/>
      <c r="I970" s="2072"/>
      <c r="J970" s="2072"/>
      <c r="K970" s="2072"/>
      <c r="L970" s="2072"/>
      <c r="M970" s="2072"/>
      <c r="N970" s="2072"/>
      <c r="O970" s="2072"/>
      <c r="P970" s="2072"/>
    </row>
    <row r="971">
      <c r="A971" s="2072"/>
      <c r="B971" s="2072"/>
      <c r="C971" s="2072"/>
      <c r="D971" s="2072"/>
      <c r="E971" s="2072"/>
      <c r="F971" s="2072"/>
      <c r="G971" s="2072"/>
      <c r="H971" s="2072"/>
      <c r="I971" s="2072"/>
      <c r="J971" s="2072"/>
      <c r="K971" s="2072"/>
      <c r="L971" s="2072"/>
      <c r="M971" s="2072"/>
      <c r="N971" s="2072"/>
      <c r="O971" s="2072"/>
      <c r="P971" s="2072"/>
    </row>
    <row r="972">
      <c r="A972" s="2072"/>
      <c r="B972" s="2072"/>
      <c r="C972" s="2072"/>
      <c r="D972" s="2072"/>
      <c r="E972" s="2072"/>
      <c r="F972" s="2072"/>
      <c r="G972" s="2072"/>
      <c r="H972" s="2072"/>
      <c r="I972" s="2072"/>
      <c r="J972" s="2072"/>
      <c r="K972" s="2072"/>
      <c r="L972" s="2072"/>
      <c r="M972" s="2072"/>
      <c r="N972" s="2072"/>
      <c r="O972" s="2072"/>
      <c r="P972" s="2072"/>
    </row>
    <row r="973">
      <c r="A973" s="2072"/>
      <c r="B973" s="2072"/>
      <c r="C973" s="2072"/>
      <c r="D973" s="2072"/>
      <c r="E973" s="2072"/>
      <c r="F973" s="2072"/>
      <c r="G973" s="2072"/>
      <c r="H973" s="2072"/>
      <c r="I973" s="2072"/>
      <c r="J973" s="2072"/>
      <c r="K973" s="2072"/>
      <c r="L973" s="2072"/>
      <c r="M973" s="2072"/>
      <c r="N973" s="2072"/>
      <c r="O973" s="2072"/>
      <c r="P973" s="2072"/>
    </row>
    <row r="974">
      <c r="A974" s="2072"/>
      <c r="B974" s="2072"/>
      <c r="C974" s="2072"/>
      <c r="D974" s="2072"/>
      <c r="E974" s="2072"/>
      <c r="F974" s="2072"/>
      <c r="G974" s="2072"/>
      <c r="H974" s="2072"/>
      <c r="I974" s="2072"/>
      <c r="J974" s="2072"/>
      <c r="K974" s="2072"/>
      <c r="L974" s="2072"/>
      <c r="M974" s="2072"/>
      <c r="N974" s="2072"/>
      <c r="O974" s="2072"/>
      <c r="P974" s="2072"/>
    </row>
    <row r="975">
      <c r="A975" s="2072"/>
      <c r="B975" s="2072"/>
      <c r="C975" s="2072"/>
      <c r="D975" s="2072"/>
      <c r="E975" s="2072"/>
      <c r="F975" s="2072"/>
      <c r="G975" s="2072"/>
      <c r="H975" s="2072"/>
      <c r="I975" s="2072"/>
      <c r="J975" s="2072"/>
      <c r="K975" s="2072"/>
      <c r="L975" s="2072"/>
      <c r="M975" s="2072"/>
      <c r="N975" s="2072"/>
      <c r="O975" s="2072"/>
      <c r="P975" s="2072"/>
    </row>
    <row r="976">
      <c r="A976" s="2072"/>
      <c r="B976" s="2072"/>
      <c r="C976" s="2072"/>
      <c r="D976" s="2072"/>
      <c r="E976" s="2072"/>
      <c r="F976" s="2072"/>
      <c r="G976" s="2072"/>
      <c r="H976" s="2072"/>
      <c r="I976" s="2072"/>
      <c r="J976" s="2072"/>
      <c r="K976" s="2072"/>
      <c r="L976" s="2072"/>
      <c r="M976" s="2072"/>
      <c r="N976" s="2072"/>
      <c r="O976" s="2072"/>
      <c r="P976" s="2072"/>
    </row>
    <row r="977">
      <c r="A977" s="2072"/>
      <c r="B977" s="2072"/>
      <c r="C977" s="2072"/>
      <c r="D977" s="2072"/>
      <c r="E977" s="2072"/>
      <c r="F977" s="2072"/>
      <c r="G977" s="2072"/>
      <c r="H977" s="2072"/>
      <c r="I977" s="2072"/>
      <c r="J977" s="2072"/>
      <c r="K977" s="2072"/>
      <c r="L977" s="2072"/>
      <c r="M977" s="2072"/>
      <c r="N977" s="2072"/>
      <c r="O977" s="2072"/>
      <c r="P977" s="2072"/>
    </row>
    <row r="978">
      <c r="A978" s="2072"/>
      <c r="B978" s="2072"/>
      <c r="C978" s="2072"/>
      <c r="D978" s="2072"/>
      <c r="E978" s="2072"/>
      <c r="F978" s="2072"/>
      <c r="G978" s="2072"/>
      <c r="H978" s="2072"/>
      <c r="I978" s="2072"/>
      <c r="J978" s="2072"/>
      <c r="K978" s="2072"/>
      <c r="L978" s="2072"/>
      <c r="M978" s="2072"/>
      <c r="N978" s="2072"/>
      <c r="O978" s="2072"/>
      <c r="P978" s="2072"/>
    </row>
    <row r="979">
      <c r="A979" s="2072"/>
      <c r="B979" s="2072"/>
      <c r="C979" s="2072"/>
      <c r="D979" s="2072"/>
      <c r="E979" s="2072"/>
      <c r="F979" s="2072"/>
      <c r="G979" s="2072"/>
      <c r="H979" s="2072"/>
      <c r="I979" s="2072"/>
      <c r="J979" s="2072"/>
      <c r="K979" s="2072"/>
      <c r="L979" s="2072"/>
      <c r="M979" s="2072"/>
      <c r="N979" s="2072"/>
      <c r="O979" s="2072"/>
      <c r="P979" s="2072"/>
    </row>
    <row r="980">
      <c r="A980" s="2072"/>
      <c r="B980" s="2072"/>
      <c r="C980" s="2072"/>
      <c r="D980" s="2072"/>
      <c r="E980" s="2072"/>
      <c r="F980" s="2072"/>
      <c r="G980" s="2072"/>
      <c r="H980" s="2072"/>
      <c r="I980" s="2072"/>
      <c r="J980" s="2072"/>
      <c r="K980" s="2072"/>
      <c r="L980" s="2072"/>
      <c r="M980" s="2072"/>
      <c r="N980" s="2072"/>
      <c r="O980" s="2072"/>
      <c r="P980" s="2072"/>
    </row>
    <row r="981">
      <c r="A981" s="2072"/>
      <c r="B981" s="2072"/>
      <c r="C981" s="2072"/>
      <c r="D981" s="2072"/>
      <c r="E981" s="2072"/>
      <c r="F981" s="2072"/>
      <c r="G981" s="2072"/>
      <c r="H981" s="2072"/>
      <c r="I981" s="2072"/>
      <c r="J981" s="2072"/>
      <c r="K981" s="2072"/>
      <c r="L981" s="2072"/>
      <c r="M981" s="2072"/>
      <c r="N981" s="2072"/>
      <c r="O981" s="2072"/>
      <c r="P981" s="2072"/>
    </row>
    <row r="982">
      <c r="A982" s="2072"/>
      <c r="B982" s="2072"/>
      <c r="C982" s="2072"/>
      <c r="D982" s="2072"/>
      <c r="E982" s="2072"/>
      <c r="F982" s="2072"/>
      <c r="G982" s="2072"/>
      <c r="H982" s="2072"/>
      <c r="I982" s="2072"/>
      <c r="J982" s="2072"/>
      <c r="K982" s="2072"/>
      <c r="L982" s="2072"/>
      <c r="M982" s="2072"/>
      <c r="N982" s="2072"/>
      <c r="O982" s="2072"/>
      <c r="P982" s="2072"/>
    </row>
    <row r="983">
      <c r="A983" s="2072"/>
      <c r="B983" s="2072"/>
      <c r="C983" s="2072"/>
      <c r="D983" s="2072"/>
      <c r="E983" s="2072"/>
      <c r="F983" s="2072"/>
      <c r="G983" s="2072"/>
      <c r="H983" s="2072"/>
      <c r="I983" s="2072"/>
      <c r="J983" s="2072"/>
      <c r="K983" s="2072"/>
      <c r="L983" s="2072"/>
      <c r="M983" s="2072"/>
      <c r="N983" s="2072"/>
      <c r="O983" s="2072"/>
      <c r="P983" s="2072"/>
    </row>
    <row r="984">
      <c r="A984" s="2072"/>
      <c r="B984" s="2072"/>
      <c r="C984" s="2072"/>
      <c r="D984" s="2072"/>
      <c r="E984" s="2072"/>
      <c r="F984" s="2072"/>
      <c r="G984" s="2072"/>
      <c r="H984" s="2072"/>
      <c r="I984" s="2072"/>
      <c r="J984" s="2072"/>
      <c r="K984" s="2072"/>
      <c r="L984" s="2072"/>
      <c r="M984" s="2072"/>
      <c r="N984" s="2072"/>
      <c r="O984" s="2072"/>
      <c r="P984" s="2072"/>
    </row>
    <row r="985">
      <c r="A985" s="2072"/>
      <c r="B985" s="2072"/>
      <c r="C985" s="2072"/>
      <c r="D985" s="2072"/>
      <c r="E985" s="2072"/>
      <c r="F985" s="2072"/>
      <c r="G985" s="2072"/>
      <c r="H985" s="2072"/>
      <c r="I985" s="2072"/>
      <c r="J985" s="2072"/>
      <c r="K985" s="2072"/>
      <c r="L985" s="2072"/>
      <c r="M985" s="2072"/>
      <c r="N985" s="2072"/>
      <c r="O985" s="2072"/>
      <c r="P985" s="2072"/>
    </row>
    <row r="986">
      <c r="A986" s="2072"/>
      <c r="B986" s="2072"/>
      <c r="C986" s="2072"/>
      <c r="D986" s="2072"/>
      <c r="E986" s="2072"/>
      <c r="F986" s="2072"/>
      <c r="G986" s="2072"/>
      <c r="H986" s="2072"/>
      <c r="I986" s="2072"/>
      <c r="J986" s="2072"/>
      <c r="K986" s="2072"/>
      <c r="L986" s="2072"/>
      <c r="M986" s="2072"/>
      <c r="N986" s="2072"/>
      <c r="O986" s="2072"/>
      <c r="P986" s="2072"/>
    </row>
    <row r="987">
      <c r="A987" s="2072"/>
      <c r="B987" s="2072"/>
      <c r="C987" s="2072"/>
      <c r="D987" s="2072"/>
      <c r="E987" s="2072"/>
      <c r="F987" s="2072"/>
      <c r="G987" s="2072"/>
      <c r="H987" s="2072"/>
      <c r="I987" s="2072"/>
      <c r="J987" s="2072"/>
      <c r="K987" s="2072"/>
      <c r="L987" s="2072"/>
      <c r="M987" s="2072"/>
      <c r="N987" s="2072"/>
      <c r="O987" s="2072"/>
      <c r="P987" s="2072"/>
    </row>
    <row r="988">
      <c r="A988" s="2072"/>
      <c r="B988" s="2072"/>
      <c r="C988" s="2072"/>
      <c r="D988" s="2072"/>
      <c r="E988" s="2072"/>
      <c r="F988" s="2072"/>
      <c r="G988" s="2072"/>
      <c r="H988" s="2072"/>
      <c r="I988" s="2072"/>
      <c r="J988" s="2072"/>
      <c r="K988" s="2072"/>
      <c r="L988" s="2072"/>
      <c r="M988" s="2072"/>
      <c r="N988" s="2072"/>
      <c r="O988" s="2072"/>
      <c r="P988" s="2072"/>
    </row>
    <row r="989">
      <c r="A989" s="2072"/>
      <c r="B989" s="2072"/>
      <c r="C989" s="2072"/>
      <c r="D989" s="2072"/>
      <c r="E989" s="2072"/>
      <c r="F989" s="2072"/>
      <c r="G989" s="2072"/>
      <c r="H989" s="2072"/>
      <c r="I989" s="2072"/>
      <c r="J989" s="2072"/>
      <c r="K989" s="2072"/>
      <c r="L989" s="2072"/>
      <c r="M989" s="2072"/>
      <c r="N989" s="2072"/>
      <c r="O989" s="2072"/>
      <c r="P989" s="2072"/>
    </row>
    <row r="990">
      <c r="A990" s="2072"/>
      <c r="B990" s="2072"/>
      <c r="C990" s="2072"/>
      <c r="D990" s="2072"/>
      <c r="E990" s="2072"/>
      <c r="F990" s="2072"/>
      <c r="G990" s="2072"/>
      <c r="H990" s="2072"/>
      <c r="I990" s="2072"/>
      <c r="J990" s="2072"/>
      <c r="K990" s="2072"/>
      <c r="L990" s="2072"/>
      <c r="M990" s="2072"/>
      <c r="N990" s="2072"/>
      <c r="O990" s="2072"/>
      <c r="P990" s="2072"/>
    </row>
    <row r="991">
      <c r="A991" s="2072"/>
      <c r="B991" s="2072"/>
      <c r="C991" s="2072"/>
      <c r="D991" s="2072"/>
      <c r="E991" s="2072"/>
      <c r="F991" s="2072"/>
      <c r="G991" s="2072"/>
      <c r="H991" s="2072"/>
      <c r="I991" s="2072"/>
      <c r="J991" s="2072"/>
      <c r="K991" s="2072"/>
      <c r="L991" s="2072"/>
      <c r="M991" s="2072"/>
      <c r="N991" s="2072"/>
      <c r="O991" s="2072"/>
      <c r="P991" s="2072"/>
    </row>
    <row r="992">
      <c r="A992" s="2072"/>
      <c r="B992" s="2072"/>
      <c r="C992" s="2072"/>
      <c r="D992" s="2072"/>
      <c r="E992" s="2072"/>
      <c r="F992" s="2072"/>
      <c r="G992" s="2072"/>
      <c r="H992" s="2072"/>
      <c r="I992" s="2072"/>
      <c r="J992" s="2072"/>
      <c r="K992" s="2072"/>
      <c r="L992" s="2072"/>
      <c r="M992" s="2072"/>
      <c r="N992" s="2072"/>
      <c r="O992" s="2072"/>
      <c r="P992" s="2072"/>
    </row>
    <row r="993">
      <c r="A993" s="2072"/>
      <c r="B993" s="2072"/>
      <c r="C993" s="2072"/>
      <c r="D993" s="2072"/>
      <c r="E993" s="2072"/>
      <c r="F993" s="2072"/>
      <c r="G993" s="2072"/>
      <c r="H993" s="2072"/>
      <c r="I993" s="2072"/>
      <c r="J993" s="2072"/>
      <c r="K993" s="2072"/>
      <c r="L993" s="2072"/>
      <c r="M993" s="2072"/>
      <c r="N993" s="2072"/>
      <c r="O993" s="2072"/>
      <c r="P993" s="2072"/>
    </row>
    <row r="994">
      <c r="A994" s="2072"/>
      <c r="B994" s="2072"/>
      <c r="C994" s="2072"/>
      <c r="D994" s="2072"/>
      <c r="E994" s="2072"/>
      <c r="F994" s="2072"/>
      <c r="G994" s="2072"/>
      <c r="H994" s="2072"/>
      <c r="I994" s="2072"/>
      <c r="J994" s="2072"/>
      <c r="K994" s="2072"/>
      <c r="L994" s="2072"/>
      <c r="M994" s="2072"/>
      <c r="N994" s="2072"/>
      <c r="O994" s="2072"/>
      <c r="P994" s="2072"/>
    </row>
    <row r="995">
      <c r="A995" s="2072"/>
      <c r="B995" s="2072"/>
      <c r="C995" s="2072"/>
      <c r="D995" s="2072"/>
      <c r="E995" s="2072"/>
      <c r="F995" s="2072"/>
      <c r="G995" s="2072"/>
      <c r="H995" s="2072"/>
      <c r="I995" s="2072"/>
      <c r="J995" s="2072"/>
      <c r="K995" s="2072"/>
      <c r="L995" s="2072"/>
      <c r="M995" s="2072"/>
      <c r="N995" s="2072"/>
      <c r="O995" s="2072"/>
      <c r="P995" s="2072"/>
    </row>
    <row r="996">
      <c r="A996" s="2072"/>
      <c r="B996" s="2072"/>
      <c r="C996" s="2072"/>
      <c r="D996" s="2072"/>
      <c r="E996" s="2072"/>
      <c r="F996" s="2072"/>
      <c r="G996" s="2072"/>
      <c r="H996" s="2072"/>
      <c r="I996" s="2072"/>
      <c r="J996" s="2072"/>
      <c r="K996" s="2072"/>
      <c r="L996" s="2072"/>
      <c r="M996" s="2072"/>
      <c r="N996" s="2072"/>
      <c r="O996" s="2072"/>
      <c r="P996" s="2072"/>
    </row>
    <row r="997">
      <c r="A997" s="2072"/>
      <c r="B997" s="2072"/>
      <c r="C997" s="2072"/>
      <c r="D997" s="2072"/>
      <c r="E997" s="2072"/>
      <c r="F997" s="2072"/>
      <c r="G997" s="2072"/>
      <c r="H997" s="2072"/>
      <c r="I997" s="2072"/>
      <c r="J997" s="2072"/>
      <c r="K997" s="2072"/>
      <c r="L997" s="2072"/>
      <c r="M997" s="2072"/>
      <c r="N997" s="2072"/>
      <c r="O997" s="2072"/>
      <c r="P997" s="2072"/>
    </row>
    <row r="998">
      <c r="A998" s="2072"/>
      <c r="B998" s="2072"/>
      <c r="C998" s="2072"/>
      <c r="D998" s="2072"/>
      <c r="E998" s="2072"/>
      <c r="F998" s="2072"/>
      <c r="G998" s="2072"/>
      <c r="H998" s="2072"/>
      <c r="I998" s="2072"/>
      <c r="J998" s="2072"/>
      <c r="K998" s="2072"/>
      <c r="L998" s="2072"/>
      <c r="M998" s="2072"/>
      <c r="N998" s="2072"/>
      <c r="O998" s="2072"/>
      <c r="P998" s="2072"/>
    </row>
    <row r="999">
      <c r="A999" s="2072"/>
      <c r="B999" s="2072"/>
      <c r="C999" s="2072"/>
      <c r="D999" s="2072"/>
      <c r="E999" s="2072"/>
      <c r="F999" s="2072"/>
      <c r="G999" s="2072"/>
      <c r="H999" s="2072"/>
      <c r="I999" s="2072"/>
      <c r="J999" s="2072"/>
      <c r="K999" s="2072"/>
      <c r="L999" s="2072"/>
      <c r="M999" s="2072"/>
      <c r="N999" s="2072"/>
      <c r="O999" s="2072"/>
      <c r="P999" s="2072"/>
    </row>
    <row r="1000">
      <c r="A1000" s="2072"/>
      <c r="B1000" s="2072"/>
      <c r="C1000" s="2072"/>
      <c r="D1000" s="2072"/>
      <c r="E1000" s="2072"/>
      <c r="F1000" s="2072"/>
      <c r="G1000" s="2072"/>
      <c r="H1000" s="2072"/>
      <c r="I1000" s="2072"/>
      <c r="J1000" s="2072"/>
      <c r="K1000" s="2072"/>
      <c r="L1000" s="2072"/>
      <c r="M1000" s="2072"/>
      <c r="N1000" s="2072"/>
      <c r="O1000" s="2072"/>
      <c r="P1000" s="2072"/>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8.88"/>
    <col customWidth="1" min="3" max="3" width="62.5"/>
  </cols>
  <sheetData>
    <row r="1" ht="28.5" customHeight="1">
      <c r="A1" s="2077" t="s">
        <v>3262</v>
      </c>
      <c r="B1" s="2078" t="s">
        <v>3263</v>
      </c>
      <c r="C1" s="2079">
        <f>DATE(2025,10,10)</f>
        <v>45940</v>
      </c>
      <c r="D1" s="2080"/>
      <c r="E1" s="2081"/>
      <c r="F1" s="2082"/>
      <c r="G1" s="2082"/>
      <c r="H1" s="2081"/>
      <c r="I1" s="2081"/>
      <c r="J1" s="1841"/>
      <c r="K1" s="1841"/>
      <c r="L1" s="1841"/>
      <c r="M1" s="1841"/>
      <c r="N1" s="1841"/>
      <c r="O1" s="1841"/>
      <c r="P1" s="1841"/>
      <c r="Q1" s="1841"/>
      <c r="R1" s="1841"/>
      <c r="S1" s="1841"/>
      <c r="T1" s="1841"/>
      <c r="U1" s="1841"/>
      <c r="V1" s="1841"/>
      <c r="W1" s="1841"/>
      <c r="X1" s="1841"/>
      <c r="Y1" s="1841"/>
      <c r="Z1" s="1841"/>
    </row>
    <row r="2">
      <c r="A2" s="2083" t="s">
        <v>3264</v>
      </c>
      <c r="B2" s="2083" t="s">
        <v>3265</v>
      </c>
      <c r="C2" s="2083" t="s">
        <v>3266</v>
      </c>
      <c r="D2" s="2084" t="s">
        <v>3267</v>
      </c>
      <c r="E2" s="2085"/>
      <c r="H2" s="2085"/>
      <c r="I2" s="2085"/>
    </row>
    <row r="3">
      <c r="A3" s="2086" t="s">
        <v>496</v>
      </c>
      <c r="B3" s="2087" t="s">
        <v>3042</v>
      </c>
      <c r="C3" s="2087" t="s">
        <v>3268</v>
      </c>
      <c r="D3" s="2088">
        <v>2.485121E7</v>
      </c>
      <c r="E3" s="2085"/>
      <c r="F3" s="2085"/>
      <c r="G3" s="2085"/>
      <c r="H3" s="2085"/>
      <c r="I3" s="2085"/>
    </row>
    <row r="4">
      <c r="A4" s="2089" t="s">
        <v>1196</v>
      </c>
      <c r="B4" s="2090" t="s">
        <v>3269</v>
      </c>
      <c r="C4" s="2090" t="s">
        <v>3270</v>
      </c>
      <c r="D4" s="2091">
        <v>2.4871201E7</v>
      </c>
      <c r="E4" s="2085"/>
      <c r="F4" s="2085"/>
      <c r="G4" s="2085"/>
      <c r="H4" s="2085"/>
      <c r="I4" s="2085"/>
    </row>
    <row r="5">
      <c r="A5" s="2089" t="s">
        <v>1134</v>
      </c>
      <c r="B5" s="2090" t="s">
        <v>3271</v>
      </c>
      <c r="C5" s="2090" t="s">
        <v>3272</v>
      </c>
      <c r="D5" s="2091">
        <v>2.4880608E7</v>
      </c>
      <c r="E5" s="2085"/>
      <c r="F5" s="2085"/>
      <c r="G5" s="2085"/>
      <c r="H5" s="2085"/>
      <c r="I5" s="2085"/>
    </row>
    <row r="6">
      <c r="A6" s="2089" t="s">
        <v>3273</v>
      </c>
      <c r="B6" s="2090" t="s">
        <v>3274</v>
      </c>
      <c r="C6" s="2090" t="s">
        <v>3275</v>
      </c>
      <c r="D6" s="2091">
        <v>2.5090314E7</v>
      </c>
      <c r="E6" s="2085"/>
      <c r="F6" s="2085"/>
      <c r="G6" s="2085"/>
      <c r="H6" s="2085"/>
      <c r="I6" s="2085"/>
    </row>
    <row r="7">
      <c r="A7" s="2089" t="s">
        <v>3276</v>
      </c>
      <c r="B7" s="2090" t="s">
        <v>3277</v>
      </c>
      <c r="C7" s="2090" t="s">
        <v>3278</v>
      </c>
      <c r="D7" s="2091">
        <v>2.4920805E7</v>
      </c>
      <c r="E7" s="2085"/>
      <c r="F7" s="2085"/>
      <c r="G7" s="2085"/>
      <c r="H7" s="2085"/>
      <c r="I7" s="2085"/>
    </row>
    <row r="8">
      <c r="A8" s="2089" t="s">
        <v>3279</v>
      </c>
      <c r="B8" s="2090" t="s">
        <v>3280</v>
      </c>
      <c r="C8" s="2090" t="s">
        <v>3281</v>
      </c>
      <c r="D8" s="2091">
        <v>2.4520702E7</v>
      </c>
      <c r="E8" s="2085"/>
      <c r="F8" s="2085"/>
      <c r="G8" s="2085"/>
      <c r="H8" s="2085"/>
      <c r="I8" s="2085"/>
    </row>
    <row r="9">
      <c r="A9" s="2089" t="s">
        <v>3282</v>
      </c>
      <c r="B9" s="2090" t="s">
        <v>3283</v>
      </c>
      <c r="C9" s="2090" t="s">
        <v>3284</v>
      </c>
      <c r="D9" s="2091">
        <v>2.5001108E7</v>
      </c>
      <c r="E9" s="2085"/>
      <c r="F9" s="2085"/>
      <c r="G9" s="2085"/>
      <c r="H9" s="2085"/>
      <c r="I9" s="2085"/>
    </row>
    <row r="10">
      <c r="A10" s="2089" t="s">
        <v>3285</v>
      </c>
      <c r="B10" s="2090" t="s">
        <v>3286</v>
      </c>
      <c r="C10" s="2090" t="s">
        <v>3287</v>
      </c>
      <c r="D10" s="2091">
        <v>2.4490401E7</v>
      </c>
      <c r="E10" s="2085"/>
      <c r="F10" s="2085"/>
      <c r="G10" s="2085"/>
      <c r="H10" s="2085"/>
      <c r="I10" s="2085"/>
    </row>
    <row r="11">
      <c r="A11" s="2089" t="s">
        <v>3288</v>
      </c>
      <c r="B11" s="2090" t="s">
        <v>3289</v>
      </c>
      <c r="C11" s="2092"/>
      <c r="D11" s="2091">
        <v>2.4660101E7</v>
      </c>
      <c r="E11" s="2085"/>
      <c r="F11" s="2085"/>
      <c r="G11" s="2085"/>
      <c r="H11" s="2085"/>
      <c r="I11" s="2085"/>
    </row>
    <row r="12">
      <c r="A12" s="2089" t="s">
        <v>3288</v>
      </c>
      <c r="B12" s="2090" t="s">
        <v>3289</v>
      </c>
      <c r="C12" s="2090" t="s">
        <v>3290</v>
      </c>
      <c r="D12" s="2091">
        <v>2.4660101E7</v>
      </c>
      <c r="E12" s="2085"/>
      <c r="F12" s="2085"/>
      <c r="G12" s="2085"/>
      <c r="H12" s="2085"/>
      <c r="I12" s="2085"/>
    </row>
    <row r="13">
      <c r="A13" s="2089" t="s">
        <v>3291</v>
      </c>
      <c r="B13" s="2090" t="s">
        <v>3292</v>
      </c>
      <c r="C13" s="2090" t="s">
        <v>3293</v>
      </c>
      <c r="D13" s="2091">
        <v>2.4951122E7</v>
      </c>
      <c r="E13" s="2085"/>
      <c r="F13" s="2085"/>
      <c r="G13" s="2085"/>
      <c r="H13" s="2085"/>
      <c r="I13" s="2085"/>
    </row>
    <row r="14">
      <c r="A14" s="2089" t="s">
        <v>3294</v>
      </c>
      <c r="B14" s="2090" t="s">
        <v>3295</v>
      </c>
      <c r="C14" s="2090" t="s">
        <v>3296</v>
      </c>
      <c r="D14" s="2091">
        <v>2.4761011E7</v>
      </c>
      <c r="E14" s="2085"/>
      <c r="F14" s="2085"/>
      <c r="G14" s="2085"/>
      <c r="H14" s="2085"/>
      <c r="I14" s="2085"/>
    </row>
    <row r="15">
      <c r="A15" s="2089" t="s">
        <v>1805</v>
      </c>
      <c r="B15" s="2090" t="s">
        <v>3297</v>
      </c>
      <c r="C15" s="2090" t="s">
        <v>3298</v>
      </c>
      <c r="D15" s="2091">
        <v>2.4920311E7</v>
      </c>
      <c r="E15" s="2085"/>
      <c r="F15" s="2085"/>
      <c r="G15" s="2085"/>
      <c r="H15" s="2085"/>
      <c r="I15" s="2085"/>
    </row>
    <row r="16">
      <c r="A16" s="2089" t="s">
        <v>3299</v>
      </c>
      <c r="B16" s="2090" t="s">
        <v>3300</v>
      </c>
      <c r="C16" s="2090" t="s">
        <v>3301</v>
      </c>
      <c r="D16" s="2091">
        <v>2.5070228E7</v>
      </c>
      <c r="E16" s="2085"/>
      <c r="F16" s="2085"/>
      <c r="G16" s="2085"/>
      <c r="H16" s="2085"/>
      <c r="I16" s="2085"/>
    </row>
    <row r="17">
      <c r="A17" s="2089" t="s">
        <v>3302</v>
      </c>
      <c r="B17" s="2090" t="s">
        <v>3303</v>
      </c>
      <c r="C17" s="2090" t="s">
        <v>3304</v>
      </c>
      <c r="D17" s="2091">
        <v>2.4821002E7</v>
      </c>
      <c r="E17" s="2085"/>
      <c r="F17" s="2085"/>
      <c r="G17" s="2085"/>
      <c r="H17" s="2085"/>
      <c r="I17" s="2085"/>
    </row>
    <row r="18">
      <c r="A18" s="2089" t="s">
        <v>3305</v>
      </c>
      <c r="B18" s="2090" t="s">
        <v>3306</v>
      </c>
      <c r="C18" s="2090" t="s">
        <v>3307</v>
      </c>
      <c r="D18" s="2091">
        <v>2.4880402E7</v>
      </c>
      <c r="E18" s="2085"/>
      <c r="F18" s="2085"/>
      <c r="G18" s="2085"/>
      <c r="H18" s="2085"/>
      <c r="I18" s="2085"/>
    </row>
    <row r="19">
      <c r="A19" s="2089" t="s">
        <v>3308</v>
      </c>
      <c r="B19" s="2090" t="s">
        <v>3309</v>
      </c>
      <c r="C19" s="2090" t="s">
        <v>3310</v>
      </c>
      <c r="D19" s="2091">
        <v>2.490101E7</v>
      </c>
      <c r="E19" s="2085"/>
      <c r="F19" s="2085"/>
      <c r="G19" s="2085"/>
      <c r="H19" s="2085"/>
      <c r="I19" s="2085"/>
    </row>
    <row r="20">
      <c r="A20" s="2089" t="s">
        <v>3311</v>
      </c>
      <c r="B20" s="2090" t="s">
        <v>3312</v>
      </c>
      <c r="C20" s="2090" t="s">
        <v>3313</v>
      </c>
      <c r="D20" s="2091">
        <v>2.4921201E7</v>
      </c>
      <c r="E20" s="2085"/>
      <c r="F20" s="2085"/>
      <c r="G20" s="2085"/>
      <c r="H20" s="2085"/>
      <c r="I20" s="2085"/>
    </row>
    <row r="21">
      <c r="A21" s="2089" t="s">
        <v>3314</v>
      </c>
      <c r="B21" s="2090" t="s">
        <v>3315</v>
      </c>
      <c r="C21" s="2090" t="s">
        <v>3316</v>
      </c>
      <c r="D21" s="2091">
        <v>2.4901223E7</v>
      </c>
      <c r="E21" s="2085"/>
      <c r="F21" s="2085"/>
      <c r="G21" s="2085"/>
      <c r="H21" s="2085"/>
      <c r="I21" s="2085"/>
    </row>
    <row r="22">
      <c r="A22" s="2089" t="s">
        <v>3317</v>
      </c>
      <c r="B22" s="2090" t="s">
        <v>3053</v>
      </c>
      <c r="C22" s="2090" t="s">
        <v>3318</v>
      </c>
      <c r="D22" s="2091">
        <v>2.4900401E7</v>
      </c>
      <c r="E22" s="2085"/>
      <c r="F22" s="2085"/>
      <c r="G22" s="2085"/>
      <c r="H22" s="2085"/>
      <c r="I22" s="2085"/>
    </row>
    <row r="23">
      <c r="A23" s="2089" t="s">
        <v>3319</v>
      </c>
      <c r="B23" s="2090" t="s">
        <v>3320</v>
      </c>
      <c r="C23" s="2090" t="s">
        <v>3321</v>
      </c>
      <c r="D23" s="2091">
        <v>2.4311202E7</v>
      </c>
      <c r="E23" s="2085"/>
      <c r="F23" s="2085"/>
      <c r="G23" s="2085"/>
      <c r="H23" s="2085"/>
      <c r="I23" s="2085"/>
    </row>
    <row r="24">
      <c r="A24" s="2089" t="s">
        <v>3322</v>
      </c>
      <c r="B24" s="2090" t="s">
        <v>3323</v>
      </c>
      <c r="C24" s="2090" t="s">
        <v>3324</v>
      </c>
      <c r="D24" s="2091">
        <v>2.5210703E7</v>
      </c>
      <c r="E24" s="2085"/>
      <c r="F24" s="2085"/>
      <c r="G24" s="2085"/>
      <c r="H24" s="2085"/>
      <c r="I24" s="2085"/>
    </row>
    <row r="25">
      <c r="A25" s="2089" t="s">
        <v>3325</v>
      </c>
      <c r="B25" s="2090" t="s">
        <v>3048</v>
      </c>
      <c r="C25" s="2090" t="s">
        <v>3326</v>
      </c>
      <c r="D25" s="2091">
        <v>2.4960924E7</v>
      </c>
      <c r="E25" s="2085"/>
      <c r="F25" s="2085"/>
      <c r="G25" s="2085"/>
      <c r="H25" s="2085"/>
      <c r="I25" s="2085"/>
    </row>
    <row r="26">
      <c r="A26" s="2089" t="s">
        <v>3327</v>
      </c>
      <c r="B26" s="2090" t="s">
        <v>3046</v>
      </c>
      <c r="C26" s="2090" t="s">
        <v>3328</v>
      </c>
      <c r="D26" s="2091">
        <v>2.5091101E7</v>
      </c>
      <c r="E26" s="2085"/>
      <c r="F26" s="2085"/>
      <c r="G26" s="2085"/>
      <c r="H26" s="2085"/>
      <c r="I26" s="2085"/>
    </row>
    <row r="27">
      <c r="A27" s="2089" t="s">
        <v>2228</v>
      </c>
      <c r="B27" s="2090" t="s">
        <v>3049</v>
      </c>
      <c r="C27" s="2090" t="s">
        <v>3329</v>
      </c>
      <c r="D27" s="2091">
        <v>2.5370217E7</v>
      </c>
      <c r="E27" s="2085"/>
      <c r="F27" s="2085"/>
      <c r="G27" s="2085"/>
      <c r="H27" s="2085"/>
      <c r="I27" s="2085"/>
    </row>
    <row r="28">
      <c r="A28" s="2089" t="s">
        <v>3330</v>
      </c>
      <c r="B28" s="2090" t="s">
        <v>3331</v>
      </c>
      <c r="C28" s="2090" t="s">
        <v>3332</v>
      </c>
      <c r="D28" s="2091">
        <v>2.5450401E7</v>
      </c>
      <c r="E28" s="2085"/>
      <c r="F28" s="2085"/>
      <c r="G28" s="2085"/>
      <c r="H28" s="2085"/>
      <c r="I28" s="2085"/>
    </row>
    <row r="29">
      <c r="A29" s="2089" t="s">
        <v>3333</v>
      </c>
      <c r="B29" s="2090" t="s">
        <v>3334</v>
      </c>
      <c r="C29" s="2090" t="s">
        <v>3335</v>
      </c>
      <c r="D29" s="2091">
        <v>2.5361109E7</v>
      </c>
      <c r="E29" s="2085"/>
      <c r="F29" s="2085"/>
      <c r="G29" s="2085"/>
      <c r="H29" s="2085"/>
      <c r="I29" s="2085"/>
    </row>
    <row r="30">
      <c r="A30" s="2089" t="s">
        <v>3336</v>
      </c>
      <c r="B30" s="2090" t="s">
        <v>3337</v>
      </c>
      <c r="C30" s="2090" t="s">
        <v>3338</v>
      </c>
      <c r="D30" s="2091">
        <v>2.5370221E7</v>
      </c>
      <c r="E30" s="2085"/>
      <c r="F30" s="2085"/>
      <c r="G30" s="2085"/>
      <c r="H30" s="2085"/>
      <c r="I30" s="2085"/>
    </row>
    <row r="31">
      <c r="A31" s="2089" t="s">
        <v>3339</v>
      </c>
      <c r="B31" s="2090" t="s">
        <v>3051</v>
      </c>
      <c r="C31" s="2090" t="s">
        <v>3340</v>
      </c>
      <c r="D31" s="2091">
        <v>2.5460612E7</v>
      </c>
      <c r="E31" s="2085"/>
      <c r="F31" s="2085"/>
      <c r="G31" s="2085"/>
      <c r="H31" s="2085"/>
      <c r="I31" s="2085"/>
    </row>
    <row r="32">
      <c r="A32" s="2089" t="s">
        <v>3341</v>
      </c>
      <c r="B32" s="2090" t="s">
        <v>3342</v>
      </c>
      <c r="C32" s="2090" t="s">
        <v>3343</v>
      </c>
      <c r="D32" s="2091">
        <v>2.5480701E7</v>
      </c>
      <c r="E32" s="2085"/>
      <c r="F32" s="2085"/>
      <c r="G32" s="2085"/>
      <c r="H32" s="2085"/>
      <c r="I32" s="2085"/>
    </row>
    <row r="33">
      <c r="A33" s="2089" t="s">
        <v>3344</v>
      </c>
      <c r="B33" s="2090" t="s">
        <v>3345</v>
      </c>
      <c r="C33" s="2090" t="s">
        <v>3346</v>
      </c>
      <c r="D33" s="2091">
        <v>2.5481003E7</v>
      </c>
      <c r="E33" s="2085"/>
      <c r="F33" s="2085"/>
      <c r="G33" s="2085"/>
      <c r="H33" s="2085"/>
      <c r="I33" s="2085"/>
    </row>
    <row r="34">
      <c r="A34" s="2089" t="s">
        <v>3347</v>
      </c>
      <c r="B34" s="2090" t="s">
        <v>3348</v>
      </c>
      <c r="C34" s="2090" t="s">
        <v>3349</v>
      </c>
      <c r="D34" s="2091">
        <v>2.5481223E7</v>
      </c>
      <c r="E34" s="2085"/>
      <c r="F34" s="2085"/>
      <c r="G34" s="2085"/>
      <c r="H34" s="2085"/>
      <c r="I34" s="2085"/>
    </row>
    <row r="35">
      <c r="A35" s="2089" t="s">
        <v>3350</v>
      </c>
      <c r="B35" s="2090" t="s">
        <v>3351</v>
      </c>
      <c r="C35" s="2090" t="s">
        <v>3352</v>
      </c>
      <c r="D35" s="2091">
        <v>2.5500118E7</v>
      </c>
      <c r="E35" s="2085"/>
      <c r="F35" s="2085"/>
      <c r="G35" s="2085"/>
      <c r="H35" s="2085"/>
      <c r="I35" s="2085"/>
    </row>
    <row r="36">
      <c r="A36" s="2089" t="s">
        <v>3353</v>
      </c>
      <c r="B36" s="2090" t="s">
        <v>3354</v>
      </c>
      <c r="C36" s="2090" t="s">
        <v>3355</v>
      </c>
      <c r="D36" s="2091">
        <v>2.5481219E7</v>
      </c>
      <c r="E36" s="2085"/>
      <c r="F36" s="2085"/>
      <c r="G36" s="2085"/>
      <c r="H36" s="2085"/>
      <c r="I36" s="2085"/>
    </row>
    <row r="37">
      <c r="A37" s="2089" t="s">
        <v>3356</v>
      </c>
      <c r="B37" s="2090" t="s">
        <v>3357</v>
      </c>
      <c r="C37" s="2090" t="s">
        <v>3357</v>
      </c>
      <c r="D37" s="2091">
        <v>2.5521228E7</v>
      </c>
      <c r="E37" s="2085"/>
      <c r="F37" s="2085"/>
      <c r="G37" s="2085"/>
      <c r="H37" s="2085"/>
      <c r="I37" s="2085"/>
    </row>
    <row r="38">
      <c r="A38" s="2089" t="s">
        <v>3358</v>
      </c>
      <c r="B38" s="2090" t="s">
        <v>3359</v>
      </c>
      <c r="C38" s="2090" t="s">
        <v>3359</v>
      </c>
      <c r="D38" s="2091">
        <v>2.5370901E7</v>
      </c>
      <c r="E38" s="2085"/>
      <c r="F38" s="2085"/>
      <c r="G38" s="2085"/>
      <c r="H38" s="2085"/>
      <c r="I38" s="2085"/>
    </row>
    <row r="39">
      <c r="A39" s="2089" t="s">
        <v>3360</v>
      </c>
      <c r="B39" s="2090" t="s">
        <v>3361</v>
      </c>
      <c r="C39" s="2090" t="s">
        <v>3362</v>
      </c>
      <c r="D39" s="2091">
        <v>2.5340701E7</v>
      </c>
      <c r="E39" s="2085"/>
      <c r="F39" s="2085"/>
      <c r="G39" s="2085"/>
      <c r="H39" s="2085"/>
      <c r="I39" s="2085"/>
    </row>
    <row r="40">
      <c r="A40" s="2089" t="s">
        <v>3363</v>
      </c>
      <c r="B40" s="2090" t="s">
        <v>3364</v>
      </c>
      <c r="C40" s="2090" t="s">
        <v>3364</v>
      </c>
      <c r="D40" s="2091">
        <v>2.5601106E7</v>
      </c>
      <c r="E40" s="2085"/>
      <c r="F40" s="2085"/>
      <c r="G40" s="2085"/>
      <c r="H40" s="2085"/>
      <c r="I40" s="2085"/>
    </row>
    <row r="41">
      <c r="A41" s="2089" t="s">
        <v>3365</v>
      </c>
      <c r="B41" s="2090" t="s">
        <v>3366</v>
      </c>
      <c r="C41" s="2090" t="s">
        <v>3367</v>
      </c>
      <c r="D41" s="2091">
        <v>2.5571114E7</v>
      </c>
      <c r="E41" s="2085"/>
      <c r="F41" s="2085"/>
      <c r="G41" s="2085"/>
      <c r="H41" s="2085"/>
      <c r="I41" s="2085"/>
    </row>
    <row r="42">
      <c r="A42" s="2089" t="s">
        <v>3368</v>
      </c>
      <c r="B42" s="2090" t="s">
        <v>3369</v>
      </c>
      <c r="C42" s="2090" t="s">
        <v>3370</v>
      </c>
      <c r="D42" s="2091">
        <v>2.5581028E7</v>
      </c>
      <c r="E42" s="2085"/>
      <c r="F42" s="2085"/>
      <c r="G42" s="2085"/>
      <c r="H42" s="2085"/>
      <c r="I42" s="2085"/>
    </row>
    <row r="43">
      <c r="A43" s="2089" t="s">
        <v>3371</v>
      </c>
      <c r="B43" s="2090" t="s">
        <v>3372</v>
      </c>
      <c r="C43" s="2090" t="s">
        <v>3373</v>
      </c>
      <c r="D43" s="2091">
        <v>2.563052E7</v>
      </c>
      <c r="E43" s="2085"/>
      <c r="F43" s="2085"/>
      <c r="G43" s="2085"/>
      <c r="H43" s="2085"/>
      <c r="I43" s="2085"/>
    </row>
    <row r="44">
      <c r="A44" s="2089" t="s">
        <v>1960</v>
      </c>
      <c r="B44" s="2090" t="s">
        <v>3374</v>
      </c>
      <c r="C44" s="2090" t="s">
        <v>3374</v>
      </c>
      <c r="D44" s="2091">
        <v>2.5640115E7</v>
      </c>
      <c r="E44" s="2085"/>
      <c r="F44" s="2085"/>
      <c r="G44" s="2085"/>
      <c r="H44" s="2085"/>
      <c r="I44" s="2085"/>
    </row>
    <row r="45">
      <c r="A45" s="2089" t="s">
        <v>3375</v>
      </c>
      <c r="B45" s="2090" t="s">
        <v>3376</v>
      </c>
      <c r="C45" s="2090" t="s">
        <v>3376</v>
      </c>
      <c r="D45" s="2091">
        <v>2.533073E7</v>
      </c>
      <c r="E45" s="2085"/>
      <c r="F45" s="2085"/>
      <c r="G45" s="2085"/>
      <c r="H45" s="2085"/>
      <c r="I45" s="2085"/>
    </row>
    <row r="46">
      <c r="A46" s="2089" t="s">
        <v>3377</v>
      </c>
      <c r="B46" s="2090" t="s">
        <v>3378</v>
      </c>
      <c r="C46" s="2090" t="s">
        <v>3378</v>
      </c>
      <c r="D46" s="2091">
        <v>2.5630826E7</v>
      </c>
      <c r="E46" s="2085"/>
      <c r="F46" s="2085"/>
      <c r="G46" s="2085"/>
      <c r="H46" s="2085"/>
      <c r="I46" s="2085"/>
    </row>
    <row r="47">
      <c r="A47" s="2089" t="s">
        <v>3379</v>
      </c>
      <c r="B47" s="2090" t="s">
        <v>3380</v>
      </c>
      <c r="C47" s="2092"/>
      <c r="D47" s="2085"/>
      <c r="E47" s="2085"/>
      <c r="F47" s="2085"/>
      <c r="G47" s="2085"/>
      <c r="H47" s="2085"/>
      <c r="I47" s="2085"/>
    </row>
    <row r="48">
      <c r="A48" s="2089" t="s">
        <v>3381</v>
      </c>
      <c r="B48" s="2090" t="s">
        <v>3382</v>
      </c>
      <c r="C48" s="2092"/>
      <c r="D48" s="2085"/>
      <c r="E48" s="2085"/>
      <c r="F48" s="2085"/>
      <c r="G48" s="2085"/>
      <c r="H48" s="2085"/>
      <c r="I48" s="2085"/>
    </row>
    <row r="49">
      <c r="A49" s="2089" t="s">
        <v>3383</v>
      </c>
      <c r="B49" s="2090" t="s">
        <v>3384</v>
      </c>
      <c r="C49" s="2092"/>
      <c r="D49" s="2085"/>
      <c r="E49" s="2085"/>
      <c r="F49" s="2085"/>
      <c r="G49" s="2085"/>
      <c r="H49" s="2085"/>
      <c r="I49" s="2085"/>
    </row>
    <row r="50">
      <c r="A50" s="2089" t="s">
        <v>3385</v>
      </c>
      <c r="B50" s="2090" t="s">
        <v>3059</v>
      </c>
      <c r="C50" s="2090" t="s">
        <v>3386</v>
      </c>
      <c r="D50" s="2091">
        <v>2.5350221E7</v>
      </c>
      <c r="E50" s="2085"/>
      <c r="F50" s="2085"/>
      <c r="G50" s="2085"/>
      <c r="H50" s="2085"/>
      <c r="I50" s="2085"/>
    </row>
    <row r="51">
      <c r="A51" s="2089" t="s">
        <v>3387</v>
      </c>
      <c r="B51" s="2090" t="s">
        <v>3050</v>
      </c>
      <c r="C51" s="2090" t="s">
        <v>3388</v>
      </c>
      <c r="D51" s="2091">
        <v>2.545122E7</v>
      </c>
      <c r="E51" s="2085"/>
      <c r="F51" s="2085"/>
      <c r="G51" s="2085"/>
      <c r="H51" s="2085"/>
      <c r="I51" s="2085"/>
    </row>
    <row r="52">
      <c r="A52" s="2089" t="s">
        <v>2324</v>
      </c>
      <c r="B52" s="2090" t="s">
        <v>3389</v>
      </c>
      <c r="C52" s="2090" t="s">
        <v>3390</v>
      </c>
      <c r="D52" s="2091">
        <v>2.5570921E7</v>
      </c>
      <c r="E52" s="2085"/>
      <c r="F52" s="2085"/>
      <c r="G52" s="2085"/>
      <c r="H52" s="2085"/>
      <c r="I52" s="2085"/>
    </row>
    <row r="53">
      <c r="A53" s="2089" t="s">
        <v>2328</v>
      </c>
      <c r="B53" s="2090" t="s">
        <v>3391</v>
      </c>
      <c r="C53" s="2090" t="s">
        <v>3392</v>
      </c>
      <c r="D53" s="2091">
        <v>2.5571114E7</v>
      </c>
      <c r="E53" s="2085"/>
      <c r="F53" s="2085"/>
      <c r="G53" s="2085"/>
      <c r="H53" s="2085"/>
      <c r="I53" s="2085"/>
    </row>
    <row r="54">
      <c r="A54" s="2089" t="s">
        <v>3393</v>
      </c>
      <c r="B54" s="2090" t="s">
        <v>3394</v>
      </c>
      <c r="C54" s="2090" t="s">
        <v>3395</v>
      </c>
      <c r="D54" s="2091">
        <v>2.558042E7</v>
      </c>
      <c r="E54" s="2085"/>
      <c r="F54" s="2085"/>
      <c r="G54" s="2085"/>
      <c r="H54" s="2085"/>
      <c r="I54" s="2085"/>
    </row>
    <row r="55">
      <c r="A55" s="2089" t="s">
        <v>3396</v>
      </c>
      <c r="B55" s="2090" t="s">
        <v>3397</v>
      </c>
      <c r="C55" s="2090" t="s">
        <v>3398</v>
      </c>
      <c r="D55" s="2091">
        <v>2.5611106E7</v>
      </c>
      <c r="E55" s="2085"/>
      <c r="F55" s="2085"/>
      <c r="G55" s="2085"/>
      <c r="H55" s="2085"/>
      <c r="I55" s="2085"/>
    </row>
    <row r="56">
      <c r="A56" s="2089" t="s">
        <v>3399</v>
      </c>
      <c r="B56" s="2090" t="s">
        <v>3400</v>
      </c>
      <c r="C56" s="2090" t="s">
        <v>3401</v>
      </c>
      <c r="D56" s="2091">
        <v>2.5580715E7</v>
      </c>
      <c r="E56" s="2085"/>
      <c r="F56" s="2085"/>
      <c r="G56" s="2085"/>
      <c r="H56" s="2085"/>
      <c r="I56" s="2085"/>
    </row>
    <row r="57">
      <c r="A57" s="2089" t="s">
        <v>3402</v>
      </c>
      <c r="B57" s="2090" t="s">
        <v>3403</v>
      </c>
      <c r="C57" s="2090" t="s">
        <v>3404</v>
      </c>
      <c r="D57" s="2091">
        <v>2.5580923E7</v>
      </c>
      <c r="E57" s="2085"/>
      <c r="F57" s="2085"/>
      <c r="G57" s="2085"/>
      <c r="H57" s="2085"/>
      <c r="I57" s="2085"/>
    </row>
    <row r="58">
      <c r="A58" s="2089" t="s">
        <v>3405</v>
      </c>
      <c r="B58" s="2090" t="s">
        <v>3406</v>
      </c>
      <c r="C58" s="2090" t="s">
        <v>3407</v>
      </c>
      <c r="D58" s="2091">
        <v>2.558072E7</v>
      </c>
      <c r="E58" s="2085"/>
      <c r="F58" s="2085"/>
      <c r="G58" s="2085"/>
      <c r="H58" s="2085"/>
      <c r="I58" s="2085"/>
    </row>
    <row r="59">
      <c r="A59" s="2089" t="s">
        <v>3408</v>
      </c>
      <c r="B59" s="2090" t="s">
        <v>3409</v>
      </c>
      <c r="C59" s="2090" t="s">
        <v>3410</v>
      </c>
      <c r="D59" s="2091">
        <v>2.5580819E7</v>
      </c>
      <c r="E59" s="2085"/>
      <c r="F59" s="2085"/>
      <c r="G59" s="2085"/>
      <c r="H59" s="2085"/>
      <c r="I59" s="2085"/>
    </row>
    <row r="60">
      <c r="A60" s="2089" t="s">
        <v>3411</v>
      </c>
      <c r="B60" s="2090" t="s">
        <v>3412</v>
      </c>
      <c r="C60" s="2090" t="s">
        <v>3413</v>
      </c>
      <c r="D60" s="2091">
        <v>2.5590208E7</v>
      </c>
      <c r="E60" s="2085"/>
      <c r="F60" s="2085"/>
      <c r="G60" s="2085"/>
      <c r="H60" s="2085"/>
      <c r="I60" s="2085"/>
    </row>
    <row r="61">
      <c r="A61" s="2089" t="s">
        <v>3414</v>
      </c>
      <c r="B61" s="2090" t="s">
        <v>3415</v>
      </c>
      <c r="C61" s="2090" t="s">
        <v>3416</v>
      </c>
      <c r="D61" s="2091">
        <v>2.5590104E7</v>
      </c>
      <c r="E61" s="2085"/>
      <c r="F61" s="2085"/>
      <c r="G61" s="2085"/>
      <c r="H61" s="2085"/>
      <c r="I61" s="2085"/>
    </row>
    <row r="62">
      <c r="A62" s="2089" t="s">
        <v>3417</v>
      </c>
      <c r="B62" s="2090" t="s">
        <v>3418</v>
      </c>
      <c r="C62" s="2090" t="s">
        <v>3419</v>
      </c>
      <c r="D62" s="2091">
        <v>2.5590104E7</v>
      </c>
      <c r="E62" s="2085"/>
      <c r="F62" s="2085"/>
      <c r="G62" s="2085"/>
      <c r="H62" s="2085"/>
      <c r="I62" s="2085"/>
    </row>
    <row r="63">
      <c r="A63" s="2089" t="s">
        <v>3420</v>
      </c>
      <c r="B63" s="2090" t="s">
        <v>3421</v>
      </c>
      <c r="C63" s="2090" t="s">
        <v>3422</v>
      </c>
      <c r="D63" s="2091">
        <v>2.5590128E7</v>
      </c>
      <c r="E63" s="2085"/>
      <c r="F63" s="2085"/>
      <c r="G63" s="2085"/>
      <c r="H63" s="2085"/>
      <c r="I63" s="2085"/>
    </row>
    <row r="64">
      <c r="A64" s="2089" t="s">
        <v>3423</v>
      </c>
      <c r="B64" s="2090" t="s">
        <v>3424</v>
      </c>
      <c r="C64" s="2090" t="s">
        <v>3425</v>
      </c>
      <c r="D64" s="2091">
        <v>2.5580815E7</v>
      </c>
      <c r="E64" s="2085"/>
      <c r="F64" s="2085"/>
      <c r="G64" s="2085"/>
      <c r="H64" s="2085"/>
      <c r="I64" s="2085"/>
    </row>
    <row r="65">
      <c r="A65" s="2089" t="s">
        <v>3426</v>
      </c>
      <c r="B65" s="2090" t="s">
        <v>3427</v>
      </c>
      <c r="C65" s="2090" t="s">
        <v>3428</v>
      </c>
      <c r="D65" s="2091">
        <v>2.5580915E7</v>
      </c>
      <c r="E65" s="2085"/>
      <c r="F65" s="2085"/>
      <c r="G65" s="2085"/>
      <c r="H65" s="2085"/>
      <c r="I65" s="2085"/>
    </row>
    <row r="66">
      <c r="A66" s="2089" t="s">
        <v>3429</v>
      </c>
      <c r="B66" s="2090" t="s">
        <v>3430</v>
      </c>
      <c r="C66" s="2090" t="s">
        <v>3431</v>
      </c>
      <c r="D66" s="2091">
        <v>2.5600122E7</v>
      </c>
      <c r="E66" s="2085"/>
      <c r="F66" s="2085"/>
      <c r="G66" s="2085"/>
      <c r="H66" s="2085"/>
      <c r="I66" s="2085"/>
    </row>
    <row r="67">
      <c r="A67" s="2089" t="s">
        <v>3432</v>
      </c>
      <c r="B67" s="2090" t="s">
        <v>3433</v>
      </c>
      <c r="C67" s="2090" t="s">
        <v>3434</v>
      </c>
      <c r="D67" s="2091">
        <v>2.5590609E7</v>
      </c>
      <c r="E67" s="2085"/>
      <c r="F67" s="2085"/>
      <c r="G67" s="2085"/>
      <c r="H67" s="2085"/>
      <c r="I67" s="2085"/>
    </row>
    <row r="68">
      <c r="A68" s="2089" t="s">
        <v>3435</v>
      </c>
      <c r="B68" s="2090" t="s">
        <v>3436</v>
      </c>
      <c r="C68" s="2090" t="s">
        <v>3437</v>
      </c>
      <c r="D68" s="2091">
        <v>2.5581201E7</v>
      </c>
      <c r="E68" s="2085"/>
      <c r="F68" s="2085"/>
      <c r="G68" s="2085"/>
      <c r="H68" s="2085"/>
      <c r="I68" s="2085"/>
    </row>
    <row r="69">
      <c r="A69" s="2089" t="s">
        <v>3438</v>
      </c>
      <c r="B69" s="2090" t="s">
        <v>3439</v>
      </c>
      <c r="C69" s="2090" t="s">
        <v>3440</v>
      </c>
      <c r="D69" s="2091">
        <v>2.5590425E7</v>
      </c>
      <c r="E69" s="2085"/>
      <c r="F69" s="2085"/>
      <c r="G69" s="2085"/>
      <c r="H69" s="2085"/>
      <c r="I69" s="2085"/>
    </row>
    <row r="70">
      <c r="A70" s="2089" t="s">
        <v>3441</v>
      </c>
      <c r="B70" s="2090" t="s">
        <v>3442</v>
      </c>
      <c r="C70" s="2090" t="s">
        <v>3443</v>
      </c>
      <c r="D70" s="2091">
        <v>2.559092E7</v>
      </c>
      <c r="E70" s="2085"/>
      <c r="F70" s="2085"/>
      <c r="G70" s="2085"/>
      <c r="H70" s="2085"/>
      <c r="I70" s="2085"/>
    </row>
    <row r="71">
      <c r="A71" s="2089" t="s">
        <v>3444</v>
      </c>
      <c r="B71" s="2090" t="s">
        <v>3445</v>
      </c>
      <c r="C71" s="2090" t="s">
        <v>3446</v>
      </c>
      <c r="D71" s="2091">
        <v>2.5590301E7</v>
      </c>
      <c r="E71" s="2085"/>
      <c r="F71" s="2085"/>
      <c r="G71" s="2085"/>
      <c r="H71" s="2085"/>
      <c r="I71" s="2085"/>
    </row>
    <row r="72">
      <c r="A72" s="2089" t="s">
        <v>3447</v>
      </c>
      <c r="B72" s="2090" t="s">
        <v>3448</v>
      </c>
      <c r="C72" s="2090" t="s">
        <v>3449</v>
      </c>
      <c r="D72" s="2091">
        <v>2.5591223E7</v>
      </c>
      <c r="E72" s="2085"/>
      <c r="F72" s="2085"/>
      <c r="G72" s="2085"/>
      <c r="H72" s="2085"/>
      <c r="I72" s="2085"/>
    </row>
    <row r="73">
      <c r="A73" s="2089" t="s">
        <v>3450</v>
      </c>
      <c r="B73" s="2090" t="s">
        <v>3451</v>
      </c>
      <c r="C73" s="2090" t="s">
        <v>3452</v>
      </c>
      <c r="D73" s="2091">
        <v>2.5590519E7</v>
      </c>
      <c r="E73" s="2085"/>
      <c r="F73" s="2085"/>
      <c r="G73" s="2085"/>
      <c r="H73" s="2085"/>
      <c r="I73" s="2085"/>
    </row>
    <row r="74">
      <c r="A74" s="2089" t="s">
        <v>3453</v>
      </c>
      <c r="B74" s="2090" t="s">
        <v>3454</v>
      </c>
      <c r="C74" s="2090" t="s">
        <v>3455</v>
      </c>
      <c r="D74" s="2091">
        <v>2.5610615E7</v>
      </c>
      <c r="E74" s="2085"/>
      <c r="F74" s="2085"/>
      <c r="G74" s="2085"/>
      <c r="H74" s="2085"/>
      <c r="I74" s="2085"/>
    </row>
    <row r="75">
      <c r="A75" s="2089" t="s">
        <v>3456</v>
      </c>
      <c r="B75" s="2090" t="s">
        <v>3457</v>
      </c>
      <c r="C75" s="2090" t="s">
        <v>3458</v>
      </c>
      <c r="D75" s="2091">
        <v>2.5590406E7</v>
      </c>
      <c r="E75" s="2085"/>
      <c r="F75" s="2085"/>
      <c r="G75" s="2085"/>
      <c r="H75" s="2085"/>
      <c r="I75" s="2085"/>
    </row>
    <row r="76">
      <c r="A76" s="2089" t="s">
        <v>3459</v>
      </c>
      <c r="B76" s="2090" t="s">
        <v>3460</v>
      </c>
      <c r="C76" s="2090" t="s">
        <v>3461</v>
      </c>
      <c r="D76" s="2091">
        <v>2.5610725E7</v>
      </c>
      <c r="E76" s="2085"/>
      <c r="F76" s="2085"/>
      <c r="G76" s="2085"/>
      <c r="H76" s="2085"/>
      <c r="I76" s="2085"/>
    </row>
    <row r="77">
      <c r="A77" s="2089" t="s">
        <v>3462</v>
      </c>
      <c r="B77" s="2090" t="s">
        <v>3463</v>
      </c>
      <c r="C77" s="2090" t="s">
        <v>3464</v>
      </c>
      <c r="D77" s="2091">
        <v>2.5590601E7</v>
      </c>
      <c r="E77" s="2085"/>
      <c r="F77" s="2085"/>
      <c r="G77" s="2085"/>
      <c r="H77" s="2085"/>
      <c r="I77" s="2085"/>
    </row>
    <row r="78">
      <c r="A78" s="2089" t="s">
        <v>3465</v>
      </c>
      <c r="B78" s="2090" t="s">
        <v>3466</v>
      </c>
      <c r="C78" s="2090" t="s">
        <v>3467</v>
      </c>
      <c r="D78" s="2091">
        <v>2.5590901E7</v>
      </c>
      <c r="E78" s="2085"/>
      <c r="F78" s="2085"/>
      <c r="G78" s="2085"/>
      <c r="H78" s="2085"/>
      <c r="I78" s="2085"/>
    </row>
    <row r="79">
      <c r="A79" s="2089" t="s">
        <v>3468</v>
      </c>
      <c r="B79" s="2090" t="s">
        <v>3469</v>
      </c>
      <c r="C79" s="2090" t="s">
        <v>3470</v>
      </c>
      <c r="D79" s="2091">
        <v>2.5620226E7</v>
      </c>
      <c r="E79" s="2085"/>
      <c r="F79" s="2085"/>
      <c r="G79" s="2085"/>
      <c r="H79" s="2085"/>
      <c r="I79" s="2085"/>
    </row>
    <row r="80">
      <c r="A80" s="2089" t="s">
        <v>3471</v>
      </c>
      <c r="B80" s="2090" t="s">
        <v>3472</v>
      </c>
      <c r="C80" s="2090" t="s">
        <v>3473</v>
      </c>
      <c r="D80" s="2091">
        <v>2.5591001E7</v>
      </c>
      <c r="E80" s="2085"/>
      <c r="F80" s="2085"/>
      <c r="G80" s="2085"/>
      <c r="H80" s="2085"/>
      <c r="I80" s="2085"/>
    </row>
    <row r="81">
      <c r="A81" s="2089" t="s">
        <v>3474</v>
      </c>
      <c r="B81" s="2090" t="s">
        <v>3475</v>
      </c>
      <c r="C81" s="2090" t="s">
        <v>3476</v>
      </c>
      <c r="D81" s="2091">
        <v>2.5590629E7</v>
      </c>
      <c r="E81" s="2085"/>
      <c r="F81" s="2085"/>
      <c r="G81" s="2085"/>
      <c r="H81" s="2085"/>
      <c r="I81" s="2085"/>
    </row>
    <row r="82">
      <c r="A82" s="2089" t="s">
        <v>3477</v>
      </c>
      <c r="B82" s="2090" t="s">
        <v>3478</v>
      </c>
      <c r="C82" s="2090" t="s">
        <v>3479</v>
      </c>
      <c r="D82" s="2091">
        <v>2.5610315E7</v>
      </c>
      <c r="E82" s="2085"/>
      <c r="F82" s="2085"/>
      <c r="G82" s="2085"/>
      <c r="H82" s="2085"/>
      <c r="I82" s="2085"/>
    </row>
    <row r="83">
      <c r="A83" s="2089" t="s">
        <v>3480</v>
      </c>
      <c r="B83" s="2090" t="s">
        <v>3481</v>
      </c>
      <c r="C83" s="2090" t="s">
        <v>3482</v>
      </c>
      <c r="D83" s="2091">
        <v>2.5600201E7</v>
      </c>
      <c r="E83" s="2085"/>
      <c r="F83" s="2085"/>
      <c r="G83" s="2085"/>
      <c r="H83" s="2085"/>
      <c r="I83" s="2085"/>
    </row>
    <row r="84">
      <c r="A84" s="2089" t="s">
        <v>3483</v>
      </c>
      <c r="B84" s="2090" t="s">
        <v>3484</v>
      </c>
      <c r="C84" s="2090" t="s">
        <v>3485</v>
      </c>
      <c r="D84" s="2091">
        <v>2.5590806E7</v>
      </c>
      <c r="E84" s="2085"/>
      <c r="F84" s="2085"/>
      <c r="G84" s="2085"/>
      <c r="H84" s="2085"/>
      <c r="I84" s="2085"/>
    </row>
    <row r="85">
      <c r="A85" s="2089" t="s">
        <v>3486</v>
      </c>
      <c r="B85" s="2090" t="s">
        <v>3487</v>
      </c>
      <c r="C85" s="2090" t="s">
        <v>3488</v>
      </c>
      <c r="D85" s="2091">
        <v>2.5591201E7</v>
      </c>
      <c r="E85" s="2085"/>
      <c r="F85" s="2085"/>
      <c r="G85" s="2085"/>
      <c r="H85" s="2085"/>
      <c r="I85" s="2085"/>
    </row>
    <row r="86">
      <c r="A86" s="2089" t="s">
        <v>3489</v>
      </c>
      <c r="B86" s="2090" t="s">
        <v>3490</v>
      </c>
      <c r="C86" s="2090" t="s">
        <v>3491</v>
      </c>
      <c r="D86" s="2091">
        <v>2.5601102E7</v>
      </c>
      <c r="E86" s="2085"/>
      <c r="F86" s="2085"/>
      <c r="G86" s="2085"/>
      <c r="H86" s="2085"/>
      <c r="I86" s="2085"/>
    </row>
    <row r="87">
      <c r="A87" s="2089" t="s">
        <v>3492</v>
      </c>
      <c r="B87" s="2090" t="s">
        <v>3493</v>
      </c>
      <c r="C87" s="2090" t="s">
        <v>3494</v>
      </c>
      <c r="D87" s="2091">
        <v>2.5610914E7</v>
      </c>
      <c r="E87" s="2085"/>
      <c r="F87" s="2085"/>
      <c r="G87" s="2085"/>
      <c r="H87" s="2085"/>
      <c r="I87" s="2085"/>
    </row>
    <row r="88">
      <c r="A88" s="2089" t="s">
        <v>3495</v>
      </c>
      <c r="B88" s="2090" t="s">
        <v>3496</v>
      </c>
      <c r="C88" s="2090" t="s">
        <v>3497</v>
      </c>
      <c r="D88" s="2091">
        <v>2.5600404E7</v>
      </c>
      <c r="E88" s="2085"/>
      <c r="F88" s="2085"/>
      <c r="G88" s="2085"/>
      <c r="H88" s="2085"/>
      <c r="I88" s="2085"/>
    </row>
    <row r="89">
      <c r="A89" s="2089" t="s">
        <v>3498</v>
      </c>
      <c r="B89" s="2090" t="s">
        <v>3499</v>
      </c>
      <c r="C89" s="2090" t="s">
        <v>3500</v>
      </c>
      <c r="D89" s="2091">
        <v>2.5600613E7</v>
      </c>
      <c r="E89" s="2085"/>
      <c r="F89" s="2085"/>
      <c r="G89" s="2085"/>
      <c r="H89" s="2085"/>
      <c r="I89" s="2085"/>
    </row>
    <row r="90">
      <c r="A90" s="2089" t="s">
        <v>3501</v>
      </c>
      <c r="B90" s="2090" t="s">
        <v>3502</v>
      </c>
      <c r="C90" s="2090" t="s">
        <v>3503</v>
      </c>
      <c r="D90" s="2091">
        <v>2.5610601E7</v>
      </c>
      <c r="E90" s="2085"/>
      <c r="F90" s="2085"/>
      <c r="G90" s="2085"/>
      <c r="H90" s="2085"/>
      <c r="I90" s="2085"/>
    </row>
    <row r="91">
      <c r="A91" s="2089" t="s">
        <v>3504</v>
      </c>
      <c r="B91" s="2090" t="s">
        <v>3505</v>
      </c>
      <c r="C91" s="2090" t="s">
        <v>3506</v>
      </c>
      <c r="D91" s="2091">
        <v>2.5610928E7</v>
      </c>
      <c r="E91" s="2085"/>
      <c r="F91" s="2085"/>
      <c r="G91" s="2085"/>
      <c r="H91" s="2085"/>
      <c r="I91" s="2085"/>
    </row>
    <row r="92">
      <c r="A92" s="2089" t="s">
        <v>3507</v>
      </c>
      <c r="B92" s="2090" t="s">
        <v>3508</v>
      </c>
      <c r="C92" s="2090" t="s">
        <v>3509</v>
      </c>
      <c r="D92" s="2091">
        <v>2.560101E7</v>
      </c>
      <c r="E92" s="2085"/>
      <c r="F92" s="2085"/>
      <c r="G92" s="2085"/>
      <c r="H92" s="2085"/>
      <c r="I92" s="2085"/>
    </row>
    <row r="93">
      <c r="A93" s="2089" t="s">
        <v>3510</v>
      </c>
      <c r="B93" s="2090" t="s">
        <v>3511</v>
      </c>
      <c r="C93" s="2090" t="s">
        <v>3512</v>
      </c>
      <c r="D93" s="2091">
        <v>2.5610301E7</v>
      </c>
      <c r="E93" s="2085"/>
      <c r="F93" s="2085"/>
      <c r="G93" s="2085"/>
      <c r="H93" s="2085"/>
      <c r="I93" s="2085"/>
    </row>
    <row r="94">
      <c r="A94" s="2089" t="s">
        <v>3513</v>
      </c>
      <c r="B94" s="2090" t="s">
        <v>3514</v>
      </c>
      <c r="C94" s="2090" t="s">
        <v>3515</v>
      </c>
      <c r="D94" s="2091">
        <v>2.5620201E7</v>
      </c>
      <c r="E94" s="2085"/>
      <c r="F94" s="2085"/>
      <c r="G94" s="2085"/>
      <c r="H94" s="2085"/>
      <c r="I94" s="2085"/>
    </row>
    <row r="95">
      <c r="A95" s="2089" t="s">
        <v>3516</v>
      </c>
      <c r="B95" s="2090" t="s">
        <v>3517</v>
      </c>
      <c r="C95" s="2090" t="s">
        <v>3518</v>
      </c>
      <c r="D95" s="2091">
        <v>2.5610815E7</v>
      </c>
      <c r="E95" s="2085"/>
      <c r="F95" s="2085"/>
      <c r="G95" s="2085"/>
      <c r="H95" s="2085"/>
      <c r="I95" s="2085"/>
    </row>
    <row r="96">
      <c r="A96" s="2089" t="s">
        <v>3519</v>
      </c>
      <c r="B96" s="2090" t="s">
        <v>3520</v>
      </c>
      <c r="C96" s="2090" t="s">
        <v>3521</v>
      </c>
      <c r="D96" s="2091">
        <v>2.5611009E7</v>
      </c>
      <c r="E96" s="2085"/>
      <c r="F96" s="2085"/>
      <c r="G96" s="2085"/>
      <c r="H96" s="2085"/>
      <c r="I96" s="2085"/>
    </row>
    <row r="97">
      <c r="A97" s="2089" t="s">
        <v>3522</v>
      </c>
      <c r="B97" s="2090" t="s">
        <v>2908</v>
      </c>
      <c r="C97" s="2090" t="s">
        <v>3523</v>
      </c>
      <c r="D97" s="2091">
        <v>2.5610921E7</v>
      </c>
      <c r="E97" s="2085"/>
      <c r="F97" s="2085"/>
      <c r="G97" s="2085"/>
      <c r="H97" s="2085"/>
      <c r="I97" s="2085"/>
    </row>
    <row r="98">
      <c r="A98" s="2089" t="s">
        <v>3524</v>
      </c>
      <c r="B98" s="2090" t="s">
        <v>3525</v>
      </c>
      <c r="C98" s="2090" t="s">
        <v>3526</v>
      </c>
      <c r="D98" s="2091">
        <v>2.5610928E7</v>
      </c>
      <c r="E98" s="2085"/>
      <c r="F98" s="2085"/>
      <c r="G98" s="2085"/>
      <c r="H98" s="2085"/>
      <c r="I98" s="2085"/>
    </row>
    <row r="99">
      <c r="A99" s="2089" t="s">
        <v>3527</v>
      </c>
      <c r="B99" s="2090" t="s">
        <v>3528</v>
      </c>
      <c r="C99" s="2090" t="s">
        <v>3529</v>
      </c>
      <c r="D99" s="2091">
        <v>2.5630724E7</v>
      </c>
      <c r="E99" s="2085"/>
      <c r="F99" s="2085"/>
      <c r="G99" s="2085"/>
      <c r="H99" s="2085"/>
      <c r="I99" s="2085"/>
    </row>
    <row r="100">
      <c r="A100" s="2089" t="s">
        <v>3530</v>
      </c>
      <c r="B100" s="2090" t="s">
        <v>3531</v>
      </c>
      <c r="C100" s="2090" t="s">
        <v>3532</v>
      </c>
      <c r="D100" s="2091">
        <v>2.5611009E7</v>
      </c>
      <c r="E100" s="2085"/>
      <c r="F100" s="2085"/>
      <c r="G100" s="2085"/>
      <c r="H100" s="2085"/>
      <c r="I100" s="2085"/>
    </row>
    <row r="101">
      <c r="A101" s="2089" t="s">
        <v>3533</v>
      </c>
      <c r="B101" s="2090" t="s">
        <v>3534</v>
      </c>
      <c r="C101" s="2090" t="s">
        <v>3535</v>
      </c>
      <c r="D101" s="2091">
        <v>2.5611009E7</v>
      </c>
      <c r="E101" s="2085"/>
      <c r="F101" s="2085"/>
      <c r="G101" s="2085"/>
      <c r="H101" s="2085"/>
      <c r="I101" s="2085"/>
    </row>
    <row r="102">
      <c r="A102" s="2089" t="s">
        <v>3536</v>
      </c>
      <c r="B102" s="2090" t="s">
        <v>3537</v>
      </c>
      <c r="C102" s="2090" t="s">
        <v>3538</v>
      </c>
      <c r="D102" s="2091">
        <v>2.5611009E7</v>
      </c>
      <c r="E102" s="2085"/>
      <c r="F102" s="2085"/>
      <c r="G102" s="2085"/>
      <c r="H102" s="2085"/>
      <c r="I102" s="2085"/>
    </row>
    <row r="103">
      <c r="A103" s="2089" t="s">
        <v>3539</v>
      </c>
      <c r="B103" s="2090" t="s">
        <v>3540</v>
      </c>
      <c r="C103" s="2090" t="s">
        <v>3541</v>
      </c>
      <c r="D103" s="2091">
        <v>2.5620103E7</v>
      </c>
      <c r="E103" s="2085"/>
      <c r="F103" s="2085"/>
      <c r="G103" s="2085"/>
      <c r="H103" s="2085"/>
      <c r="I103" s="2085"/>
    </row>
    <row r="104">
      <c r="A104" s="2089" t="s">
        <v>3542</v>
      </c>
      <c r="B104" s="2090" t="s">
        <v>3543</v>
      </c>
      <c r="C104" s="2090" t="s">
        <v>3544</v>
      </c>
      <c r="D104" s="2091">
        <v>2.5630701E7</v>
      </c>
      <c r="E104" s="2085"/>
      <c r="F104" s="2085"/>
      <c r="G104" s="2085"/>
      <c r="H104" s="2085"/>
      <c r="I104" s="2085"/>
    </row>
    <row r="105">
      <c r="A105" s="2089" t="s">
        <v>3545</v>
      </c>
      <c r="B105" s="2090" t="s">
        <v>3546</v>
      </c>
      <c r="C105" s="2090" t="s">
        <v>3547</v>
      </c>
      <c r="D105" s="2091">
        <v>2.5621016E7</v>
      </c>
      <c r="E105" s="2085"/>
      <c r="F105" s="2085"/>
      <c r="G105" s="2085"/>
      <c r="H105" s="2085"/>
      <c r="I105" s="2085"/>
    </row>
    <row r="106">
      <c r="A106" s="2089" t="s">
        <v>3548</v>
      </c>
      <c r="B106" s="2090" t="s">
        <v>3549</v>
      </c>
      <c r="C106" s="2090" t="s">
        <v>3550</v>
      </c>
      <c r="D106" s="2091">
        <v>2.5620401E7</v>
      </c>
      <c r="E106" s="2085"/>
      <c r="F106" s="2085"/>
      <c r="G106" s="2085"/>
      <c r="H106" s="2085"/>
      <c r="I106" s="2085"/>
    </row>
    <row r="107">
      <c r="A107" s="2089" t="s">
        <v>3551</v>
      </c>
      <c r="B107" s="2090" t="s">
        <v>3552</v>
      </c>
      <c r="C107" s="2090" t="s">
        <v>3553</v>
      </c>
      <c r="D107" s="2091">
        <v>2.5630219E7</v>
      </c>
      <c r="E107" s="2085"/>
      <c r="F107" s="2085"/>
      <c r="G107" s="2085"/>
      <c r="H107" s="2085"/>
      <c r="I107" s="2085"/>
    </row>
    <row r="108">
      <c r="A108" s="2089" t="s">
        <v>3554</v>
      </c>
      <c r="B108" s="2090" t="s">
        <v>3555</v>
      </c>
      <c r="C108" s="2090" t="s">
        <v>3556</v>
      </c>
      <c r="D108" s="2091">
        <v>2.5640307E7</v>
      </c>
      <c r="E108" s="2085"/>
      <c r="F108" s="2085"/>
      <c r="G108" s="2085"/>
      <c r="H108" s="2085"/>
      <c r="I108" s="2085"/>
    </row>
    <row r="109">
      <c r="A109" s="2089" t="s">
        <v>3557</v>
      </c>
      <c r="B109" s="2090" t="s">
        <v>3558</v>
      </c>
      <c r="C109" s="2090" t="s">
        <v>3559</v>
      </c>
      <c r="D109" s="2091">
        <v>2.5620715E7</v>
      </c>
      <c r="E109" s="2085"/>
      <c r="F109" s="2085"/>
      <c r="G109" s="2085"/>
      <c r="H109" s="2085"/>
      <c r="I109" s="2085"/>
    </row>
    <row r="110">
      <c r="A110" s="2089" t="s">
        <v>3560</v>
      </c>
      <c r="B110" s="2090" t="s">
        <v>3561</v>
      </c>
      <c r="C110" s="2090" t="s">
        <v>3562</v>
      </c>
      <c r="D110" s="2091">
        <v>2.5621001E7</v>
      </c>
      <c r="E110" s="2085"/>
      <c r="F110" s="2085"/>
      <c r="G110" s="2085"/>
      <c r="H110" s="2085"/>
      <c r="I110" s="2085"/>
    </row>
    <row r="111">
      <c r="A111" s="2089" t="s">
        <v>3563</v>
      </c>
      <c r="B111" s="2090" t="s">
        <v>3564</v>
      </c>
      <c r="C111" s="2090" t="s">
        <v>3565</v>
      </c>
      <c r="D111" s="2091">
        <v>2.5630401E7</v>
      </c>
      <c r="E111" s="2085"/>
      <c r="F111" s="2085"/>
      <c r="G111" s="2085"/>
      <c r="H111" s="2085"/>
      <c r="I111" s="2085"/>
    </row>
    <row r="112">
      <c r="A112" s="2089" t="s">
        <v>3566</v>
      </c>
      <c r="B112" s="2090" t="s">
        <v>3567</v>
      </c>
      <c r="C112" s="2090" t="s">
        <v>3568</v>
      </c>
      <c r="D112" s="2091">
        <v>2.5630923E7</v>
      </c>
      <c r="E112" s="2085"/>
      <c r="F112" s="2085"/>
      <c r="G112" s="2085"/>
      <c r="H112" s="2085"/>
      <c r="I112" s="2085"/>
    </row>
    <row r="113">
      <c r="A113" s="2089" t="s">
        <v>3569</v>
      </c>
      <c r="B113" s="2090" t="s">
        <v>3570</v>
      </c>
      <c r="C113" s="2090" t="s">
        <v>3571</v>
      </c>
      <c r="D113" s="2091">
        <v>2.5630113E7</v>
      </c>
      <c r="E113" s="2085"/>
      <c r="F113" s="2085"/>
      <c r="G113" s="2085"/>
      <c r="H113" s="2085"/>
      <c r="I113" s="2085"/>
    </row>
    <row r="114">
      <c r="A114" s="2089" t="s">
        <v>3572</v>
      </c>
      <c r="B114" s="2090" t="s">
        <v>3573</v>
      </c>
      <c r="C114" s="2090" t="s">
        <v>3574</v>
      </c>
      <c r="D114" s="2091">
        <v>2.562091E7</v>
      </c>
      <c r="E114" s="2085"/>
      <c r="F114" s="2085"/>
      <c r="G114" s="2085"/>
      <c r="H114" s="2085"/>
      <c r="I114" s="2085"/>
    </row>
    <row r="115">
      <c r="A115" s="2089" t="s">
        <v>3575</v>
      </c>
      <c r="B115" s="2090" t="s">
        <v>3576</v>
      </c>
      <c r="C115" s="2090" t="s">
        <v>3577</v>
      </c>
      <c r="D115" s="2091">
        <v>2.5620613E7</v>
      </c>
      <c r="E115" s="2085"/>
      <c r="F115" s="2085"/>
      <c r="G115" s="2085"/>
      <c r="H115" s="2085"/>
      <c r="I115" s="2085"/>
    </row>
    <row r="116">
      <c r="A116" s="2089" t="s">
        <v>3578</v>
      </c>
      <c r="B116" s="2090" t="s">
        <v>3579</v>
      </c>
      <c r="C116" s="2090" t="s">
        <v>3580</v>
      </c>
      <c r="D116" s="2091">
        <v>2.5621001E7</v>
      </c>
      <c r="E116" s="2085"/>
      <c r="F116" s="2085"/>
      <c r="G116" s="2085"/>
      <c r="H116" s="2085"/>
      <c r="I116" s="2085"/>
    </row>
    <row r="117">
      <c r="A117" s="2089" t="s">
        <v>3581</v>
      </c>
      <c r="B117" s="2090" t="s">
        <v>3582</v>
      </c>
      <c r="C117" s="2090" t="s">
        <v>3583</v>
      </c>
      <c r="D117" s="2091">
        <v>2.5620902E7</v>
      </c>
      <c r="E117" s="2085"/>
      <c r="F117" s="2085"/>
      <c r="G117" s="2085"/>
      <c r="H117" s="2085"/>
      <c r="I117" s="2085"/>
    </row>
    <row r="118">
      <c r="A118" s="2089" t="s">
        <v>3584</v>
      </c>
      <c r="B118" s="2090" t="s">
        <v>3585</v>
      </c>
      <c r="C118" s="2090" t="s">
        <v>3586</v>
      </c>
      <c r="D118" s="2091">
        <v>2.5630501E7</v>
      </c>
      <c r="E118" s="2085"/>
      <c r="F118" s="2085"/>
      <c r="G118" s="2085"/>
      <c r="H118" s="2085"/>
      <c r="I118" s="2085"/>
    </row>
    <row r="119">
      <c r="A119" s="2089" t="s">
        <v>3587</v>
      </c>
      <c r="B119" s="2090" t="s">
        <v>3588</v>
      </c>
      <c r="C119" s="2090" t="s">
        <v>3589</v>
      </c>
      <c r="D119" s="2091">
        <v>2.5621101E7</v>
      </c>
      <c r="E119" s="2085"/>
      <c r="F119" s="2085"/>
      <c r="G119" s="2085"/>
      <c r="H119" s="2085"/>
      <c r="I119" s="2085"/>
    </row>
    <row r="120">
      <c r="A120" s="2089" t="s">
        <v>3590</v>
      </c>
      <c r="B120" s="2090" t="s">
        <v>3591</v>
      </c>
      <c r="C120" s="2090" t="s">
        <v>3592</v>
      </c>
      <c r="D120" s="2091">
        <v>2.5620802E7</v>
      </c>
      <c r="E120" s="2085"/>
      <c r="F120" s="2085"/>
      <c r="G120" s="2085"/>
      <c r="H120" s="2085"/>
      <c r="I120" s="2085"/>
    </row>
    <row r="121">
      <c r="A121" s="2089" t="s">
        <v>3593</v>
      </c>
      <c r="B121" s="2090" t="s">
        <v>3594</v>
      </c>
      <c r="C121" s="2092"/>
      <c r="D121" s="2091">
        <v>2.517122E7</v>
      </c>
      <c r="E121" s="2085"/>
      <c r="F121" s="2085"/>
      <c r="G121" s="2085"/>
      <c r="H121" s="2085"/>
      <c r="I121" s="2085"/>
    </row>
    <row r="122">
      <c r="A122" s="2089" t="s">
        <v>3595</v>
      </c>
      <c r="B122" s="2090" t="s">
        <v>3596</v>
      </c>
      <c r="C122" s="2090" t="s">
        <v>3597</v>
      </c>
      <c r="D122" s="2091">
        <v>2.5210824E7</v>
      </c>
      <c r="E122" s="2085"/>
      <c r="F122" s="2085"/>
      <c r="G122" s="2085"/>
      <c r="H122" s="2085"/>
      <c r="I122" s="2085"/>
    </row>
    <row r="123">
      <c r="A123" s="2089" t="s">
        <v>3598</v>
      </c>
      <c r="B123" s="2090" t="s">
        <v>3599</v>
      </c>
      <c r="C123" s="2090" t="s">
        <v>3600</v>
      </c>
      <c r="D123" s="2091">
        <v>2.5160921E7</v>
      </c>
      <c r="E123" s="2085"/>
      <c r="F123" s="2085"/>
      <c r="G123" s="2085"/>
      <c r="H123" s="2085"/>
      <c r="I123" s="2085"/>
    </row>
    <row r="124">
      <c r="A124" s="2089" t="s">
        <v>3601</v>
      </c>
      <c r="B124" s="2090" t="s">
        <v>3602</v>
      </c>
      <c r="C124" s="2090" t="s">
        <v>3603</v>
      </c>
      <c r="D124" s="2091">
        <v>2.5160711E7</v>
      </c>
      <c r="E124" s="2085"/>
      <c r="F124" s="2085"/>
      <c r="G124" s="2085"/>
      <c r="H124" s="2085"/>
      <c r="I124" s="2085"/>
    </row>
    <row r="125">
      <c r="A125" s="2089" t="s">
        <v>3604</v>
      </c>
      <c r="B125" s="2090" t="s">
        <v>3605</v>
      </c>
      <c r="C125" s="2090" t="s">
        <v>3606</v>
      </c>
      <c r="D125" s="2091">
        <v>2.5550209E7</v>
      </c>
      <c r="E125" s="2085"/>
      <c r="F125" s="2085"/>
      <c r="G125" s="2085"/>
      <c r="H125" s="2085"/>
      <c r="I125" s="2085"/>
    </row>
    <row r="126">
      <c r="A126" s="2089" t="s">
        <v>3607</v>
      </c>
      <c r="B126" s="2090" t="s">
        <v>3608</v>
      </c>
      <c r="C126" s="2090" t="s">
        <v>3609</v>
      </c>
      <c r="D126" s="2091">
        <v>2.555032E7</v>
      </c>
      <c r="E126" s="2085"/>
      <c r="F126" s="2085"/>
      <c r="G126" s="2085"/>
      <c r="H126" s="2085"/>
      <c r="I126" s="2085"/>
    </row>
    <row r="127">
      <c r="A127" s="2089" t="s">
        <v>3610</v>
      </c>
      <c r="B127" s="2090" t="s">
        <v>3611</v>
      </c>
      <c r="C127" s="2090" t="s">
        <v>3612</v>
      </c>
      <c r="D127" s="2091">
        <v>2.5550327E7</v>
      </c>
      <c r="E127" s="2085"/>
      <c r="F127" s="2085"/>
      <c r="G127" s="2085"/>
      <c r="H127" s="2085"/>
      <c r="I127" s="2085"/>
    </row>
    <row r="128">
      <c r="A128" s="2089" t="s">
        <v>3613</v>
      </c>
      <c r="B128" s="2090" t="s">
        <v>3614</v>
      </c>
      <c r="C128" s="2090" t="s">
        <v>3615</v>
      </c>
      <c r="D128" s="2091">
        <v>2.5550424E7</v>
      </c>
      <c r="E128" s="2085"/>
      <c r="F128" s="2085"/>
      <c r="G128" s="2085"/>
      <c r="H128" s="2085"/>
      <c r="I128" s="2085"/>
    </row>
    <row r="129">
      <c r="A129" s="2089" t="s">
        <v>3616</v>
      </c>
      <c r="B129" s="2090" t="s">
        <v>3617</v>
      </c>
      <c r="C129" s="2090" t="s">
        <v>3618</v>
      </c>
      <c r="D129" s="2091">
        <v>2.5550401E7</v>
      </c>
      <c r="E129" s="2085"/>
      <c r="F129" s="2085"/>
      <c r="G129" s="2085"/>
      <c r="H129" s="2085"/>
      <c r="I129" s="2085"/>
    </row>
    <row r="130">
      <c r="A130" s="2089" t="s">
        <v>3619</v>
      </c>
      <c r="B130" s="2090" t="s">
        <v>3620</v>
      </c>
      <c r="C130" s="2090" t="s">
        <v>3621</v>
      </c>
      <c r="D130" s="2091">
        <v>2.5550913E7</v>
      </c>
      <c r="E130" s="2085"/>
      <c r="F130" s="2085"/>
      <c r="G130" s="2085"/>
      <c r="H130" s="2085"/>
      <c r="I130" s="2085"/>
    </row>
    <row r="131">
      <c r="A131" s="2089" t="s">
        <v>3622</v>
      </c>
      <c r="B131" s="2090" t="s">
        <v>3623</v>
      </c>
      <c r="C131" s="2090" t="s">
        <v>3624</v>
      </c>
      <c r="D131" s="2091">
        <v>2.5550928E7</v>
      </c>
      <c r="E131" s="2085"/>
      <c r="F131" s="2085"/>
      <c r="G131" s="2085"/>
      <c r="H131" s="2085"/>
      <c r="I131" s="2085"/>
    </row>
    <row r="132">
      <c r="A132" s="2089" t="s">
        <v>3625</v>
      </c>
      <c r="B132" s="2090" t="s">
        <v>3626</v>
      </c>
      <c r="C132" s="2090" t="s">
        <v>3627</v>
      </c>
      <c r="D132" s="2091">
        <v>2.5551001E7</v>
      </c>
      <c r="E132" s="2085"/>
      <c r="F132" s="2085"/>
      <c r="G132" s="2085"/>
      <c r="H132" s="2085"/>
      <c r="I132" s="2085"/>
    </row>
    <row r="133">
      <c r="A133" s="2089" t="s">
        <v>3628</v>
      </c>
      <c r="B133" s="2090" t="s">
        <v>3629</v>
      </c>
      <c r="C133" s="2090" t="s">
        <v>3630</v>
      </c>
      <c r="D133" s="2091">
        <v>2.5551119E7</v>
      </c>
      <c r="E133" s="2085"/>
      <c r="F133" s="2085"/>
      <c r="G133" s="2085"/>
      <c r="H133" s="2085"/>
      <c r="I133" s="2085"/>
    </row>
    <row r="134">
      <c r="A134" s="2089" t="s">
        <v>3631</v>
      </c>
      <c r="B134" s="2090" t="s">
        <v>3632</v>
      </c>
      <c r="C134" s="2090" t="s">
        <v>3633</v>
      </c>
      <c r="D134" s="2091">
        <v>2.5560924E7</v>
      </c>
      <c r="E134" s="2085"/>
      <c r="F134" s="2085"/>
      <c r="G134" s="2085"/>
      <c r="H134" s="2085"/>
      <c r="I134" s="2085"/>
    </row>
    <row r="135">
      <c r="A135" s="2089" t="s">
        <v>3634</v>
      </c>
      <c r="B135" s="2090" t="s">
        <v>3635</v>
      </c>
      <c r="C135" s="2090" t="s">
        <v>3636</v>
      </c>
      <c r="D135" s="2091">
        <v>2.556101E7</v>
      </c>
      <c r="E135" s="2085"/>
      <c r="F135" s="2085"/>
      <c r="G135" s="2085"/>
      <c r="H135" s="2085"/>
      <c r="I135" s="2085"/>
    </row>
    <row r="136">
      <c r="A136" s="2089" t="s">
        <v>3637</v>
      </c>
      <c r="B136" s="2090" t="s">
        <v>3638</v>
      </c>
      <c r="C136" s="2090" t="s">
        <v>3639</v>
      </c>
      <c r="D136" s="2091">
        <v>2.5570109E7</v>
      </c>
      <c r="E136" s="2085"/>
      <c r="F136" s="2085"/>
      <c r="G136" s="2085"/>
      <c r="H136" s="2085"/>
      <c r="I136" s="2085"/>
    </row>
    <row r="137">
      <c r="A137" s="2089" t="s">
        <v>3640</v>
      </c>
      <c r="B137" s="2090" t="s">
        <v>3641</v>
      </c>
      <c r="C137" s="2090" t="s">
        <v>3642</v>
      </c>
      <c r="D137" s="2091">
        <v>2.5570121E7</v>
      </c>
      <c r="E137" s="2085"/>
      <c r="F137" s="2085"/>
      <c r="G137" s="2085"/>
      <c r="H137" s="2085"/>
      <c r="I137" s="2085"/>
    </row>
    <row r="138">
      <c r="A138" s="2089" t="s">
        <v>3643</v>
      </c>
      <c r="B138" s="2090" t="s">
        <v>3644</v>
      </c>
      <c r="C138" s="2090" t="s">
        <v>3645</v>
      </c>
      <c r="D138" s="2091">
        <v>2.5570515E7</v>
      </c>
      <c r="E138" s="2085"/>
      <c r="F138" s="2085"/>
      <c r="G138" s="2085"/>
      <c r="H138" s="2085"/>
      <c r="I138" s="2085"/>
    </row>
    <row r="139">
      <c r="A139" s="2089" t="s">
        <v>3646</v>
      </c>
      <c r="B139" s="2090" t="s">
        <v>3647</v>
      </c>
      <c r="C139" s="2090" t="s">
        <v>3648</v>
      </c>
      <c r="D139" s="2091">
        <v>2.5570602E7</v>
      </c>
      <c r="E139" s="2085"/>
      <c r="F139" s="2085"/>
      <c r="G139" s="2085"/>
      <c r="H139" s="2085"/>
      <c r="I139" s="2085"/>
    </row>
    <row r="140">
      <c r="A140" s="2089" t="s">
        <v>3649</v>
      </c>
      <c r="B140" s="2090" t="s">
        <v>3650</v>
      </c>
      <c r="C140" s="2090" t="s">
        <v>3651</v>
      </c>
      <c r="D140" s="2091">
        <v>2.5570702E7</v>
      </c>
      <c r="E140" s="2085"/>
      <c r="F140" s="2085"/>
      <c r="G140" s="2085"/>
      <c r="H140" s="2085"/>
      <c r="I140" s="2085"/>
    </row>
    <row r="141">
      <c r="A141" s="2089" t="s">
        <v>3652</v>
      </c>
      <c r="B141" s="2090" t="s">
        <v>3653</v>
      </c>
      <c r="C141" s="2090" t="s">
        <v>3654</v>
      </c>
      <c r="D141" s="2091">
        <v>2.5570731E7</v>
      </c>
      <c r="E141" s="2085"/>
      <c r="F141" s="2085"/>
      <c r="G141" s="2085"/>
      <c r="H141" s="2085"/>
      <c r="I141" s="2085"/>
    </row>
    <row r="142">
      <c r="A142" s="2089" t="s">
        <v>3655</v>
      </c>
      <c r="B142" s="2090" t="s">
        <v>3656</v>
      </c>
      <c r="C142" s="2090" t="s">
        <v>3657</v>
      </c>
      <c r="D142" s="2091">
        <v>2.5570909E7</v>
      </c>
      <c r="E142" s="2085"/>
      <c r="F142" s="2085"/>
      <c r="G142" s="2085"/>
      <c r="H142" s="2085"/>
      <c r="I142" s="2085"/>
    </row>
    <row r="143">
      <c r="A143" s="2089" t="s">
        <v>3658</v>
      </c>
      <c r="B143" s="2090" t="s">
        <v>3659</v>
      </c>
      <c r="C143" s="2090" t="s">
        <v>3660</v>
      </c>
      <c r="D143" s="2091">
        <v>2.5571125E7</v>
      </c>
      <c r="E143" s="2085"/>
      <c r="F143" s="2085"/>
      <c r="G143" s="2085"/>
      <c r="H143" s="2085"/>
      <c r="I143" s="2085"/>
    </row>
    <row r="144">
      <c r="A144" s="2089" t="s">
        <v>3661</v>
      </c>
      <c r="B144" s="2090" t="s">
        <v>3662</v>
      </c>
      <c r="C144" s="2090" t="s">
        <v>3663</v>
      </c>
      <c r="D144" s="2091">
        <v>2.558032E7</v>
      </c>
      <c r="E144" s="2085"/>
      <c r="F144" s="2085"/>
      <c r="G144" s="2085"/>
      <c r="H144" s="2085"/>
      <c r="I144" s="2085"/>
    </row>
    <row r="145">
      <c r="A145" s="2089" t="s">
        <v>3664</v>
      </c>
      <c r="B145" s="2090" t="s">
        <v>3665</v>
      </c>
      <c r="C145" s="2090" t="s">
        <v>3666</v>
      </c>
      <c r="D145" s="2091">
        <v>2.5580609E7</v>
      </c>
      <c r="E145" s="2085"/>
      <c r="F145" s="2085"/>
      <c r="G145" s="2085"/>
      <c r="H145" s="2085"/>
      <c r="I145" s="2085"/>
    </row>
    <row r="146">
      <c r="A146" s="2089" t="s">
        <v>3667</v>
      </c>
      <c r="B146" s="2090" t="s">
        <v>3668</v>
      </c>
      <c r="C146" s="2090" t="s">
        <v>3669</v>
      </c>
      <c r="D146" s="2091">
        <v>2.5581211E7</v>
      </c>
      <c r="E146" s="2085"/>
      <c r="F146" s="2085"/>
      <c r="G146" s="2085"/>
      <c r="H146" s="2085"/>
      <c r="I146" s="2085"/>
    </row>
    <row r="147">
      <c r="A147" s="2089" t="s">
        <v>3670</v>
      </c>
      <c r="B147" s="2090" t="s">
        <v>3671</v>
      </c>
      <c r="C147" s="2090" t="s">
        <v>3672</v>
      </c>
      <c r="D147" s="2091">
        <v>2.5581221E7</v>
      </c>
      <c r="E147" s="2085"/>
      <c r="F147" s="2085"/>
      <c r="G147" s="2085"/>
      <c r="H147" s="2085"/>
      <c r="I147" s="2085"/>
    </row>
    <row r="148">
      <c r="A148" s="2089" t="s">
        <v>3673</v>
      </c>
      <c r="B148" s="2090" t="s">
        <v>3674</v>
      </c>
      <c r="C148" s="2090" t="s">
        <v>3675</v>
      </c>
      <c r="D148" s="2091">
        <v>2.5590805E7</v>
      </c>
      <c r="E148" s="2085"/>
      <c r="F148" s="2085"/>
      <c r="G148" s="2085"/>
      <c r="H148" s="2085"/>
      <c r="I148" s="2085"/>
    </row>
    <row r="149">
      <c r="A149" s="2089" t="s">
        <v>3676</v>
      </c>
      <c r="B149" s="2090" t="s">
        <v>3677</v>
      </c>
      <c r="C149" s="2090" t="s">
        <v>3678</v>
      </c>
      <c r="D149" s="2091">
        <v>2.5600503E7</v>
      </c>
      <c r="E149" s="2085"/>
      <c r="F149" s="2085"/>
      <c r="G149" s="2085"/>
      <c r="H149" s="2085"/>
      <c r="I149" s="2085"/>
    </row>
    <row r="150">
      <c r="A150" s="2089" t="s">
        <v>3679</v>
      </c>
      <c r="B150" s="2090" t="s">
        <v>3680</v>
      </c>
      <c r="C150" s="2090" t="s">
        <v>3681</v>
      </c>
      <c r="D150" s="2091">
        <v>2.5600703E7</v>
      </c>
      <c r="E150" s="2085"/>
      <c r="F150" s="2085"/>
      <c r="G150" s="2085"/>
      <c r="H150" s="2085"/>
      <c r="I150" s="2085"/>
    </row>
    <row r="151">
      <c r="A151" s="2089" t="s">
        <v>3682</v>
      </c>
      <c r="B151" s="2090" t="s">
        <v>3683</v>
      </c>
      <c r="C151" s="2090" t="s">
        <v>3684</v>
      </c>
      <c r="D151" s="2091">
        <v>2.5610111E7</v>
      </c>
      <c r="E151" s="2085"/>
      <c r="F151" s="2085"/>
      <c r="G151" s="2085"/>
      <c r="H151" s="2085"/>
      <c r="I151" s="2085"/>
    </row>
    <row r="152">
      <c r="A152" s="2089" t="s">
        <v>3685</v>
      </c>
      <c r="B152" s="2090" t="s">
        <v>3686</v>
      </c>
      <c r="C152" s="2090" t="s">
        <v>3687</v>
      </c>
      <c r="D152" s="2091">
        <v>2.560122E7</v>
      </c>
      <c r="E152" s="2085"/>
      <c r="F152" s="2085"/>
      <c r="G152" s="2085"/>
      <c r="H152" s="2085"/>
      <c r="I152" s="2085"/>
    </row>
    <row r="153">
      <c r="A153" s="2089" t="s">
        <v>3688</v>
      </c>
      <c r="B153" s="2090" t="s">
        <v>3689</v>
      </c>
      <c r="C153" s="2090" t="s">
        <v>3690</v>
      </c>
      <c r="D153" s="2091">
        <v>2.5640311E7</v>
      </c>
      <c r="E153" s="2085"/>
      <c r="F153" s="2085"/>
      <c r="G153" s="2085"/>
      <c r="H153" s="2085"/>
      <c r="I153" s="2085"/>
    </row>
    <row r="154">
      <c r="A154" s="2089" t="s">
        <v>3691</v>
      </c>
      <c r="B154" s="2090" t="s">
        <v>3692</v>
      </c>
      <c r="C154" s="2090" t="s">
        <v>3693</v>
      </c>
      <c r="D154" s="2091">
        <v>2.5640414E7</v>
      </c>
      <c r="E154" s="2085"/>
      <c r="F154" s="2085"/>
      <c r="G154" s="2085"/>
      <c r="H154" s="2085"/>
      <c r="I154" s="2085"/>
    </row>
    <row r="155">
      <c r="A155" s="2089" t="s">
        <v>3694</v>
      </c>
      <c r="B155" s="2090" t="s">
        <v>3695</v>
      </c>
      <c r="C155" s="2090" t="s">
        <v>3696</v>
      </c>
      <c r="D155" s="2091">
        <v>2.5640628E7</v>
      </c>
      <c r="E155" s="2085"/>
      <c r="F155" s="2085"/>
      <c r="G155" s="2085"/>
      <c r="H155" s="2085"/>
      <c r="I155" s="2085"/>
    </row>
    <row r="156">
      <c r="A156" s="2089" t="s">
        <v>3697</v>
      </c>
      <c r="B156" s="2090" t="s">
        <v>3698</v>
      </c>
      <c r="C156" s="2090" t="s">
        <v>3699</v>
      </c>
      <c r="D156" s="2091">
        <v>2.5650705E7</v>
      </c>
      <c r="E156" s="2085"/>
      <c r="F156" s="2085"/>
      <c r="G156" s="2085"/>
      <c r="H156" s="2085"/>
      <c r="I156" s="2085"/>
    </row>
    <row r="157">
      <c r="A157" s="2089" t="s">
        <v>3700</v>
      </c>
      <c r="B157" s="2090" t="s">
        <v>3701</v>
      </c>
      <c r="C157" s="2090" t="s">
        <v>3702</v>
      </c>
      <c r="D157" s="2091">
        <v>2.5660116E7</v>
      </c>
      <c r="E157" s="2085"/>
      <c r="F157" s="2085"/>
      <c r="G157" s="2085"/>
      <c r="H157" s="2085"/>
      <c r="I157" s="2085"/>
    </row>
    <row r="158">
      <c r="A158" s="2089" t="s">
        <v>3703</v>
      </c>
      <c r="B158" s="2090" t="s">
        <v>3704</v>
      </c>
      <c r="C158" s="2090" t="s">
        <v>3705</v>
      </c>
      <c r="D158" s="2091">
        <v>2.5660712E7</v>
      </c>
      <c r="E158" s="2085"/>
      <c r="F158" s="2085"/>
      <c r="G158" s="2085"/>
      <c r="H158" s="2085"/>
      <c r="I158" s="2085"/>
    </row>
    <row r="159">
      <c r="A159" s="2089" t="s">
        <v>3706</v>
      </c>
      <c r="B159" s="2090" t="s">
        <v>3707</v>
      </c>
      <c r="C159" s="2092"/>
      <c r="D159" s="2091">
        <v>2.5450201E7</v>
      </c>
      <c r="E159" s="2085"/>
      <c r="F159" s="2085"/>
      <c r="G159" s="2085"/>
      <c r="H159" s="2085"/>
      <c r="I159" s="2085"/>
    </row>
    <row r="160">
      <c r="A160" s="2089" t="s">
        <v>3708</v>
      </c>
      <c r="B160" s="2090" t="s">
        <v>3709</v>
      </c>
      <c r="C160" s="2090" t="s">
        <v>3710</v>
      </c>
      <c r="D160" s="2091">
        <v>2.5421013E7</v>
      </c>
      <c r="E160" s="2085"/>
      <c r="F160" s="2085"/>
      <c r="G160" s="2085"/>
      <c r="H160" s="2085"/>
      <c r="I160" s="2085"/>
    </row>
    <row r="161">
      <c r="A161" s="2089" t="s">
        <v>3711</v>
      </c>
      <c r="B161" s="2090" t="s">
        <v>3712</v>
      </c>
      <c r="C161" s="2092"/>
      <c r="D161" s="2091">
        <v>2.5421202E7</v>
      </c>
      <c r="E161" s="2085"/>
      <c r="F161" s="2085"/>
      <c r="G161" s="2085"/>
      <c r="H161" s="2085"/>
      <c r="I161" s="2085"/>
    </row>
    <row r="162">
      <c r="A162" s="2089" t="s">
        <v>3713</v>
      </c>
      <c r="B162" s="2090" t="s">
        <v>3714</v>
      </c>
      <c r="C162" s="2090" t="s">
        <v>3715</v>
      </c>
      <c r="D162" s="2091">
        <v>2.5430322E7</v>
      </c>
      <c r="E162" s="2085"/>
      <c r="F162" s="2085"/>
      <c r="G162" s="2085"/>
      <c r="H162" s="2085"/>
      <c r="I162" s="2085"/>
    </row>
    <row r="163">
      <c r="A163" s="2089" t="s">
        <v>3716</v>
      </c>
      <c r="B163" s="2090" t="s">
        <v>3717</v>
      </c>
      <c r="C163" s="2090" t="s">
        <v>3718</v>
      </c>
      <c r="D163" s="2091">
        <v>2.5430531E7</v>
      </c>
      <c r="E163" s="2085"/>
      <c r="F163" s="2085"/>
      <c r="G163" s="2085"/>
      <c r="H163" s="2085"/>
      <c r="I163" s="2085"/>
    </row>
    <row r="164">
      <c r="A164" s="2089" t="s">
        <v>3719</v>
      </c>
      <c r="B164" s="2090" t="s">
        <v>3720</v>
      </c>
      <c r="C164" s="2090" t="s">
        <v>3721</v>
      </c>
      <c r="D164" s="2091">
        <v>2.5430825E7</v>
      </c>
      <c r="E164" s="2085"/>
      <c r="F164" s="2085"/>
      <c r="G164" s="2085"/>
      <c r="H164" s="2085"/>
      <c r="I164" s="2085"/>
    </row>
    <row r="165">
      <c r="A165" s="2089" t="s">
        <v>3722</v>
      </c>
      <c r="B165" s="2090" t="s">
        <v>3723</v>
      </c>
      <c r="C165" s="2090" t="s">
        <v>3724</v>
      </c>
      <c r="D165" s="2091">
        <v>2.5431109E7</v>
      </c>
      <c r="E165" s="2085"/>
      <c r="F165" s="2085"/>
      <c r="G165" s="2085"/>
      <c r="H165" s="2085"/>
      <c r="I165" s="2085"/>
    </row>
    <row r="166">
      <c r="A166" s="2089" t="s">
        <v>3725</v>
      </c>
      <c r="B166" s="2090" t="s">
        <v>3726</v>
      </c>
      <c r="C166" s="2090" t="s">
        <v>3727</v>
      </c>
      <c r="D166" s="2091">
        <v>2.5480901E7</v>
      </c>
      <c r="E166" s="2085"/>
      <c r="F166" s="2085"/>
      <c r="G166" s="2085"/>
      <c r="H166" s="2085"/>
      <c r="I166" s="2085"/>
    </row>
    <row r="167">
      <c r="A167" s="2089" t="s">
        <v>3728</v>
      </c>
      <c r="B167" s="2090" t="s">
        <v>3729</v>
      </c>
      <c r="C167" s="2090" t="s">
        <v>3730</v>
      </c>
      <c r="D167" s="2091">
        <v>2.5490712E7</v>
      </c>
      <c r="E167" s="2085"/>
      <c r="F167" s="2085"/>
      <c r="G167" s="2085"/>
      <c r="H167" s="2085"/>
      <c r="I167" s="2085"/>
    </row>
    <row r="168">
      <c r="A168" s="2089" t="s">
        <v>3731</v>
      </c>
      <c r="B168" s="2090" t="s">
        <v>3732</v>
      </c>
      <c r="C168" s="2092"/>
      <c r="D168" s="2091">
        <v>2.5480629E7</v>
      </c>
      <c r="E168" s="2085"/>
      <c r="F168" s="2085"/>
      <c r="G168" s="2085"/>
      <c r="H168" s="2085"/>
      <c r="I168" s="2085"/>
    </row>
    <row r="169">
      <c r="A169" s="2089" t="s">
        <v>3733</v>
      </c>
      <c r="B169" s="2090" t="s">
        <v>3734</v>
      </c>
      <c r="C169" s="2092"/>
      <c r="D169" s="2091">
        <v>2.5500823E7</v>
      </c>
      <c r="E169" s="2085"/>
      <c r="F169" s="2085"/>
      <c r="G169" s="2085"/>
      <c r="H169" s="2085"/>
      <c r="I169" s="2085"/>
    </row>
    <row r="170">
      <c r="A170" s="2089" t="s">
        <v>3735</v>
      </c>
      <c r="B170" s="2090" t="s">
        <v>3736</v>
      </c>
      <c r="C170" s="2090" t="s">
        <v>3737</v>
      </c>
      <c r="D170" s="2091">
        <v>2.551032E7</v>
      </c>
      <c r="E170" s="2085"/>
      <c r="F170" s="2085"/>
      <c r="G170" s="2085"/>
      <c r="H170" s="2085"/>
      <c r="I170" s="2085"/>
    </row>
    <row r="171">
      <c r="A171" s="2089" t="s">
        <v>3738</v>
      </c>
      <c r="B171" s="2090" t="s">
        <v>3739</v>
      </c>
      <c r="C171" s="2090" t="s">
        <v>3740</v>
      </c>
      <c r="D171" s="2091">
        <v>2.5510215E7</v>
      </c>
      <c r="E171" s="2085"/>
      <c r="F171" s="2085"/>
      <c r="G171" s="2085"/>
      <c r="H171" s="2085"/>
      <c r="I171" s="2085"/>
    </row>
    <row r="172">
      <c r="A172" s="2089" t="s">
        <v>3741</v>
      </c>
      <c r="B172" s="2090" t="s">
        <v>3742</v>
      </c>
      <c r="C172" s="2090" t="s">
        <v>3743</v>
      </c>
      <c r="D172" s="2091">
        <v>2.5511101E7</v>
      </c>
      <c r="E172" s="2085"/>
      <c r="F172" s="2085"/>
      <c r="G172" s="2085"/>
      <c r="H172" s="2085"/>
      <c r="I172" s="2085"/>
    </row>
    <row r="173">
      <c r="A173" s="2089" t="s">
        <v>3744</v>
      </c>
      <c r="B173" s="2090" t="s">
        <v>3745</v>
      </c>
      <c r="C173" s="2090" t="s">
        <v>3746</v>
      </c>
      <c r="D173" s="2091">
        <v>2.5511001E7</v>
      </c>
      <c r="E173" s="2085"/>
      <c r="F173" s="2085"/>
      <c r="G173" s="2085"/>
      <c r="H173" s="2085"/>
      <c r="I173" s="2085"/>
    </row>
    <row r="174">
      <c r="A174" s="2089" t="s">
        <v>3747</v>
      </c>
      <c r="B174" s="2090" t="s">
        <v>3748</v>
      </c>
      <c r="C174" s="2090" t="s">
        <v>3749</v>
      </c>
      <c r="D174" s="2091">
        <v>2.5590201E7</v>
      </c>
      <c r="E174" s="2085"/>
      <c r="F174" s="2085"/>
      <c r="G174" s="2085"/>
      <c r="H174" s="2085"/>
      <c r="I174" s="2085"/>
    </row>
    <row r="175">
      <c r="A175" s="2089" t="s">
        <v>3750</v>
      </c>
      <c r="B175" s="2090" t="s">
        <v>3751</v>
      </c>
      <c r="C175" s="2090" t="s">
        <v>3752</v>
      </c>
      <c r="D175" s="2091">
        <v>2.5530928E7</v>
      </c>
      <c r="E175" s="2085"/>
      <c r="F175" s="2085"/>
      <c r="G175" s="2085"/>
      <c r="H175" s="2085"/>
      <c r="I175" s="2085"/>
    </row>
    <row r="176">
      <c r="A176" s="2089" t="s">
        <v>3753</v>
      </c>
      <c r="B176" s="2090" t="s">
        <v>3754</v>
      </c>
      <c r="C176" s="2090" t="s">
        <v>3755</v>
      </c>
      <c r="D176" s="2091">
        <v>2.5540518E7</v>
      </c>
      <c r="E176" s="2085"/>
      <c r="F176" s="2085"/>
      <c r="G176" s="2085"/>
      <c r="H176" s="2085"/>
      <c r="I176" s="2085"/>
    </row>
    <row r="177">
      <c r="A177" s="2089" t="s">
        <v>3756</v>
      </c>
      <c r="B177" s="2090" t="s">
        <v>3757</v>
      </c>
      <c r="C177" s="2090" t="s">
        <v>3758</v>
      </c>
      <c r="D177" s="2091">
        <v>2.5540901E7</v>
      </c>
      <c r="E177" s="2085"/>
      <c r="F177" s="2085"/>
      <c r="G177" s="2085"/>
      <c r="H177" s="2085"/>
      <c r="I177" s="2085"/>
    </row>
    <row r="178">
      <c r="A178" s="2089" t="s">
        <v>3759</v>
      </c>
      <c r="B178" s="2090" t="s">
        <v>3760</v>
      </c>
      <c r="C178" s="2090" t="s">
        <v>3761</v>
      </c>
      <c r="D178" s="2091">
        <v>2.5560409E7</v>
      </c>
      <c r="E178" s="2085"/>
      <c r="F178" s="2085"/>
      <c r="G178" s="2085"/>
      <c r="H178" s="2085"/>
      <c r="I178" s="2085"/>
    </row>
    <row r="179">
      <c r="A179" s="2089" t="s">
        <v>3762</v>
      </c>
      <c r="B179" s="2090" t="s">
        <v>3763</v>
      </c>
      <c r="C179" s="2090" t="s">
        <v>3764</v>
      </c>
      <c r="D179" s="2091">
        <v>2.5570401E7</v>
      </c>
      <c r="E179" s="2085"/>
      <c r="F179" s="2085"/>
      <c r="G179" s="2085"/>
      <c r="H179" s="2085"/>
      <c r="I179" s="2085"/>
    </row>
    <row r="180">
      <c r="A180" s="2089" t="s">
        <v>3765</v>
      </c>
      <c r="B180" s="2090" t="s">
        <v>3766</v>
      </c>
      <c r="C180" s="2090" t="s">
        <v>3767</v>
      </c>
      <c r="D180" s="2091">
        <v>2.5560522E7</v>
      </c>
      <c r="E180" s="2085"/>
      <c r="F180" s="2085"/>
      <c r="G180" s="2085"/>
      <c r="H180" s="2085"/>
      <c r="I180" s="2085"/>
    </row>
    <row r="181">
      <c r="A181" s="2089" t="s">
        <v>3768</v>
      </c>
      <c r="B181" s="2090" t="s">
        <v>3769</v>
      </c>
      <c r="C181" s="2090" t="s">
        <v>3770</v>
      </c>
      <c r="D181" s="2091">
        <v>2.5560618E7</v>
      </c>
      <c r="E181" s="2085"/>
      <c r="F181" s="2085"/>
      <c r="G181" s="2085"/>
      <c r="H181" s="2085"/>
      <c r="I181" s="2085"/>
    </row>
    <row r="182">
      <c r="A182" s="2089" t="s">
        <v>3771</v>
      </c>
      <c r="B182" s="2090" t="s">
        <v>3772</v>
      </c>
      <c r="C182" s="2090" t="s">
        <v>3773</v>
      </c>
      <c r="D182" s="2091">
        <v>2.5560809E7</v>
      </c>
      <c r="E182" s="2085"/>
      <c r="F182" s="2085"/>
      <c r="G182" s="2085"/>
      <c r="H182" s="2085"/>
      <c r="I182" s="2085"/>
    </row>
    <row r="183">
      <c r="A183" s="2089" t="s">
        <v>3774</v>
      </c>
      <c r="B183" s="2090" t="s">
        <v>3775</v>
      </c>
      <c r="C183" s="2090" t="s">
        <v>3776</v>
      </c>
      <c r="D183" s="2091">
        <v>2.5561022E7</v>
      </c>
      <c r="E183" s="2085"/>
      <c r="F183" s="2085"/>
      <c r="G183" s="2085"/>
      <c r="H183" s="2085"/>
      <c r="I183" s="2085"/>
    </row>
    <row r="184">
      <c r="A184" s="2089" t="s">
        <v>3777</v>
      </c>
      <c r="B184" s="2090" t="s">
        <v>3778</v>
      </c>
      <c r="C184" s="2090" t="s">
        <v>3779</v>
      </c>
      <c r="D184" s="2091">
        <v>2.5561126E7</v>
      </c>
      <c r="E184" s="2085"/>
      <c r="F184" s="2085"/>
      <c r="G184" s="2085"/>
      <c r="H184" s="2085"/>
      <c r="I184" s="2085"/>
    </row>
    <row r="185">
      <c r="A185" s="2089" t="s">
        <v>3780</v>
      </c>
      <c r="B185" s="2090" t="s">
        <v>3781</v>
      </c>
      <c r="C185" s="2090" t="s">
        <v>3782</v>
      </c>
      <c r="D185" s="2091">
        <v>2.5561001E7</v>
      </c>
      <c r="E185" s="2085"/>
      <c r="F185" s="2085"/>
      <c r="G185" s="2085"/>
      <c r="H185" s="2085"/>
      <c r="I185" s="2085"/>
    </row>
    <row r="186">
      <c r="A186" s="2089" t="s">
        <v>3783</v>
      </c>
      <c r="B186" s="2090" t="s">
        <v>3784</v>
      </c>
      <c r="C186" s="2090" t="s">
        <v>3785</v>
      </c>
      <c r="D186" s="2091">
        <v>2.5570321E7</v>
      </c>
      <c r="E186" s="2085"/>
      <c r="F186" s="2085"/>
      <c r="G186" s="2085"/>
      <c r="H186" s="2085"/>
      <c r="I186" s="2085"/>
    </row>
    <row r="187">
      <c r="A187" s="2089" t="s">
        <v>3786</v>
      </c>
      <c r="B187" s="2090" t="s">
        <v>3787</v>
      </c>
      <c r="C187" s="2090" t="s">
        <v>3788</v>
      </c>
      <c r="D187" s="2091">
        <v>2.5570901E7</v>
      </c>
      <c r="E187" s="2085"/>
      <c r="F187" s="2085"/>
      <c r="G187" s="2085"/>
      <c r="H187" s="2085"/>
      <c r="I187" s="2085"/>
    </row>
    <row r="188">
      <c r="A188" s="2089" t="s">
        <v>3789</v>
      </c>
      <c r="B188" s="2090" t="s">
        <v>3790</v>
      </c>
      <c r="C188" s="2090" t="s">
        <v>3791</v>
      </c>
      <c r="D188" s="2091">
        <v>2.5570919E7</v>
      </c>
      <c r="E188" s="2085"/>
      <c r="F188" s="2085"/>
      <c r="G188" s="2085"/>
      <c r="H188" s="2085"/>
      <c r="I188" s="2085"/>
    </row>
    <row r="189">
      <c r="A189" s="2089" t="s">
        <v>3792</v>
      </c>
      <c r="B189" s="2090" t="s">
        <v>3793</v>
      </c>
      <c r="C189" s="2090" t="s">
        <v>3794</v>
      </c>
      <c r="D189" s="2091">
        <v>2.5570926E7</v>
      </c>
      <c r="E189" s="2085"/>
      <c r="F189" s="2085"/>
      <c r="G189" s="2085"/>
      <c r="H189" s="2085"/>
      <c r="I189" s="2085"/>
    </row>
    <row r="190">
      <c r="A190" s="2089" t="s">
        <v>3795</v>
      </c>
      <c r="B190" s="2090" t="s">
        <v>3796</v>
      </c>
      <c r="C190" s="2090" t="s">
        <v>3797</v>
      </c>
      <c r="D190" s="2091">
        <v>2.5571218E7</v>
      </c>
      <c r="E190" s="2085"/>
      <c r="F190" s="2085"/>
      <c r="G190" s="2085"/>
      <c r="H190" s="2085"/>
      <c r="I190" s="2085"/>
    </row>
    <row r="191">
      <c r="A191" s="2089" t="s">
        <v>3798</v>
      </c>
      <c r="B191" s="2090" t="s">
        <v>3799</v>
      </c>
      <c r="C191" s="2090" t="s">
        <v>3800</v>
      </c>
      <c r="D191" s="2091">
        <v>2.5580302E7</v>
      </c>
      <c r="E191" s="2085"/>
      <c r="F191" s="2085"/>
      <c r="G191" s="2085"/>
      <c r="H191" s="2085"/>
      <c r="I191" s="2085"/>
    </row>
    <row r="192">
      <c r="A192" s="2089" t="s">
        <v>3801</v>
      </c>
      <c r="B192" s="2090" t="s">
        <v>3802</v>
      </c>
      <c r="C192" s="2090" t="s">
        <v>3803</v>
      </c>
      <c r="D192" s="2091">
        <v>2.5580224E7</v>
      </c>
      <c r="E192" s="2085"/>
      <c r="F192" s="2085"/>
      <c r="G192" s="2085"/>
      <c r="H192" s="2085"/>
      <c r="I192" s="2085"/>
    </row>
    <row r="193">
      <c r="A193" s="2089" t="s">
        <v>3804</v>
      </c>
      <c r="B193" s="2090" t="s">
        <v>3805</v>
      </c>
      <c r="C193" s="2090" t="s">
        <v>3806</v>
      </c>
      <c r="D193" s="2091">
        <v>2.5580525E7</v>
      </c>
      <c r="E193" s="2085"/>
      <c r="F193" s="2085"/>
      <c r="G193" s="2085"/>
      <c r="H193" s="2085"/>
      <c r="I193" s="2085"/>
    </row>
    <row r="194">
      <c r="A194" s="2089" t="s">
        <v>3807</v>
      </c>
      <c r="B194" s="2090" t="s">
        <v>3808</v>
      </c>
      <c r="C194" s="2090" t="s">
        <v>3809</v>
      </c>
      <c r="D194" s="2091">
        <v>2.5581214E7</v>
      </c>
      <c r="E194" s="2085"/>
      <c r="F194" s="2085"/>
      <c r="G194" s="2085"/>
      <c r="H194" s="2085"/>
      <c r="I194" s="2085"/>
    </row>
    <row r="195">
      <c r="A195" s="2089" t="s">
        <v>3810</v>
      </c>
      <c r="B195" s="2090" t="s">
        <v>3811</v>
      </c>
      <c r="C195" s="2090" t="s">
        <v>3812</v>
      </c>
      <c r="D195" s="2091">
        <v>2.5590401E7</v>
      </c>
      <c r="E195" s="2085"/>
      <c r="F195" s="2085"/>
      <c r="G195" s="2085"/>
      <c r="H195" s="2085"/>
      <c r="I195" s="2085"/>
    </row>
    <row r="196">
      <c r="A196" s="2089" t="s">
        <v>3813</v>
      </c>
      <c r="B196" s="2090" t="s">
        <v>3814</v>
      </c>
      <c r="C196" s="2090" t="s">
        <v>3815</v>
      </c>
      <c r="D196" s="2091">
        <v>2.559101E7</v>
      </c>
      <c r="E196" s="2085"/>
      <c r="F196" s="2085"/>
      <c r="G196" s="2085"/>
      <c r="H196" s="2085"/>
      <c r="I196" s="2085"/>
    </row>
    <row r="197">
      <c r="A197" s="2089" t="s">
        <v>3816</v>
      </c>
      <c r="B197" s="2090" t="s">
        <v>3817</v>
      </c>
      <c r="C197" s="2090" t="s">
        <v>3818</v>
      </c>
      <c r="D197" s="2091">
        <v>2.5590422E7</v>
      </c>
      <c r="E197" s="2085"/>
      <c r="F197" s="2085"/>
      <c r="G197" s="2085"/>
      <c r="H197" s="2085"/>
      <c r="I197" s="2085"/>
    </row>
    <row r="198">
      <c r="A198" s="2089" t="s">
        <v>3819</v>
      </c>
      <c r="B198" s="2090" t="s">
        <v>3820</v>
      </c>
      <c r="C198" s="2090" t="s">
        <v>3821</v>
      </c>
      <c r="D198" s="2091">
        <v>2.5590523E7</v>
      </c>
      <c r="E198" s="2085"/>
      <c r="F198" s="2085"/>
      <c r="G198" s="2085"/>
      <c r="H198" s="2085"/>
      <c r="I198" s="2085"/>
    </row>
    <row r="199">
      <c r="A199" s="2089" t="s">
        <v>3822</v>
      </c>
      <c r="B199" s="2090" t="s">
        <v>3823</v>
      </c>
      <c r="C199" s="2090" t="s">
        <v>3824</v>
      </c>
      <c r="D199" s="2091">
        <v>2.5600524E7</v>
      </c>
      <c r="E199" s="2085"/>
      <c r="F199" s="2085"/>
      <c r="G199" s="2085"/>
      <c r="H199" s="2085"/>
      <c r="I199" s="2085"/>
    </row>
    <row r="200">
      <c r="A200" s="2089" t="s">
        <v>3825</v>
      </c>
      <c r="B200" s="2090" t="s">
        <v>3826</v>
      </c>
      <c r="C200" s="2090" t="s">
        <v>3827</v>
      </c>
      <c r="D200" s="2091">
        <v>2.5591025E7</v>
      </c>
      <c r="E200" s="2085"/>
      <c r="F200" s="2085"/>
      <c r="G200" s="2085"/>
      <c r="H200" s="2085"/>
      <c r="I200" s="2085"/>
    </row>
    <row r="201">
      <c r="A201" s="2089" t="s">
        <v>3828</v>
      </c>
      <c r="B201" s="2090" t="s">
        <v>3829</v>
      </c>
      <c r="C201" s="2090" t="s">
        <v>3830</v>
      </c>
      <c r="D201" s="2091">
        <v>2.5600725E7</v>
      </c>
      <c r="E201" s="2085"/>
      <c r="F201" s="2085"/>
      <c r="G201" s="2085"/>
      <c r="H201" s="2085"/>
      <c r="I201" s="2085"/>
    </row>
    <row r="202">
      <c r="A202" s="2089" t="s">
        <v>3831</v>
      </c>
      <c r="B202" s="2090" t="s">
        <v>3832</v>
      </c>
      <c r="C202" s="2090" t="s">
        <v>3833</v>
      </c>
      <c r="D202" s="2091">
        <v>2.5600629E7</v>
      </c>
      <c r="E202" s="2085"/>
      <c r="F202" s="2085"/>
      <c r="G202" s="2085"/>
      <c r="H202" s="2085"/>
      <c r="I202" s="2085"/>
    </row>
    <row r="203">
      <c r="A203" s="2089" t="s">
        <v>3834</v>
      </c>
      <c r="B203" s="2090" t="s">
        <v>3835</v>
      </c>
      <c r="C203" s="2090" t="s">
        <v>3836</v>
      </c>
      <c r="D203" s="2091">
        <v>2.5600905E7</v>
      </c>
      <c r="E203" s="2085"/>
      <c r="F203" s="2085"/>
      <c r="G203" s="2085"/>
      <c r="H203" s="2085"/>
      <c r="I203" s="2085"/>
    </row>
    <row r="204">
      <c r="A204" s="2089" t="s">
        <v>3837</v>
      </c>
      <c r="B204" s="2090" t="s">
        <v>3838</v>
      </c>
      <c r="C204" s="2090" t="s">
        <v>3839</v>
      </c>
      <c r="D204" s="2091">
        <v>2.5601115E7</v>
      </c>
      <c r="E204" s="2085"/>
      <c r="F204" s="2085"/>
      <c r="G204" s="2085"/>
      <c r="H204" s="2085"/>
      <c r="I204" s="2085"/>
    </row>
    <row r="205">
      <c r="A205" s="2089" t="s">
        <v>3840</v>
      </c>
      <c r="B205" s="2090" t="s">
        <v>3841</v>
      </c>
      <c r="C205" s="2090" t="s">
        <v>3842</v>
      </c>
      <c r="D205" s="2091">
        <v>2.5610502E7</v>
      </c>
      <c r="E205" s="2085"/>
      <c r="F205" s="2085"/>
      <c r="G205" s="2085"/>
      <c r="H205" s="2085"/>
      <c r="I205" s="2085"/>
    </row>
    <row r="206">
      <c r="A206" s="2089" t="s">
        <v>3843</v>
      </c>
      <c r="B206" s="2090" t="s">
        <v>3844</v>
      </c>
      <c r="C206" s="2090" t="s">
        <v>3845</v>
      </c>
      <c r="D206" s="2091">
        <v>2.5610123E7</v>
      </c>
      <c r="E206" s="2085"/>
      <c r="F206" s="2085"/>
      <c r="G206" s="2085"/>
      <c r="H206" s="2085"/>
      <c r="I206" s="2085"/>
    </row>
    <row r="207">
      <c r="A207" s="2089" t="s">
        <v>3846</v>
      </c>
      <c r="B207" s="2090" t="s">
        <v>3847</v>
      </c>
      <c r="C207" s="2090" t="s">
        <v>3848</v>
      </c>
      <c r="D207" s="2091">
        <v>2.5610221E7</v>
      </c>
      <c r="E207" s="2085"/>
      <c r="F207" s="2085"/>
      <c r="G207" s="2085"/>
      <c r="H207" s="2085"/>
      <c r="I207" s="2085"/>
    </row>
    <row r="208">
      <c r="A208" s="2089" t="s">
        <v>3849</v>
      </c>
      <c r="B208" s="2090" t="s">
        <v>3850</v>
      </c>
      <c r="C208" s="2090" t="s">
        <v>3851</v>
      </c>
      <c r="D208" s="2091">
        <v>2.5610615E7</v>
      </c>
      <c r="E208" s="2085"/>
      <c r="F208" s="2085"/>
      <c r="G208" s="2085"/>
      <c r="H208" s="2085"/>
      <c r="I208" s="2085"/>
    </row>
    <row r="209">
      <c r="A209" s="2089" t="s">
        <v>3852</v>
      </c>
      <c r="B209" s="2090" t="s">
        <v>3853</v>
      </c>
      <c r="C209" s="2090" t="s">
        <v>3854</v>
      </c>
      <c r="D209" s="2091">
        <v>2.5610724E7</v>
      </c>
      <c r="E209" s="2085"/>
      <c r="F209" s="2085"/>
      <c r="G209" s="2085"/>
      <c r="H209" s="2085"/>
      <c r="I209" s="2085"/>
    </row>
    <row r="210">
      <c r="A210" s="2089" t="s">
        <v>3855</v>
      </c>
      <c r="B210" s="2090" t="s">
        <v>3856</v>
      </c>
      <c r="C210" s="2090" t="s">
        <v>3857</v>
      </c>
      <c r="D210" s="2091">
        <v>2.5611115E7</v>
      </c>
      <c r="E210" s="2085"/>
      <c r="F210" s="2085"/>
      <c r="G210" s="2085"/>
      <c r="H210" s="2085"/>
      <c r="I210" s="2085"/>
    </row>
    <row r="211">
      <c r="A211" s="2089" t="s">
        <v>3858</v>
      </c>
      <c r="B211" s="2090" t="s">
        <v>3859</v>
      </c>
      <c r="C211" s="2090" t="s">
        <v>3860</v>
      </c>
      <c r="D211" s="2091">
        <v>2.5611214E7</v>
      </c>
      <c r="E211" s="2085"/>
      <c r="F211" s="2085"/>
      <c r="G211" s="2085"/>
      <c r="H211" s="2085"/>
      <c r="I211" s="2085"/>
    </row>
    <row r="212">
      <c r="A212" s="2089" t="s">
        <v>3861</v>
      </c>
      <c r="B212" s="2090" t="s">
        <v>3862</v>
      </c>
      <c r="C212" s="2090" t="s">
        <v>3863</v>
      </c>
      <c r="D212" s="2091">
        <v>2.5611226E7</v>
      </c>
      <c r="E212" s="2085"/>
      <c r="F212" s="2085"/>
      <c r="G212" s="2085"/>
      <c r="H212" s="2085"/>
      <c r="I212" s="2085"/>
    </row>
    <row r="213">
      <c r="A213" s="2089" t="s">
        <v>3864</v>
      </c>
      <c r="B213" s="2090" t="s">
        <v>3865</v>
      </c>
      <c r="C213" s="2090" t="s">
        <v>3866</v>
      </c>
      <c r="D213" s="2091">
        <v>2.5620301E7</v>
      </c>
      <c r="E213" s="2085"/>
      <c r="F213" s="2085"/>
      <c r="G213" s="2085"/>
      <c r="H213" s="2085"/>
      <c r="I213" s="2085"/>
    </row>
    <row r="214">
      <c r="A214" s="2089" t="s">
        <v>3867</v>
      </c>
      <c r="B214" s="2090" t="s">
        <v>3868</v>
      </c>
      <c r="C214" s="2090" t="s">
        <v>3869</v>
      </c>
      <c r="D214" s="2091">
        <v>2.5620305E7</v>
      </c>
      <c r="E214" s="2085"/>
      <c r="F214" s="2085"/>
      <c r="G214" s="2085"/>
      <c r="H214" s="2085"/>
      <c r="I214" s="2085"/>
    </row>
    <row r="215">
      <c r="A215" s="2089" t="s">
        <v>3870</v>
      </c>
      <c r="B215" s="2090" t="s">
        <v>3871</v>
      </c>
      <c r="C215" s="2090" t="s">
        <v>3872</v>
      </c>
      <c r="D215" s="2091">
        <v>2.5620329E7</v>
      </c>
      <c r="E215" s="2085"/>
      <c r="F215" s="2085"/>
      <c r="G215" s="2085"/>
      <c r="H215" s="2085"/>
      <c r="I215" s="2085"/>
    </row>
    <row r="216">
      <c r="A216" s="2089" t="s">
        <v>3873</v>
      </c>
      <c r="B216" s="2090" t="s">
        <v>3874</v>
      </c>
      <c r="C216" s="2090" t="s">
        <v>3875</v>
      </c>
      <c r="D216" s="2091">
        <v>2.5630212E7</v>
      </c>
      <c r="E216" s="2085"/>
      <c r="F216" s="2085"/>
      <c r="G216" s="2085"/>
      <c r="H216" s="2085"/>
      <c r="I216" s="2085"/>
    </row>
    <row r="217">
      <c r="A217" s="2089" t="s">
        <v>3876</v>
      </c>
      <c r="B217" s="2090" t="s">
        <v>3877</v>
      </c>
      <c r="C217" s="2090" t="s">
        <v>3878</v>
      </c>
      <c r="D217" s="2091">
        <v>2.5630617E7</v>
      </c>
      <c r="E217" s="2085"/>
      <c r="F217" s="2085"/>
      <c r="G217" s="2085"/>
      <c r="H217" s="2085"/>
      <c r="I217" s="2085"/>
    </row>
    <row r="218">
      <c r="A218" s="2089" t="s">
        <v>3879</v>
      </c>
      <c r="B218" s="2090" t="s">
        <v>3880</v>
      </c>
      <c r="C218" s="2090" t="s">
        <v>3881</v>
      </c>
      <c r="D218" s="2091">
        <v>2.5630617E7</v>
      </c>
      <c r="E218" s="2085"/>
      <c r="F218" s="2085"/>
      <c r="G218" s="2085"/>
      <c r="H218" s="2085"/>
      <c r="I218" s="2085"/>
    </row>
    <row r="219">
      <c r="A219" s="2089" t="s">
        <v>3882</v>
      </c>
      <c r="B219" s="2090" t="s">
        <v>3883</v>
      </c>
      <c r="C219" s="2090" t="s">
        <v>3884</v>
      </c>
      <c r="D219" s="2091">
        <v>2.5640409E7</v>
      </c>
      <c r="E219" s="2085"/>
      <c r="F219" s="2085"/>
      <c r="G219" s="2085"/>
      <c r="H219" s="2085"/>
      <c r="I219" s="2085"/>
    </row>
    <row r="220">
      <c r="A220" s="2089" t="s">
        <v>3885</v>
      </c>
      <c r="B220" s="2090" t="s">
        <v>3886</v>
      </c>
      <c r="C220" s="2090" t="s">
        <v>3887</v>
      </c>
      <c r="D220" s="2091">
        <v>2.5640409E7</v>
      </c>
      <c r="E220" s="2085"/>
      <c r="F220" s="2085"/>
      <c r="G220" s="2085"/>
      <c r="H220" s="2085"/>
      <c r="I220" s="2085"/>
    </row>
    <row r="221">
      <c r="A221" s="2089" t="s">
        <v>3888</v>
      </c>
      <c r="B221" s="2090" t="s">
        <v>3889</v>
      </c>
      <c r="C221" s="2090" t="s">
        <v>3890</v>
      </c>
      <c r="D221" s="2091">
        <v>2.5640824E7</v>
      </c>
      <c r="E221" s="2085"/>
      <c r="F221" s="2085"/>
      <c r="G221" s="2085"/>
      <c r="H221" s="2085"/>
      <c r="I221" s="2085"/>
    </row>
    <row r="222">
      <c r="A222" s="2089" t="s">
        <v>3891</v>
      </c>
      <c r="B222" s="2090" t="s">
        <v>3892</v>
      </c>
      <c r="C222" s="2090" t="s">
        <v>3893</v>
      </c>
      <c r="D222" s="2091">
        <v>2.5641014E7</v>
      </c>
      <c r="E222" s="2085"/>
      <c r="F222" s="2085"/>
      <c r="G222" s="2085"/>
      <c r="H222" s="2085"/>
      <c r="I222" s="2085"/>
    </row>
    <row r="223">
      <c r="A223" s="2089" t="s">
        <v>3894</v>
      </c>
      <c r="B223" s="2090" t="s">
        <v>3895</v>
      </c>
      <c r="C223" s="2090" t="s">
        <v>3896</v>
      </c>
      <c r="D223" s="2091">
        <v>2.5641201E7</v>
      </c>
      <c r="E223" s="2085"/>
      <c r="F223" s="2085"/>
      <c r="G223" s="2085"/>
      <c r="H223" s="2085"/>
      <c r="I223" s="2085"/>
    </row>
    <row r="224">
      <c r="A224" s="2089" t="s">
        <v>3897</v>
      </c>
      <c r="B224" s="2090" t="s">
        <v>3898</v>
      </c>
      <c r="C224" s="2090" t="s">
        <v>3899</v>
      </c>
      <c r="D224" s="2091">
        <v>2.5650202E7</v>
      </c>
      <c r="E224" s="2085"/>
      <c r="F224" s="2085"/>
      <c r="G224" s="2085"/>
      <c r="H224" s="2085"/>
      <c r="I224" s="2085"/>
    </row>
    <row r="225">
      <c r="A225" s="2089" t="s">
        <v>3900</v>
      </c>
      <c r="B225" s="2090" t="s">
        <v>3901</v>
      </c>
      <c r="C225" s="2090" t="s">
        <v>3902</v>
      </c>
      <c r="D225" s="2091">
        <v>2.5650211E7</v>
      </c>
      <c r="E225" s="2085"/>
      <c r="F225" s="2085"/>
      <c r="G225" s="2085"/>
      <c r="H225" s="2085"/>
      <c r="I225" s="2085"/>
    </row>
    <row r="226">
      <c r="A226" s="2089" t="s">
        <v>3903</v>
      </c>
      <c r="B226" s="2090" t="s">
        <v>3904</v>
      </c>
      <c r="C226" s="2090" t="s">
        <v>3905</v>
      </c>
      <c r="D226" s="2091">
        <v>2.5650616E7</v>
      </c>
      <c r="E226" s="2085"/>
      <c r="F226" s="2085"/>
      <c r="G226" s="2085"/>
      <c r="H226" s="2085"/>
      <c r="I226" s="2085"/>
    </row>
    <row r="227">
      <c r="A227" s="2089" t="s">
        <v>3906</v>
      </c>
      <c r="B227" s="2090" t="s">
        <v>3907</v>
      </c>
      <c r="C227" s="2090" t="s">
        <v>3908</v>
      </c>
      <c r="D227" s="2091">
        <v>2.5650617E7</v>
      </c>
      <c r="E227" s="2085"/>
      <c r="F227" s="2085"/>
      <c r="G227" s="2085"/>
      <c r="H227" s="2085"/>
      <c r="I227" s="2085"/>
    </row>
    <row r="228">
      <c r="A228" s="2089" t="s">
        <v>3909</v>
      </c>
      <c r="B228" s="2090" t="s">
        <v>3910</v>
      </c>
      <c r="C228" s="2090" t="s">
        <v>3911</v>
      </c>
      <c r="D228" s="2091">
        <v>2.5650708E7</v>
      </c>
      <c r="E228" s="2085"/>
      <c r="F228" s="2085"/>
      <c r="G228" s="2085"/>
      <c r="H228" s="2085"/>
      <c r="I228" s="2085"/>
    </row>
    <row r="229">
      <c r="A229" s="2089" t="s">
        <v>3912</v>
      </c>
      <c r="B229" s="2090" t="s">
        <v>3913</v>
      </c>
      <c r="C229" s="2090" t="s">
        <v>3914</v>
      </c>
      <c r="D229" s="2091">
        <v>2.5650805E7</v>
      </c>
      <c r="E229" s="2085"/>
      <c r="F229" s="2085"/>
      <c r="G229" s="2085"/>
      <c r="H229" s="2085"/>
      <c r="I229" s="2085"/>
    </row>
    <row r="230">
      <c r="A230" s="2089" t="s">
        <v>3915</v>
      </c>
      <c r="B230" s="2090" t="s">
        <v>3916</v>
      </c>
      <c r="C230" s="2090" t="s">
        <v>3917</v>
      </c>
      <c r="D230" s="2091">
        <v>2.5650815E7</v>
      </c>
      <c r="E230" s="2085"/>
      <c r="F230" s="2085"/>
      <c r="G230" s="2085"/>
      <c r="H230" s="2085"/>
      <c r="I230" s="2085"/>
    </row>
    <row r="231">
      <c r="A231" s="2089" t="s">
        <v>3918</v>
      </c>
      <c r="B231" s="2090" t="s">
        <v>3919</v>
      </c>
      <c r="C231" s="2090" t="s">
        <v>3920</v>
      </c>
      <c r="D231" s="2091">
        <v>2.5650907E7</v>
      </c>
      <c r="E231" s="2085"/>
      <c r="F231" s="2085"/>
      <c r="G231" s="2085"/>
      <c r="H231" s="2085"/>
      <c r="I231" s="2085"/>
    </row>
    <row r="232">
      <c r="A232" s="2089" t="s">
        <v>3921</v>
      </c>
      <c r="B232" s="2090" t="s">
        <v>3922</v>
      </c>
      <c r="C232" s="2090" t="s">
        <v>3923</v>
      </c>
      <c r="D232" s="2091">
        <v>2.5651028E7</v>
      </c>
      <c r="E232" s="2085"/>
      <c r="F232" s="2085"/>
      <c r="G232" s="2085"/>
      <c r="H232" s="2085"/>
      <c r="I232" s="2085"/>
    </row>
    <row r="233">
      <c r="A233" s="2089" t="s">
        <v>3924</v>
      </c>
      <c r="B233" s="2090" t="s">
        <v>3925</v>
      </c>
      <c r="C233" s="2090" t="s">
        <v>3926</v>
      </c>
      <c r="D233" s="2091">
        <v>2.5651125E7</v>
      </c>
      <c r="E233" s="2085"/>
      <c r="F233" s="2085"/>
      <c r="G233" s="2085"/>
      <c r="H233" s="2085"/>
      <c r="I233" s="2085"/>
    </row>
    <row r="234">
      <c r="A234" s="2089" t="s">
        <v>3927</v>
      </c>
      <c r="B234" s="2090" t="s">
        <v>3928</v>
      </c>
      <c r="C234" s="2090" t="s">
        <v>3929</v>
      </c>
      <c r="D234" s="2091">
        <v>2.5651223E7</v>
      </c>
      <c r="E234" s="2085"/>
      <c r="F234" s="2085"/>
      <c r="G234" s="2085"/>
      <c r="H234" s="2085"/>
      <c r="I234" s="2085"/>
    </row>
    <row r="235">
      <c r="A235" s="2089" t="s">
        <v>3930</v>
      </c>
      <c r="B235" s="2090" t="s">
        <v>3931</v>
      </c>
      <c r="C235" s="2090" t="s">
        <v>3932</v>
      </c>
      <c r="D235" s="2091">
        <v>2.5651223E7</v>
      </c>
      <c r="E235" s="2085"/>
      <c r="F235" s="2085"/>
      <c r="G235" s="2085"/>
      <c r="H235" s="2085"/>
      <c r="I235" s="2085"/>
    </row>
    <row r="236">
      <c r="A236" s="2089" t="s">
        <v>3933</v>
      </c>
      <c r="B236" s="2090" t="s">
        <v>3934</v>
      </c>
      <c r="C236" s="2090" t="s">
        <v>3935</v>
      </c>
      <c r="D236" s="2091">
        <v>2.5301125E7</v>
      </c>
      <c r="E236" s="2085"/>
      <c r="F236" s="2085"/>
      <c r="G236" s="2085"/>
      <c r="H236" s="2085"/>
      <c r="I236" s="2085"/>
    </row>
    <row r="237">
      <c r="A237" s="2089" t="s">
        <v>3936</v>
      </c>
      <c r="B237" s="2090" t="s">
        <v>3937</v>
      </c>
      <c r="C237" s="2090" t="s">
        <v>3938</v>
      </c>
      <c r="D237" s="2091">
        <v>2.5330201E7</v>
      </c>
      <c r="E237" s="2085"/>
      <c r="F237" s="2085"/>
      <c r="G237" s="2085"/>
      <c r="H237" s="2085"/>
      <c r="I237" s="2085"/>
    </row>
    <row r="238">
      <c r="A238" s="2089" t="s">
        <v>3939</v>
      </c>
      <c r="B238" s="2090" t="s">
        <v>3940</v>
      </c>
      <c r="C238" s="2090" t="s">
        <v>3941</v>
      </c>
      <c r="D238" s="2091">
        <v>2.5431231E7</v>
      </c>
      <c r="E238" s="2085"/>
      <c r="F238" s="2085"/>
      <c r="G238" s="2085"/>
      <c r="H238" s="2085"/>
      <c r="I238" s="2085"/>
    </row>
    <row r="239">
      <c r="A239" s="2089" t="s">
        <v>3942</v>
      </c>
      <c r="B239" s="2090" t="s">
        <v>3943</v>
      </c>
      <c r="C239" s="2090" t="s">
        <v>3944</v>
      </c>
      <c r="D239" s="2091">
        <v>2.5370913E7</v>
      </c>
      <c r="E239" s="2085"/>
      <c r="F239" s="2085"/>
      <c r="G239" s="2085"/>
      <c r="H239" s="2085"/>
      <c r="I239" s="2085"/>
    </row>
    <row r="240">
      <c r="A240" s="2089" t="s">
        <v>3945</v>
      </c>
      <c r="B240" s="2090" t="s">
        <v>3946</v>
      </c>
      <c r="C240" s="2090" t="s">
        <v>3947</v>
      </c>
      <c r="D240" s="2091">
        <v>2.5380403E7</v>
      </c>
      <c r="E240" s="2085"/>
      <c r="F240" s="2085"/>
      <c r="G240" s="2085"/>
      <c r="H240" s="2085"/>
      <c r="I240" s="2085"/>
    </row>
    <row r="241">
      <c r="A241" s="2089" t="s">
        <v>3948</v>
      </c>
      <c r="B241" s="2090" t="s">
        <v>3949</v>
      </c>
      <c r="C241" s="2090" t="s">
        <v>3950</v>
      </c>
      <c r="D241" s="2091">
        <v>2.5380626E7</v>
      </c>
      <c r="E241" s="2085"/>
      <c r="F241" s="2085"/>
      <c r="G241" s="2085"/>
      <c r="H241" s="2085"/>
      <c r="I241" s="2085"/>
    </row>
    <row r="242">
      <c r="A242" s="2089" t="s">
        <v>3951</v>
      </c>
      <c r="B242" s="2090" t="s">
        <v>3952</v>
      </c>
      <c r="C242" s="2090" t="s">
        <v>3953</v>
      </c>
      <c r="D242" s="2091">
        <v>2.5440523E7</v>
      </c>
      <c r="E242" s="2085"/>
      <c r="F242" s="2085"/>
      <c r="G242" s="2085"/>
      <c r="H242" s="2085"/>
      <c r="I242" s="2085"/>
    </row>
    <row r="243">
      <c r="A243" s="2089" t="s">
        <v>3954</v>
      </c>
      <c r="B243" s="2090" t="s">
        <v>3955</v>
      </c>
      <c r="C243" s="2090" t="s">
        <v>3956</v>
      </c>
      <c r="D243" s="2091">
        <v>2.5410504E7</v>
      </c>
      <c r="E243" s="2085"/>
      <c r="F243" s="2085"/>
      <c r="G243" s="2085"/>
      <c r="H243" s="2085"/>
      <c r="I243" s="2085"/>
    </row>
    <row r="244">
      <c r="A244" s="2089" t="s">
        <v>3957</v>
      </c>
      <c r="B244" s="2090" t="s">
        <v>3958</v>
      </c>
      <c r="C244" s="2090" t="s">
        <v>3959</v>
      </c>
      <c r="D244" s="2091">
        <v>2.547073E7</v>
      </c>
      <c r="E244" s="2085"/>
      <c r="F244" s="2085"/>
      <c r="G244" s="2085"/>
      <c r="H244" s="2085"/>
      <c r="I244" s="2085"/>
    </row>
    <row r="245">
      <c r="A245" s="2089" t="s">
        <v>3960</v>
      </c>
      <c r="B245" s="2090" t="s">
        <v>3961</v>
      </c>
      <c r="C245" s="2090" t="s">
        <v>3962</v>
      </c>
      <c r="D245" s="2091">
        <v>2.5471001E7</v>
      </c>
      <c r="E245" s="2085"/>
      <c r="F245" s="2085"/>
      <c r="G245" s="2085"/>
      <c r="H245" s="2085"/>
      <c r="I245" s="2085"/>
    </row>
    <row r="246">
      <c r="A246" s="2089" t="s">
        <v>3963</v>
      </c>
      <c r="B246" s="2090" t="s">
        <v>3964</v>
      </c>
      <c r="C246" s="2090" t="s">
        <v>3965</v>
      </c>
      <c r="D246" s="2091">
        <v>2.5501001E7</v>
      </c>
      <c r="E246" s="2085"/>
      <c r="F246" s="2085"/>
      <c r="G246" s="2085"/>
      <c r="H246" s="2085"/>
      <c r="I246" s="2085"/>
    </row>
    <row r="247">
      <c r="A247" s="2089" t="s">
        <v>3966</v>
      </c>
      <c r="B247" s="2090" t="s">
        <v>3967</v>
      </c>
      <c r="C247" s="2090" t="s">
        <v>3968</v>
      </c>
      <c r="D247" s="2091">
        <v>2.5511001E7</v>
      </c>
      <c r="E247" s="2085"/>
      <c r="F247" s="2085"/>
      <c r="G247" s="2085"/>
      <c r="H247" s="2085"/>
      <c r="I247" s="2085"/>
    </row>
    <row r="248">
      <c r="A248" s="2089" t="s">
        <v>3969</v>
      </c>
      <c r="B248" s="2090" t="s">
        <v>3970</v>
      </c>
      <c r="C248" s="2090" t="s">
        <v>3971</v>
      </c>
      <c r="D248" s="2091">
        <v>2.5520424E7</v>
      </c>
      <c r="E248" s="2085"/>
      <c r="F248" s="2085"/>
      <c r="G248" s="2085"/>
      <c r="H248" s="2085"/>
      <c r="I248" s="2085"/>
    </row>
    <row r="249">
      <c r="A249" s="2089" t="s">
        <v>3972</v>
      </c>
      <c r="B249" s="2090" t="s">
        <v>3973</v>
      </c>
      <c r="C249" s="2090" t="s">
        <v>3974</v>
      </c>
      <c r="D249" s="2091">
        <v>2.5460317E7</v>
      </c>
      <c r="E249" s="2085"/>
      <c r="F249" s="2085"/>
      <c r="G249" s="2085"/>
      <c r="H249" s="2085"/>
      <c r="I249" s="2085"/>
    </row>
    <row r="250">
      <c r="A250" s="2089" t="s">
        <v>3975</v>
      </c>
      <c r="B250" s="2090" t="s">
        <v>3976</v>
      </c>
      <c r="C250" s="2090" t="s">
        <v>3977</v>
      </c>
      <c r="D250" s="2091">
        <v>2.5460317E7</v>
      </c>
      <c r="E250" s="2085"/>
      <c r="F250" s="2085"/>
      <c r="G250" s="2085"/>
      <c r="H250" s="2085"/>
      <c r="I250" s="2085"/>
    </row>
    <row r="251">
      <c r="A251" s="2089" t="s">
        <v>3978</v>
      </c>
      <c r="B251" s="2090" t="s">
        <v>3979</v>
      </c>
      <c r="C251" s="2090" t="s">
        <v>3980</v>
      </c>
      <c r="D251" s="2091">
        <v>2.5460317E7</v>
      </c>
      <c r="E251" s="2085"/>
      <c r="F251" s="2085"/>
      <c r="G251" s="2085"/>
      <c r="H251" s="2085"/>
      <c r="I251" s="2085"/>
    </row>
    <row r="252">
      <c r="A252" s="2089" t="s">
        <v>3981</v>
      </c>
      <c r="B252" s="2090" t="s">
        <v>3982</v>
      </c>
      <c r="C252" s="2090" t="s">
        <v>3983</v>
      </c>
      <c r="D252" s="2091">
        <v>2.5460317E7</v>
      </c>
      <c r="E252" s="2085"/>
      <c r="F252" s="2085"/>
      <c r="G252" s="2085"/>
      <c r="H252" s="2085"/>
      <c r="I252" s="2085"/>
    </row>
    <row r="253">
      <c r="A253" s="2089" t="s">
        <v>3984</v>
      </c>
      <c r="B253" s="2090" t="s">
        <v>3985</v>
      </c>
      <c r="C253" s="2090" t="s">
        <v>3986</v>
      </c>
      <c r="D253" s="2091">
        <v>2.5460317E7</v>
      </c>
      <c r="E253" s="2085"/>
      <c r="F253" s="2085"/>
      <c r="G253" s="2085"/>
      <c r="H253" s="2085"/>
      <c r="I253" s="2085"/>
    </row>
    <row r="254">
      <c r="A254" s="2089" t="s">
        <v>3987</v>
      </c>
      <c r="B254" s="2090" t="s">
        <v>3988</v>
      </c>
      <c r="C254" s="2090" t="s">
        <v>3989</v>
      </c>
      <c r="D254" s="2091">
        <v>2.5460317E7</v>
      </c>
      <c r="E254" s="2085"/>
      <c r="F254" s="2085"/>
      <c r="G254" s="2085"/>
      <c r="H254" s="2085"/>
      <c r="I254" s="2085"/>
    </row>
    <row r="255">
      <c r="A255" s="2089" t="s">
        <v>3990</v>
      </c>
      <c r="B255" s="2090" t="s">
        <v>3991</v>
      </c>
      <c r="C255" s="2090" t="s">
        <v>3992</v>
      </c>
      <c r="D255" s="2091">
        <v>2.5460317E7</v>
      </c>
      <c r="E255" s="2085"/>
      <c r="F255" s="2085"/>
      <c r="G255" s="2085"/>
      <c r="H255" s="2085"/>
      <c r="I255" s="2085"/>
    </row>
    <row r="256">
      <c r="A256" s="2089" t="s">
        <v>3993</v>
      </c>
      <c r="B256" s="2090" t="s">
        <v>3994</v>
      </c>
      <c r="C256" s="2090" t="s">
        <v>3995</v>
      </c>
      <c r="D256" s="2091">
        <v>2.5440629E7</v>
      </c>
      <c r="E256" s="2085"/>
      <c r="F256" s="2085"/>
      <c r="G256" s="2085"/>
      <c r="H256" s="2085"/>
      <c r="I256" s="2085"/>
    </row>
    <row r="257">
      <c r="A257" s="2089" t="s">
        <v>3996</v>
      </c>
      <c r="B257" s="2090" t="s">
        <v>3997</v>
      </c>
      <c r="C257" s="2090" t="s">
        <v>3998</v>
      </c>
      <c r="D257" s="2091">
        <v>2.5470702E7</v>
      </c>
      <c r="E257" s="2085"/>
      <c r="F257" s="2085"/>
      <c r="G257" s="2085"/>
      <c r="H257" s="2085"/>
      <c r="I257" s="2085"/>
    </row>
    <row r="258">
      <c r="A258" s="2089" t="s">
        <v>3999</v>
      </c>
      <c r="B258" s="2090" t="s">
        <v>4000</v>
      </c>
      <c r="C258" s="2090" t="s">
        <v>4001</v>
      </c>
      <c r="D258" s="2091">
        <v>2.5481208E7</v>
      </c>
      <c r="E258" s="2085"/>
      <c r="F258" s="2085"/>
      <c r="G258" s="2085"/>
      <c r="H258" s="2085"/>
      <c r="I258" s="2085"/>
    </row>
    <row r="259">
      <c r="A259" s="2089" t="s">
        <v>4002</v>
      </c>
      <c r="B259" s="2090" t="s">
        <v>4003</v>
      </c>
      <c r="C259" s="2090" t="s">
        <v>4004</v>
      </c>
      <c r="D259" s="2091">
        <v>2.5611009E7</v>
      </c>
      <c r="E259" s="2085"/>
      <c r="F259" s="2085"/>
      <c r="G259" s="2085"/>
      <c r="H259" s="2085"/>
      <c r="I259" s="2085"/>
    </row>
    <row r="260">
      <c r="A260" s="2089" t="s">
        <v>4005</v>
      </c>
      <c r="B260" s="2090" t="s">
        <v>4006</v>
      </c>
      <c r="C260" s="2090" t="s">
        <v>4007</v>
      </c>
      <c r="D260" s="2091">
        <v>2.5611009E7</v>
      </c>
      <c r="E260" s="2093"/>
      <c r="F260" s="2085"/>
      <c r="G260" s="2085"/>
      <c r="H260" s="2085"/>
      <c r="I260" s="2085"/>
    </row>
    <row r="261">
      <c r="A261" s="2089" t="s">
        <v>4008</v>
      </c>
      <c r="B261" s="2090" t="s">
        <v>4009</v>
      </c>
      <c r="C261" s="2090" t="s">
        <v>4010</v>
      </c>
      <c r="D261" s="2091">
        <v>2.5480909E7</v>
      </c>
      <c r="E261" s="2093"/>
      <c r="F261" s="2085"/>
      <c r="G261" s="2085"/>
      <c r="H261" s="2085"/>
      <c r="I261" s="2085"/>
    </row>
    <row r="262">
      <c r="A262" s="2089" t="s">
        <v>4011</v>
      </c>
      <c r="B262" s="2090" t="s">
        <v>4012</v>
      </c>
      <c r="C262" s="2090" t="s">
        <v>4013</v>
      </c>
      <c r="D262" s="2091">
        <v>2.5480926E7</v>
      </c>
      <c r="E262" s="2093"/>
      <c r="F262" s="2085"/>
      <c r="G262" s="2085"/>
      <c r="H262" s="2085"/>
      <c r="I262" s="2085"/>
    </row>
    <row r="263">
      <c r="A263" s="2089" t="s">
        <v>4014</v>
      </c>
      <c r="B263" s="2090" t="s">
        <v>4015</v>
      </c>
      <c r="C263" s="2090" t="s">
        <v>4016</v>
      </c>
      <c r="D263" s="2091">
        <v>2.5480916E7</v>
      </c>
      <c r="E263" s="2093"/>
      <c r="F263" s="2085"/>
      <c r="G263" s="2085"/>
      <c r="H263" s="2085"/>
      <c r="I263" s="2085"/>
    </row>
    <row r="264">
      <c r="A264" s="2089" t="s">
        <v>4017</v>
      </c>
      <c r="B264" s="2090" t="s">
        <v>4018</v>
      </c>
      <c r="C264" s="2090" t="s">
        <v>4019</v>
      </c>
      <c r="D264" s="2091">
        <v>2.5481021E7</v>
      </c>
      <c r="E264" s="2093"/>
      <c r="F264" s="2085"/>
      <c r="G264" s="2085"/>
      <c r="H264" s="2085"/>
      <c r="I264" s="2085"/>
    </row>
    <row r="265">
      <c r="A265" s="2089" t="s">
        <v>4020</v>
      </c>
      <c r="B265" s="2090" t="s">
        <v>4021</v>
      </c>
      <c r="C265" s="2090" t="s">
        <v>4022</v>
      </c>
      <c r="D265" s="2091">
        <v>2.5481021E7</v>
      </c>
      <c r="E265" s="2093"/>
      <c r="F265" s="2085"/>
      <c r="G265" s="2085"/>
      <c r="H265" s="2085"/>
      <c r="I265" s="2085"/>
    </row>
    <row r="266">
      <c r="A266" s="2089" t="s">
        <v>4023</v>
      </c>
      <c r="B266" s="2090" t="s">
        <v>4024</v>
      </c>
      <c r="C266" s="2090" t="s">
        <v>4025</v>
      </c>
      <c r="D266" s="2091">
        <v>2.5481021E7</v>
      </c>
      <c r="E266" s="2093"/>
      <c r="F266" s="2085"/>
      <c r="G266" s="2085"/>
      <c r="H266" s="2085"/>
      <c r="I266" s="2085"/>
    </row>
    <row r="267">
      <c r="A267" s="2089" t="s">
        <v>4026</v>
      </c>
      <c r="B267" s="2090" t="s">
        <v>4027</v>
      </c>
      <c r="C267" s="2090" t="s">
        <v>4028</v>
      </c>
      <c r="D267" s="2091">
        <v>2.5481021E7</v>
      </c>
      <c r="E267" s="2093"/>
      <c r="F267" s="2085"/>
      <c r="G267" s="2085"/>
      <c r="H267" s="2085"/>
      <c r="I267" s="2085"/>
    </row>
    <row r="268">
      <c r="A268" s="2089" t="s">
        <v>4029</v>
      </c>
      <c r="B268" s="2090" t="s">
        <v>4030</v>
      </c>
      <c r="C268" s="2090" t="s">
        <v>4031</v>
      </c>
      <c r="D268" s="2091">
        <v>2.5481021E7</v>
      </c>
      <c r="E268" s="2093"/>
      <c r="F268" s="2085"/>
      <c r="G268" s="2085"/>
      <c r="H268" s="2085"/>
      <c r="I268" s="2085"/>
    </row>
    <row r="269">
      <c r="A269" s="2089" t="s">
        <v>4032</v>
      </c>
      <c r="B269" s="2090" t="s">
        <v>4033</v>
      </c>
      <c r="C269" s="2090" t="s">
        <v>4034</v>
      </c>
      <c r="D269" s="2091">
        <v>2.5481021E7</v>
      </c>
      <c r="E269" s="2093"/>
      <c r="F269" s="2085"/>
      <c r="G269" s="2085"/>
      <c r="H269" s="2085"/>
      <c r="I269" s="2085"/>
    </row>
    <row r="270">
      <c r="A270" s="2089" t="s">
        <v>4035</v>
      </c>
      <c r="B270" s="2090" t="s">
        <v>4036</v>
      </c>
      <c r="C270" s="2090" t="s">
        <v>4037</v>
      </c>
      <c r="D270" s="2091">
        <v>2.549122E7</v>
      </c>
      <c r="E270" s="2093"/>
      <c r="F270" s="2085"/>
      <c r="G270" s="2085"/>
      <c r="H270" s="2085"/>
      <c r="I270" s="2085"/>
    </row>
    <row r="271">
      <c r="A271" s="2089" t="s">
        <v>4038</v>
      </c>
      <c r="B271" s="2090" t="s">
        <v>4039</v>
      </c>
      <c r="C271" s="2090" t="s">
        <v>4040</v>
      </c>
      <c r="D271" s="2091">
        <v>2.5500214E7</v>
      </c>
      <c r="E271" s="2093"/>
      <c r="F271" s="2085"/>
      <c r="G271" s="2085"/>
      <c r="H271" s="2085"/>
      <c r="I271" s="2085"/>
    </row>
    <row r="272">
      <c r="A272" s="2089" t="s">
        <v>4041</v>
      </c>
      <c r="B272" s="2090" t="s">
        <v>4042</v>
      </c>
      <c r="C272" s="2090" t="s">
        <v>4043</v>
      </c>
      <c r="D272" s="2091">
        <v>2.5541001E7</v>
      </c>
      <c r="E272" s="2093"/>
      <c r="F272" s="2085"/>
      <c r="G272" s="2085"/>
      <c r="H272" s="2085"/>
      <c r="I272" s="2085"/>
    </row>
    <row r="273">
      <c r="A273" s="2089" t="s">
        <v>4044</v>
      </c>
      <c r="B273" s="2090" t="s">
        <v>4045</v>
      </c>
      <c r="C273" s="2090" t="s">
        <v>4046</v>
      </c>
      <c r="D273" s="2091">
        <v>2.5610914E7</v>
      </c>
      <c r="E273" s="2093"/>
      <c r="F273" s="2085"/>
      <c r="G273" s="2085"/>
      <c r="H273" s="2085"/>
      <c r="I273" s="2085"/>
    </row>
    <row r="274">
      <c r="A274" s="2089" t="s">
        <v>4047</v>
      </c>
      <c r="B274" s="2090" t="s">
        <v>4048</v>
      </c>
      <c r="C274" s="2090" t="s">
        <v>4049</v>
      </c>
      <c r="D274" s="2091">
        <v>2.5551218E7</v>
      </c>
      <c r="E274" s="2093"/>
      <c r="F274" s="2085"/>
      <c r="G274" s="2085"/>
      <c r="H274" s="2085"/>
      <c r="I274" s="2085"/>
    </row>
    <row r="275">
      <c r="A275" s="2089" t="s">
        <v>4050</v>
      </c>
      <c r="B275" s="2090" t="s">
        <v>4051</v>
      </c>
      <c r="C275" s="2090" t="s">
        <v>4052</v>
      </c>
      <c r="D275" s="2091">
        <v>2.5611009E7</v>
      </c>
      <c r="E275" s="2093"/>
      <c r="F275" s="2085"/>
      <c r="G275" s="2085"/>
      <c r="H275" s="2085"/>
      <c r="I275" s="2085"/>
    </row>
    <row r="276">
      <c r="A276" s="2089" t="s">
        <v>4053</v>
      </c>
      <c r="B276" s="2090" t="s">
        <v>4054</v>
      </c>
      <c r="C276" s="2090" t="s">
        <v>4055</v>
      </c>
      <c r="D276" s="2091">
        <v>2.5541104E7</v>
      </c>
      <c r="E276" s="2093"/>
      <c r="F276" s="2085"/>
      <c r="G276" s="2085"/>
      <c r="H276" s="2085"/>
      <c r="I276" s="2085"/>
    </row>
    <row r="277">
      <c r="A277" s="2089" t="s">
        <v>4056</v>
      </c>
      <c r="B277" s="2090" t="s">
        <v>4057</v>
      </c>
      <c r="C277" s="2090" t="s">
        <v>4058</v>
      </c>
      <c r="D277" s="2091">
        <v>2.5611009E7</v>
      </c>
      <c r="E277" s="2093"/>
      <c r="F277" s="2085"/>
      <c r="G277" s="2085"/>
      <c r="H277" s="2085"/>
      <c r="I277" s="2085"/>
    </row>
    <row r="278">
      <c r="A278" s="2089" t="s">
        <v>4059</v>
      </c>
      <c r="B278" s="2090" t="s">
        <v>4060</v>
      </c>
      <c r="C278" s="2090" t="s">
        <v>4061</v>
      </c>
      <c r="D278" s="2091">
        <v>2.556041E7</v>
      </c>
      <c r="E278" s="2093"/>
      <c r="F278" s="2085"/>
      <c r="G278" s="2085"/>
      <c r="H278" s="2085"/>
      <c r="I278" s="2085"/>
    </row>
    <row r="279">
      <c r="A279" s="2089" t="s">
        <v>4062</v>
      </c>
      <c r="B279" s="2090" t="s">
        <v>4063</v>
      </c>
      <c r="C279" s="2090" t="s">
        <v>4064</v>
      </c>
      <c r="D279" s="2091">
        <v>2.5560328E7</v>
      </c>
      <c r="E279" s="2093"/>
      <c r="F279" s="2085"/>
      <c r="G279" s="2085"/>
      <c r="H279" s="2085"/>
      <c r="I279" s="2085"/>
    </row>
    <row r="280">
      <c r="A280" s="2089" t="s">
        <v>4065</v>
      </c>
      <c r="B280" s="2090" t="s">
        <v>4066</v>
      </c>
      <c r="C280" s="2090" t="s">
        <v>4067</v>
      </c>
      <c r="D280" s="2091">
        <v>2.5560214E7</v>
      </c>
      <c r="E280" s="2093"/>
      <c r="F280" s="2085"/>
      <c r="G280" s="2085"/>
      <c r="H280" s="2085"/>
      <c r="I280" s="2085"/>
    </row>
    <row r="281">
      <c r="A281" s="2089" t="s">
        <v>4068</v>
      </c>
      <c r="B281" s="2090" t="s">
        <v>4069</v>
      </c>
      <c r="C281" s="2090" t="s">
        <v>4070</v>
      </c>
      <c r="D281" s="2091">
        <v>2.5551226E7</v>
      </c>
      <c r="E281" s="2093"/>
      <c r="F281" s="2085"/>
      <c r="G281" s="2085"/>
      <c r="H281" s="2085"/>
      <c r="I281" s="2085"/>
    </row>
    <row r="282">
      <c r="A282" s="2089" t="s">
        <v>4071</v>
      </c>
      <c r="B282" s="2090" t="s">
        <v>4072</v>
      </c>
      <c r="C282" s="2090" t="s">
        <v>4073</v>
      </c>
      <c r="D282" s="2091">
        <v>2.5611009E7</v>
      </c>
      <c r="E282" s="2093"/>
      <c r="F282" s="2085"/>
      <c r="G282" s="2085"/>
      <c r="H282" s="2085"/>
      <c r="I282" s="2085"/>
    </row>
    <row r="283">
      <c r="A283" s="2089" t="s">
        <v>4074</v>
      </c>
      <c r="B283" s="2090" t="s">
        <v>4075</v>
      </c>
      <c r="C283" s="2090" t="s">
        <v>4076</v>
      </c>
      <c r="D283" s="2091">
        <v>2.5560321E7</v>
      </c>
      <c r="E283" s="2093"/>
      <c r="F283" s="2085"/>
      <c r="G283" s="2085"/>
      <c r="H283" s="2085"/>
      <c r="I283" s="2085"/>
    </row>
    <row r="284">
      <c r="A284" s="2089" t="s">
        <v>4077</v>
      </c>
      <c r="B284" s="2090" t="s">
        <v>4078</v>
      </c>
      <c r="C284" s="2090" t="s">
        <v>4079</v>
      </c>
      <c r="D284" s="2091">
        <v>2.5520513E7</v>
      </c>
      <c r="E284" s="2093"/>
      <c r="F284" s="2085"/>
      <c r="G284" s="2085"/>
      <c r="H284" s="2085"/>
      <c r="I284" s="2085"/>
    </row>
    <row r="285">
      <c r="A285" s="2089" t="s">
        <v>4080</v>
      </c>
      <c r="B285" s="2090" t="s">
        <v>4081</v>
      </c>
      <c r="C285" s="2090" t="s">
        <v>4082</v>
      </c>
      <c r="D285" s="2091">
        <v>2.5520513E7</v>
      </c>
      <c r="E285" s="2093"/>
      <c r="F285" s="2085"/>
      <c r="G285" s="2085"/>
      <c r="H285" s="2085"/>
      <c r="I285" s="2085"/>
    </row>
    <row r="286">
      <c r="A286" s="2089" t="s">
        <v>4083</v>
      </c>
      <c r="B286" s="2090" t="s">
        <v>4084</v>
      </c>
      <c r="C286" s="2090" t="s">
        <v>4085</v>
      </c>
      <c r="D286" s="2091">
        <v>2.5520513E7</v>
      </c>
      <c r="E286" s="2093"/>
      <c r="F286" s="2085"/>
      <c r="G286" s="2085"/>
      <c r="H286" s="2085"/>
      <c r="I286" s="2085"/>
    </row>
    <row r="287">
      <c r="A287" s="2089" t="s">
        <v>4086</v>
      </c>
      <c r="B287" s="2090" t="s">
        <v>4087</v>
      </c>
      <c r="C287" s="2090" t="s">
        <v>4088</v>
      </c>
      <c r="D287" s="2091">
        <v>2.5520513E7</v>
      </c>
      <c r="E287" s="2093"/>
      <c r="F287" s="2085"/>
      <c r="G287" s="2085"/>
      <c r="H287" s="2085"/>
      <c r="I287" s="2085"/>
    </row>
    <row r="288">
      <c r="A288" s="2089" t="s">
        <v>4089</v>
      </c>
      <c r="B288" s="2090" t="s">
        <v>4090</v>
      </c>
      <c r="C288" s="2090" t="s">
        <v>4091</v>
      </c>
      <c r="D288" s="2091">
        <v>2.5520513E7</v>
      </c>
      <c r="E288" s="2093"/>
      <c r="F288" s="2085"/>
      <c r="G288" s="2085"/>
      <c r="H288" s="2085"/>
      <c r="I288" s="2085"/>
    </row>
    <row r="289">
      <c r="A289" s="2089" t="s">
        <v>4092</v>
      </c>
      <c r="B289" s="2090" t="s">
        <v>4093</v>
      </c>
      <c r="C289" s="2090" t="s">
        <v>4094</v>
      </c>
      <c r="D289" s="2091">
        <v>2.5520513E7</v>
      </c>
      <c r="E289" s="2093"/>
      <c r="F289" s="2085"/>
      <c r="G289" s="2085"/>
      <c r="H289" s="2085"/>
      <c r="I289" s="2085"/>
    </row>
    <row r="290">
      <c r="A290" s="2089" t="s">
        <v>4095</v>
      </c>
      <c r="B290" s="2090" t="s">
        <v>4096</v>
      </c>
      <c r="C290" s="2090" t="s">
        <v>4097</v>
      </c>
      <c r="D290" s="2091">
        <v>2.5520513E7</v>
      </c>
      <c r="E290" s="2093"/>
      <c r="F290" s="2085"/>
      <c r="G290" s="2085"/>
      <c r="H290" s="2085"/>
      <c r="I290" s="2085"/>
    </row>
    <row r="291">
      <c r="A291" s="2089" t="s">
        <v>4098</v>
      </c>
      <c r="B291" s="2090" t="s">
        <v>4099</v>
      </c>
      <c r="C291" s="2090" t="s">
        <v>4100</v>
      </c>
      <c r="D291" s="2091">
        <v>2.5520513E7</v>
      </c>
      <c r="E291" s="2093"/>
      <c r="F291" s="2085"/>
      <c r="G291" s="2085"/>
      <c r="H291" s="2085"/>
      <c r="I291" s="2085"/>
    </row>
    <row r="292">
      <c r="A292" s="2089" t="s">
        <v>4101</v>
      </c>
      <c r="B292" s="2090" t="s">
        <v>4102</v>
      </c>
      <c r="C292" s="2090" t="s">
        <v>4103</v>
      </c>
      <c r="D292" s="2091">
        <v>2.5530205E7</v>
      </c>
      <c r="E292" s="2093"/>
      <c r="F292" s="2085"/>
      <c r="G292" s="2085"/>
      <c r="H292" s="2085"/>
      <c r="I292" s="2085"/>
    </row>
    <row r="293">
      <c r="A293" s="2089" t="s">
        <v>4104</v>
      </c>
      <c r="B293" s="2090" t="s">
        <v>4105</v>
      </c>
      <c r="C293" s="2090" t="s">
        <v>4106</v>
      </c>
      <c r="D293" s="2091">
        <v>2.5590114E7</v>
      </c>
      <c r="E293" s="2093"/>
      <c r="F293" s="2085"/>
      <c r="G293" s="2085"/>
      <c r="H293" s="2085"/>
      <c r="I293" s="2085"/>
    </row>
    <row r="294">
      <c r="A294" s="2089" t="s">
        <v>4107</v>
      </c>
      <c r="B294" s="2090" t="s">
        <v>4108</v>
      </c>
      <c r="C294" s="2090" t="s">
        <v>4109</v>
      </c>
      <c r="D294" s="2091">
        <v>2.5580101E7</v>
      </c>
      <c r="E294" s="2093"/>
      <c r="F294" s="2085"/>
      <c r="G294" s="2085"/>
      <c r="H294" s="2085"/>
      <c r="I294" s="2085"/>
    </row>
    <row r="295">
      <c r="A295" s="2089" t="s">
        <v>4110</v>
      </c>
      <c r="B295" s="2090" t="s">
        <v>4111</v>
      </c>
      <c r="C295" s="2090" t="s">
        <v>4112</v>
      </c>
      <c r="D295" s="2091">
        <v>2.5580506E7</v>
      </c>
      <c r="E295" s="2093"/>
      <c r="F295" s="2085"/>
      <c r="G295" s="2085"/>
      <c r="H295" s="2085"/>
      <c r="I295" s="2085"/>
    </row>
    <row r="296">
      <c r="A296" s="2089" t="s">
        <v>4113</v>
      </c>
      <c r="B296" s="2090" t="s">
        <v>4114</v>
      </c>
      <c r="C296" s="2090" t="s">
        <v>4115</v>
      </c>
      <c r="D296" s="2091">
        <v>2.5571112E7</v>
      </c>
      <c r="E296" s="2093"/>
      <c r="F296" s="2085"/>
      <c r="G296" s="2085"/>
      <c r="H296" s="2085"/>
      <c r="I296" s="2085"/>
    </row>
    <row r="297">
      <c r="A297" s="2089" t="s">
        <v>4116</v>
      </c>
      <c r="B297" s="2090" t="s">
        <v>4117</v>
      </c>
      <c r="C297" s="2090" t="s">
        <v>4118</v>
      </c>
      <c r="D297" s="2091">
        <v>2.5630825E7</v>
      </c>
      <c r="E297" s="2093"/>
      <c r="F297" s="2085"/>
      <c r="G297" s="2085"/>
      <c r="H297" s="2085"/>
      <c r="I297" s="2085"/>
    </row>
    <row r="298">
      <c r="A298" s="2089" t="s">
        <v>4119</v>
      </c>
      <c r="B298" s="2090" t="s">
        <v>4120</v>
      </c>
      <c r="C298" s="2090" t="s">
        <v>4121</v>
      </c>
      <c r="D298" s="2091">
        <v>2.5590516E7</v>
      </c>
      <c r="E298" s="2093"/>
      <c r="F298" s="2085"/>
      <c r="G298" s="2085"/>
      <c r="H298" s="2085"/>
      <c r="I298" s="2085"/>
    </row>
    <row r="299">
      <c r="A299" s="2089" t="s">
        <v>4122</v>
      </c>
      <c r="B299" s="2090" t="s">
        <v>4117</v>
      </c>
      <c r="C299" s="2090" t="s">
        <v>4118</v>
      </c>
      <c r="D299" s="2091">
        <v>2.5630825E7</v>
      </c>
      <c r="E299" s="2093"/>
      <c r="F299" s="2085"/>
      <c r="G299" s="2085"/>
      <c r="H299" s="2085"/>
      <c r="I299" s="2085"/>
    </row>
    <row r="300">
      <c r="A300" s="2089" t="s">
        <v>4123</v>
      </c>
      <c r="B300" s="2090" t="s">
        <v>4124</v>
      </c>
      <c r="C300" s="2090" t="s">
        <v>4125</v>
      </c>
      <c r="D300" s="2091">
        <v>2.5660401E7</v>
      </c>
      <c r="E300" s="2085"/>
      <c r="F300" s="2085"/>
      <c r="G300" s="2085"/>
      <c r="H300" s="2085"/>
      <c r="I300" s="2085"/>
    </row>
    <row r="301">
      <c r="A301" s="2089" t="s">
        <v>4126</v>
      </c>
      <c r="B301" s="2090" t="s">
        <v>4127</v>
      </c>
      <c r="C301" s="2090" t="s">
        <v>4128</v>
      </c>
      <c r="D301" s="2091">
        <v>2.5650701E7</v>
      </c>
      <c r="E301" s="2085"/>
      <c r="F301" s="2085"/>
      <c r="G301" s="2085"/>
      <c r="H301" s="2085"/>
      <c r="I301" s="2085"/>
    </row>
    <row r="302">
      <c r="A302" s="2089" t="s">
        <v>4129</v>
      </c>
      <c r="B302" s="2090" t="s">
        <v>4130</v>
      </c>
      <c r="C302" s="2090" t="s">
        <v>4131</v>
      </c>
      <c r="D302" s="2091">
        <v>2.5640519E7</v>
      </c>
      <c r="E302" s="2085"/>
      <c r="F302" s="2085"/>
      <c r="G302" s="2085"/>
      <c r="H302" s="2085"/>
      <c r="I302" s="2085"/>
    </row>
    <row r="303">
      <c r="A303" s="2089" t="s">
        <v>4132</v>
      </c>
      <c r="B303" s="2090" t="s">
        <v>4133</v>
      </c>
      <c r="C303" s="2090" t="s">
        <v>4134</v>
      </c>
      <c r="D303" s="2091">
        <v>2.5670826E7</v>
      </c>
      <c r="E303" s="2085"/>
      <c r="F303" s="2085"/>
      <c r="G303" s="2085"/>
      <c r="H303" s="2085"/>
      <c r="I303" s="2085"/>
    </row>
    <row r="304">
      <c r="A304" s="2089" t="s">
        <v>4135</v>
      </c>
      <c r="B304" s="2090" t="s">
        <v>4136</v>
      </c>
      <c r="C304" s="2090" t="s">
        <v>4137</v>
      </c>
      <c r="D304" s="2091">
        <v>2.5450225E7</v>
      </c>
      <c r="E304" s="2085"/>
      <c r="F304" s="2085"/>
      <c r="G304" s="2085"/>
      <c r="H304" s="2085"/>
      <c r="I304" s="2085"/>
    </row>
    <row r="305">
      <c r="A305" s="2089" t="s">
        <v>4138</v>
      </c>
      <c r="B305" s="2090" t="s">
        <v>4139</v>
      </c>
      <c r="C305" s="2090" t="s">
        <v>4140</v>
      </c>
      <c r="D305" s="2091">
        <v>2.5641018E7</v>
      </c>
      <c r="E305" s="2085"/>
      <c r="F305" s="2085"/>
      <c r="G305" s="2085"/>
      <c r="H305" s="2085"/>
      <c r="I305" s="2085"/>
    </row>
    <row r="306">
      <c r="A306" s="2089" t="s">
        <v>4141</v>
      </c>
      <c r="B306" s="2090" t="s">
        <v>4142</v>
      </c>
      <c r="C306" s="2090" t="s">
        <v>4143</v>
      </c>
      <c r="D306" s="2091">
        <v>2.5660801E7</v>
      </c>
      <c r="E306" s="2085"/>
      <c r="F306" s="2085"/>
      <c r="G306" s="2085"/>
      <c r="H306" s="2085"/>
      <c r="I306" s="2085"/>
    </row>
    <row r="307">
      <c r="A307" s="2089" t="s">
        <v>4144</v>
      </c>
      <c r="B307" s="2090" t="s">
        <v>4145</v>
      </c>
      <c r="C307" s="2090" t="s">
        <v>4146</v>
      </c>
      <c r="D307" s="2091">
        <v>2.562083E7</v>
      </c>
      <c r="E307" s="2085"/>
      <c r="F307" s="2085"/>
      <c r="G307" s="2085"/>
      <c r="H307" s="2085"/>
      <c r="I307" s="2085"/>
    </row>
    <row r="308">
      <c r="A308" s="2089" t="s">
        <v>4147</v>
      </c>
      <c r="B308" s="2090" t="s">
        <v>4148</v>
      </c>
      <c r="C308" s="2090" t="s">
        <v>4149</v>
      </c>
      <c r="D308" s="2091">
        <v>2.5650915E7</v>
      </c>
      <c r="E308" s="2085"/>
      <c r="F308" s="2085"/>
      <c r="G308" s="2085"/>
      <c r="H308" s="2085"/>
      <c r="I308" s="2085"/>
    </row>
    <row r="309">
      <c r="A309" s="2089" t="s">
        <v>4150</v>
      </c>
      <c r="B309" s="2090" t="s">
        <v>4151</v>
      </c>
      <c r="C309" s="2090" t="s">
        <v>4152</v>
      </c>
      <c r="D309" s="2091">
        <v>2.5621218E7</v>
      </c>
      <c r="E309" s="2085"/>
      <c r="F309" s="2085"/>
      <c r="G309" s="2085"/>
      <c r="H309" s="2085"/>
      <c r="I309" s="2085"/>
    </row>
    <row r="310">
      <c r="A310" s="2089" t="s">
        <v>4153</v>
      </c>
      <c r="B310" s="2090" t="s">
        <v>4154</v>
      </c>
      <c r="C310" s="2090" t="s">
        <v>4155</v>
      </c>
      <c r="D310" s="2091">
        <v>2.5640519E7</v>
      </c>
      <c r="E310" s="2085"/>
      <c r="F310" s="2085"/>
      <c r="G310" s="2085"/>
      <c r="H310" s="2085"/>
      <c r="I310" s="2085"/>
    </row>
    <row r="311">
      <c r="A311" s="2089" t="s">
        <v>4156</v>
      </c>
      <c r="B311" s="2090" t="s">
        <v>4157</v>
      </c>
      <c r="C311" s="2090" t="s">
        <v>4158</v>
      </c>
      <c r="D311" s="2091">
        <v>2.5650601E7</v>
      </c>
      <c r="E311" s="2085"/>
      <c r="F311" s="2085"/>
      <c r="G311" s="2085"/>
      <c r="H311" s="2085"/>
      <c r="I311" s="2085"/>
    </row>
    <row r="312">
      <c r="A312" s="2089" t="s">
        <v>4159</v>
      </c>
      <c r="B312" s="2090" t="s">
        <v>4160</v>
      </c>
      <c r="C312" s="2090" t="s">
        <v>4161</v>
      </c>
      <c r="D312" s="2091">
        <v>2.566013E7</v>
      </c>
      <c r="E312" s="2085"/>
      <c r="F312" s="2085"/>
      <c r="G312" s="2085"/>
      <c r="H312" s="2085"/>
      <c r="I312" s="2085"/>
    </row>
    <row r="313">
      <c r="A313" s="2089" t="s">
        <v>4162</v>
      </c>
      <c r="B313" s="2090" t="s">
        <v>4163</v>
      </c>
      <c r="C313" s="2090" t="s">
        <v>4164</v>
      </c>
      <c r="D313" s="2091">
        <v>2.5640816E7</v>
      </c>
      <c r="E313" s="2085"/>
      <c r="F313" s="2085"/>
      <c r="G313" s="2085"/>
      <c r="H313" s="2085"/>
      <c r="I313" s="2085"/>
    </row>
    <row r="314">
      <c r="A314" s="2089" t="s">
        <v>4165</v>
      </c>
      <c r="B314" s="2090" t="s">
        <v>4166</v>
      </c>
      <c r="C314" s="2090" t="s">
        <v>4167</v>
      </c>
      <c r="D314" s="2091">
        <v>2.5631101E7</v>
      </c>
      <c r="E314" s="2085"/>
      <c r="F314" s="2085"/>
      <c r="G314" s="2085"/>
      <c r="H314" s="2085"/>
      <c r="I314" s="2085"/>
    </row>
    <row r="315">
      <c r="A315" s="2089" t="s">
        <v>4168</v>
      </c>
      <c r="B315" s="2090" t="s">
        <v>4169</v>
      </c>
      <c r="C315" s="2090" t="s">
        <v>4170</v>
      </c>
      <c r="D315" s="2091">
        <v>2.5630817E7</v>
      </c>
      <c r="E315" s="2085"/>
      <c r="F315" s="2085"/>
      <c r="G315" s="2085"/>
      <c r="H315" s="2085"/>
      <c r="I315" s="2085"/>
    </row>
    <row r="316">
      <c r="A316" s="2089" t="s">
        <v>4171</v>
      </c>
      <c r="B316" s="2090" t="s">
        <v>4172</v>
      </c>
      <c r="C316" s="2090" t="s">
        <v>4173</v>
      </c>
      <c r="D316" s="2091">
        <v>2.5630316E7</v>
      </c>
      <c r="E316" s="2085"/>
      <c r="F316" s="2085"/>
      <c r="G316" s="2085"/>
      <c r="H316" s="2085"/>
      <c r="I316" s="2085"/>
    </row>
    <row r="317">
      <c r="A317" s="2089" t="s">
        <v>4174</v>
      </c>
      <c r="B317" s="2090" t="s">
        <v>4175</v>
      </c>
      <c r="C317" s="2090" t="s">
        <v>4176</v>
      </c>
      <c r="D317" s="2091">
        <v>2.5621201E7</v>
      </c>
      <c r="E317" s="2085"/>
      <c r="F317" s="2085"/>
      <c r="G317" s="2085"/>
      <c r="H317" s="2085"/>
      <c r="I317" s="2085"/>
    </row>
    <row r="318">
      <c r="A318" s="2089" t="s">
        <v>4177</v>
      </c>
      <c r="B318" s="2090" t="s">
        <v>4178</v>
      </c>
      <c r="C318" s="2090" t="s">
        <v>4179</v>
      </c>
      <c r="D318" s="2091">
        <v>2.564061E7</v>
      </c>
      <c r="E318" s="2085"/>
      <c r="F318" s="2085"/>
      <c r="G318" s="2085"/>
      <c r="H318" s="2085"/>
      <c r="I318" s="2085"/>
    </row>
    <row r="319">
      <c r="A319" s="2089" t="s">
        <v>4180</v>
      </c>
      <c r="B319" s="2090" t="s">
        <v>4181</v>
      </c>
      <c r="C319" s="2090" t="s">
        <v>4182</v>
      </c>
      <c r="D319" s="2091">
        <v>2.5640816E7</v>
      </c>
      <c r="E319" s="2085"/>
      <c r="F319" s="2085"/>
      <c r="G319" s="2085"/>
      <c r="H319" s="2085"/>
      <c r="I319" s="2085"/>
    </row>
    <row r="320">
      <c r="A320" s="2089" t="s">
        <v>4183</v>
      </c>
      <c r="B320" s="2090" t="s">
        <v>4184</v>
      </c>
      <c r="C320" s="2090" t="s">
        <v>4185</v>
      </c>
      <c r="D320" s="2091">
        <v>2.5631201E7</v>
      </c>
      <c r="E320" s="2085"/>
      <c r="F320" s="2085"/>
      <c r="G320" s="2085"/>
      <c r="H320" s="2085"/>
      <c r="I320" s="2085"/>
    </row>
    <row r="321">
      <c r="A321" s="2089" t="s">
        <v>4186</v>
      </c>
      <c r="B321" s="2090" t="s">
        <v>4187</v>
      </c>
      <c r="C321" s="2090" t="s">
        <v>4188</v>
      </c>
      <c r="D321" s="2091">
        <v>2.5650101E7</v>
      </c>
      <c r="E321" s="2085"/>
      <c r="F321" s="2085"/>
      <c r="G321" s="2085"/>
      <c r="H321" s="2085"/>
      <c r="I321" s="2085"/>
    </row>
    <row r="322">
      <c r="A322" s="2089" t="s">
        <v>4189</v>
      </c>
      <c r="B322" s="2090" t="s">
        <v>4190</v>
      </c>
      <c r="C322" s="2090" t="s">
        <v>4191</v>
      </c>
      <c r="D322" s="2091">
        <v>2.5630207E7</v>
      </c>
      <c r="E322" s="2085"/>
      <c r="F322" s="2085"/>
      <c r="G322" s="2085"/>
      <c r="H322" s="2085"/>
      <c r="I322" s="2085"/>
    </row>
    <row r="323">
      <c r="A323" s="2089" t="s">
        <v>4192</v>
      </c>
      <c r="B323" s="2090" t="s">
        <v>4193</v>
      </c>
      <c r="C323" s="2090" t="s">
        <v>4194</v>
      </c>
      <c r="D323" s="2091">
        <v>2.5650601E7</v>
      </c>
      <c r="E323" s="2085"/>
      <c r="F323" s="2085"/>
      <c r="G323" s="2085"/>
      <c r="H323" s="2085"/>
      <c r="I323" s="2085"/>
    </row>
    <row r="324">
      <c r="A324" s="2089" t="s">
        <v>4195</v>
      </c>
      <c r="B324" s="2090" t="s">
        <v>4196</v>
      </c>
      <c r="C324" s="2090" t="s">
        <v>4197</v>
      </c>
      <c r="D324" s="2091">
        <v>2.5621111E7</v>
      </c>
      <c r="E324" s="2085"/>
      <c r="F324" s="2085"/>
      <c r="G324" s="2085"/>
      <c r="H324" s="2085"/>
      <c r="I324" s="2085"/>
    </row>
    <row r="325">
      <c r="A325" s="2089" t="s">
        <v>4198</v>
      </c>
      <c r="B325" s="2090" t="s">
        <v>4199</v>
      </c>
      <c r="C325" s="2090" t="s">
        <v>4200</v>
      </c>
      <c r="D325" s="2091">
        <v>2.5640408E7</v>
      </c>
      <c r="E325" s="2085"/>
      <c r="F325" s="2085"/>
      <c r="G325" s="2085"/>
      <c r="H325" s="2085"/>
      <c r="I325" s="2085"/>
    </row>
    <row r="326">
      <c r="A326" s="2089" t="s">
        <v>4201</v>
      </c>
      <c r="B326" s="2090" t="s">
        <v>4202</v>
      </c>
      <c r="C326" s="2090" t="s">
        <v>4203</v>
      </c>
      <c r="D326" s="2091">
        <v>2.5640824E7</v>
      </c>
      <c r="E326" s="2085"/>
      <c r="F326" s="2085"/>
      <c r="G326" s="2085"/>
      <c r="H326" s="2085"/>
      <c r="I326" s="2085"/>
    </row>
    <row r="327">
      <c r="A327" s="2086" t="s">
        <v>4204</v>
      </c>
      <c r="B327" s="2087" t="s">
        <v>4205</v>
      </c>
      <c r="C327" s="2087" t="s">
        <v>4206</v>
      </c>
      <c r="D327" s="2091">
        <v>2.5650518E7</v>
      </c>
      <c r="E327" s="2085"/>
      <c r="F327" s="2085"/>
      <c r="G327" s="2085"/>
      <c r="H327" s="2085"/>
      <c r="I327" s="2085"/>
    </row>
    <row r="328">
      <c r="A328" s="2089" t="s">
        <v>4207</v>
      </c>
      <c r="B328" s="2090" t="s">
        <v>4208</v>
      </c>
      <c r="C328" s="2090" t="s">
        <v>4209</v>
      </c>
      <c r="D328" s="2091">
        <v>2.5640806E7</v>
      </c>
      <c r="E328" s="2085"/>
      <c r="F328" s="2085"/>
      <c r="G328" s="2085"/>
      <c r="H328" s="2085"/>
      <c r="I328" s="2085"/>
    </row>
    <row r="329">
      <c r="A329" s="2089" t="s">
        <v>4210</v>
      </c>
      <c r="B329" s="2090" t="s">
        <v>4211</v>
      </c>
      <c r="C329" s="2090" t="s">
        <v>4212</v>
      </c>
      <c r="D329" s="2091">
        <v>2.562082E7</v>
      </c>
      <c r="E329" s="2085"/>
      <c r="F329" s="2085"/>
      <c r="G329" s="2085"/>
      <c r="H329" s="2085"/>
      <c r="I329" s="2085"/>
    </row>
    <row r="330">
      <c r="A330" s="2089" t="s">
        <v>4213</v>
      </c>
      <c r="B330" s="2090" t="s">
        <v>4214</v>
      </c>
      <c r="C330" s="2090" t="s">
        <v>4215</v>
      </c>
      <c r="D330" s="2091">
        <v>2.5660126E7</v>
      </c>
      <c r="E330" s="2085"/>
      <c r="F330" s="2085"/>
      <c r="G330" s="2085"/>
      <c r="H330" s="2085"/>
      <c r="I330" s="2085"/>
    </row>
    <row r="331">
      <c r="A331" s="2089" t="s">
        <v>4216</v>
      </c>
      <c r="B331" s="2090" t="s">
        <v>4217</v>
      </c>
      <c r="C331" s="2090" t="s">
        <v>4218</v>
      </c>
      <c r="D331" s="2091">
        <v>2.5680115E7</v>
      </c>
      <c r="E331" s="2085"/>
      <c r="F331" s="2085"/>
      <c r="G331" s="2085"/>
      <c r="H331" s="2085"/>
      <c r="I331" s="2085"/>
    </row>
    <row r="332">
      <c r="A332" s="2089" t="s">
        <v>4219</v>
      </c>
      <c r="B332" s="2090" t="s">
        <v>4220</v>
      </c>
      <c r="C332" s="2090" t="s">
        <v>4221</v>
      </c>
      <c r="D332" s="2091">
        <v>2.5650914E7</v>
      </c>
      <c r="E332" s="2085"/>
      <c r="F332" s="2085"/>
      <c r="G332" s="2085"/>
      <c r="H332" s="2085"/>
      <c r="I332" s="2085"/>
    </row>
    <row r="333">
      <c r="A333" s="2089" t="s">
        <v>4222</v>
      </c>
      <c r="B333" s="2090" t="s">
        <v>4223</v>
      </c>
      <c r="C333" s="2090" t="s">
        <v>4224</v>
      </c>
      <c r="D333" s="2091">
        <v>2.5640531E7</v>
      </c>
      <c r="E333" s="2085"/>
      <c r="F333" s="2085"/>
      <c r="G333" s="2085"/>
      <c r="H333" s="2085"/>
      <c r="I333" s="2085"/>
    </row>
    <row r="334">
      <c r="A334" s="2089" t="s">
        <v>4225</v>
      </c>
      <c r="B334" s="2090" t="s">
        <v>4226</v>
      </c>
      <c r="C334" s="2090" t="s">
        <v>4227</v>
      </c>
      <c r="D334" s="2091">
        <v>2.5640507E7</v>
      </c>
      <c r="E334" s="2085"/>
      <c r="F334" s="2085"/>
      <c r="G334" s="2085"/>
      <c r="H334" s="2085"/>
      <c r="I334" s="2085"/>
    </row>
    <row r="335">
      <c r="A335" s="2089" t="s">
        <v>4228</v>
      </c>
      <c r="B335" s="2090" t="s">
        <v>4229</v>
      </c>
      <c r="C335" s="2090" t="s">
        <v>4230</v>
      </c>
      <c r="D335" s="2091">
        <v>2.5620802E7</v>
      </c>
      <c r="E335" s="2085"/>
      <c r="F335" s="2085"/>
      <c r="G335" s="2085"/>
      <c r="H335" s="2085"/>
      <c r="I335" s="2085"/>
    </row>
    <row r="336">
      <c r="A336" s="2089" t="s">
        <v>4231</v>
      </c>
      <c r="B336" s="2090" t="s">
        <v>4232</v>
      </c>
      <c r="C336" s="2090" t="s">
        <v>4233</v>
      </c>
      <c r="D336" s="2091">
        <v>2.5670304E7</v>
      </c>
      <c r="E336" s="2085"/>
      <c r="F336" s="2085"/>
      <c r="G336" s="2085"/>
      <c r="H336" s="2085"/>
      <c r="I336" s="2085"/>
    </row>
    <row r="337">
      <c r="A337" s="2089" t="s">
        <v>4234</v>
      </c>
      <c r="B337" s="2090" t="s">
        <v>4235</v>
      </c>
      <c r="C337" s="2090" t="s">
        <v>4236</v>
      </c>
      <c r="D337" s="2091">
        <v>2.5630901E7</v>
      </c>
      <c r="E337" s="2085"/>
      <c r="F337" s="2085"/>
      <c r="G337" s="2085"/>
      <c r="H337" s="2085"/>
      <c r="I337" s="2085"/>
    </row>
    <row r="338">
      <c r="A338" s="2089" t="s">
        <v>4237</v>
      </c>
      <c r="B338" s="2090" t="s">
        <v>4238</v>
      </c>
      <c r="C338" s="2090" t="s">
        <v>4239</v>
      </c>
      <c r="D338" s="2091">
        <v>2.5660621E7</v>
      </c>
      <c r="E338" s="2085"/>
      <c r="F338" s="2085"/>
      <c r="G338" s="2085"/>
      <c r="H338" s="2085"/>
      <c r="I338" s="2085"/>
    </row>
    <row r="339">
      <c r="A339" s="2089" t="s">
        <v>4240</v>
      </c>
      <c r="B339" s="2090" t="s">
        <v>4241</v>
      </c>
      <c r="C339" s="2090" t="s">
        <v>4242</v>
      </c>
      <c r="D339" s="2091">
        <v>2.5630625E7</v>
      </c>
      <c r="E339" s="2085"/>
      <c r="F339" s="2085"/>
      <c r="G339" s="2085"/>
      <c r="H339" s="2085"/>
      <c r="I339" s="2085"/>
    </row>
    <row r="340">
      <c r="A340" s="2089" t="s">
        <v>4243</v>
      </c>
      <c r="B340" s="2090" t="s">
        <v>4244</v>
      </c>
      <c r="C340" s="2090" t="s">
        <v>4245</v>
      </c>
      <c r="D340" s="2091">
        <v>2.5671202E7</v>
      </c>
      <c r="E340" s="2085"/>
      <c r="F340" s="2085"/>
      <c r="G340" s="2085"/>
      <c r="H340" s="2085"/>
      <c r="I340" s="2085"/>
    </row>
    <row r="341">
      <c r="A341" s="2089" t="s">
        <v>4246</v>
      </c>
      <c r="B341" s="2090" t="s">
        <v>4247</v>
      </c>
      <c r="C341" s="2090" t="s">
        <v>4248</v>
      </c>
      <c r="D341" s="2091">
        <v>2.5650101E7</v>
      </c>
      <c r="E341" s="2085"/>
      <c r="F341" s="2085"/>
      <c r="G341" s="2085"/>
      <c r="H341" s="2085"/>
      <c r="I341" s="2085"/>
    </row>
    <row r="342">
      <c r="A342" s="2089" t="s">
        <v>4249</v>
      </c>
      <c r="B342" s="2090" t="s">
        <v>4250</v>
      </c>
      <c r="C342" s="2090" t="s">
        <v>4251</v>
      </c>
      <c r="D342" s="2091">
        <v>2.5621125E7</v>
      </c>
      <c r="E342" s="2085"/>
      <c r="F342" s="2085"/>
      <c r="G342" s="2085"/>
      <c r="H342" s="2085"/>
      <c r="I342" s="2085"/>
    </row>
    <row r="343">
      <c r="A343" s="2089" t="s">
        <v>4252</v>
      </c>
      <c r="B343" s="2090" t="s">
        <v>4253</v>
      </c>
      <c r="C343" s="2090" t="s">
        <v>4254</v>
      </c>
      <c r="D343" s="2091">
        <v>2.5650811E7</v>
      </c>
      <c r="E343" s="2085"/>
      <c r="F343" s="2085"/>
      <c r="G343" s="2085"/>
      <c r="H343" s="2085"/>
      <c r="I343" s="2085"/>
    </row>
    <row r="344">
      <c r="A344" s="2089" t="s">
        <v>4255</v>
      </c>
      <c r="B344" s="2090" t="s">
        <v>4256</v>
      </c>
      <c r="C344" s="2092"/>
      <c r="D344" s="2091">
        <v>2.5680225E7</v>
      </c>
      <c r="E344" s="2085"/>
      <c r="F344" s="2085"/>
      <c r="G344" s="2085"/>
      <c r="H344" s="2085"/>
      <c r="I344" s="2085"/>
    </row>
    <row r="345">
      <c r="A345" s="2089" t="s">
        <v>4257</v>
      </c>
      <c r="B345" s="2090" t="s">
        <v>4258</v>
      </c>
      <c r="C345" s="2090" t="s">
        <v>4259</v>
      </c>
      <c r="D345" s="2091">
        <v>2.565021E7</v>
      </c>
      <c r="E345" s="2085"/>
      <c r="F345" s="2085"/>
      <c r="G345" s="2085"/>
      <c r="H345" s="2085"/>
      <c r="I345" s="2085"/>
    </row>
    <row r="346">
      <c r="A346" s="2089" t="s">
        <v>4260</v>
      </c>
      <c r="B346" s="2090" t="s">
        <v>4261</v>
      </c>
      <c r="C346" s="2090" t="s">
        <v>4262</v>
      </c>
      <c r="D346" s="2091">
        <v>2.5640614E7</v>
      </c>
      <c r="E346" s="2085"/>
      <c r="F346" s="2085"/>
      <c r="G346" s="2085"/>
      <c r="H346" s="2085"/>
      <c r="I346" s="2085"/>
    </row>
    <row r="347">
      <c r="A347" s="2089" t="s">
        <v>4263</v>
      </c>
      <c r="B347" s="2090" t="s">
        <v>4264</v>
      </c>
      <c r="C347" s="2090" t="s">
        <v>4265</v>
      </c>
      <c r="D347" s="2091">
        <v>2.5630413E7</v>
      </c>
      <c r="E347" s="2085"/>
      <c r="F347" s="2085"/>
      <c r="G347" s="2085"/>
      <c r="H347" s="2085"/>
      <c r="I347" s="2085"/>
    </row>
    <row r="348">
      <c r="A348" s="2089" t="s">
        <v>4266</v>
      </c>
      <c r="B348" s="2090" t="s">
        <v>4267</v>
      </c>
      <c r="C348" s="2090" t="s">
        <v>4268</v>
      </c>
      <c r="D348" s="2091">
        <v>2.5660112E7</v>
      </c>
      <c r="E348" s="2085"/>
      <c r="F348" s="2085"/>
      <c r="G348" s="2085"/>
      <c r="H348" s="2085"/>
      <c r="I348" s="2085"/>
    </row>
    <row r="349">
      <c r="A349" s="2089" t="s">
        <v>4269</v>
      </c>
      <c r="B349" s="2090" t="s">
        <v>4270</v>
      </c>
      <c r="C349" s="2090" t="s">
        <v>4271</v>
      </c>
      <c r="D349" s="2091">
        <v>2.564032E7</v>
      </c>
      <c r="E349" s="2085"/>
      <c r="F349" s="2085"/>
      <c r="G349" s="2085"/>
      <c r="H349" s="2085"/>
      <c r="I349" s="2085"/>
    </row>
    <row r="350">
      <c r="A350" s="2089" t="s">
        <v>4272</v>
      </c>
      <c r="B350" s="2090" t="s">
        <v>4273</v>
      </c>
      <c r="C350" s="2090" t="s">
        <v>4274</v>
      </c>
      <c r="D350" s="2091">
        <v>2.5650125E7</v>
      </c>
      <c r="E350" s="2085"/>
      <c r="F350" s="2085"/>
      <c r="G350" s="2085"/>
      <c r="H350" s="2085"/>
      <c r="I350" s="2085"/>
    </row>
    <row r="351">
      <c r="A351" s="2089" t="s">
        <v>4275</v>
      </c>
      <c r="B351" s="2090" t="s">
        <v>4276</v>
      </c>
      <c r="C351" s="2090" t="s">
        <v>4277</v>
      </c>
      <c r="D351" s="2091">
        <v>2.5660227E7</v>
      </c>
      <c r="E351" s="2085"/>
      <c r="F351" s="2085"/>
      <c r="G351" s="2085"/>
      <c r="H351" s="2085"/>
      <c r="I351" s="2085"/>
    </row>
    <row r="352">
      <c r="A352" s="2089" t="s">
        <v>4278</v>
      </c>
      <c r="B352" s="2090" t="s">
        <v>4279</v>
      </c>
      <c r="C352" s="2090" t="s">
        <v>4280</v>
      </c>
      <c r="D352" s="2091">
        <v>2.5630511E7</v>
      </c>
      <c r="E352" s="2085"/>
      <c r="F352" s="2085"/>
      <c r="G352" s="2085"/>
      <c r="H352" s="2085"/>
      <c r="I352" s="2085"/>
    </row>
    <row r="353">
      <c r="A353" s="2089" t="s">
        <v>4281</v>
      </c>
      <c r="B353" s="2090" t="s">
        <v>4282</v>
      </c>
      <c r="C353" s="2090" t="s">
        <v>4283</v>
      </c>
      <c r="D353" s="2091">
        <v>2.5650601E7</v>
      </c>
      <c r="E353" s="2085"/>
      <c r="F353" s="2085"/>
      <c r="G353" s="2085"/>
      <c r="H353" s="2085"/>
      <c r="I353" s="2085"/>
    </row>
    <row r="354">
      <c r="A354" s="2089" t="s">
        <v>4284</v>
      </c>
      <c r="B354" s="2090" t="s">
        <v>4285</v>
      </c>
      <c r="C354" s="2090" t="s">
        <v>4286</v>
      </c>
      <c r="D354" s="2091">
        <v>2.5650524E7</v>
      </c>
      <c r="E354" s="2085"/>
      <c r="F354" s="2085"/>
      <c r="G354" s="2085"/>
      <c r="H354" s="2085"/>
      <c r="I354" s="2085"/>
    </row>
    <row r="355">
      <c r="A355" s="2089" t="s">
        <v>4287</v>
      </c>
      <c r="B355" s="2090" t="s">
        <v>4288</v>
      </c>
      <c r="C355" s="2090" t="s">
        <v>4289</v>
      </c>
      <c r="D355" s="2091">
        <v>2.5650505E7</v>
      </c>
      <c r="E355" s="2085"/>
      <c r="F355" s="2085"/>
      <c r="G355" s="2085"/>
      <c r="H355" s="2085"/>
      <c r="I355" s="2085"/>
    </row>
    <row r="356">
      <c r="A356" s="2089" t="s">
        <v>4290</v>
      </c>
      <c r="B356" s="2090" t="s">
        <v>4291</v>
      </c>
      <c r="C356" s="2090" t="s">
        <v>4292</v>
      </c>
      <c r="D356" s="2091">
        <v>2.5640114E7</v>
      </c>
      <c r="E356" s="2085"/>
      <c r="F356" s="2085"/>
      <c r="G356" s="2085"/>
      <c r="H356" s="2085"/>
      <c r="I356" s="2085"/>
    </row>
    <row r="357">
      <c r="A357" s="2089" t="s">
        <v>4293</v>
      </c>
      <c r="B357" s="2090" t="s">
        <v>4294</v>
      </c>
      <c r="C357" s="2090" t="s">
        <v>4295</v>
      </c>
      <c r="D357" s="2091">
        <v>2.5650801E7</v>
      </c>
      <c r="E357" s="2085"/>
      <c r="F357" s="2085"/>
      <c r="G357" s="2085"/>
      <c r="H357" s="2085"/>
      <c r="I357" s="2085"/>
    </row>
    <row r="358">
      <c r="A358" s="2089" t="s">
        <v>4296</v>
      </c>
      <c r="B358" s="2090" t="s">
        <v>4297</v>
      </c>
      <c r="C358" s="2090" t="s">
        <v>4298</v>
      </c>
      <c r="D358" s="2091">
        <v>2.5671114E7</v>
      </c>
      <c r="E358" s="2085"/>
      <c r="F358" s="2085"/>
      <c r="G358" s="2085"/>
      <c r="H358" s="2085"/>
      <c r="I358" s="2085"/>
    </row>
    <row r="359">
      <c r="A359" s="2089" t="s">
        <v>4299</v>
      </c>
      <c r="B359" s="2090" t="s">
        <v>4300</v>
      </c>
      <c r="C359" s="2090" t="s">
        <v>4301</v>
      </c>
      <c r="D359" s="2091">
        <v>2.5641104E7</v>
      </c>
      <c r="E359" s="2085"/>
      <c r="F359" s="2085"/>
      <c r="G359" s="2085"/>
      <c r="H359" s="2085"/>
      <c r="I359" s="2085"/>
    </row>
    <row r="360">
      <c r="A360" s="2089" t="s">
        <v>4302</v>
      </c>
      <c r="B360" s="2090" t="s">
        <v>4303</v>
      </c>
      <c r="C360" s="2090" t="s">
        <v>4304</v>
      </c>
      <c r="D360" s="2091">
        <v>2.5660807E7</v>
      </c>
      <c r="E360" s="2085"/>
      <c r="F360" s="2085"/>
      <c r="G360" s="2085"/>
      <c r="H360" s="2085"/>
      <c r="I360" s="2085"/>
    </row>
    <row r="361">
      <c r="A361" s="2089" t="s">
        <v>4305</v>
      </c>
      <c r="B361" s="2090" t="s">
        <v>4306</v>
      </c>
      <c r="C361" s="2090" t="s">
        <v>4307</v>
      </c>
      <c r="D361" s="2091">
        <v>2.5641004E7</v>
      </c>
      <c r="E361" s="2085"/>
      <c r="F361" s="2085"/>
      <c r="G361" s="2085"/>
      <c r="H361" s="2085"/>
      <c r="I361" s="2085"/>
    </row>
    <row r="362">
      <c r="A362" s="2089" t="s">
        <v>4308</v>
      </c>
      <c r="B362" s="2090" t="s">
        <v>4309</v>
      </c>
      <c r="C362" s="2090" t="s">
        <v>4310</v>
      </c>
      <c r="D362" s="2091">
        <v>2.5650701E7</v>
      </c>
      <c r="E362" s="2085"/>
      <c r="F362" s="2085"/>
      <c r="G362" s="2085"/>
      <c r="H362" s="2085"/>
      <c r="I362" s="2085"/>
    </row>
    <row r="363">
      <c r="A363" s="2089" t="s">
        <v>4311</v>
      </c>
      <c r="B363" s="2090" t="s">
        <v>4312</v>
      </c>
      <c r="C363" s="2092"/>
      <c r="D363" s="2091">
        <v>2.5650317E7</v>
      </c>
      <c r="E363" s="2085"/>
      <c r="F363" s="2085"/>
      <c r="G363" s="2085"/>
      <c r="H363" s="2085"/>
      <c r="I363" s="2085"/>
    </row>
    <row r="364">
      <c r="A364" s="2089" t="s">
        <v>4313</v>
      </c>
      <c r="B364" s="2090" t="s">
        <v>4314</v>
      </c>
      <c r="C364" s="2090" t="s">
        <v>4315</v>
      </c>
      <c r="D364" s="2091">
        <v>2.5650627E7</v>
      </c>
      <c r="E364" s="2085"/>
      <c r="F364" s="2085"/>
      <c r="G364" s="2085"/>
      <c r="H364" s="2085"/>
      <c r="I364" s="2085"/>
    </row>
    <row r="365">
      <c r="A365" s="2089" t="s">
        <v>4316</v>
      </c>
      <c r="B365" s="2090" t="s">
        <v>4317</v>
      </c>
      <c r="C365" s="2090" t="s">
        <v>4318</v>
      </c>
      <c r="D365" s="2091">
        <v>2.5641004E7</v>
      </c>
      <c r="E365" s="2085"/>
      <c r="F365" s="2085"/>
      <c r="G365" s="2085"/>
      <c r="H365" s="2085"/>
      <c r="I365" s="2085"/>
    </row>
    <row r="366">
      <c r="A366" s="2089" t="s">
        <v>4319</v>
      </c>
      <c r="B366" s="2090" t="s">
        <v>4320</v>
      </c>
      <c r="C366" s="2090" t="s">
        <v>4321</v>
      </c>
      <c r="D366" s="2091">
        <v>2.5650816E7</v>
      </c>
      <c r="E366" s="2085"/>
      <c r="F366" s="2085"/>
      <c r="G366" s="2085"/>
      <c r="H366" s="2085"/>
      <c r="I366" s="2085"/>
    </row>
    <row r="367">
      <c r="A367" s="2089" t="s">
        <v>4322</v>
      </c>
      <c r="B367" s="2090" t="s">
        <v>4323</v>
      </c>
      <c r="C367" s="2090" t="s">
        <v>4324</v>
      </c>
      <c r="D367" s="2091">
        <v>2.5660301E7</v>
      </c>
      <c r="E367" s="2085"/>
      <c r="F367" s="2085"/>
      <c r="G367" s="2085"/>
      <c r="H367" s="2085"/>
      <c r="I367" s="2085"/>
    </row>
    <row r="368">
      <c r="A368" s="2089" t="s">
        <v>4325</v>
      </c>
      <c r="B368" s="2090" t="s">
        <v>4326</v>
      </c>
      <c r="C368" s="2090" t="s">
        <v>4327</v>
      </c>
      <c r="D368" s="2091">
        <v>2.5641122E7</v>
      </c>
      <c r="E368" s="2085"/>
      <c r="F368" s="2085"/>
      <c r="G368" s="2085"/>
      <c r="H368" s="2085"/>
      <c r="I368" s="2085"/>
    </row>
    <row r="369">
      <c r="A369" s="2089" t="s">
        <v>4328</v>
      </c>
      <c r="B369" s="2090" t="s">
        <v>4329</v>
      </c>
      <c r="C369" s="2090" t="s">
        <v>4330</v>
      </c>
      <c r="D369" s="2091">
        <v>2.5650512E7</v>
      </c>
      <c r="E369" s="2085"/>
      <c r="F369" s="2085"/>
      <c r="G369" s="2085"/>
      <c r="H369" s="2085"/>
      <c r="I369" s="2085"/>
    </row>
    <row r="370">
      <c r="A370" s="2089" t="s">
        <v>4331</v>
      </c>
      <c r="B370" s="2090" t="s">
        <v>4332</v>
      </c>
      <c r="C370" s="2092"/>
      <c r="D370" s="2091">
        <v>2.5670105E7</v>
      </c>
      <c r="E370" s="2085"/>
      <c r="F370" s="2085"/>
      <c r="G370" s="2085"/>
      <c r="H370" s="2085"/>
      <c r="I370" s="2085"/>
    </row>
    <row r="371">
      <c r="A371" s="2089" t="s">
        <v>4333</v>
      </c>
      <c r="B371" s="2090" t="s">
        <v>4334</v>
      </c>
      <c r="C371" s="2090" t="s">
        <v>4335</v>
      </c>
      <c r="D371" s="2091">
        <v>2.5670401E7</v>
      </c>
      <c r="E371" s="2085"/>
      <c r="F371" s="2085"/>
      <c r="G371" s="2085"/>
      <c r="H371" s="2085"/>
      <c r="I371" s="2085"/>
    </row>
    <row r="372">
      <c r="A372" s="2089" t="s">
        <v>4336</v>
      </c>
      <c r="B372" s="2090" t="s">
        <v>4337</v>
      </c>
      <c r="C372" s="2090" t="s">
        <v>4338</v>
      </c>
      <c r="D372" s="2091">
        <v>2.5680519E7</v>
      </c>
      <c r="E372" s="2085"/>
      <c r="F372" s="2085"/>
      <c r="G372" s="2085"/>
      <c r="H372" s="2085"/>
      <c r="I372" s="2085"/>
    </row>
    <row r="373">
      <c r="A373" s="2089" t="s">
        <v>4339</v>
      </c>
      <c r="B373" s="2090" t="s">
        <v>4340</v>
      </c>
      <c r="C373" s="2092"/>
      <c r="D373" s="2091">
        <v>2.5680616E7</v>
      </c>
      <c r="E373" s="2085"/>
      <c r="F373" s="2085"/>
      <c r="G373" s="2085"/>
      <c r="H373" s="2085"/>
      <c r="I373" s="2085"/>
    </row>
    <row r="374">
      <c r="A374" s="2089" t="s">
        <v>4341</v>
      </c>
      <c r="B374" s="2090" t="s">
        <v>4342</v>
      </c>
      <c r="C374" s="2090" t="s">
        <v>4343</v>
      </c>
      <c r="D374" s="2091">
        <v>2.5660315E7</v>
      </c>
      <c r="E374" s="2085"/>
      <c r="F374" s="2085"/>
      <c r="G374" s="2085"/>
      <c r="H374" s="2085"/>
      <c r="I374" s="2085"/>
    </row>
    <row r="375">
      <c r="A375" s="2089" t="s">
        <v>4344</v>
      </c>
      <c r="B375" s="2090" t="s">
        <v>4345</v>
      </c>
      <c r="C375" s="2090" t="s">
        <v>4346</v>
      </c>
      <c r="D375" s="2091">
        <v>2.565101E7</v>
      </c>
      <c r="E375" s="2085"/>
      <c r="F375" s="2085"/>
      <c r="G375" s="2085"/>
      <c r="H375" s="2085"/>
      <c r="I375" s="2085"/>
    </row>
    <row r="376">
      <c r="A376" s="2089" t="s">
        <v>4347</v>
      </c>
      <c r="B376" s="2090" t="s">
        <v>4348</v>
      </c>
      <c r="C376" s="2090" t="s">
        <v>4349</v>
      </c>
      <c r="D376" s="2091">
        <v>2.5660401E7</v>
      </c>
      <c r="E376" s="2085"/>
      <c r="F376" s="2085"/>
      <c r="G376" s="2085"/>
      <c r="H376" s="2085"/>
      <c r="I376" s="2085"/>
    </row>
    <row r="377">
      <c r="A377" s="2089" t="s">
        <v>4350</v>
      </c>
      <c r="B377" s="2090" t="s">
        <v>4351</v>
      </c>
      <c r="C377" s="2090" t="s">
        <v>4352</v>
      </c>
      <c r="D377" s="2091">
        <v>2.5650429E7</v>
      </c>
      <c r="E377" s="2085"/>
      <c r="F377" s="2085"/>
      <c r="G377" s="2085"/>
      <c r="H377" s="2085"/>
      <c r="I377" s="2085"/>
    </row>
    <row r="378">
      <c r="A378" s="2089" t="s">
        <v>4353</v>
      </c>
      <c r="B378" s="2090" t="s">
        <v>4354</v>
      </c>
      <c r="C378" s="2090" t="s">
        <v>4355</v>
      </c>
      <c r="D378" s="2091">
        <v>2.5670715E7</v>
      </c>
      <c r="E378" s="2085"/>
      <c r="F378" s="2085"/>
      <c r="G378" s="2085"/>
      <c r="H378" s="2085"/>
      <c r="I378" s="2085"/>
    </row>
    <row r="379">
      <c r="A379" s="2089" t="s">
        <v>4356</v>
      </c>
      <c r="B379" s="2090" t="s">
        <v>4357</v>
      </c>
      <c r="C379" s="2090" t="s">
        <v>4358</v>
      </c>
      <c r="D379" s="2091">
        <v>2.5660908E7</v>
      </c>
      <c r="E379" s="2085"/>
      <c r="F379" s="2085"/>
      <c r="G379" s="2085"/>
      <c r="H379" s="2085"/>
      <c r="I379" s="2085"/>
    </row>
    <row r="380">
      <c r="A380" s="2089" t="s">
        <v>4359</v>
      </c>
      <c r="B380" s="2090" t="s">
        <v>4360</v>
      </c>
      <c r="C380" s="2092"/>
      <c r="D380" s="2091">
        <v>2.5660202E7</v>
      </c>
      <c r="E380" s="2085"/>
      <c r="F380" s="2085"/>
      <c r="G380" s="2085"/>
      <c r="H380" s="2085"/>
      <c r="I380" s="2085"/>
    </row>
    <row r="381">
      <c r="A381" s="2089" t="s">
        <v>4361</v>
      </c>
      <c r="B381" s="2090" t="s">
        <v>4362</v>
      </c>
      <c r="C381" s="2090" t="s">
        <v>4363</v>
      </c>
      <c r="D381" s="2091">
        <v>2.5650316E7</v>
      </c>
      <c r="E381" s="2085"/>
      <c r="F381" s="2085"/>
      <c r="G381" s="2085"/>
      <c r="H381" s="2085"/>
      <c r="I381" s="2085"/>
    </row>
    <row r="382">
      <c r="A382" s="2089" t="s">
        <v>4364</v>
      </c>
      <c r="B382" s="2090" t="s">
        <v>4365</v>
      </c>
      <c r="C382" s="2090" t="s">
        <v>4366</v>
      </c>
      <c r="D382" s="2091">
        <v>2.5650901E7</v>
      </c>
      <c r="E382" s="2085"/>
      <c r="F382" s="2085"/>
      <c r="G382" s="2085"/>
      <c r="H382" s="2085"/>
      <c r="I382" s="2085"/>
    </row>
    <row r="383">
      <c r="A383" s="2089" t="s">
        <v>4367</v>
      </c>
      <c r="B383" s="2090" t="s">
        <v>4368</v>
      </c>
      <c r="C383" s="2090" t="s">
        <v>4369</v>
      </c>
      <c r="D383" s="2091">
        <v>2.5650621E7</v>
      </c>
      <c r="E383" s="2085"/>
      <c r="F383" s="2085"/>
      <c r="G383" s="2085"/>
      <c r="H383" s="2085"/>
      <c r="I383" s="2085"/>
    </row>
    <row r="384">
      <c r="A384" s="2089" t="s">
        <v>4370</v>
      </c>
      <c r="B384" s="2090" t="s">
        <v>4371</v>
      </c>
      <c r="C384" s="2092"/>
      <c r="D384" s="2091">
        <v>2.5671204E7</v>
      </c>
      <c r="E384" s="2085"/>
      <c r="F384" s="2085"/>
      <c r="G384" s="2085"/>
      <c r="H384" s="2085"/>
      <c r="I384" s="2085"/>
    </row>
    <row r="385">
      <c r="A385" s="2089" t="s">
        <v>4372</v>
      </c>
      <c r="B385" s="2090" t="s">
        <v>4373</v>
      </c>
      <c r="C385" s="2090" t="s">
        <v>4374</v>
      </c>
      <c r="D385" s="2091">
        <v>2.5660901E7</v>
      </c>
      <c r="E385" s="2085"/>
      <c r="F385" s="2085"/>
      <c r="G385" s="2085"/>
      <c r="H385" s="2085"/>
      <c r="I385" s="2085"/>
    </row>
    <row r="386">
      <c r="A386" s="2089" t="s">
        <v>4375</v>
      </c>
      <c r="B386" s="2090" t="s">
        <v>4376</v>
      </c>
      <c r="C386" s="2090" t="s">
        <v>4377</v>
      </c>
      <c r="D386" s="2091">
        <v>2.5660915E7</v>
      </c>
      <c r="E386" s="2085"/>
      <c r="F386" s="2085"/>
      <c r="G386" s="2085"/>
      <c r="H386" s="2085"/>
      <c r="I386" s="2085"/>
    </row>
    <row r="387">
      <c r="A387" s="2089" t="s">
        <v>4378</v>
      </c>
      <c r="B387" s="2090" t="s">
        <v>4379</v>
      </c>
      <c r="C387" s="2092"/>
      <c r="D387" s="2091">
        <v>2.5670426E7</v>
      </c>
      <c r="E387" s="2085"/>
      <c r="F387" s="2085"/>
      <c r="G387" s="2085"/>
      <c r="H387" s="2085"/>
      <c r="I387" s="2085"/>
    </row>
    <row r="388">
      <c r="A388" s="2089" t="s">
        <v>4380</v>
      </c>
      <c r="B388" s="2090" t="s">
        <v>4381</v>
      </c>
      <c r="C388" s="2090" t="s">
        <v>4382</v>
      </c>
      <c r="D388" s="2091">
        <v>2.5660616E7</v>
      </c>
      <c r="E388" s="2085"/>
      <c r="F388" s="2085"/>
      <c r="G388" s="2085"/>
      <c r="H388" s="2085"/>
      <c r="I388" s="2085"/>
    </row>
    <row r="389">
      <c r="A389" s="2089" t="s">
        <v>4383</v>
      </c>
      <c r="B389" s="2090" t="s">
        <v>4384</v>
      </c>
      <c r="C389" s="2090" t="s">
        <v>4385</v>
      </c>
      <c r="D389" s="2085"/>
      <c r="E389" s="2085"/>
      <c r="F389" s="2085"/>
      <c r="G389" s="2085"/>
      <c r="H389" s="2085"/>
      <c r="I389" s="2085"/>
    </row>
    <row r="390">
      <c r="A390" s="2089" t="s">
        <v>4386</v>
      </c>
      <c r="B390" s="2090" t="s">
        <v>4387</v>
      </c>
      <c r="C390" s="2090" t="s">
        <v>4388</v>
      </c>
      <c r="D390" s="2091">
        <v>2.5670329E7</v>
      </c>
      <c r="E390" s="2085"/>
      <c r="F390" s="2085"/>
      <c r="G390" s="2085"/>
      <c r="H390" s="2085"/>
      <c r="I390" s="2085"/>
    </row>
    <row r="391">
      <c r="A391" s="2089" t="s">
        <v>4389</v>
      </c>
      <c r="B391" s="2090" t="s">
        <v>4390</v>
      </c>
      <c r="C391" s="2090" t="s">
        <v>4391</v>
      </c>
      <c r="D391" s="2091">
        <v>2.567093E7</v>
      </c>
      <c r="E391" s="2085"/>
      <c r="F391" s="2085"/>
      <c r="G391" s="2085"/>
      <c r="H391" s="2085"/>
      <c r="I391" s="2085"/>
    </row>
    <row r="392">
      <c r="A392" s="2089" t="s">
        <v>4392</v>
      </c>
      <c r="B392" s="2090" t="s">
        <v>4393</v>
      </c>
      <c r="C392" s="2090" t="s">
        <v>4394</v>
      </c>
      <c r="D392" s="2091">
        <v>2.5660914E7</v>
      </c>
      <c r="E392" s="2085"/>
      <c r="F392" s="2085"/>
      <c r="G392" s="2085"/>
      <c r="H392" s="2085"/>
      <c r="I392" s="2085"/>
    </row>
    <row r="393">
      <c r="A393" s="2089" t="s">
        <v>4395</v>
      </c>
      <c r="B393" s="2090" t="s">
        <v>4396</v>
      </c>
      <c r="C393" s="2090" t="s">
        <v>4397</v>
      </c>
      <c r="D393" s="2091">
        <v>2.5660616E7</v>
      </c>
      <c r="E393" s="2085"/>
      <c r="F393" s="2085"/>
      <c r="G393" s="2085"/>
      <c r="H393" s="2085"/>
      <c r="I393" s="2085"/>
    </row>
    <row r="394">
      <c r="A394" s="2089" t="s">
        <v>4398</v>
      </c>
      <c r="B394" s="2090" t="s">
        <v>4399</v>
      </c>
      <c r="C394" s="2090" t="s">
        <v>4400</v>
      </c>
      <c r="D394" s="2091">
        <v>2.5661206E7</v>
      </c>
      <c r="E394" s="2085"/>
      <c r="F394" s="2085"/>
      <c r="G394" s="2085"/>
      <c r="H394" s="2085"/>
      <c r="I394" s="2085"/>
    </row>
    <row r="395">
      <c r="A395" s="2089" t="s">
        <v>4401</v>
      </c>
      <c r="B395" s="2090" t="s">
        <v>4402</v>
      </c>
      <c r="C395" s="2090" t="s">
        <v>4403</v>
      </c>
      <c r="D395" s="2091">
        <v>2.5670329E7</v>
      </c>
      <c r="E395" s="2085"/>
      <c r="F395" s="2085"/>
      <c r="G395" s="2085"/>
      <c r="H395" s="2085"/>
      <c r="I395" s="2085"/>
    </row>
    <row r="396">
      <c r="A396" s="2089" t="s">
        <v>4404</v>
      </c>
      <c r="B396" s="2090" t="s">
        <v>4405</v>
      </c>
      <c r="C396" s="2090" t="s">
        <v>4406</v>
      </c>
      <c r="D396" s="2091">
        <v>2.5670704E7</v>
      </c>
      <c r="E396" s="2085"/>
      <c r="F396" s="2085"/>
      <c r="G396" s="2085"/>
      <c r="H396" s="2085"/>
      <c r="I396" s="2085"/>
    </row>
    <row r="397">
      <c r="A397" s="2089" t="s">
        <v>4407</v>
      </c>
      <c r="B397" s="2090" t="s">
        <v>4408</v>
      </c>
      <c r="C397" s="2090" t="s">
        <v>4409</v>
      </c>
      <c r="D397" s="2091">
        <v>2.5671002E7</v>
      </c>
      <c r="E397" s="2085"/>
      <c r="F397" s="2085"/>
      <c r="G397" s="2085"/>
      <c r="H397" s="2085"/>
      <c r="I397" s="2085"/>
    </row>
    <row r="398">
      <c r="A398" s="2089" t="s">
        <v>4410</v>
      </c>
      <c r="B398" s="2090" t="s">
        <v>4411</v>
      </c>
      <c r="C398" s="2090" t="s">
        <v>4412</v>
      </c>
      <c r="D398" s="2091">
        <v>2.5671201E7</v>
      </c>
      <c r="E398" s="2085"/>
      <c r="F398" s="2085"/>
      <c r="G398" s="2085"/>
      <c r="H398" s="2085"/>
      <c r="I398" s="2085"/>
    </row>
    <row r="399">
      <c r="A399" s="2089" t="s">
        <v>4413</v>
      </c>
      <c r="B399" s="2090" t="s">
        <v>4414</v>
      </c>
      <c r="C399" s="2092"/>
      <c r="D399" s="2091">
        <v>2.5680106E7</v>
      </c>
      <c r="E399" s="2085"/>
      <c r="F399" s="2085"/>
      <c r="G399" s="2085"/>
      <c r="H399" s="2085"/>
      <c r="I399" s="2085"/>
    </row>
    <row r="400">
      <c r="A400" s="2089" t="s">
        <v>4415</v>
      </c>
      <c r="B400" s="2090" t="s">
        <v>4416</v>
      </c>
      <c r="C400" s="2090" t="s">
        <v>4417</v>
      </c>
      <c r="D400" s="2091">
        <v>2.568041E7</v>
      </c>
      <c r="E400" s="2085"/>
      <c r="F400" s="2085"/>
      <c r="G400" s="2085"/>
      <c r="H400" s="2085"/>
      <c r="I400" s="2085"/>
    </row>
    <row r="401">
      <c r="A401" s="2089" t="s">
        <v>4418</v>
      </c>
      <c r="B401" s="2090" t="s">
        <v>4419</v>
      </c>
      <c r="C401" s="2092"/>
      <c r="D401" s="2091">
        <v>2.5680627E7</v>
      </c>
      <c r="E401" s="2085"/>
      <c r="F401" s="2085"/>
      <c r="G401" s="2085"/>
      <c r="H401" s="2085"/>
      <c r="I401" s="2085"/>
    </row>
    <row r="402">
      <c r="A402" s="2089" t="s">
        <v>4420</v>
      </c>
      <c r="B402" s="2090" t="s">
        <v>4421</v>
      </c>
      <c r="C402" s="2090" t="s">
        <v>4422</v>
      </c>
      <c r="D402" s="2091">
        <v>2.5680108E7</v>
      </c>
      <c r="E402" s="2085"/>
      <c r="F402" s="2085"/>
      <c r="G402" s="2085"/>
      <c r="H402" s="2085"/>
      <c r="I402" s="2085"/>
    </row>
    <row r="403">
      <c r="A403" s="2089" t="s">
        <v>4423</v>
      </c>
      <c r="B403" s="2090" t="s">
        <v>4424</v>
      </c>
      <c r="C403" s="2090" t="s">
        <v>4425</v>
      </c>
      <c r="D403" s="2091">
        <v>2.5670805E7</v>
      </c>
      <c r="E403" s="2085"/>
      <c r="F403" s="2085"/>
      <c r="G403" s="2085"/>
      <c r="H403" s="2085"/>
      <c r="I403" s="2085"/>
    </row>
    <row r="404">
      <c r="A404" s="2089" t="s">
        <v>4426</v>
      </c>
      <c r="B404" s="2090" t="s">
        <v>4427</v>
      </c>
      <c r="C404" s="2092"/>
      <c r="D404" s="2091">
        <v>2.567093E7</v>
      </c>
      <c r="E404" s="2085"/>
      <c r="F404" s="2085"/>
      <c r="G404" s="2085"/>
      <c r="H404" s="2085"/>
      <c r="I404" s="2085"/>
    </row>
    <row r="405">
      <c r="A405" s="2089" t="s">
        <v>4428</v>
      </c>
      <c r="B405" s="2090" t="s">
        <v>4429</v>
      </c>
      <c r="C405" s="2090" t="s">
        <v>4430</v>
      </c>
      <c r="D405" s="2091">
        <v>2.5671219E7</v>
      </c>
      <c r="E405" s="2085"/>
      <c r="F405" s="2085"/>
      <c r="G405" s="2085"/>
      <c r="H405" s="2085"/>
      <c r="I405" s="2085"/>
    </row>
    <row r="406">
      <c r="A406" s="2086" t="s">
        <v>4431</v>
      </c>
      <c r="B406" s="2087" t="s">
        <v>4432</v>
      </c>
      <c r="C406" s="2087" t="s">
        <v>4433</v>
      </c>
      <c r="D406" s="2088">
        <v>2.5660201E7</v>
      </c>
      <c r="E406" s="2085"/>
      <c r="F406" s="2085"/>
      <c r="G406" s="2085"/>
      <c r="H406" s="2085"/>
      <c r="I406" s="2085"/>
    </row>
    <row r="407">
      <c r="A407" s="2089" t="s">
        <v>4434</v>
      </c>
      <c r="B407" s="2090" t="s">
        <v>4435</v>
      </c>
      <c r="C407" s="2090" t="s">
        <v>4436</v>
      </c>
      <c r="D407" s="2091">
        <v>2.5650901E7</v>
      </c>
      <c r="E407" s="2085"/>
      <c r="F407" s="2085"/>
      <c r="G407" s="2085"/>
      <c r="H407" s="2085"/>
      <c r="I407" s="2085"/>
    </row>
    <row r="408">
      <c r="A408" s="2089" t="s">
        <v>4437</v>
      </c>
      <c r="B408" s="2090" t="s">
        <v>4438</v>
      </c>
      <c r="C408" s="2090" t="s">
        <v>4439</v>
      </c>
      <c r="D408" s="2091">
        <v>2.5650601E7</v>
      </c>
      <c r="E408" s="2085"/>
      <c r="F408" s="2085"/>
      <c r="G408" s="2085"/>
      <c r="H408" s="2085"/>
      <c r="I408" s="2085"/>
    </row>
    <row r="409">
      <c r="A409" s="2089" t="s">
        <v>4440</v>
      </c>
      <c r="B409" s="2090" t="s">
        <v>4441</v>
      </c>
      <c r="C409" s="2090" t="s">
        <v>4442</v>
      </c>
      <c r="D409" s="2091">
        <v>2.5650909E7</v>
      </c>
      <c r="E409" s="2085"/>
      <c r="F409" s="2085"/>
      <c r="G409" s="2085"/>
      <c r="H409" s="2085"/>
      <c r="I409" s="2085"/>
    </row>
    <row r="410">
      <c r="A410" s="2089" t="s">
        <v>4443</v>
      </c>
      <c r="B410" s="2090" t="s">
        <v>4444</v>
      </c>
      <c r="C410" s="2090" t="s">
        <v>4445</v>
      </c>
      <c r="D410" s="2091">
        <v>2.5640601E7</v>
      </c>
      <c r="E410" s="2085"/>
      <c r="F410" s="2085"/>
      <c r="G410" s="2085"/>
      <c r="H410" s="2085"/>
      <c r="I410" s="2085"/>
    </row>
    <row r="411">
      <c r="A411" s="2089" t="s">
        <v>4446</v>
      </c>
      <c r="B411" s="2090" t="s">
        <v>4447</v>
      </c>
      <c r="C411" s="2090" t="s">
        <v>4448</v>
      </c>
      <c r="D411" s="2091">
        <v>2.5660301E7</v>
      </c>
      <c r="E411" s="2085"/>
      <c r="F411" s="2085"/>
      <c r="G411" s="2085"/>
      <c r="H411" s="2085"/>
      <c r="I411" s="2085"/>
    </row>
    <row r="412">
      <c r="A412" s="2089" t="s">
        <v>4449</v>
      </c>
      <c r="B412" s="2090" t="s">
        <v>4450</v>
      </c>
      <c r="C412" s="2090" t="s">
        <v>4451</v>
      </c>
      <c r="D412" s="2091">
        <v>2.563072E7</v>
      </c>
      <c r="E412" s="2085"/>
      <c r="F412" s="2085"/>
      <c r="G412" s="2085"/>
      <c r="H412" s="2085"/>
      <c r="I412" s="2085"/>
    </row>
    <row r="413">
      <c r="A413" s="2089" t="s">
        <v>4452</v>
      </c>
      <c r="B413" s="2090" t="s">
        <v>4151</v>
      </c>
      <c r="C413" s="2090" t="s">
        <v>4152</v>
      </c>
      <c r="D413" s="2091">
        <v>2.5621218E7</v>
      </c>
      <c r="E413" s="2085"/>
      <c r="F413" s="2085"/>
      <c r="G413" s="2085"/>
      <c r="H413" s="2085"/>
      <c r="I413" s="2085"/>
    </row>
    <row r="414">
      <c r="A414" s="2089" t="s">
        <v>4453</v>
      </c>
      <c r="B414" s="2090" t="s">
        <v>4454</v>
      </c>
      <c r="C414" s="2090" t="s">
        <v>4455</v>
      </c>
      <c r="D414" s="2091">
        <v>2.5590627E7</v>
      </c>
      <c r="E414" s="2085"/>
      <c r="F414" s="2085"/>
      <c r="G414" s="2085"/>
      <c r="H414" s="2085"/>
      <c r="I414" s="2085"/>
    </row>
    <row r="415">
      <c r="A415" s="2089" t="s">
        <v>4456</v>
      </c>
      <c r="B415" s="2090" t="s">
        <v>4457</v>
      </c>
      <c r="C415" s="2090" t="s">
        <v>4458</v>
      </c>
      <c r="D415" s="2085"/>
      <c r="E415" s="2085"/>
      <c r="F415" s="2085"/>
      <c r="G415" s="2085"/>
      <c r="H415" s="2085"/>
      <c r="I415" s="2085"/>
    </row>
    <row r="416">
      <c r="A416" s="2089" t="s">
        <v>4459</v>
      </c>
      <c r="B416" s="2090" t="s">
        <v>4460</v>
      </c>
      <c r="C416" s="2090" t="s">
        <v>4461</v>
      </c>
      <c r="D416" s="2091">
        <v>2.5640401E7</v>
      </c>
      <c r="E416" s="2085"/>
      <c r="F416" s="2085"/>
      <c r="G416" s="2085"/>
      <c r="H416" s="2085"/>
      <c r="I416" s="2085"/>
    </row>
    <row r="417">
      <c r="A417" s="2089" t="s">
        <v>4462</v>
      </c>
      <c r="B417" s="2090" t="s">
        <v>4463</v>
      </c>
      <c r="C417" s="2090" t="s">
        <v>4464</v>
      </c>
      <c r="D417" s="2091">
        <v>2.5640111E7</v>
      </c>
      <c r="E417" s="2085"/>
      <c r="F417" s="2085"/>
      <c r="G417" s="2085"/>
      <c r="H417" s="2085"/>
      <c r="I417" s="2085"/>
    </row>
    <row r="418">
      <c r="A418" s="2089" t="s">
        <v>4465</v>
      </c>
      <c r="B418" s="2090" t="s">
        <v>4466</v>
      </c>
      <c r="C418" s="2090" t="s">
        <v>4467</v>
      </c>
      <c r="D418" s="2091">
        <v>2.5621113E7</v>
      </c>
      <c r="E418" s="2085"/>
      <c r="F418" s="2085"/>
      <c r="G418" s="2085"/>
      <c r="H418" s="2085"/>
      <c r="I418" s="2085"/>
    </row>
    <row r="419">
      <c r="A419" s="2089" t="s">
        <v>4468</v>
      </c>
      <c r="B419" s="2090" t="s">
        <v>4469</v>
      </c>
      <c r="C419" s="2090" t="s">
        <v>4470</v>
      </c>
      <c r="D419" s="2091">
        <v>2.5660829E7</v>
      </c>
      <c r="E419" s="2085"/>
      <c r="F419" s="2085"/>
      <c r="G419" s="2085"/>
      <c r="H419" s="2085"/>
      <c r="I419" s="2085"/>
    </row>
    <row r="420">
      <c r="A420" s="2089" t="s">
        <v>4471</v>
      </c>
      <c r="B420" s="2090" t="s">
        <v>4472</v>
      </c>
      <c r="C420" s="2090" t="s">
        <v>4473</v>
      </c>
      <c r="D420" s="2091">
        <v>2.5670201E7</v>
      </c>
      <c r="E420" s="2085"/>
      <c r="F420" s="2085"/>
      <c r="G420" s="2085"/>
      <c r="H420" s="2085"/>
      <c r="I420" s="2085"/>
    </row>
    <row r="421">
      <c r="A421" s="2089" t="s">
        <v>4474</v>
      </c>
      <c r="B421" s="2090" t="s">
        <v>4475</v>
      </c>
      <c r="C421" s="2090" t="s">
        <v>4476</v>
      </c>
      <c r="D421" s="2091">
        <v>2.5650222E7</v>
      </c>
      <c r="E421" s="2085"/>
      <c r="F421" s="2085"/>
      <c r="G421" s="2085"/>
      <c r="H421" s="2085"/>
      <c r="I421" s="2085"/>
    </row>
    <row r="422">
      <c r="A422" s="2089" t="s">
        <v>4477</v>
      </c>
      <c r="B422" s="2090" t="s">
        <v>4478</v>
      </c>
      <c r="C422" s="2090" t="s">
        <v>4479</v>
      </c>
      <c r="D422" s="2091">
        <v>2.5670719E7</v>
      </c>
      <c r="E422" s="2085"/>
      <c r="F422" s="2085"/>
      <c r="G422" s="2085"/>
      <c r="H422" s="2085"/>
      <c r="I422" s="2085"/>
    </row>
    <row r="423">
      <c r="A423" s="2089" t="s">
        <v>4480</v>
      </c>
      <c r="B423" s="2090" t="s">
        <v>4481</v>
      </c>
      <c r="C423" s="2090" t="s">
        <v>4482</v>
      </c>
      <c r="D423" s="2091">
        <v>2.5660105E7</v>
      </c>
      <c r="E423" s="2085"/>
      <c r="F423" s="2085"/>
      <c r="G423" s="2085"/>
      <c r="H423" s="2085"/>
      <c r="I423" s="2085"/>
    </row>
    <row r="424">
      <c r="A424" s="2089" t="s">
        <v>4483</v>
      </c>
      <c r="B424" s="2090" t="s">
        <v>4484</v>
      </c>
      <c r="C424" s="2092"/>
      <c r="D424" s="2091">
        <v>2.5670904E7</v>
      </c>
      <c r="E424" s="2085"/>
      <c r="F424" s="2085"/>
      <c r="G424" s="2085"/>
      <c r="H424" s="2085"/>
      <c r="I424" s="2085"/>
    </row>
    <row r="425">
      <c r="A425" s="2089" t="s">
        <v>4485</v>
      </c>
      <c r="B425" s="2090" t="s">
        <v>4486</v>
      </c>
      <c r="C425" s="2090" t="s">
        <v>4487</v>
      </c>
      <c r="D425" s="2091">
        <v>2.563043E7</v>
      </c>
      <c r="E425" s="2085"/>
      <c r="F425" s="2085"/>
      <c r="G425" s="2085"/>
      <c r="H425" s="2085"/>
      <c r="I425" s="2085"/>
    </row>
    <row r="426">
      <c r="A426" s="2089" t="s">
        <v>4488</v>
      </c>
      <c r="B426" s="2090" t="s">
        <v>4489</v>
      </c>
      <c r="C426" s="2092"/>
      <c r="D426" s="2091">
        <v>2.5670801E7</v>
      </c>
      <c r="E426" s="2085"/>
      <c r="F426" s="2085"/>
      <c r="G426" s="2085"/>
      <c r="H426" s="2085"/>
      <c r="I426" s="2085"/>
    </row>
    <row r="427">
      <c r="A427" s="2089" t="s">
        <v>4490</v>
      </c>
      <c r="B427" s="2090" t="s">
        <v>4491</v>
      </c>
      <c r="C427" s="2090" t="s">
        <v>4492</v>
      </c>
      <c r="D427" s="2091">
        <v>2.5641201E7</v>
      </c>
      <c r="E427" s="2085"/>
      <c r="F427" s="2085"/>
      <c r="G427" s="2085"/>
      <c r="H427" s="2085"/>
      <c r="I427" s="2085"/>
    </row>
    <row r="428">
      <c r="A428" s="2089" t="s">
        <v>4493</v>
      </c>
      <c r="B428" s="2090" t="s">
        <v>4494</v>
      </c>
      <c r="C428" s="2090" t="s">
        <v>4495</v>
      </c>
      <c r="D428" s="2091">
        <v>2.5660825E7</v>
      </c>
      <c r="E428" s="2085"/>
      <c r="F428" s="2085"/>
      <c r="G428" s="2085"/>
      <c r="H428" s="2085"/>
      <c r="I428" s="2085"/>
    </row>
    <row r="429">
      <c r="A429" s="2089" t="s">
        <v>4496</v>
      </c>
      <c r="B429" s="2090" t="s">
        <v>4497</v>
      </c>
      <c r="C429" s="2090" t="s">
        <v>4498</v>
      </c>
      <c r="D429" s="2085"/>
      <c r="E429" s="2085"/>
      <c r="F429" s="2085"/>
      <c r="G429" s="2085"/>
      <c r="H429" s="2085"/>
      <c r="I429" s="2085"/>
    </row>
    <row r="430">
      <c r="A430" s="2089" t="s">
        <v>4499</v>
      </c>
      <c r="B430" s="2090" t="s">
        <v>4500</v>
      </c>
      <c r="C430" s="2090" t="s">
        <v>4501</v>
      </c>
      <c r="D430" s="2091">
        <v>2.5621218E7</v>
      </c>
      <c r="E430" s="2085"/>
      <c r="F430" s="2085"/>
      <c r="G430" s="2085"/>
      <c r="H430" s="2085"/>
      <c r="I430" s="2085"/>
    </row>
    <row r="431">
      <c r="A431" s="2089" t="s">
        <v>4502</v>
      </c>
      <c r="B431" s="2090" t="s">
        <v>4503</v>
      </c>
      <c r="C431" s="2090" t="s">
        <v>4504</v>
      </c>
      <c r="D431" s="2091">
        <v>2.5650502E7</v>
      </c>
      <c r="E431" s="2085"/>
      <c r="F431" s="2085"/>
      <c r="G431" s="2085"/>
      <c r="H431" s="2085"/>
      <c r="I431" s="2085"/>
    </row>
    <row r="432">
      <c r="A432" s="2089" t="s">
        <v>4505</v>
      </c>
      <c r="B432" s="2090" t="s">
        <v>4506</v>
      </c>
      <c r="C432" s="2090" t="s">
        <v>4507</v>
      </c>
      <c r="D432" s="2091">
        <v>2.5630309E7</v>
      </c>
      <c r="E432" s="2085"/>
      <c r="F432" s="2085"/>
      <c r="G432" s="2085"/>
      <c r="H432" s="2085"/>
      <c r="I432" s="2085"/>
    </row>
    <row r="433">
      <c r="A433" s="2089" t="s">
        <v>4508</v>
      </c>
      <c r="B433" s="2090" t="s">
        <v>4509</v>
      </c>
      <c r="C433" s="2090" t="s">
        <v>4510</v>
      </c>
      <c r="D433" s="2091">
        <v>2.564083E7</v>
      </c>
      <c r="E433" s="2085"/>
      <c r="F433" s="2085"/>
      <c r="G433" s="2085"/>
      <c r="H433" s="2085"/>
      <c r="I433" s="2085"/>
    </row>
    <row r="434">
      <c r="A434" s="2089" t="s">
        <v>4511</v>
      </c>
      <c r="B434" s="2090" t="s">
        <v>4512</v>
      </c>
      <c r="C434" s="2090" t="s">
        <v>4513</v>
      </c>
      <c r="D434" s="2091">
        <v>2.5620805E7</v>
      </c>
      <c r="E434" s="2085"/>
      <c r="F434" s="2085"/>
      <c r="G434" s="2085"/>
      <c r="H434" s="2085"/>
      <c r="I434" s="2085"/>
    </row>
    <row r="435">
      <c r="A435" s="2089" t="s">
        <v>4514</v>
      </c>
      <c r="B435" s="2090" t="s">
        <v>4515</v>
      </c>
      <c r="C435" s="2090" t="s">
        <v>4516</v>
      </c>
      <c r="D435" s="2085"/>
      <c r="E435" s="2085"/>
      <c r="F435" s="2085"/>
      <c r="G435" s="2085"/>
      <c r="H435" s="2085"/>
      <c r="I435" s="2085"/>
    </row>
    <row r="436">
      <c r="A436" s="2089" t="s">
        <v>4517</v>
      </c>
      <c r="B436" s="2090" t="s">
        <v>4518</v>
      </c>
      <c r="C436" s="2090" t="s">
        <v>4519</v>
      </c>
      <c r="D436" s="2091">
        <v>2.5650601E7</v>
      </c>
      <c r="E436" s="2085"/>
      <c r="F436" s="2085"/>
      <c r="G436" s="2085"/>
      <c r="H436" s="2085"/>
      <c r="I436" s="2085"/>
    </row>
    <row r="437">
      <c r="A437" s="2089" t="s">
        <v>4520</v>
      </c>
      <c r="B437" s="2090" t="s">
        <v>4521</v>
      </c>
      <c r="C437" s="2090" t="s">
        <v>4522</v>
      </c>
      <c r="D437" s="2091">
        <v>2.5630309E7</v>
      </c>
      <c r="E437" s="2085"/>
      <c r="F437" s="2085"/>
      <c r="G437" s="2085"/>
      <c r="H437" s="2085"/>
      <c r="I437" s="2085"/>
    </row>
    <row r="438">
      <c r="A438" s="2089" t="s">
        <v>4523</v>
      </c>
      <c r="B438" s="2090" t="s">
        <v>4524</v>
      </c>
      <c r="C438" s="2090" t="s">
        <v>4525</v>
      </c>
      <c r="D438" s="2091">
        <v>2.5620821E7</v>
      </c>
      <c r="E438" s="2085"/>
      <c r="F438" s="2085"/>
      <c r="G438" s="2085"/>
      <c r="H438" s="2085"/>
      <c r="I438" s="2085"/>
    </row>
    <row r="439">
      <c r="A439" s="2089" t="s">
        <v>4526</v>
      </c>
      <c r="B439" s="2090" t="s">
        <v>4527</v>
      </c>
      <c r="C439" s="2090" t="s">
        <v>4528</v>
      </c>
      <c r="D439" s="2091">
        <v>2.5640816E7</v>
      </c>
      <c r="E439" s="2085"/>
      <c r="F439" s="2085"/>
      <c r="G439" s="2085"/>
      <c r="H439" s="2085"/>
      <c r="I439" s="2085"/>
    </row>
    <row r="440">
      <c r="A440" s="2089" t="s">
        <v>4529</v>
      </c>
      <c r="B440" s="2090" t="s">
        <v>4530</v>
      </c>
      <c r="C440" s="2090" t="s">
        <v>4531</v>
      </c>
      <c r="D440" s="2091">
        <v>2.5630309E7</v>
      </c>
      <c r="E440" s="2085"/>
      <c r="F440" s="2085"/>
      <c r="G440" s="2085"/>
      <c r="H440" s="2085"/>
      <c r="I440" s="2085"/>
    </row>
    <row r="441">
      <c r="A441" s="2089" t="s">
        <v>4532</v>
      </c>
      <c r="B441" s="2090" t="s">
        <v>4533</v>
      </c>
      <c r="C441" s="2090" t="s">
        <v>4534</v>
      </c>
      <c r="D441" s="2091">
        <v>2.5621108E7</v>
      </c>
      <c r="E441" s="2085"/>
      <c r="F441" s="2085"/>
      <c r="G441" s="2085"/>
      <c r="H441" s="2085"/>
      <c r="I441" s="2085"/>
    </row>
    <row r="442">
      <c r="A442" s="2089" t="s">
        <v>4535</v>
      </c>
      <c r="B442" s="2090" t="s">
        <v>4536</v>
      </c>
      <c r="C442" s="2090" t="s">
        <v>4537</v>
      </c>
      <c r="D442" s="2091">
        <v>2.5620925E7</v>
      </c>
      <c r="E442" s="2085"/>
      <c r="F442" s="2085"/>
      <c r="G442" s="2085"/>
      <c r="H442" s="2085"/>
      <c r="I442" s="2085"/>
    </row>
    <row r="443">
      <c r="A443" s="2089" t="s">
        <v>4538</v>
      </c>
      <c r="B443" s="2090" t="s">
        <v>4539</v>
      </c>
      <c r="C443" s="2090" t="s">
        <v>4540</v>
      </c>
      <c r="D443" s="2091">
        <v>2.5650315E7</v>
      </c>
      <c r="E443" s="2085"/>
      <c r="F443" s="2085"/>
      <c r="G443" s="2085"/>
      <c r="H443" s="2085"/>
      <c r="I443" s="2085"/>
    </row>
    <row r="444">
      <c r="A444" s="2089" t="s">
        <v>4541</v>
      </c>
      <c r="B444" s="2090" t="s">
        <v>4542</v>
      </c>
      <c r="C444" s="2090" t="s">
        <v>4543</v>
      </c>
      <c r="D444" s="2091">
        <v>2.5621219E7</v>
      </c>
      <c r="E444" s="2085"/>
      <c r="F444" s="2085"/>
      <c r="G444" s="2085"/>
      <c r="H444" s="2085"/>
      <c r="I444" s="2085"/>
    </row>
    <row r="445">
      <c r="A445" s="2089" t="s">
        <v>4544</v>
      </c>
      <c r="B445" s="2090" t="s">
        <v>4545</v>
      </c>
      <c r="C445" s="2090" t="s">
        <v>4546</v>
      </c>
      <c r="D445" s="2091">
        <v>2.5630914E7</v>
      </c>
      <c r="E445" s="2085"/>
      <c r="F445" s="2085"/>
      <c r="G445" s="2085"/>
      <c r="H445" s="2085"/>
      <c r="I445" s="2085"/>
    </row>
    <row r="446">
      <c r="A446" s="2089" t="s">
        <v>4547</v>
      </c>
      <c r="B446" s="2090" t="s">
        <v>4548</v>
      </c>
      <c r="C446" s="2090" t="s">
        <v>4549</v>
      </c>
      <c r="D446" s="2091">
        <v>2.5620821E7</v>
      </c>
      <c r="E446" s="2085"/>
      <c r="F446" s="2085"/>
      <c r="G446" s="2085"/>
      <c r="H446" s="2085"/>
      <c r="I446" s="2085"/>
    </row>
    <row r="447">
      <c r="A447" s="2089" t="s">
        <v>4550</v>
      </c>
      <c r="B447" s="2090" t="s">
        <v>4551</v>
      </c>
      <c r="C447" s="2090" t="s">
        <v>4552</v>
      </c>
      <c r="D447" s="2091">
        <v>2.5660401E7</v>
      </c>
      <c r="E447" s="2085"/>
      <c r="F447" s="2085"/>
      <c r="G447" s="2085"/>
      <c r="H447" s="2085"/>
      <c r="I447" s="2085"/>
    </row>
    <row r="448">
      <c r="A448" s="2089" t="s">
        <v>4553</v>
      </c>
      <c r="B448" s="2090" t="s">
        <v>4554</v>
      </c>
      <c r="C448" s="2090" t="s">
        <v>4555</v>
      </c>
      <c r="D448" s="2091">
        <v>2.5620911E7</v>
      </c>
      <c r="E448" s="2085"/>
      <c r="F448" s="2085"/>
      <c r="G448" s="2085"/>
      <c r="H448" s="2085"/>
      <c r="I448" s="2085"/>
    </row>
    <row r="449">
      <c r="A449" s="2089" t="s">
        <v>4556</v>
      </c>
      <c r="B449" s="2090" t="s">
        <v>4557</v>
      </c>
      <c r="C449" s="2090" t="s">
        <v>4558</v>
      </c>
      <c r="D449" s="2091">
        <v>2.5631102E7</v>
      </c>
      <c r="E449" s="2085"/>
      <c r="F449" s="2085"/>
      <c r="G449" s="2085"/>
      <c r="H449" s="2085"/>
      <c r="I449" s="2085"/>
    </row>
    <row r="450">
      <c r="A450" s="2089" t="s">
        <v>4559</v>
      </c>
      <c r="B450" s="2090" t="s">
        <v>4560</v>
      </c>
      <c r="C450" s="2090" t="s">
        <v>4561</v>
      </c>
      <c r="D450" s="2091">
        <v>2.5630116E7</v>
      </c>
      <c r="E450" s="2085"/>
      <c r="F450" s="2085"/>
      <c r="G450" s="2085"/>
      <c r="H450" s="2085"/>
      <c r="I450" s="2085"/>
    </row>
    <row r="451">
      <c r="A451" s="2089" t="s">
        <v>4562</v>
      </c>
      <c r="B451" s="2090" t="s">
        <v>4563</v>
      </c>
      <c r="C451" s="2090" t="s">
        <v>4564</v>
      </c>
      <c r="D451" s="2091">
        <v>2.5630916E7</v>
      </c>
      <c r="E451" s="2085"/>
      <c r="F451" s="2085"/>
      <c r="G451" s="2085"/>
      <c r="H451" s="2085"/>
      <c r="I451" s="2085"/>
    </row>
    <row r="452">
      <c r="A452" s="2089" t="s">
        <v>4565</v>
      </c>
      <c r="B452" s="2090" t="s">
        <v>4566</v>
      </c>
      <c r="C452" s="2090" t="s">
        <v>4567</v>
      </c>
      <c r="D452" s="2091">
        <v>2.5670405E7</v>
      </c>
      <c r="E452" s="2085"/>
      <c r="F452" s="2085"/>
      <c r="G452" s="2085"/>
      <c r="H452" s="2085"/>
      <c r="I452" s="2085"/>
    </row>
    <row r="453">
      <c r="A453" s="2089" t="s">
        <v>4568</v>
      </c>
      <c r="B453" s="2090" t="s">
        <v>4569</v>
      </c>
      <c r="C453" s="2090" t="s">
        <v>4570</v>
      </c>
      <c r="D453" s="2091">
        <v>2.5660401E7</v>
      </c>
      <c r="E453" s="2085"/>
      <c r="F453" s="2085"/>
      <c r="G453" s="2085"/>
      <c r="H453" s="2085"/>
      <c r="I453" s="2085"/>
    </row>
    <row r="454">
      <c r="A454" s="2093"/>
      <c r="B454" s="2093"/>
      <c r="C454" s="2093"/>
      <c r="D454" s="2085"/>
      <c r="E454" s="2085"/>
      <c r="F454" s="2085"/>
      <c r="G454" s="2085"/>
      <c r="H454" s="2085"/>
      <c r="I454" s="2085"/>
    </row>
    <row r="455">
      <c r="A455" s="2085"/>
      <c r="B455" s="2085"/>
      <c r="C455" s="2093"/>
      <c r="D455" s="2085"/>
      <c r="E455" s="2085"/>
      <c r="F455" s="2085"/>
      <c r="G455" s="2085"/>
      <c r="H455" s="2085"/>
      <c r="I455" s="2085"/>
    </row>
    <row r="456">
      <c r="A456" s="2094" t="s">
        <v>4571</v>
      </c>
      <c r="E456" s="2085"/>
      <c r="F456" s="2085"/>
      <c r="G456" s="2085"/>
      <c r="H456" s="2085"/>
      <c r="I456" s="2085"/>
    </row>
    <row r="457">
      <c r="A457" s="2095" t="s">
        <v>4572</v>
      </c>
      <c r="B457" s="2096" t="s">
        <v>4573</v>
      </c>
      <c r="D457" s="2097"/>
      <c r="E457" s="2085"/>
      <c r="F457" s="2085"/>
      <c r="G457" s="2085"/>
      <c r="H457" s="2085"/>
      <c r="I457" s="2085"/>
    </row>
    <row r="458">
      <c r="A458" s="2098" t="s">
        <v>4574</v>
      </c>
      <c r="B458" s="2090" t="s">
        <v>4575</v>
      </c>
      <c r="C458" s="2090" t="s">
        <v>4576</v>
      </c>
      <c r="E458" s="2085"/>
      <c r="F458" s="2085"/>
      <c r="G458" s="2085"/>
      <c r="H458" s="2085"/>
      <c r="I458" s="2085"/>
    </row>
    <row r="459">
      <c r="A459" s="2099" t="s">
        <v>4577</v>
      </c>
      <c r="B459" s="2100" t="s">
        <v>4578</v>
      </c>
      <c r="C459" s="2100" t="s">
        <v>4579</v>
      </c>
      <c r="E459" s="2085"/>
      <c r="F459" s="2085"/>
      <c r="G459" s="2085"/>
      <c r="H459" s="2085"/>
      <c r="I459" s="2085"/>
    </row>
    <row r="460">
      <c r="A460" s="2099" t="s">
        <v>3294</v>
      </c>
      <c r="B460" s="2100" t="s">
        <v>3295</v>
      </c>
      <c r="C460" s="2100" t="s">
        <v>4580</v>
      </c>
    </row>
    <row r="461">
      <c r="A461" s="2086" t="s">
        <v>1805</v>
      </c>
      <c r="B461" s="2087" t="s">
        <v>4581</v>
      </c>
      <c r="C461" s="2087" t="s">
        <v>4582</v>
      </c>
      <c r="E461" s="2085"/>
      <c r="F461" s="2085"/>
      <c r="G461" s="2085"/>
      <c r="H461" s="2085"/>
      <c r="I461" s="2085"/>
    </row>
    <row r="462">
      <c r="A462" s="2099" t="s">
        <v>3302</v>
      </c>
      <c r="B462" s="2100" t="s">
        <v>4583</v>
      </c>
      <c r="C462" s="2101" t="s">
        <v>4584</v>
      </c>
      <c r="D462" s="2093"/>
      <c r="E462" s="2085"/>
      <c r="F462" s="2085"/>
      <c r="G462" s="2085"/>
      <c r="H462" s="2085"/>
      <c r="I462" s="2085"/>
    </row>
    <row r="463">
      <c r="A463" s="2099" t="s">
        <v>3308</v>
      </c>
      <c r="B463" s="2100" t="s">
        <v>4585</v>
      </c>
      <c r="C463" s="2101" t="s">
        <v>4586</v>
      </c>
      <c r="D463" s="2093"/>
      <c r="E463" s="2085"/>
      <c r="F463" s="2085"/>
      <c r="G463" s="2085"/>
      <c r="H463" s="2085"/>
      <c r="I463" s="2085"/>
    </row>
    <row r="464">
      <c r="A464" s="2099" t="s">
        <v>4587</v>
      </c>
      <c r="B464" s="2100" t="s">
        <v>4588</v>
      </c>
      <c r="C464" s="2100" t="s">
        <v>4589</v>
      </c>
      <c r="E464" s="2085"/>
      <c r="F464" s="2085"/>
      <c r="G464" s="2085"/>
      <c r="H464" s="2085"/>
      <c r="I464" s="2085"/>
    </row>
    <row r="465">
      <c r="A465" s="2102"/>
      <c r="B465" s="2100" t="s">
        <v>4590</v>
      </c>
      <c r="C465" s="2103" t="s">
        <v>4591</v>
      </c>
      <c r="D465" s="2093"/>
      <c r="E465" s="2085"/>
      <c r="F465" s="2085"/>
      <c r="G465" s="2085"/>
      <c r="H465" s="2085"/>
      <c r="I465" s="2085"/>
    </row>
    <row r="466">
      <c r="A466" s="2099" t="s">
        <v>3314</v>
      </c>
      <c r="B466" s="2100" t="s">
        <v>4592</v>
      </c>
      <c r="C466" s="2100" t="s">
        <v>4593</v>
      </c>
      <c r="G466" s="2085"/>
      <c r="H466" s="2085"/>
      <c r="I466" s="2085"/>
    </row>
    <row r="467">
      <c r="A467" s="2099" t="s">
        <v>3330</v>
      </c>
      <c r="B467" s="2100" t="s">
        <v>4594</v>
      </c>
      <c r="C467" s="2100" t="s">
        <v>4595</v>
      </c>
      <c r="D467" s="2093"/>
      <c r="E467" s="2085"/>
      <c r="F467" s="2085"/>
      <c r="G467" s="2085"/>
      <c r="H467" s="2085"/>
      <c r="I467" s="2085"/>
    </row>
    <row r="468">
      <c r="A468" s="2099" t="s">
        <v>4596</v>
      </c>
      <c r="B468" s="2100" t="s">
        <v>4597</v>
      </c>
      <c r="C468" s="2100" t="s">
        <v>4598</v>
      </c>
      <c r="F468" s="2085"/>
      <c r="G468" s="2085"/>
      <c r="H468" s="2085"/>
      <c r="I468" s="2085"/>
    </row>
    <row r="469">
      <c r="A469" s="2098" t="s">
        <v>3336</v>
      </c>
      <c r="B469" s="2100" t="s">
        <v>4599</v>
      </c>
      <c r="C469" s="2101" t="s">
        <v>4600</v>
      </c>
      <c r="D469" s="2085"/>
      <c r="E469" s="2085"/>
      <c r="F469" s="2085"/>
      <c r="G469" s="2085"/>
      <c r="H469" s="2085"/>
      <c r="I469" s="2085"/>
    </row>
    <row r="470">
      <c r="A470" s="2099" t="s">
        <v>3341</v>
      </c>
      <c r="B470" s="2100" t="s">
        <v>3342</v>
      </c>
      <c r="C470" s="2100" t="s">
        <v>4601</v>
      </c>
      <c r="D470" s="2093"/>
      <c r="E470" s="2085"/>
      <c r="F470" s="2085"/>
      <c r="G470" s="2085"/>
      <c r="H470" s="2085"/>
      <c r="I470" s="2085"/>
    </row>
    <row r="471">
      <c r="A471" s="2099" t="s">
        <v>4602</v>
      </c>
      <c r="B471" s="2100" t="s">
        <v>4603</v>
      </c>
      <c r="C471" s="2100" t="s">
        <v>4604</v>
      </c>
      <c r="D471" s="2093"/>
      <c r="E471" s="2085"/>
      <c r="F471" s="2085"/>
      <c r="G471" s="2085"/>
      <c r="H471" s="2085"/>
      <c r="I471" s="2085"/>
    </row>
    <row r="472">
      <c r="A472" s="2099" t="s">
        <v>3344</v>
      </c>
      <c r="B472" s="2100" t="s">
        <v>4605</v>
      </c>
      <c r="C472" s="2100" t="s">
        <v>4606</v>
      </c>
      <c r="D472" s="2093"/>
      <c r="E472" s="2085"/>
      <c r="F472" s="2085"/>
      <c r="G472" s="2085"/>
      <c r="H472" s="2085"/>
      <c r="I472" s="2085"/>
    </row>
    <row r="473">
      <c r="A473" s="2099" t="s">
        <v>3347</v>
      </c>
      <c r="B473" s="2100" t="s">
        <v>4607</v>
      </c>
      <c r="C473" s="2100" t="s">
        <v>4608</v>
      </c>
      <c r="D473" s="2093"/>
      <c r="E473" s="2085"/>
      <c r="F473" s="2085"/>
      <c r="G473" s="2085"/>
      <c r="H473" s="2085"/>
      <c r="I473" s="2085"/>
    </row>
    <row r="474">
      <c r="A474" s="2102"/>
      <c r="B474" s="2100" t="s">
        <v>3348</v>
      </c>
      <c r="C474" s="2087" t="s">
        <v>4609</v>
      </c>
      <c r="D474" s="2104"/>
      <c r="E474" s="2085"/>
      <c r="F474" s="2085"/>
      <c r="G474" s="2085"/>
      <c r="H474" s="2085"/>
      <c r="I474" s="2085"/>
    </row>
    <row r="475">
      <c r="A475" s="2099" t="s">
        <v>3350</v>
      </c>
      <c r="B475" s="2100" t="s">
        <v>4610</v>
      </c>
      <c r="C475" s="2100" t="s">
        <v>4611</v>
      </c>
      <c r="D475" s="2104"/>
      <c r="E475" s="2085"/>
      <c r="F475" s="2085"/>
      <c r="G475" s="2085"/>
      <c r="H475" s="2085"/>
      <c r="I475" s="2085"/>
    </row>
    <row r="476">
      <c r="A476" s="2105"/>
      <c r="B476" s="2100" t="s">
        <v>3351</v>
      </c>
      <c r="C476" s="2100" t="s">
        <v>4612</v>
      </c>
      <c r="D476" s="2104"/>
      <c r="E476" s="2085"/>
      <c r="F476" s="2085"/>
      <c r="G476" s="2085"/>
      <c r="H476" s="2085"/>
      <c r="I476" s="2085"/>
    </row>
    <row r="477">
      <c r="A477" s="2099" t="s">
        <v>3353</v>
      </c>
      <c r="B477" s="2100" t="s">
        <v>4613</v>
      </c>
      <c r="C477" s="2100" t="s">
        <v>4614</v>
      </c>
      <c r="E477" s="2085"/>
      <c r="F477" s="2085"/>
      <c r="G477" s="2085"/>
      <c r="H477" s="2085"/>
      <c r="I477" s="2085"/>
    </row>
    <row r="478">
      <c r="A478" s="2105"/>
      <c r="B478" s="2100" t="s">
        <v>4615</v>
      </c>
      <c r="C478" s="2103" t="s">
        <v>4616</v>
      </c>
      <c r="D478" s="2093"/>
      <c r="E478" s="2085"/>
      <c r="F478" s="2085"/>
      <c r="G478" s="2085"/>
      <c r="H478" s="2085"/>
      <c r="I478" s="2085"/>
    </row>
    <row r="479">
      <c r="A479" s="2099" t="s">
        <v>3387</v>
      </c>
      <c r="B479" s="2100" t="s">
        <v>3050</v>
      </c>
      <c r="C479" s="2100" t="s">
        <v>4617</v>
      </c>
      <c r="E479" s="2085"/>
      <c r="F479" s="2085"/>
      <c r="G479" s="2085"/>
      <c r="H479" s="2085"/>
      <c r="I479" s="2085"/>
    </row>
    <row r="480">
      <c r="A480" s="2098" t="s">
        <v>4618</v>
      </c>
      <c r="B480" s="2103" t="s">
        <v>4619</v>
      </c>
      <c r="C480" s="2087" t="s">
        <v>4620</v>
      </c>
      <c r="E480" s="2085"/>
      <c r="F480" s="2085"/>
      <c r="G480" s="2085"/>
      <c r="H480" s="2085"/>
      <c r="I480" s="2085"/>
    </row>
    <row r="481">
      <c r="A481" s="2098" t="s">
        <v>4621</v>
      </c>
      <c r="B481" s="2103" t="s">
        <v>4622</v>
      </c>
      <c r="C481" s="2087" t="s">
        <v>4623</v>
      </c>
      <c r="D481" s="2085"/>
      <c r="E481" s="2085"/>
      <c r="F481" s="2085"/>
      <c r="G481" s="2085"/>
      <c r="H481" s="2085"/>
      <c r="I481" s="2085"/>
    </row>
    <row r="482">
      <c r="A482" s="2099" t="s">
        <v>4624</v>
      </c>
      <c r="B482" s="2100" t="s">
        <v>4625</v>
      </c>
      <c r="C482" s="2087" t="s">
        <v>4626</v>
      </c>
      <c r="D482" s="2085"/>
      <c r="E482" s="2085"/>
      <c r="F482" s="2085"/>
      <c r="G482" s="2085"/>
      <c r="H482" s="2085"/>
      <c r="I482" s="2085"/>
    </row>
    <row r="483">
      <c r="A483" s="2099" t="s">
        <v>4627</v>
      </c>
      <c r="B483" s="2100" t="s">
        <v>4628</v>
      </c>
      <c r="C483" s="2100" t="s">
        <v>4629</v>
      </c>
      <c r="D483" s="2093"/>
      <c r="E483" s="2085"/>
      <c r="F483" s="2085"/>
      <c r="G483" s="2085"/>
      <c r="H483" s="2085"/>
      <c r="I483" s="2085"/>
    </row>
    <row r="484">
      <c r="A484" s="2099" t="s">
        <v>4630</v>
      </c>
      <c r="B484" s="2100" t="s">
        <v>4631</v>
      </c>
      <c r="C484" s="2100" t="s">
        <v>4632</v>
      </c>
      <c r="D484" s="2093"/>
      <c r="E484" s="2085"/>
      <c r="F484" s="2085"/>
      <c r="G484" s="2085"/>
      <c r="H484" s="2085"/>
      <c r="I484" s="2085"/>
    </row>
    <row r="485">
      <c r="A485" s="2099" t="s">
        <v>3593</v>
      </c>
      <c r="B485" s="2100" t="s">
        <v>4633</v>
      </c>
      <c r="C485" s="2100" t="s">
        <v>4634</v>
      </c>
      <c r="D485" s="2093"/>
      <c r="E485" s="2085"/>
      <c r="F485" s="2085"/>
      <c r="G485" s="2085"/>
      <c r="H485" s="2085"/>
      <c r="I485" s="2085"/>
    </row>
    <row r="486">
      <c r="A486" s="2099" t="s">
        <v>4635</v>
      </c>
      <c r="B486" s="2100" t="s">
        <v>4636</v>
      </c>
      <c r="C486" s="2100" t="s">
        <v>4637</v>
      </c>
      <c r="E486" s="2085"/>
      <c r="F486" s="2085"/>
      <c r="G486" s="2085"/>
      <c r="H486" s="2085"/>
      <c r="I486" s="2085"/>
    </row>
  </sheetData>
  <mergeCells count="13">
    <mergeCell ref="C466:F466"/>
    <mergeCell ref="C468:E468"/>
    <mergeCell ref="C477:D477"/>
    <mergeCell ref="C479:D479"/>
    <mergeCell ref="C480:D480"/>
    <mergeCell ref="C486:D486"/>
    <mergeCell ref="A456:D456"/>
    <mergeCell ref="B457:C457"/>
    <mergeCell ref="C458:D458"/>
    <mergeCell ref="C459:D459"/>
    <mergeCell ref="C460:I460"/>
    <mergeCell ref="C461:D461"/>
    <mergeCell ref="C464:D464"/>
  </mergeCells>
  <hyperlinks>
    <hyperlink r:id="rId1" ref="B1"/>
    <hyperlink r:id="rId2" ref="B457"/>
  </hyperlinks>
  <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83" t="s">
        <v>4638</v>
      </c>
      <c r="B1" s="2083" t="s">
        <v>4639</v>
      </c>
      <c r="C1" s="2083" t="s">
        <v>3265</v>
      </c>
      <c r="D1" s="2083" t="s">
        <v>3266</v>
      </c>
      <c r="E1" s="2083" t="s">
        <v>4640</v>
      </c>
      <c r="F1" s="2083" t="s">
        <v>4641</v>
      </c>
      <c r="G1" s="2106" t="s">
        <v>4642</v>
      </c>
      <c r="H1" s="2106" t="s">
        <v>4571</v>
      </c>
    </row>
    <row r="2">
      <c r="A2" s="2107" t="s">
        <v>496</v>
      </c>
      <c r="B2" s="2108"/>
      <c r="C2" s="2109" t="s">
        <v>3042</v>
      </c>
      <c r="D2" s="2109" t="s">
        <v>3268</v>
      </c>
      <c r="E2" s="2110"/>
      <c r="F2" s="2110"/>
      <c r="G2" s="2109" t="s">
        <v>4643</v>
      </c>
      <c r="H2" s="2109" t="s">
        <v>4644</v>
      </c>
    </row>
    <row r="3">
      <c r="A3" s="2107" t="s">
        <v>1196</v>
      </c>
      <c r="B3" s="2108"/>
      <c r="C3" s="2109" t="s">
        <v>3269</v>
      </c>
      <c r="D3" s="2109" t="s">
        <v>4645</v>
      </c>
      <c r="E3" s="2110"/>
      <c r="F3" s="2110"/>
      <c r="G3" s="2109" t="s">
        <v>26</v>
      </c>
      <c r="H3" s="2109" t="s">
        <v>4644</v>
      </c>
    </row>
    <row r="4">
      <c r="A4" s="2107" t="s">
        <v>1196</v>
      </c>
      <c r="B4" s="2107" t="s">
        <v>4646</v>
      </c>
      <c r="C4" s="2109" t="s">
        <v>3269</v>
      </c>
      <c r="D4" s="2109" t="s">
        <v>4645</v>
      </c>
      <c r="E4" s="2109" t="s">
        <v>4647</v>
      </c>
      <c r="F4" s="2109" t="s">
        <v>4647</v>
      </c>
      <c r="G4" s="2109" t="s">
        <v>4648</v>
      </c>
      <c r="H4" s="2109" t="s">
        <v>4649</v>
      </c>
    </row>
    <row r="5">
      <c r="A5" s="2107" t="s">
        <v>1196</v>
      </c>
      <c r="B5" s="2107" t="s">
        <v>4650</v>
      </c>
      <c r="C5" s="2109" t="s">
        <v>3269</v>
      </c>
      <c r="D5" s="2109" t="s">
        <v>4645</v>
      </c>
      <c r="E5" s="2109" t="s">
        <v>4651</v>
      </c>
      <c r="F5" s="2109" t="s">
        <v>4651</v>
      </c>
      <c r="G5" s="2109" t="s">
        <v>4652</v>
      </c>
      <c r="H5" s="2109" t="s">
        <v>4649</v>
      </c>
    </row>
    <row r="6">
      <c r="A6" s="2107" t="s">
        <v>1196</v>
      </c>
      <c r="B6" s="2107" t="s">
        <v>4653</v>
      </c>
      <c r="C6" s="2109" t="s">
        <v>3269</v>
      </c>
      <c r="D6" s="2109" t="s">
        <v>4645</v>
      </c>
      <c r="E6" s="2109" t="s">
        <v>4654</v>
      </c>
      <c r="F6" s="2109" t="s">
        <v>4654</v>
      </c>
      <c r="G6" s="2109" t="s">
        <v>4655</v>
      </c>
      <c r="H6" s="2109" t="s">
        <v>4649</v>
      </c>
    </row>
    <row r="7">
      <c r="A7" s="2107" t="s">
        <v>1196</v>
      </c>
      <c r="B7" s="2107" t="s">
        <v>4656</v>
      </c>
      <c r="C7" s="2109" t="s">
        <v>3269</v>
      </c>
      <c r="D7" s="2109" t="s">
        <v>4645</v>
      </c>
      <c r="E7" s="2109" t="s">
        <v>4657</v>
      </c>
      <c r="F7" s="2109" t="s">
        <v>4658</v>
      </c>
      <c r="G7" s="2109" t="s">
        <v>4659</v>
      </c>
      <c r="H7" s="2109" t="s">
        <v>4649</v>
      </c>
    </row>
    <row r="8">
      <c r="A8" s="2107" t="s">
        <v>1196</v>
      </c>
      <c r="B8" s="2107" t="s">
        <v>4660</v>
      </c>
      <c r="C8" s="2109" t="s">
        <v>3269</v>
      </c>
      <c r="D8" s="2109" t="s">
        <v>4645</v>
      </c>
      <c r="E8" s="2109" t="s">
        <v>4661</v>
      </c>
      <c r="F8" s="2109" t="s">
        <v>4661</v>
      </c>
      <c r="G8" s="2109" t="s">
        <v>4662</v>
      </c>
      <c r="H8" s="2109" t="s">
        <v>4649</v>
      </c>
    </row>
    <row r="9">
      <c r="A9" s="2107" t="s">
        <v>1196</v>
      </c>
      <c r="B9" s="2107" t="s">
        <v>4663</v>
      </c>
      <c r="C9" s="2109" t="s">
        <v>3269</v>
      </c>
      <c r="D9" s="2109" t="s">
        <v>4645</v>
      </c>
      <c r="E9" s="2109" t="s">
        <v>4664</v>
      </c>
      <c r="F9" s="2109" t="s">
        <v>4664</v>
      </c>
      <c r="G9" s="2109" t="s">
        <v>4665</v>
      </c>
      <c r="H9" s="2109" t="s">
        <v>4649</v>
      </c>
    </row>
    <row r="10">
      <c r="A10" s="2107" t="s">
        <v>1196</v>
      </c>
      <c r="B10" s="2107" t="s">
        <v>4666</v>
      </c>
      <c r="C10" s="2109" t="s">
        <v>3269</v>
      </c>
      <c r="D10" s="2109" t="s">
        <v>4645</v>
      </c>
      <c r="E10" s="2109" t="s">
        <v>4667</v>
      </c>
      <c r="F10" s="2109" t="s">
        <v>4667</v>
      </c>
      <c r="G10" s="2109" t="s">
        <v>4668</v>
      </c>
      <c r="H10" s="2109" t="s">
        <v>4649</v>
      </c>
    </row>
    <row r="11">
      <c r="A11" s="2107" t="s">
        <v>1196</v>
      </c>
      <c r="B11" s="2107" t="s">
        <v>4669</v>
      </c>
      <c r="C11" s="2109" t="s">
        <v>3269</v>
      </c>
      <c r="D11" s="2109" t="s">
        <v>4645</v>
      </c>
      <c r="E11" s="2109" t="s">
        <v>4670</v>
      </c>
      <c r="F11" s="2109" t="s">
        <v>4670</v>
      </c>
      <c r="G11" s="2109" t="s">
        <v>4671</v>
      </c>
      <c r="H11" s="2109" t="s">
        <v>4649</v>
      </c>
    </row>
    <row r="12">
      <c r="A12" s="2107" t="s">
        <v>1196</v>
      </c>
      <c r="B12" s="2107" t="s">
        <v>4672</v>
      </c>
      <c r="C12" s="2109" t="s">
        <v>3269</v>
      </c>
      <c r="D12" s="2109" t="s">
        <v>4645</v>
      </c>
      <c r="E12" s="2109" t="s">
        <v>4673</v>
      </c>
      <c r="F12" s="2109" t="s">
        <v>4674</v>
      </c>
      <c r="G12" s="2109" t="s">
        <v>4675</v>
      </c>
      <c r="H12" s="2109" t="s">
        <v>4649</v>
      </c>
    </row>
    <row r="13">
      <c r="A13" s="2107" t="s">
        <v>1196</v>
      </c>
      <c r="B13" s="2107" t="s">
        <v>4676</v>
      </c>
      <c r="C13" s="2109" t="s">
        <v>3269</v>
      </c>
      <c r="D13" s="2109" t="s">
        <v>4645</v>
      </c>
      <c r="E13" s="2109" t="s">
        <v>4677</v>
      </c>
      <c r="F13" s="2109" t="s">
        <v>4677</v>
      </c>
      <c r="G13" s="2109" t="s">
        <v>4678</v>
      </c>
      <c r="H13" s="2109" t="s">
        <v>4649</v>
      </c>
    </row>
    <row r="14">
      <c r="A14" s="2107" t="s">
        <v>1196</v>
      </c>
      <c r="B14" s="2107" t="s">
        <v>4679</v>
      </c>
      <c r="C14" s="2109" t="s">
        <v>3269</v>
      </c>
      <c r="D14" s="2109" t="s">
        <v>4645</v>
      </c>
      <c r="E14" s="2109" t="s">
        <v>4680</v>
      </c>
      <c r="F14" s="2109" t="s">
        <v>4680</v>
      </c>
      <c r="G14" s="2109" t="s">
        <v>4681</v>
      </c>
      <c r="H14" s="2109" t="s">
        <v>4649</v>
      </c>
    </row>
    <row r="15">
      <c r="A15" s="2107" t="s">
        <v>1196</v>
      </c>
      <c r="B15" s="2107" t="s">
        <v>4682</v>
      </c>
      <c r="C15" s="2109" t="s">
        <v>3269</v>
      </c>
      <c r="D15" s="2109" t="s">
        <v>4645</v>
      </c>
      <c r="E15" s="2109" t="s">
        <v>4683</v>
      </c>
      <c r="F15" s="2109" t="s">
        <v>4683</v>
      </c>
      <c r="G15" s="2109" t="s">
        <v>4684</v>
      </c>
      <c r="H15" s="2109" t="s">
        <v>4649</v>
      </c>
    </row>
    <row r="16">
      <c r="A16" s="2107" t="s">
        <v>1196</v>
      </c>
      <c r="B16" s="2107" t="s">
        <v>4685</v>
      </c>
      <c r="C16" s="2109" t="s">
        <v>3269</v>
      </c>
      <c r="D16" s="2109" t="s">
        <v>4645</v>
      </c>
      <c r="E16" s="2109" t="s">
        <v>4686</v>
      </c>
      <c r="F16" s="2109" t="s">
        <v>4686</v>
      </c>
      <c r="G16" s="2109" t="s">
        <v>4687</v>
      </c>
      <c r="H16" s="2109" t="s">
        <v>4649</v>
      </c>
    </row>
    <row r="17">
      <c r="A17" s="2107" t="s">
        <v>1196</v>
      </c>
      <c r="B17" s="2107" t="s">
        <v>4688</v>
      </c>
      <c r="C17" s="2109" t="s">
        <v>3269</v>
      </c>
      <c r="D17" s="2109" t="s">
        <v>4645</v>
      </c>
      <c r="E17" s="2109" t="s">
        <v>4689</v>
      </c>
      <c r="F17" s="2109" t="s">
        <v>4690</v>
      </c>
      <c r="G17" s="2109" t="s">
        <v>4691</v>
      </c>
      <c r="H17" s="2109" t="s">
        <v>4649</v>
      </c>
    </row>
    <row r="18">
      <c r="A18" s="2107" t="s">
        <v>1196</v>
      </c>
      <c r="B18" s="2107" t="s">
        <v>4692</v>
      </c>
      <c r="C18" s="2109" t="s">
        <v>3269</v>
      </c>
      <c r="D18" s="2109" t="s">
        <v>4645</v>
      </c>
      <c r="E18" s="2109" t="s">
        <v>4693</v>
      </c>
      <c r="F18" s="2109" t="s">
        <v>4693</v>
      </c>
      <c r="G18" s="2109" t="s">
        <v>4694</v>
      </c>
      <c r="H18" s="2109" t="s">
        <v>4649</v>
      </c>
    </row>
    <row r="19">
      <c r="A19" s="2107" t="s">
        <v>1196</v>
      </c>
      <c r="B19" s="2107" t="s">
        <v>4695</v>
      </c>
      <c r="C19" s="2109" t="s">
        <v>3269</v>
      </c>
      <c r="D19" s="2109" t="s">
        <v>4645</v>
      </c>
      <c r="E19" s="2109" t="s">
        <v>4696</v>
      </c>
      <c r="F19" s="2109" t="s">
        <v>4696</v>
      </c>
      <c r="G19" s="2109" t="s">
        <v>4697</v>
      </c>
      <c r="H19" s="2109" t="s">
        <v>4649</v>
      </c>
    </row>
    <row r="20">
      <c r="A20" s="2107" t="s">
        <v>1196</v>
      </c>
      <c r="B20" s="2107" t="s">
        <v>4698</v>
      </c>
      <c r="C20" s="2109" t="s">
        <v>3269</v>
      </c>
      <c r="D20" s="2109" t="s">
        <v>4645</v>
      </c>
      <c r="E20" s="2109" t="s">
        <v>4699</v>
      </c>
      <c r="F20" s="2109" t="s">
        <v>4699</v>
      </c>
      <c r="G20" s="2109" t="s">
        <v>4700</v>
      </c>
      <c r="H20" s="2109" t="s">
        <v>4649</v>
      </c>
    </row>
    <row r="21">
      <c r="A21" s="2107" t="s">
        <v>1196</v>
      </c>
      <c r="B21" s="2107" t="s">
        <v>4701</v>
      </c>
      <c r="C21" s="2109" t="s">
        <v>3269</v>
      </c>
      <c r="D21" s="2109" t="s">
        <v>4645</v>
      </c>
      <c r="E21" s="2109" t="s">
        <v>4702</v>
      </c>
      <c r="F21" s="2110"/>
      <c r="G21" s="2109" t="s">
        <v>4703</v>
      </c>
      <c r="H21" s="2109" t="s">
        <v>4649</v>
      </c>
    </row>
    <row r="22">
      <c r="A22" s="2107" t="s">
        <v>1196</v>
      </c>
      <c r="B22" s="2107" t="s">
        <v>4704</v>
      </c>
      <c r="C22" s="2109" t="s">
        <v>3269</v>
      </c>
      <c r="D22" s="2109" t="s">
        <v>4645</v>
      </c>
      <c r="E22" s="2109" t="s">
        <v>4705</v>
      </c>
      <c r="F22" s="2109" t="s">
        <v>4706</v>
      </c>
      <c r="G22" s="2109" t="s">
        <v>4707</v>
      </c>
      <c r="H22" s="2109" t="s">
        <v>4649</v>
      </c>
    </row>
    <row r="23">
      <c r="A23" s="2107" t="s">
        <v>1134</v>
      </c>
      <c r="B23" s="2108"/>
      <c r="C23" s="2109" t="s">
        <v>3271</v>
      </c>
      <c r="D23" s="2109" t="s">
        <v>3272</v>
      </c>
      <c r="E23" s="2110"/>
      <c r="F23" s="2110"/>
      <c r="G23" s="2109" t="s">
        <v>1135</v>
      </c>
      <c r="H23" s="2109" t="s">
        <v>4644</v>
      </c>
    </row>
    <row r="24">
      <c r="A24" s="2107" t="s">
        <v>1134</v>
      </c>
      <c r="B24" s="2107" t="s">
        <v>4656</v>
      </c>
      <c r="C24" s="2109" t="s">
        <v>3271</v>
      </c>
      <c r="D24" s="2109" t="s">
        <v>3272</v>
      </c>
      <c r="E24" s="2109" t="s">
        <v>4708</v>
      </c>
      <c r="F24" s="2109" t="s">
        <v>4708</v>
      </c>
      <c r="G24" s="2109" t="s">
        <v>4709</v>
      </c>
      <c r="H24" s="2109" t="s">
        <v>4649</v>
      </c>
    </row>
    <row r="25">
      <c r="A25" s="2107" t="s">
        <v>1134</v>
      </c>
      <c r="B25" s="2107" t="s">
        <v>4660</v>
      </c>
      <c r="C25" s="2109" t="s">
        <v>3271</v>
      </c>
      <c r="D25" s="2109" t="s">
        <v>3272</v>
      </c>
      <c r="E25" s="2109" t="s">
        <v>4710</v>
      </c>
      <c r="F25" s="2109" t="s">
        <v>4710</v>
      </c>
      <c r="G25" s="2109" t="s">
        <v>4711</v>
      </c>
      <c r="H25" s="2109" t="s">
        <v>4649</v>
      </c>
    </row>
    <row r="26">
      <c r="A26" s="2107" t="s">
        <v>1134</v>
      </c>
      <c r="B26" s="2107" t="s">
        <v>4712</v>
      </c>
      <c r="C26" s="2109" t="s">
        <v>3271</v>
      </c>
      <c r="D26" s="2109" t="s">
        <v>3272</v>
      </c>
      <c r="E26" s="2109" t="s">
        <v>4713</v>
      </c>
      <c r="F26" s="2109" t="s">
        <v>4714</v>
      </c>
      <c r="G26" s="2109" t="s">
        <v>4715</v>
      </c>
      <c r="H26" s="2109" t="s">
        <v>4649</v>
      </c>
    </row>
    <row r="27">
      <c r="A27" s="2107" t="s">
        <v>1134</v>
      </c>
      <c r="B27" s="2107" t="s">
        <v>4716</v>
      </c>
      <c r="C27" s="2109" t="s">
        <v>3271</v>
      </c>
      <c r="D27" s="2109" t="s">
        <v>3272</v>
      </c>
      <c r="E27" s="2109" t="s">
        <v>4717</v>
      </c>
      <c r="F27" s="2109" t="s">
        <v>4718</v>
      </c>
      <c r="G27" s="2109" t="s">
        <v>4719</v>
      </c>
      <c r="H27" s="2109" t="s">
        <v>4649</v>
      </c>
    </row>
    <row r="28">
      <c r="A28" s="2107" t="s">
        <v>3273</v>
      </c>
      <c r="B28" s="2108"/>
      <c r="C28" s="2109" t="s">
        <v>3274</v>
      </c>
      <c r="D28" s="2109" t="s">
        <v>4720</v>
      </c>
      <c r="E28" s="2110"/>
      <c r="F28" s="2110"/>
      <c r="G28" s="2109" t="s">
        <v>2123</v>
      </c>
      <c r="H28" s="2109" t="s">
        <v>4644</v>
      </c>
    </row>
    <row r="29">
      <c r="A29" s="2107" t="s">
        <v>3273</v>
      </c>
      <c r="B29" s="2107" t="s">
        <v>4721</v>
      </c>
      <c r="C29" s="2109" t="s">
        <v>3274</v>
      </c>
      <c r="D29" s="2109" t="s">
        <v>4720</v>
      </c>
      <c r="E29" s="2109" t="s">
        <v>4722</v>
      </c>
      <c r="F29" s="2109" t="s">
        <v>4722</v>
      </c>
      <c r="G29" s="2109" t="s">
        <v>4723</v>
      </c>
      <c r="H29" s="2109" t="s">
        <v>4649</v>
      </c>
    </row>
    <row r="30">
      <c r="A30" s="2107" t="s">
        <v>3273</v>
      </c>
      <c r="B30" s="2107" t="s">
        <v>4724</v>
      </c>
      <c r="C30" s="2109" t="s">
        <v>3274</v>
      </c>
      <c r="D30" s="2109" t="s">
        <v>4720</v>
      </c>
      <c r="E30" s="2109" t="s">
        <v>4654</v>
      </c>
      <c r="F30" s="2109" t="s">
        <v>4654</v>
      </c>
      <c r="G30" s="2109" t="s">
        <v>4725</v>
      </c>
      <c r="H30" s="2109" t="s">
        <v>4649</v>
      </c>
    </row>
    <row r="31">
      <c r="A31" s="2107" t="s">
        <v>3273</v>
      </c>
      <c r="B31" s="2107" t="s">
        <v>4726</v>
      </c>
      <c r="C31" s="2109" t="s">
        <v>3274</v>
      </c>
      <c r="D31" s="2109" t="s">
        <v>4720</v>
      </c>
      <c r="E31" s="2109" t="s">
        <v>4727</v>
      </c>
      <c r="F31" s="2109" t="s">
        <v>4727</v>
      </c>
      <c r="G31" s="2109" t="s">
        <v>4728</v>
      </c>
      <c r="H31" s="2109" t="s">
        <v>4649</v>
      </c>
    </row>
    <row r="32">
      <c r="A32" s="2107" t="s">
        <v>3273</v>
      </c>
      <c r="B32" s="2107" t="s">
        <v>4729</v>
      </c>
      <c r="C32" s="2109" t="s">
        <v>3274</v>
      </c>
      <c r="D32" s="2109" t="s">
        <v>4720</v>
      </c>
      <c r="E32" s="2109" t="s">
        <v>4713</v>
      </c>
      <c r="F32" s="2109" t="s">
        <v>4713</v>
      </c>
      <c r="G32" s="2109" t="s">
        <v>4730</v>
      </c>
      <c r="H32" s="2109" t="s">
        <v>4649</v>
      </c>
    </row>
    <row r="33">
      <c r="A33" s="2107" t="s">
        <v>3276</v>
      </c>
      <c r="B33" s="2108"/>
      <c r="C33" s="2109" t="s">
        <v>3277</v>
      </c>
      <c r="D33" s="2109" t="s">
        <v>4731</v>
      </c>
      <c r="E33" s="2110"/>
      <c r="F33" s="2110"/>
      <c r="G33" s="2109" t="s">
        <v>4732</v>
      </c>
      <c r="H33" s="2109" t="s">
        <v>4644</v>
      </c>
    </row>
    <row r="34">
      <c r="A34" s="2107" t="s">
        <v>3279</v>
      </c>
      <c r="B34" s="2108"/>
      <c r="C34" s="2109" t="s">
        <v>4733</v>
      </c>
      <c r="D34" s="2109" t="s">
        <v>4734</v>
      </c>
      <c r="E34" s="2110"/>
      <c r="F34" s="2110"/>
      <c r="G34" s="2109" t="s">
        <v>4735</v>
      </c>
      <c r="H34" s="2109" t="s">
        <v>4644</v>
      </c>
    </row>
    <row r="35">
      <c r="A35" s="2107" t="s">
        <v>3279</v>
      </c>
      <c r="B35" s="2107" t="s">
        <v>4736</v>
      </c>
      <c r="C35" s="2109" t="s">
        <v>4733</v>
      </c>
      <c r="D35" s="2109" t="s">
        <v>4734</v>
      </c>
      <c r="E35" s="2109" t="s">
        <v>4710</v>
      </c>
      <c r="F35" s="2109" t="s">
        <v>4710</v>
      </c>
      <c r="G35" s="2109" t="s">
        <v>4737</v>
      </c>
      <c r="H35" s="2109" t="s">
        <v>4649</v>
      </c>
    </row>
    <row r="36">
      <c r="A36" s="2107" t="s">
        <v>3279</v>
      </c>
      <c r="B36" s="2107" t="s">
        <v>4738</v>
      </c>
      <c r="C36" s="2109" t="s">
        <v>4733</v>
      </c>
      <c r="D36" s="2109" t="s">
        <v>4734</v>
      </c>
      <c r="E36" s="2109" t="s">
        <v>4661</v>
      </c>
      <c r="F36" s="2109" t="s">
        <v>4661</v>
      </c>
      <c r="G36" s="2109" t="s">
        <v>4739</v>
      </c>
      <c r="H36" s="2109" t="s">
        <v>4649</v>
      </c>
    </row>
    <row r="37">
      <c r="A37" s="2107" t="s">
        <v>3279</v>
      </c>
      <c r="B37" s="2107" t="s">
        <v>4740</v>
      </c>
      <c r="C37" s="2109" t="s">
        <v>4733</v>
      </c>
      <c r="D37" s="2109" t="s">
        <v>4734</v>
      </c>
      <c r="E37" s="2109" t="s">
        <v>4654</v>
      </c>
      <c r="F37" s="2109" t="s">
        <v>4741</v>
      </c>
      <c r="G37" s="2109" t="s">
        <v>4742</v>
      </c>
      <c r="H37" s="2109" t="s">
        <v>4649</v>
      </c>
    </row>
    <row r="38">
      <c r="A38" s="2107" t="s">
        <v>3279</v>
      </c>
      <c r="B38" s="2107" t="s">
        <v>4743</v>
      </c>
      <c r="C38" s="2109" t="s">
        <v>4733</v>
      </c>
      <c r="D38" s="2109" t="s">
        <v>4734</v>
      </c>
      <c r="E38" s="2109" t="s">
        <v>4744</v>
      </c>
      <c r="F38" s="2109" t="s">
        <v>4745</v>
      </c>
      <c r="G38" s="2109" t="s">
        <v>4746</v>
      </c>
      <c r="H38" s="2109" t="s">
        <v>4649</v>
      </c>
    </row>
    <row r="39">
      <c r="A39" s="2107" t="s">
        <v>3282</v>
      </c>
      <c r="B39" s="2108"/>
      <c r="C39" s="2109" t="s">
        <v>3283</v>
      </c>
      <c r="D39" s="2109" t="s">
        <v>3284</v>
      </c>
      <c r="F39" s="2110"/>
      <c r="G39" s="2109" t="s">
        <v>4747</v>
      </c>
      <c r="H39" s="2109" t="s">
        <v>4644</v>
      </c>
    </row>
    <row r="40">
      <c r="A40" s="2107" t="s">
        <v>3282</v>
      </c>
      <c r="B40" s="2107" t="s">
        <v>4748</v>
      </c>
      <c r="C40" s="2109" t="s">
        <v>3283</v>
      </c>
      <c r="D40" s="2109" t="s">
        <v>3284</v>
      </c>
      <c r="E40" s="2109" t="s">
        <v>4647</v>
      </c>
      <c r="F40" s="2109" t="s">
        <v>4647</v>
      </c>
      <c r="G40" s="2109" t="s">
        <v>4749</v>
      </c>
      <c r="H40" s="2109" t="s">
        <v>4649</v>
      </c>
    </row>
    <row r="41">
      <c r="A41" s="2107" t="s">
        <v>3285</v>
      </c>
      <c r="B41" s="2108"/>
      <c r="C41" s="2109" t="s">
        <v>3286</v>
      </c>
      <c r="D41" s="2109" t="s">
        <v>4750</v>
      </c>
      <c r="F41" s="2110"/>
      <c r="G41" s="2109" t="s">
        <v>1944</v>
      </c>
      <c r="H41" s="2109" t="s">
        <v>4644</v>
      </c>
    </row>
    <row r="42">
      <c r="A42" s="2107" t="s">
        <v>3285</v>
      </c>
      <c r="B42" s="2107" t="s">
        <v>4751</v>
      </c>
      <c r="C42" s="2109" t="s">
        <v>3286</v>
      </c>
      <c r="D42" s="2109" t="s">
        <v>4750</v>
      </c>
      <c r="E42" s="2109" t="s">
        <v>4752</v>
      </c>
      <c r="F42" s="2109" t="s">
        <v>4752</v>
      </c>
      <c r="G42" s="2109" t="s">
        <v>4753</v>
      </c>
      <c r="H42" s="2109" t="s">
        <v>4649</v>
      </c>
    </row>
    <row r="43">
      <c r="A43" s="2107" t="s">
        <v>3285</v>
      </c>
      <c r="B43" s="2107" t="s">
        <v>4736</v>
      </c>
      <c r="C43" s="2109" t="s">
        <v>3286</v>
      </c>
      <c r="D43" s="2109" t="s">
        <v>4750</v>
      </c>
      <c r="E43" s="2109" t="s">
        <v>4710</v>
      </c>
      <c r="F43" s="2109" t="s">
        <v>4710</v>
      </c>
      <c r="G43" s="2109" t="s">
        <v>4754</v>
      </c>
      <c r="H43" s="2109" t="s">
        <v>4649</v>
      </c>
    </row>
    <row r="44">
      <c r="A44" s="2107" t="s">
        <v>3285</v>
      </c>
      <c r="B44" s="2107" t="s">
        <v>4740</v>
      </c>
      <c r="C44" s="2109" t="s">
        <v>3286</v>
      </c>
      <c r="D44" s="2109" t="s">
        <v>4750</v>
      </c>
      <c r="E44" s="2109" t="s">
        <v>4654</v>
      </c>
      <c r="F44" s="2109" t="s">
        <v>4741</v>
      </c>
      <c r="G44" s="2109" t="s">
        <v>4755</v>
      </c>
      <c r="H44" s="2109" t="s">
        <v>4649</v>
      </c>
    </row>
    <row r="45">
      <c r="A45" s="2107" t="s">
        <v>3288</v>
      </c>
      <c r="B45" s="2108"/>
      <c r="C45" s="2109" t="s">
        <v>4756</v>
      </c>
      <c r="D45" s="2109" t="s">
        <v>4757</v>
      </c>
      <c r="E45" s="2110"/>
      <c r="F45" s="2110"/>
      <c r="G45" s="2109" t="s">
        <v>4758</v>
      </c>
      <c r="H45" s="2109" t="s">
        <v>4644</v>
      </c>
    </row>
    <row r="46">
      <c r="A46" s="2107" t="s">
        <v>3291</v>
      </c>
      <c r="B46" s="2108"/>
      <c r="C46" s="2109" t="s">
        <v>4759</v>
      </c>
      <c r="D46" s="2109" t="s">
        <v>3293</v>
      </c>
      <c r="E46" s="2110"/>
      <c r="F46" s="2110"/>
      <c r="G46" s="2109" t="s">
        <v>4760</v>
      </c>
      <c r="H46" s="2109" t="s">
        <v>4644</v>
      </c>
    </row>
    <row r="47">
      <c r="A47" s="2107" t="s">
        <v>3294</v>
      </c>
      <c r="B47" s="2108"/>
      <c r="C47" s="2109" t="s">
        <v>3295</v>
      </c>
      <c r="D47" s="2109" t="s">
        <v>3296</v>
      </c>
      <c r="F47" s="2110"/>
      <c r="G47" s="2109" t="s">
        <v>4761</v>
      </c>
      <c r="H47" s="2109" t="s">
        <v>4644</v>
      </c>
    </row>
    <row r="48">
      <c r="A48" s="2107" t="s">
        <v>1805</v>
      </c>
      <c r="B48" s="2108"/>
      <c r="C48" s="2109" t="s">
        <v>4762</v>
      </c>
      <c r="D48" s="2109" t="s">
        <v>4763</v>
      </c>
      <c r="E48" s="2110"/>
      <c r="F48" s="2110"/>
      <c r="G48" s="2109" t="s">
        <v>1806</v>
      </c>
      <c r="H48" s="2109" t="s">
        <v>4644</v>
      </c>
    </row>
    <row r="49">
      <c r="A49" s="2107" t="s">
        <v>3299</v>
      </c>
      <c r="B49" s="2108"/>
      <c r="C49" s="2109" t="s">
        <v>4764</v>
      </c>
      <c r="D49" s="2109" t="s">
        <v>3301</v>
      </c>
      <c r="E49" s="2110"/>
      <c r="F49" s="2110"/>
      <c r="G49" s="2109" t="s">
        <v>4765</v>
      </c>
      <c r="H49" s="2109" t="s">
        <v>4644</v>
      </c>
    </row>
    <row r="50">
      <c r="A50" s="2107" t="s">
        <v>3302</v>
      </c>
      <c r="B50" s="2108"/>
      <c r="C50" s="2109" t="s">
        <v>3303</v>
      </c>
      <c r="D50" s="2109" t="s">
        <v>3304</v>
      </c>
      <c r="F50" s="2110"/>
      <c r="G50" s="2109" t="s">
        <v>4766</v>
      </c>
      <c r="H50" s="2109" t="s">
        <v>4644</v>
      </c>
    </row>
    <row r="51">
      <c r="A51" s="2107" t="s">
        <v>3305</v>
      </c>
      <c r="B51" s="2108"/>
      <c r="C51" s="2109" t="s">
        <v>3306</v>
      </c>
      <c r="D51" s="2109" t="s">
        <v>4767</v>
      </c>
      <c r="E51" s="2110"/>
      <c r="F51" s="2110"/>
      <c r="G51" s="2109" t="s">
        <v>4768</v>
      </c>
      <c r="H51" s="2109" t="s">
        <v>4644</v>
      </c>
    </row>
    <row r="52">
      <c r="A52" s="2107" t="s">
        <v>3305</v>
      </c>
      <c r="B52" s="2107" t="s">
        <v>4646</v>
      </c>
      <c r="C52" s="2109" t="s">
        <v>3306</v>
      </c>
      <c r="D52" s="2109" t="s">
        <v>4767</v>
      </c>
      <c r="E52" s="2109" t="s">
        <v>4710</v>
      </c>
      <c r="F52" s="2109" t="s">
        <v>4710</v>
      </c>
      <c r="G52" s="2109" t="s">
        <v>4769</v>
      </c>
      <c r="H52" s="2109" t="s">
        <v>4649</v>
      </c>
    </row>
    <row r="53">
      <c r="A53" s="2107" t="s">
        <v>3308</v>
      </c>
      <c r="B53" s="2108"/>
      <c r="C53" s="2109" t="s">
        <v>4770</v>
      </c>
      <c r="D53" s="2109" t="s">
        <v>4771</v>
      </c>
      <c r="F53" s="2110"/>
      <c r="G53" s="2109" t="s">
        <v>4772</v>
      </c>
      <c r="H53" s="2109" t="s">
        <v>4644</v>
      </c>
    </row>
    <row r="54">
      <c r="A54" s="2107" t="s">
        <v>3311</v>
      </c>
      <c r="B54" s="2108"/>
      <c r="C54" s="2109" t="s">
        <v>4773</v>
      </c>
      <c r="D54" s="2109" t="s">
        <v>3313</v>
      </c>
      <c r="E54" s="2110"/>
      <c r="F54" s="2110"/>
      <c r="G54" s="2109" t="s">
        <v>4774</v>
      </c>
      <c r="H54" s="2109" t="s">
        <v>4644</v>
      </c>
    </row>
    <row r="55">
      <c r="A55" s="2107" t="s">
        <v>3314</v>
      </c>
      <c r="B55" s="2108"/>
      <c r="C55" s="2109" t="s">
        <v>4775</v>
      </c>
      <c r="D55" s="2109" t="s">
        <v>4776</v>
      </c>
      <c r="E55" s="2110"/>
      <c r="F55" s="2110"/>
      <c r="G55" s="2109" t="s">
        <v>4777</v>
      </c>
      <c r="H55" s="2109" t="s">
        <v>4644</v>
      </c>
    </row>
    <row r="56">
      <c r="A56" s="2107" t="s">
        <v>3317</v>
      </c>
      <c r="B56" s="2108"/>
      <c r="C56" s="2109" t="s">
        <v>3053</v>
      </c>
      <c r="D56" s="2109" t="s">
        <v>4778</v>
      </c>
      <c r="E56" s="2110"/>
      <c r="F56" s="2110"/>
      <c r="G56" s="2109" t="s">
        <v>4779</v>
      </c>
      <c r="H56" s="2109" t="s">
        <v>4644</v>
      </c>
    </row>
    <row r="57">
      <c r="A57" s="2107" t="s">
        <v>3319</v>
      </c>
      <c r="B57" s="2108"/>
      <c r="C57" s="2109" t="s">
        <v>3320</v>
      </c>
      <c r="D57" s="2109" t="s">
        <v>4780</v>
      </c>
      <c r="F57" s="2110"/>
      <c r="G57" s="2109" t="s">
        <v>4781</v>
      </c>
      <c r="H57" s="2109" t="s">
        <v>4644</v>
      </c>
    </row>
    <row r="58">
      <c r="A58" s="2107" t="s">
        <v>3322</v>
      </c>
      <c r="B58" s="2108"/>
      <c r="C58" s="2109" t="s">
        <v>4782</v>
      </c>
      <c r="D58" s="2109" t="s">
        <v>4783</v>
      </c>
      <c r="E58" s="2110"/>
      <c r="F58" s="2110"/>
      <c r="G58" s="2109" t="s">
        <v>4784</v>
      </c>
      <c r="H58" s="2109" t="s">
        <v>4644</v>
      </c>
    </row>
    <row r="59">
      <c r="A59" s="2107" t="s">
        <v>3325</v>
      </c>
      <c r="B59" s="2108"/>
      <c r="C59" s="2109" t="s">
        <v>3048</v>
      </c>
      <c r="D59" s="2109" t="s">
        <v>3326</v>
      </c>
      <c r="E59" s="2110"/>
      <c r="F59" s="2110"/>
      <c r="G59" s="2109" t="s">
        <v>4785</v>
      </c>
      <c r="H59" s="2109" t="s">
        <v>4644</v>
      </c>
    </row>
    <row r="60">
      <c r="A60" s="2107" t="s">
        <v>3327</v>
      </c>
      <c r="B60" s="2108"/>
      <c r="C60" s="2109" t="s">
        <v>3046</v>
      </c>
      <c r="D60" s="2109" t="s">
        <v>3328</v>
      </c>
      <c r="F60" s="2110"/>
      <c r="G60" s="2109" t="s">
        <v>4786</v>
      </c>
      <c r="H60" s="2109" t="s">
        <v>4644</v>
      </c>
    </row>
    <row r="61">
      <c r="A61" s="2107" t="s">
        <v>2228</v>
      </c>
      <c r="B61" s="2108"/>
      <c r="C61" s="2109" t="s">
        <v>3049</v>
      </c>
      <c r="D61" s="2109" t="s">
        <v>3329</v>
      </c>
      <c r="E61" s="2110"/>
      <c r="F61" s="2110"/>
      <c r="G61" s="2109" t="s">
        <v>4787</v>
      </c>
      <c r="H61" s="2109" t="s">
        <v>4644</v>
      </c>
    </row>
    <row r="62">
      <c r="A62" s="2107" t="s">
        <v>3330</v>
      </c>
      <c r="B62" s="2108"/>
      <c r="C62" s="2109" t="s">
        <v>4788</v>
      </c>
      <c r="D62" s="2109" t="s">
        <v>4789</v>
      </c>
      <c r="E62" s="2110"/>
      <c r="F62" s="2110"/>
      <c r="G62" s="2109" t="s">
        <v>4790</v>
      </c>
      <c r="H62" s="2109" t="s">
        <v>4644</v>
      </c>
    </row>
    <row r="63">
      <c r="A63" s="2107" t="s">
        <v>3333</v>
      </c>
      <c r="B63" s="2108"/>
      <c r="C63" s="2109" t="s">
        <v>4791</v>
      </c>
      <c r="D63" s="2109" t="s">
        <v>3335</v>
      </c>
      <c r="E63" s="2110"/>
      <c r="F63" s="2110"/>
      <c r="G63" s="2109" t="s">
        <v>4792</v>
      </c>
      <c r="H63" s="2109" t="s">
        <v>4644</v>
      </c>
    </row>
    <row r="64">
      <c r="A64" s="2111" t="s">
        <v>3336</v>
      </c>
      <c r="B64" s="2108"/>
      <c r="C64" s="2112" t="s">
        <v>3337</v>
      </c>
      <c r="D64" s="2112" t="s">
        <v>3338</v>
      </c>
      <c r="F64" s="2113"/>
      <c r="G64" s="2112" t="s">
        <v>4793</v>
      </c>
      <c r="H64" s="2112" t="s">
        <v>4644</v>
      </c>
    </row>
    <row r="65">
      <c r="A65" s="2107" t="s">
        <v>3339</v>
      </c>
      <c r="B65" s="2108"/>
      <c r="C65" s="2109" t="s">
        <v>3051</v>
      </c>
      <c r="D65" s="2109" t="s">
        <v>3340</v>
      </c>
      <c r="E65" s="2110"/>
      <c r="F65" s="2110"/>
      <c r="G65" s="2109" t="s">
        <v>4794</v>
      </c>
      <c r="H65" s="2109" t="s">
        <v>4644</v>
      </c>
    </row>
    <row r="66">
      <c r="A66" s="2107" t="s">
        <v>3341</v>
      </c>
      <c r="B66" s="2108"/>
      <c r="C66" s="2109" t="s">
        <v>3342</v>
      </c>
      <c r="D66" s="2109" t="s">
        <v>4795</v>
      </c>
      <c r="E66" s="2110"/>
      <c r="F66" s="2110"/>
      <c r="G66" s="2109" t="s">
        <v>4796</v>
      </c>
      <c r="H66" s="2109" t="s">
        <v>4644</v>
      </c>
    </row>
    <row r="67">
      <c r="A67" s="2107" t="s">
        <v>3344</v>
      </c>
      <c r="B67" s="2108"/>
      <c r="C67" s="2109" t="s">
        <v>3345</v>
      </c>
      <c r="D67" s="2109" t="s">
        <v>3346</v>
      </c>
      <c r="F67" s="2110"/>
      <c r="G67" s="2109" t="s">
        <v>4797</v>
      </c>
      <c r="H67" s="2109" t="s">
        <v>4644</v>
      </c>
    </row>
    <row r="68">
      <c r="A68" s="2107" t="s">
        <v>3347</v>
      </c>
      <c r="B68" s="2108"/>
      <c r="C68" s="2109" t="s">
        <v>3348</v>
      </c>
      <c r="D68" s="2109" t="s">
        <v>3349</v>
      </c>
      <c r="G68" s="2109" t="s">
        <v>4798</v>
      </c>
      <c r="H68" s="2109" t="s">
        <v>4644</v>
      </c>
    </row>
    <row r="69">
      <c r="A69" s="2107" t="s">
        <v>3347</v>
      </c>
      <c r="B69" s="2107" t="s">
        <v>4799</v>
      </c>
      <c r="C69" s="2109" t="s">
        <v>3348</v>
      </c>
      <c r="D69" s="2109" t="s">
        <v>3349</v>
      </c>
      <c r="E69" s="2109" t="s">
        <v>4800</v>
      </c>
      <c r="F69" s="2109" t="s">
        <v>4801</v>
      </c>
      <c r="G69" s="2109" t="s">
        <v>4802</v>
      </c>
      <c r="H69" s="2109" t="s">
        <v>4649</v>
      </c>
    </row>
    <row r="70">
      <c r="A70" s="2107" t="s">
        <v>3350</v>
      </c>
      <c r="B70" s="2108"/>
      <c r="C70" s="2109" t="s">
        <v>4803</v>
      </c>
      <c r="D70" s="2109" t="s">
        <v>4804</v>
      </c>
      <c r="F70" s="2110"/>
      <c r="G70" s="2109" t="s">
        <v>4805</v>
      </c>
      <c r="H70" s="2109" t="s">
        <v>4644</v>
      </c>
    </row>
    <row r="71">
      <c r="A71" s="2107" t="s">
        <v>3353</v>
      </c>
      <c r="B71" s="2108"/>
      <c r="C71" s="2109" t="s">
        <v>3354</v>
      </c>
      <c r="D71" s="2109" t="s">
        <v>4806</v>
      </c>
      <c r="F71" s="2110"/>
      <c r="G71" s="2109" t="s">
        <v>4807</v>
      </c>
      <c r="H71" s="2109" t="s">
        <v>4644</v>
      </c>
    </row>
    <row r="72">
      <c r="A72" s="2107" t="s">
        <v>3356</v>
      </c>
      <c r="B72" s="2108"/>
      <c r="C72" s="2109" t="s">
        <v>4808</v>
      </c>
      <c r="D72" s="2109" t="s">
        <v>4808</v>
      </c>
      <c r="F72" s="2110"/>
      <c r="G72" s="2109" t="s">
        <v>4687</v>
      </c>
      <c r="H72" s="2109" t="s">
        <v>4644</v>
      </c>
    </row>
    <row r="73">
      <c r="A73" s="2107" t="s">
        <v>3358</v>
      </c>
      <c r="B73" s="2108"/>
      <c r="C73" s="2109" t="s">
        <v>4809</v>
      </c>
      <c r="D73" s="2109" t="s">
        <v>4809</v>
      </c>
      <c r="F73" s="2110"/>
      <c r="G73" s="2109" t="s">
        <v>4659</v>
      </c>
      <c r="H73" s="2109" t="s">
        <v>4644</v>
      </c>
    </row>
    <row r="74">
      <c r="A74" s="2107" t="s">
        <v>3360</v>
      </c>
      <c r="B74" s="2108"/>
      <c r="C74" s="2109" t="s">
        <v>4810</v>
      </c>
      <c r="D74" s="2109" t="s">
        <v>4810</v>
      </c>
      <c r="E74" s="2110"/>
      <c r="F74" s="2110"/>
      <c r="G74" s="2109" t="s">
        <v>4811</v>
      </c>
      <c r="H74" s="2109" t="s">
        <v>4644</v>
      </c>
    </row>
    <row r="75">
      <c r="A75" s="2107" t="s">
        <v>3363</v>
      </c>
      <c r="B75" s="2108"/>
      <c r="C75" s="2109" t="s">
        <v>3364</v>
      </c>
      <c r="D75" s="2109" t="s">
        <v>3364</v>
      </c>
      <c r="E75" s="2110"/>
      <c r="F75" s="2110"/>
      <c r="G75" s="2109" t="s">
        <v>4812</v>
      </c>
      <c r="H75" s="2109" t="s">
        <v>4644</v>
      </c>
    </row>
    <row r="76">
      <c r="A76" s="2107" t="s">
        <v>3365</v>
      </c>
      <c r="B76" s="2108"/>
      <c r="C76" s="2109" t="s">
        <v>3366</v>
      </c>
      <c r="D76" s="2109" t="s">
        <v>4813</v>
      </c>
      <c r="E76" s="2110"/>
      <c r="F76" s="2110"/>
      <c r="G76" s="2109" t="s">
        <v>4814</v>
      </c>
      <c r="H76" s="2109" t="s">
        <v>4644</v>
      </c>
    </row>
    <row r="77">
      <c r="A77" s="2107" t="s">
        <v>3368</v>
      </c>
      <c r="B77" s="2108"/>
      <c r="C77" s="2109" t="s">
        <v>4815</v>
      </c>
      <c r="D77" s="2109" t="s">
        <v>3370</v>
      </c>
      <c r="F77" s="2110"/>
      <c r="G77" s="2109" t="s">
        <v>4816</v>
      </c>
      <c r="H77" s="2109" t="s">
        <v>4644</v>
      </c>
    </row>
    <row r="78">
      <c r="A78" s="2107" t="s">
        <v>3371</v>
      </c>
      <c r="B78" s="2108"/>
      <c r="C78" s="2109" t="s">
        <v>3372</v>
      </c>
      <c r="D78" s="2109" t="s">
        <v>4817</v>
      </c>
      <c r="E78" s="2110"/>
      <c r="F78" s="2110"/>
      <c r="G78" s="2109" t="s">
        <v>4818</v>
      </c>
      <c r="H78" s="2109" t="s">
        <v>4644</v>
      </c>
    </row>
    <row r="79">
      <c r="A79" s="2107" t="s">
        <v>1960</v>
      </c>
      <c r="B79" s="2108"/>
      <c r="C79" s="2109" t="s">
        <v>3374</v>
      </c>
      <c r="D79" s="2109" t="s">
        <v>3374</v>
      </c>
      <c r="F79" s="2110"/>
      <c r="G79" s="2109" t="s">
        <v>4819</v>
      </c>
      <c r="H79" s="2109" t="s">
        <v>4644</v>
      </c>
    </row>
    <row r="80">
      <c r="A80" s="2107" t="s">
        <v>4820</v>
      </c>
      <c r="B80" s="2108"/>
      <c r="C80" s="2109" t="s">
        <v>3054</v>
      </c>
      <c r="D80" s="2109" t="s">
        <v>4821</v>
      </c>
      <c r="E80" s="2110"/>
      <c r="F80" s="2110"/>
      <c r="G80" s="2109" t="s">
        <v>4822</v>
      </c>
      <c r="H80" s="2109" t="s">
        <v>4644</v>
      </c>
    </row>
    <row r="81">
      <c r="A81" s="2107" t="s">
        <v>3387</v>
      </c>
      <c r="B81" s="2108"/>
      <c r="C81" s="2109" t="s">
        <v>3050</v>
      </c>
      <c r="D81" s="2109" t="s">
        <v>3388</v>
      </c>
      <c r="F81" s="2110"/>
      <c r="G81" s="2109" t="s">
        <v>4823</v>
      </c>
      <c r="H81" s="2109" t="s">
        <v>4644</v>
      </c>
    </row>
    <row r="82">
      <c r="A82" s="2107" t="s">
        <v>3453</v>
      </c>
      <c r="B82" s="2108"/>
      <c r="C82" s="2109" t="s">
        <v>4824</v>
      </c>
      <c r="D82" s="2109" t="s">
        <v>4825</v>
      </c>
      <c r="E82" s="2110"/>
      <c r="F82" s="2110"/>
      <c r="G82" s="2109" t="s">
        <v>4826</v>
      </c>
      <c r="H82" s="2109" t="s">
        <v>4644</v>
      </c>
    </row>
    <row r="83">
      <c r="A83" s="2107" t="s">
        <v>3456</v>
      </c>
      <c r="B83" s="2108"/>
      <c r="C83" s="2109" t="s">
        <v>4827</v>
      </c>
      <c r="D83" s="2109" t="s">
        <v>4828</v>
      </c>
      <c r="E83" s="2110"/>
      <c r="F83" s="2110"/>
      <c r="G83" s="2109" t="s">
        <v>4829</v>
      </c>
      <c r="H83" s="2109" t="s">
        <v>4644</v>
      </c>
    </row>
    <row r="84">
      <c r="A84" s="2107" t="s">
        <v>3593</v>
      </c>
      <c r="B84" s="2108"/>
      <c r="C84" s="2109" t="s">
        <v>4830</v>
      </c>
      <c r="D84" s="2109" t="s">
        <v>4831</v>
      </c>
      <c r="F84" s="2110"/>
      <c r="G84" s="2109" t="s">
        <v>4832</v>
      </c>
      <c r="H84" s="2109" t="s">
        <v>4644</v>
      </c>
    </row>
    <row r="85">
      <c r="A85" s="2107" t="s">
        <v>4017</v>
      </c>
      <c r="B85" s="2108"/>
      <c r="C85" s="2109" t="s">
        <v>4833</v>
      </c>
      <c r="D85" s="2109" t="s">
        <v>4019</v>
      </c>
      <c r="E85" s="2110"/>
      <c r="F85" s="2110"/>
      <c r="G85" s="2109" t="s">
        <v>4834</v>
      </c>
      <c r="H85" s="2109" t="s">
        <v>4644</v>
      </c>
    </row>
    <row r="86">
      <c r="A86" s="2107" t="s">
        <v>4089</v>
      </c>
      <c r="B86" s="2108"/>
      <c r="C86" s="2109" t="s">
        <v>4835</v>
      </c>
      <c r="D86" s="2109" t="s">
        <v>4836</v>
      </c>
      <c r="E86" s="2110"/>
      <c r="F86" s="2110"/>
      <c r="G86" s="2109" t="s">
        <v>4837</v>
      </c>
      <c r="H86" s="2109" t="s">
        <v>4644</v>
      </c>
    </row>
    <row r="87">
      <c r="A87" s="2107" t="s">
        <v>4095</v>
      </c>
      <c r="B87" s="2108"/>
      <c r="C87" s="2109" t="s">
        <v>4838</v>
      </c>
      <c r="D87" s="2109" t="s">
        <v>4839</v>
      </c>
      <c r="E87" s="2110"/>
      <c r="F87" s="2110"/>
      <c r="G87" s="2109" t="s">
        <v>4840</v>
      </c>
      <c r="H87" s="2109" t="s">
        <v>4644</v>
      </c>
    </row>
    <row r="88">
      <c r="A88" s="2107" t="s">
        <v>4101</v>
      </c>
      <c r="B88" s="2108"/>
      <c r="C88" s="2109" t="s">
        <v>4841</v>
      </c>
      <c r="D88" s="2109" t="s">
        <v>4842</v>
      </c>
      <c r="E88" s="2110"/>
      <c r="F88" s="2110"/>
      <c r="G88" s="2109" t="s">
        <v>4843</v>
      </c>
      <c r="H88" s="2109" t="s">
        <v>4644</v>
      </c>
    </row>
  </sheetData>
  <mergeCells count="18">
    <mergeCell ref="D39:E39"/>
    <mergeCell ref="D41:E41"/>
    <mergeCell ref="D47:E47"/>
    <mergeCell ref="D50:E50"/>
    <mergeCell ref="D53:E53"/>
    <mergeCell ref="D57:E57"/>
    <mergeCell ref="D60:E60"/>
    <mergeCell ref="D77:E77"/>
    <mergeCell ref="D79:E79"/>
    <mergeCell ref="D81:E81"/>
    <mergeCell ref="D84:E84"/>
    <mergeCell ref="D64:E64"/>
    <mergeCell ref="D67:E67"/>
    <mergeCell ref="D68:F68"/>
    <mergeCell ref="D70:E70"/>
    <mergeCell ref="D71:E71"/>
    <mergeCell ref="D72:E72"/>
    <mergeCell ref="D73:E73"/>
  </mergeCell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38"/>
  </cols>
  <sheetData>
    <row r="1">
      <c r="A1" s="2046"/>
      <c r="B1" s="2046"/>
      <c r="C1" s="2046"/>
      <c r="D1" s="2046"/>
      <c r="E1" s="2046"/>
      <c r="F1" s="2046"/>
      <c r="G1" s="2046"/>
      <c r="H1" s="2046"/>
      <c r="I1" s="2046"/>
      <c r="J1" s="2114" t="s">
        <v>4844</v>
      </c>
      <c r="K1" s="2046"/>
      <c r="L1" s="2046"/>
      <c r="M1" s="2046"/>
      <c r="N1" s="2046"/>
      <c r="O1" s="2046"/>
      <c r="P1" s="2046"/>
      <c r="Q1" s="2046"/>
      <c r="R1" s="2046"/>
      <c r="S1" s="2046"/>
      <c r="T1" s="2046"/>
      <c r="U1" s="2046"/>
      <c r="V1" s="2115" t="s">
        <v>4844</v>
      </c>
      <c r="W1" s="2046"/>
      <c r="X1" s="2046"/>
      <c r="Y1" s="2046"/>
      <c r="Z1" s="2046"/>
    </row>
    <row r="2">
      <c r="A2" s="2046"/>
      <c r="B2" s="2046"/>
      <c r="C2" s="2116" t="s">
        <v>3264</v>
      </c>
      <c r="D2" s="2117" t="s">
        <v>3265</v>
      </c>
      <c r="E2" s="2117" t="s">
        <v>3266</v>
      </c>
      <c r="F2" s="2117" t="s">
        <v>3267</v>
      </c>
      <c r="G2" s="2117" t="s">
        <v>4845</v>
      </c>
      <c r="H2" s="2118" t="s">
        <v>4846</v>
      </c>
      <c r="I2" s="2117" t="s">
        <v>4847</v>
      </c>
      <c r="J2" s="2118" t="s">
        <v>4848</v>
      </c>
      <c r="K2" s="2117" t="s">
        <v>4849</v>
      </c>
      <c r="L2" s="2117" t="s">
        <v>4850</v>
      </c>
      <c r="M2" s="2117" t="s">
        <v>4851</v>
      </c>
      <c r="N2" s="2117" t="s">
        <v>4852</v>
      </c>
      <c r="O2" s="2119" t="s">
        <v>4853</v>
      </c>
      <c r="P2" s="2046"/>
      <c r="Q2" s="2046"/>
      <c r="R2" s="2120" t="s">
        <v>4854</v>
      </c>
      <c r="S2" s="2120" t="s">
        <v>4855</v>
      </c>
      <c r="T2" s="2120" t="s">
        <v>4856</v>
      </c>
      <c r="U2" s="2046"/>
      <c r="V2" s="2121" t="s">
        <v>4848</v>
      </c>
      <c r="W2" s="2121" t="s">
        <v>4849</v>
      </c>
      <c r="X2" s="2121" t="s">
        <v>4850</v>
      </c>
      <c r="Y2" s="2121" t="s">
        <v>4851</v>
      </c>
      <c r="Z2" s="2046"/>
    </row>
    <row r="3">
      <c r="A3" s="2046"/>
      <c r="B3" s="2046"/>
      <c r="C3" s="2122" t="s">
        <v>496</v>
      </c>
      <c r="D3" s="2122" t="s">
        <v>3042</v>
      </c>
      <c r="E3" s="2122" t="s">
        <v>3268</v>
      </c>
      <c r="F3" s="2123">
        <v>2.485121E7</v>
      </c>
      <c r="G3" s="2124"/>
      <c r="H3" s="2124"/>
      <c r="I3" s="2124"/>
      <c r="J3" s="2123">
        <v>176043.0</v>
      </c>
      <c r="K3" s="2122" t="s">
        <v>4857</v>
      </c>
      <c r="L3" s="2122" t="s">
        <v>4858</v>
      </c>
      <c r="M3" s="2122" t="s">
        <v>4859</v>
      </c>
      <c r="N3" s="2124"/>
      <c r="O3" s="2125"/>
      <c r="P3" s="2046"/>
      <c r="Q3" s="2046"/>
      <c r="R3" s="2126" t="s">
        <v>4860</v>
      </c>
      <c r="S3" s="2127" t="s">
        <v>4861</v>
      </c>
      <c r="T3" s="2128">
        <f t="shared" ref="T3:T10" si="1">COUNTIF(I:I,R3)</f>
        <v>11</v>
      </c>
      <c r="U3" s="2046"/>
      <c r="V3" s="2129">
        <v>176001.0</v>
      </c>
      <c r="W3" s="2130" t="s">
        <v>4862</v>
      </c>
      <c r="X3" s="2131"/>
      <c r="Y3" s="2131"/>
      <c r="Z3" s="2046"/>
    </row>
    <row r="4">
      <c r="A4" s="2046"/>
      <c r="B4" s="2046"/>
      <c r="C4" s="2132" t="s">
        <v>1196</v>
      </c>
      <c r="D4" s="2132" t="s">
        <v>3269</v>
      </c>
      <c r="E4" s="2132" t="s">
        <v>3270</v>
      </c>
      <c r="F4" s="2133" t="s">
        <v>4863</v>
      </c>
      <c r="G4" s="2132" t="s">
        <v>3035</v>
      </c>
      <c r="H4" s="2133" t="s">
        <v>4864</v>
      </c>
      <c r="I4" s="2132" t="s">
        <v>4865</v>
      </c>
      <c r="J4" s="2133">
        <v>176039.0</v>
      </c>
      <c r="K4" s="2132" t="s">
        <v>4857</v>
      </c>
      <c r="L4" s="2132" t="s">
        <v>4866</v>
      </c>
      <c r="M4" s="2134"/>
      <c r="N4" s="2134"/>
      <c r="O4" s="2135"/>
      <c r="P4" s="2046"/>
      <c r="Q4" s="2046"/>
      <c r="R4" s="2136" t="s">
        <v>4867</v>
      </c>
      <c r="S4" s="2137" t="s">
        <v>4868</v>
      </c>
      <c r="T4" s="2138">
        <f t="shared" si="1"/>
        <v>3</v>
      </c>
      <c r="U4" s="2046"/>
      <c r="V4" s="2129">
        <v>176002.0</v>
      </c>
      <c r="W4" s="2139" t="s">
        <v>4869</v>
      </c>
      <c r="X4" s="2140"/>
      <c r="Y4" s="2140"/>
      <c r="Z4" s="2046"/>
    </row>
    <row r="5">
      <c r="A5" s="2046"/>
      <c r="B5" s="2046"/>
      <c r="C5" s="2132" t="s">
        <v>1134</v>
      </c>
      <c r="D5" s="2132" t="s">
        <v>3271</v>
      </c>
      <c r="E5" s="2132" t="s">
        <v>3272</v>
      </c>
      <c r="F5" s="2133" t="s">
        <v>4870</v>
      </c>
      <c r="G5" s="2132" t="s">
        <v>3035</v>
      </c>
      <c r="H5" s="2133" t="s">
        <v>4864</v>
      </c>
      <c r="I5" s="2132" t="s">
        <v>4865</v>
      </c>
      <c r="J5" s="2133">
        <v>176039.0</v>
      </c>
      <c r="K5" s="2132" t="s">
        <v>4857</v>
      </c>
      <c r="L5" s="2132" t="s">
        <v>4866</v>
      </c>
      <c r="M5" s="2134"/>
      <c r="N5" s="2134"/>
      <c r="O5" s="2135"/>
      <c r="P5" s="2046"/>
      <c r="Q5" s="2046"/>
      <c r="R5" s="2136" t="s">
        <v>4871</v>
      </c>
      <c r="S5" s="2137" t="s">
        <v>4872</v>
      </c>
      <c r="T5" s="2138">
        <f t="shared" si="1"/>
        <v>11</v>
      </c>
      <c r="U5" s="2046"/>
      <c r="V5" s="2129">
        <v>176003.0</v>
      </c>
      <c r="W5" s="2139" t="s">
        <v>1887</v>
      </c>
      <c r="X5" s="2139" t="s">
        <v>4873</v>
      </c>
      <c r="Y5" s="2140"/>
      <c r="Z5" s="2046"/>
    </row>
    <row r="6">
      <c r="A6" s="2046"/>
      <c r="B6" s="2046"/>
      <c r="C6" s="2132" t="s">
        <v>3273</v>
      </c>
      <c r="D6" s="2132" t="s">
        <v>3274</v>
      </c>
      <c r="E6" s="2132" t="s">
        <v>3275</v>
      </c>
      <c r="F6" s="2133" t="s">
        <v>4874</v>
      </c>
      <c r="G6" s="2132" t="s">
        <v>3035</v>
      </c>
      <c r="H6" s="2133" t="s">
        <v>4864</v>
      </c>
      <c r="I6" s="2132" t="s">
        <v>4865</v>
      </c>
      <c r="J6" s="2133">
        <v>176039.0</v>
      </c>
      <c r="K6" s="2132" t="s">
        <v>4857</v>
      </c>
      <c r="L6" s="2132" t="s">
        <v>4866</v>
      </c>
      <c r="M6" s="2134"/>
      <c r="N6" s="2134"/>
      <c r="O6" s="2135"/>
      <c r="P6" s="2046"/>
      <c r="Q6" s="2046"/>
      <c r="R6" s="2136" t="s">
        <v>4875</v>
      </c>
      <c r="S6" s="2137" t="s">
        <v>4876</v>
      </c>
      <c r="T6" s="2138">
        <f t="shared" si="1"/>
        <v>47</v>
      </c>
      <c r="U6" s="2046"/>
      <c r="V6" s="2129">
        <v>176029.0</v>
      </c>
      <c r="W6" s="2140"/>
      <c r="X6" s="2139" t="s">
        <v>4877</v>
      </c>
      <c r="Y6" s="2140"/>
      <c r="Z6" s="2046"/>
    </row>
    <row r="7">
      <c r="A7" s="2046"/>
      <c r="B7" s="2046"/>
      <c r="C7" s="2132" t="s">
        <v>3276</v>
      </c>
      <c r="D7" s="2132" t="s">
        <v>3277</v>
      </c>
      <c r="E7" s="2132" t="s">
        <v>3278</v>
      </c>
      <c r="F7" s="2133" t="s">
        <v>4878</v>
      </c>
      <c r="G7" s="2132" t="s">
        <v>4879</v>
      </c>
      <c r="H7" s="2133" t="s">
        <v>4864</v>
      </c>
      <c r="I7" s="2132" t="s">
        <v>4871</v>
      </c>
      <c r="J7" s="2133">
        <v>176040.0</v>
      </c>
      <c r="K7" s="2132" t="s">
        <v>4857</v>
      </c>
      <c r="L7" s="2132" t="s">
        <v>4880</v>
      </c>
      <c r="M7" s="2134"/>
      <c r="N7" s="2134"/>
      <c r="O7" s="2135"/>
      <c r="P7" s="2046"/>
      <c r="Q7" s="2046"/>
      <c r="R7" s="2136" t="s">
        <v>4881</v>
      </c>
      <c r="S7" s="2137" t="s">
        <v>4882</v>
      </c>
      <c r="T7" s="2138">
        <f t="shared" si="1"/>
        <v>1</v>
      </c>
      <c r="U7" s="2046"/>
      <c r="V7" s="2129">
        <v>176030.0</v>
      </c>
      <c r="W7" s="2140"/>
      <c r="X7" s="2139" t="s">
        <v>4883</v>
      </c>
      <c r="Y7" s="2140"/>
      <c r="Z7" s="2046"/>
    </row>
    <row r="8">
      <c r="A8" s="2046"/>
      <c r="B8" s="2046"/>
      <c r="C8" s="2132" t="s">
        <v>3279</v>
      </c>
      <c r="D8" s="2132" t="s">
        <v>3280</v>
      </c>
      <c r="E8" s="2132" t="s">
        <v>3281</v>
      </c>
      <c r="F8" s="2133" t="s">
        <v>4884</v>
      </c>
      <c r="G8" s="2132" t="s">
        <v>4879</v>
      </c>
      <c r="H8" s="2133" t="s">
        <v>4864</v>
      </c>
      <c r="I8" s="2132" t="s">
        <v>4871</v>
      </c>
      <c r="J8" s="2133">
        <v>176040.0</v>
      </c>
      <c r="K8" s="2132" t="s">
        <v>4857</v>
      </c>
      <c r="L8" s="2132" t="s">
        <v>4880</v>
      </c>
      <c r="M8" s="2134"/>
      <c r="N8" s="2134"/>
      <c r="O8" s="2135"/>
      <c r="P8" s="2046"/>
      <c r="Q8" s="2046"/>
      <c r="R8" s="2136" t="s">
        <v>4885</v>
      </c>
      <c r="S8" s="2137" t="s">
        <v>4886</v>
      </c>
      <c r="T8" s="2138">
        <f t="shared" si="1"/>
        <v>3</v>
      </c>
      <c r="U8" s="2046"/>
      <c r="V8" s="2129">
        <v>176031.0</v>
      </c>
      <c r="W8" s="2140"/>
      <c r="X8" s="2139" t="s">
        <v>4887</v>
      </c>
      <c r="Y8" s="2140"/>
      <c r="Z8" s="2046"/>
    </row>
    <row r="9">
      <c r="A9" s="2046"/>
      <c r="B9" s="2046"/>
      <c r="C9" s="2132" t="s">
        <v>3282</v>
      </c>
      <c r="D9" s="2132" t="s">
        <v>3283</v>
      </c>
      <c r="E9" s="2132" t="s">
        <v>3284</v>
      </c>
      <c r="F9" s="2133">
        <v>2.5001106E7</v>
      </c>
      <c r="G9" s="2132" t="s">
        <v>3035</v>
      </c>
      <c r="H9" s="2133" t="s">
        <v>4864</v>
      </c>
      <c r="I9" s="2132" t="s">
        <v>4865</v>
      </c>
      <c r="J9" s="2133">
        <v>176039.0</v>
      </c>
      <c r="K9" s="2132" t="s">
        <v>4857</v>
      </c>
      <c r="L9" s="2132" t="s">
        <v>4866</v>
      </c>
      <c r="M9" s="2134"/>
      <c r="N9" s="2134"/>
      <c r="O9" s="2135"/>
      <c r="P9" s="2046"/>
      <c r="Q9" s="2046"/>
      <c r="R9" s="2136" t="s">
        <v>4865</v>
      </c>
      <c r="S9" s="2137" t="s">
        <v>4888</v>
      </c>
      <c r="T9" s="2138">
        <f t="shared" si="1"/>
        <v>6</v>
      </c>
      <c r="U9" s="2046"/>
      <c r="V9" s="2129">
        <v>176032.0</v>
      </c>
      <c r="W9" s="2139" t="s">
        <v>4889</v>
      </c>
      <c r="X9" s="2140"/>
      <c r="Y9" s="2140"/>
      <c r="Z9" s="2046"/>
    </row>
    <row r="10">
      <c r="A10" s="2046"/>
      <c r="B10" s="2046"/>
      <c r="C10" s="2132" t="s">
        <v>3285</v>
      </c>
      <c r="D10" s="2132" t="s">
        <v>3286</v>
      </c>
      <c r="E10" s="2132" t="s">
        <v>3287</v>
      </c>
      <c r="F10" s="2133" t="s">
        <v>4890</v>
      </c>
      <c r="G10" s="2132" t="s">
        <v>3035</v>
      </c>
      <c r="H10" s="2133" t="s">
        <v>4864</v>
      </c>
      <c r="I10" s="2132" t="s">
        <v>4865</v>
      </c>
      <c r="J10" s="2133">
        <v>176039.0</v>
      </c>
      <c r="K10" s="2132" t="s">
        <v>4857</v>
      </c>
      <c r="L10" s="2132" t="s">
        <v>4866</v>
      </c>
      <c r="M10" s="2134"/>
      <c r="N10" s="2134"/>
      <c r="O10" s="2135"/>
      <c r="P10" s="2046"/>
      <c r="Q10" s="2046"/>
      <c r="R10" s="2141" t="s">
        <v>4891</v>
      </c>
      <c r="S10" s="2142" t="s">
        <v>4892</v>
      </c>
      <c r="T10" s="2143">
        <f t="shared" si="1"/>
        <v>7</v>
      </c>
      <c r="U10" s="2046"/>
      <c r="V10" s="2129">
        <v>176033.0</v>
      </c>
      <c r="W10" s="2140"/>
      <c r="X10" s="2139" t="s">
        <v>4893</v>
      </c>
      <c r="Y10" s="2140"/>
      <c r="Z10" s="2046"/>
    </row>
    <row r="11">
      <c r="A11" s="2046"/>
      <c r="B11" s="2046"/>
      <c r="C11" s="2132" t="s">
        <v>3288</v>
      </c>
      <c r="D11" s="2132" t="s">
        <v>3289</v>
      </c>
      <c r="E11" s="2132" t="s">
        <v>3290</v>
      </c>
      <c r="F11" s="2133" t="s">
        <v>4894</v>
      </c>
      <c r="G11" s="2132" t="s">
        <v>4879</v>
      </c>
      <c r="H11" s="2133" t="s">
        <v>4864</v>
      </c>
      <c r="I11" s="2132" t="s">
        <v>4871</v>
      </c>
      <c r="J11" s="2133">
        <v>176040.0</v>
      </c>
      <c r="K11" s="2132" t="s">
        <v>4857</v>
      </c>
      <c r="L11" s="2132" t="s">
        <v>4880</v>
      </c>
      <c r="M11" s="2134"/>
      <c r="N11" s="2134"/>
      <c r="O11" s="2135"/>
      <c r="P11" s="2046"/>
      <c r="Q11" s="2046"/>
      <c r="R11" s="2046"/>
      <c r="S11" s="2046"/>
      <c r="T11" s="2046"/>
      <c r="U11" s="2046"/>
      <c r="V11" s="2129">
        <v>176034.0</v>
      </c>
      <c r="W11" s="2140"/>
      <c r="X11" s="2139" t="s">
        <v>4895</v>
      </c>
      <c r="Y11" s="2140"/>
      <c r="Z11" s="2046"/>
    </row>
    <row r="12">
      <c r="A12" s="2046"/>
      <c r="B12" s="2046"/>
      <c r="C12" s="2132" t="s">
        <v>3291</v>
      </c>
      <c r="D12" s="2132" t="s">
        <v>3292</v>
      </c>
      <c r="E12" s="2132" t="s">
        <v>3293</v>
      </c>
      <c r="F12" s="2133" t="s">
        <v>4896</v>
      </c>
      <c r="G12" s="2132" t="s">
        <v>4879</v>
      </c>
      <c r="H12" s="2133" t="s">
        <v>4864</v>
      </c>
      <c r="I12" s="2132" t="s">
        <v>4871</v>
      </c>
      <c r="J12" s="2133">
        <v>176040.0</v>
      </c>
      <c r="K12" s="2132" t="s">
        <v>4857</v>
      </c>
      <c r="L12" s="2132" t="s">
        <v>4880</v>
      </c>
      <c r="M12" s="2134"/>
      <c r="N12" s="2134"/>
      <c r="O12" s="2135"/>
      <c r="P12" s="2046"/>
      <c r="Q12" s="2046"/>
      <c r="R12" s="2046"/>
      <c r="S12" s="2046"/>
      <c r="T12" s="2046"/>
      <c r="U12" s="2046"/>
      <c r="V12" s="2129">
        <v>176035.0</v>
      </c>
      <c r="W12" s="2140"/>
      <c r="X12" s="2139" t="s">
        <v>4897</v>
      </c>
      <c r="Y12" s="2140"/>
      <c r="Z12" s="2046"/>
    </row>
    <row r="13">
      <c r="A13" s="2046"/>
      <c r="B13" s="2046"/>
      <c r="C13" s="2132" t="s">
        <v>3294</v>
      </c>
      <c r="D13" s="2132" t="s">
        <v>3295</v>
      </c>
      <c r="E13" s="2132" t="s">
        <v>3296</v>
      </c>
      <c r="F13" s="2133" t="s">
        <v>4898</v>
      </c>
      <c r="G13" s="2132" t="s">
        <v>3035</v>
      </c>
      <c r="H13" s="2133" t="s">
        <v>4864</v>
      </c>
      <c r="I13" s="2132" t="s">
        <v>4860</v>
      </c>
      <c r="J13" s="2133">
        <v>176039.0</v>
      </c>
      <c r="K13" s="2132" t="s">
        <v>4857</v>
      </c>
      <c r="L13" s="2132" t="s">
        <v>4866</v>
      </c>
      <c r="M13" s="2134"/>
      <c r="N13" s="2134"/>
      <c r="O13" s="2135"/>
      <c r="P13" s="2046"/>
      <c r="Q13" s="2046"/>
      <c r="R13" s="2046"/>
      <c r="S13" s="2046"/>
      <c r="T13" s="2046"/>
      <c r="U13" s="2046"/>
      <c r="V13" s="2129">
        <v>176036.0</v>
      </c>
      <c r="W13" s="2140"/>
      <c r="X13" s="2139" t="s">
        <v>4899</v>
      </c>
      <c r="Y13" s="2140"/>
      <c r="Z13" s="2046"/>
    </row>
    <row r="14">
      <c r="A14" s="2046"/>
      <c r="B14" s="2046"/>
      <c r="C14" s="2132" t="s">
        <v>1805</v>
      </c>
      <c r="D14" s="2132" t="s">
        <v>3297</v>
      </c>
      <c r="E14" s="2132" t="s">
        <v>3298</v>
      </c>
      <c r="F14" s="2133" t="s">
        <v>4900</v>
      </c>
      <c r="G14" s="2132" t="s">
        <v>3035</v>
      </c>
      <c r="H14" s="2133" t="s">
        <v>4864</v>
      </c>
      <c r="I14" s="2132" t="s">
        <v>4860</v>
      </c>
      <c r="J14" s="2133">
        <v>176039.0</v>
      </c>
      <c r="K14" s="2132" t="s">
        <v>4857</v>
      </c>
      <c r="L14" s="2132" t="s">
        <v>4866</v>
      </c>
      <c r="M14" s="2134"/>
      <c r="N14" s="2134"/>
      <c r="O14" s="2135"/>
      <c r="P14" s="2046"/>
      <c r="Q14" s="2046"/>
      <c r="R14" s="2046"/>
      <c r="S14" s="2046"/>
      <c r="T14" s="2046"/>
      <c r="U14" s="2046"/>
      <c r="V14" s="2129">
        <v>176037.0</v>
      </c>
      <c r="W14" s="2140"/>
      <c r="X14" s="2139" t="s">
        <v>4901</v>
      </c>
      <c r="Y14" s="2140"/>
      <c r="Z14" s="2046"/>
    </row>
    <row r="15">
      <c r="A15" s="2046"/>
      <c r="B15" s="2046"/>
      <c r="C15" s="2132" t="s">
        <v>3299</v>
      </c>
      <c r="D15" s="2132" t="s">
        <v>3300</v>
      </c>
      <c r="E15" s="2132" t="s">
        <v>3301</v>
      </c>
      <c r="F15" s="2133" t="s">
        <v>4902</v>
      </c>
      <c r="G15" s="2132" t="s">
        <v>4879</v>
      </c>
      <c r="H15" s="2133" t="s">
        <v>4864</v>
      </c>
      <c r="I15" s="2132" t="s">
        <v>4871</v>
      </c>
      <c r="J15" s="2133">
        <v>176040.0</v>
      </c>
      <c r="K15" s="2132" t="s">
        <v>4857</v>
      </c>
      <c r="L15" s="2132" t="s">
        <v>4880</v>
      </c>
      <c r="M15" s="2134"/>
      <c r="N15" s="2134"/>
      <c r="O15" s="2135"/>
      <c r="P15" s="2046"/>
      <c r="Q15" s="2046"/>
      <c r="R15" s="2046"/>
      <c r="S15" s="2046"/>
      <c r="T15" s="2046"/>
      <c r="U15" s="2046"/>
      <c r="V15" s="2129">
        <v>176012.0</v>
      </c>
      <c r="W15" s="2139" t="s">
        <v>4903</v>
      </c>
      <c r="X15" s="2140"/>
      <c r="Y15" s="2140"/>
      <c r="Z15" s="2046"/>
    </row>
    <row r="16">
      <c r="A16" s="2046"/>
      <c r="B16" s="2046"/>
      <c r="C16" s="2132" t="s">
        <v>3302</v>
      </c>
      <c r="D16" s="2132" t="s">
        <v>3303</v>
      </c>
      <c r="E16" s="2132" t="s">
        <v>3304</v>
      </c>
      <c r="F16" s="2133" t="s">
        <v>4904</v>
      </c>
      <c r="G16" s="2132" t="s">
        <v>3035</v>
      </c>
      <c r="H16" s="2133" t="s">
        <v>4864</v>
      </c>
      <c r="I16" s="2132" t="s">
        <v>4860</v>
      </c>
      <c r="J16" s="2133">
        <v>176039.0</v>
      </c>
      <c r="K16" s="2132" t="s">
        <v>4857</v>
      </c>
      <c r="L16" s="2132" t="s">
        <v>4866</v>
      </c>
      <c r="M16" s="2134"/>
      <c r="N16" s="2134"/>
      <c r="O16" s="2135"/>
      <c r="P16" s="2046"/>
      <c r="Q16" s="2046"/>
      <c r="R16" s="2046"/>
      <c r="S16" s="2046"/>
      <c r="T16" s="2046"/>
      <c r="U16" s="2046"/>
      <c r="V16" s="2129">
        <v>176013.0</v>
      </c>
      <c r="W16" s="2139" t="s">
        <v>4905</v>
      </c>
      <c r="X16" s="2140"/>
      <c r="Y16" s="2140"/>
      <c r="Z16" s="2046"/>
    </row>
    <row r="17">
      <c r="A17" s="2046"/>
      <c r="B17" s="2046"/>
      <c r="C17" s="2132" t="s">
        <v>3305</v>
      </c>
      <c r="D17" s="2132" t="s">
        <v>3306</v>
      </c>
      <c r="E17" s="2132" t="s">
        <v>3307</v>
      </c>
      <c r="F17" s="2133" t="s">
        <v>4906</v>
      </c>
      <c r="G17" s="2132" t="s">
        <v>3035</v>
      </c>
      <c r="H17" s="2133" t="s">
        <v>4864</v>
      </c>
      <c r="I17" s="2132" t="s">
        <v>4865</v>
      </c>
      <c r="J17" s="2133">
        <v>176039.0</v>
      </c>
      <c r="K17" s="2132" t="s">
        <v>4857</v>
      </c>
      <c r="L17" s="2132" t="s">
        <v>4866</v>
      </c>
      <c r="M17" s="2134"/>
      <c r="N17" s="2134"/>
      <c r="O17" s="2135"/>
      <c r="P17" s="2046"/>
      <c r="Q17" s="2046"/>
      <c r="R17" s="2046"/>
      <c r="S17" s="2046"/>
      <c r="T17" s="2046"/>
      <c r="U17" s="2046"/>
      <c r="V17" s="2129">
        <v>176014.0</v>
      </c>
      <c r="W17" s="2139" t="s">
        <v>1887</v>
      </c>
      <c r="X17" s="2139" t="s">
        <v>4907</v>
      </c>
      <c r="Y17" s="2140"/>
      <c r="Z17" s="2046"/>
    </row>
    <row r="18">
      <c r="A18" s="2046"/>
      <c r="B18" s="2046"/>
      <c r="C18" s="2132" t="s">
        <v>3308</v>
      </c>
      <c r="D18" s="2132" t="s">
        <v>3309</v>
      </c>
      <c r="E18" s="2132" t="s">
        <v>3310</v>
      </c>
      <c r="F18" s="2133" t="s">
        <v>4908</v>
      </c>
      <c r="G18" s="2132" t="s">
        <v>3035</v>
      </c>
      <c r="H18" s="2133" t="s">
        <v>4864</v>
      </c>
      <c r="I18" s="2132" t="s">
        <v>4867</v>
      </c>
      <c r="J18" s="2133">
        <v>176005.0</v>
      </c>
      <c r="K18" s="2132" t="s">
        <v>4857</v>
      </c>
      <c r="L18" s="2132" t="s">
        <v>4909</v>
      </c>
      <c r="M18" s="2134"/>
      <c r="N18" s="2134"/>
      <c r="O18" s="2135"/>
      <c r="P18" s="2046"/>
      <c r="Q18" s="2046"/>
      <c r="R18" s="2046"/>
      <c r="S18" s="2046"/>
      <c r="T18" s="2046"/>
      <c r="U18" s="2045" t="s">
        <v>4910</v>
      </c>
      <c r="V18" s="2144">
        <v>176015.0</v>
      </c>
      <c r="W18" s="2145"/>
      <c r="X18" s="2146" t="str">
        <f t="shared" ref="X18:X19" si="2">X17</f>
        <v>5.1 องค์กรภาครัฐบาล</v>
      </c>
      <c r="Y18" s="2146" t="s">
        <v>4911</v>
      </c>
      <c r="Z18" s="2046"/>
    </row>
    <row r="19">
      <c r="A19" s="2046"/>
      <c r="B19" s="2046"/>
      <c r="C19" s="2132" t="s">
        <v>3311</v>
      </c>
      <c r="D19" s="2132" t="s">
        <v>3312</v>
      </c>
      <c r="E19" s="2132" t="s">
        <v>3313</v>
      </c>
      <c r="F19" s="2133" t="s">
        <v>4912</v>
      </c>
      <c r="G19" s="2132" t="s">
        <v>4879</v>
      </c>
      <c r="H19" s="2133" t="s">
        <v>4864</v>
      </c>
      <c r="I19" s="2132" t="s">
        <v>4871</v>
      </c>
      <c r="J19" s="2133">
        <v>176040.0</v>
      </c>
      <c r="K19" s="2132" t="s">
        <v>4857</v>
      </c>
      <c r="L19" s="2132" t="s">
        <v>4880</v>
      </c>
      <c r="M19" s="2134"/>
      <c r="N19" s="2134"/>
      <c r="O19" s="2135"/>
      <c r="P19" s="2046"/>
      <c r="Q19" s="2046"/>
      <c r="R19" s="2046"/>
      <c r="S19" s="2046"/>
      <c r="T19" s="2046"/>
      <c r="U19" s="2045" t="s">
        <v>4910</v>
      </c>
      <c r="V19" s="2147">
        <v>176016.0</v>
      </c>
      <c r="W19" s="2148"/>
      <c r="X19" s="2149" t="str">
        <f t="shared" si="2"/>
        <v>5.1 องค์กรภาครัฐบาล</v>
      </c>
      <c r="Y19" s="2149" t="s">
        <v>4913</v>
      </c>
      <c r="Z19" s="2046"/>
    </row>
    <row r="20">
      <c r="A20" s="2046"/>
      <c r="B20" s="2046"/>
      <c r="C20" s="2132" t="s">
        <v>3314</v>
      </c>
      <c r="D20" s="2132" t="s">
        <v>3315</v>
      </c>
      <c r="E20" s="2132" t="s">
        <v>3316</v>
      </c>
      <c r="F20" s="2133" t="s">
        <v>4914</v>
      </c>
      <c r="G20" s="2132" t="s">
        <v>4879</v>
      </c>
      <c r="H20" s="2133" t="s">
        <v>4864</v>
      </c>
      <c r="I20" s="2132" t="s">
        <v>4871</v>
      </c>
      <c r="J20" s="2133">
        <v>176040.0</v>
      </c>
      <c r="K20" s="2132" t="s">
        <v>4857</v>
      </c>
      <c r="L20" s="2132" t="s">
        <v>4880</v>
      </c>
      <c r="M20" s="2134"/>
      <c r="N20" s="2134"/>
      <c r="O20" s="2135"/>
      <c r="P20" s="2046"/>
      <c r="Q20" s="2046"/>
      <c r="R20" s="2046"/>
      <c r="S20" s="2046"/>
      <c r="T20" s="2046"/>
      <c r="U20" s="2046"/>
      <c r="V20" s="2150">
        <v>176017.0</v>
      </c>
      <c r="W20" s="2151"/>
      <c r="X20" s="2152" t="s">
        <v>4915</v>
      </c>
      <c r="Y20" s="2151"/>
      <c r="Z20" s="2046"/>
    </row>
    <row r="21">
      <c r="A21" s="2046"/>
      <c r="B21" s="2046"/>
      <c r="C21" s="2132" t="s">
        <v>3317</v>
      </c>
      <c r="D21" s="2132" t="s">
        <v>4916</v>
      </c>
      <c r="E21" s="2132" t="s">
        <v>4917</v>
      </c>
      <c r="F21" s="2133" t="s">
        <v>4918</v>
      </c>
      <c r="G21" s="2134"/>
      <c r="H21" s="2134"/>
      <c r="I21" s="2132" t="s">
        <v>4891</v>
      </c>
      <c r="J21" s="2133">
        <v>176046.0</v>
      </c>
      <c r="K21" s="2132" t="s">
        <v>4857</v>
      </c>
      <c r="L21" s="2132" t="s">
        <v>4858</v>
      </c>
      <c r="M21" s="2132" t="s">
        <v>4919</v>
      </c>
      <c r="N21" s="2134"/>
      <c r="O21" s="2135"/>
      <c r="P21" s="2046"/>
      <c r="Q21" s="2046"/>
      <c r="R21" s="2046"/>
      <c r="S21" s="2046"/>
      <c r="T21" s="2046"/>
      <c r="U21" s="2046"/>
      <c r="V21" s="2129">
        <v>176038.0</v>
      </c>
      <c r="W21" s="2139" t="s">
        <v>4857</v>
      </c>
      <c r="X21" s="2140"/>
      <c r="Y21" s="2140"/>
      <c r="Z21" s="2046"/>
    </row>
    <row r="22">
      <c r="A22" s="2046"/>
      <c r="B22" s="2046"/>
      <c r="C22" s="2132" t="s">
        <v>3319</v>
      </c>
      <c r="D22" s="2132" t="s">
        <v>3320</v>
      </c>
      <c r="E22" s="2132" t="s">
        <v>3321</v>
      </c>
      <c r="F22" s="2133" t="s">
        <v>4920</v>
      </c>
      <c r="G22" s="2132" t="s">
        <v>4879</v>
      </c>
      <c r="H22" s="2133" t="s">
        <v>4864</v>
      </c>
      <c r="I22" s="2132" t="s">
        <v>4871</v>
      </c>
      <c r="J22" s="2133">
        <v>176040.0</v>
      </c>
      <c r="K22" s="2132" t="s">
        <v>4857</v>
      </c>
      <c r="L22" s="2132" t="s">
        <v>4880</v>
      </c>
      <c r="M22" s="2134"/>
      <c r="N22" s="2134"/>
      <c r="O22" s="2135"/>
      <c r="P22" s="2046"/>
      <c r="Q22" s="2046"/>
      <c r="R22" s="2046"/>
      <c r="S22" s="2046"/>
      <c r="T22" s="2046"/>
      <c r="U22" s="2045" t="s">
        <v>4921</v>
      </c>
      <c r="V22" s="2129">
        <v>176039.0</v>
      </c>
      <c r="W22" s="2140"/>
      <c r="X22" s="2139" t="s">
        <v>4866</v>
      </c>
      <c r="Y22" s="2140"/>
      <c r="Z22" s="2046"/>
    </row>
    <row r="23">
      <c r="A23" s="2046"/>
      <c r="B23" s="2046"/>
      <c r="C23" s="2132" t="s">
        <v>3322</v>
      </c>
      <c r="D23" s="2132" t="s">
        <v>3323</v>
      </c>
      <c r="E23" s="2132" t="s">
        <v>3324</v>
      </c>
      <c r="F23" s="2133" t="s">
        <v>4922</v>
      </c>
      <c r="G23" s="2132" t="s">
        <v>4879</v>
      </c>
      <c r="H23" s="2133" t="s">
        <v>4864</v>
      </c>
      <c r="I23" s="2132" t="s">
        <v>4871</v>
      </c>
      <c r="J23" s="2133">
        <v>176040.0</v>
      </c>
      <c r="K23" s="2132" t="s">
        <v>4857</v>
      </c>
      <c r="L23" s="2132" t="s">
        <v>4880</v>
      </c>
      <c r="M23" s="2134"/>
      <c r="N23" s="2134"/>
      <c r="O23" s="2135"/>
      <c r="P23" s="2046"/>
      <c r="Q23" s="2046"/>
      <c r="R23" s="2046"/>
      <c r="S23" s="2046"/>
      <c r="T23" s="2046"/>
      <c r="U23" s="2046"/>
      <c r="V23" s="2153">
        <v>176004.0</v>
      </c>
      <c r="W23" s="2154"/>
      <c r="X23" s="2155" t="s">
        <v>4923</v>
      </c>
      <c r="Y23" s="2154"/>
      <c r="Z23" s="2046"/>
    </row>
    <row r="24">
      <c r="A24" s="2046"/>
      <c r="B24" s="2046"/>
      <c r="C24" s="2132" t="s">
        <v>3325</v>
      </c>
      <c r="D24" s="2132" t="s">
        <v>3048</v>
      </c>
      <c r="E24" s="2132" t="s">
        <v>3326</v>
      </c>
      <c r="F24" s="2133" t="s">
        <v>4924</v>
      </c>
      <c r="G24" s="2134"/>
      <c r="H24" s="2134"/>
      <c r="I24" s="2132" t="s">
        <v>4891</v>
      </c>
      <c r="J24" s="2133">
        <v>176048.0</v>
      </c>
      <c r="K24" s="2132" t="s">
        <v>4857</v>
      </c>
      <c r="L24" s="2132" t="s">
        <v>4858</v>
      </c>
      <c r="M24" s="2132" t="s">
        <v>4925</v>
      </c>
      <c r="N24" s="2134"/>
      <c r="O24" s="2135"/>
      <c r="P24" s="2046"/>
      <c r="Q24" s="2046"/>
      <c r="R24" s="2046"/>
      <c r="S24" s="2046"/>
      <c r="T24" s="2046"/>
      <c r="U24" s="2045" t="s">
        <v>4921</v>
      </c>
      <c r="V24" s="2129">
        <v>176005.0</v>
      </c>
      <c r="W24" s="2140"/>
      <c r="X24" s="2139" t="s">
        <v>4909</v>
      </c>
      <c r="Y24" s="2140"/>
      <c r="Z24" s="2046"/>
    </row>
    <row r="25">
      <c r="A25" s="2046"/>
      <c r="B25" s="2046"/>
      <c r="C25" s="2132" t="s">
        <v>3327</v>
      </c>
      <c r="D25" s="2132" t="s">
        <v>3046</v>
      </c>
      <c r="E25" s="2132" t="s">
        <v>3328</v>
      </c>
      <c r="F25" s="2133" t="s">
        <v>4926</v>
      </c>
      <c r="G25" s="2134"/>
      <c r="H25" s="2134"/>
      <c r="I25" s="2132" t="s">
        <v>4891</v>
      </c>
      <c r="J25" s="2133">
        <v>176047.0</v>
      </c>
      <c r="K25" s="2132" t="s">
        <v>4857</v>
      </c>
      <c r="L25" s="2132" t="s">
        <v>4858</v>
      </c>
      <c r="M25" s="2132" t="s">
        <v>4927</v>
      </c>
      <c r="N25" s="2134"/>
      <c r="O25" s="2135"/>
      <c r="P25" s="2046"/>
      <c r="Q25" s="2046"/>
      <c r="R25" s="2046"/>
      <c r="S25" s="2046"/>
      <c r="T25" s="2046"/>
      <c r="U25" s="2045" t="s">
        <v>4921</v>
      </c>
      <c r="V25" s="2129">
        <v>176040.0</v>
      </c>
      <c r="W25" s="2140"/>
      <c r="X25" s="2139" t="s">
        <v>4880</v>
      </c>
      <c r="Y25" s="2140"/>
      <c r="Z25" s="2046"/>
    </row>
    <row r="26">
      <c r="A26" s="2046"/>
      <c r="B26" s="2046"/>
      <c r="C26" s="2132" t="s">
        <v>2228</v>
      </c>
      <c r="D26" s="2132" t="s">
        <v>3049</v>
      </c>
      <c r="E26" s="2132" t="s">
        <v>3329</v>
      </c>
      <c r="F26" s="2133" t="s">
        <v>4928</v>
      </c>
      <c r="G26" s="2134"/>
      <c r="H26" s="2134"/>
      <c r="I26" s="2132" t="s">
        <v>4891</v>
      </c>
      <c r="J26" s="2133">
        <v>176049.0</v>
      </c>
      <c r="K26" s="2132" t="s">
        <v>4857</v>
      </c>
      <c r="L26" s="2132" t="s">
        <v>4858</v>
      </c>
      <c r="M26" s="2132" t="s">
        <v>4929</v>
      </c>
      <c r="N26" s="2134"/>
      <c r="O26" s="2135"/>
      <c r="P26" s="2046"/>
      <c r="Q26" s="2046"/>
      <c r="R26" s="2046"/>
      <c r="S26" s="2046"/>
      <c r="T26" s="2046"/>
      <c r="U26" s="2046"/>
      <c r="V26" s="2129">
        <v>176041.0</v>
      </c>
      <c r="W26" s="2140"/>
      <c r="X26" s="2139" t="s">
        <v>4930</v>
      </c>
      <c r="Y26" s="2140"/>
      <c r="Z26" s="2046"/>
    </row>
    <row r="27">
      <c r="A27" s="2046"/>
      <c r="B27" s="2046"/>
      <c r="C27" s="2132" t="s">
        <v>3330</v>
      </c>
      <c r="D27" s="2132" t="s">
        <v>3331</v>
      </c>
      <c r="E27" s="2132" t="s">
        <v>3332</v>
      </c>
      <c r="F27" s="2133" t="s">
        <v>4931</v>
      </c>
      <c r="G27" s="2132" t="s">
        <v>4879</v>
      </c>
      <c r="H27" s="2133" t="s">
        <v>4864</v>
      </c>
      <c r="I27" s="2132" t="s">
        <v>4871</v>
      </c>
      <c r="J27" s="2133">
        <v>176040.0</v>
      </c>
      <c r="K27" s="2132" t="s">
        <v>4857</v>
      </c>
      <c r="L27" s="2132" t="s">
        <v>4880</v>
      </c>
      <c r="M27" s="2134"/>
      <c r="N27" s="2134"/>
      <c r="O27" s="2135"/>
      <c r="P27" s="2046"/>
      <c r="Q27" s="2046"/>
      <c r="R27" s="2046"/>
      <c r="S27" s="2046"/>
      <c r="T27" s="2046"/>
      <c r="U27" s="2046"/>
      <c r="V27" s="2129">
        <v>176042.0</v>
      </c>
      <c r="W27" s="2140"/>
      <c r="X27" s="2139" t="s">
        <v>4858</v>
      </c>
      <c r="Y27" s="2140"/>
      <c r="Z27" s="2046"/>
    </row>
    <row r="28">
      <c r="A28" s="2046"/>
      <c r="B28" s="2046"/>
      <c r="C28" s="2132" t="s">
        <v>3333</v>
      </c>
      <c r="D28" s="2132" t="s">
        <v>3334</v>
      </c>
      <c r="E28" s="2132" t="s">
        <v>3335</v>
      </c>
      <c r="F28" s="2133" t="s">
        <v>4932</v>
      </c>
      <c r="G28" s="2132" t="s">
        <v>4879</v>
      </c>
      <c r="H28" s="2133" t="s">
        <v>4864</v>
      </c>
      <c r="I28" s="2132" t="s">
        <v>4871</v>
      </c>
      <c r="J28" s="2133">
        <v>176040.0</v>
      </c>
      <c r="K28" s="2132" t="s">
        <v>4857</v>
      </c>
      <c r="L28" s="2132" t="s">
        <v>4880</v>
      </c>
      <c r="M28" s="2134"/>
      <c r="N28" s="2134"/>
      <c r="O28" s="2135"/>
      <c r="P28" s="2046"/>
      <c r="Q28" s="2046"/>
      <c r="R28" s="2046"/>
      <c r="S28" s="2046"/>
      <c r="T28" s="2046"/>
      <c r="U28" s="2045" t="s">
        <v>4921</v>
      </c>
      <c r="V28" s="2129">
        <v>176043.0</v>
      </c>
      <c r="W28" s="2140"/>
      <c r="X28" s="2140"/>
      <c r="Y28" s="2139" t="s">
        <v>4859</v>
      </c>
      <c r="Z28" s="2046"/>
    </row>
    <row r="29">
      <c r="A29" s="2046"/>
      <c r="B29" s="2046"/>
      <c r="C29" s="2132" t="s">
        <v>3336</v>
      </c>
      <c r="D29" s="2132" t="s">
        <v>3337</v>
      </c>
      <c r="E29" s="2132" t="s">
        <v>3338</v>
      </c>
      <c r="F29" s="2133" t="s">
        <v>4933</v>
      </c>
      <c r="G29" s="2132" t="s">
        <v>3035</v>
      </c>
      <c r="H29" s="2133" t="s">
        <v>4864</v>
      </c>
      <c r="I29" s="2132" t="s">
        <v>4867</v>
      </c>
      <c r="J29" s="2133">
        <v>176005.0</v>
      </c>
      <c r="K29" s="2132" t="s">
        <v>4857</v>
      </c>
      <c r="L29" s="2132" t="s">
        <v>4909</v>
      </c>
      <c r="M29" s="2134"/>
      <c r="N29" s="2134"/>
      <c r="O29" s="2135"/>
      <c r="P29" s="2046"/>
      <c r="Q29" s="2046"/>
      <c r="R29" s="2046"/>
      <c r="S29" s="2046"/>
      <c r="T29" s="2046"/>
      <c r="U29" s="2045" t="s">
        <v>4921</v>
      </c>
      <c r="V29" s="2129">
        <v>176044.0</v>
      </c>
      <c r="W29" s="2140"/>
      <c r="X29" s="2140"/>
      <c r="Y29" s="2139" t="s">
        <v>4934</v>
      </c>
      <c r="Z29" s="2046"/>
    </row>
    <row r="30">
      <c r="A30" s="2046"/>
      <c r="B30" s="2046"/>
      <c r="C30" s="2132" t="s">
        <v>3339</v>
      </c>
      <c r="D30" s="2132" t="s">
        <v>3051</v>
      </c>
      <c r="E30" s="2132" t="s">
        <v>3340</v>
      </c>
      <c r="F30" s="2133" t="s">
        <v>4935</v>
      </c>
      <c r="G30" s="2134"/>
      <c r="H30" s="2134"/>
      <c r="I30" s="2132" t="s">
        <v>4891</v>
      </c>
      <c r="J30" s="2133">
        <v>176051.0</v>
      </c>
      <c r="K30" s="2132" t="s">
        <v>4857</v>
      </c>
      <c r="L30" s="2132" t="s">
        <v>4858</v>
      </c>
      <c r="M30" s="2132" t="s">
        <v>4936</v>
      </c>
      <c r="N30" s="2134"/>
      <c r="O30" s="2135"/>
      <c r="P30" s="2046"/>
      <c r="Q30" s="2046"/>
      <c r="R30" s="2046"/>
      <c r="S30" s="2046"/>
      <c r="T30" s="2046"/>
      <c r="U30" s="2045" t="s">
        <v>4921</v>
      </c>
      <c r="V30" s="2129">
        <v>176045.0</v>
      </c>
      <c r="W30" s="2140"/>
      <c r="X30" s="2140"/>
      <c r="Y30" s="2139" t="s">
        <v>4937</v>
      </c>
      <c r="Z30" s="2046"/>
    </row>
    <row r="31">
      <c r="A31" s="2046"/>
      <c r="B31" s="2046"/>
      <c r="C31" s="2132" t="s">
        <v>3341</v>
      </c>
      <c r="D31" s="2132" t="s">
        <v>3342</v>
      </c>
      <c r="E31" s="2132" t="s">
        <v>3343</v>
      </c>
      <c r="F31" s="2133" t="s">
        <v>4938</v>
      </c>
      <c r="G31" s="2132" t="s">
        <v>3035</v>
      </c>
      <c r="H31" s="2133" t="s">
        <v>4864</v>
      </c>
      <c r="I31" s="2132" t="s">
        <v>4860</v>
      </c>
      <c r="J31" s="2133">
        <v>176039.0</v>
      </c>
      <c r="K31" s="2132" t="s">
        <v>4857</v>
      </c>
      <c r="L31" s="2132" t="s">
        <v>4866</v>
      </c>
      <c r="M31" s="2134"/>
      <c r="N31" s="2134"/>
      <c r="O31" s="2135"/>
      <c r="P31" s="2046"/>
      <c r="Q31" s="2046"/>
      <c r="R31" s="2046"/>
      <c r="S31" s="2046"/>
      <c r="T31" s="2046"/>
      <c r="U31" s="2045" t="s">
        <v>4921</v>
      </c>
      <c r="V31" s="2129">
        <v>176046.0</v>
      </c>
      <c r="W31" s="2140"/>
      <c r="X31" s="2140"/>
      <c r="Y31" s="2139" t="s">
        <v>4919</v>
      </c>
      <c r="Z31" s="2046"/>
    </row>
    <row r="32">
      <c r="A32" s="2046"/>
      <c r="B32" s="2046"/>
      <c r="C32" s="2132" t="s">
        <v>3344</v>
      </c>
      <c r="D32" s="2132" t="s">
        <v>3345</v>
      </c>
      <c r="E32" s="2132" t="s">
        <v>3346</v>
      </c>
      <c r="F32" s="2133" t="s">
        <v>4939</v>
      </c>
      <c r="G32" s="2132" t="s">
        <v>3035</v>
      </c>
      <c r="H32" s="2133" t="s">
        <v>4864</v>
      </c>
      <c r="I32" s="2132" t="s">
        <v>4860</v>
      </c>
      <c r="J32" s="2133">
        <v>176039.0</v>
      </c>
      <c r="K32" s="2132" t="s">
        <v>4857</v>
      </c>
      <c r="L32" s="2132" t="s">
        <v>4866</v>
      </c>
      <c r="M32" s="2134"/>
      <c r="N32" s="2134"/>
      <c r="O32" s="2135"/>
      <c r="P32" s="2046"/>
      <c r="Q32" s="2046"/>
      <c r="R32" s="2046"/>
      <c r="S32" s="2046"/>
      <c r="T32" s="2046"/>
      <c r="U32" s="2045" t="s">
        <v>4921</v>
      </c>
      <c r="V32" s="2129">
        <v>176047.0</v>
      </c>
      <c r="W32" s="2140"/>
      <c r="X32" s="2140"/>
      <c r="Y32" s="2139" t="s">
        <v>4927</v>
      </c>
      <c r="Z32" s="2046"/>
    </row>
    <row r="33">
      <c r="A33" s="2046"/>
      <c r="B33" s="2046"/>
      <c r="C33" s="2132" t="s">
        <v>3347</v>
      </c>
      <c r="D33" s="2132" t="s">
        <v>3348</v>
      </c>
      <c r="E33" s="2132" t="s">
        <v>3349</v>
      </c>
      <c r="F33" s="2133" t="s">
        <v>4940</v>
      </c>
      <c r="G33" s="2132" t="s">
        <v>3035</v>
      </c>
      <c r="H33" s="2133" t="s">
        <v>4864</v>
      </c>
      <c r="I33" s="2132" t="s">
        <v>4860</v>
      </c>
      <c r="J33" s="2133">
        <v>176039.0</v>
      </c>
      <c r="K33" s="2132" t="s">
        <v>4857</v>
      </c>
      <c r="L33" s="2132" t="s">
        <v>4866</v>
      </c>
      <c r="M33" s="2134"/>
      <c r="N33" s="2134"/>
      <c r="O33" s="2135"/>
      <c r="P33" s="2046"/>
      <c r="Q33" s="2046"/>
      <c r="R33" s="2046"/>
      <c r="S33" s="2046"/>
      <c r="T33" s="2046"/>
      <c r="U33" s="2045" t="s">
        <v>4921</v>
      </c>
      <c r="V33" s="2129">
        <v>176048.0</v>
      </c>
      <c r="W33" s="2140"/>
      <c r="X33" s="2140"/>
      <c r="Y33" s="2139" t="s">
        <v>4925</v>
      </c>
      <c r="Z33" s="2046"/>
    </row>
    <row r="34">
      <c r="A34" s="2046"/>
      <c r="B34" s="2046"/>
      <c r="C34" s="2132" t="s">
        <v>3350</v>
      </c>
      <c r="D34" s="2132" t="s">
        <v>3351</v>
      </c>
      <c r="E34" s="2132" t="s">
        <v>3352</v>
      </c>
      <c r="F34" s="2133" t="s">
        <v>4941</v>
      </c>
      <c r="G34" s="2132" t="s">
        <v>3035</v>
      </c>
      <c r="H34" s="2133" t="s">
        <v>4864</v>
      </c>
      <c r="I34" s="2132" t="s">
        <v>4860</v>
      </c>
      <c r="J34" s="2133">
        <v>176039.0</v>
      </c>
      <c r="K34" s="2132" t="s">
        <v>4857</v>
      </c>
      <c r="L34" s="2132" t="s">
        <v>4866</v>
      </c>
      <c r="M34" s="2134"/>
      <c r="N34" s="2134"/>
      <c r="O34" s="2135"/>
      <c r="P34" s="2046"/>
      <c r="Q34" s="2046"/>
      <c r="R34" s="2046"/>
      <c r="S34" s="2046"/>
      <c r="T34" s="2046"/>
      <c r="U34" s="2045" t="s">
        <v>4921</v>
      </c>
      <c r="V34" s="2129">
        <v>176049.0</v>
      </c>
      <c r="W34" s="2140"/>
      <c r="X34" s="2140"/>
      <c r="Y34" s="2139" t="s">
        <v>4929</v>
      </c>
      <c r="Z34" s="2046"/>
    </row>
    <row r="35">
      <c r="A35" s="2046"/>
      <c r="B35" s="2046"/>
      <c r="C35" s="2132" t="s">
        <v>3353</v>
      </c>
      <c r="D35" s="2132" t="s">
        <v>3354</v>
      </c>
      <c r="E35" s="2132" t="s">
        <v>3355</v>
      </c>
      <c r="F35" s="2133" t="s">
        <v>4942</v>
      </c>
      <c r="G35" s="2132" t="s">
        <v>3035</v>
      </c>
      <c r="H35" s="2133" t="s">
        <v>4864</v>
      </c>
      <c r="I35" s="2132" t="s">
        <v>4860</v>
      </c>
      <c r="J35" s="2133">
        <v>176039.0</v>
      </c>
      <c r="K35" s="2132" t="s">
        <v>4857</v>
      </c>
      <c r="L35" s="2132" t="s">
        <v>4866</v>
      </c>
      <c r="M35" s="2134"/>
      <c r="N35" s="2134"/>
      <c r="O35" s="2135"/>
      <c r="P35" s="2046"/>
      <c r="Q35" s="2046"/>
      <c r="R35" s="2046"/>
      <c r="S35" s="2046"/>
      <c r="T35" s="2046"/>
      <c r="U35" s="2045" t="s">
        <v>4921</v>
      </c>
      <c r="V35" s="2129">
        <v>176050.0</v>
      </c>
      <c r="W35" s="2140"/>
      <c r="X35" s="2140"/>
      <c r="Y35" s="2139" t="s">
        <v>4943</v>
      </c>
      <c r="Z35" s="2046"/>
    </row>
    <row r="36">
      <c r="A36" s="2046"/>
      <c r="B36" s="2046"/>
      <c r="C36" s="2132" t="s">
        <v>3356</v>
      </c>
      <c r="D36" s="2132" t="s">
        <v>3357</v>
      </c>
      <c r="E36" s="2132" t="s">
        <v>3357</v>
      </c>
      <c r="F36" s="2133" t="s">
        <v>4944</v>
      </c>
      <c r="G36" s="2134"/>
      <c r="H36" s="2134"/>
      <c r="I36" s="2134"/>
      <c r="J36" s="2134"/>
      <c r="K36" s="2134"/>
      <c r="L36" s="2134"/>
      <c r="M36" s="2134"/>
      <c r="N36" s="2134"/>
      <c r="O36" s="2135"/>
      <c r="P36" s="2046"/>
      <c r="Q36" s="2046"/>
      <c r="R36" s="2046"/>
      <c r="S36" s="2046"/>
      <c r="T36" s="2046"/>
      <c r="U36" s="2045" t="s">
        <v>4921</v>
      </c>
      <c r="V36" s="2129">
        <v>176051.0</v>
      </c>
      <c r="W36" s="2140"/>
      <c r="X36" s="2140"/>
      <c r="Y36" s="2139" t="s">
        <v>4936</v>
      </c>
      <c r="Z36" s="2046"/>
    </row>
    <row r="37">
      <c r="A37" s="2046"/>
      <c r="B37" s="2046"/>
      <c r="C37" s="2132" t="s">
        <v>3358</v>
      </c>
      <c r="D37" s="2132" t="s">
        <v>3359</v>
      </c>
      <c r="E37" s="2132" t="s">
        <v>3359</v>
      </c>
      <c r="F37" s="2133" t="s">
        <v>4945</v>
      </c>
      <c r="G37" s="2134"/>
      <c r="H37" s="2134"/>
      <c r="I37" s="2134"/>
      <c r="J37" s="2134"/>
      <c r="K37" s="2134"/>
      <c r="L37" s="2134"/>
      <c r="M37" s="2134"/>
      <c r="N37" s="2134"/>
      <c r="O37" s="2135"/>
      <c r="P37" s="2046"/>
      <c r="Q37" s="2046"/>
      <c r="R37" s="2046"/>
      <c r="S37" s="2046"/>
      <c r="T37" s="2046"/>
      <c r="U37" s="2045" t="s">
        <v>4921</v>
      </c>
      <c r="V37" s="2153">
        <v>176052.0</v>
      </c>
      <c r="W37" s="2154"/>
      <c r="X37" s="2154"/>
      <c r="Y37" s="2155" t="s">
        <v>4946</v>
      </c>
      <c r="Z37" s="2046"/>
    </row>
    <row r="38">
      <c r="A38" s="2046"/>
      <c r="B38" s="2046"/>
      <c r="C38" s="2132" t="s">
        <v>3360</v>
      </c>
      <c r="D38" s="2132" t="s">
        <v>3361</v>
      </c>
      <c r="E38" s="2132" t="s">
        <v>3362</v>
      </c>
      <c r="F38" s="2133" t="s">
        <v>4947</v>
      </c>
      <c r="G38" s="2134"/>
      <c r="H38" s="2134"/>
      <c r="I38" s="2134"/>
      <c r="J38" s="2134"/>
      <c r="K38" s="2134"/>
      <c r="L38" s="2134"/>
      <c r="M38" s="2134"/>
      <c r="N38" s="2134"/>
      <c r="O38" s="2135"/>
      <c r="P38" s="2046"/>
      <c r="Q38" s="2046"/>
      <c r="R38" s="2046"/>
      <c r="S38" s="2046"/>
      <c r="T38" s="2046"/>
      <c r="U38" s="2046"/>
      <c r="V38" s="2153">
        <v>176053.0</v>
      </c>
      <c r="W38" s="2154"/>
      <c r="X38" s="2154"/>
      <c r="Y38" s="2155" t="s">
        <v>4948</v>
      </c>
      <c r="Z38" s="2046"/>
    </row>
    <row r="39">
      <c r="A39" s="2046"/>
      <c r="B39" s="2046"/>
      <c r="C39" s="2132" t="s">
        <v>3363</v>
      </c>
      <c r="D39" s="2132" t="s">
        <v>3364</v>
      </c>
      <c r="E39" s="2132" t="s">
        <v>3364</v>
      </c>
      <c r="F39" s="2133" t="s">
        <v>4949</v>
      </c>
      <c r="G39" s="2134"/>
      <c r="H39" s="2134"/>
      <c r="I39" s="2134"/>
      <c r="J39" s="2134"/>
      <c r="K39" s="2134"/>
      <c r="L39" s="2134"/>
      <c r="M39" s="2134"/>
      <c r="N39" s="2134"/>
      <c r="O39" s="2135"/>
      <c r="P39" s="2046"/>
      <c r="Q39" s="2046"/>
      <c r="R39" s="2046"/>
      <c r="S39" s="2046"/>
      <c r="T39" s="2046"/>
      <c r="U39" s="2046"/>
      <c r="V39" s="2153">
        <v>176054.0</v>
      </c>
      <c r="W39" s="2154"/>
      <c r="X39" s="2154"/>
      <c r="Y39" s="2155" t="s">
        <v>4950</v>
      </c>
      <c r="Z39" s="2046"/>
    </row>
    <row r="40">
      <c r="A40" s="2046"/>
      <c r="B40" s="2046"/>
      <c r="C40" s="2132" t="s">
        <v>3365</v>
      </c>
      <c r="D40" s="2132" t="s">
        <v>3366</v>
      </c>
      <c r="E40" s="2132" t="s">
        <v>3367</v>
      </c>
      <c r="F40" s="2133" t="s">
        <v>4951</v>
      </c>
      <c r="G40" s="2134"/>
      <c r="H40" s="2134"/>
      <c r="I40" s="2134"/>
      <c r="J40" s="2134"/>
      <c r="K40" s="2134"/>
      <c r="L40" s="2134"/>
      <c r="M40" s="2134"/>
      <c r="N40" s="2134"/>
      <c r="O40" s="2135"/>
      <c r="P40" s="2046"/>
      <c r="Q40" s="2046"/>
      <c r="R40" s="2046"/>
      <c r="S40" s="2046"/>
      <c r="T40" s="2046"/>
      <c r="U40" s="2046"/>
      <c r="V40" s="2153">
        <v>176055.0</v>
      </c>
      <c r="W40" s="2154"/>
      <c r="X40" s="2154"/>
      <c r="Y40" s="2155" t="s">
        <v>4952</v>
      </c>
      <c r="Z40" s="2046"/>
    </row>
    <row r="41">
      <c r="A41" s="2046"/>
      <c r="B41" s="2046"/>
      <c r="C41" s="2132" t="s">
        <v>3368</v>
      </c>
      <c r="D41" s="2132" t="s">
        <v>3369</v>
      </c>
      <c r="E41" s="2132" t="s">
        <v>3370</v>
      </c>
      <c r="F41" s="2133" t="s">
        <v>4953</v>
      </c>
      <c r="G41" s="2132" t="s">
        <v>3035</v>
      </c>
      <c r="H41" s="2133" t="s">
        <v>4864</v>
      </c>
      <c r="I41" s="2132" t="s">
        <v>4867</v>
      </c>
      <c r="J41" s="2133">
        <v>176005.0</v>
      </c>
      <c r="K41" s="2132" t="s">
        <v>4857</v>
      </c>
      <c r="L41" s="2132" t="s">
        <v>4909</v>
      </c>
      <c r="M41" s="2134"/>
      <c r="N41" s="2134"/>
      <c r="O41" s="2135"/>
      <c r="P41" s="2046"/>
      <c r="Q41" s="2046"/>
      <c r="R41" s="2046"/>
      <c r="S41" s="2046"/>
      <c r="T41" s="2046"/>
      <c r="U41" s="2046"/>
      <c r="V41" s="2129">
        <v>176056.0</v>
      </c>
      <c r="W41" s="2140"/>
      <c r="X41" s="2140"/>
      <c r="Y41" s="2139" t="s">
        <v>4954</v>
      </c>
      <c r="Z41" s="2046"/>
    </row>
    <row r="42">
      <c r="A42" s="2046"/>
      <c r="B42" s="2046"/>
      <c r="C42" s="2132" t="s">
        <v>3371</v>
      </c>
      <c r="D42" s="2132" t="s">
        <v>3372</v>
      </c>
      <c r="E42" s="2132" t="s">
        <v>3373</v>
      </c>
      <c r="F42" s="2133" t="s">
        <v>4955</v>
      </c>
      <c r="G42" s="2134"/>
      <c r="H42" s="2134"/>
      <c r="I42" s="2134"/>
      <c r="J42" s="2134"/>
      <c r="K42" s="2134"/>
      <c r="L42" s="2134"/>
      <c r="M42" s="2134"/>
      <c r="N42" s="2134"/>
      <c r="O42" s="2135"/>
      <c r="P42" s="2046"/>
      <c r="Q42" s="2046"/>
      <c r="R42" s="2046"/>
      <c r="S42" s="2046"/>
      <c r="T42" s="2046"/>
      <c r="U42" s="2045" t="s">
        <v>4921</v>
      </c>
      <c r="V42" s="2129">
        <v>176027.0</v>
      </c>
      <c r="W42" s="2140"/>
      <c r="X42" s="2139" t="s">
        <v>4956</v>
      </c>
      <c r="Y42" s="2140"/>
      <c r="Z42" s="2046"/>
    </row>
    <row r="43">
      <c r="A43" s="2046"/>
      <c r="B43" s="2046"/>
      <c r="C43" s="2132" t="s">
        <v>1960</v>
      </c>
      <c r="D43" s="2132" t="s">
        <v>3374</v>
      </c>
      <c r="E43" s="2132" t="s">
        <v>3374</v>
      </c>
      <c r="F43" s="2133" t="s">
        <v>4957</v>
      </c>
      <c r="G43" s="2134"/>
      <c r="H43" s="2134"/>
      <c r="I43" s="2134"/>
      <c r="J43" s="2134"/>
      <c r="K43" s="2134"/>
      <c r="L43" s="2134"/>
      <c r="M43" s="2134"/>
      <c r="N43" s="2134"/>
      <c r="O43" s="2135"/>
      <c r="P43" s="2046"/>
      <c r="Q43" s="2046"/>
      <c r="R43" s="2046"/>
      <c r="S43" s="2046"/>
      <c r="T43" s="2046"/>
      <c r="U43" s="2045" t="s">
        <v>4921</v>
      </c>
      <c r="V43" s="2129">
        <v>176057.0</v>
      </c>
      <c r="W43" s="2140"/>
      <c r="X43" s="2139" t="s">
        <v>4958</v>
      </c>
      <c r="Y43" s="2140"/>
      <c r="Z43" s="2046"/>
    </row>
    <row r="44">
      <c r="A44" s="2046"/>
      <c r="B44" s="2046"/>
      <c r="C44" s="2132" t="s">
        <v>3375</v>
      </c>
      <c r="D44" s="2132" t="s">
        <v>3376</v>
      </c>
      <c r="E44" s="2132" t="s">
        <v>3376</v>
      </c>
      <c r="F44" s="2133" t="s">
        <v>4959</v>
      </c>
      <c r="G44" s="2134"/>
      <c r="H44" s="2134"/>
      <c r="I44" s="2134"/>
      <c r="J44" s="2134"/>
      <c r="K44" s="2134"/>
      <c r="L44" s="2134"/>
      <c r="M44" s="2134"/>
      <c r="N44" s="2134"/>
      <c r="O44" s="2135"/>
      <c r="P44" s="2046"/>
      <c r="Q44" s="2046"/>
      <c r="R44" s="2046"/>
      <c r="S44" s="2046"/>
      <c r="T44" s="2046"/>
      <c r="U44" s="2046"/>
      <c r="V44" s="2129">
        <v>176058.0</v>
      </c>
      <c r="W44" s="2140"/>
      <c r="X44" s="2139" t="s">
        <v>4960</v>
      </c>
      <c r="Y44" s="2140"/>
      <c r="Z44" s="2046"/>
    </row>
    <row r="45">
      <c r="A45" s="2046"/>
      <c r="B45" s="2046"/>
      <c r="C45" s="2132" t="s">
        <v>3377</v>
      </c>
      <c r="D45" s="2132" t="s">
        <v>3378</v>
      </c>
      <c r="E45" s="2132" t="s">
        <v>3378</v>
      </c>
      <c r="F45" s="2133" t="s">
        <v>4961</v>
      </c>
      <c r="G45" s="2134"/>
      <c r="H45" s="2134"/>
      <c r="I45" s="2134"/>
      <c r="J45" s="2134"/>
      <c r="K45" s="2134"/>
      <c r="L45" s="2134"/>
      <c r="M45" s="2134"/>
      <c r="N45" s="2134"/>
      <c r="O45" s="2135"/>
      <c r="P45" s="2046"/>
      <c r="Q45" s="2046"/>
      <c r="R45" s="2046"/>
      <c r="S45" s="2046"/>
      <c r="T45" s="2046"/>
      <c r="U45" s="2046"/>
      <c r="V45" s="2129">
        <v>176059.0</v>
      </c>
      <c r="W45" s="2140"/>
      <c r="X45" s="2139" t="s">
        <v>4962</v>
      </c>
      <c r="Y45" s="2140"/>
      <c r="Z45" s="2046"/>
    </row>
    <row r="46">
      <c r="A46" s="2046"/>
      <c r="B46" s="2046"/>
      <c r="C46" s="2132" t="s">
        <v>3379</v>
      </c>
      <c r="D46" s="2132" t="s">
        <v>3380</v>
      </c>
      <c r="E46" s="2132" t="s">
        <v>1887</v>
      </c>
      <c r="F46" s="2134" t="s">
        <v>1885</v>
      </c>
      <c r="G46" s="2156" t="s">
        <v>3035</v>
      </c>
      <c r="H46" s="2157"/>
      <c r="I46" s="2156" t="s">
        <v>4860</v>
      </c>
      <c r="J46" s="2158">
        <v>176039.0</v>
      </c>
      <c r="K46" s="2156" t="s">
        <v>4857</v>
      </c>
      <c r="L46" s="2156" t="s">
        <v>4866</v>
      </c>
      <c r="M46" s="2157"/>
      <c r="N46" s="2157"/>
      <c r="O46" s="2159"/>
      <c r="P46" s="2046"/>
      <c r="Q46" s="2046"/>
      <c r="R46" s="2046"/>
      <c r="S46" s="2046"/>
      <c r="T46" s="2046"/>
      <c r="U46" s="2045" t="s">
        <v>4921</v>
      </c>
      <c r="V46" s="2129">
        <v>176060.0</v>
      </c>
      <c r="W46" s="2140"/>
      <c r="X46" s="2139" t="s">
        <v>4963</v>
      </c>
      <c r="Y46" s="2140"/>
      <c r="Z46" s="2046"/>
    </row>
    <row r="47">
      <c r="A47" s="2046"/>
      <c r="B47" s="2046"/>
      <c r="C47" s="2132" t="s">
        <v>3381</v>
      </c>
      <c r="D47" s="2132" t="s">
        <v>3382</v>
      </c>
      <c r="E47" s="2132" t="s">
        <v>1887</v>
      </c>
      <c r="F47" s="2134" t="s">
        <v>1885</v>
      </c>
      <c r="G47" s="2156" t="s">
        <v>3035</v>
      </c>
      <c r="H47" s="2157"/>
      <c r="I47" s="2156" t="s">
        <v>4860</v>
      </c>
      <c r="J47" s="2158">
        <v>176039.0</v>
      </c>
      <c r="K47" s="2156" t="s">
        <v>4857</v>
      </c>
      <c r="L47" s="2156" t="s">
        <v>4866</v>
      </c>
      <c r="M47" s="2157"/>
      <c r="N47" s="2157"/>
      <c r="O47" s="2159"/>
      <c r="P47" s="2046"/>
      <c r="Q47" s="2046"/>
      <c r="R47" s="2046"/>
      <c r="S47" s="2046"/>
      <c r="T47" s="2046"/>
      <c r="U47" s="2045" t="s">
        <v>4921</v>
      </c>
      <c r="V47" s="2129">
        <v>176074.0</v>
      </c>
      <c r="W47" s="2140"/>
      <c r="X47" s="2139" t="s">
        <v>4964</v>
      </c>
      <c r="Y47" s="2140"/>
      <c r="Z47" s="2046"/>
    </row>
    <row r="48">
      <c r="A48" s="2046"/>
      <c r="B48" s="2046"/>
      <c r="C48" s="2132" t="s">
        <v>3383</v>
      </c>
      <c r="D48" s="2132" t="s">
        <v>3384</v>
      </c>
      <c r="E48" s="2132" t="s">
        <v>1887</v>
      </c>
      <c r="F48" s="2134" t="s">
        <v>1885</v>
      </c>
      <c r="G48" s="2156" t="s">
        <v>3035</v>
      </c>
      <c r="H48" s="2157"/>
      <c r="I48" s="2156" t="s">
        <v>4860</v>
      </c>
      <c r="J48" s="2158">
        <v>176039.0</v>
      </c>
      <c r="K48" s="2156" t="s">
        <v>4857</v>
      </c>
      <c r="L48" s="2156" t="s">
        <v>4866</v>
      </c>
      <c r="M48" s="2157"/>
      <c r="N48" s="2157"/>
      <c r="O48" s="2159"/>
      <c r="P48" s="2046"/>
      <c r="Q48" s="2046"/>
      <c r="R48" s="2046"/>
      <c r="S48" s="2046"/>
      <c r="T48" s="2046"/>
      <c r="U48" s="2046"/>
      <c r="V48" s="2129">
        <v>176061.0</v>
      </c>
      <c r="W48" s="2140"/>
      <c r="X48" s="2139" t="s">
        <v>4965</v>
      </c>
      <c r="Y48" s="2140"/>
      <c r="Z48" s="2046"/>
    </row>
    <row r="49">
      <c r="A49" s="2046"/>
      <c r="B49" s="2046"/>
      <c r="C49" s="2132" t="s">
        <v>3385</v>
      </c>
      <c r="D49" s="2132" t="s">
        <v>3059</v>
      </c>
      <c r="E49" s="2132" t="s">
        <v>3386</v>
      </c>
      <c r="F49" s="2133" t="s">
        <v>4966</v>
      </c>
      <c r="G49" s="2134"/>
      <c r="H49" s="2134"/>
      <c r="I49" s="2132" t="s">
        <v>4891</v>
      </c>
      <c r="J49" s="2133">
        <v>176056.0</v>
      </c>
      <c r="K49" s="2132" t="s">
        <v>4857</v>
      </c>
      <c r="L49" s="2132" t="s">
        <v>4858</v>
      </c>
      <c r="M49" s="2132" t="s">
        <v>4954</v>
      </c>
      <c r="N49" s="2134"/>
      <c r="O49" s="2135"/>
      <c r="P49" s="2046"/>
      <c r="Q49" s="2046"/>
      <c r="R49" s="2046"/>
      <c r="S49" s="2046"/>
      <c r="T49" s="2046"/>
      <c r="U49" s="2045" t="s">
        <v>4910</v>
      </c>
      <c r="V49" s="2160">
        <v>176062.0</v>
      </c>
      <c r="W49" s="2161" t="str">
        <f>W21</f>
        <v>6. สถาบันการเงินในประเทศ</v>
      </c>
      <c r="X49" s="2162" t="s">
        <v>4967</v>
      </c>
      <c r="Y49" s="2163"/>
      <c r="Z49" s="2046"/>
    </row>
    <row r="50">
      <c r="A50" s="2046"/>
      <c r="B50" s="2046"/>
      <c r="C50" s="2132" t="s">
        <v>3387</v>
      </c>
      <c r="D50" s="2132" t="s">
        <v>3050</v>
      </c>
      <c r="E50" s="2132" t="s">
        <v>3388</v>
      </c>
      <c r="F50" s="2133" t="s">
        <v>4968</v>
      </c>
      <c r="G50" s="2134"/>
      <c r="H50" s="2134"/>
      <c r="I50" s="2132" t="s">
        <v>4891</v>
      </c>
      <c r="J50" s="2133">
        <v>176050.0</v>
      </c>
      <c r="K50" s="2132" t="s">
        <v>4857</v>
      </c>
      <c r="L50" s="2132" t="s">
        <v>4858</v>
      </c>
      <c r="M50" s="2132" t="s">
        <v>4943</v>
      </c>
      <c r="N50" s="2134"/>
      <c r="O50" s="2135"/>
      <c r="P50" s="2046"/>
      <c r="Q50" s="2046"/>
      <c r="R50" s="2046"/>
      <c r="S50" s="2046"/>
      <c r="T50" s="2046"/>
      <c r="U50" s="2045" t="s">
        <v>4921</v>
      </c>
      <c r="V50" s="2129">
        <v>176063.0</v>
      </c>
      <c r="W50" s="2140"/>
      <c r="X50" s="2139" t="s">
        <v>4969</v>
      </c>
      <c r="Y50" s="2140"/>
      <c r="Z50" s="2046"/>
    </row>
    <row r="51">
      <c r="A51" s="2046"/>
      <c r="B51" s="2046"/>
      <c r="C51" s="2132" t="s">
        <v>2324</v>
      </c>
      <c r="D51" s="2132" t="s">
        <v>3389</v>
      </c>
      <c r="E51" s="2132" t="s">
        <v>3390</v>
      </c>
      <c r="F51" s="2133" t="s">
        <v>4970</v>
      </c>
      <c r="G51" s="2134"/>
      <c r="H51" s="2134"/>
      <c r="I51" s="2134"/>
      <c r="J51" s="2134"/>
      <c r="K51" s="2134"/>
      <c r="L51" s="2134"/>
      <c r="M51" s="2134"/>
      <c r="N51" s="2134"/>
      <c r="O51" s="2135"/>
      <c r="P51" s="2046"/>
      <c r="Q51" s="2046"/>
      <c r="R51" s="2046"/>
      <c r="S51" s="2046"/>
      <c r="T51" s="2046"/>
      <c r="U51" s="2046"/>
      <c r="V51" s="2129">
        <v>176064.0</v>
      </c>
      <c r="W51" s="2140"/>
      <c r="X51" s="2139" t="s">
        <v>4971</v>
      </c>
      <c r="Y51" s="2140"/>
      <c r="Z51" s="2046"/>
    </row>
    <row r="52">
      <c r="A52" s="2046"/>
      <c r="B52" s="2046"/>
      <c r="C52" s="2132" t="s">
        <v>2328</v>
      </c>
      <c r="D52" s="2132" t="s">
        <v>3391</v>
      </c>
      <c r="E52" s="2132" t="s">
        <v>3392</v>
      </c>
      <c r="F52" s="2133" t="s">
        <v>4951</v>
      </c>
      <c r="G52" s="2134"/>
      <c r="H52" s="2134"/>
      <c r="I52" s="2134"/>
      <c r="J52" s="2134"/>
      <c r="K52" s="2134"/>
      <c r="L52" s="2134"/>
      <c r="M52" s="2134"/>
      <c r="N52" s="2134"/>
      <c r="O52" s="2135"/>
      <c r="P52" s="2046"/>
      <c r="Q52" s="2046"/>
      <c r="R52" s="2046"/>
      <c r="S52" s="2046"/>
      <c r="T52" s="2046"/>
      <c r="U52" s="2045" t="s">
        <v>4921</v>
      </c>
      <c r="V52" s="2129">
        <v>176065.0</v>
      </c>
      <c r="W52" s="2140"/>
      <c r="X52" s="2139" t="s">
        <v>4972</v>
      </c>
      <c r="Y52" s="2140"/>
      <c r="Z52" s="2046"/>
    </row>
    <row r="53">
      <c r="A53" s="2046"/>
      <c r="B53" s="2046"/>
      <c r="C53" s="2132" t="s">
        <v>3393</v>
      </c>
      <c r="D53" s="2132" t="s">
        <v>3394</v>
      </c>
      <c r="E53" s="2132" t="s">
        <v>3395</v>
      </c>
      <c r="F53" s="2133" t="s">
        <v>4973</v>
      </c>
      <c r="G53" s="2134"/>
      <c r="H53" s="2134"/>
      <c r="I53" s="2134"/>
      <c r="J53" s="2134"/>
      <c r="K53" s="2134"/>
      <c r="L53" s="2134"/>
      <c r="M53" s="2134"/>
      <c r="N53" s="2134"/>
      <c r="O53" s="2135"/>
      <c r="P53" s="2046"/>
      <c r="Q53" s="2046"/>
      <c r="R53" s="2046"/>
      <c r="S53" s="2046"/>
      <c r="T53" s="2046"/>
      <c r="U53" s="2046"/>
      <c r="V53" s="2129">
        <v>176066.0</v>
      </c>
      <c r="W53" s="2139" t="s">
        <v>4974</v>
      </c>
      <c r="X53" s="2140"/>
      <c r="Y53" s="2140"/>
      <c r="Z53" s="2046"/>
    </row>
    <row r="54">
      <c r="A54" s="2046"/>
      <c r="B54" s="2046"/>
      <c r="C54" s="2132" t="s">
        <v>3396</v>
      </c>
      <c r="D54" s="2132" t="s">
        <v>3397</v>
      </c>
      <c r="E54" s="2132" t="s">
        <v>3398</v>
      </c>
      <c r="F54" s="2133" t="s">
        <v>4975</v>
      </c>
      <c r="G54" s="2134"/>
      <c r="H54" s="2134"/>
      <c r="I54" s="2134"/>
      <c r="J54" s="2134"/>
      <c r="K54" s="2134"/>
      <c r="L54" s="2134"/>
      <c r="M54" s="2134"/>
      <c r="N54" s="2134"/>
      <c r="O54" s="2135"/>
      <c r="P54" s="2046"/>
      <c r="Q54" s="2046"/>
      <c r="R54" s="2046"/>
      <c r="S54" s="2046"/>
      <c r="T54" s="2046"/>
      <c r="U54" s="2046"/>
      <c r="V54" s="2129">
        <v>176067.0</v>
      </c>
      <c r="W54" s="2140"/>
      <c r="X54" s="2139" t="s">
        <v>4976</v>
      </c>
      <c r="Y54" s="2140"/>
      <c r="Z54" s="2046"/>
    </row>
    <row r="55">
      <c r="A55" s="2046"/>
      <c r="B55" s="2046"/>
      <c r="C55" s="2132" t="s">
        <v>3399</v>
      </c>
      <c r="D55" s="2132" t="s">
        <v>3400</v>
      </c>
      <c r="E55" s="2132" t="s">
        <v>3401</v>
      </c>
      <c r="F55" s="2133" t="s">
        <v>4977</v>
      </c>
      <c r="G55" s="2134"/>
      <c r="H55" s="2134"/>
      <c r="I55" s="2134"/>
      <c r="J55" s="2134"/>
      <c r="K55" s="2134"/>
      <c r="L55" s="2134"/>
      <c r="M55" s="2134"/>
      <c r="N55" s="2134"/>
      <c r="O55" s="2135"/>
      <c r="P55" s="2046"/>
      <c r="Q55" s="2046"/>
      <c r="R55" s="2046"/>
      <c r="S55" s="2046"/>
      <c r="T55" s="2046"/>
      <c r="U55" s="2046"/>
      <c r="V55" s="2129">
        <v>176068.0</v>
      </c>
      <c r="W55" s="2140"/>
      <c r="X55" s="2139" t="s">
        <v>4978</v>
      </c>
      <c r="Y55" s="2140"/>
      <c r="Z55" s="2046"/>
    </row>
    <row r="56">
      <c r="A56" s="2046"/>
      <c r="B56" s="2046"/>
      <c r="C56" s="2132" t="s">
        <v>3402</v>
      </c>
      <c r="D56" s="2132" t="s">
        <v>3403</v>
      </c>
      <c r="E56" s="2132" t="s">
        <v>3404</v>
      </c>
      <c r="F56" s="2133" t="s">
        <v>4979</v>
      </c>
      <c r="G56" s="2134"/>
      <c r="H56" s="2134"/>
      <c r="I56" s="2134"/>
      <c r="J56" s="2133">
        <v>176065.0</v>
      </c>
      <c r="K56" s="2132" t="s">
        <v>4857</v>
      </c>
      <c r="L56" s="2132" t="s">
        <v>4972</v>
      </c>
      <c r="M56" s="2132" t="s">
        <v>4980</v>
      </c>
      <c r="N56" s="2164" t="s">
        <v>4981</v>
      </c>
      <c r="O56" s="2135"/>
      <c r="P56" s="2046"/>
      <c r="Q56" s="2046"/>
      <c r="R56" s="2046"/>
      <c r="S56" s="2046"/>
      <c r="T56" s="2046"/>
      <c r="U56" s="2046"/>
      <c r="V56" s="2129">
        <v>176069.0</v>
      </c>
      <c r="W56" s="2140"/>
      <c r="X56" s="2139" t="s">
        <v>4982</v>
      </c>
      <c r="Y56" s="2140"/>
      <c r="Z56" s="2046"/>
    </row>
    <row r="57">
      <c r="A57" s="2046"/>
      <c r="B57" s="2046"/>
      <c r="C57" s="2132" t="s">
        <v>3405</v>
      </c>
      <c r="D57" s="2132" t="s">
        <v>3406</v>
      </c>
      <c r="E57" s="2132" t="s">
        <v>3407</v>
      </c>
      <c r="F57" s="2133" t="s">
        <v>4983</v>
      </c>
      <c r="G57" s="2134"/>
      <c r="H57" s="2134"/>
      <c r="I57" s="2134"/>
      <c r="J57" s="2134"/>
      <c r="K57" s="2134"/>
      <c r="L57" s="2134"/>
      <c r="M57" s="2134"/>
      <c r="N57" s="2134"/>
      <c r="O57" s="2135"/>
      <c r="P57" s="2046"/>
      <c r="Q57" s="2046"/>
      <c r="R57" s="2046"/>
      <c r="S57" s="2046"/>
      <c r="T57" s="2046"/>
      <c r="U57" s="2046"/>
      <c r="V57" s="2165">
        <v>176070.0</v>
      </c>
      <c r="W57" s="2166"/>
      <c r="X57" s="2167" t="s">
        <v>4984</v>
      </c>
      <c r="Y57" s="2166"/>
      <c r="Z57" s="2046"/>
    </row>
    <row r="58">
      <c r="A58" s="2046"/>
      <c r="B58" s="2046"/>
      <c r="C58" s="2132" t="s">
        <v>3408</v>
      </c>
      <c r="D58" s="2132" t="s">
        <v>3409</v>
      </c>
      <c r="E58" s="2132" t="s">
        <v>3410</v>
      </c>
      <c r="F58" s="2133" t="s">
        <v>4985</v>
      </c>
      <c r="G58" s="2134"/>
      <c r="H58" s="2134"/>
      <c r="I58" s="2134"/>
      <c r="J58" s="2133">
        <v>176065.0</v>
      </c>
      <c r="K58" s="2132" t="s">
        <v>4857</v>
      </c>
      <c r="L58" s="2132" t="s">
        <v>4972</v>
      </c>
      <c r="M58" s="2132" t="s">
        <v>4980</v>
      </c>
      <c r="N58" s="2134"/>
      <c r="O58" s="2135"/>
      <c r="P58" s="2046"/>
      <c r="Q58" s="2046"/>
      <c r="R58" s="2046"/>
      <c r="S58" s="2046"/>
      <c r="T58" s="2046"/>
      <c r="U58" s="2046"/>
      <c r="V58" s="2046"/>
      <c r="W58" s="2046"/>
      <c r="X58" s="2046"/>
      <c r="Y58" s="2046"/>
      <c r="Z58" s="2046"/>
    </row>
    <row r="59">
      <c r="A59" s="2046"/>
      <c r="B59" s="2046"/>
      <c r="C59" s="2132" t="s">
        <v>3411</v>
      </c>
      <c r="D59" s="2132" t="s">
        <v>3412</v>
      </c>
      <c r="E59" s="2132" t="s">
        <v>3413</v>
      </c>
      <c r="F59" s="2133" t="s">
        <v>4986</v>
      </c>
      <c r="G59" s="2134"/>
      <c r="H59" s="2134"/>
      <c r="I59" s="2134"/>
      <c r="J59" s="2133">
        <v>176065.0</v>
      </c>
      <c r="K59" s="2132" t="s">
        <v>4857</v>
      </c>
      <c r="L59" s="2132" t="s">
        <v>4972</v>
      </c>
      <c r="M59" s="2132" t="s">
        <v>4980</v>
      </c>
      <c r="N59" s="2164" t="s">
        <v>4981</v>
      </c>
      <c r="O59" s="2135"/>
      <c r="P59" s="2046"/>
      <c r="Q59" s="2046"/>
      <c r="R59" s="2046"/>
      <c r="S59" s="2046"/>
      <c r="T59" s="2046"/>
      <c r="U59" s="2046"/>
      <c r="V59" s="2046"/>
      <c r="W59" s="2046"/>
      <c r="X59" s="2046"/>
      <c r="Y59" s="2046"/>
      <c r="Z59" s="2046"/>
    </row>
    <row r="60">
      <c r="A60" s="2046"/>
      <c r="B60" s="2046"/>
      <c r="C60" s="2132" t="s">
        <v>3414</v>
      </c>
      <c r="D60" s="2132" t="s">
        <v>3415</v>
      </c>
      <c r="E60" s="2132" t="s">
        <v>3416</v>
      </c>
      <c r="F60" s="2133" t="s">
        <v>4987</v>
      </c>
      <c r="G60" s="2134"/>
      <c r="H60" s="2134"/>
      <c r="I60" s="2134"/>
      <c r="J60" s="2134"/>
      <c r="K60" s="2134"/>
      <c r="L60" s="2134"/>
      <c r="M60" s="2134"/>
      <c r="N60" s="2134"/>
      <c r="O60" s="2135"/>
      <c r="P60" s="2046"/>
      <c r="Q60" s="2046"/>
      <c r="R60" s="2046"/>
      <c r="S60" s="2046"/>
      <c r="T60" s="2046"/>
      <c r="U60" s="2046"/>
      <c r="V60" s="2046"/>
      <c r="W60" s="2046"/>
      <c r="X60" s="2046"/>
      <c r="Y60" s="2046"/>
      <c r="Z60" s="2046"/>
    </row>
    <row r="61">
      <c r="A61" s="2046"/>
      <c r="B61" s="2046"/>
      <c r="C61" s="2132" t="s">
        <v>3417</v>
      </c>
      <c r="D61" s="2132" t="s">
        <v>3418</v>
      </c>
      <c r="E61" s="2132" t="s">
        <v>3419</v>
      </c>
      <c r="F61" s="2133" t="s">
        <v>4987</v>
      </c>
      <c r="G61" s="2134"/>
      <c r="H61" s="2134"/>
      <c r="I61" s="2134"/>
      <c r="J61" s="2133">
        <v>176065.0</v>
      </c>
      <c r="K61" s="2132" t="s">
        <v>4857</v>
      </c>
      <c r="L61" s="2132" t="s">
        <v>4972</v>
      </c>
      <c r="M61" s="2132" t="s">
        <v>4980</v>
      </c>
      <c r="N61" s="2134"/>
      <c r="O61" s="2135"/>
      <c r="P61" s="2046"/>
      <c r="Q61" s="2046"/>
      <c r="R61" s="2046"/>
      <c r="S61" s="2046"/>
      <c r="T61" s="2046"/>
      <c r="U61" s="2046"/>
      <c r="V61" s="2046"/>
      <c r="W61" s="2046"/>
      <c r="X61" s="2046"/>
      <c r="Y61" s="2046"/>
      <c r="Z61" s="2046"/>
    </row>
    <row r="62">
      <c r="A62" s="2046"/>
      <c r="B62" s="2046"/>
      <c r="C62" s="2132" t="s">
        <v>3420</v>
      </c>
      <c r="D62" s="2132" t="s">
        <v>3421</v>
      </c>
      <c r="E62" s="2132" t="s">
        <v>3422</v>
      </c>
      <c r="F62" s="2133" t="s">
        <v>4988</v>
      </c>
      <c r="G62" s="2134"/>
      <c r="H62" s="2134"/>
      <c r="I62" s="2134"/>
      <c r="J62" s="2133">
        <v>176065.0</v>
      </c>
      <c r="K62" s="2132" t="s">
        <v>4857</v>
      </c>
      <c r="L62" s="2132" t="s">
        <v>4972</v>
      </c>
      <c r="M62" s="2132" t="s">
        <v>4980</v>
      </c>
      <c r="N62" s="2164" t="s">
        <v>4981</v>
      </c>
      <c r="O62" s="2135"/>
      <c r="P62" s="2046"/>
      <c r="Q62" s="2046"/>
      <c r="R62" s="2046"/>
      <c r="S62" s="2046"/>
      <c r="T62" s="2046"/>
      <c r="U62" s="2046"/>
      <c r="V62" s="2046"/>
      <c r="W62" s="2046"/>
      <c r="X62" s="2046"/>
      <c r="Y62" s="2046"/>
      <c r="Z62" s="2046"/>
    </row>
    <row r="63">
      <c r="A63" s="2046"/>
      <c r="B63" s="2046"/>
      <c r="C63" s="2132" t="s">
        <v>3423</v>
      </c>
      <c r="D63" s="2132" t="s">
        <v>3424</v>
      </c>
      <c r="E63" s="2132" t="s">
        <v>3425</v>
      </c>
      <c r="F63" s="2133" t="s">
        <v>4989</v>
      </c>
      <c r="G63" s="2134"/>
      <c r="H63" s="2134"/>
      <c r="I63" s="2134"/>
      <c r="J63" s="2133">
        <v>176065.0</v>
      </c>
      <c r="K63" s="2132" t="s">
        <v>4857</v>
      </c>
      <c r="L63" s="2132" t="s">
        <v>4972</v>
      </c>
      <c r="M63" s="2132" t="s">
        <v>4980</v>
      </c>
      <c r="N63" s="2164" t="s">
        <v>4981</v>
      </c>
      <c r="O63" s="2135"/>
      <c r="P63" s="2046"/>
      <c r="Q63" s="2046"/>
      <c r="R63" s="2046"/>
      <c r="S63" s="2046"/>
      <c r="T63" s="2046"/>
      <c r="U63" s="2046"/>
      <c r="V63" s="2046"/>
      <c r="W63" s="2046"/>
      <c r="X63" s="2046"/>
      <c r="Y63" s="2046"/>
      <c r="Z63" s="2046"/>
    </row>
    <row r="64">
      <c r="A64" s="2046"/>
      <c r="B64" s="2046"/>
      <c r="C64" s="2132" t="s">
        <v>3426</v>
      </c>
      <c r="D64" s="2132" t="s">
        <v>3427</v>
      </c>
      <c r="E64" s="2132" t="s">
        <v>3428</v>
      </c>
      <c r="F64" s="2133" t="s">
        <v>4990</v>
      </c>
      <c r="G64" s="2134"/>
      <c r="H64" s="2134"/>
      <c r="I64" s="2134"/>
      <c r="J64" s="2134"/>
      <c r="K64" s="2134"/>
      <c r="L64" s="2134"/>
      <c r="M64" s="2134"/>
      <c r="N64" s="2134"/>
      <c r="O64" s="2135"/>
      <c r="P64" s="2046"/>
      <c r="Q64" s="2046"/>
      <c r="R64" s="2046"/>
      <c r="S64" s="2046"/>
      <c r="T64" s="2046"/>
      <c r="U64" s="2046"/>
      <c r="V64" s="2046"/>
      <c r="W64" s="2046"/>
      <c r="X64" s="2046"/>
      <c r="Y64" s="2046"/>
      <c r="Z64" s="2046"/>
    </row>
    <row r="65">
      <c r="A65" s="2046"/>
      <c r="B65" s="2046"/>
      <c r="C65" s="2132" t="s">
        <v>3429</v>
      </c>
      <c r="D65" s="2132" t="s">
        <v>3430</v>
      </c>
      <c r="E65" s="2132" t="s">
        <v>3431</v>
      </c>
      <c r="F65" s="2133" t="s">
        <v>4991</v>
      </c>
      <c r="G65" s="2134"/>
      <c r="H65" s="2134"/>
      <c r="I65" s="2134"/>
      <c r="J65" s="2134"/>
      <c r="K65" s="2134"/>
      <c r="L65" s="2134"/>
      <c r="M65" s="2134"/>
      <c r="N65" s="2134"/>
      <c r="O65" s="2135"/>
      <c r="P65" s="2046"/>
      <c r="Q65" s="2046"/>
      <c r="R65" s="2046"/>
      <c r="S65" s="2046"/>
      <c r="T65" s="2046"/>
      <c r="U65" s="2046"/>
      <c r="V65" s="2046"/>
      <c r="W65" s="2046"/>
      <c r="X65" s="2046"/>
      <c r="Y65" s="2046"/>
      <c r="Z65" s="2046"/>
    </row>
    <row r="66">
      <c r="A66" s="2046"/>
      <c r="B66" s="2046"/>
      <c r="C66" s="2132" t="s">
        <v>3432</v>
      </c>
      <c r="D66" s="2132" t="s">
        <v>3433</v>
      </c>
      <c r="E66" s="2132" t="s">
        <v>3434</v>
      </c>
      <c r="F66" s="2133" t="s">
        <v>4992</v>
      </c>
      <c r="G66" s="2134"/>
      <c r="H66" s="2134"/>
      <c r="I66" s="2134"/>
      <c r="J66" s="2134"/>
      <c r="K66" s="2134"/>
      <c r="L66" s="2134"/>
      <c r="M66" s="2134"/>
      <c r="N66" s="2134"/>
      <c r="O66" s="2135"/>
      <c r="P66" s="2046"/>
      <c r="Q66" s="2046"/>
      <c r="R66" s="2046"/>
      <c r="S66" s="2046"/>
      <c r="T66" s="2046"/>
      <c r="U66" s="2046"/>
      <c r="V66" s="2046"/>
      <c r="W66" s="2046"/>
      <c r="X66" s="2046"/>
      <c r="Y66" s="2046"/>
      <c r="Z66" s="2046"/>
    </row>
    <row r="67">
      <c r="A67" s="2046"/>
      <c r="B67" s="2046"/>
      <c r="C67" s="2132" t="s">
        <v>3435</v>
      </c>
      <c r="D67" s="2132" t="s">
        <v>3436</v>
      </c>
      <c r="E67" s="2132" t="s">
        <v>3437</v>
      </c>
      <c r="F67" s="2133" t="s">
        <v>4993</v>
      </c>
      <c r="G67" s="2134"/>
      <c r="H67" s="2134"/>
      <c r="I67" s="2134"/>
      <c r="J67" s="2133">
        <v>176065.0</v>
      </c>
      <c r="K67" s="2132" t="s">
        <v>4857</v>
      </c>
      <c r="L67" s="2132" t="s">
        <v>4972</v>
      </c>
      <c r="M67" s="2132" t="s">
        <v>4980</v>
      </c>
      <c r="N67" s="2164" t="s">
        <v>4981</v>
      </c>
      <c r="O67" s="2135"/>
      <c r="P67" s="2046"/>
      <c r="Q67" s="2046"/>
      <c r="R67" s="2046"/>
      <c r="S67" s="2046"/>
      <c r="T67" s="2046"/>
      <c r="U67" s="2046"/>
      <c r="V67" s="2046"/>
      <c r="W67" s="2046"/>
      <c r="X67" s="2046"/>
      <c r="Y67" s="2046"/>
      <c r="Z67" s="2046"/>
    </row>
    <row r="68">
      <c r="A68" s="2046"/>
      <c r="B68" s="2046"/>
      <c r="C68" s="2132" t="s">
        <v>3438</v>
      </c>
      <c r="D68" s="2132" t="s">
        <v>3439</v>
      </c>
      <c r="E68" s="2132" t="s">
        <v>3440</v>
      </c>
      <c r="F68" s="2133" t="s">
        <v>4994</v>
      </c>
      <c r="G68" s="2134"/>
      <c r="H68" s="2134"/>
      <c r="I68" s="2134"/>
      <c r="J68" s="2134"/>
      <c r="K68" s="2134"/>
      <c r="L68" s="2134"/>
      <c r="M68" s="2134"/>
      <c r="N68" s="2134"/>
      <c r="O68" s="2135"/>
      <c r="P68" s="2046"/>
      <c r="Q68" s="2046"/>
      <c r="R68" s="2046"/>
      <c r="S68" s="2046"/>
      <c r="T68" s="2046"/>
      <c r="U68" s="2046"/>
      <c r="V68" s="2046"/>
      <c r="W68" s="2046"/>
      <c r="X68" s="2046"/>
      <c r="Y68" s="2046"/>
      <c r="Z68" s="2046"/>
    </row>
    <row r="69">
      <c r="A69" s="2046"/>
      <c r="B69" s="2046"/>
      <c r="C69" s="2132" t="s">
        <v>3441</v>
      </c>
      <c r="D69" s="2132" t="s">
        <v>3442</v>
      </c>
      <c r="E69" s="2132" t="s">
        <v>3443</v>
      </c>
      <c r="F69" s="2133" t="s">
        <v>4995</v>
      </c>
      <c r="G69" s="2134"/>
      <c r="H69" s="2134"/>
      <c r="I69" s="2134"/>
      <c r="J69" s="2134"/>
      <c r="K69" s="2134"/>
      <c r="L69" s="2134"/>
      <c r="M69" s="2134"/>
      <c r="N69" s="2134"/>
      <c r="O69" s="2135"/>
      <c r="P69" s="2046"/>
      <c r="Q69" s="2046"/>
      <c r="R69" s="2046"/>
      <c r="S69" s="2046"/>
      <c r="T69" s="2046"/>
      <c r="U69" s="2046"/>
      <c r="V69" s="2046"/>
      <c r="W69" s="2046"/>
      <c r="X69" s="2046"/>
      <c r="Y69" s="2046"/>
      <c r="Z69" s="2046"/>
    </row>
    <row r="70">
      <c r="A70" s="2046"/>
      <c r="B70" s="2046"/>
      <c r="C70" s="2132" t="s">
        <v>3444</v>
      </c>
      <c r="D70" s="2132" t="s">
        <v>3445</v>
      </c>
      <c r="E70" s="2132" t="s">
        <v>3446</v>
      </c>
      <c r="F70" s="2133" t="s">
        <v>4996</v>
      </c>
      <c r="G70" s="2134"/>
      <c r="H70" s="2134"/>
      <c r="I70" s="2134"/>
      <c r="J70" s="2133">
        <v>176065.0</v>
      </c>
      <c r="K70" s="2132" t="s">
        <v>4857</v>
      </c>
      <c r="L70" s="2132" t="s">
        <v>4972</v>
      </c>
      <c r="M70" s="2132" t="s">
        <v>4980</v>
      </c>
      <c r="N70" s="2134"/>
      <c r="O70" s="2135"/>
      <c r="P70" s="2046"/>
      <c r="Q70" s="2046"/>
      <c r="R70" s="2046"/>
      <c r="S70" s="2046"/>
      <c r="T70" s="2046"/>
      <c r="U70" s="2046"/>
      <c r="V70" s="2046"/>
      <c r="W70" s="2046"/>
      <c r="X70" s="2046"/>
      <c r="Y70" s="2046"/>
      <c r="Z70" s="2046"/>
    </row>
    <row r="71">
      <c r="A71" s="2046"/>
      <c r="B71" s="2046"/>
      <c r="C71" s="2132" t="s">
        <v>3447</v>
      </c>
      <c r="D71" s="2132" t="s">
        <v>3448</v>
      </c>
      <c r="E71" s="2132" t="s">
        <v>3449</v>
      </c>
      <c r="F71" s="2133" t="s">
        <v>4997</v>
      </c>
      <c r="G71" s="2134"/>
      <c r="H71" s="2134"/>
      <c r="I71" s="2134"/>
      <c r="J71" s="2134"/>
      <c r="K71" s="2134"/>
      <c r="L71" s="2134"/>
      <c r="M71" s="2134"/>
      <c r="N71" s="2134"/>
      <c r="O71" s="2135"/>
      <c r="P71" s="2046"/>
      <c r="Q71" s="2046"/>
      <c r="R71" s="2046"/>
      <c r="S71" s="2046"/>
      <c r="T71" s="2046"/>
      <c r="U71" s="2046"/>
      <c r="V71" s="2046"/>
      <c r="W71" s="2046"/>
      <c r="X71" s="2046"/>
      <c r="Y71" s="2046"/>
      <c r="Z71" s="2046"/>
    </row>
    <row r="72">
      <c r="A72" s="2046"/>
      <c r="B72" s="2046"/>
      <c r="C72" s="2132" t="s">
        <v>3450</v>
      </c>
      <c r="D72" s="2132" t="s">
        <v>3451</v>
      </c>
      <c r="E72" s="2132" t="s">
        <v>3452</v>
      </c>
      <c r="F72" s="2133" t="s">
        <v>4998</v>
      </c>
      <c r="G72" s="2134"/>
      <c r="H72" s="2134"/>
      <c r="I72" s="2134"/>
      <c r="J72" s="2134"/>
      <c r="K72" s="2134"/>
      <c r="L72" s="2134"/>
      <c r="M72" s="2134"/>
      <c r="N72" s="2134"/>
      <c r="O72" s="2135"/>
      <c r="P72" s="2046"/>
      <c r="Q72" s="2046"/>
      <c r="R72" s="2046"/>
      <c r="S72" s="2046"/>
      <c r="T72" s="2046"/>
      <c r="U72" s="2046"/>
      <c r="V72" s="2046"/>
      <c r="W72" s="2046"/>
      <c r="X72" s="2046"/>
      <c r="Y72" s="2046"/>
      <c r="Z72" s="2046"/>
    </row>
    <row r="73">
      <c r="A73" s="2046"/>
      <c r="B73" s="2046"/>
      <c r="C73" s="2132" t="s">
        <v>3453</v>
      </c>
      <c r="D73" s="2132" t="s">
        <v>3454</v>
      </c>
      <c r="E73" s="2132" t="s">
        <v>3455</v>
      </c>
      <c r="F73" s="2133" t="s">
        <v>4999</v>
      </c>
      <c r="G73" s="2134"/>
      <c r="H73" s="2134"/>
      <c r="I73" s="2134"/>
      <c r="J73" s="2134"/>
      <c r="K73" s="2134"/>
      <c r="L73" s="2134"/>
      <c r="M73" s="2134"/>
      <c r="N73" s="2134"/>
      <c r="O73" s="2135"/>
      <c r="P73" s="2046"/>
      <c r="Q73" s="2046"/>
      <c r="R73" s="2046"/>
      <c r="S73" s="2046"/>
      <c r="T73" s="2046"/>
      <c r="U73" s="2046"/>
      <c r="V73" s="2046"/>
      <c r="W73" s="2046"/>
      <c r="X73" s="2046"/>
      <c r="Y73" s="2046"/>
      <c r="Z73" s="2046"/>
    </row>
    <row r="74">
      <c r="A74" s="2046"/>
      <c r="B74" s="2046"/>
      <c r="C74" s="2132" t="s">
        <v>3456</v>
      </c>
      <c r="D74" s="2132" t="s">
        <v>3457</v>
      </c>
      <c r="E74" s="2132" t="s">
        <v>3458</v>
      </c>
      <c r="F74" s="2133" t="s">
        <v>5000</v>
      </c>
      <c r="G74" s="2134"/>
      <c r="H74" s="2134"/>
      <c r="I74" s="2134"/>
      <c r="J74" s="2134"/>
      <c r="K74" s="2134"/>
      <c r="L74" s="2134"/>
      <c r="M74" s="2134"/>
      <c r="N74" s="2134"/>
      <c r="O74" s="2135"/>
      <c r="P74" s="2046"/>
      <c r="Q74" s="2046"/>
      <c r="R74" s="2046"/>
      <c r="S74" s="2046"/>
      <c r="T74" s="2046"/>
      <c r="U74" s="2046"/>
      <c r="V74" s="2046"/>
      <c r="W74" s="2046"/>
      <c r="X74" s="2046"/>
      <c r="Y74" s="2046"/>
      <c r="Z74" s="2046"/>
    </row>
    <row r="75">
      <c r="A75" s="2046"/>
      <c r="B75" s="2046"/>
      <c r="C75" s="2132" t="s">
        <v>3459</v>
      </c>
      <c r="D75" s="2132" t="s">
        <v>3460</v>
      </c>
      <c r="E75" s="2132" t="s">
        <v>3461</v>
      </c>
      <c r="F75" s="2133" t="s">
        <v>5001</v>
      </c>
      <c r="G75" s="2134"/>
      <c r="H75" s="2134"/>
      <c r="I75" s="2134"/>
      <c r="J75" s="2133">
        <v>176065.0</v>
      </c>
      <c r="K75" s="2132" t="s">
        <v>4857</v>
      </c>
      <c r="L75" s="2132" t="s">
        <v>4972</v>
      </c>
      <c r="M75" s="2132" t="s">
        <v>4980</v>
      </c>
      <c r="N75" s="2134"/>
      <c r="O75" s="2135"/>
      <c r="P75" s="2046"/>
      <c r="Q75" s="2046"/>
      <c r="R75" s="2046"/>
      <c r="S75" s="2046"/>
      <c r="T75" s="2046"/>
      <c r="U75" s="2046"/>
      <c r="V75" s="2046"/>
      <c r="W75" s="2046"/>
      <c r="X75" s="2046"/>
      <c r="Y75" s="2046"/>
      <c r="Z75" s="2046"/>
    </row>
    <row r="76">
      <c r="A76" s="2046"/>
      <c r="B76" s="2046"/>
      <c r="C76" s="2132" t="s">
        <v>3462</v>
      </c>
      <c r="D76" s="2132" t="s">
        <v>3463</v>
      </c>
      <c r="E76" s="2132" t="s">
        <v>3464</v>
      </c>
      <c r="F76" s="2133" t="s">
        <v>5002</v>
      </c>
      <c r="G76" s="2134"/>
      <c r="H76" s="2134"/>
      <c r="I76" s="2134"/>
      <c r="J76" s="2134"/>
      <c r="K76" s="2134"/>
      <c r="L76" s="2134"/>
      <c r="M76" s="2134"/>
      <c r="N76" s="2134"/>
      <c r="O76" s="2135"/>
      <c r="P76" s="2046"/>
      <c r="Q76" s="2046"/>
      <c r="R76" s="2046"/>
      <c r="S76" s="2046"/>
      <c r="T76" s="2046"/>
      <c r="U76" s="2046"/>
      <c r="V76" s="2046"/>
      <c r="W76" s="2046"/>
      <c r="X76" s="2046"/>
      <c r="Y76" s="2046"/>
      <c r="Z76" s="2046"/>
    </row>
    <row r="77">
      <c r="A77" s="2046"/>
      <c r="B77" s="2046"/>
      <c r="C77" s="2132" t="s">
        <v>3465</v>
      </c>
      <c r="D77" s="2132" t="s">
        <v>3466</v>
      </c>
      <c r="E77" s="2132" t="s">
        <v>3467</v>
      </c>
      <c r="F77" s="2133" t="s">
        <v>5003</v>
      </c>
      <c r="G77" s="2134"/>
      <c r="H77" s="2134"/>
      <c r="I77" s="2134"/>
      <c r="J77" s="2134"/>
      <c r="K77" s="2134"/>
      <c r="L77" s="2134"/>
      <c r="M77" s="2134"/>
      <c r="N77" s="2134"/>
      <c r="O77" s="2135"/>
      <c r="P77" s="2046"/>
      <c r="Q77" s="2046"/>
      <c r="R77" s="2046"/>
      <c r="S77" s="2046"/>
      <c r="T77" s="2046"/>
      <c r="U77" s="2046"/>
      <c r="V77" s="2046"/>
      <c r="W77" s="2046"/>
      <c r="X77" s="2046"/>
      <c r="Y77" s="2046"/>
      <c r="Z77" s="2046"/>
    </row>
    <row r="78">
      <c r="A78" s="2046"/>
      <c r="B78" s="2046"/>
      <c r="C78" s="2132" t="s">
        <v>3468</v>
      </c>
      <c r="D78" s="2132" t="s">
        <v>3469</v>
      </c>
      <c r="E78" s="2132" t="s">
        <v>3470</v>
      </c>
      <c r="F78" s="2133" t="s">
        <v>5004</v>
      </c>
      <c r="G78" s="2134"/>
      <c r="H78" s="2134"/>
      <c r="I78" s="2134"/>
      <c r="J78" s="2134"/>
      <c r="K78" s="2134"/>
      <c r="L78" s="2134"/>
      <c r="M78" s="2134"/>
      <c r="N78" s="2134"/>
      <c r="O78" s="2135"/>
      <c r="P78" s="2046"/>
      <c r="Q78" s="2046"/>
      <c r="R78" s="2046"/>
      <c r="S78" s="2046"/>
      <c r="T78" s="2046"/>
      <c r="U78" s="2046"/>
      <c r="V78" s="2046"/>
      <c r="W78" s="2046"/>
      <c r="X78" s="2046"/>
      <c r="Y78" s="2046"/>
      <c r="Z78" s="2046"/>
    </row>
    <row r="79">
      <c r="A79" s="2046"/>
      <c r="B79" s="2046"/>
      <c r="C79" s="2132" t="s">
        <v>3471</v>
      </c>
      <c r="D79" s="2132" t="s">
        <v>3472</v>
      </c>
      <c r="E79" s="2132" t="s">
        <v>3473</v>
      </c>
      <c r="F79" s="2133" t="s">
        <v>5005</v>
      </c>
      <c r="G79" s="2134"/>
      <c r="H79" s="2134"/>
      <c r="I79" s="2134"/>
      <c r="J79" s="2134"/>
      <c r="K79" s="2134"/>
      <c r="L79" s="2134"/>
      <c r="M79" s="2134"/>
      <c r="N79" s="2134"/>
      <c r="O79" s="2135"/>
      <c r="P79" s="2046"/>
      <c r="Q79" s="2046"/>
      <c r="R79" s="2046"/>
      <c r="S79" s="2046"/>
      <c r="T79" s="2046"/>
      <c r="U79" s="2046"/>
      <c r="V79" s="2046"/>
      <c r="W79" s="2046"/>
      <c r="X79" s="2046"/>
      <c r="Y79" s="2046"/>
      <c r="Z79" s="2046"/>
    </row>
    <row r="80">
      <c r="A80" s="2046"/>
      <c r="B80" s="2046"/>
      <c r="C80" s="2132" t="s">
        <v>3474</v>
      </c>
      <c r="D80" s="2132" t="s">
        <v>3475</v>
      </c>
      <c r="E80" s="2132" t="s">
        <v>3476</v>
      </c>
      <c r="F80" s="2133" t="s">
        <v>5006</v>
      </c>
      <c r="G80" s="2134"/>
      <c r="H80" s="2134"/>
      <c r="I80" s="2134"/>
      <c r="J80" s="2134"/>
      <c r="K80" s="2134"/>
      <c r="L80" s="2134"/>
      <c r="M80" s="2134"/>
      <c r="N80" s="2134"/>
      <c r="O80" s="2135"/>
      <c r="P80" s="2046"/>
      <c r="Q80" s="2046"/>
      <c r="R80" s="2046"/>
      <c r="S80" s="2046"/>
      <c r="T80" s="2046"/>
      <c r="U80" s="2046"/>
      <c r="V80" s="2046"/>
      <c r="W80" s="2046"/>
      <c r="X80" s="2046"/>
      <c r="Y80" s="2046"/>
      <c r="Z80" s="2046"/>
    </row>
    <row r="81">
      <c r="A81" s="2046"/>
      <c r="B81" s="2046"/>
      <c r="C81" s="2132" t="s">
        <v>3477</v>
      </c>
      <c r="D81" s="2132" t="s">
        <v>3478</v>
      </c>
      <c r="E81" s="2132" t="s">
        <v>3479</v>
      </c>
      <c r="F81" s="2133" t="s">
        <v>5007</v>
      </c>
      <c r="G81" s="2134"/>
      <c r="H81" s="2134"/>
      <c r="I81" s="2134"/>
      <c r="J81" s="2133">
        <v>176065.0</v>
      </c>
      <c r="K81" s="2132" t="s">
        <v>4857</v>
      </c>
      <c r="L81" s="2132" t="s">
        <v>4972</v>
      </c>
      <c r="M81" s="2132" t="s">
        <v>4980</v>
      </c>
      <c r="N81" s="2164" t="s">
        <v>4981</v>
      </c>
      <c r="O81" s="2135"/>
      <c r="P81" s="2046"/>
      <c r="Q81" s="2046"/>
      <c r="R81" s="2046"/>
      <c r="S81" s="2046"/>
      <c r="T81" s="2046"/>
      <c r="U81" s="2046"/>
      <c r="V81" s="2046"/>
      <c r="W81" s="2046"/>
      <c r="X81" s="2046"/>
      <c r="Y81" s="2046"/>
      <c r="Z81" s="2046"/>
    </row>
    <row r="82">
      <c r="A82" s="2046"/>
      <c r="B82" s="2046"/>
      <c r="C82" s="2132" t="s">
        <v>3480</v>
      </c>
      <c r="D82" s="2132" t="s">
        <v>3481</v>
      </c>
      <c r="E82" s="2132" t="s">
        <v>3482</v>
      </c>
      <c r="F82" s="2133" t="s">
        <v>5008</v>
      </c>
      <c r="G82" s="2134"/>
      <c r="H82" s="2134"/>
      <c r="I82" s="2134"/>
      <c r="J82" s="2133">
        <v>176065.0</v>
      </c>
      <c r="K82" s="2132" t="s">
        <v>4857</v>
      </c>
      <c r="L82" s="2132" t="s">
        <v>4972</v>
      </c>
      <c r="M82" s="2164" t="s">
        <v>4981</v>
      </c>
      <c r="N82" s="2134"/>
      <c r="O82" s="2135"/>
      <c r="P82" s="2046"/>
      <c r="Q82" s="2046"/>
      <c r="R82" s="2046"/>
      <c r="S82" s="2046"/>
      <c r="T82" s="2046"/>
      <c r="U82" s="2046"/>
      <c r="V82" s="2046"/>
      <c r="W82" s="2046"/>
      <c r="X82" s="2046"/>
      <c r="Y82" s="2046"/>
      <c r="Z82" s="2046"/>
    </row>
    <row r="83">
      <c r="A83" s="2046"/>
      <c r="B83" s="2046"/>
      <c r="C83" s="2132" t="s">
        <v>3483</v>
      </c>
      <c r="D83" s="2132" t="s">
        <v>3484</v>
      </c>
      <c r="E83" s="2132" t="s">
        <v>3485</v>
      </c>
      <c r="F83" s="2133" t="s">
        <v>5009</v>
      </c>
      <c r="G83" s="2134"/>
      <c r="H83" s="2134"/>
      <c r="I83" s="2134"/>
      <c r="J83" s="2134"/>
      <c r="K83" s="2134"/>
      <c r="L83" s="2134"/>
      <c r="M83" s="2134"/>
      <c r="N83" s="2134"/>
      <c r="O83" s="2135"/>
      <c r="P83" s="2046"/>
      <c r="Q83" s="2046"/>
      <c r="R83" s="2046"/>
      <c r="S83" s="2046"/>
      <c r="T83" s="2046"/>
      <c r="U83" s="2046"/>
      <c r="V83" s="2046"/>
      <c r="W83" s="2046"/>
      <c r="X83" s="2046"/>
      <c r="Y83" s="2046"/>
      <c r="Z83" s="2046"/>
    </row>
    <row r="84">
      <c r="A84" s="2046"/>
      <c r="B84" s="2046"/>
      <c r="C84" s="2132" t="s">
        <v>3486</v>
      </c>
      <c r="D84" s="2132" t="s">
        <v>3487</v>
      </c>
      <c r="E84" s="2132" t="s">
        <v>3488</v>
      </c>
      <c r="F84" s="2133" t="s">
        <v>5010</v>
      </c>
      <c r="G84" s="2134"/>
      <c r="H84" s="2134"/>
      <c r="I84" s="2134"/>
      <c r="J84" s="2134"/>
      <c r="K84" s="2134"/>
      <c r="L84" s="2134"/>
      <c r="M84" s="2134"/>
      <c r="N84" s="2134"/>
      <c r="O84" s="2135"/>
      <c r="P84" s="2046"/>
      <c r="Q84" s="2046"/>
      <c r="R84" s="2046"/>
      <c r="S84" s="2046"/>
      <c r="T84" s="2046"/>
      <c r="U84" s="2046"/>
      <c r="V84" s="2046"/>
      <c r="W84" s="2046"/>
      <c r="X84" s="2046"/>
      <c r="Y84" s="2046"/>
      <c r="Z84" s="2046"/>
    </row>
    <row r="85">
      <c r="A85" s="2046"/>
      <c r="B85" s="2046"/>
      <c r="C85" s="2132" t="s">
        <v>3489</v>
      </c>
      <c r="D85" s="2132" t="s">
        <v>3490</v>
      </c>
      <c r="E85" s="2132" t="s">
        <v>3491</v>
      </c>
      <c r="F85" s="2133" t="s">
        <v>5011</v>
      </c>
      <c r="G85" s="2134"/>
      <c r="H85" s="2134"/>
      <c r="I85" s="2134"/>
      <c r="J85" s="2133">
        <v>176065.0</v>
      </c>
      <c r="K85" s="2132" t="s">
        <v>4857</v>
      </c>
      <c r="L85" s="2132" t="s">
        <v>4972</v>
      </c>
      <c r="M85" s="2132" t="s">
        <v>4980</v>
      </c>
      <c r="N85" s="2164" t="s">
        <v>4981</v>
      </c>
      <c r="O85" s="2135"/>
      <c r="P85" s="2046"/>
      <c r="Q85" s="2046"/>
      <c r="R85" s="2046"/>
      <c r="S85" s="2046"/>
      <c r="T85" s="2046"/>
      <c r="U85" s="2046"/>
      <c r="V85" s="2046"/>
      <c r="W85" s="2046"/>
      <c r="X85" s="2046"/>
      <c r="Y85" s="2046"/>
      <c r="Z85" s="2046"/>
    </row>
    <row r="86">
      <c r="A86" s="2046"/>
      <c r="B86" s="2046"/>
      <c r="C86" s="2132" t="s">
        <v>3492</v>
      </c>
      <c r="D86" s="2132" t="s">
        <v>3493</v>
      </c>
      <c r="E86" s="2132" t="s">
        <v>3494</v>
      </c>
      <c r="F86" s="2133" t="s">
        <v>5012</v>
      </c>
      <c r="G86" s="2134"/>
      <c r="H86" s="2134"/>
      <c r="I86" s="2134"/>
      <c r="J86" s="2134"/>
      <c r="K86" s="2134"/>
      <c r="L86" s="2134"/>
      <c r="M86" s="2134"/>
      <c r="N86" s="2134"/>
      <c r="O86" s="2135"/>
      <c r="P86" s="2046"/>
      <c r="Q86" s="2046"/>
      <c r="R86" s="2046"/>
      <c r="S86" s="2046"/>
      <c r="T86" s="2046"/>
      <c r="U86" s="2046"/>
      <c r="V86" s="2046"/>
      <c r="W86" s="2046"/>
      <c r="X86" s="2046"/>
      <c r="Y86" s="2046"/>
      <c r="Z86" s="2046"/>
    </row>
    <row r="87">
      <c r="A87" s="2046"/>
      <c r="B87" s="2046"/>
      <c r="C87" s="2132" t="s">
        <v>3495</v>
      </c>
      <c r="D87" s="2132" t="s">
        <v>3496</v>
      </c>
      <c r="E87" s="2132" t="s">
        <v>3497</v>
      </c>
      <c r="F87" s="2133" t="s">
        <v>5013</v>
      </c>
      <c r="G87" s="2134"/>
      <c r="H87" s="2134"/>
      <c r="I87" s="2134"/>
      <c r="J87" s="2134"/>
      <c r="K87" s="2134"/>
      <c r="L87" s="2134"/>
      <c r="M87" s="2134"/>
      <c r="N87" s="2134"/>
      <c r="O87" s="2135"/>
      <c r="P87" s="2046"/>
      <c r="Q87" s="2046"/>
      <c r="R87" s="2046"/>
      <c r="S87" s="2046"/>
      <c r="T87" s="2046"/>
      <c r="U87" s="2046"/>
      <c r="V87" s="2046"/>
      <c r="W87" s="2046"/>
      <c r="X87" s="2046"/>
      <c r="Y87" s="2046"/>
      <c r="Z87" s="2046"/>
    </row>
    <row r="88">
      <c r="A88" s="2046"/>
      <c r="B88" s="2046"/>
      <c r="C88" s="2132" t="s">
        <v>3498</v>
      </c>
      <c r="D88" s="2132" t="s">
        <v>5014</v>
      </c>
      <c r="E88" s="2132" t="s">
        <v>3500</v>
      </c>
      <c r="F88" s="2133" t="s">
        <v>5015</v>
      </c>
      <c r="G88" s="2134"/>
      <c r="H88" s="2134"/>
      <c r="I88" s="2134"/>
      <c r="J88" s="2133">
        <v>176065.0</v>
      </c>
      <c r="K88" s="2132" t="s">
        <v>4857</v>
      </c>
      <c r="L88" s="2132" t="s">
        <v>4972</v>
      </c>
      <c r="M88" s="2132" t="s">
        <v>4980</v>
      </c>
      <c r="N88" s="2164" t="s">
        <v>4981</v>
      </c>
      <c r="O88" s="2135"/>
      <c r="P88" s="2046"/>
      <c r="Q88" s="2046"/>
      <c r="R88" s="2046"/>
      <c r="S88" s="2046"/>
      <c r="T88" s="2046"/>
      <c r="U88" s="2046"/>
      <c r="V88" s="2046"/>
      <c r="W88" s="2046"/>
      <c r="X88" s="2046"/>
      <c r="Y88" s="2046"/>
      <c r="Z88" s="2046"/>
    </row>
    <row r="89">
      <c r="A89" s="2046"/>
      <c r="B89" s="2046"/>
      <c r="C89" s="2132" t="s">
        <v>3501</v>
      </c>
      <c r="D89" s="2132" t="s">
        <v>3502</v>
      </c>
      <c r="E89" s="2132" t="s">
        <v>3503</v>
      </c>
      <c r="F89" s="2133" t="s">
        <v>5016</v>
      </c>
      <c r="G89" s="2134"/>
      <c r="H89" s="2134"/>
      <c r="I89" s="2134"/>
      <c r="J89" s="2134"/>
      <c r="K89" s="2134"/>
      <c r="L89" s="2134"/>
      <c r="M89" s="2134"/>
      <c r="N89" s="2134"/>
      <c r="O89" s="2135"/>
      <c r="P89" s="2046"/>
      <c r="Q89" s="2046"/>
      <c r="R89" s="2046"/>
      <c r="S89" s="2046"/>
      <c r="T89" s="2046"/>
      <c r="U89" s="2046"/>
      <c r="V89" s="2046"/>
      <c r="W89" s="2046"/>
      <c r="X89" s="2046"/>
      <c r="Y89" s="2046"/>
      <c r="Z89" s="2046"/>
    </row>
    <row r="90">
      <c r="A90" s="2046"/>
      <c r="B90" s="2046"/>
      <c r="C90" s="2132" t="s">
        <v>3504</v>
      </c>
      <c r="D90" s="2132" t="s">
        <v>3505</v>
      </c>
      <c r="E90" s="2132" t="s">
        <v>3506</v>
      </c>
      <c r="F90" s="2133" t="s">
        <v>5017</v>
      </c>
      <c r="G90" s="2134"/>
      <c r="H90" s="2134"/>
      <c r="I90" s="2134"/>
      <c r="J90" s="2134"/>
      <c r="K90" s="2134"/>
      <c r="L90" s="2134"/>
      <c r="M90" s="2134"/>
      <c r="N90" s="2134"/>
      <c r="O90" s="2135"/>
      <c r="P90" s="2046"/>
      <c r="Q90" s="2046"/>
      <c r="R90" s="2046"/>
      <c r="S90" s="2046"/>
      <c r="T90" s="2046"/>
      <c r="U90" s="2046"/>
      <c r="V90" s="2046"/>
      <c r="W90" s="2046"/>
      <c r="X90" s="2046"/>
      <c r="Y90" s="2046"/>
      <c r="Z90" s="2046"/>
    </row>
    <row r="91">
      <c r="A91" s="2046"/>
      <c r="B91" s="2046"/>
      <c r="C91" s="2132" t="s">
        <v>3507</v>
      </c>
      <c r="D91" s="2132" t="s">
        <v>3508</v>
      </c>
      <c r="E91" s="2132" t="s">
        <v>3509</v>
      </c>
      <c r="F91" s="2133" t="s">
        <v>5018</v>
      </c>
      <c r="G91" s="2134"/>
      <c r="H91" s="2134"/>
      <c r="I91" s="2134"/>
      <c r="J91" s="2133">
        <v>176065.0</v>
      </c>
      <c r="K91" s="2132" t="s">
        <v>4857</v>
      </c>
      <c r="L91" s="2132" t="s">
        <v>4972</v>
      </c>
      <c r="M91" s="2132" t="s">
        <v>4980</v>
      </c>
      <c r="N91" s="2134"/>
      <c r="O91" s="2135"/>
      <c r="P91" s="2046"/>
      <c r="Q91" s="2046"/>
      <c r="R91" s="2046"/>
      <c r="S91" s="2046"/>
      <c r="T91" s="2046"/>
      <c r="U91" s="2046"/>
      <c r="V91" s="2046"/>
      <c r="W91" s="2046"/>
      <c r="X91" s="2046"/>
      <c r="Y91" s="2046"/>
      <c r="Z91" s="2046"/>
    </row>
    <row r="92">
      <c r="A92" s="2046"/>
      <c r="B92" s="2046"/>
      <c r="C92" s="2132" t="s">
        <v>3510</v>
      </c>
      <c r="D92" s="2132" t="s">
        <v>3511</v>
      </c>
      <c r="E92" s="2132" t="s">
        <v>3512</v>
      </c>
      <c r="F92" s="2133" t="s">
        <v>5019</v>
      </c>
      <c r="G92" s="2134"/>
      <c r="H92" s="2134"/>
      <c r="I92" s="2134"/>
      <c r="J92" s="2134"/>
      <c r="K92" s="2134"/>
      <c r="L92" s="2134"/>
      <c r="M92" s="2134"/>
      <c r="N92" s="2134"/>
      <c r="O92" s="2135"/>
      <c r="P92" s="2046"/>
      <c r="Q92" s="2046"/>
      <c r="R92" s="2046"/>
      <c r="S92" s="2046"/>
      <c r="T92" s="2046"/>
      <c r="U92" s="2046"/>
      <c r="V92" s="2046"/>
      <c r="W92" s="2046"/>
      <c r="X92" s="2046"/>
      <c r="Y92" s="2046"/>
      <c r="Z92" s="2046"/>
    </row>
    <row r="93">
      <c r="A93" s="2046"/>
      <c r="B93" s="2046"/>
      <c r="C93" s="2132" t="s">
        <v>3513</v>
      </c>
      <c r="D93" s="2132" t="s">
        <v>3514</v>
      </c>
      <c r="E93" s="2132" t="s">
        <v>3515</v>
      </c>
      <c r="F93" s="2133" t="s">
        <v>5020</v>
      </c>
      <c r="G93" s="2134"/>
      <c r="H93" s="2134"/>
      <c r="I93" s="2134"/>
      <c r="J93" s="2133">
        <v>176065.0</v>
      </c>
      <c r="K93" s="2132" t="s">
        <v>4857</v>
      </c>
      <c r="L93" s="2132" t="s">
        <v>4972</v>
      </c>
      <c r="M93" s="2132" t="s">
        <v>4980</v>
      </c>
      <c r="N93" s="2164" t="s">
        <v>4981</v>
      </c>
      <c r="O93" s="2135"/>
      <c r="P93" s="2046"/>
      <c r="Q93" s="2046"/>
      <c r="R93" s="2046"/>
      <c r="S93" s="2046"/>
      <c r="T93" s="2046"/>
      <c r="U93" s="2046"/>
      <c r="V93" s="2046"/>
      <c r="W93" s="2046"/>
      <c r="X93" s="2046"/>
      <c r="Y93" s="2046"/>
      <c r="Z93" s="2046"/>
    </row>
    <row r="94">
      <c r="A94" s="2046"/>
      <c r="B94" s="2046"/>
      <c r="C94" s="2132" t="s">
        <v>3516</v>
      </c>
      <c r="D94" s="2132" t="s">
        <v>3517</v>
      </c>
      <c r="E94" s="2132" t="s">
        <v>3518</v>
      </c>
      <c r="F94" s="2133" t="s">
        <v>5021</v>
      </c>
      <c r="G94" s="2134"/>
      <c r="H94" s="2134"/>
      <c r="I94" s="2134"/>
      <c r="J94" s="2133">
        <v>176065.0</v>
      </c>
      <c r="K94" s="2132" t="s">
        <v>4857</v>
      </c>
      <c r="L94" s="2132" t="s">
        <v>4972</v>
      </c>
      <c r="M94" s="2132" t="s">
        <v>4980</v>
      </c>
      <c r="N94" s="2164" t="s">
        <v>4981</v>
      </c>
      <c r="O94" s="2135"/>
      <c r="P94" s="2046"/>
      <c r="Q94" s="2046"/>
      <c r="R94" s="2046"/>
      <c r="S94" s="2046"/>
      <c r="T94" s="2046"/>
      <c r="U94" s="2046"/>
      <c r="V94" s="2046"/>
      <c r="W94" s="2046"/>
      <c r="X94" s="2046"/>
      <c r="Y94" s="2046"/>
      <c r="Z94" s="2046"/>
    </row>
    <row r="95">
      <c r="A95" s="2046"/>
      <c r="B95" s="2046"/>
      <c r="C95" s="2132" t="s">
        <v>3519</v>
      </c>
      <c r="D95" s="2132" t="s">
        <v>3520</v>
      </c>
      <c r="E95" s="2132" t="s">
        <v>3521</v>
      </c>
      <c r="F95" s="2133" t="s">
        <v>5022</v>
      </c>
      <c r="G95" s="2134"/>
      <c r="H95" s="2134"/>
      <c r="I95" s="2134"/>
      <c r="J95" s="2134"/>
      <c r="K95" s="2134"/>
      <c r="L95" s="2134"/>
      <c r="M95" s="2134"/>
      <c r="N95" s="2134"/>
      <c r="O95" s="2135"/>
      <c r="P95" s="2046"/>
      <c r="Q95" s="2046"/>
      <c r="R95" s="2046"/>
      <c r="S95" s="2046"/>
      <c r="T95" s="2046"/>
      <c r="U95" s="2046"/>
      <c r="V95" s="2046"/>
      <c r="W95" s="2046"/>
      <c r="X95" s="2046"/>
      <c r="Y95" s="2046"/>
      <c r="Z95" s="2046"/>
    </row>
    <row r="96">
      <c r="A96" s="2046"/>
      <c r="B96" s="2046"/>
      <c r="C96" s="2132" t="s">
        <v>3522</v>
      </c>
      <c r="D96" s="2132" t="s">
        <v>2908</v>
      </c>
      <c r="E96" s="2132" t="s">
        <v>3523</v>
      </c>
      <c r="F96" s="2133" t="s">
        <v>5023</v>
      </c>
      <c r="G96" s="2134"/>
      <c r="H96" s="2134"/>
      <c r="I96" s="2134"/>
      <c r="J96" s="2134"/>
      <c r="K96" s="2134"/>
      <c r="L96" s="2134"/>
      <c r="M96" s="2134"/>
      <c r="N96" s="2134"/>
      <c r="O96" s="2135"/>
      <c r="P96" s="2046"/>
      <c r="Q96" s="2046"/>
      <c r="R96" s="2046"/>
      <c r="S96" s="2046"/>
      <c r="T96" s="2046"/>
      <c r="U96" s="2046"/>
      <c r="V96" s="2046"/>
      <c r="W96" s="2046"/>
      <c r="X96" s="2046"/>
      <c r="Y96" s="2046"/>
      <c r="Z96" s="2046"/>
    </row>
    <row r="97">
      <c r="A97" s="2046"/>
      <c r="B97" s="2046"/>
      <c r="C97" s="2132" t="s">
        <v>3524</v>
      </c>
      <c r="D97" s="2132" t="s">
        <v>3525</v>
      </c>
      <c r="E97" s="2132" t="s">
        <v>3526</v>
      </c>
      <c r="F97" s="2133" t="s">
        <v>5017</v>
      </c>
      <c r="G97" s="2134"/>
      <c r="H97" s="2134"/>
      <c r="I97" s="2134"/>
      <c r="J97" s="2134"/>
      <c r="K97" s="2134"/>
      <c r="L97" s="2134"/>
      <c r="M97" s="2134"/>
      <c r="N97" s="2134"/>
      <c r="O97" s="2135"/>
      <c r="P97" s="2046"/>
      <c r="Q97" s="2046"/>
      <c r="R97" s="2046"/>
      <c r="S97" s="2046"/>
      <c r="T97" s="2046"/>
      <c r="U97" s="2046"/>
      <c r="V97" s="2046"/>
      <c r="W97" s="2046"/>
      <c r="X97" s="2046"/>
      <c r="Y97" s="2046"/>
      <c r="Z97" s="2046"/>
    </row>
    <row r="98">
      <c r="A98" s="2046"/>
      <c r="B98" s="2046"/>
      <c r="C98" s="2132" t="s">
        <v>3527</v>
      </c>
      <c r="D98" s="2132" t="s">
        <v>3528</v>
      </c>
      <c r="E98" s="2132" t="s">
        <v>3529</v>
      </c>
      <c r="F98" s="2133" t="s">
        <v>5024</v>
      </c>
      <c r="G98" s="2134"/>
      <c r="H98" s="2134"/>
      <c r="I98" s="2134"/>
      <c r="J98" s="2134"/>
      <c r="K98" s="2134"/>
      <c r="L98" s="2134"/>
      <c r="M98" s="2134"/>
      <c r="N98" s="2134"/>
      <c r="O98" s="2135"/>
      <c r="P98" s="2046"/>
      <c r="Q98" s="2046"/>
      <c r="R98" s="2046"/>
      <c r="S98" s="2046"/>
      <c r="T98" s="2046"/>
      <c r="U98" s="2046"/>
      <c r="V98" s="2046"/>
      <c r="W98" s="2046"/>
      <c r="X98" s="2046"/>
      <c r="Y98" s="2046"/>
      <c r="Z98" s="2046"/>
    </row>
    <row r="99">
      <c r="A99" s="2046"/>
      <c r="B99" s="2046"/>
      <c r="C99" s="2132" t="s">
        <v>3530</v>
      </c>
      <c r="D99" s="2132" t="s">
        <v>3531</v>
      </c>
      <c r="E99" s="2132" t="s">
        <v>3532</v>
      </c>
      <c r="F99" s="2133" t="s">
        <v>5022</v>
      </c>
      <c r="G99" s="2134"/>
      <c r="H99" s="2134"/>
      <c r="I99" s="2134"/>
      <c r="J99" s="2134"/>
      <c r="K99" s="2134"/>
      <c r="L99" s="2134"/>
      <c r="M99" s="2134"/>
      <c r="N99" s="2134"/>
      <c r="O99" s="2135"/>
      <c r="P99" s="2046"/>
      <c r="Q99" s="2046"/>
      <c r="R99" s="2046"/>
      <c r="S99" s="2046"/>
      <c r="T99" s="2046"/>
      <c r="U99" s="2046"/>
      <c r="V99" s="2046"/>
      <c r="W99" s="2046"/>
      <c r="X99" s="2046"/>
      <c r="Y99" s="2046"/>
      <c r="Z99" s="2046"/>
    </row>
    <row r="100">
      <c r="A100" s="2046"/>
      <c r="B100" s="2046"/>
      <c r="C100" s="2132" t="s">
        <v>3533</v>
      </c>
      <c r="D100" s="2132" t="s">
        <v>3534</v>
      </c>
      <c r="E100" s="2132" t="s">
        <v>3535</v>
      </c>
      <c r="F100" s="2133" t="s">
        <v>5022</v>
      </c>
      <c r="G100" s="2134"/>
      <c r="H100" s="2134"/>
      <c r="I100" s="2134"/>
      <c r="J100" s="2134"/>
      <c r="K100" s="2134"/>
      <c r="L100" s="2134"/>
      <c r="M100" s="2134"/>
      <c r="N100" s="2134"/>
      <c r="O100" s="2135"/>
      <c r="P100" s="2046"/>
      <c r="Q100" s="2046"/>
      <c r="R100" s="2046"/>
      <c r="S100" s="2046"/>
      <c r="T100" s="2046"/>
      <c r="U100" s="2046"/>
      <c r="V100" s="2046"/>
      <c r="W100" s="2046"/>
      <c r="X100" s="2046"/>
      <c r="Y100" s="2046"/>
      <c r="Z100" s="2046"/>
    </row>
    <row r="101">
      <c r="A101" s="2046"/>
      <c r="B101" s="2046"/>
      <c r="C101" s="2132" t="s">
        <v>3536</v>
      </c>
      <c r="D101" s="2132" t="s">
        <v>3537</v>
      </c>
      <c r="E101" s="2132" t="s">
        <v>3538</v>
      </c>
      <c r="F101" s="2133" t="s">
        <v>5022</v>
      </c>
      <c r="G101" s="2134"/>
      <c r="H101" s="2134"/>
      <c r="I101" s="2134"/>
      <c r="J101" s="2134"/>
      <c r="K101" s="2134"/>
      <c r="L101" s="2134"/>
      <c r="M101" s="2134"/>
      <c r="N101" s="2134"/>
      <c r="O101" s="2135"/>
      <c r="P101" s="2046"/>
      <c r="Q101" s="2046"/>
      <c r="R101" s="2046"/>
      <c r="S101" s="2046"/>
      <c r="T101" s="2046"/>
      <c r="U101" s="2046"/>
      <c r="V101" s="2046"/>
      <c r="W101" s="2046"/>
      <c r="X101" s="2046"/>
      <c r="Y101" s="2046"/>
      <c r="Z101" s="2046"/>
    </row>
    <row r="102">
      <c r="A102" s="2046"/>
      <c r="B102" s="2046"/>
      <c r="C102" s="2132" t="s">
        <v>3539</v>
      </c>
      <c r="D102" s="2132" t="s">
        <v>5025</v>
      </c>
      <c r="E102" s="2132" t="s">
        <v>3541</v>
      </c>
      <c r="F102" s="2133" t="s">
        <v>5026</v>
      </c>
      <c r="G102" s="2134"/>
      <c r="H102" s="2134"/>
      <c r="I102" s="2134"/>
      <c r="J102" s="2134"/>
      <c r="K102" s="2134"/>
      <c r="L102" s="2134"/>
      <c r="M102" s="2134"/>
      <c r="N102" s="2134"/>
      <c r="O102" s="2135"/>
      <c r="P102" s="2046"/>
      <c r="Q102" s="2046"/>
      <c r="R102" s="2046"/>
      <c r="S102" s="2046"/>
      <c r="T102" s="2046"/>
      <c r="U102" s="2046"/>
      <c r="V102" s="2046"/>
      <c r="W102" s="2046"/>
      <c r="X102" s="2046"/>
      <c r="Y102" s="2046"/>
      <c r="Z102" s="2046"/>
    </row>
    <row r="103">
      <c r="A103" s="2046"/>
      <c r="B103" s="2046"/>
      <c r="C103" s="2132" t="s">
        <v>3542</v>
      </c>
      <c r="D103" s="2132" t="s">
        <v>3543</v>
      </c>
      <c r="E103" s="2132" t="s">
        <v>3544</v>
      </c>
      <c r="F103" s="2133" t="s">
        <v>5027</v>
      </c>
      <c r="G103" s="2134"/>
      <c r="H103" s="2134"/>
      <c r="I103" s="2134"/>
      <c r="J103" s="2134"/>
      <c r="K103" s="2134"/>
      <c r="L103" s="2134"/>
      <c r="M103" s="2134"/>
      <c r="N103" s="2134"/>
      <c r="O103" s="2135"/>
      <c r="P103" s="2046"/>
      <c r="Q103" s="2046"/>
      <c r="R103" s="2046"/>
      <c r="S103" s="2046"/>
      <c r="T103" s="2046"/>
      <c r="U103" s="2046"/>
      <c r="V103" s="2046"/>
      <c r="W103" s="2046"/>
      <c r="X103" s="2046"/>
      <c r="Y103" s="2046"/>
      <c r="Z103" s="2046"/>
    </row>
    <row r="104">
      <c r="A104" s="2046"/>
      <c r="B104" s="2046"/>
      <c r="C104" s="2132" t="s">
        <v>3545</v>
      </c>
      <c r="D104" s="2132" t="s">
        <v>5028</v>
      </c>
      <c r="E104" s="2132" t="s">
        <v>5029</v>
      </c>
      <c r="F104" s="2133" t="s">
        <v>5030</v>
      </c>
      <c r="G104" s="2134"/>
      <c r="H104" s="2134"/>
      <c r="I104" s="2134"/>
      <c r="J104" s="2134"/>
      <c r="K104" s="2134"/>
      <c r="L104" s="2134"/>
      <c r="M104" s="2134"/>
      <c r="N104" s="2134"/>
      <c r="O104" s="2135"/>
      <c r="P104" s="2046"/>
      <c r="Q104" s="2046"/>
      <c r="R104" s="2046"/>
      <c r="S104" s="2046"/>
      <c r="T104" s="2046"/>
      <c r="U104" s="2046"/>
      <c r="V104" s="2046"/>
      <c r="W104" s="2046"/>
      <c r="X104" s="2046"/>
      <c r="Y104" s="2046"/>
      <c r="Z104" s="2046"/>
    </row>
    <row r="105">
      <c r="A105" s="2046"/>
      <c r="B105" s="2046"/>
      <c r="C105" s="2132" t="s">
        <v>3548</v>
      </c>
      <c r="D105" s="2132" t="s">
        <v>3549</v>
      </c>
      <c r="E105" s="2132" t="s">
        <v>3550</v>
      </c>
      <c r="F105" s="2133" t="s">
        <v>5031</v>
      </c>
      <c r="G105" s="2134"/>
      <c r="H105" s="2134"/>
      <c r="I105" s="2134"/>
      <c r="J105" s="2133">
        <v>176065.0</v>
      </c>
      <c r="K105" s="2132" t="s">
        <v>4857</v>
      </c>
      <c r="L105" s="2132" t="s">
        <v>4972</v>
      </c>
      <c r="M105" s="2132" t="s">
        <v>4980</v>
      </c>
      <c r="N105" s="2164" t="s">
        <v>4981</v>
      </c>
      <c r="O105" s="2135"/>
      <c r="P105" s="2046"/>
      <c r="Q105" s="2046"/>
      <c r="R105" s="2046"/>
      <c r="S105" s="2046"/>
      <c r="T105" s="2046"/>
      <c r="U105" s="2046"/>
      <c r="V105" s="2046"/>
      <c r="W105" s="2046"/>
      <c r="X105" s="2046"/>
      <c r="Y105" s="2046"/>
      <c r="Z105" s="2046"/>
    </row>
    <row r="106">
      <c r="A106" s="2046"/>
      <c r="B106" s="2046"/>
      <c r="C106" s="2132" t="s">
        <v>3551</v>
      </c>
      <c r="D106" s="2132" t="s">
        <v>3552</v>
      </c>
      <c r="E106" s="2132" t="s">
        <v>3553</v>
      </c>
      <c r="F106" s="2133" t="s">
        <v>5032</v>
      </c>
      <c r="G106" s="2134"/>
      <c r="H106" s="2134"/>
      <c r="I106" s="2134"/>
      <c r="J106" s="2134"/>
      <c r="K106" s="2134"/>
      <c r="L106" s="2134"/>
      <c r="M106" s="2134"/>
      <c r="N106" s="2134"/>
      <c r="O106" s="2135"/>
      <c r="P106" s="2046"/>
      <c r="Q106" s="2046"/>
      <c r="R106" s="2046"/>
      <c r="S106" s="2046"/>
      <c r="T106" s="2046"/>
      <c r="U106" s="2046"/>
      <c r="V106" s="2046"/>
      <c r="W106" s="2046"/>
      <c r="X106" s="2046"/>
      <c r="Y106" s="2046"/>
      <c r="Z106" s="2046"/>
    </row>
    <row r="107">
      <c r="A107" s="2046"/>
      <c r="B107" s="2046"/>
      <c r="C107" s="2132" t="s">
        <v>3554</v>
      </c>
      <c r="D107" s="2132" t="s">
        <v>3555</v>
      </c>
      <c r="E107" s="2132" t="s">
        <v>3556</v>
      </c>
      <c r="F107" s="2133" t="s">
        <v>5033</v>
      </c>
      <c r="G107" s="2134"/>
      <c r="H107" s="2134"/>
      <c r="I107" s="2134"/>
      <c r="J107" s="2134"/>
      <c r="K107" s="2134"/>
      <c r="L107" s="2134"/>
      <c r="M107" s="2134"/>
      <c r="N107" s="2134"/>
      <c r="O107" s="2135"/>
      <c r="P107" s="2046"/>
      <c r="Q107" s="2046"/>
      <c r="R107" s="2046"/>
      <c r="S107" s="2046"/>
      <c r="T107" s="2046"/>
      <c r="U107" s="2046"/>
      <c r="V107" s="2046"/>
      <c r="W107" s="2046"/>
      <c r="X107" s="2046"/>
      <c r="Y107" s="2046"/>
      <c r="Z107" s="2046"/>
    </row>
    <row r="108">
      <c r="A108" s="2046"/>
      <c r="B108" s="2046"/>
      <c r="C108" s="2132" t="s">
        <v>3557</v>
      </c>
      <c r="D108" s="2132" t="s">
        <v>3558</v>
      </c>
      <c r="E108" s="2132" t="s">
        <v>3559</v>
      </c>
      <c r="F108" s="2133" t="s">
        <v>5034</v>
      </c>
      <c r="G108" s="2134"/>
      <c r="H108" s="2134"/>
      <c r="I108" s="2134"/>
      <c r="J108" s="2133">
        <v>176065.0</v>
      </c>
      <c r="K108" s="2132" t="s">
        <v>4857</v>
      </c>
      <c r="L108" s="2132" t="s">
        <v>4972</v>
      </c>
      <c r="M108" s="2132" t="s">
        <v>4980</v>
      </c>
      <c r="N108" s="2164" t="s">
        <v>4981</v>
      </c>
      <c r="O108" s="2135"/>
      <c r="P108" s="2046"/>
      <c r="Q108" s="2046"/>
      <c r="R108" s="2046"/>
      <c r="S108" s="2046"/>
      <c r="T108" s="2046"/>
      <c r="U108" s="2046"/>
      <c r="V108" s="2046"/>
      <c r="W108" s="2046"/>
      <c r="X108" s="2046"/>
      <c r="Y108" s="2046"/>
      <c r="Z108" s="2046"/>
    </row>
    <row r="109">
      <c r="A109" s="2046"/>
      <c r="B109" s="2046"/>
      <c r="C109" s="2132" t="s">
        <v>3560</v>
      </c>
      <c r="D109" s="2132" t="s">
        <v>3561</v>
      </c>
      <c r="E109" s="2132" t="s">
        <v>3562</v>
      </c>
      <c r="F109" s="2133" t="s">
        <v>5035</v>
      </c>
      <c r="G109" s="2134"/>
      <c r="H109" s="2134"/>
      <c r="I109" s="2134"/>
      <c r="J109" s="2133">
        <v>176065.0</v>
      </c>
      <c r="K109" s="2132" t="s">
        <v>4857</v>
      </c>
      <c r="L109" s="2132" t="s">
        <v>4972</v>
      </c>
      <c r="M109" s="2132" t="s">
        <v>4980</v>
      </c>
      <c r="N109" s="2134"/>
      <c r="O109" s="2135"/>
      <c r="P109" s="2046"/>
      <c r="Q109" s="2046"/>
      <c r="R109" s="2046"/>
      <c r="S109" s="2046"/>
      <c r="T109" s="2046"/>
      <c r="U109" s="2046"/>
      <c r="V109" s="2046"/>
      <c r="W109" s="2046"/>
      <c r="X109" s="2046"/>
      <c r="Y109" s="2046"/>
      <c r="Z109" s="2046"/>
    </row>
    <row r="110">
      <c r="A110" s="2046"/>
      <c r="B110" s="2046"/>
      <c r="C110" s="2132" t="s">
        <v>3563</v>
      </c>
      <c r="D110" s="2132" t="s">
        <v>3564</v>
      </c>
      <c r="E110" s="2132" t="s">
        <v>3565</v>
      </c>
      <c r="F110" s="2133" t="s">
        <v>5036</v>
      </c>
      <c r="G110" s="2134"/>
      <c r="H110" s="2134"/>
      <c r="I110" s="2134"/>
      <c r="J110" s="2133">
        <v>176065.0</v>
      </c>
      <c r="K110" s="2132" t="s">
        <v>4857</v>
      </c>
      <c r="L110" s="2132" t="s">
        <v>4972</v>
      </c>
      <c r="M110" s="2132" t="s">
        <v>4980</v>
      </c>
      <c r="N110" s="2134"/>
      <c r="O110" s="2135"/>
      <c r="P110" s="2046"/>
      <c r="Q110" s="2046"/>
      <c r="R110" s="2046"/>
      <c r="S110" s="2046"/>
      <c r="T110" s="2046"/>
      <c r="U110" s="2046"/>
      <c r="V110" s="2046"/>
      <c r="W110" s="2046"/>
      <c r="X110" s="2046"/>
      <c r="Y110" s="2046"/>
      <c r="Z110" s="2046"/>
    </row>
    <row r="111">
      <c r="A111" s="2046"/>
      <c r="B111" s="2046"/>
      <c r="C111" s="2132" t="s">
        <v>3566</v>
      </c>
      <c r="D111" s="2132" t="s">
        <v>3567</v>
      </c>
      <c r="E111" s="2132" t="s">
        <v>3568</v>
      </c>
      <c r="F111" s="2133" t="s">
        <v>5037</v>
      </c>
      <c r="G111" s="2134"/>
      <c r="H111" s="2134"/>
      <c r="I111" s="2134"/>
      <c r="J111" s="2133">
        <v>176065.0</v>
      </c>
      <c r="K111" s="2132" t="s">
        <v>4857</v>
      </c>
      <c r="L111" s="2132" t="s">
        <v>4972</v>
      </c>
      <c r="M111" s="2132" t="s">
        <v>4980</v>
      </c>
      <c r="N111" s="2134"/>
      <c r="O111" s="2135"/>
      <c r="P111" s="2046"/>
      <c r="Q111" s="2046"/>
      <c r="R111" s="2046"/>
      <c r="S111" s="2046"/>
      <c r="T111" s="2046"/>
      <c r="U111" s="2046"/>
      <c r="V111" s="2046"/>
      <c r="W111" s="2046"/>
      <c r="X111" s="2046"/>
      <c r="Y111" s="2046"/>
      <c r="Z111" s="2046"/>
    </row>
    <row r="112">
      <c r="A112" s="2046"/>
      <c r="B112" s="2046"/>
      <c r="C112" s="2132" t="s">
        <v>3569</v>
      </c>
      <c r="D112" s="2132" t="s">
        <v>3570</v>
      </c>
      <c r="E112" s="2132" t="s">
        <v>3571</v>
      </c>
      <c r="F112" s="2133" t="s">
        <v>5038</v>
      </c>
      <c r="G112" s="2134"/>
      <c r="H112" s="2134"/>
      <c r="I112" s="2134"/>
      <c r="J112" s="2134"/>
      <c r="K112" s="2134"/>
      <c r="L112" s="2134"/>
      <c r="M112" s="2134"/>
      <c r="N112" s="2134"/>
      <c r="O112" s="2135"/>
      <c r="P112" s="2046"/>
      <c r="Q112" s="2046"/>
      <c r="R112" s="2046"/>
      <c r="S112" s="2046"/>
      <c r="T112" s="2046"/>
      <c r="U112" s="2046"/>
      <c r="V112" s="2046"/>
      <c r="W112" s="2046"/>
      <c r="X112" s="2046"/>
      <c r="Y112" s="2046"/>
      <c r="Z112" s="2046"/>
    </row>
    <row r="113">
      <c r="A113" s="2046"/>
      <c r="B113" s="2046"/>
      <c r="C113" s="2132" t="s">
        <v>3572</v>
      </c>
      <c r="D113" s="2132" t="s">
        <v>3573</v>
      </c>
      <c r="E113" s="2132" t="s">
        <v>3574</v>
      </c>
      <c r="F113" s="2133" t="s">
        <v>5039</v>
      </c>
      <c r="G113" s="2134"/>
      <c r="H113" s="2134"/>
      <c r="I113" s="2134"/>
      <c r="J113" s="2134"/>
      <c r="K113" s="2134"/>
      <c r="L113" s="2134"/>
      <c r="M113" s="2134"/>
      <c r="N113" s="2134"/>
      <c r="O113" s="2135"/>
      <c r="P113" s="2046"/>
      <c r="Q113" s="2046"/>
      <c r="R113" s="2046"/>
      <c r="S113" s="2046"/>
      <c r="T113" s="2046"/>
      <c r="U113" s="2046"/>
      <c r="V113" s="2046"/>
      <c r="W113" s="2046"/>
      <c r="X113" s="2046"/>
      <c r="Y113" s="2046"/>
      <c r="Z113" s="2046"/>
    </row>
    <row r="114">
      <c r="A114" s="2046"/>
      <c r="B114" s="2046"/>
      <c r="C114" s="2132" t="s">
        <v>3575</v>
      </c>
      <c r="D114" s="2132" t="s">
        <v>3576</v>
      </c>
      <c r="E114" s="2132" t="s">
        <v>3577</v>
      </c>
      <c r="F114" s="2133" t="s">
        <v>5040</v>
      </c>
      <c r="G114" s="2134"/>
      <c r="H114" s="2134"/>
      <c r="I114" s="2134"/>
      <c r="J114" s="2133">
        <v>176065.0</v>
      </c>
      <c r="K114" s="2132" t="s">
        <v>4857</v>
      </c>
      <c r="L114" s="2132" t="s">
        <v>4972</v>
      </c>
      <c r="M114" s="2132" t="s">
        <v>4980</v>
      </c>
      <c r="N114" s="2164" t="s">
        <v>4981</v>
      </c>
      <c r="O114" s="2135"/>
      <c r="P114" s="2046"/>
      <c r="Q114" s="2046"/>
      <c r="R114" s="2046"/>
      <c r="S114" s="2046"/>
      <c r="T114" s="2046"/>
      <c r="U114" s="2046"/>
      <c r="V114" s="2046"/>
      <c r="W114" s="2046"/>
      <c r="X114" s="2046"/>
      <c r="Y114" s="2046"/>
      <c r="Z114" s="2046"/>
    </row>
    <row r="115">
      <c r="A115" s="2046"/>
      <c r="B115" s="2046"/>
      <c r="C115" s="2132" t="s">
        <v>3578</v>
      </c>
      <c r="D115" s="2132" t="s">
        <v>3579</v>
      </c>
      <c r="E115" s="2132" t="s">
        <v>3580</v>
      </c>
      <c r="F115" s="2133" t="s">
        <v>5035</v>
      </c>
      <c r="G115" s="2134"/>
      <c r="H115" s="2134"/>
      <c r="I115" s="2134"/>
      <c r="J115" s="2133">
        <v>176065.0</v>
      </c>
      <c r="K115" s="2132" t="s">
        <v>4857</v>
      </c>
      <c r="L115" s="2132" t="s">
        <v>4972</v>
      </c>
      <c r="M115" s="2132" t="s">
        <v>4980</v>
      </c>
      <c r="N115" s="2164" t="s">
        <v>4981</v>
      </c>
      <c r="O115" s="2135"/>
      <c r="P115" s="2046"/>
      <c r="Q115" s="2046"/>
      <c r="R115" s="2046"/>
      <c r="S115" s="2046"/>
      <c r="T115" s="2046"/>
      <c r="U115" s="2046"/>
      <c r="V115" s="2046"/>
      <c r="W115" s="2046"/>
      <c r="X115" s="2046"/>
      <c r="Y115" s="2046"/>
      <c r="Z115" s="2046"/>
    </row>
    <row r="116">
      <c r="A116" s="2046"/>
      <c r="B116" s="2046"/>
      <c r="C116" s="2132" t="s">
        <v>3581</v>
      </c>
      <c r="D116" s="2132" t="s">
        <v>3582</v>
      </c>
      <c r="E116" s="2132" t="s">
        <v>3583</v>
      </c>
      <c r="F116" s="2133" t="s">
        <v>5041</v>
      </c>
      <c r="G116" s="2134"/>
      <c r="H116" s="2134"/>
      <c r="I116" s="2134"/>
      <c r="J116" s="2133">
        <v>176065.0</v>
      </c>
      <c r="K116" s="2132" t="s">
        <v>4857</v>
      </c>
      <c r="L116" s="2132" t="s">
        <v>4972</v>
      </c>
      <c r="M116" s="2132" t="s">
        <v>4980</v>
      </c>
      <c r="N116" s="2164" t="s">
        <v>4981</v>
      </c>
      <c r="O116" s="2135"/>
      <c r="P116" s="2046"/>
      <c r="Q116" s="2046"/>
      <c r="R116" s="2046"/>
      <c r="S116" s="2046"/>
      <c r="T116" s="2046"/>
      <c r="U116" s="2046"/>
      <c r="V116" s="2046"/>
      <c r="W116" s="2046"/>
      <c r="X116" s="2046"/>
      <c r="Y116" s="2046"/>
      <c r="Z116" s="2046"/>
    </row>
    <row r="117">
      <c r="A117" s="2046"/>
      <c r="B117" s="2046"/>
      <c r="C117" s="2132" t="s">
        <v>3584</v>
      </c>
      <c r="D117" s="2132" t="s">
        <v>3585</v>
      </c>
      <c r="E117" s="2132" t="s">
        <v>3586</v>
      </c>
      <c r="F117" s="2133" t="s">
        <v>5042</v>
      </c>
      <c r="G117" s="2134"/>
      <c r="H117" s="2134"/>
      <c r="I117" s="2134"/>
      <c r="J117" s="2133">
        <v>176065.0</v>
      </c>
      <c r="K117" s="2132" t="s">
        <v>4857</v>
      </c>
      <c r="L117" s="2132" t="s">
        <v>4972</v>
      </c>
      <c r="M117" s="2132" t="s">
        <v>4980</v>
      </c>
      <c r="N117" s="2164" t="s">
        <v>4981</v>
      </c>
      <c r="O117" s="2135"/>
      <c r="P117" s="2046"/>
      <c r="Q117" s="2046"/>
      <c r="R117" s="2046"/>
      <c r="S117" s="2046"/>
      <c r="T117" s="2046"/>
      <c r="U117" s="2046"/>
      <c r="V117" s="2046"/>
      <c r="W117" s="2046"/>
      <c r="X117" s="2046"/>
      <c r="Y117" s="2046"/>
      <c r="Z117" s="2046"/>
    </row>
    <row r="118">
      <c r="A118" s="2046"/>
      <c r="B118" s="2046"/>
      <c r="C118" s="2132" t="s">
        <v>3587</v>
      </c>
      <c r="D118" s="2132" t="s">
        <v>3588</v>
      </c>
      <c r="E118" s="2132" t="s">
        <v>3589</v>
      </c>
      <c r="F118" s="2133" t="s">
        <v>5043</v>
      </c>
      <c r="G118" s="2134"/>
      <c r="H118" s="2134"/>
      <c r="I118" s="2134"/>
      <c r="J118" s="2133">
        <v>176065.0</v>
      </c>
      <c r="K118" s="2132" t="s">
        <v>4857</v>
      </c>
      <c r="L118" s="2132" t="s">
        <v>4972</v>
      </c>
      <c r="M118" s="2132" t="s">
        <v>4980</v>
      </c>
      <c r="N118" s="2134"/>
      <c r="O118" s="2135"/>
      <c r="P118" s="2046"/>
      <c r="Q118" s="2046"/>
      <c r="R118" s="2046"/>
      <c r="S118" s="2046"/>
      <c r="T118" s="2046"/>
      <c r="U118" s="2046"/>
      <c r="V118" s="2046"/>
      <c r="W118" s="2046"/>
      <c r="X118" s="2046"/>
      <c r="Y118" s="2046"/>
      <c r="Z118" s="2046"/>
    </row>
    <row r="119">
      <c r="A119" s="2046"/>
      <c r="B119" s="2046"/>
      <c r="C119" s="2132" t="s">
        <v>3590</v>
      </c>
      <c r="D119" s="2132" t="s">
        <v>3591</v>
      </c>
      <c r="E119" s="2132" t="s">
        <v>3592</v>
      </c>
      <c r="F119" s="2133" t="s">
        <v>5044</v>
      </c>
      <c r="G119" s="2134"/>
      <c r="H119" s="2134"/>
      <c r="I119" s="2134"/>
      <c r="J119" s="2133">
        <v>176065.0</v>
      </c>
      <c r="K119" s="2132" t="s">
        <v>4857</v>
      </c>
      <c r="L119" s="2132" t="s">
        <v>4972</v>
      </c>
      <c r="M119" s="2164" t="s">
        <v>4981</v>
      </c>
      <c r="N119" s="2134"/>
      <c r="O119" s="2135"/>
      <c r="P119" s="2046"/>
      <c r="Q119" s="2046"/>
      <c r="R119" s="2046"/>
      <c r="S119" s="2046"/>
      <c r="T119" s="2046"/>
      <c r="U119" s="2046"/>
      <c r="V119" s="2046"/>
      <c r="W119" s="2046"/>
      <c r="X119" s="2046"/>
      <c r="Y119" s="2046"/>
      <c r="Z119" s="2046"/>
    </row>
    <row r="120">
      <c r="A120" s="2046"/>
      <c r="B120" s="2046"/>
      <c r="C120" s="2132" t="s">
        <v>3593</v>
      </c>
      <c r="D120" s="2132" t="s">
        <v>3594</v>
      </c>
      <c r="E120" s="2132" t="s">
        <v>1887</v>
      </c>
      <c r="F120" s="2133" t="s">
        <v>5045</v>
      </c>
      <c r="G120" s="2132" t="s">
        <v>3062</v>
      </c>
      <c r="H120" s="2133" t="s">
        <v>4864</v>
      </c>
      <c r="I120" s="2132" t="s">
        <v>4881</v>
      </c>
      <c r="J120" s="2133">
        <v>176057.0</v>
      </c>
      <c r="K120" s="2132" t="s">
        <v>4857</v>
      </c>
      <c r="L120" s="2132" t="s">
        <v>4958</v>
      </c>
      <c r="M120" s="2134"/>
      <c r="N120" s="2134"/>
      <c r="O120" s="2135"/>
      <c r="P120" s="2046"/>
      <c r="Q120" s="2046"/>
      <c r="R120" s="2046"/>
      <c r="S120" s="2046"/>
      <c r="T120" s="2046"/>
      <c r="U120" s="2046"/>
      <c r="V120" s="2046"/>
      <c r="W120" s="2046"/>
      <c r="X120" s="2046"/>
      <c r="Y120" s="2046"/>
      <c r="Z120" s="2046"/>
    </row>
    <row r="121">
      <c r="A121" s="2046"/>
      <c r="B121" s="2046"/>
      <c r="C121" s="2132" t="s">
        <v>3595</v>
      </c>
      <c r="D121" s="2132" t="s">
        <v>3596</v>
      </c>
      <c r="E121" s="2132" t="s">
        <v>3597</v>
      </c>
      <c r="F121" s="2133" t="s">
        <v>5046</v>
      </c>
      <c r="G121" s="2132" t="s">
        <v>3065</v>
      </c>
      <c r="H121" s="2133" t="s">
        <v>4864</v>
      </c>
      <c r="I121" s="2132" t="s">
        <v>4885</v>
      </c>
      <c r="J121" s="2133">
        <v>176060.0</v>
      </c>
      <c r="K121" s="2132" t="s">
        <v>4857</v>
      </c>
      <c r="L121" s="2132" t="s">
        <v>4963</v>
      </c>
      <c r="M121" s="2134"/>
      <c r="N121" s="2134"/>
      <c r="O121" s="2135"/>
      <c r="P121" s="2046"/>
      <c r="Q121" s="2046"/>
      <c r="R121" s="2046"/>
      <c r="S121" s="2046"/>
      <c r="T121" s="2046"/>
      <c r="U121" s="2046"/>
      <c r="V121" s="2046"/>
      <c r="W121" s="2046"/>
      <c r="X121" s="2046"/>
      <c r="Y121" s="2046"/>
      <c r="Z121" s="2046"/>
    </row>
    <row r="122">
      <c r="A122" s="2046"/>
      <c r="B122" s="2046"/>
      <c r="C122" s="2132" t="s">
        <v>3598</v>
      </c>
      <c r="D122" s="2132" t="s">
        <v>5047</v>
      </c>
      <c r="E122" s="2132" t="s">
        <v>5048</v>
      </c>
      <c r="F122" s="2133" t="s">
        <v>5049</v>
      </c>
      <c r="G122" s="2132" t="s">
        <v>3065</v>
      </c>
      <c r="H122" s="2133" t="s">
        <v>4864</v>
      </c>
      <c r="I122" s="2132" t="s">
        <v>4885</v>
      </c>
      <c r="J122" s="2133">
        <v>176060.0</v>
      </c>
      <c r="K122" s="2132" t="s">
        <v>4857</v>
      </c>
      <c r="L122" s="2132" t="s">
        <v>4963</v>
      </c>
      <c r="M122" s="2134"/>
      <c r="N122" s="2134"/>
      <c r="O122" s="2135"/>
      <c r="P122" s="2046"/>
      <c r="Q122" s="2046"/>
      <c r="R122" s="2046"/>
      <c r="S122" s="2046"/>
      <c r="T122" s="2046"/>
      <c r="U122" s="2046"/>
      <c r="V122" s="2046"/>
      <c r="W122" s="2046"/>
      <c r="X122" s="2046"/>
      <c r="Y122" s="2046"/>
      <c r="Z122" s="2046"/>
    </row>
    <row r="123">
      <c r="A123" s="2046"/>
      <c r="B123" s="2046"/>
      <c r="C123" s="2132" t="s">
        <v>3601</v>
      </c>
      <c r="D123" s="2132" t="s">
        <v>5050</v>
      </c>
      <c r="E123" s="2132" t="s">
        <v>3603</v>
      </c>
      <c r="F123" s="2133" t="s">
        <v>5051</v>
      </c>
      <c r="G123" s="2132" t="s">
        <v>3065</v>
      </c>
      <c r="H123" s="2133" t="s">
        <v>4864</v>
      </c>
      <c r="I123" s="2132" t="s">
        <v>4885</v>
      </c>
      <c r="J123" s="2133">
        <v>176060.0</v>
      </c>
      <c r="K123" s="2132" t="s">
        <v>4857</v>
      </c>
      <c r="L123" s="2132" t="s">
        <v>4963</v>
      </c>
      <c r="M123" s="2134"/>
      <c r="N123" s="2134"/>
      <c r="O123" s="2135"/>
      <c r="P123" s="2046"/>
      <c r="Q123" s="2046"/>
      <c r="R123" s="2046"/>
      <c r="S123" s="2046"/>
      <c r="T123" s="2046"/>
      <c r="U123" s="2046"/>
      <c r="V123" s="2046"/>
      <c r="W123" s="2046"/>
      <c r="X123" s="2046"/>
      <c r="Y123" s="2046"/>
      <c r="Z123" s="2046"/>
    </row>
    <row r="124">
      <c r="A124" s="2046"/>
      <c r="B124" s="2046"/>
      <c r="C124" s="2132" t="s">
        <v>3604</v>
      </c>
      <c r="D124" s="2132" t="s">
        <v>3605</v>
      </c>
      <c r="E124" s="2132" t="s">
        <v>3606</v>
      </c>
      <c r="F124" s="2133" t="s">
        <v>5052</v>
      </c>
      <c r="G124" s="2134"/>
      <c r="H124" s="2134"/>
      <c r="I124" s="2132" t="s">
        <v>4875</v>
      </c>
      <c r="J124" s="2133">
        <v>176027.0</v>
      </c>
      <c r="K124" s="2132" t="s">
        <v>4857</v>
      </c>
      <c r="L124" s="2132" t="s">
        <v>4956</v>
      </c>
      <c r="M124" s="2134"/>
      <c r="N124" s="2134"/>
      <c r="O124" s="2135"/>
      <c r="P124" s="2046"/>
      <c r="Q124" s="2046"/>
      <c r="R124" s="2046"/>
      <c r="S124" s="2046"/>
      <c r="T124" s="2046"/>
      <c r="U124" s="2046"/>
      <c r="V124" s="2046"/>
      <c r="W124" s="2046"/>
      <c r="X124" s="2046"/>
      <c r="Y124" s="2046"/>
      <c r="Z124" s="2046"/>
    </row>
    <row r="125">
      <c r="A125" s="2046"/>
      <c r="B125" s="2046"/>
      <c r="C125" s="2132" t="s">
        <v>3607</v>
      </c>
      <c r="D125" s="2132" t="s">
        <v>3608</v>
      </c>
      <c r="E125" s="2132" t="s">
        <v>3609</v>
      </c>
      <c r="F125" s="2133" t="s">
        <v>5053</v>
      </c>
      <c r="G125" s="2134"/>
      <c r="H125" s="2134"/>
      <c r="I125" s="2132" t="s">
        <v>4875</v>
      </c>
      <c r="J125" s="2133">
        <v>176027.0</v>
      </c>
      <c r="K125" s="2132" t="s">
        <v>4857</v>
      </c>
      <c r="L125" s="2132" t="s">
        <v>4956</v>
      </c>
      <c r="M125" s="2134"/>
      <c r="N125" s="2134"/>
      <c r="O125" s="2135"/>
      <c r="P125" s="2046"/>
      <c r="Q125" s="2046"/>
      <c r="R125" s="2046"/>
      <c r="S125" s="2046"/>
      <c r="T125" s="2046"/>
      <c r="U125" s="2046"/>
      <c r="V125" s="2046"/>
      <c r="W125" s="2046"/>
      <c r="X125" s="2046"/>
      <c r="Y125" s="2046"/>
      <c r="Z125" s="2046"/>
    </row>
    <row r="126">
      <c r="A126" s="2046"/>
      <c r="B126" s="2046"/>
      <c r="C126" s="2132" t="s">
        <v>3610</v>
      </c>
      <c r="D126" s="2132" t="s">
        <v>3611</v>
      </c>
      <c r="E126" s="2132" t="s">
        <v>3612</v>
      </c>
      <c r="F126" s="2133" t="s">
        <v>5054</v>
      </c>
      <c r="G126" s="2134"/>
      <c r="H126" s="2134"/>
      <c r="I126" s="2132" t="s">
        <v>4875</v>
      </c>
      <c r="J126" s="2133">
        <v>176027.0</v>
      </c>
      <c r="K126" s="2132" t="s">
        <v>4857</v>
      </c>
      <c r="L126" s="2132" t="s">
        <v>4956</v>
      </c>
      <c r="M126" s="2134"/>
      <c r="N126" s="2134"/>
      <c r="O126" s="2135"/>
      <c r="P126" s="2046"/>
      <c r="Q126" s="2046"/>
      <c r="R126" s="2046"/>
      <c r="S126" s="2046"/>
      <c r="T126" s="2046"/>
      <c r="U126" s="2046"/>
      <c r="V126" s="2046"/>
      <c r="W126" s="2046"/>
      <c r="X126" s="2046"/>
      <c r="Y126" s="2046"/>
      <c r="Z126" s="2046"/>
    </row>
    <row r="127">
      <c r="A127" s="2046"/>
      <c r="B127" s="2046"/>
      <c r="C127" s="2132" t="s">
        <v>3613</v>
      </c>
      <c r="D127" s="2132" t="s">
        <v>3614</v>
      </c>
      <c r="E127" s="2132" t="s">
        <v>3615</v>
      </c>
      <c r="F127" s="2133" t="s">
        <v>5055</v>
      </c>
      <c r="G127" s="2134"/>
      <c r="H127" s="2134"/>
      <c r="I127" s="2132" t="s">
        <v>4875</v>
      </c>
      <c r="J127" s="2133">
        <v>176027.0</v>
      </c>
      <c r="K127" s="2132" t="s">
        <v>4857</v>
      </c>
      <c r="L127" s="2132" t="s">
        <v>4956</v>
      </c>
      <c r="M127" s="2134"/>
      <c r="N127" s="2134"/>
      <c r="O127" s="2135"/>
      <c r="P127" s="2046"/>
      <c r="Q127" s="2046"/>
      <c r="R127" s="2046"/>
      <c r="S127" s="2046"/>
      <c r="T127" s="2046"/>
      <c r="U127" s="2046"/>
      <c r="V127" s="2046"/>
      <c r="W127" s="2046"/>
      <c r="X127" s="2046"/>
      <c r="Y127" s="2046"/>
      <c r="Z127" s="2046"/>
    </row>
    <row r="128">
      <c r="A128" s="2046"/>
      <c r="B128" s="2046"/>
      <c r="C128" s="2132" t="s">
        <v>3616</v>
      </c>
      <c r="D128" s="2132" t="s">
        <v>3617</v>
      </c>
      <c r="E128" s="2132" t="s">
        <v>3618</v>
      </c>
      <c r="F128" s="2133" t="s">
        <v>5056</v>
      </c>
      <c r="G128" s="2134"/>
      <c r="H128" s="2134"/>
      <c r="I128" s="2132" t="s">
        <v>4875</v>
      </c>
      <c r="J128" s="2133">
        <v>176027.0</v>
      </c>
      <c r="K128" s="2132" t="s">
        <v>4857</v>
      </c>
      <c r="L128" s="2132" t="s">
        <v>4956</v>
      </c>
      <c r="M128" s="2134"/>
      <c r="N128" s="2134"/>
      <c r="O128" s="2135"/>
      <c r="P128" s="2046"/>
      <c r="Q128" s="2046"/>
      <c r="R128" s="2046"/>
      <c r="S128" s="2046"/>
      <c r="T128" s="2046"/>
      <c r="U128" s="2046"/>
      <c r="V128" s="2046"/>
      <c r="W128" s="2046"/>
      <c r="X128" s="2046"/>
      <c r="Y128" s="2046"/>
      <c r="Z128" s="2046"/>
    </row>
    <row r="129">
      <c r="A129" s="2046"/>
      <c r="B129" s="2046"/>
      <c r="C129" s="2132" t="s">
        <v>3619</v>
      </c>
      <c r="D129" s="2132" t="s">
        <v>3620</v>
      </c>
      <c r="E129" s="2132" t="s">
        <v>3621</v>
      </c>
      <c r="F129" s="2133" t="s">
        <v>5057</v>
      </c>
      <c r="G129" s="2134"/>
      <c r="H129" s="2134"/>
      <c r="I129" s="2132" t="s">
        <v>4875</v>
      </c>
      <c r="J129" s="2133">
        <v>176027.0</v>
      </c>
      <c r="K129" s="2132" t="s">
        <v>4857</v>
      </c>
      <c r="L129" s="2132" t="s">
        <v>4956</v>
      </c>
      <c r="M129" s="2134"/>
      <c r="N129" s="2134"/>
      <c r="O129" s="2135"/>
      <c r="P129" s="2046"/>
      <c r="Q129" s="2046"/>
      <c r="R129" s="2046"/>
      <c r="S129" s="2046"/>
      <c r="T129" s="2046"/>
      <c r="U129" s="2046"/>
      <c r="V129" s="2046"/>
      <c r="W129" s="2046"/>
      <c r="X129" s="2046"/>
      <c r="Y129" s="2046"/>
      <c r="Z129" s="2046"/>
    </row>
    <row r="130">
      <c r="A130" s="2046"/>
      <c r="B130" s="2046"/>
      <c r="C130" s="2132" t="s">
        <v>3622</v>
      </c>
      <c r="D130" s="2132" t="s">
        <v>3623</v>
      </c>
      <c r="E130" s="2132" t="s">
        <v>3624</v>
      </c>
      <c r="F130" s="2133" t="s">
        <v>5058</v>
      </c>
      <c r="G130" s="2134"/>
      <c r="H130" s="2134"/>
      <c r="I130" s="2132" t="s">
        <v>4875</v>
      </c>
      <c r="J130" s="2133">
        <v>176027.0</v>
      </c>
      <c r="K130" s="2132" t="s">
        <v>4857</v>
      </c>
      <c r="L130" s="2132" t="s">
        <v>4956</v>
      </c>
      <c r="M130" s="2134"/>
      <c r="N130" s="2134"/>
      <c r="O130" s="2135"/>
      <c r="P130" s="2046"/>
      <c r="Q130" s="2046"/>
      <c r="R130" s="2046"/>
      <c r="S130" s="2046"/>
      <c r="T130" s="2046"/>
      <c r="U130" s="2046"/>
      <c r="V130" s="2046"/>
      <c r="W130" s="2046"/>
      <c r="X130" s="2046"/>
      <c r="Y130" s="2046"/>
      <c r="Z130" s="2046"/>
    </row>
    <row r="131">
      <c r="A131" s="2046"/>
      <c r="B131" s="2046"/>
      <c r="C131" s="2132" t="s">
        <v>3625</v>
      </c>
      <c r="D131" s="2132" t="s">
        <v>3626</v>
      </c>
      <c r="E131" s="2132" t="s">
        <v>3627</v>
      </c>
      <c r="F131" s="2133" t="s">
        <v>5059</v>
      </c>
      <c r="G131" s="2134"/>
      <c r="H131" s="2134"/>
      <c r="I131" s="2132" t="s">
        <v>4875</v>
      </c>
      <c r="J131" s="2133">
        <v>176027.0</v>
      </c>
      <c r="K131" s="2132" t="s">
        <v>4857</v>
      </c>
      <c r="L131" s="2132" t="s">
        <v>4956</v>
      </c>
      <c r="M131" s="2134"/>
      <c r="N131" s="2134"/>
      <c r="O131" s="2135"/>
      <c r="P131" s="2046"/>
      <c r="Q131" s="2046"/>
      <c r="R131" s="2046"/>
      <c r="S131" s="2046"/>
      <c r="T131" s="2046"/>
      <c r="U131" s="2046"/>
      <c r="V131" s="2046"/>
      <c r="W131" s="2046"/>
      <c r="X131" s="2046"/>
      <c r="Y131" s="2046"/>
      <c r="Z131" s="2046"/>
    </row>
    <row r="132">
      <c r="A132" s="2046"/>
      <c r="B132" s="2046"/>
      <c r="C132" s="2132" t="s">
        <v>3628</v>
      </c>
      <c r="D132" s="2132" t="s">
        <v>3629</v>
      </c>
      <c r="E132" s="2132" t="s">
        <v>3630</v>
      </c>
      <c r="F132" s="2133" t="s">
        <v>5060</v>
      </c>
      <c r="G132" s="2134"/>
      <c r="H132" s="2134"/>
      <c r="I132" s="2132" t="s">
        <v>4875</v>
      </c>
      <c r="J132" s="2133">
        <v>176027.0</v>
      </c>
      <c r="K132" s="2132" t="s">
        <v>4857</v>
      </c>
      <c r="L132" s="2132" t="s">
        <v>4956</v>
      </c>
      <c r="M132" s="2134"/>
      <c r="N132" s="2134"/>
      <c r="O132" s="2135"/>
      <c r="P132" s="2046"/>
      <c r="Q132" s="2046"/>
      <c r="R132" s="2046"/>
      <c r="S132" s="2046"/>
      <c r="T132" s="2046"/>
      <c r="U132" s="2046"/>
      <c r="V132" s="2046"/>
      <c r="W132" s="2046"/>
      <c r="X132" s="2046"/>
      <c r="Y132" s="2046"/>
      <c r="Z132" s="2046"/>
    </row>
    <row r="133">
      <c r="A133" s="2046"/>
      <c r="B133" s="2046"/>
      <c r="C133" s="2132" t="s">
        <v>3631</v>
      </c>
      <c r="D133" s="2132" t="s">
        <v>3632</v>
      </c>
      <c r="E133" s="2132" t="s">
        <v>3633</v>
      </c>
      <c r="F133" s="2133" t="s">
        <v>5061</v>
      </c>
      <c r="G133" s="2134"/>
      <c r="H133" s="2134"/>
      <c r="I133" s="2132" t="s">
        <v>4875</v>
      </c>
      <c r="J133" s="2133">
        <v>176027.0</v>
      </c>
      <c r="K133" s="2132" t="s">
        <v>4857</v>
      </c>
      <c r="L133" s="2132" t="s">
        <v>4956</v>
      </c>
      <c r="M133" s="2134"/>
      <c r="N133" s="2134"/>
      <c r="O133" s="2135"/>
      <c r="P133" s="2046"/>
      <c r="Q133" s="2046"/>
      <c r="R133" s="2046"/>
      <c r="S133" s="2046"/>
      <c r="T133" s="2046"/>
      <c r="U133" s="2046"/>
      <c r="V133" s="2046"/>
      <c r="W133" s="2046"/>
      <c r="X133" s="2046"/>
      <c r="Y133" s="2046"/>
      <c r="Z133" s="2046"/>
    </row>
    <row r="134">
      <c r="A134" s="2046"/>
      <c r="B134" s="2046"/>
      <c r="C134" s="2132" t="s">
        <v>3634</v>
      </c>
      <c r="D134" s="2132" t="s">
        <v>3635</v>
      </c>
      <c r="E134" s="2132" t="s">
        <v>3636</v>
      </c>
      <c r="F134" s="2133" t="s">
        <v>5062</v>
      </c>
      <c r="G134" s="2134"/>
      <c r="H134" s="2134"/>
      <c r="I134" s="2132" t="s">
        <v>4875</v>
      </c>
      <c r="J134" s="2133">
        <v>176027.0</v>
      </c>
      <c r="K134" s="2132" t="s">
        <v>4857</v>
      </c>
      <c r="L134" s="2132" t="s">
        <v>4956</v>
      </c>
      <c r="M134" s="2134"/>
      <c r="N134" s="2134"/>
      <c r="O134" s="2135"/>
      <c r="P134" s="2046"/>
      <c r="Q134" s="2046"/>
      <c r="R134" s="2046"/>
      <c r="S134" s="2046"/>
      <c r="T134" s="2046"/>
      <c r="U134" s="2046"/>
      <c r="V134" s="2046"/>
      <c r="W134" s="2046"/>
      <c r="X134" s="2046"/>
      <c r="Y134" s="2046"/>
      <c r="Z134" s="2046"/>
    </row>
    <row r="135">
      <c r="A135" s="2046"/>
      <c r="B135" s="2046"/>
      <c r="C135" s="2132" t="s">
        <v>3637</v>
      </c>
      <c r="D135" s="2132" t="s">
        <v>3638</v>
      </c>
      <c r="E135" s="2132" t="s">
        <v>3639</v>
      </c>
      <c r="F135" s="2133" t="s">
        <v>5063</v>
      </c>
      <c r="G135" s="2134"/>
      <c r="H135" s="2134"/>
      <c r="I135" s="2132" t="s">
        <v>4875</v>
      </c>
      <c r="J135" s="2133">
        <v>176027.0</v>
      </c>
      <c r="K135" s="2132" t="s">
        <v>4857</v>
      </c>
      <c r="L135" s="2132" t="s">
        <v>4956</v>
      </c>
      <c r="M135" s="2134"/>
      <c r="N135" s="2134"/>
      <c r="O135" s="2135"/>
      <c r="P135" s="2046"/>
      <c r="Q135" s="2046"/>
      <c r="R135" s="2046"/>
      <c r="S135" s="2046"/>
      <c r="T135" s="2046"/>
      <c r="U135" s="2046"/>
      <c r="V135" s="2046"/>
      <c r="W135" s="2046"/>
      <c r="X135" s="2046"/>
      <c r="Y135" s="2046"/>
      <c r="Z135" s="2046"/>
    </row>
    <row r="136">
      <c r="A136" s="2046"/>
      <c r="B136" s="2046"/>
      <c r="C136" s="2132" t="s">
        <v>3640</v>
      </c>
      <c r="D136" s="2132" t="s">
        <v>3641</v>
      </c>
      <c r="E136" s="2132" t="s">
        <v>3642</v>
      </c>
      <c r="F136" s="2133" t="s">
        <v>5064</v>
      </c>
      <c r="G136" s="2134"/>
      <c r="H136" s="2134"/>
      <c r="I136" s="2132" t="s">
        <v>4875</v>
      </c>
      <c r="J136" s="2133">
        <v>176027.0</v>
      </c>
      <c r="K136" s="2132" t="s">
        <v>4857</v>
      </c>
      <c r="L136" s="2132" t="s">
        <v>4956</v>
      </c>
      <c r="M136" s="2134"/>
      <c r="N136" s="2134"/>
      <c r="O136" s="2135"/>
      <c r="P136" s="2046"/>
      <c r="Q136" s="2046"/>
      <c r="R136" s="2046"/>
      <c r="S136" s="2046"/>
      <c r="T136" s="2046"/>
      <c r="U136" s="2046"/>
      <c r="V136" s="2046"/>
      <c r="W136" s="2046"/>
      <c r="X136" s="2046"/>
      <c r="Y136" s="2046"/>
      <c r="Z136" s="2046"/>
    </row>
    <row r="137">
      <c r="A137" s="2046"/>
      <c r="B137" s="2046"/>
      <c r="C137" s="2132" t="s">
        <v>3643</v>
      </c>
      <c r="D137" s="2132" t="s">
        <v>3644</v>
      </c>
      <c r="E137" s="2132" t="s">
        <v>3645</v>
      </c>
      <c r="F137" s="2133" t="s">
        <v>5065</v>
      </c>
      <c r="G137" s="2134"/>
      <c r="H137" s="2134"/>
      <c r="I137" s="2132" t="s">
        <v>4875</v>
      </c>
      <c r="J137" s="2133">
        <v>176027.0</v>
      </c>
      <c r="K137" s="2132" t="s">
        <v>4857</v>
      </c>
      <c r="L137" s="2132" t="s">
        <v>4956</v>
      </c>
      <c r="M137" s="2134"/>
      <c r="N137" s="2134"/>
      <c r="O137" s="2135"/>
      <c r="P137" s="2046"/>
      <c r="Q137" s="2046"/>
      <c r="R137" s="2046"/>
      <c r="S137" s="2046"/>
      <c r="T137" s="2046"/>
      <c r="U137" s="2046"/>
      <c r="V137" s="2046"/>
      <c r="W137" s="2046"/>
      <c r="X137" s="2046"/>
      <c r="Y137" s="2046"/>
      <c r="Z137" s="2046"/>
    </row>
    <row r="138">
      <c r="A138" s="2046"/>
      <c r="B138" s="2046"/>
      <c r="C138" s="2132" t="s">
        <v>3646</v>
      </c>
      <c r="D138" s="2132" t="s">
        <v>3647</v>
      </c>
      <c r="E138" s="2132" t="s">
        <v>3648</v>
      </c>
      <c r="F138" s="2133" t="s">
        <v>5066</v>
      </c>
      <c r="G138" s="2134"/>
      <c r="H138" s="2134"/>
      <c r="I138" s="2132" t="s">
        <v>4875</v>
      </c>
      <c r="J138" s="2133">
        <v>176027.0</v>
      </c>
      <c r="K138" s="2132" t="s">
        <v>4857</v>
      </c>
      <c r="L138" s="2132" t="s">
        <v>4956</v>
      </c>
      <c r="M138" s="2134"/>
      <c r="N138" s="2134"/>
      <c r="O138" s="2135"/>
      <c r="P138" s="2046"/>
      <c r="Q138" s="2046"/>
      <c r="R138" s="2046"/>
      <c r="S138" s="2046"/>
      <c r="T138" s="2046"/>
      <c r="U138" s="2046"/>
      <c r="V138" s="2046"/>
      <c r="W138" s="2046"/>
      <c r="X138" s="2046"/>
      <c r="Y138" s="2046"/>
      <c r="Z138" s="2046"/>
    </row>
    <row r="139">
      <c r="A139" s="2046"/>
      <c r="B139" s="2046"/>
      <c r="C139" s="2132" t="s">
        <v>3649</v>
      </c>
      <c r="D139" s="2132" t="s">
        <v>3650</v>
      </c>
      <c r="E139" s="2132" t="s">
        <v>3651</v>
      </c>
      <c r="F139" s="2133" t="s">
        <v>5067</v>
      </c>
      <c r="G139" s="2134"/>
      <c r="H139" s="2134"/>
      <c r="I139" s="2132" t="s">
        <v>4875</v>
      </c>
      <c r="J139" s="2133">
        <v>176027.0</v>
      </c>
      <c r="K139" s="2132" t="s">
        <v>4857</v>
      </c>
      <c r="L139" s="2132" t="s">
        <v>4956</v>
      </c>
      <c r="M139" s="2134"/>
      <c r="N139" s="2134"/>
      <c r="O139" s="2135"/>
      <c r="P139" s="2046"/>
      <c r="Q139" s="2046"/>
      <c r="R139" s="2046"/>
      <c r="S139" s="2046"/>
      <c r="T139" s="2046"/>
      <c r="U139" s="2046"/>
      <c r="V139" s="2046"/>
      <c r="W139" s="2046"/>
      <c r="X139" s="2046"/>
      <c r="Y139" s="2046"/>
      <c r="Z139" s="2046"/>
    </row>
    <row r="140">
      <c r="A140" s="2046"/>
      <c r="B140" s="2046"/>
      <c r="C140" s="2132" t="s">
        <v>3652</v>
      </c>
      <c r="D140" s="2132" t="s">
        <v>3653</v>
      </c>
      <c r="E140" s="2132" t="s">
        <v>3654</v>
      </c>
      <c r="F140" s="2133" t="s">
        <v>5068</v>
      </c>
      <c r="G140" s="2134"/>
      <c r="H140" s="2134"/>
      <c r="I140" s="2132" t="s">
        <v>4875</v>
      </c>
      <c r="J140" s="2133">
        <v>176027.0</v>
      </c>
      <c r="K140" s="2132" t="s">
        <v>4857</v>
      </c>
      <c r="L140" s="2132" t="s">
        <v>4956</v>
      </c>
      <c r="M140" s="2134"/>
      <c r="N140" s="2134"/>
      <c r="O140" s="2135"/>
      <c r="P140" s="2046"/>
      <c r="Q140" s="2046"/>
      <c r="R140" s="2046"/>
      <c r="S140" s="2046"/>
      <c r="T140" s="2046"/>
      <c r="U140" s="2046"/>
      <c r="V140" s="2046"/>
      <c r="W140" s="2046"/>
      <c r="X140" s="2046"/>
      <c r="Y140" s="2046"/>
      <c r="Z140" s="2046"/>
    </row>
    <row r="141">
      <c r="A141" s="2046"/>
      <c r="B141" s="2046"/>
      <c r="C141" s="2132" t="s">
        <v>3655</v>
      </c>
      <c r="D141" s="2132" t="s">
        <v>3656</v>
      </c>
      <c r="E141" s="2132" t="s">
        <v>3657</v>
      </c>
      <c r="F141" s="2133" t="s">
        <v>5069</v>
      </c>
      <c r="G141" s="2134"/>
      <c r="H141" s="2134"/>
      <c r="I141" s="2132" t="s">
        <v>4875</v>
      </c>
      <c r="J141" s="2133">
        <v>176027.0</v>
      </c>
      <c r="K141" s="2132" t="s">
        <v>4857</v>
      </c>
      <c r="L141" s="2132" t="s">
        <v>4956</v>
      </c>
      <c r="M141" s="2134"/>
      <c r="N141" s="2134"/>
      <c r="O141" s="2135"/>
      <c r="P141" s="2046"/>
      <c r="Q141" s="2046"/>
      <c r="R141" s="2046"/>
      <c r="S141" s="2046"/>
      <c r="T141" s="2046"/>
      <c r="U141" s="2046"/>
      <c r="V141" s="2046"/>
      <c r="W141" s="2046"/>
      <c r="X141" s="2046"/>
      <c r="Y141" s="2046"/>
      <c r="Z141" s="2046"/>
    </row>
    <row r="142">
      <c r="A142" s="2046"/>
      <c r="B142" s="2046"/>
      <c r="C142" s="2132" t="s">
        <v>3658</v>
      </c>
      <c r="D142" s="2132" t="s">
        <v>3659</v>
      </c>
      <c r="E142" s="2132" t="s">
        <v>3660</v>
      </c>
      <c r="F142" s="2133" t="s">
        <v>5070</v>
      </c>
      <c r="G142" s="2134"/>
      <c r="H142" s="2134"/>
      <c r="I142" s="2132" t="s">
        <v>4875</v>
      </c>
      <c r="J142" s="2133">
        <v>176027.0</v>
      </c>
      <c r="K142" s="2132" t="s">
        <v>4857</v>
      </c>
      <c r="L142" s="2132" t="s">
        <v>4956</v>
      </c>
      <c r="M142" s="2134"/>
      <c r="N142" s="2134"/>
      <c r="O142" s="2135"/>
      <c r="P142" s="2046"/>
      <c r="Q142" s="2046"/>
      <c r="R142" s="2046"/>
      <c r="S142" s="2046"/>
      <c r="T142" s="2046"/>
      <c r="U142" s="2046"/>
      <c r="V142" s="2046"/>
      <c r="W142" s="2046"/>
      <c r="X142" s="2046"/>
      <c r="Y142" s="2046"/>
      <c r="Z142" s="2046"/>
    </row>
    <row r="143">
      <c r="A143" s="2046"/>
      <c r="B143" s="2046"/>
      <c r="C143" s="2132" t="s">
        <v>3661</v>
      </c>
      <c r="D143" s="2132" t="s">
        <v>3662</v>
      </c>
      <c r="E143" s="2132" t="s">
        <v>3663</v>
      </c>
      <c r="F143" s="2133" t="s">
        <v>5071</v>
      </c>
      <c r="G143" s="2134"/>
      <c r="H143" s="2134"/>
      <c r="I143" s="2132" t="s">
        <v>4875</v>
      </c>
      <c r="J143" s="2133">
        <v>176027.0</v>
      </c>
      <c r="K143" s="2132" t="s">
        <v>4857</v>
      </c>
      <c r="L143" s="2132" t="s">
        <v>4956</v>
      </c>
      <c r="M143" s="2134"/>
      <c r="N143" s="2134"/>
      <c r="O143" s="2135"/>
      <c r="P143" s="2046"/>
      <c r="Q143" s="2046"/>
      <c r="R143" s="2046"/>
      <c r="S143" s="2046"/>
      <c r="T143" s="2046"/>
      <c r="U143" s="2046"/>
      <c r="V143" s="2046"/>
      <c r="W143" s="2046"/>
      <c r="X143" s="2046"/>
      <c r="Y143" s="2046"/>
      <c r="Z143" s="2046"/>
    </row>
    <row r="144">
      <c r="A144" s="2046"/>
      <c r="B144" s="2046"/>
      <c r="C144" s="2132" t="s">
        <v>3664</v>
      </c>
      <c r="D144" s="2132" t="s">
        <v>3665</v>
      </c>
      <c r="E144" s="2132" t="s">
        <v>3666</v>
      </c>
      <c r="F144" s="2133" t="s">
        <v>5072</v>
      </c>
      <c r="G144" s="2134"/>
      <c r="H144" s="2134"/>
      <c r="I144" s="2132" t="s">
        <v>4875</v>
      </c>
      <c r="J144" s="2133">
        <v>176027.0</v>
      </c>
      <c r="K144" s="2132" t="s">
        <v>4857</v>
      </c>
      <c r="L144" s="2132" t="s">
        <v>4956</v>
      </c>
      <c r="M144" s="2134"/>
      <c r="N144" s="2134"/>
      <c r="O144" s="2135"/>
      <c r="P144" s="2046"/>
      <c r="Q144" s="2046"/>
      <c r="R144" s="2046"/>
      <c r="S144" s="2046"/>
      <c r="T144" s="2046"/>
      <c r="U144" s="2046"/>
      <c r="V144" s="2046"/>
      <c r="W144" s="2046"/>
      <c r="X144" s="2046"/>
      <c r="Y144" s="2046"/>
      <c r="Z144" s="2046"/>
    </row>
    <row r="145">
      <c r="A145" s="2046"/>
      <c r="B145" s="2046"/>
      <c r="C145" s="2132" t="s">
        <v>3667</v>
      </c>
      <c r="D145" s="2132" t="s">
        <v>3668</v>
      </c>
      <c r="E145" s="2132" t="s">
        <v>3669</v>
      </c>
      <c r="F145" s="2133" t="s">
        <v>5073</v>
      </c>
      <c r="G145" s="2134"/>
      <c r="H145" s="2134"/>
      <c r="I145" s="2132" t="s">
        <v>4875</v>
      </c>
      <c r="J145" s="2133">
        <v>176027.0</v>
      </c>
      <c r="K145" s="2132" t="s">
        <v>4857</v>
      </c>
      <c r="L145" s="2132" t="s">
        <v>4956</v>
      </c>
      <c r="M145" s="2134"/>
      <c r="N145" s="2134"/>
      <c r="O145" s="2135"/>
      <c r="P145" s="2046"/>
      <c r="Q145" s="2046"/>
      <c r="R145" s="2046"/>
      <c r="S145" s="2046"/>
      <c r="T145" s="2046"/>
      <c r="U145" s="2046"/>
      <c r="V145" s="2046"/>
      <c r="W145" s="2046"/>
      <c r="X145" s="2046"/>
      <c r="Y145" s="2046"/>
      <c r="Z145" s="2046"/>
    </row>
    <row r="146">
      <c r="A146" s="2046"/>
      <c r="B146" s="2046"/>
      <c r="C146" s="2132" t="s">
        <v>3670</v>
      </c>
      <c r="D146" s="2132" t="s">
        <v>3671</v>
      </c>
      <c r="E146" s="2132" t="s">
        <v>3672</v>
      </c>
      <c r="F146" s="2133" t="s">
        <v>5074</v>
      </c>
      <c r="G146" s="2134"/>
      <c r="H146" s="2134"/>
      <c r="I146" s="2132" t="s">
        <v>4875</v>
      </c>
      <c r="J146" s="2133">
        <v>176027.0</v>
      </c>
      <c r="K146" s="2132" t="s">
        <v>4857</v>
      </c>
      <c r="L146" s="2132" t="s">
        <v>4956</v>
      </c>
      <c r="M146" s="2134"/>
      <c r="N146" s="2134"/>
      <c r="O146" s="2135"/>
      <c r="P146" s="2046"/>
      <c r="Q146" s="2046"/>
      <c r="R146" s="2046"/>
      <c r="S146" s="2046"/>
      <c r="T146" s="2046"/>
      <c r="U146" s="2046"/>
      <c r="V146" s="2046"/>
      <c r="W146" s="2046"/>
      <c r="X146" s="2046"/>
      <c r="Y146" s="2046"/>
      <c r="Z146" s="2046"/>
    </row>
    <row r="147">
      <c r="A147" s="2046"/>
      <c r="B147" s="2046"/>
      <c r="C147" s="2132" t="s">
        <v>3673</v>
      </c>
      <c r="D147" s="2132" t="s">
        <v>3674</v>
      </c>
      <c r="E147" s="2132" t="s">
        <v>3675</v>
      </c>
      <c r="F147" s="2133" t="s">
        <v>5075</v>
      </c>
      <c r="G147" s="2134"/>
      <c r="H147" s="2134"/>
      <c r="I147" s="2132" t="s">
        <v>4875</v>
      </c>
      <c r="J147" s="2133">
        <v>176027.0</v>
      </c>
      <c r="K147" s="2132" t="s">
        <v>4857</v>
      </c>
      <c r="L147" s="2132" t="s">
        <v>4956</v>
      </c>
      <c r="M147" s="2134"/>
      <c r="N147" s="2134"/>
      <c r="O147" s="2135"/>
      <c r="P147" s="2046"/>
      <c r="Q147" s="2046"/>
      <c r="R147" s="2046"/>
      <c r="S147" s="2046"/>
      <c r="T147" s="2046"/>
      <c r="U147" s="2046"/>
      <c r="V147" s="2046"/>
      <c r="W147" s="2046"/>
      <c r="X147" s="2046"/>
      <c r="Y147" s="2046"/>
      <c r="Z147" s="2046"/>
    </row>
    <row r="148">
      <c r="A148" s="2046"/>
      <c r="B148" s="2046"/>
      <c r="C148" s="2132" t="s">
        <v>3676</v>
      </c>
      <c r="D148" s="2132" t="s">
        <v>3677</v>
      </c>
      <c r="E148" s="2132" t="s">
        <v>3678</v>
      </c>
      <c r="F148" s="2133" t="s">
        <v>5076</v>
      </c>
      <c r="G148" s="2134"/>
      <c r="H148" s="2134"/>
      <c r="I148" s="2132" t="s">
        <v>4875</v>
      </c>
      <c r="J148" s="2133">
        <v>176027.0</v>
      </c>
      <c r="K148" s="2132" t="s">
        <v>4857</v>
      </c>
      <c r="L148" s="2132" t="s">
        <v>4956</v>
      </c>
      <c r="M148" s="2134"/>
      <c r="N148" s="2134"/>
      <c r="O148" s="2135"/>
      <c r="P148" s="2046"/>
      <c r="Q148" s="2046"/>
      <c r="R148" s="2046"/>
      <c r="S148" s="2046"/>
      <c r="T148" s="2046"/>
      <c r="U148" s="2046"/>
      <c r="V148" s="2046"/>
      <c r="W148" s="2046"/>
      <c r="X148" s="2046"/>
      <c r="Y148" s="2046"/>
      <c r="Z148" s="2046"/>
    </row>
    <row r="149">
      <c r="A149" s="2046"/>
      <c r="B149" s="2046"/>
      <c r="C149" s="2132" t="s">
        <v>3679</v>
      </c>
      <c r="D149" s="2132" t="s">
        <v>3680</v>
      </c>
      <c r="E149" s="2132" t="s">
        <v>3681</v>
      </c>
      <c r="F149" s="2133" t="s">
        <v>5077</v>
      </c>
      <c r="G149" s="2134"/>
      <c r="H149" s="2134"/>
      <c r="I149" s="2132" t="s">
        <v>4875</v>
      </c>
      <c r="J149" s="2133">
        <v>176027.0</v>
      </c>
      <c r="K149" s="2132" t="s">
        <v>4857</v>
      </c>
      <c r="L149" s="2132" t="s">
        <v>4956</v>
      </c>
      <c r="M149" s="2134"/>
      <c r="N149" s="2134"/>
      <c r="O149" s="2135"/>
      <c r="P149" s="2046"/>
      <c r="Q149" s="2046"/>
      <c r="R149" s="2046"/>
      <c r="S149" s="2046"/>
      <c r="T149" s="2046"/>
      <c r="U149" s="2046"/>
      <c r="V149" s="2046"/>
      <c r="W149" s="2046"/>
      <c r="X149" s="2046"/>
      <c r="Y149" s="2046"/>
      <c r="Z149" s="2046"/>
    </row>
    <row r="150">
      <c r="A150" s="2046"/>
      <c r="B150" s="2046"/>
      <c r="C150" s="2132" t="s">
        <v>3682</v>
      </c>
      <c r="D150" s="2132" t="s">
        <v>3683</v>
      </c>
      <c r="E150" s="2132" t="s">
        <v>3684</v>
      </c>
      <c r="F150" s="2133" t="s">
        <v>5078</v>
      </c>
      <c r="G150" s="2134"/>
      <c r="H150" s="2134"/>
      <c r="I150" s="2132" t="s">
        <v>4875</v>
      </c>
      <c r="J150" s="2133">
        <v>176027.0</v>
      </c>
      <c r="K150" s="2132" t="s">
        <v>4857</v>
      </c>
      <c r="L150" s="2132" t="s">
        <v>4956</v>
      </c>
      <c r="M150" s="2134"/>
      <c r="N150" s="2134"/>
      <c r="O150" s="2135"/>
      <c r="P150" s="2046"/>
      <c r="Q150" s="2046"/>
      <c r="R150" s="2046"/>
      <c r="S150" s="2046"/>
      <c r="T150" s="2046"/>
      <c r="U150" s="2046"/>
      <c r="V150" s="2046"/>
      <c r="W150" s="2046"/>
      <c r="X150" s="2046"/>
      <c r="Y150" s="2046"/>
      <c r="Z150" s="2046"/>
    </row>
    <row r="151">
      <c r="A151" s="2046"/>
      <c r="B151" s="2046"/>
      <c r="C151" s="2132" t="s">
        <v>3685</v>
      </c>
      <c r="D151" s="2132" t="s">
        <v>3686</v>
      </c>
      <c r="E151" s="2132" t="s">
        <v>3687</v>
      </c>
      <c r="F151" s="2133" t="s">
        <v>5079</v>
      </c>
      <c r="G151" s="2134"/>
      <c r="H151" s="2134"/>
      <c r="I151" s="2132" t="s">
        <v>4875</v>
      </c>
      <c r="J151" s="2133">
        <v>176027.0</v>
      </c>
      <c r="K151" s="2132" t="s">
        <v>4857</v>
      </c>
      <c r="L151" s="2132" t="s">
        <v>4956</v>
      </c>
      <c r="M151" s="2134"/>
      <c r="N151" s="2134"/>
      <c r="O151" s="2135"/>
      <c r="P151" s="2046"/>
      <c r="Q151" s="2046"/>
      <c r="R151" s="2046"/>
      <c r="S151" s="2046"/>
      <c r="T151" s="2046"/>
      <c r="U151" s="2046"/>
      <c r="V151" s="2046"/>
      <c r="W151" s="2046"/>
      <c r="X151" s="2046"/>
      <c r="Y151" s="2046"/>
      <c r="Z151" s="2046"/>
    </row>
    <row r="152">
      <c r="A152" s="2046"/>
      <c r="B152" s="2046"/>
      <c r="C152" s="2132" t="s">
        <v>3688</v>
      </c>
      <c r="D152" s="2132" t="s">
        <v>3689</v>
      </c>
      <c r="E152" s="2132" t="s">
        <v>3690</v>
      </c>
      <c r="F152" s="2133" t="s">
        <v>5080</v>
      </c>
      <c r="G152" s="2134"/>
      <c r="H152" s="2134"/>
      <c r="I152" s="2132" t="s">
        <v>4875</v>
      </c>
      <c r="J152" s="2133">
        <v>176027.0</v>
      </c>
      <c r="K152" s="2132" t="s">
        <v>4857</v>
      </c>
      <c r="L152" s="2132" t="s">
        <v>4956</v>
      </c>
      <c r="M152" s="2134"/>
      <c r="N152" s="2134"/>
      <c r="O152" s="2135"/>
      <c r="P152" s="2046"/>
      <c r="Q152" s="2046"/>
      <c r="R152" s="2046"/>
      <c r="S152" s="2046"/>
      <c r="T152" s="2046"/>
      <c r="U152" s="2046"/>
      <c r="V152" s="2046"/>
      <c r="W152" s="2046"/>
      <c r="X152" s="2046"/>
      <c r="Y152" s="2046"/>
      <c r="Z152" s="2046"/>
    </row>
    <row r="153">
      <c r="A153" s="2046"/>
      <c r="B153" s="2046"/>
      <c r="C153" s="2132" t="s">
        <v>3691</v>
      </c>
      <c r="D153" s="2132" t="s">
        <v>3692</v>
      </c>
      <c r="E153" s="2132" t="s">
        <v>3693</v>
      </c>
      <c r="F153" s="2133" t="s">
        <v>5081</v>
      </c>
      <c r="G153" s="2134"/>
      <c r="H153" s="2134"/>
      <c r="I153" s="2132" t="s">
        <v>4875</v>
      </c>
      <c r="J153" s="2133">
        <v>176027.0</v>
      </c>
      <c r="K153" s="2132" t="s">
        <v>4857</v>
      </c>
      <c r="L153" s="2132" t="s">
        <v>4956</v>
      </c>
      <c r="M153" s="2134"/>
      <c r="N153" s="2134"/>
      <c r="O153" s="2135"/>
      <c r="P153" s="2046"/>
      <c r="Q153" s="2046"/>
      <c r="R153" s="2046"/>
      <c r="S153" s="2046"/>
      <c r="T153" s="2046"/>
      <c r="U153" s="2046"/>
      <c r="V153" s="2046"/>
      <c r="W153" s="2046"/>
      <c r="X153" s="2046"/>
      <c r="Y153" s="2046"/>
      <c r="Z153" s="2046"/>
    </row>
    <row r="154">
      <c r="A154" s="2046"/>
      <c r="B154" s="2046"/>
      <c r="C154" s="2132" t="s">
        <v>3694</v>
      </c>
      <c r="D154" s="2132" t="s">
        <v>3695</v>
      </c>
      <c r="E154" s="2132" t="s">
        <v>3696</v>
      </c>
      <c r="F154" s="2133" t="s">
        <v>5082</v>
      </c>
      <c r="G154" s="2134"/>
      <c r="H154" s="2134"/>
      <c r="I154" s="2132" t="s">
        <v>4875</v>
      </c>
      <c r="J154" s="2133">
        <v>176027.0</v>
      </c>
      <c r="K154" s="2132" t="s">
        <v>4857</v>
      </c>
      <c r="L154" s="2132" t="s">
        <v>4956</v>
      </c>
      <c r="M154" s="2134"/>
      <c r="N154" s="2134"/>
      <c r="O154" s="2135"/>
      <c r="P154" s="2046"/>
      <c r="Q154" s="2046"/>
      <c r="R154" s="2046"/>
      <c r="S154" s="2046"/>
      <c r="T154" s="2046"/>
      <c r="U154" s="2046"/>
      <c r="V154" s="2046"/>
      <c r="W154" s="2046"/>
      <c r="X154" s="2046"/>
      <c r="Y154" s="2046"/>
      <c r="Z154" s="2046"/>
    </row>
    <row r="155">
      <c r="A155" s="2046"/>
      <c r="B155" s="2046"/>
      <c r="C155" s="2132" t="s">
        <v>3697</v>
      </c>
      <c r="D155" s="2132" t="s">
        <v>3698</v>
      </c>
      <c r="E155" s="2132" t="s">
        <v>3699</v>
      </c>
      <c r="F155" s="2133" t="s">
        <v>5083</v>
      </c>
      <c r="G155" s="2134"/>
      <c r="H155" s="2134"/>
      <c r="I155" s="2132" t="s">
        <v>4875</v>
      </c>
      <c r="J155" s="2133">
        <v>176027.0</v>
      </c>
      <c r="K155" s="2132" t="s">
        <v>4857</v>
      </c>
      <c r="L155" s="2132" t="s">
        <v>4956</v>
      </c>
      <c r="M155" s="2134"/>
      <c r="N155" s="2134"/>
      <c r="O155" s="2135"/>
      <c r="P155" s="2046"/>
      <c r="Q155" s="2046"/>
      <c r="R155" s="2046"/>
      <c r="S155" s="2046"/>
      <c r="T155" s="2046"/>
      <c r="U155" s="2046"/>
      <c r="V155" s="2046"/>
      <c r="W155" s="2046"/>
      <c r="X155" s="2046"/>
      <c r="Y155" s="2046"/>
      <c r="Z155" s="2046"/>
    </row>
    <row r="156">
      <c r="A156" s="2046"/>
      <c r="B156" s="2046"/>
      <c r="C156" s="2132" t="s">
        <v>3700</v>
      </c>
      <c r="D156" s="2132" t="s">
        <v>3701</v>
      </c>
      <c r="E156" s="2132" t="s">
        <v>3702</v>
      </c>
      <c r="F156" s="2133" t="s">
        <v>5084</v>
      </c>
      <c r="G156" s="2134"/>
      <c r="H156" s="2134"/>
      <c r="I156" s="2132" t="s">
        <v>4875</v>
      </c>
      <c r="J156" s="2133">
        <v>176027.0</v>
      </c>
      <c r="K156" s="2132" t="s">
        <v>4857</v>
      </c>
      <c r="L156" s="2132" t="s">
        <v>4956</v>
      </c>
      <c r="M156" s="2134"/>
      <c r="N156" s="2134"/>
      <c r="O156" s="2135"/>
      <c r="P156" s="2046"/>
      <c r="Q156" s="2046"/>
      <c r="R156" s="2046"/>
      <c r="S156" s="2046"/>
      <c r="T156" s="2046"/>
      <c r="U156" s="2046"/>
      <c r="V156" s="2046"/>
      <c r="W156" s="2046"/>
      <c r="X156" s="2046"/>
      <c r="Y156" s="2046"/>
      <c r="Z156" s="2046"/>
    </row>
    <row r="157">
      <c r="A157" s="2046"/>
      <c r="B157" s="2046"/>
      <c r="C157" s="2132" t="s">
        <v>3703</v>
      </c>
      <c r="D157" s="2132" t="s">
        <v>3704</v>
      </c>
      <c r="E157" s="2132" t="s">
        <v>3705</v>
      </c>
      <c r="F157" s="2133" t="s">
        <v>5085</v>
      </c>
      <c r="G157" s="2134"/>
      <c r="H157" s="2134"/>
      <c r="I157" s="2132" t="s">
        <v>4875</v>
      </c>
      <c r="J157" s="2133">
        <v>176027.0</v>
      </c>
      <c r="K157" s="2132" t="s">
        <v>4857</v>
      </c>
      <c r="L157" s="2132" t="s">
        <v>4956</v>
      </c>
      <c r="M157" s="2134"/>
      <c r="N157" s="2134"/>
      <c r="O157" s="2135"/>
      <c r="P157" s="2046"/>
      <c r="Q157" s="2046"/>
      <c r="R157" s="2046"/>
      <c r="S157" s="2046"/>
      <c r="T157" s="2046"/>
      <c r="U157" s="2046"/>
      <c r="V157" s="2046"/>
      <c r="W157" s="2046"/>
      <c r="X157" s="2046"/>
      <c r="Y157" s="2046"/>
      <c r="Z157" s="2046"/>
    </row>
    <row r="158">
      <c r="A158" s="2046"/>
      <c r="B158" s="2046"/>
      <c r="C158" s="2132" t="s">
        <v>3706</v>
      </c>
      <c r="D158" s="2132" t="s">
        <v>3707</v>
      </c>
      <c r="E158" s="2132" t="s">
        <v>1887</v>
      </c>
      <c r="F158" s="2133" t="s">
        <v>5086</v>
      </c>
      <c r="G158" s="2134"/>
      <c r="H158" s="2134"/>
      <c r="I158" s="2134"/>
      <c r="J158" s="2133">
        <v>176063.0</v>
      </c>
      <c r="K158" s="2132" t="s">
        <v>4857</v>
      </c>
      <c r="L158" s="2132" t="s">
        <v>4969</v>
      </c>
      <c r="M158" s="2134"/>
      <c r="N158" s="2134"/>
      <c r="O158" s="2135"/>
      <c r="P158" s="2046"/>
      <c r="Q158" s="2046"/>
      <c r="R158" s="2046"/>
      <c r="S158" s="2046"/>
      <c r="T158" s="2046"/>
      <c r="U158" s="2046"/>
      <c r="V158" s="2046"/>
      <c r="W158" s="2046"/>
      <c r="X158" s="2046"/>
      <c r="Y158" s="2046"/>
      <c r="Z158" s="2046"/>
    </row>
    <row r="159">
      <c r="A159" s="2046"/>
      <c r="B159" s="2046"/>
      <c r="C159" s="2132" t="s">
        <v>3708</v>
      </c>
      <c r="D159" s="2132" t="s">
        <v>5087</v>
      </c>
      <c r="E159" s="2132" t="s">
        <v>3710</v>
      </c>
      <c r="F159" s="2133" t="s">
        <v>5088</v>
      </c>
      <c r="G159" s="2134"/>
      <c r="H159" s="2134"/>
      <c r="I159" s="2134"/>
      <c r="J159" s="2133">
        <v>176063.0</v>
      </c>
      <c r="K159" s="2132" t="s">
        <v>4857</v>
      </c>
      <c r="L159" s="2132" t="s">
        <v>4969</v>
      </c>
      <c r="M159" s="2134"/>
      <c r="N159" s="2134"/>
      <c r="O159" s="2135"/>
      <c r="P159" s="2046"/>
      <c r="Q159" s="2046"/>
      <c r="R159" s="2046"/>
      <c r="S159" s="2046"/>
      <c r="T159" s="2046"/>
      <c r="U159" s="2046"/>
      <c r="V159" s="2046"/>
      <c r="W159" s="2046"/>
      <c r="X159" s="2046"/>
      <c r="Y159" s="2046"/>
      <c r="Z159" s="2046"/>
    </row>
    <row r="160">
      <c r="A160" s="2046"/>
      <c r="B160" s="2046"/>
      <c r="C160" s="2132" t="s">
        <v>3711</v>
      </c>
      <c r="D160" s="2132" t="s">
        <v>3712</v>
      </c>
      <c r="E160" s="2132" t="s">
        <v>1887</v>
      </c>
      <c r="F160" s="2133" t="s">
        <v>5089</v>
      </c>
      <c r="G160" s="2134"/>
      <c r="H160" s="2134"/>
      <c r="I160" s="2134"/>
      <c r="J160" s="2133">
        <v>176063.0</v>
      </c>
      <c r="K160" s="2132" t="s">
        <v>4857</v>
      </c>
      <c r="L160" s="2132" t="s">
        <v>4969</v>
      </c>
      <c r="M160" s="2134"/>
      <c r="N160" s="2134"/>
      <c r="O160" s="2135"/>
      <c r="P160" s="2046"/>
      <c r="Q160" s="2046"/>
      <c r="R160" s="2046"/>
      <c r="S160" s="2046"/>
      <c r="T160" s="2046"/>
      <c r="U160" s="2046"/>
      <c r="V160" s="2046"/>
      <c r="W160" s="2046"/>
      <c r="X160" s="2046"/>
      <c r="Y160" s="2046"/>
      <c r="Z160" s="2046"/>
    </row>
    <row r="161">
      <c r="A161" s="2046"/>
      <c r="B161" s="2046"/>
      <c r="C161" s="2132" t="s">
        <v>3713</v>
      </c>
      <c r="D161" s="2132" t="s">
        <v>3714</v>
      </c>
      <c r="E161" s="2132" t="s">
        <v>3715</v>
      </c>
      <c r="F161" s="2133" t="s">
        <v>5090</v>
      </c>
      <c r="G161" s="2134"/>
      <c r="H161" s="2134"/>
      <c r="I161" s="2134"/>
      <c r="J161" s="2133">
        <v>176063.0</v>
      </c>
      <c r="K161" s="2132" t="s">
        <v>4857</v>
      </c>
      <c r="L161" s="2132" t="s">
        <v>4969</v>
      </c>
      <c r="M161" s="2134"/>
      <c r="N161" s="2134"/>
      <c r="O161" s="2135"/>
      <c r="P161" s="2046"/>
      <c r="Q161" s="2046"/>
      <c r="R161" s="2046"/>
      <c r="S161" s="2046"/>
      <c r="T161" s="2046"/>
      <c r="U161" s="2046"/>
      <c r="V161" s="2046"/>
      <c r="W161" s="2046"/>
      <c r="X161" s="2046"/>
      <c r="Y161" s="2046"/>
      <c r="Z161" s="2046"/>
    </row>
    <row r="162">
      <c r="A162" s="2046"/>
      <c r="B162" s="2046"/>
      <c r="C162" s="2132" t="s">
        <v>3716</v>
      </c>
      <c r="D162" s="2132" t="s">
        <v>3717</v>
      </c>
      <c r="E162" s="2132" t="s">
        <v>3718</v>
      </c>
      <c r="F162" s="2133" t="s">
        <v>5091</v>
      </c>
      <c r="G162" s="2134"/>
      <c r="H162" s="2134"/>
      <c r="I162" s="2134"/>
      <c r="J162" s="2133">
        <v>176063.0</v>
      </c>
      <c r="K162" s="2132" t="s">
        <v>4857</v>
      </c>
      <c r="L162" s="2132" t="s">
        <v>4969</v>
      </c>
      <c r="M162" s="2134"/>
      <c r="N162" s="2134"/>
      <c r="O162" s="2135"/>
      <c r="P162" s="2046"/>
      <c r="Q162" s="2046"/>
      <c r="R162" s="2046"/>
      <c r="S162" s="2046"/>
      <c r="T162" s="2046"/>
      <c r="U162" s="2046"/>
      <c r="V162" s="2046"/>
      <c r="W162" s="2046"/>
      <c r="X162" s="2046"/>
      <c r="Y162" s="2046"/>
      <c r="Z162" s="2046"/>
    </row>
    <row r="163">
      <c r="A163" s="2046"/>
      <c r="B163" s="2046"/>
      <c r="C163" s="2132" t="s">
        <v>3719</v>
      </c>
      <c r="D163" s="2132" t="s">
        <v>3720</v>
      </c>
      <c r="E163" s="2132" t="s">
        <v>3721</v>
      </c>
      <c r="F163" s="2133" t="s">
        <v>5092</v>
      </c>
      <c r="G163" s="2134"/>
      <c r="H163" s="2134"/>
      <c r="I163" s="2134"/>
      <c r="J163" s="2133">
        <v>176063.0</v>
      </c>
      <c r="K163" s="2132" t="s">
        <v>4857</v>
      </c>
      <c r="L163" s="2132" t="s">
        <v>4969</v>
      </c>
      <c r="M163" s="2134"/>
      <c r="N163" s="2134"/>
      <c r="O163" s="2135"/>
      <c r="P163" s="2046"/>
      <c r="Q163" s="2046"/>
      <c r="R163" s="2046"/>
      <c r="S163" s="2046"/>
      <c r="T163" s="2046"/>
      <c r="U163" s="2046"/>
      <c r="V163" s="2046"/>
      <c r="W163" s="2046"/>
      <c r="X163" s="2046"/>
      <c r="Y163" s="2046"/>
      <c r="Z163" s="2046"/>
    </row>
    <row r="164">
      <c r="A164" s="2046"/>
      <c r="B164" s="2046"/>
      <c r="C164" s="2132" t="s">
        <v>3722</v>
      </c>
      <c r="D164" s="2132" t="s">
        <v>3723</v>
      </c>
      <c r="E164" s="2132" t="s">
        <v>3724</v>
      </c>
      <c r="F164" s="2133" t="s">
        <v>5093</v>
      </c>
      <c r="G164" s="2134"/>
      <c r="H164" s="2134"/>
      <c r="I164" s="2134"/>
      <c r="J164" s="2133">
        <v>176063.0</v>
      </c>
      <c r="K164" s="2132" t="s">
        <v>4857</v>
      </c>
      <c r="L164" s="2132" t="s">
        <v>4969</v>
      </c>
      <c r="M164" s="2134"/>
      <c r="N164" s="2134"/>
      <c r="O164" s="2135"/>
      <c r="P164" s="2046"/>
      <c r="Q164" s="2046"/>
      <c r="R164" s="2046"/>
      <c r="S164" s="2046"/>
      <c r="T164" s="2046"/>
      <c r="U164" s="2046"/>
      <c r="V164" s="2046"/>
      <c r="W164" s="2046"/>
      <c r="X164" s="2046"/>
      <c r="Y164" s="2046"/>
      <c r="Z164" s="2046"/>
    </row>
    <row r="165">
      <c r="A165" s="2046"/>
      <c r="B165" s="2046"/>
      <c r="C165" s="2132" t="s">
        <v>3725</v>
      </c>
      <c r="D165" s="2132" t="s">
        <v>3726</v>
      </c>
      <c r="E165" s="2132" t="s">
        <v>3727</v>
      </c>
      <c r="F165" s="2133" t="s">
        <v>5094</v>
      </c>
      <c r="G165" s="2134"/>
      <c r="H165" s="2134"/>
      <c r="I165" s="2134"/>
      <c r="J165" s="2133">
        <v>176063.0</v>
      </c>
      <c r="K165" s="2132" t="s">
        <v>4857</v>
      </c>
      <c r="L165" s="2132" t="s">
        <v>4969</v>
      </c>
      <c r="M165" s="2134"/>
      <c r="N165" s="2134"/>
      <c r="O165" s="2135"/>
      <c r="P165" s="2046"/>
      <c r="Q165" s="2046"/>
      <c r="R165" s="2046"/>
      <c r="S165" s="2046"/>
      <c r="T165" s="2046"/>
      <c r="U165" s="2046"/>
      <c r="V165" s="2046"/>
      <c r="W165" s="2046"/>
      <c r="X165" s="2046"/>
      <c r="Y165" s="2046"/>
      <c r="Z165" s="2046"/>
    </row>
    <row r="166">
      <c r="A166" s="2046"/>
      <c r="B166" s="2046"/>
      <c r="C166" s="2132" t="s">
        <v>3728</v>
      </c>
      <c r="D166" s="2132" t="s">
        <v>5095</v>
      </c>
      <c r="E166" s="2132" t="s">
        <v>3730</v>
      </c>
      <c r="F166" s="2133" t="s">
        <v>5096</v>
      </c>
      <c r="G166" s="2134"/>
      <c r="H166" s="2134"/>
      <c r="I166" s="2134"/>
      <c r="J166" s="2133">
        <v>176063.0</v>
      </c>
      <c r="K166" s="2132" t="s">
        <v>4857</v>
      </c>
      <c r="L166" s="2132" t="s">
        <v>4969</v>
      </c>
      <c r="M166" s="2134"/>
      <c r="N166" s="2134"/>
      <c r="O166" s="2135"/>
      <c r="P166" s="2046"/>
      <c r="Q166" s="2046"/>
      <c r="R166" s="2046"/>
      <c r="S166" s="2046"/>
      <c r="T166" s="2046"/>
      <c r="U166" s="2046"/>
      <c r="V166" s="2046"/>
      <c r="W166" s="2046"/>
      <c r="X166" s="2046"/>
      <c r="Y166" s="2046"/>
      <c r="Z166" s="2046"/>
    </row>
    <row r="167">
      <c r="A167" s="2046"/>
      <c r="B167" s="2046"/>
      <c r="C167" s="2132" t="s">
        <v>3731</v>
      </c>
      <c r="D167" s="2132" t="s">
        <v>3732</v>
      </c>
      <c r="E167" s="2132" t="s">
        <v>1887</v>
      </c>
      <c r="F167" s="2133" t="s">
        <v>5097</v>
      </c>
      <c r="G167" s="2134"/>
      <c r="H167" s="2134"/>
      <c r="I167" s="2134"/>
      <c r="J167" s="2133">
        <v>176063.0</v>
      </c>
      <c r="K167" s="2132" t="s">
        <v>4857</v>
      </c>
      <c r="L167" s="2132" t="s">
        <v>4969</v>
      </c>
      <c r="M167" s="2134"/>
      <c r="N167" s="2134"/>
      <c r="O167" s="2135"/>
      <c r="P167" s="2046"/>
      <c r="Q167" s="2046"/>
      <c r="R167" s="2046"/>
      <c r="S167" s="2046"/>
      <c r="T167" s="2046"/>
      <c r="U167" s="2046"/>
      <c r="V167" s="2046"/>
      <c r="W167" s="2046"/>
      <c r="X167" s="2046"/>
      <c r="Y167" s="2046"/>
      <c r="Z167" s="2046"/>
    </row>
    <row r="168">
      <c r="A168" s="2046"/>
      <c r="B168" s="2046"/>
      <c r="C168" s="2132" t="s">
        <v>3733</v>
      </c>
      <c r="D168" s="2132" t="s">
        <v>3734</v>
      </c>
      <c r="E168" s="2132" t="s">
        <v>1887</v>
      </c>
      <c r="F168" s="2133" t="s">
        <v>5098</v>
      </c>
      <c r="G168" s="2134"/>
      <c r="H168" s="2134"/>
      <c r="I168" s="2134"/>
      <c r="J168" s="2133">
        <v>176063.0</v>
      </c>
      <c r="K168" s="2132" t="s">
        <v>4857</v>
      </c>
      <c r="L168" s="2132" t="s">
        <v>4969</v>
      </c>
      <c r="M168" s="2134"/>
      <c r="N168" s="2134"/>
      <c r="O168" s="2135"/>
      <c r="P168" s="2046"/>
      <c r="Q168" s="2046"/>
      <c r="R168" s="2046"/>
      <c r="S168" s="2046"/>
      <c r="T168" s="2046"/>
      <c r="U168" s="2046"/>
      <c r="V168" s="2046"/>
      <c r="W168" s="2046"/>
      <c r="X168" s="2046"/>
      <c r="Y168" s="2046"/>
      <c r="Z168" s="2046"/>
    </row>
    <row r="169">
      <c r="A169" s="2046"/>
      <c r="B169" s="2046"/>
      <c r="C169" s="2132" t="s">
        <v>3735</v>
      </c>
      <c r="D169" s="2132" t="s">
        <v>3736</v>
      </c>
      <c r="E169" s="2132" t="s">
        <v>3737</v>
      </c>
      <c r="F169" s="2133" t="s">
        <v>5099</v>
      </c>
      <c r="G169" s="2134"/>
      <c r="H169" s="2134"/>
      <c r="I169" s="2134"/>
      <c r="J169" s="2133">
        <v>176063.0</v>
      </c>
      <c r="K169" s="2132" t="s">
        <v>4857</v>
      </c>
      <c r="L169" s="2132" t="s">
        <v>4969</v>
      </c>
      <c r="M169" s="2134"/>
      <c r="N169" s="2134"/>
      <c r="O169" s="2135"/>
      <c r="P169" s="2046"/>
      <c r="Q169" s="2046"/>
      <c r="R169" s="2046"/>
      <c r="S169" s="2046"/>
      <c r="T169" s="2046"/>
      <c r="U169" s="2046"/>
      <c r="V169" s="2046"/>
      <c r="W169" s="2046"/>
      <c r="X169" s="2046"/>
      <c r="Y169" s="2046"/>
      <c r="Z169" s="2046"/>
    </row>
    <row r="170">
      <c r="A170" s="2046"/>
      <c r="B170" s="2046"/>
      <c r="C170" s="2132" t="s">
        <v>3738</v>
      </c>
      <c r="D170" s="2132" t="s">
        <v>5100</v>
      </c>
      <c r="E170" s="2132" t="s">
        <v>3740</v>
      </c>
      <c r="F170" s="2133" t="s">
        <v>5101</v>
      </c>
      <c r="G170" s="2134"/>
      <c r="H170" s="2134"/>
      <c r="I170" s="2134"/>
      <c r="J170" s="2133">
        <v>176063.0</v>
      </c>
      <c r="K170" s="2132" t="s">
        <v>4857</v>
      </c>
      <c r="L170" s="2132" t="s">
        <v>4969</v>
      </c>
      <c r="M170" s="2134"/>
      <c r="N170" s="2134"/>
      <c r="O170" s="2135"/>
      <c r="P170" s="2046"/>
      <c r="Q170" s="2046"/>
      <c r="R170" s="2046"/>
      <c r="S170" s="2046"/>
      <c r="T170" s="2046"/>
      <c r="U170" s="2046"/>
      <c r="V170" s="2046"/>
      <c r="W170" s="2046"/>
      <c r="X170" s="2046"/>
      <c r="Y170" s="2046"/>
      <c r="Z170" s="2046"/>
    </row>
    <row r="171">
      <c r="A171" s="2046"/>
      <c r="B171" s="2046"/>
      <c r="C171" s="2132" t="s">
        <v>3741</v>
      </c>
      <c r="D171" s="2132" t="s">
        <v>3742</v>
      </c>
      <c r="E171" s="2132" t="s">
        <v>3743</v>
      </c>
      <c r="F171" s="2133" t="s">
        <v>5102</v>
      </c>
      <c r="G171" s="2134"/>
      <c r="H171" s="2134"/>
      <c r="I171" s="2134"/>
      <c r="J171" s="2133">
        <v>176063.0</v>
      </c>
      <c r="K171" s="2132" t="s">
        <v>4857</v>
      </c>
      <c r="L171" s="2132" t="s">
        <v>4969</v>
      </c>
      <c r="M171" s="2134"/>
      <c r="N171" s="2134"/>
      <c r="O171" s="2135"/>
      <c r="P171" s="2046"/>
      <c r="Q171" s="2046"/>
      <c r="R171" s="2046"/>
      <c r="S171" s="2046"/>
      <c r="T171" s="2046"/>
      <c r="U171" s="2046"/>
      <c r="V171" s="2046"/>
      <c r="W171" s="2046"/>
      <c r="X171" s="2046"/>
      <c r="Y171" s="2046"/>
      <c r="Z171" s="2046"/>
    </row>
    <row r="172">
      <c r="A172" s="2046"/>
      <c r="B172" s="2046"/>
      <c r="C172" s="2132" t="s">
        <v>3744</v>
      </c>
      <c r="D172" s="2132" t="s">
        <v>3745</v>
      </c>
      <c r="E172" s="2132" t="s">
        <v>3746</v>
      </c>
      <c r="F172" s="2133" t="s">
        <v>5103</v>
      </c>
      <c r="G172" s="2134"/>
      <c r="H172" s="2134"/>
      <c r="I172" s="2134"/>
      <c r="J172" s="2133">
        <v>176063.0</v>
      </c>
      <c r="K172" s="2132" t="s">
        <v>4857</v>
      </c>
      <c r="L172" s="2132" t="s">
        <v>4969</v>
      </c>
      <c r="M172" s="2134"/>
      <c r="N172" s="2134"/>
      <c r="O172" s="2135"/>
      <c r="P172" s="2046"/>
      <c r="Q172" s="2046"/>
      <c r="R172" s="2046"/>
      <c r="S172" s="2046"/>
      <c r="T172" s="2046"/>
      <c r="U172" s="2046"/>
      <c r="V172" s="2046"/>
      <c r="W172" s="2046"/>
      <c r="X172" s="2046"/>
      <c r="Y172" s="2046"/>
      <c r="Z172" s="2046"/>
    </row>
    <row r="173">
      <c r="A173" s="2046"/>
      <c r="B173" s="2046"/>
      <c r="C173" s="2132" t="s">
        <v>3747</v>
      </c>
      <c r="D173" s="2132" t="s">
        <v>3748</v>
      </c>
      <c r="E173" s="2132" t="s">
        <v>3749</v>
      </c>
      <c r="F173" s="2133" t="s">
        <v>5104</v>
      </c>
      <c r="G173" s="2134"/>
      <c r="H173" s="2134"/>
      <c r="I173" s="2134"/>
      <c r="J173" s="2133">
        <v>176063.0</v>
      </c>
      <c r="K173" s="2132" t="s">
        <v>4857</v>
      </c>
      <c r="L173" s="2132" t="s">
        <v>4969</v>
      </c>
      <c r="M173" s="2134"/>
      <c r="N173" s="2134"/>
      <c r="O173" s="2135"/>
      <c r="P173" s="2046"/>
      <c r="Q173" s="2046"/>
      <c r="R173" s="2046"/>
      <c r="S173" s="2046"/>
      <c r="T173" s="2046"/>
      <c r="U173" s="2046"/>
      <c r="V173" s="2046"/>
      <c r="W173" s="2046"/>
      <c r="X173" s="2046"/>
      <c r="Y173" s="2046"/>
      <c r="Z173" s="2046"/>
    </row>
    <row r="174">
      <c r="A174" s="2046"/>
      <c r="B174" s="2046"/>
      <c r="C174" s="2132" t="s">
        <v>3750</v>
      </c>
      <c r="D174" s="2132" t="s">
        <v>3751</v>
      </c>
      <c r="E174" s="2132" t="s">
        <v>5105</v>
      </c>
      <c r="F174" s="2133" t="s">
        <v>5106</v>
      </c>
      <c r="G174" s="2134"/>
      <c r="H174" s="2134"/>
      <c r="I174" s="2134"/>
      <c r="J174" s="2133">
        <v>176063.0</v>
      </c>
      <c r="K174" s="2132" t="s">
        <v>4857</v>
      </c>
      <c r="L174" s="2132" t="s">
        <v>4969</v>
      </c>
      <c r="M174" s="2134"/>
      <c r="N174" s="2134"/>
      <c r="O174" s="2135"/>
      <c r="P174" s="2046"/>
      <c r="Q174" s="2046"/>
      <c r="R174" s="2046"/>
      <c r="S174" s="2046"/>
      <c r="T174" s="2046"/>
      <c r="U174" s="2046"/>
      <c r="V174" s="2046"/>
      <c r="W174" s="2046"/>
      <c r="X174" s="2046"/>
      <c r="Y174" s="2046"/>
      <c r="Z174" s="2046"/>
    </row>
    <row r="175">
      <c r="A175" s="2046"/>
      <c r="B175" s="2046"/>
      <c r="C175" s="2132" t="s">
        <v>3753</v>
      </c>
      <c r="D175" s="2132" t="s">
        <v>3754</v>
      </c>
      <c r="E175" s="2132" t="s">
        <v>3755</v>
      </c>
      <c r="F175" s="2133" t="s">
        <v>5107</v>
      </c>
      <c r="G175" s="2134"/>
      <c r="H175" s="2134"/>
      <c r="I175" s="2134"/>
      <c r="J175" s="2133">
        <v>176063.0</v>
      </c>
      <c r="K175" s="2132" t="s">
        <v>4857</v>
      </c>
      <c r="L175" s="2132" t="s">
        <v>4969</v>
      </c>
      <c r="M175" s="2134"/>
      <c r="N175" s="2134"/>
      <c r="O175" s="2135"/>
      <c r="P175" s="2046"/>
      <c r="Q175" s="2046"/>
      <c r="R175" s="2046"/>
      <c r="S175" s="2046"/>
      <c r="T175" s="2046"/>
      <c r="U175" s="2046"/>
      <c r="V175" s="2046"/>
      <c r="W175" s="2046"/>
      <c r="X175" s="2046"/>
      <c r="Y175" s="2046"/>
      <c r="Z175" s="2046"/>
    </row>
    <row r="176">
      <c r="A176" s="2046"/>
      <c r="B176" s="2046"/>
      <c r="C176" s="2132" t="s">
        <v>3756</v>
      </c>
      <c r="D176" s="2132" t="s">
        <v>3757</v>
      </c>
      <c r="E176" s="2132" t="s">
        <v>3758</v>
      </c>
      <c r="F176" s="2133" t="s">
        <v>5108</v>
      </c>
      <c r="G176" s="2134"/>
      <c r="H176" s="2134"/>
      <c r="I176" s="2134"/>
      <c r="J176" s="2133">
        <v>176063.0</v>
      </c>
      <c r="K176" s="2132" t="s">
        <v>4857</v>
      </c>
      <c r="L176" s="2132" t="s">
        <v>4969</v>
      </c>
      <c r="M176" s="2134"/>
      <c r="N176" s="2134"/>
      <c r="O176" s="2135"/>
      <c r="P176" s="2046"/>
      <c r="Q176" s="2046"/>
      <c r="R176" s="2046"/>
      <c r="S176" s="2046"/>
      <c r="T176" s="2046"/>
      <c r="U176" s="2046"/>
      <c r="V176" s="2046"/>
      <c r="W176" s="2046"/>
      <c r="X176" s="2046"/>
      <c r="Y176" s="2046"/>
      <c r="Z176" s="2046"/>
    </row>
    <row r="177">
      <c r="A177" s="2046"/>
      <c r="B177" s="2046"/>
      <c r="C177" s="2132" t="s">
        <v>3759</v>
      </c>
      <c r="D177" s="2132" t="s">
        <v>5109</v>
      </c>
      <c r="E177" s="2132" t="s">
        <v>3761</v>
      </c>
      <c r="F177" s="2133" t="s">
        <v>5110</v>
      </c>
      <c r="G177" s="2134"/>
      <c r="H177" s="2134"/>
      <c r="I177" s="2134"/>
      <c r="J177" s="2133">
        <v>176063.0</v>
      </c>
      <c r="K177" s="2132" t="s">
        <v>4857</v>
      </c>
      <c r="L177" s="2132" t="s">
        <v>4969</v>
      </c>
      <c r="M177" s="2134"/>
      <c r="N177" s="2134"/>
      <c r="O177" s="2135"/>
      <c r="P177" s="2046"/>
      <c r="Q177" s="2046"/>
      <c r="R177" s="2046"/>
      <c r="S177" s="2046"/>
      <c r="T177" s="2046"/>
      <c r="U177" s="2046"/>
      <c r="V177" s="2046"/>
      <c r="W177" s="2046"/>
      <c r="X177" s="2046"/>
      <c r="Y177" s="2046"/>
      <c r="Z177" s="2046"/>
    </row>
    <row r="178">
      <c r="A178" s="2046"/>
      <c r="B178" s="2046"/>
      <c r="C178" s="2132" t="s">
        <v>3762</v>
      </c>
      <c r="D178" s="2132" t="s">
        <v>5111</v>
      </c>
      <c r="E178" s="2132" t="s">
        <v>3764</v>
      </c>
      <c r="F178" s="2133" t="s">
        <v>5112</v>
      </c>
      <c r="G178" s="2134"/>
      <c r="H178" s="2134"/>
      <c r="I178" s="2134"/>
      <c r="J178" s="2133">
        <v>176063.0</v>
      </c>
      <c r="K178" s="2132" t="s">
        <v>4857</v>
      </c>
      <c r="L178" s="2132" t="s">
        <v>4969</v>
      </c>
      <c r="M178" s="2134"/>
      <c r="N178" s="2134"/>
      <c r="O178" s="2135"/>
      <c r="P178" s="2046"/>
      <c r="Q178" s="2046"/>
      <c r="R178" s="2046"/>
      <c r="S178" s="2046"/>
      <c r="T178" s="2046"/>
      <c r="U178" s="2046"/>
      <c r="V178" s="2046"/>
      <c r="W178" s="2046"/>
      <c r="X178" s="2046"/>
      <c r="Y178" s="2046"/>
      <c r="Z178" s="2046"/>
    </row>
    <row r="179">
      <c r="A179" s="2046"/>
      <c r="B179" s="2046"/>
      <c r="C179" s="2132" t="s">
        <v>3765</v>
      </c>
      <c r="D179" s="2132" t="s">
        <v>5113</v>
      </c>
      <c r="E179" s="2132" t="s">
        <v>3767</v>
      </c>
      <c r="F179" s="2133" t="s">
        <v>5114</v>
      </c>
      <c r="G179" s="2134"/>
      <c r="H179" s="2134"/>
      <c r="I179" s="2134"/>
      <c r="J179" s="2133">
        <v>176063.0</v>
      </c>
      <c r="K179" s="2132" t="s">
        <v>4857</v>
      </c>
      <c r="L179" s="2132" t="s">
        <v>4969</v>
      </c>
      <c r="M179" s="2134"/>
      <c r="N179" s="2134"/>
      <c r="O179" s="2135"/>
      <c r="P179" s="2046"/>
      <c r="Q179" s="2046"/>
      <c r="R179" s="2046"/>
      <c r="S179" s="2046"/>
      <c r="T179" s="2046"/>
      <c r="U179" s="2046"/>
      <c r="V179" s="2046"/>
      <c r="W179" s="2046"/>
      <c r="X179" s="2046"/>
      <c r="Y179" s="2046"/>
      <c r="Z179" s="2046"/>
    </row>
    <row r="180">
      <c r="A180" s="2046"/>
      <c r="B180" s="2046"/>
      <c r="C180" s="2132" t="s">
        <v>3768</v>
      </c>
      <c r="D180" s="2132" t="s">
        <v>3769</v>
      </c>
      <c r="E180" s="2132" t="s">
        <v>3770</v>
      </c>
      <c r="F180" s="2133" t="s">
        <v>5115</v>
      </c>
      <c r="G180" s="2134"/>
      <c r="H180" s="2134"/>
      <c r="I180" s="2134"/>
      <c r="J180" s="2133">
        <v>176063.0</v>
      </c>
      <c r="K180" s="2132" t="s">
        <v>4857</v>
      </c>
      <c r="L180" s="2132" t="s">
        <v>4969</v>
      </c>
      <c r="M180" s="2134"/>
      <c r="N180" s="2134"/>
      <c r="O180" s="2135"/>
      <c r="P180" s="2046"/>
      <c r="Q180" s="2046"/>
      <c r="R180" s="2046"/>
      <c r="S180" s="2046"/>
      <c r="T180" s="2046"/>
      <c r="U180" s="2046"/>
      <c r="V180" s="2046"/>
      <c r="W180" s="2046"/>
      <c r="X180" s="2046"/>
      <c r="Y180" s="2046"/>
      <c r="Z180" s="2046"/>
    </row>
    <row r="181">
      <c r="A181" s="2046"/>
      <c r="B181" s="2046"/>
      <c r="C181" s="2132" t="s">
        <v>3771</v>
      </c>
      <c r="D181" s="2132" t="s">
        <v>5116</v>
      </c>
      <c r="E181" s="2132" t="s">
        <v>3773</v>
      </c>
      <c r="F181" s="2133" t="s">
        <v>5117</v>
      </c>
      <c r="G181" s="2134"/>
      <c r="H181" s="2134"/>
      <c r="I181" s="2134"/>
      <c r="J181" s="2133">
        <v>176063.0</v>
      </c>
      <c r="K181" s="2132" t="s">
        <v>4857</v>
      </c>
      <c r="L181" s="2132" t="s">
        <v>4969</v>
      </c>
      <c r="M181" s="2134"/>
      <c r="N181" s="2134"/>
      <c r="O181" s="2135"/>
      <c r="P181" s="2046"/>
      <c r="Q181" s="2046"/>
      <c r="R181" s="2046"/>
      <c r="S181" s="2046"/>
      <c r="T181" s="2046"/>
      <c r="U181" s="2046"/>
      <c r="V181" s="2046"/>
      <c r="W181" s="2046"/>
      <c r="X181" s="2046"/>
      <c r="Y181" s="2046"/>
      <c r="Z181" s="2046"/>
    </row>
    <row r="182">
      <c r="A182" s="2046"/>
      <c r="B182" s="2046"/>
      <c r="C182" s="2132" t="s">
        <v>3774</v>
      </c>
      <c r="D182" s="2132" t="s">
        <v>5118</v>
      </c>
      <c r="E182" s="2132" t="s">
        <v>3776</v>
      </c>
      <c r="F182" s="2133" t="s">
        <v>5119</v>
      </c>
      <c r="G182" s="2134"/>
      <c r="H182" s="2134"/>
      <c r="I182" s="2134"/>
      <c r="J182" s="2133">
        <v>176063.0</v>
      </c>
      <c r="K182" s="2132" t="s">
        <v>4857</v>
      </c>
      <c r="L182" s="2132" t="s">
        <v>4969</v>
      </c>
      <c r="M182" s="2134"/>
      <c r="N182" s="2134"/>
      <c r="O182" s="2135"/>
      <c r="P182" s="2046"/>
      <c r="Q182" s="2046"/>
      <c r="R182" s="2046"/>
      <c r="S182" s="2046"/>
      <c r="T182" s="2046"/>
      <c r="U182" s="2046"/>
      <c r="V182" s="2046"/>
      <c r="W182" s="2046"/>
      <c r="X182" s="2046"/>
      <c r="Y182" s="2046"/>
      <c r="Z182" s="2046"/>
    </row>
    <row r="183">
      <c r="A183" s="2046"/>
      <c r="B183" s="2046"/>
      <c r="C183" s="2132" t="s">
        <v>3777</v>
      </c>
      <c r="D183" s="2132" t="s">
        <v>5120</v>
      </c>
      <c r="E183" s="2132" t="s">
        <v>3779</v>
      </c>
      <c r="F183" s="2133" t="s">
        <v>5121</v>
      </c>
      <c r="G183" s="2134"/>
      <c r="H183" s="2134"/>
      <c r="I183" s="2134"/>
      <c r="J183" s="2133">
        <v>176063.0</v>
      </c>
      <c r="K183" s="2132" t="s">
        <v>4857</v>
      </c>
      <c r="L183" s="2132" t="s">
        <v>4969</v>
      </c>
      <c r="M183" s="2134"/>
      <c r="N183" s="2134"/>
      <c r="O183" s="2135"/>
      <c r="P183" s="2046"/>
      <c r="Q183" s="2046"/>
      <c r="R183" s="2046"/>
      <c r="S183" s="2046"/>
      <c r="T183" s="2046"/>
      <c r="U183" s="2046"/>
      <c r="V183" s="2046"/>
      <c r="W183" s="2046"/>
      <c r="X183" s="2046"/>
      <c r="Y183" s="2046"/>
      <c r="Z183" s="2046"/>
    </row>
    <row r="184">
      <c r="A184" s="2046"/>
      <c r="B184" s="2046"/>
      <c r="C184" s="2132" t="s">
        <v>3780</v>
      </c>
      <c r="D184" s="2132" t="s">
        <v>5122</v>
      </c>
      <c r="E184" s="2132" t="s">
        <v>3782</v>
      </c>
      <c r="F184" s="2133" t="s">
        <v>5123</v>
      </c>
      <c r="G184" s="2134"/>
      <c r="H184" s="2134"/>
      <c r="I184" s="2134"/>
      <c r="J184" s="2133">
        <v>176063.0</v>
      </c>
      <c r="K184" s="2132" t="s">
        <v>4857</v>
      </c>
      <c r="L184" s="2132" t="s">
        <v>4969</v>
      </c>
      <c r="M184" s="2134"/>
      <c r="N184" s="2134"/>
      <c r="O184" s="2135"/>
      <c r="P184" s="2046"/>
      <c r="Q184" s="2046"/>
      <c r="R184" s="2046"/>
      <c r="S184" s="2046"/>
      <c r="T184" s="2046"/>
      <c r="U184" s="2046"/>
      <c r="V184" s="2046"/>
      <c r="W184" s="2046"/>
      <c r="X184" s="2046"/>
      <c r="Y184" s="2046"/>
      <c r="Z184" s="2046"/>
    </row>
    <row r="185">
      <c r="A185" s="2046"/>
      <c r="B185" s="2046"/>
      <c r="C185" s="2132" t="s">
        <v>3783</v>
      </c>
      <c r="D185" s="2132" t="s">
        <v>5124</v>
      </c>
      <c r="E185" s="2132" t="s">
        <v>3785</v>
      </c>
      <c r="F185" s="2133" t="s">
        <v>5125</v>
      </c>
      <c r="G185" s="2134"/>
      <c r="H185" s="2134"/>
      <c r="I185" s="2134"/>
      <c r="J185" s="2133">
        <v>176063.0</v>
      </c>
      <c r="K185" s="2132" t="s">
        <v>4857</v>
      </c>
      <c r="L185" s="2132" t="s">
        <v>4969</v>
      </c>
      <c r="M185" s="2134"/>
      <c r="N185" s="2134"/>
      <c r="O185" s="2135"/>
      <c r="P185" s="2046"/>
      <c r="Q185" s="2046"/>
      <c r="R185" s="2046"/>
      <c r="S185" s="2046"/>
      <c r="T185" s="2046"/>
      <c r="U185" s="2046"/>
      <c r="V185" s="2046"/>
      <c r="W185" s="2046"/>
      <c r="X185" s="2046"/>
      <c r="Y185" s="2046"/>
      <c r="Z185" s="2046"/>
    </row>
    <row r="186">
      <c r="A186" s="2046"/>
      <c r="B186" s="2046"/>
      <c r="C186" s="2132" t="s">
        <v>3786</v>
      </c>
      <c r="D186" s="2132" t="s">
        <v>5126</v>
      </c>
      <c r="E186" s="2132" t="s">
        <v>3788</v>
      </c>
      <c r="F186" s="2133" t="s">
        <v>5127</v>
      </c>
      <c r="G186" s="2134"/>
      <c r="H186" s="2134"/>
      <c r="I186" s="2134"/>
      <c r="J186" s="2133">
        <v>176063.0</v>
      </c>
      <c r="K186" s="2132" t="s">
        <v>4857</v>
      </c>
      <c r="L186" s="2132" t="s">
        <v>4969</v>
      </c>
      <c r="M186" s="2134"/>
      <c r="N186" s="2134"/>
      <c r="O186" s="2135"/>
      <c r="P186" s="2046"/>
      <c r="Q186" s="2046"/>
      <c r="R186" s="2046"/>
      <c r="S186" s="2046"/>
      <c r="T186" s="2046"/>
      <c r="U186" s="2046"/>
      <c r="V186" s="2046"/>
      <c r="W186" s="2046"/>
      <c r="X186" s="2046"/>
      <c r="Y186" s="2046"/>
      <c r="Z186" s="2046"/>
    </row>
    <row r="187">
      <c r="A187" s="2046"/>
      <c r="B187" s="2046"/>
      <c r="C187" s="2132" t="s">
        <v>3789</v>
      </c>
      <c r="D187" s="2132" t="s">
        <v>3790</v>
      </c>
      <c r="E187" s="2132" t="s">
        <v>3791</v>
      </c>
      <c r="F187" s="2133" t="s">
        <v>5128</v>
      </c>
      <c r="G187" s="2134"/>
      <c r="H187" s="2134"/>
      <c r="I187" s="2134"/>
      <c r="J187" s="2133">
        <v>176063.0</v>
      </c>
      <c r="K187" s="2132" t="s">
        <v>4857</v>
      </c>
      <c r="L187" s="2132" t="s">
        <v>4969</v>
      </c>
      <c r="M187" s="2134"/>
      <c r="N187" s="2134"/>
      <c r="O187" s="2135"/>
      <c r="P187" s="2046"/>
      <c r="Q187" s="2046"/>
      <c r="R187" s="2046"/>
      <c r="S187" s="2046"/>
      <c r="T187" s="2046"/>
      <c r="U187" s="2046"/>
      <c r="V187" s="2046"/>
      <c r="W187" s="2046"/>
      <c r="X187" s="2046"/>
      <c r="Y187" s="2046"/>
      <c r="Z187" s="2046"/>
    </row>
    <row r="188">
      <c r="A188" s="2046"/>
      <c r="B188" s="2046"/>
      <c r="C188" s="2132" t="s">
        <v>3792</v>
      </c>
      <c r="D188" s="2132" t="s">
        <v>5129</v>
      </c>
      <c r="E188" s="2132" t="s">
        <v>3794</v>
      </c>
      <c r="F188" s="2133" t="s">
        <v>5130</v>
      </c>
      <c r="G188" s="2134"/>
      <c r="H188" s="2134"/>
      <c r="I188" s="2134"/>
      <c r="J188" s="2133">
        <v>176063.0</v>
      </c>
      <c r="K188" s="2132" t="s">
        <v>4857</v>
      </c>
      <c r="L188" s="2132" t="s">
        <v>4969</v>
      </c>
      <c r="M188" s="2134"/>
      <c r="N188" s="2134"/>
      <c r="O188" s="2135"/>
      <c r="P188" s="2046"/>
      <c r="Q188" s="2046"/>
      <c r="R188" s="2046"/>
      <c r="S188" s="2046"/>
      <c r="T188" s="2046"/>
      <c r="U188" s="2046"/>
      <c r="V188" s="2046"/>
      <c r="W188" s="2046"/>
      <c r="X188" s="2046"/>
      <c r="Y188" s="2046"/>
      <c r="Z188" s="2046"/>
    </row>
    <row r="189">
      <c r="A189" s="2046"/>
      <c r="B189" s="2046"/>
      <c r="C189" s="2132" t="s">
        <v>3795</v>
      </c>
      <c r="D189" s="2132" t="s">
        <v>3796</v>
      </c>
      <c r="E189" s="2132" t="s">
        <v>5131</v>
      </c>
      <c r="F189" s="2133" t="s">
        <v>5132</v>
      </c>
      <c r="G189" s="2134"/>
      <c r="H189" s="2134"/>
      <c r="I189" s="2134"/>
      <c r="J189" s="2133">
        <v>176063.0</v>
      </c>
      <c r="K189" s="2132" t="s">
        <v>4857</v>
      </c>
      <c r="L189" s="2132" t="s">
        <v>4969</v>
      </c>
      <c r="M189" s="2134"/>
      <c r="N189" s="2134"/>
      <c r="O189" s="2135"/>
      <c r="P189" s="2046"/>
      <c r="Q189" s="2046"/>
      <c r="R189" s="2046"/>
      <c r="S189" s="2046"/>
      <c r="T189" s="2046"/>
      <c r="U189" s="2046"/>
      <c r="V189" s="2046"/>
      <c r="W189" s="2046"/>
      <c r="X189" s="2046"/>
      <c r="Y189" s="2046"/>
      <c r="Z189" s="2046"/>
    </row>
    <row r="190">
      <c r="A190" s="2046"/>
      <c r="B190" s="2046"/>
      <c r="C190" s="2132" t="s">
        <v>3798</v>
      </c>
      <c r="D190" s="2132" t="s">
        <v>3799</v>
      </c>
      <c r="E190" s="2132" t="s">
        <v>3800</v>
      </c>
      <c r="F190" s="2133" t="s">
        <v>5133</v>
      </c>
      <c r="G190" s="2134"/>
      <c r="H190" s="2134"/>
      <c r="I190" s="2134"/>
      <c r="J190" s="2133">
        <v>176063.0</v>
      </c>
      <c r="K190" s="2132" t="s">
        <v>4857</v>
      </c>
      <c r="L190" s="2132" t="s">
        <v>4969</v>
      </c>
      <c r="M190" s="2134"/>
      <c r="N190" s="2134"/>
      <c r="O190" s="2135"/>
      <c r="P190" s="2046"/>
      <c r="Q190" s="2046"/>
      <c r="R190" s="2046"/>
      <c r="S190" s="2046"/>
      <c r="T190" s="2046"/>
      <c r="U190" s="2046"/>
      <c r="V190" s="2046"/>
      <c r="W190" s="2046"/>
      <c r="X190" s="2046"/>
      <c r="Y190" s="2046"/>
      <c r="Z190" s="2046"/>
    </row>
    <row r="191">
      <c r="A191" s="2046"/>
      <c r="B191" s="2046"/>
      <c r="C191" s="2132" t="s">
        <v>3801</v>
      </c>
      <c r="D191" s="2132" t="s">
        <v>3802</v>
      </c>
      <c r="E191" s="2132" t="s">
        <v>3803</v>
      </c>
      <c r="F191" s="2133" t="s">
        <v>5134</v>
      </c>
      <c r="G191" s="2134"/>
      <c r="H191" s="2134"/>
      <c r="I191" s="2134"/>
      <c r="J191" s="2133">
        <v>176063.0</v>
      </c>
      <c r="K191" s="2132" t="s">
        <v>4857</v>
      </c>
      <c r="L191" s="2132" t="s">
        <v>4969</v>
      </c>
      <c r="M191" s="2134"/>
      <c r="N191" s="2134"/>
      <c r="O191" s="2135"/>
      <c r="P191" s="2046"/>
      <c r="Q191" s="2046"/>
      <c r="R191" s="2046"/>
      <c r="S191" s="2046"/>
      <c r="T191" s="2046"/>
      <c r="U191" s="2046"/>
      <c r="V191" s="2046"/>
      <c r="W191" s="2046"/>
      <c r="X191" s="2046"/>
      <c r="Y191" s="2046"/>
      <c r="Z191" s="2046"/>
    </row>
    <row r="192">
      <c r="A192" s="2046"/>
      <c r="B192" s="2046"/>
      <c r="C192" s="2132" t="s">
        <v>3804</v>
      </c>
      <c r="D192" s="2132" t="s">
        <v>3805</v>
      </c>
      <c r="E192" s="2132" t="s">
        <v>5135</v>
      </c>
      <c r="F192" s="2133" t="s">
        <v>5136</v>
      </c>
      <c r="G192" s="2134"/>
      <c r="H192" s="2134"/>
      <c r="I192" s="2134"/>
      <c r="J192" s="2133">
        <v>176063.0</v>
      </c>
      <c r="K192" s="2132" t="s">
        <v>4857</v>
      </c>
      <c r="L192" s="2132" t="s">
        <v>4969</v>
      </c>
      <c r="M192" s="2134"/>
      <c r="N192" s="2134"/>
      <c r="O192" s="2135"/>
      <c r="P192" s="2046"/>
      <c r="Q192" s="2046"/>
      <c r="R192" s="2046"/>
      <c r="S192" s="2046"/>
      <c r="T192" s="2046"/>
      <c r="U192" s="2046"/>
      <c r="V192" s="2046"/>
      <c r="W192" s="2046"/>
      <c r="X192" s="2046"/>
      <c r="Y192" s="2046"/>
      <c r="Z192" s="2046"/>
    </row>
    <row r="193">
      <c r="A193" s="2046"/>
      <c r="B193" s="2046"/>
      <c r="C193" s="2132" t="s">
        <v>3807</v>
      </c>
      <c r="D193" s="2132" t="s">
        <v>3808</v>
      </c>
      <c r="E193" s="2132" t="s">
        <v>3809</v>
      </c>
      <c r="F193" s="2133" t="s">
        <v>5137</v>
      </c>
      <c r="G193" s="2134"/>
      <c r="H193" s="2134"/>
      <c r="I193" s="2134"/>
      <c r="J193" s="2133">
        <v>176063.0</v>
      </c>
      <c r="K193" s="2132" t="s">
        <v>4857</v>
      </c>
      <c r="L193" s="2132" t="s">
        <v>4969</v>
      </c>
      <c r="M193" s="2134"/>
      <c r="N193" s="2134"/>
      <c r="O193" s="2135"/>
      <c r="P193" s="2046"/>
      <c r="Q193" s="2046"/>
      <c r="R193" s="2046"/>
      <c r="S193" s="2046"/>
      <c r="T193" s="2046"/>
      <c r="U193" s="2046"/>
      <c r="V193" s="2046"/>
      <c r="W193" s="2046"/>
      <c r="X193" s="2046"/>
      <c r="Y193" s="2046"/>
      <c r="Z193" s="2046"/>
    </row>
    <row r="194">
      <c r="A194" s="2046"/>
      <c r="B194" s="2046"/>
      <c r="C194" s="2132" t="s">
        <v>3810</v>
      </c>
      <c r="D194" s="2132" t="s">
        <v>5138</v>
      </c>
      <c r="E194" s="2132" t="s">
        <v>3812</v>
      </c>
      <c r="F194" s="2133" t="s">
        <v>5139</v>
      </c>
      <c r="G194" s="2134"/>
      <c r="H194" s="2134"/>
      <c r="I194" s="2134"/>
      <c r="J194" s="2133">
        <v>176063.0</v>
      </c>
      <c r="K194" s="2132" t="s">
        <v>4857</v>
      </c>
      <c r="L194" s="2132" t="s">
        <v>4969</v>
      </c>
      <c r="M194" s="2134"/>
      <c r="N194" s="2134"/>
      <c r="O194" s="2135"/>
      <c r="P194" s="2046"/>
      <c r="Q194" s="2046"/>
      <c r="R194" s="2046"/>
      <c r="S194" s="2046"/>
      <c r="T194" s="2046"/>
      <c r="U194" s="2046"/>
      <c r="V194" s="2046"/>
      <c r="W194" s="2046"/>
      <c r="X194" s="2046"/>
      <c r="Y194" s="2046"/>
      <c r="Z194" s="2046"/>
    </row>
    <row r="195">
      <c r="A195" s="2046"/>
      <c r="B195" s="2046"/>
      <c r="C195" s="2132" t="s">
        <v>3813</v>
      </c>
      <c r="D195" s="2132" t="s">
        <v>3814</v>
      </c>
      <c r="E195" s="2132" t="s">
        <v>3815</v>
      </c>
      <c r="F195" s="2133" t="s">
        <v>5140</v>
      </c>
      <c r="G195" s="2134"/>
      <c r="H195" s="2134"/>
      <c r="I195" s="2134"/>
      <c r="J195" s="2133">
        <v>176063.0</v>
      </c>
      <c r="K195" s="2132" t="s">
        <v>4857</v>
      </c>
      <c r="L195" s="2132" t="s">
        <v>4969</v>
      </c>
      <c r="M195" s="2134"/>
      <c r="N195" s="2134"/>
      <c r="O195" s="2135"/>
      <c r="P195" s="2046"/>
      <c r="Q195" s="2046"/>
      <c r="R195" s="2046"/>
      <c r="S195" s="2046"/>
      <c r="T195" s="2046"/>
      <c r="U195" s="2046"/>
      <c r="V195" s="2046"/>
      <c r="W195" s="2046"/>
      <c r="X195" s="2046"/>
      <c r="Y195" s="2046"/>
      <c r="Z195" s="2046"/>
    </row>
    <row r="196">
      <c r="A196" s="2046"/>
      <c r="B196" s="2046"/>
      <c r="C196" s="2132" t="s">
        <v>3816</v>
      </c>
      <c r="D196" s="2132" t="s">
        <v>3817</v>
      </c>
      <c r="E196" s="2132" t="s">
        <v>5141</v>
      </c>
      <c r="F196" s="2133" t="s">
        <v>5142</v>
      </c>
      <c r="G196" s="2134"/>
      <c r="H196" s="2134"/>
      <c r="I196" s="2134"/>
      <c r="J196" s="2133">
        <v>176063.0</v>
      </c>
      <c r="K196" s="2132" t="s">
        <v>4857</v>
      </c>
      <c r="L196" s="2132" t="s">
        <v>4969</v>
      </c>
      <c r="M196" s="2134"/>
      <c r="N196" s="2134"/>
      <c r="O196" s="2135"/>
      <c r="P196" s="2046"/>
      <c r="Q196" s="2046"/>
      <c r="R196" s="2046"/>
      <c r="S196" s="2046"/>
      <c r="T196" s="2046"/>
      <c r="U196" s="2046"/>
      <c r="V196" s="2046"/>
      <c r="W196" s="2046"/>
      <c r="X196" s="2046"/>
      <c r="Y196" s="2046"/>
      <c r="Z196" s="2046"/>
    </row>
    <row r="197">
      <c r="A197" s="2046"/>
      <c r="B197" s="2046"/>
      <c r="C197" s="2132" t="s">
        <v>3819</v>
      </c>
      <c r="D197" s="2132" t="s">
        <v>5143</v>
      </c>
      <c r="E197" s="2132" t="s">
        <v>3821</v>
      </c>
      <c r="F197" s="2133" t="s">
        <v>5144</v>
      </c>
      <c r="G197" s="2134"/>
      <c r="H197" s="2134"/>
      <c r="I197" s="2134"/>
      <c r="J197" s="2133">
        <v>176063.0</v>
      </c>
      <c r="K197" s="2132" t="s">
        <v>4857</v>
      </c>
      <c r="L197" s="2132" t="s">
        <v>4969</v>
      </c>
      <c r="M197" s="2134"/>
      <c r="N197" s="2134"/>
      <c r="O197" s="2135"/>
      <c r="P197" s="2046"/>
      <c r="Q197" s="2046"/>
      <c r="R197" s="2046"/>
      <c r="S197" s="2046"/>
      <c r="T197" s="2046"/>
      <c r="U197" s="2046"/>
      <c r="V197" s="2046"/>
      <c r="W197" s="2046"/>
      <c r="X197" s="2046"/>
      <c r="Y197" s="2046"/>
      <c r="Z197" s="2046"/>
    </row>
    <row r="198">
      <c r="A198" s="2046"/>
      <c r="B198" s="2046"/>
      <c r="C198" s="2132" t="s">
        <v>3822</v>
      </c>
      <c r="D198" s="2132" t="s">
        <v>3823</v>
      </c>
      <c r="E198" s="2132" t="s">
        <v>3824</v>
      </c>
      <c r="F198" s="2133" t="s">
        <v>5145</v>
      </c>
      <c r="G198" s="2134"/>
      <c r="H198" s="2134"/>
      <c r="I198" s="2134"/>
      <c r="J198" s="2133">
        <v>176063.0</v>
      </c>
      <c r="K198" s="2132" t="s">
        <v>4857</v>
      </c>
      <c r="L198" s="2132" t="s">
        <v>4969</v>
      </c>
      <c r="M198" s="2134"/>
      <c r="N198" s="2134"/>
      <c r="O198" s="2135"/>
      <c r="P198" s="2046"/>
      <c r="Q198" s="2046"/>
      <c r="R198" s="2046"/>
      <c r="S198" s="2046"/>
      <c r="T198" s="2046"/>
      <c r="U198" s="2046"/>
      <c r="V198" s="2046"/>
      <c r="W198" s="2046"/>
      <c r="X198" s="2046"/>
      <c r="Y198" s="2046"/>
      <c r="Z198" s="2046"/>
    </row>
    <row r="199">
      <c r="A199" s="2046"/>
      <c r="B199" s="2046"/>
      <c r="C199" s="2132" t="s">
        <v>3825</v>
      </c>
      <c r="D199" s="2132" t="s">
        <v>3826</v>
      </c>
      <c r="E199" s="2132" t="s">
        <v>3827</v>
      </c>
      <c r="F199" s="2133" t="s">
        <v>5146</v>
      </c>
      <c r="G199" s="2134"/>
      <c r="H199" s="2134"/>
      <c r="I199" s="2134"/>
      <c r="J199" s="2133">
        <v>176063.0</v>
      </c>
      <c r="K199" s="2132" t="s">
        <v>4857</v>
      </c>
      <c r="L199" s="2132" t="s">
        <v>4969</v>
      </c>
      <c r="M199" s="2134"/>
      <c r="N199" s="2134"/>
      <c r="O199" s="2135"/>
      <c r="P199" s="2046"/>
      <c r="Q199" s="2046"/>
      <c r="R199" s="2046"/>
      <c r="S199" s="2046"/>
      <c r="T199" s="2046"/>
      <c r="U199" s="2046"/>
      <c r="V199" s="2046"/>
      <c r="W199" s="2046"/>
      <c r="X199" s="2046"/>
      <c r="Y199" s="2046"/>
      <c r="Z199" s="2046"/>
    </row>
    <row r="200">
      <c r="A200" s="2046"/>
      <c r="B200" s="2046"/>
      <c r="C200" s="2132" t="s">
        <v>3828</v>
      </c>
      <c r="D200" s="2132" t="s">
        <v>3829</v>
      </c>
      <c r="E200" s="2132" t="s">
        <v>3830</v>
      </c>
      <c r="F200" s="2133" t="s">
        <v>5147</v>
      </c>
      <c r="G200" s="2134"/>
      <c r="H200" s="2134"/>
      <c r="I200" s="2134"/>
      <c r="J200" s="2133">
        <v>176063.0</v>
      </c>
      <c r="K200" s="2132" t="s">
        <v>4857</v>
      </c>
      <c r="L200" s="2132" t="s">
        <v>4969</v>
      </c>
      <c r="M200" s="2134"/>
      <c r="N200" s="2134"/>
      <c r="O200" s="2135"/>
      <c r="P200" s="2046"/>
      <c r="Q200" s="2046"/>
      <c r="R200" s="2046"/>
      <c r="S200" s="2046"/>
      <c r="T200" s="2046"/>
      <c r="U200" s="2046"/>
      <c r="V200" s="2046"/>
      <c r="W200" s="2046"/>
      <c r="X200" s="2046"/>
      <c r="Y200" s="2046"/>
      <c r="Z200" s="2046"/>
    </row>
    <row r="201">
      <c r="A201" s="2046"/>
      <c r="B201" s="2046"/>
      <c r="C201" s="2132" t="s">
        <v>3831</v>
      </c>
      <c r="D201" s="2132" t="s">
        <v>3832</v>
      </c>
      <c r="E201" s="2132" t="s">
        <v>3833</v>
      </c>
      <c r="F201" s="2133" t="s">
        <v>5148</v>
      </c>
      <c r="G201" s="2134"/>
      <c r="H201" s="2134"/>
      <c r="I201" s="2134"/>
      <c r="J201" s="2133">
        <v>176063.0</v>
      </c>
      <c r="K201" s="2132" t="s">
        <v>4857</v>
      </c>
      <c r="L201" s="2132" t="s">
        <v>4969</v>
      </c>
      <c r="M201" s="2134"/>
      <c r="N201" s="2134"/>
      <c r="O201" s="2135"/>
      <c r="P201" s="2046"/>
      <c r="Q201" s="2046"/>
      <c r="R201" s="2046"/>
      <c r="S201" s="2046"/>
      <c r="T201" s="2046"/>
      <c r="U201" s="2046"/>
      <c r="V201" s="2046"/>
      <c r="W201" s="2046"/>
      <c r="X201" s="2046"/>
      <c r="Y201" s="2046"/>
      <c r="Z201" s="2046"/>
    </row>
    <row r="202">
      <c r="A202" s="2046"/>
      <c r="B202" s="2046"/>
      <c r="C202" s="2132" t="s">
        <v>3834</v>
      </c>
      <c r="D202" s="2132" t="s">
        <v>3835</v>
      </c>
      <c r="E202" s="2132" t="s">
        <v>3836</v>
      </c>
      <c r="F202" s="2133" t="s">
        <v>5149</v>
      </c>
      <c r="G202" s="2134"/>
      <c r="H202" s="2134"/>
      <c r="I202" s="2134"/>
      <c r="J202" s="2133">
        <v>176063.0</v>
      </c>
      <c r="K202" s="2132" t="s">
        <v>4857</v>
      </c>
      <c r="L202" s="2132" t="s">
        <v>4969</v>
      </c>
      <c r="M202" s="2134"/>
      <c r="N202" s="2134"/>
      <c r="O202" s="2135"/>
      <c r="P202" s="2046"/>
      <c r="Q202" s="2046"/>
      <c r="R202" s="2046"/>
      <c r="S202" s="2046"/>
      <c r="T202" s="2046"/>
      <c r="U202" s="2046"/>
      <c r="V202" s="2046"/>
      <c r="W202" s="2046"/>
      <c r="X202" s="2046"/>
      <c r="Y202" s="2046"/>
      <c r="Z202" s="2046"/>
    </row>
    <row r="203">
      <c r="A203" s="2046"/>
      <c r="B203" s="2046"/>
      <c r="C203" s="2132" t="s">
        <v>3837</v>
      </c>
      <c r="D203" s="2132" t="s">
        <v>3838</v>
      </c>
      <c r="E203" s="2132" t="s">
        <v>3839</v>
      </c>
      <c r="F203" s="2133" t="s">
        <v>5150</v>
      </c>
      <c r="G203" s="2134"/>
      <c r="H203" s="2134"/>
      <c r="I203" s="2134"/>
      <c r="J203" s="2133">
        <v>176063.0</v>
      </c>
      <c r="K203" s="2132" t="s">
        <v>4857</v>
      </c>
      <c r="L203" s="2132" t="s">
        <v>4969</v>
      </c>
      <c r="M203" s="2134"/>
      <c r="N203" s="2134"/>
      <c r="O203" s="2135"/>
      <c r="P203" s="2046"/>
      <c r="Q203" s="2046"/>
      <c r="R203" s="2046"/>
      <c r="S203" s="2046"/>
      <c r="T203" s="2046"/>
      <c r="U203" s="2046"/>
      <c r="V203" s="2046"/>
      <c r="W203" s="2046"/>
      <c r="X203" s="2046"/>
      <c r="Y203" s="2046"/>
      <c r="Z203" s="2046"/>
    </row>
    <row r="204">
      <c r="A204" s="2046"/>
      <c r="B204" s="2046"/>
      <c r="C204" s="2132" t="s">
        <v>3840</v>
      </c>
      <c r="D204" s="2132" t="s">
        <v>3841</v>
      </c>
      <c r="E204" s="2132" t="s">
        <v>3842</v>
      </c>
      <c r="F204" s="2133" t="s">
        <v>5151</v>
      </c>
      <c r="G204" s="2134"/>
      <c r="H204" s="2134"/>
      <c r="I204" s="2134"/>
      <c r="J204" s="2133">
        <v>176063.0</v>
      </c>
      <c r="K204" s="2132" t="s">
        <v>4857</v>
      </c>
      <c r="L204" s="2132" t="s">
        <v>4969</v>
      </c>
      <c r="M204" s="2134"/>
      <c r="N204" s="2134"/>
      <c r="O204" s="2135"/>
      <c r="P204" s="2046"/>
      <c r="Q204" s="2046"/>
      <c r="R204" s="2046"/>
      <c r="S204" s="2046"/>
      <c r="T204" s="2046"/>
      <c r="U204" s="2046"/>
      <c r="V204" s="2046"/>
      <c r="W204" s="2046"/>
      <c r="X204" s="2046"/>
      <c r="Y204" s="2046"/>
      <c r="Z204" s="2046"/>
    </row>
    <row r="205">
      <c r="A205" s="2046"/>
      <c r="B205" s="2046"/>
      <c r="C205" s="2132" t="s">
        <v>3843</v>
      </c>
      <c r="D205" s="2132" t="s">
        <v>3844</v>
      </c>
      <c r="E205" s="2132" t="s">
        <v>3845</v>
      </c>
      <c r="F205" s="2133" t="s">
        <v>5152</v>
      </c>
      <c r="G205" s="2134"/>
      <c r="H205" s="2134"/>
      <c r="I205" s="2134"/>
      <c r="J205" s="2133">
        <v>176063.0</v>
      </c>
      <c r="K205" s="2132" t="s">
        <v>4857</v>
      </c>
      <c r="L205" s="2132" t="s">
        <v>4969</v>
      </c>
      <c r="M205" s="2134"/>
      <c r="N205" s="2134"/>
      <c r="O205" s="2135"/>
      <c r="P205" s="2046"/>
      <c r="Q205" s="2046"/>
      <c r="R205" s="2046"/>
      <c r="S205" s="2046"/>
      <c r="T205" s="2046"/>
      <c r="U205" s="2046"/>
      <c r="V205" s="2046"/>
      <c r="W205" s="2046"/>
      <c r="X205" s="2046"/>
      <c r="Y205" s="2046"/>
      <c r="Z205" s="2046"/>
    </row>
    <row r="206">
      <c r="A206" s="2046"/>
      <c r="B206" s="2046"/>
      <c r="C206" s="2132" t="s">
        <v>3846</v>
      </c>
      <c r="D206" s="2132" t="s">
        <v>3847</v>
      </c>
      <c r="E206" s="2132" t="s">
        <v>3848</v>
      </c>
      <c r="F206" s="2133" t="s">
        <v>5153</v>
      </c>
      <c r="G206" s="2134"/>
      <c r="H206" s="2134"/>
      <c r="I206" s="2134"/>
      <c r="J206" s="2133">
        <v>176063.0</v>
      </c>
      <c r="K206" s="2132" t="s">
        <v>4857</v>
      </c>
      <c r="L206" s="2132" t="s">
        <v>4969</v>
      </c>
      <c r="M206" s="2134"/>
      <c r="N206" s="2134"/>
      <c r="O206" s="2135"/>
      <c r="P206" s="2046"/>
      <c r="Q206" s="2046"/>
      <c r="R206" s="2046"/>
      <c r="S206" s="2046"/>
      <c r="T206" s="2046"/>
      <c r="U206" s="2046"/>
      <c r="V206" s="2046"/>
      <c r="W206" s="2046"/>
      <c r="X206" s="2046"/>
      <c r="Y206" s="2046"/>
      <c r="Z206" s="2046"/>
    </row>
    <row r="207">
      <c r="A207" s="2046"/>
      <c r="B207" s="2046"/>
      <c r="C207" s="2132" t="s">
        <v>3849</v>
      </c>
      <c r="D207" s="2132" t="s">
        <v>3850</v>
      </c>
      <c r="E207" s="2132" t="s">
        <v>3851</v>
      </c>
      <c r="F207" s="2133" t="s">
        <v>4999</v>
      </c>
      <c r="G207" s="2134"/>
      <c r="H207" s="2134"/>
      <c r="I207" s="2134"/>
      <c r="J207" s="2133">
        <v>176063.0</v>
      </c>
      <c r="K207" s="2132" t="s">
        <v>4857</v>
      </c>
      <c r="L207" s="2132" t="s">
        <v>4969</v>
      </c>
      <c r="M207" s="2134"/>
      <c r="N207" s="2134"/>
      <c r="O207" s="2135"/>
      <c r="P207" s="2046"/>
      <c r="Q207" s="2046"/>
      <c r="R207" s="2046"/>
      <c r="S207" s="2046"/>
      <c r="T207" s="2046"/>
      <c r="U207" s="2046"/>
      <c r="V207" s="2046"/>
      <c r="W207" s="2046"/>
      <c r="X207" s="2046"/>
      <c r="Y207" s="2046"/>
      <c r="Z207" s="2046"/>
    </row>
    <row r="208">
      <c r="A208" s="2046"/>
      <c r="B208" s="2046"/>
      <c r="C208" s="2132" t="s">
        <v>3852</v>
      </c>
      <c r="D208" s="2132" t="s">
        <v>3853</v>
      </c>
      <c r="E208" s="2132" t="s">
        <v>3854</v>
      </c>
      <c r="F208" s="2133" t="s">
        <v>5154</v>
      </c>
      <c r="G208" s="2134"/>
      <c r="H208" s="2134"/>
      <c r="I208" s="2134"/>
      <c r="J208" s="2133">
        <v>176063.0</v>
      </c>
      <c r="K208" s="2132" t="s">
        <v>4857</v>
      </c>
      <c r="L208" s="2132" t="s">
        <v>4969</v>
      </c>
      <c r="M208" s="2134"/>
      <c r="N208" s="2134"/>
      <c r="O208" s="2135"/>
      <c r="P208" s="2046"/>
      <c r="Q208" s="2046"/>
      <c r="R208" s="2046"/>
      <c r="S208" s="2046"/>
      <c r="T208" s="2046"/>
      <c r="U208" s="2046"/>
      <c r="V208" s="2046"/>
      <c r="W208" s="2046"/>
      <c r="X208" s="2046"/>
      <c r="Y208" s="2046"/>
      <c r="Z208" s="2046"/>
    </row>
    <row r="209">
      <c r="A209" s="2046"/>
      <c r="B209" s="2046"/>
      <c r="C209" s="2132" t="s">
        <v>3855</v>
      </c>
      <c r="D209" s="2132" t="s">
        <v>3856</v>
      </c>
      <c r="E209" s="2132" t="s">
        <v>3857</v>
      </c>
      <c r="F209" s="2133" t="s">
        <v>5155</v>
      </c>
      <c r="G209" s="2134"/>
      <c r="H209" s="2134"/>
      <c r="I209" s="2134"/>
      <c r="J209" s="2133">
        <v>176063.0</v>
      </c>
      <c r="K209" s="2132" t="s">
        <v>4857</v>
      </c>
      <c r="L209" s="2132" t="s">
        <v>4969</v>
      </c>
      <c r="M209" s="2134"/>
      <c r="N209" s="2134"/>
      <c r="O209" s="2135"/>
      <c r="P209" s="2046"/>
      <c r="Q209" s="2046"/>
      <c r="R209" s="2046"/>
      <c r="S209" s="2046"/>
      <c r="T209" s="2046"/>
      <c r="U209" s="2046"/>
      <c r="V209" s="2046"/>
      <c r="W209" s="2046"/>
      <c r="X209" s="2046"/>
      <c r="Y209" s="2046"/>
      <c r="Z209" s="2046"/>
    </row>
    <row r="210">
      <c r="A210" s="2046"/>
      <c r="B210" s="2046"/>
      <c r="C210" s="2132" t="s">
        <v>3858</v>
      </c>
      <c r="D210" s="2132" t="s">
        <v>3859</v>
      </c>
      <c r="E210" s="2132" t="s">
        <v>3860</v>
      </c>
      <c r="F210" s="2133" t="s">
        <v>5156</v>
      </c>
      <c r="G210" s="2134"/>
      <c r="H210" s="2134"/>
      <c r="I210" s="2134"/>
      <c r="J210" s="2133">
        <v>176063.0</v>
      </c>
      <c r="K210" s="2132" t="s">
        <v>4857</v>
      </c>
      <c r="L210" s="2132" t="s">
        <v>4969</v>
      </c>
      <c r="M210" s="2134"/>
      <c r="N210" s="2134"/>
      <c r="O210" s="2135"/>
      <c r="P210" s="2046"/>
      <c r="Q210" s="2046"/>
      <c r="R210" s="2046"/>
      <c r="S210" s="2046"/>
      <c r="T210" s="2046"/>
      <c r="U210" s="2046"/>
      <c r="V210" s="2046"/>
      <c r="W210" s="2046"/>
      <c r="X210" s="2046"/>
      <c r="Y210" s="2046"/>
      <c r="Z210" s="2046"/>
    </row>
    <row r="211">
      <c r="A211" s="2046"/>
      <c r="B211" s="2046"/>
      <c r="C211" s="2132" t="s">
        <v>3861</v>
      </c>
      <c r="D211" s="2132" t="s">
        <v>3862</v>
      </c>
      <c r="E211" s="2132" t="s">
        <v>3863</v>
      </c>
      <c r="F211" s="2133" t="s">
        <v>5157</v>
      </c>
      <c r="G211" s="2134"/>
      <c r="H211" s="2134"/>
      <c r="I211" s="2134"/>
      <c r="J211" s="2133">
        <v>176063.0</v>
      </c>
      <c r="K211" s="2132" t="s">
        <v>4857</v>
      </c>
      <c r="L211" s="2132" t="s">
        <v>4969</v>
      </c>
      <c r="M211" s="2134"/>
      <c r="N211" s="2134"/>
      <c r="O211" s="2135"/>
      <c r="P211" s="2046"/>
      <c r="Q211" s="2046"/>
      <c r="R211" s="2046"/>
      <c r="S211" s="2046"/>
      <c r="T211" s="2046"/>
      <c r="U211" s="2046"/>
      <c r="V211" s="2046"/>
      <c r="W211" s="2046"/>
      <c r="X211" s="2046"/>
      <c r="Y211" s="2046"/>
      <c r="Z211" s="2046"/>
    </row>
    <row r="212">
      <c r="A212" s="2046"/>
      <c r="B212" s="2046"/>
      <c r="C212" s="2132" t="s">
        <v>3864</v>
      </c>
      <c r="D212" s="2132" t="s">
        <v>3865</v>
      </c>
      <c r="E212" s="2132" t="s">
        <v>3866</v>
      </c>
      <c r="F212" s="2133" t="s">
        <v>5158</v>
      </c>
      <c r="G212" s="2134"/>
      <c r="H212" s="2134"/>
      <c r="I212" s="2134"/>
      <c r="J212" s="2133">
        <v>176063.0</v>
      </c>
      <c r="K212" s="2132" t="s">
        <v>4857</v>
      </c>
      <c r="L212" s="2132" t="s">
        <v>4969</v>
      </c>
      <c r="M212" s="2134"/>
      <c r="N212" s="2134"/>
      <c r="O212" s="2135"/>
      <c r="P212" s="2046"/>
      <c r="Q212" s="2046"/>
      <c r="R212" s="2046"/>
      <c r="S212" s="2046"/>
      <c r="T212" s="2046"/>
      <c r="U212" s="2046"/>
      <c r="V212" s="2046"/>
      <c r="W212" s="2046"/>
      <c r="X212" s="2046"/>
      <c r="Y212" s="2046"/>
      <c r="Z212" s="2046"/>
    </row>
    <row r="213">
      <c r="A213" s="2046"/>
      <c r="B213" s="2046"/>
      <c r="C213" s="2132" t="s">
        <v>3867</v>
      </c>
      <c r="D213" s="2132" t="s">
        <v>3868</v>
      </c>
      <c r="E213" s="2132" t="s">
        <v>3869</v>
      </c>
      <c r="F213" s="2133" t="s">
        <v>5159</v>
      </c>
      <c r="G213" s="2134"/>
      <c r="H213" s="2134"/>
      <c r="I213" s="2134"/>
      <c r="J213" s="2133">
        <v>176063.0</v>
      </c>
      <c r="K213" s="2132" t="s">
        <v>4857</v>
      </c>
      <c r="L213" s="2132" t="s">
        <v>4969</v>
      </c>
      <c r="M213" s="2134"/>
      <c r="N213" s="2134"/>
      <c r="O213" s="2135"/>
      <c r="P213" s="2046"/>
      <c r="Q213" s="2046"/>
      <c r="R213" s="2046"/>
      <c r="S213" s="2046"/>
      <c r="T213" s="2046"/>
      <c r="U213" s="2046"/>
      <c r="V213" s="2046"/>
      <c r="W213" s="2046"/>
      <c r="X213" s="2046"/>
      <c r="Y213" s="2046"/>
      <c r="Z213" s="2046"/>
    </row>
    <row r="214">
      <c r="A214" s="2046"/>
      <c r="B214" s="2046"/>
      <c r="C214" s="2132" t="s">
        <v>3870</v>
      </c>
      <c r="D214" s="2132" t="s">
        <v>3871</v>
      </c>
      <c r="E214" s="2132" t="s">
        <v>3872</v>
      </c>
      <c r="F214" s="2133" t="s">
        <v>5160</v>
      </c>
      <c r="G214" s="2134"/>
      <c r="H214" s="2134"/>
      <c r="I214" s="2134"/>
      <c r="J214" s="2133">
        <v>176063.0</v>
      </c>
      <c r="K214" s="2132" t="s">
        <v>4857</v>
      </c>
      <c r="L214" s="2132" t="s">
        <v>4969</v>
      </c>
      <c r="M214" s="2134"/>
      <c r="N214" s="2134"/>
      <c r="O214" s="2135"/>
      <c r="P214" s="2046"/>
      <c r="Q214" s="2046"/>
      <c r="R214" s="2046"/>
      <c r="S214" s="2046"/>
      <c r="T214" s="2046"/>
      <c r="U214" s="2046"/>
      <c r="V214" s="2046"/>
      <c r="W214" s="2046"/>
      <c r="X214" s="2046"/>
      <c r="Y214" s="2046"/>
      <c r="Z214" s="2046"/>
    </row>
    <row r="215">
      <c r="A215" s="2046"/>
      <c r="B215" s="2046"/>
      <c r="C215" s="2132" t="s">
        <v>3873</v>
      </c>
      <c r="D215" s="2132" t="s">
        <v>3874</v>
      </c>
      <c r="E215" s="2132" t="s">
        <v>3875</v>
      </c>
      <c r="F215" s="2133" t="s">
        <v>5161</v>
      </c>
      <c r="G215" s="2134"/>
      <c r="H215" s="2134"/>
      <c r="I215" s="2134"/>
      <c r="J215" s="2133">
        <v>176063.0</v>
      </c>
      <c r="K215" s="2132" t="s">
        <v>4857</v>
      </c>
      <c r="L215" s="2132" t="s">
        <v>4969</v>
      </c>
      <c r="M215" s="2134"/>
      <c r="N215" s="2134"/>
      <c r="O215" s="2135"/>
      <c r="P215" s="2046"/>
      <c r="Q215" s="2046"/>
      <c r="R215" s="2046"/>
      <c r="S215" s="2046"/>
      <c r="T215" s="2046"/>
      <c r="U215" s="2046"/>
      <c r="V215" s="2046"/>
      <c r="W215" s="2046"/>
      <c r="X215" s="2046"/>
      <c r="Y215" s="2046"/>
      <c r="Z215" s="2046"/>
    </row>
    <row r="216">
      <c r="A216" s="2046"/>
      <c r="B216" s="2046"/>
      <c r="C216" s="2132" t="s">
        <v>3876</v>
      </c>
      <c r="D216" s="2132" t="s">
        <v>3877</v>
      </c>
      <c r="E216" s="2132" t="s">
        <v>5162</v>
      </c>
      <c r="F216" s="2133" t="s">
        <v>5163</v>
      </c>
      <c r="G216" s="2134"/>
      <c r="H216" s="2134"/>
      <c r="I216" s="2134"/>
      <c r="J216" s="2133">
        <v>176063.0</v>
      </c>
      <c r="K216" s="2132" t="s">
        <v>4857</v>
      </c>
      <c r="L216" s="2132" t="s">
        <v>4969</v>
      </c>
      <c r="M216" s="2134"/>
      <c r="N216" s="2134"/>
      <c r="O216" s="2135"/>
      <c r="P216" s="2046"/>
      <c r="Q216" s="2046"/>
      <c r="R216" s="2046"/>
      <c r="S216" s="2046"/>
      <c r="T216" s="2046"/>
      <c r="U216" s="2046"/>
      <c r="V216" s="2046"/>
      <c r="W216" s="2046"/>
      <c r="X216" s="2046"/>
      <c r="Y216" s="2046"/>
      <c r="Z216" s="2046"/>
    </row>
    <row r="217">
      <c r="A217" s="2046"/>
      <c r="B217" s="2046"/>
      <c r="C217" s="2132" t="s">
        <v>3879</v>
      </c>
      <c r="D217" s="2132" t="s">
        <v>3880</v>
      </c>
      <c r="E217" s="2132" t="s">
        <v>3881</v>
      </c>
      <c r="F217" s="2133" t="s">
        <v>5163</v>
      </c>
      <c r="G217" s="2134"/>
      <c r="H217" s="2134"/>
      <c r="I217" s="2134"/>
      <c r="J217" s="2133">
        <v>176063.0</v>
      </c>
      <c r="K217" s="2132" t="s">
        <v>4857</v>
      </c>
      <c r="L217" s="2132" t="s">
        <v>4969</v>
      </c>
      <c r="M217" s="2134"/>
      <c r="N217" s="2134"/>
      <c r="O217" s="2135"/>
      <c r="P217" s="2046"/>
      <c r="Q217" s="2046"/>
      <c r="R217" s="2046"/>
      <c r="S217" s="2046"/>
      <c r="T217" s="2046"/>
      <c r="U217" s="2046"/>
      <c r="V217" s="2046"/>
      <c r="W217" s="2046"/>
      <c r="X217" s="2046"/>
      <c r="Y217" s="2046"/>
      <c r="Z217" s="2046"/>
    </row>
    <row r="218">
      <c r="A218" s="2046"/>
      <c r="B218" s="2046"/>
      <c r="C218" s="2132" t="s">
        <v>3882</v>
      </c>
      <c r="D218" s="2132" t="s">
        <v>3883</v>
      </c>
      <c r="E218" s="2132" t="s">
        <v>3884</v>
      </c>
      <c r="F218" s="2133" t="s">
        <v>5164</v>
      </c>
      <c r="G218" s="2134"/>
      <c r="H218" s="2134"/>
      <c r="I218" s="2134"/>
      <c r="J218" s="2133">
        <v>176063.0</v>
      </c>
      <c r="K218" s="2132" t="s">
        <v>4857</v>
      </c>
      <c r="L218" s="2132" t="s">
        <v>4969</v>
      </c>
      <c r="M218" s="2134"/>
      <c r="N218" s="2134"/>
      <c r="O218" s="2135"/>
      <c r="P218" s="2046"/>
      <c r="Q218" s="2046"/>
      <c r="R218" s="2046"/>
      <c r="S218" s="2046"/>
      <c r="T218" s="2046"/>
      <c r="U218" s="2046"/>
      <c r="V218" s="2046"/>
      <c r="W218" s="2046"/>
      <c r="X218" s="2046"/>
      <c r="Y218" s="2046"/>
      <c r="Z218" s="2046"/>
    </row>
    <row r="219">
      <c r="A219" s="2046"/>
      <c r="B219" s="2046"/>
      <c r="C219" s="2132" t="s">
        <v>3885</v>
      </c>
      <c r="D219" s="2132" t="s">
        <v>3886</v>
      </c>
      <c r="E219" s="2132" t="s">
        <v>3887</v>
      </c>
      <c r="F219" s="2133" t="s">
        <v>5164</v>
      </c>
      <c r="G219" s="2134"/>
      <c r="H219" s="2134"/>
      <c r="I219" s="2134"/>
      <c r="J219" s="2133">
        <v>176063.0</v>
      </c>
      <c r="K219" s="2132" t="s">
        <v>4857</v>
      </c>
      <c r="L219" s="2132" t="s">
        <v>4969</v>
      </c>
      <c r="M219" s="2134"/>
      <c r="N219" s="2134"/>
      <c r="O219" s="2135"/>
      <c r="P219" s="2046"/>
      <c r="Q219" s="2046"/>
      <c r="R219" s="2046"/>
      <c r="S219" s="2046"/>
      <c r="T219" s="2046"/>
      <c r="U219" s="2046"/>
      <c r="V219" s="2046"/>
      <c r="W219" s="2046"/>
      <c r="X219" s="2046"/>
      <c r="Y219" s="2046"/>
      <c r="Z219" s="2046"/>
    </row>
    <row r="220">
      <c r="A220" s="2046"/>
      <c r="B220" s="2046"/>
      <c r="C220" s="2132" t="s">
        <v>3888</v>
      </c>
      <c r="D220" s="2132" t="s">
        <v>3889</v>
      </c>
      <c r="E220" s="2132" t="s">
        <v>3890</v>
      </c>
      <c r="F220" s="2133" t="s">
        <v>5165</v>
      </c>
      <c r="G220" s="2134"/>
      <c r="H220" s="2134"/>
      <c r="I220" s="2134"/>
      <c r="J220" s="2133">
        <v>176063.0</v>
      </c>
      <c r="K220" s="2132" t="s">
        <v>4857</v>
      </c>
      <c r="L220" s="2132" t="s">
        <v>4969</v>
      </c>
      <c r="M220" s="2134"/>
      <c r="N220" s="2134"/>
      <c r="O220" s="2135"/>
      <c r="P220" s="2046"/>
      <c r="Q220" s="2046"/>
      <c r="R220" s="2046"/>
      <c r="S220" s="2046"/>
      <c r="T220" s="2046"/>
      <c r="U220" s="2046"/>
      <c r="V220" s="2046"/>
      <c r="W220" s="2046"/>
      <c r="X220" s="2046"/>
      <c r="Y220" s="2046"/>
      <c r="Z220" s="2046"/>
    </row>
    <row r="221">
      <c r="A221" s="2046"/>
      <c r="B221" s="2046"/>
      <c r="C221" s="2132" t="s">
        <v>3891</v>
      </c>
      <c r="D221" s="2132" t="s">
        <v>3892</v>
      </c>
      <c r="E221" s="2132" t="s">
        <v>3893</v>
      </c>
      <c r="F221" s="2133" t="s">
        <v>5166</v>
      </c>
      <c r="G221" s="2134"/>
      <c r="H221" s="2134"/>
      <c r="I221" s="2134"/>
      <c r="J221" s="2133">
        <v>176063.0</v>
      </c>
      <c r="K221" s="2132" t="s">
        <v>4857</v>
      </c>
      <c r="L221" s="2132" t="s">
        <v>4969</v>
      </c>
      <c r="M221" s="2134"/>
      <c r="N221" s="2134"/>
      <c r="O221" s="2135"/>
      <c r="P221" s="2046"/>
      <c r="Q221" s="2046"/>
      <c r="R221" s="2046"/>
      <c r="S221" s="2046"/>
      <c r="T221" s="2046"/>
      <c r="U221" s="2046"/>
      <c r="V221" s="2046"/>
      <c r="W221" s="2046"/>
      <c r="X221" s="2046"/>
      <c r="Y221" s="2046"/>
      <c r="Z221" s="2046"/>
    </row>
    <row r="222">
      <c r="A222" s="2046"/>
      <c r="B222" s="2046"/>
      <c r="C222" s="2132" t="s">
        <v>3894</v>
      </c>
      <c r="D222" s="2132" t="s">
        <v>3895</v>
      </c>
      <c r="E222" s="2132" t="s">
        <v>3896</v>
      </c>
      <c r="F222" s="2133" t="s">
        <v>5167</v>
      </c>
      <c r="G222" s="2134"/>
      <c r="H222" s="2134"/>
      <c r="I222" s="2134"/>
      <c r="J222" s="2133">
        <v>176063.0</v>
      </c>
      <c r="K222" s="2132" t="s">
        <v>4857</v>
      </c>
      <c r="L222" s="2132" t="s">
        <v>4969</v>
      </c>
      <c r="M222" s="2134"/>
      <c r="N222" s="2134"/>
      <c r="O222" s="2135"/>
      <c r="P222" s="2046"/>
      <c r="Q222" s="2046"/>
      <c r="R222" s="2046"/>
      <c r="S222" s="2046"/>
      <c r="T222" s="2046"/>
      <c r="U222" s="2046"/>
      <c r="V222" s="2046"/>
      <c r="W222" s="2046"/>
      <c r="X222" s="2046"/>
      <c r="Y222" s="2046"/>
      <c r="Z222" s="2046"/>
    </row>
    <row r="223">
      <c r="A223" s="2046"/>
      <c r="B223" s="2046"/>
      <c r="C223" s="2132" t="s">
        <v>3897</v>
      </c>
      <c r="D223" s="2132" t="s">
        <v>3898</v>
      </c>
      <c r="E223" s="2132" t="s">
        <v>5168</v>
      </c>
      <c r="F223" s="2133" t="s">
        <v>5169</v>
      </c>
      <c r="G223" s="2134"/>
      <c r="H223" s="2134"/>
      <c r="I223" s="2134"/>
      <c r="J223" s="2133">
        <v>176063.0</v>
      </c>
      <c r="K223" s="2132" t="s">
        <v>4857</v>
      </c>
      <c r="L223" s="2132" t="s">
        <v>4969</v>
      </c>
      <c r="M223" s="2134"/>
      <c r="N223" s="2134"/>
      <c r="O223" s="2135"/>
      <c r="P223" s="2046"/>
      <c r="Q223" s="2046"/>
      <c r="R223" s="2046"/>
      <c r="S223" s="2046"/>
      <c r="T223" s="2046"/>
      <c r="U223" s="2046"/>
      <c r="V223" s="2046"/>
      <c r="W223" s="2046"/>
      <c r="X223" s="2046"/>
      <c r="Y223" s="2046"/>
      <c r="Z223" s="2046"/>
    </row>
    <row r="224">
      <c r="A224" s="2046"/>
      <c r="B224" s="2046"/>
      <c r="C224" s="2132" t="s">
        <v>3900</v>
      </c>
      <c r="D224" s="2132" t="s">
        <v>3901</v>
      </c>
      <c r="E224" s="2132" t="s">
        <v>3902</v>
      </c>
      <c r="F224" s="2133" t="s">
        <v>5170</v>
      </c>
      <c r="G224" s="2134"/>
      <c r="H224" s="2134"/>
      <c r="I224" s="2134"/>
      <c r="J224" s="2133">
        <v>176063.0</v>
      </c>
      <c r="K224" s="2132" t="s">
        <v>4857</v>
      </c>
      <c r="L224" s="2132" t="s">
        <v>4969</v>
      </c>
      <c r="M224" s="2134"/>
      <c r="N224" s="2134"/>
      <c r="O224" s="2135"/>
      <c r="P224" s="2046"/>
      <c r="Q224" s="2046"/>
      <c r="R224" s="2046"/>
      <c r="S224" s="2046"/>
      <c r="T224" s="2046"/>
      <c r="U224" s="2046"/>
      <c r="V224" s="2046"/>
      <c r="W224" s="2046"/>
      <c r="X224" s="2046"/>
      <c r="Y224" s="2046"/>
      <c r="Z224" s="2046"/>
    </row>
    <row r="225">
      <c r="A225" s="2046"/>
      <c r="B225" s="2046"/>
      <c r="C225" s="2132" t="s">
        <v>3903</v>
      </c>
      <c r="D225" s="2132" t="s">
        <v>3904</v>
      </c>
      <c r="E225" s="2132" t="s">
        <v>3905</v>
      </c>
      <c r="F225" s="2133" t="s">
        <v>5171</v>
      </c>
      <c r="G225" s="2134"/>
      <c r="H225" s="2134"/>
      <c r="I225" s="2134"/>
      <c r="J225" s="2133">
        <v>176063.0</v>
      </c>
      <c r="K225" s="2132" t="s">
        <v>4857</v>
      </c>
      <c r="L225" s="2132" t="s">
        <v>4969</v>
      </c>
      <c r="M225" s="2134"/>
      <c r="N225" s="2134"/>
      <c r="O225" s="2135"/>
      <c r="P225" s="2046"/>
      <c r="Q225" s="2046"/>
      <c r="R225" s="2046"/>
      <c r="S225" s="2046"/>
      <c r="T225" s="2046"/>
      <c r="U225" s="2046"/>
      <c r="V225" s="2046"/>
      <c r="W225" s="2046"/>
      <c r="X225" s="2046"/>
      <c r="Y225" s="2046"/>
      <c r="Z225" s="2046"/>
    </row>
    <row r="226">
      <c r="A226" s="2046"/>
      <c r="B226" s="2046"/>
      <c r="C226" s="2132" t="s">
        <v>3906</v>
      </c>
      <c r="D226" s="2132" t="s">
        <v>3907</v>
      </c>
      <c r="E226" s="2132" t="s">
        <v>3908</v>
      </c>
      <c r="F226" s="2133" t="s">
        <v>5172</v>
      </c>
      <c r="G226" s="2134"/>
      <c r="H226" s="2134"/>
      <c r="I226" s="2134"/>
      <c r="J226" s="2133">
        <v>176063.0</v>
      </c>
      <c r="K226" s="2132" t="s">
        <v>4857</v>
      </c>
      <c r="L226" s="2132" t="s">
        <v>4969</v>
      </c>
      <c r="M226" s="2134"/>
      <c r="N226" s="2134"/>
      <c r="O226" s="2135"/>
      <c r="P226" s="2046"/>
      <c r="Q226" s="2046"/>
      <c r="R226" s="2046"/>
      <c r="S226" s="2046"/>
      <c r="T226" s="2046"/>
      <c r="U226" s="2046"/>
      <c r="V226" s="2046"/>
      <c r="W226" s="2046"/>
      <c r="X226" s="2046"/>
      <c r="Y226" s="2046"/>
      <c r="Z226" s="2046"/>
    </row>
    <row r="227">
      <c r="A227" s="2046"/>
      <c r="B227" s="2046"/>
      <c r="C227" s="2132" t="s">
        <v>3909</v>
      </c>
      <c r="D227" s="2132" t="s">
        <v>3910</v>
      </c>
      <c r="E227" s="2132" t="s">
        <v>3911</v>
      </c>
      <c r="F227" s="2133" t="s">
        <v>5173</v>
      </c>
      <c r="G227" s="2134"/>
      <c r="H227" s="2134"/>
      <c r="I227" s="2134"/>
      <c r="J227" s="2133">
        <v>176063.0</v>
      </c>
      <c r="K227" s="2132" t="s">
        <v>4857</v>
      </c>
      <c r="L227" s="2132" t="s">
        <v>4969</v>
      </c>
      <c r="M227" s="2134"/>
      <c r="N227" s="2134"/>
      <c r="O227" s="2135"/>
      <c r="P227" s="2046"/>
      <c r="Q227" s="2046"/>
      <c r="R227" s="2046"/>
      <c r="S227" s="2046"/>
      <c r="T227" s="2046"/>
      <c r="U227" s="2046"/>
      <c r="V227" s="2046"/>
      <c r="W227" s="2046"/>
      <c r="X227" s="2046"/>
      <c r="Y227" s="2046"/>
      <c r="Z227" s="2046"/>
    </row>
    <row r="228">
      <c r="A228" s="2046"/>
      <c r="B228" s="2046"/>
      <c r="C228" s="2132" t="s">
        <v>3912</v>
      </c>
      <c r="D228" s="2132" t="s">
        <v>3913</v>
      </c>
      <c r="E228" s="2132" t="s">
        <v>3914</v>
      </c>
      <c r="F228" s="2133" t="s">
        <v>5174</v>
      </c>
      <c r="G228" s="2134"/>
      <c r="H228" s="2134"/>
      <c r="I228" s="2134"/>
      <c r="J228" s="2133">
        <v>176063.0</v>
      </c>
      <c r="K228" s="2132" t="s">
        <v>4857</v>
      </c>
      <c r="L228" s="2132" t="s">
        <v>4969</v>
      </c>
      <c r="M228" s="2134"/>
      <c r="N228" s="2134"/>
      <c r="O228" s="2135"/>
      <c r="P228" s="2046"/>
      <c r="Q228" s="2046"/>
      <c r="R228" s="2046"/>
      <c r="S228" s="2046"/>
      <c r="T228" s="2046"/>
      <c r="U228" s="2046"/>
      <c r="V228" s="2046"/>
      <c r="W228" s="2046"/>
      <c r="X228" s="2046"/>
      <c r="Y228" s="2046"/>
      <c r="Z228" s="2046"/>
    </row>
    <row r="229">
      <c r="A229" s="2046"/>
      <c r="B229" s="2046"/>
      <c r="C229" s="2132" t="s">
        <v>3915</v>
      </c>
      <c r="D229" s="2132" t="s">
        <v>3916</v>
      </c>
      <c r="E229" s="2132" t="s">
        <v>3917</v>
      </c>
      <c r="F229" s="2133" t="s">
        <v>5175</v>
      </c>
      <c r="G229" s="2134"/>
      <c r="H229" s="2134"/>
      <c r="I229" s="2132" t="s">
        <v>5176</v>
      </c>
      <c r="J229" s="2133">
        <v>176063.0</v>
      </c>
      <c r="K229" s="2132" t="s">
        <v>4857</v>
      </c>
      <c r="L229" s="2132" t="s">
        <v>4969</v>
      </c>
      <c r="M229" s="2134"/>
      <c r="N229" s="2134"/>
      <c r="O229" s="2135"/>
      <c r="P229" s="2046"/>
      <c r="Q229" s="2046"/>
      <c r="R229" s="2046"/>
      <c r="S229" s="2046"/>
      <c r="T229" s="2046"/>
      <c r="U229" s="2046"/>
      <c r="V229" s="2046"/>
      <c r="W229" s="2046"/>
      <c r="X229" s="2046"/>
      <c r="Y229" s="2046"/>
      <c r="Z229" s="2046"/>
    </row>
    <row r="230">
      <c r="A230" s="2046"/>
      <c r="B230" s="2046"/>
      <c r="C230" s="2132" t="s">
        <v>3918</v>
      </c>
      <c r="D230" s="2132" t="s">
        <v>3919</v>
      </c>
      <c r="E230" s="2132" t="s">
        <v>3920</v>
      </c>
      <c r="F230" s="2133" t="s">
        <v>5177</v>
      </c>
      <c r="G230" s="2134"/>
      <c r="H230" s="2134"/>
      <c r="I230" s="2134"/>
      <c r="J230" s="2133">
        <v>176063.0</v>
      </c>
      <c r="K230" s="2132" t="s">
        <v>4857</v>
      </c>
      <c r="L230" s="2132" t="s">
        <v>4969</v>
      </c>
      <c r="M230" s="2134"/>
      <c r="N230" s="2134"/>
      <c r="O230" s="2135"/>
      <c r="P230" s="2046"/>
      <c r="Q230" s="2046"/>
      <c r="R230" s="2046"/>
      <c r="S230" s="2046"/>
      <c r="T230" s="2046"/>
      <c r="U230" s="2046"/>
      <c r="V230" s="2046"/>
      <c r="W230" s="2046"/>
      <c r="X230" s="2046"/>
      <c r="Y230" s="2046"/>
      <c r="Z230" s="2046"/>
    </row>
    <row r="231">
      <c r="A231" s="2046"/>
      <c r="B231" s="2046"/>
      <c r="C231" s="2132" t="s">
        <v>3921</v>
      </c>
      <c r="D231" s="2132" t="s">
        <v>5178</v>
      </c>
      <c r="E231" s="2132" t="s">
        <v>3923</v>
      </c>
      <c r="F231" s="2133" t="s">
        <v>5179</v>
      </c>
      <c r="G231" s="2134"/>
      <c r="H231" s="2134"/>
      <c r="I231" s="2134"/>
      <c r="J231" s="2133">
        <v>176063.0</v>
      </c>
      <c r="K231" s="2132" t="s">
        <v>4857</v>
      </c>
      <c r="L231" s="2132" t="s">
        <v>4969</v>
      </c>
      <c r="M231" s="2134"/>
      <c r="N231" s="2134"/>
      <c r="O231" s="2135"/>
      <c r="P231" s="2046"/>
      <c r="Q231" s="2046"/>
      <c r="R231" s="2046"/>
      <c r="S231" s="2046"/>
      <c r="T231" s="2046"/>
      <c r="U231" s="2046"/>
      <c r="V231" s="2046"/>
      <c r="W231" s="2046"/>
      <c r="X231" s="2046"/>
      <c r="Y231" s="2046"/>
      <c r="Z231" s="2046"/>
    </row>
    <row r="232">
      <c r="A232" s="2046"/>
      <c r="B232" s="2046"/>
      <c r="C232" s="2132" t="s">
        <v>3924</v>
      </c>
      <c r="D232" s="2132" t="s">
        <v>3925</v>
      </c>
      <c r="E232" s="2132" t="s">
        <v>3926</v>
      </c>
      <c r="F232" s="2133" t="s">
        <v>5180</v>
      </c>
      <c r="G232" s="2134"/>
      <c r="H232" s="2134"/>
      <c r="I232" s="2134"/>
      <c r="J232" s="2133">
        <v>176063.0</v>
      </c>
      <c r="K232" s="2132" t="s">
        <v>4857</v>
      </c>
      <c r="L232" s="2132" t="s">
        <v>4969</v>
      </c>
      <c r="M232" s="2134"/>
      <c r="N232" s="2134"/>
      <c r="O232" s="2135"/>
      <c r="P232" s="2046"/>
      <c r="Q232" s="2046"/>
      <c r="R232" s="2046"/>
      <c r="S232" s="2046"/>
      <c r="T232" s="2046"/>
      <c r="U232" s="2046"/>
      <c r="V232" s="2046"/>
      <c r="W232" s="2046"/>
      <c r="X232" s="2046"/>
      <c r="Y232" s="2046"/>
      <c r="Z232" s="2046"/>
    </row>
    <row r="233">
      <c r="A233" s="2046"/>
      <c r="B233" s="2046"/>
      <c r="C233" s="2132" t="s">
        <v>3927</v>
      </c>
      <c r="D233" s="2132" t="s">
        <v>3928</v>
      </c>
      <c r="E233" s="2132" t="s">
        <v>3929</v>
      </c>
      <c r="F233" s="2133" t="s">
        <v>5181</v>
      </c>
      <c r="G233" s="2134"/>
      <c r="H233" s="2134"/>
      <c r="I233" s="2134"/>
      <c r="J233" s="2133">
        <v>176063.0</v>
      </c>
      <c r="K233" s="2132" t="s">
        <v>4857</v>
      </c>
      <c r="L233" s="2132" t="s">
        <v>4969</v>
      </c>
      <c r="M233" s="2134"/>
      <c r="N233" s="2134"/>
      <c r="O233" s="2135"/>
      <c r="P233" s="2046"/>
      <c r="Q233" s="2046"/>
      <c r="R233" s="2046"/>
      <c r="S233" s="2046"/>
      <c r="T233" s="2046"/>
      <c r="U233" s="2046"/>
      <c r="V233" s="2046"/>
      <c r="W233" s="2046"/>
      <c r="X233" s="2046"/>
      <c r="Y233" s="2046"/>
      <c r="Z233" s="2046"/>
    </row>
    <row r="234">
      <c r="A234" s="2046"/>
      <c r="B234" s="2046"/>
      <c r="C234" s="2132" t="s">
        <v>3930</v>
      </c>
      <c r="D234" s="2132" t="s">
        <v>3931</v>
      </c>
      <c r="E234" s="2132" t="s">
        <v>3932</v>
      </c>
      <c r="F234" s="2133" t="s">
        <v>5181</v>
      </c>
      <c r="G234" s="2134"/>
      <c r="H234" s="2134"/>
      <c r="I234" s="2134"/>
      <c r="J234" s="2133">
        <v>176063.0</v>
      </c>
      <c r="K234" s="2132" t="s">
        <v>4857</v>
      </c>
      <c r="L234" s="2132" t="s">
        <v>4969</v>
      </c>
      <c r="M234" s="2134"/>
      <c r="N234" s="2134"/>
      <c r="O234" s="2135"/>
      <c r="P234" s="2046"/>
      <c r="Q234" s="2046"/>
      <c r="R234" s="2046"/>
      <c r="S234" s="2046"/>
      <c r="T234" s="2046"/>
      <c r="U234" s="2046"/>
      <c r="V234" s="2046"/>
      <c r="W234" s="2046"/>
      <c r="X234" s="2046"/>
      <c r="Y234" s="2046"/>
      <c r="Z234" s="2046"/>
    </row>
    <row r="235">
      <c r="A235" s="2046"/>
      <c r="B235" s="2046"/>
      <c r="C235" s="2132" t="s">
        <v>3933</v>
      </c>
      <c r="D235" s="2132" t="s">
        <v>3934</v>
      </c>
      <c r="E235" s="2132" t="s">
        <v>3935</v>
      </c>
      <c r="F235" s="2133" t="s">
        <v>5182</v>
      </c>
      <c r="G235" s="2134"/>
      <c r="H235" s="2134"/>
      <c r="I235" s="2132" t="s">
        <v>4875</v>
      </c>
      <c r="J235" s="2133">
        <v>176027.0</v>
      </c>
      <c r="K235" s="2132" t="s">
        <v>4857</v>
      </c>
      <c r="L235" s="2132" t="s">
        <v>4956</v>
      </c>
      <c r="M235" s="2134"/>
      <c r="N235" s="2134"/>
      <c r="O235" s="2135"/>
      <c r="P235" s="2046"/>
      <c r="Q235" s="2046"/>
      <c r="R235" s="2046"/>
      <c r="S235" s="2046"/>
      <c r="T235" s="2046"/>
      <c r="U235" s="2046"/>
      <c r="V235" s="2046"/>
      <c r="W235" s="2046"/>
      <c r="X235" s="2046"/>
      <c r="Y235" s="2046"/>
      <c r="Z235" s="2046"/>
    </row>
    <row r="236">
      <c r="A236" s="2046"/>
      <c r="B236" s="2046"/>
      <c r="C236" s="2132" t="s">
        <v>3936</v>
      </c>
      <c r="D236" s="2132" t="s">
        <v>3937</v>
      </c>
      <c r="E236" s="2132" t="s">
        <v>3938</v>
      </c>
      <c r="F236" s="2133" t="s">
        <v>5183</v>
      </c>
      <c r="G236" s="2134"/>
      <c r="H236" s="2134"/>
      <c r="I236" s="2132" t="s">
        <v>4875</v>
      </c>
      <c r="J236" s="2133">
        <v>176027.0</v>
      </c>
      <c r="K236" s="2132" t="s">
        <v>4857</v>
      </c>
      <c r="L236" s="2132" t="s">
        <v>4956</v>
      </c>
      <c r="M236" s="2134"/>
      <c r="N236" s="2134"/>
      <c r="O236" s="2135"/>
      <c r="P236" s="2046"/>
      <c r="Q236" s="2046"/>
      <c r="R236" s="2046"/>
      <c r="S236" s="2046"/>
      <c r="T236" s="2046"/>
      <c r="U236" s="2046"/>
      <c r="V236" s="2046"/>
      <c r="W236" s="2046"/>
      <c r="X236" s="2046"/>
      <c r="Y236" s="2046"/>
      <c r="Z236" s="2046"/>
    </row>
    <row r="237">
      <c r="A237" s="2046"/>
      <c r="B237" s="2046"/>
      <c r="C237" s="2132" t="s">
        <v>3939</v>
      </c>
      <c r="D237" s="2132" t="s">
        <v>3940</v>
      </c>
      <c r="E237" s="2132" t="s">
        <v>3941</v>
      </c>
      <c r="F237" s="2133" t="s">
        <v>5184</v>
      </c>
      <c r="G237" s="2134"/>
      <c r="H237" s="2134"/>
      <c r="I237" s="2132" t="s">
        <v>4875</v>
      </c>
      <c r="J237" s="2133">
        <v>176027.0</v>
      </c>
      <c r="K237" s="2132" t="s">
        <v>4857</v>
      </c>
      <c r="L237" s="2132" t="s">
        <v>4956</v>
      </c>
      <c r="M237" s="2134"/>
      <c r="N237" s="2134"/>
      <c r="O237" s="2135"/>
      <c r="P237" s="2046"/>
      <c r="Q237" s="2046"/>
      <c r="R237" s="2046"/>
      <c r="S237" s="2046"/>
      <c r="T237" s="2046"/>
      <c r="U237" s="2046"/>
      <c r="V237" s="2046"/>
      <c r="W237" s="2046"/>
      <c r="X237" s="2046"/>
      <c r="Y237" s="2046"/>
      <c r="Z237" s="2046"/>
    </row>
    <row r="238">
      <c r="A238" s="2046"/>
      <c r="B238" s="2046"/>
      <c r="C238" s="2132" t="s">
        <v>3942</v>
      </c>
      <c r="D238" s="2132" t="s">
        <v>3943</v>
      </c>
      <c r="E238" s="2132" t="s">
        <v>3944</v>
      </c>
      <c r="F238" s="2133" t="s">
        <v>5185</v>
      </c>
      <c r="G238" s="2134"/>
      <c r="H238" s="2134"/>
      <c r="I238" s="2132" t="s">
        <v>4875</v>
      </c>
      <c r="J238" s="2133">
        <v>176027.0</v>
      </c>
      <c r="K238" s="2132" t="s">
        <v>4857</v>
      </c>
      <c r="L238" s="2132" t="s">
        <v>4956</v>
      </c>
      <c r="M238" s="2134"/>
      <c r="N238" s="2134"/>
      <c r="O238" s="2135"/>
      <c r="P238" s="2046"/>
      <c r="Q238" s="2046"/>
      <c r="R238" s="2046"/>
      <c r="S238" s="2046"/>
      <c r="T238" s="2046"/>
      <c r="U238" s="2046"/>
      <c r="V238" s="2046"/>
      <c r="W238" s="2046"/>
      <c r="X238" s="2046"/>
      <c r="Y238" s="2046"/>
      <c r="Z238" s="2046"/>
    </row>
    <row r="239">
      <c r="A239" s="2046"/>
      <c r="B239" s="2046"/>
      <c r="C239" s="2132" t="s">
        <v>3945</v>
      </c>
      <c r="D239" s="2132" t="s">
        <v>3946</v>
      </c>
      <c r="E239" s="2132" t="s">
        <v>3947</v>
      </c>
      <c r="F239" s="2133" t="s">
        <v>5186</v>
      </c>
      <c r="G239" s="2134"/>
      <c r="H239" s="2134"/>
      <c r="I239" s="2132" t="s">
        <v>4875</v>
      </c>
      <c r="J239" s="2133">
        <v>176027.0</v>
      </c>
      <c r="K239" s="2132" t="s">
        <v>4857</v>
      </c>
      <c r="L239" s="2132" t="s">
        <v>4956</v>
      </c>
      <c r="M239" s="2134"/>
      <c r="N239" s="2134"/>
      <c r="O239" s="2135"/>
      <c r="P239" s="2046"/>
      <c r="Q239" s="2046"/>
      <c r="R239" s="2046"/>
      <c r="S239" s="2046"/>
      <c r="T239" s="2046"/>
      <c r="U239" s="2046"/>
      <c r="V239" s="2046"/>
      <c r="W239" s="2046"/>
      <c r="X239" s="2046"/>
      <c r="Y239" s="2046"/>
      <c r="Z239" s="2046"/>
    </row>
    <row r="240">
      <c r="A240" s="2046"/>
      <c r="B240" s="2046"/>
      <c r="C240" s="2132" t="s">
        <v>3948</v>
      </c>
      <c r="D240" s="2132" t="s">
        <v>3949</v>
      </c>
      <c r="E240" s="2132" t="s">
        <v>3950</v>
      </c>
      <c r="F240" s="2133" t="s">
        <v>5187</v>
      </c>
      <c r="G240" s="2134"/>
      <c r="H240" s="2134"/>
      <c r="I240" s="2132" t="s">
        <v>4875</v>
      </c>
      <c r="J240" s="2133">
        <v>176027.0</v>
      </c>
      <c r="K240" s="2132" t="s">
        <v>4857</v>
      </c>
      <c r="L240" s="2132" t="s">
        <v>4956</v>
      </c>
      <c r="M240" s="2134"/>
      <c r="N240" s="2134"/>
      <c r="O240" s="2135"/>
      <c r="P240" s="2046"/>
      <c r="Q240" s="2046"/>
      <c r="R240" s="2046"/>
      <c r="S240" s="2046"/>
      <c r="T240" s="2046"/>
      <c r="U240" s="2046"/>
      <c r="V240" s="2046"/>
      <c r="W240" s="2046"/>
      <c r="X240" s="2046"/>
      <c r="Y240" s="2046"/>
      <c r="Z240" s="2046"/>
    </row>
    <row r="241">
      <c r="A241" s="2046"/>
      <c r="B241" s="2046"/>
      <c r="C241" s="2132" t="s">
        <v>3951</v>
      </c>
      <c r="D241" s="2132" t="s">
        <v>3952</v>
      </c>
      <c r="E241" s="2132" t="s">
        <v>3953</v>
      </c>
      <c r="F241" s="2133" t="s">
        <v>5188</v>
      </c>
      <c r="G241" s="2134"/>
      <c r="H241" s="2134"/>
      <c r="I241" s="2132" t="s">
        <v>4875</v>
      </c>
      <c r="J241" s="2133">
        <v>176027.0</v>
      </c>
      <c r="K241" s="2132" t="s">
        <v>4857</v>
      </c>
      <c r="L241" s="2132" t="s">
        <v>4956</v>
      </c>
      <c r="M241" s="2134"/>
      <c r="N241" s="2134"/>
      <c r="O241" s="2135"/>
      <c r="P241" s="2046"/>
      <c r="Q241" s="2046"/>
      <c r="R241" s="2046"/>
      <c r="S241" s="2046"/>
      <c r="T241" s="2046"/>
      <c r="U241" s="2046"/>
      <c r="V241" s="2046"/>
      <c r="W241" s="2046"/>
      <c r="X241" s="2046"/>
      <c r="Y241" s="2046"/>
      <c r="Z241" s="2046"/>
    </row>
    <row r="242">
      <c r="A242" s="2046"/>
      <c r="B242" s="2046"/>
      <c r="C242" s="2132" t="s">
        <v>3954</v>
      </c>
      <c r="D242" s="2132" t="s">
        <v>3955</v>
      </c>
      <c r="E242" s="2132" t="s">
        <v>3956</v>
      </c>
      <c r="F242" s="2133" t="s">
        <v>5189</v>
      </c>
      <c r="G242" s="2134"/>
      <c r="H242" s="2134"/>
      <c r="I242" s="2132" t="s">
        <v>4875</v>
      </c>
      <c r="J242" s="2133">
        <v>176027.0</v>
      </c>
      <c r="K242" s="2132" t="s">
        <v>4857</v>
      </c>
      <c r="L242" s="2132" t="s">
        <v>4956</v>
      </c>
      <c r="M242" s="2134"/>
      <c r="N242" s="2134"/>
      <c r="O242" s="2135"/>
      <c r="P242" s="2046"/>
      <c r="Q242" s="2046"/>
      <c r="R242" s="2046"/>
      <c r="S242" s="2046"/>
      <c r="T242" s="2046"/>
      <c r="U242" s="2046"/>
      <c r="V242" s="2046"/>
      <c r="W242" s="2046"/>
      <c r="X242" s="2046"/>
      <c r="Y242" s="2046"/>
      <c r="Z242" s="2046"/>
    </row>
    <row r="243">
      <c r="A243" s="2046"/>
      <c r="B243" s="2046"/>
      <c r="C243" s="2132" t="s">
        <v>3957</v>
      </c>
      <c r="D243" s="2132" t="s">
        <v>3958</v>
      </c>
      <c r="E243" s="2132" t="s">
        <v>3959</v>
      </c>
      <c r="F243" s="2133" t="s">
        <v>5190</v>
      </c>
      <c r="G243" s="2134"/>
      <c r="H243" s="2134"/>
      <c r="I243" s="2132" t="s">
        <v>4875</v>
      </c>
      <c r="J243" s="2133">
        <v>176027.0</v>
      </c>
      <c r="K243" s="2132" t="s">
        <v>4857</v>
      </c>
      <c r="L243" s="2132" t="s">
        <v>4956</v>
      </c>
      <c r="M243" s="2134"/>
      <c r="N243" s="2134"/>
      <c r="O243" s="2135"/>
      <c r="P243" s="2046"/>
      <c r="Q243" s="2046"/>
      <c r="R243" s="2046"/>
      <c r="S243" s="2046"/>
      <c r="T243" s="2046"/>
      <c r="U243" s="2046"/>
      <c r="V243" s="2046"/>
      <c r="W243" s="2046"/>
      <c r="X243" s="2046"/>
      <c r="Y243" s="2046"/>
      <c r="Z243" s="2046"/>
    </row>
    <row r="244">
      <c r="A244" s="2046"/>
      <c r="B244" s="2046"/>
      <c r="C244" s="2132" t="s">
        <v>3960</v>
      </c>
      <c r="D244" s="2132" t="s">
        <v>3961</v>
      </c>
      <c r="E244" s="2132" t="s">
        <v>3962</v>
      </c>
      <c r="F244" s="2133" t="s">
        <v>5191</v>
      </c>
      <c r="G244" s="2134"/>
      <c r="H244" s="2134"/>
      <c r="I244" s="2132" t="s">
        <v>4875</v>
      </c>
      <c r="J244" s="2133">
        <v>176027.0</v>
      </c>
      <c r="K244" s="2132" t="s">
        <v>4857</v>
      </c>
      <c r="L244" s="2132" t="s">
        <v>4956</v>
      </c>
      <c r="M244" s="2134"/>
      <c r="N244" s="2134"/>
      <c r="O244" s="2135"/>
      <c r="P244" s="2046"/>
      <c r="Q244" s="2046"/>
      <c r="R244" s="2046"/>
      <c r="S244" s="2046"/>
      <c r="T244" s="2046"/>
      <c r="U244" s="2046"/>
      <c r="V244" s="2046"/>
      <c r="W244" s="2046"/>
      <c r="X244" s="2046"/>
      <c r="Y244" s="2046"/>
      <c r="Z244" s="2046"/>
    </row>
    <row r="245">
      <c r="A245" s="2046"/>
      <c r="B245" s="2046"/>
      <c r="C245" s="2132" t="s">
        <v>3963</v>
      </c>
      <c r="D245" s="2132" t="s">
        <v>3964</v>
      </c>
      <c r="E245" s="2132" t="s">
        <v>3965</v>
      </c>
      <c r="F245" s="2133" t="s">
        <v>5192</v>
      </c>
      <c r="G245" s="2134"/>
      <c r="H245" s="2134"/>
      <c r="I245" s="2132" t="s">
        <v>4875</v>
      </c>
      <c r="J245" s="2133">
        <v>176027.0</v>
      </c>
      <c r="K245" s="2132" t="s">
        <v>4857</v>
      </c>
      <c r="L245" s="2132" t="s">
        <v>4956</v>
      </c>
      <c r="M245" s="2134"/>
      <c r="N245" s="2134"/>
      <c r="O245" s="2135"/>
      <c r="P245" s="2046"/>
      <c r="Q245" s="2046"/>
      <c r="R245" s="2046"/>
      <c r="S245" s="2046"/>
      <c r="T245" s="2046"/>
      <c r="U245" s="2046"/>
      <c r="V245" s="2046"/>
      <c r="W245" s="2046"/>
      <c r="X245" s="2046"/>
      <c r="Y245" s="2046"/>
      <c r="Z245" s="2046"/>
    </row>
    <row r="246">
      <c r="A246" s="2046"/>
      <c r="B246" s="2046"/>
      <c r="C246" s="2132" t="s">
        <v>3966</v>
      </c>
      <c r="D246" s="2132" t="s">
        <v>3967</v>
      </c>
      <c r="E246" s="2132" t="s">
        <v>3968</v>
      </c>
      <c r="F246" s="2133" t="s">
        <v>5103</v>
      </c>
      <c r="G246" s="2134"/>
      <c r="H246" s="2134"/>
      <c r="I246" s="2132" t="s">
        <v>4875</v>
      </c>
      <c r="J246" s="2133">
        <v>176027.0</v>
      </c>
      <c r="K246" s="2132" t="s">
        <v>4857</v>
      </c>
      <c r="L246" s="2132" t="s">
        <v>4956</v>
      </c>
      <c r="M246" s="2134"/>
      <c r="N246" s="2134"/>
      <c r="O246" s="2135"/>
      <c r="P246" s="2046"/>
      <c r="Q246" s="2046"/>
      <c r="R246" s="2046"/>
      <c r="S246" s="2046"/>
      <c r="T246" s="2046"/>
      <c r="U246" s="2046"/>
      <c r="V246" s="2046"/>
      <c r="W246" s="2046"/>
      <c r="X246" s="2046"/>
      <c r="Y246" s="2046"/>
      <c r="Z246" s="2046"/>
    </row>
    <row r="247">
      <c r="A247" s="2046"/>
      <c r="B247" s="2046"/>
      <c r="C247" s="2132" t="s">
        <v>3969</v>
      </c>
      <c r="D247" s="2132" t="s">
        <v>3970</v>
      </c>
      <c r="E247" s="2132" t="s">
        <v>3971</v>
      </c>
      <c r="F247" s="2133" t="s">
        <v>5193</v>
      </c>
      <c r="G247" s="2134"/>
      <c r="H247" s="2134"/>
      <c r="I247" s="2132" t="s">
        <v>4875</v>
      </c>
      <c r="J247" s="2133">
        <v>176027.0</v>
      </c>
      <c r="K247" s="2132" t="s">
        <v>4857</v>
      </c>
      <c r="L247" s="2132" t="s">
        <v>4956</v>
      </c>
      <c r="M247" s="2134"/>
      <c r="N247" s="2134"/>
      <c r="O247" s="2135"/>
      <c r="P247" s="2046"/>
      <c r="Q247" s="2046"/>
      <c r="R247" s="2046"/>
      <c r="S247" s="2046"/>
      <c r="T247" s="2046"/>
      <c r="U247" s="2046"/>
      <c r="V247" s="2046"/>
      <c r="W247" s="2046"/>
      <c r="X247" s="2046"/>
      <c r="Y247" s="2046"/>
      <c r="Z247" s="2046"/>
    </row>
    <row r="248">
      <c r="A248" s="2046"/>
      <c r="B248" s="2046"/>
      <c r="C248" s="2132" t="s">
        <v>3972</v>
      </c>
      <c r="D248" s="2132" t="s">
        <v>3973</v>
      </c>
      <c r="E248" s="2132" t="s">
        <v>5194</v>
      </c>
      <c r="F248" s="2133" t="s">
        <v>5195</v>
      </c>
      <c r="G248" s="2134"/>
      <c r="H248" s="2134"/>
      <c r="I248" s="2134"/>
      <c r="J248" s="2133">
        <v>176074.0</v>
      </c>
      <c r="K248" s="2132" t="s">
        <v>4857</v>
      </c>
      <c r="L248" s="2132" t="s">
        <v>4964</v>
      </c>
      <c r="M248" s="2132" t="s">
        <v>5196</v>
      </c>
      <c r="N248" s="2132" t="s">
        <v>4980</v>
      </c>
      <c r="O248" s="2168" t="s">
        <v>4981</v>
      </c>
      <c r="P248" s="2046"/>
      <c r="Q248" s="2046"/>
      <c r="R248" s="2046"/>
      <c r="S248" s="2046"/>
      <c r="T248" s="2046"/>
      <c r="U248" s="2046"/>
      <c r="V248" s="2046"/>
      <c r="W248" s="2046"/>
      <c r="X248" s="2046"/>
      <c r="Y248" s="2046"/>
      <c r="Z248" s="2046"/>
    </row>
    <row r="249">
      <c r="A249" s="2046"/>
      <c r="B249" s="2046"/>
      <c r="C249" s="2132" t="s">
        <v>3975</v>
      </c>
      <c r="D249" s="2132" t="s">
        <v>3976</v>
      </c>
      <c r="E249" s="2132" t="s">
        <v>3977</v>
      </c>
      <c r="F249" s="2133" t="s">
        <v>5195</v>
      </c>
      <c r="G249" s="2134"/>
      <c r="H249" s="2134"/>
      <c r="I249" s="2134"/>
      <c r="J249" s="2133">
        <v>176074.0</v>
      </c>
      <c r="K249" s="2132" t="s">
        <v>4857</v>
      </c>
      <c r="L249" s="2132" t="s">
        <v>4964</v>
      </c>
      <c r="M249" s="2132" t="s">
        <v>5196</v>
      </c>
      <c r="N249" s="2134"/>
      <c r="O249" s="2135"/>
      <c r="P249" s="2046"/>
      <c r="Q249" s="2046"/>
      <c r="R249" s="2046"/>
      <c r="S249" s="2046"/>
      <c r="T249" s="2046"/>
      <c r="U249" s="2046"/>
      <c r="V249" s="2046"/>
      <c r="W249" s="2046"/>
      <c r="X249" s="2046"/>
      <c r="Y249" s="2046"/>
      <c r="Z249" s="2046"/>
    </row>
    <row r="250">
      <c r="A250" s="2046"/>
      <c r="B250" s="2046"/>
      <c r="C250" s="2132" t="s">
        <v>3978</v>
      </c>
      <c r="D250" s="2132" t="s">
        <v>3979</v>
      </c>
      <c r="E250" s="2132" t="s">
        <v>3980</v>
      </c>
      <c r="F250" s="2133" t="s">
        <v>5195</v>
      </c>
      <c r="G250" s="2134"/>
      <c r="H250" s="2134"/>
      <c r="I250" s="2134"/>
      <c r="J250" s="2133">
        <v>176074.0</v>
      </c>
      <c r="K250" s="2132" t="s">
        <v>4857</v>
      </c>
      <c r="L250" s="2132" t="s">
        <v>4964</v>
      </c>
      <c r="M250" s="2132" t="s">
        <v>5196</v>
      </c>
      <c r="N250" s="2132" t="s">
        <v>4980</v>
      </c>
      <c r="O250" s="2135"/>
      <c r="P250" s="2046"/>
      <c r="Q250" s="2046"/>
      <c r="R250" s="2046"/>
      <c r="S250" s="2046"/>
      <c r="T250" s="2046"/>
      <c r="U250" s="2046"/>
      <c r="V250" s="2046"/>
      <c r="W250" s="2046"/>
      <c r="X250" s="2046"/>
      <c r="Y250" s="2046"/>
      <c r="Z250" s="2046"/>
    </row>
    <row r="251">
      <c r="A251" s="2046"/>
      <c r="B251" s="2046"/>
      <c r="C251" s="2132" t="s">
        <v>3981</v>
      </c>
      <c r="D251" s="2132" t="s">
        <v>3982</v>
      </c>
      <c r="E251" s="2132" t="s">
        <v>3983</v>
      </c>
      <c r="F251" s="2133" t="s">
        <v>5195</v>
      </c>
      <c r="G251" s="2134"/>
      <c r="H251" s="2134"/>
      <c r="I251" s="2134"/>
      <c r="J251" s="2133">
        <v>176074.0</v>
      </c>
      <c r="K251" s="2132" t="s">
        <v>4857</v>
      </c>
      <c r="L251" s="2132" t="s">
        <v>4964</v>
      </c>
      <c r="M251" s="2132" t="s">
        <v>5196</v>
      </c>
      <c r="N251" s="2132" t="s">
        <v>4980</v>
      </c>
      <c r="O251" s="2168" t="s">
        <v>4981</v>
      </c>
      <c r="P251" s="2046"/>
      <c r="Q251" s="2046"/>
      <c r="R251" s="2046"/>
      <c r="S251" s="2046"/>
      <c r="T251" s="2046"/>
      <c r="U251" s="2046"/>
      <c r="V251" s="2046"/>
      <c r="W251" s="2046"/>
      <c r="X251" s="2046"/>
      <c r="Y251" s="2046"/>
      <c r="Z251" s="2046"/>
    </row>
    <row r="252">
      <c r="A252" s="2046"/>
      <c r="B252" s="2046"/>
      <c r="C252" s="2132" t="s">
        <v>3984</v>
      </c>
      <c r="D252" s="2132" t="s">
        <v>5197</v>
      </c>
      <c r="E252" s="2132" t="s">
        <v>3986</v>
      </c>
      <c r="F252" s="2133" t="s">
        <v>5195</v>
      </c>
      <c r="G252" s="2134"/>
      <c r="H252" s="2134"/>
      <c r="I252" s="2134"/>
      <c r="J252" s="2133">
        <v>176074.0</v>
      </c>
      <c r="K252" s="2132" t="s">
        <v>4857</v>
      </c>
      <c r="L252" s="2132" t="s">
        <v>4964</v>
      </c>
      <c r="M252" s="2132" t="s">
        <v>5196</v>
      </c>
      <c r="N252" s="2132" t="s">
        <v>4980</v>
      </c>
      <c r="O252" s="2135"/>
      <c r="P252" s="2046"/>
      <c r="Q252" s="2046"/>
      <c r="R252" s="2046"/>
      <c r="S252" s="2046"/>
      <c r="T252" s="2046"/>
      <c r="U252" s="2046"/>
      <c r="V252" s="2046"/>
      <c r="W252" s="2046"/>
      <c r="X252" s="2046"/>
      <c r="Y252" s="2046"/>
      <c r="Z252" s="2046"/>
    </row>
    <row r="253">
      <c r="A253" s="2046"/>
      <c r="B253" s="2046"/>
      <c r="C253" s="2132" t="s">
        <v>3987</v>
      </c>
      <c r="D253" s="2132" t="s">
        <v>3988</v>
      </c>
      <c r="E253" s="2132" t="s">
        <v>3989</v>
      </c>
      <c r="F253" s="2133" t="s">
        <v>5195</v>
      </c>
      <c r="G253" s="2134"/>
      <c r="H253" s="2134"/>
      <c r="I253" s="2134"/>
      <c r="J253" s="2133">
        <v>176074.0</v>
      </c>
      <c r="K253" s="2132" t="s">
        <v>4857</v>
      </c>
      <c r="L253" s="2132" t="s">
        <v>4964</v>
      </c>
      <c r="M253" s="2132" t="s">
        <v>5196</v>
      </c>
      <c r="N253" s="2132" t="s">
        <v>4980</v>
      </c>
      <c r="O253" s="2135"/>
      <c r="P253" s="2046"/>
      <c r="Q253" s="2046"/>
      <c r="R253" s="2046"/>
      <c r="S253" s="2046"/>
      <c r="T253" s="2046"/>
      <c r="U253" s="2046"/>
      <c r="V253" s="2046"/>
      <c r="W253" s="2046"/>
      <c r="X253" s="2046"/>
      <c r="Y253" s="2046"/>
      <c r="Z253" s="2046"/>
    </row>
    <row r="254">
      <c r="A254" s="2046"/>
      <c r="B254" s="2046"/>
      <c r="C254" s="2132" t="s">
        <v>3990</v>
      </c>
      <c r="D254" s="2132" t="s">
        <v>3991</v>
      </c>
      <c r="E254" s="2132" t="s">
        <v>3992</v>
      </c>
      <c r="F254" s="2133">
        <v>2.5581014E7</v>
      </c>
      <c r="G254" s="2134"/>
      <c r="H254" s="2134"/>
      <c r="I254" s="2134"/>
      <c r="J254" s="2133">
        <v>176074.0</v>
      </c>
      <c r="K254" s="2132" t="s">
        <v>4857</v>
      </c>
      <c r="L254" s="2132" t="s">
        <v>4964</v>
      </c>
      <c r="M254" s="2132" t="s">
        <v>5196</v>
      </c>
      <c r="N254" s="2132" t="s">
        <v>4980</v>
      </c>
      <c r="O254" s="2135"/>
      <c r="P254" s="2046"/>
      <c r="Q254" s="2046"/>
      <c r="R254" s="2046"/>
      <c r="S254" s="2046"/>
      <c r="T254" s="2046"/>
      <c r="U254" s="2046"/>
      <c r="V254" s="2046"/>
      <c r="W254" s="2046"/>
      <c r="X254" s="2046"/>
      <c r="Y254" s="2046"/>
      <c r="Z254" s="2046"/>
    </row>
    <row r="255">
      <c r="A255" s="2046"/>
      <c r="B255" s="2046"/>
      <c r="C255" s="2132" t="s">
        <v>3993</v>
      </c>
      <c r="D255" s="2132" t="s">
        <v>3994</v>
      </c>
      <c r="E255" s="2132" t="s">
        <v>3995</v>
      </c>
      <c r="F255" s="2133" t="s">
        <v>5198</v>
      </c>
      <c r="G255" s="2134"/>
      <c r="H255" s="2134"/>
      <c r="I255" s="2134"/>
      <c r="J255" s="2133">
        <v>176065.0</v>
      </c>
      <c r="K255" s="2132" t="s">
        <v>4857</v>
      </c>
      <c r="L255" s="2132" t="s">
        <v>4972</v>
      </c>
      <c r="M255" s="2132" t="s">
        <v>4980</v>
      </c>
      <c r="N255" s="2134"/>
      <c r="O255" s="2135"/>
      <c r="P255" s="2046"/>
      <c r="Q255" s="2046"/>
      <c r="R255" s="2046"/>
      <c r="S255" s="2046"/>
      <c r="T255" s="2046"/>
      <c r="U255" s="2046"/>
      <c r="V255" s="2046"/>
      <c r="W255" s="2046"/>
      <c r="X255" s="2046"/>
      <c r="Y255" s="2046"/>
      <c r="Z255" s="2046"/>
    </row>
    <row r="256">
      <c r="A256" s="2046"/>
      <c r="B256" s="2046"/>
      <c r="C256" s="2132" t="s">
        <v>3996</v>
      </c>
      <c r="D256" s="2132" t="s">
        <v>3997</v>
      </c>
      <c r="E256" s="2132" t="s">
        <v>5199</v>
      </c>
      <c r="F256" s="2133" t="s">
        <v>5200</v>
      </c>
      <c r="G256" s="2134"/>
      <c r="H256" s="2134"/>
      <c r="I256" s="2132" t="s">
        <v>5176</v>
      </c>
      <c r="J256" s="2133">
        <v>176065.0</v>
      </c>
      <c r="K256" s="2132" t="s">
        <v>4857</v>
      </c>
      <c r="L256" s="2132" t="s">
        <v>4972</v>
      </c>
      <c r="M256" s="2132" t="s">
        <v>4980</v>
      </c>
      <c r="N256" s="2134"/>
      <c r="O256" s="2135"/>
      <c r="P256" s="2046"/>
      <c r="Q256" s="2046"/>
      <c r="R256" s="2046"/>
      <c r="S256" s="2046"/>
      <c r="T256" s="2046"/>
      <c r="U256" s="2046"/>
      <c r="V256" s="2046"/>
      <c r="W256" s="2046"/>
      <c r="X256" s="2046"/>
      <c r="Y256" s="2046"/>
      <c r="Z256" s="2046"/>
    </row>
    <row r="257">
      <c r="A257" s="2046"/>
      <c r="B257" s="2046"/>
      <c r="C257" s="2132" t="s">
        <v>3999</v>
      </c>
      <c r="D257" s="2132" t="s">
        <v>4000</v>
      </c>
      <c r="E257" s="2132" t="s">
        <v>5201</v>
      </c>
      <c r="F257" s="2133" t="s">
        <v>5202</v>
      </c>
      <c r="G257" s="2134"/>
      <c r="H257" s="2134"/>
      <c r="I257" s="2134"/>
      <c r="J257" s="2134"/>
      <c r="K257" s="2134"/>
      <c r="L257" s="2134"/>
      <c r="M257" s="2134"/>
      <c r="N257" s="2134"/>
      <c r="O257" s="2135"/>
      <c r="P257" s="2046"/>
      <c r="Q257" s="2046"/>
      <c r="R257" s="2046"/>
      <c r="S257" s="2046"/>
      <c r="T257" s="2046"/>
      <c r="U257" s="2046"/>
      <c r="V257" s="2046"/>
      <c r="W257" s="2046"/>
      <c r="X257" s="2046"/>
      <c r="Y257" s="2046"/>
      <c r="Z257" s="2046"/>
    </row>
    <row r="258">
      <c r="A258" s="2046"/>
      <c r="B258" s="2046"/>
      <c r="C258" s="2132" t="s">
        <v>4002</v>
      </c>
      <c r="D258" s="2132" t="s">
        <v>4003</v>
      </c>
      <c r="E258" s="2132" t="s">
        <v>4004</v>
      </c>
      <c r="F258" s="2133">
        <v>2.5611009E7</v>
      </c>
      <c r="G258" s="2134"/>
      <c r="H258" s="2134"/>
      <c r="I258" s="2134"/>
      <c r="J258" s="2134"/>
      <c r="K258" s="2134"/>
      <c r="L258" s="2134"/>
      <c r="M258" s="2134"/>
      <c r="N258" s="2134"/>
      <c r="O258" s="2135"/>
      <c r="P258" s="2046"/>
      <c r="Q258" s="2046"/>
      <c r="R258" s="2046"/>
      <c r="S258" s="2046"/>
      <c r="T258" s="2046"/>
      <c r="U258" s="2046"/>
      <c r="V258" s="2046"/>
      <c r="W258" s="2046"/>
      <c r="X258" s="2046"/>
      <c r="Y258" s="2046"/>
      <c r="Z258" s="2046"/>
    </row>
    <row r="259">
      <c r="A259" s="2046"/>
      <c r="B259" s="2046"/>
      <c r="C259" s="2132" t="s">
        <v>5203</v>
      </c>
      <c r="D259" s="2132" t="s">
        <v>5204</v>
      </c>
      <c r="E259" s="2132" t="s">
        <v>5205</v>
      </c>
      <c r="F259" s="2133">
        <v>2.5681007E7</v>
      </c>
      <c r="G259" s="2134"/>
      <c r="H259" s="2134"/>
      <c r="I259" s="2134"/>
      <c r="J259" s="2134"/>
      <c r="K259" s="2134"/>
      <c r="L259" s="2134"/>
      <c r="M259" s="2134"/>
      <c r="N259" s="2134"/>
      <c r="O259" s="2135"/>
      <c r="P259" s="2046"/>
      <c r="Q259" s="2046"/>
      <c r="R259" s="2046"/>
      <c r="S259" s="2046"/>
      <c r="T259" s="2046"/>
      <c r="U259" s="2046"/>
      <c r="V259" s="2046"/>
      <c r="W259" s="2046"/>
      <c r="X259" s="2046"/>
      <c r="Y259" s="2046"/>
      <c r="Z259" s="2046"/>
    </row>
    <row r="260">
      <c r="A260" s="2046"/>
      <c r="B260" s="2046"/>
      <c r="C260" s="2132" t="s">
        <v>4005</v>
      </c>
      <c r="D260" s="2132" t="s">
        <v>5206</v>
      </c>
      <c r="E260" s="2132" t="s">
        <v>4007</v>
      </c>
      <c r="F260" s="2133" t="s">
        <v>5022</v>
      </c>
      <c r="G260" s="2134"/>
      <c r="H260" s="2134"/>
      <c r="I260" s="2134"/>
      <c r="J260" s="2134"/>
      <c r="K260" s="2134"/>
      <c r="L260" s="2134"/>
      <c r="M260" s="2134"/>
      <c r="N260" s="2134"/>
      <c r="O260" s="2135"/>
      <c r="P260" s="2046"/>
      <c r="Q260" s="2046"/>
      <c r="R260" s="2046"/>
      <c r="S260" s="2046"/>
      <c r="T260" s="2046"/>
      <c r="U260" s="2046"/>
      <c r="V260" s="2046"/>
      <c r="W260" s="2046"/>
      <c r="X260" s="2046"/>
      <c r="Y260" s="2046"/>
      <c r="Z260" s="2046"/>
    </row>
    <row r="261">
      <c r="A261" s="2046"/>
      <c r="B261" s="2046"/>
      <c r="C261" s="2132" t="s">
        <v>4008</v>
      </c>
      <c r="D261" s="2132" t="s">
        <v>4009</v>
      </c>
      <c r="E261" s="2132" t="s">
        <v>4010</v>
      </c>
      <c r="F261" s="2133" t="s">
        <v>5207</v>
      </c>
      <c r="G261" s="2134"/>
      <c r="H261" s="2134"/>
      <c r="I261" s="2134"/>
      <c r="J261" s="2133">
        <v>176065.0</v>
      </c>
      <c r="K261" s="2132" t="s">
        <v>4857</v>
      </c>
      <c r="L261" s="2132" t="s">
        <v>4972</v>
      </c>
      <c r="M261" s="2132" t="s">
        <v>4980</v>
      </c>
      <c r="N261" s="2134"/>
      <c r="O261" s="2135"/>
      <c r="P261" s="2046"/>
      <c r="Q261" s="2046"/>
      <c r="R261" s="2046"/>
      <c r="S261" s="2046"/>
      <c r="T261" s="2046"/>
      <c r="U261" s="2046"/>
      <c r="V261" s="2046"/>
      <c r="W261" s="2046"/>
      <c r="X261" s="2046"/>
      <c r="Y261" s="2046"/>
      <c r="Z261" s="2046"/>
    </row>
    <row r="262">
      <c r="A262" s="2046"/>
      <c r="B262" s="2046"/>
      <c r="C262" s="2132" t="s">
        <v>4011</v>
      </c>
      <c r="D262" s="2132" t="s">
        <v>4012</v>
      </c>
      <c r="E262" s="2132" t="s">
        <v>5208</v>
      </c>
      <c r="F262" s="2133" t="s">
        <v>5209</v>
      </c>
      <c r="G262" s="2134"/>
      <c r="H262" s="2134"/>
      <c r="I262" s="2134"/>
      <c r="J262" s="2133">
        <v>176065.0</v>
      </c>
      <c r="K262" s="2132" t="s">
        <v>4857</v>
      </c>
      <c r="L262" s="2132" t="s">
        <v>4972</v>
      </c>
      <c r="M262" s="2132" t="s">
        <v>4980</v>
      </c>
      <c r="N262" s="2134"/>
      <c r="O262" s="2135"/>
      <c r="P262" s="2046"/>
      <c r="Q262" s="2046"/>
      <c r="R262" s="2046"/>
      <c r="S262" s="2046"/>
      <c r="T262" s="2046"/>
      <c r="U262" s="2046"/>
      <c r="V262" s="2046"/>
      <c r="W262" s="2046"/>
      <c r="X262" s="2046"/>
      <c r="Y262" s="2046"/>
      <c r="Z262" s="2046"/>
    </row>
    <row r="263">
      <c r="A263" s="2046"/>
      <c r="B263" s="2046"/>
      <c r="C263" s="2132" t="s">
        <v>4014</v>
      </c>
      <c r="D263" s="2132" t="s">
        <v>4015</v>
      </c>
      <c r="E263" s="2132" t="s">
        <v>4016</v>
      </c>
      <c r="F263" s="2133" t="s">
        <v>5210</v>
      </c>
      <c r="G263" s="2134"/>
      <c r="H263" s="2134"/>
      <c r="I263" s="2134"/>
      <c r="J263" s="2133">
        <v>176065.0</v>
      </c>
      <c r="K263" s="2132" t="s">
        <v>4857</v>
      </c>
      <c r="L263" s="2132" t="s">
        <v>4972</v>
      </c>
      <c r="M263" s="2132" t="s">
        <v>4980</v>
      </c>
      <c r="N263" s="2164" t="s">
        <v>4981</v>
      </c>
      <c r="O263" s="2135"/>
      <c r="P263" s="2046"/>
      <c r="Q263" s="2046"/>
      <c r="R263" s="2046"/>
      <c r="S263" s="2046"/>
      <c r="T263" s="2046"/>
      <c r="U263" s="2046"/>
      <c r="V263" s="2046"/>
      <c r="W263" s="2046"/>
      <c r="X263" s="2046"/>
      <c r="Y263" s="2046"/>
      <c r="Z263" s="2046"/>
    </row>
    <row r="264">
      <c r="A264" s="2046"/>
      <c r="B264" s="2046"/>
      <c r="C264" s="2132" t="s">
        <v>4017</v>
      </c>
      <c r="D264" s="2132" t="s">
        <v>4018</v>
      </c>
      <c r="E264" s="2132" t="s">
        <v>4019</v>
      </c>
      <c r="F264" s="2133" t="s">
        <v>5211</v>
      </c>
      <c r="G264" s="2134"/>
      <c r="H264" s="2134"/>
      <c r="I264" s="2134"/>
      <c r="J264" s="2133">
        <v>176065.0</v>
      </c>
      <c r="K264" s="2132" t="s">
        <v>4857</v>
      </c>
      <c r="L264" s="2132" t="s">
        <v>4972</v>
      </c>
      <c r="M264" s="2132" t="s">
        <v>4980</v>
      </c>
      <c r="N264" s="2164" t="s">
        <v>4981</v>
      </c>
      <c r="O264" s="2135"/>
      <c r="P264" s="2046"/>
      <c r="Q264" s="2046"/>
      <c r="R264" s="2046"/>
      <c r="S264" s="2046"/>
      <c r="T264" s="2046"/>
      <c r="U264" s="2046"/>
      <c r="V264" s="2046"/>
      <c r="W264" s="2046"/>
      <c r="X264" s="2046"/>
      <c r="Y264" s="2046"/>
      <c r="Z264" s="2046"/>
    </row>
    <row r="265">
      <c r="A265" s="2046"/>
      <c r="B265" s="2046"/>
      <c r="C265" s="2132" t="s">
        <v>4020</v>
      </c>
      <c r="D265" s="2132" t="s">
        <v>4021</v>
      </c>
      <c r="E265" s="2132" t="s">
        <v>4022</v>
      </c>
      <c r="F265" s="2133" t="s">
        <v>5211</v>
      </c>
      <c r="G265" s="2134"/>
      <c r="H265" s="2134"/>
      <c r="I265" s="2134"/>
      <c r="J265" s="2133">
        <v>176065.0</v>
      </c>
      <c r="K265" s="2132" t="s">
        <v>4857</v>
      </c>
      <c r="L265" s="2132" t="s">
        <v>4972</v>
      </c>
      <c r="M265" s="2132" t="s">
        <v>4980</v>
      </c>
      <c r="N265" s="2134"/>
      <c r="O265" s="2135"/>
      <c r="P265" s="2046"/>
      <c r="Q265" s="2046"/>
      <c r="R265" s="2046"/>
      <c r="S265" s="2046"/>
      <c r="T265" s="2046"/>
      <c r="U265" s="2046"/>
      <c r="V265" s="2046"/>
      <c r="W265" s="2046"/>
      <c r="X265" s="2046"/>
      <c r="Y265" s="2046"/>
      <c r="Z265" s="2046"/>
    </row>
    <row r="266">
      <c r="A266" s="2046"/>
      <c r="B266" s="2046"/>
      <c r="C266" s="2132" t="s">
        <v>4023</v>
      </c>
      <c r="D266" s="2132" t="s">
        <v>4024</v>
      </c>
      <c r="E266" s="2132" t="s">
        <v>4025</v>
      </c>
      <c r="F266" s="2133" t="s">
        <v>5211</v>
      </c>
      <c r="G266" s="2134"/>
      <c r="H266" s="2134"/>
      <c r="I266" s="2134"/>
      <c r="J266" s="2133">
        <v>176065.0</v>
      </c>
      <c r="K266" s="2132" t="s">
        <v>4857</v>
      </c>
      <c r="L266" s="2132" t="s">
        <v>4972</v>
      </c>
      <c r="M266" s="2132" t="s">
        <v>4980</v>
      </c>
      <c r="N266" s="2164" t="s">
        <v>4981</v>
      </c>
      <c r="O266" s="2135"/>
      <c r="P266" s="2046"/>
      <c r="Q266" s="2046"/>
      <c r="R266" s="2046"/>
      <c r="S266" s="2046"/>
      <c r="T266" s="2046"/>
      <c r="U266" s="2046"/>
      <c r="V266" s="2046"/>
      <c r="W266" s="2046"/>
      <c r="X266" s="2046"/>
      <c r="Y266" s="2046"/>
      <c r="Z266" s="2046"/>
    </row>
    <row r="267">
      <c r="A267" s="2046"/>
      <c r="B267" s="2046"/>
      <c r="C267" s="2132" t="s">
        <v>4026</v>
      </c>
      <c r="D267" s="2132" t="s">
        <v>5212</v>
      </c>
      <c r="E267" s="2132" t="s">
        <v>5213</v>
      </c>
      <c r="F267" s="2133" t="s">
        <v>5211</v>
      </c>
      <c r="G267" s="2134"/>
      <c r="H267" s="2134"/>
      <c r="I267" s="2134"/>
      <c r="J267" s="2133">
        <v>176065.0</v>
      </c>
      <c r="K267" s="2132" t="s">
        <v>4857</v>
      </c>
      <c r="L267" s="2132" t="s">
        <v>4972</v>
      </c>
      <c r="M267" s="2132" t="s">
        <v>4980</v>
      </c>
      <c r="N267" s="2164" t="s">
        <v>4981</v>
      </c>
      <c r="O267" s="2135"/>
      <c r="P267" s="2046"/>
      <c r="Q267" s="2046"/>
      <c r="R267" s="2046"/>
      <c r="S267" s="2046"/>
      <c r="T267" s="2046"/>
      <c r="U267" s="2046"/>
      <c r="V267" s="2046"/>
      <c r="W267" s="2046"/>
      <c r="X267" s="2046"/>
      <c r="Y267" s="2046"/>
      <c r="Z267" s="2046"/>
    </row>
    <row r="268">
      <c r="A268" s="2046"/>
      <c r="B268" s="2046"/>
      <c r="C268" s="2132" t="s">
        <v>4029</v>
      </c>
      <c r="D268" s="2132" t="s">
        <v>5214</v>
      </c>
      <c r="E268" s="2132" t="s">
        <v>4031</v>
      </c>
      <c r="F268" s="2133" t="s">
        <v>5211</v>
      </c>
      <c r="G268" s="2134"/>
      <c r="H268" s="2134"/>
      <c r="I268" s="2134"/>
      <c r="J268" s="2133">
        <v>176065.0</v>
      </c>
      <c r="K268" s="2132" t="s">
        <v>4857</v>
      </c>
      <c r="L268" s="2132" t="s">
        <v>4972</v>
      </c>
      <c r="M268" s="2132" t="s">
        <v>4980</v>
      </c>
      <c r="N268" s="2134"/>
      <c r="O268" s="2135"/>
      <c r="P268" s="2046"/>
      <c r="Q268" s="2046"/>
      <c r="R268" s="2046"/>
      <c r="S268" s="2046"/>
      <c r="T268" s="2046"/>
      <c r="U268" s="2046"/>
      <c r="V268" s="2046"/>
      <c r="W268" s="2046"/>
      <c r="X268" s="2046"/>
      <c r="Y268" s="2046"/>
      <c r="Z268" s="2046"/>
    </row>
    <row r="269">
      <c r="A269" s="2046"/>
      <c r="B269" s="2046"/>
      <c r="C269" s="2132" t="s">
        <v>4032</v>
      </c>
      <c r="D269" s="2132" t="s">
        <v>4033</v>
      </c>
      <c r="E269" s="2132" t="s">
        <v>4034</v>
      </c>
      <c r="F269" s="2133" t="s">
        <v>5211</v>
      </c>
      <c r="G269" s="2134"/>
      <c r="H269" s="2134"/>
      <c r="I269" s="2134"/>
      <c r="J269" s="2133">
        <v>176065.0</v>
      </c>
      <c r="K269" s="2132" t="s">
        <v>4857</v>
      </c>
      <c r="L269" s="2132" t="s">
        <v>4972</v>
      </c>
      <c r="M269" s="2132" t="s">
        <v>4980</v>
      </c>
      <c r="N269" s="2164" t="s">
        <v>4981</v>
      </c>
      <c r="O269" s="2135"/>
      <c r="P269" s="2046"/>
      <c r="Q269" s="2046"/>
      <c r="R269" s="2046"/>
      <c r="S269" s="2046"/>
      <c r="T269" s="2046"/>
      <c r="U269" s="2046"/>
      <c r="V269" s="2046"/>
      <c r="W269" s="2046"/>
      <c r="X269" s="2046"/>
      <c r="Y269" s="2046"/>
      <c r="Z269" s="2046"/>
    </row>
    <row r="270">
      <c r="A270" s="2046"/>
      <c r="B270" s="2046"/>
      <c r="C270" s="2132" t="s">
        <v>4035</v>
      </c>
      <c r="D270" s="2132" t="s">
        <v>4036</v>
      </c>
      <c r="E270" s="2132" t="s">
        <v>4037</v>
      </c>
      <c r="F270" s="2133" t="s">
        <v>5215</v>
      </c>
      <c r="G270" s="2134"/>
      <c r="H270" s="2134"/>
      <c r="I270" s="2134"/>
      <c r="J270" s="2133">
        <v>176065.0</v>
      </c>
      <c r="K270" s="2132" t="s">
        <v>4857</v>
      </c>
      <c r="L270" s="2132" t="s">
        <v>4972</v>
      </c>
      <c r="M270" s="2132" t="s">
        <v>4980</v>
      </c>
      <c r="N270" s="2134"/>
      <c r="O270" s="2135"/>
      <c r="P270" s="2046"/>
      <c r="Q270" s="2046"/>
      <c r="R270" s="2046"/>
      <c r="S270" s="2046"/>
      <c r="T270" s="2046"/>
      <c r="U270" s="2046"/>
      <c r="V270" s="2046"/>
      <c r="W270" s="2046"/>
      <c r="X270" s="2046"/>
      <c r="Y270" s="2046"/>
      <c r="Z270" s="2046"/>
    </row>
    <row r="271">
      <c r="A271" s="2046"/>
      <c r="B271" s="2046"/>
      <c r="C271" s="2132" t="s">
        <v>4038</v>
      </c>
      <c r="D271" s="2132" t="s">
        <v>4039</v>
      </c>
      <c r="E271" s="2132" t="s">
        <v>4040</v>
      </c>
      <c r="F271" s="2133" t="s">
        <v>5216</v>
      </c>
      <c r="G271" s="2134"/>
      <c r="H271" s="2134"/>
      <c r="I271" s="2134"/>
      <c r="J271" s="2133">
        <v>176065.0</v>
      </c>
      <c r="K271" s="2132" t="s">
        <v>4857</v>
      </c>
      <c r="L271" s="2132" t="s">
        <v>4972</v>
      </c>
      <c r="M271" s="2132" t="s">
        <v>4980</v>
      </c>
      <c r="N271" s="2164" t="s">
        <v>4981</v>
      </c>
      <c r="O271" s="2135"/>
      <c r="P271" s="2046"/>
      <c r="Q271" s="2046"/>
      <c r="R271" s="2046"/>
      <c r="S271" s="2046"/>
      <c r="T271" s="2046"/>
      <c r="U271" s="2046"/>
      <c r="V271" s="2046"/>
      <c r="W271" s="2046"/>
      <c r="X271" s="2046"/>
      <c r="Y271" s="2046"/>
      <c r="Z271" s="2046"/>
    </row>
    <row r="272">
      <c r="A272" s="2046"/>
      <c r="B272" s="2046"/>
      <c r="C272" s="2132" t="s">
        <v>4041</v>
      </c>
      <c r="D272" s="2132" t="s">
        <v>4042</v>
      </c>
      <c r="E272" s="2132" t="s">
        <v>4043</v>
      </c>
      <c r="F272" s="2133" t="s">
        <v>5217</v>
      </c>
      <c r="G272" s="2134"/>
      <c r="H272" s="2134"/>
      <c r="I272" s="2134"/>
      <c r="J272" s="2134"/>
      <c r="K272" s="2134"/>
      <c r="L272" s="2134"/>
      <c r="M272" s="2134"/>
      <c r="N272" s="2134"/>
      <c r="O272" s="2135"/>
      <c r="P272" s="2046"/>
      <c r="Q272" s="2046"/>
      <c r="R272" s="2046"/>
      <c r="S272" s="2046"/>
      <c r="T272" s="2046"/>
      <c r="U272" s="2046"/>
      <c r="V272" s="2046"/>
      <c r="W272" s="2046"/>
      <c r="X272" s="2046"/>
      <c r="Y272" s="2046"/>
      <c r="Z272" s="2046"/>
    </row>
    <row r="273">
      <c r="A273" s="2046"/>
      <c r="B273" s="2046"/>
      <c r="C273" s="2132" t="s">
        <v>4044</v>
      </c>
      <c r="D273" s="2132" t="s">
        <v>4045</v>
      </c>
      <c r="E273" s="2132" t="s">
        <v>5218</v>
      </c>
      <c r="F273" s="2133" t="s">
        <v>5012</v>
      </c>
      <c r="G273" s="2134"/>
      <c r="H273" s="2134"/>
      <c r="I273" s="2134"/>
      <c r="J273" s="2134"/>
      <c r="K273" s="2134"/>
      <c r="L273" s="2134"/>
      <c r="M273" s="2134"/>
      <c r="N273" s="2134"/>
      <c r="O273" s="2135"/>
      <c r="P273" s="2046"/>
      <c r="Q273" s="2046"/>
      <c r="R273" s="2046"/>
      <c r="S273" s="2046"/>
      <c r="T273" s="2046"/>
      <c r="U273" s="2046"/>
      <c r="V273" s="2046"/>
      <c r="W273" s="2046"/>
      <c r="X273" s="2046"/>
      <c r="Y273" s="2046"/>
      <c r="Z273" s="2046"/>
    </row>
    <row r="274">
      <c r="A274" s="2046"/>
      <c r="B274" s="2046"/>
      <c r="C274" s="2132" t="s">
        <v>4047</v>
      </c>
      <c r="D274" s="2132" t="s">
        <v>5219</v>
      </c>
      <c r="E274" s="2132" t="s">
        <v>4049</v>
      </c>
      <c r="F274" s="2133" t="s">
        <v>5220</v>
      </c>
      <c r="G274" s="2134"/>
      <c r="H274" s="2134"/>
      <c r="I274" s="2134"/>
      <c r="J274" s="2134"/>
      <c r="K274" s="2134"/>
      <c r="L274" s="2134"/>
      <c r="M274" s="2134"/>
      <c r="N274" s="2134"/>
      <c r="O274" s="2135"/>
      <c r="P274" s="2046"/>
      <c r="Q274" s="2046"/>
      <c r="R274" s="2046"/>
      <c r="S274" s="2046"/>
      <c r="T274" s="2046"/>
      <c r="U274" s="2046"/>
      <c r="V274" s="2046"/>
      <c r="W274" s="2046"/>
      <c r="X274" s="2046"/>
      <c r="Y274" s="2046"/>
      <c r="Z274" s="2046"/>
    </row>
    <row r="275">
      <c r="A275" s="2046"/>
      <c r="B275" s="2046"/>
      <c r="C275" s="2132" t="s">
        <v>4050</v>
      </c>
      <c r="D275" s="2132" t="s">
        <v>4051</v>
      </c>
      <c r="E275" s="2132" t="s">
        <v>4052</v>
      </c>
      <c r="F275" s="2133">
        <v>2.5611009E7</v>
      </c>
      <c r="G275" s="2134"/>
      <c r="H275" s="2134"/>
      <c r="I275" s="2134"/>
      <c r="J275" s="2133">
        <v>176065.0</v>
      </c>
      <c r="K275" s="2132" t="s">
        <v>4857</v>
      </c>
      <c r="L275" s="2132" t="s">
        <v>4972</v>
      </c>
      <c r="M275" s="2132" t="s">
        <v>4980</v>
      </c>
      <c r="N275" s="2164" t="s">
        <v>4981</v>
      </c>
      <c r="O275" s="2135"/>
      <c r="P275" s="2046"/>
      <c r="Q275" s="2046"/>
      <c r="R275" s="2046"/>
      <c r="S275" s="2046"/>
      <c r="T275" s="2046"/>
      <c r="U275" s="2046"/>
      <c r="V275" s="2046"/>
      <c r="W275" s="2046"/>
      <c r="X275" s="2046"/>
      <c r="Y275" s="2046"/>
      <c r="Z275" s="2046"/>
    </row>
    <row r="276">
      <c r="A276" s="2046"/>
      <c r="B276" s="2046"/>
      <c r="C276" s="2132" t="s">
        <v>4053</v>
      </c>
      <c r="D276" s="2132" t="s">
        <v>4054</v>
      </c>
      <c r="E276" s="2132" t="s">
        <v>4055</v>
      </c>
      <c r="F276" s="2133" t="s">
        <v>5221</v>
      </c>
      <c r="G276" s="2134"/>
      <c r="H276" s="2134"/>
      <c r="I276" s="2134"/>
      <c r="J276" s="2134"/>
      <c r="K276" s="2134"/>
      <c r="L276" s="2134"/>
      <c r="M276" s="2134"/>
      <c r="N276" s="2134"/>
      <c r="O276" s="2135"/>
      <c r="P276" s="2046"/>
      <c r="Q276" s="2046"/>
      <c r="R276" s="2046"/>
      <c r="S276" s="2046"/>
      <c r="T276" s="2046"/>
      <c r="U276" s="2046"/>
      <c r="V276" s="2046"/>
      <c r="W276" s="2046"/>
      <c r="X276" s="2046"/>
      <c r="Y276" s="2046"/>
      <c r="Z276" s="2046"/>
    </row>
    <row r="277">
      <c r="A277" s="2046"/>
      <c r="B277" s="2046"/>
      <c r="C277" s="2132" t="s">
        <v>4056</v>
      </c>
      <c r="D277" s="2132" t="s">
        <v>4057</v>
      </c>
      <c r="E277" s="2132" t="s">
        <v>4058</v>
      </c>
      <c r="F277" s="2133" t="s">
        <v>5022</v>
      </c>
      <c r="G277" s="2134"/>
      <c r="H277" s="2134"/>
      <c r="I277" s="2134"/>
      <c r="J277" s="2134"/>
      <c r="K277" s="2134"/>
      <c r="L277" s="2134"/>
      <c r="M277" s="2134"/>
      <c r="N277" s="2134"/>
      <c r="O277" s="2135"/>
      <c r="P277" s="2046"/>
      <c r="Q277" s="2046"/>
      <c r="R277" s="2046"/>
      <c r="S277" s="2046"/>
      <c r="T277" s="2046"/>
      <c r="U277" s="2046"/>
      <c r="V277" s="2046"/>
      <c r="W277" s="2046"/>
      <c r="X277" s="2046"/>
      <c r="Y277" s="2046"/>
      <c r="Z277" s="2046"/>
    </row>
    <row r="278">
      <c r="A278" s="2046"/>
      <c r="B278" s="2046"/>
      <c r="C278" s="2132" t="s">
        <v>4059</v>
      </c>
      <c r="D278" s="2132" t="s">
        <v>4060</v>
      </c>
      <c r="E278" s="2132" t="s">
        <v>4061</v>
      </c>
      <c r="F278" s="2133" t="s">
        <v>5222</v>
      </c>
      <c r="G278" s="2134"/>
      <c r="H278" s="2134"/>
      <c r="I278" s="2134"/>
      <c r="J278" s="2134"/>
      <c r="K278" s="2134"/>
      <c r="L278" s="2134"/>
      <c r="M278" s="2134"/>
      <c r="N278" s="2134"/>
      <c r="O278" s="2135"/>
      <c r="P278" s="2046"/>
      <c r="Q278" s="2046"/>
      <c r="R278" s="2046"/>
      <c r="S278" s="2046"/>
      <c r="T278" s="2046"/>
      <c r="U278" s="2046"/>
      <c r="V278" s="2046"/>
      <c r="W278" s="2046"/>
      <c r="X278" s="2046"/>
      <c r="Y278" s="2046"/>
      <c r="Z278" s="2046"/>
    </row>
    <row r="279">
      <c r="A279" s="2046"/>
      <c r="B279" s="2046"/>
      <c r="C279" s="2132" t="s">
        <v>4062</v>
      </c>
      <c r="D279" s="2132" t="s">
        <v>4063</v>
      </c>
      <c r="E279" s="2132" t="s">
        <v>4064</v>
      </c>
      <c r="F279" s="2133" t="s">
        <v>5223</v>
      </c>
      <c r="G279" s="2134"/>
      <c r="H279" s="2134"/>
      <c r="I279" s="2134"/>
      <c r="J279" s="2133">
        <v>176065.0</v>
      </c>
      <c r="K279" s="2132" t="s">
        <v>4857</v>
      </c>
      <c r="L279" s="2132" t="s">
        <v>4972</v>
      </c>
      <c r="M279" s="2132" t="s">
        <v>4980</v>
      </c>
      <c r="N279" s="2134"/>
      <c r="O279" s="2135"/>
      <c r="P279" s="2046"/>
      <c r="Q279" s="2046"/>
      <c r="R279" s="2046"/>
      <c r="S279" s="2046"/>
      <c r="T279" s="2046"/>
      <c r="U279" s="2046"/>
      <c r="V279" s="2046"/>
      <c r="W279" s="2046"/>
      <c r="X279" s="2046"/>
      <c r="Y279" s="2046"/>
      <c r="Z279" s="2046"/>
    </row>
    <row r="280">
      <c r="A280" s="2046"/>
      <c r="B280" s="2046"/>
      <c r="C280" s="2132" t="s">
        <v>4065</v>
      </c>
      <c r="D280" s="2132" t="s">
        <v>4066</v>
      </c>
      <c r="E280" s="2132" t="s">
        <v>4067</v>
      </c>
      <c r="F280" s="2133" t="s">
        <v>5224</v>
      </c>
      <c r="G280" s="2134"/>
      <c r="H280" s="2134"/>
      <c r="I280" s="2134"/>
      <c r="J280" s="2134"/>
      <c r="K280" s="2134"/>
      <c r="L280" s="2134"/>
      <c r="M280" s="2134"/>
      <c r="N280" s="2134"/>
      <c r="O280" s="2135"/>
      <c r="P280" s="2046"/>
      <c r="Q280" s="2046"/>
      <c r="R280" s="2046"/>
      <c r="S280" s="2046"/>
      <c r="T280" s="2046"/>
      <c r="U280" s="2046"/>
      <c r="V280" s="2046"/>
      <c r="W280" s="2046"/>
      <c r="X280" s="2046"/>
      <c r="Y280" s="2046"/>
      <c r="Z280" s="2046"/>
    </row>
    <row r="281">
      <c r="A281" s="2046"/>
      <c r="B281" s="2046"/>
      <c r="C281" s="2132" t="s">
        <v>4068</v>
      </c>
      <c r="D281" s="2132" t="s">
        <v>4069</v>
      </c>
      <c r="E281" s="2132" t="s">
        <v>4070</v>
      </c>
      <c r="F281" s="2133" t="s">
        <v>5225</v>
      </c>
      <c r="G281" s="2134"/>
      <c r="H281" s="2134"/>
      <c r="I281" s="2134"/>
      <c r="J281" s="2134"/>
      <c r="K281" s="2134"/>
      <c r="L281" s="2134"/>
      <c r="M281" s="2134"/>
      <c r="N281" s="2134"/>
      <c r="O281" s="2135"/>
      <c r="P281" s="2046"/>
      <c r="Q281" s="2046"/>
      <c r="R281" s="2046"/>
      <c r="S281" s="2046"/>
      <c r="T281" s="2046"/>
      <c r="U281" s="2046"/>
      <c r="V281" s="2046"/>
      <c r="W281" s="2046"/>
      <c r="X281" s="2046"/>
      <c r="Y281" s="2046"/>
      <c r="Z281" s="2046"/>
    </row>
    <row r="282">
      <c r="A282" s="2046"/>
      <c r="B282" s="2046"/>
      <c r="C282" s="2132" t="s">
        <v>4071</v>
      </c>
      <c r="D282" s="2132" t="s">
        <v>4072</v>
      </c>
      <c r="E282" s="2132" t="s">
        <v>4073</v>
      </c>
      <c r="F282" s="2133">
        <v>2.5611009E7</v>
      </c>
      <c r="G282" s="2134"/>
      <c r="H282" s="2134"/>
      <c r="I282" s="2134"/>
      <c r="J282" s="2134"/>
      <c r="K282" s="2134"/>
      <c r="L282" s="2134"/>
      <c r="M282" s="2134"/>
      <c r="N282" s="2134"/>
      <c r="O282" s="2135"/>
      <c r="P282" s="2046"/>
      <c r="Q282" s="2046"/>
      <c r="R282" s="2046"/>
      <c r="S282" s="2046"/>
      <c r="T282" s="2046"/>
      <c r="U282" s="2046"/>
      <c r="V282" s="2046"/>
      <c r="W282" s="2046"/>
      <c r="X282" s="2046"/>
      <c r="Y282" s="2046"/>
      <c r="Z282" s="2046"/>
    </row>
    <row r="283">
      <c r="A283" s="2046"/>
      <c r="B283" s="2046"/>
      <c r="C283" s="2132" t="s">
        <v>4074</v>
      </c>
      <c r="D283" s="2132" t="s">
        <v>4075</v>
      </c>
      <c r="E283" s="2132" t="s">
        <v>5226</v>
      </c>
      <c r="F283" s="2133" t="s">
        <v>5227</v>
      </c>
      <c r="G283" s="2134"/>
      <c r="H283" s="2134"/>
      <c r="I283" s="2134"/>
      <c r="J283" s="2134"/>
      <c r="K283" s="2134"/>
      <c r="L283" s="2134"/>
      <c r="M283" s="2134"/>
      <c r="N283" s="2134"/>
      <c r="O283" s="2135"/>
      <c r="P283" s="2046"/>
      <c r="Q283" s="2046"/>
      <c r="R283" s="2046"/>
      <c r="S283" s="2046"/>
      <c r="T283" s="2046"/>
      <c r="U283" s="2046"/>
      <c r="V283" s="2046"/>
      <c r="W283" s="2046"/>
      <c r="X283" s="2046"/>
      <c r="Y283" s="2046"/>
      <c r="Z283" s="2046"/>
    </row>
    <row r="284">
      <c r="A284" s="2046"/>
      <c r="B284" s="2046"/>
      <c r="C284" s="2132" t="s">
        <v>4077</v>
      </c>
      <c r="D284" s="2132" t="s">
        <v>4078</v>
      </c>
      <c r="E284" s="2132" t="s">
        <v>4079</v>
      </c>
      <c r="F284" s="2133" t="s">
        <v>5228</v>
      </c>
      <c r="G284" s="2134"/>
      <c r="H284" s="2134"/>
      <c r="I284" s="2134"/>
      <c r="J284" s="2133">
        <v>176065.0</v>
      </c>
      <c r="K284" s="2132" t="s">
        <v>4857</v>
      </c>
      <c r="L284" s="2132" t="s">
        <v>4972</v>
      </c>
      <c r="M284" s="2132" t="s">
        <v>4980</v>
      </c>
      <c r="N284" s="2134"/>
      <c r="O284" s="2135"/>
      <c r="P284" s="2046"/>
      <c r="Q284" s="2046"/>
      <c r="R284" s="2046"/>
      <c r="S284" s="2046"/>
      <c r="T284" s="2046"/>
      <c r="U284" s="2046"/>
      <c r="V284" s="2046"/>
      <c r="W284" s="2046"/>
      <c r="X284" s="2046"/>
      <c r="Y284" s="2046"/>
      <c r="Z284" s="2046"/>
    </row>
    <row r="285">
      <c r="A285" s="2046"/>
      <c r="B285" s="2046"/>
      <c r="C285" s="2132" t="s">
        <v>4080</v>
      </c>
      <c r="D285" s="2132" t="s">
        <v>4081</v>
      </c>
      <c r="E285" s="2132" t="s">
        <v>4082</v>
      </c>
      <c r="F285" s="2133" t="s">
        <v>5228</v>
      </c>
      <c r="G285" s="2134"/>
      <c r="H285" s="2134"/>
      <c r="I285" s="2134"/>
      <c r="J285" s="2134"/>
      <c r="K285" s="2134"/>
      <c r="L285" s="2134"/>
      <c r="M285" s="2134"/>
      <c r="N285" s="2134"/>
      <c r="O285" s="2135"/>
      <c r="P285" s="2046"/>
      <c r="Q285" s="2046"/>
      <c r="R285" s="2046"/>
      <c r="S285" s="2046"/>
      <c r="T285" s="2046"/>
      <c r="U285" s="2046"/>
      <c r="V285" s="2046"/>
      <c r="W285" s="2046"/>
      <c r="X285" s="2046"/>
      <c r="Y285" s="2046"/>
      <c r="Z285" s="2046"/>
    </row>
    <row r="286">
      <c r="A286" s="2046"/>
      <c r="B286" s="2046"/>
      <c r="C286" s="2132" t="s">
        <v>4083</v>
      </c>
      <c r="D286" s="2132" t="s">
        <v>4084</v>
      </c>
      <c r="E286" s="2132" t="s">
        <v>4085</v>
      </c>
      <c r="F286" s="2133" t="s">
        <v>5228</v>
      </c>
      <c r="G286" s="2134"/>
      <c r="H286" s="2134"/>
      <c r="I286" s="2134"/>
      <c r="J286" s="2134"/>
      <c r="K286" s="2134"/>
      <c r="L286" s="2134"/>
      <c r="M286" s="2134"/>
      <c r="N286" s="2134"/>
      <c r="O286" s="2135"/>
      <c r="P286" s="2046"/>
      <c r="Q286" s="2046"/>
      <c r="R286" s="2046"/>
      <c r="S286" s="2046"/>
      <c r="T286" s="2046"/>
      <c r="U286" s="2046"/>
      <c r="V286" s="2046"/>
      <c r="W286" s="2046"/>
      <c r="X286" s="2046"/>
      <c r="Y286" s="2046"/>
      <c r="Z286" s="2046"/>
    </row>
    <row r="287">
      <c r="A287" s="2046"/>
      <c r="B287" s="2046"/>
      <c r="C287" s="2132" t="s">
        <v>4086</v>
      </c>
      <c r="D287" s="2132" t="s">
        <v>4087</v>
      </c>
      <c r="E287" s="2132" t="s">
        <v>4088</v>
      </c>
      <c r="F287" s="2133" t="s">
        <v>5228</v>
      </c>
      <c r="G287" s="2134"/>
      <c r="H287" s="2134"/>
      <c r="I287" s="2134"/>
      <c r="J287" s="2134"/>
      <c r="K287" s="2134"/>
      <c r="L287" s="2134"/>
      <c r="M287" s="2134"/>
      <c r="N287" s="2134"/>
      <c r="O287" s="2135"/>
      <c r="P287" s="2046"/>
      <c r="Q287" s="2046"/>
      <c r="R287" s="2046"/>
      <c r="S287" s="2046"/>
      <c r="T287" s="2046"/>
      <c r="U287" s="2046"/>
      <c r="V287" s="2046"/>
      <c r="W287" s="2046"/>
      <c r="X287" s="2046"/>
      <c r="Y287" s="2046"/>
      <c r="Z287" s="2046"/>
    </row>
    <row r="288">
      <c r="A288" s="2046"/>
      <c r="B288" s="2046"/>
      <c r="C288" s="2132" t="s">
        <v>4089</v>
      </c>
      <c r="D288" s="2132" t="s">
        <v>4090</v>
      </c>
      <c r="E288" s="2132" t="s">
        <v>4091</v>
      </c>
      <c r="F288" s="2133" t="s">
        <v>5228</v>
      </c>
      <c r="G288" s="2134"/>
      <c r="H288" s="2134"/>
      <c r="I288" s="2132" t="s">
        <v>5176</v>
      </c>
      <c r="J288" s="2134"/>
      <c r="K288" s="2134"/>
      <c r="L288" s="2134"/>
      <c r="M288" s="2134"/>
      <c r="N288" s="2134"/>
      <c r="O288" s="2135"/>
      <c r="P288" s="2046"/>
      <c r="Q288" s="2046"/>
      <c r="R288" s="2046"/>
      <c r="S288" s="2046"/>
      <c r="T288" s="2046"/>
      <c r="U288" s="2046"/>
      <c r="V288" s="2046"/>
      <c r="W288" s="2046"/>
      <c r="X288" s="2046"/>
      <c r="Y288" s="2046"/>
      <c r="Z288" s="2046"/>
    </row>
    <row r="289">
      <c r="A289" s="2046"/>
      <c r="B289" s="2046"/>
      <c r="C289" s="2132" t="s">
        <v>4092</v>
      </c>
      <c r="D289" s="2132" t="s">
        <v>4093</v>
      </c>
      <c r="E289" s="2132" t="s">
        <v>4094</v>
      </c>
      <c r="F289" s="2133" t="s">
        <v>5228</v>
      </c>
      <c r="G289" s="2134"/>
      <c r="H289" s="2134"/>
      <c r="I289" s="2134"/>
      <c r="J289" s="2134"/>
      <c r="K289" s="2134"/>
      <c r="L289" s="2134"/>
      <c r="M289" s="2134"/>
      <c r="N289" s="2134"/>
      <c r="O289" s="2135"/>
      <c r="P289" s="2046"/>
      <c r="Q289" s="2046"/>
      <c r="R289" s="2046"/>
      <c r="S289" s="2046"/>
      <c r="T289" s="2046"/>
      <c r="U289" s="2046"/>
      <c r="V289" s="2046"/>
      <c r="W289" s="2046"/>
      <c r="X289" s="2046"/>
      <c r="Y289" s="2046"/>
      <c r="Z289" s="2046"/>
    </row>
    <row r="290">
      <c r="A290" s="2046"/>
      <c r="B290" s="2046"/>
      <c r="C290" s="2132" t="s">
        <v>4095</v>
      </c>
      <c r="D290" s="2132" t="s">
        <v>4096</v>
      </c>
      <c r="E290" s="2132" t="s">
        <v>4097</v>
      </c>
      <c r="F290" s="2133" t="s">
        <v>5228</v>
      </c>
      <c r="G290" s="2134"/>
      <c r="H290" s="2134"/>
      <c r="I290" s="2134"/>
      <c r="J290" s="2134"/>
      <c r="K290" s="2134"/>
      <c r="L290" s="2134"/>
      <c r="M290" s="2134"/>
      <c r="N290" s="2134"/>
      <c r="O290" s="2135"/>
      <c r="P290" s="2046"/>
      <c r="Q290" s="2046"/>
      <c r="R290" s="2046"/>
      <c r="S290" s="2046"/>
      <c r="T290" s="2046"/>
      <c r="U290" s="2046"/>
      <c r="V290" s="2046"/>
      <c r="W290" s="2046"/>
      <c r="X290" s="2046"/>
      <c r="Y290" s="2046"/>
      <c r="Z290" s="2046"/>
    </row>
    <row r="291">
      <c r="A291" s="2046"/>
      <c r="B291" s="2046"/>
      <c r="C291" s="2132" t="s">
        <v>4098</v>
      </c>
      <c r="D291" s="2132" t="s">
        <v>4099</v>
      </c>
      <c r="E291" s="2132" t="s">
        <v>4100</v>
      </c>
      <c r="F291" s="2133" t="s">
        <v>5228</v>
      </c>
      <c r="G291" s="2134"/>
      <c r="H291" s="2134"/>
      <c r="I291" s="2134"/>
      <c r="J291" s="2134"/>
      <c r="K291" s="2134"/>
      <c r="L291" s="2134"/>
      <c r="M291" s="2134"/>
      <c r="N291" s="2134"/>
      <c r="O291" s="2135"/>
      <c r="P291" s="2046"/>
      <c r="Q291" s="2046"/>
      <c r="R291" s="2046"/>
      <c r="S291" s="2046"/>
      <c r="T291" s="2046"/>
      <c r="U291" s="2046"/>
      <c r="V291" s="2046"/>
      <c r="W291" s="2046"/>
      <c r="X291" s="2046"/>
      <c r="Y291" s="2046"/>
      <c r="Z291" s="2046"/>
    </row>
    <row r="292">
      <c r="A292" s="2046"/>
      <c r="B292" s="2046"/>
      <c r="C292" s="2132" t="s">
        <v>4101</v>
      </c>
      <c r="D292" s="2132" t="s">
        <v>4102</v>
      </c>
      <c r="E292" s="2132" t="s">
        <v>4103</v>
      </c>
      <c r="F292" s="2133" t="s">
        <v>5229</v>
      </c>
      <c r="G292" s="2134"/>
      <c r="H292" s="2134"/>
      <c r="I292" s="2134"/>
      <c r="J292" s="2133">
        <v>176065.0</v>
      </c>
      <c r="K292" s="2132" t="s">
        <v>4857</v>
      </c>
      <c r="L292" s="2132" t="s">
        <v>4972</v>
      </c>
      <c r="M292" s="2132" t="s">
        <v>4980</v>
      </c>
      <c r="N292" s="2164" t="s">
        <v>4981</v>
      </c>
      <c r="O292" s="2135"/>
      <c r="P292" s="2046"/>
      <c r="Q292" s="2046"/>
      <c r="R292" s="2046"/>
      <c r="S292" s="2046"/>
      <c r="T292" s="2046"/>
      <c r="U292" s="2046"/>
      <c r="V292" s="2046"/>
      <c r="W292" s="2046"/>
      <c r="X292" s="2046"/>
      <c r="Y292" s="2046"/>
      <c r="Z292" s="2046"/>
    </row>
    <row r="293">
      <c r="A293" s="2046"/>
      <c r="B293" s="2046"/>
      <c r="C293" s="2132" t="s">
        <v>4104</v>
      </c>
      <c r="D293" s="2132" t="s">
        <v>4105</v>
      </c>
      <c r="E293" s="2132" t="s">
        <v>4106</v>
      </c>
      <c r="F293" s="2133" t="s">
        <v>5230</v>
      </c>
      <c r="G293" s="2134"/>
      <c r="H293" s="2134"/>
      <c r="I293" s="2134"/>
      <c r="J293" s="2134"/>
      <c r="K293" s="2134"/>
      <c r="L293" s="2134"/>
      <c r="M293" s="2134"/>
      <c r="N293" s="2134"/>
      <c r="O293" s="2135"/>
      <c r="P293" s="2046"/>
      <c r="Q293" s="2046"/>
      <c r="R293" s="2046"/>
      <c r="S293" s="2046"/>
      <c r="T293" s="2046"/>
      <c r="U293" s="2046"/>
      <c r="V293" s="2046"/>
      <c r="W293" s="2046"/>
      <c r="X293" s="2046"/>
      <c r="Y293" s="2046"/>
      <c r="Z293" s="2046"/>
    </row>
    <row r="294">
      <c r="A294" s="2046"/>
      <c r="B294" s="2046"/>
      <c r="C294" s="2132" t="s">
        <v>4107</v>
      </c>
      <c r="D294" s="2132" t="s">
        <v>4108</v>
      </c>
      <c r="E294" s="2132" t="s">
        <v>4109</v>
      </c>
      <c r="F294" s="2133" t="s">
        <v>5231</v>
      </c>
      <c r="G294" s="2134"/>
      <c r="H294" s="2134"/>
      <c r="I294" s="2134"/>
      <c r="J294" s="2134"/>
      <c r="K294" s="2134"/>
      <c r="L294" s="2134"/>
      <c r="M294" s="2134"/>
      <c r="N294" s="2134"/>
      <c r="O294" s="2135"/>
      <c r="P294" s="2046"/>
      <c r="Q294" s="2046"/>
      <c r="R294" s="2046"/>
      <c r="S294" s="2046"/>
      <c r="T294" s="2046"/>
      <c r="U294" s="2046"/>
      <c r="V294" s="2046"/>
      <c r="W294" s="2046"/>
      <c r="X294" s="2046"/>
      <c r="Y294" s="2046"/>
      <c r="Z294" s="2046"/>
    </row>
    <row r="295">
      <c r="A295" s="2046"/>
      <c r="B295" s="2046"/>
      <c r="C295" s="2132" t="s">
        <v>4110</v>
      </c>
      <c r="D295" s="2132" t="s">
        <v>4111</v>
      </c>
      <c r="E295" s="2132" t="s">
        <v>4112</v>
      </c>
      <c r="F295" s="2133" t="s">
        <v>5232</v>
      </c>
      <c r="G295" s="2134"/>
      <c r="H295" s="2134"/>
      <c r="I295" s="2134"/>
      <c r="J295" s="2133">
        <v>176065.0</v>
      </c>
      <c r="K295" s="2132" t="s">
        <v>4857</v>
      </c>
      <c r="L295" s="2132" t="s">
        <v>4972</v>
      </c>
      <c r="M295" s="2132" t="s">
        <v>4980</v>
      </c>
      <c r="N295" s="2164" t="s">
        <v>4981</v>
      </c>
      <c r="O295" s="2135"/>
      <c r="P295" s="2046"/>
      <c r="Q295" s="2046"/>
      <c r="R295" s="2046"/>
      <c r="S295" s="2046"/>
      <c r="T295" s="2046"/>
      <c r="U295" s="2046"/>
      <c r="V295" s="2046"/>
      <c r="W295" s="2046"/>
      <c r="X295" s="2046"/>
      <c r="Y295" s="2046"/>
      <c r="Z295" s="2046"/>
    </row>
    <row r="296">
      <c r="A296" s="2046"/>
      <c r="B296" s="2046"/>
      <c r="C296" s="2132" t="s">
        <v>4113</v>
      </c>
      <c r="D296" s="2132" t="s">
        <v>4114</v>
      </c>
      <c r="E296" s="2132" t="s">
        <v>4115</v>
      </c>
      <c r="F296" s="2133" t="s">
        <v>5233</v>
      </c>
      <c r="G296" s="2134"/>
      <c r="H296" s="2134"/>
      <c r="I296" s="2134"/>
      <c r="J296" s="2134"/>
      <c r="K296" s="2134"/>
      <c r="L296" s="2134"/>
      <c r="M296" s="2134"/>
      <c r="N296" s="2134"/>
      <c r="O296" s="2135"/>
      <c r="P296" s="2046"/>
      <c r="Q296" s="2046"/>
      <c r="R296" s="2046"/>
      <c r="S296" s="2046"/>
      <c r="T296" s="2046"/>
      <c r="U296" s="2046"/>
      <c r="V296" s="2046"/>
      <c r="W296" s="2046"/>
      <c r="X296" s="2046"/>
      <c r="Y296" s="2046"/>
      <c r="Z296" s="2046"/>
    </row>
    <row r="297">
      <c r="A297" s="2046"/>
      <c r="B297" s="2046"/>
      <c r="C297" s="2132" t="s">
        <v>4116</v>
      </c>
      <c r="D297" s="2132" t="s">
        <v>4117</v>
      </c>
      <c r="E297" s="2132" t="s">
        <v>4118</v>
      </c>
      <c r="F297" s="2133" t="s">
        <v>5234</v>
      </c>
      <c r="G297" s="2134"/>
      <c r="H297" s="2134"/>
      <c r="I297" s="2134"/>
      <c r="J297" s="2133">
        <v>176065.0</v>
      </c>
      <c r="K297" s="2132" t="s">
        <v>4857</v>
      </c>
      <c r="L297" s="2132" t="s">
        <v>4972</v>
      </c>
      <c r="M297" s="2164" t="s">
        <v>4981</v>
      </c>
      <c r="N297" s="2134"/>
      <c r="O297" s="2135"/>
      <c r="P297" s="2046"/>
      <c r="Q297" s="2046"/>
      <c r="R297" s="2046"/>
      <c r="S297" s="2046"/>
      <c r="T297" s="2046"/>
      <c r="U297" s="2046"/>
      <c r="V297" s="2046"/>
      <c r="W297" s="2046"/>
      <c r="X297" s="2046"/>
      <c r="Y297" s="2046"/>
      <c r="Z297" s="2046"/>
    </row>
    <row r="298">
      <c r="A298" s="2046"/>
      <c r="B298" s="2046"/>
      <c r="C298" s="2132" t="s">
        <v>4119</v>
      </c>
      <c r="D298" s="2132" t="s">
        <v>4120</v>
      </c>
      <c r="E298" s="2132" t="s">
        <v>4121</v>
      </c>
      <c r="F298" s="2133" t="s">
        <v>5235</v>
      </c>
      <c r="G298" s="2134"/>
      <c r="H298" s="2134"/>
      <c r="I298" s="2134"/>
      <c r="J298" s="2133">
        <v>176065.0</v>
      </c>
      <c r="K298" s="2132" t="s">
        <v>4857</v>
      </c>
      <c r="L298" s="2132" t="s">
        <v>4972</v>
      </c>
      <c r="M298" s="2132" t="s">
        <v>4980</v>
      </c>
      <c r="N298" s="2134"/>
      <c r="O298" s="2135"/>
      <c r="P298" s="2046"/>
      <c r="Q298" s="2046"/>
      <c r="R298" s="2046"/>
      <c r="S298" s="2046"/>
      <c r="T298" s="2046"/>
      <c r="U298" s="2046"/>
      <c r="V298" s="2046"/>
      <c r="W298" s="2046"/>
      <c r="X298" s="2046"/>
      <c r="Y298" s="2046"/>
      <c r="Z298" s="2046"/>
    </row>
    <row r="299">
      <c r="A299" s="2046"/>
      <c r="B299" s="2046"/>
      <c r="C299" s="2132" t="s">
        <v>5236</v>
      </c>
      <c r="D299" s="2132" t="s">
        <v>4117</v>
      </c>
      <c r="E299" s="2132" t="s">
        <v>4118</v>
      </c>
      <c r="F299" s="2133" t="s">
        <v>5234</v>
      </c>
      <c r="G299" s="2134"/>
      <c r="H299" s="2134"/>
      <c r="I299" s="2134"/>
      <c r="J299" s="2134"/>
      <c r="K299" s="2134"/>
      <c r="L299" s="2134"/>
      <c r="M299" s="2134"/>
      <c r="N299" s="2134"/>
      <c r="O299" s="2135"/>
      <c r="P299" s="2046"/>
      <c r="Q299" s="2046"/>
      <c r="R299" s="2046"/>
      <c r="S299" s="2046"/>
      <c r="T299" s="2046"/>
      <c r="U299" s="2046"/>
      <c r="V299" s="2046"/>
      <c r="W299" s="2046"/>
      <c r="X299" s="2046"/>
      <c r="Y299" s="2046"/>
      <c r="Z299" s="2046"/>
    </row>
    <row r="300">
      <c r="A300" s="2046"/>
      <c r="B300" s="2046"/>
      <c r="C300" s="2132" t="s">
        <v>5237</v>
      </c>
      <c r="D300" s="2132" t="s">
        <v>4124</v>
      </c>
      <c r="E300" s="2132" t="s">
        <v>4125</v>
      </c>
      <c r="F300" s="2133" t="s">
        <v>5238</v>
      </c>
      <c r="G300" s="2134"/>
      <c r="H300" s="2134"/>
      <c r="I300" s="2134"/>
      <c r="J300" s="2133">
        <v>176065.0</v>
      </c>
      <c r="K300" s="2132" t="s">
        <v>4857</v>
      </c>
      <c r="L300" s="2132" t="s">
        <v>4972</v>
      </c>
      <c r="M300" s="2132" t="s">
        <v>4980</v>
      </c>
      <c r="N300" s="2164" t="s">
        <v>4981</v>
      </c>
      <c r="O300" s="2135"/>
      <c r="P300" s="2046"/>
      <c r="Q300" s="2046"/>
      <c r="R300" s="2046"/>
      <c r="S300" s="2046"/>
      <c r="T300" s="2046"/>
      <c r="U300" s="2046"/>
      <c r="V300" s="2046"/>
      <c r="W300" s="2046"/>
      <c r="X300" s="2046"/>
      <c r="Y300" s="2046"/>
      <c r="Z300" s="2046"/>
    </row>
    <row r="301">
      <c r="A301" s="2046"/>
      <c r="B301" s="2046"/>
      <c r="C301" s="2132" t="s">
        <v>5239</v>
      </c>
      <c r="D301" s="2132" t="s">
        <v>4127</v>
      </c>
      <c r="E301" s="2132" t="s">
        <v>4128</v>
      </c>
      <c r="F301" s="2133" t="s">
        <v>5240</v>
      </c>
      <c r="G301" s="2134"/>
      <c r="H301" s="2134"/>
      <c r="I301" s="2134"/>
      <c r="J301" s="2133">
        <v>176065.0</v>
      </c>
      <c r="K301" s="2132" t="s">
        <v>4857</v>
      </c>
      <c r="L301" s="2132" t="s">
        <v>4972</v>
      </c>
      <c r="M301" s="2164" t="s">
        <v>4981</v>
      </c>
      <c r="N301" s="2134"/>
      <c r="O301" s="2135"/>
      <c r="P301" s="2046"/>
      <c r="Q301" s="2046"/>
      <c r="R301" s="2046"/>
      <c r="S301" s="2046"/>
      <c r="T301" s="2046"/>
      <c r="U301" s="2046"/>
      <c r="V301" s="2046"/>
      <c r="W301" s="2046"/>
      <c r="X301" s="2046"/>
      <c r="Y301" s="2046"/>
      <c r="Z301" s="2046"/>
    </row>
    <row r="302">
      <c r="A302" s="2046"/>
      <c r="B302" s="2046"/>
      <c r="C302" s="2132" t="s">
        <v>5241</v>
      </c>
      <c r="D302" s="2132" t="s">
        <v>5242</v>
      </c>
      <c r="E302" s="2132" t="s">
        <v>4131</v>
      </c>
      <c r="F302" s="2133" t="s">
        <v>5243</v>
      </c>
      <c r="G302" s="2134"/>
      <c r="H302" s="2134"/>
      <c r="I302" s="2134"/>
      <c r="J302" s="2133">
        <v>176065.0</v>
      </c>
      <c r="K302" s="2132" t="s">
        <v>4857</v>
      </c>
      <c r="L302" s="2132" t="s">
        <v>4972</v>
      </c>
      <c r="M302" s="2132" t="s">
        <v>4980</v>
      </c>
      <c r="N302" s="2164" t="s">
        <v>4981</v>
      </c>
      <c r="O302" s="2135"/>
      <c r="P302" s="2046"/>
      <c r="Q302" s="2046"/>
      <c r="R302" s="2046"/>
      <c r="S302" s="2046"/>
      <c r="T302" s="2046"/>
      <c r="U302" s="2046"/>
      <c r="V302" s="2046"/>
      <c r="W302" s="2046"/>
      <c r="X302" s="2046"/>
      <c r="Y302" s="2046"/>
      <c r="Z302" s="2046"/>
    </row>
    <row r="303">
      <c r="A303" s="2046"/>
      <c r="B303" s="2046"/>
      <c r="C303" s="2132" t="s">
        <v>5244</v>
      </c>
      <c r="D303" s="2132" t="s">
        <v>4133</v>
      </c>
      <c r="E303" s="2132" t="s">
        <v>4134</v>
      </c>
      <c r="F303" s="2133" t="s">
        <v>5245</v>
      </c>
      <c r="G303" s="2134"/>
      <c r="H303" s="2134"/>
      <c r="I303" s="2134"/>
      <c r="J303" s="2133">
        <v>176065.0</v>
      </c>
      <c r="K303" s="2132" t="s">
        <v>4857</v>
      </c>
      <c r="L303" s="2132" t="s">
        <v>4972</v>
      </c>
      <c r="M303" s="2132" t="s">
        <v>4980</v>
      </c>
      <c r="N303" s="2164" t="s">
        <v>4981</v>
      </c>
      <c r="O303" s="2135"/>
      <c r="P303" s="2046"/>
      <c r="Q303" s="2046"/>
      <c r="R303" s="2046"/>
      <c r="S303" s="2046"/>
      <c r="T303" s="2046"/>
      <c r="U303" s="2046"/>
      <c r="V303" s="2046"/>
      <c r="W303" s="2046"/>
      <c r="X303" s="2046"/>
      <c r="Y303" s="2046"/>
      <c r="Z303" s="2046"/>
    </row>
    <row r="304">
      <c r="A304" s="2046"/>
      <c r="B304" s="2046"/>
      <c r="C304" s="2132" t="s">
        <v>5246</v>
      </c>
      <c r="D304" s="2132" t="s">
        <v>4136</v>
      </c>
      <c r="E304" s="2132" t="s">
        <v>4137</v>
      </c>
      <c r="F304" s="2133" t="s">
        <v>5247</v>
      </c>
      <c r="G304" s="2134"/>
      <c r="H304" s="2134"/>
      <c r="I304" s="2134"/>
      <c r="J304" s="2134"/>
      <c r="K304" s="2134"/>
      <c r="L304" s="2134"/>
      <c r="M304" s="2134"/>
      <c r="N304" s="2134"/>
      <c r="O304" s="2135"/>
      <c r="P304" s="2046"/>
      <c r="Q304" s="2046"/>
      <c r="R304" s="2046"/>
      <c r="S304" s="2046"/>
      <c r="T304" s="2046"/>
      <c r="U304" s="2046"/>
      <c r="V304" s="2046"/>
      <c r="W304" s="2046"/>
      <c r="X304" s="2046"/>
      <c r="Y304" s="2046"/>
      <c r="Z304" s="2046"/>
    </row>
    <row r="305">
      <c r="A305" s="2046"/>
      <c r="B305" s="2046"/>
      <c r="C305" s="2132" t="s">
        <v>5248</v>
      </c>
      <c r="D305" s="2132" t="s">
        <v>4139</v>
      </c>
      <c r="E305" s="2132" t="s">
        <v>5249</v>
      </c>
      <c r="F305" s="2133" t="s">
        <v>5250</v>
      </c>
      <c r="G305" s="2134"/>
      <c r="H305" s="2134"/>
      <c r="I305" s="2134"/>
      <c r="J305" s="2133">
        <v>176065.0</v>
      </c>
      <c r="K305" s="2132" t="s">
        <v>4857</v>
      </c>
      <c r="L305" s="2132" t="s">
        <v>4972</v>
      </c>
      <c r="M305" s="2164" t="s">
        <v>4981</v>
      </c>
      <c r="N305" s="2134"/>
      <c r="O305" s="2135"/>
      <c r="P305" s="2046"/>
      <c r="Q305" s="2046"/>
      <c r="R305" s="2046"/>
      <c r="S305" s="2046"/>
      <c r="T305" s="2046"/>
      <c r="U305" s="2046"/>
      <c r="V305" s="2046"/>
      <c r="W305" s="2046"/>
      <c r="X305" s="2046"/>
      <c r="Y305" s="2046"/>
      <c r="Z305" s="2046"/>
    </row>
    <row r="306">
      <c r="A306" s="2046"/>
      <c r="B306" s="2046"/>
      <c r="C306" s="2132" t="s">
        <v>5251</v>
      </c>
      <c r="D306" s="2132" t="s">
        <v>4142</v>
      </c>
      <c r="E306" s="2132" t="s">
        <v>5252</v>
      </c>
      <c r="F306" s="2133" t="s">
        <v>5253</v>
      </c>
      <c r="G306" s="2134"/>
      <c r="H306" s="2134"/>
      <c r="I306" s="2134"/>
      <c r="J306" s="2134"/>
      <c r="K306" s="2134"/>
      <c r="L306" s="2134"/>
      <c r="M306" s="2134"/>
      <c r="N306" s="2134"/>
      <c r="O306" s="2135"/>
      <c r="P306" s="2046"/>
      <c r="Q306" s="2046"/>
      <c r="R306" s="2046"/>
      <c r="S306" s="2046"/>
      <c r="T306" s="2046"/>
      <c r="U306" s="2046"/>
      <c r="V306" s="2046"/>
      <c r="W306" s="2046"/>
      <c r="X306" s="2046"/>
      <c r="Y306" s="2046"/>
      <c r="Z306" s="2046"/>
    </row>
    <row r="307">
      <c r="A307" s="2046"/>
      <c r="B307" s="2046"/>
      <c r="C307" s="2132" t="s">
        <v>5254</v>
      </c>
      <c r="D307" s="2132" t="s">
        <v>4145</v>
      </c>
      <c r="E307" s="2132" t="s">
        <v>4146</v>
      </c>
      <c r="F307" s="2133" t="s">
        <v>5255</v>
      </c>
      <c r="G307" s="2134"/>
      <c r="H307" s="2134"/>
      <c r="I307" s="2134"/>
      <c r="J307" s="2133">
        <v>176065.0</v>
      </c>
      <c r="K307" s="2132" t="s">
        <v>4857</v>
      </c>
      <c r="L307" s="2132" t="s">
        <v>4972</v>
      </c>
      <c r="M307" s="2164" t="s">
        <v>4981</v>
      </c>
      <c r="N307" s="2134"/>
      <c r="O307" s="2135"/>
      <c r="P307" s="2046"/>
      <c r="Q307" s="2046"/>
      <c r="R307" s="2046"/>
      <c r="S307" s="2046"/>
      <c r="T307" s="2046"/>
      <c r="U307" s="2046"/>
      <c r="V307" s="2046"/>
      <c r="W307" s="2046"/>
      <c r="X307" s="2046"/>
      <c r="Y307" s="2046"/>
      <c r="Z307" s="2046"/>
    </row>
    <row r="308">
      <c r="A308" s="2046"/>
      <c r="B308" s="2046"/>
      <c r="C308" s="2132" t="s">
        <v>5256</v>
      </c>
      <c r="D308" s="2132" t="s">
        <v>4148</v>
      </c>
      <c r="E308" s="2132" t="s">
        <v>4149</v>
      </c>
      <c r="F308" s="2133" t="s">
        <v>5257</v>
      </c>
      <c r="G308" s="2134"/>
      <c r="H308" s="2134"/>
      <c r="I308" s="2134"/>
      <c r="J308" s="2134"/>
      <c r="K308" s="2134"/>
      <c r="L308" s="2134"/>
      <c r="M308" s="2134"/>
      <c r="N308" s="2134"/>
      <c r="O308" s="2135"/>
      <c r="P308" s="2046"/>
      <c r="Q308" s="2046"/>
      <c r="R308" s="2046"/>
      <c r="S308" s="2046"/>
      <c r="T308" s="2046"/>
      <c r="U308" s="2046"/>
      <c r="V308" s="2046"/>
      <c r="W308" s="2046"/>
      <c r="X308" s="2046"/>
      <c r="Y308" s="2046"/>
      <c r="Z308" s="2046"/>
    </row>
    <row r="309">
      <c r="A309" s="2046"/>
      <c r="B309" s="2046"/>
      <c r="C309" s="2132" t="s">
        <v>5258</v>
      </c>
      <c r="D309" s="2132" t="s">
        <v>5259</v>
      </c>
      <c r="E309" s="2132" t="s">
        <v>4152</v>
      </c>
      <c r="F309" s="2133" t="s">
        <v>5260</v>
      </c>
      <c r="G309" s="2134"/>
      <c r="H309" s="2134"/>
      <c r="I309" s="2134"/>
      <c r="J309" s="2133">
        <v>176065.0</v>
      </c>
      <c r="K309" s="2132" t="s">
        <v>4857</v>
      </c>
      <c r="L309" s="2132" t="s">
        <v>4972</v>
      </c>
      <c r="M309" s="2132" t="s">
        <v>4980</v>
      </c>
      <c r="N309" s="2164" t="s">
        <v>4981</v>
      </c>
      <c r="O309" s="2135"/>
      <c r="P309" s="2046"/>
      <c r="Q309" s="2046"/>
      <c r="R309" s="2046"/>
      <c r="S309" s="2046"/>
      <c r="T309" s="2046"/>
      <c r="U309" s="2046"/>
      <c r="V309" s="2046"/>
      <c r="W309" s="2046"/>
      <c r="X309" s="2046"/>
      <c r="Y309" s="2046"/>
      <c r="Z309" s="2046"/>
    </row>
    <row r="310">
      <c r="A310" s="2046"/>
      <c r="B310" s="2046"/>
      <c r="C310" s="2132" t="s">
        <v>5261</v>
      </c>
      <c r="D310" s="2132" t="s">
        <v>4154</v>
      </c>
      <c r="E310" s="2132" t="s">
        <v>4155</v>
      </c>
      <c r="F310" s="2133" t="s">
        <v>5243</v>
      </c>
      <c r="G310" s="2134"/>
      <c r="H310" s="2134"/>
      <c r="I310" s="2134"/>
      <c r="J310" s="2134"/>
      <c r="K310" s="2134"/>
      <c r="L310" s="2134"/>
      <c r="M310" s="2134"/>
      <c r="N310" s="2134"/>
      <c r="O310" s="2135"/>
      <c r="P310" s="2046"/>
      <c r="Q310" s="2046"/>
      <c r="R310" s="2046"/>
      <c r="S310" s="2046"/>
      <c r="T310" s="2046"/>
      <c r="U310" s="2046"/>
      <c r="V310" s="2046"/>
      <c r="W310" s="2046"/>
      <c r="X310" s="2046"/>
      <c r="Y310" s="2046"/>
      <c r="Z310" s="2046"/>
    </row>
    <row r="311">
      <c r="A311" s="2046"/>
      <c r="B311" s="2046"/>
      <c r="C311" s="2132" t="s">
        <v>5262</v>
      </c>
      <c r="D311" s="2132" t="s">
        <v>4157</v>
      </c>
      <c r="E311" s="2132" t="s">
        <v>4158</v>
      </c>
      <c r="F311" s="2133" t="s">
        <v>5263</v>
      </c>
      <c r="G311" s="2134"/>
      <c r="H311" s="2134"/>
      <c r="I311" s="2134"/>
      <c r="J311" s="2133">
        <v>176065.0</v>
      </c>
      <c r="K311" s="2132" t="s">
        <v>4857</v>
      </c>
      <c r="L311" s="2132" t="s">
        <v>4972</v>
      </c>
      <c r="M311" s="2132" t="s">
        <v>4980</v>
      </c>
      <c r="N311" s="2164" t="s">
        <v>4981</v>
      </c>
      <c r="O311" s="2135"/>
      <c r="P311" s="2046"/>
      <c r="Q311" s="2046"/>
      <c r="R311" s="2046"/>
      <c r="S311" s="2046"/>
      <c r="T311" s="2046"/>
      <c r="U311" s="2046"/>
      <c r="V311" s="2046"/>
      <c r="W311" s="2046"/>
      <c r="X311" s="2046"/>
      <c r="Y311" s="2046"/>
      <c r="Z311" s="2046"/>
    </row>
    <row r="312">
      <c r="A312" s="2046"/>
      <c r="B312" s="2046"/>
      <c r="C312" s="2132" t="s">
        <v>5264</v>
      </c>
      <c r="D312" s="2132" t="s">
        <v>4160</v>
      </c>
      <c r="E312" s="2132" t="s">
        <v>4161</v>
      </c>
      <c r="F312" s="2133" t="s">
        <v>5265</v>
      </c>
      <c r="G312" s="2134"/>
      <c r="H312" s="2134"/>
      <c r="I312" s="2134"/>
      <c r="J312" s="2134"/>
      <c r="K312" s="2134"/>
      <c r="L312" s="2134"/>
      <c r="M312" s="2134"/>
      <c r="N312" s="2134"/>
      <c r="O312" s="2135"/>
      <c r="P312" s="2046"/>
      <c r="Q312" s="2046"/>
      <c r="R312" s="2046"/>
      <c r="S312" s="2046"/>
      <c r="T312" s="2046"/>
      <c r="U312" s="2046"/>
      <c r="V312" s="2046"/>
      <c r="W312" s="2046"/>
      <c r="X312" s="2046"/>
      <c r="Y312" s="2046"/>
      <c r="Z312" s="2046"/>
    </row>
    <row r="313">
      <c r="A313" s="2046"/>
      <c r="B313" s="2046"/>
      <c r="C313" s="2132" t="s">
        <v>5266</v>
      </c>
      <c r="D313" s="2132" t="s">
        <v>5267</v>
      </c>
      <c r="E313" s="2132" t="s">
        <v>5268</v>
      </c>
      <c r="F313" s="2133" t="s">
        <v>5269</v>
      </c>
      <c r="G313" s="2134"/>
      <c r="H313" s="2134"/>
      <c r="I313" s="2134"/>
      <c r="J313" s="2134"/>
      <c r="K313" s="2134"/>
      <c r="L313" s="2134"/>
      <c r="M313" s="2134"/>
      <c r="N313" s="2134"/>
      <c r="O313" s="2135"/>
      <c r="P313" s="2046"/>
      <c r="Q313" s="2046"/>
      <c r="R313" s="2046"/>
      <c r="S313" s="2046"/>
      <c r="T313" s="2046"/>
      <c r="U313" s="2046"/>
      <c r="V313" s="2046"/>
      <c r="W313" s="2046"/>
      <c r="X313" s="2046"/>
      <c r="Y313" s="2046"/>
      <c r="Z313" s="2046"/>
    </row>
    <row r="314">
      <c r="A314" s="2046"/>
      <c r="B314" s="2046"/>
      <c r="C314" s="2132" t="s">
        <v>5270</v>
      </c>
      <c r="D314" s="2132" t="s">
        <v>4166</v>
      </c>
      <c r="E314" s="2132" t="s">
        <v>4167</v>
      </c>
      <c r="F314" s="2133" t="s">
        <v>5271</v>
      </c>
      <c r="G314" s="2134"/>
      <c r="H314" s="2134"/>
      <c r="I314" s="2134"/>
      <c r="J314" s="2133">
        <v>176065.0</v>
      </c>
      <c r="K314" s="2132" t="s">
        <v>4857</v>
      </c>
      <c r="L314" s="2132" t="s">
        <v>4972</v>
      </c>
      <c r="M314" s="2132" t="s">
        <v>4980</v>
      </c>
      <c r="N314" s="2164" t="s">
        <v>4981</v>
      </c>
      <c r="O314" s="2135"/>
      <c r="P314" s="2046"/>
      <c r="Q314" s="2046"/>
      <c r="R314" s="2046"/>
      <c r="S314" s="2046"/>
      <c r="T314" s="2046"/>
      <c r="U314" s="2046"/>
      <c r="V314" s="2046"/>
      <c r="W314" s="2046"/>
      <c r="X314" s="2046"/>
      <c r="Y314" s="2046"/>
      <c r="Z314" s="2046"/>
    </row>
    <row r="315">
      <c r="A315" s="2046"/>
      <c r="B315" s="2046"/>
      <c r="C315" s="2132" t="s">
        <v>5272</v>
      </c>
      <c r="D315" s="2132" t="s">
        <v>4169</v>
      </c>
      <c r="E315" s="2132" t="s">
        <v>4170</v>
      </c>
      <c r="F315" s="2133" t="s">
        <v>5273</v>
      </c>
      <c r="G315" s="2134"/>
      <c r="H315" s="2134"/>
      <c r="I315" s="2134"/>
      <c r="J315" s="2133">
        <v>176065.0</v>
      </c>
      <c r="K315" s="2132" t="s">
        <v>4857</v>
      </c>
      <c r="L315" s="2132" t="s">
        <v>4972</v>
      </c>
      <c r="M315" s="2132" t="s">
        <v>4980</v>
      </c>
      <c r="N315" s="2164" t="s">
        <v>4981</v>
      </c>
      <c r="O315" s="2135"/>
      <c r="P315" s="2046"/>
      <c r="Q315" s="2046"/>
      <c r="R315" s="2046"/>
      <c r="S315" s="2046"/>
      <c r="T315" s="2046"/>
      <c r="U315" s="2046"/>
      <c r="V315" s="2046"/>
      <c r="W315" s="2046"/>
      <c r="X315" s="2046"/>
      <c r="Y315" s="2046"/>
      <c r="Z315" s="2046"/>
    </row>
    <row r="316">
      <c r="A316" s="2046"/>
      <c r="B316" s="2046"/>
      <c r="C316" s="2132" t="s">
        <v>5274</v>
      </c>
      <c r="D316" s="2132" t="s">
        <v>4172</v>
      </c>
      <c r="E316" s="2132" t="s">
        <v>4173</v>
      </c>
      <c r="F316" s="2133" t="s">
        <v>5275</v>
      </c>
      <c r="G316" s="2134"/>
      <c r="H316" s="2134"/>
      <c r="I316" s="2134"/>
      <c r="J316" s="2134"/>
      <c r="K316" s="2134"/>
      <c r="L316" s="2134"/>
      <c r="M316" s="2134"/>
      <c r="N316" s="2134"/>
      <c r="O316" s="2135"/>
      <c r="P316" s="2046"/>
      <c r="Q316" s="2046"/>
      <c r="R316" s="2046"/>
      <c r="S316" s="2046"/>
      <c r="T316" s="2046"/>
      <c r="U316" s="2046"/>
      <c r="V316" s="2046"/>
      <c r="W316" s="2046"/>
      <c r="X316" s="2046"/>
      <c r="Y316" s="2046"/>
      <c r="Z316" s="2046"/>
    </row>
    <row r="317">
      <c r="A317" s="2046"/>
      <c r="B317" s="2046"/>
      <c r="C317" s="2132" t="s">
        <v>5276</v>
      </c>
      <c r="D317" s="2132" t="s">
        <v>4175</v>
      </c>
      <c r="E317" s="2132" t="s">
        <v>4176</v>
      </c>
      <c r="F317" s="2133" t="s">
        <v>5277</v>
      </c>
      <c r="G317" s="2134"/>
      <c r="H317" s="2134"/>
      <c r="I317" s="2134"/>
      <c r="J317" s="2133">
        <v>176065.0</v>
      </c>
      <c r="K317" s="2132" t="s">
        <v>4857</v>
      </c>
      <c r="L317" s="2132" t="s">
        <v>4972</v>
      </c>
      <c r="M317" s="2132" t="s">
        <v>4980</v>
      </c>
      <c r="N317" s="2164" t="s">
        <v>4981</v>
      </c>
      <c r="O317" s="2135"/>
      <c r="P317" s="2046"/>
      <c r="Q317" s="2046"/>
      <c r="R317" s="2046"/>
      <c r="S317" s="2046"/>
      <c r="T317" s="2046"/>
      <c r="U317" s="2046"/>
      <c r="V317" s="2046"/>
      <c r="W317" s="2046"/>
      <c r="X317" s="2046"/>
      <c r="Y317" s="2046"/>
      <c r="Z317" s="2046"/>
    </row>
    <row r="318">
      <c r="A318" s="2046"/>
      <c r="B318" s="2046"/>
      <c r="C318" s="2132" t="s">
        <v>5278</v>
      </c>
      <c r="D318" s="2132" t="s">
        <v>4178</v>
      </c>
      <c r="E318" s="2132" t="s">
        <v>4179</v>
      </c>
      <c r="F318" s="2133" t="s">
        <v>5279</v>
      </c>
      <c r="G318" s="2134"/>
      <c r="H318" s="2134"/>
      <c r="I318" s="2134"/>
      <c r="J318" s="2134"/>
      <c r="K318" s="2134"/>
      <c r="L318" s="2134"/>
      <c r="M318" s="2134"/>
      <c r="N318" s="2134"/>
      <c r="O318" s="2135"/>
      <c r="P318" s="2046"/>
      <c r="Q318" s="2046"/>
      <c r="R318" s="2046"/>
      <c r="S318" s="2046"/>
      <c r="T318" s="2046"/>
      <c r="U318" s="2046"/>
      <c r="V318" s="2046"/>
      <c r="W318" s="2046"/>
      <c r="X318" s="2046"/>
      <c r="Y318" s="2046"/>
      <c r="Z318" s="2046"/>
    </row>
    <row r="319">
      <c r="A319" s="2046"/>
      <c r="B319" s="2046"/>
      <c r="C319" s="2132" t="s">
        <v>5280</v>
      </c>
      <c r="D319" s="2132" t="s">
        <v>4181</v>
      </c>
      <c r="E319" s="2132" t="s">
        <v>4182</v>
      </c>
      <c r="F319" s="2133" t="s">
        <v>5269</v>
      </c>
      <c r="G319" s="2134"/>
      <c r="H319" s="2134"/>
      <c r="I319" s="2134"/>
      <c r="J319" s="2134"/>
      <c r="K319" s="2134"/>
      <c r="L319" s="2134"/>
      <c r="M319" s="2134"/>
      <c r="N319" s="2134"/>
      <c r="O319" s="2135"/>
      <c r="P319" s="2046"/>
      <c r="Q319" s="2046"/>
      <c r="R319" s="2046"/>
      <c r="S319" s="2046"/>
      <c r="T319" s="2046"/>
      <c r="U319" s="2046"/>
      <c r="V319" s="2046"/>
      <c r="W319" s="2046"/>
      <c r="X319" s="2046"/>
      <c r="Y319" s="2046"/>
      <c r="Z319" s="2046"/>
    </row>
    <row r="320">
      <c r="A320" s="2046"/>
      <c r="B320" s="2046"/>
      <c r="C320" s="2132" t="s">
        <v>5281</v>
      </c>
      <c r="D320" s="2132" t="s">
        <v>5282</v>
      </c>
      <c r="E320" s="2132" t="s">
        <v>4185</v>
      </c>
      <c r="F320" s="2133" t="s">
        <v>5283</v>
      </c>
      <c r="G320" s="2134"/>
      <c r="H320" s="2134"/>
      <c r="I320" s="2134"/>
      <c r="J320" s="2134"/>
      <c r="K320" s="2134"/>
      <c r="L320" s="2134"/>
      <c r="M320" s="2134"/>
      <c r="N320" s="2134"/>
      <c r="O320" s="2135"/>
      <c r="P320" s="2046"/>
      <c r="Q320" s="2046"/>
      <c r="R320" s="2046"/>
      <c r="S320" s="2046"/>
      <c r="T320" s="2046"/>
      <c r="U320" s="2046"/>
      <c r="V320" s="2046"/>
      <c r="W320" s="2046"/>
      <c r="X320" s="2046"/>
      <c r="Y320" s="2046"/>
      <c r="Z320" s="2046"/>
    </row>
    <row r="321">
      <c r="A321" s="2046"/>
      <c r="B321" s="2046"/>
      <c r="C321" s="2132" t="s">
        <v>5284</v>
      </c>
      <c r="D321" s="2132" t="s">
        <v>5285</v>
      </c>
      <c r="E321" s="2132" t="s">
        <v>4188</v>
      </c>
      <c r="F321" s="2133" t="s">
        <v>5286</v>
      </c>
      <c r="G321" s="2134"/>
      <c r="H321" s="2134"/>
      <c r="I321" s="2134"/>
      <c r="J321" s="2134"/>
      <c r="K321" s="2134"/>
      <c r="L321" s="2134"/>
      <c r="M321" s="2134"/>
      <c r="N321" s="2134"/>
      <c r="O321" s="2135"/>
      <c r="P321" s="2046"/>
      <c r="Q321" s="2046"/>
      <c r="R321" s="2046"/>
      <c r="S321" s="2046"/>
      <c r="T321" s="2046"/>
      <c r="U321" s="2046"/>
      <c r="V321" s="2046"/>
      <c r="W321" s="2046"/>
      <c r="X321" s="2046"/>
      <c r="Y321" s="2046"/>
      <c r="Z321" s="2046"/>
    </row>
    <row r="322">
      <c r="A322" s="2046"/>
      <c r="B322" s="2046"/>
      <c r="C322" s="2132" t="s">
        <v>5287</v>
      </c>
      <c r="D322" s="2132" t="s">
        <v>4190</v>
      </c>
      <c r="E322" s="2132" t="s">
        <v>4191</v>
      </c>
      <c r="F322" s="2133" t="s">
        <v>5288</v>
      </c>
      <c r="G322" s="2134"/>
      <c r="H322" s="2134"/>
      <c r="I322" s="2134"/>
      <c r="J322" s="2134"/>
      <c r="K322" s="2134"/>
      <c r="L322" s="2134"/>
      <c r="M322" s="2134"/>
      <c r="N322" s="2134"/>
      <c r="O322" s="2135"/>
      <c r="P322" s="2046"/>
      <c r="Q322" s="2046"/>
      <c r="R322" s="2046"/>
      <c r="S322" s="2046"/>
      <c r="T322" s="2046"/>
      <c r="U322" s="2046"/>
      <c r="V322" s="2046"/>
      <c r="W322" s="2046"/>
      <c r="X322" s="2046"/>
      <c r="Y322" s="2046"/>
      <c r="Z322" s="2046"/>
    </row>
    <row r="323">
      <c r="A323" s="2046"/>
      <c r="B323" s="2046"/>
      <c r="C323" s="2132" t="s">
        <v>5289</v>
      </c>
      <c r="D323" s="2132" t="s">
        <v>4193</v>
      </c>
      <c r="E323" s="2132" t="s">
        <v>4194</v>
      </c>
      <c r="F323" s="2133" t="s">
        <v>5263</v>
      </c>
      <c r="G323" s="2134"/>
      <c r="H323" s="2134"/>
      <c r="I323" s="2134"/>
      <c r="J323" s="2134"/>
      <c r="K323" s="2134"/>
      <c r="L323" s="2134"/>
      <c r="M323" s="2134"/>
      <c r="N323" s="2134"/>
      <c r="O323" s="2135"/>
      <c r="P323" s="2046"/>
      <c r="Q323" s="2046"/>
      <c r="R323" s="2046"/>
      <c r="S323" s="2046"/>
      <c r="T323" s="2046"/>
      <c r="U323" s="2046"/>
      <c r="V323" s="2046"/>
      <c r="W323" s="2046"/>
      <c r="X323" s="2046"/>
      <c r="Y323" s="2046"/>
      <c r="Z323" s="2046"/>
    </row>
    <row r="324">
      <c r="A324" s="2046"/>
      <c r="B324" s="2046"/>
      <c r="C324" s="2132" t="s">
        <v>5290</v>
      </c>
      <c r="D324" s="2132" t="s">
        <v>4196</v>
      </c>
      <c r="E324" s="2132" t="s">
        <v>4197</v>
      </c>
      <c r="F324" s="2133" t="s">
        <v>5291</v>
      </c>
      <c r="G324" s="2134"/>
      <c r="H324" s="2134"/>
      <c r="I324" s="2134"/>
      <c r="J324" s="2134"/>
      <c r="K324" s="2134"/>
      <c r="L324" s="2134"/>
      <c r="M324" s="2134"/>
      <c r="N324" s="2134"/>
      <c r="O324" s="2135"/>
      <c r="P324" s="2046"/>
      <c r="Q324" s="2046"/>
      <c r="R324" s="2046"/>
      <c r="S324" s="2046"/>
      <c r="T324" s="2046"/>
      <c r="U324" s="2046"/>
      <c r="V324" s="2046"/>
      <c r="W324" s="2046"/>
      <c r="X324" s="2046"/>
      <c r="Y324" s="2046"/>
      <c r="Z324" s="2046"/>
    </row>
    <row r="325">
      <c r="A325" s="2046"/>
      <c r="B325" s="2046"/>
      <c r="C325" s="2132" t="s">
        <v>5292</v>
      </c>
      <c r="D325" s="2132" t="s">
        <v>4199</v>
      </c>
      <c r="E325" s="2132" t="s">
        <v>4200</v>
      </c>
      <c r="F325" s="2133" t="s">
        <v>5293</v>
      </c>
      <c r="G325" s="2134"/>
      <c r="H325" s="2134"/>
      <c r="I325" s="2134"/>
      <c r="J325" s="2134"/>
      <c r="K325" s="2134"/>
      <c r="L325" s="2134"/>
      <c r="M325" s="2134"/>
      <c r="N325" s="2134"/>
      <c r="O325" s="2135"/>
      <c r="P325" s="2046"/>
      <c r="Q325" s="2046"/>
      <c r="R325" s="2046"/>
      <c r="S325" s="2046"/>
      <c r="T325" s="2046"/>
      <c r="U325" s="2046"/>
      <c r="V325" s="2046"/>
      <c r="W325" s="2046"/>
      <c r="X325" s="2046"/>
      <c r="Y325" s="2046"/>
      <c r="Z325" s="2046"/>
    </row>
    <row r="326">
      <c r="A326" s="2046"/>
      <c r="B326" s="2046"/>
      <c r="C326" s="2132" t="s">
        <v>5294</v>
      </c>
      <c r="D326" s="2132" t="s">
        <v>4202</v>
      </c>
      <c r="E326" s="2132" t="s">
        <v>4203</v>
      </c>
      <c r="F326" s="2133" t="s">
        <v>5165</v>
      </c>
      <c r="G326" s="2134"/>
      <c r="H326" s="2134"/>
      <c r="I326" s="2134"/>
      <c r="J326" s="2134"/>
      <c r="K326" s="2134"/>
      <c r="L326" s="2134"/>
      <c r="M326" s="2134"/>
      <c r="N326" s="2134"/>
      <c r="O326" s="2135"/>
      <c r="P326" s="2046"/>
      <c r="Q326" s="2046"/>
      <c r="R326" s="2046"/>
      <c r="S326" s="2046"/>
      <c r="T326" s="2046"/>
      <c r="U326" s="2046"/>
      <c r="V326" s="2046"/>
      <c r="W326" s="2046"/>
      <c r="X326" s="2046"/>
      <c r="Y326" s="2046"/>
      <c r="Z326" s="2046"/>
    </row>
    <row r="327">
      <c r="A327" s="2046"/>
      <c r="B327" s="2046"/>
      <c r="C327" s="2132" t="s">
        <v>5295</v>
      </c>
      <c r="D327" s="2132" t="s">
        <v>4205</v>
      </c>
      <c r="E327" s="2132" t="s">
        <v>4206</v>
      </c>
      <c r="F327" s="2133" t="s">
        <v>5296</v>
      </c>
      <c r="G327" s="2134"/>
      <c r="H327" s="2134"/>
      <c r="I327" s="2134"/>
      <c r="J327" s="2134"/>
      <c r="K327" s="2134"/>
      <c r="L327" s="2134"/>
      <c r="M327" s="2134"/>
      <c r="N327" s="2134"/>
      <c r="O327" s="2135"/>
      <c r="P327" s="2046"/>
      <c r="Q327" s="2046"/>
      <c r="R327" s="2046"/>
      <c r="S327" s="2046"/>
      <c r="T327" s="2046"/>
      <c r="U327" s="2046"/>
      <c r="V327" s="2046"/>
      <c r="W327" s="2046"/>
      <c r="X327" s="2046"/>
      <c r="Y327" s="2046"/>
      <c r="Z327" s="2046"/>
    </row>
    <row r="328">
      <c r="A328" s="2046"/>
      <c r="B328" s="2046"/>
      <c r="C328" s="2132" t="s">
        <v>5297</v>
      </c>
      <c r="D328" s="2132" t="s">
        <v>4208</v>
      </c>
      <c r="E328" s="2132" t="s">
        <v>4209</v>
      </c>
      <c r="F328" s="2133" t="s">
        <v>5298</v>
      </c>
      <c r="G328" s="2134"/>
      <c r="H328" s="2134"/>
      <c r="I328" s="2134"/>
      <c r="J328" s="2134"/>
      <c r="K328" s="2134"/>
      <c r="L328" s="2134"/>
      <c r="M328" s="2134"/>
      <c r="N328" s="2134"/>
      <c r="O328" s="2135"/>
      <c r="P328" s="2046"/>
      <c r="Q328" s="2046"/>
      <c r="R328" s="2046"/>
      <c r="S328" s="2046"/>
      <c r="T328" s="2046"/>
      <c r="U328" s="2046"/>
      <c r="V328" s="2046"/>
      <c r="W328" s="2046"/>
      <c r="X328" s="2046"/>
      <c r="Y328" s="2046"/>
      <c r="Z328" s="2046"/>
    </row>
    <row r="329">
      <c r="A329" s="2046"/>
      <c r="B329" s="2046"/>
      <c r="C329" s="2132" t="s">
        <v>5299</v>
      </c>
      <c r="D329" s="2132" t="s">
        <v>4211</v>
      </c>
      <c r="E329" s="2132" t="s">
        <v>4212</v>
      </c>
      <c r="F329" s="2133" t="s">
        <v>5300</v>
      </c>
      <c r="G329" s="2134"/>
      <c r="H329" s="2134"/>
      <c r="I329" s="2134"/>
      <c r="J329" s="2134"/>
      <c r="K329" s="2134"/>
      <c r="L329" s="2134"/>
      <c r="M329" s="2134"/>
      <c r="N329" s="2134"/>
      <c r="O329" s="2135"/>
      <c r="P329" s="2046"/>
      <c r="Q329" s="2046"/>
      <c r="R329" s="2046"/>
      <c r="S329" s="2046"/>
      <c r="T329" s="2046"/>
      <c r="U329" s="2046"/>
      <c r="V329" s="2046"/>
      <c r="W329" s="2046"/>
      <c r="X329" s="2046"/>
      <c r="Y329" s="2046"/>
      <c r="Z329" s="2046"/>
    </row>
    <row r="330">
      <c r="A330" s="2046"/>
      <c r="B330" s="2046"/>
      <c r="C330" s="2132" t="s">
        <v>5301</v>
      </c>
      <c r="D330" s="2132" t="s">
        <v>4214</v>
      </c>
      <c r="E330" s="2132" t="s">
        <v>4215</v>
      </c>
      <c r="F330" s="2133" t="s">
        <v>5302</v>
      </c>
      <c r="G330" s="2134"/>
      <c r="H330" s="2134"/>
      <c r="I330" s="2134"/>
      <c r="J330" s="2134"/>
      <c r="K330" s="2134"/>
      <c r="L330" s="2134"/>
      <c r="M330" s="2134"/>
      <c r="N330" s="2134"/>
      <c r="O330" s="2135"/>
      <c r="P330" s="2046"/>
      <c r="Q330" s="2046"/>
      <c r="R330" s="2046"/>
      <c r="S330" s="2046"/>
      <c r="T330" s="2046"/>
      <c r="U330" s="2046"/>
      <c r="V330" s="2046"/>
      <c r="W330" s="2046"/>
      <c r="X330" s="2046"/>
      <c r="Y330" s="2046"/>
      <c r="Z330" s="2046"/>
    </row>
    <row r="331">
      <c r="A331" s="2046"/>
      <c r="B331" s="2046"/>
      <c r="C331" s="2132" t="s">
        <v>5303</v>
      </c>
      <c r="D331" s="2132" t="s">
        <v>4217</v>
      </c>
      <c r="E331" s="2132" t="s">
        <v>4218</v>
      </c>
      <c r="F331" s="2133" t="s">
        <v>5304</v>
      </c>
      <c r="G331" s="2134"/>
      <c r="H331" s="2134"/>
      <c r="I331" s="2134"/>
      <c r="J331" s="2134"/>
      <c r="K331" s="2134"/>
      <c r="L331" s="2134"/>
      <c r="M331" s="2134"/>
      <c r="N331" s="2134"/>
      <c r="O331" s="2135"/>
      <c r="P331" s="2046"/>
      <c r="Q331" s="2046"/>
      <c r="R331" s="2046"/>
      <c r="S331" s="2046"/>
      <c r="T331" s="2046"/>
      <c r="U331" s="2046"/>
      <c r="V331" s="2046"/>
      <c r="W331" s="2046"/>
      <c r="X331" s="2046"/>
      <c r="Y331" s="2046"/>
      <c r="Z331" s="2046"/>
    </row>
    <row r="332">
      <c r="A332" s="2046"/>
      <c r="B332" s="2046"/>
      <c r="C332" s="2132" t="s">
        <v>5305</v>
      </c>
      <c r="D332" s="2132" t="s">
        <v>4220</v>
      </c>
      <c r="E332" s="2132" t="s">
        <v>4221</v>
      </c>
      <c r="F332" s="2133" t="s">
        <v>5306</v>
      </c>
      <c r="G332" s="2134"/>
      <c r="H332" s="2134"/>
      <c r="I332" s="2134"/>
      <c r="J332" s="2134"/>
      <c r="K332" s="2134"/>
      <c r="L332" s="2134"/>
      <c r="M332" s="2134"/>
      <c r="N332" s="2134"/>
      <c r="O332" s="2135"/>
      <c r="P332" s="2046"/>
      <c r="Q332" s="2046"/>
      <c r="R332" s="2046"/>
      <c r="S332" s="2046"/>
      <c r="T332" s="2046"/>
      <c r="U332" s="2046"/>
      <c r="V332" s="2046"/>
      <c r="W332" s="2046"/>
      <c r="X332" s="2046"/>
      <c r="Y332" s="2046"/>
      <c r="Z332" s="2046"/>
    </row>
    <row r="333">
      <c r="A333" s="2046"/>
      <c r="B333" s="2046"/>
      <c r="C333" s="2132" t="s">
        <v>5307</v>
      </c>
      <c r="D333" s="2132" t="s">
        <v>4223</v>
      </c>
      <c r="E333" s="2132" t="s">
        <v>4224</v>
      </c>
      <c r="F333" s="2133" t="s">
        <v>5308</v>
      </c>
      <c r="G333" s="2134"/>
      <c r="H333" s="2134"/>
      <c r="I333" s="2134"/>
      <c r="J333" s="2133">
        <v>176065.0</v>
      </c>
      <c r="K333" s="2132" t="s">
        <v>4857</v>
      </c>
      <c r="L333" s="2132" t="s">
        <v>4972</v>
      </c>
      <c r="M333" s="2132" t="s">
        <v>4980</v>
      </c>
      <c r="N333" s="2134"/>
      <c r="O333" s="2135"/>
      <c r="P333" s="2046"/>
      <c r="Q333" s="2046"/>
      <c r="R333" s="2046"/>
      <c r="S333" s="2046"/>
      <c r="T333" s="2046"/>
      <c r="U333" s="2046"/>
      <c r="V333" s="2046"/>
      <c r="W333" s="2046"/>
      <c r="X333" s="2046"/>
      <c r="Y333" s="2046"/>
      <c r="Z333" s="2046"/>
    </row>
    <row r="334">
      <c r="A334" s="2046"/>
      <c r="B334" s="2046"/>
      <c r="C334" s="2132" t="s">
        <v>5309</v>
      </c>
      <c r="D334" s="2132" t="s">
        <v>4226</v>
      </c>
      <c r="E334" s="2132" t="s">
        <v>4227</v>
      </c>
      <c r="F334" s="2133" t="s">
        <v>5310</v>
      </c>
      <c r="G334" s="2134"/>
      <c r="H334" s="2134"/>
      <c r="I334" s="2134"/>
      <c r="J334" s="2134"/>
      <c r="K334" s="2134"/>
      <c r="L334" s="2134"/>
      <c r="M334" s="2134"/>
      <c r="N334" s="2134"/>
      <c r="O334" s="2135"/>
      <c r="P334" s="2046"/>
      <c r="Q334" s="2046"/>
      <c r="R334" s="2046"/>
      <c r="S334" s="2046"/>
      <c r="T334" s="2046"/>
      <c r="U334" s="2046"/>
      <c r="V334" s="2046"/>
      <c r="W334" s="2046"/>
      <c r="X334" s="2046"/>
      <c r="Y334" s="2046"/>
      <c r="Z334" s="2046"/>
    </row>
    <row r="335">
      <c r="A335" s="2046"/>
      <c r="B335" s="2046"/>
      <c r="C335" s="2132" t="s">
        <v>5311</v>
      </c>
      <c r="D335" s="2132" t="s">
        <v>4229</v>
      </c>
      <c r="E335" s="2132" t="s">
        <v>4230</v>
      </c>
      <c r="F335" s="2133" t="s">
        <v>5044</v>
      </c>
      <c r="G335" s="2134"/>
      <c r="H335" s="2134"/>
      <c r="I335" s="2134"/>
      <c r="J335" s="2134"/>
      <c r="K335" s="2134"/>
      <c r="L335" s="2134"/>
      <c r="M335" s="2134"/>
      <c r="N335" s="2134"/>
      <c r="O335" s="2135"/>
      <c r="P335" s="2046"/>
      <c r="Q335" s="2046"/>
      <c r="R335" s="2046"/>
      <c r="S335" s="2046"/>
      <c r="T335" s="2046"/>
      <c r="U335" s="2046"/>
      <c r="V335" s="2046"/>
      <c r="W335" s="2046"/>
      <c r="X335" s="2046"/>
      <c r="Y335" s="2046"/>
      <c r="Z335" s="2046"/>
    </row>
    <row r="336">
      <c r="A336" s="2046"/>
      <c r="B336" s="2046"/>
      <c r="C336" s="2132" t="s">
        <v>5312</v>
      </c>
      <c r="D336" s="2132" t="s">
        <v>4232</v>
      </c>
      <c r="E336" s="2132" t="s">
        <v>4233</v>
      </c>
      <c r="F336" s="2133" t="s">
        <v>5313</v>
      </c>
      <c r="G336" s="2134"/>
      <c r="H336" s="2134"/>
      <c r="I336" s="2134"/>
      <c r="J336" s="2134"/>
      <c r="K336" s="2134"/>
      <c r="L336" s="2134"/>
      <c r="M336" s="2134"/>
      <c r="N336" s="2134"/>
      <c r="O336" s="2135"/>
      <c r="P336" s="2046"/>
      <c r="Q336" s="2046"/>
      <c r="R336" s="2046"/>
      <c r="S336" s="2046"/>
      <c r="T336" s="2046"/>
      <c r="U336" s="2046"/>
      <c r="V336" s="2046"/>
      <c r="W336" s="2046"/>
      <c r="X336" s="2046"/>
      <c r="Y336" s="2046"/>
      <c r="Z336" s="2046"/>
    </row>
    <row r="337">
      <c r="A337" s="2046"/>
      <c r="B337" s="2046"/>
      <c r="C337" s="2132" t="s">
        <v>5314</v>
      </c>
      <c r="D337" s="2132" t="s">
        <v>4235</v>
      </c>
      <c r="E337" s="2132" t="s">
        <v>4236</v>
      </c>
      <c r="F337" s="2133" t="s">
        <v>5315</v>
      </c>
      <c r="G337" s="2134"/>
      <c r="H337" s="2134"/>
      <c r="I337" s="2134"/>
      <c r="J337" s="2134"/>
      <c r="K337" s="2134"/>
      <c r="L337" s="2134"/>
      <c r="M337" s="2134"/>
      <c r="N337" s="2134"/>
      <c r="O337" s="2135"/>
      <c r="P337" s="2046"/>
      <c r="Q337" s="2046"/>
      <c r="R337" s="2046"/>
      <c r="S337" s="2046"/>
      <c r="T337" s="2046"/>
      <c r="U337" s="2046"/>
      <c r="V337" s="2046"/>
      <c r="W337" s="2046"/>
      <c r="X337" s="2046"/>
      <c r="Y337" s="2046"/>
      <c r="Z337" s="2046"/>
    </row>
    <row r="338">
      <c r="A338" s="2046"/>
      <c r="B338" s="2046"/>
      <c r="C338" s="2132" t="s">
        <v>5316</v>
      </c>
      <c r="D338" s="2132" t="s">
        <v>4238</v>
      </c>
      <c r="E338" s="2132" t="s">
        <v>4239</v>
      </c>
      <c r="F338" s="2133" t="s">
        <v>5317</v>
      </c>
      <c r="G338" s="2134"/>
      <c r="H338" s="2134"/>
      <c r="I338" s="2134"/>
      <c r="J338" s="2133">
        <v>176065.0</v>
      </c>
      <c r="K338" s="2132" t="s">
        <v>4857</v>
      </c>
      <c r="L338" s="2132" t="s">
        <v>4972</v>
      </c>
      <c r="M338" s="2132" t="s">
        <v>4980</v>
      </c>
      <c r="N338" s="2164" t="s">
        <v>4981</v>
      </c>
      <c r="O338" s="2135"/>
      <c r="P338" s="2046"/>
      <c r="Q338" s="2046"/>
      <c r="R338" s="2046"/>
      <c r="S338" s="2046"/>
      <c r="T338" s="2046"/>
      <c r="U338" s="2046"/>
      <c r="V338" s="2046"/>
      <c r="W338" s="2046"/>
      <c r="X338" s="2046"/>
      <c r="Y338" s="2046"/>
      <c r="Z338" s="2046"/>
    </row>
    <row r="339">
      <c r="A339" s="2046"/>
      <c r="B339" s="2046"/>
      <c r="C339" s="2132" t="s">
        <v>5318</v>
      </c>
      <c r="D339" s="2132" t="s">
        <v>4241</v>
      </c>
      <c r="E339" s="2132" t="s">
        <v>4242</v>
      </c>
      <c r="F339" s="2133" t="s">
        <v>5319</v>
      </c>
      <c r="G339" s="2134"/>
      <c r="H339" s="2134"/>
      <c r="I339" s="2134"/>
      <c r="J339" s="2133">
        <v>176065.0</v>
      </c>
      <c r="K339" s="2132" t="s">
        <v>4857</v>
      </c>
      <c r="L339" s="2132" t="s">
        <v>4972</v>
      </c>
      <c r="M339" s="2132" t="s">
        <v>4980</v>
      </c>
      <c r="N339" s="2134"/>
      <c r="O339" s="2135"/>
      <c r="P339" s="2046"/>
      <c r="Q339" s="2046"/>
      <c r="R339" s="2046"/>
      <c r="S339" s="2046"/>
      <c r="T339" s="2046"/>
      <c r="U339" s="2046"/>
      <c r="V339" s="2046"/>
      <c r="W339" s="2046"/>
      <c r="X339" s="2046"/>
      <c r="Y339" s="2046"/>
      <c r="Z339" s="2046"/>
    </row>
    <row r="340">
      <c r="A340" s="2046"/>
      <c r="B340" s="2046"/>
      <c r="C340" s="2132" t="s">
        <v>5320</v>
      </c>
      <c r="D340" s="2132" t="s">
        <v>4244</v>
      </c>
      <c r="E340" s="2132" t="s">
        <v>4245</v>
      </c>
      <c r="F340" s="2133" t="s">
        <v>5321</v>
      </c>
      <c r="G340" s="2134"/>
      <c r="H340" s="2134"/>
      <c r="I340" s="2134"/>
      <c r="J340" s="2134"/>
      <c r="K340" s="2134"/>
      <c r="L340" s="2134"/>
      <c r="M340" s="2134"/>
      <c r="N340" s="2134"/>
      <c r="O340" s="2135"/>
      <c r="P340" s="2046"/>
      <c r="Q340" s="2046"/>
      <c r="R340" s="2046"/>
      <c r="S340" s="2046"/>
      <c r="T340" s="2046"/>
      <c r="U340" s="2046"/>
      <c r="V340" s="2046"/>
      <c r="W340" s="2046"/>
      <c r="X340" s="2046"/>
      <c r="Y340" s="2046"/>
      <c r="Z340" s="2046"/>
    </row>
    <row r="341">
      <c r="A341" s="2046"/>
      <c r="B341" s="2046"/>
      <c r="C341" s="2132" t="s">
        <v>5322</v>
      </c>
      <c r="D341" s="2132" t="s">
        <v>4247</v>
      </c>
      <c r="E341" s="2132" t="s">
        <v>4248</v>
      </c>
      <c r="F341" s="2133" t="s">
        <v>5286</v>
      </c>
      <c r="G341" s="2134"/>
      <c r="H341" s="2134"/>
      <c r="I341" s="2134"/>
      <c r="J341" s="2134"/>
      <c r="K341" s="2134"/>
      <c r="L341" s="2134"/>
      <c r="M341" s="2134"/>
      <c r="N341" s="2134"/>
      <c r="O341" s="2135"/>
      <c r="P341" s="2046"/>
      <c r="Q341" s="2046"/>
      <c r="R341" s="2046"/>
      <c r="S341" s="2046"/>
      <c r="T341" s="2046"/>
      <c r="U341" s="2046"/>
      <c r="V341" s="2046"/>
      <c r="W341" s="2046"/>
      <c r="X341" s="2046"/>
      <c r="Y341" s="2046"/>
      <c r="Z341" s="2046"/>
    </row>
    <row r="342">
      <c r="A342" s="2046"/>
      <c r="B342" s="2046"/>
      <c r="C342" s="2132" t="s">
        <v>5323</v>
      </c>
      <c r="D342" s="2132" t="s">
        <v>4250</v>
      </c>
      <c r="E342" s="2132" t="s">
        <v>4251</v>
      </c>
      <c r="F342" s="2133" t="s">
        <v>5324</v>
      </c>
      <c r="G342" s="2134"/>
      <c r="H342" s="2134"/>
      <c r="I342" s="2134"/>
      <c r="J342" s="2134"/>
      <c r="K342" s="2134"/>
      <c r="L342" s="2134"/>
      <c r="M342" s="2134"/>
      <c r="N342" s="2134"/>
      <c r="O342" s="2135"/>
      <c r="P342" s="2046"/>
      <c r="Q342" s="2046"/>
      <c r="R342" s="2046"/>
      <c r="S342" s="2046"/>
      <c r="T342" s="2046"/>
      <c r="U342" s="2046"/>
      <c r="V342" s="2046"/>
      <c r="W342" s="2046"/>
      <c r="X342" s="2046"/>
      <c r="Y342" s="2046"/>
      <c r="Z342" s="2046"/>
    </row>
    <row r="343">
      <c r="A343" s="2046"/>
      <c r="B343" s="2046"/>
      <c r="C343" s="2132" t="s">
        <v>5325</v>
      </c>
      <c r="D343" s="2132" t="s">
        <v>4253</v>
      </c>
      <c r="E343" s="2132" t="s">
        <v>4254</v>
      </c>
      <c r="F343" s="2133" t="s">
        <v>5326</v>
      </c>
      <c r="G343" s="2134"/>
      <c r="H343" s="2134"/>
      <c r="I343" s="2134"/>
      <c r="J343" s="2134"/>
      <c r="K343" s="2134"/>
      <c r="L343" s="2134"/>
      <c r="M343" s="2134"/>
      <c r="N343" s="2134"/>
      <c r="O343" s="2135"/>
      <c r="P343" s="2046"/>
      <c r="Q343" s="2046"/>
      <c r="R343" s="2046"/>
      <c r="S343" s="2046"/>
      <c r="T343" s="2046"/>
      <c r="U343" s="2046"/>
      <c r="V343" s="2046"/>
      <c r="W343" s="2046"/>
      <c r="X343" s="2046"/>
      <c r="Y343" s="2046"/>
      <c r="Z343" s="2046"/>
    </row>
    <row r="344">
      <c r="A344" s="2046"/>
      <c r="B344" s="2046"/>
      <c r="C344" s="2132" t="s">
        <v>5327</v>
      </c>
      <c r="D344" s="2132" t="s">
        <v>4256</v>
      </c>
      <c r="E344" s="2132" t="s">
        <v>1887</v>
      </c>
      <c r="F344" s="2133">
        <v>2.5680225E7</v>
      </c>
      <c r="G344" s="2134"/>
      <c r="H344" s="2134"/>
      <c r="I344" s="2134"/>
      <c r="J344" s="2134"/>
      <c r="K344" s="2134"/>
      <c r="L344" s="2134"/>
      <c r="M344" s="2134"/>
      <c r="N344" s="2134"/>
      <c r="O344" s="2135"/>
      <c r="P344" s="2046"/>
      <c r="Q344" s="2046"/>
      <c r="R344" s="2046"/>
      <c r="S344" s="2046"/>
      <c r="T344" s="2046"/>
      <c r="U344" s="2046"/>
      <c r="V344" s="2046"/>
      <c r="W344" s="2046"/>
      <c r="X344" s="2046"/>
      <c r="Y344" s="2046"/>
      <c r="Z344" s="2046"/>
    </row>
    <row r="345">
      <c r="A345" s="2046"/>
      <c r="B345" s="2046"/>
      <c r="C345" s="2132" t="s">
        <v>5328</v>
      </c>
      <c r="D345" s="2132" t="s">
        <v>4258</v>
      </c>
      <c r="E345" s="2132" t="s">
        <v>4259</v>
      </c>
      <c r="F345" s="2133" t="s">
        <v>5329</v>
      </c>
      <c r="G345" s="2134"/>
      <c r="H345" s="2134"/>
      <c r="I345" s="2134"/>
      <c r="J345" s="2134"/>
      <c r="K345" s="2134"/>
      <c r="L345" s="2134"/>
      <c r="M345" s="2134"/>
      <c r="N345" s="2134"/>
      <c r="O345" s="2135"/>
      <c r="P345" s="2046"/>
      <c r="Q345" s="2046"/>
      <c r="R345" s="2046"/>
      <c r="S345" s="2046"/>
      <c r="T345" s="2046"/>
      <c r="U345" s="2046"/>
      <c r="V345" s="2046"/>
      <c r="W345" s="2046"/>
      <c r="X345" s="2046"/>
      <c r="Y345" s="2046"/>
      <c r="Z345" s="2046"/>
    </row>
    <row r="346">
      <c r="A346" s="2046"/>
      <c r="B346" s="2046"/>
      <c r="C346" s="2132" t="s">
        <v>5330</v>
      </c>
      <c r="D346" s="2132" t="s">
        <v>4261</v>
      </c>
      <c r="E346" s="2132" t="s">
        <v>5331</v>
      </c>
      <c r="F346" s="2133" t="s">
        <v>5332</v>
      </c>
      <c r="G346" s="2134"/>
      <c r="H346" s="2134"/>
      <c r="I346" s="2134"/>
      <c r="J346" s="2133">
        <v>176065.0</v>
      </c>
      <c r="K346" s="2132" t="s">
        <v>4857</v>
      </c>
      <c r="L346" s="2132" t="s">
        <v>4972</v>
      </c>
      <c r="M346" s="2132" t="s">
        <v>4980</v>
      </c>
      <c r="N346" s="2164" t="s">
        <v>4981</v>
      </c>
      <c r="O346" s="2135"/>
      <c r="P346" s="2046"/>
      <c r="Q346" s="2046"/>
      <c r="R346" s="2046"/>
      <c r="S346" s="2046"/>
      <c r="T346" s="2046"/>
      <c r="U346" s="2046"/>
      <c r="V346" s="2046"/>
      <c r="W346" s="2046"/>
      <c r="X346" s="2046"/>
      <c r="Y346" s="2046"/>
      <c r="Z346" s="2046"/>
    </row>
    <row r="347">
      <c r="A347" s="2046"/>
      <c r="B347" s="2046"/>
      <c r="C347" s="2132" t="s">
        <v>5333</v>
      </c>
      <c r="D347" s="2132" t="s">
        <v>4264</v>
      </c>
      <c r="E347" s="2132" t="s">
        <v>4265</v>
      </c>
      <c r="F347" s="2133" t="s">
        <v>5334</v>
      </c>
      <c r="G347" s="2134"/>
      <c r="H347" s="2134"/>
      <c r="I347" s="2134"/>
      <c r="J347" s="2133">
        <v>176065.0</v>
      </c>
      <c r="K347" s="2132" t="s">
        <v>4857</v>
      </c>
      <c r="L347" s="2132" t="s">
        <v>4972</v>
      </c>
      <c r="M347" s="2132" t="s">
        <v>4980</v>
      </c>
      <c r="N347" s="2164" t="s">
        <v>4981</v>
      </c>
      <c r="O347" s="2135"/>
      <c r="P347" s="2046"/>
      <c r="Q347" s="2046"/>
      <c r="R347" s="2046"/>
      <c r="S347" s="2046"/>
      <c r="T347" s="2046"/>
      <c r="U347" s="2046"/>
      <c r="V347" s="2046"/>
      <c r="W347" s="2046"/>
      <c r="X347" s="2046"/>
      <c r="Y347" s="2046"/>
      <c r="Z347" s="2046"/>
    </row>
    <row r="348">
      <c r="A348" s="2046"/>
      <c r="B348" s="2046"/>
      <c r="C348" s="2132" t="s">
        <v>5335</v>
      </c>
      <c r="D348" s="2132" t="s">
        <v>4267</v>
      </c>
      <c r="E348" s="2132" t="s">
        <v>4268</v>
      </c>
      <c r="F348" s="2133" t="s">
        <v>5336</v>
      </c>
      <c r="G348" s="2134"/>
      <c r="H348" s="2134"/>
      <c r="I348" s="2134"/>
      <c r="J348" s="2133">
        <v>176065.0</v>
      </c>
      <c r="K348" s="2132" t="s">
        <v>4857</v>
      </c>
      <c r="L348" s="2132" t="s">
        <v>4972</v>
      </c>
      <c r="M348" s="2132" t="s">
        <v>4980</v>
      </c>
      <c r="N348" s="2134"/>
      <c r="O348" s="2135"/>
      <c r="P348" s="2046"/>
      <c r="Q348" s="2046"/>
      <c r="R348" s="2046"/>
      <c r="S348" s="2046"/>
      <c r="T348" s="2046"/>
      <c r="U348" s="2046"/>
      <c r="V348" s="2046"/>
      <c r="W348" s="2046"/>
      <c r="X348" s="2046"/>
      <c r="Y348" s="2046"/>
      <c r="Z348" s="2046"/>
    </row>
    <row r="349">
      <c r="A349" s="2046"/>
      <c r="B349" s="2046"/>
      <c r="C349" s="2132" t="s">
        <v>5337</v>
      </c>
      <c r="D349" s="2132" t="s">
        <v>4270</v>
      </c>
      <c r="E349" s="2132" t="s">
        <v>4271</v>
      </c>
      <c r="F349" s="2133" t="s">
        <v>5338</v>
      </c>
      <c r="G349" s="2134"/>
      <c r="H349" s="2134"/>
      <c r="I349" s="2134"/>
      <c r="J349" s="2134"/>
      <c r="K349" s="2134"/>
      <c r="L349" s="2134"/>
      <c r="M349" s="2134"/>
      <c r="N349" s="2134"/>
      <c r="O349" s="2135"/>
      <c r="P349" s="2046"/>
      <c r="Q349" s="2046"/>
      <c r="R349" s="2046"/>
      <c r="S349" s="2046"/>
      <c r="T349" s="2046"/>
      <c r="U349" s="2046"/>
      <c r="V349" s="2046"/>
      <c r="W349" s="2046"/>
      <c r="X349" s="2046"/>
      <c r="Y349" s="2046"/>
      <c r="Z349" s="2046"/>
    </row>
    <row r="350">
      <c r="A350" s="2046"/>
      <c r="B350" s="2046"/>
      <c r="C350" s="2132" t="s">
        <v>5339</v>
      </c>
      <c r="D350" s="2132" t="s">
        <v>4273</v>
      </c>
      <c r="E350" s="2132" t="s">
        <v>4274</v>
      </c>
      <c r="F350" s="2133" t="s">
        <v>5340</v>
      </c>
      <c r="G350" s="2134"/>
      <c r="H350" s="2134"/>
      <c r="I350" s="2134"/>
      <c r="J350" s="2134"/>
      <c r="K350" s="2134"/>
      <c r="L350" s="2134"/>
      <c r="M350" s="2134"/>
      <c r="N350" s="2134"/>
      <c r="O350" s="2135"/>
      <c r="P350" s="2046"/>
      <c r="Q350" s="2046"/>
      <c r="R350" s="2046"/>
      <c r="S350" s="2046"/>
      <c r="T350" s="2046"/>
      <c r="U350" s="2046"/>
      <c r="V350" s="2046"/>
      <c r="W350" s="2046"/>
      <c r="X350" s="2046"/>
      <c r="Y350" s="2046"/>
      <c r="Z350" s="2046"/>
    </row>
    <row r="351">
      <c r="A351" s="2046"/>
      <c r="B351" s="2046"/>
      <c r="C351" s="2132" t="s">
        <v>5341</v>
      </c>
      <c r="D351" s="2132" t="s">
        <v>4276</v>
      </c>
      <c r="E351" s="2132" t="s">
        <v>4277</v>
      </c>
      <c r="F351" s="2133" t="s">
        <v>5342</v>
      </c>
      <c r="G351" s="2134"/>
      <c r="H351" s="2134"/>
      <c r="I351" s="2134"/>
      <c r="J351" s="2134"/>
      <c r="K351" s="2134"/>
      <c r="L351" s="2134"/>
      <c r="M351" s="2134"/>
      <c r="N351" s="2134"/>
      <c r="O351" s="2135"/>
      <c r="P351" s="2046"/>
      <c r="Q351" s="2046"/>
      <c r="R351" s="2046"/>
      <c r="S351" s="2046"/>
      <c r="T351" s="2046"/>
      <c r="U351" s="2046"/>
      <c r="V351" s="2046"/>
      <c r="W351" s="2046"/>
      <c r="X351" s="2046"/>
      <c r="Y351" s="2046"/>
      <c r="Z351" s="2046"/>
    </row>
    <row r="352">
      <c r="A352" s="2046"/>
      <c r="B352" s="2046"/>
      <c r="C352" s="2132" t="s">
        <v>5343</v>
      </c>
      <c r="D352" s="2132" t="s">
        <v>4279</v>
      </c>
      <c r="E352" s="2132" t="s">
        <v>4280</v>
      </c>
      <c r="F352" s="2133" t="s">
        <v>5344</v>
      </c>
      <c r="G352" s="2134"/>
      <c r="H352" s="2134"/>
      <c r="I352" s="2134"/>
      <c r="J352" s="2133">
        <v>176065.0</v>
      </c>
      <c r="K352" s="2132" t="s">
        <v>4857</v>
      </c>
      <c r="L352" s="2132" t="s">
        <v>4972</v>
      </c>
      <c r="M352" s="2132" t="s">
        <v>4980</v>
      </c>
      <c r="N352" s="2134"/>
      <c r="O352" s="2135"/>
      <c r="P352" s="2046"/>
      <c r="Q352" s="2046"/>
      <c r="R352" s="2046"/>
      <c r="S352" s="2046"/>
      <c r="T352" s="2046"/>
      <c r="U352" s="2046"/>
      <c r="V352" s="2046"/>
      <c r="W352" s="2046"/>
      <c r="X352" s="2046"/>
      <c r="Y352" s="2046"/>
      <c r="Z352" s="2046"/>
    </row>
    <row r="353">
      <c r="A353" s="2046"/>
      <c r="B353" s="2046"/>
      <c r="C353" s="2132" t="s">
        <v>5345</v>
      </c>
      <c r="D353" s="2132" t="s">
        <v>4282</v>
      </c>
      <c r="E353" s="2132" t="s">
        <v>4283</v>
      </c>
      <c r="F353" s="2133" t="s">
        <v>5263</v>
      </c>
      <c r="G353" s="2134"/>
      <c r="H353" s="2134"/>
      <c r="I353" s="2134"/>
      <c r="J353" s="2133">
        <v>176065.0</v>
      </c>
      <c r="K353" s="2132" t="s">
        <v>4857</v>
      </c>
      <c r="L353" s="2132" t="s">
        <v>4972</v>
      </c>
      <c r="M353" s="2132" t="s">
        <v>4980</v>
      </c>
      <c r="N353" s="2134"/>
      <c r="O353" s="2135"/>
      <c r="P353" s="2046"/>
      <c r="Q353" s="2046"/>
      <c r="R353" s="2046"/>
      <c r="S353" s="2046"/>
      <c r="T353" s="2046"/>
      <c r="U353" s="2046"/>
      <c r="V353" s="2046"/>
      <c r="W353" s="2046"/>
      <c r="X353" s="2046"/>
      <c r="Y353" s="2046"/>
      <c r="Z353" s="2046"/>
    </row>
    <row r="354">
      <c r="A354" s="2046"/>
      <c r="B354" s="2046"/>
      <c r="C354" s="2132" t="s">
        <v>5346</v>
      </c>
      <c r="D354" s="2132" t="s">
        <v>4285</v>
      </c>
      <c r="E354" s="2132" t="s">
        <v>4286</v>
      </c>
      <c r="F354" s="2133" t="s">
        <v>5347</v>
      </c>
      <c r="G354" s="2134"/>
      <c r="H354" s="2134"/>
      <c r="I354" s="2134"/>
      <c r="J354" s="2134"/>
      <c r="K354" s="2134"/>
      <c r="L354" s="2134"/>
      <c r="M354" s="2134"/>
      <c r="N354" s="2134"/>
      <c r="O354" s="2135"/>
      <c r="P354" s="2046"/>
      <c r="Q354" s="2046"/>
      <c r="R354" s="2046"/>
      <c r="S354" s="2046"/>
      <c r="T354" s="2046"/>
      <c r="U354" s="2046"/>
      <c r="V354" s="2046"/>
      <c r="W354" s="2046"/>
      <c r="X354" s="2046"/>
      <c r="Y354" s="2046"/>
      <c r="Z354" s="2046"/>
    </row>
    <row r="355">
      <c r="A355" s="2046"/>
      <c r="B355" s="2046"/>
      <c r="C355" s="2132" t="s">
        <v>5348</v>
      </c>
      <c r="D355" s="2132" t="s">
        <v>4288</v>
      </c>
      <c r="E355" s="2132" t="s">
        <v>4289</v>
      </c>
      <c r="F355" s="2133" t="s">
        <v>5349</v>
      </c>
      <c r="G355" s="2134"/>
      <c r="H355" s="2134"/>
      <c r="I355" s="2134"/>
      <c r="J355" s="2133">
        <v>176065.0</v>
      </c>
      <c r="K355" s="2132" t="s">
        <v>4857</v>
      </c>
      <c r="L355" s="2132" t="s">
        <v>4972</v>
      </c>
      <c r="M355" s="2132" t="s">
        <v>4980</v>
      </c>
      <c r="N355" s="2134"/>
      <c r="O355" s="2135"/>
      <c r="P355" s="2046"/>
      <c r="Q355" s="2046"/>
      <c r="R355" s="2046"/>
      <c r="S355" s="2046"/>
      <c r="T355" s="2046"/>
      <c r="U355" s="2046"/>
      <c r="V355" s="2046"/>
      <c r="W355" s="2046"/>
      <c r="X355" s="2046"/>
      <c r="Y355" s="2046"/>
      <c r="Z355" s="2046"/>
    </row>
    <row r="356">
      <c r="A356" s="2046"/>
      <c r="B356" s="2046"/>
      <c r="C356" s="2132" t="s">
        <v>5350</v>
      </c>
      <c r="D356" s="2132" t="s">
        <v>4291</v>
      </c>
      <c r="E356" s="2132" t="s">
        <v>4292</v>
      </c>
      <c r="F356" s="2133" t="s">
        <v>5351</v>
      </c>
      <c r="G356" s="2134"/>
      <c r="H356" s="2134"/>
      <c r="I356" s="2134"/>
      <c r="J356" s="2133">
        <v>176065.0</v>
      </c>
      <c r="K356" s="2132" t="s">
        <v>4857</v>
      </c>
      <c r="L356" s="2132" t="s">
        <v>4972</v>
      </c>
      <c r="M356" s="2132" t="s">
        <v>4980</v>
      </c>
      <c r="N356" s="2134"/>
      <c r="O356" s="2135"/>
      <c r="P356" s="2046"/>
      <c r="Q356" s="2046"/>
      <c r="R356" s="2046"/>
      <c r="S356" s="2046"/>
      <c r="T356" s="2046"/>
      <c r="U356" s="2046"/>
      <c r="V356" s="2046"/>
      <c r="W356" s="2046"/>
      <c r="X356" s="2046"/>
      <c r="Y356" s="2046"/>
      <c r="Z356" s="2046"/>
    </row>
    <row r="357">
      <c r="A357" s="2046"/>
      <c r="B357" s="2046"/>
      <c r="C357" s="2132" t="s">
        <v>5352</v>
      </c>
      <c r="D357" s="2132" t="s">
        <v>4294</v>
      </c>
      <c r="E357" s="2132" t="s">
        <v>4295</v>
      </c>
      <c r="F357" s="2133" t="s">
        <v>5353</v>
      </c>
      <c r="G357" s="2134"/>
      <c r="H357" s="2134"/>
      <c r="I357" s="2134"/>
      <c r="J357" s="2134"/>
      <c r="K357" s="2134"/>
      <c r="L357" s="2134"/>
      <c r="M357" s="2134"/>
      <c r="N357" s="2134"/>
      <c r="O357" s="2135"/>
      <c r="P357" s="2046"/>
      <c r="Q357" s="2046"/>
      <c r="R357" s="2046"/>
      <c r="S357" s="2046"/>
      <c r="T357" s="2046"/>
      <c r="U357" s="2046"/>
      <c r="V357" s="2046"/>
      <c r="W357" s="2046"/>
      <c r="X357" s="2046"/>
      <c r="Y357" s="2046"/>
      <c r="Z357" s="2046"/>
    </row>
    <row r="358">
      <c r="A358" s="2046"/>
      <c r="B358" s="2046"/>
      <c r="C358" s="2132" t="s">
        <v>5354</v>
      </c>
      <c r="D358" s="2132" t="s">
        <v>4297</v>
      </c>
      <c r="E358" s="2132" t="s">
        <v>4298</v>
      </c>
      <c r="F358" s="2133" t="s">
        <v>5355</v>
      </c>
      <c r="G358" s="2134"/>
      <c r="H358" s="2134"/>
      <c r="I358" s="2134"/>
      <c r="J358" s="2134"/>
      <c r="K358" s="2134"/>
      <c r="L358" s="2134"/>
      <c r="M358" s="2134"/>
      <c r="N358" s="2134"/>
      <c r="O358" s="2135"/>
      <c r="P358" s="2046"/>
      <c r="Q358" s="2046"/>
      <c r="R358" s="2046"/>
      <c r="S358" s="2046"/>
      <c r="T358" s="2046"/>
      <c r="U358" s="2046"/>
      <c r="V358" s="2046"/>
      <c r="W358" s="2046"/>
      <c r="X358" s="2046"/>
      <c r="Y358" s="2046"/>
      <c r="Z358" s="2046"/>
    </row>
    <row r="359">
      <c r="A359" s="2046"/>
      <c r="B359" s="2046"/>
      <c r="C359" s="2132" t="s">
        <v>5356</v>
      </c>
      <c r="D359" s="2132" t="s">
        <v>5357</v>
      </c>
      <c r="E359" s="2132" t="s">
        <v>4301</v>
      </c>
      <c r="F359" s="2133" t="s">
        <v>5358</v>
      </c>
      <c r="G359" s="2134"/>
      <c r="H359" s="2134"/>
      <c r="I359" s="2134"/>
      <c r="J359" s="2134"/>
      <c r="K359" s="2134"/>
      <c r="L359" s="2134"/>
      <c r="M359" s="2134"/>
      <c r="N359" s="2134"/>
      <c r="O359" s="2135"/>
      <c r="P359" s="2046"/>
      <c r="Q359" s="2046"/>
      <c r="R359" s="2046"/>
      <c r="S359" s="2046"/>
      <c r="T359" s="2046"/>
      <c r="U359" s="2046"/>
      <c r="V359" s="2046"/>
      <c r="W359" s="2046"/>
      <c r="X359" s="2046"/>
      <c r="Y359" s="2046"/>
      <c r="Z359" s="2046"/>
    </row>
    <row r="360">
      <c r="A360" s="2046"/>
      <c r="B360" s="2046"/>
      <c r="C360" s="2132" t="s">
        <v>5359</v>
      </c>
      <c r="D360" s="2132" t="s">
        <v>4303</v>
      </c>
      <c r="E360" s="2132" t="s">
        <v>4304</v>
      </c>
      <c r="F360" s="2133" t="s">
        <v>5360</v>
      </c>
      <c r="G360" s="2134"/>
      <c r="H360" s="2134"/>
      <c r="I360" s="2134"/>
      <c r="J360" s="2134"/>
      <c r="K360" s="2134"/>
      <c r="L360" s="2134"/>
      <c r="M360" s="2134"/>
      <c r="N360" s="2134"/>
      <c r="O360" s="2135"/>
      <c r="P360" s="2046"/>
      <c r="Q360" s="2046"/>
      <c r="R360" s="2046"/>
      <c r="S360" s="2046"/>
      <c r="T360" s="2046"/>
      <c r="U360" s="2046"/>
      <c r="V360" s="2046"/>
      <c r="W360" s="2046"/>
      <c r="X360" s="2046"/>
      <c r="Y360" s="2046"/>
      <c r="Z360" s="2046"/>
    </row>
    <row r="361">
      <c r="A361" s="2046"/>
      <c r="B361" s="2046"/>
      <c r="C361" s="2132" t="s">
        <v>5361</v>
      </c>
      <c r="D361" s="2132" t="s">
        <v>4306</v>
      </c>
      <c r="E361" s="2132" t="s">
        <v>4307</v>
      </c>
      <c r="F361" s="2133" t="s">
        <v>5362</v>
      </c>
      <c r="G361" s="2134"/>
      <c r="H361" s="2134"/>
      <c r="I361" s="2134"/>
      <c r="J361" s="2133">
        <v>176065.0</v>
      </c>
      <c r="K361" s="2132" t="s">
        <v>4857</v>
      </c>
      <c r="L361" s="2132" t="s">
        <v>4972</v>
      </c>
      <c r="M361" s="2132" t="s">
        <v>4980</v>
      </c>
      <c r="N361" s="2164" t="s">
        <v>4981</v>
      </c>
      <c r="O361" s="2135"/>
      <c r="P361" s="2046"/>
      <c r="Q361" s="2046"/>
      <c r="R361" s="2046"/>
      <c r="S361" s="2046"/>
      <c r="T361" s="2046"/>
      <c r="U361" s="2046"/>
      <c r="V361" s="2046"/>
      <c r="W361" s="2046"/>
      <c r="X361" s="2046"/>
      <c r="Y361" s="2046"/>
      <c r="Z361" s="2046"/>
    </row>
    <row r="362">
      <c r="A362" s="2046"/>
      <c r="B362" s="2046"/>
      <c r="C362" s="2132" t="s">
        <v>5363</v>
      </c>
      <c r="D362" s="2132" t="s">
        <v>4309</v>
      </c>
      <c r="E362" s="2132" t="s">
        <v>5364</v>
      </c>
      <c r="F362" s="2133" t="s">
        <v>5240</v>
      </c>
      <c r="G362" s="2134"/>
      <c r="H362" s="2134"/>
      <c r="I362" s="2134"/>
      <c r="J362" s="2133">
        <v>176065.0</v>
      </c>
      <c r="K362" s="2132" t="s">
        <v>4857</v>
      </c>
      <c r="L362" s="2132" t="s">
        <v>4972</v>
      </c>
      <c r="M362" s="2132" t="s">
        <v>4980</v>
      </c>
      <c r="N362" s="2164" t="s">
        <v>4981</v>
      </c>
      <c r="O362" s="2135"/>
      <c r="P362" s="2046"/>
      <c r="Q362" s="2046"/>
      <c r="R362" s="2046"/>
      <c r="S362" s="2046"/>
      <c r="T362" s="2046"/>
      <c r="U362" s="2046"/>
      <c r="V362" s="2046"/>
      <c r="W362" s="2046"/>
      <c r="X362" s="2046"/>
      <c r="Y362" s="2046"/>
      <c r="Z362" s="2046"/>
    </row>
    <row r="363">
      <c r="A363" s="2046"/>
      <c r="B363" s="2046"/>
      <c r="C363" s="2132" t="s">
        <v>5365</v>
      </c>
      <c r="D363" s="2132" t="s">
        <v>4312</v>
      </c>
      <c r="E363" s="2132" t="s">
        <v>1887</v>
      </c>
      <c r="F363" s="2133" t="s">
        <v>5366</v>
      </c>
      <c r="G363" s="2134"/>
      <c r="H363" s="2134"/>
      <c r="I363" s="2134"/>
      <c r="J363" s="2134"/>
      <c r="K363" s="2134"/>
      <c r="L363" s="2134"/>
      <c r="M363" s="2134"/>
      <c r="N363" s="2134"/>
      <c r="O363" s="2135"/>
      <c r="P363" s="2046"/>
      <c r="Q363" s="2046"/>
      <c r="R363" s="2046"/>
      <c r="S363" s="2046"/>
      <c r="T363" s="2046"/>
      <c r="U363" s="2046"/>
      <c r="V363" s="2046"/>
      <c r="W363" s="2046"/>
      <c r="X363" s="2046"/>
      <c r="Y363" s="2046"/>
      <c r="Z363" s="2046"/>
    </row>
    <row r="364">
      <c r="A364" s="2046"/>
      <c r="B364" s="2046"/>
      <c r="C364" s="2132" t="s">
        <v>5367</v>
      </c>
      <c r="D364" s="2132" t="s">
        <v>4314</v>
      </c>
      <c r="E364" s="2132" t="s">
        <v>4315</v>
      </c>
      <c r="F364" s="2133" t="s">
        <v>5368</v>
      </c>
      <c r="G364" s="2134"/>
      <c r="H364" s="2134"/>
      <c r="I364" s="2134"/>
      <c r="J364" s="2134"/>
      <c r="K364" s="2134"/>
      <c r="L364" s="2134"/>
      <c r="M364" s="2134"/>
      <c r="N364" s="2134"/>
      <c r="O364" s="2135"/>
      <c r="P364" s="2046"/>
      <c r="Q364" s="2046"/>
      <c r="R364" s="2046"/>
      <c r="S364" s="2046"/>
      <c r="T364" s="2046"/>
      <c r="U364" s="2046"/>
      <c r="V364" s="2046"/>
      <c r="W364" s="2046"/>
      <c r="X364" s="2046"/>
      <c r="Y364" s="2046"/>
      <c r="Z364" s="2046"/>
    </row>
    <row r="365">
      <c r="A365" s="2046"/>
      <c r="B365" s="2046"/>
      <c r="C365" s="2132" t="s">
        <v>5369</v>
      </c>
      <c r="D365" s="2132" t="s">
        <v>4317</v>
      </c>
      <c r="E365" s="2132" t="s">
        <v>4318</v>
      </c>
      <c r="F365" s="2133" t="s">
        <v>5362</v>
      </c>
      <c r="G365" s="2134"/>
      <c r="H365" s="2134"/>
      <c r="I365" s="2134"/>
      <c r="J365" s="2133">
        <v>176065.0</v>
      </c>
      <c r="K365" s="2132" t="s">
        <v>4857</v>
      </c>
      <c r="L365" s="2132" t="s">
        <v>4972</v>
      </c>
      <c r="M365" s="2132" t="s">
        <v>4980</v>
      </c>
      <c r="N365" s="2164" t="s">
        <v>4981</v>
      </c>
      <c r="O365" s="2135"/>
      <c r="P365" s="2046"/>
      <c r="Q365" s="2046"/>
      <c r="R365" s="2046"/>
      <c r="S365" s="2046"/>
      <c r="T365" s="2046"/>
      <c r="U365" s="2046"/>
      <c r="V365" s="2046"/>
      <c r="W365" s="2046"/>
      <c r="X365" s="2046"/>
      <c r="Y365" s="2046"/>
      <c r="Z365" s="2046"/>
    </row>
    <row r="366">
      <c r="A366" s="2046"/>
      <c r="B366" s="2046"/>
      <c r="C366" s="2132" t="s">
        <v>5370</v>
      </c>
      <c r="D366" s="2132" t="s">
        <v>4320</v>
      </c>
      <c r="E366" s="2132" t="s">
        <v>4321</v>
      </c>
      <c r="F366" s="2133" t="s">
        <v>5371</v>
      </c>
      <c r="G366" s="2134"/>
      <c r="H366" s="2134"/>
      <c r="I366" s="2134"/>
      <c r="J366" s="2134"/>
      <c r="K366" s="2134"/>
      <c r="L366" s="2134"/>
      <c r="M366" s="2134"/>
      <c r="N366" s="2134"/>
      <c r="O366" s="2135"/>
      <c r="P366" s="2046"/>
      <c r="Q366" s="2046"/>
      <c r="R366" s="2046"/>
      <c r="S366" s="2046"/>
      <c r="T366" s="2046"/>
      <c r="U366" s="2046"/>
      <c r="V366" s="2046"/>
      <c r="W366" s="2046"/>
      <c r="X366" s="2046"/>
      <c r="Y366" s="2046"/>
      <c r="Z366" s="2046"/>
    </row>
    <row r="367">
      <c r="A367" s="2046"/>
      <c r="B367" s="2046"/>
      <c r="C367" s="2132" t="s">
        <v>5372</v>
      </c>
      <c r="D367" s="2132" t="s">
        <v>4323</v>
      </c>
      <c r="E367" s="2132" t="s">
        <v>4324</v>
      </c>
      <c r="F367" s="2133" t="s">
        <v>5373</v>
      </c>
      <c r="G367" s="2134"/>
      <c r="H367" s="2134"/>
      <c r="I367" s="2134"/>
      <c r="J367" s="2134"/>
      <c r="K367" s="2134"/>
      <c r="L367" s="2134"/>
      <c r="M367" s="2134"/>
      <c r="N367" s="2134"/>
      <c r="O367" s="2135"/>
      <c r="P367" s="2046"/>
      <c r="Q367" s="2046"/>
      <c r="R367" s="2046"/>
      <c r="S367" s="2046"/>
      <c r="T367" s="2046"/>
      <c r="U367" s="2046"/>
      <c r="V367" s="2046"/>
      <c r="W367" s="2046"/>
      <c r="X367" s="2046"/>
      <c r="Y367" s="2046"/>
      <c r="Z367" s="2046"/>
    </row>
    <row r="368">
      <c r="A368" s="2046"/>
      <c r="B368" s="2046"/>
      <c r="C368" s="2132" t="s">
        <v>5374</v>
      </c>
      <c r="D368" s="2132" t="s">
        <v>4326</v>
      </c>
      <c r="E368" s="2132" t="s">
        <v>4327</v>
      </c>
      <c r="F368" s="2133" t="s">
        <v>5375</v>
      </c>
      <c r="G368" s="2134"/>
      <c r="H368" s="2134"/>
      <c r="I368" s="2134"/>
      <c r="J368" s="2133">
        <v>176065.0</v>
      </c>
      <c r="K368" s="2132" t="s">
        <v>4857</v>
      </c>
      <c r="L368" s="2132" t="s">
        <v>4972</v>
      </c>
      <c r="M368" s="2132" t="s">
        <v>4980</v>
      </c>
      <c r="N368" s="2164" t="s">
        <v>4981</v>
      </c>
      <c r="O368" s="2135"/>
      <c r="P368" s="2046"/>
      <c r="Q368" s="2046"/>
      <c r="R368" s="2046"/>
      <c r="S368" s="2046"/>
      <c r="T368" s="2046"/>
      <c r="U368" s="2046"/>
      <c r="V368" s="2046"/>
      <c r="W368" s="2046"/>
      <c r="X368" s="2046"/>
      <c r="Y368" s="2046"/>
      <c r="Z368" s="2046"/>
    </row>
    <row r="369">
      <c r="A369" s="2046"/>
      <c r="B369" s="2046"/>
      <c r="C369" s="2132" t="s">
        <v>5376</v>
      </c>
      <c r="D369" s="2132" t="s">
        <v>4329</v>
      </c>
      <c r="E369" s="2132" t="s">
        <v>4330</v>
      </c>
      <c r="F369" s="2133" t="s">
        <v>5377</v>
      </c>
      <c r="G369" s="2134"/>
      <c r="H369" s="2134"/>
      <c r="I369" s="2134"/>
      <c r="J369" s="2133">
        <v>176065.0</v>
      </c>
      <c r="K369" s="2132" t="s">
        <v>4857</v>
      </c>
      <c r="L369" s="2132" t="s">
        <v>4972</v>
      </c>
      <c r="M369" s="2132" t="s">
        <v>4980</v>
      </c>
      <c r="N369" s="2134"/>
      <c r="O369" s="2135"/>
      <c r="P369" s="2046"/>
      <c r="Q369" s="2046"/>
      <c r="R369" s="2046"/>
      <c r="S369" s="2046"/>
      <c r="T369" s="2046"/>
      <c r="U369" s="2046"/>
      <c r="V369" s="2046"/>
      <c r="W369" s="2046"/>
      <c r="X369" s="2046"/>
      <c r="Y369" s="2046"/>
      <c r="Z369" s="2046"/>
    </row>
    <row r="370">
      <c r="A370" s="2046"/>
      <c r="B370" s="2046"/>
      <c r="C370" s="2132" t="s">
        <v>5378</v>
      </c>
      <c r="D370" s="2132" t="s">
        <v>4332</v>
      </c>
      <c r="E370" s="2132" t="s">
        <v>1887</v>
      </c>
      <c r="F370" s="2133">
        <v>2.5670105E7</v>
      </c>
      <c r="G370" s="2134"/>
      <c r="H370" s="2134"/>
      <c r="I370" s="2134"/>
      <c r="J370" s="2133">
        <v>176065.0</v>
      </c>
      <c r="K370" s="2132" t="s">
        <v>4857</v>
      </c>
      <c r="L370" s="2132" t="s">
        <v>4972</v>
      </c>
      <c r="M370" s="2132" t="s">
        <v>4980</v>
      </c>
      <c r="N370" s="2134"/>
      <c r="O370" s="2135"/>
      <c r="P370" s="2046"/>
      <c r="Q370" s="2046"/>
      <c r="R370" s="2046"/>
      <c r="S370" s="2046"/>
      <c r="T370" s="2046"/>
      <c r="U370" s="2046"/>
      <c r="V370" s="2046"/>
      <c r="W370" s="2046"/>
      <c r="X370" s="2046"/>
      <c r="Y370" s="2046"/>
      <c r="Z370" s="2046"/>
    </row>
    <row r="371">
      <c r="A371" s="2046"/>
      <c r="B371" s="2046"/>
      <c r="C371" s="2132" t="s">
        <v>5379</v>
      </c>
      <c r="D371" s="2132" t="s">
        <v>4334</v>
      </c>
      <c r="E371" s="2132" t="s">
        <v>4335</v>
      </c>
      <c r="F371" s="2133" t="s">
        <v>5380</v>
      </c>
      <c r="G371" s="2134"/>
      <c r="H371" s="2134"/>
      <c r="I371" s="2134"/>
      <c r="J371" s="2133">
        <v>176065.0</v>
      </c>
      <c r="K371" s="2132" t="s">
        <v>4857</v>
      </c>
      <c r="L371" s="2132" t="s">
        <v>4972</v>
      </c>
      <c r="M371" s="2132" t="s">
        <v>4980</v>
      </c>
      <c r="N371" s="2134"/>
      <c r="O371" s="2135"/>
      <c r="P371" s="2046"/>
      <c r="Q371" s="2046"/>
      <c r="R371" s="2046"/>
      <c r="S371" s="2046"/>
      <c r="T371" s="2046"/>
      <c r="U371" s="2046"/>
      <c r="V371" s="2046"/>
      <c r="W371" s="2046"/>
      <c r="X371" s="2046"/>
      <c r="Y371" s="2046"/>
      <c r="Z371" s="2046"/>
    </row>
    <row r="372">
      <c r="A372" s="2046"/>
      <c r="B372" s="2046"/>
      <c r="C372" s="2132" t="s">
        <v>5381</v>
      </c>
      <c r="D372" s="2132" t="s">
        <v>4337</v>
      </c>
      <c r="E372" s="2132" t="s">
        <v>4338</v>
      </c>
      <c r="F372" s="2133" t="s">
        <v>5382</v>
      </c>
      <c r="G372" s="2134"/>
      <c r="H372" s="2134"/>
      <c r="I372" s="2134"/>
      <c r="J372" s="2134"/>
      <c r="K372" s="2134"/>
      <c r="L372" s="2134"/>
      <c r="M372" s="2134"/>
      <c r="N372" s="2134"/>
      <c r="O372" s="2135"/>
      <c r="P372" s="2046"/>
      <c r="Q372" s="2046"/>
      <c r="R372" s="2046"/>
      <c r="S372" s="2046"/>
      <c r="T372" s="2046"/>
      <c r="U372" s="2046"/>
      <c r="V372" s="2046"/>
      <c r="W372" s="2046"/>
      <c r="X372" s="2046"/>
      <c r="Y372" s="2046"/>
      <c r="Z372" s="2046"/>
    </row>
    <row r="373">
      <c r="A373" s="2046"/>
      <c r="B373" s="2046"/>
      <c r="C373" s="2132" t="s">
        <v>5383</v>
      </c>
      <c r="D373" s="2132" t="s">
        <v>4340</v>
      </c>
      <c r="E373" s="2132" t="s">
        <v>1887</v>
      </c>
      <c r="F373" s="2133">
        <v>2.5680616E7</v>
      </c>
      <c r="G373" s="2134"/>
      <c r="H373" s="2134"/>
      <c r="I373" s="2134"/>
      <c r="J373" s="2134"/>
      <c r="K373" s="2134"/>
      <c r="L373" s="2134"/>
      <c r="M373" s="2134"/>
      <c r="N373" s="2134"/>
      <c r="O373" s="2135"/>
      <c r="P373" s="2046"/>
      <c r="Q373" s="2046"/>
      <c r="R373" s="2046"/>
      <c r="S373" s="2046"/>
      <c r="T373" s="2046"/>
      <c r="U373" s="2046"/>
      <c r="V373" s="2046"/>
      <c r="W373" s="2046"/>
      <c r="X373" s="2046"/>
      <c r="Y373" s="2046"/>
      <c r="Z373" s="2046"/>
    </row>
    <row r="374">
      <c r="A374" s="2046"/>
      <c r="B374" s="2046"/>
      <c r="C374" s="2132" t="s">
        <v>5384</v>
      </c>
      <c r="D374" s="2132" t="s">
        <v>5385</v>
      </c>
      <c r="E374" s="2132" t="s">
        <v>4343</v>
      </c>
      <c r="F374" s="2133" t="s">
        <v>5386</v>
      </c>
      <c r="G374" s="2134"/>
      <c r="H374" s="2134"/>
      <c r="I374" s="2134"/>
      <c r="J374" s="2133">
        <v>176063.0</v>
      </c>
      <c r="K374" s="2132" t="s">
        <v>4857</v>
      </c>
      <c r="L374" s="2132" t="s">
        <v>4969</v>
      </c>
      <c r="M374" s="2134"/>
      <c r="N374" s="2134"/>
      <c r="O374" s="2135"/>
      <c r="P374" s="2046"/>
      <c r="Q374" s="2046"/>
      <c r="R374" s="2046"/>
      <c r="S374" s="2046"/>
      <c r="T374" s="2046"/>
      <c r="U374" s="2046"/>
      <c r="V374" s="2046"/>
      <c r="W374" s="2046"/>
      <c r="X374" s="2046"/>
      <c r="Y374" s="2046"/>
      <c r="Z374" s="2046"/>
    </row>
    <row r="375">
      <c r="A375" s="2046"/>
      <c r="B375" s="2046"/>
      <c r="C375" s="2132" t="s">
        <v>5387</v>
      </c>
      <c r="D375" s="2132" t="s">
        <v>4345</v>
      </c>
      <c r="E375" s="2132" t="s">
        <v>4346</v>
      </c>
      <c r="F375" s="2133" t="s">
        <v>5388</v>
      </c>
      <c r="G375" s="2134"/>
      <c r="H375" s="2134"/>
      <c r="I375" s="2132" t="s">
        <v>5176</v>
      </c>
      <c r="J375" s="2133">
        <v>176065.0</v>
      </c>
      <c r="K375" s="2132" t="s">
        <v>4857</v>
      </c>
      <c r="L375" s="2132" t="s">
        <v>4972</v>
      </c>
      <c r="M375" s="2132" t="s">
        <v>4980</v>
      </c>
      <c r="N375" s="2164" t="s">
        <v>4981</v>
      </c>
      <c r="O375" s="2135"/>
      <c r="P375" s="2046"/>
      <c r="Q375" s="2046"/>
      <c r="R375" s="2046"/>
      <c r="S375" s="2046"/>
      <c r="T375" s="2046"/>
      <c r="U375" s="2046"/>
      <c r="V375" s="2046"/>
      <c r="W375" s="2046"/>
      <c r="X375" s="2046"/>
      <c r="Y375" s="2046"/>
      <c r="Z375" s="2046"/>
    </row>
    <row r="376">
      <c r="A376" s="2046"/>
      <c r="B376" s="2046"/>
      <c r="C376" s="2132" t="s">
        <v>5389</v>
      </c>
      <c r="D376" s="2132" t="s">
        <v>4348</v>
      </c>
      <c r="E376" s="2132" t="s">
        <v>4349</v>
      </c>
      <c r="F376" s="2133" t="s">
        <v>5238</v>
      </c>
      <c r="G376" s="2134"/>
      <c r="H376" s="2134"/>
      <c r="I376" s="2134"/>
      <c r="J376" s="2133">
        <v>176065.0</v>
      </c>
      <c r="K376" s="2132" t="s">
        <v>4857</v>
      </c>
      <c r="L376" s="2132" t="s">
        <v>4972</v>
      </c>
      <c r="M376" s="2132" t="s">
        <v>4980</v>
      </c>
      <c r="N376" s="2164" t="s">
        <v>4981</v>
      </c>
      <c r="O376" s="2135"/>
      <c r="P376" s="2046"/>
      <c r="Q376" s="2046"/>
      <c r="R376" s="2046"/>
      <c r="S376" s="2046"/>
      <c r="T376" s="2046"/>
      <c r="U376" s="2046"/>
      <c r="V376" s="2046"/>
      <c r="W376" s="2046"/>
      <c r="X376" s="2046"/>
      <c r="Y376" s="2046"/>
      <c r="Z376" s="2046"/>
    </row>
    <row r="377">
      <c r="A377" s="2046"/>
      <c r="B377" s="2046"/>
      <c r="C377" s="2132" t="s">
        <v>5390</v>
      </c>
      <c r="D377" s="2132" t="s">
        <v>4351</v>
      </c>
      <c r="E377" s="2132" t="s">
        <v>4352</v>
      </c>
      <c r="F377" s="2133" t="s">
        <v>5391</v>
      </c>
      <c r="G377" s="2134"/>
      <c r="H377" s="2134"/>
      <c r="I377" s="2134"/>
      <c r="J377" s="2134"/>
      <c r="K377" s="2134"/>
      <c r="L377" s="2134"/>
      <c r="M377" s="2134"/>
      <c r="N377" s="2134"/>
      <c r="O377" s="2135"/>
      <c r="P377" s="2046"/>
      <c r="Q377" s="2046"/>
      <c r="R377" s="2046"/>
      <c r="S377" s="2046"/>
      <c r="T377" s="2046"/>
      <c r="U377" s="2046"/>
      <c r="V377" s="2046"/>
      <c r="W377" s="2046"/>
      <c r="X377" s="2046"/>
      <c r="Y377" s="2046"/>
      <c r="Z377" s="2046"/>
    </row>
    <row r="378">
      <c r="A378" s="2046"/>
      <c r="B378" s="2046"/>
      <c r="C378" s="2132" t="s">
        <v>5392</v>
      </c>
      <c r="D378" s="2132" t="s">
        <v>4354</v>
      </c>
      <c r="E378" s="2132" t="s">
        <v>4355</v>
      </c>
      <c r="F378" s="2133" t="s">
        <v>5393</v>
      </c>
      <c r="G378" s="2134"/>
      <c r="H378" s="2134"/>
      <c r="I378" s="2134"/>
      <c r="J378" s="2134"/>
      <c r="K378" s="2134"/>
      <c r="L378" s="2134"/>
      <c r="M378" s="2134"/>
      <c r="N378" s="2134"/>
      <c r="O378" s="2135"/>
      <c r="P378" s="2046"/>
      <c r="Q378" s="2046"/>
      <c r="R378" s="2046"/>
      <c r="S378" s="2046"/>
      <c r="T378" s="2046"/>
      <c r="U378" s="2046"/>
      <c r="V378" s="2046"/>
      <c r="W378" s="2046"/>
      <c r="X378" s="2046"/>
      <c r="Y378" s="2046"/>
      <c r="Z378" s="2046"/>
    </row>
    <row r="379">
      <c r="A379" s="2046"/>
      <c r="B379" s="2046"/>
      <c r="C379" s="2132" t="s">
        <v>5394</v>
      </c>
      <c r="D379" s="2132" t="s">
        <v>4357</v>
      </c>
      <c r="E379" s="2132" t="s">
        <v>4358</v>
      </c>
      <c r="F379" s="2133" t="s">
        <v>5395</v>
      </c>
      <c r="G379" s="2134"/>
      <c r="H379" s="2134"/>
      <c r="I379" s="2134"/>
      <c r="J379" s="2133">
        <v>176065.0</v>
      </c>
      <c r="K379" s="2132" t="s">
        <v>4857</v>
      </c>
      <c r="L379" s="2132" t="s">
        <v>4972</v>
      </c>
      <c r="M379" s="2132" t="s">
        <v>4980</v>
      </c>
      <c r="N379" s="2164" t="s">
        <v>4981</v>
      </c>
      <c r="O379" s="2135"/>
      <c r="P379" s="2046"/>
      <c r="Q379" s="2046"/>
      <c r="R379" s="2046"/>
      <c r="S379" s="2046"/>
      <c r="T379" s="2046"/>
      <c r="U379" s="2046"/>
      <c r="V379" s="2046"/>
      <c r="W379" s="2046"/>
      <c r="X379" s="2046"/>
      <c r="Y379" s="2046"/>
      <c r="Z379" s="2046"/>
    </row>
    <row r="380">
      <c r="A380" s="2046"/>
      <c r="B380" s="2046"/>
      <c r="C380" s="2132" t="s">
        <v>5396</v>
      </c>
      <c r="D380" s="2132" t="s">
        <v>5397</v>
      </c>
      <c r="E380" s="2132" t="s">
        <v>1887</v>
      </c>
      <c r="F380" s="2133" t="s">
        <v>5398</v>
      </c>
      <c r="G380" s="2134"/>
      <c r="H380" s="2134"/>
      <c r="I380" s="2134"/>
      <c r="J380" s="2133">
        <v>176065.0</v>
      </c>
      <c r="K380" s="2132" t="s">
        <v>4857</v>
      </c>
      <c r="L380" s="2132" t="s">
        <v>4972</v>
      </c>
      <c r="M380" s="2132" t="s">
        <v>4980</v>
      </c>
      <c r="N380" s="2134"/>
      <c r="O380" s="2135"/>
      <c r="P380" s="2046"/>
      <c r="Q380" s="2046"/>
      <c r="R380" s="2046"/>
      <c r="S380" s="2046"/>
      <c r="T380" s="2046"/>
      <c r="U380" s="2046"/>
      <c r="V380" s="2046"/>
      <c r="W380" s="2046"/>
      <c r="X380" s="2046"/>
      <c r="Y380" s="2046"/>
      <c r="Z380" s="2046"/>
    </row>
    <row r="381">
      <c r="A381" s="2046"/>
      <c r="B381" s="2046"/>
      <c r="C381" s="2132" t="s">
        <v>5399</v>
      </c>
      <c r="D381" s="2132" t="s">
        <v>4362</v>
      </c>
      <c r="E381" s="2132" t="s">
        <v>4363</v>
      </c>
      <c r="F381" s="2133" t="s">
        <v>5400</v>
      </c>
      <c r="G381" s="2134"/>
      <c r="H381" s="2134"/>
      <c r="I381" s="2134"/>
      <c r="J381" s="2133">
        <v>176065.0</v>
      </c>
      <c r="K381" s="2132" t="s">
        <v>4857</v>
      </c>
      <c r="L381" s="2132" t="s">
        <v>4972</v>
      </c>
      <c r="M381" s="2132" t="s">
        <v>4980</v>
      </c>
      <c r="N381" s="2134"/>
      <c r="O381" s="2135"/>
      <c r="P381" s="2046"/>
      <c r="Q381" s="2046"/>
      <c r="R381" s="2046"/>
      <c r="S381" s="2046"/>
      <c r="T381" s="2046"/>
      <c r="U381" s="2046"/>
      <c r="V381" s="2046"/>
      <c r="W381" s="2046"/>
      <c r="X381" s="2046"/>
      <c r="Y381" s="2046"/>
      <c r="Z381" s="2046"/>
    </row>
    <row r="382">
      <c r="A382" s="2046"/>
      <c r="B382" s="2046"/>
      <c r="C382" s="2132" t="s">
        <v>5401</v>
      </c>
      <c r="D382" s="2132" t="s">
        <v>4365</v>
      </c>
      <c r="E382" s="2132" t="s">
        <v>4366</v>
      </c>
      <c r="F382" s="2133" t="s">
        <v>5402</v>
      </c>
      <c r="G382" s="2134"/>
      <c r="H382" s="2134"/>
      <c r="I382" s="2134"/>
      <c r="J382" s="2133">
        <v>176074.0</v>
      </c>
      <c r="K382" s="2132" t="s">
        <v>4857</v>
      </c>
      <c r="L382" s="2132" t="s">
        <v>4964</v>
      </c>
      <c r="M382" s="2132" t="s">
        <v>5196</v>
      </c>
      <c r="N382" s="2132" t="s">
        <v>4980</v>
      </c>
      <c r="O382" s="2135"/>
      <c r="P382" s="2046"/>
      <c r="Q382" s="2046"/>
      <c r="R382" s="2046"/>
      <c r="S382" s="2046"/>
      <c r="T382" s="2046"/>
      <c r="U382" s="2046"/>
      <c r="V382" s="2046"/>
      <c r="W382" s="2046"/>
      <c r="X382" s="2046"/>
      <c r="Y382" s="2046"/>
      <c r="Z382" s="2046"/>
    </row>
    <row r="383">
      <c r="A383" s="2046"/>
      <c r="B383" s="2046"/>
      <c r="C383" s="2132" t="s">
        <v>5403</v>
      </c>
      <c r="D383" s="2132" t="s">
        <v>4368</v>
      </c>
      <c r="E383" s="2132" t="s">
        <v>4369</v>
      </c>
      <c r="F383" s="2133" t="s">
        <v>5404</v>
      </c>
      <c r="G383" s="2134"/>
      <c r="H383" s="2134"/>
      <c r="I383" s="2134"/>
      <c r="J383" s="2133">
        <v>176065.0</v>
      </c>
      <c r="K383" s="2132" t="s">
        <v>4857</v>
      </c>
      <c r="L383" s="2132" t="s">
        <v>4972</v>
      </c>
      <c r="M383" s="2164" t="s">
        <v>4981</v>
      </c>
      <c r="N383" s="2134"/>
      <c r="O383" s="2135"/>
      <c r="P383" s="2046"/>
      <c r="Q383" s="2046"/>
      <c r="R383" s="2046"/>
      <c r="S383" s="2046"/>
      <c r="T383" s="2046"/>
      <c r="U383" s="2046"/>
      <c r="V383" s="2046"/>
      <c r="W383" s="2046"/>
      <c r="X383" s="2046"/>
      <c r="Y383" s="2046"/>
      <c r="Z383" s="2046"/>
    </row>
    <row r="384">
      <c r="A384" s="2046"/>
      <c r="B384" s="2046"/>
      <c r="C384" s="2132" t="s">
        <v>5405</v>
      </c>
      <c r="D384" s="2132" t="s">
        <v>4371</v>
      </c>
      <c r="E384" s="2132" t="s">
        <v>1887</v>
      </c>
      <c r="F384" s="2133" t="s">
        <v>5406</v>
      </c>
      <c r="G384" s="2134"/>
      <c r="H384" s="2134"/>
      <c r="I384" s="2134"/>
      <c r="J384" s="2133">
        <v>176065.0</v>
      </c>
      <c r="K384" s="2132" t="s">
        <v>4857</v>
      </c>
      <c r="L384" s="2132" t="s">
        <v>4972</v>
      </c>
      <c r="M384" s="2164" t="s">
        <v>4981</v>
      </c>
      <c r="N384" s="2134"/>
      <c r="O384" s="2135"/>
      <c r="P384" s="2046"/>
      <c r="Q384" s="2046"/>
      <c r="R384" s="2046"/>
      <c r="S384" s="2046"/>
      <c r="T384" s="2046"/>
      <c r="U384" s="2046"/>
      <c r="V384" s="2046"/>
      <c r="W384" s="2046"/>
      <c r="X384" s="2046"/>
      <c r="Y384" s="2046"/>
      <c r="Z384" s="2046"/>
    </row>
    <row r="385">
      <c r="A385" s="2046"/>
      <c r="B385" s="2046"/>
      <c r="C385" s="2132" t="s">
        <v>5407</v>
      </c>
      <c r="D385" s="2132" t="s">
        <v>4373</v>
      </c>
      <c r="E385" s="2132" t="s">
        <v>5408</v>
      </c>
      <c r="F385" s="2133" t="s">
        <v>5409</v>
      </c>
      <c r="G385" s="2134"/>
      <c r="H385" s="2134"/>
      <c r="I385" s="2134"/>
      <c r="J385" s="2133">
        <v>176065.0</v>
      </c>
      <c r="K385" s="2132" t="s">
        <v>4857</v>
      </c>
      <c r="L385" s="2132" t="s">
        <v>4972</v>
      </c>
      <c r="M385" s="2132" t="s">
        <v>4980</v>
      </c>
      <c r="N385" s="2134"/>
      <c r="O385" s="2135"/>
      <c r="P385" s="2046"/>
      <c r="Q385" s="2046"/>
      <c r="R385" s="2046"/>
      <c r="S385" s="2046"/>
      <c r="T385" s="2046"/>
      <c r="U385" s="2046"/>
      <c r="V385" s="2046"/>
      <c r="W385" s="2046"/>
      <c r="X385" s="2046"/>
      <c r="Y385" s="2046"/>
      <c r="Z385" s="2046"/>
    </row>
    <row r="386">
      <c r="A386" s="2046"/>
      <c r="B386" s="2046"/>
      <c r="C386" s="2132" t="s">
        <v>5410</v>
      </c>
      <c r="D386" s="2132" t="s">
        <v>4376</v>
      </c>
      <c r="E386" s="2132" t="s">
        <v>4377</v>
      </c>
      <c r="F386" s="2133" t="s">
        <v>5411</v>
      </c>
      <c r="G386" s="2134"/>
      <c r="H386" s="2134"/>
      <c r="I386" s="2134"/>
      <c r="J386" s="2133">
        <v>176065.0</v>
      </c>
      <c r="K386" s="2132" t="s">
        <v>4857</v>
      </c>
      <c r="L386" s="2132" t="s">
        <v>4972</v>
      </c>
      <c r="M386" s="2132" t="s">
        <v>4980</v>
      </c>
      <c r="N386" s="2164" t="s">
        <v>4981</v>
      </c>
      <c r="O386" s="2135"/>
      <c r="P386" s="2046"/>
      <c r="Q386" s="2046"/>
      <c r="R386" s="2046"/>
      <c r="S386" s="2046"/>
      <c r="T386" s="2046"/>
      <c r="U386" s="2046"/>
      <c r="V386" s="2046"/>
      <c r="W386" s="2046"/>
      <c r="X386" s="2046"/>
      <c r="Y386" s="2046"/>
      <c r="Z386" s="2046"/>
    </row>
    <row r="387">
      <c r="A387" s="2046"/>
      <c r="B387" s="2046"/>
      <c r="C387" s="2132" t="s">
        <v>5412</v>
      </c>
      <c r="D387" s="2132" t="s">
        <v>4379</v>
      </c>
      <c r="E387" s="2132" t="s">
        <v>1887</v>
      </c>
      <c r="F387" s="2133" t="s">
        <v>5413</v>
      </c>
      <c r="G387" s="2134"/>
      <c r="H387" s="2134"/>
      <c r="I387" s="2134"/>
      <c r="J387" s="2133">
        <v>176063.0</v>
      </c>
      <c r="K387" s="2132" t="s">
        <v>4857</v>
      </c>
      <c r="L387" s="2132" t="s">
        <v>4969</v>
      </c>
      <c r="M387" s="2134"/>
      <c r="N387" s="2134"/>
      <c r="O387" s="2135"/>
      <c r="P387" s="2046"/>
      <c r="Q387" s="2046"/>
      <c r="R387" s="2046"/>
      <c r="S387" s="2046"/>
      <c r="T387" s="2046"/>
      <c r="U387" s="2046"/>
      <c r="V387" s="2046"/>
      <c r="W387" s="2046"/>
      <c r="X387" s="2046"/>
      <c r="Y387" s="2046"/>
      <c r="Z387" s="2046"/>
    </row>
    <row r="388">
      <c r="A388" s="2046"/>
      <c r="B388" s="2046"/>
      <c r="C388" s="2132" t="s">
        <v>5414</v>
      </c>
      <c r="D388" s="2132" t="s">
        <v>4381</v>
      </c>
      <c r="E388" s="2132" t="s">
        <v>4382</v>
      </c>
      <c r="F388" s="2133" t="s">
        <v>5415</v>
      </c>
      <c r="G388" s="2134"/>
      <c r="H388" s="2134"/>
      <c r="I388" s="2134"/>
      <c r="J388" s="2133">
        <v>176063.0</v>
      </c>
      <c r="K388" s="2132" t="s">
        <v>4857</v>
      </c>
      <c r="L388" s="2132" t="s">
        <v>4969</v>
      </c>
      <c r="M388" s="2134"/>
      <c r="N388" s="2134"/>
      <c r="O388" s="2135"/>
      <c r="P388" s="2046"/>
      <c r="Q388" s="2046"/>
      <c r="R388" s="2046"/>
      <c r="S388" s="2046"/>
      <c r="T388" s="2046"/>
      <c r="U388" s="2046"/>
      <c r="V388" s="2046"/>
      <c r="W388" s="2046"/>
      <c r="X388" s="2046"/>
      <c r="Y388" s="2046"/>
      <c r="Z388" s="2046"/>
    </row>
    <row r="389">
      <c r="A389" s="2046"/>
      <c r="B389" s="2046"/>
      <c r="C389" s="2132" t="s">
        <v>5416</v>
      </c>
      <c r="D389" s="2132" t="s">
        <v>4384</v>
      </c>
      <c r="E389" s="2132" t="s">
        <v>4385</v>
      </c>
      <c r="F389" s="2133">
        <v>2.5680903E7</v>
      </c>
      <c r="G389" s="2134"/>
      <c r="H389" s="2134"/>
      <c r="I389" s="2134"/>
      <c r="J389" s="2134"/>
      <c r="K389" s="2134"/>
      <c r="L389" s="2134"/>
      <c r="M389" s="2134"/>
      <c r="N389" s="2134"/>
      <c r="O389" s="2135"/>
      <c r="P389" s="2046"/>
      <c r="Q389" s="2046"/>
      <c r="R389" s="2046"/>
      <c r="S389" s="2046"/>
      <c r="T389" s="2046"/>
      <c r="U389" s="2046"/>
      <c r="V389" s="2046"/>
      <c r="W389" s="2046"/>
      <c r="X389" s="2046"/>
      <c r="Y389" s="2046"/>
      <c r="Z389" s="2046"/>
    </row>
    <row r="390">
      <c r="A390" s="2046"/>
      <c r="B390" s="2046"/>
      <c r="C390" s="2132" t="s">
        <v>5417</v>
      </c>
      <c r="D390" s="2132" t="s">
        <v>4387</v>
      </c>
      <c r="E390" s="2132" t="s">
        <v>4388</v>
      </c>
      <c r="F390" s="2133" t="s">
        <v>5418</v>
      </c>
      <c r="G390" s="2134"/>
      <c r="H390" s="2134"/>
      <c r="I390" s="2134"/>
      <c r="J390" s="2133">
        <v>176065.0</v>
      </c>
      <c r="K390" s="2132" t="s">
        <v>4857</v>
      </c>
      <c r="L390" s="2132" t="s">
        <v>4972</v>
      </c>
      <c r="M390" s="2132" t="s">
        <v>4980</v>
      </c>
      <c r="N390" s="2134"/>
      <c r="O390" s="2135"/>
      <c r="P390" s="2046"/>
      <c r="Q390" s="2046"/>
      <c r="R390" s="2046"/>
      <c r="S390" s="2046"/>
      <c r="T390" s="2046"/>
      <c r="U390" s="2046"/>
      <c r="V390" s="2046"/>
      <c r="W390" s="2046"/>
      <c r="X390" s="2046"/>
      <c r="Y390" s="2046"/>
      <c r="Z390" s="2046"/>
    </row>
    <row r="391">
      <c r="A391" s="2046"/>
      <c r="B391" s="2046"/>
      <c r="C391" s="2132" t="s">
        <v>5419</v>
      </c>
      <c r="D391" s="2132" t="s">
        <v>4390</v>
      </c>
      <c r="E391" s="2132" t="s">
        <v>4391</v>
      </c>
      <c r="F391" s="2133" t="s">
        <v>5420</v>
      </c>
      <c r="G391" s="2134"/>
      <c r="H391" s="2134"/>
      <c r="I391" s="2134"/>
      <c r="J391" s="2133">
        <v>176063.0</v>
      </c>
      <c r="K391" s="2132" t="s">
        <v>4857</v>
      </c>
      <c r="L391" s="2132" t="s">
        <v>4969</v>
      </c>
      <c r="M391" s="2134"/>
      <c r="N391" s="2134"/>
      <c r="O391" s="2135"/>
      <c r="P391" s="2046"/>
      <c r="Q391" s="2046"/>
      <c r="R391" s="2046"/>
      <c r="S391" s="2046"/>
      <c r="T391" s="2046"/>
      <c r="U391" s="2046"/>
      <c r="V391" s="2046"/>
      <c r="W391" s="2046"/>
      <c r="X391" s="2046"/>
      <c r="Y391" s="2046"/>
      <c r="Z391" s="2046"/>
    </row>
    <row r="392">
      <c r="A392" s="2046"/>
      <c r="B392" s="2046"/>
      <c r="C392" s="2132" t="s">
        <v>5421</v>
      </c>
      <c r="D392" s="2132" t="s">
        <v>4393</v>
      </c>
      <c r="E392" s="2132" t="s">
        <v>4394</v>
      </c>
      <c r="F392" s="2133" t="s">
        <v>5422</v>
      </c>
      <c r="G392" s="2134"/>
      <c r="H392" s="2134"/>
      <c r="I392" s="2134"/>
      <c r="J392" s="2133">
        <v>176063.0</v>
      </c>
      <c r="K392" s="2132" t="s">
        <v>4857</v>
      </c>
      <c r="L392" s="2132" t="s">
        <v>4969</v>
      </c>
      <c r="M392" s="2134"/>
      <c r="N392" s="2134"/>
      <c r="O392" s="2135"/>
      <c r="P392" s="2046"/>
      <c r="Q392" s="2046"/>
      <c r="R392" s="2046"/>
      <c r="S392" s="2046"/>
      <c r="T392" s="2046"/>
      <c r="U392" s="2046"/>
      <c r="V392" s="2046"/>
      <c r="W392" s="2046"/>
      <c r="X392" s="2046"/>
      <c r="Y392" s="2046"/>
      <c r="Z392" s="2046"/>
    </row>
    <row r="393">
      <c r="A393" s="2046"/>
      <c r="B393" s="2046"/>
      <c r="C393" s="2132" t="s">
        <v>5423</v>
      </c>
      <c r="D393" s="2132" t="s">
        <v>4396</v>
      </c>
      <c r="E393" s="2132" t="s">
        <v>4397</v>
      </c>
      <c r="F393" s="2133" t="s">
        <v>5415</v>
      </c>
      <c r="G393" s="2134"/>
      <c r="H393" s="2134"/>
      <c r="I393" s="2134"/>
      <c r="J393" s="2133">
        <v>176063.0</v>
      </c>
      <c r="K393" s="2132" t="s">
        <v>4857</v>
      </c>
      <c r="L393" s="2132" t="s">
        <v>4969</v>
      </c>
      <c r="M393" s="2134"/>
      <c r="N393" s="2134"/>
      <c r="O393" s="2135"/>
      <c r="P393" s="2046"/>
      <c r="Q393" s="2046"/>
      <c r="R393" s="2046"/>
      <c r="S393" s="2046"/>
      <c r="T393" s="2046"/>
      <c r="U393" s="2046"/>
      <c r="V393" s="2046"/>
      <c r="W393" s="2046"/>
      <c r="X393" s="2046"/>
      <c r="Y393" s="2046"/>
      <c r="Z393" s="2046"/>
    </row>
    <row r="394">
      <c r="A394" s="2046"/>
      <c r="B394" s="2046"/>
      <c r="C394" s="2132" t="s">
        <v>5424</v>
      </c>
      <c r="D394" s="2132" t="s">
        <v>4399</v>
      </c>
      <c r="E394" s="2132" t="s">
        <v>4400</v>
      </c>
      <c r="F394" s="2133" t="s">
        <v>5425</v>
      </c>
      <c r="G394" s="2134"/>
      <c r="H394" s="2134"/>
      <c r="I394" s="2134"/>
      <c r="J394" s="2133">
        <v>176065.0</v>
      </c>
      <c r="K394" s="2132" t="s">
        <v>4857</v>
      </c>
      <c r="L394" s="2132" t="s">
        <v>4972</v>
      </c>
      <c r="M394" s="2132" t="s">
        <v>4980</v>
      </c>
      <c r="N394" s="2134"/>
      <c r="O394" s="2135"/>
      <c r="P394" s="2046"/>
      <c r="Q394" s="2046"/>
      <c r="R394" s="2046"/>
      <c r="S394" s="2046"/>
      <c r="T394" s="2046"/>
      <c r="U394" s="2046"/>
      <c r="V394" s="2046"/>
      <c r="W394" s="2046"/>
      <c r="X394" s="2046"/>
      <c r="Y394" s="2046"/>
      <c r="Z394" s="2046"/>
    </row>
    <row r="395">
      <c r="A395" s="2046"/>
      <c r="B395" s="2046"/>
      <c r="C395" s="2132" t="s">
        <v>5426</v>
      </c>
      <c r="D395" s="2132" t="s">
        <v>4402</v>
      </c>
      <c r="E395" s="2132" t="s">
        <v>4403</v>
      </c>
      <c r="F395" s="2133" t="s">
        <v>5418</v>
      </c>
      <c r="G395" s="2134"/>
      <c r="H395" s="2134"/>
      <c r="I395" s="2134"/>
      <c r="J395" s="2133">
        <v>176065.0</v>
      </c>
      <c r="K395" s="2132" t="s">
        <v>4857</v>
      </c>
      <c r="L395" s="2132" t="s">
        <v>4972</v>
      </c>
      <c r="M395" s="2164" t="s">
        <v>4981</v>
      </c>
      <c r="N395" s="2134"/>
      <c r="O395" s="2135"/>
      <c r="P395" s="2046"/>
      <c r="Q395" s="2046"/>
      <c r="R395" s="2046"/>
      <c r="S395" s="2046"/>
      <c r="T395" s="2046"/>
      <c r="U395" s="2046"/>
      <c r="V395" s="2046"/>
      <c r="W395" s="2046"/>
      <c r="X395" s="2046"/>
      <c r="Y395" s="2046"/>
      <c r="Z395" s="2046"/>
    </row>
    <row r="396">
      <c r="A396" s="2046"/>
      <c r="B396" s="2046"/>
      <c r="C396" s="2132" t="s">
        <v>5427</v>
      </c>
      <c r="D396" s="2132" t="s">
        <v>5428</v>
      </c>
      <c r="E396" s="2132" t="s">
        <v>1887</v>
      </c>
      <c r="F396" s="2133">
        <v>2.5681017E7</v>
      </c>
      <c r="G396" s="2134"/>
      <c r="H396" s="2134"/>
      <c r="I396" s="2134"/>
      <c r="J396" s="2134"/>
      <c r="K396" s="2134"/>
      <c r="L396" s="2134"/>
      <c r="M396" s="2134"/>
      <c r="N396" s="2134"/>
      <c r="O396" s="2135"/>
      <c r="P396" s="2046"/>
      <c r="Q396" s="2046"/>
      <c r="R396" s="2046"/>
      <c r="S396" s="2046"/>
      <c r="T396" s="2046"/>
      <c r="U396" s="2046"/>
      <c r="V396" s="2046"/>
      <c r="W396" s="2046"/>
      <c r="X396" s="2046"/>
      <c r="Y396" s="2046"/>
      <c r="Z396" s="2046"/>
    </row>
    <row r="397">
      <c r="A397" s="2046"/>
      <c r="B397" s="2046"/>
      <c r="C397" s="2132" t="s">
        <v>5429</v>
      </c>
      <c r="D397" s="2132" t="s">
        <v>4405</v>
      </c>
      <c r="E397" s="2132" t="s">
        <v>4406</v>
      </c>
      <c r="F397" s="2133" t="s">
        <v>5430</v>
      </c>
      <c r="G397" s="2134"/>
      <c r="H397" s="2134"/>
      <c r="I397" s="2134"/>
      <c r="J397" s="2133">
        <v>176065.0</v>
      </c>
      <c r="K397" s="2132" t="s">
        <v>4857</v>
      </c>
      <c r="L397" s="2132" t="s">
        <v>4972</v>
      </c>
      <c r="M397" s="2132" t="s">
        <v>4980</v>
      </c>
      <c r="N397" s="2134"/>
      <c r="O397" s="2135"/>
      <c r="P397" s="2046"/>
      <c r="Q397" s="2046"/>
      <c r="R397" s="2046"/>
      <c r="S397" s="2046"/>
      <c r="T397" s="2046"/>
      <c r="U397" s="2046"/>
      <c r="V397" s="2046"/>
      <c r="W397" s="2046"/>
      <c r="X397" s="2046"/>
      <c r="Y397" s="2046"/>
      <c r="Z397" s="2046"/>
    </row>
    <row r="398">
      <c r="A398" s="2046"/>
      <c r="B398" s="2046"/>
      <c r="C398" s="2132" t="s">
        <v>5431</v>
      </c>
      <c r="D398" s="2132" t="s">
        <v>4408</v>
      </c>
      <c r="E398" s="2132" t="s">
        <v>4409</v>
      </c>
      <c r="F398" s="2133">
        <v>2.5671002E7</v>
      </c>
      <c r="G398" s="2134"/>
      <c r="H398" s="2134"/>
      <c r="I398" s="2134"/>
      <c r="J398" s="2133">
        <v>176065.0</v>
      </c>
      <c r="K398" s="2132" t="s">
        <v>4857</v>
      </c>
      <c r="L398" s="2132" t="s">
        <v>4972</v>
      </c>
      <c r="M398" s="2132" t="s">
        <v>4980</v>
      </c>
      <c r="N398" s="2134"/>
      <c r="O398" s="2135"/>
      <c r="P398" s="2046"/>
      <c r="Q398" s="2046"/>
      <c r="R398" s="2046"/>
      <c r="S398" s="2046"/>
      <c r="T398" s="2046"/>
      <c r="U398" s="2046"/>
      <c r="V398" s="2046"/>
      <c r="W398" s="2046"/>
      <c r="X398" s="2046"/>
      <c r="Y398" s="2046"/>
      <c r="Z398" s="2046"/>
    </row>
    <row r="399">
      <c r="A399" s="2046"/>
      <c r="B399" s="2046"/>
      <c r="C399" s="2132" t="s">
        <v>5432</v>
      </c>
      <c r="D399" s="2132" t="s">
        <v>4411</v>
      </c>
      <c r="E399" s="2132" t="s">
        <v>4412</v>
      </c>
      <c r="F399" s="2133" t="s">
        <v>5433</v>
      </c>
      <c r="G399" s="2134"/>
      <c r="H399" s="2134"/>
      <c r="I399" s="2134"/>
      <c r="J399" s="2133">
        <v>176065.0</v>
      </c>
      <c r="K399" s="2132" t="s">
        <v>4857</v>
      </c>
      <c r="L399" s="2132" t="s">
        <v>4972</v>
      </c>
      <c r="M399" s="2132" t="s">
        <v>4980</v>
      </c>
      <c r="N399" s="2164" t="s">
        <v>4981</v>
      </c>
      <c r="O399" s="2135"/>
      <c r="P399" s="2046"/>
      <c r="Q399" s="2046"/>
      <c r="R399" s="2046"/>
      <c r="S399" s="2046"/>
      <c r="T399" s="2046"/>
      <c r="U399" s="2046"/>
      <c r="V399" s="2046"/>
      <c r="W399" s="2046"/>
      <c r="X399" s="2046"/>
      <c r="Y399" s="2046"/>
      <c r="Z399" s="2046"/>
    </row>
    <row r="400">
      <c r="A400" s="2046"/>
      <c r="B400" s="2046"/>
      <c r="C400" s="2132" t="s">
        <v>5434</v>
      </c>
      <c r="D400" s="2132" t="s">
        <v>4414</v>
      </c>
      <c r="E400" s="2132" t="s">
        <v>1887</v>
      </c>
      <c r="F400" s="2133" t="s">
        <v>5435</v>
      </c>
      <c r="G400" s="2134"/>
      <c r="H400" s="2134"/>
      <c r="I400" s="2134"/>
      <c r="J400" s="2133">
        <v>176063.0</v>
      </c>
      <c r="K400" s="2132" t="s">
        <v>4857</v>
      </c>
      <c r="L400" s="2132" t="s">
        <v>4969</v>
      </c>
      <c r="M400" s="2134"/>
      <c r="N400" s="2134"/>
      <c r="O400" s="2135"/>
      <c r="P400" s="2046"/>
      <c r="Q400" s="2046"/>
      <c r="R400" s="2046"/>
      <c r="S400" s="2046"/>
      <c r="T400" s="2046"/>
      <c r="U400" s="2046"/>
      <c r="V400" s="2046"/>
      <c r="W400" s="2046"/>
      <c r="X400" s="2046"/>
      <c r="Y400" s="2046"/>
      <c r="Z400" s="2046"/>
    </row>
    <row r="401">
      <c r="A401" s="2046"/>
      <c r="B401" s="2046"/>
      <c r="C401" s="2132" t="s">
        <v>5436</v>
      </c>
      <c r="D401" s="2132" t="s">
        <v>4416</v>
      </c>
      <c r="E401" s="2132" t="s">
        <v>4417</v>
      </c>
      <c r="F401" s="2133">
        <v>2.568041E7</v>
      </c>
      <c r="G401" s="2134"/>
      <c r="H401" s="2134"/>
      <c r="I401" s="2134"/>
      <c r="J401" s="2133">
        <v>176063.0</v>
      </c>
      <c r="K401" s="2132" t="s">
        <v>4857</v>
      </c>
      <c r="L401" s="2132" t="s">
        <v>4969</v>
      </c>
      <c r="M401" s="2134"/>
      <c r="N401" s="2134"/>
      <c r="O401" s="2135"/>
      <c r="P401" s="2046"/>
      <c r="Q401" s="2046"/>
      <c r="R401" s="2046"/>
      <c r="S401" s="2046"/>
      <c r="T401" s="2046"/>
      <c r="U401" s="2046"/>
      <c r="V401" s="2046"/>
      <c r="W401" s="2046"/>
      <c r="X401" s="2046"/>
      <c r="Y401" s="2046"/>
      <c r="Z401" s="2046"/>
    </row>
    <row r="402">
      <c r="A402" s="2046"/>
      <c r="B402" s="2046"/>
      <c r="C402" s="2132" t="s">
        <v>5437</v>
      </c>
      <c r="D402" s="2132" t="s">
        <v>4419</v>
      </c>
      <c r="E402" s="2132" t="s">
        <v>1887</v>
      </c>
      <c r="F402" s="2133">
        <v>2.5680627E7</v>
      </c>
      <c r="G402" s="2134"/>
      <c r="H402" s="2134"/>
      <c r="I402" s="2134"/>
      <c r="J402" s="2133">
        <v>176065.0</v>
      </c>
      <c r="K402" s="2132" t="s">
        <v>4857</v>
      </c>
      <c r="L402" s="2132" t="s">
        <v>4972</v>
      </c>
      <c r="M402" s="2132" t="s">
        <v>4980</v>
      </c>
      <c r="N402" s="2134"/>
      <c r="O402" s="2135"/>
      <c r="P402" s="2046"/>
      <c r="Q402" s="2046"/>
      <c r="R402" s="2046"/>
      <c r="S402" s="2046"/>
      <c r="T402" s="2046"/>
      <c r="U402" s="2046"/>
      <c r="V402" s="2046"/>
      <c r="W402" s="2046"/>
      <c r="X402" s="2046"/>
      <c r="Y402" s="2046"/>
      <c r="Z402" s="2046"/>
    </row>
    <row r="403">
      <c r="A403" s="2046"/>
      <c r="B403" s="2046"/>
      <c r="C403" s="2132" t="s">
        <v>5438</v>
      </c>
      <c r="D403" s="2132" t="s">
        <v>4421</v>
      </c>
      <c r="E403" s="2132" t="s">
        <v>4422</v>
      </c>
      <c r="F403" s="2133">
        <v>2.5680108E7</v>
      </c>
      <c r="G403" s="2134"/>
      <c r="H403" s="2134"/>
      <c r="I403" s="2134"/>
      <c r="J403" s="2134"/>
      <c r="K403" s="2134"/>
      <c r="L403" s="2134"/>
      <c r="M403" s="2134"/>
      <c r="N403" s="2134"/>
      <c r="O403" s="2135"/>
      <c r="P403" s="2046"/>
      <c r="Q403" s="2046"/>
      <c r="R403" s="2046"/>
      <c r="S403" s="2046"/>
      <c r="T403" s="2046"/>
      <c r="U403" s="2046"/>
      <c r="V403" s="2046"/>
      <c r="W403" s="2046"/>
      <c r="X403" s="2046"/>
      <c r="Y403" s="2046"/>
      <c r="Z403" s="2046"/>
    </row>
    <row r="404">
      <c r="A404" s="2046"/>
      <c r="B404" s="2046"/>
      <c r="C404" s="2132" t="s">
        <v>5439</v>
      </c>
      <c r="D404" s="2132" t="s">
        <v>4424</v>
      </c>
      <c r="E404" s="2132" t="s">
        <v>4425</v>
      </c>
      <c r="F404" s="2133" t="s">
        <v>5440</v>
      </c>
      <c r="G404" s="2134"/>
      <c r="H404" s="2134"/>
      <c r="I404" s="2134"/>
      <c r="J404" s="2133">
        <v>176063.0</v>
      </c>
      <c r="K404" s="2132" t="s">
        <v>4857</v>
      </c>
      <c r="L404" s="2132" t="s">
        <v>4969</v>
      </c>
      <c r="M404" s="2134"/>
      <c r="N404" s="2134"/>
      <c r="O404" s="2135"/>
      <c r="P404" s="2046"/>
      <c r="Q404" s="2046"/>
      <c r="R404" s="2046"/>
      <c r="S404" s="2046"/>
      <c r="T404" s="2046"/>
      <c r="U404" s="2046"/>
      <c r="V404" s="2046"/>
      <c r="W404" s="2046"/>
      <c r="X404" s="2046"/>
      <c r="Y404" s="2046"/>
      <c r="Z404" s="2046"/>
    </row>
    <row r="405">
      <c r="A405" s="2046"/>
      <c r="B405" s="2046"/>
      <c r="C405" s="2132" t="s">
        <v>5441</v>
      </c>
      <c r="D405" s="2132" t="s">
        <v>4427</v>
      </c>
      <c r="E405" s="2132" t="s">
        <v>1887</v>
      </c>
      <c r="F405" s="2133" t="s">
        <v>5420</v>
      </c>
      <c r="G405" s="2134"/>
      <c r="H405" s="2134"/>
      <c r="I405" s="2134"/>
      <c r="J405" s="2133">
        <v>176063.0</v>
      </c>
      <c r="K405" s="2132" t="s">
        <v>4857</v>
      </c>
      <c r="L405" s="2132" t="s">
        <v>4969</v>
      </c>
      <c r="M405" s="2134"/>
      <c r="N405" s="2134"/>
      <c r="O405" s="2135"/>
      <c r="P405" s="2046"/>
      <c r="Q405" s="2046"/>
      <c r="R405" s="2046"/>
      <c r="S405" s="2046"/>
      <c r="T405" s="2046"/>
      <c r="U405" s="2046"/>
      <c r="V405" s="2046"/>
      <c r="W405" s="2046"/>
      <c r="X405" s="2046"/>
      <c r="Y405" s="2046"/>
      <c r="Z405" s="2046"/>
    </row>
    <row r="406">
      <c r="A406" s="2046"/>
      <c r="B406" s="2046"/>
      <c r="C406" s="2132" t="s">
        <v>5442</v>
      </c>
      <c r="D406" s="2132" t="s">
        <v>5443</v>
      </c>
      <c r="E406" s="2132" t="s">
        <v>4430</v>
      </c>
      <c r="F406" s="2133" t="s">
        <v>5444</v>
      </c>
      <c r="G406" s="2134"/>
      <c r="H406" s="2134"/>
      <c r="I406" s="2134"/>
      <c r="J406" s="2133">
        <v>176063.0</v>
      </c>
      <c r="K406" s="2132" t="s">
        <v>4857</v>
      </c>
      <c r="L406" s="2132" t="s">
        <v>4969</v>
      </c>
      <c r="M406" s="2134"/>
      <c r="N406" s="2134"/>
      <c r="O406" s="2135"/>
      <c r="P406" s="2046"/>
      <c r="Q406" s="2046"/>
      <c r="R406" s="2046"/>
      <c r="S406" s="2046"/>
      <c r="T406" s="2046"/>
      <c r="U406" s="2046"/>
      <c r="V406" s="2046"/>
      <c r="W406" s="2046"/>
      <c r="X406" s="2046"/>
      <c r="Y406" s="2046"/>
      <c r="Z406" s="2046"/>
    </row>
    <row r="407">
      <c r="A407" s="2046"/>
      <c r="B407" s="2046"/>
      <c r="C407" s="2132" t="s">
        <v>5445</v>
      </c>
      <c r="D407" s="2132" t="s">
        <v>4435</v>
      </c>
      <c r="E407" s="2132" t="s">
        <v>4436</v>
      </c>
      <c r="F407" s="2133" t="s">
        <v>5402</v>
      </c>
      <c r="G407" s="2134"/>
      <c r="H407" s="2134"/>
      <c r="I407" s="2134"/>
      <c r="J407" s="2133">
        <v>176065.0</v>
      </c>
      <c r="K407" s="2132" t="s">
        <v>4857</v>
      </c>
      <c r="L407" s="2132" t="s">
        <v>4972</v>
      </c>
      <c r="M407" s="2132" t="s">
        <v>4980</v>
      </c>
      <c r="N407" s="2134"/>
      <c r="O407" s="2135"/>
      <c r="P407" s="2046"/>
      <c r="Q407" s="2046"/>
      <c r="R407" s="2046"/>
      <c r="S407" s="2046"/>
      <c r="T407" s="2046"/>
      <c r="U407" s="2046"/>
      <c r="V407" s="2046"/>
      <c r="W407" s="2046"/>
      <c r="X407" s="2046"/>
      <c r="Y407" s="2046"/>
      <c r="Z407" s="2046"/>
    </row>
    <row r="408">
      <c r="A408" s="2046"/>
      <c r="B408" s="2046"/>
      <c r="C408" s="2132" t="s">
        <v>5446</v>
      </c>
      <c r="D408" s="2132" t="s">
        <v>4438</v>
      </c>
      <c r="E408" s="2132" t="s">
        <v>5447</v>
      </c>
      <c r="F408" s="2133" t="s">
        <v>5263</v>
      </c>
      <c r="G408" s="2134"/>
      <c r="H408" s="2134"/>
      <c r="I408" s="2134"/>
      <c r="J408" s="2133">
        <v>176065.0</v>
      </c>
      <c r="K408" s="2132" t="s">
        <v>4857</v>
      </c>
      <c r="L408" s="2132" t="s">
        <v>4972</v>
      </c>
      <c r="M408" s="2164" t="s">
        <v>4981</v>
      </c>
      <c r="N408" s="2134"/>
      <c r="O408" s="2135"/>
      <c r="P408" s="2046"/>
      <c r="Q408" s="2046"/>
      <c r="R408" s="2046"/>
      <c r="S408" s="2046"/>
      <c r="T408" s="2046"/>
      <c r="U408" s="2046"/>
      <c r="V408" s="2046"/>
      <c r="W408" s="2046"/>
      <c r="X408" s="2046"/>
      <c r="Y408" s="2046"/>
      <c r="Z408" s="2046"/>
    </row>
    <row r="409">
      <c r="A409" s="2046"/>
      <c r="B409" s="2046"/>
      <c r="C409" s="2132" t="s">
        <v>5448</v>
      </c>
      <c r="D409" s="2132" t="s">
        <v>4441</v>
      </c>
      <c r="E409" s="2132" t="s">
        <v>4442</v>
      </c>
      <c r="F409" s="2133" t="s">
        <v>5449</v>
      </c>
      <c r="G409" s="2134"/>
      <c r="H409" s="2134"/>
      <c r="I409" s="2134"/>
      <c r="J409" s="2133">
        <v>176065.0</v>
      </c>
      <c r="K409" s="2132" t="s">
        <v>4857</v>
      </c>
      <c r="L409" s="2132" t="s">
        <v>4972</v>
      </c>
      <c r="M409" s="2132" t="s">
        <v>4980</v>
      </c>
      <c r="N409" s="2164" t="s">
        <v>4981</v>
      </c>
      <c r="O409" s="2135"/>
      <c r="P409" s="2046"/>
      <c r="Q409" s="2046"/>
      <c r="R409" s="2046"/>
      <c r="S409" s="2046"/>
      <c r="T409" s="2046"/>
      <c r="U409" s="2046"/>
      <c r="V409" s="2046"/>
      <c r="W409" s="2046"/>
      <c r="X409" s="2046"/>
      <c r="Y409" s="2046"/>
      <c r="Z409" s="2046"/>
    </row>
    <row r="410">
      <c r="A410" s="2046"/>
      <c r="B410" s="2046"/>
      <c r="C410" s="2132" t="s">
        <v>5450</v>
      </c>
      <c r="D410" s="2132" t="s">
        <v>4444</v>
      </c>
      <c r="E410" s="2132" t="s">
        <v>4445</v>
      </c>
      <c r="F410" s="2133" t="s">
        <v>5451</v>
      </c>
      <c r="G410" s="2134"/>
      <c r="H410" s="2134"/>
      <c r="I410" s="2134"/>
      <c r="J410" s="2133">
        <v>176065.0</v>
      </c>
      <c r="K410" s="2132" t="s">
        <v>4857</v>
      </c>
      <c r="L410" s="2132" t="s">
        <v>4972</v>
      </c>
      <c r="M410" s="2132" t="s">
        <v>4980</v>
      </c>
      <c r="N410" s="2164" t="s">
        <v>4981</v>
      </c>
      <c r="O410" s="2135"/>
      <c r="P410" s="2046"/>
      <c r="Q410" s="2046"/>
      <c r="R410" s="2046"/>
      <c r="S410" s="2046"/>
      <c r="T410" s="2046"/>
      <c r="U410" s="2046"/>
      <c r="V410" s="2046"/>
      <c r="W410" s="2046"/>
      <c r="X410" s="2046"/>
      <c r="Y410" s="2046"/>
      <c r="Z410" s="2046"/>
    </row>
    <row r="411">
      <c r="A411" s="2046"/>
      <c r="B411" s="2046"/>
      <c r="C411" s="2132" t="s">
        <v>5452</v>
      </c>
      <c r="D411" s="2132" t="s">
        <v>4447</v>
      </c>
      <c r="E411" s="2132" t="s">
        <v>4448</v>
      </c>
      <c r="F411" s="2133" t="s">
        <v>5373</v>
      </c>
      <c r="G411" s="2134"/>
      <c r="H411" s="2134"/>
      <c r="I411" s="2134"/>
      <c r="J411" s="2134"/>
      <c r="K411" s="2134"/>
      <c r="L411" s="2134"/>
      <c r="M411" s="2134"/>
      <c r="N411" s="2134"/>
      <c r="O411" s="2135"/>
      <c r="P411" s="2046"/>
      <c r="Q411" s="2046"/>
      <c r="R411" s="2046"/>
      <c r="S411" s="2046"/>
      <c r="T411" s="2046"/>
      <c r="U411" s="2046"/>
      <c r="V411" s="2046"/>
      <c r="W411" s="2046"/>
      <c r="X411" s="2046"/>
      <c r="Y411" s="2046"/>
      <c r="Z411" s="2046"/>
    </row>
    <row r="412">
      <c r="A412" s="2046"/>
      <c r="B412" s="2046"/>
      <c r="C412" s="2132" t="s">
        <v>5453</v>
      </c>
      <c r="D412" s="2132" t="s">
        <v>4450</v>
      </c>
      <c r="E412" s="2132" t="s">
        <v>4451</v>
      </c>
      <c r="F412" s="2133" t="s">
        <v>5454</v>
      </c>
      <c r="G412" s="2134"/>
      <c r="H412" s="2134"/>
      <c r="I412" s="2134"/>
      <c r="J412" s="2133">
        <v>176065.0</v>
      </c>
      <c r="K412" s="2132" t="s">
        <v>4857</v>
      </c>
      <c r="L412" s="2132" t="s">
        <v>4972</v>
      </c>
      <c r="M412" s="2132" t="s">
        <v>4980</v>
      </c>
      <c r="N412" s="2164" t="s">
        <v>4981</v>
      </c>
      <c r="O412" s="2135"/>
      <c r="P412" s="2046"/>
      <c r="Q412" s="2046"/>
      <c r="R412" s="2046"/>
      <c r="S412" s="2046"/>
      <c r="T412" s="2046"/>
      <c r="U412" s="2046"/>
      <c r="V412" s="2046"/>
      <c r="W412" s="2046"/>
      <c r="X412" s="2046"/>
      <c r="Y412" s="2046"/>
      <c r="Z412" s="2046"/>
    </row>
    <row r="413">
      <c r="A413" s="2046"/>
      <c r="B413" s="2046"/>
      <c r="C413" s="2132" t="s">
        <v>5455</v>
      </c>
      <c r="D413" s="2132" t="s">
        <v>5259</v>
      </c>
      <c r="E413" s="2132" t="s">
        <v>4152</v>
      </c>
      <c r="F413" s="2133" t="s">
        <v>5260</v>
      </c>
      <c r="G413" s="2134"/>
      <c r="H413" s="2134"/>
      <c r="I413" s="2134"/>
      <c r="J413" s="2133">
        <v>176065.0</v>
      </c>
      <c r="K413" s="2132" t="s">
        <v>4857</v>
      </c>
      <c r="L413" s="2132" t="s">
        <v>4972</v>
      </c>
      <c r="M413" s="2132" t="s">
        <v>4980</v>
      </c>
      <c r="N413" s="2164" t="s">
        <v>4981</v>
      </c>
      <c r="O413" s="2135"/>
      <c r="P413" s="2046"/>
      <c r="Q413" s="2046"/>
      <c r="R413" s="2046"/>
      <c r="S413" s="2046"/>
      <c r="T413" s="2046"/>
      <c r="U413" s="2046"/>
      <c r="V413" s="2046"/>
      <c r="W413" s="2046"/>
      <c r="X413" s="2046"/>
      <c r="Y413" s="2046"/>
      <c r="Z413" s="2046"/>
    </row>
    <row r="414">
      <c r="A414" s="2046"/>
      <c r="B414" s="2046"/>
      <c r="C414" s="2132" t="s">
        <v>5456</v>
      </c>
      <c r="D414" s="2132" t="s">
        <v>4454</v>
      </c>
      <c r="E414" s="2132" t="s">
        <v>4455</v>
      </c>
      <c r="F414" s="2133" t="s">
        <v>5457</v>
      </c>
      <c r="G414" s="2134"/>
      <c r="H414" s="2134"/>
      <c r="I414" s="2134"/>
      <c r="J414" s="2133">
        <v>176065.0</v>
      </c>
      <c r="K414" s="2132" t="s">
        <v>4857</v>
      </c>
      <c r="L414" s="2132" t="s">
        <v>4972</v>
      </c>
      <c r="M414" s="2164" t="s">
        <v>4981</v>
      </c>
      <c r="N414" s="2134"/>
      <c r="O414" s="2135"/>
      <c r="P414" s="2046"/>
      <c r="Q414" s="2046"/>
      <c r="R414" s="2046"/>
      <c r="S414" s="2046"/>
      <c r="T414" s="2046"/>
      <c r="U414" s="2046"/>
      <c r="V414" s="2046"/>
      <c r="W414" s="2046"/>
      <c r="X414" s="2046"/>
      <c r="Y414" s="2046"/>
      <c r="Z414" s="2046"/>
    </row>
    <row r="415">
      <c r="A415" s="2046"/>
      <c r="B415" s="2046"/>
      <c r="C415" s="2132" t="s">
        <v>5458</v>
      </c>
      <c r="D415" s="2132" t="s">
        <v>4457</v>
      </c>
      <c r="E415" s="2132" t="s">
        <v>4458</v>
      </c>
      <c r="F415" s="2133">
        <v>2.5680617E7</v>
      </c>
      <c r="G415" s="2134"/>
      <c r="H415" s="2134"/>
      <c r="I415" s="2134"/>
      <c r="J415" s="2134"/>
      <c r="K415" s="2134"/>
      <c r="L415" s="2134"/>
      <c r="M415" s="2134"/>
      <c r="N415" s="2134"/>
      <c r="O415" s="2135"/>
      <c r="P415" s="2046"/>
      <c r="Q415" s="2046"/>
      <c r="R415" s="2046"/>
      <c r="S415" s="2046"/>
      <c r="T415" s="2046"/>
      <c r="U415" s="2046"/>
      <c r="V415" s="2046"/>
      <c r="W415" s="2046"/>
      <c r="X415" s="2046"/>
      <c r="Y415" s="2046"/>
      <c r="Z415" s="2046"/>
    </row>
    <row r="416">
      <c r="A416" s="2046"/>
      <c r="B416" s="2046"/>
      <c r="C416" s="2132" t="s">
        <v>5459</v>
      </c>
      <c r="D416" s="2132" t="s">
        <v>4460</v>
      </c>
      <c r="E416" s="2132" t="s">
        <v>4461</v>
      </c>
      <c r="F416" s="2133" t="s">
        <v>5460</v>
      </c>
      <c r="G416" s="2134"/>
      <c r="H416" s="2134"/>
      <c r="I416" s="2134"/>
      <c r="J416" s="2133">
        <v>176065.0</v>
      </c>
      <c r="K416" s="2132" t="s">
        <v>4857</v>
      </c>
      <c r="L416" s="2132" t="s">
        <v>4972</v>
      </c>
      <c r="M416" s="2164" t="s">
        <v>4981</v>
      </c>
      <c r="N416" s="2134"/>
      <c r="O416" s="2135"/>
      <c r="P416" s="2046"/>
      <c r="Q416" s="2046"/>
      <c r="R416" s="2046"/>
      <c r="S416" s="2046"/>
      <c r="T416" s="2046"/>
      <c r="U416" s="2046"/>
      <c r="V416" s="2046"/>
      <c r="W416" s="2046"/>
      <c r="X416" s="2046"/>
      <c r="Y416" s="2046"/>
      <c r="Z416" s="2046"/>
    </row>
    <row r="417">
      <c r="A417" s="2046"/>
      <c r="B417" s="2046"/>
      <c r="C417" s="2132" t="s">
        <v>5461</v>
      </c>
      <c r="D417" s="2132" t="s">
        <v>4463</v>
      </c>
      <c r="E417" s="2132" t="s">
        <v>4464</v>
      </c>
      <c r="F417" s="2133" t="s">
        <v>5462</v>
      </c>
      <c r="G417" s="2134"/>
      <c r="H417" s="2134"/>
      <c r="I417" s="2134"/>
      <c r="J417" s="2134"/>
      <c r="K417" s="2134"/>
      <c r="L417" s="2134"/>
      <c r="M417" s="2134"/>
      <c r="N417" s="2134"/>
      <c r="O417" s="2135"/>
      <c r="P417" s="2046"/>
      <c r="Q417" s="2046"/>
      <c r="R417" s="2046"/>
      <c r="S417" s="2046"/>
      <c r="T417" s="2046"/>
      <c r="U417" s="2046"/>
      <c r="V417" s="2046"/>
      <c r="W417" s="2046"/>
      <c r="X417" s="2046"/>
      <c r="Y417" s="2046"/>
      <c r="Z417" s="2046"/>
    </row>
    <row r="418">
      <c r="A418" s="2046"/>
      <c r="B418" s="2046"/>
      <c r="C418" s="2132" t="s">
        <v>5463</v>
      </c>
      <c r="D418" s="2132" t="s">
        <v>4466</v>
      </c>
      <c r="E418" s="2132" t="s">
        <v>4467</v>
      </c>
      <c r="F418" s="2133" t="s">
        <v>5464</v>
      </c>
      <c r="G418" s="2134"/>
      <c r="H418" s="2134"/>
      <c r="I418" s="2134"/>
      <c r="J418" s="2133">
        <v>176065.0</v>
      </c>
      <c r="K418" s="2132" t="s">
        <v>4857</v>
      </c>
      <c r="L418" s="2132" t="s">
        <v>4972</v>
      </c>
      <c r="M418" s="2132" t="s">
        <v>4980</v>
      </c>
      <c r="N418" s="2134"/>
      <c r="O418" s="2135"/>
      <c r="P418" s="2046"/>
      <c r="Q418" s="2046"/>
      <c r="R418" s="2046"/>
      <c r="S418" s="2046"/>
      <c r="T418" s="2046"/>
      <c r="U418" s="2046"/>
      <c r="V418" s="2046"/>
      <c r="W418" s="2046"/>
      <c r="X418" s="2046"/>
      <c r="Y418" s="2046"/>
      <c r="Z418" s="2046"/>
    </row>
    <row r="419">
      <c r="A419" s="2046"/>
      <c r="B419" s="2046"/>
      <c r="C419" s="2132" t="s">
        <v>5465</v>
      </c>
      <c r="D419" s="2132" t="s">
        <v>5466</v>
      </c>
      <c r="E419" s="2132" t="s">
        <v>5467</v>
      </c>
      <c r="F419" s="2133" t="s">
        <v>5468</v>
      </c>
      <c r="G419" s="2134"/>
      <c r="H419" s="2134"/>
      <c r="I419" s="2134"/>
      <c r="J419" s="2133">
        <v>176065.0</v>
      </c>
      <c r="K419" s="2132" t="s">
        <v>4857</v>
      </c>
      <c r="L419" s="2132" t="s">
        <v>4972</v>
      </c>
      <c r="M419" s="2132" t="s">
        <v>4980</v>
      </c>
      <c r="N419" s="2164" t="s">
        <v>4981</v>
      </c>
      <c r="O419" s="2135"/>
      <c r="P419" s="2046"/>
      <c r="Q419" s="2046"/>
      <c r="R419" s="2046"/>
      <c r="S419" s="2046"/>
      <c r="T419" s="2046"/>
      <c r="U419" s="2046"/>
      <c r="V419" s="2046"/>
      <c r="W419" s="2046"/>
      <c r="X419" s="2046"/>
      <c r="Y419" s="2046"/>
      <c r="Z419" s="2046"/>
    </row>
    <row r="420">
      <c r="A420" s="2046"/>
      <c r="B420" s="2046"/>
      <c r="C420" s="2132" t="s">
        <v>5469</v>
      </c>
      <c r="D420" s="2132" t="s">
        <v>4472</v>
      </c>
      <c r="E420" s="2132" t="s">
        <v>4473</v>
      </c>
      <c r="F420" s="2133" t="s">
        <v>5470</v>
      </c>
      <c r="G420" s="2134"/>
      <c r="H420" s="2134"/>
      <c r="I420" s="2134"/>
      <c r="J420" s="2133">
        <v>176065.0</v>
      </c>
      <c r="K420" s="2132" t="s">
        <v>4857</v>
      </c>
      <c r="L420" s="2132" t="s">
        <v>4972</v>
      </c>
      <c r="M420" s="2164" t="s">
        <v>4981</v>
      </c>
      <c r="N420" s="2134"/>
      <c r="O420" s="2135"/>
      <c r="P420" s="2046"/>
      <c r="Q420" s="2046"/>
      <c r="R420" s="2046"/>
      <c r="S420" s="2046"/>
      <c r="T420" s="2046"/>
      <c r="U420" s="2046"/>
      <c r="V420" s="2046"/>
      <c r="W420" s="2046"/>
      <c r="X420" s="2046"/>
      <c r="Y420" s="2046"/>
      <c r="Z420" s="2046"/>
    </row>
    <row r="421">
      <c r="A421" s="2046"/>
      <c r="B421" s="2046"/>
      <c r="C421" s="2132" t="s">
        <v>5471</v>
      </c>
      <c r="D421" s="2132" t="s">
        <v>4475</v>
      </c>
      <c r="E421" s="2132" t="s">
        <v>4476</v>
      </c>
      <c r="F421" s="2133" t="s">
        <v>5472</v>
      </c>
      <c r="G421" s="2134"/>
      <c r="H421" s="2134"/>
      <c r="I421" s="2134"/>
      <c r="J421" s="2134"/>
      <c r="K421" s="2134"/>
      <c r="L421" s="2134"/>
      <c r="M421" s="2134"/>
      <c r="N421" s="2134"/>
      <c r="O421" s="2135"/>
      <c r="P421" s="2046"/>
      <c r="Q421" s="2046"/>
      <c r="R421" s="2046"/>
      <c r="S421" s="2046"/>
      <c r="T421" s="2046"/>
      <c r="U421" s="2046"/>
      <c r="V421" s="2046"/>
      <c r="W421" s="2046"/>
      <c r="X421" s="2046"/>
      <c r="Y421" s="2046"/>
      <c r="Z421" s="2046"/>
    </row>
    <row r="422">
      <c r="A422" s="2046"/>
      <c r="B422" s="2046"/>
      <c r="C422" s="2132" t="s">
        <v>5473</v>
      </c>
      <c r="D422" s="2132" t="s">
        <v>4478</v>
      </c>
      <c r="E422" s="2132" t="s">
        <v>4479</v>
      </c>
      <c r="F422" s="2133">
        <v>2.5670719E7</v>
      </c>
      <c r="G422" s="2134"/>
      <c r="H422" s="2134"/>
      <c r="I422" s="2134"/>
      <c r="J422" s="2134"/>
      <c r="K422" s="2134"/>
      <c r="L422" s="2134"/>
      <c r="M422" s="2134"/>
      <c r="N422" s="2134"/>
      <c r="O422" s="2135"/>
      <c r="P422" s="2046"/>
      <c r="Q422" s="2046"/>
      <c r="R422" s="2046"/>
      <c r="S422" s="2046"/>
      <c r="T422" s="2046"/>
      <c r="U422" s="2046"/>
      <c r="V422" s="2046"/>
      <c r="W422" s="2046"/>
      <c r="X422" s="2046"/>
      <c r="Y422" s="2046"/>
      <c r="Z422" s="2046"/>
    </row>
    <row r="423">
      <c r="A423" s="2046"/>
      <c r="B423" s="2046"/>
      <c r="C423" s="2132" t="s">
        <v>5474</v>
      </c>
      <c r="D423" s="2132" t="s">
        <v>4481</v>
      </c>
      <c r="E423" s="2132" t="s">
        <v>4482</v>
      </c>
      <c r="F423" s="2133" t="s">
        <v>5475</v>
      </c>
      <c r="G423" s="2134"/>
      <c r="H423" s="2134"/>
      <c r="I423" s="2134"/>
      <c r="J423" s="2133">
        <v>176065.0</v>
      </c>
      <c r="K423" s="2132" t="s">
        <v>4857</v>
      </c>
      <c r="L423" s="2132" t="s">
        <v>4972</v>
      </c>
      <c r="M423" s="2132" t="s">
        <v>4980</v>
      </c>
      <c r="N423" s="2164" t="s">
        <v>4981</v>
      </c>
      <c r="O423" s="2135"/>
      <c r="P423" s="2046"/>
      <c r="Q423" s="2046"/>
      <c r="R423" s="2046"/>
      <c r="S423" s="2046"/>
      <c r="T423" s="2046"/>
      <c r="U423" s="2046"/>
      <c r="V423" s="2046"/>
      <c r="W423" s="2046"/>
      <c r="X423" s="2046"/>
      <c r="Y423" s="2046"/>
      <c r="Z423" s="2046"/>
    </row>
    <row r="424">
      <c r="A424" s="2046"/>
      <c r="B424" s="2046"/>
      <c r="C424" s="2132" t="s">
        <v>5476</v>
      </c>
      <c r="D424" s="2132" t="s">
        <v>4484</v>
      </c>
      <c r="E424" s="2132" t="s">
        <v>1887</v>
      </c>
      <c r="F424" s="2133" t="s">
        <v>5477</v>
      </c>
      <c r="G424" s="2134"/>
      <c r="H424" s="2134"/>
      <c r="I424" s="2134"/>
      <c r="J424" s="2133">
        <v>176065.0</v>
      </c>
      <c r="K424" s="2132" t="s">
        <v>4857</v>
      </c>
      <c r="L424" s="2132" t="s">
        <v>4972</v>
      </c>
      <c r="M424" s="2132" t="s">
        <v>4980</v>
      </c>
      <c r="N424" s="2164" t="s">
        <v>4981</v>
      </c>
      <c r="O424" s="2135"/>
      <c r="P424" s="2046"/>
      <c r="Q424" s="2046"/>
      <c r="R424" s="2046"/>
      <c r="S424" s="2046"/>
      <c r="T424" s="2046"/>
      <c r="U424" s="2046"/>
      <c r="V424" s="2046"/>
      <c r="W424" s="2046"/>
      <c r="X424" s="2046"/>
      <c r="Y424" s="2046"/>
      <c r="Z424" s="2046"/>
    </row>
    <row r="425">
      <c r="A425" s="2046"/>
      <c r="B425" s="2046"/>
      <c r="C425" s="2132" t="s">
        <v>5478</v>
      </c>
      <c r="D425" s="2132" t="s">
        <v>5479</v>
      </c>
      <c r="E425" s="2132" t="s">
        <v>4487</v>
      </c>
      <c r="F425" s="2133" t="s">
        <v>5480</v>
      </c>
      <c r="G425" s="2134"/>
      <c r="H425" s="2134"/>
      <c r="I425" s="2134"/>
      <c r="J425" s="2133">
        <v>176065.0</v>
      </c>
      <c r="K425" s="2132" t="s">
        <v>4857</v>
      </c>
      <c r="L425" s="2132" t="s">
        <v>4972</v>
      </c>
      <c r="M425" s="2132" t="s">
        <v>4980</v>
      </c>
      <c r="N425" s="2164" t="s">
        <v>4981</v>
      </c>
      <c r="O425" s="2135"/>
      <c r="P425" s="2046"/>
      <c r="Q425" s="2046"/>
      <c r="R425" s="2046"/>
      <c r="S425" s="2046"/>
      <c r="T425" s="2046"/>
      <c r="U425" s="2046"/>
      <c r="V425" s="2046"/>
      <c r="W425" s="2046"/>
      <c r="X425" s="2046"/>
      <c r="Y425" s="2046"/>
      <c r="Z425" s="2046"/>
    </row>
    <row r="426">
      <c r="A426" s="2046"/>
      <c r="B426" s="2046"/>
      <c r="C426" s="2132" t="s">
        <v>5481</v>
      </c>
      <c r="D426" s="2132" t="s">
        <v>4489</v>
      </c>
      <c r="E426" s="2132" t="s">
        <v>1887</v>
      </c>
      <c r="F426" s="2133" t="s">
        <v>5482</v>
      </c>
      <c r="G426" s="2134"/>
      <c r="H426" s="2134"/>
      <c r="I426" s="2134"/>
      <c r="J426" s="2133">
        <v>176063.0</v>
      </c>
      <c r="K426" s="2132" t="s">
        <v>4857</v>
      </c>
      <c r="L426" s="2132" t="s">
        <v>4969</v>
      </c>
      <c r="M426" s="2134"/>
      <c r="N426" s="2134"/>
      <c r="O426" s="2135"/>
      <c r="P426" s="2046"/>
      <c r="Q426" s="2046"/>
      <c r="R426" s="2046"/>
      <c r="S426" s="2046"/>
      <c r="T426" s="2046"/>
      <c r="U426" s="2046"/>
      <c r="V426" s="2046"/>
      <c r="W426" s="2046"/>
      <c r="X426" s="2046"/>
      <c r="Y426" s="2046"/>
      <c r="Z426" s="2046"/>
    </row>
    <row r="427">
      <c r="A427" s="2046"/>
      <c r="B427" s="2046"/>
      <c r="C427" s="2132" t="s">
        <v>5483</v>
      </c>
      <c r="D427" s="2132" t="s">
        <v>4491</v>
      </c>
      <c r="E427" s="2132" t="s">
        <v>4492</v>
      </c>
      <c r="F427" s="2133" t="s">
        <v>5167</v>
      </c>
      <c r="G427" s="2134"/>
      <c r="H427" s="2134"/>
      <c r="I427" s="2134"/>
      <c r="J427" s="2133">
        <v>176065.0</v>
      </c>
      <c r="K427" s="2132" t="s">
        <v>4857</v>
      </c>
      <c r="L427" s="2132" t="s">
        <v>4972</v>
      </c>
      <c r="M427" s="2132" t="s">
        <v>4980</v>
      </c>
      <c r="N427" s="2164" t="s">
        <v>4981</v>
      </c>
      <c r="O427" s="2135"/>
      <c r="P427" s="2046"/>
      <c r="Q427" s="2046"/>
      <c r="R427" s="2046"/>
      <c r="S427" s="2046"/>
      <c r="T427" s="2046"/>
      <c r="U427" s="2046"/>
      <c r="V427" s="2046"/>
      <c r="W427" s="2046"/>
      <c r="X427" s="2046"/>
      <c r="Y427" s="2046"/>
      <c r="Z427" s="2046"/>
    </row>
    <row r="428">
      <c r="A428" s="2046"/>
      <c r="B428" s="2046"/>
      <c r="C428" s="2132" t="s">
        <v>5484</v>
      </c>
      <c r="D428" s="2132" t="s">
        <v>4494</v>
      </c>
      <c r="E428" s="2132" t="s">
        <v>4495</v>
      </c>
      <c r="F428" s="2133" t="s">
        <v>5485</v>
      </c>
      <c r="G428" s="2134"/>
      <c r="H428" s="2134"/>
      <c r="I428" s="2132" t="s">
        <v>5176</v>
      </c>
      <c r="J428" s="2133">
        <v>176065.0</v>
      </c>
      <c r="K428" s="2132" t="s">
        <v>4857</v>
      </c>
      <c r="L428" s="2132" t="s">
        <v>4972</v>
      </c>
      <c r="M428" s="2132" t="s">
        <v>4980</v>
      </c>
      <c r="N428" s="2164" t="s">
        <v>4981</v>
      </c>
      <c r="O428" s="2135"/>
      <c r="P428" s="2046"/>
      <c r="Q428" s="2046"/>
      <c r="R428" s="2046"/>
      <c r="S428" s="2046"/>
      <c r="T428" s="2046"/>
      <c r="U428" s="2046"/>
      <c r="V428" s="2046"/>
      <c r="W428" s="2046"/>
      <c r="X428" s="2046"/>
      <c r="Y428" s="2046"/>
      <c r="Z428" s="2046"/>
    </row>
    <row r="429">
      <c r="A429" s="2046"/>
      <c r="B429" s="2046"/>
      <c r="C429" s="2132" t="s">
        <v>5486</v>
      </c>
      <c r="D429" s="2132" t="s">
        <v>4497</v>
      </c>
      <c r="E429" s="2132" t="s">
        <v>4498</v>
      </c>
      <c r="F429" s="2133" t="s">
        <v>5487</v>
      </c>
      <c r="G429" s="2134"/>
      <c r="H429" s="2134"/>
      <c r="I429" s="2134"/>
      <c r="J429" s="2133">
        <v>176065.0</v>
      </c>
      <c r="K429" s="2132" t="s">
        <v>4857</v>
      </c>
      <c r="L429" s="2132" t="s">
        <v>4972</v>
      </c>
      <c r="M429" s="2132" t="s">
        <v>4980</v>
      </c>
      <c r="N429" s="2134"/>
      <c r="O429" s="2135"/>
      <c r="P429" s="2046"/>
      <c r="Q429" s="2046"/>
      <c r="R429" s="2046"/>
      <c r="S429" s="2046"/>
      <c r="T429" s="2046"/>
      <c r="U429" s="2046"/>
      <c r="V429" s="2046"/>
      <c r="W429" s="2046"/>
      <c r="X429" s="2046"/>
      <c r="Y429" s="2046"/>
      <c r="Z429" s="2046"/>
    </row>
    <row r="430">
      <c r="A430" s="2046"/>
      <c r="B430" s="2046"/>
      <c r="C430" s="2132" t="s">
        <v>5488</v>
      </c>
      <c r="D430" s="2132" t="s">
        <v>4500</v>
      </c>
      <c r="E430" s="2132" t="s">
        <v>4501</v>
      </c>
      <c r="F430" s="2133" t="s">
        <v>5260</v>
      </c>
      <c r="G430" s="2134"/>
      <c r="H430" s="2134"/>
      <c r="I430" s="2134"/>
      <c r="J430" s="2133">
        <v>176065.0</v>
      </c>
      <c r="K430" s="2132" t="s">
        <v>4857</v>
      </c>
      <c r="L430" s="2132" t="s">
        <v>4972</v>
      </c>
      <c r="M430" s="2132" t="s">
        <v>4980</v>
      </c>
      <c r="N430" s="2164" t="s">
        <v>4981</v>
      </c>
      <c r="O430" s="2135"/>
      <c r="P430" s="2046"/>
      <c r="Q430" s="2046"/>
      <c r="R430" s="2046"/>
      <c r="S430" s="2046"/>
      <c r="T430" s="2046"/>
      <c r="U430" s="2046"/>
      <c r="V430" s="2046"/>
      <c r="W430" s="2046"/>
      <c r="X430" s="2046"/>
      <c r="Y430" s="2046"/>
      <c r="Z430" s="2046"/>
    </row>
    <row r="431">
      <c r="A431" s="2046"/>
      <c r="B431" s="2046"/>
      <c r="C431" s="2132" t="s">
        <v>5489</v>
      </c>
      <c r="D431" s="2132" t="s">
        <v>4503</v>
      </c>
      <c r="E431" s="2132" t="s">
        <v>4504</v>
      </c>
      <c r="F431" s="2133" t="s">
        <v>5490</v>
      </c>
      <c r="G431" s="2134"/>
      <c r="H431" s="2134"/>
      <c r="I431" s="2134"/>
      <c r="J431" s="2134"/>
      <c r="K431" s="2134"/>
      <c r="L431" s="2134"/>
      <c r="M431" s="2134"/>
      <c r="N431" s="2134"/>
      <c r="O431" s="2135"/>
      <c r="P431" s="2046"/>
      <c r="Q431" s="2046"/>
      <c r="R431" s="2046"/>
      <c r="S431" s="2046"/>
      <c r="T431" s="2046"/>
      <c r="U431" s="2046"/>
      <c r="V431" s="2046"/>
      <c r="W431" s="2046"/>
      <c r="X431" s="2046"/>
      <c r="Y431" s="2046"/>
      <c r="Z431" s="2046"/>
    </row>
    <row r="432">
      <c r="A432" s="2046"/>
      <c r="B432" s="2046"/>
      <c r="C432" s="2132" t="s">
        <v>5491</v>
      </c>
      <c r="D432" s="2132" t="s">
        <v>4506</v>
      </c>
      <c r="E432" s="2132" t="s">
        <v>4507</v>
      </c>
      <c r="F432" s="2133" t="s">
        <v>5492</v>
      </c>
      <c r="G432" s="2134"/>
      <c r="H432" s="2134"/>
      <c r="I432" s="2134"/>
      <c r="J432" s="2133">
        <v>176065.0</v>
      </c>
      <c r="K432" s="2132" t="s">
        <v>4857</v>
      </c>
      <c r="L432" s="2132" t="s">
        <v>4972</v>
      </c>
      <c r="M432" s="2132" t="s">
        <v>4980</v>
      </c>
      <c r="N432" s="2164" t="s">
        <v>4981</v>
      </c>
      <c r="O432" s="2135"/>
      <c r="P432" s="2046"/>
      <c r="Q432" s="2046"/>
      <c r="R432" s="2046"/>
      <c r="S432" s="2046"/>
      <c r="T432" s="2046"/>
      <c r="U432" s="2046"/>
      <c r="V432" s="2046"/>
      <c r="W432" s="2046"/>
      <c r="X432" s="2046"/>
      <c r="Y432" s="2046"/>
      <c r="Z432" s="2046"/>
    </row>
    <row r="433">
      <c r="A433" s="2046"/>
      <c r="B433" s="2046"/>
      <c r="C433" s="2132" t="s">
        <v>5493</v>
      </c>
      <c r="D433" s="2132" t="s">
        <v>4509</v>
      </c>
      <c r="E433" s="2132" t="s">
        <v>5494</v>
      </c>
      <c r="F433" s="2133" t="s">
        <v>5495</v>
      </c>
      <c r="G433" s="2134"/>
      <c r="H433" s="2134"/>
      <c r="I433" s="2134"/>
      <c r="J433" s="2134"/>
      <c r="K433" s="2134"/>
      <c r="L433" s="2134"/>
      <c r="M433" s="2134"/>
      <c r="N433" s="2134"/>
      <c r="O433" s="2135"/>
      <c r="P433" s="2046"/>
      <c r="Q433" s="2046"/>
      <c r="R433" s="2046"/>
      <c r="S433" s="2046"/>
      <c r="T433" s="2046"/>
      <c r="U433" s="2046"/>
      <c r="V433" s="2046"/>
      <c r="W433" s="2046"/>
      <c r="X433" s="2046"/>
      <c r="Y433" s="2046"/>
      <c r="Z433" s="2046"/>
    </row>
    <row r="434">
      <c r="A434" s="2046"/>
      <c r="B434" s="2046"/>
      <c r="C434" s="2132" t="s">
        <v>5496</v>
      </c>
      <c r="D434" s="2132" t="s">
        <v>4512</v>
      </c>
      <c r="E434" s="2132" t="s">
        <v>4513</v>
      </c>
      <c r="F434" s="2133" t="s">
        <v>5497</v>
      </c>
      <c r="G434" s="2134"/>
      <c r="H434" s="2134"/>
      <c r="I434" s="2134"/>
      <c r="J434" s="2133">
        <v>176065.0</v>
      </c>
      <c r="K434" s="2132" t="s">
        <v>4857</v>
      </c>
      <c r="L434" s="2132" t="s">
        <v>4972</v>
      </c>
      <c r="M434" s="2164" t="s">
        <v>4981</v>
      </c>
      <c r="N434" s="2134"/>
      <c r="O434" s="2135"/>
      <c r="P434" s="2046"/>
      <c r="Q434" s="2046"/>
      <c r="R434" s="2046"/>
      <c r="S434" s="2046"/>
      <c r="T434" s="2046"/>
      <c r="U434" s="2046"/>
      <c r="V434" s="2046"/>
      <c r="W434" s="2046"/>
      <c r="X434" s="2046"/>
      <c r="Y434" s="2046"/>
      <c r="Z434" s="2046"/>
    </row>
    <row r="435">
      <c r="A435" s="2046"/>
      <c r="B435" s="2046"/>
      <c r="C435" s="2132" t="s">
        <v>5498</v>
      </c>
      <c r="D435" s="2132" t="s">
        <v>4515</v>
      </c>
      <c r="E435" s="2132" t="s">
        <v>4516</v>
      </c>
      <c r="F435" s="2133">
        <v>2.5680919E7</v>
      </c>
      <c r="G435" s="2134"/>
      <c r="H435" s="2134"/>
      <c r="I435" s="2134"/>
      <c r="J435" s="2133">
        <v>176065.0</v>
      </c>
      <c r="K435" s="2132" t="s">
        <v>4857</v>
      </c>
      <c r="L435" s="2132" t="s">
        <v>4972</v>
      </c>
      <c r="M435" s="2164" t="s">
        <v>4981</v>
      </c>
      <c r="N435" s="2134"/>
      <c r="O435" s="2135"/>
      <c r="P435" s="2046"/>
      <c r="Q435" s="2046"/>
      <c r="R435" s="2046"/>
      <c r="S435" s="2046"/>
      <c r="T435" s="2046"/>
      <c r="U435" s="2046"/>
      <c r="V435" s="2046"/>
      <c r="W435" s="2046"/>
      <c r="X435" s="2046"/>
      <c r="Y435" s="2046"/>
      <c r="Z435" s="2046"/>
    </row>
    <row r="436">
      <c r="A436" s="2046"/>
      <c r="B436" s="2046"/>
      <c r="C436" s="2132" t="s">
        <v>5499</v>
      </c>
      <c r="D436" s="2132" t="s">
        <v>4518</v>
      </c>
      <c r="E436" s="2132" t="s">
        <v>4519</v>
      </c>
      <c r="F436" s="2133" t="s">
        <v>5263</v>
      </c>
      <c r="G436" s="2134"/>
      <c r="H436" s="2134"/>
      <c r="I436" s="2134"/>
      <c r="J436" s="2133">
        <v>176065.0</v>
      </c>
      <c r="K436" s="2132" t="s">
        <v>4857</v>
      </c>
      <c r="L436" s="2132" t="s">
        <v>4972</v>
      </c>
      <c r="M436" s="2164" t="s">
        <v>4981</v>
      </c>
      <c r="N436" s="2134"/>
      <c r="O436" s="2135"/>
      <c r="P436" s="2046"/>
      <c r="Q436" s="2046"/>
      <c r="R436" s="2046"/>
      <c r="S436" s="2046"/>
      <c r="T436" s="2046"/>
      <c r="U436" s="2046"/>
      <c r="V436" s="2046"/>
      <c r="W436" s="2046"/>
      <c r="X436" s="2046"/>
      <c r="Y436" s="2046"/>
      <c r="Z436" s="2046"/>
    </row>
    <row r="437">
      <c r="A437" s="2046"/>
      <c r="B437" s="2046"/>
      <c r="C437" s="2132" t="s">
        <v>5500</v>
      </c>
      <c r="D437" s="2132" t="s">
        <v>4521</v>
      </c>
      <c r="E437" s="2132" t="s">
        <v>4522</v>
      </c>
      <c r="F437" s="2133" t="s">
        <v>5492</v>
      </c>
      <c r="G437" s="2134"/>
      <c r="H437" s="2134"/>
      <c r="I437" s="2134"/>
      <c r="J437" s="2134"/>
      <c r="K437" s="2134"/>
      <c r="L437" s="2134"/>
      <c r="M437" s="2134"/>
      <c r="N437" s="2134"/>
      <c r="O437" s="2135"/>
      <c r="P437" s="2046"/>
      <c r="Q437" s="2046"/>
      <c r="R437" s="2046"/>
      <c r="S437" s="2046"/>
      <c r="T437" s="2046"/>
      <c r="U437" s="2046"/>
      <c r="V437" s="2046"/>
      <c r="W437" s="2046"/>
      <c r="X437" s="2046"/>
      <c r="Y437" s="2046"/>
      <c r="Z437" s="2046"/>
    </row>
    <row r="438">
      <c r="A438" s="2046"/>
      <c r="B438" s="2046"/>
      <c r="C438" s="2132" t="s">
        <v>5501</v>
      </c>
      <c r="D438" s="2132" t="s">
        <v>4524</v>
      </c>
      <c r="E438" s="2132" t="s">
        <v>4525</v>
      </c>
      <c r="F438" s="2133" t="s">
        <v>5502</v>
      </c>
      <c r="G438" s="2134"/>
      <c r="H438" s="2134"/>
      <c r="I438" s="2134"/>
      <c r="J438" s="2133">
        <v>176065.0</v>
      </c>
      <c r="K438" s="2132" t="s">
        <v>4857</v>
      </c>
      <c r="L438" s="2132" t="s">
        <v>4972</v>
      </c>
      <c r="M438" s="2164" t="s">
        <v>4981</v>
      </c>
      <c r="N438" s="2134"/>
      <c r="O438" s="2135"/>
      <c r="P438" s="2046"/>
      <c r="Q438" s="2046"/>
      <c r="R438" s="2046"/>
      <c r="S438" s="2046"/>
      <c r="T438" s="2046"/>
      <c r="U438" s="2046"/>
      <c r="V438" s="2046"/>
      <c r="W438" s="2046"/>
      <c r="X438" s="2046"/>
      <c r="Y438" s="2046"/>
      <c r="Z438" s="2046"/>
    </row>
    <row r="439">
      <c r="A439" s="2046"/>
      <c r="B439" s="2046"/>
      <c r="C439" s="2132" t="s">
        <v>5503</v>
      </c>
      <c r="D439" s="2132" t="s">
        <v>4527</v>
      </c>
      <c r="E439" s="2132" t="s">
        <v>4528</v>
      </c>
      <c r="F439" s="2133" t="s">
        <v>5269</v>
      </c>
      <c r="G439" s="2134"/>
      <c r="H439" s="2134"/>
      <c r="I439" s="2134"/>
      <c r="J439" s="2133">
        <v>176065.0</v>
      </c>
      <c r="K439" s="2132" t="s">
        <v>4857</v>
      </c>
      <c r="L439" s="2132" t="s">
        <v>4972</v>
      </c>
      <c r="M439" s="2132" t="s">
        <v>4980</v>
      </c>
      <c r="N439" s="2164" t="s">
        <v>4981</v>
      </c>
      <c r="O439" s="2135"/>
      <c r="P439" s="2046"/>
      <c r="Q439" s="2046"/>
      <c r="R439" s="2046"/>
      <c r="S439" s="2046"/>
      <c r="T439" s="2046"/>
      <c r="U439" s="2046"/>
      <c r="V439" s="2046"/>
      <c r="W439" s="2046"/>
      <c r="X439" s="2046"/>
      <c r="Y439" s="2046"/>
      <c r="Z439" s="2046"/>
    </row>
    <row r="440">
      <c r="A440" s="2046"/>
      <c r="B440" s="2046"/>
      <c r="C440" s="2132" t="s">
        <v>5504</v>
      </c>
      <c r="D440" s="2132" t="s">
        <v>4530</v>
      </c>
      <c r="E440" s="2132" t="s">
        <v>4531</v>
      </c>
      <c r="F440" s="2133" t="s">
        <v>5492</v>
      </c>
      <c r="G440" s="2134"/>
      <c r="H440" s="2134"/>
      <c r="I440" s="2134"/>
      <c r="J440" s="2133">
        <v>176065.0</v>
      </c>
      <c r="K440" s="2132" t="s">
        <v>4857</v>
      </c>
      <c r="L440" s="2132" t="s">
        <v>4972</v>
      </c>
      <c r="M440" s="2164" t="s">
        <v>4981</v>
      </c>
      <c r="N440" s="2134"/>
      <c r="O440" s="2135"/>
      <c r="P440" s="2046"/>
      <c r="Q440" s="2046"/>
      <c r="R440" s="2046"/>
      <c r="S440" s="2046"/>
      <c r="T440" s="2046"/>
      <c r="U440" s="2046"/>
      <c r="V440" s="2046"/>
      <c r="W440" s="2046"/>
      <c r="X440" s="2046"/>
      <c r="Y440" s="2046"/>
      <c r="Z440" s="2046"/>
    </row>
    <row r="441">
      <c r="A441" s="2046"/>
      <c r="B441" s="2046"/>
      <c r="C441" s="2132" t="s">
        <v>5505</v>
      </c>
      <c r="D441" s="2132" t="s">
        <v>5506</v>
      </c>
      <c r="E441" s="2132" t="s">
        <v>5507</v>
      </c>
      <c r="F441" s="2133" t="s">
        <v>5508</v>
      </c>
      <c r="G441" s="2134"/>
      <c r="H441" s="2134"/>
      <c r="I441" s="2134"/>
      <c r="J441" s="2133">
        <v>176065.0</v>
      </c>
      <c r="K441" s="2132" t="s">
        <v>4857</v>
      </c>
      <c r="L441" s="2132" t="s">
        <v>4972</v>
      </c>
      <c r="M441" s="2132" t="s">
        <v>4980</v>
      </c>
      <c r="N441" s="2164" t="s">
        <v>4981</v>
      </c>
      <c r="O441" s="2135"/>
      <c r="P441" s="2046"/>
      <c r="Q441" s="2046"/>
      <c r="R441" s="2046"/>
      <c r="S441" s="2046"/>
      <c r="T441" s="2046"/>
      <c r="U441" s="2046"/>
      <c r="V441" s="2046"/>
      <c r="W441" s="2046"/>
      <c r="X441" s="2046"/>
      <c r="Y441" s="2046"/>
      <c r="Z441" s="2046"/>
    </row>
    <row r="442">
      <c r="A442" s="2046"/>
      <c r="B442" s="2046"/>
      <c r="C442" s="2132" t="s">
        <v>5509</v>
      </c>
      <c r="D442" s="2132" t="s">
        <v>5510</v>
      </c>
      <c r="E442" s="2132" t="s">
        <v>5511</v>
      </c>
      <c r="F442" s="2133" t="s">
        <v>5512</v>
      </c>
      <c r="G442" s="2134"/>
      <c r="H442" s="2134"/>
      <c r="I442" s="2134"/>
      <c r="J442" s="2133">
        <v>176065.0</v>
      </c>
      <c r="K442" s="2132" t="s">
        <v>4857</v>
      </c>
      <c r="L442" s="2132" t="s">
        <v>4972</v>
      </c>
      <c r="M442" s="2132" t="s">
        <v>4980</v>
      </c>
      <c r="N442" s="2164" t="s">
        <v>4981</v>
      </c>
      <c r="O442" s="2135"/>
      <c r="P442" s="2046"/>
      <c r="Q442" s="2046"/>
      <c r="R442" s="2046"/>
      <c r="S442" s="2046"/>
      <c r="T442" s="2046"/>
      <c r="U442" s="2046"/>
      <c r="V442" s="2046"/>
      <c r="W442" s="2046"/>
      <c r="X442" s="2046"/>
      <c r="Y442" s="2046"/>
      <c r="Z442" s="2046"/>
    </row>
    <row r="443">
      <c r="A443" s="2046"/>
      <c r="B443" s="2046"/>
      <c r="C443" s="2132" t="s">
        <v>5513</v>
      </c>
      <c r="D443" s="2132" t="s">
        <v>4539</v>
      </c>
      <c r="E443" s="2132" t="s">
        <v>4540</v>
      </c>
      <c r="F443" s="2133" t="s">
        <v>5514</v>
      </c>
      <c r="G443" s="2134"/>
      <c r="H443" s="2134"/>
      <c r="I443" s="2134"/>
      <c r="J443" s="2133">
        <v>176065.0</v>
      </c>
      <c r="K443" s="2132" t="s">
        <v>4857</v>
      </c>
      <c r="L443" s="2132" t="s">
        <v>4972</v>
      </c>
      <c r="M443" s="2132" t="s">
        <v>4980</v>
      </c>
      <c r="N443" s="2164" t="s">
        <v>4981</v>
      </c>
      <c r="O443" s="2135"/>
      <c r="P443" s="2046"/>
      <c r="Q443" s="2046"/>
      <c r="R443" s="2046"/>
      <c r="S443" s="2046"/>
      <c r="T443" s="2046"/>
      <c r="U443" s="2046"/>
      <c r="V443" s="2046"/>
      <c r="W443" s="2046"/>
      <c r="X443" s="2046"/>
      <c r="Y443" s="2046"/>
      <c r="Z443" s="2046"/>
    </row>
    <row r="444">
      <c r="A444" s="2046"/>
      <c r="B444" s="2046"/>
      <c r="C444" s="2132" t="s">
        <v>5515</v>
      </c>
      <c r="D444" s="2132" t="s">
        <v>4542</v>
      </c>
      <c r="E444" s="2132" t="s">
        <v>4543</v>
      </c>
      <c r="F444" s="2133" t="s">
        <v>5516</v>
      </c>
      <c r="G444" s="2134"/>
      <c r="H444" s="2134"/>
      <c r="I444" s="2134"/>
      <c r="J444" s="2133">
        <v>176065.0</v>
      </c>
      <c r="K444" s="2132" t="s">
        <v>4857</v>
      </c>
      <c r="L444" s="2132" t="s">
        <v>4972</v>
      </c>
      <c r="M444" s="2132" t="s">
        <v>4980</v>
      </c>
      <c r="N444" s="2164" t="s">
        <v>4981</v>
      </c>
      <c r="O444" s="2135"/>
      <c r="P444" s="2046"/>
      <c r="Q444" s="2046"/>
      <c r="R444" s="2046"/>
      <c r="S444" s="2046"/>
      <c r="T444" s="2046"/>
      <c r="U444" s="2046"/>
      <c r="V444" s="2046"/>
      <c r="W444" s="2046"/>
      <c r="X444" s="2046"/>
      <c r="Y444" s="2046"/>
      <c r="Z444" s="2046"/>
    </row>
    <row r="445">
      <c r="A445" s="2046"/>
      <c r="B445" s="2046"/>
      <c r="C445" s="2132" t="s">
        <v>5517</v>
      </c>
      <c r="D445" s="2132" t="s">
        <v>4545</v>
      </c>
      <c r="E445" s="2132" t="s">
        <v>4546</v>
      </c>
      <c r="F445" s="2133" t="s">
        <v>5518</v>
      </c>
      <c r="G445" s="2134"/>
      <c r="H445" s="2134"/>
      <c r="I445" s="2134"/>
      <c r="J445" s="2133">
        <v>176065.0</v>
      </c>
      <c r="K445" s="2132" t="s">
        <v>4857</v>
      </c>
      <c r="L445" s="2132" t="s">
        <v>4972</v>
      </c>
      <c r="M445" s="2132" t="s">
        <v>4980</v>
      </c>
      <c r="N445" s="2164" t="s">
        <v>4981</v>
      </c>
      <c r="O445" s="2135"/>
      <c r="P445" s="2046"/>
      <c r="Q445" s="2046"/>
      <c r="R445" s="2046"/>
      <c r="S445" s="2046"/>
      <c r="T445" s="2046"/>
      <c r="U445" s="2046"/>
      <c r="V445" s="2046"/>
      <c r="W445" s="2046"/>
      <c r="X445" s="2046"/>
      <c r="Y445" s="2046"/>
      <c r="Z445" s="2046"/>
    </row>
    <row r="446">
      <c r="A446" s="2046"/>
      <c r="B446" s="2046"/>
      <c r="C446" s="2132" t="s">
        <v>5519</v>
      </c>
      <c r="D446" s="2132" t="s">
        <v>4548</v>
      </c>
      <c r="E446" s="2132" t="s">
        <v>4549</v>
      </c>
      <c r="F446" s="2133" t="s">
        <v>5502</v>
      </c>
      <c r="G446" s="2134"/>
      <c r="H446" s="2134"/>
      <c r="I446" s="2134"/>
      <c r="J446" s="2133">
        <v>176065.0</v>
      </c>
      <c r="K446" s="2132" t="s">
        <v>4857</v>
      </c>
      <c r="L446" s="2132" t="s">
        <v>4972</v>
      </c>
      <c r="M446" s="2164" t="s">
        <v>4981</v>
      </c>
      <c r="N446" s="2134"/>
      <c r="O446" s="2135"/>
      <c r="P446" s="2046"/>
      <c r="Q446" s="2046"/>
      <c r="R446" s="2046"/>
      <c r="S446" s="2046"/>
      <c r="T446" s="2046"/>
      <c r="U446" s="2046"/>
      <c r="V446" s="2046"/>
      <c r="W446" s="2046"/>
      <c r="X446" s="2046"/>
      <c r="Y446" s="2046"/>
      <c r="Z446" s="2046"/>
    </row>
    <row r="447">
      <c r="A447" s="2046"/>
      <c r="B447" s="2046"/>
      <c r="C447" s="2132" t="s">
        <v>5520</v>
      </c>
      <c r="D447" s="2132" t="s">
        <v>4551</v>
      </c>
      <c r="E447" s="2132" t="s">
        <v>4552</v>
      </c>
      <c r="F447" s="2133" t="s">
        <v>5238</v>
      </c>
      <c r="G447" s="2134"/>
      <c r="H447" s="2134"/>
      <c r="I447" s="2134"/>
      <c r="J447" s="2133">
        <v>176065.0</v>
      </c>
      <c r="K447" s="2132" t="s">
        <v>4857</v>
      </c>
      <c r="L447" s="2132" t="s">
        <v>4972</v>
      </c>
      <c r="M447" s="2164" t="s">
        <v>4981</v>
      </c>
      <c r="N447" s="2134"/>
      <c r="O447" s="2135"/>
      <c r="P447" s="2046"/>
      <c r="Q447" s="2046"/>
      <c r="R447" s="2046"/>
      <c r="S447" s="2046"/>
      <c r="T447" s="2046"/>
      <c r="U447" s="2046"/>
      <c r="V447" s="2046"/>
      <c r="W447" s="2046"/>
      <c r="X447" s="2046"/>
      <c r="Y447" s="2046"/>
      <c r="Z447" s="2046"/>
    </row>
    <row r="448">
      <c r="A448" s="2046"/>
      <c r="B448" s="2046"/>
      <c r="C448" s="2132" t="s">
        <v>5521</v>
      </c>
      <c r="D448" s="2132" t="s">
        <v>4554</v>
      </c>
      <c r="E448" s="2132" t="s">
        <v>4555</v>
      </c>
      <c r="F448" s="2133" t="s">
        <v>5522</v>
      </c>
      <c r="G448" s="2134"/>
      <c r="H448" s="2134"/>
      <c r="I448" s="2134"/>
      <c r="J448" s="2133">
        <v>176065.0</v>
      </c>
      <c r="K448" s="2132" t="s">
        <v>4857</v>
      </c>
      <c r="L448" s="2132" t="s">
        <v>4972</v>
      </c>
      <c r="M448" s="2164" t="s">
        <v>4981</v>
      </c>
      <c r="N448" s="2134"/>
      <c r="O448" s="2135"/>
      <c r="P448" s="2046"/>
      <c r="Q448" s="2046"/>
      <c r="R448" s="2046"/>
      <c r="S448" s="2046"/>
      <c r="T448" s="2046"/>
      <c r="U448" s="2046"/>
      <c r="V448" s="2046"/>
      <c r="W448" s="2046"/>
      <c r="X448" s="2046"/>
      <c r="Y448" s="2046"/>
      <c r="Z448" s="2046"/>
    </row>
    <row r="449">
      <c r="A449" s="2046"/>
      <c r="B449" s="2046"/>
      <c r="C449" s="2132" t="s">
        <v>5523</v>
      </c>
      <c r="D449" s="2132" t="s">
        <v>4557</v>
      </c>
      <c r="E449" s="2132" t="s">
        <v>4558</v>
      </c>
      <c r="F449" s="2133" t="s">
        <v>5524</v>
      </c>
      <c r="G449" s="2134"/>
      <c r="H449" s="2134"/>
      <c r="I449" s="2134"/>
      <c r="J449" s="2133">
        <v>176065.0</v>
      </c>
      <c r="K449" s="2132" t="s">
        <v>4857</v>
      </c>
      <c r="L449" s="2132" t="s">
        <v>4972</v>
      </c>
      <c r="M449" s="2132" t="s">
        <v>4980</v>
      </c>
      <c r="N449" s="2164" t="s">
        <v>4981</v>
      </c>
      <c r="O449" s="2135"/>
      <c r="P449" s="2046"/>
      <c r="Q449" s="2046"/>
      <c r="R449" s="2046"/>
      <c r="S449" s="2046"/>
      <c r="T449" s="2046"/>
      <c r="U449" s="2046"/>
      <c r="V449" s="2046"/>
      <c r="W449" s="2046"/>
      <c r="X449" s="2046"/>
      <c r="Y449" s="2046"/>
      <c r="Z449" s="2046"/>
    </row>
    <row r="450">
      <c r="A450" s="2046"/>
      <c r="B450" s="2046"/>
      <c r="C450" s="2132" t="s">
        <v>5525</v>
      </c>
      <c r="D450" s="2132" t="s">
        <v>4560</v>
      </c>
      <c r="E450" s="2132" t="s">
        <v>4561</v>
      </c>
      <c r="F450" s="2133" t="s">
        <v>5526</v>
      </c>
      <c r="G450" s="2134"/>
      <c r="H450" s="2134"/>
      <c r="I450" s="2134"/>
      <c r="J450" s="2133">
        <v>176065.0</v>
      </c>
      <c r="K450" s="2132" t="s">
        <v>4857</v>
      </c>
      <c r="L450" s="2132" t="s">
        <v>4972</v>
      </c>
      <c r="M450" s="2132" t="s">
        <v>4980</v>
      </c>
      <c r="N450" s="2164" t="s">
        <v>4981</v>
      </c>
      <c r="O450" s="2135"/>
      <c r="P450" s="2046"/>
      <c r="Q450" s="2046"/>
      <c r="R450" s="2046"/>
      <c r="S450" s="2046"/>
      <c r="T450" s="2046"/>
      <c r="U450" s="2046"/>
      <c r="V450" s="2046"/>
      <c r="W450" s="2046"/>
      <c r="X450" s="2046"/>
      <c r="Y450" s="2046"/>
      <c r="Z450" s="2046"/>
    </row>
    <row r="451">
      <c r="A451" s="2046"/>
      <c r="B451" s="2046"/>
      <c r="C451" s="2132" t="s">
        <v>5527</v>
      </c>
      <c r="D451" s="2132" t="s">
        <v>4563</v>
      </c>
      <c r="E451" s="2132" t="s">
        <v>4564</v>
      </c>
      <c r="F451" s="2133" t="s">
        <v>5528</v>
      </c>
      <c r="G451" s="2134"/>
      <c r="H451" s="2134"/>
      <c r="I451" s="2134"/>
      <c r="J451" s="2133">
        <v>176065.0</v>
      </c>
      <c r="K451" s="2132" t="s">
        <v>4857</v>
      </c>
      <c r="L451" s="2132" t="s">
        <v>4972</v>
      </c>
      <c r="M451" s="2132" t="s">
        <v>4980</v>
      </c>
      <c r="N451" s="2164" t="s">
        <v>4981</v>
      </c>
      <c r="O451" s="2135"/>
      <c r="P451" s="2046"/>
      <c r="Q451" s="2046"/>
      <c r="R451" s="2046"/>
      <c r="S451" s="2046"/>
      <c r="T451" s="2046"/>
      <c r="U451" s="2046"/>
      <c r="V451" s="2046"/>
      <c r="W451" s="2046"/>
      <c r="X451" s="2046"/>
      <c r="Y451" s="2046"/>
      <c r="Z451" s="2046"/>
    </row>
    <row r="452">
      <c r="A452" s="2046"/>
      <c r="B452" s="2046"/>
      <c r="C452" s="2132" t="s">
        <v>5529</v>
      </c>
      <c r="D452" s="2132" t="s">
        <v>4566</v>
      </c>
      <c r="E452" s="2132" t="s">
        <v>4567</v>
      </c>
      <c r="F452" s="2133" t="s">
        <v>5530</v>
      </c>
      <c r="G452" s="2134"/>
      <c r="H452" s="2134"/>
      <c r="I452" s="2134"/>
      <c r="J452" s="2133">
        <v>176065.0</v>
      </c>
      <c r="K452" s="2132" t="s">
        <v>4857</v>
      </c>
      <c r="L452" s="2132" t="s">
        <v>4972</v>
      </c>
      <c r="M452" s="2132" t="s">
        <v>4980</v>
      </c>
      <c r="N452" s="2134"/>
      <c r="O452" s="2135"/>
      <c r="P452" s="2046"/>
      <c r="Q452" s="2046"/>
      <c r="R452" s="2046"/>
      <c r="S452" s="2046"/>
      <c r="T452" s="2046"/>
      <c r="U452" s="2046"/>
      <c r="V452" s="2046"/>
      <c r="W452" s="2046"/>
      <c r="X452" s="2046"/>
      <c r="Y452" s="2046"/>
      <c r="Z452" s="2046"/>
    </row>
    <row r="453">
      <c r="A453" s="2046"/>
      <c r="B453" s="2046"/>
      <c r="C453" s="2132" t="s">
        <v>5531</v>
      </c>
      <c r="D453" s="2132" t="s">
        <v>4569</v>
      </c>
      <c r="E453" s="2132" t="s">
        <v>4570</v>
      </c>
      <c r="F453" s="2133" t="s">
        <v>5238</v>
      </c>
      <c r="G453" s="2134"/>
      <c r="H453" s="2134"/>
      <c r="I453" s="2134"/>
      <c r="J453" s="2133">
        <v>176065.0</v>
      </c>
      <c r="K453" s="2132" t="s">
        <v>4857</v>
      </c>
      <c r="L453" s="2132" t="s">
        <v>4972</v>
      </c>
      <c r="M453" s="2132" t="s">
        <v>4980</v>
      </c>
      <c r="N453" s="2164" t="s">
        <v>4981</v>
      </c>
      <c r="O453" s="2135"/>
      <c r="P453" s="2046"/>
      <c r="Q453" s="2046"/>
      <c r="R453" s="2046"/>
      <c r="S453" s="2046"/>
      <c r="T453" s="2046"/>
      <c r="U453" s="2046"/>
      <c r="V453" s="2046"/>
      <c r="W453" s="2046"/>
      <c r="X453" s="2046"/>
      <c r="Y453" s="2046"/>
      <c r="Z453" s="2046"/>
    </row>
    <row r="454">
      <c r="A454" s="2046"/>
      <c r="B454" s="2046"/>
      <c r="C454" s="2132" t="s">
        <v>4565</v>
      </c>
      <c r="D454" s="2132" t="s">
        <v>4566</v>
      </c>
      <c r="E454" s="2132" t="s">
        <v>4567</v>
      </c>
      <c r="F454" s="2133">
        <v>2.5670405E7</v>
      </c>
      <c r="G454" s="2134"/>
      <c r="H454" s="2134"/>
      <c r="I454" s="2134"/>
      <c r="J454" s="2133">
        <v>176063.0</v>
      </c>
      <c r="K454" s="2132" t="s">
        <v>4857</v>
      </c>
      <c r="L454" s="2132" t="s">
        <v>4969</v>
      </c>
      <c r="M454" s="2134"/>
      <c r="N454" s="2134"/>
      <c r="O454" s="2135"/>
      <c r="P454" s="2046"/>
      <c r="Q454" s="2046"/>
      <c r="R454" s="2046"/>
      <c r="S454" s="2046"/>
      <c r="T454" s="2046"/>
      <c r="U454" s="2046"/>
      <c r="V454" s="2046"/>
      <c r="W454" s="2046"/>
      <c r="X454" s="2046"/>
      <c r="Y454" s="2046"/>
      <c r="Z454" s="2046"/>
    </row>
    <row r="455">
      <c r="A455" s="2046"/>
      <c r="B455" s="2046"/>
      <c r="C455" s="2132" t="s">
        <v>4568</v>
      </c>
      <c r="D455" s="2132" t="s">
        <v>4569</v>
      </c>
      <c r="E455" s="2132" t="s">
        <v>4570</v>
      </c>
      <c r="F455" s="2133">
        <v>2.5660401E7</v>
      </c>
      <c r="G455" s="2134"/>
      <c r="H455" s="2134"/>
      <c r="I455" s="2134"/>
      <c r="J455" s="2133">
        <v>176065.0</v>
      </c>
      <c r="K455" s="2132" t="s">
        <v>4857</v>
      </c>
      <c r="L455" s="2132" t="s">
        <v>4972</v>
      </c>
      <c r="M455" s="2132" t="s">
        <v>4980</v>
      </c>
      <c r="N455" s="2164" t="s">
        <v>4981</v>
      </c>
      <c r="O455" s="2135"/>
      <c r="P455" s="2046"/>
      <c r="Q455" s="2046"/>
      <c r="R455" s="2046"/>
      <c r="S455" s="2046"/>
      <c r="T455" s="2046"/>
      <c r="U455" s="2046"/>
      <c r="V455" s="2046"/>
      <c r="W455" s="2046"/>
      <c r="X455" s="2046"/>
      <c r="Y455" s="2046"/>
      <c r="Z455" s="2046"/>
    </row>
    <row r="456">
      <c r="A456" s="2046"/>
      <c r="B456" s="2046"/>
      <c r="C456" s="2046"/>
      <c r="D456" s="2046"/>
      <c r="E456" s="2046"/>
      <c r="F456" s="2046"/>
      <c r="G456" s="2046"/>
      <c r="H456" s="2046"/>
      <c r="I456" s="2046"/>
      <c r="J456" s="2046"/>
      <c r="K456" s="2046"/>
      <c r="L456" s="2046"/>
      <c r="M456" s="2046"/>
      <c r="N456" s="2046"/>
      <c r="O456" s="2046"/>
      <c r="P456" s="2046"/>
      <c r="Q456" s="2046"/>
      <c r="R456" s="2046"/>
      <c r="S456" s="2046"/>
      <c r="T456" s="2046"/>
      <c r="U456" s="2046"/>
      <c r="V456" s="2046"/>
      <c r="W456" s="2046"/>
      <c r="X456" s="2046"/>
      <c r="Y456" s="2046"/>
      <c r="Z456" s="2046"/>
    </row>
    <row r="457">
      <c r="A457" s="2046"/>
      <c r="B457" s="2046"/>
      <c r="C457" s="2046"/>
      <c r="D457" s="2046"/>
      <c r="E457" s="2046"/>
      <c r="F457" s="2046"/>
      <c r="G457" s="2046"/>
      <c r="H457" s="2046"/>
      <c r="I457" s="2046"/>
      <c r="J457" s="2046"/>
      <c r="K457" s="2046"/>
      <c r="L457" s="2046"/>
      <c r="M457" s="2046"/>
      <c r="N457" s="2046"/>
      <c r="O457" s="2046"/>
      <c r="P457" s="2046"/>
      <c r="Q457" s="2046"/>
      <c r="R457" s="2046"/>
      <c r="S457" s="2046"/>
      <c r="T457" s="2046"/>
      <c r="U457" s="2046"/>
      <c r="V457" s="2046"/>
      <c r="W457" s="2046"/>
      <c r="X457" s="2046"/>
      <c r="Y457" s="2046"/>
      <c r="Z457" s="2046"/>
    </row>
    <row r="458">
      <c r="A458" s="2046"/>
      <c r="B458" s="2046"/>
      <c r="C458" s="2046"/>
      <c r="D458" s="2046"/>
      <c r="E458" s="2046"/>
      <c r="F458" s="2046"/>
      <c r="G458" s="2046"/>
      <c r="H458" s="2046"/>
      <c r="I458" s="2046"/>
      <c r="J458" s="2046"/>
      <c r="K458" s="2046"/>
      <c r="L458" s="2046"/>
      <c r="M458" s="2046"/>
      <c r="N458" s="2046"/>
      <c r="O458" s="2046"/>
      <c r="P458" s="2046"/>
      <c r="Q458" s="2046"/>
      <c r="R458" s="2046"/>
      <c r="S458" s="2046"/>
      <c r="T458" s="2046"/>
      <c r="U458" s="2046"/>
      <c r="V458" s="2046"/>
      <c r="W458" s="2046"/>
      <c r="X458" s="2046"/>
      <c r="Y458" s="2046"/>
      <c r="Z458" s="2046"/>
    </row>
    <row r="459">
      <c r="A459" s="2046"/>
      <c r="B459" s="2046"/>
      <c r="C459" s="2046"/>
      <c r="D459" s="2046"/>
      <c r="E459" s="2046"/>
      <c r="F459" s="2046"/>
      <c r="G459" s="2046"/>
      <c r="H459" s="2046"/>
      <c r="I459" s="2046"/>
      <c r="J459" s="2046"/>
      <c r="K459" s="2046"/>
      <c r="L459" s="2046"/>
      <c r="M459" s="2046"/>
      <c r="N459" s="2046"/>
      <c r="O459" s="2046"/>
      <c r="P459" s="2046"/>
      <c r="Q459" s="2046"/>
      <c r="R459" s="2046"/>
      <c r="S459" s="2046"/>
      <c r="T459" s="2046"/>
      <c r="U459" s="2046"/>
      <c r="V459" s="2046"/>
      <c r="W459" s="2046"/>
      <c r="X459" s="2046"/>
      <c r="Y459" s="2046"/>
      <c r="Z459" s="2046"/>
    </row>
    <row r="460">
      <c r="A460" s="2046"/>
      <c r="B460" s="2046"/>
      <c r="C460" s="2046"/>
      <c r="D460" s="2046"/>
      <c r="E460" s="2046"/>
      <c r="F460" s="2046"/>
      <c r="G460" s="2046"/>
      <c r="H460" s="2046"/>
      <c r="I460" s="2046"/>
      <c r="J460" s="2046"/>
      <c r="K460" s="2046"/>
      <c r="L460" s="2046"/>
      <c r="M460" s="2046"/>
      <c r="N460" s="2046"/>
      <c r="O460" s="2046"/>
      <c r="P460" s="2046"/>
      <c r="Q460" s="2046"/>
      <c r="R460" s="2046"/>
      <c r="S460" s="2046"/>
      <c r="T460" s="2046"/>
      <c r="U460" s="2046"/>
      <c r="V460" s="2046"/>
      <c r="W460" s="2046"/>
      <c r="X460" s="2046"/>
      <c r="Y460" s="2046"/>
      <c r="Z460" s="2046"/>
    </row>
    <row r="461">
      <c r="A461" s="2046"/>
      <c r="B461" s="2046"/>
      <c r="C461" s="2046"/>
      <c r="D461" s="2046"/>
      <c r="E461" s="2046"/>
      <c r="F461" s="2046"/>
      <c r="G461" s="2046"/>
      <c r="H461" s="2046"/>
      <c r="I461" s="2046"/>
      <c r="J461" s="2046"/>
      <c r="K461" s="2046"/>
      <c r="L461" s="2046"/>
      <c r="M461" s="2046"/>
      <c r="N461" s="2046"/>
      <c r="O461" s="2046"/>
      <c r="P461" s="2046"/>
      <c r="Q461" s="2046"/>
      <c r="R461" s="2046"/>
      <c r="S461" s="2046"/>
      <c r="T461" s="2046"/>
      <c r="U461" s="2046"/>
      <c r="V461" s="2046"/>
      <c r="W461" s="2046"/>
      <c r="X461" s="2046"/>
      <c r="Y461" s="2046"/>
      <c r="Z461" s="2046"/>
    </row>
    <row r="462">
      <c r="A462" s="2046"/>
      <c r="B462" s="2046"/>
      <c r="C462" s="2046"/>
      <c r="D462" s="2046"/>
      <c r="E462" s="2046"/>
      <c r="F462" s="2046"/>
      <c r="G462" s="2046"/>
      <c r="H462" s="2046"/>
      <c r="I462" s="2046"/>
      <c r="J462" s="2046"/>
      <c r="K462" s="2046"/>
      <c r="L462" s="2046"/>
      <c r="M462" s="2046"/>
      <c r="N462" s="2046"/>
      <c r="O462" s="2046"/>
      <c r="P462" s="2046"/>
      <c r="Q462" s="2046"/>
      <c r="R462" s="2046"/>
      <c r="S462" s="2046"/>
      <c r="T462" s="2046"/>
      <c r="U462" s="2046"/>
      <c r="V462" s="2046"/>
      <c r="W462" s="2046"/>
      <c r="X462" s="2046"/>
      <c r="Y462" s="2046"/>
      <c r="Z462" s="2046"/>
    </row>
    <row r="463">
      <c r="A463" s="2046"/>
      <c r="B463" s="2046"/>
      <c r="C463" s="2046"/>
      <c r="D463" s="2046"/>
      <c r="E463" s="2046"/>
      <c r="F463" s="2046"/>
      <c r="G463" s="2046"/>
      <c r="H463" s="2046"/>
      <c r="I463" s="2046"/>
      <c r="J463" s="2046"/>
      <c r="K463" s="2046"/>
      <c r="L463" s="2046"/>
      <c r="M463" s="2046"/>
      <c r="N463" s="2046"/>
      <c r="O463" s="2046"/>
      <c r="P463" s="2046"/>
      <c r="Q463" s="2046"/>
      <c r="R463" s="2046"/>
      <c r="S463" s="2046"/>
      <c r="T463" s="2046"/>
      <c r="U463" s="2046"/>
      <c r="V463" s="2046"/>
      <c r="W463" s="2046"/>
      <c r="X463" s="2046"/>
      <c r="Y463" s="2046"/>
      <c r="Z463" s="2046"/>
    </row>
    <row r="464">
      <c r="A464" s="2046"/>
      <c r="B464" s="2046"/>
      <c r="C464" s="2046"/>
      <c r="D464" s="2046"/>
      <c r="E464" s="2046"/>
      <c r="F464" s="2046"/>
      <c r="G464" s="2046"/>
      <c r="H464" s="2046"/>
      <c r="I464" s="2046"/>
      <c r="J464" s="2046"/>
      <c r="K464" s="2046"/>
      <c r="L464" s="2046"/>
      <c r="M464" s="2046"/>
      <c r="N464" s="2046"/>
      <c r="O464" s="2046"/>
      <c r="P464" s="2046"/>
      <c r="Q464" s="2046"/>
      <c r="R464" s="2046"/>
      <c r="S464" s="2046"/>
      <c r="T464" s="2046"/>
      <c r="U464" s="2046"/>
      <c r="V464" s="2046"/>
      <c r="W464" s="2046"/>
      <c r="X464" s="2046"/>
      <c r="Y464" s="2046"/>
      <c r="Z464" s="2046"/>
    </row>
    <row r="465">
      <c r="A465" s="2046"/>
      <c r="B465" s="2046"/>
      <c r="C465" s="2046"/>
      <c r="D465" s="2046"/>
      <c r="E465" s="2046"/>
      <c r="F465" s="2046"/>
      <c r="G465" s="2046"/>
      <c r="H465" s="2046"/>
      <c r="I465" s="2046"/>
      <c r="J465" s="2046"/>
      <c r="K465" s="2046"/>
      <c r="L465" s="2046"/>
      <c r="M465" s="2046"/>
      <c r="N465" s="2046"/>
      <c r="O465" s="2046"/>
      <c r="P465" s="2046"/>
      <c r="Q465" s="2046"/>
      <c r="R465" s="2046"/>
      <c r="S465" s="2046"/>
      <c r="T465" s="2046"/>
      <c r="U465" s="2046"/>
      <c r="V465" s="2046"/>
      <c r="W465" s="2046"/>
      <c r="X465" s="2046"/>
      <c r="Y465" s="2046"/>
      <c r="Z465" s="2046"/>
    </row>
    <row r="466">
      <c r="A466" s="2046"/>
      <c r="B466" s="2046"/>
      <c r="C466" s="2046"/>
      <c r="D466" s="2046"/>
      <c r="E466" s="2046"/>
      <c r="F466" s="2046"/>
      <c r="G466" s="2046"/>
      <c r="H466" s="2046"/>
      <c r="I466" s="2046"/>
      <c r="J466" s="2046"/>
      <c r="K466" s="2046"/>
      <c r="L466" s="2046"/>
      <c r="M466" s="2046"/>
      <c r="N466" s="2046"/>
      <c r="O466" s="2046"/>
      <c r="P466" s="2046"/>
      <c r="Q466" s="2046"/>
      <c r="R466" s="2046"/>
      <c r="S466" s="2046"/>
      <c r="T466" s="2046"/>
      <c r="U466" s="2046"/>
      <c r="V466" s="2046"/>
      <c r="W466" s="2046"/>
      <c r="X466" s="2046"/>
      <c r="Y466" s="2046"/>
      <c r="Z466" s="2046"/>
    </row>
    <row r="467">
      <c r="A467" s="2046"/>
      <c r="B467" s="2046"/>
      <c r="C467" s="2046"/>
      <c r="D467" s="2046"/>
      <c r="E467" s="2046"/>
      <c r="F467" s="2046"/>
      <c r="G467" s="2046"/>
      <c r="H467" s="2046"/>
      <c r="I467" s="2046"/>
      <c r="J467" s="2046"/>
      <c r="K467" s="2046"/>
      <c r="L467" s="2046"/>
      <c r="M467" s="2046"/>
      <c r="N467" s="2046"/>
      <c r="O467" s="2046"/>
      <c r="P467" s="2046"/>
      <c r="Q467" s="2046"/>
      <c r="R467" s="2046"/>
      <c r="S467" s="2046"/>
      <c r="T467" s="2046"/>
      <c r="U467" s="2046"/>
      <c r="V467" s="2046"/>
      <c r="W467" s="2046"/>
      <c r="X467" s="2046"/>
      <c r="Y467" s="2046"/>
      <c r="Z467" s="2046"/>
    </row>
    <row r="468">
      <c r="A468" s="2046"/>
      <c r="B468" s="2046"/>
      <c r="C468" s="2046"/>
      <c r="D468" s="2046"/>
      <c r="E468" s="2046"/>
      <c r="F468" s="2046"/>
      <c r="G468" s="2046"/>
      <c r="H468" s="2046"/>
      <c r="I468" s="2046"/>
      <c r="J468" s="2046"/>
      <c r="K468" s="2046"/>
      <c r="L468" s="2046"/>
      <c r="M468" s="2046"/>
      <c r="N468" s="2046"/>
      <c r="O468" s="2046"/>
      <c r="P468" s="2046"/>
      <c r="Q468" s="2046"/>
      <c r="R468" s="2046"/>
      <c r="S468" s="2046"/>
      <c r="T468" s="2046"/>
      <c r="U468" s="2046"/>
      <c r="V468" s="2046"/>
      <c r="W468" s="2046"/>
      <c r="X468" s="2046"/>
      <c r="Y468" s="2046"/>
      <c r="Z468" s="2046"/>
    </row>
    <row r="469">
      <c r="A469" s="2046"/>
      <c r="B469" s="2046"/>
      <c r="C469" s="2046"/>
      <c r="D469" s="2046"/>
      <c r="E469" s="2046"/>
      <c r="F469" s="2046"/>
      <c r="G469" s="2046"/>
      <c r="H469" s="2046"/>
      <c r="I469" s="2046"/>
      <c r="J469" s="2046"/>
      <c r="K469" s="2046"/>
      <c r="L469" s="2046"/>
      <c r="M469" s="2046"/>
      <c r="N469" s="2046"/>
      <c r="O469" s="2046"/>
      <c r="P469" s="2046"/>
      <c r="Q469" s="2046"/>
      <c r="R469" s="2046"/>
      <c r="S469" s="2046"/>
      <c r="T469" s="2046"/>
      <c r="U469" s="2046"/>
      <c r="V469" s="2046"/>
      <c r="W469" s="2046"/>
      <c r="X469" s="2046"/>
      <c r="Y469" s="2046"/>
      <c r="Z469" s="2046"/>
    </row>
    <row r="470">
      <c r="A470" s="2046"/>
      <c r="B470" s="2046"/>
      <c r="C470" s="2046"/>
      <c r="D470" s="2046"/>
      <c r="E470" s="2046"/>
      <c r="F470" s="2046"/>
      <c r="G470" s="2046"/>
      <c r="H470" s="2046"/>
      <c r="I470" s="2046"/>
      <c r="J470" s="2046"/>
      <c r="K470" s="2046"/>
      <c r="L470" s="2046"/>
      <c r="M470" s="2046"/>
      <c r="N470" s="2046"/>
      <c r="O470" s="2046"/>
      <c r="P470" s="2046"/>
      <c r="Q470" s="2046"/>
      <c r="R470" s="2046"/>
      <c r="S470" s="2046"/>
      <c r="T470" s="2046"/>
      <c r="U470" s="2046"/>
      <c r="V470" s="2046"/>
      <c r="W470" s="2046"/>
      <c r="X470" s="2046"/>
      <c r="Y470" s="2046"/>
      <c r="Z470" s="2046"/>
    </row>
    <row r="471">
      <c r="A471" s="2046"/>
      <c r="B471" s="2046"/>
      <c r="C471" s="2046"/>
      <c r="D471" s="2046"/>
      <c r="E471" s="2046"/>
      <c r="F471" s="2046"/>
      <c r="G471" s="2046"/>
      <c r="H471" s="2046"/>
      <c r="I471" s="2046"/>
      <c r="J471" s="2046"/>
      <c r="K471" s="2046"/>
      <c r="L471" s="2046"/>
      <c r="M471" s="2046"/>
      <c r="N471" s="2046"/>
      <c r="O471" s="2046"/>
      <c r="P471" s="2046"/>
      <c r="Q471" s="2046"/>
      <c r="R471" s="2046"/>
      <c r="S471" s="2046"/>
      <c r="T471" s="2046"/>
      <c r="U471" s="2046"/>
      <c r="V471" s="2046"/>
      <c r="W471" s="2046"/>
      <c r="X471" s="2046"/>
      <c r="Y471" s="2046"/>
      <c r="Z471" s="2046"/>
    </row>
    <row r="472">
      <c r="A472" s="2046"/>
      <c r="B472" s="2046"/>
      <c r="C472" s="2046"/>
      <c r="D472" s="2046"/>
      <c r="E472" s="2046"/>
      <c r="F472" s="2046"/>
      <c r="G472" s="2046"/>
      <c r="H472" s="2046"/>
      <c r="I472" s="2046"/>
      <c r="J472" s="2046"/>
      <c r="K472" s="2046"/>
      <c r="L472" s="2046"/>
      <c r="M472" s="2046"/>
      <c r="N472" s="2046"/>
      <c r="O472" s="2046"/>
      <c r="P472" s="2046"/>
      <c r="Q472" s="2046"/>
      <c r="R472" s="2046"/>
      <c r="S472" s="2046"/>
      <c r="T472" s="2046"/>
      <c r="U472" s="2046"/>
      <c r="V472" s="2046"/>
      <c r="W472" s="2046"/>
      <c r="X472" s="2046"/>
      <c r="Y472" s="2046"/>
      <c r="Z472" s="2046"/>
    </row>
    <row r="473">
      <c r="A473" s="2046"/>
      <c r="B473" s="2046"/>
      <c r="C473" s="2046"/>
      <c r="D473" s="2046"/>
      <c r="E473" s="2046"/>
      <c r="F473" s="2046"/>
      <c r="G473" s="2046"/>
      <c r="H473" s="2046"/>
      <c r="I473" s="2046"/>
      <c r="J473" s="2046"/>
      <c r="K473" s="2046"/>
      <c r="L473" s="2046"/>
      <c r="M473" s="2046"/>
      <c r="N473" s="2046"/>
      <c r="O473" s="2046"/>
      <c r="P473" s="2046"/>
      <c r="Q473" s="2046"/>
      <c r="R473" s="2046"/>
      <c r="S473" s="2046"/>
      <c r="T473" s="2046"/>
      <c r="U473" s="2046"/>
      <c r="V473" s="2046"/>
      <c r="W473" s="2046"/>
      <c r="X473" s="2046"/>
      <c r="Y473" s="2046"/>
      <c r="Z473" s="2046"/>
    </row>
    <row r="474">
      <c r="A474" s="2046"/>
      <c r="B474" s="2046"/>
      <c r="C474" s="2046"/>
      <c r="D474" s="2046"/>
      <c r="E474" s="2046"/>
      <c r="F474" s="2046"/>
      <c r="G474" s="2046"/>
      <c r="H474" s="2046"/>
      <c r="I474" s="2046"/>
      <c r="J474" s="2046"/>
      <c r="K474" s="2046"/>
      <c r="L474" s="2046"/>
      <c r="M474" s="2046"/>
      <c r="N474" s="2046"/>
      <c r="O474" s="2046"/>
      <c r="P474" s="2046"/>
      <c r="Q474" s="2046"/>
      <c r="R474" s="2046"/>
      <c r="S474" s="2046"/>
      <c r="T474" s="2046"/>
      <c r="U474" s="2046"/>
      <c r="V474" s="2046"/>
      <c r="W474" s="2046"/>
      <c r="X474" s="2046"/>
      <c r="Y474" s="2046"/>
      <c r="Z474" s="2046"/>
    </row>
    <row r="475">
      <c r="A475" s="2046"/>
      <c r="B475" s="2046"/>
      <c r="C475" s="2046"/>
      <c r="D475" s="2046"/>
      <c r="E475" s="2046"/>
      <c r="F475" s="2046"/>
      <c r="G475" s="2046"/>
      <c r="H475" s="2046"/>
      <c r="I475" s="2046"/>
      <c r="J475" s="2046"/>
      <c r="K475" s="2046"/>
      <c r="L475" s="2046"/>
      <c r="M475" s="2046"/>
      <c r="N475" s="2046"/>
      <c r="O475" s="2046"/>
      <c r="P475" s="2046"/>
      <c r="Q475" s="2046"/>
      <c r="R475" s="2046"/>
      <c r="S475" s="2046"/>
      <c r="T475" s="2046"/>
      <c r="U475" s="2046"/>
      <c r="V475" s="2046"/>
      <c r="W475" s="2046"/>
      <c r="X475" s="2046"/>
      <c r="Y475" s="2046"/>
      <c r="Z475" s="2046"/>
    </row>
    <row r="476">
      <c r="A476" s="2046"/>
      <c r="B476" s="2046"/>
      <c r="C476" s="2046"/>
      <c r="D476" s="2046"/>
      <c r="E476" s="2046"/>
      <c r="F476" s="2046"/>
      <c r="G476" s="2046"/>
      <c r="H476" s="2046"/>
      <c r="I476" s="2046"/>
      <c r="J476" s="2046"/>
      <c r="K476" s="2046"/>
      <c r="L476" s="2046"/>
      <c r="M476" s="2046"/>
      <c r="N476" s="2046"/>
      <c r="O476" s="2046"/>
      <c r="P476" s="2046"/>
      <c r="Q476" s="2046"/>
      <c r="R476" s="2046"/>
      <c r="S476" s="2046"/>
      <c r="T476" s="2046"/>
      <c r="U476" s="2046"/>
      <c r="V476" s="2046"/>
      <c r="W476" s="2046"/>
      <c r="X476" s="2046"/>
      <c r="Y476" s="2046"/>
      <c r="Z476" s="2046"/>
    </row>
    <row r="477">
      <c r="A477" s="2046"/>
      <c r="B477" s="2046"/>
      <c r="C477" s="2046"/>
      <c r="D477" s="2046"/>
      <c r="E477" s="2046"/>
      <c r="F477" s="2046"/>
      <c r="G477" s="2046"/>
      <c r="H477" s="2046"/>
      <c r="I477" s="2046"/>
      <c r="J477" s="2046"/>
      <c r="K477" s="2046"/>
      <c r="L477" s="2046"/>
      <c r="M477" s="2046"/>
      <c r="N477" s="2046"/>
      <c r="O477" s="2046"/>
      <c r="P477" s="2046"/>
      <c r="Q477" s="2046"/>
      <c r="R477" s="2046"/>
      <c r="S477" s="2046"/>
      <c r="T477" s="2046"/>
      <c r="U477" s="2046"/>
      <c r="V477" s="2046"/>
      <c r="W477" s="2046"/>
      <c r="X477" s="2046"/>
      <c r="Y477" s="2046"/>
      <c r="Z477" s="2046"/>
    </row>
    <row r="478">
      <c r="A478" s="2046"/>
      <c r="B478" s="2046"/>
      <c r="C478" s="2046"/>
      <c r="D478" s="2046"/>
      <c r="E478" s="2046"/>
      <c r="F478" s="2046"/>
      <c r="G478" s="2046"/>
      <c r="H478" s="2046"/>
      <c r="I478" s="2046"/>
      <c r="J478" s="2046"/>
      <c r="K478" s="2046"/>
      <c r="L478" s="2046"/>
      <c r="M478" s="2046"/>
      <c r="N478" s="2046"/>
      <c r="O478" s="2046"/>
      <c r="P478" s="2046"/>
      <c r="Q478" s="2046"/>
      <c r="R478" s="2046"/>
      <c r="S478" s="2046"/>
      <c r="T478" s="2046"/>
      <c r="U478" s="2046"/>
      <c r="V478" s="2046"/>
      <c r="W478" s="2046"/>
      <c r="X478" s="2046"/>
      <c r="Y478" s="2046"/>
      <c r="Z478" s="2046"/>
    </row>
    <row r="479">
      <c r="A479" s="2046"/>
      <c r="B479" s="2046"/>
      <c r="C479" s="2046"/>
      <c r="D479" s="2046"/>
      <c r="E479" s="2046"/>
      <c r="F479" s="2046"/>
      <c r="G479" s="2046"/>
      <c r="H479" s="2046"/>
      <c r="I479" s="2046"/>
      <c r="J479" s="2046"/>
      <c r="K479" s="2046"/>
      <c r="L479" s="2046"/>
      <c r="M479" s="2046"/>
      <c r="N479" s="2046"/>
      <c r="O479" s="2046"/>
      <c r="P479" s="2046"/>
      <c r="Q479" s="2046"/>
      <c r="R479" s="2046"/>
      <c r="S479" s="2046"/>
      <c r="T479" s="2046"/>
      <c r="U479" s="2046"/>
      <c r="V479" s="2046"/>
      <c r="W479" s="2046"/>
      <c r="X479" s="2046"/>
      <c r="Y479" s="2046"/>
      <c r="Z479" s="2046"/>
    </row>
    <row r="480">
      <c r="A480" s="2046"/>
      <c r="B480" s="2046"/>
      <c r="C480" s="2046"/>
      <c r="D480" s="2046"/>
      <c r="E480" s="2046"/>
      <c r="F480" s="2046"/>
      <c r="G480" s="2046"/>
      <c r="H480" s="2046"/>
      <c r="I480" s="2046"/>
      <c r="J480" s="2046"/>
      <c r="K480" s="2046"/>
      <c r="L480" s="2046"/>
      <c r="M480" s="2046"/>
      <c r="N480" s="2046"/>
      <c r="O480" s="2046"/>
      <c r="P480" s="2046"/>
      <c r="Q480" s="2046"/>
      <c r="R480" s="2046"/>
      <c r="S480" s="2046"/>
      <c r="T480" s="2046"/>
      <c r="U480" s="2046"/>
      <c r="V480" s="2046"/>
      <c r="W480" s="2046"/>
      <c r="X480" s="2046"/>
      <c r="Y480" s="2046"/>
      <c r="Z480" s="2046"/>
    </row>
    <row r="481">
      <c r="A481" s="2046"/>
      <c r="B481" s="2046"/>
      <c r="C481" s="2046"/>
      <c r="D481" s="2046"/>
      <c r="E481" s="2046"/>
      <c r="F481" s="2046"/>
      <c r="G481" s="2046"/>
      <c r="H481" s="2046"/>
      <c r="I481" s="2046"/>
      <c r="J481" s="2046"/>
      <c r="K481" s="2046"/>
      <c r="L481" s="2046"/>
      <c r="M481" s="2046"/>
      <c r="N481" s="2046"/>
      <c r="O481" s="2046"/>
      <c r="P481" s="2046"/>
      <c r="Q481" s="2046"/>
      <c r="R481" s="2046"/>
      <c r="S481" s="2046"/>
      <c r="T481" s="2046"/>
      <c r="U481" s="2046"/>
      <c r="V481" s="2046"/>
      <c r="W481" s="2046"/>
      <c r="X481" s="2046"/>
      <c r="Y481" s="2046"/>
      <c r="Z481" s="2046"/>
    </row>
    <row r="482">
      <c r="A482" s="2046"/>
      <c r="B482" s="2046"/>
      <c r="C482" s="2046"/>
      <c r="D482" s="2046"/>
      <c r="E482" s="2046"/>
      <c r="F482" s="2046"/>
      <c r="G482" s="2046"/>
      <c r="H482" s="2046"/>
      <c r="I482" s="2046"/>
      <c r="J482" s="2046"/>
      <c r="K482" s="2046"/>
      <c r="L482" s="2046"/>
      <c r="M482" s="2046"/>
      <c r="N482" s="2046"/>
      <c r="O482" s="2046"/>
      <c r="P482" s="2046"/>
      <c r="Q482" s="2046"/>
      <c r="R482" s="2046"/>
      <c r="S482" s="2046"/>
      <c r="T482" s="2046"/>
      <c r="U482" s="2046"/>
      <c r="V482" s="2046"/>
      <c r="W482" s="2046"/>
      <c r="X482" s="2046"/>
      <c r="Y482" s="2046"/>
      <c r="Z482" s="2046"/>
    </row>
    <row r="483">
      <c r="A483" s="2046"/>
      <c r="B483" s="2046"/>
      <c r="C483" s="2046"/>
      <c r="D483" s="2046"/>
      <c r="E483" s="2046"/>
      <c r="F483" s="2046"/>
      <c r="G483" s="2046"/>
      <c r="H483" s="2046"/>
      <c r="I483" s="2046"/>
      <c r="J483" s="2046"/>
      <c r="K483" s="2046"/>
      <c r="L483" s="2046"/>
      <c r="M483" s="2046"/>
      <c r="N483" s="2046"/>
      <c r="O483" s="2046"/>
      <c r="P483" s="2046"/>
      <c r="Q483" s="2046"/>
      <c r="R483" s="2046"/>
      <c r="S483" s="2046"/>
      <c r="T483" s="2046"/>
      <c r="U483" s="2046"/>
      <c r="V483" s="2046"/>
      <c r="W483" s="2046"/>
      <c r="X483" s="2046"/>
      <c r="Y483" s="2046"/>
      <c r="Z483" s="2046"/>
    </row>
    <row r="484">
      <c r="A484" s="2046"/>
      <c r="B484" s="2046"/>
      <c r="C484" s="2046"/>
      <c r="D484" s="2046"/>
      <c r="E484" s="2046"/>
      <c r="F484" s="2046"/>
      <c r="G484" s="2046"/>
      <c r="H484" s="2046"/>
      <c r="I484" s="2046"/>
      <c r="J484" s="2046"/>
      <c r="K484" s="2046"/>
      <c r="L484" s="2046"/>
      <c r="M484" s="2046"/>
      <c r="N484" s="2046"/>
      <c r="O484" s="2046"/>
      <c r="P484" s="2046"/>
      <c r="Q484" s="2046"/>
      <c r="R484" s="2046"/>
      <c r="S484" s="2046"/>
      <c r="T484" s="2046"/>
      <c r="U484" s="2046"/>
      <c r="V484" s="2046"/>
      <c r="W484" s="2046"/>
      <c r="X484" s="2046"/>
      <c r="Y484" s="2046"/>
      <c r="Z484" s="2046"/>
    </row>
    <row r="485">
      <c r="A485" s="2046"/>
      <c r="B485" s="2046"/>
      <c r="C485" s="2046"/>
      <c r="D485" s="2046"/>
      <c r="E485" s="2046"/>
      <c r="F485" s="2046"/>
      <c r="G485" s="2046"/>
      <c r="H485" s="2046"/>
      <c r="I485" s="2046"/>
      <c r="J485" s="2046"/>
      <c r="K485" s="2046"/>
      <c r="L485" s="2046"/>
      <c r="M485" s="2046"/>
      <c r="N485" s="2046"/>
      <c r="O485" s="2046"/>
      <c r="P485" s="2046"/>
      <c r="Q485" s="2046"/>
      <c r="R485" s="2046"/>
      <c r="S485" s="2046"/>
      <c r="T485" s="2046"/>
      <c r="U485" s="2046"/>
      <c r="V485" s="2046"/>
      <c r="W485" s="2046"/>
      <c r="X485" s="2046"/>
      <c r="Y485" s="2046"/>
      <c r="Z485" s="2046"/>
    </row>
    <row r="486">
      <c r="A486" s="2046"/>
      <c r="B486" s="2046"/>
      <c r="C486" s="2046"/>
      <c r="D486" s="2046"/>
      <c r="E486" s="2046"/>
      <c r="F486" s="2046"/>
      <c r="G486" s="2046"/>
      <c r="H486" s="2046"/>
      <c r="I486" s="2046"/>
      <c r="J486" s="2046"/>
      <c r="K486" s="2046"/>
      <c r="L486" s="2046"/>
      <c r="M486" s="2046"/>
      <c r="N486" s="2046"/>
      <c r="O486" s="2046"/>
      <c r="P486" s="2046"/>
      <c r="Q486" s="2046"/>
      <c r="R486" s="2046"/>
      <c r="S486" s="2046"/>
      <c r="T486" s="2046"/>
      <c r="U486" s="2046"/>
      <c r="V486" s="2046"/>
      <c r="W486" s="2046"/>
      <c r="X486" s="2046"/>
      <c r="Y486" s="2046"/>
      <c r="Z486" s="2046"/>
    </row>
    <row r="487">
      <c r="A487" s="2046"/>
      <c r="B487" s="2046"/>
      <c r="C487" s="2046"/>
      <c r="D487" s="2046"/>
      <c r="E487" s="2046"/>
      <c r="F487" s="2046"/>
      <c r="G487" s="2046"/>
      <c r="H487" s="2046"/>
      <c r="I487" s="2046"/>
      <c r="J487" s="2046"/>
      <c r="K487" s="2046"/>
      <c r="L487" s="2046"/>
      <c r="M487" s="2046"/>
      <c r="N487" s="2046"/>
      <c r="O487" s="2046"/>
      <c r="P487" s="2046"/>
      <c r="Q487" s="2046"/>
      <c r="R487" s="2046"/>
      <c r="S487" s="2046"/>
      <c r="T487" s="2046"/>
      <c r="U487" s="2046"/>
      <c r="V487" s="2046"/>
      <c r="W487" s="2046"/>
      <c r="X487" s="2046"/>
      <c r="Y487" s="2046"/>
      <c r="Z487" s="2046"/>
    </row>
    <row r="488">
      <c r="A488" s="2046"/>
      <c r="B488" s="2046"/>
      <c r="C488" s="2046"/>
      <c r="D488" s="2046"/>
      <c r="E488" s="2046"/>
      <c r="F488" s="2046"/>
      <c r="G488" s="2046"/>
      <c r="H488" s="2046"/>
      <c r="I488" s="2046"/>
      <c r="J488" s="2046"/>
      <c r="K488" s="2046"/>
      <c r="L488" s="2046"/>
      <c r="M488" s="2046"/>
      <c r="N488" s="2046"/>
      <c r="O488" s="2046"/>
      <c r="P488" s="2046"/>
      <c r="Q488" s="2046"/>
      <c r="R488" s="2046"/>
      <c r="S488" s="2046"/>
      <c r="T488" s="2046"/>
      <c r="U488" s="2046"/>
      <c r="V488" s="2046"/>
      <c r="W488" s="2046"/>
      <c r="X488" s="2046"/>
      <c r="Y488" s="2046"/>
      <c r="Z488" s="2046"/>
    </row>
    <row r="489">
      <c r="A489" s="2046"/>
      <c r="B489" s="2046"/>
      <c r="C489" s="2046"/>
      <c r="D489" s="2046"/>
      <c r="E489" s="2046"/>
      <c r="F489" s="2046"/>
      <c r="G489" s="2046"/>
      <c r="H489" s="2046"/>
      <c r="I489" s="2046"/>
      <c r="J489" s="2046"/>
      <c r="K489" s="2046"/>
      <c r="L489" s="2046"/>
      <c r="M489" s="2046"/>
      <c r="N489" s="2046"/>
      <c r="O489" s="2046"/>
      <c r="P489" s="2046"/>
      <c r="Q489" s="2046"/>
      <c r="R489" s="2046"/>
      <c r="S489" s="2046"/>
      <c r="T489" s="2046"/>
      <c r="U489" s="2046"/>
      <c r="V489" s="2046"/>
      <c r="W489" s="2046"/>
      <c r="X489" s="2046"/>
      <c r="Y489" s="2046"/>
      <c r="Z489" s="2046"/>
    </row>
    <row r="490">
      <c r="A490" s="2046"/>
      <c r="B490" s="2046"/>
      <c r="C490" s="2046"/>
      <c r="D490" s="2046"/>
      <c r="E490" s="2046"/>
      <c r="F490" s="2046"/>
      <c r="G490" s="2046"/>
      <c r="H490" s="2046"/>
      <c r="I490" s="2046"/>
      <c r="J490" s="2046"/>
      <c r="K490" s="2046"/>
      <c r="L490" s="2046"/>
      <c r="M490" s="2046"/>
      <c r="N490" s="2046"/>
      <c r="O490" s="2046"/>
      <c r="P490" s="2046"/>
      <c r="Q490" s="2046"/>
      <c r="R490" s="2046"/>
      <c r="S490" s="2046"/>
      <c r="T490" s="2046"/>
      <c r="U490" s="2046"/>
      <c r="V490" s="2046"/>
      <c r="W490" s="2046"/>
      <c r="X490" s="2046"/>
      <c r="Y490" s="2046"/>
      <c r="Z490" s="2046"/>
    </row>
    <row r="491">
      <c r="A491" s="2046"/>
      <c r="B491" s="2046"/>
      <c r="C491" s="2046"/>
      <c r="D491" s="2046"/>
      <c r="E491" s="2046"/>
      <c r="F491" s="2046"/>
      <c r="G491" s="2046"/>
      <c r="H491" s="2046"/>
      <c r="I491" s="2046"/>
      <c r="J491" s="2046"/>
      <c r="K491" s="2046"/>
      <c r="L491" s="2046"/>
      <c r="M491" s="2046"/>
      <c r="N491" s="2046"/>
      <c r="O491" s="2046"/>
      <c r="P491" s="2046"/>
      <c r="Q491" s="2046"/>
      <c r="R491" s="2046"/>
      <c r="S491" s="2046"/>
      <c r="T491" s="2046"/>
      <c r="U491" s="2046"/>
      <c r="V491" s="2046"/>
      <c r="W491" s="2046"/>
      <c r="X491" s="2046"/>
      <c r="Y491" s="2046"/>
      <c r="Z491" s="2046"/>
    </row>
    <row r="492">
      <c r="A492" s="2046"/>
      <c r="B492" s="2046"/>
      <c r="C492" s="2046"/>
      <c r="D492" s="2046"/>
      <c r="E492" s="2046"/>
      <c r="F492" s="2046"/>
      <c r="G492" s="2046"/>
      <c r="H492" s="2046"/>
      <c r="I492" s="2046"/>
      <c r="J492" s="2046"/>
      <c r="K492" s="2046"/>
      <c r="L492" s="2046"/>
      <c r="M492" s="2046"/>
      <c r="N492" s="2046"/>
      <c r="O492" s="2046"/>
      <c r="P492" s="2046"/>
      <c r="Q492" s="2046"/>
      <c r="R492" s="2046"/>
      <c r="S492" s="2046"/>
      <c r="T492" s="2046"/>
      <c r="U492" s="2046"/>
      <c r="V492" s="2046"/>
      <c r="W492" s="2046"/>
      <c r="X492" s="2046"/>
      <c r="Y492" s="2046"/>
      <c r="Z492" s="2046"/>
    </row>
    <row r="493">
      <c r="A493" s="2046"/>
      <c r="B493" s="2046"/>
      <c r="C493" s="2046"/>
      <c r="D493" s="2046"/>
      <c r="E493" s="2046"/>
      <c r="F493" s="2046"/>
      <c r="G493" s="2046"/>
      <c r="H493" s="2046"/>
      <c r="I493" s="2046"/>
      <c r="J493" s="2046"/>
      <c r="K493" s="2046"/>
      <c r="L493" s="2046"/>
      <c r="M493" s="2046"/>
      <c r="N493" s="2046"/>
      <c r="O493" s="2046"/>
      <c r="P493" s="2046"/>
      <c r="Q493" s="2046"/>
      <c r="R493" s="2046"/>
      <c r="S493" s="2046"/>
      <c r="T493" s="2046"/>
      <c r="U493" s="2046"/>
      <c r="V493" s="2046"/>
      <c r="W493" s="2046"/>
      <c r="X493" s="2046"/>
      <c r="Y493" s="2046"/>
      <c r="Z493" s="2046"/>
    </row>
    <row r="494">
      <c r="A494" s="2046"/>
      <c r="B494" s="2046"/>
      <c r="C494" s="2046"/>
      <c r="D494" s="2046"/>
      <c r="E494" s="2046"/>
      <c r="F494" s="2046"/>
      <c r="G494" s="2046"/>
      <c r="H494" s="2046"/>
      <c r="I494" s="2046"/>
      <c r="J494" s="2046"/>
      <c r="K494" s="2046"/>
      <c r="L494" s="2046"/>
      <c r="M494" s="2046"/>
      <c r="N494" s="2046"/>
      <c r="O494" s="2046"/>
      <c r="P494" s="2046"/>
      <c r="Q494" s="2046"/>
      <c r="R494" s="2046"/>
      <c r="S494" s="2046"/>
      <c r="T494" s="2046"/>
      <c r="U494" s="2046"/>
      <c r="V494" s="2046"/>
      <c r="W494" s="2046"/>
      <c r="X494" s="2046"/>
      <c r="Y494" s="2046"/>
      <c r="Z494" s="2046"/>
    </row>
    <row r="495">
      <c r="A495" s="2046"/>
      <c r="B495" s="2046"/>
      <c r="C495" s="2046"/>
      <c r="D495" s="2046"/>
      <c r="E495" s="2046"/>
      <c r="F495" s="2046"/>
      <c r="G495" s="2046"/>
      <c r="H495" s="2046"/>
      <c r="I495" s="2046"/>
      <c r="J495" s="2046"/>
      <c r="K495" s="2046"/>
      <c r="L495" s="2046"/>
      <c r="M495" s="2046"/>
      <c r="N495" s="2046"/>
      <c r="O495" s="2046"/>
      <c r="P495" s="2046"/>
      <c r="Q495" s="2046"/>
      <c r="R495" s="2046"/>
      <c r="S495" s="2046"/>
      <c r="T495" s="2046"/>
      <c r="U495" s="2046"/>
      <c r="V495" s="2046"/>
      <c r="W495" s="2046"/>
      <c r="X495" s="2046"/>
      <c r="Y495" s="2046"/>
      <c r="Z495" s="2046"/>
    </row>
    <row r="496">
      <c r="A496" s="2046"/>
      <c r="B496" s="2046"/>
      <c r="C496" s="2046"/>
      <c r="D496" s="2046"/>
      <c r="E496" s="2046"/>
      <c r="F496" s="2046"/>
      <c r="G496" s="2046"/>
      <c r="H496" s="2046"/>
      <c r="I496" s="2046"/>
      <c r="J496" s="2046"/>
      <c r="K496" s="2046"/>
      <c r="L496" s="2046"/>
      <c r="M496" s="2046"/>
      <c r="N496" s="2046"/>
      <c r="O496" s="2046"/>
      <c r="P496" s="2046"/>
      <c r="Q496" s="2046"/>
      <c r="R496" s="2046"/>
      <c r="S496" s="2046"/>
      <c r="T496" s="2046"/>
      <c r="U496" s="2046"/>
      <c r="V496" s="2046"/>
      <c r="W496" s="2046"/>
      <c r="X496" s="2046"/>
      <c r="Y496" s="2046"/>
      <c r="Z496" s="2046"/>
    </row>
    <row r="497">
      <c r="A497" s="2046"/>
      <c r="B497" s="2046"/>
      <c r="C497" s="2046"/>
      <c r="D497" s="2046"/>
      <c r="E497" s="2046"/>
      <c r="F497" s="2046"/>
      <c r="G497" s="2046"/>
      <c r="H497" s="2046"/>
      <c r="I497" s="2046"/>
      <c r="J497" s="2046"/>
      <c r="K497" s="2046"/>
      <c r="L497" s="2046"/>
      <c r="M497" s="2046"/>
      <c r="N497" s="2046"/>
      <c r="O497" s="2046"/>
      <c r="P497" s="2046"/>
      <c r="Q497" s="2046"/>
      <c r="R497" s="2046"/>
      <c r="S497" s="2046"/>
      <c r="T497" s="2046"/>
      <c r="U497" s="2046"/>
      <c r="V497" s="2046"/>
      <c r="W497" s="2046"/>
      <c r="X497" s="2046"/>
      <c r="Y497" s="2046"/>
      <c r="Z497" s="2046"/>
    </row>
    <row r="498">
      <c r="A498" s="2046"/>
      <c r="B498" s="2046"/>
      <c r="C498" s="2046"/>
      <c r="D498" s="2046"/>
      <c r="E498" s="2046"/>
      <c r="F498" s="2046"/>
      <c r="G498" s="2046"/>
      <c r="H498" s="2046"/>
      <c r="I498" s="2046"/>
      <c r="J498" s="2046"/>
      <c r="K498" s="2046"/>
      <c r="L498" s="2046"/>
      <c r="M498" s="2046"/>
      <c r="N498" s="2046"/>
      <c r="O498" s="2046"/>
      <c r="P498" s="2046"/>
      <c r="Q498" s="2046"/>
      <c r="R498" s="2046"/>
      <c r="S498" s="2046"/>
      <c r="T498" s="2046"/>
      <c r="U498" s="2046"/>
      <c r="V498" s="2046"/>
      <c r="W498" s="2046"/>
      <c r="X498" s="2046"/>
      <c r="Y498" s="2046"/>
      <c r="Z498" s="2046"/>
    </row>
    <row r="499">
      <c r="A499" s="2046"/>
      <c r="B499" s="2046"/>
      <c r="C499" s="2046"/>
      <c r="D499" s="2046"/>
      <c r="E499" s="2046"/>
      <c r="F499" s="2046"/>
      <c r="G499" s="2046"/>
      <c r="H499" s="2046"/>
      <c r="I499" s="2046"/>
      <c r="J499" s="2046"/>
      <c r="K499" s="2046"/>
      <c r="L499" s="2046"/>
      <c r="M499" s="2046"/>
      <c r="N499" s="2046"/>
      <c r="O499" s="2046"/>
      <c r="P499" s="2046"/>
      <c r="Q499" s="2046"/>
      <c r="R499" s="2046"/>
      <c r="S499" s="2046"/>
      <c r="T499" s="2046"/>
      <c r="U499" s="2046"/>
      <c r="V499" s="2046"/>
      <c r="W499" s="2046"/>
      <c r="X499" s="2046"/>
      <c r="Y499" s="2046"/>
      <c r="Z499" s="2046"/>
    </row>
    <row r="500">
      <c r="A500" s="2046"/>
      <c r="B500" s="2046"/>
      <c r="C500" s="2046"/>
      <c r="D500" s="2046"/>
      <c r="E500" s="2046"/>
      <c r="F500" s="2046"/>
      <c r="G500" s="2046"/>
      <c r="H500" s="2046"/>
      <c r="I500" s="2046"/>
      <c r="J500" s="2046"/>
      <c r="K500" s="2046"/>
      <c r="L500" s="2046"/>
      <c r="M500" s="2046"/>
      <c r="N500" s="2046"/>
      <c r="O500" s="2046"/>
      <c r="P500" s="2046"/>
      <c r="Q500" s="2046"/>
      <c r="R500" s="2046"/>
      <c r="S500" s="2046"/>
      <c r="T500" s="2046"/>
      <c r="U500" s="2046"/>
      <c r="V500" s="2046"/>
      <c r="W500" s="2046"/>
      <c r="X500" s="2046"/>
      <c r="Y500" s="2046"/>
      <c r="Z500" s="2046"/>
    </row>
    <row r="501">
      <c r="A501" s="2046"/>
      <c r="B501" s="2046"/>
      <c r="C501" s="2046"/>
      <c r="D501" s="2046"/>
      <c r="E501" s="2046"/>
      <c r="F501" s="2046"/>
      <c r="G501" s="2046"/>
      <c r="H501" s="2046"/>
      <c r="I501" s="2046"/>
      <c r="J501" s="2046"/>
      <c r="K501" s="2046"/>
      <c r="L501" s="2046"/>
      <c r="M501" s="2046"/>
      <c r="N501" s="2046"/>
      <c r="O501" s="2046"/>
      <c r="P501" s="2046"/>
      <c r="Q501" s="2046"/>
      <c r="R501" s="2046"/>
      <c r="S501" s="2046"/>
      <c r="T501" s="2046"/>
      <c r="U501" s="2046"/>
      <c r="V501" s="2046"/>
      <c r="W501" s="2046"/>
      <c r="X501" s="2046"/>
      <c r="Y501" s="2046"/>
      <c r="Z501" s="2046"/>
    </row>
    <row r="502">
      <c r="A502" s="2046"/>
      <c r="B502" s="2046"/>
      <c r="C502" s="2046"/>
      <c r="D502" s="2046"/>
      <c r="E502" s="2046"/>
      <c r="F502" s="2046"/>
      <c r="G502" s="2046"/>
      <c r="H502" s="2046"/>
      <c r="I502" s="2046"/>
      <c r="J502" s="2046"/>
      <c r="K502" s="2046"/>
      <c r="L502" s="2046"/>
      <c r="M502" s="2046"/>
      <c r="N502" s="2046"/>
      <c r="O502" s="2046"/>
      <c r="P502" s="2046"/>
      <c r="Q502" s="2046"/>
      <c r="R502" s="2046"/>
      <c r="S502" s="2046"/>
      <c r="T502" s="2046"/>
      <c r="U502" s="2046"/>
      <c r="V502" s="2046"/>
      <c r="W502" s="2046"/>
      <c r="X502" s="2046"/>
      <c r="Y502" s="2046"/>
      <c r="Z502" s="2046"/>
    </row>
    <row r="503">
      <c r="A503" s="2046"/>
      <c r="B503" s="2046"/>
      <c r="C503" s="2046"/>
      <c r="D503" s="2046"/>
      <c r="E503" s="2046"/>
      <c r="F503" s="2046"/>
      <c r="G503" s="2046"/>
      <c r="H503" s="2046"/>
      <c r="I503" s="2046"/>
      <c r="J503" s="2046"/>
      <c r="K503" s="2046"/>
      <c r="L503" s="2046"/>
      <c r="M503" s="2046"/>
      <c r="N503" s="2046"/>
      <c r="O503" s="2046"/>
      <c r="P503" s="2046"/>
      <c r="Q503" s="2046"/>
      <c r="R503" s="2046"/>
      <c r="S503" s="2046"/>
      <c r="T503" s="2046"/>
      <c r="U503" s="2046"/>
      <c r="V503" s="2046"/>
      <c r="W503" s="2046"/>
      <c r="X503" s="2046"/>
      <c r="Y503" s="2046"/>
      <c r="Z503" s="2046"/>
    </row>
    <row r="504">
      <c r="A504" s="2046"/>
      <c r="B504" s="2046"/>
      <c r="C504" s="2046"/>
      <c r="D504" s="2046"/>
      <c r="E504" s="2046"/>
      <c r="F504" s="2046"/>
      <c r="G504" s="2046"/>
      <c r="H504" s="2046"/>
      <c r="I504" s="2046"/>
      <c r="J504" s="2046"/>
      <c r="K504" s="2046"/>
      <c r="L504" s="2046"/>
      <c r="M504" s="2046"/>
      <c r="N504" s="2046"/>
      <c r="O504" s="2046"/>
      <c r="P504" s="2046"/>
      <c r="Q504" s="2046"/>
      <c r="R504" s="2046"/>
      <c r="S504" s="2046"/>
      <c r="T504" s="2046"/>
      <c r="U504" s="2046"/>
      <c r="V504" s="2046"/>
      <c r="W504" s="2046"/>
      <c r="X504" s="2046"/>
      <c r="Y504" s="2046"/>
      <c r="Z504" s="2046"/>
    </row>
    <row r="505">
      <c r="A505" s="2046"/>
      <c r="B505" s="2046"/>
      <c r="C505" s="2046"/>
      <c r="D505" s="2046"/>
      <c r="E505" s="2046"/>
      <c r="F505" s="2046"/>
      <c r="G505" s="2046"/>
      <c r="H505" s="2046"/>
      <c r="I505" s="2046"/>
      <c r="J505" s="2046"/>
      <c r="K505" s="2046"/>
      <c r="L505" s="2046"/>
      <c r="M505" s="2046"/>
      <c r="N505" s="2046"/>
      <c r="O505" s="2046"/>
      <c r="P505" s="2046"/>
      <c r="Q505" s="2046"/>
      <c r="R505" s="2046"/>
      <c r="S505" s="2046"/>
      <c r="T505" s="2046"/>
      <c r="U505" s="2046"/>
      <c r="V505" s="2046"/>
      <c r="W505" s="2046"/>
      <c r="X505" s="2046"/>
      <c r="Y505" s="2046"/>
      <c r="Z505" s="2046"/>
    </row>
    <row r="506">
      <c r="A506" s="2046"/>
      <c r="B506" s="2046"/>
      <c r="C506" s="2046"/>
      <c r="D506" s="2046"/>
      <c r="E506" s="2046"/>
      <c r="F506" s="2046"/>
      <c r="G506" s="2046"/>
      <c r="H506" s="2046"/>
      <c r="I506" s="2046"/>
      <c r="J506" s="2046"/>
      <c r="K506" s="2046"/>
      <c r="L506" s="2046"/>
      <c r="M506" s="2046"/>
      <c r="N506" s="2046"/>
      <c r="O506" s="2046"/>
      <c r="P506" s="2046"/>
      <c r="Q506" s="2046"/>
      <c r="R506" s="2046"/>
      <c r="S506" s="2046"/>
      <c r="T506" s="2046"/>
      <c r="U506" s="2046"/>
      <c r="V506" s="2046"/>
      <c r="W506" s="2046"/>
      <c r="X506" s="2046"/>
      <c r="Y506" s="2046"/>
      <c r="Z506" s="2046"/>
    </row>
    <row r="507">
      <c r="A507" s="2046"/>
      <c r="B507" s="2046"/>
      <c r="C507" s="2046"/>
      <c r="D507" s="2046"/>
      <c r="E507" s="2046"/>
      <c r="F507" s="2046"/>
      <c r="G507" s="2046"/>
      <c r="H507" s="2046"/>
      <c r="I507" s="2046"/>
      <c r="J507" s="2046"/>
      <c r="K507" s="2046"/>
      <c r="L507" s="2046"/>
      <c r="M507" s="2046"/>
      <c r="N507" s="2046"/>
      <c r="O507" s="2046"/>
      <c r="P507" s="2046"/>
      <c r="Q507" s="2046"/>
      <c r="R507" s="2046"/>
      <c r="S507" s="2046"/>
      <c r="T507" s="2046"/>
      <c r="U507" s="2046"/>
      <c r="V507" s="2046"/>
      <c r="W507" s="2046"/>
      <c r="X507" s="2046"/>
      <c r="Y507" s="2046"/>
      <c r="Z507" s="2046"/>
    </row>
    <row r="508">
      <c r="A508" s="2046"/>
      <c r="B508" s="2046"/>
      <c r="C508" s="2046"/>
      <c r="D508" s="2046"/>
      <c r="E508" s="2046"/>
      <c r="F508" s="2046"/>
      <c r="G508" s="2046"/>
      <c r="H508" s="2046"/>
      <c r="I508" s="2046"/>
      <c r="J508" s="2046"/>
      <c r="K508" s="2046"/>
      <c r="L508" s="2046"/>
      <c r="M508" s="2046"/>
      <c r="N508" s="2046"/>
      <c r="O508" s="2046"/>
      <c r="P508" s="2046"/>
      <c r="Q508" s="2046"/>
      <c r="R508" s="2046"/>
      <c r="S508" s="2046"/>
      <c r="T508" s="2046"/>
      <c r="U508" s="2046"/>
      <c r="V508" s="2046"/>
      <c r="W508" s="2046"/>
      <c r="X508" s="2046"/>
      <c r="Y508" s="2046"/>
      <c r="Z508" s="2046"/>
    </row>
    <row r="509">
      <c r="A509" s="2046"/>
      <c r="B509" s="2046"/>
      <c r="C509" s="2046"/>
      <c r="D509" s="2046"/>
      <c r="E509" s="2046"/>
      <c r="F509" s="2046"/>
      <c r="G509" s="2046"/>
      <c r="H509" s="2046"/>
      <c r="I509" s="2046"/>
      <c r="J509" s="2046"/>
      <c r="K509" s="2046"/>
      <c r="L509" s="2046"/>
      <c r="M509" s="2046"/>
      <c r="N509" s="2046"/>
      <c r="O509" s="2046"/>
      <c r="P509" s="2046"/>
      <c r="Q509" s="2046"/>
      <c r="R509" s="2046"/>
      <c r="S509" s="2046"/>
      <c r="T509" s="2046"/>
      <c r="U509" s="2046"/>
      <c r="V509" s="2046"/>
      <c r="W509" s="2046"/>
      <c r="X509" s="2046"/>
      <c r="Y509" s="2046"/>
      <c r="Z509" s="2046"/>
    </row>
    <row r="510">
      <c r="A510" s="2046"/>
      <c r="B510" s="2046"/>
      <c r="C510" s="2046"/>
      <c r="D510" s="2046"/>
      <c r="E510" s="2046"/>
      <c r="F510" s="2046"/>
      <c r="G510" s="2046"/>
      <c r="H510" s="2046"/>
      <c r="I510" s="2046"/>
      <c r="J510" s="2046"/>
      <c r="K510" s="2046"/>
      <c r="L510" s="2046"/>
      <c r="M510" s="2046"/>
      <c r="N510" s="2046"/>
      <c r="O510" s="2046"/>
      <c r="P510" s="2046"/>
      <c r="Q510" s="2046"/>
      <c r="R510" s="2046"/>
      <c r="S510" s="2046"/>
      <c r="T510" s="2046"/>
      <c r="U510" s="2046"/>
      <c r="V510" s="2046"/>
      <c r="W510" s="2046"/>
      <c r="X510" s="2046"/>
      <c r="Y510" s="2046"/>
      <c r="Z510" s="2046"/>
    </row>
    <row r="511">
      <c r="A511" s="2046"/>
      <c r="B511" s="2046"/>
      <c r="C511" s="2046"/>
      <c r="D511" s="2046"/>
      <c r="E511" s="2046"/>
      <c r="F511" s="2046"/>
      <c r="G511" s="2046"/>
      <c r="H511" s="2046"/>
      <c r="I511" s="2046"/>
      <c r="J511" s="2046"/>
      <c r="K511" s="2046"/>
      <c r="L511" s="2046"/>
      <c r="M511" s="2046"/>
      <c r="N511" s="2046"/>
      <c r="O511" s="2046"/>
      <c r="P511" s="2046"/>
      <c r="Q511" s="2046"/>
      <c r="R511" s="2046"/>
      <c r="S511" s="2046"/>
      <c r="T511" s="2046"/>
      <c r="U511" s="2046"/>
      <c r="V511" s="2046"/>
      <c r="W511" s="2046"/>
      <c r="X511" s="2046"/>
      <c r="Y511" s="2046"/>
      <c r="Z511" s="2046"/>
    </row>
    <row r="512">
      <c r="A512" s="2046"/>
      <c r="B512" s="2046"/>
      <c r="C512" s="2046"/>
      <c r="D512" s="2046"/>
      <c r="E512" s="2046"/>
      <c r="F512" s="2046"/>
      <c r="G512" s="2046"/>
      <c r="H512" s="2046"/>
      <c r="I512" s="2046"/>
      <c r="J512" s="2046"/>
      <c r="K512" s="2046"/>
      <c r="L512" s="2046"/>
      <c r="M512" s="2046"/>
      <c r="N512" s="2046"/>
      <c r="O512" s="2046"/>
      <c r="P512" s="2046"/>
      <c r="Q512" s="2046"/>
      <c r="R512" s="2046"/>
      <c r="S512" s="2046"/>
      <c r="T512" s="2046"/>
      <c r="U512" s="2046"/>
      <c r="V512" s="2046"/>
      <c r="W512" s="2046"/>
      <c r="X512" s="2046"/>
      <c r="Y512" s="2046"/>
      <c r="Z512" s="2046"/>
    </row>
    <row r="513">
      <c r="A513" s="2046"/>
      <c r="B513" s="2046"/>
      <c r="C513" s="2046"/>
      <c r="D513" s="2046"/>
      <c r="E513" s="2046"/>
      <c r="F513" s="2046"/>
      <c r="G513" s="2046"/>
      <c r="H513" s="2046"/>
      <c r="I513" s="2046"/>
      <c r="J513" s="2046"/>
      <c r="K513" s="2046"/>
      <c r="L513" s="2046"/>
      <c r="M513" s="2046"/>
      <c r="N513" s="2046"/>
      <c r="O513" s="2046"/>
      <c r="P513" s="2046"/>
      <c r="Q513" s="2046"/>
      <c r="R513" s="2046"/>
      <c r="S513" s="2046"/>
      <c r="T513" s="2046"/>
      <c r="U513" s="2046"/>
      <c r="V513" s="2046"/>
      <c r="W513" s="2046"/>
      <c r="X513" s="2046"/>
      <c r="Y513" s="2046"/>
      <c r="Z513" s="2046"/>
    </row>
    <row r="514">
      <c r="A514" s="2046"/>
      <c r="B514" s="2046"/>
      <c r="C514" s="2046"/>
      <c r="D514" s="2046"/>
      <c r="E514" s="2046"/>
      <c r="F514" s="2046"/>
      <c r="G514" s="2046"/>
      <c r="H514" s="2046"/>
      <c r="I514" s="2046"/>
      <c r="J514" s="2046"/>
      <c r="K514" s="2046"/>
      <c r="L514" s="2046"/>
      <c r="M514" s="2046"/>
      <c r="N514" s="2046"/>
      <c r="O514" s="2046"/>
      <c r="P514" s="2046"/>
      <c r="Q514" s="2046"/>
      <c r="R514" s="2046"/>
      <c r="S514" s="2046"/>
      <c r="T514" s="2046"/>
      <c r="U514" s="2046"/>
      <c r="V514" s="2046"/>
      <c r="W514" s="2046"/>
      <c r="X514" s="2046"/>
      <c r="Y514" s="2046"/>
      <c r="Z514" s="2046"/>
    </row>
    <row r="515">
      <c r="A515" s="2046"/>
      <c r="B515" s="2046"/>
      <c r="C515" s="2046"/>
      <c r="D515" s="2046"/>
      <c r="E515" s="2046"/>
      <c r="F515" s="2046"/>
      <c r="G515" s="2046"/>
      <c r="H515" s="2046"/>
      <c r="I515" s="2046"/>
      <c r="J515" s="2046"/>
      <c r="K515" s="2046"/>
      <c r="L515" s="2046"/>
      <c r="M515" s="2046"/>
      <c r="N515" s="2046"/>
      <c r="O515" s="2046"/>
      <c r="P515" s="2046"/>
      <c r="Q515" s="2046"/>
      <c r="R515" s="2046"/>
      <c r="S515" s="2046"/>
      <c r="T515" s="2046"/>
      <c r="U515" s="2046"/>
      <c r="V515" s="2046"/>
      <c r="W515" s="2046"/>
      <c r="X515" s="2046"/>
      <c r="Y515" s="2046"/>
      <c r="Z515" s="2046"/>
    </row>
    <row r="516">
      <c r="A516" s="2046"/>
      <c r="B516" s="2046"/>
      <c r="C516" s="2046"/>
      <c r="D516" s="2046"/>
      <c r="E516" s="2046"/>
      <c r="F516" s="2046"/>
      <c r="G516" s="2046"/>
      <c r="H516" s="2046"/>
      <c r="I516" s="2046"/>
      <c r="J516" s="2046"/>
      <c r="K516" s="2046"/>
      <c r="L516" s="2046"/>
      <c r="M516" s="2046"/>
      <c r="N516" s="2046"/>
      <c r="O516" s="2046"/>
      <c r="P516" s="2046"/>
      <c r="Q516" s="2046"/>
      <c r="R516" s="2046"/>
      <c r="S516" s="2046"/>
      <c r="T516" s="2046"/>
      <c r="U516" s="2046"/>
      <c r="V516" s="2046"/>
      <c r="W516" s="2046"/>
      <c r="X516" s="2046"/>
      <c r="Y516" s="2046"/>
      <c r="Z516" s="2046"/>
    </row>
    <row r="517">
      <c r="A517" s="2046"/>
      <c r="B517" s="2046"/>
      <c r="C517" s="2046"/>
      <c r="D517" s="2046"/>
      <c r="E517" s="2046"/>
      <c r="F517" s="2046"/>
      <c r="G517" s="2046"/>
      <c r="H517" s="2046"/>
      <c r="I517" s="2046"/>
      <c r="J517" s="2046"/>
      <c r="K517" s="2046"/>
      <c r="L517" s="2046"/>
      <c r="M517" s="2046"/>
      <c r="N517" s="2046"/>
      <c r="O517" s="2046"/>
      <c r="P517" s="2046"/>
      <c r="Q517" s="2046"/>
      <c r="R517" s="2046"/>
      <c r="S517" s="2046"/>
      <c r="T517" s="2046"/>
      <c r="U517" s="2046"/>
      <c r="V517" s="2046"/>
      <c r="W517" s="2046"/>
      <c r="X517" s="2046"/>
      <c r="Y517" s="2046"/>
      <c r="Z517" s="2046"/>
    </row>
    <row r="518">
      <c r="A518" s="2046"/>
      <c r="B518" s="2046"/>
      <c r="C518" s="2046"/>
      <c r="D518" s="2046"/>
      <c r="E518" s="2046"/>
      <c r="F518" s="2046"/>
      <c r="G518" s="2046"/>
      <c r="H518" s="2046"/>
      <c r="I518" s="2046"/>
      <c r="J518" s="2046"/>
      <c r="K518" s="2046"/>
      <c r="L518" s="2046"/>
      <c r="M518" s="2046"/>
      <c r="N518" s="2046"/>
      <c r="O518" s="2046"/>
      <c r="P518" s="2046"/>
      <c r="Q518" s="2046"/>
      <c r="R518" s="2046"/>
      <c r="S518" s="2046"/>
      <c r="T518" s="2046"/>
      <c r="U518" s="2046"/>
      <c r="V518" s="2046"/>
      <c r="W518" s="2046"/>
      <c r="X518" s="2046"/>
      <c r="Y518" s="2046"/>
      <c r="Z518" s="2046"/>
    </row>
    <row r="519">
      <c r="A519" s="2046"/>
      <c r="B519" s="2046"/>
      <c r="C519" s="2046"/>
      <c r="D519" s="2046"/>
      <c r="E519" s="2046"/>
      <c r="F519" s="2046"/>
      <c r="G519" s="2046"/>
      <c r="H519" s="2046"/>
      <c r="I519" s="2046"/>
      <c r="J519" s="2046"/>
      <c r="K519" s="2046"/>
      <c r="L519" s="2046"/>
      <c r="M519" s="2046"/>
      <c r="N519" s="2046"/>
      <c r="O519" s="2046"/>
      <c r="P519" s="2046"/>
      <c r="Q519" s="2046"/>
      <c r="R519" s="2046"/>
      <c r="S519" s="2046"/>
      <c r="T519" s="2046"/>
      <c r="U519" s="2046"/>
      <c r="V519" s="2046"/>
      <c r="W519" s="2046"/>
      <c r="X519" s="2046"/>
      <c r="Y519" s="2046"/>
      <c r="Z519" s="2046"/>
    </row>
    <row r="520">
      <c r="A520" s="2046"/>
      <c r="B520" s="2046"/>
      <c r="C520" s="2046"/>
      <c r="D520" s="2046"/>
      <c r="E520" s="2046"/>
      <c r="F520" s="2046"/>
      <c r="G520" s="2046"/>
      <c r="H520" s="2046"/>
      <c r="I520" s="2046"/>
      <c r="J520" s="2046"/>
      <c r="K520" s="2046"/>
      <c r="L520" s="2046"/>
      <c r="M520" s="2046"/>
      <c r="N520" s="2046"/>
      <c r="O520" s="2046"/>
      <c r="P520" s="2046"/>
      <c r="Q520" s="2046"/>
      <c r="R520" s="2046"/>
      <c r="S520" s="2046"/>
      <c r="T520" s="2046"/>
      <c r="U520" s="2046"/>
      <c r="V520" s="2046"/>
      <c r="W520" s="2046"/>
      <c r="X520" s="2046"/>
      <c r="Y520" s="2046"/>
      <c r="Z520" s="2046"/>
    </row>
    <row r="521">
      <c r="A521" s="2046"/>
      <c r="B521" s="2046"/>
      <c r="C521" s="2046"/>
      <c r="D521" s="2046"/>
      <c r="E521" s="2046"/>
      <c r="F521" s="2046"/>
      <c r="G521" s="2046"/>
      <c r="H521" s="2046"/>
      <c r="I521" s="2046"/>
      <c r="J521" s="2046"/>
      <c r="K521" s="2046"/>
      <c r="L521" s="2046"/>
      <c r="M521" s="2046"/>
      <c r="N521" s="2046"/>
      <c r="O521" s="2046"/>
      <c r="P521" s="2046"/>
      <c r="Q521" s="2046"/>
      <c r="R521" s="2046"/>
      <c r="S521" s="2046"/>
      <c r="T521" s="2046"/>
      <c r="U521" s="2046"/>
      <c r="V521" s="2046"/>
      <c r="W521" s="2046"/>
      <c r="X521" s="2046"/>
      <c r="Y521" s="2046"/>
      <c r="Z521" s="2046"/>
    </row>
    <row r="522">
      <c r="A522" s="2046"/>
      <c r="B522" s="2046"/>
      <c r="C522" s="2046"/>
      <c r="D522" s="2046"/>
      <c r="E522" s="2046"/>
      <c r="F522" s="2046"/>
      <c r="G522" s="2046"/>
      <c r="H522" s="2046"/>
      <c r="I522" s="2046"/>
      <c r="J522" s="2046"/>
      <c r="K522" s="2046"/>
      <c r="L522" s="2046"/>
      <c r="M522" s="2046"/>
      <c r="N522" s="2046"/>
      <c r="O522" s="2046"/>
      <c r="P522" s="2046"/>
      <c r="Q522" s="2046"/>
      <c r="R522" s="2046"/>
      <c r="S522" s="2046"/>
      <c r="T522" s="2046"/>
      <c r="U522" s="2046"/>
      <c r="V522" s="2046"/>
      <c r="W522" s="2046"/>
      <c r="X522" s="2046"/>
      <c r="Y522" s="2046"/>
      <c r="Z522" s="2046"/>
    </row>
    <row r="523">
      <c r="A523" s="2046"/>
      <c r="B523" s="2046"/>
      <c r="C523" s="2046"/>
      <c r="D523" s="2046"/>
      <c r="E523" s="2046"/>
      <c r="F523" s="2046"/>
      <c r="G523" s="2046"/>
      <c r="H523" s="2046"/>
      <c r="I523" s="2046"/>
      <c r="J523" s="2046"/>
      <c r="K523" s="2046"/>
      <c r="L523" s="2046"/>
      <c r="M523" s="2046"/>
      <c r="N523" s="2046"/>
      <c r="O523" s="2046"/>
      <c r="P523" s="2046"/>
      <c r="Q523" s="2046"/>
      <c r="R523" s="2046"/>
      <c r="S523" s="2046"/>
      <c r="T523" s="2046"/>
      <c r="U523" s="2046"/>
      <c r="V523" s="2046"/>
      <c r="W523" s="2046"/>
      <c r="X523" s="2046"/>
      <c r="Y523" s="2046"/>
      <c r="Z523" s="2046"/>
    </row>
    <row r="524">
      <c r="A524" s="2046"/>
      <c r="B524" s="2046"/>
      <c r="C524" s="2046"/>
      <c r="D524" s="2046"/>
      <c r="E524" s="2046"/>
      <c r="F524" s="2046"/>
      <c r="G524" s="2046"/>
      <c r="H524" s="2046"/>
      <c r="I524" s="2046"/>
      <c r="J524" s="2046"/>
      <c r="K524" s="2046"/>
      <c r="L524" s="2046"/>
      <c r="M524" s="2046"/>
      <c r="N524" s="2046"/>
      <c r="O524" s="2046"/>
      <c r="P524" s="2046"/>
      <c r="Q524" s="2046"/>
      <c r="R524" s="2046"/>
      <c r="S524" s="2046"/>
      <c r="T524" s="2046"/>
      <c r="U524" s="2046"/>
      <c r="V524" s="2046"/>
      <c r="W524" s="2046"/>
      <c r="X524" s="2046"/>
      <c r="Y524" s="2046"/>
      <c r="Z524" s="2046"/>
    </row>
    <row r="525">
      <c r="A525" s="2046"/>
      <c r="B525" s="2046"/>
      <c r="C525" s="2046"/>
      <c r="D525" s="2046"/>
      <c r="E525" s="2046"/>
      <c r="F525" s="2046"/>
      <c r="G525" s="2046"/>
      <c r="H525" s="2046"/>
      <c r="I525" s="2046"/>
      <c r="J525" s="2046"/>
      <c r="K525" s="2046"/>
      <c r="L525" s="2046"/>
      <c r="M525" s="2046"/>
      <c r="N525" s="2046"/>
      <c r="O525" s="2046"/>
      <c r="P525" s="2046"/>
      <c r="Q525" s="2046"/>
      <c r="R525" s="2046"/>
      <c r="S525" s="2046"/>
      <c r="T525" s="2046"/>
      <c r="U525" s="2046"/>
      <c r="V525" s="2046"/>
      <c r="W525" s="2046"/>
      <c r="X525" s="2046"/>
      <c r="Y525" s="2046"/>
      <c r="Z525" s="2046"/>
    </row>
    <row r="526">
      <c r="A526" s="2046"/>
      <c r="B526" s="2046"/>
      <c r="C526" s="2046"/>
      <c r="D526" s="2046"/>
      <c r="E526" s="2046"/>
      <c r="F526" s="2046"/>
      <c r="G526" s="2046"/>
      <c r="H526" s="2046"/>
      <c r="I526" s="2046"/>
      <c r="J526" s="2046"/>
      <c r="K526" s="2046"/>
      <c r="L526" s="2046"/>
      <c r="M526" s="2046"/>
      <c r="N526" s="2046"/>
      <c r="O526" s="2046"/>
      <c r="P526" s="2046"/>
      <c r="Q526" s="2046"/>
      <c r="R526" s="2046"/>
      <c r="S526" s="2046"/>
      <c r="T526" s="2046"/>
      <c r="U526" s="2046"/>
      <c r="V526" s="2046"/>
      <c r="W526" s="2046"/>
      <c r="X526" s="2046"/>
      <c r="Y526" s="2046"/>
      <c r="Z526" s="2046"/>
    </row>
    <row r="527">
      <c r="A527" s="2046"/>
      <c r="B527" s="2046"/>
      <c r="C527" s="2046"/>
      <c r="D527" s="2046"/>
      <c r="E527" s="2046"/>
      <c r="F527" s="2046"/>
      <c r="G527" s="2046"/>
      <c r="H527" s="2046"/>
      <c r="I527" s="2046"/>
      <c r="J527" s="2046"/>
      <c r="K527" s="2046"/>
      <c r="L527" s="2046"/>
      <c r="M527" s="2046"/>
      <c r="N527" s="2046"/>
      <c r="O527" s="2046"/>
      <c r="P527" s="2046"/>
      <c r="Q527" s="2046"/>
      <c r="R527" s="2046"/>
      <c r="S527" s="2046"/>
      <c r="T527" s="2046"/>
      <c r="U527" s="2046"/>
      <c r="V527" s="2046"/>
      <c r="W527" s="2046"/>
      <c r="X527" s="2046"/>
      <c r="Y527" s="2046"/>
      <c r="Z527" s="2046"/>
    </row>
    <row r="528">
      <c r="A528" s="2046"/>
      <c r="B528" s="2046"/>
      <c r="C528" s="2046"/>
      <c r="D528" s="2046"/>
      <c r="E528" s="2046"/>
      <c r="F528" s="2046"/>
      <c r="G528" s="2046"/>
      <c r="H528" s="2046"/>
      <c r="I528" s="2046"/>
      <c r="J528" s="2046"/>
      <c r="K528" s="2046"/>
      <c r="L528" s="2046"/>
      <c r="M528" s="2046"/>
      <c r="N528" s="2046"/>
      <c r="O528" s="2046"/>
      <c r="P528" s="2046"/>
      <c r="Q528" s="2046"/>
      <c r="R528" s="2046"/>
      <c r="S528" s="2046"/>
      <c r="T528" s="2046"/>
      <c r="U528" s="2046"/>
      <c r="V528" s="2046"/>
      <c r="W528" s="2046"/>
      <c r="X528" s="2046"/>
      <c r="Y528" s="2046"/>
      <c r="Z528" s="2046"/>
    </row>
    <row r="529">
      <c r="A529" s="2046"/>
      <c r="B529" s="2046"/>
      <c r="C529" s="2046"/>
      <c r="D529" s="2046"/>
      <c r="E529" s="2046"/>
      <c r="F529" s="2046"/>
      <c r="G529" s="2046"/>
      <c r="H529" s="2046"/>
      <c r="I529" s="2046"/>
      <c r="J529" s="2046"/>
      <c r="K529" s="2046"/>
      <c r="L529" s="2046"/>
      <c r="M529" s="2046"/>
      <c r="N529" s="2046"/>
      <c r="O529" s="2046"/>
      <c r="P529" s="2046"/>
      <c r="Q529" s="2046"/>
      <c r="R529" s="2046"/>
      <c r="S529" s="2046"/>
      <c r="T529" s="2046"/>
      <c r="U529" s="2046"/>
      <c r="V529" s="2046"/>
      <c r="W529" s="2046"/>
      <c r="X529" s="2046"/>
      <c r="Y529" s="2046"/>
      <c r="Z529" s="2046"/>
    </row>
    <row r="530">
      <c r="A530" s="2046"/>
      <c r="B530" s="2046"/>
      <c r="C530" s="2046"/>
      <c r="D530" s="2046"/>
      <c r="E530" s="2046"/>
      <c r="F530" s="2046"/>
      <c r="G530" s="2046"/>
      <c r="H530" s="2046"/>
      <c r="I530" s="2046"/>
      <c r="J530" s="2046"/>
      <c r="K530" s="2046"/>
      <c r="L530" s="2046"/>
      <c r="M530" s="2046"/>
      <c r="N530" s="2046"/>
      <c r="O530" s="2046"/>
      <c r="P530" s="2046"/>
      <c r="Q530" s="2046"/>
      <c r="R530" s="2046"/>
      <c r="S530" s="2046"/>
      <c r="T530" s="2046"/>
      <c r="U530" s="2046"/>
      <c r="V530" s="2046"/>
      <c r="W530" s="2046"/>
      <c r="X530" s="2046"/>
      <c r="Y530" s="2046"/>
      <c r="Z530" s="2046"/>
    </row>
    <row r="531">
      <c r="A531" s="2046"/>
      <c r="B531" s="2046"/>
      <c r="C531" s="2046"/>
      <c r="D531" s="2046"/>
      <c r="E531" s="2046"/>
      <c r="F531" s="2046"/>
      <c r="G531" s="2046"/>
      <c r="H531" s="2046"/>
      <c r="I531" s="2046"/>
      <c r="J531" s="2046"/>
      <c r="K531" s="2046"/>
      <c r="L531" s="2046"/>
      <c r="M531" s="2046"/>
      <c r="N531" s="2046"/>
      <c r="O531" s="2046"/>
      <c r="P531" s="2046"/>
      <c r="Q531" s="2046"/>
      <c r="R531" s="2046"/>
      <c r="S531" s="2046"/>
      <c r="T531" s="2046"/>
      <c r="U531" s="2046"/>
      <c r="V531" s="2046"/>
      <c r="W531" s="2046"/>
      <c r="X531" s="2046"/>
      <c r="Y531" s="2046"/>
      <c r="Z531" s="2046"/>
    </row>
    <row r="532">
      <c r="A532" s="2046"/>
      <c r="B532" s="2046"/>
      <c r="C532" s="2046"/>
      <c r="D532" s="2046"/>
      <c r="E532" s="2046"/>
      <c r="F532" s="2046"/>
      <c r="G532" s="2046"/>
      <c r="H532" s="2046"/>
      <c r="I532" s="2046"/>
      <c r="J532" s="2046"/>
      <c r="K532" s="2046"/>
      <c r="L532" s="2046"/>
      <c r="M532" s="2046"/>
      <c r="N532" s="2046"/>
      <c r="O532" s="2046"/>
      <c r="P532" s="2046"/>
      <c r="Q532" s="2046"/>
      <c r="R532" s="2046"/>
      <c r="S532" s="2046"/>
      <c r="T532" s="2046"/>
      <c r="U532" s="2046"/>
      <c r="V532" s="2046"/>
      <c r="W532" s="2046"/>
      <c r="X532" s="2046"/>
      <c r="Y532" s="2046"/>
      <c r="Z532" s="2046"/>
    </row>
    <row r="533">
      <c r="A533" s="2046"/>
      <c r="B533" s="2046"/>
      <c r="C533" s="2046"/>
      <c r="D533" s="2046"/>
      <c r="E533" s="2046"/>
      <c r="F533" s="2046"/>
      <c r="G533" s="2046"/>
      <c r="H533" s="2046"/>
      <c r="I533" s="2046"/>
      <c r="J533" s="2046"/>
      <c r="K533" s="2046"/>
      <c r="L533" s="2046"/>
      <c r="M533" s="2046"/>
      <c r="N533" s="2046"/>
      <c r="O533" s="2046"/>
      <c r="P533" s="2046"/>
      <c r="Q533" s="2046"/>
      <c r="R533" s="2046"/>
      <c r="S533" s="2046"/>
      <c r="T533" s="2046"/>
      <c r="U533" s="2046"/>
      <c r="V533" s="2046"/>
      <c r="W533" s="2046"/>
      <c r="X533" s="2046"/>
      <c r="Y533" s="2046"/>
      <c r="Z533" s="2046"/>
    </row>
    <row r="534">
      <c r="A534" s="2046"/>
      <c r="B534" s="2046"/>
      <c r="C534" s="2046"/>
      <c r="D534" s="2046"/>
      <c r="E534" s="2046"/>
      <c r="F534" s="2046"/>
      <c r="G534" s="2046"/>
      <c r="H534" s="2046"/>
      <c r="I534" s="2046"/>
      <c r="J534" s="2046"/>
      <c r="K534" s="2046"/>
      <c r="L534" s="2046"/>
      <c r="M534" s="2046"/>
      <c r="N534" s="2046"/>
      <c r="O534" s="2046"/>
      <c r="P534" s="2046"/>
      <c r="Q534" s="2046"/>
      <c r="R534" s="2046"/>
      <c r="S534" s="2046"/>
      <c r="T534" s="2046"/>
      <c r="U534" s="2046"/>
      <c r="V534" s="2046"/>
      <c r="W534" s="2046"/>
      <c r="X534" s="2046"/>
      <c r="Y534" s="2046"/>
      <c r="Z534" s="2046"/>
    </row>
    <row r="535">
      <c r="A535" s="2046"/>
      <c r="B535" s="2046"/>
      <c r="C535" s="2046"/>
      <c r="D535" s="2046"/>
      <c r="E535" s="2046"/>
      <c r="F535" s="2046"/>
      <c r="G535" s="2046"/>
      <c r="H535" s="2046"/>
      <c r="I535" s="2046"/>
      <c r="J535" s="2046"/>
      <c r="K535" s="2046"/>
      <c r="L535" s="2046"/>
      <c r="M535" s="2046"/>
      <c r="N535" s="2046"/>
      <c r="O535" s="2046"/>
      <c r="P535" s="2046"/>
      <c r="Q535" s="2046"/>
      <c r="R535" s="2046"/>
      <c r="S535" s="2046"/>
      <c r="T535" s="2046"/>
      <c r="U535" s="2046"/>
      <c r="V535" s="2046"/>
      <c r="W535" s="2046"/>
      <c r="X535" s="2046"/>
      <c r="Y535" s="2046"/>
      <c r="Z535" s="2046"/>
    </row>
    <row r="536">
      <c r="A536" s="2046"/>
      <c r="B536" s="2046"/>
      <c r="C536" s="2046"/>
      <c r="D536" s="2046"/>
      <c r="E536" s="2046"/>
      <c r="F536" s="2046"/>
      <c r="G536" s="2046"/>
      <c r="H536" s="2046"/>
      <c r="I536" s="2046"/>
      <c r="J536" s="2046"/>
      <c r="K536" s="2046"/>
      <c r="L536" s="2046"/>
      <c r="M536" s="2046"/>
      <c r="N536" s="2046"/>
      <c r="O536" s="2046"/>
      <c r="P536" s="2046"/>
      <c r="Q536" s="2046"/>
      <c r="R536" s="2046"/>
      <c r="S536" s="2046"/>
      <c r="T536" s="2046"/>
      <c r="U536" s="2046"/>
      <c r="V536" s="2046"/>
      <c r="W536" s="2046"/>
      <c r="X536" s="2046"/>
      <c r="Y536" s="2046"/>
      <c r="Z536" s="2046"/>
    </row>
    <row r="537">
      <c r="A537" s="2046"/>
      <c r="B537" s="2046"/>
      <c r="C537" s="2046"/>
      <c r="D537" s="2046"/>
      <c r="E537" s="2046"/>
      <c r="F537" s="2046"/>
      <c r="G537" s="2046"/>
      <c r="H537" s="2046"/>
      <c r="I537" s="2046"/>
      <c r="J537" s="2046"/>
      <c r="K537" s="2046"/>
      <c r="L537" s="2046"/>
      <c r="M537" s="2046"/>
      <c r="N537" s="2046"/>
      <c r="O537" s="2046"/>
      <c r="P537" s="2046"/>
      <c r="Q537" s="2046"/>
      <c r="R537" s="2046"/>
      <c r="S537" s="2046"/>
      <c r="T537" s="2046"/>
      <c r="U537" s="2046"/>
      <c r="V537" s="2046"/>
      <c r="W537" s="2046"/>
      <c r="X537" s="2046"/>
      <c r="Y537" s="2046"/>
      <c r="Z537" s="2046"/>
    </row>
    <row r="538">
      <c r="A538" s="2046"/>
      <c r="B538" s="2046"/>
      <c r="C538" s="2046"/>
      <c r="D538" s="2046"/>
      <c r="E538" s="2046"/>
      <c r="F538" s="2046"/>
      <c r="G538" s="2046"/>
      <c r="H538" s="2046"/>
      <c r="I538" s="2046"/>
      <c r="J538" s="2046"/>
      <c r="K538" s="2046"/>
      <c r="L538" s="2046"/>
      <c r="M538" s="2046"/>
      <c r="N538" s="2046"/>
      <c r="O538" s="2046"/>
      <c r="P538" s="2046"/>
      <c r="Q538" s="2046"/>
      <c r="R538" s="2046"/>
      <c r="S538" s="2046"/>
      <c r="T538" s="2046"/>
      <c r="U538" s="2046"/>
      <c r="V538" s="2046"/>
      <c r="W538" s="2046"/>
      <c r="X538" s="2046"/>
      <c r="Y538" s="2046"/>
      <c r="Z538" s="2046"/>
    </row>
    <row r="539">
      <c r="A539" s="2046"/>
      <c r="B539" s="2046"/>
      <c r="C539" s="2046"/>
      <c r="D539" s="2046"/>
      <c r="E539" s="2046"/>
      <c r="F539" s="2046"/>
      <c r="G539" s="2046"/>
      <c r="H539" s="2046"/>
      <c r="I539" s="2046"/>
      <c r="J539" s="2046"/>
      <c r="K539" s="2046"/>
      <c r="L539" s="2046"/>
      <c r="M539" s="2046"/>
      <c r="N539" s="2046"/>
      <c r="O539" s="2046"/>
      <c r="P539" s="2046"/>
      <c r="Q539" s="2046"/>
      <c r="R539" s="2046"/>
      <c r="S539" s="2046"/>
      <c r="T539" s="2046"/>
      <c r="U539" s="2046"/>
      <c r="V539" s="2046"/>
      <c r="W539" s="2046"/>
      <c r="X539" s="2046"/>
      <c r="Y539" s="2046"/>
      <c r="Z539" s="2046"/>
    </row>
    <row r="540">
      <c r="A540" s="2046"/>
      <c r="B540" s="2046"/>
      <c r="C540" s="2046"/>
      <c r="D540" s="2046"/>
      <c r="E540" s="2046"/>
      <c r="F540" s="2046"/>
      <c r="G540" s="2046"/>
      <c r="H540" s="2046"/>
      <c r="I540" s="2046"/>
      <c r="J540" s="2046"/>
      <c r="K540" s="2046"/>
      <c r="L540" s="2046"/>
      <c r="M540" s="2046"/>
      <c r="N540" s="2046"/>
      <c r="O540" s="2046"/>
      <c r="P540" s="2046"/>
      <c r="Q540" s="2046"/>
      <c r="R540" s="2046"/>
      <c r="S540" s="2046"/>
      <c r="T540" s="2046"/>
      <c r="U540" s="2046"/>
      <c r="V540" s="2046"/>
      <c r="W540" s="2046"/>
      <c r="X540" s="2046"/>
      <c r="Y540" s="2046"/>
      <c r="Z540" s="2046"/>
    </row>
    <row r="541">
      <c r="A541" s="2046"/>
      <c r="B541" s="2046"/>
      <c r="C541" s="2046"/>
      <c r="D541" s="2046"/>
      <c r="E541" s="2046"/>
      <c r="F541" s="2046"/>
      <c r="G541" s="2046"/>
      <c r="H541" s="2046"/>
      <c r="I541" s="2046"/>
      <c r="J541" s="2046"/>
      <c r="K541" s="2046"/>
      <c r="L541" s="2046"/>
      <c r="M541" s="2046"/>
      <c r="N541" s="2046"/>
      <c r="O541" s="2046"/>
      <c r="P541" s="2046"/>
      <c r="Q541" s="2046"/>
      <c r="R541" s="2046"/>
      <c r="S541" s="2046"/>
      <c r="T541" s="2046"/>
      <c r="U541" s="2046"/>
      <c r="V541" s="2046"/>
      <c r="W541" s="2046"/>
      <c r="X541" s="2046"/>
      <c r="Y541" s="2046"/>
      <c r="Z541" s="2046"/>
    </row>
    <row r="542">
      <c r="A542" s="2046"/>
      <c r="B542" s="2046"/>
      <c r="C542" s="2046"/>
      <c r="D542" s="2046"/>
      <c r="E542" s="2046"/>
      <c r="F542" s="2046"/>
      <c r="G542" s="2046"/>
      <c r="H542" s="2046"/>
      <c r="I542" s="2046"/>
      <c r="J542" s="2046"/>
      <c r="K542" s="2046"/>
      <c r="L542" s="2046"/>
      <c r="M542" s="2046"/>
      <c r="N542" s="2046"/>
      <c r="O542" s="2046"/>
      <c r="P542" s="2046"/>
      <c r="Q542" s="2046"/>
      <c r="R542" s="2046"/>
      <c r="S542" s="2046"/>
      <c r="T542" s="2046"/>
      <c r="U542" s="2046"/>
      <c r="V542" s="2046"/>
      <c r="W542" s="2046"/>
      <c r="X542" s="2046"/>
      <c r="Y542" s="2046"/>
      <c r="Z542" s="2046"/>
    </row>
    <row r="543">
      <c r="A543" s="2046"/>
      <c r="B543" s="2046"/>
      <c r="C543" s="2046"/>
      <c r="D543" s="2046"/>
      <c r="E543" s="2046"/>
      <c r="F543" s="2046"/>
      <c r="G543" s="2046"/>
      <c r="H543" s="2046"/>
      <c r="I543" s="2046"/>
      <c r="J543" s="2046"/>
      <c r="K543" s="2046"/>
      <c r="L543" s="2046"/>
      <c r="M543" s="2046"/>
      <c r="N543" s="2046"/>
      <c r="O543" s="2046"/>
      <c r="P543" s="2046"/>
      <c r="Q543" s="2046"/>
      <c r="R543" s="2046"/>
      <c r="S543" s="2046"/>
      <c r="T543" s="2046"/>
      <c r="U543" s="2046"/>
      <c r="V543" s="2046"/>
      <c r="W543" s="2046"/>
      <c r="X543" s="2046"/>
      <c r="Y543" s="2046"/>
      <c r="Z543" s="2046"/>
    </row>
    <row r="544">
      <c r="A544" s="2046"/>
      <c r="B544" s="2046"/>
      <c r="C544" s="2046"/>
      <c r="D544" s="2046"/>
      <c r="E544" s="2046"/>
      <c r="F544" s="2046"/>
      <c r="G544" s="2046"/>
      <c r="H544" s="2046"/>
      <c r="I544" s="2046"/>
      <c r="J544" s="2046"/>
      <c r="K544" s="2046"/>
      <c r="L544" s="2046"/>
      <c r="M544" s="2046"/>
      <c r="N544" s="2046"/>
      <c r="O544" s="2046"/>
      <c r="P544" s="2046"/>
      <c r="Q544" s="2046"/>
      <c r="R544" s="2046"/>
      <c r="S544" s="2046"/>
      <c r="T544" s="2046"/>
      <c r="U544" s="2046"/>
      <c r="V544" s="2046"/>
      <c r="W544" s="2046"/>
      <c r="X544" s="2046"/>
      <c r="Y544" s="2046"/>
      <c r="Z544" s="2046"/>
    </row>
    <row r="545">
      <c r="A545" s="2046"/>
      <c r="B545" s="2046"/>
      <c r="C545" s="2046"/>
      <c r="D545" s="2046"/>
      <c r="E545" s="2046"/>
      <c r="F545" s="2046"/>
      <c r="G545" s="2046"/>
      <c r="H545" s="2046"/>
      <c r="I545" s="2046"/>
      <c r="J545" s="2046"/>
      <c r="K545" s="2046"/>
      <c r="L545" s="2046"/>
      <c r="M545" s="2046"/>
      <c r="N545" s="2046"/>
      <c r="O545" s="2046"/>
      <c r="P545" s="2046"/>
      <c r="Q545" s="2046"/>
      <c r="R545" s="2046"/>
      <c r="S545" s="2046"/>
      <c r="T545" s="2046"/>
      <c r="U545" s="2046"/>
      <c r="V545" s="2046"/>
      <c r="W545" s="2046"/>
      <c r="X545" s="2046"/>
      <c r="Y545" s="2046"/>
      <c r="Z545" s="2046"/>
    </row>
    <row r="546">
      <c r="A546" s="2046"/>
      <c r="B546" s="2046"/>
      <c r="C546" s="2046"/>
      <c r="D546" s="2046"/>
      <c r="E546" s="2046"/>
      <c r="F546" s="2046"/>
      <c r="G546" s="2046"/>
      <c r="H546" s="2046"/>
      <c r="I546" s="2046"/>
      <c r="J546" s="2046"/>
      <c r="K546" s="2046"/>
      <c r="L546" s="2046"/>
      <c r="M546" s="2046"/>
      <c r="N546" s="2046"/>
      <c r="O546" s="2046"/>
      <c r="P546" s="2046"/>
      <c r="Q546" s="2046"/>
      <c r="R546" s="2046"/>
      <c r="S546" s="2046"/>
      <c r="T546" s="2046"/>
      <c r="U546" s="2046"/>
      <c r="V546" s="2046"/>
      <c r="W546" s="2046"/>
      <c r="X546" s="2046"/>
      <c r="Y546" s="2046"/>
      <c r="Z546" s="2046"/>
    </row>
    <row r="547">
      <c r="A547" s="2046"/>
      <c r="B547" s="2046"/>
      <c r="C547" s="2046"/>
      <c r="D547" s="2046"/>
      <c r="E547" s="2046"/>
      <c r="F547" s="2046"/>
      <c r="G547" s="2046"/>
      <c r="H547" s="2046"/>
      <c r="I547" s="2046"/>
      <c r="J547" s="2046"/>
      <c r="K547" s="2046"/>
      <c r="L547" s="2046"/>
      <c r="M547" s="2046"/>
      <c r="N547" s="2046"/>
      <c r="O547" s="2046"/>
      <c r="P547" s="2046"/>
      <c r="Q547" s="2046"/>
      <c r="R547" s="2046"/>
      <c r="S547" s="2046"/>
      <c r="T547" s="2046"/>
      <c r="U547" s="2046"/>
      <c r="V547" s="2046"/>
      <c r="W547" s="2046"/>
      <c r="X547" s="2046"/>
      <c r="Y547" s="2046"/>
      <c r="Z547" s="2046"/>
    </row>
    <row r="548">
      <c r="A548" s="2046"/>
      <c r="B548" s="2046"/>
      <c r="C548" s="2046"/>
      <c r="D548" s="2046"/>
      <c r="E548" s="2046"/>
      <c r="F548" s="2046"/>
      <c r="G548" s="2046"/>
      <c r="H548" s="2046"/>
      <c r="I548" s="2046"/>
      <c r="J548" s="2046"/>
      <c r="K548" s="2046"/>
      <c r="L548" s="2046"/>
      <c r="M548" s="2046"/>
      <c r="N548" s="2046"/>
      <c r="O548" s="2046"/>
      <c r="P548" s="2046"/>
      <c r="Q548" s="2046"/>
      <c r="R548" s="2046"/>
      <c r="S548" s="2046"/>
      <c r="T548" s="2046"/>
      <c r="U548" s="2046"/>
      <c r="V548" s="2046"/>
      <c r="W548" s="2046"/>
      <c r="X548" s="2046"/>
      <c r="Y548" s="2046"/>
      <c r="Z548" s="2046"/>
    </row>
    <row r="549">
      <c r="A549" s="2046"/>
      <c r="B549" s="2046"/>
      <c r="C549" s="2046"/>
      <c r="D549" s="2046"/>
      <c r="E549" s="2046"/>
      <c r="F549" s="2046"/>
      <c r="G549" s="2046"/>
      <c r="H549" s="2046"/>
      <c r="I549" s="2046"/>
      <c r="J549" s="2046"/>
      <c r="K549" s="2046"/>
      <c r="L549" s="2046"/>
      <c r="M549" s="2046"/>
      <c r="N549" s="2046"/>
      <c r="O549" s="2046"/>
      <c r="P549" s="2046"/>
      <c r="Q549" s="2046"/>
      <c r="R549" s="2046"/>
      <c r="S549" s="2046"/>
      <c r="T549" s="2046"/>
      <c r="U549" s="2046"/>
      <c r="V549" s="2046"/>
      <c r="W549" s="2046"/>
      <c r="X549" s="2046"/>
      <c r="Y549" s="2046"/>
      <c r="Z549" s="2046"/>
    </row>
    <row r="550">
      <c r="A550" s="2046"/>
      <c r="B550" s="2046"/>
      <c r="C550" s="2046"/>
      <c r="D550" s="2046"/>
      <c r="E550" s="2046"/>
      <c r="F550" s="2046"/>
      <c r="G550" s="2046"/>
      <c r="H550" s="2046"/>
      <c r="I550" s="2046"/>
      <c r="J550" s="2046"/>
      <c r="K550" s="2046"/>
      <c r="L550" s="2046"/>
      <c r="M550" s="2046"/>
      <c r="N550" s="2046"/>
      <c r="O550" s="2046"/>
      <c r="P550" s="2046"/>
      <c r="Q550" s="2046"/>
      <c r="R550" s="2046"/>
      <c r="S550" s="2046"/>
      <c r="T550" s="2046"/>
      <c r="U550" s="2046"/>
      <c r="V550" s="2046"/>
      <c r="W550" s="2046"/>
      <c r="X550" s="2046"/>
      <c r="Y550" s="2046"/>
      <c r="Z550" s="2046"/>
    </row>
    <row r="551">
      <c r="A551" s="2046"/>
      <c r="B551" s="2046"/>
      <c r="C551" s="2046"/>
      <c r="D551" s="2046"/>
      <c r="E551" s="2046"/>
      <c r="F551" s="2046"/>
      <c r="G551" s="2046"/>
      <c r="H551" s="2046"/>
      <c r="I551" s="2046"/>
      <c r="J551" s="2046"/>
      <c r="K551" s="2046"/>
      <c r="L551" s="2046"/>
      <c r="M551" s="2046"/>
      <c r="N551" s="2046"/>
      <c r="O551" s="2046"/>
      <c r="P551" s="2046"/>
      <c r="Q551" s="2046"/>
      <c r="R551" s="2046"/>
      <c r="S551" s="2046"/>
      <c r="T551" s="2046"/>
      <c r="U551" s="2046"/>
      <c r="V551" s="2046"/>
      <c r="W551" s="2046"/>
      <c r="X551" s="2046"/>
      <c r="Y551" s="2046"/>
      <c r="Z551" s="2046"/>
    </row>
    <row r="552">
      <c r="A552" s="2046"/>
      <c r="B552" s="2046"/>
      <c r="C552" s="2046"/>
      <c r="D552" s="2046"/>
      <c r="E552" s="2046"/>
      <c r="F552" s="2046"/>
      <c r="G552" s="2046"/>
      <c r="H552" s="2046"/>
      <c r="I552" s="2046"/>
      <c r="J552" s="2046"/>
      <c r="K552" s="2046"/>
      <c r="L552" s="2046"/>
      <c r="M552" s="2046"/>
      <c r="N552" s="2046"/>
      <c r="O552" s="2046"/>
      <c r="P552" s="2046"/>
      <c r="Q552" s="2046"/>
      <c r="R552" s="2046"/>
      <c r="S552" s="2046"/>
      <c r="T552" s="2046"/>
      <c r="U552" s="2046"/>
      <c r="V552" s="2046"/>
      <c r="W552" s="2046"/>
      <c r="X552" s="2046"/>
      <c r="Y552" s="2046"/>
      <c r="Z552" s="2046"/>
    </row>
    <row r="553">
      <c r="A553" s="2046"/>
      <c r="B553" s="2046"/>
      <c r="C553" s="2046"/>
      <c r="D553" s="2046"/>
      <c r="E553" s="2046"/>
      <c r="F553" s="2046"/>
      <c r="G553" s="2046"/>
      <c r="H553" s="2046"/>
      <c r="I553" s="2046"/>
      <c r="J553" s="2046"/>
      <c r="K553" s="2046"/>
      <c r="L553" s="2046"/>
      <c r="M553" s="2046"/>
      <c r="N553" s="2046"/>
      <c r="O553" s="2046"/>
      <c r="P553" s="2046"/>
      <c r="Q553" s="2046"/>
      <c r="R553" s="2046"/>
      <c r="S553" s="2046"/>
      <c r="T553" s="2046"/>
      <c r="U553" s="2046"/>
      <c r="V553" s="2046"/>
      <c r="W553" s="2046"/>
      <c r="X553" s="2046"/>
      <c r="Y553" s="2046"/>
      <c r="Z553" s="2046"/>
    </row>
    <row r="554">
      <c r="A554" s="2046"/>
      <c r="B554" s="2046"/>
      <c r="C554" s="2046"/>
      <c r="D554" s="2046"/>
      <c r="E554" s="2046"/>
      <c r="F554" s="2046"/>
      <c r="G554" s="2046"/>
      <c r="H554" s="2046"/>
      <c r="I554" s="2046"/>
      <c r="J554" s="2046"/>
      <c r="K554" s="2046"/>
      <c r="L554" s="2046"/>
      <c r="M554" s="2046"/>
      <c r="N554" s="2046"/>
      <c r="O554" s="2046"/>
      <c r="P554" s="2046"/>
      <c r="Q554" s="2046"/>
      <c r="R554" s="2046"/>
      <c r="S554" s="2046"/>
      <c r="T554" s="2046"/>
      <c r="U554" s="2046"/>
      <c r="V554" s="2046"/>
      <c r="W554" s="2046"/>
      <c r="X554" s="2046"/>
      <c r="Y554" s="2046"/>
      <c r="Z554" s="2046"/>
    </row>
    <row r="555">
      <c r="A555" s="2046"/>
      <c r="B555" s="2046"/>
      <c r="C555" s="2046"/>
      <c r="D555" s="2046"/>
      <c r="E555" s="2046"/>
      <c r="F555" s="2046"/>
      <c r="G555" s="2046"/>
      <c r="H555" s="2046"/>
      <c r="I555" s="2046"/>
      <c r="J555" s="2046"/>
      <c r="K555" s="2046"/>
      <c r="L555" s="2046"/>
      <c r="M555" s="2046"/>
      <c r="N555" s="2046"/>
      <c r="O555" s="2046"/>
      <c r="P555" s="2046"/>
      <c r="Q555" s="2046"/>
      <c r="R555" s="2046"/>
      <c r="S555" s="2046"/>
      <c r="T555" s="2046"/>
      <c r="U555" s="2046"/>
      <c r="V555" s="2046"/>
      <c r="W555" s="2046"/>
      <c r="X555" s="2046"/>
      <c r="Y555" s="2046"/>
      <c r="Z555" s="2046"/>
    </row>
    <row r="556">
      <c r="A556" s="2046"/>
      <c r="B556" s="2046"/>
      <c r="C556" s="2046"/>
      <c r="D556" s="2046"/>
      <c r="E556" s="2046"/>
      <c r="F556" s="2046"/>
      <c r="G556" s="2046"/>
      <c r="H556" s="2046"/>
      <c r="I556" s="2046"/>
      <c r="J556" s="2046"/>
      <c r="K556" s="2046"/>
      <c r="L556" s="2046"/>
      <c r="M556" s="2046"/>
      <c r="N556" s="2046"/>
      <c r="O556" s="2046"/>
      <c r="P556" s="2046"/>
      <c r="Q556" s="2046"/>
      <c r="R556" s="2046"/>
      <c r="S556" s="2046"/>
      <c r="T556" s="2046"/>
      <c r="U556" s="2046"/>
      <c r="V556" s="2046"/>
      <c r="W556" s="2046"/>
      <c r="X556" s="2046"/>
      <c r="Y556" s="2046"/>
      <c r="Z556" s="2046"/>
    </row>
    <row r="557">
      <c r="A557" s="2046"/>
      <c r="B557" s="2046"/>
      <c r="C557" s="2046"/>
      <c r="D557" s="2046"/>
      <c r="E557" s="2046"/>
      <c r="F557" s="2046"/>
      <c r="G557" s="2046"/>
      <c r="H557" s="2046"/>
      <c r="I557" s="2046"/>
      <c r="J557" s="2046"/>
      <c r="K557" s="2046"/>
      <c r="L557" s="2046"/>
      <c r="M557" s="2046"/>
      <c r="N557" s="2046"/>
      <c r="O557" s="2046"/>
      <c r="P557" s="2046"/>
      <c r="Q557" s="2046"/>
      <c r="R557" s="2046"/>
      <c r="S557" s="2046"/>
      <c r="T557" s="2046"/>
      <c r="U557" s="2046"/>
      <c r="V557" s="2046"/>
      <c r="W557" s="2046"/>
      <c r="X557" s="2046"/>
      <c r="Y557" s="2046"/>
      <c r="Z557" s="2046"/>
    </row>
    <row r="558">
      <c r="A558" s="2046"/>
      <c r="B558" s="2046"/>
      <c r="C558" s="2046"/>
      <c r="D558" s="2046"/>
      <c r="E558" s="2046"/>
      <c r="F558" s="2046"/>
      <c r="G558" s="2046"/>
      <c r="H558" s="2046"/>
      <c r="I558" s="2046"/>
      <c r="J558" s="2046"/>
      <c r="K558" s="2046"/>
      <c r="L558" s="2046"/>
      <c r="M558" s="2046"/>
      <c r="N558" s="2046"/>
      <c r="O558" s="2046"/>
      <c r="P558" s="2046"/>
      <c r="Q558" s="2046"/>
      <c r="R558" s="2046"/>
      <c r="S558" s="2046"/>
      <c r="T558" s="2046"/>
      <c r="U558" s="2046"/>
      <c r="V558" s="2046"/>
      <c r="W558" s="2046"/>
      <c r="X558" s="2046"/>
      <c r="Y558" s="2046"/>
      <c r="Z558" s="2046"/>
    </row>
    <row r="559">
      <c r="A559" s="2046"/>
      <c r="B559" s="2046"/>
      <c r="C559" s="2046"/>
      <c r="D559" s="2046"/>
      <c r="E559" s="2046"/>
      <c r="F559" s="2046"/>
      <c r="G559" s="2046"/>
      <c r="H559" s="2046"/>
      <c r="I559" s="2046"/>
      <c r="J559" s="2046"/>
      <c r="K559" s="2046"/>
      <c r="L559" s="2046"/>
      <c r="M559" s="2046"/>
      <c r="N559" s="2046"/>
      <c r="O559" s="2046"/>
      <c r="P559" s="2046"/>
      <c r="Q559" s="2046"/>
      <c r="R559" s="2046"/>
      <c r="S559" s="2046"/>
      <c r="T559" s="2046"/>
      <c r="U559" s="2046"/>
      <c r="V559" s="2046"/>
      <c r="W559" s="2046"/>
      <c r="X559" s="2046"/>
      <c r="Y559" s="2046"/>
      <c r="Z559" s="2046"/>
    </row>
    <row r="560">
      <c r="A560" s="2046"/>
      <c r="B560" s="2046"/>
      <c r="C560" s="2046"/>
      <c r="D560" s="2046"/>
      <c r="E560" s="2046"/>
      <c r="F560" s="2046"/>
      <c r="G560" s="2046"/>
      <c r="H560" s="2046"/>
      <c r="I560" s="2046"/>
      <c r="J560" s="2046"/>
      <c r="K560" s="2046"/>
      <c r="L560" s="2046"/>
      <c r="M560" s="2046"/>
      <c r="N560" s="2046"/>
      <c r="O560" s="2046"/>
      <c r="P560" s="2046"/>
      <c r="Q560" s="2046"/>
      <c r="R560" s="2046"/>
      <c r="S560" s="2046"/>
      <c r="T560" s="2046"/>
      <c r="U560" s="2046"/>
      <c r="V560" s="2046"/>
      <c r="W560" s="2046"/>
      <c r="X560" s="2046"/>
      <c r="Y560" s="2046"/>
      <c r="Z560" s="2046"/>
    </row>
    <row r="561">
      <c r="A561" s="2046"/>
      <c r="B561" s="2046"/>
      <c r="C561" s="2046"/>
      <c r="D561" s="2046"/>
      <c r="E561" s="2046"/>
      <c r="F561" s="2046"/>
      <c r="G561" s="2046"/>
      <c r="H561" s="2046"/>
      <c r="I561" s="2046"/>
      <c r="J561" s="2046"/>
      <c r="K561" s="2046"/>
      <c r="L561" s="2046"/>
      <c r="M561" s="2046"/>
      <c r="N561" s="2046"/>
      <c r="O561" s="2046"/>
      <c r="P561" s="2046"/>
      <c r="Q561" s="2046"/>
      <c r="R561" s="2046"/>
      <c r="S561" s="2046"/>
      <c r="T561" s="2046"/>
      <c r="U561" s="2046"/>
      <c r="V561" s="2046"/>
      <c r="W561" s="2046"/>
      <c r="X561" s="2046"/>
      <c r="Y561" s="2046"/>
      <c r="Z561" s="2046"/>
    </row>
    <row r="562">
      <c r="A562" s="2046"/>
      <c r="B562" s="2046"/>
      <c r="C562" s="2046"/>
      <c r="D562" s="2046"/>
      <c r="E562" s="2046"/>
      <c r="F562" s="2046"/>
      <c r="G562" s="2046"/>
      <c r="H562" s="2046"/>
      <c r="I562" s="2046"/>
      <c r="J562" s="2046"/>
      <c r="K562" s="2046"/>
      <c r="L562" s="2046"/>
      <c r="M562" s="2046"/>
      <c r="N562" s="2046"/>
      <c r="O562" s="2046"/>
      <c r="P562" s="2046"/>
      <c r="Q562" s="2046"/>
      <c r="R562" s="2046"/>
      <c r="S562" s="2046"/>
      <c r="T562" s="2046"/>
      <c r="U562" s="2046"/>
      <c r="V562" s="2046"/>
      <c r="W562" s="2046"/>
      <c r="X562" s="2046"/>
      <c r="Y562" s="2046"/>
      <c r="Z562" s="2046"/>
    </row>
    <row r="563">
      <c r="A563" s="2046"/>
      <c r="B563" s="2046"/>
      <c r="C563" s="2046"/>
      <c r="D563" s="2046"/>
      <c r="E563" s="2046"/>
      <c r="F563" s="2046"/>
      <c r="G563" s="2046"/>
      <c r="H563" s="2046"/>
      <c r="I563" s="2046"/>
      <c r="J563" s="2046"/>
      <c r="K563" s="2046"/>
      <c r="L563" s="2046"/>
      <c r="M563" s="2046"/>
      <c r="N563" s="2046"/>
      <c r="O563" s="2046"/>
      <c r="P563" s="2046"/>
      <c r="Q563" s="2046"/>
      <c r="R563" s="2046"/>
      <c r="S563" s="2046"/>
      <c r="T563" s="2046"/>
      <c r="U563" s="2046"/>
      <c r="V563" s="2046"/>
      <c r="W563" s="2046"/>
      <c r="X563" s="2046"/>
      <c r="Y563" s="2046"/>
      <c r="Z563" s="2046"/>
    </row>
    <row r="564">
      <c r="A564" s="2046"/>
      <c r="B564" s="2046"/>
      <c r="C564" s="2046"/>
      <c r="D564" s="2046"/>
      <c r="E564" s="2046"/>
      <c r="F564" s="2046"/>
      <c r="G564" s="2046"/>
      <c r="H564" s="2046"/>
      <c r="I564" s="2046"/>
      <c r="J564" s="2046"/>
      <c r="K564" s="2046"/>
      <c r="L564" s="2046"/>
      <c r="M564" s="2046"/>
      <c r="N564" s="2046"/>
      <c r="O564" s="2046"/>
      <c r="P564" s="2046"/>
      <c r="Q564" s="2046"/>
      <c r="R564" s="2046"/>
      <c r="S564" s="2046"/>
      <c r="T564" s="2046"/>
      <c r="U564" s="2046"/>
      <c r="V564" s="2046"/>
      <c r="W564" s="2046"/>
      <c r="X564" s="2046"/>
      <c r="Y564" s="2046"/>
      <c r="Z564" s="2046"/>
    </row>
    <row r="565">
      <c r="A565" s="2046"/>
      <c r="B565" s="2046"/>
      <c r="C565" s="2046"/>
      <c r="D565" s="2046"/>
      <c r="E565" s="2046"/>
      <c r="F565" s="2046"/>
      <c r="G565" s="2046"/>
      <c r="H565" s="2046"/>
      <c r="I565" s="2046"/>
      <c r="J565" s="2046"/>
      <c r="K565" s="2046"/>
      <c r="L565" s="2046"/>
      <c r="M565" s="2046"/>
      <c r="N565" s="2046"/>
      <c r="O565" s="2046"/>
      <c r="P565" s="2046"/>
      <c r="Q565" s="2046"/>
      <c r="R565" s="2046"/>
      <c r="S565" s="2046"/>
      <c r="T565" s="2046"/>
      <c r="U565" s="2046"/>
      <c r="V565" s="2046"/>
      <c r="W565" s="2046"/>
      <c r="X565" s="2046"/>
      <c r="Y565" s="2046"/>
      <c r="Z565" s="2046"/>
    </row>
    <row r="566">
      <c r="A566" s="2046"/>
      <c r="B566" s="2046"/>
      <c r="C566" s="2046"/>
      <c r="D566" s="2046"/>
      <c r="E566" s="2046"/>
      <c r="F566" s="2046"/>
      <c r="G566" s="2046"/>
      <c r="H566" s="2046"/>
      <c r="I566" s="2046"/>
      <c r="J566" s="2046"/>
      <c r="K566" s="2046"/>
      <c r="L566" s="2046"/>
      <c r="M566" s="2046"/>
      <c r="N566" s="2046"/>
      <c r="O566" s="2046"/>
      <c r="P566" s="2046"/>
      <c r="Q566" s="2046"/>
      <c r="R566" s="2046"/>
      <c r="S566" s="2046"/>
      <c r="T566" s="2046"/>
      <c r="U566" s="2046"/>
      <c r="V566" s="2046"/>
      <c r="W566" s="2046"/>
      <c r="X566" s="2046"/>
      <c r="Y566" s="2046"/>
      <c r="Z566" s="2046"/>
    </row>
    <row r="567">
      <c r="A567" s="2046"/>
      <c r="B567" s="2046"/>
      <c r="C567" s="2046"/>
      <c r="D567" s="2046"/>
      <c r="E567" s="2046"/>
      <c r="F567" s="2046"/>
      <c r="G567" s="2046"/>
      <c r="H567" s="2046"/>
      <c r="I567" s="2046"/>
      <c r="J567" s="2046"/>
      <c r="K567" s="2046"/>
      <c r="L567" s="2046"/>
      <c r="M567" s="2046"/>
      <c r="N567" s="2046"/>
      <c r="O567" s="2046"/>
      <c r="P567" s="2046"/>
      <c r="Q567" s="2046"/>
      <c r="R567" s="2046"/>
      <c r="S567" s="2046"/>
      <c r="T567" s="2046"/>
      <c r="U567" s="2046"/>
      <c r="V567" s="2046"/>
      <c r="W567" s="2046"/>
      <c r="X567" s="2046"/>
      <c r="Y567" s="2046"/>
      <c r="Z567" s="2046"/>
    </row>
    <row r="568">
      <c r="A568" s="2046"/>
      <c r="B568" s="2046"/>
      <c r="C568" s="2046"/>
      <c r="D568" s="2046"/>
      <c r="E568" s="2046"/>
      <c r="F568" s="2046"/>
      <c r="G568" s="2046"/>
      <c r="H568" s="2046"/>
      <c r="I568" s="2046"/>
      <c r="J568" s="2046"/>
      <c r="K568" s="2046"/>
      <c r="L568" s="2046"/>
      <c r="M568" s="2046"/>
      <c r="N568" s="2046"/>
      <c r="O568" s="2046"/>
      <c r="P568" s="2046"/>
      <c r="Q568" s="2046"/>
      <c r="R568" s="2046"/>
      <c r="S568" s="2046"/>
      <c r="T568" s="2046"/>
      <c r="U568" s="2046"/>
      <c r="V568" s="2046"/>
      <c r="W568" s="2046"/>
      <c r="X568" s="2046"/>
      <c r="Y568" s="2046"/>
      <c r="Z568" s="2046"/>
    </row>
    <row r="569">
      <c r="A569" s="2046"/>
      <c r="B569" s="2046"/>
      <c r="C569" s="2046"/>
      <c r="D569" s="2046"/>
      <c r="E569" s="2046"/>
      <c r="F569" s="2046"/>
      <c r="G569" s="2046"/>
      <c r="H569" s="2046"/>
      <c r="I569" s="2046"/>
      <c r="J569" s="2046"/>
      <c r="K569" s="2046"/>
      <c r="L569" s="2046"/>
      <c r="M569" s="2046"/>
      <c r="N569" s="2046"/>
      <c r="O569" s="2046"/>
      <c r="P569" s="2046"/>
      <c r="Q569" s="2046"/>
      <c r="R569" s="2046"/>
      <c r="S569" s="2046"/>
      <c r="T569" s="2046"/>
      <c r="U569" s="2046"/>
      <c r="V569" s="2046"/>
      <c r="W569" s="2046"/>
      <c r="X569" s="2046"/>
      <c r="Y569" s="2046"/>
      <c r="Z569" s="2046"/>
    </row>
    <row r="570">
      <c r="A570" s="2046"/>
      <c r="B570" s="2046"/>
      <c r="C570" s="2046"/>
      <c r="D570" s="2046"/>
      <c r="E570" s="2046"/>
      <c r="F570" s="2046"/>
      <c r="G570" s="2046"/>
      <c r="H570" s="2046"/>
      <c r="I570" s="2046"/>
      <c r="J570" s="2046"/>
      <c r="K570" s="2046"/>
      <c r="L570" s="2046"/>
      <c r="M570" s="2046"/>
      <c r="N570" s="2046"/>
      <c r="O570" s="2046"/>
      <c r="P570" s="2046"/>
      <c r="Q570" s="2046"/>
      <c r="R570" s="2046"/>
      <c r="S570" s="2046"/>
      <c r="T570" s="2046"/>
      <c r="U570" s="2046"/>
      <c r="V570" s="2046"/>
      <c r="W570" s="2046"/>
      <c r="X570" s="2046"/>
      <c r="Y570" s="2046"/>
      <c r="Z570" s="2046"/>
    </row>
    <row r="571">
      <c r="A571" s="2046"/>
      <c r="B571" s="2046"/>
      <c r="C571" s="2046"/>
      <c r="D571" s="2046"/>
      <c r="E571" s="2046"/>
      <c r="F571" s="2046"/>
      <c r="G571" s="2046"/>
      <c r="H571" s="2046"/>
      <c r="I571" s="2046"/>
      <c r="J571" s="2046"/>
      <c r="K571" s="2046"/>
      <c r="L571" s="2046"/>
      <c r="M571" s="2046"/>
      <c r="N571" s="2046"/>
      <c r="O571" s="2046"/>
      <c r="P571" s="2046"/>
      <c r="Q571" s="2046"/>
      <c r="R571" s="2046"/>
      <c r="S571" s="2046"/>
      <c r="T571" s="2046"/>
      <c r="U571" s="2046"/>
      <c r="V571" s="2046"/>
      <c r="W571" s="2046"/>
      <c r="X571" s="2046"/>
      <c r="Y571" s="2046"/>
      <c r="Z571" s="2046"/>
    </row>
    <row r="572">
      <c r="A572" s="2046"/>
      <c r="B572" s="2046"/>
      <c r="C572" s="2046"/>
      <c r="D572" s="2046"/>
      <c r="E572" s="2046"/>
      <c r="F572" s="2046"/>
      <c r="G572" s="2046"/>
      <c r="H572" s="2046"/>
      <c r="I572" s="2046"/>
      <c r="J572" s="2046"/>
      <c r="K572" s="2046"/>
      <c r="L572" s="2046"/>
      <c r="M572" s="2046"/>
      <c r="N572" s="2046"/>
      <c r="O572" s="2046"/>
      <c r="P572" s="2046"/>
      <c r="Q572" s="2046"/>
      <c r="R572" s="2046"/>
      <c r="S572" s="2046"/>
      <c r="T572" s="2046"/>
      <c r="U572" s="2046"/>
      <c r="V572" s="2046"/>
      <c r="W572" s="2046"/>
      <c r="X572" s="2046"/>
      <c r="Y572" s="2046"/>
      <c r="Z572" s="2046"/>
    </row>
    <row r="573">
      <c r="A573" s="2046"/>
      <c r="B573" s="2046"/>
      <c r="C573" s="2046"/>
      <c r="D573" s="2046"/>
      <c r="E573" s="2046"/>
      <c r="F573" s="2046"/>
      <c r="G573" s="2046"/>
      <c r="H573" s="2046"/>
      <c r="I573" s="2046"/>
      <c r="J573" s="2046"/>
      <c r="K573" s="2046"/>
      <c r="L573" s="2046"/>
      <c r="M573" s="2046"/>
      <c r="N573" s="2046"/>
      <c r="O573" s="2046"/>
      <c r="P573" s="2046"/>
      <c r="Q573" s="2046"/>
      <c r="R573" s="2046"/>
      <c r="S573" s="2046"/>
      <c r="T573" s="2046"/>
      <c r="U573" s="2046"/>
      <c r="V573" s="2046"/>
      <c r="W573" s="2046"/>
      <c r="X573" s="2046"/>
      <c r="Y573" s="2046"/>
      <c r="Z573" s="2046"/>
    </row>
    <row r="574">
      <c r="A574" s="2046"/>
      <c r="B574" s="2046"/>
      <c r="C574" s="2046"/>
      <c r="D574" s="2046"/>
      <c r="E574" s="2046"/>
      <c r="F574" s="2046"/>
      <c r="G574" s="2046"/>
      <c r="H574" s="2046"/>
      <c r="I574" s="2046"/>
      <c r="J574" s="2046"/>
      <c r="K574" s="2046"/>
      <c r="L574" s="2046"/>
      <c r="M574" s="2046"/>
      <c r="N574" s="2046"/>
      <c r="O574" s="2046"/>
      <c r="P574" s="2046"/>
      <c r="Q574" s="2046"/>
      <c r="R574" s="2046"/>
      <c r="S574" s="2046"/>
      <c r="T574" s="2046"/>
      <c r="U574" s="2046"/>
      <c r="V574" s="2046"/>
      <c r="W574" s="2046"/>
      <c r="X574" s="2046"/>
      <c r="Y574" s="2046"/>
      <c r="Z574" s="2046"/>
    </row>
    <row r="575">
      <c r="A575" s="2046"/>
      <c r="B575" s="2046"/>
      <c r="C575" s="2046"/>
      <c r="D575" s="2046"/>
      <c r="E575" s="2046"/>
      <c r="F575" s="2046"/>
      <c r="G575" s="2046"/>
      <c r="H575" s="2046"/>
      <c r="I575" s="2046"/>
      <c r="J575" s="2046"/>
      <c r="K575" s="2046"/>
      <c r="L575" s="2046"/>
      <c r="M575" s="2046"/>
      <c r="N575" s="2046"/>
      <c r="O575" s="2046"/>
      <c r="P575" s="2046"/>
      <c r="Q575" s="2046"/>
      <c r="R575" s="2046"/>
      <c r="S575" s="2046"/>
      <c r="T575" s="2046"/>
      <c r="U575" s="2046"/>
      <c r="V575" s="2046"/>
      <c r="W575" s="2046"/>
      <c r="X575" s="2046"/>
      <c r="Y575" s="2046"/>
      <c r="Z575" s="2046"/>
    </row>
    <row r="576">
      <c r="A576" s="2046"/>
      <c r="B576" s="2046"/>
      <c r="C576" s="2046"/>
      <c r="D576" s="2046"/>
      <c r="E576" s="2046"/>
      <c r="F576" s="2046"/>
      <c r="G576" s="2046"/>
      <c r="H576" s="2046"/>
      <c r="I576" s="2046"/>
      <c r="J576" s="2046"/>
      <c r="K576" s="2046"/>
      <c r="L576" s="2046"/>
      <c r="M576" s="2046"/>
      <c r="N576" s="2046"/>
      <c r="O576" s="2046"/>
      <c r="P576" s="2046"/>
      <c r="Q576" s="2046"/>
      <c r="R576" s="2046"/>
      <c r="S576" s="2046"/>
      <c r="T576" s="2046"/>
      <c r="U576" s="2046"/>
      <c r="V576" s="2046"/>
      <c r="W576" s="2046"/>
      <c r="X576" s="2046"/>
      <c r="Y576" s="2046"/>
      <c r="Z576" s="2046"/>
    </row>
    <row r="577">
      <c r="A577" s="2046"/>
      <c r="B577" s="2046"/>
      <c r="C577" s="2046"/>
      <c r="D577" s="2046"/>
      <c r="E577" s="2046"/>
      <c r="F577" s="2046"/>
      <c r="G577" s="2046"/>
      <c r="H577" s="2046"/>
      <c r="I577" s="2046"/>
      <c r="J577" s="2046"/>
      <c r="K577" s="2046"/>
      <c r="L577" s="2046"/>
      <c r="M577" s="2046"/>
      <c r="N577" s="2046"/>
      <c r="O577" s="2046"/>
      <c r="P577" s="2046"/>
      <c r="Q577" s="2046"/>
      <c r="R577" s="2046"/>
      <c r="S577" s="2046"/>
      <c r="T577" s="2046"/>
      <c r="U577" s="2046"/>
      <c r="V577" s="2046"/>
      <c r="W577" s="2046"/>
      <c r="X577" s="2046"/>
      <c r="Y577" s="2046"/>
      <c r="Z577" s="2046"/>
    </row>
    <row r="578">
      <c r="A578" s="2046"/>
      <c r="B578" s="2046"/>
      <c r="C578" s="2046"/>
      <c r="D578" s="2046"/>
      <c r="E578" s="2046"/>
      <c r="F578" s="2046"/>
      <c r="G578" s="2046"/>
      <c r="H578" s="2046"/>
      <c r="I578" s="2046"/>
      <c r="J578" s="2046"/>
      <c r="K578" s="2046"/>
      <c r="L578" s="2046"/>
      <c r="M578" s="2046"/>
      <c r="N578" s="2046"/>
      <c r="O578" s="2046"/>
      <c r="P578" s="2046"/>
      <c r="Q578" s="2046"/>
      <c r="R578" s="2046"/>
      <c r="S578" s="2046"/>
      <c r="T578" s="2046"/>
      <c r="U578" s="2046"/>
      <c r="V578" s="2046"/>
      <c r="W578" s="2046"/>
      <c r="X578" s="2046"/>
      <c r="Y578" s="2046"/>
      <c r="Z578" s="2046"/>
    </row>
    <row r="579">
      <c r="A579" s="2046"/>
      <c r="B579" s="2046"/>
      <c r="C579" s="2046"/>
      <c r="D579" s="2046"/>
      <c r="E579" s="2046"/>
      <c r="F579" s="2046"/>
      <c r="G579" s="2046"/>
      <c r="H579" s="2046"/>
      <c r="I579" s="2046"/>
      <c r="J579" s="2046"/>
      <c r="K579" s="2046"/>
      <c r="L579" s="2046"/>
      <c r="M579" s="2046"/>
      <c r="N579" s="2046"/>
      <c r="O579" s="2046"/>
      <c r="P579" s="2046"/>
      <c r="Q579" s="2046"/>
      <c r="R579" s="2046"/>
      <c r="S579" s="2046"/>
      <c r="T579" s="2046"/>
      <c r="U579" s="2046"/>
      <c r="V579" s="2046"/>
      <c r="W579" s="2046"/>
      <c r="X579" s="2046"/>
      <c r="Y579" s="2046"/>
      <c r="Z579" s="2046"/>
    </row>
    <row r="580">
      <c r="A580" s="2046"/>
      <c r="B580" s="2046"/>
      <c r="C580" s="2046"/>
      <c r="D580" s="2046"/>
      <c r="E580" s="2046"/>
      <c r="F580" s="2046"/>
      <c r="G580" s="2046"/>
      <c r="H580" s="2046"/>
      <c r="I580" s="2046"/>
      <c r="J580" s="2046"/>
      <c r="K580" s="2046"/>
      <c r="L580" s="2046"/>
      <c r="M580" s="2046"/>
      <c r="N580" s="2046"/>
      <c r="O580" s="2046"/>
      <c r="P580" s="2046"/>
      <c r="Q580" s="2046"/>
      <c r="R580" s="2046"/>
      <c r="S580" s="2046"/>
      <c r="T580" s="2046"/>
      <c r="U580" s="2046"/>
      <c r="V580" s="2046"/>
      <c r="W580" s="2046"/>
      <c r="X580" s="2046"/>
      <c r="Y580" s="2046"/>
      <c r="Z580" s="2046"/>
    </row>
    <row r="581">
      <c r="A581" s="2046"/>
      <c r="B581" s="2046"/>
      <c r="C581" s="2046"/>
      <c r="D581" s="2046"/>
      <c r="E581" s="2046"/>
      <c r="F581" s="2046"/>
      <c r="G581" s="2046"/>
      <c r="H581" s="2046"/>
      <c r="I581" s="2046"/>
      <c r="J581" s="2046"/>
      <c r="K581" s="2046"/>
      <c r="L581" s="2046"/>
      <c r="M581" s="2046"/>
      <c r="N581" s="2046"/>
      <c r="O581" s="2046"/>
      <c r="P581" s="2046"/>
      <c r="Q581" s="2046"/>
      <c r="R581" s="2046"/>
      <c r="S581" s="2046"/>
      <c r="T581" s="2046"/>
      <c r="U581" s="2046"/>
      <c r="V581" s="2046"/>
      <c r="W581" s="2046"/>
      <c r="X581" s="2046"/>
      <c r="Y581" s="2046"/>
      <c r="Z581" s="2046"/>
    </row>
    <row r="582">
      <c r="A582" s="2046"/>
      <c r="B582" s="2046"/>
      <c r="C582" s="2046"/>
      <c r="D582" s="2046"/>
      <c r="E582" s="2046"/>
      <c r="F582" s="2046"/>
      <c r="G582" s="2046"/>
      <c r="H582" s="2046"/>
      <c r="I582" s="2046"/>
      <c r="J582" s="2046"/>
      <c r="K582" s="2046"/>
      <c r="L582" s="2046"/>
      <c r="M582" s="2046"/>
      <c r="N582" s="2046"/>
      <c r="O582" s="2046"/>
      <c r="P582" s="2046"/>
      <c r="Q582" s="2046"/>
      <c r="R582" s="2046"/>
      <c r="S582" s="2046"/>
      <c r="T582" s="2046"/>
      <c r="U582" s="2046"/>
      <c r="V582" s="2046"/>
      <c r="W582" s="2046"/>
      <c r="X582" s="2046"/>
      <c r="Y582" s="2046"/>
      <c r="Z582" s="2046"/>
    </row>
    <row r="583">
      <c r="A583" s="2046"/>
      <c r="B583" s="2046"/>
      <c r="C583" s="2046"/>
      <c r="D583" s="2046"/>
      <c r="E583" s="2046"/>
      <c r="F583" s="2046"/>
      <c r="G583" s="2046"/>
      <c r="H583" s="2046"/>
      <c r="I583" s="2046"/>
      <c r="J583" s="2046"/>
      <c r="K583" s="2046"/>
      <c r="L583" s="2046"/>
      <c r="M583" s="2046"/>
      <c r="N583" s="2046"/>
      <c r="O583" s="2046"/>
      <c r="P583" s="2046"/>
      <c r="Q583" s="2046"/>
      <c r="R583" s="2046"/>
      <c r="S583" s="2046"/>
      <c r="T583" s="2046"/>
      <c r="U583" s="2046"/>
      <c r="V583" s="2046"/>
      <c r="W583" s="2046"/>
      <c r="X583" s="2046"/>
      <c r="Y583" s="2046"/>
      <c r="Z583" s="2046"/>
    </row>
    <row r="584">
      <c r="A584" s="2046"/>
      <c r="B584" s="2046"/>
      <c r="C584" s="2046"/>
      <c r="D584" s="2046"/>
      <c r="E584" s="2046"/>
      <c r="F584" s="2046"/>
      <c r="G584" s="2046"/>
      <c r="H584" s="2046"/>
      <c r="I584" s="2046"/>
      <c r="J584" s="2046"/>
      <c r="K584" s="2046"/>
      <c r="L584" s="2046"/>
      <c r="M584" s="2046"/>
      <c r="N584" s="2046"/>
      <c r="O584" s="2046"/>
      <c r="P584" s="2046"/>
      <c r="Q584" s="2046"/>
      <c r="R584" s="2046"/>
      <c r="S584" s="2046"/>
      <c r="T584" s="2046"/>
      <c r="U584" s="2046"/>
      <c r="V584" s="2046"/>
      <c r="W584" s="2046"/>
      <c r="X584" s="2046"/>
      <c r="Y584" s="2046"/>
      <c r="Z584" s="2046"/>
    </row>
    <row r="585">
      <c r="A585" s="2046"/>
      <c r="B585" s="2046"/>
      <c r="C585" s="2046"/>
      <c r="D585" s="2046"/>
      <c r="E585" s="2046"/>
      <c r="F585" s="2046"/>
      <c r="G585" s="2046"/>
      <c r="H585" s="2046"/>
      <c r="I585" s="2046"/>
      <c r="J585" s="2046"/>
      <c r="K585" s="2046"/>
      <c r="L585" s="2046"/>
      <c r="M585" s="2046"/>
      <c r="N585" s="2046"/>
      <c r="O585" s="2046"/>
      <c r="P585" s="2046"/>
      <c r="Q585" s="2046"/>
      <c r="R585" s="2046"/>
      <c r="S585" s="2046"/>
      <c r="T585" s="2046"/>
      <c r="U585" s="2046"/>
      <c r="V585" s="2046"/>
      <c r="W585" s="2046"/>
      <c r="X585" s="2046"/>
      <c r="Y585" s="2046"/>
      <c r="Z585" s="2046"/>
    </row>
    <row r="586">
      <c r="A586" s="2046"/>
      <c r="B586" s="2046"/>
      <c r="C586" s="2046"/>
      <c r="D586" s="2046"/>
      <c r="E586" s="2046"/>
      <c r="F586" s="2046"/>
      <c r="G586" s="2046"/>
      <c r="H586" s="2046"/>
      <c r="I586" s="2046"/>
      <c r="J586" s="2046"/>
      <c r="K586" s="2046"/>
      <c r="L586" s="2046"/>
      <c r="M586" s="2046"/>
      <c r="N586" s="2046"/>
      <c r="O586" s="2046"/>
      <c r="P586" s="2046"/>
      <c r="Q586" s="2046"/>
      <c r="R586" s="2046"/>
      <c r="S586" s="2046"/>
      <c r="T586" s="2046"/>
      <c r="U586" s="2046"/>
      <c r="V586" s="2046"/>
      <c r="W586" s="2046"/>
      <c r="X586" s="2046"/>
      <c r="Y586" s="2046"/>
      <c r="Z586" s="2046"/>
    </row>
    <row r="587">
      <c r="A587" s="2046"/>
      <c r="B587" s="2046"/>
      <c r="C587" s="2046"/>
      <c r="D587" s="2046"/>
      <c r="E587" s="2046"/>
      <c r="F587" s="2046"/>
      <c r="G587" s="2046"/>
      <c r="H587" s="2046"/>
      <c r="I587" s="2046"/>
      <c r="J587" s="2046"/>
      <c r="K587" s="2046"/>
      <c r="L587" s="2046"/>
      <c r="M587" s="2046"/>
      <c r="N587" s="2046"/>
      <c r="O587" s="2046"/>
      <c r="P587" s="2046"/>
      <c r="Q587" s="2046"/>
      <c r="R587" s="2046"/>
      <c r="S587" s="2046"/>
      <c r="T587" s="2046"/>
      <c r="U587" s="2046"/>
      <c r="V587" s="2046"/>
      <c r="W587" s="2046"/>
      <c r="X587" s="2046"/>
      <c r="Y587" s="2046"/>
      <c r="Z587" s="2046"/>
    </row>
    <row r="588">
      <c r="A588" s="2046"/>
      <c r="B588" s="2046"/>
      <c r="C588" s="2046"/>
      <c r="D588" s="2046"/>
      <c r="E588" s="2046"/>
      <c r="F588" s="2046"/>
      <c r="G588" s="2046"/>
      <c r="H588" s="2046"/>
      <c r="I588" s="2046"/>
      <c r="J588" s="2046"/>
      <c r="K588" s="2046"/>
      <c r="L588" s="2046"/>
      <c r="M588" s="2046"/>
      <c r="N588" s="2046"/>
      <c r="O588" s="2046"/>
      <c r="P588" s="2046"/>
      <c r="Q588" s="2046"/>
      <c r="R588" s="2046"/>
      <c r="S588" s="2046"/>
      <c r="T588" s="2046"/>
      <c r="U588" s="2046"/>
      <c r="V588" s="2046"/>
      <c r="W588" s="2046"/>
      <c r="X588" s="2046"/>
      <c r="Y588" s="2046"/>
      <c r="Z588" s="2046"/>
    </row>
    <row r="589">
      <c r="A589" s="2046"/>
      <c r="B589" s="2046"/>
      <c r="C589" s="2046"/>
      <c r="D589" s="2046"/>
      <c r="E589" s="2046"/>
      <c r="F589" s="2046"/>
      <c r="G589" s="2046"/>
      <c r="H589" s="2046"/>
      <c r="I589" s="2046"/>
      <c r="J589" s="2046"/>
      <c r="K589" s="2046"/>
      <c r="L589" s="2046"/>
      <c r="M589" s="2046"/>
      <c r="N589" s="2046"/>
      <c r="O589" s="2046"/>
      <c r="P589" s="2046"/>
      <c r="Q589" s="2046"/>
      <c r="R589" s="2046"/>
      <c r="S589" s="2046"/>
      <c r="T589" s="2046"/>
      <c r="U589" s="2046"/>
      <c r="V589" s="2046"/>
      <c r="W589" s="2046"/>
      <c r="X589" s="2046"/>
      <c r="Y589" s="2046"/>
      <c r="Z589" s="2046"/>
    </row>
    <row r="590">
      <c r="A590" s="2046"/>
      <c r="B590" s="2046"/>
      <c r="C590" s="2046"/>
      <c r="D590" s="2046"/>
      <c r="E590" s="2046"/>
      <c r="F590" s="2046"/>
      <c r="G590" s="2046"/>
      <c r="H590" s="2046"/>
      <c r="I590" s="2046"/>
      <c r="J590" s="2046"/>
      <c r="K590" s="2046"/>
      <c r="L590" s="2046"/>
      <c r="M590" s="2046"/>
      <c r="N590" s="2046"/>
      <c r="O590" s="2046"/>
      <c r="P590" s="2046"/>
      <c r="Q590" s="2046"/>
      <c r="R590" s="2046"/>
      <c r="S590" s="2046"/>
      <c r="T590" s="2046"/>
      <c r="U590" s="2046"/>
      <c r="V590" s="2046"/>
      <c r="W590" s="2046"/>
      <c r="X590" s="2046"/>
      <c r="Y590" s="2046"/>
      <c r="Z590" s="2046"/>
    </row>
    <row r="591">
      <c r="A591" s="2046"/>
      <c r="B591" s="2046"/>
      <c r="C591" s="2046"/>
      <c r="D591" s="2046"/>
      <c r="E591" s="2046"/>
      <c r="F591" s="2046"/>
      <c r="G591" s="2046"/>
      <c r="H591" s="2046"/>
      <c r="I591" s="2046"/>
      <c r="J591" s="2046"/>
      <c r="K591" s="2046"/>
      <c r="L591" s="2046"/>
      <c r="M591" s="2046"/>
      <c r="N591" s="2046"/>
      <c r="O591" s="2046"/>
      <c r="P591" s="2046"/>
      <c r="Q591" s="2046"/>
      <c r="R591" s="2046"/>
      <c r="S591" s="2046"/>
      <c r="T591" s="2046"/>
      <c r="U591" s="2046"/>
      <c r="V591" s="2046"/>
      <c r="W591" s="2046"/>
      <c r="X591" s="2046"/>
      <c r="Y591" s="2046"/>
      <c r="Z591" s="2046"/>
    </row>
    <row r="592">
      <c r="A592" s="2046"/>
      <c r="B592" s="2046"/>
      <c r="C592" s="2046"/>
      <c r="D592" s="2046"/>
      <c r="E592" s="2046"/>
      <c r="F592" s="2046"/>
      <c r="G592" s="2046"/>
      <c r="H592" s="2046"/>
      <c r="I592" s="2046"/>
      <c r="J592" s="2046"/>
      <c r="K592" s="2046"/>
      <c r="L592" s="2046"/>
      <c r="M592" s="2046"/>
      <c r="N592" s="2046"/>
      <c r="O592" s="2046"/>
      <c r="P592" s="2046"/>
      <c r="Q592" s="2046"/>
      <c r="R592" s="2046"/>
      <c r="S592" s="2046"/>
      <c r="T592" s="2046"/>
      <c r="U592" s="2046"/>
      <c r="V592" s="2046"/>
      <c r="W592" s="2046"/>
      <c r="X592" s="2046"/>
      <c r="Y592" s="2046"/>
      <c r="Z592" s="2046"/>
    </row>
    <row r="593">
      <c r="A593" s="2046"/>
      <c r="B593" s="2046"/>
      <c r="C593" s="2046"/>
      <c r="D593" s="2046"/>
      <c r="E593" s="2046"/>
      <c r="F593" s="2046"/>
      <c r="G593" s="2046"/>
      <c r="H593" s="2046"/>
      <c r="I593" s="2046"/>
      <c r="J593" s="2046"/>
      <c r="K593" s="2046"/>
      <c r="L593" s="2046"/>
      <c r="M593" s="2046"/>
      <c r="N593" s="2046"/>
      <c r="O593" s="2046"/>
      <c r="P593" s="2046"/>
      <c r="Q593" s="2046"/>
      <c r="R593" s="2046"/>
      <c r="S593" s="2046"/>
      <c r="T593" s="2046"/>
      <c r="U593" s="2046"/>
      <c r="V593" s="2046"/>
      <c r="W593" s="2046"/>
      <c r="X593" s="2046"/>
      <c r="Y593" s="2046"/>
      <c r="Z593" s="2046"/>
    </row>
    <row r="594">
      <c r="A594" s="2046"/>
      <c r="B594" s="2046"/>
      <c r="C594" s="2046"/>
      <c r="D594" s="2046"/>
      <c r="E594" s="2046"/>
      <c r="F594" s="2046"/>
      <c r="G594" s="2046"/>
      <c r="H594" s="2046"/>
      <c r="I594" s="2046"/>
      <c r="J594" s="2046"/>
      <c r="K594" s="2046"/>
      <c r="L594" s="2046"/>
      <c r="M594" s="2046"/>
      <c r="N594" s="2046"/>
      <c r="O594" s="2046"/>
      <c r="P594" s="2046"/>
      <c r="Q594" s="2046"/>
      <c r="R594" s="2046"/>
      <c r="S594" s="2046"/>
      <c r="T594" s="2046"/>
      <c r="U594" s="2046"/>
      <c r="V594" s="2046"/>
      <c r="W594" s="2046"/>
      <c r="X594" s="2046"/>
      <c r="Y594" s="2046"/>
      <c r="Z594" s="2046"/>
    </row>
    <row r="595">
      <c r="A595" s="2046"/>
      <c r="B595" s="2046"/>
      <c r="C595" s="2046"/>
      <c r="D595" s="2046"/>
      <c r="E595" s="2046"/>
      <c r="F595" s="2046"/>
      <c r="G595" s="2046"/>
      <c r="H595" s="2046"/>
      <c r="I595" s="2046"/>
      <c r="J595" s="2046"/>
      <c r="K595" s="2046"/>
      <c r="L595" s="2046"/>
      <c r="M595" s="2046"/>
      <c r="N595" s="2046"/>
      <c r="O595" s="2046"/>
      <c r="P595" s="2046"/>
      <c r="Q595" s="2046"/>
      <c r="R595" s="2046"/>
      <c r="S595" s="2046"/>
      <c r="T595" s="2046"/>
      <c r="U595" s="2046"/>
      <c r="V595" s="2046"/>
      <c r="W595" s="2046"/>
      <c r="X595" s="2046"/>
      <c r="Y595" s="2046"/>
      <c r="Z595" s="2046"/>
    </row>
    <row r="596">
      <c r="A596" s="2046"/>
      <c r="B596" s="2046"/>
      <c r="C596" s="2046"/>
      <c r="D596" s="2046"/>
      <c r="E596" s="2046"/>
      <c r="F596" s="2046"/>
      <c r="G596" s="2046"/>
      <c r="H596" s="2046"/>
      <c r="I596" s="2046"/>
      <c r="J596" s="2046"/>
      <c r="K596" s="2046"/>
      <c r="L596" s="2046"/>
      <c r="M596" s="2046"/>
      <c r="N596" s="2046"/>
      <c r="O596" s="2046"/>
      <c r="P596" s="2046"/>
      <c r="Q596" s="2046"/>
      <c r="R596" s="2046"/>
      <c r="S596" s="2046"/>
      <c r="T596" s="2046"/>
      <c r="U596" s="2046"/>
      <c r="V596" s="2046"/>
      <c r="W596" s="2046"/>
      <c r="X596" s="2046"/>
      <c r="Y596" s="2046"/>
      <c r="Z596" s="2046"/>
    </row>
    <row r="597">
      <c r="A597" s="2046"/>
      <c r="B597" s="2046"/>
      <c r="C597" s="2046"/>
      <c r="D597" s="2046"/>
      <c r="E597" s="2046"/>
      <c r="F597" s="2046"/>
      <c r="G597" s="2046"/>
      <c r="H597" s="2046"/>
      <c r="I597" s="2046"/>
      <c r="J597" s="2046"/>
      <c r="K597" s="2046"/>
      <c r="L597" s="2046"/>
      <c r="M597" s="2046"/>
      <c r="N597" s="2046"/>
      <c r="O597" s="2046"/>
      <c r="P597" s="2046"/>
      <c r="Q597" s="2046"/>
      <c r="R597" s="2046"/>
      <c r="S597" s="2046"/>
      <c r="T597" s="2046"/>
      <c r="U597" s="2046"/>
      <c r="V597" s="2046"/>
      <c r="W597" s="2046"/>
      <c r="X597" s="2046"/>
      <c r="Y597" s="2046"/>
      <c r="Z597" s="2046"/>
    </row>
    <row r="598">
      <c r="A598" s="2046"/>
      <c r="B598" s="2046"/>
      <c r="C598" s="2046"/>
      <c r="D598" s="2046"/>
      <c r="E598" s="2046"/>
      <c r="F598" s="2046"/>
      <c r="G598" s="2046"/>
      <c r="H598" s="2046"/>
      <c r="I598" s="2046"/>
      <c r="J598" s="2046"/>
      <c r="K598" s="2046"/>
      <c r="L598" s="2046"/>
      <c r="M598" s="2046"/>
      <c r="N598" s="2046"/>
      <c r="O598" s="2046"/>
      <c r="P598" s="2046"/>
      <c r="Q598" s="2046"/>
      <c r="R598" s="2046"/>
      <c r="S598" s="2046"/>
      <c r="T598" s="2046"/>
      <c r="U598" s="2046"/>
      <c r="V598" s="2046"/>
      <c r="W598" s="2046"/>
      <c r="X598" s="2046"/>
      <c r="Y598" s="2046"/>
      <c r="Z598" s="2046"/>
    </row>
    <row r="599">
      <c r="A599" s="2046"/>
      <c r="B599" s="2046"/>
      <c r="C599" s="2046"/>
      <c r="D599" s="2046"/>
      <c r="E599" s="2046"/>
      <c r="F599" s="2046"/>
      <c r="G599" s="2046"/>
      <c r="H599" s="2046"/>
      <c r="I599" s="2046"/>
      <c r="J599" s="2046"/>
      <c r="K599" s="2046"/>
      <c r="L599" s="2046"/>
      <c r="M599" s="2046"/>
      <c r="N599" s="2046"/>
      <c r="O599" s="2046"/>
      <c r="P599" s="2046"/>
      <c r="Q599" s="2046"/>
      <c r="R599" s="2046"/>
      <c r="S599" s="2046"/>
      <c r="T599" s="2046"/>
      <c r="U599" s="2046"/>
      <c r="V599" s="2046"/>
      <c r="W599" s="2046"/>
      <c r="X599" s="2046"/>
      <c r="Y599" s="2046"/>
      <c r="Z599" s="2046"/>
    </row>
    <row r="600">
      <c r="A600" s="2046"/>
      <c r="B600" s="2046"/>
      <c r="C600" s="2046"/>
      <c r="D600" s="2046"/>
      <c r="E600" s="2046"/>
      <c r="F600" s="2046"/>
      <c r="G600" s="2046"/>
      <c r="H600" s="2046"/>
      <c r="I600" s="2046"/>
      <c r="J600" s="2046"/>
      <c r="K600" s="2046"/>
      <c r="L600" s="2046"/>
      <c r="M600" s="2046"/>
      <c r="N600" s="2046"/>
      <c r="O600" s="2046"/>
      <c r="P600" s="2046"/>
      <c r="Q600" s="2046"/>
      <c r="R600" s="2046"/>
      <c r="S600" s="2046"/>
      <c r="T600" s="2046"/>
      <c r="U600" s="2046"/>
      <c r="V600" s="2046"/>
      <c r="W600" s="2046"/>
      <c r="X600" s="2046"/>
      <c r="Y600" s="2046"/>
      <c r="Z600" s="2046"/>
    </row>
    <row r="601">
      <c r="A601" s="2046"/>
      <c r="B601" s="2046"/>
      <c r="C601" s="2046"/>
      <c r="D601" s="2046"/>
      <c r="E601" s="2046"/>
      <c r="F601" s="2046"/>
      <c r="G601" s="2046"/>
      <c r="H601" s="2046"/>
      <c r="I601" s="2046"/>
      <c r="J601" s="2046"/>
      <c r="K601" s="2046"/>
      <c r="L601" s="2046"/>
      <c r="M601" s="2046"/>
      <c r="N601" s="2046"/>
      <c r="O601" s="2046"/>
      <c r="P601" s="2046"/>
      <c r="Q601" s="2046"/>
      <c r="R601" s="2046"/>
      <c r="S601" s="2046"/>
      <c r="T601" s="2046"/>
      <c r="U601" s="2046"/>
      <c r="V601" s="2046"/>
      <c r="W601" s="2046"/>
      <c r="X601" s="2046"/>
      <c r="Y601" s="2046"/>
      <c r="Z601" s="2046"/>
    </row>
    <row r="602">
      <c r="A602" s="2046"/>
      <c r="B602" s="2046"/>
      <c r="C602" s="2046"/>
      <c r="D602" s="2046"/>
      <c r="E602" s="2046"/>
      <c r="F602" s="2046"/>
      <c r="G602" s="2046"/>
      <c r="H602" s="2046"/>
      <c r="I602" s="2046"/>
      <c r="J602" s="2046"/>
      <c r="K602" s="2046"/>
      <c r="L602" s="2046"/>
      <c r="M602" s="2046"/>
      <c r="N602" s="2046"/>
      <c r="O602" s="2046"/>
      <c r="P602" s="2046"/>
      <c r="Q602" s="2046"/>
      <c r="R602" s="2046"/>
      <c r="S602" s="2046"/>
      <c r="T602" s="2046"/>
      <c r="U602" s="2046"/>
      <c r="V602" s="2046"/>
      <c r="W602" s="2046"/>
      <c r="X602" s="2046"/>
      <c r="Y602" s="2046"/>
      <c r="Z602" s="2046"/>
    </row>
    <row r="603">
      <c r="A603" s="2046"/>
      <c r="B603" s="2046"/>
      <c r="C603" s="2046"/>
      <c r="D603" s="2046"/>
      <c r="E603" s="2046"/>
      <c r="F603" s="2046"/>
      <c r="G603" s="2046"/>
      <c r="H603" s="2046"/>
      <c r="I603" s="2046"/>
      <c r="J603" s="2046"/>
      <c r="K603" s="2046"/>
      <c r="L603" s="2046"/>
      <c r="M603" s="2046"/>
      <c r="N603" s="2046"/>
      <c r="O603" s="2046"/>
      <c r="P603" s="2046"/>
      <c r="Q603" s="2046"/>
      <c r="R603" s="2046"/>
      <c r="S603" s="2046"/>
      <c r="T603" s="2046"/>
      <c r="U603" s="2046"/>
      <c r="V603" s="2046"/>
      <c r="W603" s="2046"/>
      <c r="X603" s="2046"/>
      <c r="Y603" s="2046"/>
      <c r="Z603" s="2046"/>
    </row>
    <row r="604">
      <c r="A604" s="2046"/>
      <c r="B604" s="2046"/>
      <c r="C604" s="2046"/>
      <c r="D604" s="2046"/>
      <c r="E604" s="2046"/>
      <c r="F604" s="2046"/>
      <c r="G604" s="2046"/>
      <c r="H604" s="2046"/>
      <c r="I604" s="2046"/>
      <c r="J604" s="2046"/>
      <c r="K604" s="2046"/>
      <c r="L604" s="2046"/>
      <c r="M604" s="2046"/>
      <c r="N604" s="2046"/>
      <c r="O604" s="2046"/>
      <c r="P604" s="2046"/>
      <c r="Q604" s="2046"/>
      <c r="R604" s="2046"/>
      <c r="S604" s="2046"/>
      <c r="T604" s="2046"/>
      <c r="U604" s="2046"/>
      <c r="V604" s="2046"/>
      <c r="W604" s="2046"/>
      <c r="X604" s="2046"/>
      <c r="Y604" s="2046"/>
      <c r="Z604" s="2046"/>
    </row>
    <row r="605">
      <c r="A605" s="2046"/>
      <c r="B605" s="2046"/>
      <c r="C605" s="2046"/>
      <c r="D605" s="2046"/>
      <c r="E605" s="2046"/>
      <c r="F605" s="2046"/>
      <c r="G605" s="2046"/>
      <c r="H605" s="2046"/>
      <c r="I605" s="2046"/>
      <c r="J605" s="2046"/>
      <c r="K605" s="2046"/>
      <c r="L605" s="2046"/>
      <c r="M605" s="2046"/>
      <c r="N605" s="2046"/>
      <c r="O605" s="2046"/>
      <c r="P605" s="2046"/>
      <c r="Q605" s="2046"/>
      <c r="R605" s="2046"/>
      <c r="S605" s="2046"/>
      <c r="T605" s="2046"/>
      <c r="U605" s="2046"/>
      <c r="V605" s="2046"/>
      <c r="W605" s="2046"/>
      <c r="X605" s="2046"/>
      <c r="Y605" s="2046"/>
      <c r="Z605" s="2046"/>
    </row>
    <row r="606">
      <c r="A606" s="2046"/>
      <c r="B606" s="2046"/>
      <c r="C606" s="2046"/>
      <c r="D606" s="2046"/>
      <c r="E606" s="2046"/>
      <c r="F606" s="2046"/>
      <c r="G606" s="2046"/>
      <c r="H606" s="2046"/>
      <c r="I606" s="2046"/>
      <c r="J606" s="2046"/>
      <c r="K606" s="2046"/>
      <c r="L606" s="2046"/>
      <c r="M606" s="2046"/>
      <c r="N606" s="2046"/>
      <c r="O606" s="2046"/>
      <c r="P606" s="2046"/>
      <c r="Q606" s="2046"/>
      <c r="R606" s="2046"/>
      <c r="S606" s="2046"/>
      <c r="T606" s="2046"/>
      <c r="U606" s="2046"/>
      <c r="V606" s="2046"/>
      <c r="W606" s="2046"/>
      <c r="X606" s="2046"/>
      <c r="Y606" s="2046"/>
      <c r="Z606" s="2046"/>
    </row>
    <row r="607">
      <c r="A607" s="2046"/>
      <c r="B607" s="2046"/>
      <c r="C607" s="2046"/>
      <c r="D607" s="2046"/>
      <c r="E607" s="2046"/>
      <c r="F607" s="2046"/>
      <c r="G607" s="2046"/>
      <c r="H607" s="2046"/>
      <c r="I607" s="2046"/>
      <c r="J607" s="2046"/>
      <c r="K607" s="2046"/>
      <c r="L607" s="2046"/>
      <c r="M607" s="2046"/>
      <c r="N607" s="2046"/>
      <c r="O607" s="2046"/>
      <c r="P607" s="2046"/>
      <c r="Q607" s="2046"/>
      <c r="R607" s="2046"/>
      <c r="S607" s="2046"/>
      <c r="T607" s="2046"/>
      <c r="U607" s="2046"/>
      <c r="V607" s="2046"/>
      <c r="W607" s="2046"/>
      <c r="X607" s="2046"/>
      <c r="Y607" s="2046"/>
      <c r="Z607" s="2046"/>
    </row>
    <row r="608">
      <c r="A608" s="2046"/>
      <c r="B608" s="2046"/>
      <c r="C608" s="2046"/>
      <c r="D608" s="2046"/>
      <c r="E608" s="2046"/>
      <c r="F608" s="2046"/>
      <c r="G608" s="2046"/>
      <c r="H608" s="2046"/>
      <c r="I608" s="2046"/>
      <c r="J608" s="2046"/>
      <c r="K608" s="2046"/>
      <c r="L608" s="2046"/>
      <c r="M608" s="2046"/>
      <c r="N608" s="2046"/>
      <c r="O608" s="2046"/>
      <c r="P608" s="2046"/>
      <c r="Q608" s="2046"/>
      <c r="R608" s="2046"/>
      <c r="S608" s="2046"/>
      <c r="T608" s="2046"/>
      <c r="U608" s="2046"/>
      <c r="V608" s="2046"/>
      <c r="W608" s="2046"/>
      <c r="X608" s="2046"/>
      <c r="Y608" s="2046"/>
      <c r="Z608" s="2046"/>
    </row>
    <row r="609">
      <c r="A609" s="2046"/>
      <c r="B609" s="2046"/>
      <c r="C609" s="2046"/>
      <c r="D609" s="2046"/>
      <c r="E609" s="2046"/>
      <c r="F609" s="2046"/>
      <c r="G609" s="2046"/>
      <c r="H609" s="2046"/>
      <c r="I609" s="2046"/>
      <c r="J609" s="2046"/>
      <c r="K609" s="2046"/>
      <c r="L609" s="2046"/>
      <c r="M609" s="2046"/>
      <c r="N609" s="2046"/>
      <c r="O609" s="2046"/>
      <c r="P609" s="2046"/>
      <c r="Q609" s="2046"/>
      <c r="R609" s="2046"/>
      <c r="S609" s="2046"/>
      <c r="T609" s="2046"/>
      <c r="U609" s="2046"/>
      <c r="V609" s="2046"/>
      <c r="W609" s="2046"/>
      <c r="X609" s="2046"/>
      <c r="Y609" s="2046"/>
      <c r="Z609" s="2046"/>
    </row>
    <row r="610">
      <c r="A610" s="2046"/>
      <c r="B610" s="2046"/>
      <c r="C610" s="2046"/>
      <c r="D610" s="2046"/>
      <c r="E610" s="2046"/>
      <c r="F610" s="2046"/>
      <c r="G610" s="2046"/>
      <c r="H610" s="2046"/>
      <c r="I610" s="2046"/>
      <c r="J610" s="2046"/>
      <c r="K610" s="2046"/>
      <c r="L610" s="2046"/>
      <c r="M610" s="2046"/>
      <c r="N610" s="2046"/>
      <c r="O610" s="2046"/>
      <c r="P610" s="2046"/>
      <c r="Q610" s="2046"/>
      <c r="R610" s="2046"/>
      <c r="S610" s="2046"/>
      <c r="T610" s="2046"/>
      <c r="U610" s="2046"/>
      <c r="V610" s="2046"/>
      <c r="W610" s="2046"/>
      <c r="X610" s="2046"/>
      <c r="Y610" s="2046"/>
      <c r="Z610" s="2046"/>
    </row>
    <row r="611">
      <c r="A611" s="2046"/>
      <c r="B611" s="2046"/>
      <c r="C611" s="2046"/>
      <c r="D611" s="2046"/>
      <c r="E611" s="2046"/>
      <c r="F611" s="2046"/>
      <c r="G611" s="2046"/>
      <c r="H611" s="2046"/>
      <c r="I611" s="2046"/>
      <c r="J611" s="2046"/>
      <c r="K611" s="2046"/>
      <c r="L611" s="2046"/>
      <c r="M611" s="2046"/>
      <c r="N611" s="2046"/>
      <c r="O611" s="2046"/>
      <c r="P611" s="2046"/>
      <c r="Q611" s="2046"/>
      <c r="R611" s="2046"/>
      <c r="S611" s="2046"/>
      <c r="T611" s="2046"/>
      <c r="U611" s="2046"/>
      <c r="V611" s="2046"/>
      <c r="W611" s="2046"/>
      <c r="X611" s="2046"/>
      <c r="Y611" s="2046"/>
      <c r="Z611" s="2046"/>
    </row>
    <row r="612">
      <c r="A612" s="2046"/>
      <c r="B612" s="2046"/>
      <c r="C612" s="2046"/>
      <c r="D612" s="2046"/>
      <c r="E612" s="2046"/>
      <c r="F612" s="2046"/>
      <c r="G612" s="2046"/>
      <c r="H612" s="2046"/>
      <c r="I612" s="2046"/>
      <c r="J612" s="2046"/>
      <c r="K612" s="2046"/>
      <c r="L612" s="2046"/>
      <c r="M612" s="2046"/>
      <c r="N612" s="2046"/>
      <c r="O612" s="2046"/>
      <c r="P612" s="2046"/>
      <c r="Q612" s="2046"/>
      <c r="R612" s="2046"/>
      <c r="S612" s="2046"/>
      <c r="T612" s="2046"/>
      <c r="U612" s="2046"/>
      <c r="V612" s="2046"/>
      <c r="W612" s="2046"/>
      <c r="X612" s="2046"/>
      <c r="Y612" s="2046"/>
      <c r="Z612" s="2046"/>
    </row>
    <row r="613">
      <c r="A613" s="2046"/>
      <c r="B613" s="2046"/>
      <c r="C613" s="2046"/>
      <c r="D613" s="2046"/>
      <c r="E613" s="2046"/>
      <c r="F613" s="2046"/>
      <c r="G613" s="2046"/>
      <c r="H613" s="2046"/>
      <c r="I613" s="2046"/>
      <c r="J613" s="2046"/>
      <c r="K613" s="2046"/>
      <c r="L613" s="2046"/>
      <c r="M613" s="2046"/>
      <c r="N613" s="2046"/>
      <c r="O613" s="2046"/>
      <c r="P613" s="2046"/>
      <c r="Q613" s="2046"/>
      <c r="R613" s="2046"/>
      <c r="S613" s="2046"/>
      <c r="T613" s="2046"/>
      <c r="U613" s="2046"/>
      <c r="V613" s="2046"/>
      <c r="W613" s="2046"/>
      <c r="X613" s="2046"/>
      <c r="Y613" s="2046"/>
      <c r="Z613" s="2046"/>
    </row>
    <row r="614">
      <c r="A614" s="2046"/>
      <c r="B614" s="2046"/>
      <c r="C614" s="2046"/>
      <c r="D614" s="2046"/>
      <c r="E614" s="2046"/>
      <c r="F614" s="2046"/>
      <c r="G614" s="2046"/>
      <c r="H614" s="2046"/>
      <c r="I614" s="2046"/>
      <c r="J614" s="2046"/>
      <c r="K614" s="2046"/>
      <c r="L614" s="2046"/>
      <c r="M614" s="2046"/>
      <c r="N614" s="2046"/>
      <c r="O614" s="2046"/>
      <c r="P614" s="2046"/>
      <c r="Q614" s="2046"/>
      <c r="R614" s="2046"/>
      <c r="S614" s="2046"/>
      <c r="T614" s="2046"/>
      <c r="U614" s="2046"/>
      <c r="V614" s="2046"/>
      <c r="W614" s="2046"/>
      <c r="X614" s="2046"/>
      <c r="Y614" s="2046"/>
      <c r="Z614" s="2046"/>
    </row>
    <row r="615">
      <c r="A615" s="2046"/>
      <c r="B615" s="2046"/>
      <c r="C615" s="2046"/>
      <c r="D615" s="2046"/>
      <c r="E615" s="2046"/>
      <c r="F615" s="2046"/>
      <c r="G615" s="2046"/>
      <c r="H615" s="2046"/>
      <c r="I615" s="2046"/>
      <c r="J615" s="2046"/>
      <c r="K615" s="2046"/>
      <c r="L615" s="2046"/>
      <c r="M615" s="2046"/>
      <c r="N615" s="2046"/>
      <c r="O615" s="2046"/>
      <c r="P615" s="2046"/>
      <c r="Q615" s="2046"/>
      <c r="R615" s="2046"/>
      <c r="S615" s="2046"/>
      <c r="T615" s="2046"/>
      <c r="U615" s="2046"/>
      <c r="V615" s="2046"/>
      <c r="W615" s="2046"/>
      <c r="X615" s="2046"/>
      <c r="Y615" s="2046"/>
      <c r="Z615" s="2046"/>
    </row>
    <row r="616">
      <c r="A616" s="2046"/>
      <c r="B616" s="2046"/>
      <c r="C616" s="2046"/>
      <c r="D616" s="2046"/>
      <c r="E616" s="2046"/>
      <c r="F616" s="2046"/>
      <c r="G616" s="2046"/>
      <c r="H616" s="2046"/>
      <c r="I616" s="2046"/>
      <c r="J616" s="2046"/>
      <c r="K616" s="2046"/>
      <c r="L616" s="2046"/>
      <c r="M616" s="2046"/>
      <c r="N616" s="2046"/>
      <c r="O616" s="2046"/>
      <c r="P616" s="2046"/>
      <c r="Q616" s="2046"/>
      <c r="R616" s="2046"/>
      <c r="S616" s="2046"/>
      <c r="T616" s="2046"/>
      <c r="U616" s="2046"/>
      <c r="V616" s="2046"/>
      <c r="W616" s="2046"/>
      <c r="X616" s="2046"/>
      <c r="Y616" s="2046"/>
      <c r="Z616" s="2046"/>
    </row>
    <row r="617">
      <c r="A617" s="2046"/>
      <c r="B617" s="2046"/>
      <c r="C617" s="2046"/>
      <c r="D617" s="2046"/>
      <c r="E617" s="2046"/>
      <c r="F617" s="2046"/>
      <c r="G617" s="2046"/>
      <c r="H617" s="2046"/>
      <c r="I617" s="2046"/>
      <c r="J617" s="2046"/>
      <c r="K617" s="2046"/>
      <c r="L617" s="2046"/>
      <c r="M617" s="2046"/>
      <c r="N617" s="2046"/>
      <c r="O617" s="2046"/>
      <c r="P617" s="2046"/>
      <c r="Q617" s="2046"/>
      <c r="R617" s="2046"/>
      <c r="S617" s="2046"/>
      <c r="T617" s="2046"/>
      <c r="U617" s="2046"/>
      <c r="V617" s="2046"/>
      <c r="W617" s="2046"/>
      <c r="X617" s="2046"/>
      <c r="Y617" s="2046"/>
      <c r="Z617" s="2046"/>
    </row>
    <row r="618">
      <c r="A618" s="2046"/>
      <c r="B618" s="2046"/>
      <c r="C618" s="2046"/>
      <c r="D618" s="2046"/>
      <c r="E618" s="2046"/>
      <c r="F618" s="2046"/>
      <c r="G618" s="2046"/>
      <c r="H618" s="2046"/>
      <c r="I618" s="2046"/>
      <c r="J618" s="2046"/>
      <c r="K618" s="2046"/>
      <c r="L618" s="2046"/>
      <c r="M618" s="2046"/>
      <c r="N618" s="2046"/>
      <c r="O618" s="2046"/>
      <c r="P618" s="2046"/>
      <c r="Q618" s="2046"/>
      <c r="R618" s="2046"/>
      <c r="S618" s="2046"/>
      <c r="T618" s="2046"/>
      <c r="U618" s="2046"/>
      <c r="V618" s="2046"/>
      <c r="W618" s="2046"/>
      <c r="X618" s="2046"/>
      <c r="Y618" s="2046"/>
      <c r="Z618" s="2046"/>
    </row>
    <row r="619">
      <c r="A619" s="2046"/>
      <c r="B619" s="2046"/>
      <c r="C619" s="2046"/>
      <c r="D619" s="2046"/>
      <c r="E619" s="2046"/>
      <c r="F619" s="2046"/>
      <c r="G619" s="2046"/>
      <c r="H619" s="2046"/>
      <c r="I619" s="2046"/>
      <c r="J619" s="2046"/>
      <c r="K619" s="2046"/>
      <c r="L619" s="2046"/>
      <c r="M619" s="2046"/>
      <c r="N619" s="2046"/>
      <c r="O619" s="2046"/>
      <c r="P619" s="2046"/>
      <c r="Q619" s="2046"/>
      <c r="R619" s="2046"/>
      <c r="S619" s="2046"/>
      <c r="T619" s="2046"/>
      <c r="U619" s="2046"/>
      <c r="V619" s="2046"/>
      <c r="W619" s="2046"/>
      <c r="X619" s="2046"/>
      <c r="Y619" s="2046"/>
      <c r="Z619" s="2046"/>
    </row>
    <row r="620">
      <c r="A620" s="2046"/>
      <c r="B620" s="2046"/>
      <c r="C620" s="2046"/>
      <c r="D620" s="2046"/>
      <c r="E620" s="2046"/>
      <c r="F620" s="2046"/>
      <c r="G620" s="2046"/>
      <c r="H620" s="2046"/>
      <c r="I620" s="2046"/>
      <c r="J620" s="2046"/>
      <c r="K620" s="2046"/>
      <c r="L620" s="2046"/>
      <c r="M620" s="2046"/>
      <c r="N620" s="2046"/>
      <c r="O620" s="2046"/>
      <c r="P620" s="2046"/>
      <c r="Q620" s="2046"/>
      <c r="R620" s="2046"/>
      <c r="S620" s="2046"/>
      <c r="T620" s="2046"/>
      <c r="U620" s="2046"/>
      <c r="V620" s="2046"/>
      <c r="W620" s="2046"/>
      <c r="X620" s="2046"/>
      <c r="Y620" s="2046"/>
      <c r="Z620" s="2046"/>
    </row>
    <row r="621">
      <c r="A621" s="2046"/>
      <c r="B621" s="2046"/>
      <c r="C621" s="2046"/>
      <c r="D621" s="2046"/>
      <c r="E621" s="2046"/>
      <c r="F621" s="2046"/>
      <c r="G621" s="2046"/>
      <c r="H621" s="2046"/>
      <c r="I621" s="2046"/>
      <c r="J621" s="2046"/>
      <c r="K621" s="2046"/>
      <c r="L621" s="2046"/>
      <c r="M621" s="2046"/>
      <c r="N621" s="2046"/>
      <c r="O621" s="2046"/>
      <c r="P621" s="2046"/>
      <c r="Q621" s="2046"/>
      <c r="R621" s="2046"/>
      <c r="S621" s="2046"/>
      <c r="T621" s="2046"/>
      <c r="U621" s="2046"/>
      <c r="V621" s="2046"/>
      <c r="W621" s="2046"/>
      <c r="X621" s="2046"/>
      <c r="Y621" s="2046"/>
      <c r="Z621" s="2046"/>
    </row>
    <row r="622">
      <c r="A622" s="2046"/>
      <c r="B622" s="2046"/>
      <c r="C622" s="2046"/>
      <c r="D622" s="2046"/>
      <c r="E622" s="2046"/>
      <c r="F622" s="2046"/>
      <c r="G622" s="2046"/>
      <c r="H622" s="2046"/>
      <c r="I622" s="2046"/>
      <c r="J622" s="2046"/>
      <c r="K622" s="2046"/>
      <c r="L622" s="2046"/>
      <c r="M622" s="2046"/>
      <c r="N622" s="2046"/>
      <c r="O622" s="2046"/>
      <c r="P622" s="2046"/>
      <c r="Q622" s="2046"/>
      <c r="R622" s="2046"/>
      <c r="S622" s="2046"/>
      <c r="T622" s="2046"/>
      <c r="U622" s="2046"/>
      <c r="V622" s="2046"/>
      <c r="W622" s="2046"/>
      <c r="X622" s="2046"/>
      <c r="Y622" s="2046"/>
      <c r="Z622" s="2046"/>
    </row>
    <row r="623">
      <c r="A623" s="2046"/>
      <c r="B623" s="2046"/>
      <c r="C623" s="2046"/>
      <c r="D623" s="2046"/>
      <c r="E623" s="2046"/>
      <c r="F623" s="2046"/>
      <c r="G623" s="2046"/>
      <c r="H623" s="2046"/>
      <c r="I623" s="2046"/>
      <c r="J623" s="2046"/>
      <c r="K623" s="2046"/>
      <c r="L623" s="2046"/>
      <c r="M623" s="2046"/>
      <c r="N623" s="2046"/>
      <c r="O623" s="2046"/>
      <c r="P623" s="2046"/>
      <c r="Q623" s="2046"/>
      <c r="R623" s="2046"/>
      <c r="S623" s="2046"/>
      <c r="T623" s="2046"/>
      <c r="U623" s="2046"/>
      <c r="V623" s="2046"/>
      <c r="W623" s="2046"/>
      <c r="X623" s="2046"/>
      <c r="Y623" s="2046"/>
      <c r="Z623" s="2046"/>
    </row>
    <row r="624">
      <c r="A624" s="2046"/>
      <c r="B624" s="2046"/>
      <c r="C624" s="2046"/>
      <c r="D624" s="2046"/>
      <c r="E624" s="2046"/>
      <c r="F624" s="2046"/>
      <c r="G624" s="2046"/>
      <c r="H624" s="2046"/>
      <c r="I624" s="2046"/>
      <c r="J624" s="2046"/>
      <c r="K624" s="2046"/>
      <c r="L624" s="2046"/>
      <c r="M624" s="2046"/>
      <c r="N624" s="2046"/>
      <c r="O624" s="2046"/>
      <c r="P624" s="2046"/>
      <c r="Q624" s="2046"/>
      <c r="R624" s="2046"/>
      <c r="S624" s="2046"/>
      <c r="T624" s="2046"/>
      <c r="U624" s="2046"/>
      <c r="V624" s="2046"/>
      <c r="W624" s="2046"/>
      <c r="X624" s="2046"/>
      <c r="Y624" s="2046"/>
      <c r="Z624" s="2046"/>
    </row>
    <row r="625">
      <c r="A625" s="2046"/>
      <c r="B625" s="2046"/>
      <c r="C625" s="2046"/>
      <c r="D625" s="2046"/>
      <c r="E625" s="2046"/>
      <c r="F625" s="2046"/>
      <c r="G625" s="2046"/>
      <c r="H625" s="2046"/>
      <c r="I625" s="2046"/>
      <c r="J625" s="2046"/>
      <c r="K625" s="2046"/>
      <c r="L625" s="2046"/>
      <c r="M625" s="2046"/>
      <c r="N625" s="2046"/>
      <c r="O625" s="2046"/>
      <c r="P625" s="2046"/>
      <c r="Q625" s="2046"/>
      <c r="R625" s="2046"/>
      <c r="S625" s="2046"/>
      <c r="T625" s="2046"/>
      <c r="U625" s="2046"/>
      <c r="V625" s="2046"/>
      <c r="W625" s="2046"/>
      <c r="X625" s="2046"/>
      <c r="Y625" s="2046"/>
      <c r="Z625" s="2046"/>
    </row>
    <row r="626">
      <c r="A626" s="2046"/>
      <c r="B626" s="2046"/>
      <c r="C626" s="2046"/>
      <c r="D626" s="2046"/>
      <c r="E626" s="2046"/>
      <c r="F626" s="2046"/>
      <c r="G626" s="2046"/>
      <c r="H626" s="2046"/>
      <c r="I626" s="2046"/>
      <c r="J626" s="2046"/>
      <c r="K626" s="2046"/>
      <c r="L626" s="2046"/>
      <c r="M626" s="2046"/>
      <c r="N626" s="2046"/>
      <c r="O626" s="2046"/>
      <c r="P626" s="2046"/>
      <c r="Q626" s="2046"/>
      <c r="R626" s="2046"/>
      <c r="S626" s="2046"/>
      <c r="T626" s="2046"/>
      <c r="U626" s="2046"/>
      <c r="V626" s="2046"/>
      <c r="W626" s="2046"/>
      <c r="X626" s="2046"/>
      <c r="Y626" s="2046"/>
      <c r="Z626" s="2046"/>
    </row>
    <row r="627">
      <c r="A627" s="2046"/>
      <c r="B627" s="2046"/>
      <c r="C627" s="2046"/>
      <c r="D627" s="2046"/>
      <c r="E627" s="2046"/>
      <c r="F627" s="2046"/>
      <c r="G627" s="2046"/>
      <c r="H627" s="2046"/>
      <c r="I627" s="2046"/>
      <c r="J627" s="2046"/>
      <c r="K627" s="2046"/>
      <c r="L627" s="2046"/>
      <c r="M627" s="2046"/>
      <c r="N627" s="2046"/>
      <c r="O627" s="2046"/>
      <c r="P627" s="2046"/>
      <c r="Q627" s="2046"/>
      <c r="R627" s="2046"/>
      <c r="S627" s="2046"/>
      <c r="T627" s="2046"/>
      <c r="U627" s="2046"/>
      <c r="V627" s="2046"/>
      <c r="W627" s="2046"/>
      <c r="X627" s="2046"/>
      <c r="Y627" s="2046"/>
      <c r="Z627" s="2046"/>
    </row>
    <row r="628">
      <c r="A628" s="2046"/>
      <c r="B628" s="2046"/>
      <c r="C628" s="2046"/>
      <c r="D628" s="2046"/>
      <c r="E628" s="2046"/>
      <c r="F628" s="2046"/>
      <c r="G628" s="2046"/>
      <c r="H628" s="2046"/>
      <c r="I628" s="2046"/>
      <c r="J628" s="2046"/>
      <c r="K628" s="2046"/>
      <c r="L628" s="2046"/>
      <c r="M628" s="2046"/>
      <c r="N628" s="2046"/>
      <c r="O628" s="2046"/>
      <c r="P628" s="2046"/>
      <c r="Q628" s="2046"/>
      <c r="R628" s="2046"/>
      <c r="S628" s="2046"/>
      <c r="T628" s="2046"/>
      <c r="U628" s="2046"/>
      <c r="V628" s="2046"/>
      <c r="W628" s="2046"/>
      <c r="X628" s="2046"/>
      <c r="Y628" s="2046"/>
      <c r="Z628" s="2046"/>
    </row>
    <row r="629">
      <c r="A629" s="2046"/>
      <c r="B629" s="2046"/>
      <c r="C629" s="2046"/>
      <c r="D629" s="2046"/>
      <c r="E629" s="2046"/>
      <c r="F629" s="2046"/>
      <c r="G629" s="2046"/>
      <c r="H629" s="2046"/>
      <c r="I629" s="2046"/>
      <c r="J629" s="2046"/>
      <c r="K629" s="2046"/>
      <c r="L629" s="2046"/>
      <c r="M629" s="2046"/>
      <c r="N629" s="2046"/>
      <c r="O629" s="2046"/>
      <c r="P629" s="2046"/>
      <c r="Q629" s="2046"/>
      <c r="R629" s="2046"/>
      <c r="S629" s="2046"/>
      <c r="T629" s="2046"/>
      <c r="U629" s="2046"/>
      <c r="V629" s="2046"/>
      <c r="W629" s="2046"/>
      <c r="X629" s="2046"/>
      <c r="Y629" s="2046"/>
      <c r="Z629" s="2046"/>
    </row>
    <row r="630">
      <c r="A630" s="2046"/>
      <c r="B630" s="2046"/>
      <c r="C630" s="2046"/>
      <c r="D630" s="2046"/>
      <c r="E630" s="2046"/>
      <c r="F630" s="2046"/>
      <c r="G630" s="2046"/>
      <c r="H630" s="2046"/>
      <c r="I630" s="2046"/>
      <c r="J630" s="2046"/>
      <c r="K630" s="2046"/>
      <c r="L630" s="2046"/>
      <c r="M630" s="2046"/>
      <c r="N630" s="2046"/>
      <c r="O630" s="2046"/>
      <c r="P630" s="2046"/>
      <c r="Q630" s="2046"/>
      <c r="R630" s="2046"/>
      <c r="S630" s="2046"/>
      <c r="T630" s="2046"/>
      <c r="U630" s="2046"/>
      <c r="V630" s="2046"/>
      <c r="W630" s="2046"/>
      <c r="X630" s="2046"/>
      <c r="Y630" s="2046"/>
      <c r="Z630" s="2046"/>
    </row>
    <row r="631">
      <c r="A631" s="2046"/>
      <c r="B631" s="2046"/>
      <c r="C631" s="2046"/>
      <c r="D631" s="2046"/>
      <c r="E631" s="2046"/>
      <c r="F631" s="2046"/>
      <c r="G631" s="2046"/>
      <c r="H631" s="2046"/>
      <c r="I631" s="2046"/>
      <c r="J631" s="2046"/>
      <c r="K631" s="2046"/>
      <c r="L631" s="2046"/>
      <c r="M631" s="2046"/>
      <c r="N631" s="2046"/>
      <c r="O631" s="2046"/>
      <c r="P631" s="2046"/>
      <c r="Q631" s="2046"/>
      <c r="R631" s="2046"/>
      <c r="S631" s="2046"/>
      <c r="T631" s="2046"/>
      <c r="U631" s="2046"/>
      <c r="V631" s="2046"/>
      <c r="W631" s="2046"/>
      <c r="X631" s="2046"/>
      <c r="Y631" s="2046"/>
      <c r="Z631" s="2046"/>
    </row>
    <row r="632">
      <c r="A632" s="2046"/>
      <c r="B632" s="2046"/>
      <c r="C632" s="2046"/>
      <c r="D632" s="2046"/>
      <c r="E632" s="2046"/>
      <c r="F632" s="2046"/>
      <c r="G632" s="2046"/>
      <c r="H632" s="2046"/>
      <c r="I632" s="2046"/>
      <c r="J632" s="2046"/>
      <c r="K632" s="2046"/>
      <c r="L632" s="2046"/>
      <c r="M632" s="2046"/>
      <c r="N632" s="2046"/>
      <c r="O632" s="2046"/>
      <c r="P632" s="2046"/>
      <c r="Q632" s="2046"/>
      <c r="R632" s="2046"/>
      <c r="S632" s="2046"/>
      <c r="T632" s="2046"/>
      <c r="U632" s="2046"/>
      <c r="V632" s="2046"/>
      <c r="W632" s="2046"/>
      <c r="X632" s="2046"/>
      <c r="Y632" s="2046"/>
      <c r="Z632" s="2046"/>
    </row>
    <row r="633">
      <c r="A633" s="2046"/>
      <c r="B633" s="2046"/>
      <c r="C633" s="2046"/>
      <c r="D633" s="2046"/>
      <c r="E633" s="2046"/>
      <c r="F633" s="2046"/>
      <c r="G633" s="2046"/>
      <c r="H633" s="2046"/>
      <c r="I633" s="2046"/>
      <c r="J633" s="2046"/>
      <c r="K633" s="2046"/>
      <c r="L633" s="2046"/>
      <c r="M633" s="2046"/>
      <c r="N633" s="2046"/>
      <c r="O633" s="2046"/>
      <c r="P633" s="2046"/>
      <c r="Q633" s="2046"/>
      <c r="R633" s="2046"/>
      <c r="S633" s="2046"/>
      <c r="T633" s="2046"/>
      <c r="U633" s="2046"/>
      <c r="V633" s="2046"/>
      <c r="W633" s="2046"/>
      <c r="X633" s="2046"/>
      <c r="Y633" s="2046"/>
      <c r="Z633" s="2046"/>
    </row>
    <row r="634">
      <c r="A634" s="2046"/>
      <c r="B634" s="2046"/>
      <c r="C634" s="2046"/>
      <c r="D634" s="2046"/>
      <c r="E634" s="2046"/>
      <c r="F634" s="2046"/>
      <c r="G634" s="2046"/>
      <c r="H634" s="2046"/>
      <c r="I634" s="2046"/>
      <c r="J634" s="2046"/>
      <c r="K634" s="2046"/>
      <c r="L634" s="2046"/>
      <c r="M634" s="2046"/>
      <c r="N634" s="2046"/>
      <c r="O634" s="2046"/>
      <c r="P634" s="2046"/>
      <c r="Q634" s="2046"/>
      <c r="R634" s="2046"/>
      <c r="S634" s="2046"/>
      <c r="T634" s="2046"/>
      <c r="U634" s="2046"/>
      <c r="V634" s="2046"/>
      <c r="W634" s="2046"/>
      <c r="X634" s="2046"/>
      <c r="Y634" s="2046"/>
      <c r="Z634" s="2046"/>
    </row>
    <row r="635">
      <c r="A635" s="2046"/>
      <c r="B635" s="2046"/>
      <c r="C635" s="2046"/>
      <c r="D635" s="2046"/>
      <c r="E635" s="2046"/>
      <c r="F635" s="2046"/>
      <c r="G635" s="2046"/>
      <c r="H635" s="2046"/>
      <c r="I635" s="2046"/>
      <c r="J635" s="2046"/>
      <c r="K635" s="2046"/>
      <c r="L635" s="2046"/>
      <c r="M635" s="2046"/>
      <c r="N635" s="2046"/>
      <c r="O635" s="2046"/>
      <c r="P635" s="2046"/>
      <c r="Q635" s="2046"/>
      <c r="R635" s="2046"/>
      <c r="S635" s="2046"/>
      <c r="T635" s="2046"/>
      <c r="U635" s="2046"/>
      <c r="V635" s="2046"/>
      <c r="W635" s="2046"/>
      <c r="X635" s="2046"/>
      <c r="Y635" s="2046"/>
      <c r="Z635" s="2046"/>
    </row>
    <row r="636">
      <c r="A636" s="2046"/>
      <c r="B636" s="2046"/>
      <c r="C636" s="2046"/>
      <c r="D636" s="2046"/>
      <c r="E636" s="2046"/>
      <c r="F636" s="2046"/>
      <c r="G636" s="2046"/>
      <c r="H636" s="2046"/>
      <c r="I636" s="2046"/>
      <c r="J636" s="2046"/>
      <c r="K636" s="2046"/>
      <c r="L636" s="2046"/>
      <c r="M636" s="2046"/>
      <c r="N636" s="2046"/>
      <c r="O636" s="2046"/>
      <c r="P636" s="2046"/>
      <c r="Q636" s="2046"/>
      <c r="R636" s="2046"/>
      <c r="S636" s="2046"/>
      <c r="T636" s="2046"/>
      <c r="U636" s="2046"/>
      <c r="V636" s="2046"/>
      <c r="W636" s="2046"/>
      <c r="X636" s="2046"/>
      <c r="Y636" s="2046"/>
      <c r="Z636" s="2046"/>
    </row>
    <row r="637">
      <c r="A637" s="2046"/>
      <c r="B637" s="2046"/>
      <c r="C637" s="2046"/>
      <c r="D637" s="2046"/>
      <c r="E637" s="2046"/>
      <c r="F637" s="2046"/>
      <c r="G637" s="2046"/>
      <c r="H637" s="2046"/>
      <c r="I637" s="2046"/>
      <c r="J637" s="2046"/>
      <c r="K637" s="2046"/>
      <c r="L637" s="2046"/>
      <c r="M637" s="2046"/>
      <c r="N637" s="2046"/>
      <c r="O637" s="2046"/>
      <c r="P637" s="2046"/>
      <c r="Q637" s="2046"/>
      <c r="R637" s="2046"/>
      <c r="S637" s="2046"/>
      <c r="T637" s="2046"/>
      <c r="U637" s="2046"/>
      <c r="V637" s="2046"/>
      <c r="W637" s="2046"/>
      <c r="X637" s="2046"/>
      <c r="Y637" s="2046"/>
      <c r="Z637" s="2046"/>
    </row>
    <row r="638">
      <c r="A638" s="2046"/>
      <c r="B638" s="2046"/>
      <c r="C638" s="2046"/>
      <c r="D638" s="2046"/>
      <c r="E638" s="2046"/>
      <c r="F638" s="2046"/>
      <c r="G638" s="2046"/>
      <c r="H638" s="2046"/>
      <c r="I638" s="2046"/>
      <c r="J638" s="2046"/>
      <c r="K638" s="2046"/>
      <c r="L638" s="2046"/>
      <c r="M638" s="2046"/>
      <c r="N638" s="2046"/>
      <c r="O638" s="2046"/>
      <c r="P638" s="2046"/>
      <c r="Q638" s="2046"/>
      <c r="R638" s="2046"/>
      <c r="S638" s="2046"/>
      <c r="T638" s="2046"/>
      <c r="U638" s="2046"/>
      <c r="V638" s="2046"/>
      <c r="W638" s="2046"/>
      <c r="X638" s="2046"/>
      <c r="Y638" s="2046"/>
      <c r="Z638" s="2046"/>
    </row>
    <row r="639">
      <c r="A639" s="2046"/>
      <c r="B639" s="2046"/>
      <c r="C639" s="2046"/>
      <c r="D639" s="2046"/>
      <c r="E639" s="2046"/>
      <c r="F639" s="2046"/>
      <c r="G639" s="2046"/>
      <c r="H639" s="2046"/>
      <c r="I639" s="2046"/>
      <c r="J639" s="2046"/>
      <c r="K639" s="2046"/>
      <c r="L639" s="2046"/>
      <c r="M639" s="2046"/>
      <c r="N639" s="2046"/>
      <c r="O639" s="2046"/>
      <c r="P639" s="2046"/>
      <c r="Q639" s="2046"/>
      <c r="R639" s="2046"/>
      <c r="S639" s="2046"/>
      <c r="T639" s="2046"/>
      <c r="U639" s="2046"/>
      <c r="V639" s="2046"/>
      <c r="W639" s="2046"/>
      <c r="X639" s="2046"/>
      <c r="Y639" s="2046"/>
      <c r="Z639" s="2046"/>
    </row>
    <row r="640">
      <c r="A640" s="2046"/>
      <c r="B640" s="2046"/>
      <c r="C640" s="2046"/>
      <c r="D640" s="2046"/>
      <c r="E640" s="2046"/>
      <c r="F640" s="2046"/>
      <c r="G640" s="2046"/>
      <c r="H640" s="2046"/>
      <c r="I640" s="2046"/>
      <c r="J640" s="2046"/>
      <c r="K640" s="2046"/>
      <c r="L640" s="2046"/>
      <c r="M640" s="2046"/>
      <c r="N640" s="2046"/>
      <c r="O640" s="2046"/>
      <c r="P640" s="2046"/>
      <c r="Q640" s="2046"/>
      <c r="R640" s="2046"/>
      <c r="S640" s="2046"/>
      <c r="T640" s="2046"/>
      <c r="U640" s="2046"/>
      <c r="V640" s="2046"/>
      <c r="W640" s="2046"/>
      <c r="X640" s="2046"/>
      <c r="Y640" s="2046"/>
      <c r="Z640" s="2046"/>
    </row>
    <row r="641">
      <c r="A641" s="2046"/>
      <c r="B641" s="2046"/>
      <c r="C641" s="2046"/>
      <c r="D641" s="2046"/>
      <c r="E641" s="2046"/>
      <c r="F641" s="2046"/>
      <c r="G641" s="2046"/>
      <c r="H641" s="2046"/>
      <c r="I641" s="2046"/>
      <c r="J641" s="2046"/>
      <c r="K641" s="2046"/>
      <c r="L641" s="2046"/>
      <c r="M641" s="2046"/>
      <c r="N641" s="2046"/>
      <c r="O641" s="2046"/>
      <c r="P641" s="2046"/>
      <c r="Q641" s="2046"/>
      <c r="R641" s="2046"/>
      <c r="S641" s="2046"/>
      <c r="T641" s="2046"/>
      <c r="U641" s="2046"/>
      <c r="V641" s="2046"/>
      <c r="W641" s="2046"/>
      <c r="X641" s="2046"/>
      <c r="Y641" s="2046"/>
      <c r="Z641" s="2046"/>
    </row>
    <row r="642">
      <c r="A642" s="2046"/>
      <c r="B642" s="2046"/>
      <c r="C642" s="2046"/>
      <c r="D642" s="2046"/>
      <c r="E642" s="2046"/>
      <c r="F642" s="2046"/>
      <c r="G642" s="2046"/>
      <c r="H642" s="2046"/>
      <c r="I642" s="2046"/>
      <c r="J642" s="2046"/>
      <c r="K642" s="2046"/>
      <c r="L642" s="2046"/>
      <c r="M642" s="2046"/>
      <c r="N642" s="2046"/>
      <c r="O642" s="2046"/>
      <c r="P642" s="2046"/>
      <c r="Q642" s="2046"/>
      <c r="R642" s="2046"/>
      <c r="S642" s="2046"/>
      <c r="T642" s="2046"/>
      <c r="U642" s="2046"/>
      <c r="V642" s="2046"/>
      <c r="W642" s="2046"/>
      <c r="X642" s="2046"/>
      <c r="Y642" s="2046"/>
      <c r="Z642" s="2046"/>
    </row>
    <row r="643">
      <c r="A643" s="2046"/>
      <c r="B643" s="2046"/>
      <c r="C643" s="2046"/>
      <c r="D643" s="2046"/>
      <c r="E643" s="2046"/>
      <c r="F643" s="2046"/>
      <c r="G643" s="2046"/>
      <c r="H643" s="2046"/>
      <c r="I643" s="2046"/>
      <c r="J643" s="2046"/>
      <c r="K643" s="2046"/>
      <c r="L643" s="2046"/>
      <c r="M643" s="2046"/>
      <c r="N643" s="2046"/>
      <c r="O643" s="2046"/>
      <c r="P643" s="2046"/>
      <c r="Q643" s="2046"/>
      <c r="R643" s="2046"/>
      <c r="S643" s="2046"/>
      <c r="T643" s="2046"/>
      <c r="U643" s="2046"/>
      <c r="V643" s="2046"/>
      <c r="W643" s="2046"/>
      <c r="X643" s="2046"/>
      <c r="Y643" s="2046"/>
      <c r="Z643" s="2046"/>
    </row>
    <row r="644">
      <c r="A644" s="2046"/>
      <c r="B644" s="2046"/>
      <c r="C644" s="2046"/>
      <c r="D644" s="2046"/>
      <c r="E644" s="2046"/>
      <c r="F644" s="2046"/>
      <c r="G644" s="2046"/>
      <c r="H644" s="2046"/>
      <c r="I644" s="2046"/>
      <c r="J644" s="2046"/>
      <c r="K644" s="2046"/>
      <c r="L644" s="2046"/>
      <c r="M644" s="2046"/>
      <c r="N644" s="2046"/>
      <c r="O644" s="2046"/>
      <c r="P644" s="2046"/>
      <c r="Q644" s="2046"/>
      <c r="R644" s="2046"/>
      <c r="S644" s="2046"/>
      <c r="T644" s="2046"/>
      <c r="U644" s="2046"/>
      <c r="V644" s="2046"/>
      <c r="W644" s="2046"/>
      <c r="X644" s="2046"/>
      <c r="Y644" s="2046"/>
      <c r="Z644" s="2046"/>
    </row>
    <row r="645">
      <c r="A645" s="2046"/>
      <c r="B645" s="2046"/>
      <c r="C645" s="2046"/>
      <c r="D645" s="2046"/>
      <c r="E645" s="2046"/>
      <c r="F645" s="2046"/>
      <c r="G645" s="2046"/>
      <c r="H645" s="2046"/>
      <c r="I645" s="2046"/>
      <c r="J645" s="2046"/>
      <c r="K645" s="2046"/>
      <c r="L645" s="2046"/>
      <c r="M645" s="2046"/>
      <c r="N645" s="2046"/>
      <c r="O645" s="2046"/>
      <c r="P645" s="2046"/>
      <c r="Q645" s="2046"/>
      <c r="R645" s="2046"/>
      <c r="S645" s="2046"/>
      <c r="T645" s="2046"/>
      <c r="U645" s="2046"/>
      <c r="V645" s="2046"/>
      <c r="W645" s="2046"/>
      <c r="X645" s="2046"/>
      <c r="Y645" s="2046"/>
      <c r="Z645" s="2046"/>
    </row>
    <row r="646">
      <c r="A646" s="2046"/>
      <c r="B646" s="2046"/>
      <c r="C646" s="2046"/>
      <c r="D646" s="2046"/>
      <c r="E646" s="2046"/>
      <c r="F646" s="2046"/>
      <c r="G646" s="2046"/>
      <c r="H646" s="2046"/>
      <c r="I646" s="2046"/>
      <c r="J646" s="2046"/>
      <c r="K646" s="2046"/>
      <c r="L646" s="2046"/>
      <c r="M646" s="2046"/>
      <c r="N646" s="2046"/>
      <c r="O646" s="2046"/>
      <c r="P646" s="2046"/>
      <c r="Q646" s="2046"/>
      <c r="R646" s="2046"/>
      <c r="S646" s="2046"/>
      <c r="T646" s="2046"/>
      <c r="U646" s="2046"/>
      <c r="V646" s="2046"/>
      <c r="W646" s="2046"/>
      <c r="X646" s="2046"/>
      <c r="Y646" s="2046"/>
      <c r="Z646" s="2046"/>
    </row>
    <row r="647">
      <c r="A647" s="2046"/>
      <c r="B647" s="2046"/>
      <c r="C647" s="2046"/>
      <c r="D647" s="2046"/>
      <c r="E647" s="2046"/>
      <c r="F647" s="2046"/>
      <c r="G647" s="2046"/>
      <c r="H647" s="2046"/>
      <c r="I647" s="2046"/>
      <c r="J647" s="2046"/>
      <c r="K647" s="2046"/>
      <c r="L647" s="2046"/>
      <c r="M647" s="2046"/>
      <c r="N647" s="2046"/>
      <c r="O647" s="2046"/>
      <c r="P647" s="2046"/>
      <c r="Q647" s="2046"/>
      <c r="R647" s="2046"/>
      <c r="S647" s="2046"/>
      <c r="T647" s="2046"/>
      <c r="U647" s="2046"/>
      <c r="V647" s="2046"/>
      <c r="W647" s="2046"/>
      <c r="X647" s="2046"/>
      <c r="Y647" s="2046"/>
      <c r="Z647" s="2046"/>
    </row>
    <row r="648">
      <c r="A648" s="2046"/>
      <c r="B648" s="2046"/>
      <c r="C648" s="2046"/>
      <c r="D648" s="2046"/>
      <c r="E648" s="2046"/>
      <c r="F648" s="2046"/>
      <c r="G648" s="2046"/>
      <c r="H648" s="2046"/>
      <c r="I648" s="2046"/>
      <c r="J648" s="2046"/>
      <c r="K648" s="2046"/>
      <c r="L648" s="2046"/>
      <c r="M648" s="2046"/>
      <c r="N648" s="2046"/>
      <c r="O648" s="2046"/>
      <c r="P648" s="2046"/>
      <c r="Q648" s="2046"/>
      <c r="R648" s="2046"/>
      <c r="S648" s="2046"/>
      <c r="T648" s="2046"/>
      <c r="U648" s="2046"/>
      <c r="V648" s="2046"/>
      <c r="W648" s="2046"/>
      <c r="X648" s="2046"/>
      <c r="Y648" s="2046"/>
      <c r="Z648" s="2046"/>
    </row>
    <row r="649">
      <c r="A649" s="2046"/>
      <c r="B649" s="2046"/>
      <c r="C649" s="2046"/>
      <c r="D649" s="2046"/>
      <c r="E649" s="2046"/>
      <c r="F649" s="2046"/>
      <c r="G649" s="2046"/>
      <c r="H649" s="2046"/>
      <c r="I649" s="2046"/>
      <c r="J649" s="2046"/>
      <c r="K649" s="2046"/>
      <c r="L649" s="2046"/>
      <c r="M649" s="2046"/>
      <c r="N649" s="2046"/>
      <c r="O649" s="2046"/>
      <c r="P649" s="2046"/>
      <c r="Q649" s="2046"/>
      <c r="R649" s="2046"/>
      <c r="S649" s="2046"/>
      <c r="T649" s="2046"/>
      <c r="U649" s="2046"/>
      <c r="V649" s="2046"/>
      <c r="W649" s="2046"/>
      <c r="X649" s="2046"/>
      <c r="Y649" s="2046"/>
      <c r="Z649" s="2046"/>
    </row>
    <row r="650">
      <c r="A650" s="2046"/>
      <c r="B650" s="2046"/>
      <c r="C650" s="2046"/>
      <c r="D650" s="2046"/>
      <c r="E650" s="2046"/>
      <c r="F650" s="2046"/>
      <c r="G650" s="2046"/>
      <c r="H650" s="2046"/>
      <c r="I650" s="2046"/>
      <c r="J650" s="2046"/>
      <c r="K650" s="2046"/>
      <c r="L650" s="2046"/>
      <c r="M650" s="2046"/>
      <c r="N650" s="2046"/>
      <c r="O650" s="2046"/>
      <c r="P650" s="2046"/>
      <c r="Q650" s="2046"/>
      <c r="R650" s="2046"/>
      <c r="S650" s="2046"/>
      <c r="T650" s="2046"/>
      <c r="U650" s="2046"/>
      <c r="V650" s="2046"/>
      <c r="W650" s="2046"/>
      <c r="X650" s="2046"/>
      <c r="Y650" s="2046"/>
      <c r="Z650" s="2046"/>
    </row>
    <row r="651">
      <c r="A651" s="2046"/>
      <c r="B651" s="2046"/>
      <c r="C651" s="2046"/>
      <c r="D651" s="2046"/>
      <c r="E651" s="2046"/>
      <c r="F651" s="2046"/>
      <c r="G651" s="2046"/>
      <c r="H651" s="2046"/>
      <c r="I651" s="2046"/>
      <c r="J651" s="2046"/>
      <c r="K651" s="2046"/>
      <c r="L651" s="2046"/>
      <c r="M651" s="2046"/>
      <c r="N651" s="2046"/>
      <c r="O651" s="2046"/>
      <c r="P651" s="2046"/>
      <c r="Q651" s="2046"/>
      <c r="R651" s="2046"/>
      <c r="S651" s="2046"/>
      <c r="T651" s="2046"/>
      <c r="U651" s="2046"/>
      <c r="V651" s="2046"/>
      <c r="W651" s="2046"/>
      <c r="X651" s="2046"/>
      <c r="Y651" s="2046"/>
      <c r="Z651" s="2046"/>
    </row>
    <row r="652">
      <c r="A652" s="2046"/>
      <c r="B652" s="2046"/>
      <c r="C652" s="2046"/>
      <c r="D652" s="2046"/>
      <c r="E652" s="2046"/>
      <c r="F652" s="2046"/>
      <c r="G652" s="2046"/>
      <c r="H652" s="2046"/>
      <c r="I652" s="2046"/>
      <c r="J652" s="2046"/>
      <c r="K652" s="2046"/>
      <c r="L652" s="2046"/>
      <c r="M652" s="2046"/>
      <c r="N652" s="2046"/>
      <c r="O652" s="2046"/>
      <c r="P652" s="2046"/>
      <c r="Q652" s="2046"/>
      <c r="R652" s="2046"/>
      <c r="S652" s="2046"/>
      <c r="T652" s="2046"/>
      <c r="U652" s="2046"/>
      <c r="V652" s="2046"/>
      <c r="W652" s="2046"/>
      <c r="X652" s="2046"/>
      <c r="Y652" s="2046"/>
      <c r="Z652" s="2046"/>
    </row>
    <row r="653">
      <c r="A653" s="2046"/>
      <c r="B653" s="2046"/>
      <c r="C653" s="2046"/>
      <c r="D653" s="2046"/>
      <c r="E653" s="2046"/>
      <c r="F653" s="2046"/>
      <c r="G653" s="2046"/>
      <c r="H653" s="2046"/>
      <c r="I653" s="2046"/>
      <c r="J653" s="2046"/>
      <c r="K653" s="2046"/>
      <c r="L653" s="2046"/>
      <c r="M653" s="2046"/>
      <c r="N653" s="2046"/>
      <c r="O653" s="2046"/>
      <c r="P653" s="2046"/>
      <c r="Q653" s="2046"/>
      <c r="R653" s="2046"/>
      <c r="S653" s="2046"/>
      <c r="T653" s="2046"/>
      <c r="U653" s="2046"/>
      <c r="V653" s="2046"/>
      <c r="W653" s="2046"/>
      <c r="X653" s="2046"/>
      <c r="Y653" s="2046"/>
      <c r="Z653" s="2046"/>
    </row>
    <row r="654">
      <c r="A654" s="2046"/>
      <c r="B654" s="2046"/>
      <c r="C654" s="2046"/>
      <c r="D654" s="2046"/>
      <c r="E654" s="2046"/>
      <c r="F654" s="2046"/>
      <c r="G654" s="2046"/>
      <c r="H654" s="2046"/>
      <c r="I654" s="2046"/>
      <c r="J654" s="2046"/>
      <c r="K654" s="2046"/>
      <c r="L654" s="2046"/>
      <c r="M654" s="2046"/>
      <c r="N654" s="2046"/>
      <c r="O654" s="2046"/>
      <c r="P654" s="2046"/>
      <c r="Q654" s="2046"/>
      <c r="R654" s="2046"/>
      <c r="S654" s="2046"/>
      <c r="T654" s="2046"/>
      <c r="U654" s="2046"/>
      <c r="V654" s="2046"/>
      <c r="W654" s="2046"/>
      <c r="X654" s="2046"/>
      <c r="Y654" s="2046"/>
      <c r="Z654" s="2046"/>
    </row>
    <row r="655">
      <c r="A655" s="2046"/>
      <c r="B655" s="2046"/>
      <c r="C655" s="2046"/>
      <c r="D655" s="2046"/>
      <c r="E655" s="2046"/>
      <c r="F655" s="2046"/>
      <c r="G655" s="2046"/>
      <c r="H655" s="2046"/>
      <c r="I655" s="2046"/>
      <c r="J655" s="2046"/>
      <c r="K655" s="2046"/>
      <c r="L655" s="2046"/>
      <c r="M655" s="2046"/>
      <c r="N655" s="2046"/>
      <c r="O655" s="2046"/>
      <c r="P655" s="2046"/>
      <c r="Q655" s="2046"/>
      <c r="R655" s="2046"/>
      <c r="S655" s="2046"/>
      <c r="T655" s="2046"/>
      <c r="U655" s="2046"/>
      <c r="V655" s="2046"/>
      <c r="W655" s="2046"/>
      <c r="X655" s="2046"/>
      <c r="Y655" s="2046"/>
      <c r="Z655" s="2046"/>
    </row>
    <row r="656">
      <c r="A656" s="2046"/>
      <c r="B656" s="2046"/>
      <c r="C656" s="2046"/>
      <c r="D656" s="2046"/>
      <c r="E656" s="2046"/>
      <c r="F656" s="2046"/>
      <c r="G656" s="2046"/>
      <c r="H656" s="2046"/>
      <c r="I656" s="2046"/>
      <c r="J656" s="2046"/>
      <c r="K656" s="2046"/>
      <c r="L656" s="2046"/>
      <c r="M656" s="2046"/>
      <c r="N656" s="2046"/>
      <c r="O656" s="2046"/>
      <c r="P656" s="2046"/>
      <c r="Q656" s="2046"/>
      <c r="R656" s="2046"/>
      <c r="S656" s="2046"/>
      <c r="T656" s="2046"/>
      <c r="U656" s="2046"/>
      <c r="V656" s="2046"/>
      <c r="W656" s="2046"/>
      <c r="X656" s="2046"/>
      <c r="Y656" s="2046"/>
      <c r="Z656" s="2046"/>
    </row>
    <row r="657">
      <c r="A657" s="2046"/>
      <c r="B657" s="2046"/>
      <c r="C657" s="2046"/>
      <c r="D657" s="2046"/>
      <c r="E657" s="2046"/>
      <c r="F657" s="2046"/>
      <c r="G657" s="2046"/>
      <c r="H657" s="2046"/>
      <c r="I657" s="2046"/>
      <c r="J657" s="2046"/>
      <c r="K657" s="2046"/>
      <c r="L657" s="2046"/>
      <c r="M657" s="2046"/>
      <c r="N657" s="2046"/>
      <c r="O657" s="2046"/>
      <c r="P657" s="2046"/>
      <c r="Q657" s="2046"/>
      <c r="R657" s="2046"/>
      <c r="S657" s="2046"/>
      <c r="T657" s="2046"/>
      <c r="U657" s="2046"/>
      <c r="V657" s="2046"/>
      <c r="W657" s="2046"/>
      <c r="X657" s="2046"/>
      <c r="Y657" s="2046"/>
      <c r="Z657" s="2046"/>
    </row>
    <row r="658">
      <c r="A658" s="2046"/>
      <c r="B658" s="2046"/>
      <c r="C658" s="2046"/>
      <c r="D658" s="2046"/>
      <c r="E658" s="2046"/>
      <c r="F658" s="2046"/>
      <c r="G658" s="2046"/>
      <c r="H658" s="2046"/>
      <c r="I658" s="2046"/>
      <c r="J658" s="2046"/>
      <c r="K658" s="2046"/>
      <c r="L658" s="2046"/>
      <c r="M658" s="2046"/>
      <c r="N658" s="2046"/>
      <c r="O658" s="2046"/>
      <c r="P658" s="2046"/>
      <c r="Q658" s="2046"/>
      <c r="R658" s="2046"/>
      <c r="S658" s="2046"/>
      <c r="T658" s="2046"/>
      <c r="U658" s="2046"/>
      <c r="V658" s="2046"/>
      <c r="W658" s="2046"/>
      <c r="X658" s="2046"/>
      <c r="Y658" s="2046"/>
      <c r="Z658" s="2046"/>
    </row>
    <row r="659">
      <c r="A659" s="2046"/>
      <c r="B659" s="2046"/>
      <c r="C659" s="2046"/>
      <c r="D659" s="2046"/>
      <c r="E659" s="2046"/>
      <c r="F659" s="2046"/>
      <c r="G659" s="2046"/>
      <c r="H659" s="2046"/>
      <c r="I659" s="2046"/>
      <c r="J659" s="2046"/>
      <c r="K659" s="2046"/>
      <c r="L659" s="2046"/>
      <c r="M659" s="2046"/>
      <c r="N659" s="2046"/>
      <c r="O659" s="2046"/>
      <c r="P659" s="2046"/>
      <c r="Q659" s="2046"/>
      <c r="R659" s="2046"/>
      <c r="S659" s="2046"/>
      <c r="T659" s="2046"/>
      <c r="U659" s="2046"/>
      <c r="V659" s="2046"/>
      <c r="W659" s="2046"/>
      <c r="X659" s="2046"/>
      <c r="Y659" s="2046"/>
      <c r="Z659" s="2046"/>
    </row>
    <row r="660">
      <c r="A660" s="2046"/>
      <c r="B660" s="2046"/>
      <c r="C660" s="2046"/>
      <c r="D660" s="2046"/>
      <c r="E660" s="2046"/>
      <c r="F660" s="2046"/>
      <c r="G660" s="2046"/>
      <c r="H660" s="2046"/>
      <c r="I660" s="2046"/>
      <c r="J660" s="2046"/>
      <c r="K660" s="2046"/>
      <c r="L660" s="2046"/>
      <c r="M660" s="2046"/>
      <c r="N660" s="2046"/>
      <c r="O660" s="2046"/>
      <c r="P660" s="2046"/>
      <c r="Q660" s="2046"/>
      <c r="R660" s="2046"/>
      <c r="S660" s="2046"/>
      <c r="T660" s="2046"/>
      <c r="U660" s="2046"/>
      <c r="V660" s="2046"/>
      <c r="W660" s="2046"/>
      <c r="X660" s="2046"/>
      <c r="Y660" s="2046"/>
      <c r="Z660" s="2046"/>
    </row>
    <row r="661">
      <c r="A661" s="2046"/>
      <c r="B661" s="2046"/>
      <c r="C661" s="2046"/>
      <c r="D661" s="2046"/>
      <c r="E661" s="2046"/>
      <c r="F661" s="2046"/>
      <c r="G661" s="2046"/>
      <c r="H661" s="2046"/>
      <c r="I661" s="2046"/>
      <c r="J661" s="2046"/>
      <c r="K661" s="2046"/>
      <c r="L661" s="2046"/>
      <c r="M661" s="2046"/>
      <c r="N661" s="2046"/>
      <c r="O661" s="2046"/>
      <c r="P661" s="2046"/>
      <c r="Q661" s="2046"/>
      <c r="R661" s="2046"/>
      <c r="S661" s="2046"/>
      <c r="T661" s="2046"/>
      <c r="U661" s="2046"/>
      <c r="V661" s="2046"/>
      <c r="W661" s="2046"/>
      <c r="X661" s="2046"/>
      <c r="Y661" s="2046"/>
      <c r="Z661" s="2046"/>
    </row>
    <row r="662">
      <c r="A662" s="2046"/>
      <c r="B662" s="2046"/>
      <c r="C662" s="2046"/>
      <c r="D662" s="2046"/>
      <c r="E662" s="2046"/>
      <c r="F662" s="2046"/>
      <c r="G662" s="2046"/>
      <c r="H662" s="2046"/>
      <c r="I662" s="2046"/>
      <c r="J662" s="2046"/>
      <c r="K662" s="2046"/>
      <c r="L662" s="2046"/>
      <c r="M662" s="2046"/>
      <c r="N662" s="2046"/>
      <c r="O662" s="2046"/>
      <c r="P662" s="2046"/>
      <c r="Q662" s="2046"/>
      <c r="R662" s="2046"/>
      <c r="S662" s="2046"/>
      <c r="T662" s="2046"/>
      <c r="U662" s="2046"/>
      <c r="V662" s="2046"/>
      <c r="W662" s="2046"/>
      <c r="X662" s="2046"/>
      <c r="Y662" s="2046"/>
      <c r="Z662" s="2046"/>
    </row>
    <row r="663">
      <c r="A663" s="2046"/>
      <c r="B663" s="2046"/>
      <c r="C663" s="2046"/>
      <c r="D663" s="2046"/>
      <c r="E663" s="2046"/>
      <c r="F663" s="2046"/>
      <c r="G663" s="2046"/>
      <c r="H663" s="2046"/>
      <c r="I663" s="2046"/>
      <c r="J663" s="2046"/>
      <c r="K663" s="2046"/>
      <c r="L663" s="2046"/>
      <c r="M663" s="2046"/>
      <c r="N663" s="2046"/>
      <c r="O663" s="2046"/>
      <c r="P663" s="2046"/>
      <c r="Q663" s="2046"/>
      <c r="R663" s="2046"/>
      <c r="S663" s="2046"/>
      <c r="T663" s="2046"/>
      <c r="U663" s="2046"/>
      <c r="V663" s="2046"/>
      <c r="W663" s="2046"/>
      <c r="X663" s="2046"/>
      <c r="Y663" s="2046"/>
      <c r="Z663" s="2046"/>
    </row>
    <row r="664">
      <c r="A664" s="2046"/>
      <c r="B664" s="2046"/>
      <c r="C664" s="2046"/>
      <c r="D664" s="2046"/>
      <c r="E664" s="2046"/>
      <c r="F664" s="2046"/>
      <c r="G664" s="2046"/>
      <c r="H664" s="2046"/>
      <c r="I664" s="2046"/>
      <c r="J664" s="2046"/>
      <c r="K664" s="2046"/>
      <c r="L664" s="2046"/>
      <c r="M664" s="2046"/>
      <c r="N664" s="2046"/>
      <c r="O664" s="2046"/>
      <c r="P664" s="2046"/>
      <c r="Q664" s="2046"/>
      <c r="R664" s="2046"/>
      <c r="S664" s="2046"/>
      <c r="T664" s="2046"/>
      <c r="U664" s="2046"/>
      <c r="V664" s="2046"/>
      <c r="W664" s="2046"/>
      <c r="X664" s="2046"/>
      <c r="Y664" s="2046"/>
      <c r="Z664" s="2046"/>
    </row>
    <row r="665">
      <c r="A665" s="2046"/>
      <c r="B665" s="2046"/>
      <c r="C665" s="2046"/>
      <c r="D665" s="2046"/>
      <c r="E665" s="2046"/>
      <c r="F665" s="2046"/>
      <c r="G665" s="2046"/>
      <c r="H665" s="2046"/>
      <c r="I665" s="2046"/>
      <c r="J665" s="2046"/>
      <c r="K665" s="2046"/>
      <c r="L665" s="2046"/>
      <c r="M665" s="2046"/>
      <c r="N665" s="2046"/>
      <c r="O665" s="2046"/>
      <c r="P665" s="2046"/>
      <c r="Q665" s="2046"/>
      <c r="R665" s="2046"/>
      <c r="S665" s="2046"/>
      <c r="T665" s="2046"/>
      <c r="U665" s="2046"/>
      <c r="V665" s="2046"/>
      <c r="W665" s="2046"/>
      <c r="X665" s="2046"/>
      <c r="Y665" s="2046"/>
      <c r="Z665" s="2046"/>
    </row>
    <row r="666">
      <c r="A666" s="2046"/>
      <c r="B666" s="2046"/>
      <c r="C666" s="2046"/>
      <c r="D666" s="2046"/>
      <c r="E666" s="2046"/>
      <c r="F666" s="2046"/>
      <c r="G666" s="2046"/>
      <c r="H666" s="2046"/>
      <c r="I666" s="2046"/>
      <c r="J666" s="2046"/>
      <c r="K666" s="2046"/>
      <c r="L666" s="2046"/>
      <c r="M666" s="2046"/>
      <c r="N666" s="2046"/>
      <c r="O666" s="2046"/>
      <c r="P666" s="2046"/>
      <c r="Q666" s="2046"/>
      <c r="R666" s="2046"/>
      <c r="S666" s="2046"/>
      <c r="T666" s="2046"/>
      <c r="U666" s="2046"/>
      <c r="V666" s="2046"/>
      <c r="W666" s="2046"/>
      <c r="X666" s="2046"/>
      <c r="Y666" s="2046"/>
      <c r="Z666" s="2046"/>
    </row>
    <row r="667">
      <c r="A667" s="2046"/>
      <c r="B667" s="2046"/>
      <c r="C667" s="2046"/>
      <c r="D667" s="2046"/>
      <c r="E667" s="2046"/>
      <c r="F667" s="2046"/>
      <c r="G667" s="2046"/>
      <c r="H667" s="2046"/>
      <c r="I667" s="2046"/>
      <c r="J667" s="2046"/>
      <c r="K667" s="2046"/>
      <c r="L667" s="2046"/>
      <c r="M667" s="2046"/>
      <c r="N667" s="2046"/>
      <c r="O667" s="2046"/>
      <c r="P667" s="2046"/>
      <c r="Q667" s="2046"/>
      <c r="R667" s="2046"/>
      <c r="S667" s="2046"/>
      <c r="T667" s="2046"/>
      <c r="U667" s="2046"/>
      <c r="V667" s="2046"/>
      <c r="W667" s="2046"/>
      <c r="X667" s="2046"/>
      <c r="Y667" s="2046"/>
      <c r="Z667" s="2046"/>
    </row>
    <row r="668">
      <c r="A668" s="2046"/>
      <c r="B668" s="2046"/>
      <c r="C668" s="2046"/>
      <c r="D668" s="2046"/>
      <c r="E668" s="2046"/>
      <c r="F668" s="2046"/>
      <c r="G668" s="2046"/>
      <c r="H668" s="2046"/>
      <c r="I668" s="2046"/>
      <c r="J668" s="2046"/>
      <c r="K668" s="2046"/>
      <c r="L668" s="2046"/>
      <c r="M668" s="2046"/>
      <c r="N668" s="2046"/>
      <c r="O668" s="2046"/>
      <c r="P668" s="2046"/>
      <c r="Q668" s="2046"/>
      <c r="R668" s="2046"/>
      <c r="S668" s="2046"/>
      <c r="T668" s="2046"/>
      <c r="U668" s="2046"/>
      <c r="V668" s="2046"/>
      <c r="W668" s="2046"/>
      <c r="X668" s="2046"/>
      <c r="Y668" s="2046"/>
      <c r="Z668" s="2046"/>
    </row>
    <row r="669">
      <c r="A669" s="2046"/>
      <c r="B669" s="2046"/>
      <c r="C669" s="2046"/>
      <c r="D669" s="2046"/>
      <c r="E669" s="2046"/>
      <c r="F669" s="2046"/>
      <c r="G669" s="2046"/>
      <c r="H669" s="2046"/>
      <c r="I669" s="2046"/>
      <c r="J669" s="2046"/>
      <c r="K669" s="2046"/>
      <c r="L669" s="2046"/>
      <c r="M669" s="2046"/>
      <c r="N669" s="2046"/>
      <c r="O669" s="2046"/>
      <c r="P669" s="2046"/>
      <c r="Q669" s="2046"/>
      <c r="R669" s="2046"/>
      <c r="S669" s="2046"/>
      <c r="T669" s="2046"/>
      <c r="U669" s="2046"/>
      <c r="V669" s="2046"/>
      <c r="W669" s="2046"/>
      <c r="X669" s="2046"/>
      <c r="Y669" s="2046"/>
      <c r="Z669" s="2046"/>
    </row>
    <row r="670">
      <c r="A670" s="2046"/>
      <c r="B670" s="2046"/>
      <c r="C670" s="2046"/>
      <c r="D670" s="2046"/>
      <c r="E670" s="2046"/>
      <c r="F670" s="2046"/>
      <c r="G670" s="2046"/>
      <c r="H670" s="2046"/>
      <c r="I670" s="2046"/>
      <c r="J670" s="2046"/>
      <c r="K670" s="2046"/>
      <c r="L670" s="2046"/>
      <c r="M670" s="2046"/>
      <c r="N670" s="2046"/>
      <c r="O670" s="2046"/>
      <c r="P670" s="2046"/>
      <c r="Q670" s="2046"/>
      <c r="R670" s="2046"/>
      <c r="S670" s="2046"/>
      <c r="T670" s="2046"/>
      <c r="U670" s="2046"/>
      <c r="V670" s="2046"/>
      <c r="W670" s="2046"/>
      <c r="X670" s="2046"/>
      <c r="Y670" s="2046"/>
      <c r="Z670" s="2046"/>
    </row>
    <row r="671">
      <c r="A671" s="2046"/>
      <c r="B671" s="2046"/>
      <c r="C671" s="2046"/>
      <c r="D671" s="2046"/>
      <c r="E671" s="2046"/>
      <c r="F671" s="2046"/>
      <c r="G671" s="2046"/>
      <c r="H671" s="2046"/>
      <c r="I671" s="2046"/>
      <c r="J671" s="2046"/>
      <c r="K671" s="2046"/>
      <c r="L671" s="2046"/>
      <c r="M671" s="2046"/>
      <c r="N671" s="2046"/>
      <c r="O671" s="2046"/>
      <c r="P671" s="2046"/>
      <c r="Q671" s="2046"/>
      <c r="R671" s="2046"/>
      <c r="S671" s="2046"/>
      <c r="T671" s="2046"/>
      <c r="U671" s="2046"/>
      <c r="V671" s="2046"/>
      <c r="W671" s="2046"/>
      <c r="X671" s="2046"/>
      <c r="Y671" s="2046"/>
      <c r="Z671" s="2046"/>
    </row>
    <row r="672">
      <c r="A672" s="2046"/>
      <c r="B672" s="2046"/>
      <c r="C672" s="2046"/>
      <c r="D672" s="2046"/>
      <c r="E672" s="2046"/>
      <c r="F672" s="2046"/>
      <c r="G672" s="2046"/>
      <c r="H672" s="2046"/>
      <c r="I672" s="2046"/>
      <c r="J672" s="2046"/>
      <c r="K672" s="2046"/>
      <c r="L672" s="2046"/>
      <c r="M672" s="2046"/>
      <c r="N672" s="2046"/>
      <c r="O672" s="2046"/>
      <c r="P672" s="2046"/>
      <c r="Q672" s="2046"/>
      <c r="R672" s="2046"/>
      <c r="S672" s="2046"/>
      <c r="T672" s="2046"/>
      <c r="U672" s="2046"/>
      <c r="V672" s="2046"/>
      <c r="W672" s="2046"/>
      <c r="X672" s="2046"/>
      <c r="Y672" s="2046"/>
      <c r="Z672" s="2046"/>
    </row>
    <row r="673">
      <c r="A673" s="2046"/>
      <c r="B673" s="2046"/>
      <c r="C673" s="2046"/>
      <c r="D673" s="2046"/>
      <c r="E673" s="2046"/>
      <c r="F673" s="2046"/>
      <c r="G673" s="2046"/>
      <c r="H673" s="2046"/>
      <c r="I673" s="2046"/>
      <c r="J673" s="2046"/>
      <c r="K673" s="2046"/>
      <c r="L673" s="2046"/>
      <c r="M673" s="2046"/>
      <c r="N673" s="2046"/>
      <c r="O673" s="2046"/>
      <c r="P673" s="2046"/>
      <c r="Q673" s="2046"/>
      <c r="R673" s="2046"/>
      <c r="S673" s="2046"/>
      <c r="T673" s="2046"/>
      <c r="U673" s="2046"/>
      <c r="V673" s="2046"/>
      <c r="W673" s="2046"/>
      <c r="X673" s="2046"/>
      <c r="Y673" s="2046"/>
      <c r="Z673" s="2046"/>
    </row>
    <row r="674">
      <c r="A674" s="2046"/>
      <c r="B674" s="2046"/>
      <c r="C674" s="2046"/>
      <c r="D674" s="2046"/>
      <c r="E674" s="2046"/>
      <c r="F674" s="2046"/>
      <c r="G674" s="2046"/>
      <c r="H674" s="2046"/>
      <c r="I674" s="2046"/>
      <c r="J674" s="2046"/>
      <c r="K674" s="2046"/>
      <c r="L674" s="2046"/>
      <c r="M674" s="2046"/>
      <c r="N674" s="2046"/>
      <c r="O674" s="2046"/>
      <c r="P674" s="2046"/>
      <c r="Q674" s="2046"/>
      <c r="R674" s="2046"/>
      <c r="S674" s="2046"/>
      <c r="T674" s="2046"/>
      <c r="U674" s="2046"/>
      <c r="V674" s="2046"/>
      <c r="W674" s="2046"/>
      <c r="X674" s="2046"/>
      <c r="Y674" s="2046"/>
      <c r="Z674" s="2046"/>
    </row>
    <row r="675">
      <c r="A675" s="2046"/>
      <c r="B675" s="2046"/>
      <c r="C675" s="2046"/>
      <c r="D675" s="2046"/>
      <c r="E675" s="2046"/>
      <c r="F675" s="2046"/>
      <c r="G675" s="2046"/>
      <c r="H675" s="2046"/>
      <c r="I675" s="2046"/>
      <c r="J675" s="2046"/>
      <c r="K675" s="2046"/>
      <c r="L675" s="2046"/>
      <c r="M675" s="2046"/>
      <c r="N675" s="2046"/>
      <c r="O675" s="2046"/>
      <c r="P675" s="2046"/>
      <c r="Q675" s="2046"/>
      <c r="R675" s="2046"/>
      <c r="S675" s="2046"/>
      <c r="T675" s="2046"/>
      <c r="U675" s="2046"/>
      <c r="V675" s="2046"/>
      <c r="W675" s="2046"/>
      <c r="X675" s="2046"/>
      <c r="Y675" s="2046"/>
      <c r="Z675" s="2046"/>
    </row>
    <row r="676">
      <c r="A676" s="2046"/>
      <c r="B676" s="2046"/>
      <c r="C676" s="2046"/>
      <c r="D676" s="2046"/>
      <c r="E676" s="2046"/>
      <c r="F676" s="2046"/>
      <c r="G676" s="2046"/>
      <c r="H676" s="2046"/>
      <c r="I676" s="2046"/>
      <c r="J676" s="2046"/>
      <c r="K676" s="2046"/>
      <c r="L676" s="2046"/>
      <c r="M676" s="2046"/>
      <c r="N676" s="2046"/>
      <c r="O676" s="2046"/>
      <c r="P676" s="2046"/>
      <c r="Q676" s="2046"/>
      <c r="R676" s="2046"/>
      <c r="S676" s="2046"/>
      <c r="T676" s="2046"/>
      <c r="U676" s="2046"/>
      <c r="V676" s="2046"/>
      <c r="W676" s="2046"/>
      <c r="X676" s="2046"/>
      <c r="Y676" s="2046"/>
      <c r="Z676" s="2046"/>
    </row>
    <row r="677">
      <c r="A677" s="2046"/>
      <c r="B677" s="2046"/>
      <c r="C677" s="2046"/>
      <c r="D677" s="2046"/>
      <c r="E677" s="2046"/>
      <c r="F677" s="2046"/>
      <c r="G677" s="2046"/>
      <c r="H677" s="2046"/>
      <c r="I677" s="2046"/>
      <c r="J677" s="2046"/>
      <c r="K677" s="2046"/>
      <c r="L677" s="2046"/>
      <c r="M677" s="2046"/>
      <c r="N677" s="2046"/>
      <c r="O677" s="2046"/>
      <c r="P677" s="2046"/>
      <c r="Q677" s="2046"/>
      <c r="R677" s="2046"/>
      <c r="S677" s="2046"/>
      <c r="T677" s="2046"/>
      <c r="U677" s="2046"/>
      <c r="V677" s="2046"/>
      <c r="W677" s="2046"/>
      <c r="X677" s="2046"/>
      <c r="Y677" s="2046"/>
      <c r="Z677" s="2046"/>
    </row>
    <row r="678">
      <c r="A678" s="2046"/>
      <c r="B678" s="2046"/>
      <c r="C678" s="2046"/>
      <c r="D678" s="2046"/>
      <c r="E678" s="2046"/>
      <c r="F678" s="2046"/>
      <c r="G678" s="2046"/>
      <c r="H678" s="2046"/>
      <c r="I678" s="2046"/>
      <c r="J678" s="2046"/>
      <c r="K678" s="2046"/>
      <c r="L678" s="2046"/>
      <c r="M678" s="2046"/>
      <c r="N678" s="2046"/>
      <c r="O678" s="2046"/>
      <c r="P678" s="2046"/>
      <c r="Q678" s="2046"/>
      <c r="R678" s="2046"/>
      <c r="S678" s="2046"/>
      <c r="T678" s="2046"/>
      <c r="U678" s="2046"/>
      <c r="V678" s="2046"/>
      <c r="W678" s="2046"/>
      <c r="X678" s="2046"/>
      <c r="Y678" s="2046"/>
      <c r="Z678" s="2046"/>
    </row>
    <row r="679">
      <c r="A679" s="2046"/>
      <c r="B679" s="2046"/>
      <c r="C679" s="2046"/>
      <c r="D679" s="2046"/>
      <c r="E679" s="2046"/>
      <c r="F679" s="2046"/>
      <c r="G679" s="2046"/>
      <c r="H679" s="2046"/>
      <c r="I679" s="2046"/>
      <c r="J679" s="2046"/>
      <c r="K679" s="2046"/>
      <c r="L679" s="2046"/>
      <c r="M679" s="2046"/>
      <c r="N679" s="2046"/>
      <c r="O679" s="2046"/>
      <c r="P679" s="2046"/>
      <c r="Q679" s="2046"/>
      <c r="R679" s="2046"/>
      <c r="S679" s="2046"/>
      <c r="T679" s="2046"/>
      <c r="U679" s="2046"/>
      <c r="V679" s="2046"/>
      <c r="W679" s="2046"/>
      <c r="X679" s="2046"/>
      <c r="Y679" s="2046"/>
      <c r="Z679" s="2046"/>
    </row>
    <row r="680">
      <c r="A680" s="2046"/>
      <c r="B680" s="2046"/>
      <c r="C680" s="2046"/>
      <c r="D680" s="2046"/>
      <c r="E680" s="2046"/>
      <c r="F680" s="2046"/>
      <c r="G680" s="2046"/>
      <c r="H680" s="2046"/>
      <c r="I680" s="2046"/>
      <c r="J680" s="2046"/>
      <c r="K680" s="2046"/>
      <c r="L680" s="2046"/>
      <c r="M680" s="2046"/>
      <c r="N680" s="2046"/>
      <c r="O680" s="2046"/>
      <c r="P680" s="2046"/>
      <c r="Q680" s="2046"/>
      <c r="R680" s="2046"/>
      <c r="S680" s="2046"/>
      <c r="T680" s="2046"/>
      <c r="U680" s="2046"/>
      <c r="V680" s="2046"/>
      <c r="W680" s="2046"/>
      <c r="X680" s="2046"/>
      <c r="Y680" s="2046"/>
      <c r="Z680" s="2046"/>
    </row>
    <row r="681">
      <c r="A681" s="2046"/>
      <c r="B681" s="2046"/>
      <c r="C681" s="2046"/>
      <c r="D681" s="2046"/>
      <c r="E681" s="2046"/>
      <c r="F681" s="2046"/>
      <c r="G681" s="2046"/>
      <c r="H681" s="2046"/>
      <c r="I681" s="2046"/>
      <c r="J681" s="2046"/>
      <c r="K681" s="2046"/>
      <c r="L681" s="2046"/>
      <c r="M681" s="2046"/>
      <c r="N681" s="2046"/>
      <c r="O681" s="2046"/>
      <c r="P681" s="2046"/>
      <c r="Q681" s="2046"/>
      <c r="R681" s="2046"/>
      <c r="S681" s="2046"/>
      <c r="T681" s="2046"/>
      <c r="U681" s="2046"/>
      <c r="V681" s="2046"/>
      <c r="W681" s="2046"/>
      <c r="X681" s="2046"/>
      <c r="Y681" s="2046"/>
      <c r="Z681" s="2046"/>
    </row>
    <row r="682">
      <c r="A682" s="2046"/>
      <c r="B682" s="2046"/>
      <c r="C682" s="2046"/>
      <c r="D682" s="2046"/>
      <c r="E682" s="2046"/>
      <c r="F682" s="2046"/>
      <c r="G682" s="2046"/>
      <c r="H682" s="2046"/>
      <c r="I682" s="2046"/>
      <c r="J682" s="2046"/>
      <c r="K682" s="2046"/>
      <c r="L682" s="2046"/>
      <c r="M682" s="2046"/>
      <c r="N682" s="2046"/>
      <c r="O682" s="2046"/>
      <c r="P682" s="2046"/>
      <c r="Q682" s="2046"/>
      <c r="R682" s="2046"/>
      <c r="S682" s="2046"/>
      <c r="T682" s="2046"/>
      <c r="U682" s="2046"/>
      <c r="V682" s="2046"/>
      <c r="W682" s="2046"/>
      <c r="X682" s="2046"/>
      <c r="Y682" s="2046"/>
      <c r="Z682" s="2046"/>
    </row>
    <row r="683">
      <c r="A683" s="2046"/>
      <c r="B683" s="2046"/>
      <c r="C683" s="2046"/>
      <c r="D683" s="2046"/>
      <c r="E683" s="2046"/>
      <c r="F683" s="2046"/>
      <c r="G683" s="2046"/>
      <c r="H683" s="2046"/>
      <c r="I683" s="2046"/>
      <c r="J683" s="2046"/>
      <c r="K683" s="2046"/>
      <c r="L683" s="2046"/>
      <c r="M683" s="2046"/>
      <c r="N683" s="2046"/>
      <c r="O683" s="2046"/>
      <c r="P683" s="2046"/>
      <c r="Q683" s="2046"/>
      <c r="R683" s="2046"/>
      <c r="S683" s="2046"/>
      <c r="T683" s="2046"/>
      <c r="U683" s="2046"/>
      <c r="V683" s="2046"/>
      <c r="W683" s="2046"/>
      <c r="X683" s="2046"/>
      <c r="Y683" s="2046"/>
      <c r="Z683" s="2046"/>
    </row>
    <row r="684">
      <c r="A684" s="2046"/>
      <c r="B684" s="2046"/>
      <c r="C684" s="2046"/>
      <c r="D684" s="2046"/>
      <c r="E684" s="2046"/>
      <c r="F684" s="2046"/>
      <c r="G684" s="2046"/>
      <c r="H684" s="2046"/>
      <c r="I684" s="2046"/>
      <c r="J684" s="2046"/>
      <c r="K684" s="2046"/>
      <c r="L684" s="2046"/>
      <c r="M684" s="2046"/>
      <c r="N684" s="2046"/>
      <c r="O684" s="2046"/>
      <c r="P684" s="2046"/>
      <c r="Q684" s="2046"/>
      <c r="R684" s="2046"/>
      <c r="S684" s="2046"/>
      <c r="T684" s="2046"/>
      <c r="U684" s="2046"/>
      <c r="V684" s="2046"/>
      <c r="W684" s="2046"/>
      <c r="X684" s="2046"/>
      <c r="Y684" s="2046"/>
      <c r="Z684" s="2046"/>
    </row>
    <row r="685">
      <c r="A685" s="2046"/>
      <c r="B685" s="2046"/>
      <c r="C685" s="2046"/>
      <c r="D685" s="2046"/>
      <c r="E685" s="2046"/>
      <c r="F685" s="2046"/>
      <c r="G685" s="2046"/>
      <c r="H685" s="2046"/>
      <c r="I685" s="2046"/>
      <c r="J685" s="2046"/>
      <c r="K685" s="2046"/>
      <c r="L685" s="2046"/>
      <c r="M685" s="2046"/>
      <c r="N685" s="2046"/>
      <c r="O685" s="2046"/>
      <c r="P685" s="2046"/>
      <c r="Q685" s="2046"/>
      <c r="R685" s="2046"/>
      <c r="S685" s="2046"/>
      <c r="T685" s="2046"/>
      <c r="U685" s="2046"/>
      <c r="V685" s="2046"/>
      <c r="W685" s="2046"/>
      <c r="X685" s="2046"/>
      <c r="Y685" s="2046"/>
      <c r="Z685" s="2046"/>
    </row>
    <row r="686">
      <c r="A686" s="2046"/>
      <c r="B686" s="2046"/>
      <c r="C686" s="2046"/>
      <c r="D686" s="2046"/>
      <c r="E686" s="2046"/>
      <c r="F686" s="2046"/>
      <c r="G686" s="2046"/>
      <c r="H686" s="2046"/>
      <c r="I686" s="2046"/>
      <c r="J686" s="2046"/>
      <c r="K686" s="2046"/>
      <c r="L686" s="2046"/>
      <c r="M686" s="2046"/>
      <c r="N686" s="2046"/>
      <c r="O686" s="2046"/>
      <c r="P686" s="2046"/>
      <c r="Q686" s="2046"/>
      <c r="R686" s="2046"/>
      <c r="S686" s="2046"/>
      <c r="T686" s="2046"/>
      <c r="U686" s="2046"/>
      <c r="V686" s="2046"/>
      <c r="W686" s="2046"/>
      <c r="X686" s="2046"/>
      <c r="Y686" s="2046"/>
      <c r="Z686" s="2046"/>
    </row>
    <row r="687">
      <c r="A687" s="2046"/>
      <c r="B687" s="2046"/>
      <c r="C687" s="2046"/>
      <c r="D687" s="2046"/>
      <c r="E687" s="2046"/>
      <c r="F687" s="2046"/>
      <c r="G687" s="2046"/>
      <c r="H687" s="2046"/>
      <c r="I687" s="2046"/>
      <c r="J687" s="2046"/>
      <c r="K687" s="2046"/>
      <c r="L687" s="2046"/>
      <c r="M687" s="2046"/>
      <c r="N687" s="2046"/>
      <c r="O687" s="2046"/>
      <c r="P687" s="2046"/>
      <c r="Q687" s="2046"/>
      <c r="R687" s="2046"/>
      <c r="S687" s="2046"/>
      <c r="T687" s="2046"/>
      <c r="U687" s="2046"/>
      <c r="V687" s="2046"/>
      <c r="W687" s="2046"/>
      <c r="X687" s="2046"/>
      <c r="Y687" s="2046"/>
      <c r="Z687" s="2046"/>
    </row>
    <row r="688">
      <c r="A688" s="2046"/>
      <c r="B688" s="2046"/>
      <c r="C688" s="2046"/>
      <c r="D688" s="2046"/>
      <c r="E688" s="2046"/>
      <c r="F688" s="2046"/>
      <c r="G688" s="2046"/>
      <c r="H688" s="2046"/>
      <c r="I688" s="2046"/>
      <c r="J688" s="2046"/>
      <c r="K688" s="2046"/>
      <c r="L688" s="2046"/>
      <c r="M688" s="2046"/>
      <c r="N688" s="2046"/>
      <c r="O688" s="2046"/>
      <c r="P688" s="2046"/>
      <c r="Q688" s="2046"/>
      <c r="R688" s="2046"/>
      <c r="S688" s="2046"/>
      <c r="T688" s="2046"/>
      <c r="U688" s="2046"/>
      <c r="V688" s="2046"/>
      <c r="W688" s="2046"/>
      <c r="X688" s="2046"/>
      <c r="Y688" s="2046"/>
      <c r="Z688" s="2046"/>
    </row>
    <row r="689">
      <c r="A689" s="2046"/>
      <c r="B689" s="2046"/>
      <c r="C689" s="2046"/>
      <c r="D689" s="2046"/>
      <c r="E689" s="2046"/>
      <c r="F689" s="2046"/>
      <c r="G689" s="2046"/>
      <c r="H689" s="2046"/>
      <c r="I689" s="2046"/>
      <c r="J689" s="2046"/>
      <c r="K689" s="2046"/>
      <c r="L689" s="2046"/>
      <c r="M689" s="2046"/>
      <c r="N689" s="2046"/>
      <c r="O689" s="2046"/>
      <c r="P689" s="2046"/>
      <c r="Q689" s="2046"/>
      <c r="R689" s="2046"/>
      <c r="S689" s="2046"/>
      <c r="T689" s="2046"/>
      <c r="U689" s="2046"/>
      <c r="V689" s="2046"/>
      <c r="W689" s="2046"/>
      <c r="X689" s="2046"/>
      <c r="Y689" s="2046"/>
      <c r="Z689" s="2046"/>
    </row>
    <row r="690">
      <c r="A690" s="2046"/>
      <c r="B690" s="2046"/>
      <c r="C690" s="2046"/>
      <c r="D690" s="2046"/>
      <c r="E690" s="2046"/>
      <c r="F690" s="2046"/>
      <c r="G690" s="2046"/>
      <c r="H690" s="2046"/>
      <c r="I690" s="2046"/>
      <c r="J690" s="2046"/>
      <c r="K690" s="2046"/>
      <c r="L690" s="2046"/>
      <c r="M690" s="2046"/>
      <c r="N690" s="2046"/>
      <c r="O690" s="2046"/>
      <c r="P690" s="2046"/>
      <c r="Q690" s="2046"/>
      <c r="R690" s="2046"/>
      <c r="S690" s="2046"/>
      <c r="T690" s="2046"/>
      <c r="U690" s="2046"/>
      <c r="V690" s="2046"/>
      <c r="W690" s="2046"/>
      <c r="X690" s="2046"/>
      <c r="Y690" s="2046"/>
      <c r="Z690" s="2046"/>
    </row>
    <row r="691">
      <c r="A691" s="2046"/>
      <c r="B691" s="2046"/>
      <c r="C691" s="2046"/>
      <c r="D691" s="2046"/>
      <c r="E691" s="2046"/>
      <c r="F691" s="2046"/>
      <c r="G691" s="2046"/>
      <c r="H691" s="2046"/>
      <c r="I691" s="2046"/>
      <c r="J691" s="2046"/>
      <c r="K691" s="2046"/>
      <c r="L691" s="2046"/>
      <c r="M691" s="2046"/>
      <c r="N691" s="2046"/>
      <c r="O691" s="2046"/>
      <c r="P691" s="2046"/>
      <c r="Q691" s="2046"/>
      <c r="R691" s="2046"/>
      <c r="S691" s="2046"/>
      <c r="T691" s="2046"/>
      <c r="U691" s="2046"/>
      <c r="V691" s="2046"/>
      <c r="W691" s="2046"/>
      <c r="X691" s="2046"/>
      <c r="Y691" s="2046"/>
      <c r="Z691" s="2046"/>
    </row>
    <row r="692">
      <c r="A692" s="2046"/>
      <c r="B692" s="2046"/>
      <c r="C692" s="2046"/>
      <c r="D692" s="2046"/>
      <c r="E692" s="2046"/>
      <c r="F692" s="2046"/>
      <c r="G692" s="2046"/>
      <c r="H692" s="2046"/>
      <c r="I692" s="2046"/>
      <c r="J692" s="2046"/>
      <c r="K692" s="2046"/>
      <c r="L692" s="2046"/>
      <c r="M692" s="2046"/>
      <c r="N692" s="2046"/>
      <c r="O692" s="2046"/>
      <c r="P692" s="2046"/>
      <c r="Q692" s="2046"/>
      <c r="R692" s="2046"/>
      <c r="S692" s="2046"/>
      <c r="T692" s="2046"/>
      <c r="U692" s="2046"/>
      <c r="V692" s="2046"/>
      <c r="W692" s="2046"/>
      <c r="X692" s="2046"/>
      <c r="Y692" s="2046"/>
      <c r="Z692" s="2046"/>
    </row>
    <row r="693">
      <c r="A693" s="2046"/>
      <c r="B693" s="2046"/>
      <c r="C693" s="2046"/>
      <c r="D693" s="2046"/>
      <c r="E693" s="2046"/>
      <c r="F693" s="2046"/>
      <c r="G693" s="2046"/>
      <c r="H693" s="2046"/>
      <c r="I693" s="2046"/>
      <c r="J693" s="2046"/>
      <c r="K693" s="2046"/>
      <c r="L693" s="2046"/>
      <c r="M693" s="2046"/>
      <c r="N693" s="2046"/>
      <c r="O693" s="2046"/>
      <c r="P693" s="2046"/>
      <c r="Q693" s="2046"/>
      <c r="R693" s="2046"/>
      <c r="S693" s="2046"/>
      <c r="T693" s="2046"/>
      <c r="U693" s="2046"/>
      <c r="V693" s="2046"/>
      <c r="W693" s="2046"/>
      <c r="X693" s="2046"/>
      <c r="Y693" s="2046"/>
      <c r="Z693" s="2046"/>
    </row>
    <row r="694">
      <c r="A694" s="2046"/>
      <c r="B694" s="2046"/>
      <c r="C694" s="2046"/>
      <c r="D694" s="2046"/>
      <c r="E694" s="2046"/>
      <c r="F694" s="2046"/>
      <c r="G694" s="2046"/>
      <c r="H694" s="2046"/>
      <c r="I694" s="2046"/>
      <c r="J694" s="2046"/>
      <c r="K694" s="2046"/>
      <c r="L694" s="2046"/>
      <c r="M694" s="2046"/>
      <c r="N694" s="2046"/>
      <c r="O694" s="2046"/>
      <c r="P694" s="2046"/>
      <c r="Q694" s="2046"/>
      <c r="R694" s="2046"/>
      <c r="S694" s="2046"/>
      <c r="T694" s="2046"/>
      <c r="U694" s="2046"/>
      <c r="V694" s="2046"/>
      <c r="W694" s="2046"/>
      <c r="X694" s="2046"/>
      <c r="Y694" s="2046"/>
      <c r="Z694" s="2046"/>
    </row>
    <row r="695">
      <c r="A695" s="2046"/>
      <c r="B695" s="2046"/>
      <c r="C695" s="2046"/>
      <c r="D695" s="2046"/>
      <c r="E695" s="2046"/>
      <c r="F695" s="2046"/>
      <c r="G695" s="2046"/>
      <c r="H695" s="2046"/>
      <c r="I695" s="2046"/>
      <c r="J695" s="2046"/>
      <c r="K695" s="2046"/>
      <c r="L695" s="2046"/>
      <c r="M695" s="2046"/>
      <c r="N695" s="2046"/>
      <c r="O695" s="2046"/>
      <c r="P695" s="2046"/>
      <c r="Q695" s="2046"/>
      <c r="R695" s="2046"/>
      <c r="S695" s="2046"/>
      <c r="T695" s="2046"/>
      <c r="U695" s="2046"/>
      <c r="V695" s="2046"/>
      <c r="W695" s="2046"/>
      <c r="X695" s="2046"/>
      <c r="Y695" s="2046"/>
      <c r="Z695" s="2046"/>
    </row>
    <row r="696">
      <c r="A696" s="2046"/>
      <c r="B696" s="2046"/>
      <c r="C696" s="2046"/>
      <c r="D696" s="2046"/>
      <c r="E696" s="2046"/>
      <c r="F696" s="2046"/>
      <c r="G696" s="2046"/>
      <c r="H696" s="2046"/>
      <c r="I696" s="2046"/>
      <c r="J696" s="2046"/>
      <c r="K696" s="2046"/>
      <c r="L696" s="2046"/>
      <c r="M696" s="2046"/>
      <c r="N696" s="2046"/>
      <c r="O696" s="2046"/>
      <c r="P696" s="2046"/>
      <c r="Q696" s="2046"/>
      <c r="R696" s="2046"/>
      <c r="S696" s="2046"/>
      <c r="T696" s="2046"/>
      <c r="U696" s="2046"/>
      <c r="V696" s="2046"/>
      <c r="W696" s="2046"/>
      <c r="X696" s="2046"/>
      <c r="Y696" s="2046"/>
      <c r="Z696" s="2046"/>
    </row>
    <row r="697">
      <c r="A697" s="2046"/>
      <c r="B697" s="2046"/>
      <c r="C697" s="2046"/>
      <c r="D697" s="2046"/>
      <c r="E697" s="2046"/>
      <c r="F697" s="2046"/>
      <c r="G697" s="2046"/>
      <c r="H697" s="2046"/>
      <c r="I697" s="2046"/>
      <c r="J697" s="2046"/>
      <c r="K697" s="2046"/>
      <c r="L697" s="2046"/>
      <c r="M697" s="2046"/>
      <c r="N697" s="2046"/>
      <c r="O697" s="2046"/>
      <c r="P697" s="2046"/>
      <c r="Q697" s="2046"/>
      <c r="R697" s="2046"/>
      <c r="S697" s="2046"/>
      <c r="T697" s="2046"/>
      <c r="U697" s="2046"/>
      <c r="V697" s="2046"/>
      <c r="W697" s="2046"/>
      <c r="X697" s="2046"/>
      <c r="Y697" s="2046"/>
      <c r="Z697" s="2046"/>
    </row>
    <row r="698">
      <c r="A698" s="2046"/>
      <c r="B698" s="2046"/>
      <c r="C698" s="2046"/>
      <c r="D698" s="2046"/>
      <c r="E698" s="2046"/>
      <c r="F698" s="2046"/>
      <c r="G698" s="2046"/>
      <c r="H698" s="2046"/>
      <c r="I698" s="2046"/>
      <c r="J698" s="2046"/>
      <c r="K698" s="2046"/>
      <c r="L698" s="2046"/>
      <c r="M698" s="2046"/>
      <c r="N698" s="2046"/>
      <c r="O698" s="2046"/>
      <c r="P698" s="2046"/>
      <c r="Q698" s="2046"/>
      <c r="R698" s="2046"/>
      <c r="S698" s="2046"/>
      <c r="T698" s="2046"/>
      <c r="U698" s="2046"/>
      <c r="V698" s="2046"/>
      <c r="W698" s="2046"/>
      <c r="X698" s="2046"/>
      <c r="Y698" s="2046"/>
      <c r="Z698" s="2046"/>
    </row>
    <row r="699">
      <c r="A699" s="2046"/>
      <c r="B699" s="2046"/>
      <c r="C699" s="2046"/>
      <c r="D699" s="2046"/>
      <c r="E699" s="2046"/>
      <c r="F699" s="2046"/>
      <c r="G699" s="2046"/>
      <c r="H699" s="2046"/>
      <c r="I699" s="2046"/>
      <c r="J699" s="2046"/>
      <c r="K699" s="2046"/>
      <c r="L699" s="2046"/>
      <c r="M699" s="2046"/>
      <c r="N699" s="2046"/>
      <c r="O699" s="2046"/>
      <c r="P699" s="2046"/>
      <c r="Q699" s="2046"/>
      <c r="R699" s="2046"/>
      <c r="S699" s="2046"/>
      <c r="T699" s="2046"/>
      <c r="U699" s="2046"/>
      <c r="V699" s="2046"/>
      <c r="W699" s="2046"/>
      <c r="X699" s="2046"/>
      <c r="Y699" s="2046"/>
      <c r="Z699" s="2046"/>
    </row>
    <row r="700">
      <c r="A700" s="2046"/>
      <c r="B700" s="2046"/>
      <c r="C700" s="2046"/>
      <c r="D700" s="2046"/>
      <c r="E700" s="2046"/>
      <c r="F700" s="2046"/>
      <c r="G700" s="2046"/>
      <c r="H700" s="2046"/>
      <c r="I700" s="2046"/>
      <c r="J700" s="2046"/>
      <c r="K700" s="2046"/>
      <c r="L700" s="2046"/>
      <c r="M700" s="2046"/>
      <c r="N700" s="2046"/>
      <c r="O700" s="2046"/>
      <c r="P700" s="2046"/>
      <c r="Q700" s="2046"/>
      <c r="R700" s="2046"/>
      <c r="S700" s="2046"/>
      <c r="T700" s="2046"/>
      <c r="U700" s="2046"/>
      <c r="V700" s="2046"/>
      <c r="W700" s="2046"/>
      <c r="X700" s="2046"/>
      <c r="Y700" s="2046"/>
      <c r="Z700" s="2046"/>
    </row>
    <row r="701">
      <c r="A701" s="2046"/>
      <c r="B701" s="2046"/>
      <c r="C701" s="2046"/>
      <c r="D701" s="2046"/>
      <c r="E701" s="2046"/>
      <c r="F701" s="2046"/>
      <c r="G701" s="2046"/>
      <c r="H701" s="2046"/>
      <c r="I701" s="2046"/>
      <c r="J701" s="2046"/>
      <c r="K701" s="2046"/>
      <c r="L701" s="2046"/>
      <c r="M701" s="2046"/>
      <c r="N701" s="2046"/>
      <c r="O701" s="2046"/>
      <c r="P701" s="2046"/>
      <c r="Q701" s="2046"/>
      <c r="R701" s="2046"/>
      <c r="S701" s="2046"/>
      <c r="T701" s="2046"/>
      <c r="U701" s="2046"/>
      <c r="V701" s="2046"/>
      <c r="W701" s="2046"/>
      <c r="X701" s="2046"/>
      <c r="Y701" s="2046"/>
      <c r="Z701" s="2046"/>
    </row>
    <row r="702">
      <c r="A702" s="2046"/>
      <c r="B702" s="2046"/>
      <c r="C702" s="2046"/>
      <c r="D702" s="2046"/>
      <c r="E702" s="2046"/>
      <c r="F702" s="2046"/>
      <c r="G702" s="2046"/>
      <c r="H702" s="2046"/>
      <c r="I702" s="2046"/>
      <c r="J702" s="2046"/>
      <c r="K702" s="2046"/>
      <c r="L702" s="2046"/>
      <c r="M702" s="2046"/>
      <c r="N702" s="2046"/>
      <c r="O702" s="2046"/>
      <c r="P702" s="2046"/>
      <c r="Q702" s="2046"/>
      <c r="R702" s="2046"/>
      <c r="S702" s="2046"/>
      <c r="T702" s="2046"/>
      <c r="U702" s="2046"/>
      <c r="V702" s="2046"/>
      <c r="W702" s="2046"/>
      <c r="X702" s="2046"/>
      <c r="Y702" s="2046"/>
      <c r="Z702" s="2046"/>
    </row>
    <row r="703">
      <c r="A703" s="2046"/>
      <c r="B703" s="2046"/>
      <c r="C703" s="2046"/>
      <c r="D703" s="2046"/>
      <c r="E703" s="2046"/>
      <c r="F703" s="2046"/>
      <c r="G703" s="2046"/>
      <c r="H703" s="2046"/>
      <c r="I703" s="2046"/>
      <c r="J703" s="2046"/>
      <c r="K703" s="2046"/>
      <c r="L703" s="2046"/>
      <c r="M703" s="2046"/>
      <c r="N703" s="2046"/>
      <c r="O703" s="2046"/>
      <c r="P703" s="2046"/>
      <c r="Q703" s="2046"/>
      <c r="R703" s="2046"/>
      <c r="S703" s="2046"/>
      <c r="T703" s="2046"/>
      <c r="U703" s="2046"/>
      <c r="V703" s="2046"/>
      <c r="W703" s="2046"/>
      <c r="X703" s="2046"/>
      <c r="Y703" s="2046"/>
      <c r="Z703" s="2046"/>
    </row>
    <row r="704">
      <c r="A704" s="2046"/>
      <c r="B704" s="2046"/>
      <c r="C704" s="2046"/>
      <c r="D704" s="2046"/>
      <c r="E704" s="2046"/>
      <c r="F704" s="2046"/>
      <c r="G704" s="2046"/>
      <c r="H704" s="2046"/>
      <c r="I704" s="2046"/>
      <c r="J704" s="2046"/>
      <c r="K704" s="2046"/>
      <c r="L704" s="2046"/>
      <c r="M704" s="2046"/>
      <c r="N704" s="2046"/>
      <c r="O704" s="2046"/>
      <c r="P704" s="2046"/>
      <c r="Q704" s="2046"/>
      <c r="R704" s="2046"/>
      <c r="S704" s="2046"/>
      <c r="T704" s="2046"/>
      <c r="U704" s="2046"/>
      <c r="V704" s="2046"/>
      <c r="W704" s="2046"/>
      <c r="X704" s="2046"/>
      <c r="Y704" s="2046"/>
      <c r="Z704" s="2046"/>
    </row>
    <row r="705">
      <c r="A705" s="2046"/>
      <c r="B705" s="2046"/>
      <c r="C705" s="2046"/>
      <c r="D705" s="2046"/>
      <c r="E705" s="2046"/>
      <c r="F705" s="2046"/>
      <c r="G705" s="2046"/>
      <c r="H705" s="2046"/>
      <c r="I705" s="2046"/>
      <c r="J705" s="2046"/>
      <c r="K705" s="2046"/>
      <c r="L705" s="2046"/>
      <c r="M705" s="2046"/>
      <c r="N705" s="2046"/>
      <c r="O705" s="2046"/>
      <c r="P705" s="2046"/>
      <c r="Q705" s="2046"/>
      <c r="R705" s="2046"/>
      <c r="S705" s="2046"/>
      <c r="T705" s="2046"/>
      <c r="U705" s="2046"/>
      <c r="V705" s="2046"/>
      <c r="W705" s="2046"/>
      <c r="X705" s="2046"/>
      <c r="Y705" s="2046"/>
      <c r="Z705" s="2046"/>
    </row>
    <row r="706">
      <c r="A706" s="2046"/>
      <c r="B706" s="2046"/>
      <c r="C706" s="2046"/>
      <c r="D706" s="2046"/>
      <c r="E706" s="2046"/>
      <c r="F706" s="2046"/>
      <c r="G706" s="2046"/>
      <c r="H706" s="2046"/>
      <c r="I706" s="2046"/>
      <c r="J706" s="2046"/>
      <c r="K706" s="2046"/>
      <c r="L706" s="2046"/>
      <c r="M706" s="2046"/>
      <c r="N706" s="2046"/>
      <c r="O706" s="2046"/>
      <c r="P706" s="2046"/>
      <c r="Q706" s="2046"/>
      <c r="R706" s="2046"/>
      <c r="S706" s="2046"/>
      <c r="T706" s="2046"/>
      <c r="U706" s="2046"/>
      <c r="V706" s="2046"/>
      <c r="W706" s="2046"/>
      <c r="X706" s="2046"/>
      <c r="Y706" s="2046"/>
      <c r="Z706" s="2046"/>
    </row>
    <row r="707">
      <c r="A707" s="2046"/>
      <c r="B707" s="2046"/>
      <c r="C707" s="2046"/>
      <c r="D707" s="2046"/>
      <c r="E707" s="2046"/>
      <c r="F707" s="2046"/>
      <c r="G707" s="2046"/>
      <c r="H707" s="2046"/>
      <c r="I707" s="2046"/>
      <c r="J707" s="2046"/>
      <c r="K707" s="2046"/>
      <c r="L707" s="2046"/>
      <c r="M707" s="2046"/>
      <c r="N707" s="2046"/>
      <c r="O707" s="2046"/>
      <c r="P707" s="2046"/>
      <c r="Q707" s="2046"/>
      <c r="R707" s="2046"/>
      <c r="S707" s="2046"/>
      <c r="T707" s="2046"/>
      <c r="U707" s="2046"/>
      <c r="V707" s="2046"/>
      <c r="W707" s="2046"/>
      <c r="X707" s="2046"/>
      <c r="Y707" s="2046"/>
      <c r="Z707" s="2046"/>
    </row>
    <row r="708">
      <c r="A708" s="2046"/>
      <c r="B708" s="2046"/>
      <c r="C708" s="2046"/>
      <c r="D708" s="2046"/>
      <c r="E708" s="2046"/>
      <c r="F708" s="2046"/>
      <c r="G708" s="2046"/>
      <c r="H708" s="2046"/>
      <c r="I708" s="2046"/>
      <c r="J708" s="2046"/>
      <c r="K708" s="2046"/>
      <c r="L708" s="2046"/>
      <c r="M708" s="2046"/>
      <c r="N708" s="2046"/>
      <c r="O708" s="2046"/>
      <c r="P708" s="2046"/>
      <c r="Q708" s="2046"/>
      <c r="R708" s="2046"/>
      <c r="S708" s="2046"/>
      <c r="T708" s="2046"/>
      <c r="U708" s="2046"/>
      <c r="V708" s="2046"/>
      <c r="W708" s="2046"/>
      <c r="X708" s="2046"/>
      <c r="Y708" s="2046"/>
      <c r="Z708" s="2046"/>
    </row>
    <row r="709">
      <c r="A709" s="2046"/>
      <c r="B709" s="2046"/>
      <c r="C709" s="2046"/>
      <c r="D709" s="2046"/>
      <c r="E709" s="2046"/>
      <c r="F709" s="2046"/>
      <c r="G709" s="2046"/>
      <c r="H709" s="2046"/>
      <c r="I709" s="2046"/>
      <c r="J709" s="2046"/>
      <c r="K709" s="2046"/>
      <c r="L709" s="2046"/>
      <c r="M709" s="2046"/>
      <c r="N709" s="2046"/>
      <c r="O709" s="2046"/>
      <c r="P709" s="2046"/>
      <c r="Q709" s="2046"/>
      <c r="R709" s="2046"/>
      <c r="S709" s="2046"/>
      <c r="T709" s="2046"/>
      <c r="U709" s="2046"/>
      <c r="V709" s="2046"/>
      <c r="W709" s="2046"/>
      <c r="X709" s="2046"/>
      <c r="Y709" s="2046"/>
      <c r="Z709" s="2046"/>
    </row>
    <row r="710">
      <c r="A710" s="2046"/>
      <c r="B710" s="2046"/>
      <c r="C710" s="2046"/>
      <c r="D710" s="2046"/>
      <c r="E710" s="2046"/>
      <c r="F710" s="2046"/>
      <c r="G710" s="2046"/>
      <c r="H710" s="2046"/>
      <c r="I710" s="2046"/>
      <c r="J710" s="2046"/>
      <c r="K710" s="2046"/>
      <c r="L710" s="2046"/>
      <c r="M710" s="2046"/>
      <c r="N710" s="2046"/>
      <c r="O710" s="2046"/>
      <c r="P710" s="2046"/>
      <c r="Q710" s="2046"/>
      <c r="R710" s="2046"/>
      <c r="S710" s="2046"/>
      <c r="T710" s="2046"/>
      <c r="U710" s="2046"/>
      <c r="V710" s="2046"/>
      <c r="W710" s="2046"/>
      <c r="X710" s="2046"/>
      <c r="Y710" s="2046"/>
      <c r="Z710" s="2046"/>
    </row>
    <row r="711">
      <c r="A711" s="2046"/>
      <c r="B711" s="2046"/>
      <c r="C711" s="2046"/>
      <c r="D711" s="2046"/>
      <c r="E711" s="2046"/>
      <c r="F711" s="2046"/>
      <c r="G711" s="2046"/>
      <c r="H711" s="2046"/>
      <c r="I711" s="2046"/>
      <c r="J711" s="2046"/>
      <c r="K711" s="2046"/>
      <c r="L711" s="2046"/>
      <c r="M711" s="2046"/>
      <c r="N711" s="2046"/>
      <c r="O711" s="2046"/>
      <c r="P711" s="2046"/>
      <c r="Q711" s="2046"/>
      <c r="R711" s="2046"/>
      <c r="S711" s="2046"/>
      <c r="T711" s="2046"/>
      <c r="U711" s="2046"/>
      <c r="V711" s="2046"/>
      <c r="W711" s="2046"/>
      <c r="X711" s="2046"/>
      <c r="Y711" s="2046"/>
      <c r="Z711" s="2046"/>
    </row>
    <row r="712">
      <c r="A712" s="2046"/>
      <c r="B712" s="2046"/>
      <c r="C712" s="2046"/>
      <c r="D712" s="2046"/>
      <c r="E712" s="2046"/>
      <c r="F712" s="2046"/>
      <c r="G712" s="2046"/>
      <c r="H712" s="2046"/>
      <c r="I712" s="2046"/>
      <c r="J712" s="2046"/>
      <c r="K712" s="2046"/>
      <c r="L712" s="2046"/>
      <c r="M712" s="2046"/>
      <c r="N712" s="2046"/>
      <c r="O712" s="2046"/>
      <c r="P712" s="2046"/>
      <c r="Q712" s="2046"/>
      <c r="R712" s="2046"/>
      <c r="S712" s="2046"/>
      <c r="T712" s="2046"/>
      <c r="U712" s="2046"/>
      <c r="V712" s="2046"/>
      <c r="W712" s="2046"/>
      <c r="X712" s="2046"/>
      <c r="Y712" s="2046"/>
      <c r="Z712" s="2046"/>
    </row>
    <row r="713">
      <c r="A713" s="2046"/>
      <c r="B713" s="2046"/>
      <c r="C713" s="2046"/>
      <c r="D713" s="2046"/>
      <c r="E713" s="2046"/>
      <c r="F713" s="2046"/>
      <c r="G713" s="2046"/>
      <c r="H713" s="2046"/>
      <c r="I713" s="2046"/>
      <c r="J713" s="2046"/>
      <c r="K713" s="2046"/>
      <c r="L713" s="2046"/>
      <c r="M713" s="2046"/>
      <c r="N713" s="2046"/>
      <c r="O713" s="2046"/>
      <c r="P713" s="2046"/>
      <c r="Q713" s="2046"/>
      <c r="R713" s="2046"/>
      <c r="S713" s="2046"/>
      <c r="T713" s="2046"/>
      <c r="U713" s="2046"/>
      <c r="V713" s="2046"/>
      <c r="W713" s="2046"/>
      <c r="X713" s="2046"/>
      <c r="Y713" s="2046"/>
      <c r="Z713" s="2046"/>
    </row>
    <row r="714">
      <c r="A714" s="2046"/>
      <c r="B714" s="2046"/>
      <c r="C714" s="2046"/>
      <c r="D714" s="2046"/>
      <c r="E714" s="2046"/>
      <c r="F714" s="2046"/>
      <c r="G714" s="2046"/>
      <c r="H714" s="2046"/>
      <c r="I714" s="2046"/>
      <c r="J714" s="2046"/>
      <c r="K714" s="2046"/>
      <c r="L714" s="2046"/>
      <c r="M714" s="2046"/>
      <c r="N714" s="2046"/>
      <c r="O714" s="2046"/>
      <c r="P714" s="2046"/>
      <c r="Q714" s="2046"/>
      <c r="R714" s="2046"/>
      <c r="S714" s="2046"/>
      <c r="T714" s="2046"/>
      <c r="U714" s="2046"/>
      <c r="V714" s="2046"/>
      <c r="W714" s="2046"/>
      <c r="X714" s="2046"/>
      <c r="Y714" s="2046"/>
      <c r="Z714" s="2046"/>
    </row>
    <row r="715">
      <c r="A715" s="2046"/>
      <c r="B715" s="2046"/>
      <c r="C715" s="2046"/>
      <c r="D715" s="2046"/>
      <c r="E715" s="2046"/>
      <c r="F715" s="2046"/>
      <c r="G715" s="2046"/>
      <c r="H715" s="2046"/>
      <c r="I715" s="2046"/>
      <c r="J715" s="2046"/>
      <c r="K715" s="2046"/>
      <c r="L715" s="2046"/>
      <c r="M715" s="2046"/>
      <c r="N715" s="2046"/>
      <c r="O715" s="2046"/>
      <c r="P715" s="2046"/>
      <c r="Q715" s="2046"/>
      <c r="R715" s="2046"/>
      <c r="S715" s="2046"/>
      <c r="T715" s="2046"/>
      <c r="U715" s="2046"/>
      <c r="V715" s="2046"/>
      <c r="W715" s="2046"/>
      <c r="X715" s="2046"/>
      <c r="Y715" s="2046"/>
      <c r="Z715" s="2046"/>
    </row>
    <row r="716">
      <c r="A716" s="2046"/>
      <c r="B716" s="2046"/>
      <c r="C716" s="2046"/>
      <c r="D716" s="2046"/>
      <c r="E716" s="2046"/>
      <c r="F716" s="2046"/>
      <c r="G716" s="2046"/>
      <c r="H716" s="2046"/>
      <c r="I716" s="2046"/>
      <c r="J716" s="2046"/>
      <c r="K716" s="2046"/>
      <c r="L716" s="2046"/>
      <c r="M716" s="2046"/>
      <c r="N716" s="2046"/>
      <c r="O716" s="2046"/>
      <c r="P716" s="2046"/>
      <c r="Q716" s="2046"/>
      <c r="R716" s="2046"/>
      <c r="S716" s="2046"/>
      <c r="T716" s="2046"/>
      <c r="U716" s="2046"/>
      <c r="V716" s="2046"/>
      <c r="W716" s="2046"/>
      <c r="X716" s="2046"/>
      <c r="Y716" s="2046"/>
      <c r="Z716" s="2046"/>
    </row>
    <row r="717">
      <c r="A717" s="2046"/>
      <c r="B717" s="2046"/>
      <c r="C717" s="2046"/>
      <c r="D717" s="2046"/>
      <c r="E717" s="2046"/>
      <c r="F717" s="2046"/>
      <c r="G717" s="2046"/>
      <c r="H717" s="2046"/>
      <c r="I717" s="2046"/>
      <c r="J717" s="2046"/>
      <c r="K717" s="2046"/>
      <c r="L717" s="2046"/>
      <c r="M717" s="2046"/>
      <c r="N717" s="2046"/>
      <c r="O717" s="2046"/>
      <c r="P717" s="2046"/>
      <c r="Q717" s="2046"/>
      <c r="R717" s="2046"/>
      <c r="S717" s="2046"/>
      <c r="T717" s="2046"/>
      <c r="U717" s="2046"/>
      <c r="V717" s="2046"/>
      <c r="W717" s="2046"/>
      <c r="X717" s="2046"/>
      <c r="Y717" s="2046"/>
      <c r="Z717" s="2046"/>
    </row>
    <row r="718">
      <c r="A718" s="2046"/>
      <c r="B718" s="2046"/>
      <c r="C718" s="2046"/>
      <c r="D718" s="2046"/>
      <c r="E718" s="2046"/>
      <c r="F718" s="2046"/>
      <c r="G718" s="2046"/>
      <c r="H718" s="2046"/>
      <c r="I718" s="2046"/>
      <c r="J718" s="2046"/>
      <c r="K718" s="2046"/>
      <c r="L718" s="2046"/>
      <c r="M718" s="2046"/>
      <c r="N718" s="2046"/>
      <c r="O718" s="2046"/>
      <c r="P718" s="2046"/>
      <c r="Q718" s="2046"/>
      <c r="R718" s="2046"/>
      <c r="S718" s="2046"/>
      <c r="T718" s="2046"/>
      <c r="U718" s="2046"/>
      <c r="V718" s="2046"/>
      <c r="W718" s="2046"/>
      <c r="X718" s="2046"/>
      <c r="Y718" s="2046"/>
      <c r="Z718" s="2046"/>
    </row>
    <row r="719">
      <c r="A719" s="2046"/>
      <c r="B719" s="2046"/>
      <c r="C719" s="2046"/>
      <c r="D719" s="2046"/>
      <c r="E719" s="2046"/>
      <c r="F719" s="2046"/>
      <c r="G719" s="2046"/>
      <c r="H719" s="2046"/>
      <c r="I719" s="2046"/>
      <c r="J719" s="2046"/>
      <c r="K719" s="2046"/>
      <c r="L719" s="2046"/>
      <c r="M719" s="2046"/>
      <c r="N719" s="2046"/>
      <c r="O719" s="2046"/>
      <c r="P719" s="2046"/>
      <c r="Q719" s="2046"/>
      <c r="R719" s="2046"/>
      <c r="S719" s="2046"/>
      <c r="T719" s="2046"/>
      <c r="U719" s="2046"/>
      <c r="V719" s="2046"/>
      <c r="W719" s="2046"/>
      <c r="X719" s="2046"/>
      <c r="Y719" s="2046"/>
      <c r="Z719" s="2046"/>
    </row>
    <row r="720">
      <c r="A720" s="2046"/>
      <c r="B720" s="2046"/>
      <c r="C720" s="2046"/>
      <c r="D720" s="2046"/>
      <c r="E720" s="2046"/>
      <c r="F720" s="2046"/>
      <c r="G720" s="2046"/>
      <c r="H720" s="2046"/>
      <c r="I720" s="2046"/>
      <c r="J720" s="2046"/>
      <c r="K720" s="2046"/>
      <c r="L720" s="2046"/>
      <c r="M720" s="2046"/>
      <c r="N720" s="2046"/>
      <c r="O720" s="2046"/>
      <c r="P720" s="2046"/>
      <c r="Q720" s="2046"/>
      <c r="R720" s="2046"/>
      <c r="S720" s="2046"/>
      <c r="T720" s="2046"/>
      <c r="U720" s="2046"/>
      <c r="V720" s="2046"/>
      <c r="W720" s="2046"/>
      <c r="X720" s="2046"/>
      <c r="Y720" s="2046"/>
      <c r="Z720" s="2046"/>
    </row>
    <row r="721">
      <c r="A721" s="2046"/>
      <c r="B721" s="2046"/>
      <c r="C721" s="2046"/>
      <c r="D721" s="2046"/>
      <c r="E721" s="2046"/>
      <c r="F721" s="2046"/>
      <c r="G721" s="2046"/>
      <c r="H721" s="2046"/>
      <c r="I721" s="2046"/>
      <c r="J721" s="2046"/>
      <c r="K721" s="2046"/>
      <c r="L721" s="2046"/>
      <c r="M721" s="2046"/>
      <c r="N721" s="2046"/>
      <c r="O721" s="2046"/>
      <c r="P721" s="2046"/>
      <c r="Q721" s="2046"/>
      <c r="R721" s="2046"/>
      <c r="S721" s="2046"/>
      <c r="T721" s="2046"/>
      <c r="U721" s="2046"/>
      <c r="V721" s="2046"/>
      <c r="W721" s="2046"/>
      <c r="X721" s="2046"/>
      <c r="Y721" s="2046"/>
      <c r="Z721" s="2046"/>
    </row>
    <row r="722">
      <c r="A722" s="2046"/>
      <c r="B722" s="2046"/>
      <c r="C722" s="2046"/>
      <c r="D722" s="2046"/>
      <c r="E722" s="2046"/>
      <c r="F722" s="2046"/>
      <c r="G722" s="2046"/>
      <c r="H722" s="2046"/>
      <c r="I722" s="2046"/>
      <c r="J722" s="2046"/>
      <c r="K722" s="2046"/>
      <c r="L722" s="2046"/>
      <c r="M722" s="2046"/>
      <c r="N722" s="2046"/>
      <c r="O722" s="2046"/>
      <c r="P722" s="2046"/>
      <c r="Q722" s="2046"/>
      <c r="R722" s="2046"/>
      <c r="S722" s="2046"/>
      <c r="T722" s="2046"/>
      <c r="U722" s="2046"/>
      <c r="V722" s="2046"/>
      <c r="W722" s="2046"/>
      <c r="X722" s="2046"/>
      <c r="Y722" s="2046"/>
      <c r="Z722" s="2046"/>
    </row>
    <row r="723">
      <c r="A723" s="2046"/>
      <c r="B723" s="2046"/>
      <c r="C723" s="2046"/>
      <c r="D723" s="2046"/>
      <c r="E723" s="2046"/>
      <c r="F723" s="2046"/>
      <c r="G723" s="2046"/>
      <c r="H723" s="2046"/>
      <c r="I723" s="2046"/>
      <c r="J723" s="2046"/>
      <c r="K723" s="2046"/>
      <c r="L723" s="2046"/>
      <c r="M723" s="2046"/>
      <c r="N723" s="2046"/>
      <c r="O723" s="2046"/>
      <c r="P723" s="2046"/>
      <c r="Q723" s="2046"/>
      <c r="R723" s="2046"/>
      <c r="S723" s="2046"/>
      <c r="T723" s="2046"/>
      <c r="U723" s="2046"/>
      <c r="V723" s="2046"/>
      <c r="W723" s="2046"/>
      <c r="X723" s="2046"/>
      <c r="Y723" s="2046"/>
      <c r="Z723" s="2046"/>
    </row>
    <row r="724">
      <c r="A724" s="2046"/>
      <c r="B724" s="2046"/>
      <c r="C724" s="2046"/>
      <c r="D724" s="2046"/>
      <c r="E724" s="2046"/>
      <c r="F724" s="2046"/>
      <c r="G724" s="2046"/>
      <c r="H724" s="2046"/>
      <c r="I724" s="2046"/>
      <c r="J724" s="2046"/>
      <c r="K724" s="2046"/>
      <c r="L724" s="2046"/>
      <c r="M724" s="2046"/>
      <c r="N724" s="2046"/>
      <c r="O724" s="2046"/>
      <c r="P724" s="2046"/>
      <c r="Q724" s="2046"/>
      <c r="R724" s="2046"/>
      <c r="S724" s="2046"/>
      <c r="T724" s="2046"/>
      <c r="U724" s="2046"/>
      <c r="V724" s="2046"/>
      <c r="W724" s="2046"/>
      <c r="X724" s="2046"/>
      <c r="Y724" s="2046"/>
      <c r="Z724" s="2046"/>
    </row>
    <row r="725">
      <c r="A725" s="2046"/>
      <c r="B725" s="2046"/>
      <c r="C725" s="2046"/>
      <c r="D725" s="2046"/>
      <c r="E725" s="2046"/>
      <c r="F725" s="2046"/>
      <c r="G725" s="2046"/>
      <c r="H725" s="2046"/>
      <c r="I725" s="2046"/>
      <c r="J725" s="2046"/>
      <c r="K725" s="2046"/>
      <c r="L725" s="2046"/>
      <c r="M725" s="2046"/>
      <c r="N725" s="2046"/>
      <c r="O725" s="2046"/>
      <c r="P725" s="2046"/>
      <c r="Q725" s="2046"/>
      <c r="R725" s="2046"/>
      <c r="S725" s="2046"/>
      <c r="T725" s="2046"/>
      <c r="U725" s="2046"/>
      <c r="V725" s="2046"/>
      <c r="W725" s="2046"/>
      <c r="X725" s="2046"/>
      <c r="Y725" s="2046"/>
      <c r="Z725" s="2046"/>
    </row>
    <row r="726">
      <c r="A726" s="2046"/>
      <c r="B726" s="2046"/>
      <c r="C726" s="2046"/>
      <c r="D726" s="2046"/>
      <c r="E726" s="2046"/>
      <c r="F726" s="2046"/>
      <c r="G726" s="2046"/>
      <c r="H726" s="2046"/>
      <c r="I726" s="2046"/>
      <c r="J726" s="2046"/>
      <c r="K726" s="2046"/>
      <c r="L726" s="2046"/>
      <c r="M726" s="2046"/>
      <c r="N726" s="2046"/>
      <c r="O726" s="2046"/>
      <c r="P726" s="2046"/>
      <c r="Q726" s="2046"/>
      <c r="R726" s="2046"/>
      <c r="S726" s="2046"/>
      <c r="T726" s="2046"/>
      <c r="U726" s="2046"/>
      <c r="V726" s="2046"/>
      <c r="W726" s="2046"/>
      <c r="X726" s="2046"/>
      <c r="Y726" s="2046"/>
      <c r="Z726" s="2046"/>
    </row>
    <row r="727">
      <c r="A727" s="2046"/>
      <c r="B727" s="2046"/>
      <c r="C727" s="2046"/>
      <c r="D727" s="2046"/>
      <c r="E727" s="2046"/>
      <c r="F727" s="2046"/>
      <c r="G727" s="2046"/>
      <c r="H727" s="2046"/>
      <c r="I727" s="2046"/>
      <c r="J727" s="2046"/>
      <c r="K727" s="2046"/>
      <c r="L727" s="2046"/>
      <c r="M727" s="2046"/>
      <c r="N727" s="2046"/>
      <c r="O727" s="2046"/>
      <c r="P727" s="2046"/>
      <c r="Q727" s="2046"/>
      <c r="R727" s="2046"/>
      <c r="S727" s="2046"/>
      <c r="T727" s="2046"/>
      <c r="U727" s="2046"/>
      <c r="V727" s="2046"/>
      <c r="W727" s="2046"/>
      <c r="X727" s="2046"/>
      <c r="Y727" s="2046"/>
      <c r="Z727" s="2046"/>
    </row>
    <row r="728">
      <c r="A728" s="2046"/>
      <c r="B728" s="2046"/>
      <c r="C728" s="2046"/>
      <c r="D728" s="2046"/>
      <c r="E728" s="2046"/>
      <c r="F728" s="2046"/>
      <c r="G728" s="2046"/>
      <c r="H728" s="2046"/>
      <c r="I728" s="2046"/>
      <c r="J728" s="2046"/>
      <c r="K728" s="2046"/>
      <c r="L728" s="2046"/>
      <c r="M728" s="2046"/>
      <c r="N728" s="2046"/>
      <c r="O728" s="2046"/>
      <c r="P728" s="2046"/>
      <c r="Q728" s="2046"/>
      <c r="R728" s="2046"/>
      <c r="S728" s="2046"/>
      <c r="T728" s="2046"/>
      <c r="U728" s="2046"/>
      <c r="V728" s="2046"/>
      <c r="W728" s="2046"/>
      <c r="X728" s="2046"/>
      <c r="Y728" s="2046"/>
      <c r="Z728" s="2046"/>
    </row>
    <row r="729">
      <c r="A729" s="2046"/>
      <c r="B729" s="2046"/>
      <c r="C729" s="2046"/>
      <c r="D729" s="2046"/>
      <c r="E729" s="2046"/>
      <c r="F729" s="2046"/>
      <c r="G729" s="2046"/>
      <c r="H729" s="2046"/>
      <c r="I729" s="2046"/>
      <c r="J729" s="2046"/>
      <c r="K729" s="2046"/>
      <c r="L729" s="2046"/>
      <c r="M729" s="2046"/>
      <c r="N729" s="2046"/>
      <c r="O729" s="2046"/>
      <c r="P729" s="2046"/>
      <c r="Q729" s="2046"/>
      <c r="R729" s="2046"/>
      <c r="S729" s="2046"/>
      <c r="T729" s="2046"/>
      <c r="U729" s="2046"/>
      <c r="V729" s="2046"/>
      <c r="W729" s="2046"/>
      <c r="X729" s="2046"/>
      <c r="Y729" s="2046"/>
      <c r="Z729" s="2046"/>
    </row>
    <row r="730">
      <c r="A730" s="2046"/>
      <c r="B730" s="2046"/>
      <c r="C730" s="2046"/>
      <c r="D730" s="2046"/>
      <c r="E730" s="2046"/>
      <c r="F730" s="2046"/>
      <c r="G730" s="2046"/>
      <c r="H730" s="2046"/>
      <c r="I730" s="2046"/>
      <c r="J730" s="2046"/>
      <c r="K730" s="2046"/>
      <c r="L730" s="2046"/>
      <c r="M730" s="2046"/>
      <c r="N730" s="2046"/>
      <c r="O730" s="2046"/>
      <c r="P730" s="2046"/>
      <c r="Q730" s="2046"/>
      <c r="R730" s="2046"/>
      <c r="S730" s="2046"/>
      <c r="T730" s="2046"/>
      <c r="U730" s="2046"/>
      <c r="V730" s="2046"/>
      <c r="W730" s="2046"/>
      <c r="X730" s="2046"/>
      <c r="Y730" s="2046"/>
      <c r="Z730" s="2046"/>
    </row>
    <row r="731">
      <c r="A731" s="2046"/>
      <c r="B731" s="2046"/>
      <c r="C731" s="2046"/>
      <c r="D731" s="2046"/>
      <c r="E731" s="2046"/>
      <c r="F731" s="2046"/>
      <c r="G731" s="2046"/>
      <c r="H731" s="2046"/>
      <c r="I731" s="2046"/>
      <c r="J731" s="2046"/>
      <c r="K731" s="2046"/>
      <c r="L731" s="2046"/>
      <c r="M731" s="2046"/>
      <c r="N731" s="2046"/>
      <c r="O731" s="2046"/>
      <c r="P731" s="2046"/>
      <c r="Q731" s="2046"/>
      <c r="R731" s="2046"/>
      <c r="S731" s="2046"/>
      <c r="T731" s="2046"/>
      <c r="U731" s="2046"/>
      <c r="V731" s="2046"/>
      <c r="W731" s="2046"/>
      <c r="X731" s="2046"/>
      <c r="Y731" s="2046"/>
      <c r="Z731" s="2046"/>
    </row>
    <row r="732">
      <c r="A732" s="2046"/>
      <c r="B732" s="2046"/>
      <c r="C732" s="2046"/>
      <c r="D732" s="2046"/>
      <c r="E732" s="2046"/>
      <c r="F732" s="2046"/>
      <c r="G732" s="2046"/>
      <c r="H732" s="2046"/>
      <c r="I732" s="2046"/>
      <c r="J732" s="2046"/>
      <c r="K732" s="2046"/>
      <c r="L732" s="2046"/>
      <c r="M732" s="2046"/>
      <c r="N732" s="2046"/>
      <c r="O732" s="2046"/>
      <c r="P732" s="2046"/>
      <c r="Q732" s="2046"/>
      <c r="R732" s="2046"/>
      <c r="S732" s="2046"/>
      <c r="T732" s="2046"/>
      <c r="U732" s="2046"/>
      <c r="V732" s="2046"/>
      <c r="W732" s="2046"/>
      <c r="X732" s="2046"/>
      <c r="Y732" s="2046"/>
      <c r="Z732" s="2046"/>
    </row>
    <row r="733">
      <c r="A733" s="2046"/>
      <c r="B733" s="2046"/>
      <c r="C733" s="2046"/>
      <c r="D733" s="2046"/>
      <c r="E733" s="2046"/>
      <c r="F733" s="2046"/>
      <c r="G733" s="2046"/>
      <c r="H733" s="2046"/>
      <c r="I733" s="2046"/>
      <c r="J733" s="2046"/>
      <c r="K733" s="2046"/>
      <c r="L733" s="2046"/>
      <c r="M733" s="2046"/>
      <c r="N733" s="2046"/>
      <c r="O733" s="2046"/>
      <c r="P733" s="2046"/>
      <c r="Q733" s="2046"/>
      <c r="R733" s="2046"/>
      <c r="S733" s="2046"/>
      <c r="T733" s="2046"/>
      <c r="U733" s="2046"/>
      <c r="V733" s="2046"/>
      <c r="W733" s="2046"/>
      <c r="X733" s="2046"/>
      <c r="Y733" s="2046"/>
      <c r="Z733" s="2046"/>
    </row>
    <row r="734">
      <c r="A734" s="2046"/>
      <c r="B734" s="2046"/>
      <c r="C734" s="2046"/>
      <c r="D734" s="2046"/>
      <c r="E734" s="2046"/>
      <c r="F734" s="2046"/>
      <c r="G734" s="2046"/>
      <c r="H734" s="2046"/>
      <c r="I734" s="2046"/>
      <c r="J734" s="2046"/>
      <c r="K734" s="2046"/>
      <c r="L734" s="2046"/>
      <c r="M734" s="2046"/>
      <c r="N734" s="2046"/>
      <c r="O734" s="2046"/>
      <c r="P734" s="2046"/>
      <c r="Q734" s="2046"/>
      <c r="R734" s="2046"/>
      <c r="S734" s="2046"/>
      <c r="T734" s="2046"/>
      <c r="U734" s="2046"/>
      <c r="V734" s="2046"/>
      <c r="W734" s="2046"/>
      <c r="X734" s="2046"/>
      <c r="Y734" s="2046"/>
      <c r="Z734" s="2046"/>
    </row>
    <row r="735">
      <c r="A735" s="2046"/>
      <c r="B735" s="2046"/>
      <c r="C735" s="2046"/>
      <c r="D735" s="2046"/>
      <c r="E735" s="2046"/>
      <c r="F735" s="2046"/>
      <c r="G735" s="2046"/>
      <c r="H735" s="2046"/>
      <c r="I735" s="2046"/>
      <c r="J735" s="2046"/>
      <c r="K735" s="2046"/>
      <c r="L735" s="2046"/>
      <c r="M735" s="2046"/>
      <c r="N735" s="2046"/>
      <c r="O735" s="2046"/>
      <c r="P735" s="2046"/>
      <c r="Q735" s="2046"/>
      <c r="R735" s="2046"/>
      <c r="S735" s="2046"/>
      <c r="T735" s="2046"/>
      <c r="U735" s="2046"/>
      <c r="V735" s="2046"/>
      <c r="W735" s="2046"/>
      <c r="X735" s="2046"/>
      <c r="Y735" s="2046"/>
      <c r="Z735" s="2046"/>
    </row>
    <row r="736">
      <c r="A736" s="2046"/>
      <c r="B736" s="2046"/>
      <c r="C736" s="2046"/>
      <c r="D736" s="2046"/>
      <c r="E736" s="2046"/>
      <c r="F736" s="2046"/>
      <c r="G736" s="2046"/>
      <c r="H736" s="2046"/>
      <c r="I736" s="2046"/>
      <c r="J736" s="2046"/>
      <c r="K736" s="2046"/>
      <c r="L736" s="2046"/>
      <c r="M736" s="2046"/>
      <c r="N736" s="2046"/>
      <c r="O736" s="2046"/>
      <c r="P736" s="2046"/>
      <c r="Q736" s="2046"/>
      <c r="R736" s="2046"/>
      <c r="S736" s="2046"/>
      <c r="T736" s="2046"/>
      <c r="U736" s="2046"/>
      <c r="V736" s="2046"/>
      <c r="W736" s="2046"/>
      <c r="X736" s="2046"/>
      <c r="Y736" s="2046"/>
      <c r="Z736" s="2046"/>
    </row>
    <row r="737">
      <c r="A737" s="2046"/>
      <c r="B737" s="2046"/>
      <c r="C737" s="2046"/>
      <c r="D737" s="2046"/>
      <c r="E737" s="2046"/>
      <c r="F737" s="2046"/>
      <c r="G737" s="2046"/>
      <c r="H737" s="2046"/>
      <c r="I737" s="2046"/>
      <c r="J737" s="2046"/>
      <c r="K737" s="2046"/>
      <c r="L737" s="2046"/>
      <c r="M737" s="2046"/>
      <c r="N737" s="2046"/>
      <c r="O737" s="2046"/>
      <c r="P737" s="2046"/>
      <c r="Q737" s="2046"/>
      <c r="R737" s="2046"/>
      <c r="S737" s="2046"/>
      <c r="T737" s="2046"/>
      <c r="U737" s="2046"/>
      <c r="V737" s="2046"/>
      <c r="W737" s="2046"/>
      <c r="X737" s="2046"/>
      <c r="Y737" s="2046"/>
      <c r="Z737" s="2046"/>
    </row>
    <row r="738">
      <c r="A738" s="2046"/>
      <c r="B738" s="2046"/>
      <c r="C738" s="2046"/>
      <c r="D738" s="2046"/>
      <c r="E738" s="2046"/>
      <c r="F738" s="2046"/>
      <c r="G738" s="2046"/>
      <c r="H738" s="2046"/>
      <c r="I738" s="2046"/>
      <c r="J738" s="2046"/>
      <c r="K738" s="2046"/>
      <c r="L738" s="2046"/>
      <c r="M738" s="2046"/>
      <c r="N738" s="2046"/>
      <c r="O738" s="2046"/>
      <c r="P738" s="2046"/>
      <c r="Q738" s="2046"/>
      <c r="R738" s="2046"/>
      <c r="S738" s="2046"/>
      <c r="T738" s="2046"/>
      <c r="U738" s="2046"/>
      <c r="V738" s="2046"/>
      <c r="W738" s="2046"/>
      <c r="X738" s="2046"/>
      <c r="Y738" s="2046"/>
      <c r="Z738" s="2046"/>
    </row>
    <row r="739">
      <c r="A739" s="2046"/>
      <c r="B739" s="2046"/>
      <c r="C739" s="2046"/>
      <c r="D739" s="2046"/>
      <c r="E739" s="2046"/>
      <c r="F739" s="2046"/>
      <c r="G739" s="2046"/>
      <c r="H739" s="2046"/>
      <c r="I739" s="2046"/>
      <c r="J739" s="2046"/>
      <c r="K739" s="2046"/>
      <c r="L739" s="2046"/>
      <c r="M739" s="2046"/>
      <c r="N739" s="2046"/>
      <c r="O739" s="2046"/>
      <c r="P739" s="2046"/>
      <c r="Q739" s="2046"/>
      <c r="R739" s="2046"/>
      <c r="S739" s="2046"/>
      <c r="T739" s="2046"/>
      <c r="U739" s="2046"/>
      <c r="V739" s="2046"/>
      <c r="W739" s="2046"/>
      <c r="X739" s="2046"/>
      <c r="Y739" s="2046"/>
      <c r="Z739" s="2046"/>
    </row>
    <row r="740">
      <c r="A740" s="2046"/>
      <c r="B740" s="2046"/>
      <c r="C740" s="2046"/>
      <c r="D740" s="2046"/>
      <c r="E740" s="2046"/>
      <c r="F740" s="2046"/>
      <c r="G740" s="2046"/>
      <c r="H740" s="2046"/>
      <c r="I740" s="2046"/>
      <c r="J740" s="2046"/>
      <c r="K740" s="2046"/>
      <c r="L740" s="2046"/>
      <c r="M740" s="2046"/>
      <c r="N740" s="2046"/>
      <c r="O740" s="2046"/>
      <c r="P740" s="2046"/>
      <c r="Q740" s="2046"/>
      <c r="R740" s="2046"/>
      <c r="S740" s="2046"/>
      <c r="T740" s="2046"/>
      <c r="U740" s="2046"/>
      <c r="V740" s="2046"/>
      <c r="W740" s="2046"/>
      <c r="X740" s="2046"/>
      <c r="Y740" s="2046"/>
      <c r="Z740" s="2046"/>
    </row>
    <row r="741">
      <c r="A741" s="2046"/>
      <c r="B741" s="2046"/>
      <c r="C741" s="2046"/>
      <c r="D741" s="2046"/>
      <c r="E741" s="2046"/>
      <c r="F741" s="2046"/>
      <c r="G741" s="2046"/>
      <c r="H741" s="2046"/>
      <c r="I741" s="2046"/>
      <c r="J741" s="2046"/>
      <c r="K741" s="2046"/>
      <c r="L741" s="2046"/>
      <c r="M741" s="2046"/>
      <c r="N741" s="2046"/>
      <c r="O741" s="2046"/>
      <c r="P741" s="2046"/>
      <c r="Q741" s="2046"/>
      <c r="R741" s="2046"/>
      <c r="S741" s="2046"/>
      <c r="T741" s="2046"/>
      <c r="U741" s="2046"/>
      <c r="V741" s="2046"/>
      <c r="W741" s="2046"/>
      <c r="X741" s="2046"/>
      <c r="Y741" s="2046"/>
      <c r="Z741" s="2046"/>
    </row>
    <row r="742">
      <c r="A742" s="2046"/>
      <c r="B742" s="2046"/>
      <c r="C742" s="2046"/>
      <c r="D742" s="2046"/>
      <c r="E742" s="2046"/>
      <c r="F742" s="2046"/>
      <c r="G742" s="2046"/>
      <c r="H742" s="2046"/>
      <c r="I742" s="2046"/>
      <c r="J742" s="2046"/>
      <c r="K742" s="2046"/>
      <c r="L742" s="2046"/>
      <c r="M742" s="2046"/>
      <c r="N742" s="2046"/>
      <c r="O742" s="2046"/>
      <c r="P742" s="2046"/>
      <c r="Q742" s="2046"/>
      <c r="R742" s="2046"/>
      <c r="S742" s="2046"/>
      <c r="T742" s="2046"/>
      <c r="U742" s="2046"/>
      <c r="V742" s="2046"/>
      <c r="W742" s="2046"/>
      <c r="X742" s="2046"/>
      <c r="Y742" s="2046"/>
      <c r="Z742" s="2046"/>
    </row>
    <row r="743">
      <c r="A743" s="2046"/>
      <c r="B743" s="2046"/>
      <c r="C743" s="2046"/>
      <c r="D743" s="2046"/>
      <c r="E743" s="2046"/>
      <c r="F743" s="2046"/>
      <c r="G743" s="2046"/>
      <c r="H743" s="2046"/>
      <c r="I743" s="2046"/>
      <c r="J743" s="2046"/>
      <c r="K743" s="2046"/>
      <c r="L743" s="2046"/>
      <c r="M743" s="2046"/>
      <c r="N743" s="2046"/>
      <c r="O743" s="2046"/>
      <c r="P743" s="2046"/>
      <c r="Q743" s="2046"/>
      <c r="R743" s="2046"/>
      <c r="S743" s="2046"/>
      <c r="T743" s="2046"/>
      <c r="U743" s="2046"/>
      <c r="V743" s="2046"/>
      <c r="W743" s="2046"/>
      <c r="X743" s="2046"/>
      <c r="Y743" s="2046"/>
      <c r="Z743" s="2046"/>
    </row>
    <row r="744">
      <c r="A744" s="2046"/>
      <c r="B744" s="2046"/>
      <c r="C744" s="2046"/>
      <c r="D744" s="2046"/>
      <c r="E744" s="2046"/>
      <c r="F744" s="2046"/>
      <c r="G744" s="2046"/>
      <c r="H744" s="2046"/>
      <c r="I744" s="2046"/>
      <c r="J744" s="2046"/>
      <c r="K744" s="2046"/>
      <c r="L744" s="2046"/>
      <c r="M744" s="2046"/>
      <c r="N744" s="2046"/>
      <c r="O744" s="2046"/>
      <c r="P744" s="2046"/>
      <c r="Q744" s="2046"/>
      <c r="R744" s="2046"/>
      <c r="S744" s="2046"/>
      <c r="T744" s="2046"/>
      <c r="U744" s="2046"/>
      <c r="V744" s="2046"/>
      <c r="W744" s="2046"/>
      <c r="X744" s="2046"/>
      <c r="Y744" s="2046"/>
      <c r="Z744" s="2046"/>
    </row>
    <row r="745">
      <c r="A745" s="2046"/>
      <c r="B745" s="2046"/>
      <c r="C745" s="2046"/>
      <c r="D745" s="2046"/>
      <c r="E745" s="2046"/>
      <c r="F745" s="2046"/>
      <c r="G745" s="2046"/>
      <c r="H745" s="2046"/>
      <c r="I745" s="2046"/>
      <c r="J745" s="2046"/>
      <c r="K745" s="2046"/>
      <c r="L745" s="2046"/>
      <c r="M745" s="2046"/>
      <c r="N745" s="2046"/>
      <c r="O745" s="2046"/>
      <c r="P745" s="2046"/>
      <c r="Q745" s="2046"/>
      <c r="R745" s="2046"/>
      <c r="S745" s="2046"/>
      <c r="T745" s="2046"/>
      <c r="U745" s="2046"/>
      <c r="V745" s="2046"/>
      <c r="W745" s="2046"/>
      <c r="X745" s="2046"/>
      <c r="Y745" s="2046"/>
      <c r="Z745" s="2046"/>
    </row>
    <row r="746">
      <c r="A746" s="2046"/>
      <c r="B746" s="2046"/>
      <c r="C746" s="2046"/>
      <c r="D746" s="2046"/>
      <c r="E746" s="2046"/>
      <c r="F746" s="2046"/>
      <c r="G746" s="2046"/>
      <c r="H746" s="2046"/>
      <c r="I746" s="2046"/>
      <c r="J746" s="2046"/>
      <c r="K746" s="2046"/>
      <c r="L746" s="2046"/>
      <c r="M746" s="2046"/>
      <c r="N746" s="2046"/>
      <c r="O746" s="2046"/>
      <c r="P746" s="2046"/>
      <c r="Q746" s="2046"/>
      <c r="R746" s="2046"/>
      <c r="S746" s="2046"/>
      <c r="T746" s="2046"/>
      <c r="U746" s="2046"/>
      <c r="V746" s="2046"/>
      <c r="W746" s="2046"/>
      <c r="X746" s="2046"/>
      <c r="Y746" s="2046"/>
      <c r="Z746" s="2046"/>
    </row>
    <row r="747">
      <c r="A747" s="2046"/>
      <c r="B747" s="2046"/>
      <c r="C747" s="2046"/>
      <c r="D747" s="2046"/>
      <c r="E747" s="2046"/>
      <c r="F747" s="2046"/>
      <c r="G747" s="2046"/>
      <c r="H747" s="2046"/>
      <c r="I747" s="2046"/>
      <c r="J747" s="2046"/>
      <c r="K747" s="2046"/>
      <c r="L747" s="2046"/>
      <c r="M747" s="2046"/>
      <c r="N747" s="2046"/>
      <c r="O747" s="2046"/>
      <c r="P747" s="2046"/>
      <c r="Q747" s="2046"/>
      <c r="R747" s="2046"/>
      <c r="S747" s="2046"/>
      <c r="T747" s="2046"/>
      <c r="U747" s="2046"/>
      <c r="V747" s="2046"/>
      <c r="W747" s="2046"/>
      <c r="X747" s="2046"/>
      <c r="Y747" s="2046"/>
      <c r="Z747" s="2046"/>
    </row>
    <row r="748">
      <c r="A748" s="2046"/>
      <c r="B748" s="2046"/>
      <c r="C748" s="2046"/>
      <c r="D748" s="2046"/>
      <c r="E748" s="2046"/>
      <c r="F748" s="2046"/>
      <c r="G748" s="2046"/>
      <c r="H748" s="2046"/>
      <c r="I748" s="2046"/>
      <c r="J748" s="2046"/>
      <c r="K748" s="2046"/>
      <c r="L748" s="2046"/>
      <c r="M748" s="2046"/>
      <c r="N748" s="2046"/>
      <c r="O748" s="2046"/>
      <c r="P748" s="2046"/>
      <c r="Q748" s="2046"/>
      <c r="R748" s="2046"/>
      <c r="S748" s="2046"/>
      <c r="T748" s="2046"/>
      <c r="U748" s="2046"/>
      <c r="V748" s="2046"/>
      <c r="W748" s="2046"/>
      <c r="X748" s="2046"/>
      <c r="Y748" s="2046"/>
      <c r="Z748" s="2046"/>
    </row>
    <row r="749">
      <c r="A749" s="2046"/>
      <c r="B749" s="2046"/>
      <c r="C749" s="2046"/>
      <c r="D749" s="2046"/>
      <c r="E749" s="2046"/>
      <c r="F749" s="2046"/>
      <c r="G749" s="2046"/>
      <c r="H749" s="2046"/>
      <c r="I749" s="2046"/>
      <c r="J749" s="2046"/>
      <c r="K749" s="2046"/>
      <c r="L749" s="2046"/>
      <c r="M749" s="2046"/>
      <c r="N749" s="2046"/>
      <c r="O749" s="2046"/>
      <c r="P749" s="2046"/>
      <c r="Q749" s="2046"/>
      <c r="R749" s="2046"/>
      <c r="S749" s="2046"/>
      <c r="T749" s="2046"/>
      <c r="U749" s="2046"/>
      <c r="V749" s="2046"/>
      <c r="W749" s="2046"/>
      <c r="X749" s="2046"/>
      <c r="Y749" s="2046"/>
      <c r="Z749" s="2046"/>
    </row>
    <row r="750">
      <c r="A750" s="2046"/>
      <c r="B750" s="2046"/>
      <c r="C750" s="2046"/>
      <c r="D750" s="2046"/>
      <c r="E750" s="2046"/>
      <c r="F750" s="2046"/>
      <c r="G750" s="2046"/>
      <c r="H750" s="2046"/>
      <c r="I750" s="2046"/>
      <c r="J750" s="2046"/>
      <c r="K750" s="2046"/>
      <c r="L750" s="2046"/>
      <c r="M750" s="2046"/>
      <c r="N750" s="2046"/>
      <c r="O750" s="2046"/>
      <c r="P750" s="2046"/>
      <c r="Q750" s="2046"/>
      <c r="R750" s="2046"/>
      <c r="S750" s="2046"/>
      <c r="T750" s="2046"/>
      <c r="U750" s="2046"/>
      <c r="V750" s="2046"/>
      <c r="W750" s="2046"/>
      <c r="X750" s="2046"/>
      <c r="Y750" s="2046"/>
      <c r="Z750" s="2046"/>
    </row>
    <row r="751">
      <c r="A751" s="2046"/>
      <c r="B751" s="2046"/>
      <c r="C751" s="2046"/>
      <c r="D751" s="2046"/>
      <c r="E751" s="2046"/>
      <c r="F751" s="2046"/>
      <c r="G751" s="2046"/>
      <c r="H751" s="2046"/>
      <c r="I751" s="2046"/>
      <c r="J751" s="2046"/>
      <c r="K751" s="2046"/>
      <c r="L751" s="2046"/>
      <c r="M751" s="2046"/>
      <c r="N751" s="2046"/>
      <c r="O751" s="2046"/>
      <c r="P751" s="2046"/>
      <c r="Q751" s="2046"/>
      <c r="R751" s="2046"/>
      <c r="S751" s="2046"/>
      <c r="T751" s="2046"/>
      <c r="U751" s="2046"/>
      <c r="V751" s="2046"/>
      <c r="W751" s="2046"/>
      <c r="X751" s="2046"/>
      <c r="Y751" s="2046"/>
      <c r="Z751" s="2046"/>
    </row>
    <row r="752">
      <c r="A752" s="2046"/>
      <c r="B752" s="2046"/>
      <c r="C752" s="2046"/>
      <c r="D752" s="2046"/>
      <c r="E752" s="2046"/>
      <c r="F752" s="2046"/>
      <c r="G752" s="2046"/>
      <c r="H752" s="2046"/>
      <c r="I752" s="2046"/>
      <c r="J752" s="2046"/>
      <c r="K752" s="2046"/>
      <c r="L752" s="2046"/>
      <c r="M752" s="2046"/>
      <c r="N752" s="2046"/>
      <c r="O752" s="2046"/>
      <c r="P752" s="2046"/>
      <c r="Q752" s="2046"/>
      <c r="R752" s="2046"/>
      <c r="S752" s="2046"/>
      <c r="T752" s="2046"/>
      <c r="U752" s="2046"/>
      <c r="V752" s="2046"/>
      <c r="W752" s="2046"/>
      <c r="X752" s="2046"/>
      <c r="Y752" s="2046"/>
      <c r="Z752" s="2046"/>
    </row>
    <row r="753">
      <c r="A753" s="2046"/>
      <c r="B753" s="2046"/>
      <c r="C753" s="2046"/>
      <c r="D753" s="2046"/>
      <c r="E753" s="2046"/>
      <c r="F753" s="2046"/>
      <c r="G753" s="2046"/>
      <c r="H753" s="2046"/>
      <c r="I753" s="2046"/>
      <c r="J753" s="2046"/>
      <c r="K753" s="2046"/>
      <c r="L753" s="2046"/>
      <c r="M753" s="2046"/>
      <c r="N753" s="2046"/>
      <c r="O753" s="2046"/>
      <c r="P753" s="2046"/>
      <c r="Q753" s="2046"/>
      <c r="R753" s="2046"/>
      <c r="S753" s="2046"/>
      <c r="T753" s="2046"/>
      <c r="U753" s="2046"/>
      <c r="V753" s="2046"/>
      <c r="W753" s="2046"/>
      <c r="X753" s="2046"/>
      <c r="Y753" s="2046"/>
      <c r="Z753" s="2046"/>
    </row>
    <row r="754">
      <c r="A754" s="2046"/>
      <c r="B754" s="2046"/>
      <c r="C754" s="2046"/>
      <c r="D754" s="2046"/>
      <c r="E754" s="2046"/>
      <c r="F754" s="2046"/>
      <c r="G754" s="2046"/>
      <c r="H754" s="2046"/>
      <c r="I754" s="2046"/>
      <c r="J754" s="2046"/>
      <c r="K754" s="2046"/>
      <c r="L754" s="2046"/>
      <c r="M754" s="2046"/>
      <c r="N754" s="2046"/>
      <c r="O754" s="2046"/>
      <c r="P754" s="2046"/>
      <c r="Q754" s="2046"/>
      <c r="R754" s="2046"/>
      <c r="S754" s="2046"/>
      <c r="T754" s="2046"/>
      <c r="U754" s="2046"/>
      <c r="V754" s="2046"/>
      <c r="W754" s="2046"/>
      <c r="X754" s="2046"/>
      <c r="Y754" s="2046"/>
      <c r="Z754" s="2046"/>
    </row>
    <row r="755">
      <c r="A755" s="2046"/>
      <c r="B755" s="2046"/>
      <c r="C755" s="2046"/>
      <c r="D755" s="2046"/>
      <c r="E755" s="2046"/>
      <c r="F755" s="2046"/>
      <c r="G755" s="2046"/>
      <c r="H755" s="2046"/>
      <c r="I755" s="2046"/>
      <c r="J755" s="2046"/>
      <c r="K755" s="2046"/>
      <c r="L755" s="2046"/>
      <c r="M755" s="2046"/>
      <c r="N755" s="2046"/>
      <c r="O755" s="2046"/>
      <c r="P755" s="2046"/>
      <c r="Q755" s="2046"/>
      <c r="R755" s="2046"/>
      <c r="S755" s="2046"/>
      <c r="T755" s="2046"/>
      <c r="U755" s="2046"/>
      <c r="V755" s="2046"/>
      <c r="W755" s="2046"/>
      <c r="X755" s="2046"/>
      <c r="Y755" s="2046"/>
      <c r="Z755" s="2046"/>
    </row>
    <row r="756">
      <c r="A756" s="2046"/>
      <c r="B756" s="2046"/>
      <c r="C756" s="2046"/>
      <c r="D756" s="2046"/>
      <c r="E756" s="2046"/>
      <c r="F756" s="2046"/>
      <c r="G756" s="2046"/>
      <c r="H756" s="2046"/>
      <c r="I756" s="2046"/>
      <c r="J756" s="2046"/>
      <c r="K756" s="2046"/>
      <c r="L756" s="2046"/>
      <c r="M756" s="2046"/>
      <c r="N756" s="2046"/>
      <c r="O756" s="2046"/>
      <c r="P756" s="2046"/>
      <c r="Q756" s="2046"/>
      <c r="R756" s="2046"/>
      <c r="S756" s="2046"/>
      <c r="T756" s="2046"/>
      <c r="U756" s="2046"/>
      <c r="V756" s="2046"/>
      <c r="W756" s="2046"/>
      <c r="X756" s="2046"/>
      <c r="Y756" s="2046"/>
      <c r="Z756" s="2046"/>
    </row>
    <row r="757">
      <c r="A757" s="2046"/>
      <c r="B757" s="2046"/>
      <c r="C757" s="2046"/>
      <c r="D757" s="2046"/>
      <c r="E757" s="2046"/>
      <c r="F757" s="2046"/>
      <c r="G757" s="2046"/>
      <c r="H757" s="2046"/>
      <c r="I757" s="2046"/>
      <c r="J757" s="2046"/>
      <c r="K757" s="2046"/>
      <c r="L757" s="2046"/>
      <c r="M757" s="2046"/>
      <c r="N757" s="2046"/>
      <c r="O757" s="2046"/>
      <c r="P757" s="2046"/>
      <c r="Q757" s="2046"/>
      <c r="R757" s="2046"/>
      <c r="S757" s="2046"/>
      <c r="T757" s="2046"/>
      <c r="U757" s="2046"/>
      <c r="V757" s="2046"/>
      <c r="W757" s="2046"/>
      <c r="X757" s="2046"/>
      <c r="Y757" s="2046"/>
      <c r="Z757" s="2046"/>
    </row>
    <row r="758">
      <c r="A758" s="2046"/>
      <c r="B758" s="2046"/>
      <c r="C758" s="2046"/>
      <c r="D758" s="2046"/>
      <c r="E758" s="2046"/>
      <c r="F758" s="2046"/>
      <c r="G758" s="2046"/>
      <c r="H758" s="2046"/>
      <c r="I758" s="2046"/>
      <c r="J758" s="2046"/>
      <c r="K758" s="2046"/>
      <c r="L758" s="2046"/>
      <c r="M758" s="2046"/>
      <c r="N758" s="2046"/>
      <c r="O758" s="2046"/>
      <c r="P758" s="2046"/>
      <c r="Q758" s="2046"/>
      <c r="R758" s="2046"/>
      <c r="S758" s="2046"/>
      <c r="T758" s="2046"/>
      <c r="U758" s="2046"/>
      <c r="V758" s="2046"/>
      <c r="W758" s="2046"/>
      <c r="X758" s="2046"/>
      <c r="Y758" s="2046"/>
      <c r="Z758" s="2046"/>
    </row>
    <row r="759">
      <c r="A759" s="2046"/>
      <c r="B759" s="2046"/>
      <c r="C759" s="2046"/>
      <c r="D759" s="2046"/>
      <c r="E759" s="2046"/>
      <c r="F759" s="2046"/>
      <c r="G759" s="2046"/>
      <c r="H759" s="2046"/>
      <c r="I759" s="2046"/>
      <c r="J759" s="2046"/>
      <c r="K759" s="2046"/>
      <c r="L759" s="2046"/>
      <c r="M759" s="2046"/>
      <c r="N759" s="2046"/>
      <c r="O759" s="2046"/>
      <c r="P759" s="2046"/>
      <c r="Q759" s="2046"/>
      <c r="R759" s="2046"/>
      <c r="S759" s="2046"/>
      <c r="T759" s="2046"/>
      <c r="U759" s="2046"/>
      <c r="V759" s="2046"/>
      <c r="W759" s="2046"/>
      <c r="X759" s="2046"/>
      <c r="Y759" s="2046"/>
      <c r="Z759" s="2046"/>
    </row>
    <row r="760">
      <c r="A760" s="2046"/>
      <c r="B760" s="2046"/>
      <c r="C760" s="2046"/>
      <c r="D760" s="2046"/>
      <c r="E760" s="2046"/>
      <c r="F760" s="2046"/>
      <c r="G760" s="2046"/>
      <c r="H760" s="2046"/>
      <c r="I760" s="2046"/>
      <c r="J760" s="2046"/>
      <c r="K760" s="2046"/>
      <c r="L760" s="2046"/>
      <c r="M760" s="2046"/>
      <c r="N760" s="2046"/>
      <c r="O760" s="2046"/>
      <c r="P760" s="2046"/>
      <c r="Q760" s="2046"/>
      <c r="R760" s="2046"/>
      <c r="S760" s="2046"/>
      <c r="T760" s="2046"/>
      <c r="U760" s="2046"/>
      <c r="V760" s="2046"/>
      <c r="W760" s="2046"/>
      <c r="X760" s="2046"/>
      <c r="Y760" s="2046"/>
      <c r="Z760" s="2046"/>
    </row>
    <row r="761">
      <c r="A761" s="2046"/>
      <c r="B761" s="2046"/>
      <c r="C761" s="2046"/>
      <c r="D761" s="2046"/>
      <c r="E761" s="2046"/>
      <c r="F761" s="2046"/>
      <c r="G761" s="2046"/>
      <c r="H761" s="2046"/>
      <c r="I761" s="2046"/>
      <c r="J761" s="2046"/>
      <c r="K761" s="2046"/>
      <c r="L761" s="2046"/>
      <c r="M761" s="2046"/>
      <c r="N761" s="2046"/>
      <c r="O761" s="2046"/>
      <c r="P761" s="2046"/>
      <c r="Q761" s="2046"/>
      <c r="R761" s="2046"/>
      <c r="S761" s="2046"/>
      <c r="T761" s="2046"/>
      <c r="U761" s="2046"/>
      <c r="V761" s="2046"/>
      <c r="W761" s="2046"/>
      <c r="X761" s="2046"/>
      <c r="Y761" s="2046"/>
      <c r="Z761" s="2046"/>
    </row>
    <row r="762">
      <c r="A762" s="2046"/>
      <c r="B762" s="2046"/>
      <c r="C762" s="2046"/>
      <c r="D762" s="2046"/>
      <c r="E762" s="2046"/>
      <c r="F762" s="2046"/>
      <c r="G762" s="2046"/>
      <c r="H762" s="2046"/>
      <c r="I762" s="2046"/>
      <c r="J762" s="2046"/>
      <c r="K762" s="2046"/>
      <c r="L762" s="2046"/>
      <c r="M762" s="2046"/>
      <c r="N762" s="2046"/>
      <c r="O762" s="2046"/>
      <c r="P762" s="2046"/>
      <c r="Q762" s="2046"/>
      <c r="R762" s="2046"/>
      <c r="S762" s="2046"/>
      <c r="T762" s="2046"/>
      <c r="U762" s="2046"/>
      <c r="V762" s="2046"/>
      <c r="W762" s="2046"/>
      <c r="X762" s="2046"/>
      <c r="Y762" s="2046"/>
      <c r="Z762" s="2046"/>
    </row>
    <row r="763">
      <c r="A763" s="2046"/>
      <c r="B763" s="2046"/>
      <c r="C763" s="2046"/>
      <c r="D763" s="2046"/>
      <c r="E763" s="2046"/>
      <c r="F763" s="2046"/>
      <c r="G763" s="2046"/>
      <c r="H763" s="2046"/>
      <c r="I763" s="2046"/>
      <c r="J763" s="2046"/>
      <c r="K763" s="2046"/>
      <c r="L763" s="2046"/>
      <c r="M763" s="2046"/>
      <c r="N763" s="2046"/>
      <c r="O763" s="2046"/>
      <c r="P763" s="2046"/>
      <c r="Q763" s="2046"/>
      <c r="R763" s="2046"/>
      <c r="S763" s="2046"/>
      <c r="T763" s="2046"/>
      <c r="U763" s="2046"/>
      <c r="V763" s="2046"/>
      <c r="W763" s="2046"/>
      <c r="X763" s="2046"/>
      <c r="Y763" s="2046"/>
      <c r="Z763" s="2046"/>
    </row>
    <row r="764">
      <c r="A764" s="2046"/>
      <c r="B764" s="2046"/>
      <c r="C764" s="2046"/>
      <c r="D764" s="2046"/>
      <c r="E764" s="2046"/>
      <c r="F764" s="2046"/>
      <c r="G764" s="2046"/>
      <c r="H764" s="2046"/>
      <c r="I764" s="2046"/>
      <c r="J764" s="2046"/>
      <c r="K764" s="2046"/>
      <c r="L764" s="2046"/>
      <c r="M764" s="2046"/>
      <c r="N764" s="2046"/>
      <c r="O764" s="2046"/>
      <c r="P764" s="2046"/>
      <c r="Q764" s="2046"/>
      <c r="R764" s="2046"/>
      <c r="S764" s="2046"/>
      <c r="T764" s="2046"/>
      <c r="U764" s="2046"/>
      <c r="V764" s="2046"/>
      <c r="W764" s="2046"/>
      <c r="X764" s="2046"/>
      <c r="Y764" s="2046"/>
      <c r="Z764" s="2046"/>
    </row>
    <row r="765">
      <c r="A765" s="2046"/>
      <c r="B765" s="2046"/>
      <c r="C765" s="2046"/>
      <c r="D765" s="2046"/>
      <c r="E765" s="2046"/>
      <c r="F765" s="2046"/>
      <c r="G765" s="2046"/>
      <c r="H765" s="2046"/>
      <c r="I765" s="2046"/>
      <c r="J765" s="2046"/>
      <c r="K765" s="2046"/>
      <c r="L765" s="2046"/>
      <c r="M765" s="2046"/>
      <c r="N765" s="2046"/>
      <c r="O765" s="2046"/>
      <c r="P765" s="2046"/>
      <c r="Q765" s="2046"/>
      <c r="R765" s="2046"/>
      <c r="S765" s="2046"/>
      <c r="T765" s="2046"/>
      <c r="U765" s="2046"/>
      <c r="V765" s="2046"/>
      <c r="W765" s="2046"/>
      <c r="X765" s="2046"/>
      <c r="Y765" s="2046"/>
      <c r="Z765" s="2046"/>
    </row>
    <row r="766">
      <c r="A766" s="2046"/>
      <c r="B766" s="2046"/>
      <c r="C766" s="2046"/>
      <c r="D766" s="2046"/>
      <c r="E766" s="2046"/>
      <c r="F766" s="2046"/>
      <c r="G766" s="2046"/>
      <c r="H766" s="2046"/>
      <c r="I766" s="2046"/>
      <c r="J766" s="2046"/>
      <c r="K766" s="2046"/>
      <c r="L766" s="2046"/>
      <c r="M766" s="2046"/>
      <c r="N766" s="2046"/>
      <c r="O766" s="2046"/>
      <c r="P766" s="2046"/>
      <c r="Q766" s="2046"/>
      <c r="R766" s="2046"/>
      <c r="S766" s="2046"/>
      <c r="T766" s="2046"/>
      <c r="U766" s="2046"/>
      <c r="V766" s="2046"/>
      <c r="W766" s="2046"/>
      <c r="X766" s="2046"/>
      <c r="Y766" s="2046"/>
      <c r="Z766" s="2046"/>
    </row>
    <row r="767">
      <c r="A767" s="2046"/>
      <c r="B767" s="2046"/>
      <c r="C767" s="2046"/>
      <c r="D767" s="2046"/>
      <c r="E767" s="2046"/>
      <c r="F767" s="2046"/>
      <c r="G767" s="2046"/>
      <c r="H767" s="2046"/>
      <c r="I767" s="2046"/>
      <c r="J767" s="2046"/>
      <c r="K767" s="2046"/>
      <c r="L767" s="2046"/>
      <c r="M767" s="2046"/>
      <c r="N767" s="2046"/>
      <c r="O767" s="2046"/>
      <c r="P767" s="2046"/>
      <c r="Q767" s="2046"/>
      <c r="R767" s="2046"/>
      <c r="S767" s="2046"/>
      <c r="T767" s="2046"/>
      <c r="U767" s="2046"/>
      <c r="V767" s="2046"/>
      <c r="W767" s="2046"/>
      <c r="X767" s="2046"/>
      <c r="Y767" s="2046"/>
      <c r="Z767" s="2046"/>
    </row>
    <row r="768">
      <c r="A768" s="2046"/>
      <c r="B768" s="2046"/>
      <c r="C768" s="2046"/>
      <c r="D768" s="2046"/>
      <c r="E768" s="2046"/>
      <c r="F768" s="2046"/>
      <c r="G768" s="2046"/>
      <c r="H768" s="2046"/>
      <c r="I768" s="2046"/>
      <c r="J768" s="2046"/>
      <c r="K768" s="2046"/>
      <c r="L768" s="2046"/>
      <c r="M768" s="2046"/>
      <c r="N768" s="2046"/>
      <c r="O768" s="2046"/>
      <c r="P768" s="2046"/>
      <c r="Q768" s="2046"/>
      <c r="R768" s="2046"/>
      <c r="S768" s="2046"/>
      <c r="T768" s="2046"/>
      <c r="U768" s="2046"/>
      <c r="V768" s="2046"/>
      <c r="W768" s="2046"/>
      <c r="X768" s="2046"/>
      <c r="Y768" s="2046"/>
      <c r="Z768" s="2046"/>
    </row>
    <row r="769">
      <c r="A769" s="2046"/>
      <c r="B769" s="2046"/>
      <c r="C769" s="2046"/>
      <c r="D769" s="2046"/>
      <c r="E769" s="2046"/>
      <c r="F769" s="2046"/>
      <c r="G769" s="2046"/>
      <c r="H769" s="2046"/>
      <c r="I769" s="2046"/>
      <c r="J769" s="2046"/>
      <c r="K769" s="2046"/>
      <c r="L769" s="2046"/>
      <c r="M769" s="2046"/>
      <c r="N769" s="2046"/>
      <c r="O769" s="2046"/>
      <c r="P769" s="2046"/>
      <c r="Q769" s="2046"/>
      <c r="R769" s="2046"/>
      <c r="S769" s="2046"/>
      <c r="T769" s="2046"/>
      <c r="U769" s="2046"/>
      <c r="V769" s="2046"/>
      <c r="W769" s="2046"/>
      <c r="X769" s="2046"/>
      <c r="Y769" s="2046"/>
      <c r="Z769" s="2046"/>
    </row>
    <row r="770">
      <c r="A770" s="2046"/>
      <c r="B770" s="2046"/>
      <c r="C770" s="2046"/>
      <c r="D770" s="2046"/>
      <c r="E770" s="2046"/>
      <c r="F770" s="2046"/>
      <c r="G770" s="2046"/>
      <c r="H770" s="2046"/>
      <c r="I770" s="2046"/>
      <c r="J770" s="2046"/>
      <c r="K770" s="2046"/>
      <c r="L770" s="2046"/>
      <c r="M770" s="2046"/>
      <c r="N770" s="2046"/>
      <c r="O770" s="2046"/>
      <c r="P770" s="2046"/>
      <c r="Q770" s="2046"/>
      <c r="R770" s="2046"/>
      <c r="S770" s="2046"/>
      <c r="T770" s="2046"/>
      <c r="U770" s="2046"/>
      <c r="V770" s="2046"/>
      <c r="W770" s="2046"/>
      <c r="X770" s="2046"/>
      <c r="Y770" s="2046"/>
      <c r="Z770" s="2046"/>
    </row>
    <row r="771">
      <c r="A771" s="2046"/>
      <c r="B771" s="2046"/>
      <c r="C771" s="2046"/>
      <c r="D771" s="2046"/>
      <c r="E771" s="2046"/>
      <c r="F771" s="2046"/>
      <c r="G771" s="2046"/>
      <c r="H771" s="2046"/>
      <c r="I771" s="2046"/>
      <c r="J771" s="2046"/>
      <c r="K771" s="2046"/>
      <c r="L771" s="2046"/>
      <c r="M771" s="2046"/>
      <c r="N771" s="2046"/>
      <c r="O771" s="2046"/>
      <c r="P771" s="2046"/>
      <c r="Q771" s="2046"/>
      <c r="R771" s="2046"/>
      <c r="S771" s="2046"/>
      <c r="T771" s="2046"/>
      <c r="U771" s="2046"/>
      <c r="V771" s="2046"/>
      <c r="W771" s="2046"/>
      <c r="X771" s="2046"/>
      <c r="Y771" s="2046"/>
      <c r="Z771" s="2046"/>
    </row>
    <row r="772">
      <c r="A772" s="2046"/>
      <c r="B772" s="2046"/>
      <c r="C772" s="2046"/>
      <c r="D772" s="2046"/>
      <c r="E772" s="2046"/>
      <c r="F772" s="2046"/>
      <c r="G772" s="2046"/>
      <c r="H772" s="2046"/>
      <c r="I772" s="2046"/>
      <c r="J772" s="2046"/>
      <c r="K772" s="2046"/>
      <c r="L772" s="2046"/>
      <c r="M772" s="2046"/>
      <c r="N772" s="2046"/>
      <c r="O772" s="2046"/>
      <c r="P772" s="2046"/>
      <c r="Q772" s="2046"/>
      <c r="R772" s="2046"/>
      <c r="S772" s="2046"/>
      <c r="T772" s="2046"/>
      <c r="U772" s="2046"/>
      <c r="V772" s="2046"/>
      <c r="W772" s="2046"/>
      <c r="X772" s="2046"/>
      <c r="Y772" s="2046"/>
      <c r="Z772" s="2046"/>
    </row>
    <row r="773">
      <c r="A773" s="2046"/>
      <c r="B773" s="2046"/>
      <c r="C773" s="2046"/>
      <c r="D773" s="2046"/>
      <c r="E773" s="2046"/>
      <c r="F773" s="2046"/>
      <c r="G773" s="2046"/>
      <c r="H773" s="2046"/>
      <c r="I773" s="2046"/>
      <c r="J773" s="2046"/>
      <c r="K773" s="2046"/>
      <c r="L773" s="2046"/>
      <c r="M773" s="2046"/>
      <c r="N773" s="2046"/>
      <c r="O773" s="2046"/>
      <c r="P773" s="2046"/>
      <c r="Q773" s="2046"/>
      <c r="R773" s="2046"/>
      <c r="S773" s="2046"/>
      <c r="T773" s="2046"/>
      <c r="U773" s="2046"/>
      <c r="V773" s="2046"/>
      <c r="W773" s="2046"/>
      <c r="X773" s="2046"/>
      <c r="Y773" s="2046"/>
      <c r="Z773" s="2046"/>
    </row>
    <row r="774">
      <c r="A774" s="2046"/>
      <c r="B774" s="2046"/>
      <c r="C774" s="2046"/>
      <c r="D774" s="2046"/>
      <c r="E774" s="2046"/>
      <c r="F774" s="2046"/>
      <c r="G774" s="2046"/>
      <c r="H774" s="2046"/>
      <c r="I774" s="2046"/>
      <c r="J774" s="2046"/>
      <c r="K774" s="2046"/>
      <c r="L774" s="2046"/>
      <c r="M774" s="2046"/>
      <c r="N774" s="2046"/>
      <c r="O774" s="2046"/>
      <c r="P774" s="2046"/>
      <c r="Q774" s="2046"/>
      <c r="R774" s="2046"/>
      <c r="S774" s="2046"/>
      <c r="T774" s="2046"/>
      <c r="U774" s="2046"/>
      <c r="V774" s="2046"/>
      <c r="W774" s="2046"/>
      <c r="X774" s="2046"/>
      <c r="Y774" s="2046"/>
      <c r="Z774" s="2046"/>
    </row>
    <row r="775">
      <c r="A775" s="2046"/>
      <c r="B775" s="2046"/>
      <c r="C775" s="2046"/>
      <c r="D775" s="2046"/>
      <c r="E775" s="2046"/>
      <c r="F775" s="2046"/>
      <c r="G775" s="2046"/>
      <c r="H775" s="2046"/>
      <c r="I775" s="2046"/>
      <c r="J775" s="2046"/>
      <c r="K775" s="2046"/>
      <c r="L775" s="2046"/>
      <c r="M775" s="2046"/>
      <c r="N775" s="2046"/>
      <c r="O775" s="2046"/>
      <c r="P775" s="2046"/>
      <c r="Q775" s="2046"/>
      <c r="R775" s="2046"/>
      <c r="S775" s="2046"/>
      <c r="T775" s="2046"/>
      <c r="U775" s="2046"/>
      <c r="V775" s="2046"/>
      <c r="W775" s="2046"/>
      <c r="X775" s="2046"/>
      <c r="Y775" s="2046"/>
      <c r="Z775" s="2046"/>
    </row>
    <row r="776">
      <c r="A776" s="2046"/>
      <c r="B776" s="2046"/>
      <c r="C776" s="2046"/>
      <c r="D776" s="2046"/>
      <c r="E776" s="2046"/>
      <c r="F776" s="2046"/>
      <c r="G776" s="2046"/>
      <c r="H776" s="2046"/>
      <c r="I776" s="2046"/>
      <c r="J776" s="2046"/>
      <c r="K776" s="2046"/>
      <c r="L776" s="2046"/>
      <c r="M776" s="2046"/>
      <c r="N776" s="2046"/>
      <c r="O776" s="2046"/>
      <c r="P776" s="2046"/>
      <c r="Q776" s="2046"/>
      <c r="R776" s="2046"/>
      <c r="S776" s="2046"/>
      <c r="T776" s="2046"/>
      <c r="U776" s="2046"/>
      <c r="V776" s="2046"/>
      <c r="W776" s="2046"/>
      <c r="X776" s="2046"/>
      <c r="Y776" s="2046"/>
      <c r="Z776" s="2046"/>
    </row>
    <row r="777">
      <c r="A777" s="2046"/>
      <c r="B777" s="2046"/>
      <c r="C777" s="2046"/>
      <c r="D777" s="2046"/>
      <c r="E777" s="2046"/>
      <c r="F777" s="2046"/>
      <c r="G777" s="2046"/>
      <c r="H777" s="2046"/>
      <c r="I777" s="2046"/>
      <c r="J777" s="2046"/>
      <c r="K777" s="2046"/>
      <c r="L777" s="2046"/>
      <c r="M777" s="2046"/>
      <c r="N777" s="2046"/>
      <c r="O777" s="2046"/>
      <c r="P777" s="2046"/>
      <c r="Q777" s="2046"/>
      <c r="R777" s="2046"/>
      <c r="S777" s="2046"/>
      <c r="T777" s="2046"/>
      <c r="U777" s="2046"/>
      <c r="V777" s="2046"/>
      <c r="W777" s="2046"/>
      <c r="X777" s="2046"/>
      <c r="Y777" s="2046"/>
      <c r="Z777" s="2046"/>
    </row>
    <row r="778">
      <c r="A778" s="2046"/>
      <c r="B778" s="2046"/>
      <c r="C778" s="2046"/>
      <c r="D778" s="2046"/>
      <c r="E778" s="2046"/>
      <c r="F778" s="2046"/>
      <c r="G778" s="2046"/>
      <c r="H778" s="2046"/>
      <c r="I778" s="2046"/>
      <c r="J778" s="2046"/>
      <c r="K778" s="2046"/>
      <c r="L778" s="2046"/>
      <c r="M778" s="2046"/>
      <c r="N778" s="2046"/>
      <c r="O778" s="2046"/>
      <c r="P778" s="2046"/>
      <c r="Q778" s="2046"/>
      <c r="R778" s="2046"/>
      <c r="S778" s="2046"/>
      <c r="T778" s="2046"/>
      <c r="U778" s="2046"/>
      <c r="V778" s="2046"/>
      <c r="W778" s="2046"/>
      <c r="X778" s="2046"/>
      <c r="Y778" s="2046"/>
      <c r="Z778" s="2046"/>
    </row>
    <row r="779">
      <c r="A779" s="2046"/>
      <c r="B779" s="2046"/>
      <c r="C779" s="2046"/>
      <c r="D779" s="2046"/>
      <c r="E779" s="2046"/>
      <c r="F779" s="2046"/>
      <c r="G779" s="2046"/>
      <c r="H779" s="2046"/>
      <c r="I779" s="2046"/>
      <c r="J779" s="2046"/>
      <c r="K779" s="2046"/>
      <c r="L779" s="2046"/>
      <c r="M779" s="2046"/>
      <c r="N779" s="2046"/>
      <c r="O779" s="2046"/>
      <c r="P779" s="2046"/>
      <c r="Q779" s="2046"/>
      <c r="R779" s="2046"/>
      <c r="S779" s="2046"/>
      <c r="T779" s="2046"/>
      <c r="U779" s="2046"/>
      <c r="V779" s="2046"/>
      <c r="W779" s="2046"/>
      <c r="X779" s="2046"/>
      <c r="Y779" s="2046"/>
      <c r="Z779" s="2046"/>
    </row>
    <row r="780">
      <c r="A780" s="2046"/>
      <c r="B780" s="2046"/>
      <c r="C780" s="2046"/>
      <c r="D780" s="2046"/>
      <c r="E780" s="2046"/>
      <c r="F780" s="2046"/>
      <c r="G780" s="2046"/>
      <c r="H780" s="2046"/>
      <c r="I780" s="2046"/>
      <c r="J780" s="2046"/>
      <c r="K780" s="2046"/>
      <c r="L780" s="2046"/>
      <c r="M780" s="2046"/>
      <c r="N780" s="2046"/>
      <c r="O780" s="2046"/>
      <c r="P780" s="2046"/>
      <c r="Q780" s="2046"/>
      <c r="R780" s="2046"/>
      <c r="S780" s="2046"/>
      <c r="T780" s="2046"/>
      <c r="U780" s="2046"/>
      <c r="V780" s="2046"/>
      <c r="W780" s="2046"/>
      <c r="X780" s="2046"/>
      <c r="Y780" s="2046"/>
      <c r="Z780" s="2046"/>
    </row>
    <row r="781">
      <c r="A781" s="2046"/>
      <c r="B781" s="2046"/>
      <c r="C781" s="2046"/>
      <c r="D781" s="2046"/>
      <c r="E781" s="2046"/>
      <c r="F781" s="2046"/>
      <c r="G781" s="2046"/>
      <c r="H781" s="2046"/>
      <c r="I781" s="2046"/>
      <c r="J781" s="2046"/>
      <c r="K781" s="2046"/>
      <c r="L781" s="2046"/>
      <c r="M781" s="2046"/>
      <c r="N781" s="2046"/>
      <c r="O781" s="2046"/>
      <c r="P781" s="2046"/>
      <c r="Q781" s="2046"/>
      <c r="R781" s="2046"/>
      <c r="S781" s="2046"/>
      <c r="T781" s="2046"/>
      <c r="U781" s="2046"/>
      <c r="V781" s="2046"/>
      <c r="W781" s="2046"/>
      <c r="X781" s="2046"/>
      <c r="Y781" s="2046"/>
      <c r="Z781" s="2046"/>
    </row>
    <row r="782">
      <c r="A782" s="2046"/>
      <c r="B782" s="2046"/>
      <c r="C782" s="2046"/>
      <c r="D782" s="2046"/>
      <c r="E782" s="2046"/>
      <c r="F782" s="2046"/>
      <c r="G782" s="2046"/>
      <c r="H782" s="2046"/>
      <c r="I782" s="2046"/>
      <c r="J782" s="2046"/>
      <c r="K782" s="2046"/>
      <c r="L782" s="2046"/>
      <c r="M782" s="2046"/>
      <c r="N782" s="2046"/>
      <c r="O782" s="2046"/>
      <c r="P782" s="2046"/>
      <c r="Q782" s="2046"/>
      <c r="R782" s="2046"/>
      <c r="S782" s="2046"/>
      <c r="T782" s="2046"/>
      <c r="U782" s="2046"/>
      <c r="V782" s="2046"/>
      <c r="W782" s="2046"/>
      <c r="X782" s="2046"/>
      <c r="Y782" s="2046"/>
      <c r="Z782" s="2046"/>
    </row>
    <row r="783">
      <c r="A783" s="2046"/>
      <c r="B783" s="2046"/>
      <c r="C783" s="2046"/>
      <c r="D783" s="2046"/>
      <c r="E783" s="2046"/>
      <c r="F783" s="2046"/>
      <c r="G783" s="2046"/>
      <c r="H783" s="2046"/>
      <c r="I783" s="2046"/>
      <c r="J783" s="2046"/>
      <c r="K783" s="2046"/>
      <c r="L783" s="2046"/>
      <c r="M783" s="2046"/>
      <c r="N783" s="2046"/>
      <c r="O783" s="2046"/>
      <c r="P783" s="2046"/>
      <c r="Q783" s="2046"/>
      <c r="R783" s="2046"/>
      <c r="S783" s="2046"/>
      <c r="T783" s="2046"/>
      <c r="U783" s="2046"/>
      <c r="V783" s="2046"/>
      <c r="W783" s="2046"/>
      <c r="X783" s="2046"/>
      <c r="Y783" s="2046"/>
      <c r="Z783" s="2046"/>
    </row>
    <row r="784">
      <c r="A784" s="2046"/>
      <c r="B784" s="2046"/>
      <c r="C784" s="2046"/>
      <c r="D784" s="2046"/>
      <c r="E784" s="2046"/>
      <c r="F784" s="2046"/>
      <c r="G784" s="2046"/>
      <c r="H784" s="2046"/>
      <c r="I784" s="2046"/>
      <c r="J784" s="2046"/>
      <c r="K784" s="2046"/>
      <c r="L784" s="2046"/>
      <c r="M784" s="2046"/>
      <c r="N784" s="2046"/>
      <c r="O784" s="2046"/>
      <c r="P784" s="2046"/>
      <c r="Q784" s="2046"/>
      <c r="R784" s="2046"/>
      <c r="S784" s="2046"/>
      <c r="T784" s="2046"/>
      <c r="U784" s="2046"/>
      <c r="V784" s="2046"/>
      <c r="W784" s="2046"/>
      <c r="X784" s="2046"/>
      <c r="Y784" s="2046"/>
      <c r="Z784" s="2046"/>
    </row>
    <row r="785">
      <c r="A785" s="2046"/>
      <c r="B785" s="2046"/>
      <c r="C785" s="2046"/>
      <c r="D785" s="2046"/>
      <c r="E785" s="2046"/>
      <c r="F785" s="2046"/>
      <c r="G785" s="2046"/>
      <c r="H785" s="2046"/>
      <c r="I785" s="2046"/>
      <c r="J785" s="2046"/>
      <c r="K785" s="2046"/>
      <c r="L785" s="2046"/>
      <c r="M785" s="2046"/>
      <c r="N785" s="2046"/>
      <c r="O785" s="2046"/>
      <c r="P785" s="2046"/>
      <c r="Q785" s="2046"/>
      <c r="R785" s="2046"/>
      <c r="S785" s="2046"/>
      <c r="T785" s="2046"/>
      <c r="U785" s="2046"/>
      <c r="V785" s="2046"/>
      <c r="W785" s="2046"/>
      <c r="X785" s="2046"/>
      <c r="Y785" s="2046"/>
      <c r="Z785" s="2046"/>
    </row>
    <row r="786">
      <c r="A786" s="2046"/>
      <c r="B786" s="2046"/>
      <c r="C786" s="2046"/>
      <c r="D786" s="2046"/>
      <c r="E786" s="2046"/>
      <c r="F786" s="2046"/>
      <c r="G786" s="2046"/>
      <c r="H786" s="2046"/>
      <c r="I786" s="2046"/>
      <c r="J786" s="2046"/>
      <c r="K786" s="2046"/>
      <c r="L786" s="2046"/>
      <c r="M786" s="2046"/>
      <c r="N786" s="2046"/>
      <c r="O786" s="2046"/>
      <c r="P786" s="2046"/>
      <c r="Q786" s="2046"/>
      <c r="R786" s="2046"/>
      <c r="S786" s="2046"/>
      <c r="T786" s="2046"/>
      <c r="U786" s="2046"/>
      <c r="V786" s="2046"/>
      <c r="W786" s="2046"/>
      <c r="X786" s="2046"/>
      <c r="Y786" s="2046"/>
      <c r="Z786" s="2046"/>
    </row>
    <row r="787">
      <c r="A787" s="2046"/>
      <c r="B787" s="2046"/>
      <c r="C787" s="2046"/>
      <c r="D787" s="2046"/>
      <c r="E787" s="2046"/>
      <c r="F787" s="2046"/>
      <c r="G787" s="2046"/>
      <c r="H787" s="2046"/>
      <c r="I787" s="2046"/>
      <c r="J787" s="2046"/>
      <c r="K787" s="2046"/>
      <c r="L787" s="2046"/>
      <c r="M787" s="2046"/>
      <c r="N787" s="2046"/>
      <c r="O787" s="2046"/>
      <c r="P787" s="2046"/>
      <c r="Q787" s="2046"/>
      <c r="R787" s="2046"/>
      <c r="S787" s="2046"/>
      <c r="T787" s="2046"/>
      <c r="U787" s="2046"/>
      <c r="V787" s="2046"/>
      <c r="W787" s="2046"/>
      <c r="X787" s="2046"/>
      <c r="Y787" s="2046"/>
      <c r="Z787" s="2046"/>
    </row>
    <row r="788">
      <c r="A788" s="2046"/>
      <c r="B788" s="2046"/>
      <c r="C788" s="2046"/>
      <c r="D788" s="2046"/>
      <c r="E788" s="2046"/>
      <c r="F788" s="2046"/>
      <c r="G788" s="2046"/>
      <c r="H788" s="2046"/>
      <c r="I788" s="2046"/>
      <c r="J788" s="2046"/>
      <c r="K788" s="2046"/>
      <c r="L788" s="2046"/>
      <c r="M788" s="2046"/>
      <c r="N788" s="2046"/>
      <c r="O788" s="2046"/>
      <c r="P788" s="2046"/>
      <c r="Q788" s="2046"/>
      <c r="R788" s="2046"/>
      <c r="S788" s="2046"/>
      <c r="T788" s="2046"/>
      <c r="U788" s="2046"/>
      <c r="V788" s="2046"/>
      <c r="W788" s="2046"/>
      <c r="X788" s="2046"/>
      <c r="Y788" s="2046"/>
      <c r="Z788" s="2046"/>
    </row>
    <row r="789">
      <c r="A789" s="2046"/>
      <c r="B789" s="2046"/>
      <c r="C789" s="2046"/>
      <c r="D789" s="2046"/>
      <c r="E789" s="2046"/>
      <c r="F789" s="2046"/>
      <c r="G789" s="2046"/>
      <c r="H789" s="2046"/>
      <c r="I789" s="2046"/>
      <c r="J789" s="2046"/>
      <c r="K789" s="2046"/>
      <c r="L789" s="2046"/>
      <c r="M789" s="2046"/>
      <c r="N789" s="2046"/>
      <c r="O789" s="2046"/>
      <c r="P789" s="2046"/>
      <c r="Q789" s="2046"/>
      <c r="R789" s="2046"/>
      <c r="S789" s="2046"/>
      <c r="T789" s="2046"/>
      <c r="U789" s="2046"/>
      <c r="V789" s="2046"/>
      <c r="W789" s="2046"/>
      <c r="X789" s="2046"/>
      <c r="Y789" s="2046"/>
      <c r="Z789" s="2046"/>
    </row>
    <row r="790">
      <c r="A790" s="2046"/>
      <c r="B790" s="2046"/>
      <c r="C790" s="2046"/>
      <c r="D790" s="2046"/>
      <c r="E790" s="2046"/>
      <c r="F790" s="2046"/>
      <c r="G790" s="2046"/>
      <c r="H790" s="2046"/>
      <c r="I790" s="2046"/>
      <c r="J790" s="2046"/>
      <c r="K790" s="2046"/>
      <c r="L790" s="2046"/>
      <c r="M790" s="2046"/>
      <c r="N790" s="2046"/>
      <c r="O790" s="2046"/>
      <c r="P790" s="2046"/>
      <c r="Q790" s="2046"/>
      <c r="R790" s="2046"/>
      <c r="S790" s="2046"/>
      <c r="T790" s="2046"/>
      <c r="U790" s="2046"/>
      <c r="V790" s="2046"/>
      <c r="W790" s="2046"/>
      <c r="X790" s="2046"/>
      <c r="Y790" s="2046"/>
      <c r="Z790" s="2046"/>
    </row>
    <row r="791">
      <c r="A791" s="2046"/>
      <c r="B791" s="2046"/>
      <c r="C791" s="2046"/>
      <c r="D791" s="2046"/>
      <c r="E791" s="2046"/>
      <c r="F791" s="2046"/>
      <c r="G791" s="2046"/>
      <c r="H791" s="2046"/>
      <c r="I791" s="2046"/>
      <c r="J791" s="2046"/>
      <c r="K791" s="2046"/>
      <c r="L791" s="2046"/>
      <c r="M791" s="2046"/>
      <c r="N791" s="2046"/>
      <c r="O791" s="2046"/>
      <c r="P791" s="2046"/>
      <c r="Q791" s="2046"/>
      <c r="R791" s="2046"/>
      <c r="S791" s="2046"/>
      <c r="T791" s="2046"/>
      <c r="U791" s="2046"/>
      <c r="V791" s="2046"/>
      <c r="W791" s="2046"/>
      <c r="X791" s="2046"/>
      <c r="Y791" s="2046"/>
      <c r="Z791" s="2046"/>
    </row>
    <row r="792">
      <c r="A792" s="2046"/>
      <c r="B792" s="2046"/>
      <c r="C792" s="2046"/>
      <c r="D792" s="2046"/>
      <c r="E792" s="2046"/>
      <c r="F792" s="2046"/>
      <c r="G792" s="2046"/>
      <c r="H792" s="2046"/>
      <c r="I792" s="2046"/>
      <c r="J792" s="2046"/>
      <c r="K792" s="2046"/>
      <c r="L792" s="2046"/>
      <c r="M792" s="2046"/>
      <c r="N792" s="2046"/>
      <c r="O792" s="2046"/>
      <c r="P792" s="2046"/>
      <c r="Q792" s="2046"/>
      <c r="R792" s="2046"/>
      <c r="S792" s="2046"/>
      <c r="T792" s="2046"/>
      <c r="U792" s="2046"/>
      <c r="V792" s="2046"/>
      <c r="W792" s="2046"/>
      <c r="X792" s="2046"/>
      <c r="Y792" s="2046"/>
      <c r="Z792" s="2046"/>
    </row>
    <row r="793">
      <c r="A793" s="2046"/>
      <c r="B793" s="2046"/>
      <c r="C793" s="2046"/>
      <c r="D793" s="2046"/>
      <c r="E793" s="2046"/>
      <c r="F793" s="2046"/>
      <c r="G793" s="2046"/>
      <c r="H793" s="2046"/>
      <c r="I793" s="2046"/>
      <c r="J793" s="2046"/>
      <c r="K793" s="2046"/>
      <c r="L793" s="2046"/>
      <c r="M793" s="2046"/>
      <c r="N793" s="2046"/>
      <c r="O793" s="2046"/>
      <c r="P793" s="2046"/>
      <c r="Q793" s="2046"/>
      <c r="R793" s="2046"/>
      <c r="S793" s="2046"/>
      <c r="T793" s="2046"/>
      <c r="U793" s="2046"/>
      <c r="V793" s="2046"/>
      <c r="W793" s="2046"/>
      <c r="X793" s="2046"/>
      <c r="Y793" s="2046"/>
      <c r="Z793" s="2046"/>
    </row>
    <row r="794">
      <c r="A794" s="2046"/>
      <c r="B794" s="2046"/>
      <c r="C794" s="2046"/>
      <c r="D794" s="2046"/>
      <c r="E794" s="2046"/>
      <c r="F794" s="2046"/>
      <c r="G794" s="2046"/>
      <c r="H794" s="2046"/>
      <c r="I794" s="2046"/>
      <c r="J794" s="2046"/>
      <c r="K794" s="2046"/>
      <c r="L794" s="2046"/>
      <c r="M794" s="2046"/>
      <c r="N794" s="2046"/>
      <c r="O794" s="2046"/>
      <c r="P794" s="2046"/>
      <c r="Q794" s="2046"/>
      <c r="R794" s="2046"/>
      <c r="S794" s="2046"/>
      <c r="T794" s="2046"/>
      <c r="U794" s="2046"/>
      <c r="V794" s="2046"/>
      <c r="W794" s="2046"/>
      <c r="X794" s="2046"/>
      <c r="Y794" s="2046"/>
      <c r="Z794" s="2046"/>
    </row>
    <row r="795">
      <c r="A795" s="2046"/>
      <c r="B795" s="2046"/>
      <c r="C795" s="2046"/>
      <c r="D795" s="2046"/>
      <c r="E795" s="2046"/>
      <c r="F795" s="2046"/>
      <c r="G795" s="2046"/>
      <c r="H795" s="2046"/>
      <c r="I795" s="2046"/>
      <c r="J795" s="2046"/>
      <c r="K795" s="2046"/>
      <c r="L795" s="2046"/>
      <c r="M795" s="2046"/>
      <c r="N795" s="2046"/>
      <c r="O795" s="2046"/>
      <c r="P795" s="2046"/>
      <c r="Q795" s="2046"/>
      <c r="R795" s="2046"/>
      <c r="S795" s="2046"/>
      <c r="T795" s="2046"/>
      <c r="U795" s="2046"/>
      <c r="V795" s="2046"/>
      <c r="W795" s="2046"/>
      <c r="X795" s="2046"/>
      <c r="Y795" s="2046"/>
      <c r="Z795" s="2046"/>
    </row>
    <row r="796">
      <c r="A796" s="2046"/>
      <c r="B796" s="2046"/>
      <c r="C796" s="2046"/>
      <c r="D796" s="2046"/>
      <c r="E796" s="2046"/>
      <c r="F796" s="2046"/>
      <c r="G796" s="2046"/>
      <c r="H796" s="2046"/>
      <c r="I796" s="2046"/>
      <c r="J796" s="2046"/>
      <c r="K796" s="2046"/>
      <c r="L796" s="2046"/>
      <c r="M796" s="2046"/>
      <c r="N796" s="2046"/>
      <c r="O796" s="2046"/>
      <c r="P796" s="2046"/>
      <c r="Q796" s="2046"/>
      <c r="R796" s="2046"/>
      <c r="S796" s="2046"/>
      <c r="T796" s="2046"/>
      <c r="U796" s="2046"/>
      <c r="V796" s="2046"/>
      <c r="W796" s="2046"/>
      <c r="X796" s="2046"/>
      <c r="Y796" s="2046"/>
      <c r="Z796" s="2046"/>
    </row>
    <row r="797">
      <c r="A797" s="2046"/>
      <c r="B797" s="2046"/>
      <c r="C797" s="2046"/>
      <c r="D797" s="2046"/>
      <c r="E797" s="2046"/>
      <c r="F797" s="2046"/>
      <c r="G797" s="2046"/>
      <c r="H797" s="2046"/>
      <c r="I797" s="2046"/>
      <c r="J797" s="2046"/>
      <c r="K797" s="2046"/>
      <c r="L797" s="2046"/>
      <c r="M797" s="2046"/>
      <c r="N797" s="2046"/>
      <c r="O797" s="2046"/>
      <c r="P797" s="2046"/>
      <c r="Q797" s="2046"/>
      <c r="R797" s="2046"/>
      <c r="S797" s="2046"/>
      <c r="T797" s="2046"/>
      <c r="U797" s="2046"/>
      <c r="V797" s="2046"/>
      <c r="W797" s="2046"/>
      <c r="X797" s="2046"/>
      <c r="Y797" s="2046"/>
      <c r="Z797" s="2046"/>
    </row>
    <row r="798">
      <c r="A798" s="2046"/>
      <c r="B798" s="2046"/>
      <c r="C798" s="2046"/>
      <c r="D798" s="2046"/>
      <c r="E798" s="2046"/>
      <c r="F798" s="2046"/>
      <c r="G798" s="2046"/>
      <c r="H798" s="2046"/>
      <c r="I798" s="2046"/>
      <c r="J798" s="2046"/>
      <c r="K798" s="2046"/>
      <c r="L798" s="2046"/>
      <c r="M798" s="2046"/>
      <c r="N798" s="2046"/>
      <c r="O798" s="2046"/>
      <c r="P798" s="2046"/>
      <c r="Q798" s="2046"/>
      <c r="R798" s="2046"/>
      <c r="S798" s="2046"/>
      <c r="T798" s="2046"/>
      <c r="U798" s="2046"/>
      <c r="V798" s="2046"/>
      <c r="W798" s="2046"/>
      <c r="X798" s="2046"/>
      <c r="Y798" s="2046"/>
      <c r="Z798" s="2046"/>
    </row>
    <row r="799">
      <c r="A799" s="2046"/>
      <c r="B799" s="2046"/>
      <c r="C799" s="2046"/>
      <c r="D799" s="2046"/>
      <c r="E799" s="2046"/>
      <c r="F799" s="2046"/>
      <c r="G799" s="2046"/>
      <c r="H799" s="2046"/>
      <c r="I799" s="2046"/>
      <c r="J799" s="2046"/>
      <c r="K799" s="2046"/>
      <c r="L799" s="2046"/>
      <c r="M799" s="2046"/>
      <c r="N799" s="2046"/>
      <c r="O799" s="2046"/>
      <c r="P799" s="2046"/>
      <c r="Q799" s="2046"/>
      <c r="R799" s="2046"/>
      <c r="S799" s="2046"/>
      <c r="T799" s="2046"/>
      <c r="U799" s="2046"/>
      <c r="V799" s="2046"/>
      <c r="W799" s="2046"/>
      <c r="X799" s="2046"/>
      <c r="Y799" s="2046"/>
      <c r="Z799" s="2046"/>
    </row>
    <row r="800">
      <c r="A800" s="2046"/>
      <c r="B800" s="2046"/>
      <c r="C800" s="2046"/>
      <c r="D800" s="2046"/>
      <c r="E800" s="2046"/>
      <c r="F800" s="2046"/>
      <c r="G800" s="2046"/>
      <c r="H800" s="2046"/>
      <c r="I800" s="2046"/>
      <c r="J800" s="2046"/>
      <c r="K800" s="2046"/>
      <c r="L800" s="2046"/>
      <c r="M800" s="2046"/>
      <c r="N800" s="2046"/>
      <c r="O800" s="2046"/>
      <c r="P800" s="2046"/>
      <c r="Q800" s="2046"/>
      <c r="R800" s="2046"/>
      <c r="S800" s="2046"/>
      <c r="T800" s="2046"/>
      <c r="U800" s="2046"/>
      <c r="V800" s="2046"/>
      <c r="W800" s="2046"/>
      <c r="X800" s="2046"/>
      <c r="Y800" s="2046"/>
      <c r="Z800" s="2046"/>
    </row>
    <row r="801">
      <c r="A801" s="2046"/>
      <c r="B801" s="2046"/>
      <c r="C801" s="2046"/>
      <c r="D801" s="2046"/>
      <c r="E801" s="2046"/>
      <c r="F801" s="2046"/>
      <c r="G801" s="2046"/>
      <c r="H801" s="2046"/>
      <c r="I801" s="2046"/>
      <c r="J801" s="2046"/>
      <c r="K801" s="2046"/>
      <c r="L801" s="2046"/>
      <c r="M801" s="2046"/>
      <c r="N801" s="2046"/>
      <c r="O801" s="2046"/>
      <c r="P801" s="2046"/>
      <c r="Q801" s="2046"/>
      <c r="R801" s="2046"/>
      <c r="S801" s="2046"/>
      <c r="T801" s="2046"/>
      <c r="U801" s="2046"/>
      <c r="V801" s="2046"/>
      <c r="W801" s="2046"/>
      <c r="X801" s="2046"/>
      <c r="Y801" s="2046"/>
      <c r="Z801" s="2046"/>
    </row>
    <row r="802">
      <c r="A802" s="2046"/>
      <c r="B802" s="2046"/>
      <c r="C802" s="2046"/>
      <c r="D802" s="2046"/>
      <c r="E802" s="2046"/>
      <c r="F802" s="2046"/>
      <c r="G802" s="2046"/>
      <c r="H802" s="2046"/>
      <c r="I802" s="2046"/>
      <c r="J802" s="2046"/>
      <c r="K802" s="2046"/>
      <c r="L802" s="2046"/>
      <c r="M802" s="2046"/>
      <c r="N802" s="2046"/>
      <c r="O802" s="2046"/>
      <c r="P802" s="2046"/>
      <c r="Q802" s="2046"/>
      <c r="R802" s="2046"/>
      <c r="S802" s="2046"/>
      <c r="T802" s="2046"/>
      <c r="U802" s="2046"/>
      <c r="V802" s="2046"/>
      <c r="W802" s="2046"/>
      <c r="X802" s="2046"/>
      <c r="Y802" s="2046"/>
      <c r="Z802" s="2046"/>
    </row>
    <row r="803">
      <c r="A803" s="2046"/>
      <c r="B803" s="2046"/>
      <c r="C803" s="2046"/>
      <c r="D803" s="2046"/>
      <c r="E803" s="2046"/>
      <c r="F803" s="2046"/>
      <c r="G803" s="2046"/>
      <c r="H803" s="2046"/>
      <c r="I803" s="2046"/>
      <c r="J803" s="2046"/>
      <c r="K803" s="2046"/>
      <c r="L803" s="2046"/>
      <c r="M803" s="2046"/>
      <c r="N803" s="2046"/>
      <c r="O803" s="2046"/>
      <c r="P803" s="2046"/>
      <c r="Q803" s="2046"/>
      <c r="R803" s="2046"/>
      <c r="S803" s="2046"/>
      <c r="T803" s="2046"/>
      <c r="U803" s="2046"/>
      <c r="V803" s="2046"/>
      <c r="W803" s="2046"/>
      <c r="X803" s="2046"/>
      <c r="Y803" s="2046"/>
      <c r="Z803" s="2046"/>
    </row>
    <row r="804">
      <c r="A804" s="2046"/>
      <c r="B804" s="2046"/>
      <c r="C804" s="2046"/>
      <c r="D804" s="2046"/>
      <c r="E804" s="2046"/>
      <c r="F804" s="2046"/>
      <c r="G804" s="2046"/>
      <c r="H804" s="2046"/>
      <c r="I804" s="2046"/>
      <c r="J804" s="2046"/>
      <c r="K804" s="2046"/>
      <c r="L804" s="2046"/>
      <c r="M804" s="2046"/>
      <c r="N804" s="2046"/>
      <c r="O804" s="2046"/>
      <c r="P804" s="2046"/>
      <c r="Q804" s="2046"/>
      <c r="R804" s="2046"/>
      <c r="S804" s="2046"/>
      <c r="T804" s="2046"/>
      <c r="U804" s="2046"/>
      <c r="V804" s="2046"/>
      <c r="W804" s="2046"/>
      <c r="X804" s="2046"/>
      <c r="Y804" s="2046"/>
      <c r="Z804" s="2046"/>
    </row>
    <row r="805">
      <c r="A805" s="2046"/>
      <c r="B805" s="2046"/>
      <c r="C805" s="2046"/>
      <c r="D805" s="2046"/>
      <c r="E805" s="2046"/>
      <c r="F805" s="2046"/>
      <c r="G805" s="2046"/>
      <c r="H805" s="2046"/>
      <c r="I805" s="2046"/>
      <c r="J805" s="2046"/>
      <c r="K805" s="2046"/>
      <c r="L805" s="2046"/>
      <c r="M805" s="2046"/>
      <c r="N805" s="2046"/>
      <c r="O805" s="2046"/>
      <c r="P805" s="2046"/>
      <c r="Q805" s="2046"/>
      <c r="R805" s="2046"/>
      <c r="S805" s="2046"/>
      <c r="T805" s="2046"/>
      <c r="U805" s="2046"/>
      <c r="V805" s="2046"/>
      <c r="W805" s="2046"/>
      <c r="X805" s="2046"/>
      <c r="Y805" s="2046"/>
      <c r="Z805" s="2046"/>
    </row>
    <row r="806">
      <c r="A806" s="2046"/>
      <c r="B806" s="2046"/>
      <c r="C806" s="2046"/>
      <c r="D806" s="2046"/>
      <c r="E806" s="2046"/>
      <c r="F806" s="2046"/>
      <c r="G806" s="2046"/>
      <c r="H806" s="2046"/>
      <c r="I806" s="2046"/>
      <c r="J806" s="2046"/>
      <c r="K806" s="2046"/>
      <c r="L806" s="2046"/>
      <c r="M806" s="2046"/>
      <c r="N806" s="2046"/>
      <c r="O806" s="2046"/>
      <c r="P806" s="2046"/>
      <c r="Q806" s="2046"/>
      <c r="R806" s="2046"/>
      <c r="S806" s="2046"/>
      <c r="T806" s="2046"/>
      <c r="U806" s="2046"/>
      <c r="V806" s="2046"/>
      <c r="W806" s="2046"/>
      <c r="X806" s="2046"/>
      <c r="Y806" s="2046"/>
      <c r="Z806" s="2046"/>
    </row>
    <row r="807">
      <c r="A807" s="2046"/>
      <c r="B807" s="2046"/>
      <c r="C807" s="2046"/>
      <c r="D807" s="2046"/>
      <c r="E807" s="2046"/>
      <c r="F807" s="2046"/>
      <c r="G807" s="2046"/>
      <c r="H807" s="2046"/>
      <c r="I807" s="2046"/>
      <c r="J807" s="2046"/>
      <c r="K807" s="2046"/>
      <c r="L807" s="2046"/>
      <c r="M807" s="2046"/>
      <c r="N807" s="2046"/>
      <c r="O807" s="2046"/>
      <c r="P807" s="2046"/>
      <c r="Q807" s="2046"/>
      <c r="R807" s="2046"/>
      <c r="S807" s="2046"/>
      <c r="T807" s="2046"/>
      <c r="U807" s="2046"/>
      <c r="V807" s="2046"/>
      <c r="W807" s="2046"/>
      <c r="X807" s="2046"/>
      <c r="Y807" s="2046"/>
      <c r="Z807" s="2046"/>
    </row>
    <row r="808">
      <c r="A808" s="2046"/>
      <c r="B808" s="2046"/>
      <c r="C808" s="2046"/>
      <c r="D808" s="2046"/>
      <c r="E808" s="2046"/>
      <c r="F808" s="2046"/>
      <c r="G808" s="2046"/>
      <c r="H808" s="2046"/>
      <c r="I808" s="2046"/>
      <c r="J808" s="2046"/>
      <c r="K808" s="2046"/>
      <c r="L808" s="2046"/>
      <c r="M808" s="2046"/>
      <c r="N808" s="2046"/>
      <c r="O808" s="2046"/>
      <c r="P808" s="2046"/>
      <c r="Q808" s="2046"/>
      <c r="R808" s="2046"/>
      <c r="S808" s="2046"/>
      <c r="T808" s="2046"/>
      <c r="U808" s="2046"/>
      <c r="V808" s="2046"/>
      <c r="W808" s="2046"/>
      <c r="X808" s="2046"/>
      <c r="Y808" s="2046"/>
      <c r="Z808" s="2046"/>
    </row>
    <row r="809">
      <c r="A809" s="2046"/>
      <c r="B809" s="2046"/>
      <c r="C809" s="2046"/>
      <c r="D809" s="2046"/>
      <c r="E809" s="2046"/>
      <c r="F809" s="2046"/>
      <c r="G809" s="2046"/>
      <c r="H809" s="2046"/>
      <c r="I809" s="2046"/>
      <c r="J809" s="2046"/>
      <c r="K809" s="2046"/>
      <c r="L809" s="2046"/>
      <c r="M809" s="2046"/>
      <c r="N809" s="2046"/>
      <c r="O809" s="2046"/>
      <c r="P809" s="2046"/>
      <c r="Q809" s="2046"/>
      <c r="R809" s="2046"/>
      <c r="S809" s="2046"/>
      <c r="T809" s="2046"/>
      <c r="U809" s="2046"/>
      <c r="V809" s="2046"/>
      <c r="W809" s="2046"/>
      <c r="X809" s="2046"/>
      <c r="Y809" s="2046"/>
      <c r="Z809" s="2046"/>
    </row>
    <row r="810">
      <c r="A810" s="2046"/>
      <c r="B810" s="2046"/>
      <c r="C810" s="2046"/>
      <c r="D810" s="2046"/>
      <c r="E810" s="2046"/>
      <c r="F810" s="2046"/>
      <c r="G810" s="2046"/>
      <c r="H810" s="2046"/>
      <c r="I810" s="2046"/>
      <c r="J810" s="2046"/>
      <c r="K810" s="2046"/>
      <c r="L810" s="2046"/>
      <c r="M810" s="2046"/>
      <c r="N810" s="2046"/>
      <c r="O810" s="2046"/>
      <c r="P810" s="2046"/>
      <c r="Q810" s="2046"/>
      <c r="R810" s="2046"/>
      <c r="S810" s="2046"/>
      <c r="T810" s="2046"/>
      <c r="U810" s="2046"/>
      <c r="V810" s="2046"/>
      <c r="W810" s="2046"/>
      <c r="X810" s="2046"/>
      <c r="Y810" s="2046"/>
      <c r="Z810" s="2046"/>
    </row>
    <row r="811">
      <c r="A811" s="2046"/>
      <c r="B811" s="2046"/>
      <c r="C811" s="2046"/>
      <c r="D811" s="2046"/>
      <c r="E811" s="2046"/>
      <c r="F811" s="2046"/>
      <c r="G811" s="2046"/>
      <c r="H811" s="2046"/>
      <c r="I811" s="2046"/>
      <c r="J811" s="2046"/>
      <c r="K811" s="2046"/>
      <c r="L811" s="2046"/>
      <c r="M811" s="2046"/>
      <c r="N811" s="2046"/>
      <c r="O811" s="2046"/>
      <c r="P811" s="2046"/>
      <c r="Q811" s="2046"/>
      <c r="R811" s="2046"/>
      <c r="S811" s="2046"/>
      <c r="T811" s="2046"/>
      <c r="U811" s="2046"/>
      <c r="V811" s="2046"/>
      <c r="W811" s="2046"/>
      <c r="X811" s="2046"/>
      <c r="Y811" s="2046"/>
      <c r="Z811" s="2046"/>
    </row>
    <row r="812">
      <c r="A812" s="2046"/>
      <c r="B812" s="2046"/>
      <c r="C812" s="2046"/>
      <c r="D812" s="2046"/>
      <c r="E812" s="2046"/>
      <c r="F812" s="2046"/>
      <c r="G812" s="2046"/>
      <c r="H812" s="2046"/>
      <c r="I812" s="2046"/>
      <c r="J812" s="2046"/>
      <c r="K812" s="2046"/>
      <c r="L812" s="2046"/>
      <c r="M812" s="2046"/>
      <c r="N812" s="2046"/>
      <c r="O812" s="2046"/>
      <c r="P812" s="2046"/>
      <c r="Q812" s="2046"/>
      <c r="R812" s="2046"/>
      <c r="S812" s="2046"/>
      <c r="T812" s="2046"/>
      <c r="U812" s="2046"/>
      <c r="V812" s="2046"/>
      <c r="W812" s="2046"/>
      <c r="X812" s="2046"/>
      <c r="Y812" s="2046"/>
      <c r="Z812" s="2046"/>
    </row>
    <row r="813">
      <c r="A813" s="2046"/>
      <c r="B813" s="2046"/>
      <c r="C813" s="2046"/>
      <c r="D813" s="2046"/>
      <c r="E813" s="2046"/>
      <c r="F813" s="2046"/>
      <c r="G813" s="2046"/>
      <c r="H813" s="2046"/>
      <c r="I813" s="2046"/>
      <c r="J813" s="2046"/>
      <c r="K813" s="2046"/>
      <c r="L813" s="2046"/>
      <c r="M813" s="2046"/>
      <c r="N813" s="2046"/>
      <c r="O813" s="2046"/>
      <c r="P813" s="2046"/>
      <c r="Q813" s="2046"/>
      <c r="R813" s="2046"/>
      <c r="S813" s="2046"/>
      <c r="T813" s="2046"/>
      <c r="U813" s="2046"/>
      <c r="V813" s="2046"/>
      <c r="W813" s="2046"/>
      <c r="X813" s="2046"/>
      <c r="Y813" s="2046"/>
      <c r="Z813" s="2046"/>
    </row>
    <row r="814">
      <c r="A814" s="2046"/>
      <c r="B814" s="2046"/>
      <c r="C814" s="2046"/>
      <c r="D814" s="2046"/>
      <c r="E814" s="2046"/>
      <c r="F814" s="2046"/>
      <c r="G814" s="2046"/>
      <c r="H814" s="2046"/>
      <c r="I814" s="2046"/>
      <c r="J814" s="2046"/>
      <c r="K814" s="2046"/>
      <c r="L814" s="2046"/>
      <c r="M814" s="2046"/>
      <c r="N814" s="2046"/>
      <c r="O814" s="2046"/>
      <c r="P814" s="2046"/>
      <c r="Q814" s="2046"/>
      <c r="R814" s="2046"/>
      <c r="S814" s="2046"/>
      <c r="T814" s="2046"/>
      <c r="U814" s="2046"/>
      <c r="V814" s="2046"/>
      <c r="W814" s="2046"/>
      <c r="X814" s="2046"/>
      <c r="Y814" s="2046"/>
      <c r="Z814" s="2046"/>
    </row>
    <row r="815">
      <c r="A815" s="2046"/>
      <c r="B815" s="2046"/>
      <c r="C815" s="2046"/>
      <c r="D815" s="2046"/>
      <c r="E815" s="2046"/>
      <c r="F815" s="2046"/>
      <c r="G815" s="2046"/>
      <c r="H815" s="2046"/>
      <c r="I815" s="2046"/>
      <c r="J815" s="2046"/>
      <c r="K815" s="2046"/>
      <c r="L815" s="2046"/>
      <c r="M815" s="2046"/>
      <c r="N815" s="2046"/>
      <c r="O815" s="2046"/>
      <c r="P815" s="2046"/>
      <c r="Q815" s="2046"/>
      <c r="R815" s="2046"/>
      <c r="S815" s="2046"/>
      <c r="T815" s="2046"/>
      <c r="U815" s="2046"/>
      <c r="V815" s="2046"/>
      <c r="W815" s="2046"/>
      <c r="X815" s="2046"/>
      <c r="Y815" s="2046"/>
      <c r="Z815" s="2046"/>
    </row>
    <row r="816">
      <c r="A816" s="2046"/>
      <c r="B816" s="2046"/>
      <c r="C816" s="2046"/>
      <c r="D816" s="2046"/>
      <c r="E816" s="2046"/>
      <c r="F816" s="2046"/>
      <c r="G816" s="2046"/>
      <c r="H816" s="2046"/>
      <c r="I816" s="2046"/>
      <c r="J816" s="2046"/>
      <c r="K816" s="2046"/>
      <c r="L816" s="2046"/>
      <c r="M816" s="2046"/>
      <c r="N816" s="2046"/>
      <c r="O816" s="2046"/>
      <c r="P816" s="2046"/>
      <c r="Q816" s="2046"/>
      <c r="R816" s="2046"/>
      <c r="S816" s="2046"/>
      <c r="T816" s="2046"/>
      <c r="U816" s="2046"/>
      <c r="V816" s="2046"/>
      <c r="W816" s="2046"/>
      <c r="X816" s="2046"/>
      <c r="Y816" s="2046"/>
      <c r="Z816" s="2046"/>
    </row>
    <row r="817">
      <c r="A817" s="2046"/>
      <c r="B817" s="2046"/>
      <c r="C817" s="2046"/>
      <c r="D817" s="2046"/>
      <c r="E817" s="2046"/>
      <c r="F817" s="2046"/>
      <c r="G817" s="2046"/>
      <c r="H817" s="2046"/>
      <c r="I817" s="2046"/>
      <c r="J817" s="2046"/>
      <c r="K817" s="2046"/>
      <c r="L817" s="2046"/>
      <c r="M817" s="2046"/>
      <c r="N817" s="2046"/>
      <c r="O817" s="2046"/>
      <c r="P817" s="2046"/>
      <c r="Q817" s="2046"/>
      <c r="R817" s="2046"/>
      <c r="S817" s="2046"/>
      <c r="T817" s="2046"/>
      <c r="U817" s="2046"/>
      <c r="V817" s="2046"/>
      <c r="W817" s="2046"/>
      <c r="X817" s="2046"/>
      <c r="Y817" s="2046"/>
      <c r="Z817" s="2046"/>
    </row>
    <row r="818">
      <c r="A818" s="2046"/>
      <c r="B818" s="2046"/>
      <c r="C818" s="2046"/>
      <c r="D818" s="2046"/>
      <c r="E818" s="2046"/>
      <c r="F818" s="2046"/>
      <c r="G818" s="2046"/>
      <c r="H818" s="2046"/>
      <c r="I818" s="2046"/>
      <c r="J818" s="2046"/>
      <c r="K818" s="2046"/>
      <c r="L818" s="2046"/>
      <c r="M818" s="2046"/>
      <c r="N818" s="2046"/>
      <c r="O818" s="2046"/>
      <c r="P818" s="2046"/>
      <c r="Q818" s="2046"/>
      <c r="R818" s="2046"/>
      <c r="S818" s="2046"/>
      <c r="T818" s="2046"/>
      <c r="U818" s="2046"/>
      <c r="V818" s="2046"/>
      <c r="W818" s="2046"/>
      <c r="X818" s="2046"/>
      <c r="Y818" s="2046"/>
      <c r="Z818" s="2046"/>
    </row>
    <row r="819">
      <c r="A819" s="2046"/>
      <c r="B819" s="2046"/>
      <c r="C819" s="2046"/>
      <c r="D819" s="2046"/>
      <c r="E819" s="2046"/>
      <c r="F819" s="2046"/>
      <c r="G819" s="2046"/>
      <c r="H819" s="2046"/>
      <c r="I819" s="2046"/>
      <c r="J819" s="2046"/>
      <c r="K819" s="2046"/>
      <c r="L819" s="2046"/>
      <c r="M819" s="2046"/>
      <c r="N819" s="2046"/>
      <c r="O819" s="2046"/>
      <c r="P819" s="2046"/>
      <c r="Q819" s="2046"/>
      <c r="R819" s="2046"/>
      <c r="S819" s="2046"/>
      <c r="T819" s="2046"/>
      <c r="U819" s="2046"/>
      <c r="V819" s="2046"/>
      <c r="W819" s="2046"/>
      <c r="X819" s="2046"/>
      <c r="Y819" s="2046"/>
      <c r="Z819" s="2046"/>
    </row>
    <row r="820">
      <c r="A820" s="2046"/>
      <c r="B820" s="2046"/>
      <c r="C820" s="2046"/>
      <c r="D820" s="2046"/>
      <c r="E820" s="2046"/>
      <c r="F820" s="2046"/>
      <c r="G820" s="2046"/>
      <c r="H820" s="2046"/>
      <c r="I820" s="2046"/>
      <c r="J820" s="2046"/>
      <c r="K820" s="2046"/>
      <c r="L820" s="2046"/>
      <c r="M820" s="2046"/>
      <c r="N820" s="2046"/>
      <c r="O820" s="2046"/>
      <c r="P820" s="2046"/>
      <c r="Q820" s="2046"/>
      <c r="R820" s="2046"/>
      <c r="S820" s="2046"/>
      <c r="T820" s="2046"/>
      <c r="U820" s="2046"/>
      <c r="V820" s="2046"/>
      <c r="W820" s="2046"/>
      <c r="X820" s="2046"/>
      <c r="Y820" s="2046"/>
      <c r="Z820" s="2046"/>
    </row>
    <row r="821">
      <c r="A821" s="2046"/>
      <c r="B821" s="2046"/>
      <c r="C821" s="2046"/>
      <c r="D821" s="2046"/>
      <c r="E821" s="2046"/>
      <c r="F821" s="2046"/>
      <c r="G821" s="2046"/>
      <c r="H821" s="2046"/>
      <c r="I821" s="2046"/>
      <c r="J821" s="2046"/>
      <c r="K821" s="2046"/>
      <c r="L821" s="2046"/>
      <c r="M821" s="2046"/>
      <c r="N821" s="2046"/>
      <c r="O821" s="2046"/>
      <c r="P821" s="2046"/>
      <c r="Q821" s="2046"/>
      <c r="R821" s="2046"/>
      <c r="S821" s="2046"/>
      <c r="T821" s="2046"/>
      <c r="U821" s="2046"/>
      <c r="V821" s="2046"/>
      <c r="W821" s="2046"/>
      <c r="X821" s="2046"/>
      <c r="Y821" s="2046"/>
      <c r="Z821" s="2046"/>
    </row>
    <row r="822">
      <c r="A822" s="2046"/>
      <c r="B822" s="2046"/>
      <c r="C822" s="2046"/>
      <c r="D822" s="2046"/>
      <c r="E822" s="2046"/>
      <c r="F822" s="2046"/>
      <c r="G822" s="2046"/>
      <c r="H822" s="2046"/>
      <c r="I822" s="2046"/>
      <c r="J822" s="2046"/>
      <c r="K822" s="2046"/>
      <c r="L822" s="2046"/>
      <c r="M822" s="2046"/>
      <c r="N822" s="2046"/>
      <c r="O822" s="2046"/>
      <c r="P822" s="2046"/>
      <c r="Q822" s="2046"/>
      <c r="R822" s="2046"/>
      <c r="S822" s="2046"/>
      <c r="T822" s="2046"/>
      <c r="U822" s="2046"/>
      <c r="V822" s="2046"/>
      <c r="W822" s="2046"/>
      <c r="X822" s="2046"/>
      <c r="Y822" s="2046"/>
      <c r="Z822" s="2046"/>
    </row>
    <row r="823">
      <c r="A823" s="2046"/>
      <c r="B823" s="2046"/>
      <c r="C823" s="2046"/>
      <c r="D823" s="2046"/>
      <c r="E823" s="2046"/>
      <c r="F823" s="2046"/>
      <c r="G823" s="2046"/>
      <c r="H823" s="2046"/>
      <c r="I823" s="2046"/>
      <c r="J823" s="2046"/>
      <c r="K823" s="2046"/>
      <c r="L823" s="2046"/>
      <c r="M823" s="2046"/>
      <c r="N823" s="2046"/>
      <c r="O823" s="2046"/>
      <c r="P823" s="2046"/>
      <c r="Q823" s="2046"/>
      <c r="R823" s="2046"/>
      <c r="S823" s="2046"/>
      <c r="T823" s="2046"/>
      <c r="U823" s="2046"/>
      <c r="V823" s="2046"/>
      <c r="W823" s="2046"/>
      <c r="X823" s="2046"/>
      <c r="Y823" s="2046"/>
      <c r="Z823" s="2046"/>
    </row>
    <row r="824">
      <c r="A824" s="2046"/>
      <c r="B824" s="2046"/>
      <c r="C824" s="2046"/>
      <c r="D824" s="2046"/>
      <c r="E824" s="2046"/>
      <c r="F824" s="2046"/>
      <c r="G824" s="2046"/>
      <c r="H824" s="2046"/>
      <c r="I824" s="2046"/>
      <c r="J824" s="2046"/>
      <c r="K824" s="2046"/>
      <c r="L824" s="2046"/>
      <c r="M824" s="2046"/>
      <c r="N824" s="2046"/>
      <c r="O824" s="2046"/>
      <c r="P824" s="2046"/>
      <c r="Q824" s="2046"/>
      <c r="R824" s="2046"/>
      <c r="S824" s="2046"/>
      <c r="T824" s="2046"/>
      <c r="U824" s="2046"/>
      <c r="V824" s="2046"/>
      <c r="W824" s="2046"/>
      <c r="X824" s="2046"/>
      <c r="Y824" s="2046"/>
      <c r="Z824" s="2046"/>
    </row>
    <row r="825">
      <c r="A825" s="2046"/>
      <c r="B825" s="2046"/>
      <c r="C825" s="2046"/>
      <c r="D825" s="2046"/>
      <c r="E825" s="2046"/>
      <c r="F825" s="2046"/>
      <c r="G825" s="2046"/>
      <c r="H825" s="2046"/>
      <c r="I825" s="2046"/>
      <c r="J825" s="2046"/>
      <c r="K825" s="2046"/>
      <c r="L825" s="2046"/>
      <c r="M825" s="2046"/>
      <c r="N825" s="2046"/>
      <c r="O825" s="2046"/>
      <c r="P825" s="2046"/>
      <c r="Q825" s="2046"/>
      <c r="R825" s="2046"/>
      <c r="S825" s="2046"/>
      <c r="T825" s="2046"/>
      <c r="U825" s="2046"/>
      <c r="V825" s="2046"/>
      <c r="W825" s="2046"/>
      <c r="X825" s="2046"/>
      <c r="Y825" s="2046"/>
      <c r="Z825" s="2046"/>
    </row>
    <row r="826">
      <c r="A826" s="2046"/>
      <c r="B826" s="2046"/>
      <c r="C826" s="2046"/>
      <c r="D826" s="2046"/>
      <c r="E826" s="2046"/>
      <c r="F826" s="2046"/>
      <c r="G826" s="2046"/>
      <c r="H826" s="2046"/>
      <c r="I826" s="2046"/>
      <c r="J826" s="2046"/>
      <c r="K826" s="2046"/>
      <c r="L826" s="2046"/>
      <c r="M826" s="2046"/>
      <c r="N826" s="2046"/>
      <c r="O826" s="2046"/>
      <c r="P826" s="2046"/>
      <c r="Q826" s="2046"/>
      <c r="R826" s="2046"/>
      <c r="S826" s="2046"/>
      <c r="T826" s="2046"/>
      <c r="U826" s="2046"/>
      <c r="V826" s="2046"/>
      <c r="W826" s="2046"/>
      <c r="X826" s="2046"/>
      <c r="Y826" s="2046"/>
      <c r="Z826" s="2046"/>
    </row>
    <row r="827">
      <c r="A827" s="2046"/>
      <c r="B827" s="2046"/>
      <c r="C827" s="2046"/>
      <c r="D827" s="2046"/>
      <c r="E827" s="2046"/>
      <c r="F827" s="2046"/>
      <c r="G827" s="2046"/>
      <c r="H827" s="2046"/>
      <c r="I827" s="2046"/>
      <c r="J827" s="2046"/>
      <c r="K827" s="2046"/>
      <c r="L827" s="2046"/>
      <c r="M827" s="2046"/>
      <c r="N827" s="2046"/>
      <c r="O827" s="2046"/>
      <c r="P827" s="2046"/>
      <c r="Q827" s="2046"/>
      <c r="R827" s="2046"/>
      <c r="S827" s="2046"/>
      <c r="T827" s="2046"/>
      <c r="U827" s="2046"/>
      <c r="V827" s="2046"/>
      <c r="W827" s="2046"/>
      <c r="X827" s="2046"/>
      <c r="Y827" s="2046"/>
      <c r="Z827" s="2046"/>
    </row>
    <row r="828">
      <c r="A828" s="2046"/>
      <c r="B828" s="2046"/>
      <c r="C828" s="2046"/>
      <c r="D828" s="2046"/>
      <c r="E828" s="2046"/>
      <c r="F828" s="2046"/>
      <c r="G828" s="2046"/>
      <c r="H828" s="2046"/>
      <c r="I828" s="2046"/>
      <c r="J828" s="2046"/>
      <c r="K828" s="2046"/>
      <c r="L828" s="2046"/>
      <c r="M828" s="2046"/>
      <c r="N828" s="2046"/>
      <c r="O828" s="2046"/>
      <c r="P828" s="2046"/>
      <c r="Q828" s="2046"/>
      <c r="R828" s="2046"/>
      <c r="S828" s="2046"/>
      <c r="T828" s="2046"/>
      <c r="U828" s="2046"/>
      <c r="V828" s="2046"/>
      <c r="W828" s="2046"/>
      <c r="X828" s="2046"/>
      <c r="Y828" s="2046"/>
      <c r="Z828" s="2046"/>
    </row>
    <row r="829">
      <c r="A829" s="2046"/>
      <c r="B829" s="2046"/>
      <c r="C829" s="2046"/>
      <c r="D829" s="2046"/>
      <c r="E829" s="2046"/>
      <c r="F829" s="2046"/>
      <c r="G829" s="2046"/>
      <c r="H829" s="2046"/>
      <c r="I829" s="2046"/>
      <c r="J829" s="2046"/>
      <c r="K829" s="2046"/>
      <c r="L829" s="2046"/>
      <c r="M829" s="2046"/>
      <c r="N829" s="2046"/>
      <c r="O829" s="2046"/>
      <c r="P829" s="2046"/>
      <c r="Q829" s="2046"/>
      <c r="R829" s="2046"/>
      <c r="S829" s="2046"/>
      <c r="T829" s="2046"/>
      <c r="U829" s="2046"/>
      <c r="V829" s="2046"/>
      <c r="W829" s="2046"/>
      <c r="X829" s="2046"/>
      <c r="Y829" s="2046"/>
      <c r="Z829" s="2046"/>
    </row>
    <row r="830">
      <c r="A830" s="2046"/>
      <c r="B830" s="2046"/>
      <c r="C830" s="2046"/>
      <c r="D830" s="2046"/>
      <c r="E830" s="2046"/>
      <c r="F830" s="2046"/>
      <c r="G830" s="2046"/>
      <c r="H830" s="2046"/>
      <c r="I830" s="2046"/>
      <c r="J830" s="2046"/>
      <c r="K830" s="2046"/>
      <c r="L830" s="2046"/>
      <c r="M830" s="2046"/>
      <c r="N830" s="2046"/>
      <c r="O830" s="2046"/>
      <c r="P830" s="2046"/>
      <c r="Q830" s="2046"/>
      <c r="R830" s="2046"/>
      <c r="S830" s="2046"/>
      <c r="T830" s="2046"/>
      <c r="U830" s="2046"/>
      <c r="V830" s="2046"/>
      <c r="W830" s="2046"/>
      <c r="X830" s="2046"/>
      <c r="Y830" s="2046"/>
      <c r="Z830" s="2046"/>
    </row>
    <row r="831">
      <c r="A831" s="2046"/>
      <c r="B831" s="2046"/>
      <c r="C831" s="2046"/>
      <c r="D831" s="2046"/>
      <c r="E831" s="2046"/>
      <c r="F831" s="2046"/>
      <c r="G831" s="2046"/>
      <c r="H831" s="2046"/>
      <c r="I831" s="2046"/>
      <c r="J831" s="2046"/>
      <c r="K831" s="2046"/>
      <c r="L831" s="2046"/>
      <c r="M831" s="2046"/>
      <c r="N831" s="2046"/>
      <c r="O831" s="2046"/>
      <c r="P831" s="2046"/>
      <c r="Q831" s="2046"/>
      <c r="R831" s="2046"/>
      <c r="S831" s="2046"/>
      <c r="T831" s="2046"/>
      <c r="U831" s="2046"/>
      <c r="V831" s="2046"/>
      <c r="W831" s="2046"/>
      <c r="X831" s="2046"/>
      <c r="Y831" s="2046"/>
      <c r="Z831" s="2046"/>
    </row>
    <row r="832">
      <c r="A832" s="2046"/>
      <c r="B832" s="2046"/>
      <c r="C832" s="2046"/>
      <c r="D832" s="2046"/>
      <c r="E832" s="2046"/>
      <c r="F832" s="2046"/>
      <c r="G832" s="2046"/>
      <c r="H832" s="2046"/>
      <c r="I832" s="2046"/>
      <c r="J832" s="2046"/>
      <c r="K832" s="2046"/>
      <c r="L832" s="2046"/>
      <c r="M832" s="2046"/>
      <c r="N832" s="2046"/>
      <c r="O832" s="2046"/>
      <c r="P832" s="2046"/>
      <c r="Q832" s="2046"/>
      <c r="R832" s="2046"/>
      <c r="S832" s="2046"/>
      <c r="T832" s="2046"/>
      <c r="U832" s="2046"/>
      <c r="V832" s="2046"/>
      <c r="W832" s="2046"/>
      <c r="X832" s="2046"/>
      <c r="Y832" s="2046"/>
      <c r="Z832" s="2046"/>
    </row>
    <row r="833">
      <c r="A833" s="2046"/>
      <c r="B833" s="2046"/>
      <c r="C833" s="2046"/>
      <c r="D833" s="2046"/>
      <c r="E833" s="2046"/>
      <c r="F833" s="2046"/>
      <c r="G833" s="2046"/>
      <c r="H833" s="2046"/>
      <c r="I833" s="2046"/>
      <c r="J833" s="2046"/>
      <c r="K833" s="2046"/>
      <c r="L833" s="2046"/>
      <c r="M833" s="2046"/>
      <c r="N833" s="2046"/>
      <c r="O833" s="2046"/>
      <c r="P833" s="2046"/>
      <c r="Q833" s="2046"/>
      <c r="R833" s="2046"/>
      <c r="S833" s="2046"/>
      <c r="T833" s="2046"/>
      <c r="U833" s="2046"/>
      <c r="V833" s="2046"/>
      <c r="W833" s="2046"/>
      <c r="X833" s="2046"/>
      <c r="Y833" s="2046"/>
      <c r="Z833" s="2046"/>
    </row>
    <row r="834">
      <c r="A834" s="2046"/>
      <c r="B834" s="2046"/>
      <c r="C834" s="2046"/>
      <c r="D834" s="2046"/>
      <c r="E834" s="2046"/>
      <c r="F834" s="2046"/>
      <c r="G834" s="2046"/>
      <c r="H834" s="2046"/>
      <c r="I834" s="2046"/>
      <c r="J834" s="2046"/>
      <c r="K834" s="2046"/>
      <c r="L834" s="2046"/>
      <c r="M834" s="2046"/>
      <c r="N834" s="2046"/>
      <c r="O834" s="2046"/>
      <c r="P834" s="2046"/>
      <c r="Q834" s="2046"/>
      <c r="R834" s="2046"/>
      <c r="S834" s="2046"/>
      <c r="T834" s="2046"/>
      <c r="U834" s="2046"/>
      <c r="V834" s="2046"/>
      <c r="W834" s="2046"/>
      <c r="X834" s="2046"/>
      <c r="Y834" s="2046"/>
      <c r="Z834" s="2046"/>
    </row>
    <row r="835">
      <c r="A835" s="2046"/>
      <c r="B835" s="2046"/>
      <c r="C835" s="2046"/>
      <c r="D835" s="2046"/>
      <c r="E835" s="2046"/>
      <c r="F835" s="2046"/>
      <c r="G835" s="2046"/>
      <c r="H835" s="2046"/>
      <c r="I835" s="2046"/>
      <c r="J835" s="2046"/>
      <c r="K835" s="2046"/>
      <c r="L835" s="2046"/>
      <c r="M835" s="2046"/>
      <c r="N835" s="2046"/>
      <c r="O835" s="2046"/>
      <c r="P835" s="2046"/>
      <c r="Q835" s="2046"/>
      <c r="R835" s="2046"/>
      <c r="S835" s="2046"/>
      <c r="T835" s="2046"/>
      <c r="U835" s="2046"/>
      <c r="V835" s="2046"/>
      <c r="W835" s="2046"/>
      <c r="X835" s="2046"/>
      <c r="Y835" s="2046"/>
      <c r="Z835" s="2046"/>
    </row>
    <row r="836">
      <c r="A836" s="2046"/>
      <c r="B836" s="2046"/>
      <c r="C836" s="2046"/>
      <c r="D836" s="2046"/>
      <c r="E836" s="2046"/>
      <c r="F836" s="2046"/>
      <c r="G836" s="2046"/>
      <c r="H836" s="2046"/>
      <c r="I836" s="2046"/>
      <c r="J836" s="2046"/>
      <c r="K836" s="2046"/>
      <c r="L836" s="2046"/>
      <c r="M836" s="2046"/>
      <c r="N836" s="2046"/>
      <c r="O836" s="2046"/>
      <c r="P836" s="2046"/>
      <c r="Q836" s="2046"/>
      <c r="R836" s="2046"/>
      <c r="S836" s="2046"/>
      <c r="T836" s="2046"/>
      <c r="U836" s="2046"/>
      <c r="V836" s="2046"/>
      <c r="W836" s="2046"/>
      <c r="X836" s="2046"/>
      <c r="Y836" s="2046"/>
      <c r="Z836" s="2046"/>
    </row>
    <row r="837">
      <c r="A837" s="2046"/>
      <c r="B837" s="2046"/>
      <c r="C837" s="2046"/>
      <c r="D837" s="2046"/>
      <c r="E837" s="2046"/>
      <c r="F837" s="2046"/>
      <c r="G837" s="2046"/>
      <c r="H837" s="2046"/>
      <c r="I837" s="2046"/>
      <c r="J837" s="2046"/>
      <c r="K837" s="2046"/>
      <c r="L837" s="2046"/>
      <c r="M837" s="2046"/>
      <c r="N837" s="2046"/>
      <c r="O837" s="2046"/>
      <c r="P837" s="2046"/>
      <c r="Q837" s="2046"/>
      <c r="R837" s="2046"/>
      <c r="S837" s="2046"/>
      <c r="T837" s="2046"/>
      <c r="U837" s="2046"/>
      <c r="V837" s="2046"/>
      <c r="W837" s="2046"/>
      <c r="X837" s="2046"/>
      <c r="Y837" s="2046"/>
      <c r="Z837" s="2046"/>
    </row>
    <row r="838">
      <c r="A838" s="2046"/>
      <c r="B838" s="2046"/>
      <c r="C838" s="2046"/>
      <c r="D838" s="2046"/>
      <c r="E838" s="2046"/>
      <c r="F838" s="2046"/>
      <c r="G838" s="2046"/>
      <c r="H838" s="2046"/>
      <c r="I838" s="2046"/>
      <c r="J838" s="2046"/>
      <c r="K838" s="2046"/>
      <c r="L838" s="2046"/>
      <c r="M838" s="2046"/>
      <c r="N838" s="2046"/>
      <c r="O838" s="2046"/>
      <c r="P838" s="2046"/>
      <c r="Q838" s="2046"/>
      <c r="R838" s="2046"/>
      <c r="S838" s="2046"/>
      <c r="T838" s="2046"/>
      <c r="U838" s="2046"/>
      <c r="V838" s="2046"/>
      <c r="W838" s="2046"/>
      <c r="X838" s="2046"/>
      <c r="Y838" s="2046"/>
      <c r="Z838" s="2046"/>
    </row>
    <row r="839">
      <c r="A839" s="2046"/>
      <c r="B839" s="2046"/>
      <c r="C839" s="2046"/>
      <c r="D839" s="2046"/>
      <c r="E839" s="2046"/>
      <c r="F839" s="2046"/>
      <c r="G839" s="2046"/>
      <c r="H839" s="2046"/>
      <c r="I839" s="2046"/>
      <c r="J839" s="2046"/>
      <c r="K839" s="2046"/>
      <c r="L839" s="2046"/>
      <c r="M839" s="2046"/>
      <c r="N839" s="2046"/>
      <c r="O839" s="2046"/>
      <c r="P839" s="2046"/>
      <c r="Q839" s="2046"/>
      <c r="R839" s="2046"/>
      <c r="S839" s="2046"/>
      <c r="T839" s="2046"/>
      <c r="U839" s="2046"/>
      <c r="V839" s="2046"/>
      <c r="W839" s="2046"/>
      <c r="X839" s="2046"/>
      <c r="Y839" s="2046"/>
      <c r="Z839" s="2046"/>
    </row>
    <row r="840">
      <c r="A840" s="2046"/>
      <c r="B840" s="2046"/>
      <c r="C840" s="2046"/>
      <c r="D840" s="2046"/>
      <c r="E840" s="2046"/>
      <c r="F840" s="2046"/>
      <c r="G840" s="2046"/>
      <c r="H840" s="2046"/>
      <c r="I840" s="2046"/>
      <c r="J840" s="2046"/>
      <c r="K840" s="2046"/>
      <c r="L840" s="2046"/>
      <c r="M840" s="2046"/>
      <c r="N840" s="2046"/>
      <c r="O840" s="2046"/>
      <c r="P840" s="2046"/>
      <c r="Q840" s="2046"/>
      <c r="R840" s="2046"/>
      <c r="S840" s="2046"/>
      <c r="T840" s="2046"/>
      <c r="U840" s="2046"/>
      <c r="V840" s="2046"/>
      <c r="W840" s="2046"/>
      <c r="X840" s="2046"/>
      <c r="Y840" s="2046"/>
      <c r="Z840" s="2046"/>
    </row>
    <row r="841">
      <c r="A841" s="2046"/>
      <c r="B841" s="2046"/>
      <c r="C841" s="2046"/>
      <c r="D841" s="2046"/>
      <c r="E841" s="2046"/>
      <c r="F841" s="2046"/>
      <c r="G841" s="2046"/>
      <c r="H841" s="2046"/>
      <c r="I841" s="2046"/>
      <c r="J841" s="2046"/>
      <c r="K841" s="2046"/>
      <c r="L841" s="2046"/>
      <c r="M841" s="2046"/>
      <c r="N841" s="2046"/>
      <c r="O841" s="2046"/>
      <c r="P841" s="2046"/>
      <c r="Q841" s="2046"/>
      <c r="R841" s="2046"/>
      <c r="S841" s="2046"/>
      <c r="T841" s="2046"/>
      <c r="U841" s="2046"/>
      <c r="V841" s="2046"/>
      <c r="W841" s="2046"/>
      <c r="X841" s="2046"/>
      <c r="Y841" s="2046"/>
      <c r="Z841" s="2046"/>
    </row>
    <row r="842">
      <c r="A842" s="2046"/>
      <c r="B842" s="2046"/>
      <c r="C842" s="2046"/>
      <c r="D842" s="2046"/>
      <c r="E842" s="2046"/>
      <c r="F842" s="2046"/>
      <c r="G842" s="2046"/>
      <c r="H842" s="2046"/>
      <c r="I842" s="2046"/>
      <c r="J842" s="2046"/>
      <c r="K842" s="2046"/>
      <c r="L842" s="2046"/>
      <c r="M842" s="2046"/>
      <c r="N842" s="2046"/>
      <c r="O842" s="2046"/>
      <c r="P842" s="2046"/>
      <c r="Q842" s="2046"/>
      <c r="R842" s="2046"/>
      <c r="S842" s="2046"/>
      <c r="T842" s="2046"/>
      <c r="U842" s="2046"/>
      <c r="V842" s="2046"/>
      <c r="W842" s="2046"/>
      <c r="X842" s="2046"/>
      <c r="Y842" s="2046"/>
      <c r="Z842" s="2046"/>
    </row>
    <row r="843">
      <c r="A843" s="2046"/>
      <c r="B843" s="2046"/>
      <c r="C843" s="2046"/>
      <c r="D843" s="2046"/>
      <c r="E843" s="2046"/>
      <c r="F843" s="2046"/>
      <c r="G843" s="2046"/>
      <c r="H843" s="2046"/>
      <c r="I843" s="2046"/>
      <c r="J843" s="2046"/>
      <c r="K843" s="2046"/>
      <c r="L843" s="2046"/>
      <c r="M843" s="2046"/>
      <c r="N843" s="2046"/>
      <c r="O843" s="2046"/>
      <c r="P843" s="2046"/>
      <c r="Q843" s="2046"/>
      <c r="R843" s="2046"/>
      <c r="S843" s="2046"/>
      <c r="T843" s="2046"/>
      <c r="U843" s="2046"/>
      <c r="V843" s="2046"/>
      <c r="W843" s="2046"/>
      <c r="X843" s="2046"/>
      <c r="Y843" s="2046"/>
      <c r="Z843" s="2046"/>
    </row>
    <row r="844">
      <c r="A844" s="2046"/>
      <c r="B844" s="2046"/>
      <c r="C844" s="2046"/>
      <c r="D844" s="2046"/>
      <c r="E844" s="2046"/>
      <c r="F844" s="2046"/>
      <c r="G844" s="2046"/>
      <c r="H844" s="2046"/>
      <c r="I844" s="2046"/>
      <c r="J844" s="2046"/>
      <c r="K844" s="2046"/>
      <c r="L844" s="2046"/>
      <c r="M844" s="2046"/>
      <c r="N844" s="2046"/>
      <c r="O844" s="2046"/>
      <c r="P844" s="2046"/>
      <c r="Q844" s="2046"/>
      <c r="R844" s="2046"/>
      <c r="S844" s="2046"/>
      <c r="T844" s="2046"/>
      <c r="U844" s="2046"/>
      <c r="V844" s="2046"/>
      <c r="W844" s="2046"/>
      <c r="X844" s="2046"/>
      <c r="Y844" s="2046"/>
      <c r="Z844" s="2046"/>
    </row>
    <row r="845">
      <c r="A845" s="2046"/>
      <c r="B845" s="2046"/>
      <c r="C845" s="2046"/>
      <c r="D845" s="2046"/>
      <c r="E845" s="2046"/>
      <c r="F845" s="2046"/>
      <c r="G845" s="2046"/>
      <c r="H845" s="2046"/>
      <c r="I845" s="2046"/>
      <c r="J845" s="2046"/>
      <c r="K845" s="2046"/>
      <c r="L845" s="2046"/>
      <c r="M845" s="2046"/>
      <c r="N845" s="2046"/>
      <c r="O845" s="2046"/>
      <c r="P845" s="2046"/>
      <c r="Q845" s="2046"/>
      <c r="R845" s="2046"/>
      <c r="S845" s="2046"/>
      <c r="T845" s="2046"/>
      <c r="U845" s="2046"/>
      <c r="V845" s="2046"/>
      <c r="W845" s="2046"/>
      <c r="X845" s="2046"/>
      <c r="Y845" s="2046"/>
      <c r="Z845" s="2046"/>
    </row>
    <row r="846">
      <c r="A846" s="2046"/>
      <c r="B846" s="2046"/>
      <c r="C846" s="2046"/>
      <c r="D846" s="2046"/>
      <c r="E846" s="2046"/>
      <c r="F846" s="2046"/>
      <c r="G846" s="2046"/>
      <c r="H846" s="2046"/>
      <c r="I846" s="2046"/>
      <c r="J846" s="2046"/>
      <c r="K846" s="2046"/>
      <c r="L846" s="2046"/>
      <c r="M846" s="2046"/>
      <c r="N846" s="2046"/>
      <c r="O846" s="2046"/>
      <c r="P846" s="2046"/>
      <c r="Q846" s="2046"/>
      <c r="R846" s="2046"/>
      <c r="S846" s="2046"/>
      <c r="T846" s="2046"/>
      <c r="U846" s="2046"/>
      <c r="V846" s="2046"/>
      <c r="W846" s="2046"/>
      <c r="X846" s="2046"/>
      <c r="Y846" s="2046"/>
      <c r="Z846" s="2046"/>
    </row>
    <row r="847">
      <c r="A847" s="2046"/>
      <c r="B847" s="2046"/>
      <c r="C847" s="2046"/>
      <c r="D847" s="2046"/>
      <c r="E847" s="2046"/>
      <c r="F847" s="2046"/>
      <c r="G847" s="2046"/>
      <c r="H847" s="2046"/>
      <c r="I847" s="2046"/>
      <c r="J847" s="2046"/>
      <c r="K847" s="2046"/>
      <c r="L847" s="2046"/>
      <c r="M847" s="2046"/>
      <c r="N847" s="2046"/>
      <c r="O847" s="2046"/>
      <c r="P847" s="2046"/>
      <c r="Q847" s="2046"/>
      <c r="R847" s="2046"/>
      <c r="S847" s="2046"/>
      <c r="T847" s="2046"/>
      <c r="U847" s="2046"/>
      <c r="V847" s="2046"/>
      <c r="W847" s="2046"/>
      <c r="X847" s="2046"/>
      <c r="Y847" s="2046"/>
      <c r="Z847" s="2046"/>
    </row>
    <row r="848">
      <c r="A848" s="2046"/>
      <c r="B848" s="2046"/>
      <c r="C848" s="2046"/>
      <c r="D848" s="2046"/>
      <c r="E848" s="2046"/>
      <c r="F848" s="2046"/>
      <c r="G848" s="2046"/>
      <c r="H848" s="2046"/>
      <c r="I848" s="2046"/>
      <c r="J848" s="2046"/>
      <c r="K848" s="2046"/>
      <c r="L848" s="2046"/>
      <c r="M848" s="2046"/>
      <c r="N848" s="2046"/>
      <c r="O848" s="2046"/>
      <c r="P848" s="2046"/>
      <c r="Q848" s="2046"/>
      <c r="R848" s="2046"/>
      <c r="S848" s="2046"/>
      <c r="T848" s="2046"/>
      <c r="U848" s="2046"/>
      <c r="V848" s="2046"/>
      <c r="W848" s="2046"/>
      <c r="X848" s="2046"/>
      <c r="Y848" s="2046"/>
      <c r="Z848" s="2046"/>
    </row>
    <row r="849">
      <c r="A849" s="2046"/>
      <c r="B849" s="2046"/>
      <c r="C849" s="2046"/>
      <c r="D849" s="2046"/>
      <c r="E849" s="2046"/>
      <c r="F849" s="2046"/>
      <c r="G849" s="2046"/>
      <c r="H849" s="2046"/>
      <c r="I849" s="2046"/>
      <c r="J849" s="2046"/>
      <c r="K849" s="2046"/>
      <c r="L849" s="2046"/>
      <c r="M849" s="2046"/>
      <c r="N849" s="2046"/>
      <c r="O849" s="2046"/>
      <c r="P849" s="2046"/>
      <c r="Q849" s="2046"/>
      <c r="R849" s="2046"/>
      <c r="S849" s="2046"/>
      <c r="T849" s="2046"/>
      <c r="U849" s="2046"/>
      <c r="V849" s="2046"/>
      <c r="W849" s="2046"/>
      <c r="X849" s="2046"/>
      <c r="Y849" s="2046"/>
      <c r="Z849" s="2046"/>
    </row>
    <row r="850">
      <c r="A850" s="2046"/>
      <c r="B850" s="2046"/>
      <c r="C850" s="2046"/>
      <c r="D850" s="2046"/>
      <c r="E850" s="2046"/>
      <c r="F850" s="2046"/>
      <c r="G850" s="2046"/>
      <c r="H850" s="2046"/>
      <c r="I850" s="2046"/>
      <c r="J850" s="2046"/>
      <c r="K850" s="2046"/>
      <c r="L850" s="2046"/>
      <c r="M850" s="2046"/>
      <c r="N850" s="2046"/>
      <c r="O850" s="2046"/>
      <c r="P850" s="2046"/>
      <c r="Q850" s="2046"/>
      <c r="R850" s="2046"/>
      <c r="S850" s="2046"/>
      <c r="T850" s="2046"/>
      <c r="U850" s="2046"/>
      <c r="V850" s="2046"/>
      <c r="W850" s="2046"/>
      <c r="X850" s="2046"/>
      <c r="Y850" s="2046"/>
      <c r="Z850" s="2046"/>
    </row>
    <row r="851">
      <c r="A851" s="2046"/>
      <c r="B851" s="2046"/>
      <c r="C851" s="2046"/>
      <c r="D851" s="2046"/>
      <c r="E851" s="2046"/>
      <c r="F851" s="2046"/>
      <c r="G851" s="2046"/>
      <c r="H851" s="2046"/>
      <c r="I851" s="2046"/>
      <c r="J851" s="2046"/>
      <c r="K851" s="2046"/>
      <c r="L851" s="2046"/>
      <c r="M851" s="2046"/>
      <c r="N851" s="2046"/>
      <c r="O851" s="2046"/>
      <c r="P851" s="2046"/>
      <c r="Q851" s="2046"/>
      <c r="R851" s="2046"/>
      <c r="S851" s="2046"/>
      <c r="T851" s="2046"/>
      <c r="U851" s="2046"/>
      <c r="V851" s="2046"/>
      <c r="W851" s="2046"/>
      <c r="X851" s="2046"/>
      <c r="Y851" s="2046"/>
      <c r="Z851" s="2046"/>
    </row>
    <row r="852">
      <c r="A852" s="2046"/>
      <c r="B852" s="2046"/>
      <c r="C852" s="2046"/>
      <c r="D852" s="2046"/>
      <c r="E852" s="2046"/>
      <c r="F852" s="2046"/>
      <c r="G852" s="2046"/>
      <c r="H852" s="2046"/>
      <c r="I852" s="2046"/>
      <c r="J852" s="2046"/>
      <c r="K852" s="2046"/>
      <c r="L852" s="2046"/>
      <c r="M852" s="2046"/>
      <c r="N852" s="2046"/>
      <c r="O852" s="2046"/>
      <c r="P852" s="2046"/>
      <c r="Q852" s="2046"/>
      <c r="R852" s="2046"/>
      <c r="S852" s="2046"/>
      <c r="T852" s="2046"/>
      <c r="U852" s="2046"/>
      <c r="V852" s="2046"/>
      <c r="W852" s="2046"/>
      <c r="X852" s="2046"/>
      <c r="Y852" s="2046"/>
      <c r="Z852" s="2046"/>
    </row>
    <row r="853">
      <c r="A853" s="2046"/>
      <c r="B853" s="2046"/>
      <c r="C853" s="2046"/>
      <c r="D853" s="2046"/>
      <c r="E853" s="2046"/>
      <c r="F853" s="2046"/>
      <c r="G853" s="2046"/>
      <c r="H853" s="2046"/>
      <c r="I853" s="2046"/>
      <c r="J853" s="2046"/>
      <c r="K853" s="2046"/>
      <c r="L853" s="2046"/>
      <c r="M853" s="2046"/>
      <c r="N853" s="2046"/>
      <c r="O853" s="2046"/>
      <c r="P853" s="2046"/>
      <c r="Q853" s="2046"/>
      <c r="R853" s="2046"/>
      <c r="S853" s="2046"/>
      <c r="T853" s="2046"/>
      <c r="U853" s="2046"/>
      <c r="V853" s="2046"/>
      <c r="W853" s="2046"/>
      <c r="X853" s="2046"/>
      <c r="Y853" s="2046"/>
      <c r="Z853" s="2046"/>
    </row>
    <row r="854">
      <c r="A854" s="2046"/>
      <c r="B854" s="2046"/>
      <c r="C854" s="2046"/>
      <c r="D854" s="2046"/>
      <c r="E854" s="2046"/>
      <c r="F854" s="2046"/>
      <c r="G854" s="2046"/>
      <c r="H854" s="2046"/>
      <c r="I854" s="2046"/>
      <c r="J854" s="2046"/>
      <c r="K854" s="2046"/>
      <c r="L854" s="2046"/>
      <c r="M854" s="2046"/>
      <c r="N854" s="2046"/>
      <c r="O854" s="2046"/>
      <c r="P854" s="2046"/>
      <c r="Q854" s="2046"/>
      <c r="R854" s="2046"/>
      <c r="S854" s="2046"/>
      <c r="T854" s="2046"/>
      <c r="U854" s="2046"/>
      <c r="V854" s="2046"/>
      <c r="W854" s="2046"/>
      <c r="X854" s="2046"/>
      <c r="Y854" s="2046"/>
      <c r="Z854" s="2046"/>
    </row>
    <row r="855">
      <c r="A855" s="2046"/>
      <c r="B855" s="2046"/>
      <c r="C855" s="2046"/>
      <c r="D855" s="2046"/>
      <c r="E855" s="2046"/>
      <c r="F855" s="2046"/>
      <c r="G855" s="2046"/>
      <c r="H855" s="2046"/>
      <c r="I855" s="2046"/>
      <c r="J855" s="2046"/>
      <c r="K855" s="2046"/>
      <c r="L855" s="2046"/>
      <c r="M855" s="2046"/>
      <c r="N855" s="2046"/>
      <c r="O855" s="2046"/>
      <c r="P855" s="2046"/>
      <c r="Q855" s="2046"/>
      <c r="R855" s="2046"/>
      <c r="S855" s="2046"/>
      <c r="T855" s="2046"/>
      <c r="U855" s="2046"/>
      <c r="V855" s="2046"/>
      <c r="W855" s="2046"/>
      <c r="X855" s="2046"/>
      <c r="Y855" s="2046"/>
      <c r="Z855" s="2046"/>
    </row>
    <row r="856">
      <c r="A856" s="2046"/>
      <c r="B856" s="2046"/>
      <c r="C856" s="2046"/>
      <c r="D856" s="2046"/>
      <c r="E856" s="2046"/>
      <c r="F856" s="2046"/>
      <c r="G856" s="2046"/>
      <c r="H856" s="2046"/>
      <c r="I856" s="2046"/>
      <c r="J856" s="2046"/>
      <c r="K856" s="2046"/>
      <c r="L856" s="2046"/>
      <c r="M856" s="2046"/>
      <c r="N856" s="2046"/>
      <c r="O856" s="2046"/>
      <c r="P856" s="2046"/>
      <c r="Q856" s="2046"/>
      <c r="R856" s="2046"/>
      <c r="S856" s="2046"/>
      <c r="T856" s="2046"/>
      <c r="U856" s="2046"/>
      <c r="V856" s="2046"/>
      <c r="W856" s="2046"/>
      <c r="X856" s="2046"/>
      <c r="Y856" s="2046"/>
      <c r="Z856" s="2046"/>
    </row>
    <row r="857">
      <c r="A857" s="2046"/>
      <c r="B857" s="2046"/>
      <c r="C857" s="2046"/>
      <c r="D857" s="2046"/>
      <c r="E857" s="2046"/>
      <c r="F857" s="2046"/>
      <c r="G857" s="2046"/>
      <c r="H857" s="2046"/>
      <c r="I857" s="2046"/>
      <c r="J857" s="2046"/>
      <c r="K857" s="2046"/>
      <c r="L857" s="2046"/>
      <c r="M857" s="2046"/>
      <c r="N857" s="2046"/>
      <c r="O857" s="2046"/>
      <c r="P857" s="2046"/>
      <c r="Q857" s="2046"/>
      <c r="R857" s="2046"/>
      <c r="S857" s="2046"/>
      <c r="T857" s="2046"/>
      <c r="U857" s="2046"/>
      <c r="V857" s="2046"/>
      <c r="W857" s="2046"/>
      <c r="X857" s="2046"/>
      <c r="Y857" s="2046"/>
      <c r="Z857" s="2046"/>
    </row>
    <row r="858">
      <c r="A858" s="2046"/>
      <c r="B858" s="2046"/>
      <c r="C858" s="2046"/>
      <c r="D858" s="2046"/>
      <c r="E858" s="2046"/>
      <c r="F858" s="2046"/>
      <c r="G858" s="2046"/>
      <c r="H858" s="2046"/>
      <c r="I858" s="2046"/>
      <c r="J858" s="2046"/>
      <c r="K858" s="2046"/>
      <c r="L858" s="2046"/>
      <c r="M858" s="2046"/>
      <c r="N858" s="2046"/>
      <c r="O858" s="2046"/>
      <c r="P858" s="2046"/>
      <c r="Q858" s="2046"/>
      <c r="R858" s="2046"/>
      <c r="S858" s="2046"/>
      <c r="T858" s="2046"/>
      <c r="U858" s="2046"/>
      <c r="V858" s="2046"/>
      <c r="W858" s="2046"/>
      <c r="X858" s="2046"/>
      <c r="Y858" s="2046"/>
      <c r="Z858" s="2046"/>
    </row>
    <row r="859">
      <c r="A859" s="2046"/>
      <c r="B859" s="2046"/>
      <c r="C859" s="2046"/>
      <c r="D859" s="2046"/>
      <c r="E859" s="2046"/>
      <c r="F859" s="2046"/>
      <c r="G859" s="2046"/>
      <c r="H859" s="2046"/>
      <c r="I859" s="2046"/>
      <c r="J859" s="2046"/>
      <c r="K859" s="2046"/>
      <c r="L859" s="2046"/>
      <c r="M859" s="2046"/>
      <c r="N859" s="2046"/>
      <c r="O859" s="2046"/>
      <c r="P859" s="2046"/>
      <c r="Q859" s="2046"/>
      <c r="R859" s="2046"/>
      <c r="S859" s="2046"/>
      <c r="T859" s="2046"/>
      <c r="U859" s="2046"/>
      <c r="V859" s="2046"/>
      <c r="W859" s="2046"/>
      <c r="X859" s="2046"/>
      <c r="Y859" s="2046"/>
      <c r="Z859" s="2046"/>
    </row>
    <row r="860">
      <c r="A860" s="2046"/>
      <c r="B860" s="2046"/>
      <c r="C860" s="2046"/>
      <c r="D860" s="2046"/>
      <c r="E860" s="2046"/>
      <c r="F860" s="2046"/>
      <c r="G860" s="2046"/>
      <c r="H860" s="2046"/>
      <c r="I860" s="2046"/>
      <c r="J860" s="2046"/>
      <c r="K860" s="2046"/>
      <c r="L860" s="2046"/>
      <c r="M860" s="2046"/>
      <c r="N860" s="2046"/>
      <c r="O860" s="2046"/>
      <c r="P860" s="2046"/>
      <c r="Q860" s="2046"/>
      <c r="R860" s="2046"/>
      <c r="S860" s="2046"/>
      <c r="T860" s="2046"/>
      <c r="U860" s="2046"/>
      <c r="V860" s="2046"/>
      <c r="W860" s="2046"/>
      <c r="X860" s="2046"/>
      <c r="Y860" s="2046"/>
      <c r="Z860" s="2046"/>
    </row>
    <row r="861">
      <c r="A861" s="2046"/>
      <c r="B861" s="2046"/>
      <c r="C861" s="2046"/>
      <c r="D861" s="2046"/>
      <c r="E861" s="2046"/>
      <c r="F861" s="2046"/>
      <c r="G861" s="2046"/>
      <c r="H861" s="2046"/>
      <c r="I861" s="2046"/>
      <c r="J861" s="2046"/>
      <c r="K861" s="2046"/>
      <c r="L861" s="2046"/>
      <c r="M861" s="2046"/>
      <c r="N861" s="2046"/>
      <c r="O861" s="2046"/>
      <c r="P861" s="2046"/>
      <c r="Q861" s="2046"/>
      <c r="R861" s="2046"/>
      <c r="S861" s="2046"/>
      <c r="T861" s="2046"/>
      <c r="U861" s="2046"/>
      <c r="V861" s="2046"/>
      <c r="W861" s="2046"/>
      <c r="X861" s="2046"/>
      <c r="Y861" s="2046"/>
      <c r="Z861" s="2046"/>
    </row>
    <row r="862">
      <c r="A862" s="2046"/>
      <c r="B862" s="2046"/>
      <c r="C862" s="2046"/>
      <c r="D862" s="2046"/>
      <c r="E862" s="2046"/>
      <c r="F862" s="2046"/>
      <c r="G862" s="2046"/>
      <c r="H862" s="2046"/>
      <c r="I862" s="2046"/>
      <c r="J862" s="2046"/>
      <c r="K862" s="2046"/>
      <c r="L862" s="2046"/>
      <c r="M862" s="2046"/>
      <c r="N862" s="2046"/>
      <c r="O862" s="2046"/>
      <c r="P862" s="2046"/>
      <c r="Q862" s="2046"/>
      <c r="R862" s="2046"/>
      <c r="S862" s="2046"/>
      <c r="T862" s="2046"/>
      <c r="U862" s="2046"/>
      <c r="V862" s="2046"/>
      <c r="W862" s="2046"/>
      <c r="X862" s="2046"/>
      <c r="Y862" s="2046"/>
      <c r="Z862" s="2046"/>
    </row>
    <row r="863">
      <c r="A863" s="2046"/>
      <c r="B863" s="2046"/>
      <c r="C863" s="2046"/>
      <c r="D863" s="2046"/>
      <c r="E863" s="2046"/>
      <c r="F863" s="2046"/>
      <c r="G863" s="2046"/>
      <c r="H863" s="2046"/>
      <c r="I863" s="2046"/>
      <c r="J863" s="2046"/>
      <c r="K863" s="2046"/>
      <c r="L863" s="2046"/>
      <c r="M863" s="2046"/>
      <c r="N863" s="2046"/>
      <c r="O863" s="2046"/>
      <c r="P863" s="2046"/>
      <c r="Q863" s="2046"/>
      <c r="R863" s="2046"/>
      <c r="S863" s="2046"/>
      <c r="T863" s="2046"/>
      <c r="U863" s="2046"/>
      <c r="V863" s="2046"/>
      <c r="W863" s="2046"/>
      <c r="X863" s="2046"/>
      <c r="Y863" s="2046"/>
      <c r="Z863" s="2046"/>
    </row>
    <row r="864">
      <c r="A864" s="2046"/>
      <c r="B864" s="2046"/>
      <c r="C864" s="2046"/>
      <c r="D864" s="2046"/>
      <c r="E864" s="2046"/>
      <c r="F864" s="2046"/>
      <c r="G864" s="2046"/>
      <c r="H864" s="2046"/>
      <c r="I864" s="2046"/>
      <c r="J864" s="2046"/>
      <c r="K864" s="2046"/>
      <c r="L864" s="2046"/>
      <c r="M864" s="2046"/>
      <c r="N864" s="2046"/>
      <c r="O864" s="2046"/>
      <c r="P864" s="2046"/>
      <c r="Q864" s="2046"/>
      <c r="R864" s="2046"/>
      <c r="S864" s="2046"/>
      <c r="T864" s="2046"/>
      <c r="U864" s="2046"/>
      <c r="V864" s="2046"/>
      <c r="W864" s="2046"/>
      <c r="X864" s="2046"/>
      <c r="Y864" s="2046"/>
      <c r="Z864" s="2046"/>
    </row>
    <row r="865">
      <c r="A865" s="2046"/>
      <c r="B865" s="2046"/>
      <c r="C865" s="2046"/>
      <c r="D865" s="2046"/>
      <c r="E865" s="2046"/>
      <c r="F865" s="2046"/>
      <c r="G865" s="2046"/>
      <c r="H865" s="2046"/>
      <c r="I865" s="2046"/>
      <c r="J865" s="2046"/>
      <c r="K865" s="2046"/>
      <c r="L865" s="2046"/>
      <c r="M865" s="2046"/>
      <c r="N865" s="2046"/>
      <c r="O865" s="2046"/>
      <c r="P865" s="2046"/>
      <c r="Q865" s="2046"/>
      <c r="R865" s="2046"/>
      <c r="S865" s="2046"/>
      <c r="T865" s="2046"/>
      <c r="U865" s="2046"/>
      <c r="V865" s="2046"/>
      <c r="W865" s="2046"/>
      <c r="X865" s="2046"/>
      <c r="Y865" s="2046"/>
      <c r="Z865" s="2046"/>
    </row>
    <row r="866">
      <c r="A866" s="2046"/>
      <c r="B866" s="2046"/>
      <c r="C866" s="2046"/>
      <c r="D866" s="2046"/>
      <c r="E866" s="2046"/>
      <c r="F866" s="2046"/>
      <c r="G866" s="2046"/>
      <c r="H866" s="2046"/>
      <c r="I866" s="2046"/>
      <c r="J866" s="2046"/>
      <c r="K866" s="2046"/>
      <c r="L866" s="2046"/>
      <c r="M866" s="2046"/>
      <c r="N866" s="2046"/>
      <c r="O866" s="2046"/>
      <c r="P866" s="2046"/>
      <c r="Q866" s="2046"/>
      <c r="R866" s="2046"/>
      <c r="S866" s="2046"/>
      <c r="T866" s="2046"/>
      <c r="U866" s="2046"/>
      <c r="V866" s="2046"/>
      <c r="W866" s="2046"/>
      <c r="X866" s="2046"/>
      <c r="Y866" s="2046"/>
      <c r="Z866" s="2046"/>
    </row>
    <row r="867">
      <c r="A867" s="2046"/>
      <c r="B867" s="2046"/>
      <c r="C867" s="2046"/>
      <c r="D867" s="2046"/>
      <c r="E867" s="2046"/>
      <c r="F867" s="2046"/>
      <c r="G867" s="2046"/>
      <c r="H867" s="2046"/>
      <c r="I867" s="2046"/>
      <c r="J867" s="2046"/>
      <c r="K867" s="2046"/>
      <c r="L867" s="2046"/>
      <c r="M867" s="2046"/>
      <c r="N867" s="2046"/>
      <c r="O867" s="2046"/>
      <c r="P867" s="2046"/>
      <c r="Q867" s="2046"/>
      <c r="R867" s="2046"/>
      <c r="S867" s="2046"/>
      <c r="T867" s="2046"/>
      <c r="U867" s="2046"/>
      <c r="V867" s="2046"/>
      <c r="W867" s="2046"/>
      <c r="X867" s="2046"/>
      <c r="Y867" s="2046"/>
      <c r="Z867" s="2046"/>
    </row>
    <row r="868">
      <c r="A868" s="2046"/>
      <c r="B868" s="2046"/>
      <c r="C868" s="2046"/>
      <c r="D868" s="2046"/>
      <c r="E868" s="2046"/>
      <c r="F868" s="2046"/>
      <c r="G868" s="2046"/>
      <c r="H868" s="2046"/>
      <c r="I868" s="2046"/>
      <c r="J868" s="2046"/>
      <c r="K868" s="2046"/>
      <c r="L868" s="2046"/>
      <c r="M868" s="2046"/>
      <c r="N868" s="2046"/>
      <c r="O868" s="2046"/>
      <c r="P868" s="2046"/>
      <c r="Q868" s="2046"/>
      <c r="R868" s="2046"/>
      <c r="S868" s="2046"/>
      <c r="T868" s="2046"/>
      <c r="U868" s="2046"/>
      <c r="V868" s="2046"/>
      <c r="W868" s="2046"/>
      <c r="X868" s="2046"/>
      <c r="Y868" s="2046"/>
      <c r="Z868" s="2046"/>
    </row>
    <row r="869">
      <c r="A869" s="2046"/>
      <c r="B869" s="2046"/>
      <c r="C869" s="2046"/>
      <c r="D869" s="2046"/>
      <c r="E869" s="2046"/>
      <c r="F869" s="2046"/>
      <c r="G869" s="2046"/>
      <c r="H869" s="2046"/>
      <c r="I869" s="2046"/>
      <c r="J869" s="2046"/>
      <c r="K869" s="2046"/>
      <c r="L869" s="2046"/>
      <c r="M869" s="2046"/>
      <c r="N869" s="2046"/>
      <c r="O869" s="2046"/>
      <c r="P869" s="2046"/>
      <c r="Q869" s="2046"/>
      <c r="R869" s="2046"/>
      <c r="S869" s="2046"/>
      <c r="T869" s="2046"/>
      <c r="U869" s="2046"/>
      <c r="V869" s="2046"/>
      <c r="W869" s="2046"/>
      <c r="X869" s="2046"/>
      <c r="Y869" s="2046"/>
      <c r="Z869" s="2046"/>
    </row>
    <row r="870">
      <c r="A870" s="2046"/>
      <c r="B870" s="2046"/>
      <c r="C870" s="2046"/>
      <c r="D870" s="2046"/>
      <c r="E870" s="2046"/>
      <c r="F870" s="2046"/>
      <c r="G870" s="2046"/>
      <c r="H870" s="2046"/>
      <c r="I870" s="2046"/>
      <c r="J870" s="2046"/>
      <c r="K870" s="2046"/>
      <c r="L870" s="2046"/>
      <c r="M870" s="2046"/>
      <c r="N870" s="2046"/>
      <c r="O870" s="2046"/>
      <c r="P870" s="2046"/>
      <c r="Q870" s="2046"/>
      <c r="R870" s="2046"/>
      <c r="S870" s="2046"/>
      <c r="T870" s="2046"/>
      <c r="U870" s="2046"/>
      <c r="V870" s="2046"/>
      <c r="W870" s="2046"/>
      <c r="X870" s="2046"/>
      <c r="Y870" s="2046"/>
      <c r="Z870" s="2046"/>
    </row>
    <row r="871">
      <c r="A871" s="2046"/>
      <c r="B871" s="2046"/>
      <c r="C871" s="2046"/>
      <c r="D871" s="2046"/>
      <c r="E871" s="2046"/>
      <c r="F871" s="2046"/>
      <c r="G871" s="2046"/>
      <c r="H871" s="2046"/>
      <c r="I871" s="2046"/>
      <c r="J871" s="2046"/>
      <c r="K871" s="2046"/>
      <c r="L871" s="2046"/>
      <c r="M871" s="2046"/>
      <c r="N871" s="2046"/>
      <c r="O871" s="2046"/>
      <c r="P871" s="2046"/>
      <c r="Q871" s="2046"/>
      <c r="R871" s="2046"/>
      <c r="S871" s="2046"/>
      <c r="T871" s="2046"/>
      <c r="U871" s="2046"/>
      <c r="V871" s="2046"/>
      <c r="W871" s="2046"/>
      <c r="X871" s="2046"/>
      <c r="Y871" s="2046"/>
      <c r="Z871" s="2046"/>
    </row>
    <row r="872">
      <c r="A872" s="2046"/>
      <c r="B872" s="2046"/>
      <c r="C872" s="2046"/>
      <c r="D872" s="2046"/>
      <c r="E872" s="2046"/>
      <c r="F872" s="2046"/>
      <c r="G872" s="2046"/>
      <c r="H872" s="2046"/>
      <c r="I872" s="2046"/>
      <c r="J872" s="2046"/>
      <c r="K872" s="2046"/>
      <c r="L872" s="2046"/>
      <c r="M872" s="2046"/>
      <c r="N872" s="2046"/>
      <c r="O872" s="2046"/>
      <c r="P872" s="2046"/>
      <c r="Q872" s="2046"/>
      <c r="R872" s="2046"/>
      <c r="S872" s="2046"/>
      <c r="T872" s="2046"/>
      <c r="U872" s="2046"/>
      <c r="V872" s="2046"/>
      <c r="W872" s="2046"/>
      <c r="X872" s="2046"/>
      <c r="Y872" s="2046"/>
      <c r="Z872" s="2046"/>
    </row>
    <row r="873">
      <c r="A873" s="2046"/>
      <c r="B873" s="2046"/>
      <c r="C873" s="2046"/>
      <c r="D873" s="2046"/>
      <c r="E873" s="2046"/>
      <c r="F873" s="2046"/>
      <c r="G873" s="2046"/>
      <c r="H873" s="2046"/>
      <c r="I873" s="2046"/>
      <c r="J873" s="2046"/>
      <c r="K873" s="2046"/>
      <c r="L873" s="2046"/>
      <c r="M873" s="2046"/>
      <c r="N873" s="2046"/>
      <c r="O873" s="2046"/>
      <c r="P873" s="2046"/>
      <c r="Q873" s="2046"/>
      <c r="R873" s="2046"/>
      <c r="S873" s="2046"/>
      <c r="T873" s="2046"/>
      <c r="U873" s="2046"/>
      <c r="V873" s="2046"/>
      <c r="W873" s="2046"/>
      <c r="X873" s="2046"/>
      <c r="Y873" s="2046"/>
      <c r="Z873" s="2046"/>
    </row>
    <row r="874">
      <c r="A874" s="2046"/>
      <c r="B874" s="2046"/>
      <c r="C874" s="2046"/>
      <c r="D874" s="2046"/>
      <c r="E874" s="2046"/>
      <c r="F874" s="2046"/>
      <c r="G874" s="2046"/>
      <c r="H874" s="2046"/>
      <c r="I874" s="2046"/>
      <c r="J874" s="2046"/>
      <c r="K874" s="2046"/>
      <c r="L874" s="2046"/>
      <c r="M874" s="2046"/>
      <c r="N874" s="2046"/>
      <c r="O874" s="2046"/>
      <c r="P874" s="2046"/>
      <c r="Q874" s="2046"/>
      <c r="R874" s="2046"/>
      <c r="S874" s="2046"/>
      <c r="T874" s="2046"/>
      <c r="U874" s="2046"/>
      <c r="V874" s="2046"/>
      <c r="W874" s="2046"/>
      <c r="X874" s="2046"/>
      <c r="Y874" s="2046"/>
      <c r="Z874" s="2046"/>
    </row>
    <row r="875">
      <c r="A875" s="2046"/>
      <c r="B875" s="2046"/>
      <c r="C875" s="2046"/>
      <c r="D875" s="2046"/>
      <c r="E875" s="2046"/>
      <c r="F875" s="2046"/>
      <c r="G875" s="2046"/>
      <c r="H875" s="2046"/>
      <c r="I875" s="2046"/>
      <c r="J875" s="2046"/>
      <c r="K875" s="2046"/>
      <c r="L875" s="2046"/>
      <c r="M875" s="2046"/>
      <c r="N875" s="2046"/>
      <c r="O875" s="2046"/>
      <c r="P875" s="2046"/>
      <c r="Q875" s="2046"/>
      <c r="R875" s="2046"/>
      <c r="S875" s="2046"/>
      <c r="T875" s="2046"/>
      <c r="U875" s="2046"/>
      <c r="V875" s="2046"/>
      <c r="W875" s="2046"/>
      <c r="X875" s="2046"/>
      <c r="Y875" s="2046"/>
      <c r="Z875" s="2046"/>
    </row>
    <row r="876">
      <c r="A876" s="2046"/>
      <c r="B876" s="2046"/>
      <c r="C876" s="2046"/>
      <c r="D876" s="2046"/>
      <c r="E876" s="2046"/>
      <c r="F876" s="2046"/>
      <c r="G876" s="2046"/>
      <c r="H876" s="2046"/>
      <c r="I876" s="2046"/>
      <c r="J876" s="2046"/>
      <c r="K876" s="2046"/>
      <c r="L876" s="2046"/>
      <c r="M876" s="2046"/>
      <c r="N876" s="2046"/>
      <c r="O876" s="2046"/>
      <c r="P876" s="2046"/>
      <c r="Q876" s="2046"/>
      <c r="R876" s="2046"/>
      <c r="S876" s="2046"/>
      <c r="T876" s="2046"/>
      <c r="U876" s="2046"/>
      <c r="V876" s="2046"/>
      <c r="W876" s="2046"/>
      <c r="X876" s="2046"/>
      <c r="Y876" s="2046"/>
      <c r="Z876" s="2046"/>
    </row>
    <row r="877">
      <c r="A877" s="2046"/>
      <c r="B877" s="2046"/>
      <c r="C877" s="2046"/>
      <c r="D877" s="2046"/>
      <c r="E877" s="2046"/>
      <c r="F877" s="2046"/>
      <c r="G877" s="2046"/>
      <c r="H877" s="2046"/>
      <c r="I877" s="2046"/>
      <c r="J877" s="2046"/>
      <c r="K877" s="2046"/>
      <c r="L877" s="2046"/>
      <c r="M877" s="2046"/>
      <c r="N877" s="2046"/>
      <c r="O877" s="2046"/>
      <c r="P877" s="2046"/>
      <c r="Q877" s="2046"/>
      <c r="R877" s="2046"/>
      <c r="S877" s="2046"/>
      <c r="T877" s="2046"/>
      <c r="U877" s="2046"/>
      <c r="V877" s="2046"/>
      <c r="W877" s="2046"/>
      <c r="X877" s="2046"/>
      <c r="Y877" s="2046"/>
      <c r="Z877" s="2046"/>
    </row>
    <row r="878">
      <c r="A878" s="2046"/>
      <c r="B878" s="2046"/>
      <c r="C878" s="2046"/>
      <c r="D878" s="2046"/>
      <c r="E878" s="2046"/>
      <c r="F878" s="2046"/>
      <c r="G878" s="2046"/>
      <c r="H878" s="2046"/>
      <c r="I878" s="2046"/>
      <c r="J878" s="2046"/>
      <c r="K878" s="2046"/>
      <c r="L878" s="2046"/>
      <c r="M878" s="2046"/>
      <c r="N878" s="2046"/>
      <c r="O878" s="2046"/>
      <c r="P878" s="2046"/>
      <c r="Q878" s="2046"/>
      <c r="R878" s="2046"/>
      <c r="S878" s="2046"/>
      <c r="T878" s="2046"/>
      <c r="U878" s="2046"/>
      <c r="V878" s="2046"/>
      <c r="W878" s="2046"/>
      <c r="X878" s="2046"/>
      <c r="Y878" s="2046"/>
      <c r="Z878" s="2046"/>
    </row>
    <row r="879">
      <c r="A879" s="2046"/>
      <c r="B879" s="2046"/>
      <c r="C879" s="2046"/>
      <c r="D879" s="2046"/>
      <c r="E879" s="2046"/>
      <c r="F879" s="2046"/>
      <c r="G879" s="2046"/>
      <c r="H879" s="2046"/>
      <c r="I879" s="2046"/>
      <c r="J879" s="2046"/>
      <c r="K879" s="2046"/>
      <c r="L879" s="2046"/>
      <c r="M879" s="2046"/>
      <c r="N879" s="2046"/>
      <c r="O879" s="2046"/>
      <c r="P879" s="2046"/>
      <c r="Q879" s="2046"/>
      <c r="R879" s="2046"/>
      <c r="S879" s="2046"/>
      <c r="T879" s="2046"/>
      <c r="U879" s="2046"/>
      <c r="V879" s="2046"/>
      <c r="W879" s="2046"/>
      <c r="X879" s="2046"/>
      <c r="Y879" s="2046"/>
      <c r="Z879" s="2046"/>
    </row>
    <row r="880">
      <c r="A880" s="2046"/>
      <c r="B880" s="2046"/>
      <c r="C880" s="2046"/>
      <c r="D880" s="2046"/>
      <c r="E880" s="2046"/>
      <c r="F880" s="2046"/>
      <c r="G880" s="2046"/>
      <c r="H880" s="2046"/>
      <c r="I880" s="2046"/>
      <c r="J880" s="2046"/>
      <c r="K880" s="2046"/>
      <c r="L880" s="2046"/>
      <c r="M880" s="2046"/>
      <c r="N880" s="2046"/>
      <c r="O880" s="2046"/>
      <c r="P880" s="2046"/>
      <c r="Q880" s="2046"/>
      <c r="R880" s="2046"/>
      <c r="S880" s="2046"/>
      <c r="T880" s="2046"/>
      <c r="U880" s="2046"/>
      <c r="V880" s="2046"/>
      <c r="W880" s="2046"/>
      <c r="X880" s="2046"/>
      <c r="Y880" s="2046"/>
      <c r="Z880" s="2046"/>
    </row>
    <row r="881">
      <c r="A881" s="2046"/>
      <c r="B881" s="2046"/>
      <c r="C881" s="2046"/>
      <c r="D881" s="2046"/>
      <c r="E881" s="2046"/>
      <c r="F881" s="2046"/>
      <c r="G881" s="2046"/>
      <c r="H881" s="2046"/>
      <c r="I881" s="2046"/>
      <c r="J881" s="2046"/>
      <c r="K881" s="2046"/>
      <c r="L881" s="2046"/>
      <c r="M881" s="2046"/>
      <c r="N881" s="2046"/>
      <c r="O881" s="2046"/>
      <c r="P881" s="2046"/>
      <c r="Q881" s="2046"/>
      <c r="R881" s="2046"/>
      <c r="S881" s="2046"/>
      <c r="T881" s="2046"/>
      <c r="U881" s="2046"/>
      <c r="V881" s="2046"/>
      <c r="W881" s="2046"/>
      <c r="X881" s="2046"/>
      <c r="Y881" s="2046"/>
      <c r="Z881" s="2046"/>
    </row>
    <row r="882">
      <c r="A882" s="2046"/>
      <c r="B882" s="2046"/>
      <c r="C882" s="2046"/>
      <c r="D882" s="2046"/>
      <c r="E882" s="2046"/>
      <c r="F882" s="2046"/>
      <c r="G882" s="2046"/>
      <c r="H882" s="2046"/>
      <c r="I882" s="2046"/>
      <c r="J882" s="2046"/>
      <c r="K882" s="2046"/>
      <c r="L882" s="2046"/>
      <c r="M882" s="2046"/>
      <c r="N882" s="2046"/>
      <c r="O882" s="2046"/>
      <c r="P882" s="2046"/>
      <c r="Q882" s="2046"/>
      <c r="R882" s="2046"/>
      <c r="S882" s="2046"/>
      <c r="T882" s="2046"/>
      <c r="U882" s="2046"/>
      <c r="V882" s="2046"/>
      <c r="W882" s="2046"/>
      <c r="X882" s="2046"/>
      <c r="Y882" s="2046"/>
      <c r="Z882" s="2046"/>
    </row>
    <row r="883">
      <c r="A883" s="2046"/>
      <c r="B883" s="2046"/>
      <c r="C883" s="2046"/>
      <c r="D883" s="2046"/>
      <c r="E883" s="2046"/>
      <c r="F883" s="2046"/>
      <c r="G883" s="2046"/>
      <c r="H883" s="2046"/>
      <c r="I883" s="2046"/>
      <c r="J883" s="2046"/>
      <c r="K883" s="2046"/>
      <c r="L883" s="2046"/>
      <c r="M883" s="2046"/>
      <c r="N883" s="2046"/>
      <c r="O883" s="2046"/>
      <c r="P883" s="2046"/>
      <c r="Q883" s="2046"/>
      <c r="R883" s="2046"/>
      <c r="S883" s="2046"/>
      <c r="T883" s="2046"/>
      <c r="U883" s="2046"/>
      <c r="V883" s="2046"/>
      <c r="W883" s="2046"/>
      <c r="X883" s="2046"/>
      <c r="Y883" s="2046"/>
      <c r="Z883" s="2046"/>
    </row>
    <row r="884">
      <c r="A884" s="2046"/>
      <c r="B884" s="2046"/>
      <c r="C884" s="2046"/>
      <c r="D884" s="2046"/>
      <c r="E884" s="2046"/>
      <c r="F884" s="2046"/>
      <c r="G884" s="2046"/>
      <c r="H884" s="2046"/>
      <c r="I884" s="2046"/>
      <c r="J884" s="2046"/>
      <c r="K884" s="2046"/>
      <c r="L884" s="2046"/>
      <c r="M884" s="2046"/>
      <c r="N884" s="2046"/>
      <c r="O884" s="2046"/>
      <c r="P884" s="2046"/>
      <c r="Q884" s="2046"/>
      <c r="R884" s="2046"/>
      <c r="S884" s="2046"/>
      <c r="T884" s="2046"/>
      <c r="U884" s="2046"/>
      <c r="V884" s="2046"/>
      <c r="W884" s="2046"/>
      <c r="X884" s="2046"/>
      <c r="Y884" s="2046"/>
      <c r="Z884" s="2046"/>
    </row>
    <row r="885">
      <c r="A885" s="2046"/>
      <c r="B885" s="2046"/>
      <c r="C885" s="2046"/>
      <c r="D885" s="2046"/>
      <c r="E885" s="2046"/>
      <c r="F885" s="2046"/>
      <c r="G885" s="2046"/>
      <c r="H885" s="2046"/>
      <c r="I885" s="2046"/>
      <c r="J885" s="2046"/>
      <c r="K885" s="2046"/>
      <c r="L885" s="2046"/>
      <c r="M885" s="2046"/>
      <c r="N885" s="2046"/>
      <c r="O885" s="2046"/>
      <c r="P885" s="2046"/>
      <c r="Q885" s="2046"/>
      <c r="R885" s="2046"/>
      <c r="S885" s="2046"/>
      <c r="T885" s="2046"/>
      <c r="U885" s="2046"/>
      <c r="V885" s="2046"/>
      <c r="W885" s="2046"/>
      <c r="X885" s="2046"/>
      <c r="Y885" s="2046"/>
      <c r="Z885" s="2046"/>
    </row>
    <row r="886">
      <c r="A886" s="2046"/>
      <c r="B886" s="2046"/>
      <c r="C886" s="2046"/>
      <c r="D886" s="2046"/>
      <c r="E886" s="2046"/>
      <c r="F886" s="2046"/>
      <c r="G886" s="2046"/>
      <c r="H886" s="2046"/>
      <c r="I886" s="2046"/>
      <c r="J886" s="2046"/>
      <c r="K886" s="2046"/>
      <c r="L886" s="2046"/>
      <c r="M886" s="2046"/>
      <c r="N886" s="2046"/>
      <c r="O886" s="2046"/>
      <c r="P886" s="2046"/>
      <c r="Q886" s="2046"/>
      <c r="R886" s="2046"/>
      <c r="S886" s="2046"/>
      <c r="T886" s="2046"/>
      <c r="U886" s="2046"/>
      <c r="V886" s="2046"/>
      <c r="W886" s="2046"/>
      <c r="X886" s="2046"/>
      <c r="Y886" s="2046"/>
      <c r="Z886" s="2046"/>
    </row>
    <row r="887">
      <c r="A887" s="2046"/>
      <c r="B887" s="2046"/>
      <c r="C887" s="2046"/>
      <c r="D887" s="2046"/>
      <c r="E887" s="2046"/>
      <c r="F887" s="2046"/>
      <c r="G887" s="2046"/>
      <c r="H887" s="2046"/>
      <c r="I887" s="2046"/>
      <c r="J887" s="2046"/>
      <c r="K887" s="2046"/>
      <c r="L887" s="2046"/>
      <c r="M887" s="2046"/>
      <c r="N887" s="2046"/>
      <c r="O887" s="2046"/>
      <c r="P887" s="2046"/>
      <c r="Q887" s="2046"/>
      <c r="R887" s="2046"/>
      <c r="S887" s="2046"/>
      <c r="T887" s="2046"/>
      <c r="U887" s="2046"/>
      <c r="V887" s="2046"/>
      <c r="W887" s="2046"/>
      <c r="X887" s="2046"/>
      <c r="Y887" s="2046"/>
      <c r="Z887" s="2046"/>
    </row>
    <row r="888">
      <c r="A888" s="2046"/>
      <c r="B888" s="2046"/>
      <c r="C888" s="2046"/>
      <c r="D888" s="2046"/>
      <c r="E888" s="2046"/>
      <c r="F888" s="2046"/>
      <c r="G888" s="2046"/>
      <c r="H888" s="2046"/>
      <c r="I888" s="2046"/>
      <c r="J888" s="2046"/>
      <c r="K888" s="2046"/>
      <c r="L888" s="2046"/>
      <c r="M888" s="2046"/>
      <c r="N888" s="2046"/>
      <c r="O888" s="2046"/>
      <c r="P888" s="2046"/>
      <c r="Q888" s="2046"/>
      <c r="R888" s="2046"/>
      <c r="S888" s="2046"/>
      <c r="T888" s="2046"/>
      <c r="U888" s="2046"/>
      <c r="V888" s="2046"/>
      <c r="W888" s="2046"/>
      <c r="X888" s="2046"/>
      <c r="Y888" s="2046"/>
      <c r="Z888" s="2046"/>
    </row>
    <row r="889">
      <c r="A889" s="2046"/>
      <c r="B889" s="2046"/>
      <c r="C889" s="2046"/>
      <c r="D889" s="2046"/>
      <c r="E889" s="2046"/>
      <c r="F889" s="2046"/>
      <c r="G889" s="2046"/>
      <c r="H889" s="2046"/>
      <c r="I889" s="2046"/>
      <c r="J889" s="2046"/>
      <c r="K889" s="2046"/>
      <c r="L889" s="2046"/>
      <c r="M889" s="2046"/>
      <c r="N889" s="2046"/>
      <c r="O889" s="2046"/>
      <c r="P889" s="2046"/>
      <c r="Q889" s="2046"/>
      <c r="R889" s="2046"/>
      <c r="S889" s="2046"/>
      <c r="T889" s="2046"/>
      <c r="U889" s="2046"/>
      <c r="V889" s="2046"/>
      <c r="W889" s="2046"/>
      <c r="X889" s="2046"/>
      <c r="Y889" s="2046"/>
      <c r="Z889" s="2046"/>
    </row>
    <row r="890">
      <c r="A890" s="2046"/>
      <c r="B890" s="2046"/>
      <c r="C890" s="2046"/>
      <c r="D890" s="2046"/>
      <c r="E890" s="2046"/>
      <c r="F890" s="2046"/>
      <c r="G890" s="2046"/>
      <c r="H890" s="2046"/>
      <c r="I890" s="2046"/>
      <c r="J890" s="2046"/>
      <c r="K890" s="2046"/>
      <c r="L890" s="2046"/>
      <c r="M890" s="2046"/>
      <c r="N890" s="2046"/>
      <c r="O890" s="2046"/>
      <c r="P890" s="2046"/>
      <c r="Q890" s="2046"/>
      <c r="R890" s="2046"/>
      <c r="S890" s="2046"/>
      <c r="T890" s="2046"/>
      <c r="U890" s="2046"/>
      <c r="V890" s="2046"/>
      <c r="W890" s="2046"/>
      <c r="X890" s="2046"/>
      <c r="Y890" s="2046"/>
      <c r="Z890" s="2046"/>
    </row>
    <row r="891">
      <c r="A891" s="2046"/>
      <c r="B891" s="2046"/>
      <c r="C891" s="2046"/>
      <c r="D891" s="2046"/>
      <c r="E891" s="2046"/>
      <c r="F891" s="2046"/>
      <c r="G891" s="2046"/>
      <c r="H891" s="2046"/>
      <c r="I891" s="2046"/>
      <c r="J891" s="2046"/>
      <c r="K891" s="2046"/>
      <c r="L891" s="2046"/>
      <c r="M891" s="2046"/>
      <c r="N891" s="2046"/>
      <c r="O891" s="2046"/>
      <c r="P891" s="2046"/>
      <c r="Q891" s="2046"/>
      <c r="R891" s="2046"/>
      <c r="S891" s="2046"/>
      <c r="T891" s="2046"/>
      <c r="U891" s="2046"/>
      <c r="V891" s="2046"/>
      <c r="W891" s="2046"/>
      <c r="X891" s="2046"/>
      <c r="Y891" s="2046"/>
      <c r="Z891" s="2046"/>
    </row>
    <row r="892">
      <c r="A892" s="2046"/>
      <c r="B892" s="2046"/>
      <c r="C892" s="2046"/>
      <c r="D892" s="2046"/>
      <c r="E892" s="2046"/>
      <c r="F892" s="2046"/>
      <c r="G892" s="2046"/>
      <c r="H892" s="2046"/>
      <c r="I892" s="2046"/>
      <c r="J892" s="2046"/>
      <c r="K892" s="2046"/>
      <c r="L892" s="2046"/>
      <c r="M892" s="2046"/>
      <c r="N892" s="2046"/>
      <c r="O892" s="2046"/>
      <c r="P892" s="2046"/>
      <c r="Q892" s="2046"/>
      <c r="R892" s="2046"/>
      <c r="S892" s="2046"/>
      <c r="T892" s="2046"/>
      <c r="U892" s="2046"/>
      <c r="V892" s="2046"/>
      <c r="W892" s="2046"/>
      <c r="X892" s="2046"/>
      <c r="Y892" s="2046"/>
      <c r="Z892" s="2046"/>
    </row>
    <row r="893">
      <c r="A893" s="2046"/>
      <c r="B893" s="2046"/>
      <c r="C893" s="2046"/>
      <c r="D893" s="2046"/>
      <c r="E893" s="2046"/>
      <c r="F893" s="2046"/>
      <c r="G893" s="2046"/>
      <c r="H893" s="2046"/>
      <c r="I893" s="2046"/>
      <c r="J893" s="2046"/>
      <c r="K893" s="2046"/>
      <c r="L893" s="2046"/>
      <c r="M893" s="2046"/>
      <c r="N893" s="2046"/>
      <c r="O893" s="2046"/>
      <c r="P893" s="2046"/>
      <c r="Q893" s="2046"/>
      <c r="R893" s="2046"/>
      <c r="S893" s="2046"/>
      <c r="T893" s="2046"/>
      <c r="U893" s="2046"/>
      <c r="V893" s="2046"/>
      <c r="W893" s="2046"/>
      <c r="X893" s="2046"/>
      <c r="Y893" s="2046"/>
      <c r="Z893" s="2046"/>
    </row>
    <row r="894">
      <c r="A894" s="2046"/>
      <c r="B894" s="2046"/>
      <c r="C894" s="2046"/>
      <c r="D894" s="2046"/>
      <c r="E894" s="2046"/>
      <c r="F894" s="2046"/>
      <c r="G894" s="2046"/>
      <c r="H894" s="2046"/>
      <c r="I894" s="2046"/>
      <c r="J894" s="2046"/>
      <c r="K894" s="2046"/>
      <c r="L894" s="2046"/>
      <c r="M894" s="2046"/>
      <c r="N894" s="2046"/>
      <c r="O894" s="2046"/>
      <c r="P894" s="2046"/>
      <c r="Q894" s="2046"/>
      <c r="R894" s="2046"/>
      <c r="S894" s="2046"/>
      <c r="T894" s="2046"/>
      <c r="U894" s="2046"/>
      <c r="V894" s="2046"/>
      <c r="W894" s="2046"/>
      <c r="X894" s="2046"/>
      <c r="Y894" s="2046"/>
      <c r="Z894" s="2046"/>
    </row>
    <row r="895">
      <c r="A895" s="2046"/>
      <c r="B895" s="2046"/>
      <c r="C895" s="2046"/>
      <c r="D895" s="2046"/>
      <c r="E895" s="2046"/>
      <c r="F895" s="2046"/>
      <c r="G895" s="2046"/>
      <c r="H895" s="2046"/>
      <c r="I895" s="2046"/>
      <c r="J895" s="2046"/>
      <c r="K895" s="2046"/>
      <c r="L895" s="2046"/>
      <c r="M895" s="2046"/>
      <c r="N895" s="2046"/>
      <c r="O895" s="2046"/>
      <c r="P895" s="2046"/>
      <c r="Q895" s="2046"/>
      <c r="R895" s="2046"/>
      <c r="S895" s="2046"/>
      <c r="T895" s="2046"/>
      <c r="U895" s="2046"/>
      <c r="V895" s="2046"/>
      <c r="W895" s="2046"/>
      <c r="X895" s="2046"/>
      <c r="Y895" s="2046"/>
      <c r="Z895" s="2046"/>
    </row>
    <row r="896">
      <c r="A896" s="2046"/>
      <c r="B896" s="2046"/>
      <c r="C896" s="2046"/>
      <c r="D896" s="2046"/>
      <c r="E896" s="2046"/>
      <c r="F896" s="2046"/>
      <c r="G896" s="2046"/>
      <c r="H896" s="2046"/>
      <c r="I896" s="2046"/>
      <c r="J896" s="2046"/>
      <c r="K896" s="2046"/>
      <c r="L896" s="2046"/>
      <c r="M896" s="2046"/>
      <c r="N896" s="2046"/>
      <c r="O896" s="2046"/>
      <c r="P896" s="2046"/>
      <c r="Q896" s="2046"/>
      <c r="R896" s="2046"/>
      <c r="S896" s="2046"/>
      <c r="T896" s="2046"/>
      <c r="U896" s="2046"/>
      <c r="V896" s="2046"/>
      <c r="W896" s="2046"/>
      <c r="X896" s="2046"/>
      <c r="Y896" s="2046"/>
      <c r="Z896" s="2046"/>
    </row>
    <row r="897">
      <c r="A897" s="2046"/>
      <c r="B897" s="2046"/>
      <c r="C897" s="2046"/>
      <c r="D897" s="2046"/>
      <c r="E897" s="2046"/>
      <c r="F897" s="2046"/>
      <c r="G897" s="2046"/>
      <c r="H897" s="2046"/>
      <c r="I897" s="2046"/>
      <c r="J897" s="2046"/>
      <c r="K897" s="2046"/>
      <c r="L897" s="2046"/>
      <c r="M897" s="2046"/>
      <c r="N897" s="2046"/>
      <c r="O897" s="2046"/>
      <c r="P897" s="2046"/>
      <c r="Q897" s="2046"/>
      <c r="R897" s="2046"/>
      <c r="S897" s="2046"/>
      <c r="T897" s="2046"/>
      <c r="U897" s="2046"/>
      <c r="V897" s="2046"/>
      <c r="W897" s="2046"/>
      <c r="X897" s="2046"/>
      <c r="Y897" s="2046"/>
      <c r="Z897" s="2046"/>
    </row>
    <row r="898">
      <c r="A898" s="2046"/>
      <c r="B898" s="2046"/>
      <c r="C898" s="2046"/>
      <c r="D898" s="2046"/>
      <c r="E898" s="2046"/>
      <c r="F898" s="2046"/>
      <c r="G898" s="2046"/>
      <c r="H898" s="2046"/>
      <c r="I898" s="2046"/>
      <c r="J898" s="2046"/>
      <c r="K898" s="2046"/>
      <c r="L898" s="2046"/>
      <c r="M898" s="2046"/>
      <c r="N898" s="2046"/>
      <c r="O898" s="2046"/>
      <c r="P898" s="2046"/>
      <c r="Q898" s="2046"/>
      <c r="R898" s="2046"/>
      <c r="S898" s="2046"/>
      <c r="T898" s="2046"/>
      <c r="U898" s="2046"/>
      <c r="V898" s="2046"/>
      <c r="W898" s="2046"/>
      <c r="X898" s="2046"/>
      <c r="Y898" s="2046"/>
      <c r="Z898" s="2046"/>
    </row>
    <row r="899">
      <c r="A899" s="2046"/>
      <c r="B899" s="2046"/>
      <c r="C899" s="2046"/>
      <c r="D899" s="2046"/>
      <c r="E899" s="2046"/>
      <c r="F899" s="2046"/>
      <c r="G899" s="2046"/>
      <c r="H899" s="2046"/>
      <c r="I899" s="2046"/>
      <c r="J899" s="2046"/>
      <c r="K899" s="2046"/>
      <c r="L899" s="2046"/>
      <c r="M899" s="2046"/>
      <c r="N899" s="2046"/>
      <c r="O899" s="2046"/>
      <c r="P899" s="2046"/>
      <c r="Q899" s="2046"/>
      <c r="R899" s="2046"/>
      <c r="S899" s="2046"/>
      <c r="T899" s="2046"/>
      <c r="U899" s="2046"/>
      <c r="V899" s="2046"/>
      <c r="W899" s="2046"/>
      <c r="X899" s="2046"/>
      <c r="Y899" s="2046"/>
      <c r="Z899" s="2046"/>
    </row>
    <row r="900">
      <c r="A900" s="2046"/>
      <c r="B900" s="2046"/>
      <c r="C900" s="2046"/>
      <c r="D900" s="2046"/>
      <c r="E900" s="2046"/>
      <c r="F900" s="2046"/>
      <c r="G900" s="2046"/>
      <c r="H900" s="2046"/>
      <c r="I900" s="2046"/>
      <c r="J900" s="2046"/>
      <c r="K900" s="2046"/>
      <c r="L900" s="2046"/>
      <c r="M900" s="2046"/>
      <c r="N900" s="2046"/>
      <c r="O900" s="2046"/>
      <c r="P900" s="2046"/>
      <c r="Q900" s="2046"/>
      <c r="R900" s="2046"/>
      <c r="S900" s="2046"/>
      <c r="T900" s="2046"/>
      <c r="U900" s="2046"/>
      <c r="V900" s="2046"/>
      <c r="W900" s="2046"/>
      <c r="X900" s="2046"/>
      <c r="Y900" s="2046"/>
      <c r="Z900" s="2046"/>
    </row>
    <row r="901">
      <c r="A901" s="2046"/>
      <c r="B901" s="2046"/>
      <c r="C901" s="2046"/>
      <c r="D901" s="2046"/>
      <c r="E901" s="2046"/>
      <c r="F901" s="2046"/>
      <c r="G901" s="2046"/>
      <c r="H901" s="2046"/>
      <c r="I901" s="2046"/>
      <c r="J901" s="2046"/>
      <c r="K901" s="2046"/>
      <c r="L901" s="2046"/>
      <c r="M901" s="2046"/>
      <c r="N901" s="2046"/>
      <c r="O901" s="2046"/>
      <c r="P901" s="2046"/>
      <c r="Q901" s="2046"/>
      <c r="R901" s="2046"/>
      <c r="S901" s="2046"/>
      <c r="T901" s="2046"/>
      <c r="U901" s="2046"/>
      <c r="V901" s="2046"/>
      <c r="W901" s="2046"/>
      <c r="X901" s="2046"/>
      <c r="Y901" s="2046"/>
      <c r="Z901" s="2046"/>
    </row>
    <row r="902">
      <c r="A902" s="2046"/>
      <c r="B902" s="2046"/>
      <c r="C902" s="2046"/>
      <c r="D902" s="2046"/>
      <c r="E902" s="2046"/>
      <c r="F902" s="2046"/>
      <c r="G902" s="2046"/>
      <c r="H902" s="2046"/>
      <c r="I902" s="2046"/>
      <c r="J902" s="2046"/>
      <c r="K902" s="2046"/>
      <c r="L902" s="2046"/>
      <c r="M902" s="2046"/>
      <c r="N902" s="2046"/>
      <c r="O902" s="2046"/>
      <c r="P902" s="2046"/>
      <c r="Q902" s="2046"/>
      <c r="R902" s="2046"/>
      <c r="S902" s="2046"/>
      <c r="T902" s="2046"/>
      <c r="U902" s="2046"/>
      <c r="V902" s="2046"/>
      <c r="W902" s="2046"/>
      <c r="X902" s="2046"/>
      <c r="Y902" s="2046"/>
      <c r="Z902" s="2046"/>
    </row>
    <row r="903">
      <c r="A903" s="2046"/>
      <c r="B903" s="2046"/>
      <c r="C903" s="2046"/>
      <c r="D903" s="2046"/>
      <c r="E903" s="2046"/>
      <c r="F903" s="2046"/>
      <c r="G903" s="2046"/>
      <c r="H903" s="2046"/>
      <c r="I903" s="2046"/>
      <c r="J903" s="2046"/>
      <c r="K903" s="2046"/>
      <c r="L903" s="2046"/>
      <c r="M903" s="2046"/>
      <c r="N903" s="2046"/>
      <c r="O903" s="2046"/>
      <c r="P903" s="2046"/>
      <c r="Q903" s="2046"/>
      <c r="R903" s="2046"/>
      <c r="S903" s="2046"/>
      <c r="T903" s="2046"/>
      <c r="U903" s="2046"/>
      <c r="V903" s="2046"/>
      <c r="W903" s="2046"/>
      <c r="X903" s="2046"/>
      <c r="Y903" s="2046"/>
      <c r="Z903" s="2046"/>
    </row>
    <row r="904">
      <c r="A904" s="2046"/>
      <c r="B904" s="2046"/>
      <c r="C904" s="2046"/>
      <c r="D904" s="2046"/>
      <c r="E904" s="2046"/>
      <c r="F904" s="2046"/>
      <c r="G904" s="2046"/>
      <c r="H904" s="2046"/>
      <c r="I904" s="2046"/>
      <c r="J904" s="2046"/>
      <c r="K904" s="2046"/>
      <c r="L904" s="2046"/>
      <c r="M904" s="2046"/>
      <c r="N904" s="2046"/>
      <c r="O904" s="2046"/>
      <c r="P904" s="2046"/>
      <c r="Q904" s="2046"/>
      <c r="R904" s="2046"/>
      <c r="S904" s="2046"/>
      <c r="T904" s="2046"/>
      <c r="U904" s="2046"/>
      <c r="V904" s="2046"/>
      <c r="W904" s="2046"/>
      <c r="X904" s="2046"/>
      <c r="Y904" s="2046"/>
      <c r="Z904" s="2046"/>
    </row>
    <row r="905">
      <c r="A905" s="2046"/>
      <c r="B905" s="2046"/>
      <c r="C905" s="2046"/>
      <c r="D905" s="2046"/>
      <c r="E905" s="2046"/>
      <c r="F905" s="2046"/>
      <c r="G905" s="2046"/>
      <c r="H905" s="2046"/>
      <c r="I905" s="2046"/>
      <c r="J905" s="2046"/>
      <c r="K905" s="2046"/>
      <c r="L905" s="2046"/>
      <c r="M905" s="2046"/>
      <c r="N905" s="2046"/>
      <c r="O905" s="2046"/>
      <c r="P905" s="2046"/>
      <c r="Q905" s="2046"/>
      <c r="R905" s="2046"/>
      <c r="S905" s="2046"/>
      <c r="T905" s="2046"/>
      <c r="U905" s="2046"/>
      <c r="V905" s="2046"/>
      <c r="W905" s="2046"/>
      <c r="X905" s="2046"/>
      <c r="Y905" s="2046"/>
      <c r="Z905" s="2046"/>
    </row>
    <row r="906">
      <c r="A906" s="2046"/>
      <c r="B906" s="2046"/>
      <c r="C906" s="2046"/>
      <c r="D906" s="2046"/>
      <c r="E906" s="2046"/>
      <c r="F906" s="2046"/>
      <c r="G906" s="2046"/>
      <c r="H906" s="2046"/>
      <c r="I906" s="2046"/>
      <c r="J906" s="2046"/>
      <c r="K906" s="2046"/>
      <c r="L906" s="2046"/>
      <c r="M906" s="2046"/>
      <c r="N906" s="2046"/>
      <c r="O906" s="2046"/>
      <c r="P906" s="2046"/>
      <c r="Q906" s="2046"/>
      <c r="R906" s="2046"/>
      <c r="S906" s="2046"/>
      <c r="T906" s="2046"/>
      <c r="U906" s="2046"/>
      <c r="V906" s="2046"/>
      <c r="W906" s="2046"/>
      <c r="X906" s="2046"/>
      <c r="Y906" s="2046"/>
      <c r="Z906" s="2046"/>
    </row>
    <row r="907">
      <c r="A907" s="2046"/>
      <c r="B907" s="2046"/>
      <c r="C907" s="2046"/>
      <c r="D907" s="2046"/>
      <c r="E907" s="2046"/>
      <c r="F907" s="2046"/>
      <c r="G907" s="2046"/>
      <c r="H907" s="2046"/>
      <c r="I907" s="2046"/>
      <c r="J907" s="2046"/>
      <c r="K907" s="2046"/>
      <c r="L907" s="2046"/>
      <c r="M907" s="2046"/>
      <c r="N907" s="2046"/>
      <c r="O907" s="2046"/>
      <c r="P907" s="2046"/>
      <c r="Q907" s="2046"/>
      <c r="R907" s="2046"/>
      <c r="S907" s="2046"/>
      <c r="T907" s="2046"/>
      <c r="U907" s="2046"/>
      <c r="V907" s="2046"/>
      <c r="W907" s="2046"/>
      <c r="X907" s="2046"/>
      <c r="Y907" s="2046"/>
      <c r="Z907" s="2046"/>
    </row>
    <row r="908">
      <c r="A908" s="2046"/>
      <c r="B908" s="2046"/>
      <c r="C908" s="2046"/>
      <c r="D908" s="2046"/>
      <c r="E908" s="2046"/>
      <c r="F908" s="2046"/>
      <c r="G908" s="2046"/>
      <c r="H908" s="2046"/>
      <c r="I908" s="2046"/>
      <c r="J908" s="2046"/>
      <c r="K908" s="2046"/>
      <c r="L908" s="2046"/>
      <c r="M908" s="2046"/>
      <c r="N908" s="2046"/>
      <c r="O908" s="2046"/>
      <c r="P908" s="2046"/>
      <c r="Q908" s="2046"/>
      <c r="R908" s="2046"/>
      <c r="S908" s="2046"/>
      <c r="T908" s="2046"/>
      <c r="U908" s="2046"/>
      <c r="V908" s="2046"/>
      <c r="W908" s="2046"/>
      <c r="X908" s="2046"/>
      <c r="Y908" s="2046"/>
      <c r="Z908" s="2046"/>
    </row>
    <row r="909">
      <c r="A909" s="2046"/>
      <c r="B909" s="2046"/>
      <c r="C909" s="2046"/>
      <c r="D909" s="2046"/>
      <c r="E909" s="2046"/>
      <c r="F909" s="2046"/>
      <c r="G909" s="2046"/>
      <c r="H909" s="2046"/>
      <c r="I909" s="2046"/>
      <c r="J909" s="2046"/>
      <c r="K909" s="2046"/>
      <c r="L909" s="2046"/>
      <c r="M909" s="2046"/>
      <c r="N909" s="2046"/>
      <c r="O909" s="2046"/>
      <c r="P909" s="2046"/>
      <c r="Q909" s="2046"/>
      <c r="R909" s="2046"/>
      <c r="S909" s="2046"/>
      <c r="T909" s="2046"/>
      <c r="U909" s="2046"/>
      <c r="V909" s="2046"/>
      <c r="W909" s="2046"/>
      <c r="X909" s="2046"/>
      <c r="Y909" s="2046"/>
      <c r="Z909" s="2046"/>
    </row>
    <row r="910">
      <c r="A910" s="2046"/>
      <c r="B910" s="2046"/>
      <c r="C910" s="2046"/>
      <c r="D910" s="2046"/>
      <c r="E910" s="2046"/>
      <c r="F910" s="2046"/>
      <c r="G910" s="2046"/>
      <c r="H910" s="2046"/>
      <c r="I910" s="2046"/>
      <c r="J910" s="2046"/>
      <c r="K910" s="2046"/>
      <c r="L910" s="2046"/>
      <c r="M910" s="2046"/>
      <c r="N910" s="2046"/>
      <c r="O910" s="2046"/>
      <c r="P910" s="2046"/>
      <c r="Q910" s="2046"/>
      <c r="R910" s="2046"/>
      <c r="S910" s="2046"/>
      <c r="T910" s="2046"/>
      <c r="U910" s="2046"/>
      <c r="V910" s="2046"/>
      <c r="W910" s="2046"/>
      <c r="X910" s="2046"/>
      <c r="Y910" s="2046"/>
      <c r="Z910" s="2046"/>
    </row>
    <row r="911">
      <c r="A911" s="2046"/>
      <c r="B911" s="2046"/>
      <c r="C911" s="2046"/>
      <c r="D911" s="2046"/>
      <c r="E911" s="2046"/>
      <c r="F911" s="2046"/>
      <c r="G911" s="2046"/>
      <c r="H911" s="2046"/>
      <c r="I911" s="2046"/>
      <c r="J911" s="2046"/>
      <c r="K911" s="2046"/>
      <c r="L911" s="2046"/>
      <c r="M911" s="2046"/>
      <c r="N911" s="2046"/>
      <c r="O911" s="2046"/>
      <c r="P911" s="2046"/>
      <c r="Q911" s="2046"/>
      <c r="R911" s="2046"/>
      <c r="S911" s="2046"/>
      <c r="T911" s="2046"/>
      <c r="U911" s="2046"/>
      <c r="V911" s="2046"/>
      <c r="W911" s="2046"/>
      <c r="X911" s="2046"/>
      <c r="Y911" s="2046"/>
      <c r="Z911" s="2046"/>
    </row>
    <row r="912">
      <c r="A912" s="2046"/>
      <c r="B912" s="2046"/>
      <c r="C912" s="2046"/>
      <c r="D912" s="2046"/>
      <c r="E912" s="2046"/>
      <c r="F912" s="2046"/>
      <c r="G912" s="2046"/>
      <c r="H912" s="2046"/>
      <c r="I912" s="2046"/>
      <c r="J912" s="2046"/>
      <c r="K912" s="2046"/>
      <c r="L912" s="2046"/>
      <c r="M912" s="2046"/>
      <c r="N912" s="2046"/>
      <c r="O912" s="2046"/>
      <c r="P912" s="2046"/>
      <c r="Q912" s="2046"/>
      <c r="R912" s="2046"/>
      <c r="S912" s="2046"/>
      <c r="T912" s="2046"/>
      <c r="U912" s="2046"/>
      <c r="V912" s="2046"/>
      <c r="W912" s="2046"/>
      <c r="X912" s="2046"/>
      <c r="Y912" s="2046"/>
      <c r="Z912" s="2046"/>
    </row>
    <row r="913">
      <c r="A913" s="2046"/>
      <c r="B913" s="2046"/>
      <c r="C913" s="2046"/>
      <c r="D913" s="2046"/>
      <c r="E913" s="2046"/>
      <c r="F913" s="2046"/>
      <c r="G913" s="2046"/>
      <c r="H913" s="2046"/>
      <c r="I913" s="2046"/>
      <c r="J913" s="2046"/>
      <c r="K913" s="2046"/>
      <c r="L913" s="2046"/>
      <c r="M913" s="2046"/>
      <c r="N913" s="2046"/>
      <c r="O913" s="2046"/>
      <c r="P913" s="2046"/>
      <c r="Q913" s="2046"/>
      <c r="R913" s="2046"/>
      <c r="S913" s="2046"/>
      <c r="T913" s="2046"/>
      <c r="U913" s="2046"/>
      <c r="V913" s="2046"/>
      <c r="W913" s="2046"/>
      <c r="X913" s="2046"/>
      <c r="Y913" s="2046"/>
      <c r="Z913" s="2046"/>
    </row>
    <row r="914">
      <c r="A914" s="2046"/>
      <c r="B914" s="2046"/>
      <c r="C914" s="2046"/>
      <c r="D914" s="2046"/>
      <c r="E914" s="2046"/>
      <c r="F914" s="2046"/>
      <c r="G914" s="2046"/>
      <c r="H914" s="2046"/>
      <c r="I914" s="2046"/>
      <c r="J914" s="2046"/>
      <c r="K914" s="2046"/>
      <c r="L914" s="2046"/>
      <c r="M914" s="2046"/>
      <c r="N914" s="2046"/>
      <c r="O914" s="2046"/>
      <c r="P914" s="2046"/>
      <c r="Q914" s="2046"/>
      <c r="R914" s="2046"/>
      <c r="S914" s="2046"/>
      <c r="T914" s="2046"/>
      <c r="U914" s="2046"/>
      <c r="V914" s="2046"/>
      <c r="W914" s="2046"/>
      <c r="X914" s="2046"/>
      <c r="Y914" s="2046"/>
      <c r="Z914" s="2046"/>
    </row>
    <row r="915">
      <c r="A915" s="2046"/>
      <c r="B915" s="2046"/>
      <c r="C915" s="2046"/>
      <c r="D915" s="2046"/>
      <c r="E915" s="2046"/>
      <c r="F915" s="2046"/>
      <c r="G915" s="2046"/>
      <c r="H915" s="2046"/>
      <c r="I915" s="2046"/>
      <c r="J915" s="2046"/>
      <c r="K915" s="2046"/>
      <c r="L915" s="2046"/>
      <c r="M915" s="2046"/>
      <c r="N915" s="2046"/>
      <c r="O915" s="2046"/>
      <c r="P915" s="2046"/>
      <c r="Q915" s="2046"/>
      <c r="R915" s="2046"/>
      <c r="S915" s="2046"/>
      <c r="T915" s="2046"/>
      <c r="U915" s="2046"/>
      <c r="V915" s="2046"/>
      <c r="W915" s="2046"/>
      <c r="X915" s="2046"/>
      <c r="Y915" s="2046"/>
      <c r="Z915" s="2046"/>
    </row>
    <row r="916">
      <c r="A916" s="2046"/>
      <c r="B916" s="2046"/>
      <c r="C916" s="2046"/>
      <c r="D916" s="2046"/>
      <c r="E916" s="2046"/>
      <c r="F916" s="2046"/>
      <c r="G916" s="2046"/>
      <c r="H916" s="2046"/>
      <c r="I916" s="2046"/>
      <c r="J916" s="2046"/>
      <c r="K916" s="2046"/>
      <c r="L916" s="2046"/>
      <c r="M916" s="2046"/>
      <c r="N916" s="2046"/>
      <c r="O916" s="2046"/>
      <c r="P916" s="2046"/>
      <c r="Q916" s="2046"/>
      <c r="R916" s="2046"/>
      <c r="S916" s="2046"/>
      <c r="T916" s="2046"/>
      <c r="U916" s="2046"/>
      <c r="V916" s="2046"/>
      <c r="W916" s="2046"/>
      <c r="X916" s="2046"/>
      <c r="Y916" s="2046"/>
      <c r="Z916" s="2046"/>
    </row>
    <row r="917">
      <c r="A917" s="2046"/>
      <c r="B917" s="2046"/>
      <c r="C917" s="2046"/>
      <c r="D917" s="2046"/>
      <c r="E917" s="2046"/>
      <c r="F917" s="2046"/>
      <c r="G917" s="2046"/>
      <c r="H917" s="2046"/>
      <c r="I917" s="2046"/>
      <c r="J917" s="2046"/>
      <c r="K917" s="2046"/>
      <c r="L917" s="2046"/>
      <c r="M917" s="2046"/>
      <c r="N917" s="2046"/>
      <c r="O917" s="2046"/>
      <c r="P917" s="2046"/>
      <c r="Q917" s="2046"/>
      <c r="R917" s="2046"/>
      <c r="S917" s="2046"/>
      <c r="T917" s="2046"/>
      <c r="U917" s="2046"/>
      <c r="V917" s="2046"/>
      <c r="W917" s="2046"/>
      <c r="X917" s="2046"/>
      <c r="Y917" s="2046"/>
      <c r="Z917" s="2046"/>
    </row>
    <row r="918">
      <c r="A918" s="2046"/>
      <c r="B918" s="2046"/>
      <c r="C918" s="2046"/>
      <c r="D918" s="2046"/>
      <c r="E918" s="2046"/>
      <c r="F918" s="2046"/>
      <c r="G918" s="2046"/>
      <c r="H918" s="2046"/>
      <c r="I918" s="2046"/>
      <c r="J918" s="2046"/>
      <c r="K918" s="2046"/>
      <c r="L918" s="2046"/>
      <c r="M918" s="2046"/>
      <c r="N918" s="2046"/>
      <c r="O918" s="2046"/>
      <c r="P918" s="2046"/>
      <c r="Q918" s="2046"/>
      <c r="R918" s="2046"/>
      <c r="S918" s="2046"/>
      <c r="T918" s="2046"/>
      <c r="U918" s="2046"/>
      <c r="V918" s="2046"/>
      <c r="W918" s="2046"/>
      <c r="X918" s="2046"/>
      <c r="Y918" s="2046"/>
      <c r="Z918" s="2046"/>
    </row>
    <row r="919">
      <c r="A919" s="2046"/>
      <c r="B919" s="2046"/>
      <c r="C919" s="2046"/>
      <c r="D919" s="2046"/>
      <c r="E919" s="2046"/>
      <c r="F919" s="2046"/>
      <c r="G919" s="2046"/>
      <c r="H919" s="2046"/>
      <c r="I919" s="2046"/>
      <c r="J919" s="2046"/>
      <c r="K919" s="2046"/>
      <c r="L919" s="2046"/>
      <c r="M919" s="2046"/>
      <c r="N919" s="2046"/>
      <c r="O919" s="2046"/>
      <c r="P919" s="2046"/>
      <c r="Q919" s="2046"/>
      <c r="R919" s="2046"/>
      <c r="S919" s="2046"/>
      <c r="T919" s="2046"/>
      <c r="U919" s="2046"/>
      <c r="V919" s="2046"/>
      <c r="W919" s="2046"/>
      <c r="X919" s="2046"/>
      <c r="Y919" s="2046"/>
      <c r="Z919" s="2046"/>
    </row>
    <row r="920">
      <c r="A920" s="2046"/>
      <c r="B920" s="2046"/>
      <c r="C920" s="2046"/>
      <c r="D920" s="2046"/>
      <c r="E920" s="2046"/>
      <c r="F920" s="2046"/>
      <c r="G920" s="2046"/>
      <c r="H920" s="2046"/>
      <c r="I920" s="2046"/>
      <c r="J920" s="2046"/>
      <c r="K920" s="2046"/>
      <c r="L920" s="2046"/>
      <c r="M920" s="2046"/>
      <c r="N920" s="2046"/>
      <c r="O920" s="2046"/>
      <c r="P920" s="2046"/>
      <c r="Q920" s="2046"/>
      <c r="R920" s="2046"/>
      <c r="S920" s="2046"/>
      <c r="T920" s="2046"/>
      <c r="U920" s="2046"/>
      <c r="V920" s="2046"/>
      <c r="W920" s="2046"/>
      <c r="X920" s="2046"/>
      <c r="Y920" s="2046"/>
      <c r="Z920" s="2046"/>
    </row>
    <row r="921">
      <c r="A921" s="2046"/>
      <c r="B921" s="2046"/>
      <c r="C921" s="2046"/>
      <c r="D921" s="2046"/>
      <c r="E921" s="2046"/>
      <c r="F921" s="2046"/>
      <c r="G921" s="2046"/>
      <c r="H921" s="2046"/>
      <c r="I921" s="2046"/>
      <c r="J921" s="2046"/>
      <c r="K921" s="2046"/>
      <c r="L921" s="2046"/>
      <c r="M921" s="2046"/>
      <c r="N921" s="2046"/>
      <c r="O921" s="2046"/>
      <c r="P921" s="2046"/>
      <c r="Q921" s="2046"/>
      <c r="R921" s="2046"/>
      <c r="S921" s="2046"/>
      <c r="T921" s="2046"/>
      <c r="U921" s="2046"/>
      <c r="V921" s="2046"/>
      <c r="W921" s="2046"/>
      <c r="X921" s="2046"/>
      <c r="Y921" s="2046"/>
      <c r="Z921" s="2046"/>
    </row>
    <row r="922">
      <c r="A922" s="2046"/>
      <c r="B922" s="2046"/>
      <c r="C922" s="2046"/>
      <c r="D922" s="2046"/>
      <c r="E922" s="2046"/>
      <c r="F922" s="2046"/>
      <c r="G922" s="2046"/>
      <c r="H922" s="2046"/>
      <c r="I922" s="2046"/>
      <c r="J922" s="2046"/>
      <c r="K922" s="2046"/>
      <c r="L922" s="2046"/>
      <c r="M922" s="2046"/>
      <c r="N922" s="2046"/>
      <c r="O922" s="2046"/>
      <c r="P922" s="2046"/>
      <c r="Q922" s="2046"/>
      <c r="R922" s="2046"/>
      <c r="S922" s="2046"/>
      <c r="T922" s="2046"/>
      <c r="U922" s="2046"/>
      <c r="V922" s="2046"/>
      <c r="W922" s="2046"/>
      <c r="X922" s="2046"/>
      <c r="Y922" s="2046"/>
      <c r="Z922" s="2046"/>
    </row>
    <row r="923">
      <c r="A923" s="2046"/>
      <c r="B923" s="2046"/>
      <c r="C923" s="2046"/>
      <c r="D923" s="2046"/>
      <c r="E923" s="2046"/>
      <c r="F923" s="2046"/>
      <c r="G923" s="2046"/>
      <c r="H923" s="2046"/>
      <c r="I923" s="2046"/>
      <c r="J923" s="2046"/>
      <c r="K923" s="2046"/>
      <c r="L923" s="2046"/>
      <c r="M923" s="2046"/>
      <c r="N923" s="2046"/>
      <c r="O923" s="2046"/>
      <c r="P923" s="2046"/>
      <c r="Q923" s="2046"/>
      <c r="R923" s="2046"/>
      <c r="S923" s="2046"/>
      <c r="T923" s="2046"/>
      <c r="U923" s="2046"/>
      <c r="V923" s="2046"/>
      <c r="W923" s="2046"/>
      <c r="X923" s="2046"/>
      <c r="Y923" s="2046"/>
      <c r="Z923" s="2046"/>
    </row>
    <row r="924">
      <c r="A924" s="2046"/>
      <c r="B924" s="2046"/>
      <c r="C924" s="2046"/>
      <c r="D924" s="2046"/>
      <c r="E924" s="2046"/>
      <c r="F924" s="2046"/>
      <c r="G924" s="2046"/>
      <c r="H924" s="2046"/>
      <c r="I924" s="2046"/>
      <c r="J924" s="2046"/>
      <c r="K924" s="2046"/>
      <c r="L924" s="2046"/>
      <c r="M924" s="2046"/>
      <c r="N924" s="2046"/>
      <c r="O924" s="2046"/>
      <c r="P924" s="2046"/>
      <c r="Q924" s="2046"/>
      <c r="R924" s="2046"/>
      <c r="S924" s="2046"/>
      <c r="T924" s="2046"/>
      <c r="U924" s="2046"/>
      <c r="V924" s="2046"/>
      <c r="W924" s="2046"/>
      <c r="X924" s="2046"/>
      <c r="Y924" s="2046"/>
      <c r="Z924" s="2046"/>
    </row>
    <row r="925">
      <c r="A925" s="2046"/>
      <c r="B925" s="2046"/>
      <c r="C925" s="2046"/>
      <c r="D925" s="2046"/>
      <c r="E925" s="2046"/>
      <c r="F925" s="2046"/>
      <c r="G925" s="2046"/>
      <c r="H925" s="2046"/>
      <c r="I925" s="2046"/>
      <c r="J925" s="2046"/>
      <c r="K925" s="2046"/>
      <c r="L925" s="2046"/>
      <c r="M925" s="2046"/>
      <c r="N925" s="2046"/>
      <c r="O925" s="2046"/>
      <c r="P925" s="2046"/>
      <c r="Q925" s="2046"/>
      <c r="R925" s="2046"/>
      <c r="S925" s="2046"/>
      <c r="T925" s="2046"/>
      <c r="U925" s="2046"/>
      <c r="V925" s="2046"/>
      <c r="W925" s="2046"/>
      <c r="X925" s="2046"/>
      <c r="Y925" s="2046"/>
      <c r="Z925" s="2046"/>
    </row>
    <row r="926">
      <c r="A926" s="2046"/>
      <c r="B926" s="2046"/>
      <c r="C926" s="2046"/>
      <c r="D926" s="2046"/>
      <c r="E926" s="2046"/>
      <c r="F926" s="2046"/>
      <c r="G926" s="2046"/>
      <c r="H926" s="2046"/>
      <c r="I926" s="2046"/>
      <c r="J926" s="2046"/>
      <c r="K926" s="2046"/>
      <c r="L926" s="2046"/>
      <c r="M926" s="2046"/>
      <c r="N926" s="2046"/>
      <c r="O926" s="2046"/>
      <c r="P926" s="2046"/>
      <c r="Q926" s="2046"/>
      <c r="R926" s="2046"/>
      <c r="S926" s="2046"/>
      <c r="T926" s="2046"/>
      <c r="U926" s="2046"/>
      <c r="V926" s="2046"/>
      <c r="W926" s="2046"/>
      <c r="X926" s="2046"/>
      <c r="Y926" s="2046"/>
      <c r="Z926" s="2046"/>
    </row>
    <row r="927">
      <c r="A927" s="2046"/>
      <c r="B927" s="2046"/>
      <c r="C927" s="2046"/>
      <c r="D927" s="2046"/>
      <c r="E927" s="2046"/>
      <c r="F927" s="2046"/>
      <c r="G927" s="2046"/>
      <c r="H927" s="2046"/>
      <c r="I927" s="2046"/>
      <c r="J927" s="2046"/>
      <c r="K927" s="2046"/>
      <c r="L927" s="2046"/>
      <c r="M927" s="2046"/>
      <c r="N927" s="2046"/>
      <c r="O927" s="2046"/>
      <c r="P927" s="2046"/>
      <c r="Q927" s="2046"/>
      <c r="R927" s="2046"/>
      <c r="S927" s="2046"/>
      <c r="T927" s="2046"/>
      <c r="U927" s="2046"/>
      <c r="V927" s="2046"/>
      <c r="W927" s="2046"/>
      <c r="X927" s="2046"/>
      <c r="Y927" s="2046"/>
      <c r="Z927" s="2046"/>
    </row>
    <row r="928">
      <c r="A928" s="2046"/>
      <c r="B928" s="2046"/>
      <c r="C928" s="2046"/>
      <c r="D928" s="2046"/>
      <c r="E928" s="2046"/>
      <c r="F928" s="2046"/>
      <c r="G928" s="2046"/>
      <c r="H928" s="2046"/>
      <c r="I928" s="2046"/>
      <c r="J928" s="2046"/>
      <c r="K928" s="2046"/>
      <c r="L928" s="2046"/>
      <c r="M928" s="2046"/>
      <c r="N928" s="2046"/>
      <c r="O928" s="2046"/>
      <c r="P928" s="2046"/>
      <c r="Q928" s="2046"/>
      <c r="R928" s="2046"/>
      <c r="S928" s="2046"/>
      <c r="T928" s="2046"/>
      <c r="U928" s="2046"/>
      <c r="V928" s="2046"/>
      <c r="W928" s="2046"/>
      <c r="X928" s="2046"/>
      <c r="Y928" s="2046"/>
      <c r="Z928" s="2046"/>
    </row>
    <row r="929">
      <c r="A929" s="2046"/>
      <c r="B929" s="2046"/>
      <c r="C929" s="2046"/>
      <c r="D929" s="2046"/>
      <c r="E929" s="2046"/>
      <c r="F929" s="2046"/>
      <c r="G929" s="2046"/>
      <c r="H929" s="2046"/>
      <c r="I929" s="2046"/>
      <c r="J929" s="2046"/>
      <c r="K929" s="2046"/>
      <c r="L929" s="2046"/>
      <c r="M929" s="2046"/>
      <c r="N929" s="2046"/>
      <c r="O929" s="2046"/>
      <c r="P929" s="2046"/>
      <c r="Q929" s="2046"/>
      <c r="R929" s="2046"/>
      <c r="S929" s="2046"/>
      <c r="T929" s="2046"/>
      <c r="U929" s="2046"/>
      <c r="V929" s="2046"/>
      <c r="W929" s="2046"/>
      <c r="X929" s="2046"/>
      <c r="Y929" s="2046"/>
      <c r="Z929" s="2046"/>
    </row>
    <row r="930">
      <c r="A930" s="2046"/>
      <c r="B930" s="2046"/>
      <c r="C930" s="2046"/>
      <c r="D930" s="2046"/>
      <c r="E930" s="2046"/>
      <c r="F930" s="2046"/>
      <c r="G930" s="2046"/>
      <c r="H930" s="2046"/>
      <c r="I930" s="2046"/>
      <c r="J930" s="2046"/>
      <c r="K930" s="2046"/>
      <c r="L930" s="2046"/>
      <c r="M930" s="2046"/>
      <c r="N930" s="2046"/>
      <c r="O930" s="2046"/>
      <c r="P930" s="2046"/>
      <c r="Q930" s="2046"/>
      <c r="R930" s="2046"/>
      <c r="S930" s="2046"/>
      <c r="T930" s="2046"/>
      <c r="U930" s="2046"/>
      <c r="V930" s="2046"/>
      <c r="W930" s="2046"/>
      <c r="X930" s="2046"/>
      <c r="Y930" s="2046"/>
      <c r="Z930" s="2046"/>
    </row>
    <row r="931">
      <c r="A931" s="2046"/>
      <c r="B931" s="2046"/>
      <c r="C931" s="2046"/>
      <c r="D931" s="2046"/>
      <c r="E931" s="2046"/>
      <c r="F931" s="2046"/>
      <c r="G931" s="2046"/>
      <c r="H931" s="2046"/>
      <c r="I931" s="2046"/>
      <c r="J931" s="2046"/>
      <c r="K931" s="2046"/>
      <c r="L931" s="2046"/>
      <c r="M931" s="2046"/>
      <c r="N931" s="2046"/>
      <c r="O931" s="2046"/>
      <c r="P931" s="2046"/>
      <c r="Q931" s="2046"/>
      <c r="R931" s="2046"/>
      <c r="S931" s="2046"/>
      <c r="T931" s="2046"/>
      <c r="U931" s="2046"/>
      <c r="V931" s="2046"/>
      <c r="W931" s="2046"/>
      <c r="X931" s="2046"/>
      <c r="Y931" s="2046"/>
      <c r="Z931" s="2046"/>
    </row>
    <row r="932">
      <c r="A932" s="2046"/>
      <c r="B932" s="2046"/>
      <c r="C932" s="2046"/>
      <c r="D932" s="2046"/>
      <c r="E932" s="2046"/>
      <c r="F932" s="2046"/>
      <c r="G932" s="2046"/>
      <c r="H932" s="2046"/>
      <c r="I932" s="2046"/>
      <c r="J932" s="2046"/>
      <c r="K932" s="2046"/>
      <c r="L932" s="2046"/>
      <c r="M932" s="2046"/>
      <c r="N932" s="2046"/>
      <c r="O932" s="2046"/>
      <c r="P932" s="2046"/>
      <c r="Q932" s="2046"/>
      <c r="R932" s="2046"/>
      <c r="S932" s="2046"/>
      <c r="T932" s="2046"/>
      <c r="U932" s="2046"/>
      <c r="V932" s="2046"/>
      <c r="W932" s="2046"/>
      <c r="X932" s="2046"/>
      <c r="Y932" s="2046"/>
      <c r="Z932" s="2046"/>
    </row>
    <row r="933">
      <c r="A933" s="2046"/>
      <c r="B933" s="2046"/>
      <c r="C933" s="2046"/>
      <c r="D933" s="2046"/>
      <c r="E933" s="2046"/>
      <c r="F933" s="2046"/>
      <c r="G933" s="2046"/>
      <c r="H933" s="2046"/>
      <c r="I933" s="2046"/>
      <c r="J933" s="2046"/>
      <c r="K933" s="2046"/>
      <c r="L933" s="2046"/>
      <c r="M933" s="2046"/>
      <c r="N933" s="2046"/>
      <c r="O933" s="2046"/>
      <c r="P933" s="2046"/>
      <c r="Q933" s="2046"/>
      <c r="R933" s="2046"/>
      <c r="S933" s="2046"/>
      <c r="T933" s="2046"/>
      <c r="U933" s="2046"/>
      <c r="V933" s="2046"/>
      <c r="W933" s="2046"/>
      <c r="X933" s="2046"/>
      <c r="Y933" s="2046"/>
      <c r="Z933" s="2046"/>
    </row>
    <row r="934">
      <c r="A934" s="2046"/>
      <c r="B934" s="2046"/>
      <c r="C934" s="2046"/>
      <c r="D934" s="2046"/>
      <c r="E934" s="2046"/>
      <c r="F934" s="2046"/>
      <c r="G934" s="2046"/>
      <c r="H934" s="2046"/>
      <c r="I934" s="2046"/>
      <c r="J934" s="2046"/>
      <c r="K934" s="2046"/>
      <c r="L934" s="2046"/>
      <c r="M934" s="2046"/>
      <c r="N934" s="2046"/>
      <c r="O934" s="2046"/>
      <c r="P934" s="2046"/>
      <c r="Q934" s="2046"/>
      <c r="R934" s="2046"/>
      <c r="S934" s="2046"/>
      <c r="T934" s="2046"/>
      <c r="U934" s="2046"/>
      <c r="V934" s="2046"/>
      <c r="W934" s="2046"/>
      <c r="X934" s="2046"/>
      <c r="Y934" s="2046"/>
      <c r="Z934" s="2046"/>
    </row>
    <row r="935">
      <c r="A935" s="2046"/>
      <c r="B935" s="2046"/>
      <c r="C935" s="2046"/>
      <c r="D935" s="2046"/>
      <c r="E935" s="2046"/>
      <c r="F935" s="2046"/>
      <c r="G935" s="2046"/>
      <c r="H935" s="2046"/>
      <c r="I935" s="2046"/>
      <c r="J935" s="2046"/>
      <c r="K935" s="2046"/>
      <c r="L935" s="2046"/>
      <c r="M935" s="2046"/>
      <c r="N935" s="2046"/>
      <c r="O935" s="2046"/>
      <c r="P935" s="2046"/>
      <c r="Q935" s="2046"/>
      <c r="R935" s="2046"/>
      <c r="S935" s="2046"/>
      <c r="T935" s="2046"/>
      <c r="U935" s="2046"/>
      <c r="V935" s="2046"/>
      <c r="W935" s="2046"/>
      <c r="X935" s="2046"/>
      <c r="Y935" s="2046"/>
      <c r="Z935" s="2046"/>
    </row>
    <row r="936">
      <c r="A936" s="2046"/>
      <c r="B936" s="2046"/>
      <c r="C936" s="2046"/>
      <c r="D936" s="2046"/>
      <c r="E936" s="2046"/>
      <c r="F936" s="2046"/>
      <c r="G936" s="2046"/>
      <c r="H936" s="2046"/>
      <c r="I936" s="2046"/>
      <c r="J936" s="2046"/>
      <c r="K936" s="2046"/>
      <c r="L936" s="2046"/>
      <c r="M936" s="2046"/>
      <c r="N936" s="2046"/>
      <c r="O936" s="2046"/>
      <c r="P936" s="2046"/>
      <c r="Q936" s="2046"/>
      <c r="R936" s="2046"/>
      <c r="S936" s="2046"/>
      <c r="T936" s="2046"/>
      <c r="U936" s="2046"/>
      <c r="V936" s="2046"/>
      <c r="W936" s="2046"/>
      <c r="X936" s="2046"/>
      <c r="Y936" s="2046"/>
      <c r="Z936" s="2046"/>
    </row>
    <row r="937">
      <c r="A937" s="2046"/>
      <c r="B937" s="2046"/>
      <c r="C937" s="2046"/>
      <c r="D937" s="2046"/>
      <c r="E937" s="2046"/>
      <c r="F937" s="2046"/>
      <c r="G937" s="2046"/>
      <c r="H937" s="2046"/>
      <c r="I937" s="2046"/>
      <c r="J937" s="2046"/>
      <c r="K937" s="2046"/>
      <c r="L937" s="2046"/>
      <c r="M937" s="2046"/>
      <c r="N937" s="2046"/>
      <c r="O937" s="2046"/>
      <c r="P937" s="2046"/>
      <c r="Q937" s="2046"/>
      <c r="R937" s="2046"/>
      <c r="S937" s="2046"/>
      <c r="T937" s="2046"/>
      <c r="U937" s="2046"/>
      <c r="V937" s="2046"/>
      <c r="W937" s="2046"/>
      <c r="X937" s="2046"/>
      <c r="Y937" s="2046"/>
      <c r="Z937" s="2046"/>
    </row>
    <row r="938">
      <c r="A938" s="2046"/>
      <c r="B938" s="2046"/>
      <c r="C938" s="2046"/>
      <c r="D938" s="2046"/>
      <c r="E938" s="2046"/>
      <c r="F938" s="2046"/>
      <c r="G938" s="2046"/>
      <c r="H938" s="2046"/>
      <c r="I938" s="2046"/>
      <c r="J938" s="2046"/>
      <c r="K938" s="2046"/>
      <c r="L938" s="2046"/>
      <c r="M938" s="2046"/>
      <c r="N938" s="2046"/>
      <c r="O938" s="2046"/>
      <c r="P938" s="2046"/>
      <c r="Q938" s="2046"/>
      <c r="R938" s="2046"/>
      <c r="S938" s="2046"/>
      <c r="T938" s="2046"/>
      <c r="U938" s="2046"/>
      <c r="V938" s="2046"/>
      <c r="W938" s="2046"/>
      <c r="X938" s="2046"/>
      <c r="Y938" s="2046"/>
      <c r="Z938" s="2046"/>
    </row>
    <row r="939">
      <c r="A939" s="2046"/>
      <c r="B939" s="2046"/>
      <c r="C939" s="2046"/>
      <c r="D939" s="2046"/>
      <c r="E939" s="2046"/>
      <c r="F939" s="2046"/>
      <c r="G939" s="2046"/>
      <c r="H939" s="2046"/>
      <c r="I939" s="2046"/>
      <c r="J939" s="2046"/>
      <c r="K939" s="2046"/>
      <c r="L939" s="2046"/>
      <c r="M939" s="2046"/>
      <c r="N939" s="2046"/>
      <c r="O939" s="2046"/>
      <c r="P939" s="2046"/>
      <c r="Q939" s="2046"/>
      <c r="R939" s="2046"/>
      <c r="S939" s="2046"/>
      <c r="T939" s="2046"/>
      <c r="U939" s="2046"/>
      <c r="V939" s="2046"/>
      <c r="W939" s="2046"/>
      <c r="X939" s="2046"/>
      <c r="Y939" s="2046"/>
      <c r="Z939" s="2046"/>
    </row>
    <row r="940">
      <c r="A940" s="2046"/>
      <c r="B940" s="2046"/>
      <c r="C940" s="2046"/>
      <c r="D940" s="2046"/>
      <c r="E940" s="2046"/>
      <c r="F940" s="2046"/>
      <c r="G940" s="2046"/>
      <c r="H940" s="2046"/>
      <c r="I940" s="2046"/>
      <c r="J940" s="2046"/>
      <c r="K940" s="2046"/>
      <c r="L940" s="2046"/>
      <c r="M940" s="2046"/>
      <c r="N940" s="2046"/>
      <c r="O940" s="2046"/>
      <c r="P940" s="2046"/>
      <c r="Q940" s="2046"/>
      <c r="R940" s="2046"/>
      <c r="S940" s="2046"/>
      <c r="T940" s="2046"/>
      <c r="U940" s="2046"/>
      <c r="V940" s="2046"/>
      <c r="W940" s="2046"/>
      <c r="X940" s="2046"/>
      <c r="Y940" s="2046"/>
      <c r="Z940" s="2046"/>
    </row>
    <row r="941">
      <c r="A941" s="2046"/>
      <c r="B941" s="2046"/>
      <c r="C941" s="2046"/>
      <c r="D941" s="2046"/>
      <c r="E941" s="2046"/>
      <c r="F941" s="2046"/>
      <c r="G941" s="2046"/>
      <c r="H941" s="2046"/>
      <c r="I941" s="2046"/>
      <c r="J941" s="2046"/>
      <c r="K941" s="2046"/>
      <c r="L941" s="2046"/>
      <c r="M941" s="2046"/>
      <c r="N941" s="2046"/>
      <c r="O941" s="2046"/>
      <c r="P941" s="2046"/>
      <c r="Q941" s="2046"/>
      <c r="R941" s="2046"/>
      <c r="S941" s="2046"/>
      <c r="T941" s="2046"/>
      <c r="U941" s="2046"/>
      <c r="V941" s="2046"/>
      <c r="W941" s="2046"/>
      <c r="X941" s="2046"/>
      <c r="Y941" s="2046"/>
      <c r="Z941" s="2046"/>
    </row>
    <row r="942">
      <c r="A942" s="2046"/>
      <c r="B942" s="2046"/>
      <c r="C942" s="2046"/>
      <c r="D942" s="2046"/>
      <c r="E942" s="2046"/>
      <c r="F942" s="2046"/>
      <c r="G942" s="2046"/>
      <c r="H942" s="2046"/>
      <c r="I942" s="2046"/>
      <c r="J942" s="2046"/>
      <c r="K942" s="2046"/>
      <c r="L942" s="2046"/>
      <c r="M942" s="2046"/>
      <c r="N942" s="2046"/>
      <c r="O942" s="2046"/>
      <c r="P942" s="2046"/>
      <c r="Q942" s="2046"/>
      <c r="R942" s="2046"/>
      <c r="S942" s="2046"/>
      <c r="T942" s="2046"/>
      <c r="U942" s="2046"/>
      <c r="V942" s="2046"/>
      <c r="W942" s="2046"/>
      <c r="X942" s="2046"/>
      <c r="Y942" s="2046"/>
      <c r="Z942" s="2046"/>
    </row>
    <row r="943">
      <c r="A943" s="2046"/>
      <c r="B943" s="2046"/>
      <c r="C943" s="2046"/>
      <c r="D943" s="2046"/>
      <c r="E943" s="2046"/>
      <c r="F943" s="2046"/>
      <c r="G943" s="2046"/>
      <c r="H943" s="2046"/>
      <c r="I943" s="2046"/>
      <c r="J943" s="2046"/>
      <c r="K943" s="2046"/>
      <c r="L943" s="2046"/>
      <c r="M943" s="2046"/>
      <c r="N943" s="2046"/>
      <c r="O943" s="2046"/>
      <c r="P943" s="2046"/>
      <c r="Q943" s="2046"/>
      <c r="R943" s="2046"/>
      <c r="S943" s="2046"/>
      <c r="T943" s="2046"/>
      <c r="U943" s="2046"/>
      <c r="V943" s="2046"/>
      <c r="W943" s="2046"/>
      <c r="X943" s="2046"/>
      <c r="Y943" s="2046"/>
      <c r="Z943" s="2046"/>
    </row>
    <row r="944">
      <c r="A944" s="2046"/>
      <c r="B944" s="2046"/>
      <c r="C944" s="2046"/>
      <c r="D944" s="2046"/>
      <c r="E944" s="2046"/>
      <c r="F944" s="2046"/>
      <c r="G944" s="2046"/>
      <c r="H944" s="2046"/>
      <c r="I944" s="2046"/>
      <c r="J944" s="2046"/>
      <c r="K944" s="2046"/>
      <c r="L944" s="2046"/>
      <c r="M944" s="2046"/>
      <c r="N944" s="2046"/>
      <c r="O944" s="2046"/>
      <c r="P944" s="2046"/>
      <c r="Q944" s="2046"/>
      <c r="R944" s="2046"/>
      <c r="S944" s="2046"/>
      <c r="T944" s="2046"/>
      <c r="U944" s="2046"/>
      <c r="V944" s="2046"/>
      <c r="W944" s="2046"/>
      <c r="X944" s="2046"/>
      <c r="Y944" s="2046"/>
      <c r="Z944" s="2046"/>
    </row>
    <row r="945">
      <c r="A945" s="2046"/>
      <c r="B945" s="2046"/>
      <c r="C945" s="2046"/>
      <c r="D945" s="2046"/>
      <c r="E945" s="2046"/>
      <c r="F945" s="2046"/>
      <c r="G945" s="2046"/>
      <c r="H945" s="2046"/>
      <c r="I945" s="2046"/>
      <c r="J945" s="2046"/>
      <c r="K945" s="2046"/>
      <c r="L945" s="2046"/>
      <c r="M945" s="2046"/>
      <c r="N945" s="2046"/>
      <c r="O945" s="2046"/>
      <c r="P945" s="2046"/>
      <c r="Q945" s="2046"/>
      <c r="R945" s="2046"/>
      <c r="S945" s="2046"/>
      <c r="T945" s="2046"/>
      <c r="U945" s="2046"/>
      <c r="V945" s="2046"/>
      <c r="W945" s="2046"/>
      <c r="X945" s="2046"/>
      <c r="Y945" s="2046"/>
      <c r="Z945" s="2046"/>
    </row>
    <row r="946">
      <c r="A946" s="2046"/>
      <c r="B946" s="2046"/>
      <c r="C946" s="2046"/>
      <c r="D946" s="2046"/>
      <c r="E946" s="2046"/>
      <c r="F946" s="2046"/>
      <c r="G946" s="2046"/>
      <c r="H946" s="2046"/>
      <c r="I946" s="2046"/>
      <c r="J946" s="2046"/>
      <c r="K946" s="2046"/>
      <c r="L946" s="2046"/>
      <c r="M946" s="2046"/>
      <c r="N946" s="2046"/>
      <c r="O946" s="2046"/>
      <c r="P946" s="2046"/>
      <c r="Q946" s="2046"/>
      <c r="R946" s="2046"/>
      <c r="S946" s="2046"/>
      <c r="T946" s="2046"/>
      <c r="U946" s="2046"/>
      <c r="V946" s="2046"/>
      <c r="W946" s="2046"/>
      <c r="X946" s="2046"/>
      <c r="Y946" s="2046"/>
      <c r="Z946" s="2046"/>
    </row>
    <row r="947">
      <c r="A947" s="2046"/>
      <c r="B947" s="2046"/>
      <c r="C947" s="2046"/>
      <c r="D947" s="2046"/>
      <c r="E947" s="2046"/>
      <c r="F947" s="2046"/>
      <c r="G947" s="2046"/>
      <c r="H947" s="2046"/>
      <c r="I947" s="2046"/>
      <c r="J947" s="2046"/>
      <c r="K947" s="2046"/>
      <c r="L947" s="2046"/>
      <c r="M947" s="2046"/>
      <c r="N947" s="2046"/>
      <c r="O947" s="2046"/>
      <c r="P947" s="2046"/>
      <c r="Q947" s="2046"/>
      <c r="R947" s="2046"/>
      <c r="S947" s="2046"/>
      <c r="T947" s="2046"/>
      <c r="U947" s="2046"/>
      <c r="V947" s="2046"/>
      <c r="W947" s="2046"/>
      <c r="X947" s="2046"/>
      <c r="Y947" s="2046"/>
      <c r="Z947" s="2046"/>
    </row>
    <row r="948">
      <c r="A948" s="2046"/>
      <c r="B948" s="2046"/>
      <c r="C948" s="2046"/>
      <c r="D948" s="2046"/>
      <c r="E948" s="2046"/>
      <c r="F948" s="2046"/>
      <c r="G948" s="2046"/>
      <c r="H948" s="2046"/>
      <c r="I948" s="2046"/>
      <c r="J948" s="2046"/>
      <c r="K948" s="2046"/>
      <c r="L948" s="2046"/>
      <c r="M948" s="2046"/>
      <c r="N948" s="2046"/>
      <c r="O948" s="2046"/>
      <c r="P948" s="2046"/>
      <c r="Q948" s="2046"/>
      <c r="R948" s="2046"/>
      <c r="S948" s="2046"/>
      <c r="T948" s="2046"/>
      <c r="U948" s="2046"/>
      <c r="V948" s="2046"/>
      <c r="W948" s="2046"/>
      <c r="X948" s="2046"/>
      <c r="Y948" s="2046"/>
      <c r="Z948" s="2046"/>
    </row>
    <row r="949">
      <c r="A949" s="2046"/>
      <c r="B949" s="2046"/>
      <c r="C949" s="2046"/>
      <c r="D949" s="2046"/>
      <c r="E949" s="2046"/>
      <c r="F949" s="2046"/>
      <c r="G949" s="2046"/>
      <c r="H949" s="2046"/>
      <c r="I949" s="2046"/>
      <c r="J949" s="2046"/>
      <c r="K949" s="2046"/>
      <c r="L949" s="2046"/>
      <c r="M949" s="2046"/>
      <c r="N949" s="2046"/>
      <c r="O949" s="2046"/>
      <c r="P949" s="2046"/>
      <c r="Q949" s="2046"/>
      <c r="R949" s="2046"/>
      <c r="S949" s="2046"/>
      <c r="T949" s="2046"/>
      <c r="U949" s="2046"/>
      <c r="V949" s="2046"/>
      <c r="W949" s="2046"/>
      <c r="X949" s="2046"/>
      <c r="Y949" s="2046"/>
      <c r="Z949" s="2046"/>
    </row>
    <row r="950">
      <c r="A950" s="2046"/>
      <c r="B950" s="2046"/>
      <c r="C950" s="2046"/>
      <c r="D950" s="2046"/>
      <c r="E950" s="2046"/>
      <c r="F950" s="2046"/>
      <c r="G950" s="2046"/>
      <c r="H950" s="2046"/>
      <c r="I950" s="2046"/>
      <c r="J950" s="2046"/>
      <c r="K950" s="2046"/>
      <c r="L950" s="2046"/>
      <c r="M950" s="2046"/>
      <c r="N950" s="2046"/>
      <c r="O950" s="2046"/>
      <c r="P950" s="2046"/>
      <c r="Q950" s="2046"/>
      <c r="R950" s="2046"/>
      <c r="S950" s="2046"/>
      <c r="T950" s="2046"/>
      <c r="U950" s="2046"/>
      <c r="V950" s="2046"/>
      <c r="W950" s="2046"/>
      <c r="X950" s="2046"/>
      <c r="Y950" s="2046"/>
      <c r="Z950" s="2046"/>
    </row>
    <row r="951">
      <c r="A951" s="2046"/>
      <c r="B951" s="2046"/>
      <c r="C951" s="2046"/>
      <c r="D951" s="2046"/>
      <c r="E951" s="2046"/>
      <c r="F951" s="2046"/>
      <c r="G951" s="2046"/>
      <c r="H951" s="2046"/>
      <c r="I951" s="2046"/>
      <c r="J951" s="2046"/>
      <c r="K951" s="2046"/>
      <c r="L951" s="2046"/>
      <c r="M951" s="2046"/>
      <c r="N951" s="2046"/>
      <c r="O951" s="2046"/>
      <c r="P951" s="2046"/>
      <c r="Q951" s="2046"/>
      <c r="R951" s="2046"/>
      <c r="S951" s="2046"/>
      <c r="T951" s="2046"/>
      <c r="U951" s="2046"/>
      <c r="V951" s="2046"/>
      <c r="W951" s="2046"/>
      <c r="X951" s="2046"/>
      <c r="Y951" s="2046"/>
      <c r="Z951" s="2046"/>
    </row>
    <row r="952">
      <c r="A952" s="2046"/>
      <c r="B952" s="2046"/>
      <c r="C952" s="2046"/>
      <c r="D952" s="2046"/>
      <c r="E952" s="2046"/>
      <c r="F952" s="2046"/>
      <c r="G952" s="2046"/>
      <c r="H952" s="2046"/>
      <c r="I952" s="2046"/>
      <c r="J952" s="2046"/>
      <c r="K952" s="2046"/>
      <c r="L952" s="2046"/>
      <c r="M952" s="2046"/>
      <c r="N952" s="2046"/>
      <c r="O952" s="2046"/>
      <c r="P952" s="2046"/>
      <c r="Q952" s="2046"/>
      <c r="R952" s="2046"/>
      <c r="S952" s="2046"/>
      <c r="T952" s="2046"/>
      <c r="U952" s="2046"/>
      <c r="V952" s="2046"/>
      <c r="W952" s="2046"/>
      <c r="X952" s="2046"/>
      <c r="Y952" s="2046"/>
      <c r="Z952" s="2046"/>
    </row>
    <row r="953">
      <c r="A953" s="2046"/>
      <c r="B953" s="2046"/>
      <c r="C953" s="2046"/>
      <c r="D953" s="2046"/>
      <c r="E953" s="2046"/>
      <c r="F953" s="2046"/>
      <c r="G953" s="2046"/>
      <c r="H953" s="2046"/>
      <c r="I953" s="2046"/>
      <c r="J953" s="2046"/>
      <c r="K953" s="2046"/>
      <c r="L953" s="2046"/>
      <c r="M953" s="2046"/>
      <c r="N953" s="2046"/>
      <c r="O953" s="2046"/>
      <c r="P953" s="2046"/>
      <c r="Q953" s="2046"/>
      <c r="R953" s="2046"/>
      <c r="S953" s="2046"/>
      <c r="T953" s="2046"/>
      <c r="U953" s="2046"/>
      <c r="V953" s="2046"/>
      <c r="W953" s="2046"/>
      <c r="X953" s="2046"/>
      <c r="Y953" s="2046"/>
      <c r="Z953" s="2046"/>
    </row>
    <row r="954">
      <c r="A954" s="2046"/>
      <c r="B954" s="2046"/>
      <c r="C954" s="2046"/>
      <c r="D954" s="2046"/>
      <c r="E954" s="2046"/>
      <c r="F954" s="2046"/>
      <c r="G954" s="2046"/>
      <c r="H954" s="2046"/>
      <c r="I954" s="2046"/>
      <c r="J954" s="2046"/>
      <c r="K954" s="2046"/>
      <c r="L954" s="2046"/>
      <c r="M954" s="2046"/>
      <c r="N954" s="2046"/>
      <c r="O954" s="2046"/>
      <c r="P954" s="2046"/>
      <c r="Q954" s="2046"/>
      <c r="R954" s="2046"/>
      <c r="S954" s="2046"/>
      <c r="T954" s="2046"/>
      <c r="U954" s="2046"/>
      <c r="V954" s="2046"/>
      <c r="W954" s="2046"/>
      <c r="X954" s="2046"/>
      <c r="Y954" s="2046"/>
      <c r="Z954" s="2046"/>
    </row>
    <row r="955">
      <c r="A955" s="2046"/>
      <c r="B955" s="2046"/>
      <c r="C955" s="2046"/>
      <c r="D955" s="2046"/>
      <c r="E955" s="2046"/>
      <c r="F955" s="2046"/>
      <c r="G955" s="2046"/>
      <c r="H955" s="2046"/>
      <c r="I955" s="2046"/>
      <c r="J955" s="2046"/>
      <c r="K955" s="2046"/>
      <c r="L955" s="2046"/>
      <c r="M955" s="2046"/>
      <c r="N955" s="2046"/>
      <c r="O955" s="2046"/>
      <c r="P955" s="2046"/>
      <c r="Q955" s="2046"/>
      <c r="R955" s="2046"/>
      <c r="S955" s="2046"/>
      <c r="T955" s="2046"/>
      <c r="U955" s="2046"/>
      <c r="V955" s="2046"/>
      <c r="W955" s="2046"/>
      <c r="X955" s="2046"/>
      <c r="Y955" s="2046"/>
      <c r="Z955" s="2046"/>
    </row>
    <row r="956">
      <c r="A956" s="2046"/>
      <c r="B956" s="2046"/>
      <c r="C956" s="2046"/>
      <c r="D956" s="2046"/>
      <c r="E956" s="2046"/>
      <c r="F956" s="2046"/>
      <c r="G956" s="2046"/>
      <c r="H956" s="2046"/>
      <c r="I956" s="2046"/>
      <c r="J956" s="2046"/>
      <c r="K956" s="2046"/>
      <c r="L956" s="2046"/>
      <c r="M956" s="2046"/>
      <c r="N956" s="2046"/>
      <c r="O956" s="2046"/>
      <c r="P956" s="2046"/>
      <c r="Q956" s="2046"/>
      <c r="R956" s="2046"/>
      <c r="S956" s="2046"/>
      <c r="T956" s="2046"/>
      <c r="U956" s="2046"/>
      <c r="V956" s="2046"/>
      <c r="W956" s="2046"/>
      <c r="X956" s="2046"/>
      <c r="Y956" s="2046"/>
      <c r="Z956" s="2046"/>
    </row>
    <row r="957">
      <c r="A957" s="2046"/>
      <c r="B957" s="2046"/>
      <c r="C957" s="2046"/>
      <c r="D957" s="2046"/>
      <c r="E957" s="2046"/>
      <c r="F957" s="2046"/>
      <c r="G957" s="2046"/>
      <c r="H957" s="2046"/>
      <c r="I957" s="2046"/>
      <c r="J957" s="2046"/>
      <c r="K957" s="2046"/>
      <c r="L957" s="2046"/>
      <c r="M957" s="2046"/>
      <c r="N957" s="2046"/>
      <c r="O957" s="2046"/>
      <c r="P957" s="2046"/>
      <c r="Q957" s="2046"/>
      <c r="R957" s="2046"/>
      <c r="S957" s="2046"/>
      <c r="T957" s="2046"/>
      <c r="U957" s="2046"/>
      <c r="V957" s="2046"/>
      <c r="W957" s="2046"/>
      <c r="X957" s="2046"/>
      <c r="Y957" s="2046"/>
      <c r="Z957" s="2046"/>
    </row>
    <row r="958">
      <c r="A958" s="2046"/>
      <c r="B958" s="2046"/>
      <c r="C958" s="2046"/>
      <c r="D958" s="2046"/>
      <c r="E958" s="2046"/>
      <c r="F958" s="2046"/>
      <c r="G958" s="2046"/>
      <c r="H958" s="2046"/>
      <c r="I958" s="2046"/>
      <c r="J958" s="2046"/>
      <c r="K958" s="2046"/>
      <c r="L958" s="2046"/>
      <c r="M958" s="2046"/>
      <c r="N958" s="2046"/>
      <c r="O958" s="2046"/>
      <c r="P958" s="2046"/>
      <c r="Q958" s="2046"/>
      <c r="R958" s="2046"/>
      <c r="S958" s="2046"/>
      <c r="T958" s="2046"/>
      <c r="U958" s="2046"/>
      <c r="V958" s="2046"/>
      <c r="W958" s="2046"/>
      <c r="X958" s="2046"/>
      <c r="Y958" s="2046"/>
      <c r="Z958" s="2046"/>
    </row>
    <row r="959">
      <c r="A959" s="2046"/>
      <c r="B959" s="2046"/>
      <c r="C959" s="2046"/>
      <c r="D959" s="2046"/>
      <c r="E959" s="2046"/>
      <c r="F959" s="2046"/>
      <c r="G959" s="2046"/>
      <c r="H959" s="2046"/>
      <c r="I959" s="2046"/>
      <c r="J959" s="2046"/>
      <c r="K959" s="2046"/>
      <c r="L959" s="2046"/>
      <c r="M959" s="2046"/>
      <c r="N959" s="2046"/>
      <c r="O959" s="2046"/>
      <c r="P959" s="2046"/>
      <c r="Q959" s="2046"/>
      <c r="R959" s="2046"/>
      <c r="S959" s="2046"/>
      <c r="T959" s="2046"/>
      <c r="U959" s="2046"/>
      <c r="V959" s="2046"/>
      <c r="W959" s="2046"/>
      <c r="X959" s="2046"/>
      <c r="Y959" s="2046"/>
      <c r="Z959" s="2046"/>
    </row>
    <row r="960">
      <c r="A960" s="2046"/>
      <c r="B960" s="2046"/>
      <c r="C960" s="2046"/>
      <c r="D960" s="2046"/>
      <c r="E960" s="2046"/>
      <c r="F960" s="2046"/>
      <c r="G960" s="2046"/>
      <c r="H960" s="2046"/>
      <c r="I960" s="2046"/>
      <c r="J960" s="2046"/>
      <c r="K960" s="2046"/>
      <c r="L960" s="2046"/>
      <c r="M960" s="2046"/>
      <c r="N960" s="2046"/>
      <c r="O960" s="2046"/>
      <c r="P960" s="2046"/>
      <c r="Q960" s="2046"/>
      <c r="R960" s="2046"/>
      <c r="S960" s="2046"/>
      <c r="T960" s="2046"/>
      <c r="U960" s="2046"/>
      <c r="V960" s="2046"/>
      <c r="W960" s="2046"/>
      <c r="X960" s="2046"/>
      <c r="Y960" s="2046"/>
      <c r="Z960" s="2046"/>
    </row>
    <row r="961">
      <c r="A961" s="2046"/>
      <c r="B961" s="2046"/>
      <c r="C961" s="2046"/>
      <c r="D961" s="2046"/>
      <c r="E961" s="2046"/>
      <c r="F961" s="2046"/>
      <c r="G961" s="2046"/>
      <c r="H961" s="2046"/>
      <c r="I961" s="2046"/>
      <c r="J961" s="2046"/>
      <c r="K961" s="2046"/>
      <c r="L961" s="2046"/>
      <c r="M961" s="2046"/>
      <c r="N961" s="2046"/>
      <c r="O961" s="2046"/>
      <c r="P961" s="2046"/>
      <c r="Q961" s="2046"/>
      <c r="R961" s="2046"/>
      <c r="S961" s="2046"/>
      <c r="T961" s="2046"/>
      <c r="U961" s="2046"/>
      <c r="V961" s="2046"/>
      <c r="W961" s="2046"/>
      <c r="X961" s="2046"/>
      <c r="Y961" s="2046"/>
      <c r="Z961" s="2046"/>
    </row>
    <row r="962">
      <c r="A962" s="2046"/>
      <c r="B962" s="2046"/>
      <c r="C962" s="2046"/>
      <c r="D962" s="2046"/>
      <c r="E962" s="2046"/>
      <c r="F962" s="2046"/>
      <c r="G962" s="2046"/>
      <c r="H962" s="2046"/>
      <c r="I962" s="2046"/>
      <c r="J962" s="2046"/>
      <c r="K962" s="2046"/>
      <c r="L962" s="2046"/>
      <c r="M962" s="2046"/>
      <c r="N962" s="2046"/>
      <c r="O962" s="2046"/>
      <c r="P962" s="2046"/>
      <c r="Q962" s="2046"/>
      <c r="R962" s="2046"/>
      <c r="S962" s="2046"/>
      <c r="T962" s="2046"/>
      <c r="U962" s="2046"/>
      <c r="V962" s="2046"/>
      <c r="W962" s="2046"/>
      <c r="X962" s="2046"/>
      <c r="Y962" s="2046"/>
      <c r="Z962" s="2046"/>
    </row>
    <row r="963">
      <c r="A963" s="2046"/>
      <c r="B963" s="2046"/>
      <c r="C963" s="2046"/>
      <c r="D963" s="2046"/>
      <c r="E963" s="2046"/>
      <c r="F963" s="2046"/>
      <c r="G963" s="2046"/>
      <c r="H963" s="2046"/>
      <c r="I963" s="2046"/>
      <c r="J963" s="2046"/>
      <c r="K963" s="2046"/>
      <c r="L963" s="2046"/>
      <c r="M963" s="2046"/>
      <c r="N963" s="2046"/>
      <c r="O963" s="2046"/>
      <c r="P963" s="2046"/>
      <c r="Q963" s="2046"/>
      <c r="R963" s="2046"/>
      <c r="S963" s="2046"/>
      <c r="T963" s="2046"/>
      <c r="U963" s="2046"/>
      <c r="V963" s="2046"/>
      <c r="W963" s="2046"/>
      <c r="X963" s="2046"/>
      <c r="Y963" s="2046"/>
      <c r="Z963" s="2046"/>
    </row>
    <row r="964">
      <c r="A964" s="2046"/>
      <c r="B964" s="2046"/>
      <c r="C964" s="2046"/>
      <c r="D964" s="2046"/>
      <c r="E964" s="2046"/>
      <c r="F964" s="2046"/>
      <c r="G964" s="2046"/>
      <c r="H964" s="2046"/>
      <c r="I964" s="2046"/>
      <c r="J964" s="2046"/>
      <c r="K964" s="2046"/>
      <c r="L964" s="2046"/>
      <c r="M964" s="2046"/>
      <c r="N964" s="2046"/>
      <c r="O964" s="2046"/>
      <c r="P964" s="2046"/>
      <c r="Q964" s="2046"/>
      <c r="R964" s="2046"/>
      <c r="S964" s="2046"/>
      <c r="T964" s="2046"/>
      <c r="U964" s="2046"/>
      <c r="V964" s="2046"/>
      <c r="W964" s="2046"/>
      <c r="X964" s="2046"/>
      <c r="Y964" s="2046"/>
      <c r="Z964" s="2046"/>
    </row>
    <row r="965">
      <c r="A965" s="2046"/>
      <c r="B965" s="2046"/>
      <c r="C965" s="2046"/>
      <c r="D965" s="2046"/>
      <c r="E965" s="2046"/>
      <c r="F965" s="2046"/>
      <c r="G965" s="2046"/>
      <c r="H965" s="2046"/>
      <c r="I965" s="2046"/>
      <c r="J965" s="2046"/>
      <c r="K965" s="2046"/>
      <c r="L965" s="2046"/>
      <c r="M965" s="2046"/>
      <c r="N965" s="2046"/>
      <c r="O965" s="2046"/>
      <c r="P965" s="2046"/>
      <c r="Q965" s="2046"/>
      <c r="R965" s="2046"/>
      <c r="S965" s="2046"/>
      <c r="T965" s="2046"/>
      <c r="U965" s="2046"/>
      <c r="V965" s="2046"/>
      <c r="W965" s="2046"/>
      <c r="X965" s="2046"/>
      <c r="Y965" s="2046"/>
      <c r="Z965" s="2046"/>
    </row>
    <row r="966">
      <c r="A966" s="2046"/>
      <c r="B966" s="2046"/>
      <c r="C966" s="2046"/>
      <c r="D966" s="2046"/>
      <c r="E966" s="2046"/>
      <c r="F966" s="2046"/>
      <c r="G966" s="2046"/>
      <c r="H966" s="2046"/>
      <c r="I966" s="2046"/>
      <c r="J966" s="2046"/>
      <c r="K966" s="2046"/>
      <c r="L966" s="2046"/>
      <c r="M966" s="2046"/>
      <c r="N966" s="2046"/>
      <c r="O966" s="2046"/>
      <c r="P966" s="2046"/>
      <c r="Q966" s="2046"/>
      <c r="R966" s="2046"/>
      <c r="S966" s="2046"/>
      <c r="T966" s="2046"/>
      <c r="U966" s="2046"/>
      <c r="V966" s="2046"/>
      <c r="W966" s="2046"/>
      <c r="X966" s="2046"/>
      <c r="Y966" s="2046"/>
      <c r="Z966" s="2046"/>
    </row>
    <row r="967">
      <c r="A967" s="2046"/>
      <c r="B967" s="2046"/>
      <c r="C967" s="2046"/>
      <c r="D967" s="2046"/>
      <c r="E967" s="2046"/>
      <c r="F967" s="2046"/>
      <c r="G967" s="2046"/>
      <c r="H967" s="2046"/>
      <c r="I967" s="2046"/>
      <c r="J967" s="2046"/>
      <c r="K967" s="2046"/>
      <c r="L967" s="2046"/>
      <c r="M967" s="2046"/>
      <c r="N967" s="2046"/>
      <c r="O967" s="2046"/>
      <c r="P967" s="2046"/>
      <c r="Q967" s="2046"/>
      <c r="R967" s="2046"/>
      <c r="S967" s="2046"/>
      <c r="T967" s="2046"/>
      <c r="U967" s="2046"/>
      <c r="V967" s="2046"/>
      <c r="W967" s="2046"/>
      <c r="X967" s="2046"/>
      <c r="Y967" s="2046"/>
      <c r="Z967" s="2046"/>
    </row>
    <row r="968">
      <c r="A968" s="2046"/>
      <c r="B968" s="2046"/>
      <c r="C968" s="2046"/>
      <c r="D968" s="2046"/>
      <c r="E968" s="2046"/>
      <c r="F968" s="2046"/>
      <c r="G968" s="2046"/>
      <c r="H968" s="2046"/>
      <c r="I968" s="2046"/>
      <c r="J968" s="2046"/>
      <c r="K968" s="2046"/>
      <c r="L968" s="2046"/>
      <c r="M968" s="2046"/>
      <c r="N968" s="2046"/>
      <c r="O968" s="2046"/>
      <c r="P968" s="2046"/>
      <c r="Q968" s="2046"/>
      <c r="R968" s="2046"/>
      <c r="S968" s="2046"/>
      <c r="T968" s="2046"/>
      <c r="U968" s="2046"/>
      <c r="V968" s="2046"/>
      <c r="W968" s="2046"/>
      <c r="X968" s="2046"/>
      <c r="Y968" s="2046"/>
      <c r="Z968" s="2046"/>
    </row>
    <row r="969">
      <c r="A969" s="2046"/>
      <c r="B969" s="2046"/>
      <c r="C969" s="2046"/>
      <c r="D969" s="2046"/>
      <c r="E969" s="2046"/>
      <c r="F969" s="2046"/>
      <c r="G969" s="2046"/>
      <c r="H969" s="2046"/>
      <c r="I969" s="2046"/>
      <c r="J969" s="2046"/>
      <c r="K969" s="2046"/>
      <c r="L969" s="2046"/>
      <c r="M969" s="2046"/>
      <c r="N969" s="2046"/>
      <c r="O969" s="2046"/>
      <c r="P969" s="2046"/>
      <c r="Q969" s="2046"/>
      <c r="R969" s="2046"/>
      <c r="S969" s="2046"/>
      <c r="T969" s="2046"/>
      <c r="U969" s="2046"/>
      <c r="V969" s="2046"/>
      <c r="W969" s="2046"/>
      <c r="X969" s="2046"/>
      <c r="Y969" s="2046"/>
      <c r="Z969" s="2046"/>
    </row>
    <row r="970">
      <c r="A970" s="2046"/>
      <c r="B970" s="2046"/>
      <c r="C970" s="2046"/>
      <c r="D970" s="2046"/>
      <c r="E970" s="2046"/>
      <c r="F970" s="2046"/>
      <c r="G970" s="2046"/>
      <c r="H970" s="2046"/>
      <c r="I970" s="2046"/>
      <c r="J970" s="2046"/>
      <c r="K970" s="2046"/>
      <c r="L970" s="2046"/>
      <c r="M970" s="2046"/>
      <c r="N970" s="2046"/>
      <c r="O970" s="2046"/>
      <c r="P970" s="2046"/>
      <c r="Q970" s="2046"/>
      <c r="R970" s="2046"/>
      <c r="S970" s="2046"/>
      <c r="T970" s="2046"/>
      <c r="U970" s="2046"/>
      <c r="V970" s="2046"/>
      <c r="W970" s="2046"/>
      <c r="X970" s="2046"/>
      <c r="Y970" s="2046"/>
      <c r="Z970" s="2046"/>
    </row>
    <row r="971">
      <c r="A971" s="2046"/>
      <c r="B971" s="2046"/>
      <c r="C971" s="2046"/>
      <c r="D971" s="2046"/>
      <c r="E971" s="2046"/>
      <c r="F971" s="2046"/>
      <c r="G971" s="2046"/>
      <c r="H971" s="2046"/>
      <c r="I971" s="2046"/>
      <c r="J971" s="2046"/>
      <c r="K971" s="2046"/>
      <c r="L971" s="2046"/>
      <c r="M971" s="2046"/>
      <c r="N971" s="2046"/>
      <c r="O971" s="2046"/>
      <c r="P971" s="2046"/>
      <c r="Q971" s="2046"/>
      <c r="R971" s="2046"/>
      <c r="S971" s="2046"/>
      <c r="T971" s="2046"/>
      <c r="U971" s="2046"/>
      <c r="V971" s="2046"/>
      <c r="W971" s="2046"/>
      <c r="X971" s="2046"/>
      <c r="Y971" s="2046"/>
      <c r="Z971" s="2046"/>
    </row>
    <row r="972">
      <c r="A972" s="2046"/>
      <c r="B972" s="2046"/>
      <c r="C972" s="2046"/>
      <c r="D972" s="2046"/>
      <c r="E972" s="2046"/>
      <c r="F972" s="2046"/>
      <c r="G972" s="2046"/>
      <c r="H972" s="2046"/>
      <c r="I972" s="2046"/>
      <c r="J972" s="2046"/>
      <c r="K972" s="2046"/>
      <c r="L972" s="2046"/>
      <c r="M972" s="2046"/>
      <c r="N972" s="2046"/>
      <c r="O972" s="2046"/>
      <c r="P972" s="2046"/>
      <c r="Q972" s="2046"/>
      <c r="R972" s="2046"/>
      <c r="S972" s="2046"/>
      <c r="T972" s="2046"/>
      <c r="U972" s="2046"/>
      <c r="V972" s="2046"/>
      <c r="W972" s="2046"/>
      <c r="X972" s="2046"/>
      <c r="Y972" s="2046"/>
      <c r="Z972" s="2046"/>
    </row>
    <row r="973">
      <c r="A973" s="2046"/>
      <c r="B973" s="2046"/>
      <c r="C973" s="2046"/>
      <c r="D973" s="2046"/>
      <c r="E973" s="2046"/>
      <c r="F973" s="2046"/>
      <c r="G973" s="2046"/>
      <c r="H973" s="2046"/>
      <c r="I973" s="2046"/>
      <c r="J973" s="2046"/>
      <c r="K973" s="2046"/>
      <c r="L973" s="2046"/>
      <c r="M973" s="2046"/>
      <c r="N973" s="2046"/>
      <c r="O973" s="2046"/>
      <c r="P973" s="2046"/>
      <c r="Q973" s="2046"/>
      <c r="R973" s="2046"/>
      <c r="S973" s="2046"/>
      <c r="T973" s="2046"/>
      <c r="U973" s="2046"/>
      <c r="V973" s="2046"/>
      <c r="W973" s="2046"/>
      <c r="X973" s="2046"/>
      <c r="Y973" s="2046"/>
      <c r="Z973" s="2046"/>
    </row>
    <row r="974">
      <c r="A974" s="2046"/>
      <c r="B974" s="2046"/>
      <c r="C974" s="2046"/>
      <c r="D974" s="2046"/>
      <c r="E974" s="2046"/>
      <c r="F974" s="2046"/>
      <c r="G974" s="2046"/>
      <c r="H974" s="2046"/>
      <c r="I974" s="2046"/>
      <c r="J974" s="2046"/>
      <c r="K974" s="2046"/>
      <c r="L974" s="2046"/>
      <c r="M974" s="2046"/>
      <c r="N974" s="2046"/>
      <c r="O974" s="2046"/>
      <c r="P974" s="2046"/>
      <c r="Q974" s="2046"/>
      <c r="R974" s="2046"/>
      <c r="S974" s="2046"/>
      <c r="T974" s="2046"/>
      <c r="U974" s="2046"/>
      <c r="V974" s="2046"/>
      <c r="W974" s="2046"/>
      <c r="X974" s="2046"/>
      <c r="Y974" s="2046"/>
      <c r="Z974" s="2046"/>
    </row>
    <row r="975">
      <c r="A975" s="2046"/>
      <c r="B975" s="2046"/>
      <c r="C975" s="2046"/>
      <c r="D975" s="2046"/>
      <c r="E975" s="2046"/>
      <c r="F975" s="2046"/>
      <c r="G975" s="2046"/>
      <c r="H975" s="2046"/>
      <c r="I975" s="2046"/>
      <c r="J975" s="2046"/>
      <c r="K975" s="2046"/>
      <c r="L975" s="2046"/>
      <c r="M975" s="2046"/>
      <c r="N975" s="2046"/>
      <c r="O975" s="2046"/>
      <c r="P975" s="2046"/>
      <c r="Q975" s="2046"/>
      <c r="R975" s="2046"/>
      <c r="S975" s="2046"/>
      <c r="T975" s="2046"/>
      <c r="U975" s="2046"/>
      <c r="V975" s="2046"/>
      <c r="W975" s="2046"/>
      <c r="X975" s="2046"/>
      <c r="Y975" s="2046"/>
      <c r="Z975" s="2046"/>
    </row>
    <row r="976">
      <c r="A976" s="2046"/>
      <c r="B976" s="2046"/>
      <c r="C976" s="2046"/>
      <c r="D976" s="2046"/>
      <c r="E976" s="2046"/>
      <c r="F976" s="2046"/>
      <c r="G976" s="2046"/>
      <c r="H976" s="2046"/>
      <c r="I976" s="2046"/>
      <c r="J976" s="2046"/>
      <c r="K976" s="2046"/>
      <c r="L976" s="2046"/>
      <c r="M976" s="2046"/>
      <c r="N976" s="2046"/>
      <c r="O976" s="2046"/>
      <c r="P976" s="2046"/>
      <c r="Q976" s="2046"/>
      <c r="R976" s="2046"/>
      <c r="S976" s="2046"/>
      <c r="T976" s="2046"/>
      <c r="U976" s="2046"/>
      <c r="V976" s="2046"/>
      <c r="W976" s="2046"/>
      <c r="X976" s="2046"/>
      <c r="Y976" s="2046"/>
      <c r="Z976" s="2046"/>
    </row>
    <row r="977">
      <c r="A977" s="2046"/>
      <c r="B977" s="2046"/>
      <c r="C977" s="2046"/>
      <c r="D977" s="2046"/>
      <c r="E977" s="2046"/>
      <c r="F977" s="2046"/>
      <c r="G977" s="2046"/>
      <c r="H977" s="2046"/>
      <c r="I977" s="2046"/>
      <c r="J977" s="2046"/>
      <c r="K977" s="2046"/>
      <c r="L977" s="2046"/>
      <c r="M977" s="2046"/>
      <c r="N977" s="2046"/>
      <c r="O977" s="2046"/>
      <c r="P977" s="2046"/>
      <c r="Q977" s="2046"/>
      <c r="R977" s="2046"/>
      <c r="S977" s="2046"/>
      <c r="T977" s="2046"/>
      <c r="U977" s="2046"/>
      <c r="V977" s="2046"/>
      <c r="W977" s="2046"/>
      <c r="X977" s="2046"/>
      <c r="Y977" s="2046"/>
      <c r="Z977" s="2046"/>
    </row>
    <row r="978">
      <c r="A978" s="2046"/>
      <c r="B978" s="2046"/>
      <c r="C978" s="2046"/>
      <c r="D978" s="2046"/>
      <c r="E978" s="2046"/>
      <c r="F978" s="2046"/>
      <c r="G978" s="2046"/>
      <c r="H978" s="2046"/>
      <c r="I978" s="2046"/>
      <c r="J978" s="2046"/>
      <c r="K978" s="2046"/>
      <c r="L978" s="2046"/>
      <c r="M978" s="2046"/>
      <c r="N978" s="2046"/>
      <c r="O978" s="2046"/>
      <c r="P978" s="2046"/>
      <c r="Q978" s="2046"/>
      <c r="R978" s="2046"/>
      <c r="S978" s="2046"/>
      <c r="T978" s="2046"/>
      <c r="U978" s="2046"/>
      <c r="V978" s="2046"/>
      <c r="W978" s="2046"/>
      <c r="X978" s="2046"/>
      <c r="Y978" s="2046"/>
      <c r="Z978" s="2046"/>
    </row>
    <row r="979">
      <c r="A979" s="2046"/>
      <c r="B979" s="2046"/>
      <c r="C979" s="2046"/>
      <c r="D979" s="2046"/>
      <c r="E979" s="2046"/>
      <c r="F979" s="2046"/>
      <c r="G979" s="2046"/>
      <c r="H979" s="2046"/>
      <c r="I979" s="2046"/>
      <c r="J979" s="2046"/>
      <c r="K979" s="2046"/>
      <c r="L979" s="2046"/>
      <c r="M979" s="2046"/>
      <c r="N979" s="2046"/>
      <c r="O979" s="2046"/>
      <c r="P979" s="2046"/>
      <c r="Q979" s="2046"/>
      <c r="R979" s="2046"/>
      <c r="S979" s="2046"/>
      <c r="T979" s="2046"/>
      <c r="U979" s="2046"/>
      <c r="V979" s="2046"/>
      <c r="W979" s="2046"/>
      <c r="X979" s="2046"/>
      <c r="Y979" s="2046"/>
      <c r="Z979" s="2046"/>
    </row>
    <row r="980">
      <c r="A980" s="2046"/>
      <c r="B980" s="2046"/>
      <c r="C980" s="2046"/>
      <c r="D980" s="2046"/>
      <c r="E980" s="2046"/>
      <c r="F980" s="2046"/>
      <c r="G980" s="2046"/>
      <c r="H980" s="2046"/>
      <c r="I980" s="2046"/>
      <c r="J980" s="2046"/>
      <c r="K980" s="2046"/>
      <c r="L980" s="2046"/>
      <c r="M980" s="2046"/>
      <c r="N980" s="2046"/>
      <c r="O980" s="2046"/>
      <c r="P980" s="2046"/>
      <c r="Q980" s="2046"/>
      <c r="R980" s="2046"/>
      <c r="S980" s="2046"/>
      <c r="T980" s="2046"/>
      <c r="U980" s="2046"/>
      <c r="V980" s="2046"/>
      <c r="W980" s="2046"/>
      <c r="X980" s="2046"/>
      <c r="Y980" s="2046"/>
      <c r="Z980" s="2046"/>
    </row>
    <row r="981">
      <c r="A981" s="2046"/>
      <c r="B981" s="2046"/>
      <c r="C981" s="2046"/>
      <c r="D981" s="2046"/>
      <c r="E981" s="2046"/>
      <c r="F981" s="2046"/>
      <c r="G981" s="2046"/>
      <c r="H981" s="2046"/>
      <c r="I981" s="2046"/>
      <c r="J981" s="2046"/>
      <c r="K981" s="2046"/>
      <c r="L981" s="2046"/>
      <c r="M981" s="2046"/>
      <c r="N981" s="2046"/>
      <c r="O981" s="2046"/>
      <c r="P981" s="2046"/>
      <c r="Q981" s="2046"/>
      <c r="R981" s="2046"/>
      <c r="S981" s="2046"/>
      <c r="T981" s="2046"/>
      <c r="U981" s="2046"/>
      <c r="V981" s="2046"/>
      <c r="W981" s="2046"/>
      <c r="X981" s="2046"/>
      <c r="Y981" s="2046"/>
      <c r="Z981" s="2046"/>
    </row>
    <row r="982">
      <c r="A982" s="2046"/>
      <c r="B982" s="2046"/>
      <c r="C982" s="2046"/>
      <c r="D982" s="2046"/>
      <c r="E982" s="2046"/>
      <c r="F982" s="2046"/>
      <c r="G982" s="2046"/>
      <c r="H982" s="2046"/>
      <c r="I982" s="2046"/>
      <c r="J982" s="2046"/>
      <c r="K982" s="2046"/>
      <c r="L982" s="2046"/>
      <c r="M982" s="2046"/>
      <c r="N982" s="2046"/>
      <c r="O982" s="2046"/>
      <c r="P982" s="2046"/>
      <c r="Q982" s="2046"/>
      <c r="R982" s="2046"/>
      <c r="S982" s="2046"/>
      <c r="T982" s="2046"/>
      <c r="U982" s="2046"/>
      <c r="V982" s="2046"/>
      <c r="W982" s="2046"/>
      <c r="X982" s="2046"/>
      <c r="Y982" s="2046"/>
      <c r="Z982" s="2046"/>
    </row>
    <row r="983">
      <c r="A983" s="2046"/>
      <c r="B983" s="2046"/>
      <c r="C983" s="2046"/>
      <c r="D983" s="2046"/>
      <c r="E983" s="2046"/>
      <c r="F983" s="2046"/>
      <c r="G983" s="2046"/>
      <c r="H983" s="2046"/>
      <c r="I983" s="2046"/>
      <c r="J983" s="2046"/>
      <c r="K983" s="2046"/>
      <c r="L983" s="2046"/>
      <c r="M983" s="2046"/>
      <c r="N983" s="2046"/>
      <c r="O983" s="2046"/>
      <c r="P983" s="2046"/>
      <c r="Q983" s="2046"/>
      <c r="R983" s="2046"/>
      <c r="S983" s="2046"/>
      <c r="T983" s="2046"/>
      <c r="U983" s="2046"/>
      <c r="V983" s="2046"/>
      <c r="W983" s="2046"/>
      <c r="X983" s="2046"/>
      <c r="Y983" s="2046"/>
      <c r="Z983" s="2046"/>
    </row>
    <row r="984">
      <c r="A984" s="2046"/>
      <c r="B984" s="2046"/>
      <c r="C984" s="2046"/>
      <c r="D984" s="2046"/>
      <c r="E984" s="2046"/>
      <c r="F984" s="2046"/>
      <c r="G984" s="2046"/>
      <c r="H984" s="2046"/>
      <c r="I984" s="2046"/>
      <c r="J984" s="2046"/>
      <c r="K984" s="2046"/>
      <c r="L984" s="2046"/>
      <c r="M984" s="2046"/>
      <c r="N984" s="2046"/>
      <c r="O984" s="2046"/>
      <c r="P984" s="2046"/>
      <c r="Q984" s="2046"/>
      <c r="R984" s="2046"/>
      <c r="S984" s="2046"/>
      <c r="T984" s="2046"/>
      <c r="U984" s="2046"/>
      <c r="V984" s="2046"/>
      <c r="W984" s="2046"/>
      <c r="X984" s="2046"/>
      <c r="Y984" s="2046"/>
      <c r="Z984" s="2046"/>
    </row>
    <row r="985">
      <c r="A985" s="2046"/>
      <c r="B985" s="2046"/>
      <c r="C985" s="2046"/>
      <c r="D985" s="2046"/>
      <c r="E985" s="2046"/>
      <c r="F985" s="2046"/>
      <c r="G985" s="2046"/>
      <c r="H985" s="2046"/>
      <c r="I985" s="2046"/>
      <c r="J985" s="2046"/>
      <c r="K985" s="2046"/>
      <c r="L985" s="2046"/>
      <c r="M985" s="2046"/>
      <c r="N985" s="2046"/>
      <c r="O985" s="2046"/>
      <c r="P985" s="2046"/>
      <c r="Q985" s="2046"/>
      <c r="R985" s="2046"/>
      <c r="S985" s="2046"/>
      <c r="T985" s="2046"/>
      <c r="U985" s="2046"/>
      <c r="V985" s="2046"/>
      <c r="W985" s="2046"/>
      <c r="X985" s="2046"/>
      <c r="Y985" s="2046"/>
      <c r="Z985" s="2046"/>
    </row>
    <row r="986">
      <c r="A986" s="2046"/>
      <c r="B986" s="2046"/>
      <c r="C986" s="2046"/>
      <c r="D986" s="2046"/>
      <c r="E986" s="2046"/>
      <c r="F986" s="2046"/>
      <c r="G986" s="2046"/>
      <c r="H986" s="2046"/>
      <c r="I986" s="2046"/>
      <c r="J986" s="2046"/>
      <c r="K986" s="2046"/>
      <c r="L986" s="2046"/>
      <c r="M986" s="2046"/>
      <c r="N986" s="2046"/>
      <c r="O986" s="2046"/>
      <c r="P986" s="2046"/>
      <c r="Q986" s="2046"/>
      <c r="R986" s="2046"/>
      <c r="S986" s="2046"/>
      <c r="T986" s="2046"/>
      <c r="U986" s="2046"/>
      <c r="V986" s="2046"/>
      <c r="W986" s="2046"/>
      <c r="X986" s="2046"/>
      <c r="Y986" s="2046"/>
      <c r="Z986" s="2046"/>
    </row>
    <row r="987">
      <c r="A987" s="2046"/>
      <c r="B987" s="2046"/>
      <c r="C987" s="2046"/>
      <c r="D987" s="2046"/>
      <c r="E987" s="2046"/>
      <c r="F987" s="2046"/>
      <c r="G987" s="2046"/>
      <c r="H987" s="2046"/>
      <c r="I987" s="2046"/>
      <c r="J987" s="2046"/>
      <c r="K987" s="2046"/>
      <c r="L987" s="2046"/>
      <c r="M987" s="2046"/>
      <c r="N987" s="2046"/>
      <c r="O987" s="2046"/>
      <c r="P987" s="2046"/>
      <c r="Q987" s="2046"/>
      <c r="R987" s="2046"/>
      <c r="S987" s="2046"/>
      <c r="T987" s="2046"/>
      <c r="U987" s="2046"/>
      <c r="V987" s="2046"/>
      <c r="W987" s="2046"/>
      <c r="X987" s="2046"/>
      <c r="Y987" s="2046"/>
      <c r="Z987" s="2046"/>
    </row>
    <row r="988">
      <c r="A988" s="2046"/>
      <c r="B988" s="2046"/>
      <c r="C988" s="2046"/>
      <c r="D988" s="2046"/>
      <c r="E988" s="2046"/>
      <c r="F988" s="2046"/>
      <c r="G988" s="2046"/>
      <c r="H988" s="2046"/>
      <c r="I988" s="2046"/>
      <c r="J988" s="2046"/>
      <c r="K988" s="2046"/>
      <c r="L988" s="2046"/>
      <c r="M988" s="2046"/>
      <c r="N988" s="2046"/>
      <c r="O988" s="2046"/>
      <c r="P988" s="2046"/>
      <c r="Q988" s="2046"/>
      <c r="R988" s="2046"/>
      <c r="S988" s="2046"/>
      <c r="T988" s="2046"/>
      <c r="U988" s="2046"/>
      <c r="V988" s="2046"/>
      <c r="W988" s="2046"/>
      <c r="X988" s="2046"/>
      <c r="Y988" s="2046"/>
      <c r="Z988" s="2046"/>
    </row>
    <row r="989">
      <c r="A989" s="2046"/>
      <c r="B989" s="2046"/>
      <c r="C989" s="2046"/>
      <c r="D989" s="2046"/>
      <c r="E989" s="2046"/>
      <c r="F989" s="2046"/>
      <c r="G989" s="2046"/>
      <c r="H989" s="2046"/>
      <c r="I989" s="2046"/>
      <c r="J989" s="2046"/>
      <c r="K989" s="2046"/>
      <c r="L989" s="2046"/>
      <c r="M989" s="2046"/>
      <c r="N989" s="2046"/>
      <c r="O989" s="2046"/>
      <c r="P989" s="2046"/>
      <c r="Q989" s="2046"/>
      <c r="R989" s="2046"/>
      <c r="S989" s="2046"/>
      <c r="T989" s="2046"/>
      <c r="U989" s="2046"/>
      <c r="V989" s="2046"/>
      <c r="W989" s="2046"/>
      <c r="X989" s="2046"/>
      <c r="Y989" s="2046"/>
      <c r="Z989" s="2046"/>
    </row>
    <row r="990">
      <c r="A990" s="2046"/>
      <c r="B990" s="2046"/>
      <c r="C990" s="2046"/>
      <c r="D990" s="2046"/>
      <c r="E990" s="2046"/>
      <c r="F990" s="2046"/>
      <c r="G990" s="2046"/>
      <c r="H990" s="2046"/>
      <c r="I990" s="2046"/>
      <c r="J990" s="2046"/>
      <c r="K990" s="2046"/>
      <c r="L990" s="2046"/>
      <c r="M990" s="2046"/>
      <c r="N990" s="2046"/>
      <c r="O990" s="2046"/>
      <c r="P990" s="2046"/>
      <c r="Q990" s="2046"/>
      <c r="R990" s="2046"/>
      <c r="S990" s="2046"/>
      <c r="T990" s="2046"/>
      <c r="U990" s="2046"/>
      <c r="V990" s="2046"/>
      <c r="W990" s="2046"/>
      <c r="X990" s="2046"/>
      <c r="Y990" s="2046"/>
      <c r="Z990" s="2046"/>
    </row>
    <row r="991">
      <c r="A991" s="2046"/>
      <c r="B991" s="2046"/>
      <c r="C991" s="2046"/>
      <c r="D991" s="2046"/>
      <c r="E991" s="2046"/>
      <c r="F991" s="2046"/>
      <c r="G991" s="2046"/>
      <c r="H991" s="2046"/>
      <c r="I991" s="2046"/>
      <c r="J991" s="2046"/>
      <c r="K991" s="2046"/>
      <c r="L991" s="2046"/>
      <c r="M991" s="2046"/>
      <c r="N991" s="2046"/>
      <c r="O991" s="2046"/>
      <c r="P991" s="2046"/>
      <c r="Q991" s="2046"/>
      <c r="R991" s="2046"/>
      <c r="S991" s="2046"/>
      <c r="T991" s="2046"/>
      <c r="U991" s="2046"/>
      <c r="V991" s="2046"/>
      <c r="W991" s="2046"/>
      <c r="X991" s="2046"/>
      <c r="Y991" s="2046"/>
      <c r="Z991" s="2046"/>
    </row>
    <row r="992">
      <c r="A992" s="2046"/>
      <c r="B992" s="2046"/>
      <c r="C992" s="2046"/>
      <c r="D992" s="2046"/>
      <c r="E992" s="2046"/>
      <c r="F992" s="2046"/>
      <c r="G992" s="2046"/>
      <c r="H992" s="2046"/>
      <c r="I992" s="2046"/>
      <c r="J992" s="2046"/>
      <c r="K992" s="2046"/>
      <c r="L992" s="2046"/>
      <c r="M992" s="2046"/>
      <c r="N992" s="2046"/>
      <c r="O992" s="2046"/>
      <c r="P992" s="2046"/>
      <c r="Q992" s="2046"/>
      <c r="R992" s="2046"/>
      <c r="S992" s="2046"/>
      <c r="T992" s="2046"/>
      <c r="U992" s="2046"/>
      <c r="V992" s="2046"/>
      <c r="W992" s="2046"/>
      <c r="X992" s="2046"/>
      <c r="Y992" s="2046"/>
      <c r="Z992" s="2046"/>
    </row>
    <row r="993">
      <c r="A993" s="2046"/>
      <c r="B993" s="2046"/>
      <c r="C993" s="2046"/>
      <c r="D993" s="2046"/>
      <c r="E993" s="2046"/>
      <c r="F993" s="2046"/>
      <c r="G993" s="2046"/>
      <c r="H993" s="2046"/>
      <c r="I993" s="2046"/>
      <c r="J993" s="2046"/>
      <c r="K993" s="2046"/>
      <c r="L993" s="2046"/>
      <c r="M993" s="2046"/>
      <c r="N993" s="2046"/>
      <c r="O993" s="2046"/>
      <c r="P993" s="2046"/>
      <c r="Q993" s="2046"/>
      <c r="R993" s="2046"/>
      <c r="S993" s="2046"/>
      <c r="T993" s="2046"/>
      <c r="U993" s="2046"/>
      <c r="V993" s="2046"/>
      <c r="W993" s="2046"/>
      <c r="X993" s="2046"/>
      <c r="Y993" s="2046"/>
      <c r="Z993" s="2046"/>
    </row>
    <row r="994">
      <c r="A994" s="2046"/>
      <c r="B994" s="2046"/>
      <c r="C994" s="2046"/>
      <c r="D994" s="2046"/>
      <c r="E994" s="2046"/>
      <c r="F994" s="2046"/>
      <c r="G994" s="2046"/>
      <c r="H994" s="2046"/>
      <c r="I994" s="2046"/>
      <c r="J994" s="2046"/>
      <c r="K994" s="2046"/>
      <c r="L994" s="2046"/>
      <c r="M994" s="2046"/>
      <c r="N994" s="2046"/>
      <c r="O994" s="2046"/>
      <c r="P994" s="2046"/>
      <c r="Q994" s="2046"/>
      <c r="R994" s="2046"/>
      <c r="S994" s="2046"/>
      <c r="T994" s="2046"/>
      <c r="U994" s="2046"/>
      <c r="V994" s="2046"/>
      <c r="W994" s="2046"/>
      <c r="X994" s="2046"/>
      <c r="Y994" s="2046"/>
      <c r="Z994" s="2046"/>
    </row>
    <row r="995">
      <c r="A995" s="2046"/>
      <c r="B995" s="2046"/>
      <c r="C995" s="2046"/>
      <c r="D995" s="2046"/>
      <c r="E995" s="2046"/>
      <c r="F995" s="2046"/>
      <c r="G995" s="2046"/>
      <c r="H995" s="2046"/>
      <c r="I995" s="2046"/>
      <c r="J995" s="2046"/>
      <c r="K995" s="2046"/>
      <c r="L995" s="2046"/>
      <c r="M995" s="2046"/>
      <c r="N995" s="2046"/>
      <c r="O995" s="2046"/>
      <c r="P995" s="2046"/>
      <c r="Q995" s="2046"/>
      <c r="R995" s="2046"/>
      <c r="S995" s="2046"/>
      <c r="T995" s="2046"/>
      <c r="U995" s="2046"/>
      <c r="V995" s="2046"/>
      <c r="W995" s="2046"/>
      <c r="X995" s="2046"/>
      <c r="Y995" s="2046"/>
      <c r="Z995" s="2046"/>
    </row>
    <row r="996">
      <c r="A996" s="2046"/>
      <c r="B996" s="2046"/>
      <c r="C996" s="2046"/>
      <c r="D996" s="2046"/>
      <c r="E996" s="2046"/>
      <c r="F996" s="2046"/>
      <c r="G996" s="2046"/>
      <c r="H996" s="2046"/>
      <c r="I996" s="2046"/>
      <c r="J996" s="2046"/>
      <c r="K996" s="2046"/>
      <c r="L996" s="2046"/>
      <c r="M996" s="2046"/>
      <c r="N996" s="2046"/>
      <c r="O996" s="2046"/>
      <c r="P996" s="2046"/>
      <c r="Q996" s="2046"/>
      <c r="R996" s="2046"/>
      <c r="S996" s="2046"/>
      <c r="T996" s="2046"/>
      <c r="U996" s="2046"/>
      <c r="V996" s="2046"/>
      <c r="W996" s="2046"/>
      <c r="X996" s="2046"/>
      <c r="Y996" s="2046"/>
      <c r="Z996" s="2046"/>
    </row>
    <row r="997">
      <c r="A997" s="2046"/>
      <c r="B997" s="2046"/>
      <c r="C997" s="2046"/>
      <c r="D997" s="2046"/>
      <c r="E997" s="2046"/>
      <c r="F997" s="2046"/>
      <c r="G997" s="2046"/>
      <c r="H997" s="2046"/>
      <c r="I997" s="2046"/>
      <c r="J997" s="2046"/>
      <c r="K997" s="2046"/>
      <c r="L997" s="2046"/>
      <c r="M997" s="2046"/>
      <c r="N997" s="2046"/>
      <c r="O997" s="2046"/>
      <c r="P997" s="2046"/>
      <c r="Q997" s="2046"/>
      <c r="R997" s="2046"/>
      <c r="S997" s="2046"/>
      <c r="T997" s="2046"/>
      <c r="U997" s="2046"/>
      <c r="V997" s="2046"/>
      <c r="W997" s="2046"/>
      <c r="X997" s="2046"/>
      <c r="Y997" s="2046"/>
      <c r="Z997" s="2046"/>
    </row>
    <row r="998">
      <c r="A998" s="2046"/>
      <c r="B998" s="2046"/>
      <c r="C998" s="2046"/>
      <c r="D998" s="2046"/>
      <c r="E998" s="2046"/>
      <c r="F998" s="2046"/>
      <c r="G998" s="2046"/>
      <c r="H998" s="2046"/>
      <c r="I998" s="2046"/>
      <c r="J998" s="2046"/>
      <c r="K998" s="2046"/>
      <c r="L998" s="2046"/>
      <c r="M998" s="2046"/>
      <c r="N998" s="2046"/>
      <c r="O998" s="2046"/>
      <c r="P998" s="2046"/>
      <c r="Q998" s="2046"/>
      <c r="R998" s="2046"/>
      <c r="S998" s="2046"/>
      <c r="T998" s="2046"/>
      <c r="U998" s="2046"/>
      <c r="V998" s="2046"/>
      <c r="W998" s="2046"/>
      <c r="X998" s="2046"/>
      <c r="Y998" s="2046"/>
      <c r="Z998" s="2046"/>
    </row>
    <row r="999">
      <c r="A999" s="2046"/>
      <c r="B999" s="2046"/>
      <c r="C999" s="2046"/>
      <c r="D999" s="2046"/>
      <c r="E999" s="2046"/>
      <c r="F999" s="2046"/>
      <c r="G999" s="2046"/>
      <c r="H999" s="2046"/>
      <c r="I999" s="2046"/>
      <c r="J999" s="2046"/>
      <c r="K999" s="2046"/>
      <c r="L999" s="2046"/>
      <c r="M999" s="2046"/>
      <c r="N999" s="2046"/>
      <c r="O999" s="2046"/>
      <c r="P999" s="2046"/>
      <c r="Q999" s="2046"/>
      <c r="R999" s="2046"/>
      <c r="S999" s="2046"/>
      <c r="T999" s="2046"/>
      <c r="U999" s="2046"/>
      <c r="V999" s="2046"/>
      <c r="W999" s="2046"/>
      <c r="X999" s="2046"/>
      <c r="Y999" s="2046"/>
      <c r="Z999" s="2046"/>
    </row>
    <row r="1000">
      <c r="A1000" s="2046"/>
      <c r="B1000" s="2046"/>
      <c r="C1000" s="2046"/>
      <c r="D1000" s="2046"/>
      <c r="E1000" s="2046"/>
      <c r="F1000" s="2046"/>
      <c r="G1000" s="2046"/>
      <c r="H1000" s="2046"/>
      <c r="I1000" s="2046"/>
      <c r="J1000" s="2046"/>
      <c r="K1000" s="2046"/>
      <c r="L1000" s="2046"/>
      <c r="M1000" s="2046"/>
      <c r="N1000" s="2046"/>
      <c r="O1000" s="2046"/>
      <c r="P1000" s="2046"/>
      <c r="Q1000" s="2046"/>
      <c r="R1000" s="2046"/>
      <c r="S1000" s="2046"/>
      <c r="T1000" s="2046"/>
      <c r="U1000" s="2046"/>
      <c r="V1000" s="2046"/>
      <c r="W1000" s="2046"/>
      <c r="X1000" s="2046"/>
      <c r="Y1000" s="2046"/>
      <c r="Z1000" s="2046"/>
    </row>
  </sheetData>
  <hyperlinks>
    <hyperlink r:id="rId1" ref="C2"/>
    <hyperlink display="6.14 สหกรณ์ออมทรัพย์, ชุมนุมสหกรณ์ออมทรัพย์" location="null!A1" ref="X49"/>
  </hyperlinks>
  <drawing r:id="rId2"/>
</worksheet>
</file>